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Z:\00.Estruturação\01. Análises Carteiras\01. Planilhas Modelo\"/>
    </mc:Choice>
  </mc:AlternateContent>
  <bookViews>
    <workbookView xWindow="0" yWindow="0" windowWidth="21600" windowHeight="9510" tabRatio="801" activeTab="3"/>
  </bookViews>
  <sheets>
    <sheet name="Resumo Folheto" sheetId="60" r:id="rId1"/>
    <sheet name="TSHEET" sheetId="54" r:id="rId2"/>
    <sheet name="RESUMO" sheetId="49" state="hidden" r:id="rId3"/>
    <sheet name="CUSTOS OP" sheetId="59" r:id="rId4"/>
    <sheet name="CAPA" sheetId="37" r:id="rId5"/>
    <sheet name="BASE_ANALÍTICA" sheetId="17" r:id="rId6"/>
    <sheet name="BASE_SINTÉTICA" sheetId="18" r:id="rId7"/>
    <sheet name="INDICE" sheetId="52" state="hidden" r:id="rId8"/>
    <sheet name="bd" sheetId="3" state="hidden" r:id="rId9"/>
    <sheet name="ELEGIBILIDADE" sheetId="39" r:id="rId10"/>
    <sheet name="FLUXO_ELEGÍVEL" sheetId="11" r:id="rId11"/>
    <sheet name="ESTRUTURA" sheetId="6" r:id="rId12"/>
    <sheet name="CUSTOS" sheetId="14" r:id="rId13"/>
    <sheet name="ANEXO" sheetId="41" r:id="rId14"/>
    <sheet name="INAD" sheetId="40" state="hidden" r:id="rId15"/>
    <sheet name="Gráficos_Apoio" sheetId="45" r:id="rId16"/>
    <sheet name="Tabela" sheetId="36" r:id="rId17"/>
  </sheets>
  <externalReferences>
    <externalReference r:id="rId18"/>
    <externalReference r:id="rId19"/>
  </externalReferences>
  <definedNames>
    <definedName name="_xlnm._FilterDatabase" localSheetId="5" hidden="1">BASE_ANALÍTICA!$A$1:$K$36</definedName>
    <definedName name="_xlnm._FilterDatabase" localSheetId="6" hidden="1">BASE_SINTÉTICA!$A$1:$AC$14</definedName>
    <definedName name="_xlnm._FilterDatabase" localSheetId="9" hidden="1">ELEGIBILIDADE!$A$1:$Z$4</definedName>
    <definedName name="_xlnm._FilterDatabase" localSheetId="11" hidden="1">ESTRUTURA!$F$10:$F$219</definedName>
    <definedName name="_xlnm._FilterDatabase" localSheetId="10" hidden="1">FLUXO_ELEGÍVEL!$A$1:$NA$2</definedName>
    <definedName name="_xlnm._FilterDatabase" localSheetId="16" hidden="1">Tabela!$A$1:$H$35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llin" localSheetId="1">[1]ESTRUTURA!$BG$9:$BH$9</definedName>
    <definedName name="allin">ESTRUTURA!$BG$9:$BH$9</definedName>
    <definedName name="base_calc" localSheetId="1">[1]ESTRUTURA!$C$2</definedName>
    <definedName name="base_calc">ESTRUTURA!$C$2</definedName>
    <definedName name="carência_se" localSheetId="1">[1]ESTRUTURA!$R$5</definedName>
    <definedName name="carência_se">ESTRUTURA!$R$5</definedName>
    <definedName name="carência_sub" localSheetId="1">[1]ESTRUTURA!$AE$5</definedName>
    <definedName name="carência_sub">ESTRUTURA!$AE$5</definedName>
    <definedName name="carência_subp" localSheetId="1">[1]ESTRUTURA!$Y$5</definedName>
    <definedName name="carência_subp">ESTRUTURA!$Y$5</definedName>
    <definedName name="def_fluxo" localSheetId="1">[1]ESTRUTURA!$C$3</definedName>
    <definedName name="def_fluxo">ESTRUTURA!$C$5</definedName>
    <definedName name="def_pgto" localSheetId="1">[1]ESTRUTURA!$C$4</definedName>
    <definedName name="def_pgto">ESTRUTURA!$C$6</definedName>
    <definedName name="dt_aniversário" localSheetId="1">[1]ESTRUTURA!$F$4</definedName>
    <definedName name="dt_aniversário">ESTRUTURA!$F$4</definedName>
    <definedName name="dt_base">CAPA!$E$12</definedName>
    <definedName name="dt_emissão" localSheetId="1">[1]ESTRUTURA!$F$3</definedName>
    <definedName name="dt_emissão">ESTRUTURA!$F$3</definedName>
    <definedName name="dt_pagamento" localSheetId="1">[1]ESTRUTURA!$F$5</definedName>
    <definedName name="dt_pagamento">ESTRUTURA!$F$5</definedName>
    <definedName name="dt_vencimento" localSheetId="1">[1]ESTRUTURA!$F$6</definedName>
    <definedName name="dt_vencimento">ESTRUTURA!$F$6</definedName>
    <definedName name="holiday" localSheetId="1">[1]bd!$A$3:$A$938</definedName>
    <definedName name="holiday">bd!$A$3:$A$938</definedName>
    <definedName name="icvm" localSheetId="1">[1]CAPA!$M$7</definedName>
    <definedName name="icvm">CAPA!$M$7</definedName>
    <definedName name="IGPM_1" localSheetId="7" hidden="1">INDICE!$A$1:$B$339</definedName>
    <definedName name="nm_elegíveis" localSheetId="1">[1]ESTRUTURA!$I$4</definedName>
    <definedName name="nm_elegíveis">CAPA!$H$15</definedName>
    <definedName name="nm_lastro">ESTRUTURA!$I$4</definedName>
    <definedName name="nm_séries" localSheetId="1">[1]ESTRUTURA!$I$3</definedName>
    <definedName name="nm_séries">ESTRUTURA!$I$3</definedName>
    <definedName name="op_tipo" localSheetId="1">[1]ESTRUTURA!$I$2</definedName>
    <definedName name="op_tipo">ESTRUTURA!$I$2</definedName>
    <definedName name="per_se" localSheetId="1">[1]ESTRUTURA!$R$3</definedName>
    <definedName name="per_se">ESTRUTURA!$R$3</definedName>
    <definedName name="per_sub" localSheetId="1">[1]ESTRUTURA!$AE$3</definedName>
    <definedName name="per_sub">ESTRUTURA!$AE$3</definedName>
    <definedName name="per_subp" localSheetId="1">[1]ESTRUTURA!$Y$3</definedName>
    <definedName name="per_subp">ESTRUTURA!$Y$3</definedName>
    <definedName name="pmt_se" localSheetId="1">[1]ESTRUTURA!$R$4</definedName>
    <definedName name="pmt_se">ESTRUTURA!$R$4</definedName>
    <definedName name="pmt_sub" localSheetId="1">[1]ESTRUTURA!$AE$4</definedName>
    <definedName name="pmt_sub">ESTRUTURA!$AE$4</definedName>
    <definedName name="pmt_subp" localSheetId="1">[1]ESTRUTURA!$Y$4</definedName>
    <definedName name="pmt_subp">ESTRUTURA!$Y$4</definedName>
    <definedName name="prazo_op" localSheetId="1">[1]ESTRUTURA!$F$2</definedName>
    <definedName name="prazo_op">ESTRUTURA!$F$2</definedName>
    <definedName name="prazo_se" localSheetId="1">[1]ESTRUTURA!$R$2</definedName>
    <definedName name="prazo_se">ESTRUTURA!$R$2</definedName>
    <definedName name="prazo_sub" localSheetId="1">[1]ESTRUTURA!$AE$2</definedName>
    <definedName name="prazo_sub">ESTRUTURA!$AE$2</definedName>
    <definedName name="prazo_subp" localSheetId="1">[1]ESTRUTURA!$Y$2</definedName>
    <definedName name="prazo_subp">ESTRUTURA!$Y$2</definedName>
    <definedName name="sd_lastro1" localSheetId="1">[1]ESTRUTURA!$I$11</definedName>
    <definedName name="sd_lastro1">ESTRUTURA!$I$11</definedName>
    <definedName name="sd_lastro2" localSheetId="1">[1]ESTRUTURA!$M$11</definedName>
    <definedName name="sd_lastro2">ESTRUTURA!$M$11</definedName>
    <definedName name="sd_over" localSheetId="1">[1]ESTRUTURA!$AM$11</definedName>
    <definedName name="sd_over">ESTRUTURA!$AM$11</definedName>
    <definedName name="sd_over2" localSheetId="1">[1]ESTRUTURA!$AO$11</definedName>
    <definedName name="sd_over2">ESTRUTURA!$AO$11</definedName>
    <definedName name="sd_se" localSheetId="1">[1]ESTRUTURA!$T$11</definedName>
    <definedName name="sd_se">ESTRUTURA!$T$11</definedName>
    <definedName name="sd_sub" localSheetId="1">[1]ESTRUTURA!$AG$11</definedName>
    <definedName name="sd_sub">ESTRUTURA!$AG$11</definedName>
    <definedName name="sd_subp" localSheetId="1">[1]ESTRUTURA!$AA$11</definedName>
    <definedName name="sd_subp">ESTRUTURA!$AA$11</definedName>
    <definedName name="título" localSheetId="1">[1]CAPA!$H$7</definedName>
    <definedName name="título">CAPA!$H$7</definedName>
    <definedName name="titulo2">[2]CAPA!$H$7</definedName>
    <definedName name="total_clientes">ELEGIBILIDADE!#REF!</definedName>
    <definedName name="tx_lastro" localSheetId="1">[1]ESTRUTURA!$I$6</definedName>
    <definedName name="tx_lastro">ESTRUTURA!$I$6</definedName>
    <definedName name="tx_over" localSheetId="1">[1]ESTRUTURA!$AZ$9</definedName>
    <definedName name="tx_over">ESTRUTURA!$AZ$9</definedName>
    <definedName name="tx_se" localSheetId="1">[1]ESTRUTURA!$U$2</definedName>
    <definedName name="tx_se">ESTRUTURA!$U$2</definedName>
    <definedName name="tx_se2" localSheetId="1">[1]ESTRUTURA!$U$3</definedName>
    <definedName name="tx_se2">ESTRUTURA!$U$3</definedName>
    <definedName name="tx_sub" localSheetId="1">[1]ESTRUTURA!$AH$2</definedName>
    <definedName name="tx_sub">ESTRUTURA!$AH$2</definedName>
    <definedName name="tx_subp" localSheetId="1">[1]ESTRUTURA!$AB$2</definedName>
    <definedName name="tx_subp">ESTRUTURA!$AB$2</definedName>
  </definedNames>
  <calcPr calcId="171027" calcMode="manual"/>
  <pivotCaches>
    <pivotCache cacheId="3" r:id="rId20"/>
    <pivotCache cacheId="4" r:id="rId21"/>
    <pivotCache cacheId="5" r:id="rId22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32" i="6" l="1"/>
  <c r="AD132" i="6"/>
  <c r="X132" i="6"/>
  <c r="E6" i="60" l="1"/>
  <c r="D6" i="60"/>
  <c r="E4" i="60"/>
  <c r="D4" i="60"/>
  <c r="E2" i="60"/>
  <c r="D2" i="60"/>
  <c r="T115" i="37" l="1"/>
  <c r="C10" i="60" l="1"/>
  <c r="C6" i="60"/>
  <c r="C4" i="60"/>
  <c r="B2" i="60"/>
  <c r="F46" i="59" l="1"/>
  <c r="E46" i="59"/>
  <c r="D46" i="59"/>
  <c r="F45" i="59"/>
  <c r="E45" i="59"/>
  <c r="D45" i="59"/>
  <c r="F44" i="59"/>
  <c r="H44" i="59" s="1"/>
  <c r="E44" i="59"/>
  <c r="D44" i="59"/>
  <c r="F43" i="59"/>
  <c r="E43" i="59"/>
  <c r="D43" i="59"/>
  <c r="F42" i="59"/>
  <c r="E42" i="59"/>
  <c r="D42" i="59"/>
  <c r="F41" i="59"/>
  <c r="H41" i="59" s="1"/>
  <c r="E41" i="59"/>
  <c r="D41" i="59"/>
  <c r="F40" i="59"/>
  <c r="E40" i="59"/>
  <c r="D40" i="59"/>
  <c r="F39" i="59"/>
  <c r="E39" i="59"/>
  <c r="D39" i="59"/>
  <c r="F38" i="59"/>
  <c r="H38" i="59" s="1"/>
  <c r="E38" i="59"/>
  <c r="D38" i="59"/>
  <c r="F37" i="59"/>
  <c r="E37" i="59"/>
  <c r="D37" i="59"/>
  <c r="F36" i="59"/>
  <c r="H36" i="59" s="1"/>
  <c r="E36" i="59"/>
  <c r="D36" i="59"/>
  <c r="F35" i="59"/>
  <c r="E35" i="59"/>
  <c r="D35" i="59"/>
  <c r="F34" i="59"/>
  <c r="H34" i="59" s="1"/>
  <c r="E34" i="59"/>
  <c r="F33" i="59"/>
  <c r="E33" i="59"/>
  <c r="D33" i="59"/>
  <c r="F32" i="59"/>
  <c r="E32" i="59"/>
  <c r="D32" i="59"/>
  <c r="F31" i="59"/>
  <c r="H31" i="59" s="1"/>
  <c r="E31" i="59"/>
  <c r="D31" i="59"/>
  <c r="D30" i="59"/>
  <c r="F29" i="59"/>
  <c r="H29" i="59" s="1"/>
  <c r="E29" i="59"/>
  <c r="D29" i="59"/>
  <c r="F28" i="59"/>
  <c r="H28" i="59" s="1"/>
  <c r="E28" i="59"/>
  <c r="D28" i="59"/>
  <c r="F27" i="59"/>
  <c r="H27" i="59" s="1"/>
  <c r="E27" i="59"/>
  <c r="D27" i="59"/>
  <c r="F26" i="59"/>
  <c r="E26" i="59"/>
  <c r="D26" i="59"/>
  <c r="F25" i="59"/>
  <c r="E25" i="59"/>
  <c r="D25" i="59"/>
  <c r="F24" i="59"/>
  <c r="E24" i="59"/>
  <c r="D24" i="59"/>
  <c r="F23" i="59"/>
  <c r="E23" i="59"/>
  <c r="D23" i="59"/>
  <c r="F22" i="59"/>
  <c r="E22" i="59"/>
  <c r="D22" i="59"/>
  <c r="F21" i="59"/>
  <c r="E21" i="59"/>
  <c r="D21" i="59"/>
  <c r="F20" i="59"/>
  <c r="H20" i="59" s="1"/>
  <c r="E20" i="59"/>
  <c r="D20" i="59"/>
  <c r="F19" i="59"/>
  <c r="H19" i="59" s="1"/>
  <c r="E19" i="59"/>
  <c r="D19" i="59"/>
  <c r="F18" i="59"/>
  <c r="E18" i="59"/>
  <c r="D18" i="59"/>
  <c r="F17" i="59"/>
  <c r="H17" i="59" s="1"/>
  <c r="E17" i="59"/>
  <c r="D17" i="59"/>
  <c r="F16" i="59"/>
  <c r="E16" i="59"/>
  <c r="D16" i="59"/>
  <c r="F15" i="59"/>
  <c r="E15" i="59"/>
  <c r="D15" i="59"/>
  <c r="F14" i="59"/>
  <c r="E14" i="59"/>
  <c r="D14" i="59"/>
  <c r="F13" i="59"/>
  <c r="E13" i="59"/>
  <c r="D13" i="59"/>
  <c r="C9" i="59"/>
  <c r="C8" i="59"/>
  <c r="C7" i="59"/>
  <c r="G11" i="14" l="1"/>
  <c r="R4" i="39"/>
  <c r="U4" i="39"/>
  <c r="AJ2" i="18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W11" i="14"/>
  <c r="D11" i="14"/>
  <c r="AG11" i="14"/>
  <c r="AI11" i="14"/>
  <c r="AH11" i="14"/>
  <c r="H11" i="14"/>
  <c r="AC11" i="14"/>
  <c r="X11" i="14"/>
  <c r="Y11" i="14"/>
  <c r="AA11" i="14"/>
  <c r="AB11" i="14"/>
  <c r="C11" i="14"/>
  <c r="K11" i="14"/>
  <c r="L11" i="14"/>
  <c r="O11" i="14"/>
  <c r="P11" i="14"/>
  <c r="S11" i="14"/>
  <c r="T11" i="14"/>
  <c r="U11" i="14"/>
  <c r="U8" i="14" s="1"/>
  <c r="AI12" i="14"/>
  <c r="AI13" i="14"/>
  <c r="AI14" i="14"/>
  <c r="AI15" i="14"/>
  <c r="AI16" i="14"/>
  <c r="AI17" i="14"/>
  <c r="AI18" i="14"/>
  <c r="AI19" i="14"/>
  <c r="AI20" i="14"/>
  <c r="AI21" i="14"/>
  <c r="AI22" i="14"/>
  <c r="AI23" i="14"/>
  <c r="AI24" i="14"/>
  <c r="AI25" i="14"/>
  <c r="AI26" i="14"/>
  <c r="AI27" i="14"/>
  <c r="AI28" i="14"/>
  <c r="AI29" i="14"/>
  <c r="AI30" i="14"/>
  <c r="AI31" i="14"/>
  <c r="AI32" i="14"/>
  <c r="AI33" i="14"/>
  <c r="AI34" i="14"/>
  <c r="AI35" i="14"/>
  <c r="AI36" i="14"/>
  <c r="AI37" i="14"/>
  <c r="AI38" i="14"/>
  <c r="AI39" i="14"/>
  <c r="AI40" i="14"/>
  <c r="AI41" i="14"/>
  <c r="AI42" i="14"/>
  <c r="AI43" i="14"/>
  <c r="AI44" i="14"/>
  <c r="AI45" i="14"/>
  <c r="AI46" i="14"/>
  <c r="AI47" i="14"/>
  <c r="AI48" i="14"/>
  <c r="AI49" i="14"/>
  <c r="AI50" i="14"/>
  <c r="AI51" i="14"/>
  <c r="AI52" i="14"/>
  <c r="AI53" i="14"/>
  <c r="AI54" i="14"/>
  <c r="AI55" i="14"/>
  <c r="AI56" i="14"/>
  <c r="AI57" i="14"/>
  <c r="AI58" i="14"/>
  <c r="AI59" i="14"/>
  <c r="AI60" i="14"/>
  <c r="AI61" i="14"/>
  <c r="AI62" i="14"/>
  <c r="AI63" i="14"/>
  <c r="AI64" i="14"/>
  <c r="AI65" i="14"/>
  <c r="AI66" i="14"/>
  <c r="AI67" i="14"/>
  <c r="AI68" i="14"/>
  <c r="AI69" i="14"/>
  <c r="AI70" i="14"/>
  <c r="AI71" i="14"/>
  <c r="AI72" i="14"/>
  <c r="AI73" i="14"/>
  <c r="AI74" i="14"/>
  <c r="AI75" i="14"/>
  <c r="AI76" i="14"/>
  <c r="AI77" i="14"/>
  <c r="AI78" i="14"/>
  <c r="AI79" i="14"/>
  <c r="AI80" i="14"/>
  <c r="AI81" i="14"/>
  <c r="AI82" i="14"/>
  <c r="AI83" i="14"/>
  <c r="AI84" i="14"/>
  <c r="AI85" i="14"/>
  <c r="AI86" i="14"/>
  <c r="AI87" i="14"/>
  <c r="AI88" i="14"/>
  <c r="AI89" i="14"/>
  <c r="AI90" i="14"/>
  <c r="AI91" i="14"/>
  <c r="AI92" i="14"/>
  <c r="AI93" i="14"/>
  <c r="AI94" i="14"/>
  <c r="AI95" i="14"/>
  <c r="AI96" i="14"/>
  <c r="AI97" i="14"/>
  <c r="AI98" i="14"/>
  <c r="AI99" i="14"/>
  <c r="AI100" i="14"/>
  <c r="AI101" i="14"/>
  <c r="AI102" i="14"/>
  <c r="AI103" i="14"/>
  <c r="AI104" i="14"/>
  <c r="AI105" i="14"/>
  <c r="AI106" i="14"/>
  <c r="AI107" i="14"/>
  <c r="AI108" i="14"/>
  <c r="AI109" i="14"/>
  <c r="AI110" i="14"/>
  <c r="AI111" i="14"/>
  <c r="AI112" i="14"/>
  <c r="AI113" i="14"/>
  <c r="AI114" i="14"/>
  <c r="AI115" i="14"/>
  <c r="AI116" i="14"/>
  <c r="AI117" i="14"/>
  <c r="AI118" i="14"/>
  <c r="AI119" i="14"/>
  <c r="AI120" i="14"/>
  <c r="AI121" i="14"/>
  <c r="AI122" i="14"/>
  <c r="AI123" i="14"/>
  <c r="AI124" i="14"/>
  <c r="AI125" i="14"/>
  <c r="AI126" i="14"/>
  <c r="AI127" i="14"/>
  <c r="AI128" i="14"/>
  <c r="AI129" i="14"/>
  <c r="AI130" i="14"/>
  <c r="AI131" i="14"/>
  <c r="AI132" i="14"/>
  <c r="AI133" i="14"/>
  <c r="AI134" i="14"/>
  <c r="AI135" i="14"/>
  <c r="AI136" i="14"/>
  <c r="AI137" i="14"/>
  <c r="AI138" i="14"/>
  <c r="AI139" i="14"/>
  <c r="AI140" i="14"/>
  <c r="AI141" i="14"/>
  <c r="AI142" i="14"/>
  <c r="AI143" i="14"/>
  <c r="AI144" i="14"/>
  <c r="AI145" i="14"/>
  <c r="AI146" i="14"/>
  <c r="AI147" i="14"/>
  <c r="AI148" i="14"/>
  <c r="AI149" i="14"/>
  <c r="AI150" i="14"/>
  <c r="AI151" i="14"/>
  <c r="AI152" i="14"/>
  <c r="AI153" i="14"/>
  <c r="AI154" i="14"/>
  <c r="AI155" i="14"/>
  <c r="AI156" i="14"/>
  <c r="AI157" i="14"/>
  <c r="AI158" i="14"/>
  <c r="AI159" i="14"/>
  <c r="AI160" i="14"/>
  <c r="AI161" i="14"/>
  <c r="AI162" i="14"/>
  <c r="AI163" i="14"/>
  <c r="AI164" i="14"/>
  <c r="AI165" i="14"/>
  <c r="AI166" i="14"/>
  <c r="AI167" i="14"/>
  <c r="AI168" i="14"/>
  <c r="AI169" i="14"/>
  <c r="AI170" i="14"/>
  <c r="AI171" i="14"/>
  <c r="AI172" i="14"/>
  <c r="AI173" i="14"/>
  <c r="AI174" i="14"/>
  <c r="AI175" i="14"/>
  <c r="AI176" i="14"/>
  <c r="AI177" i="14"/>
  <c r="AI178" i="14"/>
  <c r="AI179" i="14"/>
  <c r="AI180" i="14"/>
  <c r="AI181" i="14"/>
  <c r="AI182" i="14"/>
  <c r="AI183" i="14"/>
  <c r="AI184" i="14"/>
  <c r="AI185" i="14"/>
  <c r="AI186" i="14"/>
  <c r="AI187" i="14"/>
  <c r="AI188" i="14"/>
  <c r="AI189" i="14"/>
  <c r="AI190" i="14"/>
  <c r="AI191" i="14"/>
  <c r="AI192" i="14"/>
  <c r="AI193" i="14"/>
  <c r="AI194" i="14"/>
  <c r="AI195" i="14"/>
  <c r="AI196" i="14"/>
  <c r="AI197" i="14"/>
  <c r="AI198" i="14"/>
  <c r="AI199" i="14"/>
  <c r="AI200" i="14"/>
  <c r="AI201" i="14"/>
  <c r="AI202" i="14"/>
  <c r="AI203" i="14"/>
  <c r="AI204" i="14"/>
  <c r="AI205" i="14"/>
  <c r="AI206" i="14"/>
  <c r="AI207" i="14"/>
  <c r="AI208" i="14"/>
  <c r="AI209" i="14"/>
  <c r="AI210" i="14"/>
  <c r="AI211" i="14"/>
  <c r="AI212" i="14"/>
  <c r="AI213" i="14"/>
  <c r="AI214" i="14"/>
  <c r="AI215" i="14"/>
  <c r="AI216" i="14"/>
  <c r="AI217" i="14"/>
  <c r="AI218" i="14"/>
  <c r="AI219" i="14"/>
  <c r="AI220" i="14"/>
  <c r="AI221" i="14"/>
  <c r="AI222" i="14"/>
  <c r="AI223" i="14"/>
  <c r="AI224" i="14"/>
  <c r="AI225" i="14"/>
  <c r="AI226" i="14"/>
  <c r="AI227" i="14"/>
  <c r="AI228" i="14"/>
  <c r="AI229" i="14"/>
  <c r="AI230" i="14"/>
  <c r="AI231" i="14"/>
  <c r="AI232" i="14"/>
  <c r="AI233" i="14"/>
  <c r="AI234" i="14"/>
  <c r="AI235" i="14"/>
  <c r="AI236" i="14"/>
  <c r="AI237" i="14"/>
  <c r="AI238" i="14"/>
  <c r="AI239" i="14"/>
  <c r="AI240" i="14"/>
  <c r="AI241" i="14"/>
  <c r="AI242" i="14"/>
  <c r="AI243" i="14"/>
  <c r="AI244" i="14"/>
  <c r="AI245" i="14"/>
  <c r="AI246" i="14"/>
  <c r="AI247" i="14"/>
  <c r="AI248" i="14"/>
  <c r="AI249" i="14"/>
  <c r="AI250" i="14"/>
  <c r="AI251" i="14"/>
  <c r="AI252" i="14"/>
  <c r="AI253" i="14"/>
  <c r="AI254" i="14"/>
  <c r="AI255" i="14"/>
  <c r="AI256" i="14"/>
  <c r="AI257" i="14"/>
  <c r="AI258" i="14"/>
  <c r="AI259" i="14"/>
  <c r="AI260" i="14"/>
  <c r="AI261" i="14"/>
  <c r="AI262" i="14"/>
  <c r="AI263" i="14"/>
  <c r="AI264" i="14"/>
  <c r="AI265" i="14"/>
  <c r="AI266" i="14"/>
  <c r="AI267" i="14"/>
  <c r="AI268" i="14"/>
  <c r="AI269" i="14"/>
  <c r="AI270" i="14"/>
  <c r="AI271" i="14"/>
  <c r="AI272" i="14"/>
  <c r="AI273" i="14"/>
  <c r="AI274" i="14"/>
  <c r="AI275" i="14"/>
  <c r="AI276" i="14"/>
  <c r="AI277" i="14"/>
  <c r="AI278" i="14"/>
  <c r="AI279" i="14"/>
  <c r="AI280" i="14"/>
  <c r="AI281" i="14"/>
  <c r="AI282" i="14"/>
  <c r="AI283" i="14"/>
  <c r="AI284" i="14"/>
  <c r="AI285" i="14"/>
  <c r="AI286" i="14"/>
  <c r="AI287" i="14"/>
  <c r="AI288" i="14"/>
  <c r="AI289" i="14"/>
  <c r="AI290" i="14"/>
  <c r="AI291" i="14"/>
  <c r="AI292" i="14"/>
  <c r="AI293" i="14"/>
  <c r="AI294" i="14"/>
  <c r="AI295" i="14"/>
  <c r="AI296" i="14"/>
  <c r="AI297" i="14"/>
  <c r="AI298" i="14"/>
  <c r="AI299" i="14"/>
  <c r="AI300" i="14"/>
  <c r="AI301" i="14"/>
  <c r="AI302" i="14"/>
  <c r="AI303" i="14"/>
  <c r="AI304" i="14"/>
  <c r="AI305" i="14"/>
  <c r="AI306" i="14"/>
  <c r="AI307" i="14"/>
  <c r="AI308" i="14"/>
  <c r="AI309" i="14"/>
  <c r="AI310" i="14"/>
  <c r="AI311" i="14"/>
  <c r="AI312" i="14"/>
  <c r="AI313" i="14"/>
  <c r="AI314" i="14"/>
  <c r="AI315" i="14"/>
  <c r="AI316" i="14"/>
  <c r="AI317" i="14"/>
  <c r="AI318" i="14"/>
  <c r="AI319" i="14"/>
  <c r="AI320" i="14"/>
  <c r="AI321" i="14"/>
  <c r="AI322" i="14"/>
  <c r="AI323" i="14"/>
  <c r="AI324" i="14"/>
  <c r="AI325" i="14"/>
  <c r="AI326" i="14"/>
  <c r="AI327" i="14"/>
  <c r="AI328" i="14"/>
  <c r="AI329" i="14"/>
  <c r="AI330" i="14"/>
  <c r="AI331" i="14"/>
  <c r="AI332" i="14"/>
  <c r="AI333" i="14"/>
  <c r="AI334" i="14"/>
  <c r="AI335" i="14"/>
  <c r="AI336" i="14"/>
  <c r="AI337" i="14"/>
  <c r="AI338" i="14"/>
  <c r="AI339" i="14"/>
  <c r="AI340" i="14"/>
  <c r="AI341" i="14"/>
  <c r="AI342" i="14"/>
  <c r="AI343" i="14"/>
  <c r="AI344" i="14"/>
  <c r="AI345" i="14"/>
  <c r="AI346" i="14"/>
  <c r="AI347" i="14"/>
  <c r="AI348" i="14"/>
  <c r="AI349" i="14"/>
  <c r="AI350" i="14"/>
  <c r="AI351" i="14"/>
  <c r="AI352" i="14"/>
  <c r="AI353" i="14"/>
  <c r="AI354" i="14"/>
  <c r="AI355" i="14"/>
  <c r="AI356" i="14"/>
  <c r="AI357" i="14"/>
  <c r="AI358" i="14"/>
  <c r="AI359" i="14"/>
  <c r="AI360" i="14"/>
  <c r="AI361" i="14"/>
  <c r="AI362" i="14"/>
  <c r="AI363" i="14"/>
  <c r="AI364" i="14"/>
  <c r="AI365" i="14"/>
  <c r="AI366" i="14"/>
  <c r="AI367" i="14"/>
  <c r="AI368" i="14"/>
  <c r="AI369" i="14"/>
  <c r="AI370" i="14"/>
  <c r="AI371" i="14"/>
  <c r="AI8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AC12" i="14"/>
  <c r="AC13" i="14"/>
  <c r="AC14" i="14"/>
  <c r="AC15" i="14"/>
  <c r="AC16" i="14"/>
  <c r="AC17" i="14"/>
  <c r="AC18" i="14"/>
  <c r="AC19" i="14"/>
  <c r="AC20" i="14"/>
  <c r="AC21" i="14"/>
  <c r="AC22" i="14"/>
  <c r="AC23" i="14"/>
  <c r="AC24" i="14"/>
  <c r="AC25" i="14"/>
  <c r="AC26" i="14"/>
  <c r="AC27" i="14"/>
  <c r="AC28" i="14"/>
  <c r="AC29" i="14"/>
  <c r="AC30" i="14"/>
  <c r="AC31" i="14"/>
  <c r="AC32" i="14"/>
  <c r="AC33" i="14"/>
  <c r="AC34" i="14"/>
  <c r="AC35" i="14"/>
  <c r="AC36" i="14"/>
  <c r="AC37" i="14"/>
  <c r="AC38" i="14"/>
  <c r="AC39" i="14"/>
  <c r="AC40" i="14"/>
  <c r="AC41" i="14"/>
  <c r="AC42" i="14"/>
  <c r="AC43" i="14"/>
  <c r="AC44" i="14"/>
  <c r="AC45" i="14"/>
  <c r="AC46" i="14"/>
  <c r="AC47" i="14"/>
  <c r="AC48" i="14"/>
  <c r="AC49" i="14"/>
  <c r="AC50" i="14"/>
  <c r="AC51" i="14"/>
  <c r="AC52" i="14"/>
  <c r="AC53" i="14"/>
  <c r="AC54" i="14"/>
  <c r="AC55" i="14"/>
  <c r="AC56" i="14"/>
  <c r="AC57" i="14"/>
  <c r="AC58" i="14"/>
  <c r="AC59" i="14"/>
  <c r="AC60" i="14"/>
  <c r="AC61" i="14"/>
  <c r="AC62" i="14"/>
  <c r="AC63" i="14"/>
  <c r="AC64" i="14"/>
  <c r="AC65" i="14"/>
  <c r="AC66" i="14"/>
  <c r="AC67" i="14"/>
  <c r="AC68" i="14"/>
  <c r="AC69" i="14"/>
  <c r="AC70" i="14"/>
  <c r="AC71" i="14"/>
  <c r="AC72" i="14"/>
  <c r="AC73" i="14"/>
  <c r="AC74" i="14"/>
  <c r="AC75" i="14"/>
  <c r="AC76" i="14"/>
  <c r="AC77" i="14"/>
  <c r="AC78" i="14"/>
  <c r="AC79" i="14"/>
  <c r="AC80" i="14"/>
  <c r="AC81" i="14"/>
  <c r="AC82" i="14"/>
  <c r="AC83" i="14"/>
  <c r="AC84" i="14"/>
  <c r="AC85" i="14"/>
  <c r="AC86" i="14"/>
  <c r="AC87" i="14"/>
  <c r="AC88" i="14"/>
  <c r="AC89" i="14"/>
  <c r="AC90" i="14"/>
  <c r="AC91" i="14"/>
  <c r="AC92" i="14"/>
  <c r="AC93" i="14"/>
  <c r="AC94" i="14"/>
  <c r="AC95" i="14"/>
  <c r="AC96" i="14"/>
  <c r="AC97" i="14"/>
  <c r="AC98" i="14"/>
  <c r="AC99" i="14"/>
  <c r="AC100" i="14"/>
  <c r="AC101" i="14"/>
  <c r="AC102" i="14"/>
  <c r="AC103" i="14"/>
  <c r="AC104" i="14"/>
  <c r="AC105" i="14"/>
  <c r="AC106" i="14"/>
  <c r="AC107" i="14"/>
  <c r="AC108" i="14"/>
  <c r="AC109" i="14"/>
  <c r="AC110" i="14"/>
  <c r="AC111" i="14"/>
  <c r="AC112" i="14"/>
  <c r="AC113" i="14"/>
  <c r="AC114" i="14"/>
  <c r="AC115" i="14"/>
  <c r="AC116" i="14"/>
  <c r="AC117" i="14"/>
  <c r="AC118" i="14"/>
  <c r="AC119" i="14"/>
  <c r="AC120" i="14"/>
  <c r="AC121" i="14"/>
  <c r="AC122" i="14"/>
  <c r="AC123" i="14"/>
  <c r="AC124" i="14"/>
  <c r="AC125" i="14"/>
  <c r="AC126" i="14"/>
  <c r="AC127" i="14"/>
  <c r="AC128" i="14"/>
  <c r="AC129" i="14"/>
  <c r="AC130" i="14"/>
  <c r="AC131" i="14"/>
  <c r="AC132" i="14"/>
  <c r="AC133" i="14"/>
  <c r="AC134" i="14"/>
  <c r="AC135" i="14"/>
  <c r="AC136" i="14"/>
  <c r="AC137" i="14"/>
  <c r="AC138" i="14"/>
  <c r="AC139" i="14"/>
  <c r="AC140" i="14"/>
  <c r="AC141" i="14"/>
  <c r="AC142" i="14"/>
  <c r="AC143" i="14"/>
  <c r="AC144" i="14"/>
  <c r="AC145" i="14"/>
  <c r="AC146" i="14"/>
  <c r="AC147" i="14"/>
  <c r="AC148" i="14"/>
  <c r="AC149" i="14"/>
  <c r="AC150" i="14"/>
  <c r="AC151" i="14"/>
  <c r="AC152" i="14"/>
  <c r="AC153" i="14"/>
  <c r="AC154" i="14"/>
  <c r="AC155" i="14"/>
  <c r="AC156" i="14"/>
  <c r="AC157" i="14"/>
  <c r="AC158" i="14"/>
  <c r="AC159" i="14"/>
  <c r="AC160" i="14"/>
  <c r="AC161" i="14"/>
  <c r="AC162" i="14"/>
  <c r="AC163" i="14"/>
  <c r="AC164" i="14"/>
  <c r="AC165" i="14"/>
  <c r="AC166" i="14"/>
  <c r="AC167" i="14"/>
  <c r="AC168" i="14"/>
  <c r="AC169" i="14"/>
  <c r="AC170" i="14"/>
  <c r="AC171" i="14"/>
  <c r="AC172" i="14"/>
  <c r="AC173" i="14"/>
  <c r="AC174" i="14"/>
  <c r="AC175" i="14"/>
  <c r="AC176" i="14"/>
  <c r="AC177" i="14"/>
  <c r="AC178" i="14"/>
  <c r="AC179" i="14"/>
  <c r="AC180" i="14"/>
  <c r="AC181" i="14"/>
  <c r="AC182" i="14"/>
  <c r="AC183" i="14"/>
  <c r="AC184" i="14"/>
  <c r="AC185" i="14"/>
  <c r="AC186" i="14"/>
  <c r="AC187" i="14"/>
  <c r="AC188" i="14"/>
  <c r="AC189" i="14"/>
  <c r="AC190" i="14"/>
  <c r="AC191" i="14"/>
  <c r="AC192" i="14"/>
  <c r="AC193" i="14"/>
  <c r="AC194" i="14"/>
  <c r="AC195" i="14"/>
  <c r="AC196" i="14"/>
  <c r="AC197" i="14"/>
  <c r="AC198" i="14"/>
  <c r="AC199" i="14"/>
  <c r="AC200" i="14"/>
  <c r="AC201" i="14"/>
  <c r="AC202" i="14"/>
  <c r="AC203" i="14"/>
  <c r="AC204" i="14"/>
  <c r="AC205" i="14"/>
  <c r="AC206" i="14"/>
  <c r="AC207" i="14"/>
  <c r="AC208" i="14"/>
  <c r="AC209" i="14"/>
  <c r="AC210" i="14"/>
  <c r="AC211" i="14"/>
  <c r="AC212" i="14"/>
  <c r="AC213" i="14"/>
  <c r="AC214" i="14"/>
  <c r="AC215" i="14"/>
  <c r="AC216" i="14"/>
  <c r="AC217" i="14"/>
  <c r="AC218" i="14"/>
  <c r="AC219" i="14"/>
  <c r="AC220" i="14"/>
  <c r="AC221" i="14"/>
  <c r="AC222" i="14"/>
  <c r="AC223" i="14"/>
  <c r="AC224" i="14"/>
  <c r="AC225" i="14"/>
  <c r="AC226" i="14"/>
  <c r="AC227" i="14"/>
  <c r="AC228" i="14"/>
  <c r="AC229" i="14"/>
  <c r="AC230" i="14"/>
  <c r="AC231" i="14"/>
  <c r="AC232" i="14"/>
  <c r="AC233" i="14"/>
  <c r="AC234" i="14"/>
  <c r="AC235" i="14"/>
  <c r="AC236" i="14"/>
  <c r="AC237" i="14"/>
  <c r="AC238" i="14"/>
  <c r="AC239" i="14"/>
  <c r="AC240" i="14"/>
  <c r="AC241" i="14"/>
  <c r="AC242" i="14"/>
  <c r="AC243" i="14"/>
  <c r="AC244" i="14"/>
  <c r="AC245" i="14"/>
  <c r="AC246" i="14"/>
  <c r="AC247" i="14"/>
  <c r="AC248" i="14"/>
  <c r="AC249" i="14"/>
  <c r="AC250" i="14"/>
  <c r="AC251" i="14"/>
  <c r="AC252" i="14"/>
  <c r="AC253" i="14"/>
  <c r="AC254" i="14"/>
  <c r="AC255" i="14"/>
  <c r="AC256" i="14"/>
  <c r="AC257" i="14"/>
  <c r="AC258" i="14"/>
  <c r="AC259" i="14"/>
  <c r="AC260" i="14"/>
  <c r="AC261" i="14"/>
  <c r="AC262" i="14"/>
  <c r="AC263" i="14"/>
  <c r="AC264" i="14"/>
  <c r="AC265" i="14"/>
  <c r="AC266" i="14"/>
  <c r="AC267" i="14"/>
  <c r="AC268" i="14"/>
  <c r="AC269" i="14"/>
  <c r="AC270" i="14"/>
  <c r="AC271" i="14"/>
  <c r="AC272" i="14"/>
  <c r="AC273" i="14"/>
  <c r="AC274" i="14"/>
  <c r="AC275" i="14"/>
  <c r="AC276" i="14"/>
  <c r="AC277" i="14"/>
  <c r="AC278" i="14"/>
  <c r="AC279" i="14"/>
  <c r="AC280" i="14"/>
  <c r="AC281" i="14"/>
  <c r="AC282" i="14"/>
  <c r="AC283" i="14"/>
  <c r="AC284" i="14"/>
  <c r="AC285" i="14"/>
  <c r="AC286" i="14"/>
  <c r="AC287" i="14"/>
  <c r="AC288" i="14"/>
  <c r="AC289" i="14"/>
  <c r="AC290" i="14"/>
  <c r="AC291" i="14"/>
  <c r="AC292" i="14"/>
  <c r="AC293" i="14"/>
  <c r="AC294" i="14"/>
  <c r="AC295" i="14"/>
  <c r="AC296" i="14"/>
  <c r="AC297" i="14"/>
  <c r="AC298" i="14"/>
  <c r="AC299" i="14"/>
  <c r="AC300" i="14"/>
  <c r="AC301" i="14"/>
  <c r="AC302" i="14"/>
  <c r="AC303" i="14"/>
  <c r="AC304" i="14"/>
  <c r="AC305" i="14"/>
  <c r="AC306" i="14"/>
  <c r="AC307" i="14"/>
  <c r="AC308" i="14"/>
  <c r="AC309" i="14"/>
  <c r="AC310" i="14"/>
  <c r="AC311" i="14"/>
  <c r="AC312" i="14"/>
  <c r="AC313" i="14"/>
  <c r="AC314" i="14"/>
  <c r="AC315" i="14"/>
  <c r="AC316" i="14"/>
  <c r="AC317" i="14"/>
  <c r="AC318" i="14"/>
  <c r="AC319" i="14"/>
  <c r="AC320" i="14"/>
  <c r="AC321" i="14"/>
  <c r="AC322" i="14"/>
  <c r="AC323" i="14"/>
  <c r="AC324" i="14"/>
  <c r="AC325" i="14"/>
  <c r="AC326" i="14"/>
  <c r="AC327" i="14"/>
  <c r="AC328" i="14"/>
  <c r="AC329" i="14"/>
  <c r="AC330" i="14"/>
  <c r="AC331" i="14"/>
  <c r="AC332" i="14"/>
  <c r="AC333" i="14"/>
  <c r="AC334" i="14"/>
  <c r="AC335" i="14"/>
  <c r="AC336" i="14"/>
  <c r="AC337" i="14"/>
  <c r="AC338" i="14"/>
  <c r="AC339" i="14"/>
  <c r="AC340" i="14"/>
  <c r="AC341" i="14"/>
  <c r="AC342" i="14"/>
  <c r="AC343" i="14"/>
  <c r="AC344" i="14"/>
  <c r="AC345" i="14"/>
  <c r="AC346" i="14"/>
  <c r="AC347" i="14"/>
  <c r="AC348" i="14"/>
  <c r="AC349" i="14"/>
  <c r="AC350" i="14"/>
  <c r="AC351" i="14"/>
  <c r="AC352" i="14"/>
  <c r="AC353" i="14"/>
  <c r="AC354" i="14"/>
  <c r="AC355" i="14"/>
  <c r="AC356" i="14"/>
  <c r="AC357" i="14"/>
  <c r="AC358" i="14"/>
  <c r="AC359" i="14"/>
  <c r="AC360" i="14"/>
  <c r="AC361" i="14"/>
  <c r="AC362" i="14"/>
  <c r="AC363" i="14"/>
  <c r="AC364" i="14"/>
  <c r="AC365" i="14"/>
  <c r="AC366" i="14"/>
  <c r="AC367" i="14"/>
  <c r="AC368" i="14"/>
  <c r="AC369" i="14"/>
  <c r="AC370" i="14"/>
  <c r="AC371" i="14"/>
  <c r="Y12" i="14"/>
  <c r="Y13" i="14"/>
  <c r="Y14" i="14"/>
  <c r="Y15" i="14"/>
  <c r="Y16" i="14"/>
  <c r="Y17" i="14"/>
  <c r="Y18" i="14"/>
  <c r="Y19" i="14"/>
  <c r="Y20" i="14"/>
  <c r="Y21" i="14"/>
  <c r="Y22" i="14"/>
  <c r="Y23" i="14"/>
  <c r="Y24" i="14"/>
  <c r="Y25" i="14"/>
  <c r="Y26" i="14"/>
  <c r="Y27" i="14"/>
  <c r="Y28" i="14"/>
  <c r="Y29" i="14"/>
  <c r="Y30" i="14"/>
  <c r="Y31" i="14"/>
  <c r="Y32" i="14"/>
  <c r="Y33" i="14"/>
  <c r="Y34" i="14"/>
  <c r="Y35" i="14"/>
  <c r="Y36" i="14"/>
  <c r="Y37" i="14"/>
  <c r="Y38" i="14"/>
  <c r="Y39" i="14"/>
  <c r="Y40" i="14"/>
  <c r="Y41" i="14"/>
  <c r="Y42" i="14"/>
  <c r="Y43" i="14"/>
  <c r="Y44" i="14"/>
  <c r="Y45" i="14"/>
  <c r="Y46" i="14"/>
  <c r="Y47" i="14"/>
  <c r="Y48" i="14"/>
  <c r="Y49" i="14"/>
  <c r="Y50" i="14"/>
  <c r="Y51" i="14"/>
  <c r="Y52" i="14"/>
  <c r="Y53" i="14"/>
  <c r="Y54" i="14"/>
  <c r="Y55" i="14"/>
  <c r="Y56" i="14"/>
  <c r="Y57" i="14"/>
  <c r="Y58" i="14"/>
  <c r="Y59" i="14"/>
  <c r="Y60" i="14"/>
  <c r="Y61" i="14"/>
  <c r="Y62" i="14"/>
  <c r="Y63" i="14"/>
  <c r="Y64" i="14"/>
  <c r="Y65" i="14"/>
  <c r="Y66" i="14"/>
  <c r="Y67" i="14"/>
  <c r="Y68" i="14"/>
  <c r="Y69" i="14"/>
  <c r="Y70" i="14"/>
  <c r="Y71" i="14"/>
  <c r="Y72" i="14"/>
  <c r="Y73" i="14"/>
  <c r="Y74" i="14"/>
  <c r="Y75" i="14"/>
  <c r="Y76" i="14"/>
  <c r="Y77" i="14"/>
  <c r="Y78" i="14"/>
  <c r="Y79" i="14"/>
  <c r="Y80" i="14"/>
  <c r="Y81" i="14"/>
  <c r="Y82" i="14"/>
  <c r="Y83" i="14"/>
  <c r="Y84" i="14"/>
  <c r="Y85" i="14"/>
  <c r="Y86" i="14"/>
  <c r="Y87" i="14"/>
  <c r="Y88" i="14"/>
  <c r="Y89" i="14"/>
  <c r="Y90" i="14"/>
  <c r="Y91" i="14"/>
  <c r="Y92" i="14"/>
  <c r="Y93" i="14"/>
  <c r="Y94" i="14"/>
  <c r="Y95" i="14"/>
  <c r="Y96" i="14"/>
  <c r="Y97" i="14"/>
  <c r="Y98" i="14"/>
  <c r="Y99" i="14"/>
  <c r="Y100" i="14"/>
  <c r="Y101" i="14"/>
  <c r="Y102" i="14"/>
  <c r="Y103" i="14"/>
  <c r="Y104" i="14"/>
  <c r="Y105" i="14"/>
  <c r="Y106" i="14"/>
  <c r="Y107" i="14"/>
  <c r="Y108" i="14"/>
  <c r="Y109" i="14"/>
  <c r="Y110" i="14"/>
  <c r="Y111" i="14"/>
  <c r="Y112" i="14"/>
  <c r="Y113" i="14"/>
  <c r="Y114" i="14"/>
  <c r="Y115" i="14"/>
  <c r="Y116" i="14"/>
  <c r="Y117" i="14"/>
  <c r="Y118" i="14"/>
  <c r="Y119" i="14"/>
  <c r="Y120" i="14"/>
  <c r="Y121" i="14"/>
  <c r="Y122" i="14"/>
  <c r="Y123" i="14"/>
  <c r="Y124" i="14"/>
  <c r="Y125" i="14"/>
  <c r="Y126" i="14"/>
  <c r="Y127" i="14"/>
  <c r="Y128" i="14"/>
  <c r="Y129" i="14"/>
  <c r="Y130" i="14"/>
  <c r="Y131" i="14"/>
  <c r="Y132" i="14"/>
  <c r="Y133" i="14"/>
  <c r="Y134" i="14"/>
  <c r="Y135" i="14"/>
  <c r="Y136" i="14"/>
  <c r="Y137" i="14"/>
  <c r="Y138" i="14"/>
  <c r="Y139" i="14"/>
  <c r="Y140" i="14"/>
  <c r="Y141" i="14"/>
  <c r="Y142" i="14"/>
  <c r="Y143" i="14"/>
  <c r="Y144" i="14"/>
  <c r="Y145" i="14"/>
  <c r="Y146" i="14"/>
  <c r="Y147" i="14"/>
  <c r="Y148" i="14"/>
  <c r="Y149" i="14"/>
  <c r="Y150" i="14"/>
  <c r="Y151" i="14"/>
  <c r="Y152" i="14"/>
  <c r="Y153" i="14"/>
  <c r="Y154" i="14"/>
  <c r="Y155" i="14"/>
  <c r="Y156" i="14"/>
  <c r="Y157" i="14"/>
  <c r="Y158" i="14"/>
  <c r="Y159" i="14"/>
  <c r="Y160" i="14"/>
  <c r="Y161" i="14"/>
  <c r="Y162" i="14"/>
  <c r="Y163" i="14"/>
  <c r="Y164" i="14"/>
  <c r="Y165" i="14"/>
  <c r="Y166" i="14"/>
  <c r="Y167" i="14"/>
  <c r="Y168" i="14"/>
  <c r="Y169" i="14"/>
  <c r="Y170" i="14"/>
  <c r="Y171" i="14"/>
  <c r="Y172" i="14"/>
  <c r="Y173" i="14"/>
  <c r="Y174" i="14"/>
  <c r="Y175" i="14"/>
  <c r="Y176" i="14"/>
  <c r="Y177" i="14"/>
  <c r="Y178" i="14"/>
  <c r="Y179" i="14"/>
  <c r="Y180" i="14"/>
  <c r="Y181" i="14"/>
  <c r="Y182" i="14"/>
  <c r="Y183" i="14"/>
  <c r="Y184" i="14"/>
  <c r="Y185" i="14"/>
  <c r="Y186" i="14"/>
  <c r="Y187" i="14"/>
  <c r="Y188" i="14"/>
  <c r="Y189" i="14"/>
  <c r="Y190" i="14"/>
  <c r="Y191" i="14"/>
  <c r="Y192" i="14"/>
  <c r="Y193" i="14"/>
  <c r="Y194" i="14"/>
  <c r="Y195" i="14"/>
  <c r="Y196" i="14"/>
  <c r="Y197" i="14"/>
  <c r="Y198" i="14"/>
  <c r="Y199" i="14"/>
  <c r="Y200" i="14"/>
  <c r="Y201" i="14"/>
  <c r="Y202" i="14"/>
  <c r="Y203" i="14"/>
  <c r="Y204" i="14"/>
  <c r="Y205" i="14"/>
  <c r="Y206" i="14"/>
  <c r="Y207" i="14"/>
  <c r="Y208" i="14"/>
  <c r="Y209" i="14"/>
  <c r="Y210" i="14"/>
  <c r="Y211" i="14"/>
  <c r="Y212" i="14"/>
  <c r="Y213" i="14"/>
  <c r="Y214" i="14"/>
  <c r="Y215" i="14"/>
  <c r="Y216" i="14"/>
  <c r="Y217" i="14"/>
  <c r="Y218" i="14"/>
  <c r="Y219" i="14"/>
  <c r="Y220" i="14"/>
  <c r="Y221" i="14"/>
  <c r="Y222" i="14"/>
  <c r="Y223" i="14"/>
  <c r="Y224" i="14"/>
  <c r="Y225" i="14"/>
  <c r="Y226" i="14"/>
  <c r="Y227" i="14"/>
  <c r="Y228" i="14"/>
  <c r="Y229" i="14"/>
  <c r="Y230" i="14"/>
  <c r="Y231" i="14"/>
  <c r="Y232" i="14"/>
  <c r="Y233" i="14"/>
  <c r="Y234" i="14"/>
  <c r="Y235" i="14"/>
  <c r="Y236" i="14"/>
  <c r="Y237" i="14"/>
  <c r="Y238" i="14"/>
  <c r="Y239" i="14"/>
  <c r="Y240" i="14"/>
  <c r="Y241" i="14"/>
  <c r="Y242" i="14"/>
  <c r="Y243" i="14"/>
  <c r="Y244" i="14"/>
  <c r="Y245" i="14"/>
  <c r="Y246" i="14"/>
  <c r="Y247" i="14"/>
  <c r="Y248" i="14"/>
  <c r="Y249" i="14"/>
  <c r="Y250" i="14"/>
  <c r="Y251" i="14"/>
  <c r="Y252" i="14"/>
  <c r="Y253" i="14"/>
  <c r="Y254" i="14"/>
  <c r="Y255" i="14"/>
  <c r="Y256" i="14"/>
  <c r="Y257" i="14"/>
  <c r="Y258" i="14"/>
  <c r="Y259" i="14"/>
  <c r="Y260" i="14"/>
  <c r="Y261" i="14"/>
  <c r="Y262" i="14"/>
  <c r="Y263" i="14"/>
  <c r="Y264" i="14"/>
  <c r="Y265" i="14"/>
  <c r="Y266" i="14"/>
  <c r="Y267" i="14"/>
  <c r="Y268" i="14"/>
  <c r="Y269" i="14"/>
  <c r="Y270" i="14"/>
  <c r="Y271" i="14"/>
  <c r="Y272" i="14"/>
  <c r="Y273" i="14"/>
  <c r="Y274" i="14"/>
  <c r="Y275" i="14"/>
  <c r="Y276" i="14"/>
  <c r="Y277" i="14"/>
  <c r="Y278" i="14"/>
  <c r="Y279" i="14"/>
  <c r="Y280" i="14"/>
  <c r="Y281" i="14"/>
  <c r="Y282" i="14"/>
  <c r="Y283" i="14"/>
  <c r="Y284" i="14"/>
  <c r="Y285" i="14"/>
  <c r="Y286" i="14"/>
  <c r="Y287" i="14"/>
  <c r="Y288" i="14"/>
  <c r="Y289" i="14"/>
  <c r="Y290" i="14"/>
  <c r="Y291" i="14"/>
  <c r="Y292" i="14"/>
  <c r="Y293" i="14"/>
  <c r="Y294" i="14"/>
  <c r="Y295" i="14"/>
  <c r="Y296" i="14"/>
  <c r="Y297" i="14"/>
  <c r="Y298" i="14"/>
  <c r="Y299" i="14"/>
  <c r="Y300" i="14"/>
  <c r="Y301" i="14"/>
  <c r="Y302" i="14"/>
  <c r="Y303" i="14"/>
  <c r="Y304" i="14"/>
  <c r="Y305" i="14"/>
  <c r="Y306" i="14"/>
  <c r="Y307" i="14"/>
  <c r="Y308" i="14"/>
  <c r="Y309" i="14"/>
  <c r="Y310" i="14"/>
  <c r="Y311" i="14"/>
  <c r="Y312" i="14"/>
  <c r="Y313" i="14"/>
  <c r="Y314" i="14"/>
  <c r="Y315" i="14"/>
  <c r="Y316" i="14"/>
  <c r="Y317" i="14"/>
  <c r="Y318" i="14"/>
  <c r="Y319" i="14"/>
  <c r="Y320" i="14"/>
  <c r="Y321" i="14"/>
  <c r="Y322" i="14"/>
  <c r="Y323" i="14"/>
  <c r="Y324" i="14"/>
  <c r="Y325" i="14"/>
  <c r="Y326" i="14"/>
  <c r="Y327" i="14"/>
  <c r="Y328" i="14"/>
  <c r="Y329" i="14"/>
  <c r="Y330" i="14"/>
  <c r="Y331" i="14"/>
  <c r="Y332" i="14"/>
  <c r="Y333" i="14"/>
  <c r="Y334" i="14"/>
  <c r="Y335" i="14"/>
  <c r="Y336" i="14"/>
  <c r="Y337" i="14"/>
  <c r="Y338" i="14"/>
  <c r="Y339" i="14"/>
  <c r="Y340" i="14"/>
  <c r="Y341" i="14"/>
  <c r="Y342" i="14"/>
  <c r="Y343" i="14"/>
  <c r="Y344" i="14"/>
  <c r="Y345" i="14"/>
  <c r="Y346" i="14"/>
  <c r="Y347" i="14"/>
  <c r="Y348" i="14"/>
  <c r="Y349" i="14"/>
  <c r="Y350" i="14"/>
  <c r="Y351" i="14"/>
  <c r="Y352" i="14"/>
  <c r="Y353" i="14"/>
  <c r="Y354" i="14"/>
  <c r="Y355" i="14"/>
  <c r="Y356" i="14"/>
  <c r="Y357" i="14"/>
  <c r="Y358" i="14"/>
  <c r="Y359" i="14"/>
  <c r="Y360" i="14"/>
  <c r="Y361" i="14"/>
  <c r="Y362" i="14"/>
  <c r="Y363" i="14"/>
  <c r="Y364" i="14"/>
  <c r="Y365" i="14"/>
  <c r="Y366" i="14"/>
  <c r="Y367" i="14"/>
  <c r="Y368" i="14"/>
  <c r="Y369" i="14"/>
  <c r="Y370" i="14"/>
  <c r="Y371" i="14"/>
  <c r="AA12" i="14"/>
  <c r="AA13" i="14"/>
  <c r="AA14" i="14"/>
  <c r="AA15" i="14"/>
  <c r="AA16" i="14"/>
  <c r="AA17" i="14"/>
  <c r="AA18" i="14"/>
  <c r="AA19" i="14"/>
  <c r="AA20" i="14"/>
  <c r="AA21" i="14"/>
  <c r="AA22" i="14"/>
  <c r="AA23" i="14"/>
  <c r="AA24" i="14"/>
  <c r="AA25" i="14"/>
  <c r="AA26" i="14"/>
  <c r="AA27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43" i="14"/>
  <c r="AA44" i="14"/>
  <c r="AA45" i="14"/>
  <c r="AA46" i="14"/>
  <c r="AA47" i="14"/>
  <c r="AA48" i="14"/>
  <c r="AA49" i="14"/>
  <c r="AA50" i="14"/>
  <c r="AA51" i="14"/>
  <c r="AA52" i="14"/>
  <c r="AA53" i="14"/>
  <c r="AA54" i="14"/>
  <c r="AA55" i="14"/>
  <c r="AA56" i="14"/>
  <c r="AA57" i="14"/>
  <c r="AA58" i="14"/>
  <c r="AA59" i="14"/>
  <c r="AA60" i="14"/>
  <c r="AA61" i="14"/>
  <c r="AA62" i="14"/>
  <c r="AA63" i="14"/>
  <c r="AA64" i="14"/>
  <c r="AA65" i="14"/>
  <c r="AA66" i="14"/>
  <c r="AA67" i="14"/>
  <c r="AA68" i="14"/>
  <c r="AA69" i="14"/>
  <c r="AA70" i="14"/>
  <c r="AA71" i="14"/>
  <c r="AA72" i="14"/>
  <c r="AA73" i="14"/>
  <c r="AA74" i="14"/>
  <c r="AA75" i="14"/>
  <c r="AA76" i="14"/>
  <c r="AA77" i="14"/>
  <c r="AA78" i="14"/>
  <c r="AA79" i="14"/>
  <c r="AA80" i="14"/>
  <c r="AA81" i="14"/>
  <c r="AA82" i="14"/>
  <c r="AA83" i="14"/>
  <c r="AA84" i="14"/>
  <c r="AA85" i="14"/>
  <c r="AA86" i="14"/>
  <c r="AA87" i="14"/>
  <c r="AA88" i="14"/>
  <c r="AA89" i="14"/>
  <c r="AA90" i="14"/>
  <c r="AA91" i="14"/>
  <c r="AA92" i="14"/>
  <c r="AA93" i="14"/>
  <c r="AA94" i="14"/>
  <c r="AA95" i="14"/>
  <c r="AA96" i="14"/>
  <c r="AA97" i="14"/>
  <c r="AA98" i="14"/>
  <c r="AA99" i="14"/>
  <c r="AA100" i="14"/>
  <c r="AA101" i="14"/>
  <c r="AA102" i="14"/>
  <c r="AA103" i="14"/>
  <c r="AA104" i="14"/>
  <c r="AA105" i="14"/>
  <c r="AA106" i="14"/>
  <c r="AA107" i="14"/>
  <c r="AA108" i="14"/>
  <c r="AA109" i="14"/>
  <c r="AA110" i="14"/>
  <c r="AA111" i="14"/>
  <c r="AA112" i="14"/>
  <c r="AA113" i="14"/>
  <c r="AA114" i="14"/>
  <c r="AA115" i="14"/>
  <c r="AA116" i="14"/>
  <c r="AA117" i="14"/>
  <c r="AA118" i="14"/>
  <c r="AA119" i="14"/>
  <c r="AA120" i="14"/>
  <c r="AA121" i="14"/>
  <c r="AA122" i="14"/>
  <c r="AA123" i="14"/>
  <c r="AA124" i="14"/>
  <c r="AA125" i="14"/>
  <c r="AA126" i="14"/>
  <c r="AA127" i="14"/>
  <c r="AA128" i="14"/>
  <c r="AA129" i="14"/>
  <c r="AA130" i="14"/>
  <c r="AA131" i="14"/>
  <c r="AA132" i="14"/>
  <c r="AA133" i="14"/>
  <c r="AA134" i="14"/>
  <c r="AA135" i="14"/>
  <c r="AA136" i="14"/>
  <c r="AA137" i="14"/>
  <c r="AA138" i="14"/>
  <c r="AA139" i="14"/>
  <c r="AA140" i="14"/>
  <c r="AA141" i="14"/>
  <c r="AA142" i="14"/>
  <c r="AA143" i="14"/>
  <c r="AA144" i="14"/>
  <c r="AA145" i="14"/>
  <c r="AA146" i="14"/>
  <c r="AA147" i="14"/>
  <c r="AA148" i="14"/>
  <c r="AA149" i="14"/>
  <c r="AA150" i="14"/>
  <c r="AA151" i="14"/>
  <c r="AA152" i="14"/>
  <c r="AA153" i="14"/>
  <c r="AA154" i="14"/>
  <c r="AA155" i="14"/>
  <c r="AA156" i="14"/>
  <c r="AA157" i="14"/>
  <c r="AA158" i="14"/>
  <c r="AA159" i="14"/>
  <c r="AA160" i="14"/>
  <c r="AA161" i="14"/>
  <c r="AA162" i="14"/>
  <c r="AA163" i="14"/>
  <c r="AA164" i="14"/>
  <c r="AA165" i="14"/>
  <c r="AA166" i="14"/>
  <c r="AA167" i="14"/>
  <c r="AA168" i="14"/>
  <c r="AA169" i="14"/>
  <c r="AA170" i="14"/>
  <c r="AA171" i="14"/>
  <c r="AA172" i="14"/>
  <c r="AA173" i="14"/>
  <c r="AA174" i="14"/>
  <c r="AA175" i="14"/>
  <c r="AA176" i="14"/>
  <c r="AA177" i="14"/>
  <c r="AA178" i="14"/>
  <c r="AA179" i="14"/>
  <c r="AA180" i="14"/>
  <c r="AA181" i="14"/>
  <c r="AA182" i="14"/>
  <c r="AA183" i="14"/>
  <c r="AA184" i="14"/>
  <c r="AA185" i="14"/>
  <c r="AA186" i="14"/>
  <c r="AA187" i="14"/>
  <c r="AA188" i="14"/>
  <c r="AA189" i="14"/>
  <c r="AA190" i="14"/>
  <c r="AA191" i="14"/>
  <c r="AA192" i="14"/>
  <c r="AA193" i="14"/>
  <c r="AA194" i="14"/>
  <c r="AA195" i="14"/>
  <c r="AA196" i="14"/>
  <c r="AA197" i="14"/>
  <c r="AA198" i="14"/>
  <c r="AA199" i="14"/>
  <c r="AA200" i="14"/>
  <c r="AA201" i="14"/>
  <c r="AA202" i="14"/>
  <c r="AA203" i="14"/>
  <c r="AA204" i="14"/>
  <c r="AA205" i="14"/>
  <c r="AA206" i="14"/>
  <c r="AA207" i="14"/>
  <c r="AA208" i="14"/>
  <c r="AA209" i="14"/>
  <c r="AA210" i="14"/>
  <c r="AA211" i="14"/>
  <c r="AA212" i="14"/>
  <c r="AA213" i="14"/>
  <c r="AA214" i="14"/>
  <c r="AA215" i="14"/>
  <c r="AA216" i="14"/>
  <c r="AA217" i="14"/>
  <c r="AA218" i="14"/>
  <c r="AA219" i="14"/>
  <c r="AA220" i="14"/>
  <c r="AA221" i="14"/>
  <c r="AA222" i="14"/>
  <c r="AA223" i="14"/>
  <c r="AA224" i="14"/>
  <c r="AA225" i="14"/>
  <c r="AA226" i="14"/>
  <c r="AA227" i="14"/>
  <c r="AA228" i="14"/>
  <c r="AA229" i="14"/>
  <c r="AA230" i="14"/>
  <c r="AA231" i="14"/>
  <c r="AA232" i="14"/>
  <c r="AA233" i="14"/>
  <c r="AA234" i="14"/>
  <c r="AA235" i="14"/>
  <c r="AA236" i="14"/>
  <c r="AA237" i="14"/>
  <c r="AA238" i="14"/>
  <c r="AA239" i="14"/>
  <c r="AA240" i="14"/>
  <c r="AA241" i="14"/>
  <c r="AA242" i="14"/>
  <c r="AA243" i="14"/>
  <c r="AA244" i="14"/>
  <c r="AA245" i="14"/>
  <c r="AA246" i="14"/>
  <c r="AA247" i="14"/>
  <c r="AA248" i="14"/>
  <c r="AA249" i="14"/>
  <c r="AA250" i="14"/>
  <c r="AA251" i="14"/>
  <c r="AA252" i="14"/>
  <c r="AA253" i="14"/>
  <c r="AA254" i="14"/>
  <c r="AA255" i="14"/>
  <c r="AA256" i="14"/>
  <c r="AA257" i="14"/>
  <c r="AA258" i="14"/>
  <c r="AA259" i="14"/>
  <c r="AA260" i="14"/>
  <c r="AA261" i="14"/>
  <c r="AA262" i="14"/>
  <c r="AA263" i="14"/>
  <c r="AA264" i="14"/>
  <c r="AA265" i="14"/>
  <c r="AA266" i="14"/>
  <c r="AA267" i="14"/>
  <c r="AA268" i="14"/>
  <c r="AA269" i="14"/>
  <c r="AA270" i="14"/>
  <c r="AA271" i="14"/>
  <c r="AA272" i="14"/>
  <c r="AA273" i="14"/>
  <c r="AA274" i="14"/>
  <c r="AA275" i="14"/>
  <c r="AA276" i="14"/>
  <c r="AA277" i="14"/>
  <c r="AA278" i="14"/>
  <c r="AA279" i="14"/>
  <c r="AA280" i="14"/>
  <c r="AA281" i="14"/>
  <c r="AA282" i="14"/>
  <c r="AA283" i="14"/>
  <c r="AA284" i="14"/>
  <c r="AA285" i="14"/>
  <c r="AA286" i="14"/>
  <c r="AA287" i="14"/>
  <c r="AA288" i="14"/>
  <c r="AA289" i="14"/>
  <c r="AA290" i="14"/>
  <c r="AA291" i="14"/>
  <c r="AA292" i="14"/>
  <c r="AA293" i="14"/>
  <c r="AA294" i="14"/>
  <c r="AA295" i="14"/>
  <c r="AA296" i="14"/>
  <c r="AA297" i="14"/>
  <c r="AA298" i="14"/>
  <c r="AA299" i="14"/>
  <c r="AA300" i="14"/>
  <c r="AA301" i="14"/>
  <c r="AA302" i="14"/>
  <c r="AA303" i="14"/>
  <c r="AA304" i="14"/>
  <c r="AA305" i="14"/>
  <c r="AA306" i="14"/>
  <c r="AA307" i="14"/>
  <c r="AA308" i="14"/>
  <c r="AA309" i="14"/>
  <c r="AA310" i="14"/>
  <c r="AA311" i="14"/>
  <c r="AA312" i="14"/>
  <c r="AA313" i="14"/>
  <c r="AA314" i="14"/>
  <c r="AA315" i="14"/>
  <c r="AA316" i="14"/>
  <c r="AA317" i="14"/>
  <c r="AA318" i="14"/>
  <c r="AA319" i="14"/>
  <c r="AA320" i="14"/>
  <c r="AA321" i="14"/>
  <c r="AA322" i="14"/>
  <c r="AA323" i="14"/>
  <c r="AA324" i="14"/>
  <c r="AA325" i="14"/>
  <c r="AA326" i="14"/>
  <c r="AA327" i="14"/>
  <c r="AA328" i="14"/>
  <c r="AA329" i="14"/>
  <c r="AA330" i="14"/>
  <c r="AA331" i="14"/>
  <c r="AA332" i="14"/>
  <c r="AA333" i="14"/>
  <c r="AA334" i="14"/>
  <c r="AA335" i="14"/>
  <c r="AA336" i="14"/>
  <c r="AA337" i="14"/>
  <c r="AA338" i="14"/>
  <c r="AA339" i="14"/>
  <c r="AA340" i="14"/>
  <c r="AA341" i="14"/>
  <c r="AA342" i="14"/>
  <c r="AA343" i="14"/>
  <c r="AA344" i="14"/>
  <c r="AA345" i="14"/>
  <c r="AA346" i="14"/>
  <c r="AA347" i="14"/>
  <c r="AA348" i="14"/>
  <c r="AA349" i="14"/>
  <c r="AA350" i="14"/>
  <c r="AA351" i="14"/>
  <c r="AA352" i="14"/>
  <c r="AA353" i="14"/>
  <c r="AA354" i="14"/>
  <c r="AA355" i="14"/>
  <c r="AA356" i="14"/>
  <c r="AA357" i="14"/>
  <c r="AA358" i="14"/>
  <c r="AA359" i="14"/>
  <c r="AA360" i="14"/>
  <c r="AA361" i="14"/>
  <c r="AA362" i="14"/>
  <c r="AA363" i="14"/>
  <c r="AA364" i="14"/>
  <c r="AA365" i="14"/>
  <c r="AA366" i="14"/>
  <c r="AA367" i="14"/>
  <c r="AA368" i="14"/>
  <c r="AA369" i="14"/>
  <c r="AA370" i="14"/>
  <c r="AA37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87" i="14"/>
  <c r="S88" i="14"/>
  <c r="S89" i="14"/>
  <c r="S90" i="14"/>
  <c r="S91" i="14"/>
  <c r="S92" i="14"/>
  <c r="S93" i="14"/>
  <c r="S94" i="14"/>
  <c r="S95" i="14"/>
  <c r="S96" i="14"/>
  <c r="S97" i="14"/>
  <c r="S98" i="14"/>
  <c r="S99" i="14"/>
  <c r="S100" i="14"/>
  <c r="S101" i="14"/>
  <c r="S102" i="14"/>
  <c r="S103" i="14"/>
  <c r="S104" i="14"/>
  <c r="S105" i="14"/>
  <c r="S106" i="14"/>
  <c r="S107" i="14"/>
  <c r="S108" i="14"/>
  <c r="S109" i="14"/>
  <c r="S110" i="14"/>
  <c r="S111" i="14"/>
  <c r="S112" i="14"/>
  <c r="S113" i="14"/>
  <c r="S114" i="14"/>
  <c r="S115" i="14"/>
  <c r="S116" i="14"/>
  <c r="S117" i="14"/>
  <c r="S118" i="14"/>
  <c r="S119" i="14"/>
  <c r="S120" i="14"/>
  <c r="S121" i="14"/>
  <c r="S122" i="14"/>
  <c r="S123" i="14"/>
  <c r="S124" i="14"/>
  <c r="S125" i="14"/>
  <c r="S126" i="14"/>
  <c r="S127" i="14"/>
  <c r="S128" i="14"/>
  <c r="S129" i="14"/>
  <c r="S130" i="14"/>
  <c r="S131" i="14"/>
  <c r="S132" i="14"/>
  <c r="S133" i="14"/>
  <c r="S134" i="14"/>
  <c r="S135" i="14"/>
  <c r="S136" i="14"/>
  <c r="S137" i="14"/>
  <c r="S138" i="14"/>
  <c r="S139" i="14"/>
  <c r="S140" i="14"/>
  <c r="S141" i="14"/>
  <c r="S142" i="14"/>
  <c r="S143" i="14"/>
  <c r="S144" i="14"/>
  <c r="S145" i="14"/>
  <c r="S146" i="14"/>
  <c r="S147" i="14"/>
  <c r="S148" i="14"/>
  <c r="S149" i="14"/>
  <c r="S150" i="14"/>
  <c r="S151" i="14"/>
  <c r="S152" i="14"/>
  <c r="S153" i="14"/>
  <c r="S154" i="14"/>
  <c r="S155" i="14"/>
  <c r="S156" i="14"/>
  <c r="S157" i="14"/>
  <c r="S158" i="14"/>
  <c r="S159" i="14"/>
  <c r="S160" i="14"/>
  <c r="S161" i="14"/>
  <c r="S162" i="14"/>
  <c r="S163" i="14"/>
  <c r="S164" i="14"/>
  <c r="S165" i="14"/>
  <c r="S166" i="14"/>
  <c r="S167" i="14"/>
  <c r="S168" i="14"/>
  <c r="S169" i="14"/>
  <c r="S170" i="14"/>
  <c r="S171" i="14"/>
  <c r="S172" i="14"/>
  <c r="S173" i="14"/>
  <c r="S174" i="14"/>
  <c r="S175" i="14"/>
  <c r="S176" i="14"/>
  <c r="S177" i="14"/>
  <c r="S178" i="14"/>
  <c r="S179" i="14"/>
  <c r="S180" i="14"/>
  <c r="S181" i="14"/>
  <c r="S182" i="14"/>
  <c r="S183" i="14"/>
  <c r="S184" i="14"/>
  <c r="S185" i="14"/>
  <c r="S186" i="14"/>
  <c r="S187" i="14"/>
  <c r="S188" i="14"/>
  <c r="S189" i="14"/>
  <c r="S190" i="14"/>
  <c r="S191" i="14"/>
  <c r="S192" i="14"/>
  <c r="S193" i="14"/>
  <c r="S194" i="14"/>
  <c r="S195" i="14"/>
  <c r="S196" i="14"/>
  <c r="S197" i="14"/>
  <c r="S198" i="14"/>
  <c r="S199" i="14"/>
  <c r="S200" i="14"/>
  <c r="S201" i="14"/>
  <c r="S202" i="14"/>
  <c r="S203" i="14"/>
  <c r="S204" i="14"/>
  <c r="S205" i="14"/>
  <c r="S206" i="14"/>
  <c r="S207" i="14"/>
  <c r="S208" i="14"/>
  <c r="S209" i="14"/>
  <c r="S210" i="14"/>
  <c r="S211" i="14"/>
  <c r="S212" i="14"/>
  <c r="S213" i="14"/>
  <c r="S214" i="14"/>
  <c r="S215" i="14"/>
  <c r="S216" i="14"/>
  <c r="S217" i="14"/>
  <c r="S218" i="14"/>
  <c r="S219" i="14"/>
  <c r="S220" i="14"/>
  <c r="S221" i="14"/>
  <c r="S222" i="14"/>
  <c r="S223" i="14"/>
  <c r="S224" i="14"/>
  <c r="S225" i="14"/>
  <c r="S226" i="14"/>
  <c r="S227" i="14"/>
  <c r="S228" i="14"/>
  <c r="S229" i="14"/>
  <c r="S230" i="14"/>
  <c r="S231" i="14"/>
  <c r="S232" i="14"/>
  <c r="S233" i="14"/>
  <c r="S234" i="14"/>
  <c r="S235" i="14"/>
  <c r="S236" i="14"/>
  <c r="S237" i="14"/>
  <c r="S238" i="14"/>
  <c r="S239" i="14"/>
  <c r="S240" i="14"/>
  <c r="S241" i="14"/>
  <c r="S242" i="14"/>
  <c r="S243" i="14"/>
  <c r="S244" i="14"/>
  <c r="S245" i="14"/>
  <c r="S246" i="14"/>
  <c r="S247" i="14"/>
  <c r="S248" i="14"/>
  <c r="S249" i="14"/>
  <c r="S250" i="14"/>
  <c r="S251" i="14"/>
  <c r="S252" i="14"/>
  <c r="S253" i="14"/>
  <c r="S254" i="14"/>
  <c r="S255" i="14"/>
  <c r="S256" i="14"/>
  <c r="S257" i="14"/>
  <c r="S258" i="14"/>
  <c r="S259" i="14"/>
  <c r="S260" i="14"/>
  <c r="S261" i="14"/>
  <c r="S262" i="14"/>
  <c r="S263" i="14"/>
  <c r="S264" i="14"/>
  <c r="S265" i="14"/>
  <c r="S266" i="14"/>
  <c r="S267" i="14"/>
  <c r="S268" i="14"/>
  <c r="S269" i="14"/>
  <c r="S270" i="14"/>
  <c r="S271" i="14"/>
  <c r="S272" i="14"/>
  <c r="S273" i="14"/>
  <c r="S274" i="14"/>
  <c r="S275" i="14"/>
  <c r="S276" i="14"/>
  <c r="S277" i="14"/>
  <c r="S278" i="14"/>
  <c r="S279" i="14"/>
  <c r="S280" i="14"/>
  <c r="S281" i="14"/>
  <c r="S282" i="14"/>
  <c r="S283" i="14"/>
  <c r="S284" i="14"/>
  <c r="S285" i="14"/>
  <c r="S286" i="14"/>
  <c r="S287" i="14"/>
  <c r="S288" i="14"/>
  <c r="S289" i="14"/>
  <c r="S290" i="14"/>
  <c r="S291" i="14"/>
  <c r="S292" i="14"/>
  <c r="S293" i="14"/>
  <c r="S294" i="14"/>
  <c r="S295" i="14"/>
  <c r="S296" i="14"/>
  <c r="S297" i="14"/>
  <c r="S298" i="14"/>
  <c r="S299" i="14"/>
  <c r="S300" i="14"/>
  <c r="S301" i="14"/>
  <c r="S302" i="14"/>
  <c r="S303" i="14"/>
  <c r="S304" i="14"/>
  <c r="S305" i="14"/>
  <c r="S306" i="14"/>
  <c r="S307" i="14"/>
  <c r="S308" i="14"/>
  <c r="S309" i="14"/>
  <c r="S310" i="14"/>
  <c r="S311" i="14"/>
  <c r="S312" i="14"/>
  <c r="S313" i="14"/>
  <c r="S314" i="14"/>
  <c r="S315" i="14"/>
  <c r="S316" i="14"/>
  <c r="S317" i="14"/>
  <c r="S318" i="14"/>
  <c r="S319" i="14"/>
  <c r="S320" i="14"/>
  <c r="S321" i="14"/>
  <c r="S322" i="14"/>
  <c r="S323" i="14"/>
  <c r="S324" i="14"/>
  <c r="S325" i="14"/>
  <c r="S326" i="14"/>
  <c r="S327" i="14"/>
  <c r="S328" i="14"/>
  <c r="S329" i="14"/>
  <c r="S330" i="14"/>
  <c r="S331" i="14"/>
  <c r="S332" i="14"/>
  <c r="S333" i="14"/>
  <c r="S334" i="14"/>
  <c r="S335" i="14"/>
  <c r="S336" i="14"/>
  <c r="S337" i="14"/>
  <c r="S338" i="14"/>
  <c r="S339" i="14"/>
  <c r="S340" i="14"/>
  <c r="S341" i="14"/>
  <c r="S342" i="14"/>
  <c r="S343" i="14"/>
  <c r="S344" i="14"/>
  <c r="S345" i="14"/>
  <c r="S346" i="14"/>
  <c r="S347" i="14"/>
  <c r="S348" i="14"/>
  <c r="S349" i="14"/>
  <c r="S350" i="14"/>
  <c r="S351" i="14"/>
  <c r="S352" i="14"/>
  <c r="S353" i="14"/>
  <c r="S354" i="14"/>
  <c r="S355" i="14"/>
  <c r="S356" i="14"/>
  <c r="S357" i="14"/>
  <c r="S358" i="14"/>
  <c r="S359" i="14"/>
  <c r="S360" i="14"/>
  <c r="S361" i="14"/>
  <c r="S362" i="14"/>
  <c r="S363" i="14"/>
  <c r="S364" i="14"/>
  <c r="S365" i="14"/>
  <c r="S366" i="14"/>
  <c r="S367" i="14"/>
  <c r="S368" i="14"/>
  <c r="S369" i="14"/>
  <c r="S370" i="14"/>
  <c r="S37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40" i="14"/>
  <c r="T41" i="14"/>
  <c r="T42" i="14"/>
  <c r="T43" i="14"/>
  <c r="T44" i="14"/>
  <c r="T45" i="14"/>
  <c r="T46" i="14"/>
  <c r="T47" i="14"/>
  <c r="T48" i="14"/>
  <c r="T49" i="14"/>
  <c r="T50" i="14"/>
  <c r="T51" i="14"/>
  <c r="T52" i="14"/>
  <c r="T53" i="14"/>
  <c r="T54" i="14"/>
  <c r="T55" i="14"/>
  <c r="T56" i="14"/>
  <c r="T57" i="14"/>
  <c r="T58" i="14"/>
  <c r="T59" i="14"/>
  <c r="T60" i="14"/>
  <c r="T61" i="14"/>
  <c r="T62" i="14"/>
  <c r="T63" i="14"/>
  <c r="T64" i="14"/>
  <c r="T65" i="14"/>
  <c r="T66" i="14"/>
  <c r="T67" i="14"/>
  <c r="T68" i="14"/>
  <c r="T69" i="14"/>
  <c r="T70" i="14"/>
  <c r="T71" i="14"/>
  <c r="T72" i="14"/>
  <c r="T73" i="14"/>
  <c r="T74" i="14"/>
  <c r="T75" i="14"/>
  <c r="T76" i="14"/>
  <c r="T77" i="14"/>
  <c r="T78" i="14"/>
  <c r="T79" i="14"/>
  <c r="T80" i="14"/>
  <c r="T81" i="14"/>
  <c r="T82" i="14"/>
  <c r="T83" i="14"/>
  <c r="T84" i="14"/>
  <c r="T85" i="14"/>
  <c r="T86" i="14"/>
  <c r="T87" i="14"/>
  <c r="T88" i="14"/>
  <c r="T89" i="14"/>
  <c r="T90" i="14"/>
  <c r="T91" i="14"/>
  <c r="T92" i="14"/>
  <c r="T93" i="14"/>
  <c r="T94" i="14"/>
  <c r="T95" i="14"/>
  <c r="T96" i="14"/>
  <c r="T97" i="14"/>
  <c r="T98" i="14"/>
  <c r="T99" i="14"/>
  <c r="T100" i="14"/>
  <c r="T101" i="14"/>
  <c r="T102" i="14"/>
  <c r="T103" i="14"/>
  <c r="T104" i="14"/>
  <c r="T105" i="14"/>
  <c r="T106" i="14"/>
  <c r="T107" i="14"/>
  <c r="T108" i="14"/>
  <c r="T109" i="14"/>
  <c r="T110" i="14"/>
  <c r="T111" i="14"/>
  <c r="T112" i="14"/>
  <c r="T113" i="14"/>
  <c r="T114" i="14"/>
  <c r="T115" i="14"/>
  <c r="T116" i="14"/>
  <c r="T117" i="14"/>
  <c r="T118" i="14"/>
  <c r="T119" i="14"/>
  <c r="T120" i="14"/>
  <c r="T121" i="14"/>
  <c r="T122" i="14"/>
  <c r="T123" i="14"/>
  <c r="T124" i="14"/>
  <c r="T125" i="14"/>
  <c r="T126" i="14"/>
  <c r="T127" i="14"/>
  <c r="T128" i="14"/>
  <c r="T129" i="14"/>
  <c r="T130" i="14"/>
  <c r="T131" i="14"/>
  <c r="T132" i="14"/>
  <c r="T133" i="14"/>
  <c r="T134" i="14"/>
  <c r="T135" i="14"/>
  <c r="T136" i="14"/>
  <c r="T137" i="14"/>
  <c r="T138" i="14"/>
  <c r="T139" i="14"/>
  <c r="T140" i="14"/>
  <c r="T141" i="14"/>
  <c r="T142" i="14"/>
  <c r="T143" i="14"/>
  <c r="T144" i="14"/>
  <c r="T145" i="14"/>
  <c r="T146" i="14"/>
  <c r="T147" i="14"/>
  <c r="T148" i="14"/>
  <c r="T149" i="14"/>
  <c r="T150" i="14"/>
  <c r="T151" i="14"/>
  <c r="T152" i="14"/>
  <c r="T153" i="14"/>
  <c r="T154" i="14"/>
  <c r="T155" i="14"/>
  <c r="T156" i="14"/>
  <c r="T157" i="14"/>
  <c r="T158" i="14"/>
  <c r="T159" i="14"/>
  <c r="T160" i="14"/>
  <c r="T161" i="14"/>
  <c r="T162" i="14"/>
  <c r="T163" i="14"/>
  <c r="T164" i="14"/>
  <c r="T165" i="14"/>
  <c r="T166" i="14"/>
  <c r="T167" i="14"/>
  <c r="T168" i="14"/>
  <c r="T169" i="14"/>
  <c r="T170" i="14"/>
  <c r="T171" i="14"/>
  <c r="T172" i="14"/>
  <c r="T173" i="14"/>
  <c r="T174" i="14"/>
  <c r="T175" i="14"/>
  <c r="T176" i="14"/>
  <c r="T177" i="14"/>
  <c r="T178" i="14"/>
  <c r="T179" i="14"/>
  <c r="T180" i="14"/>
  <c r="T181" i="14"/>
  <c r="T182" i="14"/>
  <c r="T183" i="14"/>
  <c r="T184" i="14"/>
  <c r="T185" i="14"/>
  <c r="T186" i="14"/>
  <c r="T187" i="14"/>
  <c r="T188" i="14"/>
  <c r="T189" i="14"/>
  <c r="T190" i="14"/>
  <c r="T191" i="14"/>
  <c r="T192" i="14"/>
  <c r="T193" i="14"/>
  <c r="T194" i="14"/>
  <c r="T195" i="14"/>
  <c r="T196" i="14"/>
  <c r="T197" i="14"/>
  <c r="T198" i="14"/>
  <c r="T199" i="14"/>
  <c r="T200" i="14"/>
  <c r="T201" i="14"/>
  <c r="T202" i="14"/>
  <c r="T203" i="14"/>
  <c r="T204" i="14"/>
  <c r="T205" i="14"/>
  <c r="T206" i="14"/>
  <c r="T207" i="14"/>
  <c r="T208" i="14"/>
  <c r="T209" i="14"/>
  <c r="T210" i="14"/>
  <c r="T211" i="14"/>
  <c r="T212" i="14"/>
  <c r="T213" i="14"/>
  <c r="T214" i="14"/>
  <c r="T215" i="14"/>
  <c r="T216" i="14"/>
  <c r="T217" i="14"/>
  <c r="T218" i="14"/>
  <c r="T219" i="14"/>
  <c r="T220" i="14"/>
  <c r="T221" i="14"/>
  <c r="T222" i="14"/>
  <c r="T223" i="14"/>
  <c r="T224" i="14"/>
  <c r="T225" i="14"/>
  <c r="T226" i="14"/>
  <c r="T227" i="14"/>
  <c r="T228" i="14"/>
  <c r="T229" i="14"/>
  <c r="T230" i="14"/>
  <c r="T231" i="14"/>
  <c r="T232" i="14"/>
  <c r="T233" i="14"/>
  <c r="T234" i="14"/>
  <c r="T235" i="14"/>
  <c r="T236" i="14"/>
  <c r="T237" i="14"/>
  <c r="T238" i="14"/>
  <c r="T239" i="14"/>
  <c r="T240" i="14"/>
  <c r="T241" i="14"/>
  <c r="T242" i="14"/>
  <c r="T243" i="14"/>
  <c r="T244" i="14"/>
  <c r="T245" i="14"/>
  <c r="T246" i="14"/>
  <c r="T247" i="14"/>
  <c r="T248" i="14"/>
  <c r="T249" i="14"/>
  <c r="T250" i="14"/>
  <c r="T251" i="14"/>
  <c r="T252" i="14"/>
  <c r="T253" i="14"/>
  <c r="T254" i="14"/>
  <c r="T255" i="14"/>
  <c r="T256" i="14"/>
  <c r="T257" i="14"/>
  <c r="T258" i="14"/>
  <c r="T259" i="14"/>
  <c r="T260" i="14"/>
  <c r="T261" i="14"/>
  <c r="T262" i="14"/>
  <c r="T263" i="14"/>
  <c r="T264" i="14"/>
  <c r="T265" i="14"/>
  <c r="T266" i="14"/>
  <c r="T267" i="14"/>
  <c r="T268" i="14"/>
  <c r="T269" i="14"/>
  <c r="T270" i="14"/>
  <c r="T271" i="14"/>
  <c r="T272" i="14"/>
  <c r="T273" i="14"/>
  <c r="T274" i="14"/>
  <c r="T275" i="14"/>
  <c r="T276" i="14"/>
  <c r="T277" i="14"/>
  <c r="T278" i="14"/>
  <c r="T279" i="14"/>
  <c r="T280" i="14"/>
  <c r="T281" i="14"/>
  <c r="T282" i="14"/>
  <c r="T283" i="14"/>
  <c r="T284" i="14"/>
  <c r="T285" i="14"/>
  <c r="T286" i="14"/>
  <c r="T287" i="14"/>
  <c r="T288" i="14"/>
  <c r="T289" i="14"/>
  <c r="T290" i="14"/>
  <c r="T291" i="14"/>
  <c r="T292" i="14"/>
  <c r="T293" i="14"/>
  <c r="T294" i="14"/>
  <c r="T295" i="14"/>
  <c r="T296" i="14"/>
  <c r="T297" i="14"/>
  <c r="T298" i="14"/>
  <c r="T299" i="14"/>
  <c r="T300" i="14"/>
  <c r="T301" i="14"/>
  <c r="T302" i="14"/>
  <c r="T303" i="14"/>
  <c r="T304" i="14"/>
  <c r="T305" i="14"/>
  <c r="T306" i="14"/>
  <c r="T307" i="14"/>
  <c r="T308" i="14"/>
  <c r="T309" i="14"/>
  <c r="T310" i="14"/>
  <c r="T311" i="14"/>
  <c r="T312" i="14"/>
  <c r="T313" i="14"/>
  <c r="T314" i="14"/>
  <c r="T315" i="14"/>
  <c r="T316" i="14"/>
  <c r="T317" i="14"/>
  <c r="T318" i="14"/>
  <c r="T319" i="14"/>
  <c r="T320" i="14"/>
  <c r="T321" i="14"/>
  <c r="T322" i="14"/>
  <c r="T323" i="14"/>
  <c r="T324" i="14"/>
  <c r="T325" i="14"/>
  <c r="T326" i="14"/>
  <c r="T327" i="14"/>
  <c r="T328" i="14"/>
  <c r="T329" i="14"/>
  <c r="T330" i="14"/>
  <c r="T331" i="14"/>
  <c r="T332" i="14"/>
  <c r="T333" i="14"/>
  <c r="T334" i="14"/>
  <c r="T335" i="14"/>
  <c r="T336" i="14"/>
  <c r="T337" i="14"/>
  <c r="T338" i="14"/>
  <c r="T339" i="14"/>
  <c r="T340" i="14"/>
  <c r="T341" i="14"/>
  <c r="T342" i="14"/>
  <c r="T343" i="14"/>
  <c r="T344" i="14"/>
  <c r="T345" i="14"/>
  <c r="T346" i="14"/>
  <c r="T347" i="14"/>
  <c r="T348" i="14"/>
  <c r="T349" i="14"/>
  <c r="T350" i="14"/>
  <c r="T351" i="14"/>
  <c r="T352" i="14"/>
  <c r="T353" i="14"/>
  <c r="T354" i="14"/>
  <c r="T355" i="14"/>
  <c r="T356" i="14"/>
  <c r="T357" i="14"/>
  <c r="T358" i="14"/>
  <c r="T359" i="14"/>
  <c r="T360" i="14"/>
  <c r="T361" i="14"/>
  <c r="T362" i="14"/>
  <c r="T363" i="14"/>
  <c r="T364" i="14"/>
  <c r="T365" i="14"/>
  <c r="T366" i="14"/>
  <c r="T367" i="14"/>
  <c r="T368" i="14"/>
  <c r="T369" i="14"/>
  <c r="T370" i="14"/>
  <c r="T371" i="14"/>
  <c r="E18" i="3"/>
  <c r="H38" i="3"/>
  <c r="C142" i="37"/>
  <c r="E17" i="3"/>
  <c r="E25" i="3"/>
  <c r="H23" i="3"/>
  <c r="C127" i="37"/>
  <c r="H127" i="37" s="1"/>
  <c r="E23" i="3"/>
  <c r="H21" i="3"/>
  <c r="C125" i="37"/>
  <c r="E27" i="3"/>
  <c r="H18" i="3"/>
  <c r="C122" i="37"/>
  <c r="H122" i="37" s="1"/>
  <c r="J122" i="37" s="1"/>
  <c r="E33" i="3"/>
  <c r="H13" i="3"/>
  <c r="C117" i="37"/>
  <c r="H117" i="37" s="1"/>
  <c r="J117" i="37" s="1"/>
  <c r="E6" i="3"/>
  <c r="H15" i="3"/>
  <c r="E5" i="3"/>
  <c r="H2" i="3"/>
  <c r="E20" i="3"/>
  <c r="H3" i="3"/>
  <c r="V11" i="14"/>
  <c r="E21" i="3"/>
  <c r="H4" i="3"/>
  <c r="C108" i="37"/>
  <c r="E3" i="3"/>
  <c r="H7" i="3"/>
  <c r="E34" i="3"/>
  <c r="H9" i="3"/>
  <c r="F11" i="14"/>
  <c r="E31" i="3"/>
  <c r="H12" i="3"/>
  <c r="C116" i="37"/>
  <c r="H116" i="37" s="1"/>
  <c r="J116" i="37" s="1"/>
  <c r="E32" i="3"/>
  <c r="H5" i="3"/>
  <c r="C109" i="37"/>
  <c r="H109" i="37" s="1"/>
  <c r="E22" i="3"/>
  <c r="H20" i="3"/>
  <c r="C124" i="37"/>
  <c r="H124" i="37" s="1"/>
  <c r="E26" i="3"/>
  <c r="H24" i="3"/>
  <c r="E2" i="3"/>
  <c r="H29" i="3"/>
  <c r="E9" i="3"/>
  <c r="H32" i="3"/>
  <c r="E10" i="3"/>
  <c r="H33" i="3"/>
  <c r="E13" i="3"/>
  <c r="H34" i="3"/>
  <c r="C138" i="37"/>
  <c r="H138" i="37" s="1"/>
  <c r="E14" i="3"/>
  <c r="H35" i="3"/>
  <c r="C139" i="37"/>
  <c r="H139" i="37" s="1"/>
  <c r="E19" i="3"/>
  <c r="H39" i="3"/>
  <c r="C143" i="37"/>
  <c r="R2" i="6"/>
  <c r="D2" i="11"/>
  <c r="B2" i="11"/>
  <c r="A2" i="18"/>
  <c r="A2" i="11"/>
  <c r="F21" i="49"/>
  <c r="F15" i="49"/>
  <c r="F14" i="49"/>
  <c r="H4" i="49"/>
  <c r="D5" i="49"/>
  <c r="AJ2" i="52"/>
  <c r="BR1" i="18"/>
  <c r="J12" i="37" s="1"/>
  <c r="D6" i="49" s="1"/>
  <c r="N3" i="45"/>
  <c r="N4" i="45"/>
  <c r="N5" i="45"/>
  <c r="N6" i="45"/>
  <c r="N7" i="45"/>
  <c r="N8" i="45"/>
  <c r="N9" i="45"/>
  <c r="N10" i="45"/>
  <c r="N11" i="45"/>
  <c r="N12" i="45"/>
  <c r="N13" i="45"/>
  <c r="N14" i="45"/>
  <c r="N15" i="45"/>
  <c r="N16" i="45"/>
  <c r="N17" i="45"/>
  <c r="N18" i="45"/>
  <c r="N19" i="45"/>
  <c r="N20" i="45"/>
  <c r="N21" i="45"/>
  <c r="N22" i="45"/>
  <c r="N23" i="45"/>
  <c r="N24" i="45"/>
  <c r="N25" i="45"/>
  <c r="N26" i="45"/>
  <c r="N27" i="45"/>
  <c r="N28" i="45"/>
  <c r="N29" i="45"/>
  <c r="N30" i="45"/>
  <c r="N31" i="45"/>
  <c r="N32" i="45"/>
  <c r="N33" i="45"/>
  <c r="N34" i="45"/>
  <c r="N35" i="45"/>
  <c r="N36" i="45"/>
  <c r="N37" i="45"/>
  <c r="N38" i="45"/>
  <c r="N39" i="45"/>
  <c r="N40" i="45"/>
  <c r="N41" i="45"/>
  <c r="N42" i="45"/>
  <c r="N43" i="45"/>
  <c r="N44" i="45"/>
  <c r="N45" i="45"/>
  <c r="N46" i="45"/>
  <c r="N47" i="45"/>
  <c r="N48" i="45"/>
  <c r="N49" i="45"/>
  <c r="N50" i="45"/>
  <c r="N51" i="45"/>
  <c r="N52" i="45"/>
  <c r="N53" i="45"/>
  <c r="N54" i="45"/>
  <c r="N55" i="45"/>
  <c r="N56" i="45"/>
  <c r="N57" i="45"/>
  <c r="N58" i="45"/>
  <c r="N59" i="45"/>
  <c r="N60" i="45"/>
  <c r="N61" i="45"/>
  <c r="N62" i="45"/>
  <c r="N63" i="45"/>
  <c r="N64" i="45"/>
  <c r="N65" i="45"/>
  <c r="N66" i="45"/>
  <c r="N67" i="45"/>
  <c r="N68" i="45"/>
  <c r="N69" i="45"/>
  <c r="N70" i="45"/>
  <c r="N71" i="45"/>
  <c r="N72" i="45"/>
  <c r="N73" i="45"/>
  <c r="N74" i="45"/>
  <c r="N75" i="45"/>
  <c r="N76" i="45"/>
  <c r="N77" i="45"/>
  <c r="N78" i="45"/>
  <c r="N79" i="45"/>
  <c r="N80" i="45"/>
  <c r="N81" i="45"/>
  <c r="N82" i="45"/>
  <c r="N83" i="45"/>
  <c r="N84" i="45"/>
  <c r="N85" i="45"/>
  <c r="N86" i="45"/>
  <c r="N87" i="45"/>
  <c r="N88" i="45"/>
  <c r="N89" i="45"/>
  <c r="N90" i="45"/>
  <c r="N91" i="45"/>
  <c r="N92" i="45"/>
  <c r="N93" i="45"/>
  <c r="N94" i="45"/>
  <c r="N95" i="45"/>
  <c r="N96" i="45"/>
  <c r="N97" i="45"/>
  <c r="N98" i="45"/>
  <c r="N99" i="45"/>
  <c r="N100" i="45"/>
  <c r="N101" i="45"/>
  <c r="N102" i="45"/>
  <c r="N103" i="45"/>
  <c r="N104" i="45"/>
  <c r="N105" i="45"/>
  <c r="N106" i="45"/>
  <c r="N107" i="45"/>
  <c r="N108" i="45"/>
  <c r="N109" i="45"/>
  <c r="N110" i="45"/>
  <c r="N111" i="45"/>
  <c r="N112" i="45"/>
  <c r="N113" i="45"/>
  <c r="N114" i="45"/>
  <c r="N115" i="45"/>
  <c r="N116" i="45"/>
  <c r="N117" i="45"/>
  <c r="N118" i="45"/>
  <c r="N119" i="45"/>
  <c r="H69" i="37"/>
  <c r="H70" i="37"/>
  <c r="H71" i="37" s="1"/>
  <c r="H72" i="37" s="1"/>
  <c r="H73" i="37" s="1"/>
  <c r="H74" i="37" s="1"/>
  <c r="H75" i="37" s="1"/>
  <c r="H76" i="37" s="1"/>
  <c r="H22" i="36"/>
  <c r="H23" i="36"/>
  <c r="BN2" i="18"/>
  <c r="AU2" i="18"/>
  <c r="AT2" i="18"/>
  <c r="AV2" i="18" s="1"/>
  <c r="BI2" i="18"/>
  <c r="BJ2" i="18"/>
  <c r="BK2" i="18" s="1"/>
  <c r="P4" i="39"/>
  <c r="BB1" i="18"/>
  <c r="H27" i="36"/>
  <c r="C144" i="37"/>
  <c r="H144" i="37" s="1"/>
  <c r="J144" i="37" s="1"/>
  <c r="C135" i="37"/>
  <c r="C129" i="37"/>
  <c r="C126" i="37"/>
  <c r="C123" i="37"/>
  <c r="C118" i="37"/>
  <c r="C115" i="37"/>
  <c r="F35" i="3"/>
  <c r="E35" i="3"/>
  <c r="H10" i="3"/>
  <c r="I10" i="3"/>
  <c r="E35" i="36"/>
  <c r="C114" i="37"/>
  <c r="F7" i="14"/>
  <c r="F34" i="3"/>
  <c r="Z4" i="39"/>
  <c r="Y4" i="39"/>
  <c r="M36" i="37" s="1"/>
  <c r="Q4" i="39"/>
  <c r="O4" i="39"/>
  <c r="N4" i="39"/>
  <c r="M4" i="39"/>
  <c r="L4" i="39"/>
  <c r="BC9" i="6"/>
  <c r="BB9" i="6"/>
  <c r="BA9" i="6"/>
  <c r="C6" i="41"/>
  <c r="A18" i="40"/>
  <c r="A4" i="40"/>
  <c r="A19" i="40"/>
  <c r="A5" i="40"/>
  <c r="F27" i="37"/>
  <c r="H27" i="37"/>
  <c r="J27" i="37"/>
  <c r="A6" i="40"/>
  <c r="A20" i="40"/>
  <c r="C110" i="37"/>
  <c r="I6" i="3"/>
  <c r="I11" i="3"/>
  <c r="I14" i="3"/>
  <c r="I19" i="3"/>
  <c r="I22" i="3"/>
  <c r="I25" i="3"/>
  <c r="I31" i="3"/>
  <c r="A7" i="40"/>
  <c r="A21" i="40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2" i="3"/>
  <c r="E4" i="3"/>
  <c r="H8" i="3"/>
  <c r="I8" i="3"/>
  <c r="E7" i="3"/>
  <c r="H16" i="3"/>
  <c r="E8" i="3"/>
  <c r="H17" i="3"/>
  <c r="C121" i="37"/>
  <c r="H121" i="37" s="1"/>
  <c r="E11" i="3"/>
  <c r="I34" i="3"/>
  <c r="E12" i="3"/>
  <c r="I35" i="3"/>
  <c r="E15" i="3"/>
  <c r="I36" i="3"/>
  <c r="E16" i="3"/>
  <c r="H36" i="3"/>
  <c r="E24" i="3"/>
  <c r="H28" i="3"/>
  <c r="E28" i="3"/>
  <c r="H30" i="3"/>
  <c r="E29" i="3"/>
  <c r="H26" i="3"/>
  <c r="C130" i="37"/>
  <c r="E30" i="3"/>
  <c r="H27" i="3"/>
  <c r="C131" i="37"/>
  <c r="H131" i="37" s="1"/>
  <c r="J131" i="37" s="1"/>
  <c r="A8" i="40"/>
  <c r="A22" i="40"/>
  <c r="I37" i="3"/>
  <c r="C140" i="37"/>
  <c r="I39" i="3"/>
  <c r="I40" i="3"/>
  <c r="I13" i="3"/>
  <c r="I23" i="3"/>
  <c r="I4" i="3"/>
  <c r="I17" i="3"/>
  <c r="I18" i="3"/>
  <c r="I12" i="3"/>
  <c r="I21" i="3"/>
  <c r="I26" i="3"/>
  <c r="I27" i="3"/>
  <c r="I20" i="3"/>
  <c r="A9" i="40"/>
  <c r="A23" i="40"/>
  <c r="I5" i="3"/>
  <c r="C7" i="37"/>
  <c r="M42" i="37"/>
  <c r="M43" i="37" s="1"/>
  <c r="M44" i="37" s="1"/>
  <c r="M45" i="37" s="1"/>
  <c r="M46" i="37" s="1"/>
  <c r="M47" i="37" s="1"/>
  <c r="M48" i="37" s="1"/>
  <c r="M49" i="37" s="1"/>
  <c r="M50" i="37" s="1"/>
  <c r="M51" i="37" s="1"/>
  <c r="T101" i="37"/>
  <c r="O101" i="37"/>
  <c r="J101" i="37"/>
  <c r="T100" i="37"/>
  <c r="O100" i="37"/>
  <c r="J100" i="37"/>
  <c r="J96" i="37"/>
  <c r="C15" i="54" s="1"/>
  <c r="E97" i="37"/>
  <c r="E96" i="37"/>
  <c r="E95" i="37"/>
  <c r="A10" i="40"/>
  <c r="A24" i="40"/>
  <c r="BL2" i="18"/>
  <c r="H34" i="37" s="1"/>
  <c r="AH2" i="18"/>
  <c r="AF2" i="18"/>
  <c r="A11" i="40"/>
  <c r="A25" i="40"/>
  <c r="B3" i="40"/>
  <c r="B4" i="40" s="1"/>
  <c r="B5" i="40" s="1"/>
  <c r="BC2" i="18"/>
  <c r="AW2" i="18"/>
  <c r="AQ2" i="18"/>
  <c r="AX2" i="18"/>
  <c r="AR2" i="18"/>
  <c r="BO2" i="18"/>
  <c r="J35" i="37" s="1"/>
  <c r="BF2" i="18"/>
  <c r="BH2" i="18"/>
  <c r="A12" i="40"/>
  <c r="A26" i="40"/>
  <c r="F28" i="37"/>
  <c r="J28" i="37"/>
  <c r="H28" i="37"/>
  <c r="BE2" i="18"/>
  <c r="H4" i="39"/>
  <c r="BG2" i="18"/>
  <c r="J4" i="39"/>
  <c r="BD2" i="18"/>
  <c r="BB2" i="18"/>
  <c r="A13" i="40"/>
  <c r="A27" i="40"/>
  <c r="A4" i="39"/>
  <c r="K4" i="39"/>
  <c r="I4" i="39"/>
  <c r="C4" i="39"/>
  <c r="A14" i="40"/>
  <c r="A29" i="40"/>
  <c r="A28" i="40"/>
  <c r="AY1" i="18"/>
  <c r="E1" i="39"/>
  <c r="AZ1" i="18"/>
  <c r="AZ2" i="18"/>
  <c r="AY2" i="18"/>
  <c r="P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Q7" i="14"/>
  <c r="O7" i="14"/>
  <c r="N7" i="14"/>
  <c r="M7" i="14"/>
  <c r="L7" i="14"/>
  <c r="K7" i="14"/>
  <c r="J7" i="14"/>
  <c r="I7" i="14"/>
  <c r="H7" i="14"/>
  <c r="G7" i="14"/>
  <c r="E7" i="14"/>
  <c r="D7" i="14"/>
  <c r="C7" i="14"/>
  <c r="R7" i="37"/>
  <c r="AK2" i="6"/>
  <c r="R3" i="37"/>
  <c r="BA1" i="18"/>
  <c r="BA2" i="18"/>
  <c r="BS1" i="18"/>
  <c r="BS2" i="18" s="1"/>
  <c r="D4" i="39"/>
  <c r="E4" i="39"/>
  <c r="G4" i="39"/>
  <c r="F4" i="39"/>
  <c r="C11" i="6"/>
  <c r="B186" i="14"/>
  <c r="BD186" i="6" s="1"/>
  <c r="B187" i="14"/>
  <c r="BD187" i="6" s="1"/>
  <c r="B188" i="14"/>
  <c r="BD188" i="6" s="1"/>
  <c r="B189" i="14"/>
  <c r="BD189" i="6" s="1"/>
  <c r="B190" i="14"/>
  <c r="BD190" i="6" s="1"/>
  <c r="B191" i="14"/>
  <c r="BD191" i="6" s="1"/>
  <c r="B192" i="14"/>
  <c r="BD192" i="6" s="1"/>
  <c r="B193" i="14"/>
  <c r="BD193" i="6" s="1"/>
  <c r="B194" i="14"/>
  <c r="BD194" i="6" s="1"/>
  <c r="B195" i="14"/>
  <c r="BD195" i="6" s="1"/>
  <c r="B196" i="14"/>
  <c r="BD196" i="6" s="1"/>
  <c r="B197" i="14"/>
  <c r="BD197" i="6" s="1"/>
  <c r="B198" i="14"/>
  <c r="BD198" i="6" s="1"/>
  <c r="B199" i="14"/>
  <c r="BD199" i="6" s="1"/>
  <c r="B200" i="14"/>
  <c r="BD200" i="6" s="1"/>
  <c r="B201" i="14"/>
  <c r="BD201" i="6" s="1"/>
  <c r="B202" i="14"/>
  <c r="BD202" i="6" s="1"/>
  <c r="B203" i="14"/>
  <c r="BD203" i="6" s="1"/>
  <c r="B204" i="14"/>
  <c r="BD204" i="6" s="1"/>
  <c r="B205" i="14"/>
  <c r="BD205" i="6" s="1"/>
  <c r="B206" i="14"/>
  <c r="BD206" i="6" s="1"/>
  <c r="B207" i="14"/>
  <c r="BD207" i="6" s="1"/>
  <c r="B208" i="14"/>
  <c r="BD208" i="6" s="1"/>
  <c r="B209" i="14"/>
  <c r="BD209" i="6" s="1"/>
  <c r="B210" i="14"/>
  <c r="BD210" i="6" s="1"/>
  <c r="B211" i="14"/>
  <c r="BD211" i="6" s="1"/>
  <c r="B212" i="14"/>
  <c r="BD212" i="6" s="1"/>
  <c r="B213" i="14"/>
  <c r="BD213" i="6" s="1"/>
  <c r="B214" i="14"/>
  <c r="BD214" i="6" s="1"/>
  <c r="B215" i="14"/>
  <c r="BD215" i="6" s="1"/>
  <c r="B216" i="14"/>
  <c r="BD216" i="6" s="1"/>
  <c r="B217" i="14"/>
  <c r="BD217" i="6" s="1"/>
  <c r="B218" i="14"/>
  <c r="BD218" i="6" s="1"/>
  <c r="B219" i="14"/>
  <c r="BD219" i="6" s="1"/>
  <c r="B220" i="14"/>
  <c r="BD220" i="6" s="1"/>
  <c r="B221" i="14"/>
  <c r="BD221" i="6" s="1"/>
  <c r="B222" i="14"/>
  <c r="BD222" i="6" s="1"/>
  <c r="B223" i="14"/>
  <c r="BD223" i="6" s="1"/>
  <c r="B224" i="14"/>
  <c r="BD224" i="6" s="1"/>
  <c r="B225" i="14"/>
  <c r="BD225" i="6" s="1"/>
  <c r="B226" i="14"/>
  <c r="BD226" i="6" s="1"/>
  <c r="B227" i="14"/>
  <c r="BD227" i="6" s="1"/>
  <c r="B228" i="14"/>
  <c r="BD228" i="6" s="1"/>
  <c r="B229" i="14"/>
  <c r="BD229" i="6" s="1"/>
  <c r="B231" i="14"/>
  <c r="BD231" i="6" s="1"/>
  <c r="B232" i="14"/>
  <c r="BD232" i="6" s="1"/>
  <c r="B233" i="14"/>
  <c r="BD233" i="6" s="1"/>
  <c r="B234" i="14"/>
  <c r="BD234" i="6" s="1"/>
  <c r="B235" i="14"/>
  <c r="BD235" i="6" s="1"/>
  <c r="B236" i="14"/>
  <c r="BD236" i="6" s="1"/>
  <c r="B237" i="14"/>
  <c r="BD237" i="6" s="1"/>
  <c r="B238" i="14"/>
  <c r="BD238" i="6" s="1"/>
  <c r="B239" i="14"/>
  <c r="BD239" i="6" s="1"/>
  <c r="B240" i="14"/>
  <c r="BD240" i="6" s="1"/>
  <c r="B241" i="14"/>
  <c r="BD241" i="6" s="1"/>
  <c r="B242" i="14"/>
  <c r="BD242" i="6" s="1"/>
  <c r="B243" i="14"/>
  <c r="BD243" i="6" s="1"/>
  <c r="B244" i="14"/>
  <c r="BD244" i="6" s="1"/>
  <c r="B245" i="14"/>
  <c r="BD245" i="6" s="1"/>
  <c r="B246" i="14"/>
  <c r="BD246" i="6" s="1"/>
  <c r="B247" i="14"/>
  <c r="BD247" i="6" s="1"/>
  <c r="B248" i="14"/>
  <c r="BD248" i="6" s="1"/>
  <c r="B249" i="14"/>
  <c r="BD249" i="6" s="1"/>
  <c r="B250" i="14"/>
  <c r="BD250" i="6" s="1"/>
  <c r="B251" i="14"/>
  <c r="BD251" i="6" s="1"/>
  <c r="B252" i="14"/>
  <c r="BD252" i="6" s="1"/>
  <c r="B253" i="14"/>
  <c r="BD253" i="6" s="1"/>
  <c r="B254" i="14"/>
  <c r="BD254" i="6" s="1"/>
  <c r="B255" i="14"/>
  <c r="BD255" i="6" s="1"/>
  <c r="B256" i="14"/>
  <c r="BD256" i="6" s="1"/>
  <c r="B257" i="14"/>
  <c r="BD257" i="6" s="1"/>
  <c r="B258" i="14"/>
  <c r="BD258" i="6" s="1"/>
  <c r="B259" i="14"/>
  <c r="BD259" i="6" s="1"/>
  <c r="B260" i="14"/>
  <c r="BD260" i="6" s="1"/>
  <c r="B261" i="14"/>
  <c r="BD261" i="6" s="1"/>
  <c r="B262" i="14"/>
  <c r="BD262" i="6" s="1"/>
  <c r="B263" i="14"/>
  <c r="BD263" i="6" s="1"/>
  <c r="B264" i="14"/>
  <c r="BD264" i="6" s="1"/>
  <c r="B265" i="14"/>
  <c r="BD265" i="6" s="1"/>
  <c r="B266" i="14"/>
  <c r="BD266" i="6" s="1"/>
  <c r="B267" i="14"/>
  <c r="BD267" i="6" s="1"/>
  <c r="B268" i="14"/>
  <c r="BD268" i="6" s="1"/>
  <c r="B269" i="14"/>
  <c r="BD269" i="6" s="1"/>
  <c r="B270" i="14"/>
  <c r="BD270" i="6" s="1"/>
  <c r="B271" i="14"/>
  <c r="BD271" i="6" s="1"/>
  <c r="B272" i="14"/>
  <c r="BD272" i="6" s="1"/>
  <c r="B273" i="14"/>
  <c r="BD273" i="6" s="1"/>
  <c r="B274" i="14"/>
  <c r="BD274" i="6" s="1"/>
  <c r="B275" i="14"/>
  <c r="BD275" i="6" s="1"/>
  <c r="B276" i="14"/>
  <c r="BD276" i="6" s="1"/>
  <c r="B277" i="14"/>
  <c r="BD277" i="6" s="1"/>
  <c r="B278" i="14"/>
  <c r="BD278" i="6" s="1"/>
  <c r="B279" i="14"/>
  <c r="BD279" i="6" s="1"/>
  <c r="B280" i="14"/>
  <c r="BD280" i="6" s="1"/>
  <c r="B281" i="14"/>
  <c r="BD281" i="6" s="1"/>
  <c r="B282" i="14"/>
  <c r="BD282" i="6" s="1"/>
  <c r="B284" i="14"/>
  <c r="BD284" i="6" s="1"/>
  <c r="B285" i="14"/>
  <c r="BD285" i="6" s="1"/>
  <c r="B286" i="14"/>
  <c r="BD286" i="6" s="1"/>
  <c r="B287" i="14"/>
  <c r="BD287" i="6" s="1"/>
  <c r="B288" i="14"/>
  <c r="BD288" i="6" s="1"/>
  <c r="B289" i="14"/>
  <c r="BD289" i="6" s="1"/>
  <c r="B290" i="14"/>
  <c r="BD290" i="6" s="1"/>
  <c r="B291" i="14"/>
  <c r="BD291" i="6" s="1"/>
  <c r="B292" i="14"/>
  <c r="BD292" i="6" s="1"/>
  <c r="B293" i="14"/>
  <c r="BD293" i="6" s="1"/>
  <c r="B294" i="14"/>
  <c r="BD294" i="6" s="1"/>
  <c r="B295" i="14"/>
  <c r="BD295" i="6" s="1"/>
  <c r="B296" i="14"/>
  <c r="BD296" i="6" s="1"/>
  <c r="B297" i="14"/>
  <c r="BD297" i="6" s="1"/>
  <c r="B298" i="14"/>
  <c r="BD298" i="6" s="1"/>
  <c r="B299" i="14"/>
  <c r="BD299" i="6" s="1"/>
  <c r="B300" i="14"/>
  <c r="BD300" i="6" s="1"/>
  <c r="B301" i="14"/>
  <c r="BD301" i="6" s="1"/>
  <c r="B302" i="14"/>
  <c r="BD302" i="6" s="1"/>
  <c r="B303" i="14"/>
  <c r="BD303" i="6" s="1"/>
  <c r="B304" i="14"/>
  <c r="BD304" i="6" s="1"/>
  <c r="B305" i="14"/>
  <c r="BD305" i="6" s="1"/>
  <c r="B306" i="14"/>
  <c r="BD306" i="6" s="1"/>
  <c r="B307" i="14"/>
  <c r="BD307" i="6" s="1"/>
  <c r="B308" i="14"/>
  <c r="BD308" i="6" s="1"/>
  <c r="B309" i="14"/>
  <c r="BD309" i="6" s="1"/>
  <c r="B310" i="14"/>
  <c r="BD310" i="6" s="1"/>
  <c r="B311" i="14"/>
  <c r="BD311" i="6" s="1"/>
  <c r="B312" i="14"/>
  <c r="BD312" i="6" s="1"/>
  <c r="B313" i="14"/>
  <c r="BD313" i="6" s="1"/>
  <c r="B314" i="14"/>
  <c r="BD314" i="6" s="1"/>
  <c r="B315" i="14"/>
  <c r="BD315" i="6" s="1"/>
  <c r="B316" i="14"/>
  <c r="BD316" i="6" s="1"/>
  <c r="B317" i="14"/>
  <c r="BD317" i="6" s="1"/>
  <c r="B318" i="14"/>
  <c r="BD318" i="6" s="1"/>
  <c r="B319" i="14"/>
  <c r="BD319" i="6" s="1"/>
  <c r="B320" i="14"/>
  <c r="BD320" i="6" s="1"/>
  <c r="B321" i="14"/>
  <c r="BD321" i="6" s="1"/>
  <c r="B322" i="14"/>
  <c r="BD322" i="6" s="1"/>
  <c r="B323" i="14"/>
  <c r="BD323" i="6" s="1"/>
  <c r="B324" i="14"/>
  <c r="BD324" i="6" s="1"/>
  <c r="B325" i="14"/>
  <c r="BD325" i="6" s="1"/>
  <c r="B326" i="14"/>
  <c r="BD326" i="6" s="1"/>
  <c r="B327" i="14"/>
  <c r="BD327" i="6" s="1"/>
  <c r="B328" i="14"/>
  <c r="BD328" i="6" s="1"/>
  <c r="B329" i="14"/>
  <c r="BD329" i="6" s="1"/>
  <c r="B330" i="14"/>
  <c r="BD330" i="6" s="1"/>
  <c r="B331" i="14"/>
  <c r="BD331" i="6" s="1"/>
  <c r="B332" i="14"/>
  <c r="BD332" i="6" s="1"/>
  <c r="B333" i="14"/>
  <c r="BD333" i="6" s="1"/>
  <c r="B334" i="14"/>
  <c r="BD334" i="6" s="1"/>
  <c r="B335" i="14"/>
  <c r="BD335" i="6" s="1"/>
  <c r="B336" i="14"/>
  <c r="BD336" i="6" s="1"/>
  <c r="B337" i="14"/>
  <c r="BD337" i="6" s="1"/>
  <c r="B338" i="14"/>
  <c r="BD338" i="6" s="1"/>
  <c r="B339" i="14"/>
  <c r="BD339" i="6" s="1"/>
  <c r="B340" i="14"/>
  <c r="BD340" i="6" s="1"/>
  <c r="B341" i="14"/>
  <c r="BD341" i="6" s="1"/>
  <c r="B342" i="14"/>
  <c r="BD342" i="6" s="1"/>
  <c r="B343" i="14"/>
  <c r="BD343" i="6" s="1"/>
  <c r="B344" i="14"/>
  <c r="BD344" i="6" s="1"/>
  <c r="B345" i="14"/>
  <c r="BD345" i="6" s="1"/>
  <c r="B346" i="14"/>
  <c r="BD346" i="6" s="1"/>
  <c r="B347" i="14"/>
  <c r="BD347" i="6" s="1"/>
  <c r="B348" i="14"/>
  <c r="BD348" i="6" s="1"/>
  <c r="S4" i="39"/>
  <c r="P36" i="37" s="1"/>
  <c r="T4" i="39"/>
  <c r="S36" i="37" s="1"/>
  <c r="X4" i="39"/>
  <c r="S32" i="37" s="1"/>
  <c r="W4" i="39"/>
  <c r="P32" i="37" s="1"/>
  <c r="B349" i="14"/>
  <c r="BD349" i="6" s="1"/>
  <c r="B350" i="14"/>
  <c r="BD350" i="6" s="1"/>
  <c r="B351" i="14"/>
  <c r="BD351" i="6" s="1"/>
  <c r="M32" i="37"/>
  <c r="B352" i="14"/>
  <c r="BD352" i="6" s="1"/>
  <c r="B353" i="14"/>
  <c r="BD353" i="6" s="1"/>
  <c r="B354" i="14"/>
  <c r="BD354" i="6" s="1"/>
  <c r="F3" i="40"/>
  <c r="C4" i="40"/>
  <c r="C3" i="40"/>
  <c r="E4" i="40"/>
  <c r="D3" i="40"/>
  <c r="D4" i="40"/>
  <c r="B355" i="14"/>
  <c r="BD355" i="6" s="1"/>
  <c r="B356" i="14"/>
  <c r="BD356" i="6" s="1"/>
  <c r="B357" i="14"/>
  <c r="BD357" i="6" s="1"/>
  <c r="B358" i="14"/>
  <c r="BD358" i="6" s="1"/>
  <c r="B359" i="14"/>
  <c r="BD359" i="6" s="1"/>
  <c r="B360" i="14"/>
  <c r="BD360" i="6" s="1"/>
  <c r="B361" i="14"/>
  <c r="BD361" i="6" s="1"/>
  <c r="B362" i="14"/>
  <c r="BD362" i="6" s="1"/>
  <c r="B363" i="14"/>
  <c r="BD363" i="6" s="1"/>
  <c r="B364" i="14"/>
  <c r="BD364" i="6" s="1"/>
  <c r="B365" i="14"/>
  <c r="BD365" i="6" s="1"/>
  <c r="B366" i="14"/>
  <c r="BD366" i="6" s="1"/>
  <c r="B367" i="14"/>
  <c r="BD367" i="6" s="1"/>
  <c r="B368" i="14"/>
  <c r="BD368" i="6" s="1"/>
  <c r="B369" i="14"/>
  <c r="BD369" i="6" s="1"/>
  <c r="B370" i="14"/>
  <c r="BD370" i="6" s="1"/>
  <c r="B371" i="14"/>
  <c r="BD371" i="6" s="1"/>
  <c r="B21" i="14"/>
  <c r="BD21" i="6" s="1"/>
  <c r="B105" i="14"/>
  <c r="BD105" i="6" s="1"/>
  <c r="B100" i="14"/>
  <c r="BD100" i="6" s="1"/>
  <c r="B126" i="14"/>
  <c r="BD126" i="6" s="1"/>
  <c r="B28" i="14"/>
  <c r="BD28" i="6" s="1"/>
  <c r="B90" i="14"/>
  <c r="BD90" i="6" s="1"/>
  <c r="B108" i="14"/>
  <c r="BD108" i="6" s="1"/>
  <c r="B88" i="14"/>
  <c r="BD88" i="6" s="1"/>
  <c r="B25" i="14"/>
  <c r="BD25" i="6" s="1"/>
  <c r="B26" i="14"/>
  <c r="BD26" i="6" s="1"/>
  <c r="B29" i="14"/>
  <c r="BD29" i="6" s="1"/>
  <c r="B37" i="14"/>
  <c r="BD37" i="6" s="1"/>
  <c r="B57" i="14"/>
  <c r="BD57" i="6" s="1"/>
  <c r="B121" i="14"/>
  <c r="BD121" i="6" s="1"/>
  <c r="B98" i="14"/>
  <c r="BD98" i="6" s="1"/>
  <c r="B75" i="14"/>
  <c r="BD75" i="6" s="1"/>
  <c r="B52" i="14"/>
  <c r="BD52" i="6" s="1"/>
  <c r="B116" i="14"/>
  <c r="BD116" i="6" s="1"/>
  <c r="B101" i="14"/>
  <c r="BD101" i="6" s="1"/>
  <c r="B78" i="14"/>
  <c r="BD78" i="6" s="1"/>
  <c r="B55" i="14"/>
  <c r="BD55" i="6" s="1"/>
  <c r="B119" i="14"/>
  <c r="BD119" i="6" s="1"/>
  <c r="B96" i="14"/>
  <c r="BD96" i="6" s="1"/>
  <c r="B85" i="14"/>
  <c r="BD85" i="6" s="1"/>
  <c r="B103" i="14"/>
  <c r="BD103" i="6" s="1"/>
  <c r="B16" i="14"/>
  <c r="BD16" i="6" s="1"/>
  <c r="B20" i="14"/>
  <c r="BD20" i="6" s="1"/>
  <c r="B49" i="14"/>
  <c r="BD49" i="6" s="1"/>
  <c r="B67" i="14"/>
  <c r="BD67" i="6" s="1"/>
  <c r="B70" i="14"/>
  <c r="BD70" i="6" s="1"/>
  <c r="B111" i="14"/>
  <c r="BD111" i="6" s="1"/>
  <c r="B32" i="14"/>
  <c r="BD32" i="6" s="1"/>
  <c r="B34" i="14"/>
  <c r="BD34" i="6" s="1"/>
  <c r="B36" i="14"/>
  <c r="BD36" i="6" s="1"/>
  <c r="B45" i="14"/>
  <c r="BD45" i="6" s="1"/>
  <c r="B65" i="14"/>
  <c r="BD65" i="6" s="1"/>
  <c r="B129" i="14"/>
  <c r="BD129" i="6" s="1"/>
  <c r="B106" i="14"/>
  <c r="BD106" i="6" s="1"/>
  <c r="B83" i="14"/>
  <c r="BD83" i="6" s="1"/>
  <c r="B60" i="14"/>
  <c r="BD60" i="6" s="1"/>
  <c r="B124" i="14"/>
  <c r="BD124" i="6" s="1"/>
  <c r="B109" i="14"/>
  <c r="BD109" i="6" s="1"/>
  <c r="B86" i="14"/>
  <c r="BD86" i="6" s="1"/>
  <c r="B63" i="14"/>
  <c r="BD63" i="6" s="1"/>
  <c r="B127" i="14"/>
  <c r="BD127" i="6" s="1"/>
  <c r="B104" i="14"/>
  <c r="BD104" i="6" s="1"/>
  <c r="B41" i="14"/>
  <c r="BD41" i="6" s="1"/>
  <c r="B82" i="14"/>
  <c r="BD82" i="6" s="1"/>
  <c r="B62" i="14"/>
  <c r="BD62" i="6" s="1"/>
  <c r="B80" i="14"/>
  <c r="BD80" i="6" s="1"/>
  <c r="B18" i="14"/>
  <c r="BD18" i="6" s="1"/>
  <c r="B39" i="14"/>
  <c r="BD39" i="6" s="1"/>
  <c r="B113" i="14"/>
  <c r="BD113" i="6" s="1"/>
  <c r="B131" i="14"/>
  <c r="BD131" i="6" s="1"/>
  <c r="B93" i="14"/>
  <c r="BD93" i="6" s="1"/>
  <c r="B47" i="14"/>
  <c r="BD47" i="6" s="1"/>
  <c r="B40" i="14"/>
  <c r="BD40" i="6" s="1"/>
  <c r="B42" i="14"/>
  <c r="BD42" i="6" s="1"/>
  <c r="B44" i="14"/>
  <c r="BD44" i="6" s="1"/>
  <c r="B14" i="14"/>
  <c r="BD14" i="6" s="1"/>
  <c r="B73" i="14"/>
  <c r="BD73" i="6" s="1"/>
  <c r="B50" i="14"/>
  <c r="BD50" i="6" s="1"/>
  <c r="B114" i="14"/>
  <c r="BD114" i="6" s="1"/>
  <c r="B91" i="14"/>
  <c r="BD91" i="6" s="1"/>
  <c r="B68" i="14"/>
  <c r="BD68" i="6" s="1"/>
  <c r="B53" i="14"/>
  <c r="BD53" i="6" s="1"/>
  <c r="B117" i="14"/>
  <c r="BD117" i="6" s="1"/>
  <c r="B94" i="14"/>
  <c r="BD94" i="6" s="1"/>
  <c r="B71" i="14"/>
  <c r="BD71" i="6" s="1"/>
  <c r="B48" i="14"/>
  <c r="BD48" i="6" s="1"/>
  <c r="B112" i="14"/>
  <c r="BD112" i="6" s="1"/>
  <c r="B31" i="14"/>
  <c r="BD31" i="6" s="1"/>
  <c r="B59" i="14"/>
  <c r="BD59" i="6" s="1"/>
  <c r="B19" i="14"/>
  <c r="BD19" i="6" s="1"/>
  <c r="B58" i="14"/>
  <c r="BD58" i="6" s="1"/>
  <c r="B99" i="14"/>
  <c r="BD99" i="6" s="1"/>
  <c r="B61" i="14"/>
  <c r="BD61" i="6" s="1"/>
  <c r="B102" i="14"/>
  <c r="BD102" i="6" s="1"/>
  <c r="B56" i="14"/>
  <c r="BD56" i="6" s="1"/>
  <c r="B24" i="14"/>
  <c r="BD24" i="6" s="1"/>
  <c r="B27" i="14"/>
  <c r="BD27" i="6" s="1"/>
  <c r="B38" i="14"/>
  <c r="BD38" i="6" s="1"/>
  <c r="B15" i="14"/>
  <c r="BD15" i="6" s="1"/>
  <c r="B89" i="14"/>
  <c r="BD89" i="6" s="1"/>
  <c r="B66" i="14"/>
  <c r="BD66" i="6" s="1"/>
  <c r="B130" i="14"/>
  <c r="BD130" i="6" s="1"/>
  <c r="B107" i="14"/>
  <c r="BD107" i="6" s="1"/>
  <c r="B84" i="14"/>
  <c r="BD84" i="6" s="1"/>
  <c r="B69" i="14"/>
  <c r="BD69" i="6" s="1"/>
  <c r="B46" i="14"/>
  <c r="BD46" i="6" s="1"/>
  <c r="B110" i="14"/>
  <c r="BD110" i="6" s="1"/>
  <c r="B87" i="14"/>
  <c r="BD87" i="6" s="1"/>
  <c r="B64" i="14"/>
  <c r="BD64" i="6" s="1"/>
  <c r="B128" i="14"/>
  <c r="BD128" i="6" s="1"/>
  <c r="B43" i="14"/>
  <c r="BD43" i="6" s="1"/>
  <c r="B123" i="14"/>
  <c r="BD123" i="6" s="1"/>
  <c r="B17" i="14"/>
  <c r="BD17" i="6" s="1"/>
  <c r="B22" i="14"/>
  <c r="BD22" i="6" s="1"/>
  <c r="B30" i="14"/>
  <c r="BD30" i="6" s="1"/>
  <c r="B81" i="14"/>
  <c r="BD81" i="6" s="1"/>
  <c r="B122" i="14"/>
  <c r="BD122" i="6" s="1"/>
  <c r="B76" i="14"/>
  <c r="BD76" i="6" s="1"/>
  <c r="B125" i="14"/>
  <c r="BD125" i="6" s="1"/>
  <c r="B79" i="14"/>
  <c r="BD79" i="6" s="1"/>
  <c r="B120" i="14"/>
  <c r="BD120" i="6" s="1"/>
  <c r="B33" i="14"/>
  <c r="BD33" i="6" s="1"/>
  <c r="B35" i="14"/>
  <c r="BD35" i="6" s="1"/>
  <c r="B13" i="14"/>
  <c r="BD13" i="6" s="1"/>
  <c r="B23" i="14"/>
  <c r="BD23" i="6" s="1"/>
  <c r="B97" i="14"/>
  <c r="BD97" i="6" s="1"/>
  <c r="B74" i="14"/>
  <c r="BD74" i="6" s="1"/>
  <c r="B51" i="14"/>
  <c r="BD51" i="6" s="1"/>
  <c r="B115" i="14"/>
  <c r="BD115" i="6" s="1"/>
  <c r="B92" i="14"/>
  <c r="BD92" i="6" s="1"/>
  <c r="B77" i="14"/>
  <c r="BD77" i="6" s="1"/>
  <c r="B54" i="14"/>
  <c r="BD54" i="6" s="1"/>
  <c r="B118" i="14"/>
  <c r="BD118" i="6" s="1"/>
  <c r="B95" i="14"/>
  <c r="BD95" i="6" s="1"/>
  <c r="B72" i="14"/>
  <c r="BD72" i="6" s="1"/>
  <c r="B283" i="14"/>
  <c r="BD283" i="6" s="1"/>
  <c r="B230" i="14"/>
  <c r="BD230" i="6" s="1"/>
  <c r="B185" i="14"/>
  <c r="BD185" i="6" s="1"/>
  <c r="B184" i="14"/>
  <c r="BD184" i="6" s="1"/>
  <c r="B183" i="14"/>
  <c r="BD183" i="6" s="1"/>
  <c r="B182" i="14"/>
  <c r="BD182" i="6" s="1"/>
  <c r="B181" i="14"/>
  <c r="BD181" i="6" s="1"/>
  <c r="B180" i="14"/>
  <c r="BD180" i="6" s="1"/>
  <c r="B179" i="14"/>
  <c r="BD179" i="6" s="1"/>
  <c r="B178" i="14"/>
  <c r="BD178" i="6" s="1"/>
  <c r="B177" i="14"/>
  <c r="BD177" i="6" s="1"/>
  <c r="B176" i="14"/>
  <c r="BD176" i="6" s="1"/>
  <c r="B175" i="14"/>
  <c r="BD175" i="6" s="1"/>
  <c r="B174" i="14"/>
  <c r="BD174" i="6" s="1"/>
  <c r="B173" i="14"/>
  <c r="BD173" i="6" s="1"/>
  <c r="B172" i="14"/>
  <c r="BD172" i="6" s="1"/>
  <c r="B171" i="14"/>
  <c r="BD171" i="6" s="1"/>
  <c r="B170" i="14"/>
  <c r="BD170" i="6" s="1"/>
  <c r="B169" i="14"/>
  <c r="BD169" i="6" s="1"/>
  <c r="B168" i="14"/>
  <c r="BD168" i="6" s="1"/>
  <c r="B167" i="14"/>
  <c r="BD167" i="6" s="1"/>
  <c r="B166" i="14"/>
  <c r="BD166" i="6" s="1"/>
  <c r="B165" i="14"/>
  <c r="BD165" i="6" s="1"/>
  <c r="B164" i="14"/>
  <c r="BD164" i="6" s="1"/>
  <c r="B163" i="14"/>
  <c r="BD163" i="6" s="1"/>
  <c r="B162" i="14"/>
  <c r="BD162" i="6" s="1"/>
  <c r="B161" i="14"/>
  <c r="BD161" i="6" s="1"/>
  <c r="B160" i="14"/>
  <c r="BD160" i="6" s="1"/>
  <c r="B159" i="14"/>
  <c r="BD159" i="6" s="1"/>
  <c r="B158" i="14"/>
  <c r="BD158" i="6" s="1"/>
  <c r="B157" i="14"/>
  <c r="BD157" i="6" s="1"/>
  <c r="B156" i="14"/>
  <c r="BD156" i="6" s="1"/>
  <c r="B155" i="14"/>
  <c r="BD155" i="6" s="1"/>
  <c r="B154" i="14"/>
  <c r="BD154" i="6" s="1"/>
  <c r="B153" i="14"/>
  <c r="BD153" i="6" s="1"/>
  <c r="B152" i="14"/>
  <c r="BD152" i="6" s="1"/>
  <c r="B151" i="14"/>
  <c r="BD151" i="6" s="1"/>
  <c r="B150" i="14"/>
  <c r="BD150" i="6" s="1"/>
  <c r="B149" i="14"/>
  <c r="BD149" i="6" s="1"/>
  <c r="B148" i="14"/>
  <c r="BD148" i="6" s="1"/>
  <c r="B147" i="14"/>
  <c r="BD147" i="6" s="1"/>
  <c r="B146" i="14"/>
  <c r="BD146" i="6" s="1"/>
  <c r="B145" i="14"/>
  <c r="BD145" i="6" s="1"/>
  <c r="B144" i="14"/>
  <c r="BD144" i="6" s="1"/>
  <c r="B143" i="14"/>
  <c r="BD143" i="6" s="1"/>
  <c r="B142" i="14"/>
  <c r="BD142" i="6" s="1"/>
  <c r="B141" i="14"/>
  <c r="BD141" i="6" s="1"/>
  <c r="B140" i="14"/>
  <c r="BD140" i="6" s="1"/>
  <c r="B139" i="14"/>
  <c r="BD139" i="6" s="1"/>
  <c r="B138" i="14"/>
  <c r="BD138" i="6" s="1"/>
  <c r="B137" i="14"/>
  <c r="BD137" i="6" s="1"/>
  <c r="B136" i="14"/>
  <c r="BD136" i="6" s="1"/>
  <c r="B135" i="14"/>
  <c r="BD135" i="6" s="1"/>
  <c r="B134" i="14"/>
  <c r="BD134" i="6" s="1"/>
  <c r="B133" i="14"/>
  <c r="BD133" i="6" s="1"/>
  <c r="B132" i="14"/>
  <c r="BD132" i="6" s="1"/>
  <c r="B12" i="14"/>
  <c r="BD12" i="6" s="1"/>
  <c r="E99" i="37"/>
  <c r="O97" i="37"/>
  <c r="AE2" i="6"/>
  <c r="T97" i="37" s="1"/>
  <c r="A11" i="6"/>
  <c r="A11" i="14"/>
  <c r="J97" i="37"/>
  <c r="Z11" i="14"/>
  <c r="Z8" i="14" s="1"/>
  <c r="A12" i="6"/>
  <c r="J11" i="14"/>
  <c r="R11" i="14"/>
  <c r="H140" i="37" s="1"/>
  <c r="AD11" i="14"/>
  <c r="N11" i="14"/>
  <c r="N8" i="14" s="1"/>
  <c r="AF11" i="14"/>
  <c r="AJ11" i="14"/>
  <c r="H114" i="37" s="1"/>
  <c r="E11" i="14"/>
  <c r="I11" i="14"/>
  <c r="M11" i="14"/>
  <c r="M8" i="14" s="1"/>
  <c r="Q11" i="14"/>
  <c r="AE11" i="14"/>
  <c r="H130" i="37"/>
  <c r="M11" i="41"/>
  <c r="N11" i="41" s="1"/>
  <c r="G11" i="41"/>
  <c r="A12" i="14"/>
  <c r="A13" i="6"/>
  <c r="C12" i="6"/>
  <c r="F12" i="6"/>
  <c r="A14" i="6"/>
  <c r="D12" i="6"/>
  <c r="E12" i="6" s="1"/>
  <c r="AF12" i="14"/>
  <c r="J12" i="14"/>
  <c r="AB12" i="14"/>
  <c r="O12" i="14"/>
  <c r="C12" i="14"/>
  <c r="R12" i="14"/>
  <c r="AH12" i="14"/>
  <c r="U12" i="14"/>
  <c r="K12" i="14"/>
  <c r="E12" i="14"/>
  <c r="AE12" i="14"/>
  <c r="G12" i="14"/>
  <c r="M12" i="14"/>
  <c r="W12" i="14"/>
  <c r="X12" i="14"/>
  <c r="L12" i="14"/>
  <c r="I12" i="14"/>
  <c r="AG12" i="14"/>
  <c r="P12" i="14"/>
  <c r="V12" i="14"/>
  <c r="AJ12" i="14"/>
  <c r="D12" i="14"/>
  <c r="AD12" i="14"/>
  <c r="Z12" i="14"/>
  <c r="N12" i="14"/>
  <c r="Q12" i="14"/>
  <c r="F12" i="14"/>
  <c r="A14" i="14"/>
  <c r="G13" i="41"/>
  <c r="H13" i="41" s="1"/>
  <c r="A13" i="41"/>
  <c r="H11" i="41"/>
  <c r="A15" i="6"/>
  <c r="A16" i="6"/>
  <c r="A17" i="6"/>
  <c r="G12" i="6"/>
  <c r="B12" i="6"/>
  <c r="A13" i="14"/>
  <c r="C13" i="6"/>
  <c r="B12" i="41"/>
  <c r="G12" i="41"/>
  <c r="H12" i="41" s="1"/>
  <c r="C14" i="6"/>
  <c r="B13" i="41"/>
  <c r="O11" i="41"/>
  <c r="B13" i="6"/>
  <c r="X14" i="14"/>
  <c r="AJ14" i="14"/>
  <c r="I14" i="14"/>
  <c r="Z14" i="14"/>
  <c r="U14" i="14"/>
  <c r="C14" i="14"/>
  <c r="F14" i="14"/>
  <c r="M14" i="14"/>
  <c r="L14" i="14"/>
  <c r="V14" i="14"/>
  <c r="O14" i="14"/>
  <c r="AD14" i="14"/>
  <c r="AE14" i="14"/>
  <c r="Q14" i="14"/>
  <c r="N14" i="14"/>
  <c r="AB14" i="14"/>
  <c r="W14" i="14"/>
  <c r="P14" i="14"/>
  <c r="AG14" i="14"/>
  <c r="J14" i="14"/>
  <c r="E14" i="14"/>
  <c r="R14" i="14"/>
  <c r="G14" i="14"/>
  <c r="K14" i="14"/>
  <c r="D14" i="14"/>
  <c r="AH14" i="14"/>
  <c r="AF14" i="14"/>
  <c r="C15" i="6"/>
  <c r="B14" i="41"/>
  <c r="A15" i="14"/>
  <c r="G14" i="41"/>
  <c r="A14" i="41"/>
  <c r="B14" i="6"/>
  <c r="D14" i="6"/>
  <c r="E14" i="6" s="1"/>
  <c r="A17" i="14"/>
  <c r="G16" i="41"/>
  <c r="H16" i="41" s="1"/>
  <c r="G14" i="6"/>
  <c r="D13" i="6"/>
  <c r="E13" i="6" s="1"/>
  <c r="F1" i="11"/>
  <c r="G1" i="11" s="1"/>
  <c r="H1" i="11" s="1"/>
  <c r="I1" i="11" s="1"/>
  <c r="J1" i="11" s="1"/>
  <c r="K1" i="11" s="1"/>
  <c r="L1" i="11" s="1"/>
  <c r="M1" i="11" s="1"/>
  <c r="N1" i="11" s="1"/>
  <c r="O1" i="11" s="1"/>
  <c r="P1" i="11" s="1"/>
  <c r="Q1" i="11" s="1"/>
  <c r="R1" i="11" s="1"/>
  <c r="S1" i="11" s="1"/>
  <c r="T1" i="11" s="1"/>
  <c r="U1" i="11" s="1"/>
  <c r="V1" i="11" s="1"/>
  <c r="W1" i="11" s="1"/>
  <c r="X1" i="11" s="1"/>
  <c r="Y1" i="11" s="1"/>
  <c r="Z1" i="11" s="1"/>
  <c r="AA1" i="11" s="1"/>
  <c r="AB1" i="11" s="1"/>
  <c r="AC1" i="11" s="1"/>
  <c r="AD1" i="11" s="1"/>
  <c r="AE1" i="11" s="1"/>
  <c r="AF1" i="11" s="1"/>
  <c r="AG1" i="11" s="1"/>
  <c r="AH1" i="11" s="1"/>
  <c r="AI1" i="11" s="1"/>
  <c r="AJ1" i="11" s="1"/>
  <c r="AK1" i="11" s="1"/>
  <c r="AL1" i="11" s="1"/>
  <c r="AM1" i="11" s="1"/>
  <c r="AN1" i="11" s="1"/>
  <c r="AO1" i="11" s="1"/>
  <c r="AP1" i="11" s="1"/>
  <c r="AQ1" i="11" s="1"/>
  <c r="AR1" i="11" s="1"/>
  <c r="AS1" i="11" s="1"/>
  <c r="AT1" i="11" s="1"/>
  <c r="AU1" i="11" s="1"/>
  <c r="AV1" i="11" s="1"/>
  <c r="AW1" i="11" s="1"/>
  <c r="AX1" i="11" s="1"/>
  <c r="AY1" i="11" s="1"/>
  <c r="AZ1" i="11" s="1"/>
  <c r="BA1" i="11" s="1"/>
  <c r="BB1" i="11" s="1"/>
  <c r="BC1" i="11" s="1"/>
  <c r="BD1" i="11" s="1"/>
  <c r="BE1" i="11" s="1"/>
  <c r="BF1" i="11" s="1"/>
  <c r="BG1" i="11" s="1"/>
  <c r="BH1" i="11" s="1"/>
  <c r="BI1" i="11" s="1"/>
  <c r="BJ1" i="11" s="1"/>
  <c r="BK1" i="11" s="1"/>
  <c r="BL1" i="11" s="1"/>
  <c r="BM1" i="11" s="1"/>
  <c r="BN1" i="11" s="1"/>
  <c r="BO1" i="11" s="1"/>
  <c r="BP1" i="11" s="1"/>
  <c r="BQ1" i="11" s="1"/>
  <c r="BR1" i="11" s="1"/>
  <c r="BS1" i="11" s="1"/>
  <c r="BT1" i="11" s="1"/>
  <c r="BU1" i="11" s="1"/>
  <c r="BV1" i="11" s="1"/>
  <c r="BW1" i="11" s="1"/>
  <c r="BX1" i="11" s="1"/>
  <c r="BY1" i="11" s="1"/>
  <c r="BZ1" i="11" s="1"/>
  <c r="CA1" i="11" s="1"/>
  <c r="CB1" i="11" s="1"/>
  <c r="A18" i="6"/>
  <c r="F13" i="6"/>
  <c r="AH13" i="14"/>
  <c r="N13" i="14"/>
  <c r="C13" i="14"/>
  <c r="J13" i="14"/>
  <c r="AF13" i="14"/>
  <c r="X13" i="14"/>
  <c r="AJ13" i="14"/>
  <c r="W13" i="14"/>
  <c r="G13" i="14"/>
  <c r="R13" i="14"/>
  <c r="AE13" i="14"/>
  <c r="M13" i="14"/>
  <c r="Z13" i="14"/>
  <c r="F13" i="14"/>
  <c r="E13" i="14"/>
  <c r="K13" i="14"/>
  <c r="AB13" i="14"/>
  <c r="V13" i="14"/>
  <c r="P13" i="14"/>
  <c r="D13" i="14"/>
  <c r="AD13" i="14"/>
  <c r="I13" i="14"/>
  <c r="U13" i="14"/>
  <c r="L13" i="14"/>
  <c r="O13" i="14"/>
  <c r="AG13" i="14"/>
  <c r="Q13" i="14"/>
  <c r="G13" i="6"/>
  <c r="A16" i="14"/>
  <c r="G15" i="41"/>
  <c r="H15" i="41" s="1"/>
  <c r="A15" i="41"/>
  <c r="F15" i="6"/>
  <c r="G15" i="6"/>
  <c r="B15" i="6"/>
  <c r="C16" i="6"/>
  <c r="B15" i="41"/>
  <c r="F14" i="6"/>
  <c r="X17" i="14"/>
  <c r="AD17" i="14"/>
  <c r="Q17" i="14"/>
  <c r="Z17" i="14"/>
  <c r="L17" i="14"/>
  <c r="J17" i="14"/>
  <c r="W17" i="14"/>
  <c r="F17" i="14"/>
  <c r="G17" i="14"/>
  <c r="R17" i="14"/>
  <c r="N17" i="14"/>
  <c r="AH17" i="14"/>
  <c r="AG17" i="14"/>
  <c r="V17" i="14"/>
  <c r="AJ17" i="14"/>
  <c r="K17" i="14"/>
  <c r="C17" i="14"/>
  <c r="E17" i="14"/>
  <c r="O17" i="14"/>
  <c r="AE17" i="14"/>
  <c r="I17" i="14"/>
  <c r="AF17" i="14"/>
  <c r="U17" i="14"/>
  <c r="M17" i="14"/>
  <c r="D17" i="14"/>
  <c r="P17" i="14"/>
  <c r="AB17" i="14"/>
  <c r="AD15" i="14"/>
  <c r="E15" i="14"/>
  <c r="M15" i="14"/>
  <c r="W15" i="14"/>
  <c r="N15" i="14"/>
  <c r="Z15" i="14"/>
  <c r="F15" i="14"/>
  <c r="G15" i="14"/>
  <c r="R15" i="14"/>
  <c r="AJ15" i="14"/>
  <c r="AB15" i="14"/>
  <c r="AF15" i="14"/>
  <c r="AG15" i="14"/>
  <c r="U15" i="14"/>
  <c r="P15" i="14"/>
  <c r="K15" i="14"/>
  <c r="Q15" i="14"/>
  <c r="V15" i="14"/>
  <c r="J15" i="14"/>
  <c r="C15" i="14"/>
  <c r="D15" i="14"/>
  <c r="I15" i="14"/>
  <c r="AE15" i="14"/>
  <c r="L15" i="14"/>
  <c r="AH15" i="14"/>
  <c r="X15" i="14"/>
  <c r="O15" i="14"/>
  <c r="D16" i="14"/>
  <c r="G16" i="14"/>
  <c r="R16" i="14"/>
  <c r="F16" i="14"/>
  <c r="L16" i="14"/>
  <c r="P16" i="14"/>
  <c r="V16" i="14"/>
  <c r="W16" i="14"/>
  <c r="Q16" i="14"/>
  <c r="I16" i="14"/>
  <c r="M16" i="14"/>
  <c r="C16" i="14"/>
  <c r="X16" i="14"/>
  <c r="Z16" i="14"/>
  <c r="AD16" i="14"/>
  <c r="E16" i="14"/>
  <c r="J16" i="14"/>
  <c r="O16" i="14"/>
  <c r="AJ16" i="14"/>
  <c r="AB16" i="14"/>
  <c r="AF16" i="14"/>
  <c r="AG16" i="14"/>
  <c r="N16" i="14"/>
  <c r="U16" i="14"/>
  <c r="K16" i="14"/>
  <c r="AH16" i="14"/>
  <c r="AE16" i="14"/>
  <c r="A19" i="6"/>
  <c r="C17" i="6"/>
  <c r="G17" i="41"/>
  <c r="A17" i="41"/>
  <c r="A18" i="14"/>
  <c r="D15" i="6"/>
  <c r="E15" i="6" s="1"/>
  <c r="C14" i="41" s="1"/>
  <c r="G16" i="6"/>
  <c r="B16" i="6"/>
  <c r="F16" i="6"/>
  <c r="D16" i="6"/>
  <c r="E16" i="6"/>
  <c r="C15" i="41" s="1"/>
  <c r="B16" i="41"/>
  <c r="B17" i="6"/>
  <c r="F17" i="6"/>
  <c r="G17" i="6"/>
  <c r="D17" i="6"/>
  <c r="E17" i="6" s="1"/>
  <c r="C16" i="41" s="1"/>
  <c r="A19" i="14"/>
  <c r="G18" i="41"/>
  <c r="H18" i="41" s="1"/>
  <c r="A18" i="41"/>
  <c r="A20" i="6"/>
  <c r="C18" i="6"/>
  <c r="AB18" i="14"/>
  <c r="AE18" i="14"/>
  <c r="AF18" i="14"/>
  <c r="N18" i="14"/>
  <c r="C18" i="14"/>
  <c r="X18" i="14"/>
  <c r="AG18" i="14"/>
  <c r="W18" i="14"/>
  <c r="AH18" i="14"/>
  <c r="U18" i="14"/>
  <c r="AD18" i="14"/>
  <c r="M18" i="14"/>
  <c r="O18" i="14"/>
  <c r="AJ18" i="14"/>
  <c r="P18" i="14"/>
  <c r="F18" i="14"/>
  <c r="K18" i="14"/>
  <c r="V18" i="14"/>
  <c r="L18" i="14"/>
  <c r="J18" i="14"/>
  <c r="D18" i="14"/>
  <c r="I18" i="14"/>
  <c r="R18" i="14"/>
  <c r="G18" i="14"/>
  <c r="E18" i="14"/>
  <c r="Z18" i="14"/>
  <c r="Q18" i="14"/>
  <c r="B17" i="41"/>
  <c r="D18" i="6"/>
  <c r="E18" i="6"/>
  <c r="C17" i="41" s="1"/>
  <c r="G18" i="6"/>
  <c r="F18" i="6"/>
  <c r="B18" i="6"/>
  <c r="R19" i="14"/>
  <c r="AH19" i="14"/>
  <c r="AF19" i="14"/>
  <c r="E19" i="14"/>
  <c r="X19" i="14"/>
  <c r="K19" i="14"/>
  <c r="M19" i="14"/>
  <c r="AE19" i="14"/>
  <c r="O19" i="14"/>
  <c r="P19" i="14"/>
  <c r="AJ19" i="14"/>
  <c r="U19" i="14"/>
  <c r="W19" i="14"/>
  <c r="N19" i="14"/>
  <c r="Q19" i="14"/>
  <c r="G19" i="14"/>
  <c r="Z19" i="14"/>
  <c r="L19" i="14"/>
  <c r="I19" i="14"/>
  <c r="F19" i="14"/>
  <c r="J19" i="14"/>
  <c r="AD19" i="14"/>
  <c r="V19" i="14"/>
  <c r="C19" i="14"/>
  <c r="AB19" i="14"/>
  <c r="D19" i="14"/>
  <c r="AG19" i="14"/>
  <c r="A21" i="6"/>
  <c r="G19" i="41"/>
  <c r="H19" i="41" s="1"/>
  <c r="A20" i="14"/>
  <c r="A19" i="41"/>
  <c r="C19" i="6"/>
  <c r="A21" i="14"/>
  <c r="G20" i="41"/>
  <c r="H20" i="41" s="1"/>
  <c r="A20" i="41"/>
  <c r="A22" i="6"/>
  <c r="X20" i="14"/>
  <c r="P20" i="14"/>
  <c r="AD20" i="14"/>
  <c r="N20" i="14"/>
  <c r="O20" i="14"/>
  <c r="AJ20" i="14"/>
  <c r="AH20" i="14"/>
  <c r="Q20" i="14"/>
  <c r="Z20" i="14"/>
  <c r="K20" i="14"/>
  <c r="W20" i="14"/>
  <c r="E20" i="14"/>
  <c r="L20" i="14"/>
  <c r="V20" i="14"/>
  <c r="I20" i="14"/>
  <c r="AF20" i="14"/>
  <c r="AE20" i="14"/>
  <c r="D20" i="14"/>
  <c r="AG20" i="14"/>
  <c r="G20" i="14"/>
  <c r="R20" i="14"/>
  <c r="U20" i="14"/>
  <c r="C20" i="14"/>
  <c r="J20" i="14"/>
  <c r="F20" i="14"/>
  <c r="AB20" i="14"/>
  <c r="M20" i="14"/>
  <c r="C20" i="6"/>
  <c r="C21" i="6"/>
  <c r="B18" i="41"/>
  <c r="G19" i="6"/>
  <c r="F19" i="6"/>
  <c r="B19" i="6"/>
  <c r="D19" i="6"/>
  <c r="E19" i="6" s="1"/>
  <c r="C18" i="41" s="1"/>
  <c r="B20" i="41"/>
  <c r="G21" i="6"/>
  <c r="G21" i="41"/>
  <c r="H21" i="41" s="1"/>
  <c r="C22" i="6"/>
  <c r="B21" i="41"/>
  <c r="A22" i="14"/>
  <c r="A21" i="41"/>
  <c r="A23" i="6"/>
  <c r="D21" i="6"/>
  <c r="E21" i="6" s="1"/>
  <c r="C20" i="41" s="1"/>
  <c r="B21" i="6"/>
  <c r="F21" i="6"/>
  <c r="G21" i="14"/>
  <c r="Q21" i="14"/>
  <c r="L21" i="14"/>
  <c r="O21" i="14"/>
  <c r="D21" i="14"/>
  <c r="U21" i="14"/>
  <c r="F21" i="14"/>
  <c r="Z21" i="14"/>
  <c r="AD21" i="14"/>
  <c r="AE21" i="14"/>
  <c r="AF21" i="14"/>
  <c r="I21" i="14"/>
  <c r="M21" i="14"/>
  <c r="N21" i="14"/>
  <c r="C21" i="14"/>
  <c r="R21" i="14"/>
  <c r="E21" i="14"/>
  <c r="P21" i="14"/>
  <c r="AJ21" i="14"/>
  <c r="AB21" i="14"/>
  <c r="AH21" i="14"/>
  <c r="J21" i="14"/>
  <c r="V21" i="14"/>
  <c r="K21" i="14"/>
  <c r="W21" i="14"/>
  <c r="X21" i="14"/>
  <c r="AG21" i="14"/>
  <c r="B19" i="41"/>
  <c r="G20" i="6"/>
  <c r="D20" i="6"/>
  <c r="E20" i="6" s="1"/>
  <c r="F20" i="6"/>
  <c r="B20" i="6"/>
  <c r="B22" i="6"/>
  <c r="D22" i="6"/>
  <c r="E22" i="6" s="1"/>
  <c r="G22" i="6"/>
  <c r="F22" i="6"/>
  <c r="A23" i="14"/>
  <c r="C23" i="6"/>
  <c r="B22" i="41"/>
  <c r="G22" i="41"/>
  <c r="A24" i="6"/>
  <c r="U22" i="14"/>
  <c r="X22" i="14"/>
  <c r="W22" i="14"/>
  <c r="Z22" i="14"/>
  <c r="AB22" i="14"/>
  <c r="C22" i="14"/>
  <c r="AF22" i="14"/>
  <c r="J22" i="14"/>
  <c r="E22" i="14"/>
  <c r="D22" i="14"/>
  <c r="AE22" i="14"/>
  <c r="K22" i="14"/>
  <c r="O22" i="14"/>
  <c r="R22" i="14"/>
  <c r="F22" i="14"/>
  <c r="AJ22" i="14"/>
  <c r="M22" i="14"/>
  <c r="I22" i="14"/>
  <c r="AG22" i="14"/>
  <c r="L22" i="14"/>
  <c r="AD22" i="14"/>
  <c r="N22" i="14"/>
  <c r="G22" i="14"/>
  <c r="Q22" i="14"/>
  <c r="V22" i="14"/>
  <c r="AH22" i="14"/>
  <c r="P22" i="14"/>
  <c r="A24" i="14"/>
  <c r="C24" i="6"/>
  <c r="B23" i="41"/>
  <c r="G23" i="41"/>
  <c r="A23" i="41"/>
  <c r="A25" i="6"/>
  <c r="D23" i="6"/>
  <c r="E23" i="6"/>
  <c r="C22" i="41" s="1"/>
  <c r="I23" i="14"/>
  <c r="K23" i="14"/>
  <c r="X23" i="14"/>
  <c r="AE23" i="14"/>
  <c r="C23" i="14"/>
  <c r="J23" i="14"/>
  <c r="U23" i="14"/>
  <c r="AG23" i="14"/>
  <c r="R23" i="14"/>
  <c r="N23" i="14"/>
  <c r="F23" i="14"/>
  <c r="AH23" i="14"/>
  <c r="E23" i="14"/>
  <c r="D23" i="14"/>
  <c r="W23" i="14"/>
  <c r="O23" i="14"/>
  <c r="AF23" i="14"/>
  <c r="V23" i="14"/>
  <c r="M23" i="14"/>
  <c r="AD23" i="14"/>
  <c r="Q23" i="14"/>
  <c r="G23" i="14"/>
  <c r="AB23" i="14"/>
  <c r="L23" i="14"/>
  <c r="Z23" i="14"/>
  <c r="P23" i="14"/>
  <c r="AJ23" i="14"/>
  <c r="F23" i="6"/>
  <c r="B23" i="6"/>
  <c r="G23" i="6"/>
  <c r="F24" i="6"/>
  <c r="G24" i="6"/>
  <c r="B24" i="6"/>
  <c r="A25" i="14"/>
  <c r="G24" i="41"/>
  <c r="A24" i="41"/>
  <c r="C25" i="6"/>
  <c r="B24" i="41"/>
  <c r="A26" i="6"/>
  <c r="H23" i="41"/>
  <c r="D24" i="6"/>
  <c r="E24" i="6"/>
  <c r="O24" i="14"/>
  <c r="AE24" i="14"/>
  <c r="D24" i="14"/>
  <c r="I24" i="14"/>
  <c r="U24" i="14"/>
  <c r="AF24" i="14"/>
  <c r="N24" i="14"/>
  <c r="AB24" i="14"/>
  <c r="L24" i="14"/>
  <c r="AG24" i="14"/>
  <c r="W24" i="14"/>
  <c r="V24" i="14"/>
  <c r="AH24" i="14"/>
  <c r="AD24" i="14"/>
  <c r="C24" i="14"/>
  <c r="K24" i="14"/>
  <c r="AJ24" i="14"/>
  <c r="F24" i="14"/>
  <c r="R24" i="14"/>
  <c r="Q24" i="14"/>
  <c r="X24" i="14"/>
  <c r="Z24" i="14"/>
  <c r="E24" i="14"/>
  <c r="M24" i="14"/>
  <c r="P24" i="14"/>
  <c r="G24" i="14"/>
  <c r="J24" i="14"/>
  <c r="B25" i="6"/>
  <c r="G25" i="6"/>
  <c r="H24" i="41"/>
  <c r="D25" i="6"/>
  <c r="E25" i="6"/>
  <c r="C24" i="41" s="1"/>
  <c r="F25" i="6"/>
  <c r="AJ25" i="14"/>
  <c r="E25" i="14"/>
  <c r="P25" i="14"/>
  <c r="F25" i="14"/>
  <c r="D25" i="14"/>
  <c r="L25" i="14"/>
  <c r="Z25" i="14"/>
  <c r="X25" i="14"/>
  <c r="AD25" i="14"/>
  <c r="Q25" i="14"/>
  <c r="AF25" i="14"/>
  <c r="I25" i="14"/>
  <c r="AG25" i="14"/>
  <c r="G25" i="14"/>
  <c r="K25" i="14"/>
  <c r="AH25" i="14"/>
  <c r="U25" i="14"/>
  <c r="N25" i="14"/>
  <c r="J25" i="14"/>
  <c r="C25" i="14"/>
  <c r="AE25" i="14"/>
  <c r="W25" i="14"/>
  <c r="R25" i="14"/>
  <c r="O25" i="14"/>
  <c r="V25" i="14"/>
  <c r="M25" i="14"/>
  <c r="AB25" i="14"/>
  <c r="A26" i="14"/>
  <c r="G25" i="41"/>
  <c r="H25" i="41" s="1"/>
  <c r="C26" i="6"/>
  <c r="B25" i="41"/>
  <c r="A25" i="41"/>
  <c r="A27" i="6"/>
  <c r="D26" i="6"/>
  <c r="E26" i="6" s="1"/>
  <c r="C25" i="41" s="1"/>
  <c r="F26" i="6"/>
  <c r="B26" i="6"/>
  <c r="A27" i="14"/>
  <c r="G26" i="41"/>
  <c r="A26" i="41"/>
  <c r="C27" i="6"/>
  <c r="B26" i="41"/>
  <c r="A28" i="6"/>
  <c r="G26" i="6"/>
  <c r="N26" i="14"/>
  <c r="Z26" i="14"/>
  <c r="M26" i="14"/>
  <c r="X26" i="14"/>
  <c r="AF26" i="14"/>
  <c r="G26" i="14"/>
  <c r="V26" i="14"/>
  <c r="W26" i="14"/>
  <c r="R26" i="14"/>
  <c r="K26" i="14"/>
  <c r="Q26" i="14"/>
  <c r="AE26" i="14"/>
  <c r="AD26" i="14"/>
  <c r="AJ26" i="14"/>
  <c r="E26" i="14"/>
  <c r="J26" i="14"/>
  <c r="F26" i="14"/>
  <c r="L26" i="14"/>
  <c r="C26" i="14"/>
  <c r="AB26" i="14"/>
  <c r="O26" i="14"/>
  <c r="D26" i="14"/>
  <c r="I26" i="14"/>
  <c r="U26" i="14"/>
  <c r="AG26" i="14"/>
  <c r="P26" i="14"/>
  <c r="AH26" i="14"/>
  <c r="I25" i="41"/>
  <c r="B27" i="6"/>
  <c r="F27" i="6"/>
  <c r="D27" i="6"/>
  <c r="E27" i="6" s="1"/>
  <c r="C26" i="41" s="1"/>
  <c r="X27" i="14"/>
  <c r="Z27" i="14"/>
  <c r="AF27" i="14"/>
  <c r="U27" i="14"/>
  <c r="M27" i="14"/>
  <c r="N27" i="14"/>
  <c r="W27" i="14"/>
  <c r="P27" i="14"/>
  <c r="K27" i="14"/>
  <c r="AB27" i="14"/>
  <c r="AD27" i="14"/>
  <c r="Q27" i="14"/>
  <c r="G27" i="14"/>
  <c r="R27" i="14"/>
  <c r="AJ27" i="14"/>
  <c r="O27" i="14"/>
  <c r="E27" i="14"/>
  <c r="AE27" i="14"/>
  <c r="L27" i="14"/>
  <c r="V27" i="14"/>
  <c r="AH27" i="14"/>
  <c r="D27" i="14"/>
  <c r="F27" i="14"/>
  <c r="AG27" i="14"/>
  <c r="I27" i="14"/>
  <c r="J27" i="14"/>
  <c r="C27" i="14"/>
  <c r="G27" i="41"/>
  <c r="H27" i="41" s="1"/>
  <c r="C28" i="6"/>
  <c r="B27" i="41"/>
  <c r="A28" i="14"/>
  <c r="A27" i="41"/>
  <c r="A29" i="6"/>
  <c r="G27" i="6"/>
  <c r="F28" i="6"/>
  <c r="G28" i="6"/>
  <c r="B28" i="6"/>
  <c r="F28" i="14"/>
  <c r="R28" i="14"/>
  <c r="AD28" i="14"/>
  <c r="J28" i="14"/>
  <c r="O28" i="14"/>
  <c r="N28" i="14"/>
  <c r="M28" i="14"/>
  <c r="AJ28" i="14"/>
  <c r="AB28" i="14"/>
  <c r="AF28" i="14"/>
  <c r="L28" i="14"/>
  <c r="I28" i="14"/>
  <c r="V28" i="14"/>
  <c r="AE28" i="14"/>
  <c r="G28" i="14"/>
  <c r="W28" i="14"/>
  <c r="X28" i="14"/>
  <c r="AG28" i="14"/>
  <c r="P28" i="14"/>
  <c r="C28" i="14"/>
  <c r="U28" i="14"/>
  <c r="D28" i="14"/>
  <c r="AH28" i="14"/>
  <c r="Q28" i="14"/>
  <c r="K28" i="14"/>
  <c r="Z28" i="14"/>
  <c r="E28" i="14"/>
  <c r="C29" i="6"/>
  <c r="B28" i="41"/>
  <c r="G28" i="41"/>
  <c r="H28" i="41" s="1"/>
  <c r="A28" i="41"/>
  <c r="A29" i="14"/>
  <c r="A30" i="6"/>
  <c r="D28" i="6"/>
  <c r="E28" i="6" s="1"/>
  <c r="C27" i="41"/>
  <c r="A30" i="14"/>
  <c r="G29" i="41"/>
  <c r="H29" i="41" s="1"/>
  <c r="C30" i="6"/>
  <c r="B29" i="41"/>
  <c r="A29" i="41"/>
  <c r="A31" i="6"/>
  <c r="AE29" i="14"/>
  <c r="AB29" i="14"/>
  <c r="P29" i="14"/>
  <c r="G29" i="14"/>
  <c r="AG29" i="14"/>
  <c r="M29" i="14"/>
  <c r="D29" i="14"/>
  <c r="AD29" i="14"/>
  <c r="I29" i="14"/>
  <c r="AJ29" i="14"/>
  <c r="W29" i="14"/>
  <c r="O29" i="14"/>
  <c r="Q29" i="14"/>
  <c r="K29" i="14"/>
  <c r="E29" i="14"/>
  <c r="V29" i="14"/>
  <c r="U29" i="14"/>
  <c r="F29" i="14"/>
  <c r="L29" i="14"/>
  <c r="J29" i="14"/>
  <c r="Z29" i="14"/>
  <c r="N29" i="14"/>
  <c r="C29" i="14"/>
  <c r="AH29" i="14"/>
  <c r="R29" i="14"/>
  <c r="AF29" i="14"/>
  <c r="X29" i="14"/>
  <c r="D29" i="6"/>
  <c r="E29" i="6" s="1"/>
  <c r="C28" i="41" s="1"/>
  <c r="G29" i="6"/>
  <c r="F29" i="6"/>
  <c r="B29" i="6"/>
  <c r="B30" i="6"/>
  <c r="F30" i="6"/>
  <c r="D30" i="6"/>
  <c r="E30" i="6" s="1"/>
  <c r="C29" i="41"/>
  <c r="C31" i="6"/>
  <c r="B30" i="41"/>
  <c r="A31" i="14"/>
  <c r="G30" i="41"/>
  <c r="A30" i="41"/>
  <c r="A32" i="6"/>
  <c r="G30" i="6"/>
  <c r="D30" i="14"/>
  <c r="AH30" i="14"/>
  <c r="G30" i="14"/>
  <c r="U30" i="14"/>
  <c r="K30" i="14"/>
  <c r="AJ30" i="14"/>
  <c r="W30" i="14"/>
  <c r="AG30" i="14"/>
  <c r="N30" i="14"/>
  <c r="L30" i="14"/>
  <c r="O30" i="14"/>
  <c r="AD30" i="14"/>
  <c r="Q30" i="14"/>
  <c r="M30" i="14"/>
  <c r="C30" i="14"/>
  <c r="AE30" i="14"/>
  <c r="P30" i="14"/>
  <c r="AB30" i="14"/>
  <c r="J30" i="14"/>
  <c r="AF30" i="14"/>
  <c r="R30" i="14"/>
  <c r="V30" i="14"/>
  <c r="E30" i="14"/>
  <c r="I30" i="14"/>
  <c r="X30" i="14"/>
  <c r="F30" i="14"/>
  <c r="Z30" i="14"/>
  <c r="F31" i="6"/>
  <c r="D31" i="6"/>
  <c r="E31" i="6"/>
  <c r="H30" i="41"/>
  <c r="B31" i="6"/>
  <c r="C32" i="6"/>
  <c r="B31" i="41"/>
  <c r="G31" i="41"/>
  <c r="A32" i="14"/>
  <c r="A31" i="41"/>
  <c r="A33" i="6"/>
  <c r="D31" i="14"/>
  <c r="AF31" i="14"/>
  <c r="J31" i="14"/>
  <c r="AB31" i="14"/>
  <c r="AE31" i="14"/>
  <c r="G31" i="14"/>
  <c r="V31" i="14"/>
  <c r="L31" i="14"/>
  <c r="P31" i="14"/>
  <c r="AD31" i="14"/>
  <c r="C31" i="14"/>
  <c r="E31" i="14"/>
  <c r="O31" i="14"/>
  <c r="AH31" i="14"/>
  <c r="K31" i="14"/>
  <c r="F31" i="14"/>
  <c r="N31" i="14"/>
  <c r="R31" i="14"/>
  <c r="Q31" i="14"/>
  <c r="Z31" i="14"/>
  <c r="M31" i="14"/>
  <c r="AJ31" i="14"/>
  <c r="W31" i="14"/>
  <c r="U31" i="14"/>
  <c r="I31" i="14"/>
  <c r="X31" i="14"/>
  <c r="AG31" i="14"/>
  <c r="G31" i="6"/>
  <c r="G32" i="6"/>
  <c r="F32" i="6"/>
  <c r="B32" i="6"/>
  <c r="A33" i="14"/>
  <c r="G32" i="41"/>
  <c r="A32" i="41"/>
  <c r="C33" i="6"/>
  <c r="B32" i="41"/>
  <c r="A34" i="6"/>
  <c r="N32" i="14"/>
  <c r="U32" i="14"/>
  <c r="G32" i="14"/>
  <c r="K32" i="14"/>
  <c r="L32" i="14"/>
  <c r="M32" i="14"/>
  <c r="R32" i="14"/>
  <c r="AJ32" i="14"/>
  <c r="X32" i="14"/>
  <c r="J32" i="14"/>
  <c r="E32" i="14"/>
  <c r="F32" i="14"/>
  <c r="AB32" i="14"/>
  <c r="Z32" i="14"/>
  <c r="AF32" i="14"/>
  <c r="Q32" i="14"/>
  <c r="AD32" i="14"/>
  <c r="P32" i="14"/>
  <c r="W32" i="14"/>
  <c r="AG32" i="14"/>
  <c r="C32" i="14"/>
  <c r="AH32" i="14"/>
  <c r="I32" i="14"/>
  <c r="V32" i="14"/>
  <c r="AE32" i="14"/>
  <c r="D32" i="14"/>
  <c r="O32" i="14"/>
  <c r="D32" i="6"/>
  <c r="E32" i="6" s="1"/>
  <c r="C31" i="41" s="1"/>
  <c r="H31" i="41"/>
  <c r="B33" i="6"/>
  <c r="N33" i="14"/>
  <c r="AG33" i="14"/>
  <c r="L33" i="14"/>
  <c r="AF33" i="14"/>
  <c r="AB33" i="14"/>
  <c r="M33" i="14"/>
  <c r="K33" i="14"/>
  <c r="AD33" i="14"/>
  <c r="V33" i="14"/>
  <c r="U33" i="14"/>
  <c r="X33" i="14"/>
  <c r="AE33" i="14"/>
  <c r="D33" i="14"/>
  <c r="Q33" i="14"/>
  <c r="I33" i="14"/>
  <c r="AH33" i="14"/>
  <c r="W33" i="14"/>
  <c r="F33" i="14"/>
  <c r="O33" i="14"/>
  <c r="R33" i="14"/>
  <c r="G33" i="14"/>
  <c r="AJ33" i="14"/>
  <c r="E33" i="14"/>
  <c r="J33" i="14"/>
  <c r="Z33" i="14"/>
  <c r="P33" i="14"/>
  <c r="C33" i="14"/>
  <c r="G33" i="6"/>
  <c r="F33" i="6"/>
  <c r="D33" i="6"/>
  <c r="E33" i="6"/>
  <c r="A34" i="14"/>
  <c r="G33" i="41"/>
  <c r="A33" i="41"/>
  <c r="C34" i="6"/>
  <c r="B33" i="41"/>
  <c r="A35" i="6"/>
  <c r="H32" i="41"/>
  <c r="D34" i="6"/>
  <c r="E34" i="6" s="1"/>
  <c r="C33" i="41" s="1"/>
  <c r="G34" i="41"/>
  <c r="C35" i="6"/>
  <c r="B34" i="41"/>
  <c r="A35" i="14"/>
  <c r="A34" i="41"/>
  <c r="A36" i="6"/>
  <c r="F34" i="14"/>
  <c r="U34" i="14"/>
  <c r="R34" i="14"/>
  <c r="G34" i="14"/>
  <c r="AD34" i="14"/>
  <c r="P34" i="14"/>
  <c r="AG34" i="14"/>
  <c r="O34" i="14"/>
  <c r="M34" i="14"/>
  <c r="V34" i="14"/>
  <c r="AB34" i="14"/>
  <c r="K34" i="14"/>
  <c r="J34" i="14"/>
  <c r="Q34" i="14"/>
  <c r="AH34" i="14"/>
  <c r="AE34" i="14"/>
  <c r="W34" i="14"/>
  <c r="N34" i="14"/>
  <c r="E34" i="14"/>
  <c r="AJ34" i="14"/>
  <c r="D34" i="14"/>
  <c r="I34" i="14"/>
  <c r="Z34" i="14"/>
  <c r="X34" i="14"/>
  <c r="C34" i="14"/>
  <c r="L34" i="14"/>
  <c r="AF34" i="14"/>
  <c r="B34" i="6"/>
  <c r="H33" i="41"/>
  <c r="F34" i="6"/>
  <c r="G34" i="6"/>
  <c r="G35" i="6"/>
  <c r="F35" i="6"/>
  <c r="D35" i="6"/>
  <c r="E35" i="6" s="1"/>
  <c r="B35" i="6"/>
  <c r="A36" i="14"/>
  <c r="C36" i="6"/>
  <c r="B35" i="41"/>
  <c r="G35" i="41"/>
  <c r="H35" i="41" s="1"/>
  <c r="A35" i="41"/>
  <c r="A37" i="6"/>
  <c r="K35" i="14"/>
  <c r="I35" i="14"/>
  <c r="AJ35" i="14"/>
  <c r="F35" i="14"/>
  <c r="AF35" i="14"/>
  <c r="J35" i="14"/>
  <c r="Q35" i="14"/>
  <c r="U35" i="14"/>
  <c r="AB35" i="14"/>
  <c r="W35" i="14"/>
  <c r="O35" i="14"/>
  <c r="AH35" i="14"/>
  <c r="AD35" i="14"/>
  <c r="AG35" i="14"/>
  <c r="C35" i="14"/>
  <c r="V35" i="14"/>
  <c r="Z35" i="14"/>
  <c r="D35" i="14"/>
  <c r="G35" i="14"/>
  <c r="AE35" i="14"/>
  <c r="E35" i="14"/>
  <c r="X35" i="14"/>
  <c r="M35" i="14"/>
  <c r="R35" i="14"/>
  <c r="L35" i="14"/>
  <c r="P35" i="14"/>
  <c r="N35" i="14"/>
  <c r="H34" i="41"/>
  <c r="B36" i="6"/>
  <c r="G36" i="6"/>
  <c r="G36" i="41"/>
  <c r="H36" i="41" s="1"/>
  <c r="C37" i="6"/>
  <c r="B36" i="41"/>
  <c r="A36" i="41"/>
  <c r="A37" i="14"/>
  <c r="A38" i="6"/>
  <c r="D36" i="6"/>
  <c r="E36" i="6" s="1"/>
  <c r="C35" i="41"/>
  <c r="L36" i="14"/>
  <c r="I36" i="14"/>
  <c r="J36" i="14"/>
  <c r="M36" i="14"/>
  <c r="V36" i="14"/>
  <c r="AH36" i="14"/>
  <c r="AE36" i="14"/>
  <c r="F36" i="14"/>
  <c r="E36" i="14"/>
  <c r="W36" i="14"/>
  <c r="C36" i="14"/>
  <c r="K36" i="14"/>
  <c r="AJ36" i="14"/>
  <c r="AF36" i="14"/>
  <c r="Z36" i="14"/>
  <c r="AB36" i="14"/>
  <c r="R36" i="14"/>
  <c r="G36" i="14"/>
  <c r="U36" i="14"/>
  <c r="D36" i="14"/>
  <c r="N36" i="14"/>
  <c r="AD36" i="14"/>
  <c r="P36" i="14"/>
  <c r="AG36" i="14"/>
  <c r="X36" i="14"/>
  <c r="Q36" i="14"/>
  <c r="O36" i="14"/>
  <c r="F36" i="6"/>
  <c r="U37" i="14"/>
  <c r="Q37" i="14"/>
  <c r="N37" i="14"/>
  <c r="G37" i="14"/>
  <c r="AG37" i="14"/>
  <c r="M37" i="14"/>
  <c r="V37" i="14"/>
  <c r="AE37" i="14"/>
  <c r="P37" i="14"/>
  <c r="I37" i="14"/>
  <c r="C37" i="14"/>
  <c r="F37" i="14"/>
  <c r="AF37" i="14"/>
  <c r="AJ37" i="14"/>
  <c r="L37" i="14"/>
  <c r="AH37" i="14"/>
  <c r="J37" i="14"/>
  <c r="W37" i="14"/>
  <c r="Z37" i="14"/>
  <c r="D37" i="14"/>
  <c r="X37" i="14"/>
  <c r="R37" i="14"/>
  <c r="AB37" i="14"/>
  <c r="AD37" i="14"/>
  <c r="E37" i="14"/>
  <c r="K37" i="14"/>
  <c r="O37" i="14"/>
  <c r="I35" i="41"/>
  <c r="G37" i="6"/>
  <c r="D37" i="6"/>
  <c r="E37" i="6" s="1"/>
  <c r="C36" i="41" s="1"/>
  <c r="B37" i="6"/>
  <c r="F37" i="6"/>
  <c r="G37" i="41"/>
  <c r="C38" i="6"/>
  <c r="B37" i="41"/>
  <c r="A38" i="14"/>
  <c r="A39" i="6"/>
  <c r="B38" i="6"/>
  <c r="F38" i="6"/>
  <c r="G38" i="6"/>
  <c r="AE38" i="14"/>
  <c r="AG38" i="14"/>
  <c r="AF38" i="14"/>
  <c r="V38" i="14"/>
  <c r="AB38" i="14"/>
  <c r="AH38" i="14"/>
  <c r="X38" i="14"/>
  <c r="N38" i="14"/>
  <c r="R38" i="14"/>
  <c r="U38" i="14"/>
  <c r="P38" i="14"/>
  <c r="AJ38" i="14"/>
  <c r="E38" i="14"/>
  <c r="D38" i="14"/>
  <c r="K38" i="14"/>
  <c r="M38" i="14"/>
  <c r="Z38" i="14"/>
  <c r="Q38" i="14"/>
  <c r="W38" i="14"/>
  <c r="C38" i="14"/>
  <c r="G38" i="14"/>
  <c r="I38" i="14"/>
  <c r="J38" i="14"/>
  <c r="L38" i="14"/>
  <c r="AD38" i="14"/>
  <c r="F38" i="14"/>
  <c r="O38" i="14"/>
  <c r="C39" i="6"/>
  <c r="B38" i="41"/>
  <c r="A39" i="14"/>
  <c r="G38" i="41"/>
  <c r="A38" i="41"/>
  <c r="A40" i="6"/>
  <c r="H37" i="41"/>
  <c r="D38" i="6"/>
  <c r="E38" i="6" s="1"/>
  <c r="B39" i="6"/>
  <c r="C40" i="6"/>
  <c r="B39" i="41"/>
  <c r="A40" i="14"/>
  <c r="G39" i="41"/>
  <c r="H39" i="41" s="1"/>
  <c r="A39" i="41"/>
  <c r="A41" i="6"/>
  <c r="D39" i="6"/>
  <c r="E39" i="6"/>
  <c r="G39" i="6"/>
  <c r="AF39" i="14"/>
  <c r="L39" i="14"/>
  <c r="AB39" i="14"/>
  <c r="V39" i="14"/>
  <c r="U39" i="14"/>
  <c r="R39" i="14"/>
  <c r="AJ39" i="14"/>
  <c r="M39" i="14"/>
  <c r="AG39" i="14"/>
  <c r="O39" i="14"/>
  <c r="Z39" i="14"/>
  <c r="C39" i="14"/>
  <c r="P39" i="14"/>
  <c r="G39" i="14"/>
  <c r="E39" i="14"/>
  <c r="K39" i="14"/>
  <c r="D39" i="14"/>
  <c r="AE39" i="14"/>
  <c r="Q39" i="14"/>
  <c r="W39" i="14"/>
  <c r="I39" i="14"/>
  <c r="N39" i="14"/>
  <c r="AH39" i="14"/>
  <c r="X39" i="14"/>
  <c r="F39" i="14"/>
  <c r="J39" i="14"/>
  <c r="AD39" i="14"/>
  <c r="F39" i="6"/>
  <c r="H38" i="41"/>
  <c r="D40" i="6"/>
  <c r="E40" i="6"/>
  <c r="B40" i="6"/>
  <c r="C41" i="6"/>
  <c r="B40" i="41"/>
  <c r="G40" i="41"/>
  <c r="A41" i="14"/>
  <c r="A40" i="41"/>
  <c r="A42" i="6"/>
  <c r="G40" i="6"/>
  <c r="F40" i="6"/>
  <c r="M40" i="14"/>
  <c r="O40" i="14"/>
  <c r="AF40" i="14"/>
  <c r="AJ40" i="14"/>
  <c r="L40" i="14"/>
  <c r="C40" i="14"/>
  <c r="AB40" i="14"/>
  <c r="G40" i="14"/>
  <c r="E40" i="14"/>
  <c r="J40" i="14"/>
  <c r="I40" i="14"/>
  <c r="N40" i="14"/>
  <c r="V40" i="14"/>
  <c r="U40" i="14"/>
  <c r="P40" i="14"/>
  <c r="AD40" i="14"/>
  <c r="Z40" i="14"/>
  <c r="D40" i="14"/>
  <c r="X40" i="14"/>
  <c r="R40" i="14"/>
  <c r="W40" i="14"/>
  <c r="AH40" i="14"/>
  <c r="Q40" i="14"/>
  <c r="AG40" i="14"/>
  <c r="F40" i="14"/>
  <c r="K40" i="14"/>
  <c r="AE40" i="14"/>
  <c r="A42" i="14"/>
  <c r="A41" i="41"/>
  <c r="C42" i="6"/>
  <c r="B41" i="41"/>
  <c r="G41" i="41"/>
  <c r="A43" i="6"/>
  <c r="B41" i="6"/>
  <c r="F41" i="6"/>
  <c r="G41" i="6"/>
  <c r="D41" i="6"/>
  <c r="E41" i="6" s="1"/>
  <c r="C40" i="41" s="1"/>
  <c r="H40" i="41"/>
  <c r="V41" i="14"/>
  <c r="AF41" i="14"/>
  <c r="Z41" i="14"/>
  <c r="O41" i="14"/>
  <c r="U41" i="14"/>
  <c r="L41" i="14"/>
  <c r="K41" i="14"/>
  <c r="C41" i="14"/>
  <c r="AH41" i="14"/>
  <c r="P41" i="14"/>
  <c r="G41" i="14"/>
  <c r="M41" i="14"/>
  <c r="R41" i="14"/>
  <c r="I41" i="14"/>
  <c r="AD41" i="14"/>
  <c r="E41" i="14"/>
  <c r="AG41" i="14"/>
  <c r="X41" i="14"/>
  <c r="W41" i="14"/>
  <c r="N41" i="14"/>
  <c r="J41" i="14"/>
  <c r="AJ41" i="14"/>
  <c r="AE41" i="14"/>
  <c r="D41" i="14"/>
  <c r="AB41" i="14"/>
  <c r="F41" i="14"/>
  <c r="Q41" i="14"/>
  <c r="B42" i="6"/>
  <c r="AE42" i="14"/>
  <c r="AG42" i="14"/>
  <c r="Q42" i="14"/>
  <c r="V42" i="14"/>
  <c r="I42" i="14"/>
  <c r="Z42" i="14"/>
  <c r="G42" i="14"/>
  <c r="AJ42" i="14"/>
  <c r="AH42" i="14"/>
  <c r="J42" i="14"/>
  <c r="AB42" i="14"/>
  <c r="E42" i="14"/>
  <c r="X42" i="14"/>
  <c r="N42" i="14"/>
  <c r="K42" i="14"/>
  <c r="D42" i="14"/>
  <c r="R42" i="14"/>
  <c r="U42" i="14"/>
  <c r="L42" i="14"/>
  <c r="AF42" i="14"/>
  <c r="F42" i="14"/>
  <c r="W42" i="14"/>
  <c r="P42" i="14"/>
  <c r="O42" i="14"/>
  <c r="AD42" i="14"/>
  <c r="M42" i="14"/>
  <c r="C42" i="14"/>
  <c r="C43" i="6"/>
  <c r="B42" i="41"/>
  <c r="A43" i="14"/>
  <c r="G42" i="41"/>
  <c r="A42" i="41"/>
  <c r="A44" i="6"/>
  <c r="H41" i="41"/>
  <c r="G42" i="6"/>
  <c r="F42" i="6"/>
  <c r="D42" i="6"/>
  <c r="E42" i="6"/>
  <c r="A43" i="41"/>
  <c r="G43" i="41"/>
  <c r="A44" i="14"/>
  <c r="C44" i="6"/>
  <c r="B43" i="41"/>
  <c r="A45" i="6"/>
  <c r="F43" i="6"/>
  <c r="B43" i="6"/>
  <c r="W43" i="14"/>
  <c r="K43" i="14"/>
  <c r="P43" i="14"/>
  <c r="AH43" i="14"/>
  <c r="Q43" i="14"/>
  <c r="AG43" i="14"/>
  <c r="C43" i="14"/>
  <c r="F43" i="14"/>
  <c r="N43" i="14"/>
  <c r="L43" i="14"/>
  <c r="V43" i="14"/>
  <c r="Z43" i="14"/>
  <c r="AE43" i="14"/>
  <c r="R43" i="14"/>
  <c r="AD43" i="14"/>
  <c r="I43" i="14"/>
  <c r="AB43" i="14"/>
  <c r="J43" i="14"/>
  <c r="G43" i="14"/>
  <c r="U43" i="14"/>
  <c r="AJ43" i="14"/>
  <c r="M43" i="14"/>
  <c r="D43" i="14"/>
  <c r="X43" i="14"/>
  <c r="AF43" i="14"/>
  <c r="O43" i="14"/>
  <c r="E43" i="14"/>
  <c r="G43" i="6"/>
  <c r="D43" i="6"/>
  <c r="E43" i="6"/>
  <c r="C42" i="41" s="1"/>
  <c r="H42" i="41"/>
  <c r="F44" i="6"/>
  <c r="K44" i="14"/>
  <c r="P44" i="14"/>
  <c r="L44" i="14"/>
  <c r="F44" i="14"/>
  <c r="AD44" i="14"/>
  <c r="Z44" i="14"/>
  <c r="AJ44" i="14"/>
  <c r="AF44" i="14"/>
  <c r="AH44" i="14"/>
  <c r="I44" i="14"/>
  <c r="R44" i="14"/>
  <c r="G44" i="14"/>
  <c r="J44" i="14"/>
  <c r="O44" i="14"/>
  <c r="C44" i="14"/>
  <c r="M44" i="14"/>
  <c r="AB44" i="14"/>
  <c r="W44" i="14"/>
  <c r="X44" i="14"/>
  <c r="D44" i="14"/>
  <c r="N44" i="14"/>
  <c r="AG44" i="14"/>
  <c r="V44" i="14"/>
  <c r="AE44" i="14"/>
  <c r="U44" i="14"/>
  <c r="E44" i="14"/>
  <c r="Q44" i="14"/>
  <c r="B44" i="6"/>
  <c r="G44" i="41"/>
  <c r="C45" i="6"/>
  <c r="B44" i="41"/>
  <c r="A45" i="14"/>
  <c r="A44" i="41"/>
  <c r="A46" i="6"/>
  <c r="G44" i="6"/>
  <c r="D44" i="6"/>
  <c r="E44" i="6" s="1"/>
  <c r="C43" i="41" s="1"/>
  <c r="F45" i="6"/>
  <c r="G45" i="6"/>
  <c r="L45" i="14"/>
  <c r="O45" i="14"/>
  <c r="G45" i="14"/>
  <c r="Z45" i="14"/>
  <c r="E45" i="14"/>
  <c r="AJ45" i="14"/>
  <c r="R45" i="14"/>
  <c r="AB45" i="14"/>
  <c r="P45" i="14"/>
  <c r="AH45" i="14"/>
  <c r="X45" i="14"/>
  <c r="Q45" i="14"/>
  <c r="K45" i="14"/>
  <c r="V45" i="14"/>
  <c r="U45" i="14"/>
  <c r="AG45" i="14"/>
  <c r="I45" i="14"/>
  <c r="N45" i="14"/>
  <c r="D45" i="14"/>
  <c r="J45" i="14"/>
  <c r="F45" i="14"/>
  <c r="AE45" i="14"/>
  <c r="C45" i="14"/>
  <c r="AD45" i="14"/>
  <c r="M45" i="14"/>
  <c r="W45" i="14"/>
  <c r="AF45" i="14"/>
  <c r="H44" i="41"/>
  <c r="B45" i="6"/>
  <c r="G45" i="41"/>
  <c r="H45" i="41" s="1"/>
  <c r="C46" i="6"/>
  <c r="B45" i="41"/>
  <c r="A45" i="41"/>
  <c r="A46" i="14"/>
  <c r="A47" i="6"/>
  <c r="D45" i="6"/>
  <c r="E45" i="6" s="1"/>
  <c r="C44" i="41" s="1"/>
  <c r="D46" i="6"/>
  <c r="E46" i="6" s="1"/>
  <c r="C45" i="41" s="1"/>
  <c r="G46" i="6"/>
  <c r="AJ46" i="14"/>
  <c r="N46" i="14"/>
  <c r="M46" i="14"/>
  <c r="V46" i="14"/>
  <c r="J46" i="14"/>
  <c r="AE46" i="14"/>
  <c r="I46" i="14"/>
  <c r="L46" i="14"/>
  <c r="AG46" i="14"/>
  <c r="U46" i="14"/>
  <c r="AF46" i="14"/>
  <c r="K46" i="14"/>
  <c r="Q46" i="14"/>
  <c r="E46" i="14"/>
  <c r="AD46" i="14"/>
  <c r="W46" i="14"/>
  <c r="F46" i="14"/>
  <c r="O46" i="14"/>
  <c r="AB46" i="14"/>
  <c r="X46" i="14"/>
  <c r="G46" i="14"/>
  <c r="P46" i="14"/>
  <c r="AH46" i="14"/>
  <c r="D46" i="14"/>
  <c r="Z46" i="14"/>
  <c r="C46" i="14"/>
  <c r="R46" i="14"/>
  <c r="F46" i="6"/>
  <c r="G46" i="41"/>
  <c r="C47" i="6"/>
  <c r="B46" i="41"/>
  <c r="A47" i="14"/>
  <c r="A46" i="41"/>
  <c r="A48" i="6"/>
  <c r="B46" i="6"/>
  <c r="D47" i="6"/>
  <c r="E47" i="6" s="1"/>
  <c r="C46" i="41" s="1"/>
  <c r="B47" i="6"/>
  <c r="G47" i="41"/>
  <c r="A48" i="14"/>
  <c r="A47" i="41"/>
  <c r="C48" i="6"/>
  <c r="B47" i="41"/>
  <c r="A49" i="6"/>
  <c r="F47" i="6"/>
  <c r="P47" i="14"/>
  <c r="AD47" i="14"/>
  <c r="L47" i="14"/>
  <c r="N47" i="14"/>
  <c r="X47" i="14"/>
  <c r="J47" i="14"/>
  <c r="K47" i="14"/>
  <c r="AH47" i="14"/>
  <c r="Z47" i="14"/>
  <c r="M47" i="14"/>
  <c r="AF47" i="14"/>
  <c r="D47" i="14"/>
  <c r="I47" i="14"/>
  <c r="F47" i="14"/>
  <c r="O47" i="14"/>
  <c r="AG47" i="14"/>
  <c r="AE47" i="14"/>
  <c r="AB47" i="14"/>
  <c r="Q47" i="14"/>
  <c r="U47" i="14"/>
  <c r="AJ47" i="14"/>
  <c r="W47" i="14"/>
  <c r="G47" i="14"/>
  <c r="R47" i="14"/>
  <c r="E47" i="14"/>
  <c r="V47" i="14"/>
  <c r="C47" i="14"/>
  <c r="G47" i="6"/>
  <c r="H46" i="41"/>
  <c r="B48" i="6"/>
  <c r="G48" i="41"/>
  <c r="A49" i="14"/>
  <c r="C49" i="6"/>
  <c r="B48" i="41"/>
  <c r="A48" i="41"/>
  <c r="A50" i="6"/>
  <c r="D48" i="6"/>
  <c r="E48" i="6" s="1"/>
  <c r="C47" i="41" s="1"/>
  <c r="F48" i="6"/>
  <c r="AF48" i="14"/>
  <c r="I48" i="14"/>
  <c r="AE48" i="14"/>
  <c r="D48" i="14"/>
  <c r="AD48" i="14"/>
  <c r="C48" i="14"/>
  <c r="W48" i="14"/>
  <c r="AB48" i="14"/>
  <c r="J48" i="14"/>
  <c r="G48" i="14"/>
  <c r="R48" i="14"/>
  <c r="Z48" i="14"/>
  <c r="X48" i="14"/>
  <c r="F48" i="14"/>
  <c r="K48" i="14"/>
  <c r="AJ48" i="14"/>
  <c r="N48" i="14"/>
  <c r="V48" i="14"/>
  <c r="L48" i="14"/>
  <c r="Q48" i="14"/>
  <c r="AH48" i="14"/>
  <c r="AG48" i="14"/>
  <c r="U48" i="14"/>
  <c r="E48" i="14"/>
  <c r="P48" i="14"/>
  <c r="M48" i="14"/>
  <c r="O48" i="14"/>
  <c r="G48" i="6"/>
  <c r="F49" i="6"/>
  <c r="G49" i="41"/>
  <c r="H49" i="41" s="1"/>
  <c r="A50" i="14"/>
  <c r="A49" i="41"/>
  <c r="C50" i="6"/>
  <c r="B49" i="41"/>
  <c r="A51" i="6"/>
  <c r="Q49" i="14"/>
  <c r="M49" i="14"/>
  <c r="V49" i="14"/>
  <c r="E49" i="14"/>
  <c r="J49" i="14"/>
  <c r="L49" i="14"/>
  <c r="AH49" i="14"/>
  <c r="O49" i="14"/>
  <c r="AD49" i="14"/>
  <c r="AJ49" i="14"/>
  <c r="K49" i="14"/>
  <c r="F49" i="14"/>
  <c r="U49" i="14"/>
  <c r="AG49" i="14"/>
  <c r="I49" i="14"/>
  <c r="W49" i="14"/>
  <c r="AB49" i="14"/>
  <c r="G49" i="14"/>
  <c r="X49" i="14"/>
  <c r="AE49" i="14"/>
  <c r="AF49" i="14"/>
  <c r="D49" i="14"/>
  <c r="Z49" i="14"/>
  <c r="C49" i="14"/>
  <c r="P49" i="14"/>
  <c r="N49" i="14"/>
  <c r="R49" i="14"/>
  <c r="D49" i="6"/>
  <c r="E49" i="6"/>
  <c r="C48" i="41" s="1"/>
  <c r="G49" i="6"/>
  <c r="B49" i="6"/>
  <c r="H48" i="41"/>
  <c r="D50" i="6"/>
  <c r="E50" i="6" s="1"/>
  <c r="C49" i="41" s="1"/>
  <c r="A51" i="14"/>
  <c r="G50" i="41"/>
  <c r="H50" i="41" s="1"/>
  <c r="C51" i="6"/>
  <c r="B50" i="41"/>
  <c r="A50" i="41"/>
  <c r="A52" i="6"/>
  <c r="G50" i="6"/>
  <c r="B50" i="6"/>
  <c r="N50" i="14"/>
  <c r="O50" i="14"/>
  <c r="L50" i="14"/>
  <c r="F50" i="14"/>
  <c r="X50" i="14"/>
  <c r="AB50" i="14"/>
  <c r="U50" i="14"/>
  <c r="AG50" i="14"/>
  <c r="AE50" i="14"/>
  <c r="D50" i="14"/>
  <c r="P50" i="14"/>
  <c r="AH50" i="14"/>
  <c r="Q50" i="14"/>
  <c r="K50" i="14"/>
  <c r="I50" i="14"/>
  <c r="W50" i="14"/>
  <c r="Z50" i="14"/>
  <c r="J50" i="14"/>
  <c r="E50" i="14"/>
  <c r="AD50" i="14"/>
  <c r="M50" i="14"/>
  <c r="R50" i="14"/>
  <c r="V50" i="14"/>
  <c r="AJ50" i="14"/>
  <c r="AF50" i="14"/>
  <c r="G50" i="14"/>
  <c r="C50" i="14"/>
  <c r="F50" i="6"/>
  <c r="D51" i="6"/>
  <c r="E51" i="6" s="1"/>
  <c r="G51" i="41"/>
  <c r="A52" i="14"/>
  <c r="C52" i="6"/>
  <c r="B51" i="41"/>
  <c r="A51" i="41"/>
  <c r="A53" i="6"/>
  <c r="B51" i="6"/>
  <c r="G51" i="6"/>
  <c r="G51" i="14"/>
  <c r="V51" i="14"/>
  <c r="AF51" i="14"/>
  <c r="X51" i="14"/>
  <c r="R51" i="14"/>
  <c r="O51" i="14"/>
  <c r="AJ51" i="14"/>
  <c r="U51" i="14"/>
  <c r="Q51" i="14"/>
  <c r="L51" i="14"/>
  <c r="I51" i="14"/>
  <c r="AG51" i="14"/>
  <c r="D51" i="14"/>
  <c r="M51" i="14"/>
  <c r="Z51" i="14"/>
  <c r="N51" i="14"/>
  <c r="F51" i="14"/>
  <c r="C51" i="14"/>
  <c r="K51" i="14"/>
  <c r="E51" i="14"/>
  <c r="AH51" i="14"/>
  <c r="AD51" i="14"/>
  <c r="AB51" i="14"/>
  <c r="P51" i="14"/>
  <c r="J51" i="14"/>
  <c r="AE51" i="14"/>
  <c r="W51" i="14"/>
  <c r="F51" i="6"/>
  <c r="B52" i="6"/>
  <c r="C53" i="6"/>
  <c r="B52" i="41"/>
  <c r="A53" i="14"/>
  <c r="G52" i="41"/>
  <c r="A54" i="6"/>
  <c r="H51" i="41"/>
  <c r="D52" i="6"/>
  <c r="E52" i="6" s="1"/>
  <c r="G52" i="6"/>
  <c r="N52" i="14"/>
  <c r="AH52" i="14"/>
  <c r="E52" i="14"/>
  <c r="AJ52" i="14"/>
  <c r="AD52" i="14"/>
  <c r="AB52" i="14"/>
  <c r="I52" i="14"/>
  <c r="AF52" i="14"/>
  <c r="F52" i="14"/>
  <c r="U52" i="14"/>
  <c r="Z52" i="14"/>
  <c r="P52" i="14"/>
  <c r="W52" i="14"/>
  <c r="C52" i="14"/>
  <c r="M52" i="14"/>
  <c r="X52" i="14"/>
  <c r="L52" i="14"/>
  <c r="D52" i="14"/>
  <c r="AG52" i="14"/>
  <c r="J52" i="14"/>
  <c r="R52" i="14"/>
  <c r="V52" i="14"/>
  <c r="O52" i="14"/>
  <c r="AE52" i="14"/>
  <c r="K52" i="14"/>
  <c r="G52" i="14"/>
  <c r="Q52" i="14"/>
  <c r="F52" i="6"/>
  <c r="F53" i="6"/>
  <c r="B53" i="6"/>
  <c r="H52" i="41"/>
  <c r="D53" i="6"/>
  <c r="E53" i="6" s="1"/>
  <c r="I52" i="41" s="1"/>
  <c r="C52" i="41"/>
  <c r="C54" i="6"/>
  <c r="B53" i="41"/>
  <c r="A54" i="14"/>
  <c r="G53" i="41"/>
  <c r="H53" i="41" s="1"/>
  <c r="A55" i="6"/>
  <c r="G53" i="6"/>
  <c r="I53" i="14"/>
  <c r="AJ53" i="14"/>
  <c r="Q53" i="14"/>
  <c r="F53" i="14"/>
  <c r="AD53" i="14"/>
  <c r="P53" i="14"/>
  <c r="M53" i="14"/>
  <c r="U53" i="14"/>
  <c r="AH53" i="14"/>
  <c r="X53" i="14"/>
  <c r="G53" i="14"/>
  <c r="W53" i="14"/>
  <c r="C53" i="14"/>
  <c r="AE53" i="14"/>
  <c r="N53" i="14"/>
  <c r="D53" i="14"/>
  <c r="Z53" i="14"/>
  <c r="K53" i="14"/>
  <c r="AG53" i="14"/>
  <c r="V53" i="14"/>
  <c r="R53" i="14"/>
  <c r="O53" i="14"/>
  <c r="AB53" i="14"/>
  <c r="L53" i="14"/>
  <c r="J53" i="14"/>
  <c r="E53" i="14"/>
  <c r="AF53" i="14"/>
  <c r="B54" i="6"/>
  <c r="D54" i="6"/>
  <c r="E54" i="6" s="1"/>
  <c r="C53" i="41"/>
  <c r="G54" i="6"/>
  <c r="A55" i="14"/>
  <c r="C55" i="6"/>
  <c r="B54" i="41"/>
  <c r="A54" i="41"/>
  <c r="G54" i="41"/>
  <c r="A56" i="6"/>
  <c r="AE54" i="14"/>
  <c r="X54" i="14"/>
  <c r="Z54" i="14"/>
  <c r="G54" i="14"/>
  <c r="M54" i="14"/>
  <c r="D54" i="14"/>
  <c r="Q54" i="14"/>
  <c r="I54" i="14"/>
  <c r="C54" i="14"/>
  <c r="AB54" i="14"/>
  <c r="AF54" i="14"/>
  <c r="O54" i="14"/>
  <c r="L54" i="14"/>
  <c r="R54" i="14"/>
  <c r="N54" i="14"/>
  <c r="P54" i="14"/>
  <c r="V54" i="14"/>
  <c r="AJ54" i="14"/>
  <c r="W54" i="14"/>
  <c r="E54" i="14"/>
  <c r="AG54" i="14"/>
  <c r="K54" i="14"/>
  <c r="AH54" i="14"/>
  <c r="AD54" i="14"/>
  <c r="U54" i="14"/>
  <c r="F54" i="14"/>
  <c r="J54" i="14"/>
  <c r="F54" i="6"/>
  <c r="I53" i="41"/>
  <c r="F55" i="6"/>
  <c r="D55" i="6"/>
  <c r="E55" i="6" s="1"/>
  <c r="C54" i="41"/>
  <c r="B55" i="6"/>
  <c r="C56" i="6"/>
  <c r="B55" i="41"/>
  <c r="A56" i="14"/>
  <c r="G55" i="41"/>
  <c r="H55" i="41" s="1"/>
  <c r="A55" i="41"/>
  <c r="A57" i="6"/>
  <c r="G55" i="6"/>
  <c r="X55" i="14"/>
  <c r="Z55" i="14"/>
  <c r="R55" i="14"/>
  <c r="W55" i="14"/>
  <c r="N55" i="14"/>
  <c r="D55" i="14"/>
  <c r="I55" i="14"/>
  <c r="J55" i="14"/>
  <c r="Q55" i="14"/>
  <c r="P55" i="14"/>
  <c r="AE55" i="14"/>
  <c r="AB55" i="14"/>
  <c r="AF55" i="14"/>
  <c r="V55" i="14"/>
  <c r="AH55" i="14"/>
  <c r="U55" i="14"/>
  <c r="F55" i="14"/>
  <c r="L55" i="14"/>
  <c r="C55" i="14"/>
  <c r="AG55" i="14"/>
  <c r="K55" i="14"/>
  <c r="AJ55" i="14"/>
  <c r="AD55" i="14"/>
  <c r="M55" i="14"/>
  <c r="G55" i="14"/>
  <c r="E55" i="14"/>
  <c r="O55" i="14"/>
  <c r="B56" i="6"/>
  <c r="X56" i="14"/>
  <c r="J56" i="14"/>
  <c r="L56" i="14"/>
  <c r="W56" i="14"/>
  <c r="I56" i="14"/>
  <c r="AD56" i="14"/>
  <c r="G56" i="14"/>
  <c r="Z56" i="14"/>
  <c r="Q56" i="14"/>
  <c r="R56" i="14"/>
  <c r="O56" i="14"/>
  <c r="AJ56" i="14"/>
  <c r="AF56" i="14"/>
  <c r="C56" i="14"/>
  <c r="N56" i="14"/>
  <c r="AH56" i="14"/>
  <c r="K56" i="14"/>
  <c r="F56" i="14"/>
  <c r="U56" i="14"/>
  <c r="AG56" i="14"/>
  <c r="M56" i="14"/>
  <c r="D56" i="14"/>
  <c r="E56" i="14"/>
  <c r="V56" i="14"/>
  <c r="P56" i="14"/>
  <c r="AE56" i="14"/>
  <c r="AB56" i="14"/>
  <c r="G56" i="6"/>
  <c r="F56" i="6"/>
  <c r="D56" i="6"/>
  <c r="E56" i="6"/>
  <c r="A57" i="14"/>
  <c r="C57" i="6"/>
  <c r="B56" i="41"/>
  <c r="A56" i="41"/>
  <c r="G56" i="41"/>
  <c r="A58" i="6"/>
  <c r="B57" i="6"/>
  <c r="O57" i="14"/>
  <c r="AE57" i="14"/>
  <c r="G57" i="14"/>
  <c r="C57" i="14"/>
  <c r="N57" i="14"/>
  <c r="AH57" i="14"/>
  <c r="U57" i="14"/>
  <c r="F57" i="14"/>
  <c r="AJ57" i="14"/>
  <c r="M57" i="14"/>
  <c r="D57" i="14"/>
  <c r="AD57" i="14"/>
  <c r="AG57" i="14"/>
  <c r="AF57" i="14"/>
  <c r="I57" i="14"/>
  <c r="J57" i="14"/>
  <c r="AB57" i="14"/>
  <c r="V57" i="14"/>
  <c r="P57" i="14"/>
  <c r="E57" i="14"/>
  <c r="R57" i="14"/>
  <c r="X57" i="14"/>
  <c r="Z57" i="14"/>
  <c r="K57" i="14"/>
  <c r="Q57" i="14"/>
  <c r="W57" i="14"/>
  <c r="L57" i="14"/>
  <c r="G57" i="41"/>
  <c r="A58" i="14"/>
  <c r="C58" i="6"/>
  <c r="B57" i="41"/>
  <c r="A57" i="41"/>
  <c r="A59" i="6"/>
  <c r="G57" i="6"/>
  <c r="D57" i="6"/>
  <c r="E57" i="6" s="1"/>
  <c r="C56" i="41" s="1"/>
  <c r="F57" i="6"/>
  <c r="G58" i="6"/>
  <c r="D58" i="6"/>
  <c r="E58" i="6" s="1"/>
  <c r="B58" i="6"/>
  <c r="A59" i="14"/>
  <c r="C59" i="6"/>
  <c r="B58" i="41"/>
  <c r="G58" i="41"/>
  <c r="A58" i="41"/>
  <c r="A60" i="6"/>
  <c r="F58" i="6"/>
  <c r="H57" i="41"/>
  <c r="Z58" i="14"/>
  <c r="AD58" i="14"/>
  <c r="P58" i="14"/>
  <c r="U58" i="14"/>
  <c r="V58" i="14"/>
  <c r="R58" i="14"/>
  <c r="O58" i="14"/>
  <c r="W58" i="14"/>
  <c r="AH58" i="14"/>
  <c r="L58" i="14"/>
  <c r="AG58" i="14"/>
  <c r="I58" i="14"/>
  <c r="G58" i="14"/>
  <c r="C58" i="14"/>
  <c r="M58" i="14"/>
  <c r="J58" i="14"/>
  <c r="AJ58" i="14"/>
  <c r="D58" i="14"/>
  <c r="F58" i="14"/>
  <c r="AB58" i="14"/>
  <c r="Q58" i="14"/>
  <c r="N58" i="14"/>
  <c r="X58" i="14"/>
  <c r="K58" i="14"/>
  <c r="AE58" i="14"/>
  <c r="AF58" i="14"/>
  <c r="E58" i="14"/>
  <c r="A60" i="14"/>
  <c r="G59" i="41"/>
  <c r="H59" i="41" s="1"/>
  <c r="A59" i="41"/>
  <c r="C60" i="6"/>
  <c r="B59" i="41"/>
  <c r="A61" i="6"/>
  <c r="G59" i="6"/>
  <c r="B59" i="6"/>
  <c r="H58" i="41"/>
  <c r="D59" i="6"/>
  <c r="E59" i="6" s="1"/>
  <c r="C58" i="41" s="1"/>
  <c r="F59" i="6"/>
  <c r="G59" i="14"/>
  <c r="K59" i="14"/>
  <c r="F59" i="14"/>
  <c r="AF59" i="14"/>
  <c r="AH59" i="14"/>
  <c r="AE59" i="14"/>
  <c r="P59" i="14"/>
  <c r="AD59" i="14"/>
  <c r="J59" i="14"/>
  <c r="Z59" i="14"/>
  <c r="L59" i="14"/>
  <c r="M59" i="14"/>
  <c r="E59" i="14"/>
  <c r="R59" i="14"/>
  <c r="AB59" i="14"/>
  <c r="C59" i="14"/>
  <c r="U59" i="14"/>
  <c r="X59" i="14"/>
  <c r="Q59" i="14"/>
  <c r="N59" i="14"/>
  <c r="V59" i="14"/>
  <c r="AG59" i="14"/>
  <c r="W59" i="14"/>
  <c r="O59" i="14"/>
  <c r="D59" i="14"/>
  <c r="AJ59" i="14"/>
  <c r="I59" i="14"/>
  <c r="G60" i="6"/>
  <c r="E60" i="14"/>
  <c r="AF60" i="14"/>
  <c r="X60" i="14"/>
  <c r="J60" i="14"/>
  <c r="AE60" i="14"/>
  <c r="L60" i="14"/>
  <c r="AG60" i="14"/>
  <c r="V60" i="14"/>
  <c r="AJ60" i="14"/>
  <c r="I60" i="14"/>
  <c r="W60" i="14"/>
  <c r="O60" i="14"/>
  <c r="Q60" i="14"/>
  <c r="AD60" i="14"/>
  <c r="AH60" i="14"/>
  <c r="D60" i="14"/>
  <c r="N60" i="14"/>
  <c r="G60" i="14"/>
  <c r="K60" i="14"/>
  <c r="U60" i="14"/>
  <c r="AB60" i="14"/>
  <c r="F60" i="14"/>
  <c r="P60" i="14"/>
  <c r="M60" i="14"/>
  <c r="R60" i="14"/>
  <c r="C60" i="14"/>
  <c r="Z60" i="14"/>
  <c r="F60" i="6"/>
  <c r="A60" i="41"/>
  <c r="G60" i="41"/>
  <c r="H60" i="41" s="1"/>
  <c r="C61" i="6"/>
  <c r="B60" i="41"/>
  <c r="A61" i="14"/>
  <c r="A62" i="6"/>
  <c r="D60" i="6"/>
  <c r="E60" i="6" s="1"/>
  <c r="C59" i="41"/>
  <c r="B60" i="6"/>
  <c r="B61" i="6"/>
  <c r="F61" i="6"/>
  <c r="D61" i="6"/>
  <c r="E61" i="6" s="1"/>
  <c r="C60" i="41"/>
  <c r="N61" i="14"/>
  <c r="X61" i="14"/>
  <c r="AH61" i="14"/>
  <c r="V61" i="14"/>
  <c r="AD61" i="14"/>
  <c r="K61" i="14"/>
  <c r="AF61" i="14"/>
  <c r="AG61" i="14"/>
  <c r="F61" i="14"/>
  <c r="Z61" i="14"/>
  <c r="L61" i="14"/>
  <c r="J61" i="14"/>
  <c r="R61" i="14"/>
  <c r="AE61" i="14"/>
  <c r="Q61" i="14"/>
  <c r="AJ61" i="14"/>
  <c r="O61" i="14"/>
  <c r="P61" i="14"/>
  <c r="I61" i="14"/>
  <c r="M61" i="14"/>
  <c r="D61" i="14"/>
  <c r="U61" i="14"/>
  <c r="AB61" i="14"/>
  <c r="E61" i="14"/>
  <c r="G61" i="14"/>
  <c r="W61" i="14"/>
  <c r="C61" i="14"/>
  <c r="A62" i="14"/>
  <c r="G61" i="41"/>
  <c r="C62" i="6"/>
  <c r="B61" i="41"/>
  <c r="A61" i="41"/>
  <c r="A63" i="6"/>
  <c r="G61" i="6"/>
  <c r="F62" i="6"/>
  <c r="B62" i="6"/>
  <c r="I60" i="41"/>
  <c r="G62" i="41"/>
  <c r="A63" i="14"/>
  <c r="C63" i="6"/>
  <c r="B62" i="41"/>
  <c r="A62" i="41"/>
  <c r="A64" i="6"/>
  <c r="G62" i="6"/>
  <c r="AG62" i="14"/>
  <c r="U62" i="14"/>
  <c r="AD62" i="14"/>
  <c r="AB62" i="14"/>
  <c r="P62" i="14"/>
  <c r="Z62" i="14"/>
  <c r="R62" i="14"/>
  <c r="N62" i="14"/>
  <c r="L62" i="14"/>
  <c r="O62" i="14"/>
  <c r="AE62" i="14"/>
  <c r="M62" i="14"/>
  <c r="J62" i="14"/>
  <c r="AF62" i="14"/>
  <c r="AH62" i="14"/>
  <c r="E62" i="14"/>
  <c r="C62" i="14"/>
  <c r="G62" i="14"/>
  <c r="I62" i="14"/>
  <c r="X62" i="14"/>
  <c r="K62" i="14"/>
  <c r="AJ62" i="14"/>
  <c r="D62" i="14"/>
  <c r="Q62" i="14"/>
  <c r="W62" i="14"/>
  <c r="V62" i="14"/>
  <c r="F62" i="14"/>
  <c r="D62" i="6"/>
  <c r="E62" i="6" s="1"/>
  <c r="C61" i="41" s="1"/>
  <c r="H61" i="41"/>
  <c r="F63" i="6"/>
  <c r="B63" i="6"/>
  <c r="D63" i="6"/>
  <c r="E63" i="6" s="1"/>
  <c r="C62" i="41" s="1"/>
  <c r="H62" i="41"/>
  <c r="AH63" i="14"/>
  <c r="O63" i="14"/>
  <c r="C63" i="14"/>
  <c r="J63" i="14"/>
  <c r="E63" i="14"/>
  <c r="AF63" i="14"/>
  <c r="M63" i="14"/>
  <c r="F63" i="14"/>
  <c r="I63" i="14"/>
  <c r="AG63" i="14"/>
  <c r="AD63" i="14"/>
  <c r="W63" i="14"/>
  <c r="Q63" i="14"/>
  <c r="U63" i="14"/>
  <c r="AJ63" i="14"/>
  <c r="K63" i="14"/>
  <c r="X63" i="14"/>
  <c r="L63" i="14"/>
  <c r="G63" i="14"/>
  <c r="AB63" i="14"/>
  <c r="P63" i="14"/>
  <c r="Z63" i="14"/>
  <c r="V63" i="14"/>
  <c r="N63" i="14"/>
  <c r="R63" i="14"/>
  <c r="AE63" i="14"/>
  <c r="D63" i="14"/>
  <c r="A64" i="14"/>
  <c r="C64" i="6"/>
  <c r="B63" i="41"/>
  <c r="G63" i="41"/>
  <c r="A65" i="6"/>
  <c r="G63" i="6"/>
  <c r="G64" i="6"/>
  <c r="F64" i="6"/>
  <c r="D64" i="6"/>
  <c r="E64" i="6"/>
  <c r="C63" i="41" s="1"/>
  <c r="AF64" i="14"/>
  <c r="U64" i="14"/>
  <c r="AE64" i="14"/>
  <c r="Q64" i="14"/>
  <c r="AB64" i="14"/>
  <c r="V64" i="14"/>
  <c r="J64" i="14"/>
  <c r="D64" i="14"/>
  <c r="P64" i="14"/>
  <c r="AD64" i="14"/>
  <c r="G64" i="14"/>
  <c r="L64" i="14"/>
  <c r="C64" i="14"/>
  <c r="AH64" i="14"/>
  <c r="Z64" i="14"/>
  <c r="K64" i="14"/>
  <c r="N64" i="14"/>
  <c r="R64" i="14"/>
  <c r="E64" i="14"/>
  <c r="I64" i="14"/>
  <c r="M64" i="14"/>
  <c r="AG64" i="14"/>
  <c r="O64" i="14"/>
  <c r="AJ64" i="14"/>
  <c r="F64" i="14"/>
  <c r="W64" i="14"/>
  <c r="X64" i="14"/>
  <c r="A65" i="14"/>
  <c r="G64" i="41"/>
  <c r="A64" i="41"/>
  <c r="C65" i="6"/>
  <c r="B64" i="41"/>
  <c r="A66" i="6"/>
  <c r="B64" i="6"/>
  <c r="G65" i="6"/>
  <c r="B65" i="6"/>
  <c r="C66" i="6"/>
  <c r="B65" i="41"/>
  <c r="A66" i="14"/>
  <c r="G65" i="41"/>
  <c r="A65" i="41"/>
  <c r="A67" i="6"/>
  <c r="H64" i="41"/>
  <c r="D65" i="6"/>
  <c r="E65" i="6"/>
  <c r="C64" i="41" s="1"/>
  <c r="F65" i="6"/>
  <c r="E65" i="14"/>
  <c r="D65" i="14"/>
  <c r="U65" i="14"/>
  <c r="Q65" i="14"/>
  <c r="AE65" i="14"/>
  <c r="AH65" i="14"/>
  <c r="L65" i="14"/>
  <c r="J65" i="14"/>
  <c r="AG65" i="14"/>
  <c r="P65" i="14"/>
  <c r="G65" i="14"/>
  <c r="N65" i="14"/>
  <c r="I65" i="14"/>
  <c r="M65" i="14"/>
  <c r="F65" i="14"/>
  <c r="Z65" i="14"/>
  <c r="X65" i="14"/>
  <c r="AD65" i="14"/>
  <c r="AF65" i="14"/>
  <c r="C65" i="14"/>
  <c r="R65" i="14"/>
  <c r="AB65" i="14"/>
  <c r="O65" i="14"/>
  <c r="AJ65" i="14"/>
  <c r="W65" i="14"/>
  <c r="K65" i="14"/>
  <c r="V65" i="14"/>
  <c r="G66" i="6"/>
  <c r="D66" i="6"/>
  <c r="E66" i="6" s="1"/>
  <c r="C65" i="41" s="1"/>
  <c r="B66" i="6"/>
  <c r="C67" i="6"/>
  <c r="B66" i="41"/>
  <c r="A67" i="14"/>
  <c r="A66" i="41"/>
  <c r="G66" i="41"/>
  <c r="A68" i="6"/>
  <c r="AD66" i="14"/>
  <c r="U66" i="14"/>
  <c r="AH66" i="14"/>
  <c r="O66" i="14"/>
  <c r="AG66" i="14"/>
  <c r="M66" i="14"/>
  <c r="AF66" i="14"/>
  <c r="R66" i="14"/>
  <c r="X66" i="14"/>
  <c r="G66" i="14"/>
  <c r="E66" i="14"/>
  <c r="P66" i="14"/>
  <c r="Z66" i="14"/>
  <c r="W66" i="14"/>
  <c r="L66" i="14"/>
  <c r="K66" i="14"/>
  <c r="J66" i="14"/>
  <c r="F66" i="14"/>
  <c r="AJ66" i="14"/>
  <c r="Q66" i="14"/>
  <c r="C66" i="14"/>
  <c r="I66" i="14"/>
  <c r="N66" i="14"/>
  <c r="D66" i="14"/>
  <c r="AE66" i="14"/>
  <c r="V66" i="14"/>
  <c r="AB66" i="14"/>
  <c r="F66" i="6"/>
  <c r="F67" i="6"/>
  <c r="D67" i="6"/>
  <c r="E67" i="6" s="1"/>
  <c r="C66" i="41" s="1"/>
  <c r="AH67" i="14"/>
  <c r="P67" i="14"/>
  <c r="Z67" i="14"/>
  <c r="AF67" i="14"/>
  <c r="AJ67" i="14"/>
  <c r="AG67" i="14"/>
  <c r="R67" i="14"/>
  <c r="L67" i="14"/>
  <c r="V67" i="14"/>
  <c r="I67" i="14"/>
  <c r="Q67" i="14"/>
  <c r="K67" i="14"/>
  <c r="X67" i="14"/>
  <c r="N67" i="14"/>
  <c r="W67" i="14"/>
  <c r="AE67" i="14"/>
  <c r="F67" i="14"/>
  <c r="C67" i="14"/>
  <c r="AB67" i="14"/>
  <c r="D67" i="14"/>
  <c r="E67" i="14"/>
  <c r="U67" i="14"/>
  <c r="M67" i="14"/>
  <c r="O67" i="14"/>
  <c r="J67" i="14"/>
  <c r="AD67" i="14"/>
  <c r="G67" i="14"/>
  <c r="B67" i="6"/>
  <c r="G67" i="41"/>
  <c r="A68" i="14"/>
  <c r="C68" i="6"/>
  <c r="B67" i="41"/>
  <c r="A67" i="41"/>
  <c r="A69" i="6"/>
  <c r="G67" i="6"/>
  <c r="D68" i="6"/>
  <c r="E68" i="6"/>
  <c r="F68" i="6"/>
  <c r="G68" i="6"/>
  <c r="A69" i="14"/>
  <c r="C69" i="6"/>
  <c r="B68" i="41"/>
  <c r="G68" i="41"/>
  <c r="A70" i="6"/>
  <c r="B68" i="6"/>
  <c r="P68" i="14"/>
  <c r="AF68" i="14"/>
  <c r="AJ68" i="14"/>
  <c r="M68" i="14"/>
  <c r="U68" i="14"/>
  <c r="V68" i="14"/>
  <c r="K68" i="14"/>
  <c r="Z68" i="14"/>
  <c r="AH68" i="14"/>
  <c r="N68" i="14"/>
  <c r="AD68" i="14"/>
  <c r="R68" i="14"/>
  <c r="E68" i="14"/>
  <c r="L68" i="14"/>
  <c r="O68" i="14"/>
  <c r="G68" i="14"/>
  <c r="C68" i="14"/>
  <c r="D68" i="14"/>
  <c r="AG68" i="14"/>
  <c r="J68" i="14"/>
  <c r="I68" i="14"/>
  <c r="W68" i="14"/>
  <c r="F68" i="14"/>
  <c r="AE68" i="14"/>
  <c r="X68" i="14"/>
  <c r="AB68" i="14"/>
  <c r="Q68" i="14"/>
  <c r="H67" i="41"/>
  <c r="D69" i="6"/>
  <c r="E69" i="6"/>
  <c r="C68" i="41"/>
  <c r="G69" i="6"/>
  <c r="B69" i="6"/>
  <c r="F69" i="6"/>
  <c r="G69" i="41"/>
  <c r="H69" i="41" s="1"/>
  <c r="C70" i="6"/>
  <c r="B69" i="41"/>
  <c r="A70" i="14"/>
  <c r="A69" i="41"/>
  <c r="A71" i="6"/>
  <c r="L69" i="14"/>
  <c r="O69" i="14"/>
  <c r="E69" i="14"/>
  <c r="K69" i="14"/>
  <c r="Z69" i="14"/>
  <c r="G69" i="14"/>
  <c r="AE69" i="14"/>
  <c r="U69" i="14"/>
  <c r="J69" i="14"/>
  <c r="C69" i="14"/>
  <c r="P69" i="14"/>
  <c r="AH69" i="14"/>
  <c r="AB69" i="14"/>
  <c r="N69" i="14"/>
  <c r="D69" i="14"/>
  <c r="M69" i="14"/>
  <c r="V69" i="14"/>
  <c r="AD69" i="14"/>
  <c r="AG69" i="14"/>
  <c r="AJ69" i="14"/>
  <c r="W69" i="14"/>
  <c r="X69" i="14"/>
  <c r="I69" i="14"/>
  <c r="Q69" i="14"/>
  <c r="F69" i="14"/>
  <c r="R69" i="14"/>
  <c r="AF69" i="14"/>
  <c r="D70" i="6"/>
  <c r="E70" i="6" s="1"/>
  <c r="B70" i="6"/>
  <c r="G70" i="6"/>
  <c r="F70" i="6"/>
  <c r="O70" i="14"/>
  <c r="AE70" i="14"/>
  <c r="U70" i="14"/>
  <c r="C70" i="14"/>
  <c r="K70" i="14"/>
  <c r="W70" i="14"/>
  <c r="F70" i="14"/>
  <c r="AJ70" i="14"/>
  <c r="G70" i="14"/>
  <c r="X70" i="14"/>
  <c r="Z70" i="14"/>
  <c r="AD70" i="14"/>
  <c r="P70" i="14"/>
  <c r="N70" i="14"/>
  <c r="R70" i="14"/>
  <c r="I70" i="14"/>
  <c r="Q70" i="14"/>
  <c r="M70" i="14"/>
  <c r="AH70" i="14"/>
  <c r="J70" i="14"/>
  <c r="AF70" i="14"/>
  <c r="V70" i="14"/>
  <c r="D70" i="14"/>
  <c r="L70" i="14"/>
  <c r="AB70" i="14"/>
  <c r="AG70" i="14"/>
  <c r="E70" i="14"/>
  <c r="G70" i="41"/>
  <c r="C71" i="6"/>
  <c r="B70" i="41"/>
  <c r="A70" i="41"/>
  <c r="A71" i="14"/>
  <c r="A72" i="6"/>
  <c r="D71" i="6"/>
  <c r="E71" i="6"/>
  <c r="C70" i="41" s="1"/>
  <c r="G71" i="6"/>
  <c r="F71" i="6"/>
  <c r="B71" i="6"/>
  <c r="A72" i="14"/>
  <c r="C72" i="6"/>
  <c r="B71" i="41"/>
  <c r="G71" i="41"/>
  <c r="A71" i="41"/>
  <c r="A73" i="6"/>
  <c r="I71" i="14"/>
  <c r="C71" i="14"/>
  <c r="AJ71" i="14"/>
  <c r="K71" i="14"/>
  <c r="AD71" i="14"/>
  <c r="G71" i="14"/>
  <c r="V71" i="14"/>
  <c r="AG71" i="14"/>
  <c r="R71" i="14"/>
  <c r="AB71" i="14"/>
  <c r="W71" i="14"/>
  <c r="AH71" i="14"/>
  <c r="Q71" i="14"/>
  <c r="L71" i="14"/>
  <c r="M71" i="14"/>
  <c r="P71" i="14"/>
  <c r="U71" i="14"/>
  <c r="N71" i="14"/>
  <c r="Z71" i="14"/>
  <c r="F71" i="14"/>
  <c r="AE71" i="14"/>
  <c r="J71" i="14"/>
  <c r="X71" i="14"/>
  <c r="O71" i="14"/>
  <c r="D71" i="14"/>
  <c r="AF71" i="14"/>
  <c r="E71" i="14"/>
  <c r="G72" i="6"/>
  <c r="F72" i="6"/>
  <c r="D72" i="6"/>
  <c r="E72" i="6"/>
  <c r="C71" i="41" s="1"/>
  <c r="Q72" i="14"/>
  <c r="AH72" i="14"/>
  <c r="AF72" i="14"/>
  <c r="AG72" i="14"/>
  <c r="Z72" i="14"/>
  <c r="V72" i="14"/>
  <c r="I72" i="14"/>
  <c r="AB72" i="14"/>
  <c r="W72" i="14"/>
  <c r="L72" i="14"/>
  <c r="F72" i="14"/>
  <c r="C72" i="14"/>
  <c r="U72" i="14"/>
  <c r="AJ72" i="14"/>
  <c r="AE72" i="14"/>
  <c r="K72" i="14"/>
  <c r="D72" i="14"/>
  <c r="N72" i="14"/>
  <c r="M72" i="14"/>
  <c r="O72" i="14"/>
  <c r="X72" i="14"/>
  <c r="J72" i="14"/>
  <c r="E72" i="14"/>
  <c r="G72" i="14"/>
  <c r="R72" i="14"/>
  <c r="AD72" i="14"/>
  <c r="P72" i="14"/>
  <c r="A73" i="14"/>
  <c r="C73" i="6"/>
  <c r="B72" i="41"/>
  <c r="G72" i="41"/>
  <c r="A72" i="41"/>
  <c r="A74" i="6"/>
  <c r="B72" i="6"/>
  <c r="G73" i="6"/>
  <c r="F73" i="6"/>
  <c r="H72" i="41"/>
  <c r="G73" i="41"/>
  <c r="H73" i="41" s="1"/>
  <c r="A74" i="14"/>
  <c r="C74" i="6"/>
  <c r="B73" i="41"/>
  <c r="A73" i="41"/>
  <c r="A75" i="6"/>
  <c r="B73" i="6"/>
  <c r="AD73" i="14"/>
  <c r="AG73" i="14"/>
  <c r="J73" i="14"/>
  <c r="F73" i="14"/>
  <c r="M73" i="14"/>
  <c r="Q73" i="14"/>
  <c r="N73" i="14"/>
  <c r="D73" i="14"/>
  <c r="V73" i="14"/>
  <c r="L73" i="14"/>
  <c r="AB73" i="14"/>
  <c r="G73" i="14"/>
  <c r="P73" i="14"/>
  <c r="AJ73" i="14"/>
  <c r="U73" i="14"/>
  <c r="AE73" i="14"/>
  <c r="O73" i="14"/>
  <c r="X73" i="14"/>
  <c r="I73" i="14"/>
  <c r="C73" i="14"/>
  <c r="E73" i="14"/>
  <c r="Z73" i="14"/>
  <c r="K73" i="14"/>
  <c r="W73" i="14"/>
  <c r="R73" i="14"/>
  <c r="AF73" i="14"/>
  <c r="AH73" i="14"/>
  <c r="D73" i="6"/>
  <c r="E73" i="6" s="1"/>
  <c r="C72" i="41" s="1"/>
  <c r="F74" i="6"/>
  <c r="G74" i="6"/>
  <c r="C75" i="6"/>
  <c r="B74" i="41"/>
  <c r="A75" i="14"/>
  <c r="G74" i="41"/>
  <c r="A76" i="6"/>
  <c r="D74" i="14"/>
  <c r="AD74" i="14"/>
  <c r="M74" i="14"/>
  <c r="N74" i="14"/>
  <c r="I74" i="14"/>
  <c r="AG74" i="14"/>
  <c r="C74" i="14"/>
  <c r="X74" i="14"/>
  <c r="K74" i="14"/>
  <c r="O74" i="14"/>
  <c r="F74" i="14"/>
  <c r="AJ74" i="14"/>
  <c r="AH74" i="14"/>
  <c r="AB74" i="14"/>
  <c r="Q74" i="14"/>
  <c r="P74" i="14"/>
  <c r="V74" i="14"/>
  <c r="E74" i="14"/>
  <c r="G74" i="14"/>
  <c r="R74" i="14"/>
  <c r="W74" i="14"/>
  <c r="U74" i="14"/>
  <c r="J74" i="14"/>
  <c r="L74" i="14"/>
  <c r="AE74" i="14"/>
  <c r="Z74" i="14"/>
  <c r="AF74" i="14"/>
  <c r="B74" i="6"/>
  <c r="D74" i="6"/>
  <c r="E74" i="6" s="1"/>
  <c r="C73" i="41" s="1"/>
  <c r="D75" i="6"/>
  <c r="E75" i="6" s="1"/>
  <c r="C74" i="41"/>
  <c r="G75" i="6"/>
  <c r="F75" i="6"/>
  <c r="B75" i="6"/>
  <c r="C75" i="14"/>
  <c r="Q75" i="14"/>
  <c r="W75" i="14"/>
  <c r="G75" i="14"/>
  <c r="N75" i="14"/>
  <c r="D75" i="14"/>
  <c r="AB75" i="14"/>
  <c r="P75" i="14"/>
  <c r="L75" i="14"/>
  <c r="U75" i="14"/>
  <c r="AG75" i="14"/>
  <c r="X75" i="14"/>
  <c r="E75" i="14"/>
  <c r="O75" i="14"/>
  <c r="AE75" i="14"/>
  <c r="Z75" i="14"/>
  <c r="M75" i="14"/>
  <c r="J75" i="14"/>
  <c r="AH75" i="14"/>
  <c r="AJ75" i="14"/>
  <c r="F75" i="14"/>
  <c r="AD75" i="14"/>
  <c r="I75" i="14"/>
  <c r="AF75" i="14"/>
  <c r="K75" i="14"/>
  <c r="R75" i="14"/>
  <c r="V75" i="14"/>
  <c r="A76" i="14"/>
  <c r="G75" i="41"/>
  <c r="H75" i="41" s="1"/>
  <c r="A75" i="41"/>
  <c r="C76" i="6"/>
  <c r="B75" i="41"/>
  <c r="A77" i="6"/>
  <c r="C77" i="6"/>
  <c r="B76" i="41"/>
  <c r="A77" i="14"/>
  <c r="G76" i="41"/>
  <c r="A76" i="41"/>
  <c r="A78" i="6"/>
  <c r="U76" i="14"/>
  <c r="G76" i="14"/>
  <c r="N76" i="14"/>
  <c r="K76" i="14"/>
  <c r="AD76" i="14"/>
  <c r="AB76" i="14"/>
  <c r="Q76" i="14"/>
  <c r="L76" i="14"/>
  <c r="R76" i="14"/>
  <c r="P76" i="14"/>
  <c r="AJ76" i="14"/>
  <c r="Z76" i="14"/>
  <c r="AE76" i="14"/>
  <c r="E76" i="14"/>
  <c r="AF76" i="14"/>
  <c r="C76" i="14"/>
  <c r="V76" i="14"/>
  <c r="W76" i="14"/>
  <c r="D76" i="14"/>
  <c r="M76" i="14"/>
  <c r="I76" i="14"/>
  <c r="O76" i="14"/>
  <c r="AG76" i="14"/>
  <c r="F76" i="14"/>
  <c r="X76" i="14"/>
  <c r="J76" i="14"/>
  <c r="AH76" i="14"/>
  <c r="B76" i="6"/>
  <c r="D76" i="6"/>
  <c r="E76" i="6" s="1"/>
  <c r="F76" i="6"/>
  <c r="G76" i="6"/>
  <c r="B77" i="6"/>
  <c r="G77" i="6"/>
  <c r="F77" i="6"/>
  <c r="H76" i="41"/>
  <c r="AB77" i="14"/>
  <c r="M77" i="14"/>
  <c r="V77" i="14"/>
  <c r="AH77" i="14"/>
  <c r="L77" i="14"/>
  <c r="P77" i="14"/>
  <c r="AG77" i="14"/>
  <c r="Z77" i="14"/>
  <c r="F77" i="14"/>
  <c r="I77" i="14"/>
  <c r="N77" i="14"/>
  <c r="Q77" i="14"/>
  <c r="AF77" i="14"/>
  <c r="D77" i="14"/>
  <c r="J77" i="14"/>
  <c r="W77" i="14"/>
  <c r="AE77" i="14"/>
  <c r="G77" i="14"/>
  <c r="AD77" i="14"/>
  <c r="U77" i="14"/>
  <c r="R77" i="14"/>
  <c r="X77" i="14"/>
  <c r="K77" i="14"/>
  <c r="E77" i="14"/>
  <c r="AJ77" i="14"/>
  <c r="O77" i="14"/>
  <c r="C77" i="14"/>
  <c r="C78" i="6"/>
  <c r="B77" i="41"/>
  <c r="G77" i="41"/>
  <c r="H77" i="41" s="1"/>
  <c r="A78" i="14"/>
  <c r="A77" i="41"/>
  <c r="A79" i="6"/>
  <c r="D77" i="6"/>
  <c r="E77" i="6" s="1"/>
  <c r="C76" i="41" s="1"/>
  <c r="V78" i="14"/>
  <c r="J78" i="14"/>
  <c r="Z78" i="14"/>
  <c r="F78" i="14"/>
  <c r="X78" i="14"/>
  <c r="M78" i="14"/>
  <c r="AF78" i="14"/>
  <c r="AG78" i="14"/>
  <c r="O78" i="14"/>
  <c r="P78" i="14"/>
  <c r="I78" i="14"/>
  <c r="AJ78" i="14"/>
  <c r="D78" i="14"/>
  <c r="R78" i="14"/>
  <c r="G78" i="14"/>
  <c r="N78" i="14"/>
  <c r="AH78" i="14"/>
  <c r="K78" i="14"/>
  <c r="C78" i="14"/>
  <c r="E78" i="14"/>
  <c r="W78" i="14"/>
  <c r="L78" i="14"/>
  <c r="AE78" i="14"/>
  <c r="U78" i="14"/>
  <c r="AD78" i="14"/>
  <c r="Q78" i="14"/>
  <c r="AB78" i="14"/>
  <c r="F78" i="6"/>
  <c r="G78" i="41"/>
  <c r="H78" i="41" s="1"/>
  <c r="A79" i="14"/>
  <c r="C79" i="6"/>
  <c r="B78" i="41"/>
  <c r="A78" i="41"/>
  <c r="A80" i="6"/>
  <c r="D78" i="6"/>
  <c r="E78" i="6" s="1"/>
  <c r="C77" i="41" s="1"/>
  <c r="G78" i="6"/>
  <c r="B78" i="6"/>
  <c r="I77" i="41"/>
  <c r="D79" i="6"/>
  <c r="E79" i="6" s="1"/>
  <c r="C78" i="41" s="1"/>
  <c r="K79" i="14"/>
  <c r="F79" i="14"/>
  <c r="AJ79" i="14"/>
  <c r="AB79" i="14"/>
  <c r="I79" i="14"/>
  <c r="R79" i="14"/>
  <c r="W79" i="14"/>
  <c r="L79" i="14"/>
  <c r="AH79" i="14"/>
  <c r="Z79" i="14"/>
  <c r="AE79" i="14"/>
  <c r="C79" i="14"/>
  <c r="J79" i="14"/>
  <c r="Q79" i="14"/>
  <c r="V79" i="14"/>
  <c r="M79" i="14"/>
  <c r="U79" i="14"/>
  <c r="X79" i="14"/>
  <c r="P79" i="14"/>
  <c r="E79" i="14"/>
  <c r="D79" i="14"/>
  <c r="G79" i="14"/>
  <c r="AF79" i="14"/>
  <c r="AG79" i="14"/>
  <c r="N79" i="14"/>
  <c r="AD79" i="14"/>
  <c r="O79" i="14"/>
  <c r="G79" i="41"/>
  <c r="H79" i="41" s="1"/>
  <c r="C80" i="6"/>
  <c r="B79" i="41"/>
  <c r="A80" i="14"/>
  <c r="A79" i="41"/>
  <c r="A81" i="6"/>
  <c r="F79" i="6"/>
  <c r="B79" i="6"/>
  <c r="G79" i="6"/>
  <c r="B80" i="6"/>
  <c r="G80" i="41"/>
  <c r="A80" i="41"/>
  <c r="C81" i="6"/>
  <c r="B80" i="41"/>
  <c r="A81" i="14"/>
  <c r="A82" i="6"/>
  <c r="G80" i="6"/>
  <c r="F80" i="6"/>
  <c r="AD80" i="14"/>
  <c r="AG80" i="14"/>
  <c r="AE80" i="14"/>
  <c r="J80" i="14"/>
  <c r="E80" i="14"/>
  <c r="AB80" i="14"/>
  <c r="R80" i="14"/>
  <c r="W80" i="14"/>
  <c r="D80" i="14"/>
  <c r="O80" i="14"/>
  <c r="AH80" i="14"/>
  <c r="P80" i="14"/>
  <c r="X80" i="14"/>
  <c r="N80" i="14"/>
  <c r="F80" i="14"/>
  <c r="Q80" i="14"/>
  <c r="I80" i="14"/>
  <c r="M80" i="14"/>
  <c r="AF80" i="14"/>
  <c r="L80" i="14"/>
  <c r="U80" i="14"/>
  <c r="V80" i="14"/>
  <c r="G80" i="14"/>
  <c r="K80" i="14"/>
  <c r="AJ80" i="14"/>
  <c r="Z80" i="14"/>
  <c r="C80" i="14"/>
  <c r="D80" i="6"/>
  <c r="E80" i="6" s="1"/>
  <c r="D81" i="6"/>
  <c r="E81" i="6"/>
  <c r="C80" i="41"/>
  <c r="A81" i="41"/>
  <c r="G81" i="41"/>
  <c r="H81" i="41" s="1"/>
  <c r="A82" i="14"/>
  <c r="C82" i="6"/>
  <c r="B81" i="41"/>
  <c r="A83" i="6"/>
  <c r="AD81" i="14"/>
  <c r="K81" i="14"/>
  <c r="M81" i="14"/>
  <c r="AE81" i="14"/>
  <c r="J81" i="14"/>
  <c r="R81" i="14"/>
  <c r="Q81" i="14"/>
  <c r="AJ81" i="14"/>
  <c r="AF81" i="14"/>
  <c r="AB81" i="14"/>
  <c r="D81" i="14"/>
  <c r="AG81" i="14"/>
  <c r="U81" i="14"/>
  <c r="L81" i="14"/>
  <c r="W81" i="14"/>
  <c r="I81" i="14"/>
  <c r="V81" i="14"/>
  <c r="Z81" i="14"/>
  <c r="E81" i="14"/>
  <c r="N81" i="14"/>
  <c r="C81" i="14"/>
  <c r="O81" i="14"/>
  <c r="P81" i="14"/>
  <c r="F81" i="14"/>
  <c r="X81" i="14"/>
  <c r="G81" i="14"/>
  <c r="AH81" i="14"/>
  <c r="G81" i="6"/>
  <c r="B81" i="6"/>
  <c r="F81" i="6"/>
  <c r="D82" i="6"/>
  <c r="E82" i="6" s="1"/>
  <c r="G82" i="6"/>
  <c r="F82" i="6"/>
  <c r="C83" i="6"/>
  <c r="B82" i="41"/>
  <c r="G82" i="41"/>
  <c r="I82" i="41" s="1"/>
  <c r="A82" i="41"/>
  <c r="A83" i="14"/>
  <c r="A84" i="6"/>
  <c r="AG82" i="14"/>
  <c r="AE82" i="14"/>
  <c r="X82" i="14"/>
  <c r="Q82" i="14"/>
  <c r="L82" i="14"/>
  <c r="P82" i="14"/>
  <c r="G82" i="14"/>
  <c r="D82" i="14"/>
  <c r="AJ82" i="14"/>
  <c r="I82" i="14"/>
  <c r="O82" i="14"/>
  <c r="M82" i="14"/>
  <c r="V82" i="14"/>
  <c r="N82" i="14"/>
  <c r="AD82" i="14"/>
  <c r="J82" i="14"/>
  <c r="W82" i="14"/>
  <c r="E82" i="14"/>
  <c r="AH82" i="14"/>
  <c r="AF82" i="14"/>
  <c r="U82" i="14"/>
  <c r="C82" i="14"/>
  <c r="F82" i="14"/>
  <c r="AB82" i="14"/>
  <c r="R82" i="14"/>
  <c r="Z82" i="14"/>
  <c r="K82" i="14"/>
  <c r="B82" i="6"/>
  <c r="F83" i="6"/>
  <c r="G83" i="6"/>
  <c r="D83" i="6"/>
  <c r="E83" i="6" s="1"/>
  <c r="C82" i="41"/>
  <c r="B83" i="6"/>
  <c r="M83" i="14"/>
  <c r="F83" i="14"/>
  <c r="W83" i="14"/>
  <c r="AB83" i="14"/>
  <c r="N83" i="14"/>
  <c r="D83" i="14"/>
  <c r="Q83" i="14"/>
  <c r="AH83" i="14"/>
  <c r="G83" i="14"/>
  <c r="K83" i="14"/>
  <c r="J83" i="14"/>
  <c r="U83" i="14"/>
  <c r="E83" i="14"/>
  <c r="R83" i="14"/>
  <c r="X83" i="14"/>
  <c r="L83" i="14"/>
  <c r="V83" i="14"/>
  <c r="I83" i="14"/>
  <c r="O83" i="14"/>
  <c r="AE83" i="14"/>
  <c r="AJ83" i="14"/>
  <c r="P83" i="14"/>
  <c r="AG83" i="14"/>
  <c r="C83" i="14"/>
  <c r="AF83" i="14"/>
  <c r="AD83" i="14"/>
  <c r="Z83" i="14"/>
  <c r="H82" i="41"/>
  <c r="G83" i="41"/>
  <c r="H83" i="41" s="1"/>
  <c r="C84" i="6"/>
  <c r="B83" i="41"/>
  <c r="A84" i="14"/>
  <c r="A83" i="41"/>
  <c r="A85" i="6"/>
  <c r="G84" i="6"/>
  <c r="A85" i="14"/>
  <c r="G84" i="41"/>
  <c r="C85" i="6"/>
  <c r="B84" i="41"/>
  <c r="A84" i="41"/>
  <c r="A86" i="6"/>
  <c r="F84" i="6"/>
  <c r="AJ84" i="14"/>
  <c r="AG84" i="14"/>
  <c r="AB84" i="14"/>
  <c r="W84" i="14"/>
  <c r="E84" i="14"/>
  <c r="C84" i="14"/>
  <c r="D84" i="14"/>
  <c r="M84" i="14"/>
  <c r="J84" i="14"/>
  <c r="R84" i="14"/>
  <c r="X84" i="14"/>
  <c r="P84" i="14"/>
  <c r="G84" i="14"/>
  <c r="Q84" i="14"/>
  <c r="AD84" i="14"/>
  <c r="AH84" i="14"/>
  <c r="AE84" i="14"/>
  <c r="O84" i="14"/>
  <c r="AF84" i="14"/>
  <c r="L84" i="14"/>
  <c r="Z84" i="14"/>
  <c r="F84" i="14"/>
  <c r="N84" i="14"/>
  <c r="I84" i="14"/>
  <c r="V84" i="14"/>
  <c r="K84" i="14"/>
  <c r="U84" i="14"/>
  <c r="D84" i="6"/>
  <c r="E84" i="6"/>
  <c r="B84" i="6"/>
  <c r="K85" i="14"/>
  <c r="I85" i="14"/>
  <c r="M85" i="14"/>
  <c r="AD85" i="14"/>
  <c r="Z85" i="14"/>
  <c r="AE85" i="14"/>
  <c r="N85" i="14"/>
  <c r="O85" i="14"/>
  <c r="D85" i="14"/>
  <c r="AG85" i="14"/>
  <c r="V85" i="14"/>
  <c r="L85" i="14"/>
  <c r="AF85" i="14"/>
  <c r="Q85" i="14"/>
  <c r="P85" i="14"/>
  <c r="F85" i="14"/>
  <c r="U85" i="14"/>
  <c r="AH85" i="14"/>
  <c r="G85" i="14"/>
  <c r="AB85" i="14"/>
  <c r="AJ85" i="14"/>
  <c r="C85" i="14"/>
  <c r="E85" i="14"/>
  <c r="W85" i="14"/>
  <c r="X85" i="14"/>
  <c r="R85" i="14"/>
  <c r="J85" i="14"/>
  <c r="A86" i="14"/>
  <c r="C86" i="6"/>
  <c r="B85" i="41"/>
  <c r="G85" i="41"/>
  <c r="H85" i="41" s="1"/>
  <c r="A87" i="6"/>
  <c r="F85" i="6"/>
  <c r="B85" i="6"/>
  <c r="D85" i="6"/>
  <c r="E85" i="6" s="1"/>
  <c r="C84" i="41" s="1"/>
  <c r="G85" i="6"/>
  <c r="D86" i="6"/>
  <c r="E86" i="6"/>
  <c r="C85" i="41" s="1"/>
  <c r="AH86" i="14"/>
  <c r="AE86" i="14"/>
  <c r="V86" i="14"/>
  <c r="X86" i="14"/>
  <c r="Q86" i="14"/>
  <c r="K86" i="14"/>
  <c r="I86" i="14"/>
  <c r="M86" i="14"/>
  <c r="P86" i="14"/>
  <c r="F86" i="14"/>
  <c r="AF86" i="14"/>
  <c r="E86" i="14"/>
  <c r="C86" i="14"/>
  <c r="U86" i="14"/>
  <c r="AD86" i="14"/>
  <c r="O86" i="14"/>
  <c r="L86" i="14"/>
  <c r="D86" i="14"/>
  <c r="J86" i="14"/>
  <c r="AG86" i="14"/>
  <c r="AB86" i="14"/>
  <c r="G86" i="14"/>
  <c r="N86" i="14"/>
  <c r="R86" i="14"/>
  <c r="W86" i="14"/>
  <c r="Z86" i="14"/>
  <c r="AJ86" i="14"/>
  <c r="B86" i="6"/>
  <c r="G86" i="41"/>
  <c r="H86" i="41" s="1"/>
  <c r="A87" i="14"/>
  <c r="C87" i="6"/>
  <c r="B86" i="41"/>
  <c r="A86" i="41"/>
  <c r="A88" i="6"/>
  <c r="F86" i="6"/>
  <c r="G86" i="6"/>
  <c r="B87" i="6"/>
  <c r="AB87" i="14"/>
  <c r="M87" i="14"/>
  <c r="V87" i="14"/>
  <c r="R87" i="14"/>
  <c r="W87" i="14"/>
  <c r="F87" i="14"/>
  <c r="AJ87" i="14"/>
  <c r="G87" i="14"/>
  <c r="O87" i="14"/>
  <c r="X87" i="14"/>
  <c r="K87" i="14"/>
  <c r="J87" i="14"/>
  <c r="Z87" i="14"/>
  <c r="E87" i="14"/>
  <c r="I87" i="14"/>
  <c r="Q87" i="14"/>
  <c r="C87" i="14"/>
  <c r="N87" i="14"/>
  <c r="AE87" i="14"/>
  <c r="AG87" i="14"/>
  <c r="AH87" i="14"/>
  <c r="P87" i="14"/>
  <c r="AD87" i="14"/>
  <c r="AF87" i="14"/>
  <c r="U87" i="14"/>
  <c r="D87" i="14"/>
  <c r="L87" i="14"/>
  <c r="G87" i="6"/>
  <c r="D87" i="6"/>
  <c r="E87" i="6" s="1"/>
  <c r="C86" i="41" s="1"/>
  <c r="G87" i="41"/>
  <c r="A88" i="14"/>
  <c r="C88" i="6"/>
  <c r="B87" i="41"/>
  <c r="A87" i="41"/>
  <c r="A89" i="6"/>
  <c r="F87" i="6"/>
  <c r="B88" i="6"/>
  <c r="G88" i="6"/>
  <c r="F88" i="6"/>
  <c r="O88" i="14"/>
  <c r="N88" i="14"/>
  <c r="E88" i="14"/>
  <c r="AE88" i="14"/>
  <c r="I88" i="14"/>
  <c r="G88" i="14"/>
  <c r="J88" i="14"/>
  <c r="Q88" i="14"/>
  <c r="L88" i="14"/>
  <c r="AF88" i="14"/>
  <c r="AG88" i="14"/>
  <c r="U88" i="14"/>
  <c r="V88" i="14"/>
  <c r="W88" i="14"/>
  <c r="D88" i="14"/>
  <c r="M88" i="14"/>
  <c r="AD88" i="14"/>
  <c r="F88" i="14"/>
  <c r="K88" i="14"/>
  <c r="P88" i="14"/>
  <c r="AB88" i="14"/>
  <c r="X88" i="14"/>
  <c r="R88" i="14"/>
  <c r="C88" i="14"/>
  <c r="AH88" i="14"/>
  <c r="Z88" i="14"/>
  <c r="AJ88" i="14"/>
  <c r="G88" i="41"/>
  <c r="H88" i="41" s="1"/>
  <c r="A89" i="14"/>
  <c r="C89" i="6"/>
  <c r="B88" i="41"/>
  <c r="A88" i="41"/>
  <c r="A90" i="6"/>
  <c r="D88" i="6"/>
  <c r="E88" i="6" s="1"/>
  <c r="C87" i="41" s="1"/>
  <c r="H87" i="41"/>
  <c r="F89" i="6"/>
  <c r="G89" i="6"/>
  <c r="D89" i="6"/>
  <c r="E89" i="6" s="1"/>
  <c r="C88" i="41" s="1"/>
  <c r="B89" i="6"/>
  <c r="G89" i="41"/>
  <c r="C90" i="6"/>
  <c r="B89" i="41"/>
  <c r="A90" i="14"/>
  <c r="A89" i="41"/>
  <c r="A91" i="6"/>
  <c r="AG89" i="14"/>
  <c r="W89" i="14"/>
  <c r="C89" i="14"/>
  <c r="P89" i="14"/>
  <c r="M89" i="14"/>
  <c r="U89" i="14"/>
  <c r="E89" i="14"/>
  <c r="Q89" i="14"/>
  <c r="K89" i="14"/>
  <c r="J89" i="14"/>
  <c r="AF89" i="14"/>
  <c r="AD89" i="14"/>
  <c r="AJ89" i="14"/>
  <c r="L89" i="14"/>
  <c r="G89" i="14"/>
  <c r="R89" i="14"/>
  <c r="AH89" i="14"/>
  <c r="X89" i="14"/>
  <c r="I89" i="14"/>
  <c r="V89" i="14"/>
  <c r="O89" i="14"/>
  <c r="N89" i="14"/>
  <c r="AE89" i="14"/>
  <c r="F89" i="14"/>
  <c r="Z89" i="14"/>
  <c r="AB89" i="14"/>
  <c r="D89" i="14"/>
  <c r="F90" i="6"/>
  <c r="D90" i="6"/>
  <c r="E90" i="6" s="1"/>
  <c r="C89" i="41" s="1"/>
  <c r="B90" i="6"/>
  <c r="I88" i="41"/>
  <c r="A91" i="14"/>
  <c r="G90" i="41"/>
  <c r="A90" i="41"/>
  <c r="C91" i="6"/>
  <c r="B90" i="41"/>
  <c r="A92" i="6"/>
  <c r="G90" i="6"/>
  <c r="N90" i="14"/>
  <c r="C90" i="14"/>
  <c r="O90" i="14"/>
  <c r="G90" i="14"/>
  <c r="AF90" i="14"/>
  <c r="D90" i="14"/>
  <c r="L90" i="14"/>
  <c r="P90" i="14"/>
  <c r="U90" i="14"/>
  <c r="AB90" i="14"/>
  <c r="V90" i="14"/>
  <c r="AE90" i="14"/>
  <c r="M90" i="14"/>
  <c r="AG90" i="14"/>
  <c r="X90" i="14"/>
  <c r="Q90" i="14"/>
  <c r="E90" i="14"/>
  <c r="W90" i="14"/>
  <c r="AH90" i="14"/>
  <c r="R90" i="14"/>
  <c r="Z90" i="14"/>
  <c r="J90" i="14"/>
  <c r="K90" i="14"/>
  <c r="AJ90" i="14"/>
  <c r="AD90" i="14"/>
  <c r="F90" i="14"/>
  <c r="I90" i="14"/>
  <c r="A92" i="14"/>
  <c r="G91" i="41"/>
  <c r="A91" i="41"/>
  <c r="C92" i="6"/>
  <c r="B91" i="41"/>
  <c r="A93" i="6"/>
  <c r="AD91" i="14"/>
  <c r="E91" i="14"/>
  <c r="P91" i="14"/>
  <c r="N91" i="14"/>
  <c r="AG91" i="14"/>
  <c r="K91" i="14"/>
  <c r="AE91" i="14"/>
  <c r="U91" i="14"/>
  <c r="M91" i="14"/>
  <c r="AB91" i="14"/>
  <c r="AJ91" i="14"/>
  <c r="X91" i="14"/>
  <c r="I91" i="14"/>
  <c r="AH91" i="14"/>
  <c r="C91" i="14"/>
  <c r="O91" i="14"/>
  <c r="Q91" i="14"/>
  <c r="D91" i="14"/>
  <c r="F91" i="14"/>
  <c r="AF91" i="14"/>
  <c r="W91" i="14"/>
  <c r="Z91" i="14"/>
  <c r="V91" i="14"/>
  <c r="J91" i="14"/>
  <c r="G91" i="14"/>
  <c r="R91" i="14"/>
  <c r="L91" i="14"/>
  <c r="F91" i="6"/>
  <c r="D91" i="6"/>
  <c r="E91" i="6"/>
  <c r="C90" i="41" s="1"/>
  <c r="G91" i="6"/>
  <c r="B91" i="6"/>
  <c r="G92" i="6"/>
  <c r="C93" i="6"/>
  <c r="B92" i="41"/>
  <c r="G92" i="41"/>
  <c r="H92" i="41" s="1"/>
  <c r="A93" i="14"/>
  <c r="A92" i="41"/>
  <c r="A94" i="6"/>
  <c r="B92" i="6"/>
  <c r="F92" i="6"/>
  <c r="D92" i="6"/>
  <c r="E92" i="6" s="1"/>
  <c r="C91" i="41"/>
  <c r="U92" i="14"/>
  <c r="D92" i="14"/>
  <c r="AJ92" i="14"/>
  <c r="AH92" i="14"/>
  <c r="AE92" i="14"/>
  <c r="O92" i="14"/>
  <c r="N92" i="14"/>
  <c r="AB92" i="14"/>
  <c r="F92" i="14"/>
  <c r="L92" i="14"/>
  <c r="C92" i="14"/>
  <c r="Q92" i="14"/>
  <c r="X92" i="14"/>
  <c r="R92" i="14"/>
  <c r="E92" i="14"/>
  <c r="G92" i="14"/>
  <c r="AF92" i="14"/>
  <c r="M92" i="14"/>
  <c r="W92" i="14"/>
  <c r="Z92" i="14"/>
  <c r="AG92" i="14"/>
  <c r="I92" i="14"/>
  <c r="J92" i="14"/>
  <c r="AD92" i="14"/>
  <c r="K92" i="14"/>
  <c r="V92" i="14"/>
  <c r="P92" i="14"/>
  <c r="G93" i="6"/>
  <c r="B93" i="6"/>
  <c r="A94" i="14"/>
  <c r="G93" i="41"/>
  <c r="C94" i="6"/>
  <c r="B93" i="41"/>
  <c r="A93" i="41"/>
  <c r="A95" i="6"/>
  <c r="D93" i="6"/>
  <c r="E93" i="6" s="1"/>
  <c r="C92" i="41"/>
  <c r="AB93" i="14"/>
  <c r="AE93" i="14"/>
  <c r="Q93" i="14"/>
  <c r="AD93" i="14"/>
  <c r="W93" i="14"/>
  <c r="E93" i="14"/>
  <c r="AH93" i="14"/>
  <c r="U93" i="14"/>
  <c r="V93" i="14"/>
  <c r="P93" i="14"/>
  <c r="R93" i="14"/>
  <c r="N93" i="14"/>
  <c r="G93" i="14"/>
  <c r="L93" i="14"/>
  <c r="Z93" i="14"/>
  <c r="D93" i="14"/>
  <c r="AG93" i="14"/>
  <c r="K93" i="14"/>
  <c r="AF93" i="14"/>
  <c r="C93" i="14"/>
  <c r="AJ93" i="14"/>
  <c r="I93" i="14"/>
  <c r="O93" i="14"/>
  <c r="M93" i="14"/>
  <c r="J93" i="14"/>
  <c r="F93" i="14"/>
  <c r="X93" i="14"/>
  <c r="F93" i="6"/>
  <c r="W94" i="14"/>
  <c r="L94" i="14"/>
  <c r="N94" i="14"/>
  <c r="M94" i="14"/>
  <c r="AF94" i="14"/>
  <c r="AH94" i="14"/>
  <c r="X94" i="14"/>
  <c r="P94" i="14"/>
  <c r="R94" i="14"/>
  <c r="AD94" i="14"/>
  <c r="K94" i="14"/>
  <c r="Z94" i="14"/>
  <c r="AB94" i="14"/>
  <c r="G94" i="14"/>
  <c r="AJ94" i="14"/>
  <c r="Q94" i="14"/>
  <c r="F94" i="14"/>
  <c r="AG94" i="14"/>
  <c r="AE94" i="14"/>
  <c r="C94" i="14"/>
  <c r="E94" i="14"/>
  <c r="J94" i="14"/>
  <c r="I94" i="14"/>
  <c r="U94" i="14"/>
  <c r="D94" i="14"/>
  <c r="V94" i="14"/>
  <c r="O94" i="14"/>
  <c r="B94" i="6"/>
  <c r="F94" i="6"/>
  <c r="D94" i="6"/>
  <c r="E94" i="6" s="1"/>
  <c r="C93" i="41" s="1"/>
  <c r="G94" i="41"/>
  <c r="H94" i="41" s="1"/>
  <c r="A95" i="14"/>
  <c r="C95" i="6"/>
  <c r="B94" i="41"/>
  <c r="A96" i="6"/>
  <c r="G94" i="6"/>
  <c r="B95" i="6"/>
  <c r="F95" i="6"/>
  <c r="D95" i="6"/>
  <c r="E95" i="6" s="1"/>
  <c r="C94" i="41" s="1"/>
  <c r="G95" i="6"/>
  <c r="M95" i="14"/>
  <c r="V95" i="14"/>
  <c r="AJ95" i="14"/>
  <c r="C95" i="14"/>
  <c r="Z95" i="14"/>
  <c r="AB95" i="14"/>
  <c r="R95" i="14"/>
  <c r="F95" i="14"/>
  <c r="AE95" i="14"/>
  <c r="J95" i="14"/>
  <c r="AG95" i="14"/>
  <c r="W95" i="14"/>
  <c r="E95" i="14"/>
  <c r="U95" i="14"/>
  <c r="G95" i="14"/>
  <c r="AD95" i="14"/>
  <c r="K95" i="14"/>
  <c r="AF95" i="14"/>
  <c r="L95" i="14"/>
  <c r="O95" i="14"/>
  <c r="Q95" i="14"/>
  <c r="I95" i="14"/>
  <c r="N95" i="14"/>
  <c r="D95" i="14"/>
  <c r="AH95" i="14"/>
  <c r="X95" i="14"/>
  <c r="P95" i="14"/>
  <c r="A96" i="14"/>
  <c r="G95" i="41"/>
  <c r="C96" i="6"/>
  <c r="B95" i="41"/>
  <c r="A95" i="41"/>
  <c r="A97" i="6"/>
  <c r="F96" i="6"/>
  <c r="B96" i="6"/>
  <c r="D96" i="6"/>
  <c r="E96" i="6" s="1"/>
  <c r="C95" i="41" s="1"/>
  <c r="G96" i="6"/>
  <c r="A97" i="14"/>
  <c r="G96" i="41"/>
  <c r="H96" i="41" s="1"/>
  <c r="C97" i="6"/>
  <c r="B96" i="41"/>
  <c r="A96" i="41"/>
  <c r="A98" i="6"/>
  <c r="K96" i="14"/>
  <c r="U96" i="14"/>
  <c r="G96" i="14"/>
  <c r="P96" i="14"/>
  <c r="D96" i="14"/>
  <c r="AJ96" i="14"/>
  <c r="N96" i="14"/>
  <c r="F96" i="14"/>
  <c r="Z96" i="14"/>
  <c r="I96" i="14"/>
  <c r="V96" i="14"/>
  <c r="X96" i="14"/>
  <c r="AB96" i="14"/>
  <c r="W96" i="14"/>
  <c r="AH96" i="14"/>
  <c r="Q96" i="14"/>
  <c r="J96" i="14"/>
  <c r="AF96" i="14"/>
  <c r="R96" i="14"/>
  <c r="O96" i="14"/>
  <c r="AE96" i="14"/>
  <c r="C96" i="14"/>
  <c r="L96" i="14"/>
  <c r="M96" i="14"/>
  <c r="AD96" i="14"/>
  <c r="AG96" i="14"/>
  <c r="E96" i="14"/>
  <c r="G97" i="6"/>
  <c r="F97" i="6"/>
  <c r="B97" i="6"/>
  <c r="D97" i="14"/>
  <c r="L97" i="14"/>
  <c r="V97" i="14"/>
  <c r="AF97" i="14"/>
  <c r="AB97" i="14"/>
  <c r="N97" i="14"/>
  <c r="AJ97" i="14"/>
  <c r="AE97" i="14"/>
  <c r="AD97" i="14"/>
  <c r="R97" i="14"/>
  <c r="U97" i="14"/>
  <c r="J97" i="14"/>
  <c r="X97" i="14"/>
  <c r="G97" i="14"/>
  <c r="AG97" i="14"/>
  <c r="P97" i="14"/>
  <c r="M97" i="14"/>
  <c r="W97" i="14"/>
  <c r="O97" i="14"/>
  <c r="I97" i="14"/>
  <c r="F97" i="14"/>
  <c r="K97" i="14"/>
  <c r="C97" i="14"/>
  <c r="AH97" i="14"/>
  <c r="E97" i="14"/>
  <c r="Q97" i="14"/>
  <c r="Z97" i="14"/>
  <c r="D97" i="6"/>
  <c r="E97" i="6" s="1"/>
  <c r="C96" i="41" s="1"/>
  <c r="G97" i="41"/>
  <c r="I97" i="41" s="1"/>
  <c r="C98" i="6"/>
  <c r="B97" i="41"/>
  <c r="A98" i="14"/>
  <c r="A97" i="41"/>
  <c r="A99" i="6"/>
  <c r="G98" i="6"/>
  <c r="B98" i="6"/>
  <c r="H97" i="41"/>
  <c r="D98" i="6"/>
  <c r="E98" i="6" s="1"/>
  <c r="C97" i="41" s="1"/>
  <c r="C99" i="6"/>
  <c r="B98" i="41"/>
  <c r="G98" i="41"/>
  <c r="H98" i="41" s="1"/>
  <c r="A98" i="41"/>
  <c r="A99" i="14"/>
  <c r="A100" i="6"/>
  <c r="Z98" i="14"/>
  <c r="J98" i="14"/>
  <c r="Q98" i="14"/>
  <c r="L98" i="14"/>
  <c r="C98" i="14"/>
  <c r="AE98" i="14"/>
  <c r="R98" i="14"/>
  <c r="O98" i="14"/>
  <c r="G98" i="14"/>
  <c r="AD98" i="14"/>
  <c r="AH98" i="14"/>
  <c r="M98" i="14"/>
  <c r="F98" i="14"/>
  <c r="X98" i="14"/>
  <c r="D98" i="14"/>
  <c r="E98" i="14"/>
  <c r="AJ98" i="14"/>
  <c r="AG98" i="14"/>
  <c r="I98" i="14"/>
  <c r="U98" i="14"/>
  <c r="N98" i="14"/>
  <c r="K98" i="14"/>
  <c r="V98" i="14"/>
  <c r="AB98" i="14"/>
  <c r="P98" i="14"/>
  <c r="W98" i="14"/>
  <c r="AF98" i="14"/>
  <c r="F98" i="6"/>
  <c r="G99" i="6"/>
  <c r="D99" i="6"/>
  <c r="E99" i="6" s="1"/>
  <c r="C98" i="41" s="1"/>
  <c r="C100" i="6"/>
  <c r="B99" i="41"/>
  <c r="A100" i="14"/>
  <c r="G99" i="41"/>
  <c r="G100" i="6"/>
  <c r="A99" i="41"/>
  <c r="A101" i="6"/>
  <c r="X99" i="14"/>
  <c r="J99" i="14"/>
  <c r="R99" i="14"/>
  <c r="F99" i="14"/>
  <c r="V99" i="14"/>
  <c r="D99" i="14"/>
  <c r="AG99" i="14"/>
  <c r="AE99" i="14"/>
  <c r="C99" i="14"/>
  <c r="AB99" i="14"/>
  <c r="Q99" i="14"/>
  <c r="U99" i="14"/>
  <c r="AH99" i="14"/>
  <c r="P99" i="14"/>
  <c r="AJ99" i="14"/>
  <c r="W99" i="14"/>
  <c r="AD99" i="14"/>
  <c r="L99" i="14"/>
  <c r="M99" i="14"/>
  <c r="E99" i="14"/>
  <c r="N99" i="14"/>
  <c r="G99" i="14"/>
  <c r="I99" i="14"/>
  <c r="O99" i="14"/>
  <c r="AF99" i="14"/>
  <c r="K99" i="14"/>
  <c r="Z99" i="14"/>
  <c r="F99" i="6"/>
  <c r="B99" i="6"/>
  <c r="F100" i="6"/>
  <c r="B100" i="6"/>
  <c r="G100" i="41"/>
  <c r="C101" i="6"/>
  <c r="B100" i="41"/>
  <c r="A101" i="14"/>
  <c r="A100" i="41"/>
  <c r="A102" i="6"/>
  <c r="F100" i="14"/>
  <c r="P100" i="14"/>
  <c r="J100" i="14"/>
  <c r="L100" i="14"/>
  <c r="Z100" i="14"/>
  <c r="AG100" i="14"/>
  <c r="N100" i="14"/>
  <c r="AJ100" i="14"/>
  <c r="Q100" i="14"/>
  <c r="E100" i="14"/>
  <c r="O100" i="14"/>
  <c r="AE100" i="14"/>
  <c r="M100" i="14"/>
  <c r="C100" i="14"/>
  <c r="AD100" i="14"/>
  <c r="W100" i="14"/>
  <c r="AB100" i="14"/>
  <c r="AF100" i="14"/>
  <c r="AH100" i="14"/>
  <c r="D100" i="14"/>
  <c r="G100" i="14"/>
  <c r="V100" i="14"/>
  <c r="X100" i="14"/>
  <c r="K100" i="14"/>
  <c r="I100" i="14"/>
  <c r="U100" i="14"/>
  <c r="R100" i="14"/>
  <c r="D100" i="6"/>
  <c r="E100" i="6" s="1"/>
  <c r="C99" i="41" s="1"/>
  <c r="H99" i="41"/>
  <c r="B101" i="6"/>
  <c r="F101" i="6"/>
  <c r="A102" i="14"/>
  <c r="C102" i="6"/>
  <c r="B101" i="41"/>
  <c r="G101" i="41"/>
  <c r="A103" i="6"/>
  <c r="P101" i="14"/>
  <c r="X101" i="14"/>
  <c r="G101" i="14"/>
  <c r="J101" i="14"/>
  <c r="D101" i="14"/>
  <c r="M101" i="14"/>
  <c r="K101" i="14"/>
  <c r="L101" i="14"/>
  <c r="V101" i="14"/>
  <c r="C101" i="14"/>
  <c r="U101" i="14"/>
  <c r="F101" i="14"/>
  <c r="N101" i="14"/>
  <c r="E101" i="14"/>
  <c r="AF101" i="14"/>
  <c r="I101" i="14"/>
  <c r="O101" i="14"/>
  <c r="AE101" i="14"/>
  <c r="AB101" i="14"/>
  <c r="AD101" i="14"/>
  <c r="AJ101" i="14"/>
  <c r="Q101" i="14"/>
  <c r="AG101" i="14"/>
  <c r="Z101" i="14"/>
  <c r="AH101" i="14"/>
  <c r="R101" i="14"/>
  <c r="W101" i="14"/>
  <c r="G101" i="6"/>
  <c r="D101" i="6"/>
  <c r="E101" i="6" s="1"/>
  <c r="C100" i="41" s="1"/>
  <c r="F102" i="6"/>
  <c r="F102" i="14"/>
  <c r="P102" i="14"/>
  <c r="X102" i="14"/>
  <c r="C102" i="14"/>
  <c r="D102" i="14"/>
  <c r="W102" i="14"/>
  <c r="AJ102" i="14"/>
  <c r="I102" i="14"/>
  <c r="O102" i="14"/>
  <c r="U102" i="14"/>
  <c r="AB102" i="14"/>
  <c r="R102" i="14"/>
  <c r="Z102" i="14"/>
  <c r="AH102" i="14"/>
  <c r="L102" i="14"/>
  <c r="V102" i="14"/>
  <c r="G102" i="14"/>
  <c r="E102" i="14"/>
  <c r="AG102" i="14"/>
  <c r="AE102" i="14"/>
  <c r="N102" i="14"/>
  <c r="M102" i="14"/>
  <c r="Q102" i="14"/>
  <c r="AD102" i="14"/>
  <c r="J102" i="14"/>
  <c r="K102" i="14"/>
  <c r="AF102" i="14"/>
  <c r="G102" i="6"/>
  <c r="D102" i="6"/>
  <c r="E102" i="6"/>
  <c r="C101" i="41" s="1"/>
  <c r="B102" i="6"/>
  <c r="C103" i="6"/>
  <c r="B102" i="41"/>
  <c r="A103" i="14"/>
  <c r="G102" i="41"/>
  <c r="H102" i="41" s="1"/>
  <c r="A102" i="41"/>
  <c r="A104" i="6"/>
  <c r="F103" i="6"/>
  <c r="G103" i="6"/>
  <c r="B103" i="6"/>
  <c r="G103" i="41"/>
  <c r="H103" i="41" s="1"/>
  <c r="C104" i="6"/>
  <c r="B103" i="41"/>
  <c r="A104" i="14"/>
  <c r="A103" i="41"/>
  <c r="A105" i="6"/>
  <c r="D103" i="6"/>
  <c r="E103" i="6" s="1"/>
  <c r="AB103" i="14"/>
  <c r="R103" i="14"/>
  <c r="I103" i="14"/>
  <c r="P103" i="14"/>
  <c r="U103" i="14"/>
  <c r="Z103" i="14"/>
  <c r="N103" i="14"/>
  <c r="K103" i="14"/>
  <c r="AD103" i="14"/>
  <c r="M103" i="14"/>
  <c r="Q103" i="14"/>
  <c r="AF103" i="14"/>
  <c r="L103" i="14"/>
  <c r="AE103" i="14"/>
  <c r="V103" i="14"/>
  <c r="F103" i="14"/>
  <c r="E103" i="14"/>
  <c r="AH103" i="14"/>
  <c r="AG103" i="14"/>
  <c r="J103" i="14"/>
  <c r="O103" i="14"/>
  <c r="D103" i="14"/>
  <c r="C103" i="14"/>
  <c r="X103" i="14"/>
  <c r="G103" i="14"/>
  <c r="AJ103" i="14"/>
  <c r="W103" i="14"/>
  <c r="G104" i="6"/>
  <c r="W104" i="14"/>
  <c r="AE104" i="14"/>
  <c r="AD104" i="14"/>
  <c r="E104" i="14"/>
  <c r="V104" i="14"/>
  <c r="AF104" i="14"/>
  <c r="Q104" i="14"/>
  <c r="K104" i="14"/>
  <c r="F104" i="14"/>
  <c r="U104" i="14"/>
  <c r="AB104" i="14"/>
  <c r="AH104" i="14"/>
  <c r="P104" i="14"/>
  <c r="Z104" i="14"/>
  <c r="AJ104" i="14"/>
  <c r="N104" i="14"/>
  <c r="D104" i="14"/>
  <c r="I104" i="14"/>
  <c r="M104" i="14"/>
  <c r="L104" i="14"/>
  <c r="AG104" i="14"/>
  <c r="X104" i="14"/>
  <c r="R104" i="14"/>
  <c r="C104" i="14"/>
  <c r="G104" i="14"/>
  <c r="J104" i="14"/>
  <c r="O104" i="14"/>
  <c r="B104" i="6"/>
  <c r="F104" i="6"/>
  <c r="D104" i="6"/>
  <c r="E104" i="6"/>
  <c r="C103" i="41" s="1"/>
  <c r="C105" i="6"/>
  <c r="B104" i="41"/>
  <c r="A105" i="14"/>
  <c r="G104" i="41"/>
  <c r="A104" i="41"/>
  <c r="A106" i="6"/>
  <c r="G105" i="6"/>
  <c r="F105" i="6"/>
  <c r="B105" i="6"/>
  <c r="C106" i="6"/>
  <c r="B105" i="41"/>
  <c r="G105" i="41"/>
  <c r="A106" i="14"/>
  <c r="A105" i="41"/>
  <c r="A107" i="6"/>
  <c r="I105" i="14"/>
  <c r="C105" i="14"/>
  <c r="N105" i="14"/>
  <c r="E105" i="14"/>
  <c r="R105" i="14"/>
  <c r="O105" i="14"/>
  <c r="F105" i="14"/>
  <c r="AJ105" i="14"/>
  <c r="AG105" i="14"/>
  <c r="G105" i="14"/>
  <c r="AB105" i="14"/>
  <c r="K105" i="14"/>
  <c r="X105" i="14"/>
  <c r="W105" i="14"/>
  <c r="U105" i="14"/>
  <c r="D105" i="14"/>
  <c r="M105" i="14"/>
  <c r="AF105" i="14"/>
  <c r="L105" i="14"/>
  <c r="J105" i="14"/>
  <c r="AD105" i="14"/>
  <c r="AH105" i="14"/>
  <c r="Z105" i="14"/>
  <c r="P105" i="14"/>
  <c r="Q105" i="14"/>
  <c r="V105" i="14"/>
  <c r="AE105" i="14"/>
  <c r="D105" i="6"/>
  <c r="E105" i="6" s="1"/>
  <c r="C104" i="41" s="1"/>
  <c r="F106" i="6"/>
  <c r="D106" i="6"/>
  <c r="E106" i="6" s="1"/>
  <c r="AH106" i="14"/>
  <c r="U106" i="14"/>
  <c r="P106" i="14"/>
  <c r="J106" i="14"/>
  <c r="AD106" i="14"/>
  <c r="AJ106" i="14"/>
  <c r="D106" i="14"/>
  <c r="I106" i="14"/>
  <c r="AF106" i="14"/>
  <c r="N106" i="14"/>
  <c r="V106" i="14"/>
  <c r="AB106" i="14"/>
  <c r="G106" i="14"/>
  <c r="AE106" i="14"/>
  <c r="R106" i="14"/>
  <c r="Z106" i="14"/>
  <c r="Q106" i="14"/>
  <c r="K106" i="14"/>
  <c r="X106" i="14"/>
  <c r="C106" i="14"/>
  <c r="M106" i="14"/>
  <c r="O106" i="14"/>
  <c r="E106" i="14"/>
  <c r="L106" i="14"/>
  <c r="AG106" i="14"/>
  <c r="W106" i="14"/>
  <c r="F106" i="14"/>
  <c r="H105" i="41"/>
  <c r="G106" i="41"/>
  <c r="A107" i="14"/>
  <c r="A106" i="41"/>
  <c r="C107" i="6"/>
  <c r="B106" i="41"/>
  <c r="A108" i="6"/>
  <c r="G106" i="6"/>
  <c r="B106" i="6"/>
  <c r="D107" i="6"/>
  <c r="E107" i="6"/>
  <c r="G107" i="6"/>
  <c r="B107" i="6"/>
  <c r="E107" i="14"/>
  <c r="AG107" i="14"/>
  <c r="AB107" i="14"/>
  <c r="I107" i="14"/>
  <c r="AH107" i="14"/>
  <c r="D107" i="14"/>
  <c r="V107" i="14"/>
  <c r="AE107" i="14"/>
  <c r="L107" i="14"/>
  <c r="R107" i="14"/>
  <c r="Q107" i="14"/>
  <c r="N107" i="14"/>
  <c r="X107" i="14"/>
  <c r="P107" i="14"/>
  <c r="Z107" i="14"/>
  <c r="C107" i="14"/>
  <c r="J107" i="14"/>
  <c r="AD107" i="14"/>
  <c r="AF107" i="14"/>
  <c r="G107" i="14"/>
  <c r="U107" i="14"/>
  <c r="F107" i="14"/>
  <c r="K107" i="14"/>
  <c r="O107" i="14"/>
  <c r="AJ107" i="14"/>
  <c r="W107" i="14"/>
  <c r="M107" i="14"/>
  <c r="G107" i="41"/>
  <c r="C108" i="6"/>
  <c r="B107" i="41"/>
  <c r="A108" i="14"/>
  <c r="A107" i="41"/>
  <c r="A109" i="6"/>
  <c r="F107" i="6"/>
  <c r="H106" i="41"/>
  <c r="G108" i="6"/>
  <c r="F108" i="6"/>
  <c r="D108" i="6"/>
  <c r="E108" i="6" s="1"/>
  <c r="C107" i="41" s="1"/>
  <c r="G108" i="41"/>
  <c r="A109" i="14"/>
  <c r="C109" i="6"/>
  <c r="B108" i="41"/>
  <c r="A108" i="41"/>
  <c r="A110" i="6"/>
  <c r="B108" i="6"/>
  <c r="H107" i="41"/>
  <c r="I108" i="14"/>
  <c r="P108" i="14"/>
  <c r="Z108" i="14"/>
  <c r="K108" i="14"/>
  <c r="E108" i="14"/>
  <c r="AD108" i="14"/>
  <c r="AJ108" i="14"/>
  <c r="X108" i="14"/>
  <c r="C108" i="14"/>
  <c r="L108" i="14"/>
  <c r="F108" i="14"/>
  <c r="N108" i="14"/>
  <c r="J108" i="14"/>
  <c r="U108" i="14"/>
  <c r="G108" i="14"/>
  <c r="Q108" i="14"/>
  <c r="AB108" i="14"/>
  <c r="W108" i="14"/>
  <c r="V108" i="14"/>
  <c r="O108" i="14"/>
  <c r="D108" i="14"/>
  <c r="M108" i="14"/>
  <c r="AG108" i="14"/>
  <c r="AE108" i="14"/>
  <c r="R108" i="14"/>
  <c r="AH108" i="14"/>
  <c r="AF108" i="14"/>
  <c r="F109" i="6"/>
  <c r="A110" i="14"/>
  <c r="G109" i="41"/>
  <c r="H109" i="41" s="1"/>
  <c r="C110" i="6"/>
  <c r="B109" i="41"/>
  <c r="A109" i="41"/>
  <c r="A111" i="6"/>
  <c r="D109" i="6"/>
  <c r="E109" i="6" s="1"/>
  <c r="C108" i="41" s="1"/>
  <c r="G109" i="6"/>
  <c r="B109" i="6"/>
  <c r="R109" i="14"/>
  <c r="P109" i="14"/>
  <c r="Q109" i="14"/>
  <c r="N109" i="14"/>
  <c r="AF109" i="14"/>
  <c r="O109" i="14"/>
  <c r="K109" i="14"/>
  <c r="AG109" i="14"/>
  <c r="I109" i="14"/>
  <c r="AJ109" i="14"/>
  <c r="J109" i="14"/>
  <c r="U109" i="14"/>
  <c r="Z109" i="14"/>
  <c r="W109" i="14"/>
  <c r="AD109" i="14"/>
  <c r="AE109" i="14"/>
  <c r="E109" i="14"/>
  <c r="L109" i="14"/>
  <c r="AH109" i="14"/>
  <c r="AB109" i="14"/>
  <c r="G109" i="14"/>
  <c r="C109" i="14"/>
  <c r="X109" i="14"/>
  <c r="M109" i="14"/>
  <c r="F109" i="14"/>
  <c r="D109" i="14"/>
  <c r="V109" i="14"/>
  <c r="F110" i="6"/>
  <c r="B110" i="6"/>
  <c r="D110" i="6"/>
  <c r="E110" i="6" s="1"/>
  <c r="C109" i="41"/>
  <c r="A111" i="14"/>
  <c r="C111" i="6"/>
  <c r="B110" i="41"/>
  <c r="G110" i="41"/>
  <c r="H110" i="41" s="1"/>
  <c r="A110" i="41"/>
  <c r="A112" i="6"/>
  <c r="G110" i="6"/>
  <c r="C110" i="14"/>
  <c r="AH110" i="14"/>
  <c r="V110" i="14"/>
  <c r="E110" i="14"/>
  <c r="G110" i="14"/>
  <c r="N110" i="14"/>
  <c r="W110" i="14"/>
  <c r="J110" i="14"/>
  <c r="AD110" i="14"/>
  <c r="AB110" i="14"/>
  <c r="K110" i="14"/>
  <c r="Z110" i="14"/>
  <c r="AF110" i="14"/>
  <c r="D110" i="14"/>
  <c r="Q110" i="14"/>
  <c r="U110" i="14"/>
  <c r="M110" i="14"/>
  <c r="O110" i="14"/>
  <c r="I110" i="14"/>
  <c r="AE110" i="14"/>
  <c r="R110" i="14"/>
  <c r="F110" i="14"/>
  <c r="X110" i="14"/>
  <c r="AJ110" i="14"/>
  <c r="P110" i="14"/>
  <c r="AG110" i="14"/>
  <c r="L110" i="14"/>
  <c r="B111" i="6"/>
  <c r="F111" i="6"/>
  <c r="G111" i="6"/>
  <c r="D111" i="6"/>
  <c r="E111" i="6" s="1"/>
  <c r="A112" i="14"/>
  <c r="C112" i="6"/>
  <c r="B111" i="41"/>
  <c r="G111" i="41"/>
  <c r="A111" i="41"/>
  <c r="A113" i="6"/>
  <c r="P111" i="14"/>
  <c r="K111" i="14"/>
  <c r="Q111" i="14"/>
  <c r="X111" i="14"/>
  <c r="F111" i="14"/>
  <c r="V111" i="14"/>
  <c r="L111" i="14"/>
  <c r="G111" i="14"/>
  <c r="N111" i="14"/>
  <c r="J111" i="14"/>
  <c r="U111" i="14"/>
  <c r="C111" i="14"/>
  <c r="I111" i="14"/>
  <c r="AE111" i="14"/>
  <c r="AF111" i="14"/>
  <c r="O111" i="14"/>
  <c r="AH111" i="14"/>
  <c r="AG111" i="14"/>
  <c r="R111" i="14"/>
  <c r="AD111" i="14"/>
  <c r="AB111" i="14"/>
  <c r="AJ111" i="14"/>
  <c r="D111" i="14"/>
  <c r="M111" i="14"/>
  <c r="E111" i="14"/>
  <c r="Z111" i="14"/>
  <c r="W111" i="14"/>
  <c r="G112" i="6"/>
  <c r="B112" i="6"/>
  <c r="H111" i="41"/>
  <c r="F112" i="6"/>
  <c r="C113" i="6"/>
  <c r="B112" i="41"/>
  <c r="A112" i="41"/>
  <c r="G112" i="41"/>
  <c r="A113" i="14"/>
  <c r="A114" i="6"/>
  <c r="D112" i="6"/>
  <c r="E112" i="6" s="1"/>
  <c r="I112" i="14"/>
  <c r="AJ112" i="14"/>
  <c r="AG112" i="14"/>
  <c r="U112" i="14"/>
  <c r="C112" i="14"/>
  <c r="AE112" i="14"/>
  <c r="E112" i="14"/>
  <c r="N112" i="14"/>
  <c r="AH112" i="14"/>
  <c r="AF112" i="14"/>
  <c r="P112" i="14"/>
  <c r="L112" i="14"/>
  <c r="D112" i="14"/>
  <c r="J112" i="14"/>
  <c r="F112" i="14"/>
  <c r="AD112" i="14"/>
  <c r="R112" i="14"/>
  <c r="Z112" i="14"/>
  <c r="O112" i="14"/>
  <c r="M112" i="14"/>
  <c r="Q112" i="14"/>
  <c r="AB112" i="14"/>
  <c r="X112" i="14"/>
  <c r="G112" i="14"/>
  <c r="K112" i="14"/>
  <c r="V112" i="14"/>
  <c r="W112" i="14"/>
  <c r="G113" i="6"/>
  <c r="F113" i="6"/>
  <c r="B113" i="6"/>
  <c r="AH113" i="14"/>
  <c r="V113" i="14"/>
  <c r="L113" i="14"/>
  <c r="J113" i="14"/>
  <c r="AG113" i="14"/>
  <c r="R113" i="14"/>
  <c r="AD113" i="14"/>
  <c r="N113" i="14"/>
  <c r="F113" i="14"/>
  <c r="W113" i="14"/>
  <c r="AB113" i="14"/>
  <c r="AF113" i="14"/>
  <c r="Z113" i="14"/>
  <c r="I113" i="14"/>
  <c r="P113" i="14"/>
  <c r="E113" i="14"/>
  <c r="U113" i="14"/>
  <c r="O113" i="14"/>
  <c r="AE113" i="14"/>
  <c r="K113" i="14"/>
  <c r="AJ113" i="14"/>
  <c r="D113" i="14"/>
  <c r="M113" i="14"/>
  <c r="G113" i="14"/>
  <c r="X113" i="14"/>
  <c r="C113" i="14"/>
  <c r="Q113" i="14"/>
  <c r="D113" i="6"/>
  <c r="E113" i="6" s="1"/>
  <c r="C112" i="41" s="1"/>
  <c r="G113" i="41"/>
  <c r="A114" i="14"/>
  <c r="C114" i="6"/>
  <c r="B113" i="41"/>
  <c r="A113" i="41"/>
  <c r="A115" i="6"/>
  <c r="B114" i="6"/>
  <c r="F114" i="6"/>
  <c r="D114" i="6"/>
  <c r="E114" i="6" s="1"/>
  <c r="C113" i="41" s="1"/>
  <c r="G114" i="6"/>
  <c r="G114" i="41"/>
  <c r="A115" i="14"/>
  <c r="A114" i="41"/>
  <c r="C115" i="6"/>
  <c r="B114" i="41"/>
  <c r="A116" i="6"/>
  <c r="C114" i="14"/>
  <c r="E114" i="14"/>
  <c r="J114" i="14"/>
  <c r="Z114" i="14"/>
  <c r="M114" i="14"/>
  <c r="AE114" i="14"/>
  <c r="AG114" i="14"/>
  <c r="V114" i="14"/>
  <c r="L114" i="14"/>
  <c r="AJ114" i="14"/>
  <c r="P114" i="14"/>
  <c r="N114" i="14"/>
  <c r="Q114" i="14"/>
  <c r="F114" i="14"/>
  <c r="AB114" i="14"/>
  <c r="X114" i="14"/>
  <c r="O114" i="14"/>
  <c r="G114" i="14"/>
  <c r="U114" i="14"/>
  <c r="I114" i="14"/>
  <c r="D114" i="14"/>
  <c r="K114" i="14"/>
  <c r="AF114" i="14"/>
  <c r="AD114" i="14"/>
  <c r="R114" i="14"/>
  <c r="W114" i="14"/>
  <c r="AH114" i="14"/>
  <c r="G115" i="6"/>
  <c r="D115" i="6"/>
  <c r="E115" i="6" s="1"/>
  <c r="I114" i="41" s="1"/>
  <c r="C114" i="41"/>
  <c r="F115" i="6"/>
  <c r="AJ115" i="14"/>
  <c r="D115" i="14"/>
  <c r="E115" i="14"/>
  <c r="W115" i="14"/>
  <c r="L115" i="14"/>
  <c r="I115" i="14"/>
  <c r="AH115" i="14"/>
  <c r="O115" i="14"/>
  <c r="J115" i="14"/>
  <c r="AB115" i="14"/>
  <c r="Q115" i="14"/>
  <c r="AE115" i="14"/>
  <c r="K115" i="14"/>
  <c r="V115" i="14"/>
  <c r="AF115" i="14"/>
  <c r="G115" i="14"/>
  <c r="P115" i="14"/>
  <c r="U115" i="14"/>
  <c r="AG115" i="14"/>
  <c r="Z115" i="14"/>
  <c r="AD115" i="14"/>
  <c r="M115" i="14"/>
  <c r="N115" i="14"/>
  <c r="R115" i="14"/>
  <c r="X115" i="14"/>
  <c r="C115" i="14"/>
  <c r="F115" i="14"/>
  <c r="C116" i="6"/>
  <c r="B115" i="41"/>
  <c r="G115" i="41"/>
  <c r="H115" i="41" s="1"/>
  <c r="A116" i="14"/>
  <c r="A115" i="41"/>
  <c r="A117" i="6"/>
  <c r="B115" i="6"/>
  <c r="H114" i="41"/>
  <c r="G116" i="6"/>
  <c r="B116" i="6"/>
  <c r="W116" i="14"/>
  <c r="D116" i="14"/>
  <c r="E116" i="14"/>
  <c r="L116" i="14"/>
  <c r="AB116" i="14"/>
  <c r="C116" i="14"/>
  <c r="AG116" i="14"/>
  <c r="N116" i="14"/>
  <c r="M116" i="14"/>
  <c r="R116" i="14"/>
  <c r="K116" i="14"/>
  <c r="AF116" i="14"/>
  <c r="U116" i="14"/>
  <c r="G116" i="14"/>
  <c r="F116" i="14"/>
  <c r="AE116" i="14"/>
  <c r="Z116" i="14"/>
  <c r="AD116" i="14"/>
  <c r="J116" i="14"/>
  <c r="X116" i="14"/>
  <c r="O116" i="14"/>
  <c r="AH116" i="14"/>
  <c r="P116" i="14"/>
  <c r="I116" i="14"/>
  <c r="Q116" i="14"/>
  <c r="AJ116" i="14"/>
  <c r="V116" i="14"/>
  <c r="F116" i="6"/>
  <c r="D116" i="6"/>
  <c r="E116" i="6" s="1"/>
  <c r="A117" i="14"/>
  <c r="C117" i="6"/>
  <c r="B116" i="41"/>
  <c r="A116" i="41"/>
  <c r="G116" i="41"/>
  <c r="A118" i="6"/>
  <c r="H116" i="41"/>
  <c r="D117" i="6"/>
  <c r="E117" i="6" s="1"/>
  <c r="I116" i="41" s="1"/>
  <c r="B117" i="6"/>
  <c r="G117" i="41"/>
  <c r="C118" i="6"/>
  <c r="B117" i="41"/>
  <c r="A117" i="41"/>
  <c r="A118" i="14"/>
  <c r="A119" i="6"/>
  <c r="F117" i="6"/>
  <c r="G117" i="6"/>
  <c r="Q117" i="14"/>
  <c r="D117" i="14"/>
  <c r="U117" i="14"/>
  <c r="AF117" i="14"/>
  <c r="F117" i="14"/>
  <c r="J117" i="14"/>
  <c r="W117" i="14"/>
  <c r="AB117" i="14"/>
  <c r="K117" i="14"/>
  <c r="C117" i="14"/>
  <c r="R117" i="14"/>
  <c r="AD117" i="14"/>
  <c r="M117" i="14"/>
  <c r="G117" i="14"/>
  <c r="X117" i="14"/>
  <c r="AH117" i="14"/>
  <c r="Z117" i="14"/>
  <c r="N117" i="14"/>
  <c r="E117" i="14"/>
  <c r="O117" i="14"/>
  <c r="P117" i="14"/>
  <c r="AE117" i="14"/>
  <c r="AJ117" i="14"/>
  <c r="I117" i="14"/>
  <c r="AG117" i="14"/>
  <c r="V117" i="14"/>
  <c r="L117" i="14"/>
  <c r="F118" i="6"/>
  <c r="G118" i="6"/>
  <c r="B118" i="6"/>
  <c r="D118" i="6"/>
  <c r="E118" i="6" s="1"/>
  <c r="C117" i="41" s="1"/>
  <c r="A119" i="14"/>
  <c r="C119" i="6"/>
  <c r="B118" i="41"/>
  <c r="G118" i="41"/>
  <c r="A120" i="6"/>
  <c r="R118" i="14"/>
  <c r="M118" i="14"/>
  <c r="E118" i="14"/>
  <c r="AF118" i="14"/>
  <c r="I118" i="14"/>
  <c r="L118" i="14"/>
  <c r="K118" i="14"/>
  <c r="G118" i="14"/>
  <c r="Q118" i="14"/>
  <c r="N118" i="14"/>
  <c r="P118" i="14"/>
  <c r="O118" i="14"/>
  <c r="Z118" i="14"/>
  <c r="AH118" i="14"/>
  <c r="V118" i="14"/>
  <c r="C118" i="14"/>
  <c r="F118" i="14"/>
  <c r="AE118" i="14"/>
  <c r="AJ118" i="14"/>
  <c r="AB118" i="14"/>
  <c r="W118" i="14"/>
  <c r="J118" i="14"/>
  <c r="AG118" i="14"/>
  <c r="X118" i="14"/>
  <c r="U118" i="14"/>
  <c r="D118" i="14"/>
  <c r="AD118" i="14"/>
  <c r="G119" i="6"/>
  <c r="F119" i="6"/>
  <c r="D119" i="6"/>
  <c r="E119" i="6" s="1"/>
  <c r="C118" i="41" s="1"/>
  <c r="B119" i="6"/>
  <c r="A120" i="14"/>
  <c r="G119" i="41"/>
  <c r="A119" i="41"/>
  <c r="C120" i="6"/>
  <c r="B119" i="41"/>
  <c r="A121" i="6"/>
  <c r="K119" i="14"/>
  <c r="Z119" i="14"/>
  <c r="AE119" i="14"/>
  <c r="L119" i="14"/>
  <c r="N119" i="14"/>
  <c r="AJ119" i="14"/>
  <c r="AB119" i="14"/>
  <c r="V119" i="14"/>
  <c r="AH119" i="14"/>
  <c r="I119" i="14"/>
  <c r="P119" i="14"/>
  <c r="AD119" i="14"/>
  <c r="E119" i="14"/>
  <c r="C119" i="14"/>
  <c r="D119" i="14"/>
  <c r="AG119" i="14"/>
  <c r="X119" i="14"/>
  <c r="R119" i="14"/>
  <c r="AF119" i="14"/>
  <c r="G119" i="14"/>
  <c r="Q119" i="14"/>
  <c r="F119" i="14"/>
  <c r="M119" i="14"/>
  <c r="J119" i="14"/>
  <c r="W119" i="14"/>
  <c r="O119" i="14"/>
  <c r="U119" i="14"/>
  <c r="R120" i="14"/>
  <c r="AB120" i="14"/>
  <c r="K120" i="14"/>
  <c r="J120" i="14"/>
  <c r="G120" i="14"/>
  <c r="AE120" i="14"/>
  <c r="N120" i="14"/>
  <c r="M120" i="14"/>
  <c r="U120" i="14"/>
  <c r="I120" i="14"/>
  <c r="P120" i="14"/>
  <c r="X120" i="14"/>
  <c r="W120" i="14"/>
  <c r="O120" i="14"/>
  <c r="D120" i="14"/>
  <c r="Z120" i="14"/>
  <c r="Q120" i="14"/>
  <c r="AH120" i="14"/>
  <c r="E120" i="14"/>
  <c r="C120" i="14"/>
  <c r="L120" i="14"/>
  <c r="AD120" i="14"/>
  <c r="AF120" i="14"/>
  <c r="F120" i="14"/>
  <c r="V120" i="14"/>
  <c r="AJ120" i="14"/>
  <c r="AG120" i="14"/>
  <c r="F120" i="6"/>
  <c r="D120" i="6"/>
  <c r="E120" i="6" s="1"/>
  <c r="C119" i="41" s="1"/>
  <c r="B120" i="6"/>
  <c r="G120" i="6"/>
  <c r="A121" i="14"/>
  <c r="G120" i="41"/>
  <c r="C121" i="6"/>
  <c r="B120" i="41"/>
  <c r="A120" i="41"/>
  <c r="A122" i="6"/>
  <c r="B121" i="6"/>
  <c r="A122" i="14"/>
  <c r="G121" i="41"/>
  <c r="C122" i="6"/>
  <c r="B121" i="41"/>
  <c r="A123" i="6"/>
  <c r="F121" i="6"/>
  <c r="G121" i="6"/>
  <c r="C121" i="14"/>
  <c r="Q121" i="14"/>
  <c r="AF121" i="14"/>
  <c r="K121" i="14"/>
  <c r="F121" i="14"/>
  <c r="M121" i="14"/>
  <c r="N121" i="14"/>
  <c r="AH121" i="14"/>
  <c r="O121" i="14"/>
  <c r="V121" i="14"/>
  <c r="D121" i="14"/>
  <c r="AJ121" i="14"/>
  <c r="X121" i="14"/>
  <c r="J121" i="14"/>
  <c r="W121" i="14"/>
  <c r="AD121" i="14"/>
  <c r="AB121" i="14"/>
  <c r="Z121" i="14"/>
  <c r="R121" i="14"/>
  <c r="AG121" i="14"/>
  <c r="AE121" i="14"/>
  <c r="I121" i="14"/>
  <c r="P121" i="14"/>
  <c r="G121" i="14"/>
  <c r="E121" i="14"/>
  <c r="U121" i="14"/>
  <c r="L121" i="14"/>
  <c r="D121" i="6"/>
  <c r="E121" i="6" s="1"/>
  <c r="C120" i="41" s="1"/>
  <c r="F122" i="6"/>
  <c r="G122" i="6"/>
  <c r="B122" i="6"/>
  <c r="D122" i="6"/>
  <c r="E122" i="6" s="1"/>
  <c r="C121" i="41" s="1"/>
  <c r="V122" i="14"/>
  <c r="I122" i="14"/>
  <c r="O122" i="14"/>
  <c r="AH122" i="14"/>
  <c r="Q122" i="14"/>
  <c r="J122" i="14"/>
  <c r="Z122" i="14"/>
  <c r="F122" i="14"/>
  <c r="E122" i="14"/>
  <c r="C122" i="14"/>
  <c r="R122" i="14"/>
  <c r="P122" i="14"/>
  <c r="AE122" i="14"/>
  <c r="AB122" i="14"/>
  <c r="U122" i="14"/>
  <c r="AJ122" i="14"/>
  <c r="N122" i="14"/>
  <c r="D122" i="14"/>
  <c r="K122" i="14"/>
  <c r="X122" i="14"/>
  <c r="W122" i="14"/>
  <c r="G122" i="14"/>
  <c r="M122" i="14"/>
  <c r="AD122" i="14"/>
  <c r="AF122" i="14"/>
  <c r="L122" i="14"/>
  <c r="AG122" i="14"/>
  <c r="C123" i="6"/>
  <c r="B122" i="41"/>
  <c r="G122" i="41"/>
  <c r="A122" i="41"/>
  <c r="A123" i="14"/>
  <c r="A124" i="6"/>
  <c r="D123" i="6"/>
  <c r="E123" i="6" s="1"/>
  <c r="C122" i="41" s="1"/>
  <c r="B123" i="6"/>
  <c r="G123" i="6"/>
  <c r="F123" i="6"/>
  <c r="A124" i="14"/>
  <c r="C124" i="6"/>
  <c r="B123" i="41"/>
  <c r="G123" i="41"/>
  <c r="A123" i="41"/>
  <c r="A125" i="6"/>
  <c r="X123" i="14"/>
  <c r="E123" i="14"/>
  <c r="AE123" i="14"/>
  <c r="D123" i="14"/>
  <c r="J123" i="14"/>
  <c r="AD123" i="14"/>
  <c r="Z123" i="14"/>
  <c r="N123" i="14"/>
  <c r="AF123" i="14"/>
  <c r="I123" i="14"/>
  <c r="L123" i="14"/>
  <c r="P123" i="14"/>
  <c r="C123" i="14"/>
  <c r="V123" i="14"/>
  <c r="Q123" i="14"/>
  <c r="F123" i="14"/>
  <c r="G123" i="14"/>
  <c r="R123" i="14"/>
  <c r="M123" i="14"/>
  <c r="AG123" i="14"/>
  <c r="U123" i="14"/>
  <c r="W123" i="14"/>
  <c r="O123" i="14"/>
  <c r="AB123" i="14"/>
  <c r="K123" i="14"/>
  <c r="AJ123" i="14"/>
  <c r="AH123" i="14"/>
  <c r="G124" i="6"/>
  <c r="C125" i="6"/>
  <c r="B124" i="41"/>
  <c r="G124" i="41"/>
  <c r="H124" i="41" s="1"/>
  <c r="A125" i="14"/>
  <c r="A124" i="41"/>
  <c r="A126" i="6"/>
  <c r="D124" i="6"/>
  <c r="E124" i="6" s="1"/>
  <c r="C123" i="41"/>
  <c r="F124" i="6"/>
  <c r="B124" i="6"/>
  <c r="J124" i="14"/>
  <c r="AB124" i="14"/>
  <c r="AD124" i="14"/>
  <c r="K124" i="14"/>
  <c r="AJ124" i="14"/>
  <c r="P124" i="14"/>
  <c r="F124" i="14"/>
  <c r="F8" i="14" s="1"/>
  <c r="AE124" i="14"/>
  <c r="N124" i="14"/>
  <c r="G124" i="14"/>
  <c r="E124" i="14"/>
  <c r="D124" i="14"/>
  <c r="W124" i="14"/>
  <c r="R124" i="14"/>
  <c r="Q124" i="14"/>
  <c r="AG124" i="14"/>
  <c r="Z124" i="14"/>
  <c r="O124" i="14"/>
  <c r="C124" i="14"/>
  <c r="I124" i="14"/>
  <c r="X124" i="14"/>
  <c r="L124" i="14"/>
  <c r="AF124" i="14"/>
  <c r="U124" i="14"/>
  <c r="AH124" i="14"/>
  <c r="M124" i="14"/>
  <c r="V124" i="14"/>
  <c r="G125" i="6"/>
  <c r="C126" i="6"/>
  <c r="B125" i="41"/>
  <c r="A126" i="14"/>
  <c r="G125" i="41"/>
  <c r="A125" i="41"/>
  <c r="A127" i="6"/>
  <c r="D125" i="6"/>
  <c r="E125" i="6" s="1"/>
  <c r="C124" i="41" s="1"/>
  <c r="B125" i="6"/>
  <c r="F125" i="6"/>
  <c r="C125" i="14"/>
  <c r="P125" i="14"/>
  <c r="R125" i="14"/>
  <c r="I125" i="14"/>
  <c r="D125" i="14"/>
  <c r="N125" i="14"/>
  <c r="F125" i="14"/>
  <c r="AH125" i="14"/>
  <c r="AG125" i="14"/>
  <c r="O125" i="14"/>
  <c r="AF125" i="14"/>
  <c r="W125" i="14"/>
  <c r="K125" i="14"/>
  <c r="X125" i="14"/>
  <c r="V125" i="14"/>
  <c r="Q125" i="14"/>
  <c r="AB125" i="14"/>
  <c r="L125" i="14"/>
  <c r="AE125" i="14"/>
  <c r="G125" i="14"/>
  <c r="J125" i="14"/>
  <c r="E125" i="14"/>
  <c r="AD125" i="14"/>
  <c r="U125" i="14"/>
  <c r="AJ125" i="14"/>
  <c r="M125" i="14"/>
  <c r="Z125" i="14"/>
  <c r="F126" i="6"/>
  <c r="D126" i="6"/>
  <c r="E126" i="6"/>
  <c r="B126" i="6"/>
  <c r="G126" i="6"/>
  <c r="A127" i="14"/>
  <c r="C127" i="6"/>
  <c r="B126" i="41"/>
  <c r="G126" i="41"/>
  <c r="H126" i="41" s="1"/>
  <c r="A126" i="41"/>
  <c r="A128" i="6"/>
  <c r="H125" i="41"/>
  <c r="Q126" i="14"/>
  <c r="P126" i="14"/>
  <c r="AB126" i="14"/>
  <c r="AH126" i="14"/>
  <c r="AD126" i="14"/>
  <c r="F126" i="14"/>
  <c r="AF126" i="14"/>
  <c r="D126" i="14"/>
  <c r="AE126" i="14"/>
  <c r="W126" i="14"/>
  <c r="G126" i="14"/>
  <c r="V126" i="14"/>
  <c r="K126" i="14"/>
  <c r="AJ126" i="14"/>
  <c r="I126" i="14"/>
  <c r="M126" i="14"/>
  <c r="U126" i="14"/>
  <c r="O126" i="14"/>
  <c r="J126" i="14"/>
  <c r="E126" i="14"/>
  <c r="N126" i="14"/>
  <c r="Z126" i="14"/>
  <c r="C126" i="14"/>
  <c r="AG126" i="14"/>
  <c r="R126" i="14"/>
  <c r="X126" i="14"/>
  <c r="L126" i="14"/>
  <c r="B127" i="6"/>
  <c r="D127" i="6"/>
  <c r="E127" i="6" s="1"/>
  <c r="G127" i="41"/>
  <c r="H127" i="41" s="1"/>
  <c r="A128" i="14"/>
  <c r="C128" i="6"/>
  <c r="B127" i="41"/>
  <c r="A129" i="6"/>
  <c r="D127" i="14"/>
  <c r="Z127" i="14"/>
  <c r="O127" i="14"/>
  <c r="I127" i="14"/>
  <c r="W127" i="14"/>
  <c r="U127" i="14"/>
  <c r="R127" i="14"/>
  <c r="AE127" i="14"/>
  <c r="G127" i="14"/>
  <c r="P127" i="14"/>
  <c r="N127" i="14"/>
  <c r="L127" i="14"/>
  <c r="F127" i="14"/>
  <c r="AD127" i="14"/>
  <c r="Q127" i="14"/>
  <c r="AF127" i="14"/>
  <c r="K127" i="14"/>
  <c r="V127" i="14"/>
  <c r="C127" i="14"/>
  <c r="J127" i="14"/>
  <c r="AB127" i="14"/>
  <c r="AG127" i="14"/>
  <c r="AJ127" i="14"/>
  <c r="X127" i="14"/>
  <c r="E127" i="14"/>
  <c r="AH127" i="14"/>
  <c r="M127" i="14"/>
  <c r="F127" i="6"/>
  <c r="G127" i="6"/>
  <c r="G128" i="6"/>
  <c r="D128" i="6"/>
  <c r="E128" i="6"/>
  <c r="C127" i="41" s="1"/>
  <c r="F128" i="6"/>
  <c r="B128" i="6"/>
  <c r="AF128" i="14"/>
  <c r="I128" i="14"/>
  <c r="U128" i="14"/>
  <c r="J128" i="14"/>
  <c r="X128" i="14"/>
  <c r="AE128" i="14"/>
  <c r="Z128" i="14"/>
  <c r="E128" i="14"/>
  <c r="F128" i="14"/>
  <c r="Q128" i="14"/>
  <c r="M128" i="14"/>
  <c r="V128" i="14"/>
  <c r="AD128" i="14"/>
  <c r="O128" i="14"/>
  <c r="AB128" i="14"/>
  <c r="G128" i="14"/>
  <c r="W128" i="14"/>
  <c r="D128" i="14"/>
  <c r="N128" i="14"/>
  <c r="AG128" i="14"/>
  <c r="AJ128" i="14"/>
  <c r="P128" i="14"/>
  <c r="L128" i="14"/>
  <c r="K128" i="14"/>
  <c r="AH128" i="14"/>
  <c r="C128" i="14"/>
  <c r="R128" i="14"/>
  <c r="C129" i="6"/>
  <c r="B128" i="41"/>
  <c r="A129" i="14"/>
  <c r="G128" i="41"/>
  <c r="A128" i="41"/>
  <c r="A130" i="6"/>
  <c r="A130" i="14"/>
  <c r="G129" i="41"/>
  <c r="A129" i="41"/>
  <c r="C130" i="6"/>
  <c r="B129" i="41"/>
  <c r="A131" i="6"/>
  <c r="D129" i="6"/>
  <c r="E129" i="6" s="1"/>
  <c r="C128" i="41" s="1"/>
  <c r="B129" i="6"/>
  <c r="F129" i="14"/>
  <c r="V129" i="14"/>
  <c r="L129" i="14"/>
  <c r="I129" i="14"/>
  <c r="G129" i="14"/>
  <c r="D129" i="14"/>
  <c r="AD129" i="14"/>
  <c r="P129" i="14"/>
  <c r="E129" i="14"/>
  <c r="Z129" i="14"/>
  <c r="AB129" i="14"/>
  <c r="J129" i="14"/>
  <c r="Q129" i="14"/>
  <c r="X129" i="14"/>
  <c r="M129" i="14"/>
  <c r="AG129" i="14"/>
  <c r="AJ129" i="14"/>
  <c r="W129" i="14"/>
  <c r="C129" i="14"/>
  <c r="O129" i="14"/>
  <c r="N129" i="14"/>
  <c r="U129" i="14"/>
  <c r="AE129" i="14"/>
  <c r="K129" i="14"/>
  <c r="AH129" i="14"/>
  <c r="AF129" i="14"/>
  <c r="R129" i="14"/>
  <c r="G129" i="6"/>
  <c r="F129" i="6"/>
  <c r="H129" i="41"/>
  <c r="D130" i="6"/>
  <c r="E130" i="6"/>
  <c r="C129" i="41" s="1"/>
  <c r="E130" i="14"/>
  <c r="C130" i="14"/>
  <c r="V130" i="14"/>
  <c r="G130" i="14"/>
  <c r="U130" i="14"/>
  <c r="X130" i="14"/>
  <c r="AD130" i="14"/>
  <c r="AG130" i="14"/>
  <c r="Q130" i="14"/>
  <c r="L130" i="14"/>
  <c r="K130" i="14"/>
  <c r="AB130" i="14"/>
  <c r="P130" i="14"/>
  <c r="AF130" i="14"/>
  <c r="N130" i="14"/>
  <c r="F130" i="14"/>
  <c r="I130" i="14"/>
  <c r="D130" i="14"/>
  <c r="AH130" i="14"/>
  <c r="J130" i="14"/>
  <c r="O130" i="14"/>
  <c r="M130" i="14"/>
  <c r="R130" i="14"/>
  <c r="AJ130" i="14"/>
  <c r="AE130" i="14"/>
  <c r="Z130" i="14"/>
  <c r="W130" i="14"/>
  <c r="C131" i="6"/>
  <c r="B130" i="41"/>
  <c r="A131" i="14"/>
  <c r="A130" i="41"/>
  <c r="G130" i="41"/>
  <c r="A132" i="6"/>
  <c r="G130" i="6"/>
  <c r="B130" i="6"/>
  <c r="F130" i="6"/>
  <c r="P131" i="14"/>
  <c r="X131" i="14"/>
  <c r="K131" i="14"/>
  <c r="W131" i="14"/>
  <c r="J131" i="14"/>
  <c r="AG131" i="14"/>
  <c r="AD131" i="14"/>
  <c r="AE131" i="14"/>
  <c r="C131" i="14"/>
  <c r="U131" i="14"/>
  <c r="D131" i="14"/>
  <c r="AH131" i="14"/>
  <c r="R131" i="14"/>
  <c r="E131" i="14"/>
  <c r="M131" i="14"/>
  <c r="G131" i="14"/>
  <c r="N131" i="14"/>
  <c r="Z131" i="14"/>
  <c r="F131" i="14"/>
  <c r="AJ131" i="14"/>
  <c r="L131" i="14"/>
  <c r="AF131" i="14"/>
  <c r="I131" i="14"/>
  <c r="AB131" i="14"/>
  <c r="O131" i="14"/>
  <c r="V131" i="14"/>
  <c r="Q131" i="14"/>
  <c r="H130" i="41"/>
  <c r="G131" i="41"/>
  <c r="F132" i="6"/>
  <c r="A132" i="14"/>
  <c r="C132" i="6"/>
  <c r="B131" i="41"/>
  <c r="A131" i="41"/>
  <c r="A133" i="6"/>
  <c r="B131" i="6"/>
  <c r="D131" i="6"/>
  <c r="E131" i="6" s="1"/>
  <c r="C130" i="41" s="1"/>
  <c r="F131" i="6"/>
  <c r="G131" i="6"/>
  <c r="D132" i="6"/>
  <c r="E132" i="6"/>
  <c r="C131" i="41" s="1"/>
  <c r="G132" i="6"/>
  <c r="C133" i="6"/>
  <c r="B132" i="41"/>
  <c r="A133" i="14"/>
  <c r="G132" i="41"/>
  <c r="H132" i="41" s="1"/>
  <c r="A132" i="41"/>
  <c r="A134" i="6"/>
  <c r="B132" i="6"/>
  <c r="X132" i="14"/>
  <c r="J132" i="14"/>
  <c r="D132" i="14"/>
  <c r="P132" i="14"/>
  <c r="M132" i="14"/>
  <c r="R132" i="14"/>
  <c r="K132" i="14"/>
  <c r="AH132" i="14"/>
  <c r="O132" i="14"/>
  <c r="W132" i="14"/>
  <c r="V132" i="14"/>
  <c r="E132" i="14"/>
  <c r="AB132" i="14"/>
  <c r="AJ132" i="14"/>
  <c r="G132" i="14"/>
  <c r="U132" i="14"/>
  <c r="L132" i="14"/>
  <c r="C132" i="14"/>
  <c r="N132" i="14"/>
  <c r="AE132" i="14"/>
  <c r="I132" i="14"/>
  <c r="Q132" i="14"/>
  <c r="AF132" i="14"/>
  <c r="AG132" i="14"/>
  <c r="Z132" i="14"/>
  <c r="F132" i="14"/>
  <c r="AD132" i="14"/>
  <c r="F133" i="6"/>
  <c r="G133" i="6"/>
  <c r="B133" i="6"/>
  <c r="D133" i="6"/>
  <c r="E133" i="6"/>
  <c r="C132" i="41" s="1"/>
  <c r="C134" i="6"/>
  <c r="B133" i="41"/>
  <c r="A134" i="14"/>
  <c r="G133" i="41"/>
  <c r="A133" i="41"/>
  <c r="A135" i="6"/>
  <c r="AB133" i="14"/>
  <c r="M133" i="14"/>
  <c r="N133" i="14"/>
  <c r="W133" i="14"/>
  <c r="D133" i="14"/>
  <c r="E133" i="14"/>
  <c r="L133" i="14"/>
  <c r="C133" i="14"/>
  <c r="P133" i="14"/>
  <c r="AE133" i="14"/>
  <c r="U133" i="14"/>
  <c r="G133" i="14"/>
  <c r="AH133" i="14"/>
  <c r="K133" i="14"/>
  <c r="AF133" i="14"/>
  <c r="R133" i="14"/>
  <c r="Z133" i="14"/>
  <c r="AJ133" i="14"/>
  <c r="J133" i="14"/>
  <c r="F133" i="14"/>
  <c r="O133" i="14"/>
  <c r="X133" i="14"/>
  <c r="Q133" i="14"/>
  <c r="V133" i="14"/>
  <c r="I133" i="14"/>
  <c r="AD133" i="14"/>
  <c r="AG133" i="14"/>
  <c r="F134" i="6"/>
  <c r="D134" i="6"/>
  <c r="E134" i="6"/>
  <c r="C133" i="41" s="1"/>
  <c r="I132" i="41"/>
  <c r="G134" i="6"/>
  <c r="AD134" i="14"/>
  <c r="R134" i="14"/>
  <c r="V134" i="14"/>
  <c r="P134" i="14"/>
  <c r="AF134" i="14"/>
  <c r="AG134" i="14"/>
  <c r="AB134" i="14"/>
  <c r="C134" i="14"/>
  <c r="L134" i="14"/>
  <c r="E134" i="14"/>
  <c r="AE134" i="14"/>
  <c r="K134" i="14"/>
  <c r="Z134" i="14"/>
  <c r="M134" i="14"/>
  <c r="W134" i="14"/>
  <c r="U134" i="14"/>
  <c r="Q134" i="14"/>
  <c r="G134" i="14"/>
  <c r="J134" i="14"/>
  <c r="X134" i="14"/>
  <c r="N134" i="14"/>
  <c r="AH134" i="14"/>
  <c r="I134" i="14"/>
  <c r="F134" i="14"/>
  <c r="D134" i="14"/>
  <c r="O134" i="14"/>
  <c r="AJ134" i="14"/>
  <c r="B134" i="6"/>
  <c r="A135" i="14"/>
  <c r="A134" i="41"/>
  <c r="G134" i="41"/>
  <c r="I134" i="41" s="1"/>
  <c r="C135" i="6"/>
  <c r="B134" i="41"/>
  <c r="A136" i="6"/>
  <c r="A136" i="14"/>
  <c r="C136" i="6"/>
  <c r="B135" i="41"/>
  <c r="G135" i="41"/>
  <c r="A135" i="41"/>
  <c r="A137" i="6"/>
  <c r="D135" i="6"/>
  <c r="E135" i="6"/>
  <c r="C134" i="41" s="1"/>
  <c r="D135" i="14"/>
  <c r="X135" i="14"/>
  <c r="G135" i="14"/>
  <c r="I135" i="14"/>
  <c r="AG135" i="14"/>
  <c r="E135" i="14"/>
  <c r="Q135" i="14"/>
  <c r="O135" i="14"/>
  <c r="J135" i="14"/>
  <c r="AH135" i="14"/>
  <c r="C135" i="14"/>
  <c r="L135" i="14"/>
  <c r="N135" i="14"/>
  <c r="V135" i="14"/>
  <c r="AB135" i="14"/>
  <c r="P135" i="14"/>
  <c r="M135" i="14"/>
  <c r="AJ135" i="14"/>
  <c r="AE135" i="14"/>
  <c r="Z135" i="14"/>
  <c r="F135" i="14"/>
  <c r="AF135" i="14"/>
  <c r="AD135" i="14"/>
  <c r="K135" i="14"/>
  <c r="U135" i="14"/>
  <c r="R135" i="14"/>
  <c r="W135" i="14"/>
  <c r="B135" i="6"/>
  <c r="G135" i="6"/>
  <c r="F135" i="6"/>
  <c r="AD136" i="14"/>
  <c r="W136" i="14"/>
  <c r="R136" i="14"/>
  <c r="P136" i="14"/>
  <c r="M136" i="14"/>
  <c r="I136" i="14"/>
  <c r="F136" i="14"/>
  <c r="AH136" i="14"/>
  <c r="AG136" i="14"/>
  <c r="O136" i="14"/>
  <c r="E136" i="14"/>
  <c r="X136" i="14"/>
  <c r="Z136" i="14"/>
  <c r="AF136" i="14"/>
  <c r="J136" i="14"/>
  <c r="AE136" i="14"/>
  <c r="N136" i="14"/>
  <c r="AB136" i="14"/>
  <c r="AJ136" i="14"/>
  <c r="G136" i="14"/>
  <c r="V136" i="14"/>
  <c r="U136" i="14"/>
  <c r="D136" i="14"/>
  <c r="K136" i="14"/>
  <c r="Q136" i="14"/>
  <c r="C136" i="14"/>
  <c r="L136" i="14"/>
  <c r="D136" i="6"/>
  <c r="E136" i="6"/>
  <c r="C135" i="41" s="1"/>
  <c r="B136" i="6"/>
  <c r="G136" i="6"/>
  <c r="F136" i="6"/>
  <c r="C137" i="6"/>
  <c r="B136" i="41"/>
  <c r="A137" i="14"/>
  <c r="G136" i="41"/>
  <c r="A136" i="41"/>
  <c r="A138" i="6"/>
  <c r="B137" i="6"/>
  <c r="I137" i="14"/>
  <c r="X137" i="14"/>
  <c r="W137" i="14"/>
  <c r="AE137" i="14"/>
  <c r="L137" i="14"/>
  <c r="AH137" i="14"/>
  <c r="R137" i="14"/>
  <c r="M137" i="14"/>
  <c r="C137" i="14"/>
  <c r="O137" i="14"/>
  <c r="U137" i="14"/>
  <c r="Q137" i="14"/>
  <c r="AF137" i="14"/>
  <c r="AG137" i="14"/>
  <c r="P137" i="14"/>
  <c r="AJ137" i="14"/>
  <c r="N137" i="14"/>
  <c r="D137" i="14"/>
  <c r="V137" i="14"/>
  <c r="AD137" i="14"/>
  <c r="AB137" i="14"/>
  <c r="E137" i="14"/>
  <c r="G137" i="14"/>
  <c r="K137" i="14"/>
  <c r="J137" i="14"/>
  <c r="Z137" i="14"/>
  <c r="F137" i="14"/>
  <c r="D137" i="6"/>
  <c r="E137" i="6"/>
  <c r="C136" i="41"/>
  <c r="F137" i="6"/>
  <c r="A138" i="14"/>
  <c r="G137" i="41"/>
  <c r="H137" i="41" s="1"/>
  <c r="A137" i="41"/>
  <c r="C138" i="6"/>
  <c r="B137" i="41"/>
  <c r="A139" i="6"/>
  <c r="G137" i="6"/>
  <c r="B138" i="6"/>
  <c r="F138" i="6"/>
  <c r="G138" i="41"/>
  <c r="C139" i="6"/>
  <c r="B138" i="41"/>
  <c r="A138" i="41"/>
  <c r="D138" i="41" s="1"/>
  <c r="A139" i="14"/>
  <c r="A140" i="6"/>
  <c r="D138" i="6"/>
  <c r="E138" i="6"/>
  <c r="C137" i="41"/>
  <c r="Q138" i="14"/>
  <c r="P138" i="14"/>
  <c r="E138" i="14"/>
  <c r="N138" i="14"/>
  <c r="C138" i="14"/>
  <c r="AB138" i="14"/>
  <c r="AD138" i="14"/>
  <c r="R138" i="14"/>
  <c r="AH138" i="14"/>
  <c r="W138" i="14"/>
  <c r="I138" i="14"/>
  <c r="AE138" i="14"/>
  <c r="V138" i="14"/>
  <c r="L138" i="14"/>
  <c r="X138" i="14"/>
  <c r="M138" i="14"/>
  <c r="O138" i="14"/>
  <c r="J138" i="14"/>
  <c r="AG138" i="14"/>
  <c r="G138" i="14"/>
  <c r="F138" i="14"/>
  <c r="AF138" i="14"/>
  <c r="D138" i="14"/>
  <c r="AJ138" i="14"/>
  <c r="K138" i="14"/>
  <c r="Z138" i="14"/>
  <c r="U138" i="14"/>
  <c r="G138" i="6"/>
  <c r="G139" i="6"/>
  <c r="H133" i="6"/>
  <c r="AU133" i="6" s="1"/>
  <c r="I137" i="41"/>
  <c r="AF139" i="14"/>
  <c r="I139" i="14"/>
  <c r="AH139" i="14"/>
  <c r="AB139" i="14"/>
  <c r="U139" i="14"/>
  <c r="AG139" i="14"/>
  <c r="Z139" i="14"/>
  <c r="O139" i="14"/>
  <c r="AD139" i="14"/>
  <c r="R139" i="14"/>
  <c r="M139" i="14"/>
  <c r="L139" i="14"/>
  <c r="J139" i="14"/>
  <c r="K139" i="14"/>
  <c r="AJ139" i="14"/>
  <c r="D139" i="14"/>
  <c r="N139" i="14"/>
  <c r="P139" i="14"/>
  <c r="AE139" i="14"/>
  <c r="W139" i="14"/>
  <c r="V139" i="14"/>
  <c r="G139" i="14"/>
  <c r="E139" i="14"/>
  <c r="Q139" i="14"/>
  <c r="F139" i="14"/>
  <c r="X139" i="14"/>
  <c r="C139" i="14"/>
  <c r="D139" i="6"/>
  <c r="E139" i="6"/>
  <c r="C138" i="41" s="1"/>
  <c r="G139" i="41"/>
  <c r="A140" i="14"/>
  <c r="A139" i="41"/>
  <c r="C140" i="6"/>
  <c r="B139" i="41"/>
  <c r="A141" i="6"/>
  <c r="F139" i="6"/>
  <c r="B139" i="6"/>
  <c r="G140" i="6"/>
  <c r="F140" i="6"/>
  <c r="B140" i="6"/>
  <c r="J133" i="6"/>
  <c r="AV133" i="6" s="1"/>
  <c r="R140" i="14"/>
  <c r="V140" i="14"/>
  <c r="AG140" i="14"/>
  <c r="X140" i="14"/>
  <c r="M140" i="14"/>
  <c r="J140" i="14"/>
  <c r="AJ140" i="14"/>
  <c r="K140" i="14"/>
  <c r="P140" i="14"/>
  <c r="Z140" i="14"/>
  <c r="C140" i="14"/>
  <c r="N140" i="14"/>
  <c r="G140" i="14"/>
  <c r="AH140" i="14"/>
  <c r="L140" i="14"/>
  <c r="F140" i="14"/>
  <c r="AF140" i="14"/>
  <c r="AE140" i="14"/>
  <c r="W140" i="14"/>
  <c r="U140" i="14"/>
  <c r="Q140" i="14"/>
  <c r="I140" i="14"/>
  <c r="AD140" i="14"/>
  <c r="D140" i="14"/>
  <c r="AB140" i="14"/>
  <c r="O140" i="14"/>
  <c r="E140" i="14"/>
  <c r="C141" i="6"/>
  <c r="B140" i="41"/>
  <c r="G140" i="41"/>
  <c r="A141" i="14"/>
  <c r="A140" i="41"/>
  <c r="A142" i="6"/>
  <c r="D140" i="6"/>
  <c r="E140" i="6"/>
  <c r="C139" i="41" s="1"/>
  <c r="B141" i="6"/>
  <c r="G141" i="6"/>
  <c r="F141" i="6"/>
  <c r="D141" i="6"/>
  <c r="E141" i="6"/>
  <c r="C140" i="41" s="1"/>
  <c r="AJ141" i="14"/>
  <c r="AF141" i="14"/>
  <c r="M141" i="14"/>
  <c r="W141" i="14"/>
  <c r="F141" i="14"/>
  <c r="AE141" i="14"/>
  <c r="O141" i="14"/>
  <c r="D141" i="14"/>
  <c r="L141" i="14"/>
  <c r="G141" i="14"/>
  <c r="Q141" i="14"/>
  <c r="E141" i="14"/>
  <c r="J141" i="14"/>
  <c r="U141" i="14"/>
  <c r="AB141" i="14"/>
  <c r="AD141" i="14"/>
  <c r="AH141" i="14"/>
  <c r="P141" i="14"/>
  <c r="X141" i="14"/>
  <c r="K141" i="14"/>
  <c r="V141" i="14"/>
  <c r="I141" i="14"/>
  <c r="C141" i="14"/>
  <c r="N141" i="14"/>
  <c r="AG141" i="14"/>
  <c r="Z141" i="14"/>
  <c r="R141" i="14"/>
  <c r="G141" i="41"/>
  <c r="H141" i="41" s="1"/>
  <c r="C142" i="6"/>
  <c r="B141" i="41"/>
  <c r="A142" i="14"/>
  <c r="A143" i="6"/>
  <c r="N133" i="6"/>
  <c r="H135" i="6"/>
  <c r="AU135" i="6" s="1"/>
  <c r="J135" i="6"/>
  <c r="AV135" i="6" s="1"/>
  <c r="G142" i="6"/>
  <c r="A143" i="14"/>
  <c r="G142" i="41"/>
  <c r="C143" i="6"/>
  <c r="B142" i="41"/>
  <c r="A142" i="41"/>
  <c r="A144" i="6"/>
  <c r="F142" i="6"/>
  <c r="F142" i="14"/>
  <c r="M142" i="14"/>
  <c r="R142" i="14"/>
  <c r="O142" i="14"/>
  <c r="N142" i="14"/>
  <c r="Q142" i="14"/>
  <c r="C142" i="14"/>
  <c r="G142" i="14"/>
  <c r="W142" i="14"/>
  <c r="J142" i="14"/>
  <c r="V142" i="14"/>
  <c r="I142" i="14"/>
  <c r="L142" i="14"/>
  <c r="AF142" i="14"/>
  <c r="K142" i="14"/>
  <c r="AG142" i="14"/>
  <c r="U142" i="14"/>
  <c r="AE142" i="14"/>
  <c r="Z142" i="14"/>
  <c r="E142" i="14"/>
  <c r="X142" i="14"/>
  <c r="AJ142" i="14"/>
  <c r="AH142" i="14"/>
  <c r="P142" i="14"/>
  <c r="AB142" i="14"/>
  <c r="D142" i="14"/>
  <c r="AD142" i="14"/>
  <c r="B142" i="6"/>
  <c r="D142" i="6"/>
  <c r="E142" i="6"/>
  <c r="C141" i="41" s="1"/>
  <c r="F143" i="6"/>
  <c r="D143" i="6"/>
  <c r="E143" i="6"/>
  <c r="C142" i="41" s="1"/>
  <c r="C143" i="14"/>
  <c r="R143" i="14"/>
  <c r="AD143" i="14"/>
  <c r="U143" i="14"/>
  <c r="P143" i="14"/>
  <c r="X143" i="14"/>
  <c r="J143" i="14"/>
  <c r="W143" i="14"/>
  <c r="AJ143" i="14"/>
  <c r="E143" i="14"/>
  <c r="AF143" i="14"/>
  <c r="Q143" i="14"/>
  <c r="N143" i="14"/>
  <c r="Z143" i="14"/>
  <c r="G143" i="14"/>
  <c r="AG143" i="14"/>
  <c r="F143" i="14"/>
  <c r="M143" i="14"/>
  <c r="K143" i="14"/>
  <c r="V143" i="14"/>
  <c r="AE143" i="14"/>
  <c r="L143" i="14"/>
  <c r="I143" i="14"/>
  <c r="AH143" i="14"/>
  <c r="O143" i="14"/>
  <c r="D143" i="14"/>
  <c r="AB143" i="14"/>
  <c r="N135" i="6"/>
  <c r="G143" i="41"/>
  <c r="C144" i="6"/>
  <c r="B143" i="41"/>
  <c r="A143" i="41"/>
  <c r="A144" i="14"/>
  <c r="A145" i="6"/>
  <c r="G143" i="6"/>
  <c r="B143" i="6"/>
  <c r="D144" i="6"/>
  <c r="E144" i="6"/>
  <c r="C143" i="41" s="1"/>
  <c r="C145" i="6"/>
  <c r="B144" i="41"/>
  <c r="G144" i="41"/>
  <c r="H144" i="41" s="1"/>
  <c r="A145" i="14"/>
  <c r="G145" i="6"/>
  <c r="A144" i="41"/>
  <c r="A146" i="6"/>
  <c r="F144" i="6"/>
  <c r="B144" i="6"/>
  <c r="U144" i="14"/>
  <c r="W144" i="14"/>
  <c r="M144" i="14"/>
  <c r="X144" i="14"/>
  <c r="AH144" i="14"/>
  <c r="Q144" i="14"/>
  <c r="AG144" i="14"/>
  <c r="Z144" i="14"/>
  <c r="F144" i="14"/>
  <c r="AD144" i="14"/>
  <c r="J144" i="14"/>
  <c r="K144" i="14"/>
  <c r="L144" i="14"/>
  <c r="I144" i="14"/>
  <c r="AJ144" i="14"/>
  <c r="G144" i="14"/>
  <c r="O144" i="14"/>
  <c r="AE144" i="14"/>
  <c r="AF144" i="14"/>
  <c r="P144" i="14"/>
  <c r="AB144" i="14"/>
  <c r="N144" i="14"/>
  <c r="E144" i="14"/>
  <c r="V144" i="14"/>
  <c r="C144" i="14"/>
  <c r="D144" i="14"/>
  <c r="R144" i="14"/>
  <c r="G144" i="6"/>
  <c r="F145" i="6"/>
  <c r="D145" i="6"/>
  <c r="E145" i="6"/>
  <c r="C144" i="41" s="1"/>
  <c r="B145" i="6"/>
  <c r="V145" i="14"/>
  <c r="M145" i="14"/>
  <c r="R145" i="14"/>
  <c r="AD145" i="14"/>
  <c r="U145" i="14"/>
  <c r="K145" i="14"/>
  <c r="W145" i="14"/>
  <c r="P145" i="14"/>
  <c r="F145" i="14"/>
  <c r="AB145" i="14"/>
  <c r="AE145" i="14"/>
  <c r="AH145" i="14"/>
  <c r="O145" i="14"/>
  <c r="AJ145" i="14"/>
  <c r="I145" i="14"/>
  <c r="AF145" i="14"/>
  <c r="C145" i="14"/>
  <c r="L145" i="14"/>
  <c r="X145" i="14"/>
  <c r="D145" i="14"/>
  <c r="AG145" i="14"/>
  <c r="Z145" i="14"/>
  <c r="G145" i="14"/>
  <c r="N145" i="14"/>
  <c r="J145" i="14"/>
  <c r="Q145" i="14"/>
  <c r="E145" i="14"/>
  <c r="A146" i="14"/>
  <c r="C146" i="6"/>
  <c r="B145" i="41"/>
  <c r="G145" i="41"/>
  <c r="A145" i="41"/>
  <c r="A147" i="6"/>
  <c r="F146" i="6"/>
  <c r="I144" i="41"/>
  <c r="B146" i="6"/>
  <c r="H140" i="6"/>
  <c r="AU140" i="6" s="1"/>
  <c r="D146" i="6"/>
  <c r="E146" i="6"/>
  <c r="C145" i="41" s="1"/>
  <c r="G146" i="41"/>
  <c r="C147" i="6"/>
  <c r="B146" i="41"/>
  <c r="A147" i="14"/>
  <c r="G147" i="6"/>
  <c r="A146" i="41"/>
  <c r="A148" i="6"/>
  <c r="G146" i="6"/>
  <c r="AH146" i="14"/>
  <c r="U146" i="14"/>
  <c r="G146" i="14"/>
  <c r="Q146" i="14"/>
  <c r="K146" i="14"/>
  <c r="N146" i="14"/>
  <c r="AB146" i="14"/>
  <c r="D146" i="14"/>
  <c r="AE146" i="14"/>
  <c r="AF146" i="14"/>
  <c r="AJ146" i="14"/>
  <c r="C146" i="14"/>
  <c r="F146" i="14"/>
  <c r="I146" i="14"/>
  <c r="V146" i="14"/>
  <c r="AD146" i="14"/>
  <c r="R146" i="14"/>
  <c r="O146" i="14"/>
  <c r="Z146" i="14"/>
  <c r="J146" i="14"/>
  <c r="X146" i="14"/>
  <c r="L146" i="14"/>
  <c r="E146" i="14"/>
  <c r="W146" i="14"/>
  <c r="M146" i="14"/>
  <c r="AG146" i="14"/>
  <c r="P146" i="14"/>
  <c r="F147" i="6"/>
  <c r="D147" i="6"/>
  <c r="E147" i="6"/>
  <c r="C146" i="41" s="1"/>
  <c r="L147" i="14"/>
  <c r="AF147" i="14"/>
  <c r="O147" i="14"/>
  <c r="G147" i="14"/>
  <c r="M147" i="14"/>
  <c r="F147" i="14"/>
  <c r="P147" i="14"/>
  <c r="AE147" i="14"/>
  <c r="AD147" i="14"/>
  <c r="C147" i="14"/>
  <c r="V147" i="14"/>
  <c r="N147" i="14"/>
  <c r="E147" i="14"/>
  <c r="U147" i="14"/>
  <c r="Q147" i="14"/>
  <c r="W147" i="14"/>
  <c r="AH147" i="14"/>
  <c r="R147" i="14"/>
  <c r="J147" i="14"/>
  <c r="K147" i="14"/>
  <c r="AB147" i="14"/>
  <c r="Z147" i="14"/>
  <c r="X147" i="14"/>
  <c r="AJ147" i="14"/>
  <c r="I147" i="14"/>
  <c r="D147" i="14"/>
  <c r="AG147" i="14"/>
  <c r="C148" i="6"/>
  <c r="B147" i="41"/>
  <c r="A148" i="14"/>
  <c r="G147" i="41"/>
  <c r="H147" i="41" s="1"/>
  <c r="A147" i="41"/>
  <c r="A149" i="6"/>
  <c r="B147" i="6"/>
  <c r="J140" i="6"/>
  <c r="AV140" i="6" s="1"/>
  <c r="H146" i="41"/>
  <c r="L148" i="14"/>
  <c r="U148" i="14"/>
  <c r="Q148" i="14"/>
  <c r="V148" i="14"/>
  <c r="K148" i="14"/>
  <c r="C148" i="14"/>
  <c r="R148" i="14"/>
  <c r="AJ148" i="14"/>
  <c r="G148" i="14"/>
  <c r="I148" i="14"/>
  <c r="E148" i="14"/>
  <c r="O148" i="14"/>
  <c r="D148" i="14"/>
  <c r="AD148" i="14"/>
  <c r="J148" i="14"/>
  <c r="W148" i="14"/>
  <c r="AG148" i="14"/>
  <c r="AH148" i="14"/>
  <c r="Z148" i="14"/>
  <c r="AB148" i="14"/>
  <c r="X148" i="14"/>
  <c r="AF148" i="14"/>
  <c r="N148" i="14"/>
  <c r="M148" i="14"/>
  <c r="P148" i="14"/>
  <c r="F148" i="14"/>
  <c r="AE148" i="14"/>
  <c r="G148" i="6"/>
  <c r="N140" i="6"/>
  <c r="I146" i="41"/>
  <c r="F148" i="6"/>
  <c r="D148" i="6"/>
  <c r="E148" i="6"/>
  <c r="C147" i="41"/>
  <c r="B148" i="6"/>
  <c r="A149" i="14"/>
  <c r="G148" i="41"/>
  <c r="H148" i="41" s="1"/>
  <c r="A148" i="41"/>
  <c r="C149" i="6"/>
  <c r="B148" i="41"/>
  <c r="A150" i="6"/>
  <c r="C150" i="6"/>
  <c r="B149" i="41"/>
  <c r="G149" i="41"/>
  <c r="A150" i="14"/>
  <c r="A149" i="41"/>
  <c r="A151" i="6"/>
  <c r="B149" i="6"/>
  <c r="G149" i="6"/>
  <c r="K149" i="14"/>
  <c r="AJ149" i="14"/>
  <c r="Z149" i="14"/>
  <c r="G149" i="14"/>
  <c r="J149" i="14"/>
  <c r="R149" i="14"/>
  <c r="O149" i="14"/>
  <c r="F149" i="14"/>
  <c r="D149" i="14"/>
  <c r="AD149" i="14"/>
  <c r="W149" i="14"/>
  <c r="L149" i="14"/>
  <c r="E149" i="14"/>
  <c r="N149" i="14"/>
  <c r="X149" i="14"/>
  <c r="AG149" i="14"/>
  <c r="AF149" i="14"/>
  <c r="P149" i="14"/>
  <c r="AB149" i="14"/>
  <c r="AH149" i="14"/>
  <c r="V149" i="14"/>
  <c r="AE149" i="14"/>
  <c r="M149" i="14"/>
  <c r="Q149" i="14"/>
  <c r="U149" i="14"/>
  <c r="C149" i="14"/>
  <c r="I149" i="14"/>
  <c r="F149" i="6"/>
  <c r="D149" i="6"/>
  <c r="E149" i="6"/>
  <c r="C148" i="41"/>
  <c r="D150" i="6"/>
  <c r="E150" i="6"/>
  <c r="C149" i="41" s="1"/>
  <c r="Z150" i="14"/>
  <c r="R150" i="14"/>
  <c r="I150" i="14"/>
  <c r="U150" i="14"/>
  <c r="V150" i="14"/>
  <c r="AG150" i="14"/>
  <c r="O150" i="14"/>
  <c r="J150" i="14"/>
  <c r="E150" i="14"/>
  <c r="M150" i="14"/>
  <c r="D150" i="14"/>
  <c r="F150" i="14"/>
  <c r="P150" i="14"/>
  <c r="AJ150" i="14"/>
  <c r="G150" i="14"/>
  <c r="AF150" i="14"/>
  <c r="AH150" i="14"/>
  <c r="K150" i="14"/>
  <c r="L150" i="14"/>
  <c r="W150" i="14"/>
  <c r="X150" i="14"/>
  <c r="N150" i="14"/>
  <c r="AD150" i="14"/>
  <c r="C150" i="14"/>
  <c r="Q150" i="14"/>
  <c r="AE150" i="14"/>
  <c r="AB150" i="14"/>
  <c r="H144" i="6"/>
  <c r="AU144" i="6" s="1"/>
  <c r="B150" i="6"/>
  <c r="F150" i="6"/>
  <c r="G150" i="6"/>
  <c r="A151" i="14"/>
  <c r="G150" i="41"/>
  <c r="H150" i="41" s="1"/>
  <c r="C151" i="6"/>
  <c r="B150" i="41"/>
  <c r="G151" i="6"/>
  <c r="A150" i="41"/>
  <c r="A152" i="6"/>
  <c r="D151" i="6"/>
  <c r="E151" i="6"/>
  <c r="C150" i="41" s="1"/>
  <c r="B151" i="6"/>
  <c r="C152" i="6"/>
  <c r="B151" i="41"/>
  <c r="G151" i="41"/>
  <c r="A152" i="14"/>
  <c r="A151" i="41"/>
  <c r="A153" i="6"/>
  <c r="F151" i="6"/>
  <c r="AD151" i="14"/>
  <c r="AE151" i="14"/>
  <c r="O151" i="14"/>
  <c r="I151" i="14"/>
  <c r="V151" i="14"/>
  <c r="D151" i="14"/>
  <c r="AG151" i="14"/>
  <c r="AJ151" i="14"/>
  <c r="P151" i="14"/>
  <c r="AH151" i="14"/>
  <c r="Z151" i="14"/>
  <c r="Q151" i="14"/>
  <c r="G151" i="14"/>
  <c r="E151" i="14"/>
  <c r="W151" i="14"/>
  <c r="C151" i="14"/>
  <c r="U151" i="14"/>
  <c r="X151" i="14"/>
  <c r="F151" i="14"/>
  <c r="AB151" i="14"/>
  <c r="N151" i="14"/>
  <c r="AF151" i="14"/>
  <c r="L151" i="14"/>
  <c r="J151" i="14"/>
  <c r="R151" i="14"/>
  <c r="K151" i="14"/>
  <c r="M151" i="14"/>
  <c r="J144" i="6"/>
  <c r="AV144" i="6" s="1"/>
  <c r="B152" i="6"/>
  <c r="D152" i="6"/>
  <c r="E152" i="6"/>
  <c r="C151" i="41" s="1"/>
  <c r="G152" i="6"/>
  <c r="H151" i="41"/>
  <c r="AJ152" i="14"/>
  <c r="V152" i="14"/>
  <c r="AH152" i="14"/>
  <c r="M152" i="14"/>
  <c r="AE152" i="14"/>
  <c r="E152" i="14"/>
  <c r="U152" i="14"/>
  <c r="X152" i="14"/>
  <c r="K152" i="14"/>
  <c r="C152" i="14"/>
  <c r="R152" i="14"/>
  <c r="AF152" i="14"/>
  <c r="N152" i="14"/>
  <c r="W152" i="14"/>
  <c r="L152" i="14"/>
  <c r="AD152" i="14"/>
  <c r="I152" i="14"/>
  <c r="D152" i="14"/>
  <c r="F152" i="14"/>
  <c r="J152" i="14"/>
  <c r="Z152" i="14"/>
  <c r="Q152" i="14"/>
  <c r="AB152" i="14"/>
  <c r="P152" i="14"/>
  <c r="O152" i="14"/>
  <c r="G152" i="14"/>
  <c r="AG152" i="14"/>
  <c r="N144" i="6"/>
  <c r="C153" i="6"/>
  <c r="B152" i="41"/>
  <c r="A153" i="14"/>
  <c r="G152" i="41"/>
  <c r="H152" i="41" s="1"/>
  <c r="A152" i="41"/>
  <c r="A154" i="6"/>
  <c r="F152" i="6"/>
  <c r="G153" i="6"/>
  <c r="I151" i="41"/>
  <c r="D153" i="6"/>
  <c r="E153" i="6"/>
  <c r="C152" i="41"/>
  <c r="F153" i="6"/>
  <c r="C154" i="6"/>
  <c r="B153" i="41"/>
  <c r="G153" i="41"/>
  <c r="A154" i="14"/>
  <c r="A153" i="41"/>
  <c r="A155" i="6"/>
  <c r="B153" i="6"/>
  <c r="D153" i="14"/>
  <c r="Z153" i="14"/>
  <c r="E153" i="14"/>
  <c r="F153" i="14"/>
  <c r="M153" i="14"/>
  <c r="I153" i="14"/>
  <c r="Q153" i="14"/>
  <c r="P153" i="14"/>
  <c r="X153" i="14"/>
  <c r="V153" i="14"/>
  <c r="AF153" i="14"/>
  <c r="AH153" i="14"/>
  <c r="AB153" i="14"/>
  <c r="J153" i="14"/>
  <c r="AE153" i="14"/>
  <c r="W153" i="14"/>
  <c r="G153" i="14"/>
  <c r="O153" i="14"/>
  <c r="U153" i="14"/>
  <c r="R153" i="14"/>
  <c r="L153" i="14"/>
  <c r="AD153" i="14"/>
  <c r="N153" i="14"/>
  <c r="K153" i="14"/>
  <c r="C153" i="14"/>
  <c r="AG153" i="14"/>
  <c r="AJ153" i="14"/>
  <c r="I152" i="41"/>
  <c r="C155" i="6"/>
  <c r="B154" i="41"/>
  <c r="A155" i="14"/>
  <c r="F155" i="6"/>
  <c r="G154" i="41"/>
  <c r="A156" i="6"/>
  <c r="AB154" i="14"/>
  <c r="Q154" i="14"/>
  <c r="AH154" i="14"/>
  <c r="D154" i="14"/>
  <c r="AJ154" i="14"/>
  <c r="R154" i="14"/>
  <c r="C154" i="14"/>
  <c r="G154" i="14"/>
  <c r="AE154" i="14"/>
  <c r="J154" i="14"/>
  <c r="I154" i="14"/>
  <c r="AG154" i="14"/>
  <c r="P154" i="14"/>
  <c r="O154" i="14"/>
  <c r="L154" i="14"/>
  <c r="AD154" i="14"/>
  <c r="F154" i="14"/>
  <c r="AF154" i="14"/>
  <c r="V154" i="14"/>
  <c r="M154" i="14"/>
  <c r="Z154" i="14"/>
  <c r="K154" i="14"/>
  <c r="E154" i="14"/>
  <c r="W154" i="14"/>
  <c r="N154" i="14"/>
  <c r="U154" i="14"/>
  <c r="X154" i="14"/>
  <c r="B154" i="6"/>
  <c r="G154" i="6"/>
  <c r="D154" i="6"/>
  <c r="E154" i="6"/>
  <c r="C153" i="41" s="1"/>
  <c r="F154" i="6"/>
  <c r="G155" i="6"/>
  <c r="H149" i="6"/>
  <c r="AU149" i="6" s="1"/>
  <c r="B155" i="6"/>
  <c r="D155" i="6"/>
  <c r="E155" i="6"/>
  <c r="C154" i="41" s="1"/>
  <c r="C156" i="6"/>
  <c r="B155" i="41"/>
  <c r="G155" i="41"/>
  <c r="H155" i="41" s="1"/>
  <c r="A156" i="14"/>
  <c r="A155" i="41"/>
  <c r="D155" i="41" s="1"/>
  <c r="A157" i="6"/>
  <c r="I155" i="14"/>
  <c r="AD155" i="14"/>
  <c r="AB155" i="14"/>
  <c r="K155" i="14"/>
  <c r="W155" i="14"/>
  <c r="V155" i="14"/>
  <c r="L155" i="14"/>
  <c r="U155" i="14"/>
  <c r="R155" i="14"/>
  <c r="AJ155" i="14"/>
  <c r="AF155" i="14"/>
  <c r="AG155" i="14"/>
  <c r="M155" i="14"/>
  <c r="Q155" i="14"/>
  <c r="G155" i="14"/>
  <c r="P155" i="14"/>
  <c r="X155" i="14"/>
  <c r="C155" i="14"/>
  <c r="J155" i="14"/>
  <c r="D155" i="14"/>
  <c r="AH155" i="14"/>
  <c r="N155" i="14"/>
  <c r="O155" i="14"/>
  <c r="Z155" i="14"/>
  <c r="F155" i="14"/>
  <c r="E155" i="14"/>
  <c r="AE155" i="14"/>
  <c r="H154" i="41"/>
  <c r="D156" i="6"/>
  <c r="E156" i="6"/>
  <c r="C155" i="41" s="1"/>
  <c r="F156" i="6"/>
  <c r="G156" i="6"/>
  <c r="B156" i="6"/>
  <c r="I154" i="41"/>
  <c r="AE156" i="14"/>
  <c r="AF156" i="14"/>
  <c r="AD156" i="14"/>
  <c r="W156" i="14"/>
  <c r="M156" i="14"/>
  <c r="Z156" i="14"/>
  <c r="AJ156" i="14"/>
  <c r="AB156" i="14"/>
  <c r="R156" i="14"/>
  <c r="G156" i="14"/>
  <c r="U156" i="14"/>
  <c r="F156" i="14"/>
  <c r="N156" i="14"/>
  <c r="AH156" i="14"/>
  <c r="X156" i="14"/>
  <c r="L156" i="14"/>
  <c r="AG156" i="14"/>
  <c r="Q156" i="14"/>
  <c r="O156" i="14"/>
  <c r="K156" i="14"/>
  <c r="V156" i="14"/>
  <c r="I156" i="14"/>
  <c r="J156" i="14"/>
  <c r="P156" i="14"/>
  <c r="D156" i="14"/>
  <c r="E156" i="14"/>
  <c r="C156" i="14"/>
  <c r="C157" i="6"/>
  <c r="B156" i="41"/>
  <c r="G156" i="41"/>
  <c r="H156" i="41" s="1"/>
  <c r="A156" i="41"/>
  <c r="A157" i="14"/>
  <c r="A158" i="6"/>
  <c r="J149" i="6"/>
  <c r="AV149" i="6" s="1"/>
  <c r="I155" i="41"/>
  <c r="F157" i="6"/>
  <c r="B157" i="6"/>
  <c r="G157" i="6"/>
  <c r="N149" i="6"/>
  <c r="D157" i="6"/>
  <c r="E157" i="6"/>
  <c r="C156" i="41" s="1"/>
  <c r="A158" i="14"/>
  <c r="G157" i="41"/>
  <c r="J157" i="41" s="1"/>
  <c r="C158" i="6"/>
  <c r="B157" i="41"/>
  <c r="A157" i="41"/>
  <c r="A159" i="6"/>
  <c r="G157" i="14"/>
  <c r="Z157" i="14"/>
  <c r="O157" i="14"/>
  <c r="F157" i="14"/>
  <c r="W157" i="14"/>
  <c r="AF157" i="14"/>
  <c r="C157" i="14"/>
  <c r="AH157" i="14"/>
  <c r="L157" i="14"/>
  <c r="R157" i="14"/>
  <c r="AD157" i="14"/>
  <c r="E157" i="14"/>
  <c r="AJ157" i="14"/>
  <c r="M157" i="14"/>
  <c r="AG157" i="14"/>
  <c r="AB157" i="14"/>
  <c r="K157" i="14"/>
  <c r="D157" i="14"/>
  <c r="AE157" i="14"/>
  <c r="U157" i="14"/>
  <c r="J157" i="14"/>
  <c r="V157" i="14"/>
  <c r="N157" i="14"/>
  <c r="Q157" i="14"/>
  <c r="P157" i="14"/>
  <c r="I157" i="14"/>
  <c r="X157" i="14"/>
  <c r="D158" i="6"/>
  <c r="E158" i="6"/>
  <c r="C157" i="41" s="1"/>
  <c r="G158" i="6"/>
  <c r="F158" i="6"/>
  <c r="R158" i="14"/>
  <c r="O158" i="14"/>
  <c r="M158" i="14"/>
  <c r="E158" i="14"/>
  <c r="V158" i="14"/>
  <c r="Z158" i="14"/>
  <c r="D158" i="14"/>
  <c r="AJ158" i="14"/>
  <c r="AE158" i="14"/>
  <c r="N158" i="14"/>
  <c r="I158" i="14"/>
  <c r="AD158" i="14"/>
  <c r="Q158" i="14"/>
  <c r="AB158" i="14"/>
  <c r="C158" i="14"/>
  <c r="G158" i="14"/>
  <c r="P158" i="14"/>
  <c r="X158" i="14"/>
  <c r="J158" i="14"/>
  <c r="W158" i="14"/>
  <c r="AF158" i="14"/>
  <c r="AG158" i="14"/>
  <c r="L158" i="14"/>
  <c r="U158" i="14"/>
  <c r="K158" i="14"/>
  <c r="F158" i="14"/>
  <c r="AH158" i="14"/>
  <c r="C159" i="6"/>
  <c r="B158" i="41"/>
  <c r="A159" i="14"/>
  <c r="G158" i="41"/>
  <c r="A158" i="41"/>
  <c r="A160" i="6"/>
  <c r="B158" i="6"/>
  <c r="F159" i="6"/>
  <c r="G159" i="6"/>
  <c r="D159" i="6"/>
  <c r="E159" i="6"/>
  <c r="C158" i="41" s="1"/>
  <c r="B159" i="6"/>
  <c r="A160" i="14"/>
  <c r="G159" i="41"/>
  <c r="H159" i="41" s="1"/>
  <c r="A159" i="41"/>
  <c r="C160" i="6"/>
  <c r="B159" i="41"/>
  <c r="A161" i="6"/>
  <c r="L159" i="14"/>
  <c r="AF159" i="14"/>
  <c r="N159" i="14"/>
  <c r="J159" i="14"/>
  <c r="AD159" i="14"/>
  <c r="M159" i="14"/>
  <c r="R159" i="14"/>
  <c r="V159" i="14"/>
  <c r="AG159" i="14"/>
  <c r="C159" i="14"/>
  <c r="W159" i="14"/>
  <c r="AE159" i="14"/>
  <c r="X159" i="14"/>
  <c r="E159" i="14"/>
  <c r="G159" i="14"/>
  <c r="F159" i="14"/>
  <c r="I159" i="14"/>
  <c r="AH159" i="14"/>
  <c r="K159" i="14"/>
  <c r="Z159" i="14"/>
  <c r="Q159" i="14"/>
  <c r="O159" i="14"/>
  <c r="AB159" i="14"/>
  <c r="U159" i="14"/>
  <c r="AJ159" i="14"/>
  <c r="P159" i="14"/>
  <c r="D159" i="14"/>
  <c r="H158" i="41"/>
  <c r="I158" i="41"/>
  <c r="F160" i="6"/>
  <c r="A161" i="14"/>
  <c r="C161" i="6"/>
  <c r="B160" i="41"/>
  <c r="A160" i="41"/>
  <c r="G160" i="41"/>
  <c r="A162" i="6"/>
  <c r="B160" i="6"/>
  <c r="D160" i="6"/>
  <c r="E160" i="6"/>
  <c r="C159" i="41"/>
  <c r="G160" i="6"/>
  <c r="U160" i="14"/>
  <c r="W160" i="14"/>
  <c r="P160" i="14"/>
  <c r="Q160" i="14"/>
  <c r="AF160" i="14"/>
  <c r="AB160" i="14"/>
  <c r="Z160" i="14"/>
  <c r="C160" i="14"/>
  <c r="G160" i="14"/>
  <c r="D160" i="14"/>
  <c r="AJ160" i="14"/>
  <c r="AG160" i="14"/>
  <c r="M160" i="14"/>
  <c r="F160" i="14"/>
  <c r="AE160" i="14"/>
  <c r="J160" i="14"/>
  <c r="V160" i="14"/>
  <c r="X160" i="14"/>
  <c r="AH160" i="14"/>
  <c r="R160" i="14"/>
  <c r="I160" i="14"/>
  <c r="N160" i="14"/>
  <c r="E160" i="14"/>
  <c r="O160" i="14"/>
  <c r="K160" i="14"/>
  <c r="L160" i="14"/>
  <c r="AD160" i="14"/>
  <c r="H154" i="6"/>
  <c r="AU154" i="6" s="1"/>
  <c r="D161" i="6"/>
  <c r="E161" i="6"/>
  <c r="C160" i="41" s="1"/>
  <c r="G161" i="6"/>
  <c r="J154" i="6"/>
  <c r="AV154" i="6" s="1"/>
  <c r="I161" i="14"/>
  <c r="AG161" i="14"/>
  <c r="AE161" i="14"/>
  <c r="U161" i="14"/>
  <c r="Z161" i="14"/>
  <c r="V161" i="14"/>
  <c r="D161" i="14"/>
  <c r="AF161" i="14"/>
  <c r="W161" i="14"/>
  <c r="F161" i="14"/>
  <c r="L161" i="14"/>
  <c r="Q161" i="14"/>
  <c r="P161" i="14"/>
  <c r="X161" i="14"/>
  <c r="J161" i="14"/>
  <c r="M161" i="14"/>
  <c r="AH161" i="14"/>
  <c r="AB161" i="14"/>
  <c r="G161" i="14"/>
  <c r="K161" i="14"/>
  <c r="R161" i="14"/>
  <c r="O161" i="14"/>
  <c r="AD161" i="14"/>
  <c r="C161" i="14"/>
  <c r="E161" i="14"/>
  <c r="AJ161" i="14"/>
  <c r="N161" i="14"/>
  <c r="B161" i="6"/>
  <c r="I159" i="41"/>
  <c r="C162" i="6"/>
  <c r="B161" i="41"/>
  <c r="G161" i="41"/>
  <c r="H161" i="41" s="1"/>
  <c r="A162" i="14"/>
  <c r="A161" i="41"/>
  <c r="A163" i="6"/>
  <c r="F161" i="6"/>
  <c r="A163" i="14"/>
  <c r="G162" i="41"/>
  <c r="A162" i="41"/>
  <c r="C163" i="6"/>
  <c r="B162" i="41"/>
  <c r="A164" i="6"/>
  <c r="N154" i="6"/>
  <c r="AB162" i="14"/>
  <c r="L162" i="14"/>
  <c r="E162" i="14"/>
  <c r="G162" i="14"/>
  <c r="D162" i="14"/>
  <c r="N162" i="14"/>
  <c r="AG162" i="14"/>
  <c r="AE162" i="14"/>
  <c r="AF162" i="14"/>
  <c r="W162" i="14"/>
  <c r="U162" i="14"/>
  <c r="V162" i="14"/>
  <c r="X162" i="14"/>
  <c r="Q162" i="14"/>
  <c r="M162" i="14"/>
  <c r="C162" i="14"/>
  <c r="O162" i="14"/>
  <c r="K162" i="14"/>
  <c r="F162" i="14"/>
  <c r="Z162" i="14"/>
  <c r="R162" i="14"/>
  <c r="P162" i="14"/>
  <c r="J162" i="14"/>
  <c r="AD162" i="14"/>
  <c r="AJ162" i="14"/>
  <c r="AH162" i="14"/>
  <c r="I162" i="14"/>
  <c r="G162" i="6"/>
  <c r="D162" i="6"/>
  <c r="E162" i="6"/>
  <c r="C161" i="41" s="1"/>
  <c r="F162" i="6"/>
  <c r="B162" i="6"/>
  <c r="H157" i="6"/>
  <c r="AU157" i="6" s="1"/>
  <c r="X163" i="14"/>
  <c r="AF163" i="14"/>
  <c r="W163" i="14"/>
  <c r="M163" i="14"/>
  <c r="Q163" i="14"/>
  <c r="AJ163" i="14"/>
  <c r="AD163" i="14"/>
  <c r="K163" i="14"/>
  <c r="P163" i="14"/>
  <c r="E163" i="14"/>
  <c r="V163" i="14"/>
  <c r="AH163" i="14"/>
  <c r="U163" i="14"/>
  <c r="O163" i="14"/>
  <c r="AB163" i="14"/>
  <c r="J163" i="14"/>
  <c r="C163" i="14"/>
  <c r="AE163" i="14"/>
  <c r="F163" i="14"/>
  <c r="L163" i="14"/>
  <c r="R163" i="14"/>
  <c r="AG163" i="14"/>
  <c r="N163" i="14"/>
  <c r="G163" i="14"/>
  <c r="Z163" i="14"/>
  <c r="I163" i="14"/>
  <c r="D163" i="14"/>
  <c r="I161" i="41"/>
  <c r="G163" i="6"/>
  <c r="F163" i="6"/>
  <c r="G163" i="41"/>
  <c r="C164" i="6"/>
  <c r="B163" i="41"/>
  <c r="A163" i="41"/>
  <c r="A164" i="14"/>
  <c r="A165" i="6"/>
  <c r="D163" i="6"/>
  <c r="E163" i="6"/>
  <c r="C162" i="41" s="1"/>
  <c r="B163" i="6"/>
  <c r="B164" i="6"/>
  <c r="G164" i="6"/>
  <c r="D164" i="6"/>
  <c r="E164" i="6"/>
  <c r="C163" i="41" s="1"/>
  <c r="G164" i="41"/>
  <c r="A165" i="14"/>
  <c r="A164" i="41"/>
  <c r="C165" i="6"/>
  <c r="B164" i="41"/>
  <c r="A166" i="6"/>
  <c r="AF164" i="14"/>
  <c r="Z164" i="14"/>
  <c r="O164" i="14"/>
  <c r="U164" i="14"/>
  <c r="G164" i="14"/>
  <c r="K164" i="14"/>
  <c r="V164" i="14"/>
  <c r="J164" i="14"/>
  <c r="AD164" i="14"/>
  <c r="Q164" i="14"/>
  <c r="AG164" i="14"/>
  <c r="AH164" i="14"/>
  <c r="C164" i="14"/>
  <c r="D164" i="14"/>
  <c r="F164" i="14"/>
  <c r="P164" i="14"/>
  <c r="AE164" i="14"/>
  <c r="R164" i="14"/>
  <c r="I164" i="14"/>
  <c r="X164" i="14"/>
  <c r="E164" i="14"/>
  <c r="W164" i="14"/>
  <c r="N164" i="14"/>
  <c r="L164" i="14"/>
  <c r="AJ164" i="14"/>
  <c r="M164" i="14"/>
  <c r="AB164" i="14"/>
  <c r="F164" i="6"/>
  <c r="J157" i="6"/>
  <c r="AV157" i="6" s="1"/>
  <c r="A166" i="14"/>
  <c r="C166" i="6"/>
  <c r="B165" i="41"/>
  <c r="G165" i="41"/>
  <c r="H165" i="41" s="1"/>
  <c r="A165" i="41"/>
  <c r="A167" i="6"/>
  <c r="N157" i="6"/>
  <c r="AE165" i="14"/>
  <c r="AD165" i="14"/>
  <c r="R165" i="14"/>
  <c r="E165" i="14"/>
  <c r="Z165" i="14"/>
  <c r="J165" i="14"/>
  <c r="C165" i="14"/>
  <c r="L165" i="14"/>
  <c r="X165" i="14"/>
  <c r="AH165" i="14"/>
  <c r="AJ165" i="14"/>
  <c r="M165" i="14"/>
  <c r="W165" i="14"/>
  <c r="AB165" i="14"/>
  <c r="AF165" i="14"/>
  <c r="G165" i="14"/>
  <c r="V165" i="14"/>
  <c r="AG165" i="14"/>
  <c r="I165" i="14"/>
  <c r="P165" i="14"/>
  <c r="N165" i="14"/>
  <c r="F165" i="14"/>
  <c r="Q165" i="14"/>
  <c r="D165" i="14"/>
  <c r="O165" i="14"/>
  <c r="U165" i="14"/>
  <c r="K165" i="14"/>
  <c r="D165" i="6"/>
  <c r="E165" i="6"/>
  <c r="C164" i="41" s="1"/>
  <c r="B165" i="6"/>
  <c r="F165" i="6"/>
  <c r="G165" i="6"/>
  <c r="H159" i="6"/>
  <c r="AU159" i="6" s="1"/>
  <c r="D166" i="6"/>
  <c r="E166" i="6"/>
  <c r="C165" i="41" s="1"/>
  <c r="G166" i="6"/>
  <c r="F166" i="6"/>
  <c r="B166" i="6"/>
  <c r="J159" i="6"/>
  <c r="AV159" i="6" s="1"/>
  <c r="G166" i="14"/>
  <c r="N166" i="14"/>
  <c r="AD166" i="14"/>
  <c r="C166" i="14"/>
  <c r="M166" i="14"/>
  <c r="AB166" i="14"/>
  <c r="P166" i="14"/>
  <c r="K166" i="14"/>
  <c r="AJ166" i="14"/>
  <c r="J166" i="14"/>
  <c r="Q166" i="14"/>
  <c r="AH166" i="14"/>
  <c r="AG166" i="14"/>
  <c r="R166" i="14"/>
  <c r="W166" i="14"/>
  <c r="AF166" i="14"/>
  <c r="Z166" i="14"/>
  <c r="V166" i="14"/>
  <c r="D166" i="14"/>
  <c r="U166" i="14"/>
  <c r="E166" i="14"/>
  <c r="O166" i="14"/>
  <c r="I166" i="14"/>
  <c r="F166" i="14"/>
  <c r="AE166" i="14"/>
  <c r="X166" i="14"/>
  <c r="L166" i="14"/>
  <c r="A167" i="14"/>
  <c r="C167" i="6"/>
  <c r="B166" i="41"/>
  <c r="G166" i="41"/>
  <c r="A166" i="41"/>
  <c r="A168" i="6"/>
  <c r="I165" i="41"/>
  <c r="G167" i="41"/>
  <c r="A167" i="41"/>
  <c r="C168" i="6"/>
  <c r="B167" i="41"/>
  <c r="A168" i="14"/>
  <c r="A169" i="6"/>
  <c r="D167" i="6"/>
  <c r="E167" i="6"/>
  <c r="C166" i="41" s="1"/>
  <c r="B167" i="6"/>
  <c r="F167" i="6"/>
  <c r="N159" i="6"/>
  <c r="G167" i="6"/>
  <c r="V167" i="14"/>
  <c r="N167" i="14"/>
  <c r="J167" i="14"/>
  <c r="G167" i="14"/>
  <c r="W167" i="14"/>
  <c r="AJ167" i="14"/>
  <c r="P167" i="14"/>
  <c r="C167" i="14"/>
  <c r="AG167" i="14"/>
  <c r="I167" i="14"/>
  <c r="X167" i="14"/>
  <c r="AD167" i="14"/>
  <c r="AH167" i="14"/>
  <c r="AB167" i="14"/>
  <c r="Q167" i="14"/>
  <c r="R167" i="14"/>
  <c r="AF167" i="14"/>
  <c r="E167" i="14"/>
  <c r="K167" i="14"/>
  <c r="M167" i="14"/>
  <c r="D167" i="14"/>
  <c r="AE167" i="14"/>
  <c r="L167" i="14"/>
  <c r="F167" i="14"/>
  <c r="U167" i="14"/>
  <c r="O167" i="14"/>
  <c r="Z167" i="14"/>
  <c r="J168" i="14"/>
  <c r="R168" i="14"/>
  <c r="F168" i="14"/>
  <c r="L168" i="14"/>
  <c r="AH168" i="14"/>
  <c r="X168" i="14"/>
  <c r="AF168" i="14"/>
  <c r="U168" i="14"/>
  <c r="AJ168" i="14"/>
  <c r="P168" i="14"/>
  <c r="I168" i="14"/>
  <c r="Z168" i="14"/>
  <c r="E168" i="14"/>
  <c r="Q168" i="14"/>
  <c r="AE168" i="14"/>
  <c r="O168" i="14"/>
  <c r="K168" i="14"/>
  <c r="N168" i="14"/>
  <c r="AB168" i="14"/>
  <c r="AG168" i="14"/>
  <c r="AD168" i="14"/>
  <c r="C168" i="14"/>
  <c r="V168" i="14"/>
  <c r="M168" i="14"/>
  <c r="D168" i="14"/>
  <c r="G168" i="14"/>
  <c r="W168" i="14"/>
  <c r="D168" i="6"/>
  <c r="E168" i="6"/>
  <c r="C167" i="41" s="1"/>
  <c r="G168" i="6"/>
  <c r="C169" i="6"/>
  <c r="B168" i="41"/>
  <c r="G168" i="41"/>
  <c r="I168" i="41" s="1"/>
  <c r="A169" i="14"/>
  <c r="A168" i="41"/>
  <c r="A170" i="6"/>
  <c r="F168" i="6"/>
  <c r="B168" i="6"/>
  <c r="C170" i="6"/>
  <c r="B169" i="41"/>
  <c r="A170" i="14"/>
  <c r="A169" i="41"/>
  <c r="G169" i="41"/>
  <c r="A171" i="6"/>
  <c r="F169" i="6"/>
  <c r="P169" i="14"/>
  <c r="AF169" i="14"/>
  <c r="W169" i="14"/>
  <c r="R169" i="14"/>
  <c r="X169" i="14"/>
  <c r="V169" i="14"/>
  <c r="N169" i="14"/>
  <c r="AH169" i="14"/>
  <c r="F169" i="14"/>
  <c r="AJ169" i="14"/>
  <c r="AD169" i="14"/>
  <c r="C169" i="14"/>
  <c r="D169" i="14"/>
  <c r="Q169" i="14"/>
  <c r="E169" i="14"/>
  <c r="M169" i="14"/>
  <c r="J169" i="14"/>
  <c r="AB169" i="14"/>
  <c r="AG169" i="14"/>
  <c r="O169" i="14"/>
  <c r="G169" i="14"/>
  <c r="U169" i="14"/>
  <c r="Z169" i="14"/>
  <c r="L169" i="14"/>
  <c r="AE169" i="14"/>
  <c r="I169" i="14"/>
  <c r="K169" i="14"/>
  <c r="D169" i="6"/>
  <c r="E169" i="6"/>
  <c r="C168" i="41"/>
  <c r="B169" i="6"/>
  <c r="H168" i="41"/>
  <c r="G169" i="6"/>
  <c r="G170" i="6"/>
  <c r="B170" i="6"/>
  <c r="AD170" i="14"/>
  <c r="M170" i="14"/>
  <c r="D170" i="14"/>
  <c r="Q170" i="14"/>
  <c r="G170" i="14"/>
  <c r="L170" i="14"/>
  <c r="W170" i="14"/>
  <c r="C170" i="14"/>
  <c r="X170" i="14"/>
  <c r="K170" i="14"/>
  <c r="N170" i="14"/>
  <c r="F170" i="14"/>
  <c r="Z170" i="14"/>
  <c r="J170" i="14"/>
  <c r="I170" i="14"/>
  <c r="AF170" i="14"/>
  <c r="R170" i="14"/>
  <c r="AJ170" i="14"/>
  <c r="V170" i="14"/>
  <c r="AE170" i="14"/>
  <c r="U170" i="14"/>
  <c r="AG170" i="14"/>
  <c r="P170" i="14"/>
  <c r="E170" i="14"/>
  <c r="O170" i="14"/>
  <c r="AB170" i="14"/>
  <c r="AH170" i="14"/>
  <c r="D170" i="6"/>
  <c r="E170" i="6"/>
  <c r="C169" i="41" s="1"/>
  <c r="A170" i="41"/>
  <c r="G170" i="41"/>
  <c r="I170" i="41" s="1"/>
  <c r="A171" i="14"/>
  <c r="C171" i="6"/>
  <c r="B170" i="41"/>
  <c r="A172" i="6"/>
  <c r="F170" i="6"/>
  <c r="D171" i="6"/>
  <c r="E171" i="6"/>
  <c r="C170" i="41" s="1"/>
  <c r="B171" i="6"/>
  <c r="A172" i="14"/>
  <c r="C172" i="6"/>
  <c r="B171" i="41"/>
  <c r="G171" i="41"/>
  <c r="I171" i="41" s="1"/>
  <c r="A171" i="41"/>
  <c r="D171" i="41" s="1"/>
  <c r="A173" i="6"/>
  <c r="J171" i="14"/>
  <c r="V171" i="14"/>
  <c r="M171" i="14"/>
  <c r="AD171" i="14"/>
  <c r="AE171" i="14"/>
  <c r="D171" i="14"/>
  <c r="X171" i="14"/>
  <c r="P171" i="14"/>
  <c r="G171" i="14"/>
  <c r="AG171" i="14"/>
  <c r="R171" i="14"/>
  <c r="U171" i="14"/>
  <c r="AB171" i="14"/>
  <c r="Z171" i="14"/>
  <c r="AJ171" i="14"/>
  <c r="AH171" i="14"/>
  <c r="F171" i="14"/>
  <c r="Q171" i="14"/>
  <c r="I171" i="14"/>
  <c r="AF171" i="14"/>
  <c r="O171" i="14"/>
  <c r="W171" i="14"/>
  <c r="N171" i="14"/>
  <c r="K171" i="14"/>
  <c r="E171" i="14"/>
  <c r="C171" i="14"/>
  <c r="L171" i="14"/>
  <c r="F171" i="6"/>
  <c r="H170" i="41"/>
  <c r="G171" i="6"/>
  <c r="B172" i="6"/>
  <c r="G172" i="6"/>
  <c r="F172" i="6"/>
  <c r="D172" i="6"/>
  <c r="E172" i="6"/>
  <c r="C171" i="41" s="1"/>
  <c r="H166" i="6"/>
  <c r="AU166" i="6" s="1"/>
  <c r="H171" i="41"/>
  <c r="A173" i="14"/>
  <c r="G172" i="41"/>
  <c r="H172" i="41" s="1"/>
  <c r="A172" i="41"/>
  <c r="C173" i="6"/>
  <c r="B172" i="41"/>
  <c r="A174" i="6"/>
  <c r="K172" i="14"/>
  <c r="O172" i="14"/>
  <c r="M172" i="14"/>
  <c r="Z172" i="14"/>
  <c r="F172" i="14"/>
  <c r="X172" i="14"/>
  <c r="R172" i="14"/>
  <c r="Q172" i="14"/>
  <c r="AB172" i="14"/>
  <c r="C172" i="14"/>
  <c r="E172" i="14"/>
  <c r="AG172" i="14"/>
  <c r="AE172" i="14"/>
  <c r="L172" i="14"/>
  <c r="W172" i="14"/>
  <c r="V172" i="14"/>
  <c r="AD172" i="14"/>
  <c r="D172" i="14"/>
  <c r="J172" i="14"/>
  <c r="U172" i="14"/>
  <c r="AJ172" i="14"/>
  <c r="AF172" i="14"/>
  <c r="I172" i="14"/>
  <c r="P172" i="14"/>
  <c r="N172" i="14"/>
  <c r="G172" i="14"/>
  <c r="AH172" i="14"/>
  <c r="D173" i="6"/>
  <c r="E173" i="6"/>
  <c r="C172" i="41" s="1"/>
  <c r="B173" i="6"/>
  <c r="F173" i="6"/>
  <c r="G173" i="6"/>
  <c r="M173" i="14"/>
  <c r="P173" i="14"/>
  <c r="Q173" i="14"/>
  <c r="J173" i="14"/>
  <c r="I173" i="14"/>
  <c r="V173" i="14"/>
  <c r="L173" i="14"/>
  <c r="N173" i="14"/>
  <c r="W173" i="14"/>
  <c r="AH173" i="14"/>
  <c r="F173" i="14"/>
  <c r="Z173" i="14"/>
  <c r="C173" i="14"/>
  <c r="AB173" i="14"/>
  <c r="R173" i="14"/>
  <c r="AF173" i="14"/>
  <c r="AJ173" i="14"/>
  <c r="D173" i="14"/>
  <c r="AE173" i="14"/>
  <c r="AD173" i="14"/>
  <c r="E173" i="14"/>
  <c r="X173" i="14"/>
  <c r="AG173" i="14"/>
  <c r="G173" i="14"/>
  <c r="K173" i="14"/>
  <c r="O173" i="14"/>
  <c r="U173" i="14"/>
  <c r="G173" i="41"/>
  <c r="A174" i="14"/>
  <c r="A173" i="41"/>
  <c r="C174" i="6"/>
  <c r="B173" i="41"/>
  <c r="A175" i="6"/>
  <c r="J166" i="6"/>
  <c r="AV166" i="6" s="1"/>
  <c r="F174" i="6"/>
  <c r="B174" i="6"/>
  <c r="G174" i="6"/>
  <c r="D174" i="6"/>
  <c r="E174" i="6"/>
  <c r="C173" i="41" s="1"/>
  <c r="N166" i="6"/>
  <c r="W174" i="14"/>
  <c r="Z174" i="14"/>
  <c r="AD174" i="14"/>
  <c r="AH174" i="14"/>
  <c r="J174" i="14"/>
  <c r="F174" i="14"/>
  <c r="L174" i="14"/>
  <c r="AF174" i="14"/>
  <c r="U174" i="14"/>
  <c r="P174" i="14"/>
  <c r="E174" i="14"/>
  <c r="AE174" i="14"/>
  <c r="AB174" i="14"/>
  <c r="I174" i="14"/>
  <c r="R174" i="14"/>
  <c r="D174" i="14"/>
  <c r="V174" i="14"/>
  <c r="X174" i="14"/>
  <c r="AG174" i="14"/>
  <c r="AJ174" i="14"/>
  <c r="N174" i="14"/>
  <c r="O174" i="14"/>
  <c r="C174" i="14"/>
  <c r="G174" i="14"/>
  <c r="K174" i="14"/>
  <c r="M174" i="14"/>
  <c r="Q174" i="14"/>
  <c r="A175" i="14"/>
  <c r="G174" i="41"/>
  <c r="H174" i="41" s="1"/>
  <c r="A174" i="41"/>
  <c r="C175" i="6"/>
  <c r="B174" i="41"/>
  <c r="A176" i="6"/>
  <c r="G175" i="6"/>
  <c r="C176" i="6"/>
  <c r="B175" i="41"/>
  <c r="A175" i="41"/>
  <c r="A176" i="14"/>
  <c r="G175" i="41"/>
  <c r="A177" i="6"/>
  <c r="R175" i="14"/>
  <c r="P175" i="14"/>
  <c r="E175" i="14"/>
  <c r="AJ175" i="14"/>
  <c r="AE175" i="14"/>
  <c r="AD175" i="14"/>
  <c r="AH175" i="14"/>
  <c r="AB175" i="14"/>
  <c r="D175" i="14"/>
  <c r="N175" i="14"/>
  <c r="M175" i="14"/>
  <c r="O175" i="14"/>
  <c r="I175" i="14"/>
  <c r="K175" i="14"/>
  <c r="G175" i="14"/>
  <c r="Q175" i="14"/>
  <c r="AG175" i="14"/>
  <c r="AF175" i="14"/>
  <c r="Z175" i="14"/>
  <c r="V175" i="14"/>
  <c r="L175" i="14"/>
  <c r="C175" i="14"/>
  <c r="W175" i="14"/>
  <c r="F175" i="14"/>
  <c r="U175" i="14"/>
  <c r="J175" i="14"/>
  <c r="X175" i="14"/>
  <c r="D175" i="6"/>
  <c r="E175" i="6"/>
  <c r="C174" i="41" s="1"/>
  <c r="F175" i="6"/>
  <c r="B175" i="6"/>
  <c r="I174" i="41"/>
  <c r="A177" i="14"/>
  <c r="G176" i="41"/>
  <c r="C177" i="6"/>
  <c r="B176" i="41"/>
  <c r="A176" i="41"/>
  <c r="A178" i="6"/>
  <c r="K176" i="14"/>
  <c r="W176" i="14"/>
  <c r="M176" i="14"/>
  <c r="C176" i="14"/>
  <c r="F176" i="14"/>
  <c r="AD176" i="14"/>
  <c r="J176" i="14"/>
  <c r="Q176" i="14"/>
  <c r="O176" i="14"/>
  <c r="G176" i="14"/>
  <c r="P176" i="14"/>
  <c r="AF176" i="14"/>
  <c r="X176" i="14"/>
  <c r="AE176" i="14"/>
  <c r="AH176" i="14"/>
  <c r="N176" i="14"/>
  <c r="D176" i="14"/>
  <c r="E176" i="14"/>
  <c r="U176" i="14"/>
  <c r="V176" i="14"/>
  <c r="AJ176" i="14"/>
  <c r="L176" i="14"/>
  <c r="AG176" i="14"/>
  <c r="AB176" i="14"/>
  <c r="Z176" i="14"/>
  <c r="I176" i="14"/>
  <c r="R176" i="14"/>
  <c r="G176" i="6"/>
  <c r="B176" i="6"/>
  <c r="D176" i="6"/>
  <c r="E176" i="6"/>
  <c r="C175" i="41" s="1"/>
  <c r="F176" i="6"/>
  <c r="G177" i="6"/>
  <c r="B177" i="6"/>
  <c r="V177" i="14"/>
  <c r="O177" i="14"/>
  <c r="AE177" i="14"/>
  <c r="AD177" i="14"/>
  <c r="I177" i="14"/>
  <c r="F177" i="14"/>
  <c r="G177" i="14"/>
  <c r="C177" i="14"/>
  <c r="J177" i="14"/>
  <c r="AG177" i="14"/>
  <c r="AB177" i="14"/>
  <c r="L177" i="14"/>
  <c r="U177" i="14"/>
  <c r="AJ177" i="14"/>
  <c r="E177" i="14"/>
  <c r="K177" i="14"/>
  <c r="P177" i="14"/>
  <c r="Z177" i="14"/>
  <c r="W177" i="14"/>
  <c r="X177" i="14"/>
  <c r="AF177" i="14"/>
  <c r="Q177" i="14"/>
  <c r="M177" i="14"/>
  <c r="D177" i="14"/>
  <c r="R177" i="14"/>
  <c r="N177" i="14"/>
  <c r="AH177" i="14"/>
  <c r="A178" i="14"/>
  <c r="G177" i="41"/>
  <c r="I177" i="41" s="1"/>
  <c r="C178" i="6"/>
  <c r="B177" i="41"/>
  <c r="A177" i="41"/>
  <c r="A179" i="6"/>
  <c r="F177" i="6"/>
  <c r="D177" i="6"/>
  <c r="E177" i="6"/>
  <c r="C176" i="41" s="1"/>
  <c r="G178" i="6"/>
  <c r="D178" i="6"/>
  <c r="E178" i="6"/>
  <c r="C177" i="41"/>
  <c r="A179" i="14"/>
  <c r="A178" i="41"/>
  <c r="C179" i="6"/>
  <c r="B178" i="41"/>
  <c r="G178" i="41"/>
  <c r="A180" i="6"/>
  <c r="H177" i="41"/>
  <c r="AF178" i="14"/>
  <c r="C178" i="14"/>
  <c r="E178" i="14"/>
  <c r="M178" i="14"/>
  <c r="P178" i="14"/>
  <c r="AE178" i="14"/>
  <c r="O178" i="14"/>
  <c r="U178" i="14"/>
  <c r="N178" i="14"/>
  <c r="G178" i="14"/>
  <c r="L178" i="14"/>
  <c r="Q178" i="14"/>
  <c r="AB178" i="14"/>
  <c r="V178" i="14"/>
  <c r="D178" i="14"/>
  <c r="Z178" i="14"/>
  <c r="K178" i="14"/>
  <c r="AG178" i="14"/>
  <c r="X178" i="14"/>
  <c r="R178" i="14"/>
  <c r="AH178" i="14"/>
  <c r="F178" i="14"/>
  <c r="I178" i="14"/>
  <c r="W178" i="14"/>
  <c r="J178" i="14"/>
  <c r="AD178" i="14"/>
  <c r="AJ178" i="14"/>
  <c r="F178" i="6"/>
  <c r="B178" i="6"/>
  <c r="G179" i="6"/>
  <c r="P179" i="14"/>
  <c r="Q179" i="14"/>
  <c r="W179" i="14"/>
  <c r="AE179" i="14"/>
  <c r="AG179" i="14"/>
  <c r="R179" i="14"/>
  <c r="O179" i="14"/>
  <c r="G179" i="14"/>
  <c r="V179" i="14"/>
  <c r="C179" i="14"/>
  <c r="D179" i="14"/>
  <c r="AD179" i="14"/>
  <c r="AF179" i="14"/>
  <c r="N179" i="14"/>
  <c r="Z179" i="14"/>
  <c r="L179" i="14"/>
  <c r="J179" i="14"/>
  <c r="I179" i="14"/>
  <c r="F179" i="14"/>
  <c r="AJ179" i="14"/>
  <c r="M179" i="14"/>
  <c r="AH179" i="14"/>
  <c r="K179" i="14"/>
  <c r="AB179" i="14"/>
  <c r="U179" i="14"/>
  <c r="E179" i="14"/>
  <c r="X179" i="14"/>
  <c r="F179" i="6"/>
  <c r="A180" i="14"/>
  <c r="G179" i="41"/>
  <c r="I179" i="41" s="1"/>
  <c r="C180" i="6"/>
  <c r="B179" i="41"/>
  <c r="A179" i="41"/>
  <c r="D179" i="41" s="1"/>
  <c r="A181" i="6"/>
  <c r="B179" i="6"/>
  <c r="D179" i="6"/>
  <c r="E179" i="6"/>
  <c r="C178" i="41" s="1"/>
  <c r="B180" i="6"/>
  <c r="C181" i="6"/>
  <c r="B180" i="41"/>
  <c r="G180" i="41"/>
  <c r="I180" i="41" s="1"/>
  <c r="A181" i="14"/>
  <c r="A180" i="41"/>
  <c r="A182" i="6"/>
  <c r="H179" i="41"/>
  <c r="G180" i="6"/>
  <c r="J180" i="14"/>
  <c r="AD180" i="14"/>
  <c r="Q180" i="14"/>
  <c r="AF180" i="14"/>
  <c r="W180" i="14"/>
  <c r="O180" i="14"/>
  <c r="U180" i="14"/>
  <c r="R180" i="14"/>
  <c r="L180" i="14"/>
  <c r="M180" i="14"/>
  <c r="P180" i="14"/>
  <c r="AE180" i="14"/>
  <c r="I180" i="14"/>
  <c r="G180" i="14"/>
  <c r="AB180" i="14"/>
  <c r="D180" i="14"/>
  <c r="E180" i="14"/>
  <c r="AJ180" i="14"/>
  <c r="Z180" i="14"/>
  <c r="V180" i="14"/>
  <c r="N180" i="14"/>
  <c r="X180" i="14"/>
  <c r="K180" i="14"/>
  <c r="C180" i="14"/>
  <c r="AG180" i="14"/>
  <c r="AH180" i="14"/>
  <c r="F180" i="14"/>
  <c r="F180" i="6"/>
  <c r="D180" i="6"/>
  <c r="E180" i="6"/>
  <c r="C179" i="41" s="1"/>
  <c r="G181" i="6"/>
  <c r="F181" i="6"/>
  <c r="D181" i="6"/>
  <c r="E181" i="6"/>
  <c r="C180" i="41"/>
  <c r="G181" i="41"/>
  <c r="A182" i="14"/>
  <c r="C182" i="6"/>
  <c r="B181" i="41"/>
  <c r="A181" i="41"/>
  <c r="D181" i="41" s="1"/>
  <c r="A183" i="6"/>
  <c r="B181" i="6"/>
  <c r="AH181" i="14"/>
  <c r="AJ181" i="14"/>
  <c r="W181" i="14"/>
  <c r="J181" i="14"/>
  <c r="C181" i="14"/>
  <c r="E181" i="14"/>
  <c r="G181" i="14"/>
  <c r="AD181" i="14"/>
  <c r="X181" i="14"/>
  <c r="Q181" i="14"/>
  <c r="M181" i="14"/>
  <c r="AB181" i="14"/>
  <c r="AF181" i="14"/>
  <c r="O181" i="14"/>
  <c r="AG181" i="14"/>
  <c r="V181" i="14"/>
  <c r="AE181" i="14"/>
  <c r="Z181" i="14"/>
  <c r="U181" i="14"/>
  <c r="R181" i="14"/>
  <c r="I181" i="14"/>
  <c r="N181" i="14"/>
  <c r="L181" i="14"/>
  <c r="K181" i="14"/>
  <c r="F181" i="14"/>
  <c r="D181" i="14"/>
  <c r="P181" i="14"/>
  <c r="H180" i="41"/>
  <c r="D182" i="14"/>
  <c r="AG182" i="14"/>
  <c r="AB182" i="14"/>
  <c r="M182" i="14"/>
  <c r="Z182" i="14"/>
  <c r="AJ182" i="14"/>
  <c r="AE182" i="14"/>
  <c r="AF182" i="14"/>
  <c r="AH182" i="14"/>
  <c r="X182" i="14"/>
  <c r="U182" i="14"/>
  <c r="R182" i="14"/>
  <c r="J182" i="14"/>
  <c r="W182" i="14"/>
  <c r="I182" i="14"/>
  <c r="C182" i="14"/>
  <c r="Q182" i="14"/>
  <c r="O182" i="14"/>
  <c r="V182" i="14"/>
  <c r="N182" i="14"/>
  <c r="AD182" i="14"/>
  <c r="G182" i="14"/>
  <c r="L182" i="14"/>
  <c r="E182" i="14"/>
  <c r="F182" i="14"/>
  <c r="K182" i="14"/>
  <c r="P182" i="14"/>
  <c r="F182" i="6"/>
  <c r="G182" i="6"/>
  <c r="D182" i="6"/>
  <c r="E182" i="6"/>
  <c r="C181" i="41" s="1"/>
  <c r="G182" i="41"/>
  <c r="H182" i="41" s="1"/>
  <c r="C183" i="6"/>
  <c r="B182" i="41"/>
  <c r="A182" i="41"/>
  <c r="A183" i="14"/>
  <c r="A184" i="6"/>
  <c r="B182" i="6"/>
  <c r="H181" i="41"/>
  <c r="F183" i="6"/>
  <c r="B183" i="6"/>
  <c r="G183" i="6"/>
  <c r="AG183" i="14"/>
  <c r="AD183" i="14"/>
  <c r="I183" i="14"/>
  <c r="U183" i="14"/>
  <c r="AE183" i="14"/>
  <c r="M183" i="14"/>
  <c r="D183" i="14"/>
  <c r="F183" i="14"/>
  <c r="Q183" i="14"/>
  <c r="L183" i="14"/>
  <c r="G183" i="14"/>
  <c r="AJ183" i="14"/>
  <c r="K183" i="14"/>
  <c r="O183" i="14"/>
  <c r="N183" i="14"/>
  <c r="P183" i="14"/>
  <c r="V183" i="14"/>
  <c r="AH183" i="14"/>
  <c r="W183" i="14"/>
  <c r="J183" i="14"/>
  <c r="X183" i="14"/>
  <c r="Z183" i="14"/>
  <c r="C183" i="14"/>
  <c r="AB183" i="14"/>
  <c r="AF183" i="14"/>
  <c r="E183" i="14"/>
  <c r="R183" i="14"/>
  <c r="C184" i="6"/>
  <c r="B183" i="41"/>
  <c r="G183" i="41"/>
  <c r="H183" i="41" s="1"/>
  <c r="A183" i="41"/>
  <c r="A184" i="14"/>
  <c r="A185" i="6"/>
  <c r="I181" i="41"/>
  <c r="D183" i="6"/>
  <c r="E183" i="6"/>
  <c r="C182" i="41" s="1"/>
  <c r="B184" i="6"/>
  <c r="D184" i="6"/>
  <c r="E184" i="6"/>
  <c r="C183" i="41"/>
  <c r="F184" i="6"/>
  <c r="G184" i="6"/>
  <c r="G184" i="41"/>
  <c r="C185" i="6"/>
  <c r="B184" i="41"/>
  <c r="A185" i="14"/>
  <c r="A184" i="41"/>
  <c r="A186" i="6"/>
  <c r="I182" i="41"/>
  <c r="F184" i="14"/>
  <c r="X184" i="14"/>
  <c r="Z184" i="14"/>
  <c r="L184" i="14"/>
  <c r="AF184" i="14"/>
  <c r="AG184" i="14"/>
  <c r="W184" i="14"/>
  <c r="V184" i="14"/>
  <c r="Q184" i="14"/>
  <c r="J184" i="14"/>
  <c r="AB184" i="14"/>
  <c r="R184" i="14"/>
  <c r="G184" i="14"/>
  <c r="AH184" i="14"/>
  <c r="O184" i="14"/>
  <c r="AD184" i="14"/>
  <c r="D184" i="14"/>
  <c r="P184" i="14"/>
  <c r="N184" i="14"/>
  <c r="K184" i="14"/>
  <c r="AE184" i="14"/>
  <c r="E184" i="14"/>
  <c r="C184" i="14"/>
  <c r="M184" i="14"/>
  <c r="I184" i="14"/>
  <c r="AJ184" i="14"/>
  <c r="U184" i="14"/>
  <c r="I183" i="41"/>
  <c r="B185" i="6"/>
  <c r="G185" i="6"/>
  <c r="F185" i="6"/>
  <c r="D185" i="6"/>
  <c r="E185" i="6"/>
  <c r="C184" i="41" s="1"/>
  <c r="C186" i="6"/>
  <c r="B185" i="41"/>
  <c r="A186" i="14"/>
  <c r="G185" i="41"/>
  <c r="A185" i="41"/>
  <c r="A187" i="6"/>
  <c r="AJ185" i="14"/>
  <c r="Z185" i="14"/>
  <c r="AG185" i="14"/>
  <c r="AF185" i="14"/>
  <c r="AE185" i="14"/>
  <c r="P185" i="14"/>
  <c r="AD185" i="14"/>
  <c r="M185" i="14"/>
  <c r="AH185" i="14"/>
  <c r="V185" i="14"/>
  <c r="I185" i="14"/>
  <c r="U185" i="14"/>
  <c r="X185" i="14"/>
  <c r="W185" i="14"/>
  <c r="E185" i="14"/>
  <c r="L185" i="14"/>
  <c r="R185" i="14"/>
  <c r="K185" i="14"/>
  <c r="N185" i="14"/>
  <c r="D185" i="14"/>
  <c r="G185" i="14"/>
  <c r="F185" i="14"/>
  <c r="C185" i="14"/>
  <c r="AB185" i="14"/>
  <c r="J185" i="14"/>
  <c r="Q185" i="14"/>
  <c r="O185" i="14"/>
  <c r="F186" i="6"/>
  <c r="G186" i="41"/>
  <c r="A186" i="41"/>
  <c r="B187" i="6"/>
  <c r="C187" i="6"/>
  <c r="B186" i="41"/>
  <c r="A187" i="14"/>
  <c r="A188" i="6"/>
  <c r="G186" i="6"/>
  <c r="Z186" i="14"/>
  <c r="D186" i="14"/>
  <c r="J186" i="14"/>
  <c r="C186" i="14"/>
  <c r="I186" i="14"/>
  <c r="X186" i="14"/>
  <c r="AH186" i="14"/>
  <c r="AE186" i="14"/>
  <c r="P186" i="14"/>
  <c r="AB186" i="14"/>
  <c r="AD186" i="14"/>
  <c r="V186" i="14"/>
  <c r="AF186" i="14"/>
  <c r="L186" i="14"/>
  <c r="AG186" i="14"/>
  <c r="K186" i="14"/>
  <c r="R186" i="14"/>
  <c r="N186" i="14"/>
  <c r="U186" i="14"/>
  <c r="G186" i="14"/>
  <c r="AJ186" i="14"/>
  <c r="F186" i="14"/>
  <c r="W186" i="14"/>
  <c r="O186" i="14"/>
  <c r="E186" i="14"/>
  <c r="M186" i="14"/>
  <c r="Q186" i="14"/>
  <c r="D186" i="6"/>
  <c r="E186" i="6"/>
  <c r="C185" i="41" s="1"/>
  <c r="B186" i="6"/>
  <c r="A188" i="14"/>
  <c r="G187" i="41"/>
  <c r="I187" i="41" s="1"/>
  <c r="C188" i="6"/>
  <c r="B187" i="41"/>
  <c r="A187" i="41"/>
  <c r="A189" i="6"/>
  <c r="D187" i="6"/>
  <c r="E187" i="6"/>
  <c r="C186" i="41" s="1"/>
  <c r="O187" i="14"/>
  <c r="G187" i="14"/>
  <c r="R187" i="14"/>
  <c r="AG187" i="14"/>
  <c r="I187" i="14"/>
  <c r="F187" i="14"/>
  <c r="AB187" i="14"/>
  <c r="C187" i="14"/>
  <c r="K187" i="14"/>
  <c r="V187" i="14"/>
  <c r="AF187" i="14"/>
  <c r="Z187" i="14"/>
  <c r="AH187" i="14"/>
  <c r="Q187" i="14"/>
  <c r="M187" i="14"/>
  <c r="U187" i="14"/>
  <c r="W187" i="14"/>
  <c r="N187" i="14"/>
  <c r="D187" i="14"/>
  <c r="J187" i="14"/>
  <c r="P187" i="14"/>
  <c r="E187" i="14"/>
  <c r="X187" i="14"/>
  <c r="AE187" i="14"/>
  <c r="AD187" i="14"/>
  <c r="AJ187" i="14"/>
  <c r="L187" i="14"/>
  <c r="F187" i="6"/>
  <c r="G187" i="6"/>
  <c r="B188" i="6"/>
  <c r="F188" i="6"/>
  <c r="D188" i="6"/>
  <c r="E188" i="6"/>
  <c r="C187" i="41" s="1"/>
  <c r="H187" i="41"/>
  <c r="G188" i="6"/>
  <c r="L188" i="14"/>
  <c r="J188" i="14"/>
  <c r="E188" i="14"/>
  <c r="AD188" i="14"/>
  <c r="G188" i="14"/>
  <c r="Q188" i="14"/>
  <c r="AG188" i="14"/>
  <c r="P188" i="14"/>
  <c r="C188" i="14"/>
  <c r="F188" i="14"/>
  <c r="AJ188" i="14"/>
  <c r="Z188" i="14"/>
  <c r="R188" i="14"/>
  <c r="U188" i="14"/>
  <c r="O188" i="14"/>
  <c r="D188" i="14"/>
  <c r="X188" i="14"/>
  <c r="K188" i="14"/>
  <c r="V188" i="14"/>
  <c r="M188" i="14"/>
  <c r="N188" i="14"/>
  <c r="W188" i="14"/>
  <c r="AH188" i="14"/>
  <c r="I188" i="14"/>
  <c r="AE188" i="14"/>
  <c r="AB188" i="14"/>
  <c r="AF188" i="14"/>
  <c r="C189" i="6"/>
  <c r="B188" i="41"/>
  <c r="A189" i="14"/>
  <c r="A188" i="41"/>
  <c r="D188" i="41" s="1"/>
  <c r="G188" i="41"/>
  <c r="J188" i="41" s="1"/>
  <c r="A190" i="6"/>
  <c r="F189" i="6"/>
  <c r="G189" i="6"/>
  <c r="A190" i="14"/>
  <c r="C190" i="6"/>
  <c r="B189" i="41"/>
  <c r="G189" i="41"/>
  <c r="A189" i="41"/>
  <c r="A191" i="6"/>
  <c r="D189" i="6"/>
  <c r="E189" i="6"/>
  <c r="C188" i="41" s="1"/>
  <c r="B189" i="6"/>
  <c r="W189" i="14"/>
  <c r="Q189" i="14"/>
  <c r="U189" i="14"/>
  <c r="M189" i="14"/>
  <c r="O189" i="14"/>
  <c r="G189" i="14"/>
  <c r="F189" i="14"/>
  <c r="C189" i="14"/>
  <c r="E189" i="14"/>
  <c r="AG189" i="14"/>
  <c r="AH189" i="14"/>
  <c r="AB189" i="14"/>
  <c r="L189" i="14"/>
  <c r="R189" i="14"/>
  <c r="AJ189" i="14"/>
  <c r="I189" i="14"/>
  <c r="P189" i="14"/>
  <c r="N189" i="14"/>
  <c r="AF189" i="14"/>
  <c r="X189" i="14"/>
  <c r="AE189" i="14"/>
  <c r="D189" i="14"/>
  <c r="V189" i="14"/>
  <c r="AD189" i="14"/>
  <c r="Z189" i="14"/>
  <c r="K189" i="14"/>
  <c r="J189" i="14"/>
  <c r="B190" i="6"/>
  <c r="G190" i="6"/>
  <c r="D190" i="6"/>
  <c r="E190" i="6"/>
  <c r="C189" i="41" s="1"/>
  <c r="C191" i="6"/>
  <c r="B190" i="41"/>
  <c r="A191" i="14"/>
  <c r="G190" i="41"/>
  <c r="H190" i="41" s="1"/>
  <c r="A190" i="41"/>
  <c r="A192" i="6"/>
  <c r="F190" i="6"/>
  <c r="R190" i="14"/>
  <c r="AJ190" i="14"/>
  <c r="AF190" i="14"/>
  <c r="L190" i="14"/>
  <c r="AH190" i="14"/>
  <c r="F190" i="14"/>
  <c r="N190" i="14"/>
  <c r="K190" i="14"/>
  <c r="C190" i="14"/>
  <c r="U190" i="14"/>
  <c r="Q190" i="14"/>
  <c r="O190" i="14"/>
  <c r="Z190" i="14"/>
  <c r="I190" i="14"/>
  <c r="M190" i="14"/>
  <c r="E190" i="14"/>
  <c r="V190" i="14"/>
  <c r="AG190" i="14"/>
  <c r="D190" i="14"/>
  <c r="X190" i="14"/>
  <c r="AD190" i="14"/>
  <c r="P190" i="14"/>
  <c r="J190" i="14"/>
  <c r="W190" i="14"/>
  <c r="AB190" i="14"/>
  <c r="G190" i="14"/>
  <c r="AE190" i="14"/>
  <c r="F191" i="6"/>
  <c r="D191" i="6"/>
  <c r="E191" i="6"/>
  <c r="C190" i="41" s="1"/>
  <c r="B191" i="6"/>
  <c r="G191" i="6"/>
  <c r="H185" i="6"/>
  <c r="AU185" i="6" s="1"/>
  <c r="AE191" i="14"/>
  <c r="Q191" i="14"/>
  <c r="E191" i="14"/>
  <c r="V191" i="14"/>
  <c r="X191" i="14"/>
  <c r="AH191" i="14"/>
  <c r="G191" i="14"/>
  <c r="L191" i="14"/>
  <c r="AB191" i="14"/>
  <c r="W191" i="14"/>
  <c r="AG191" i="14"/>
  <c r="N191" i="14"/>
  <c r="M191" i="14"/>
  <c r="U191" i="14"/>
  <c r="AD191" i="14"/>
  <c r="AJ191" i="14"/>
  <c r="Z191" i="14"/>
  <c r="J191" i="14"/>
  <c r="D191" i="14"/>
  <c r="K191" i="14"/>
  <c r="R191" i="14"/>
  <c r="AF191" i="14"/>
  <c r="I191" i="14"/>
  <c r="C191" i="14"/>
  <c r="P191" i="14"/>
  <c r="O191" i="14"/>
  <c r="F191" i="14"/>
  <c r="A191" i="41"/>
  <c r="D191" i="41" s="1"/>
  <c r="C192" i="6"/>
  <c r="B191" i="41"/>
  <c r="G191" i="41"/>
  <c r="I191" i="41" s="1"/>
  <c r="A192" i="14"/>
  <c r="A193" i="6"/>
  <c r="G192" i="6"/>
  <c r="F192" i="6"/>
  <c r="D192" i="6"/>
  <c r="E192" i="6"/>
  <c r="C191" i="41"/>
  <c r="O192" i="14"/>
  <c r="E192" i="14"/>
  <c r="K192" i="14"/>
  <c r="AJ192" i="14"/>
  <c r="G192" i="14"/>
  <c r="AB192" i="14"/>
  <c r="L192" i="14"/>
  <c r="F192" i="14"/>
  <c r="U192" i="14"/>
  <c r="X192" i="14"/>
  <c r="Q192" i="14"/>
  <c r="J192" i="14"/>
  <c r="AG192" i="14"/>
  <c r="AH192" i="14"/>
  <c r="AE192" i="14"/>
  <c r="AD192" i="14"/>
  <c r="Z192" i="14"/>
  <c r="M192" i="14"/>
  <c r="AF192" i="14"/>
  <c r="D192" i="14"/>
  <c r="R192" i="14"/>
  <c r="I192" i="14"/>
  <c r="V192" i="14"/>
  <c r="W192" i="14"/>
  <c r="N192" i="14"/>
  <c r="C192" i="14"/>
  <c r="P192" i="14"/>
  <c r="B192" i="6"/>
  <c r="G192" i="41"/>
  <c r="C193" i="6"/>
  <c r="B192" i="41"/>
  <c r="A192" i="41"/>
  <c r="A193" i="14"/>
  <c r="A194" i="6"/>
  <c r="C194" i="6"/>
  <c r="J185" i="6"/>
  <c r="AV185" i="6" s="1"/>
  <c r="H191" i="41"/>
  <c r="B193" i="6"/>
  <c r="G193" i="6"/>
  <c r="J193" i="14"/>
  <c r="C193" i="14"/>
  <c r="X193" i="14"/>
  <c r="AH193" i="14"/>
  <c r="M193" i="14"/>
  <c r="AG193" i="14"/>
  <c r="AE193" i="14"/>
  <c r="N193" i="14"/>
  <c r="Q193" i="14"/>
  <c r="AB193" i="14"/>
  <c r="U193" i="14"/>
  <c r="E193" i="14"/>
  <c r="K193" i="14"/>
  <c r="Z193" i="14"/>
  <c r="G193" i="14"/>
  <c r="AF193" i="14"/>
  <c r="F193" i="14"/>
  <c r="P193" i="14"/>
  <c r="AJ193" i="14"/>
  <c r="D193" i="14"/>
  <c r="AD193" i="14"/>
  <c r="I193" i="14"/>
  <c r="L193" i="14"/>
  <c r="V193" i="14"/>
  <c r="R193" i="14"/>
  <c r="O193" i="14"/>
  <c r="W193" i="14"/>
  <c r="G193" i="41"/>
  <c r="I193" i="41" s="1"/>
  <c r="B193" i="41"/>
  <c r="A194" i="14"/>
  <c r="A193" i="41"/>
  <c r="D193" i="41" s="1"/>
  <c r="A195" i="6"/>
  <c r="D193" i="6"/>
  <c r="E193" i="6"/>
  <c r="C192" i="41" s="1"/>
  <c r="F193" i="6"/>
  <c r="N185" i="6"/>
  <c r="H187" i="6"/>
  <c r="AU187" i="6" s="1"/>
  <c r="L194" i="14"/>
  <c r="M194" i="14"/>
  <c r="Q194" i="14"/>
  <c r="V194" i="14"/>
  <c r="G194" i="14"/>
  <c r="AG194" i="14"/>
  <c r="D194" i="14"/>
  <c r="O194" i="14"/>
  <c r="F194" i="14"/>
  <c r="E194" i="14"/>
  <c r="K194" i="14"/>
  <c r="AD194" i="14"/>
  <c r="AH194" i="14"/>
  <c r="AF194" i="14"/>
  <c r="AE194" i="14"/>
  <c r="R194" i="14"/>
  <c r="AJ194" i="14"/>
  <c r="Z194" i="14"/>
  <c r="U194" i="14"/>
  <c r="AB194" i="14"/>
  <c r="C194" i="14"/>
  <c r="P194" i="14"/>
  <c r="N194" i="14"/>
  <c r="J194" i="14"/>
  <c r="X194" i="14"/>
  <c r="I194" i="14"/>
  <c r="W194" i="14"/>
  <c r="B194" i="6"/>
  <c r="G194" i="6"/>
  <c r="A195" i="14"/>
  <c r="C195" i="6"/>
  <c r="B194" i="41"/>
  <c r="B195" i="6"/>
  <c r="G194" i="41"/>
  <c r="I194" i="41" s="1"/>
  <c r="A194" i="41"/>
  <c r="A196" i="6"/>
  <c r="D194" i="6"/>
  <c r="E194" i="6"/>
  <c r="C193" i="41" s="1"/>
  <c r="F194" i="6"/>
  <c r="J187" i="6"/>
  <c r="AV187" i="6" s="1"/>
  <c r="N187" i="6"/>
  <c r="F195" i="6"/>
  <c r="R195" i="14"/>
  <c r="X195" i="14"/>
  <c r="AG195" i="14"/>
  <c r="G195" i="14"/>
  <c r="Z195" i="14"/>
  <c r="E195" i="14"/>
  <c r="C195" i="14"/>
  <c r="V195" i="14"/>
  <c r="AB195" i="14"/>
  <c r="M195" i="14"/>
  <c r="AJ195" i="14"/>
  <c r="I195" i="14"/>
  <c r="U195" i="14"/>
  <c r="O195" i="14"/>
  <c r="AF195" i="14"/>
  <c r="Q195" i="14"/>
  <c r="AD195" i="14"/>
  <c r="L195" i="14"/>
  <c r="W195" i="14"/>
  <c r="AE195" i="14"/>
  <c r="P195" i="14"/>
  <c r="N195" i="14"/>
  <c r="D195" i="14"/>
  <c r="AH195" i="14"/>
  <c r="J195" i="14"/>
  <c r="K195" i="14"/>
  <c r="F195" i="14"/>
  <c r="G195" i="6"/>
  <c r="A196" i="14"/>
  <c r="G195" i="41"/>
  <c r="C196" i="6"/>
  <c r="B195" i="41"/>
  <c r="A195" i="41"/>
  <c r="A197" i="6"/>
  <c r="D195" i="6"/>
  <c r="E195" i="6"/>
  <c r="C194" i="41" s="1"/>
  <c r="A196" i="41"/>
  <c r="A197" i="14"/>
  <c r="C197" i="6"/>
  <c r="B196" i="41"/>
  <c r="G196" i="41"/>
  <c r="H196" i="41" s="1"/>
  <c r="A198" i="6"/>
  <c r="B196" i="6"/>
  <c r="D196" i="6"/>
  <c r="E196" i="6"/>
  <c r="C195" i="41" s="1"/>
  <c r="G196" i="6"/>
  <c r="H195" i="41"/>
  <c r="F196" i="6"/>
  <c r="G196" i="14"/>
  <c r="Q196" i="14"/>
  <c r="L196" i="14"/>
  <c r="AE196" i="14"/>
  <c r="AB196" i="14"/>
  <c r="I196" i="14"/>
  <c r="V196" i="14"/>
  <c r="J196" i="14"/>
  <c r="C196" i="14"/>
  <c r="M196" i="14"/>
  <c r="P196" i="14"/>
  <c r="AJ196" i="14"/>
  <c r="N196" i="14"/>
  <c r="F196" i="14"/>
  <c r="Z196" i="14"/>
  <c r="K196" i="14"/>
  <c r="AG196" i="14"/>
  <c r="U196" i="14"/>
  <c r="E196" i="14"/>
  <c r="AD196" i="14"/>
  <c r="AF196" i="14"/>
  <c r="W196" i="14"/>
  <c r="O196" i="14"/>
  <c r="AH196" i="14"/>
  <c r="X196" i="14"/>
  <c r="R196" i="14"/>
  <c r="D196" i="14"/>
  <c r="F197" i="6"/>
  <c r="I195" i="41"/>
  <c r="B197" i="6"/>
  <c r="G197" i="6"/>
  <c r="D197" i="6"/>
  <c r="E197" i="6"/>
  <c r="C196" i="41" s="1"/>
  <c r="C198" i="6"/>
  <c r="B197" i="41"/>
  <c r="G197" i="41"/>
  <c r="I197" i="41" s="1"/>
  <c r="A198" i="14"/>
  <c r="A197" i="41"/>
  <c r="A199" i="6"/>
  <c r="R197" i="14"/>
  <c r="AH197" i="14"/>
  <c r="V197" i="14"/>
  <c r="D197" i="14"/>
  <c r="Z197" i="14"/>
  <c r="K197" i="14"/>
  <c r="AD197" i="14"/>
  <c r="F197" i="14"/>
  <c r="G197" i="14"/>
  <c r="E197" i="14"/>
  <c r="AF197" i="14"/>
  <c r="W197" i="14"/>
  <c r="AJ197" i="14"/>
  <c r="AG197" i="14"/>
  <c r="J197" i="14"/>
  <c r="X197" i="14"/>
  <c r="AB197" i="14"/>
  <c r="M197" i="14"/>
  <c r="Q197" i="14"/>
  <c r="P197" i="14"/>
  <c r="I197" i="14"/>
  <c r="O197" i="14"/>
  <c r="L197" i="14"/>
  <c r="U197" i="14"/>
  <c r="AE197" i="14"/>
  <c r="N197" i="14"/>
  <c r="C197" i="14"/>
  <c r="G198" i="6"/>
  <c r="F198" i="6"/>
  <c r="D198" i="6"/>
  <c r="E198" i="6"/>
  <c r="C197" i="41" s="1"/>
  <c r="B198" i="6"/>
  <c r="J198" i="14"/>
  <c r="U198" i="14"/>
  <c r="P198" i="14"/>
  <c r="AB198" i="14"/>
  <c r="W198" i="14"/>
  <c r="L198" i="14"/>
  <c r="AJ198" i="14"/>
  <c r="D198" i="14"/>
  <c r="G198" i="14"/>
  <c r="AE198" i="14"/>
  <c r="E198" i="14"/>
  <c r="I198" i="14"/>
  <c r="C198" i="14"/>
  <c r="R198" i="14"/>
  <c r="O198" i="14"/>
  <c r="AD198" i="14"/>
  <c r="AG198" i="14"/>
  <c r="AH198" i="14"/>
  <c r="AF198" i="14"/>
  <c r="M198" i="14"/>
  <c r="Z198" i="14"/>
  <c r="N198" i="14"/>
  <c r="K198" i="14"/>
  <c r="F198" i="14"/>
  <c r="Q198" i="14"/>
  <c r="X198" i="14"/>
  <c r="V198" i="14"/>
  <c r="G198" i="41"/>
  <c r="A199" i="14"/>
  <c r="C199" i="6"/>
  <c r="B198" i="41"/>
  <c r="A198" i="41"/>
  <c r="G199" i="6"/>
  <c r="B199" i="6"/>
  <c r="A200" i="6"/>
  <c r="H197" i="41"/>
  <c r="I196" i="41"/>
  <c r="F199" i="6"/>
  <c r="C200" i="6"/>
  <c r="B199" i="41"/>
  <c r="G199" i="41"/>
  <c r="I199" i="41" s="1"/>
  <c r="A200" i="14"/>
  <c r="A199" i="41"/>
  <c r="A201" i="6"/>
  <c r="D199" i="6"/>
  <c r="E199" i="6"/>
  <c r="C198" i="41"/>
  <c r="H193" i="6"/>
  <c r="AU193" i="6" s="1"/>
  <c r="AJ199" i="14"/>
  <c r="AG199" i="14"/>
  <c r="X199" i="14"/>
  <c r="M199" i="14"/>
  <c r="G199" i="14"/>
  <c r="O199" i="14"/>
  <c r="E199" i="14"/>
  <c r="L199" i="14"/>
  <c r="AF199" i="14"/>
  <c r="K199" i="14"/>
  <c r="P199" i="14"/>
  <c r="U199" i="14"/>
  <c r="AB199" i="14"/>
  <c r="Q199" i="14"/>
  <c r="AE199" i="14"/>
  <c r="F199" i="14"/>
  <c r="N199" i="14"/>
  <c r="AH199" i="14"/>
  <c r="D199" i="14"/>
  <c r="I199" i="14"/>
  <c r="W199" i="14"/>
  <c r="V199" i="14"/>
  <c r="Z199" i="14"/>
  <c r="C199" i="14"/>
  <c r="AD199" i="14"/>
  <c r="R199" i="14"/>
  <c r="J199" i="14"/>
  <c r="D200" i="6"/>
  <c r="E200" i="6"/>
  <c r="C199" i="41" s="1"/>
  <c r="J193" i="6"/>
  <c r="AV193" i="6" s="1"/>
  <c r="F200" i="14"/>
  <c r="AD200" i="14"/>
  <c r="L200" i="14"/>
  <c r="AJ200" i="14"/>
  <c r="AH200" i="14"/>
  <c r="R200" i="14"/>
  <c r="AE200" i="14"/>
  <c r="J200" i="14"/>
  <c r="Q200" i="14"/>
  <c r="E200" i="14"/>
  <c r="N200" i="14"/>
  <c r="G200" i="14"/>
  <c r="P200" i="14"/>
  <c r="K200" i="14"/>
  <c r="AG200" i="14"/>
  <c r="AB200" i="14"/>
  <c r="Z200" i="14"/>
  <c r="U200" i="14"/>
  <c r="V200" i="14"/>
  <c r="C200" i="14"/>
  <c r="X200" i="14"/>
  <c r="O200" i="14"/>
  <c r="D200" i="14"/>
  <c r="M200" i="14"/>
  <c r="W200" i="14"/>
  <c r="I200" i="14"/>
  <c r="AF200" i="14"/>
  <c r="F200" i="6"/>
  <c r="G200" i="41"/>
  <c r="C201" i="6"/>
  <c r="B200" i="41"/>
  <c r="A200" i="41"/>
  <c r="A201" i="14"/>
  <c r="A202" i="6"/>
  <c r="H199" i="41"/>
  <c r="B200" i="6"/>
  <c r="G200" i="6"/>
  <c r="I198" i="41"/>
  <c r="F201" i="6"/>
  <c r="G201" i="14"/>
  <c r="D201" i="14"/>
  <c r="F201" i="14"/>
  <c r="AJ201" i="14"/>
  <c r="M201" i="14"/>
  <c r="L201" i="14"/>
  <c r="AG201" i="14"/>
  <c r="O201" i="14"/>
  <c r="E201" i="14"/>
  <c r="AH201" i="14"/>
  <c r="W201" i="14"/>
  <c r="I201" i="14"/>
  <c r="K201" i="14"/>
  <c r="N201" i="14"/>
  <c r="AF201" i="14"/>
  <c r="Z201" i="14"/>
  <c r="U201" i="14"/>
  <c r="Q201" i="14"/>
  <c r="AE201" i="14"/>
  <c r="V201" i="14"/>
  <c r="J201" i="14"/>
  <c r="P201" i="14"/>
  <c r="AB201" i="14"/>
  <c r="AD201" i="14"/>
  <c r="R201" i="14"/>
  <c r="C201" i="14"/>
  <c r="X201" i="14"/>
  <c r="D201" i="6"/>
  <c r="E201" i="6"/>
  <c r="C200" i="41" s="1"/>
  <c r="N193" i="6"/>
  <c r="B201" i="6"/>
  <c r="A202" i="14"/>
  <c r="A201" i="41"/>
  <c r="C202" i="6"/>
  <c r="B201" i="41"/>
  <c r="G201" i="41"/>
  <c r="H201" i="41" s="1"/>
  <c r="A203" i="6"/>
  <c r="G201" i="6"/>
  <c r="F202" i="6"/>
  <c r="AG202" i="14"/>
  <c r="Z202" i="14"/>
  <c r="G202" i="14"/>
  <c r="L202" i="14"/>
  <c r="E202" i="14"/>
  <c r="R202" i="14"/>
  <c r="K202" i="14"/>
  <c r="AH202" i="14"/>
  <c r="W202" i="14"/>
  <c r="N202" i="14"/>
  <c r="Q202" i="14"/>
  <c r="J202" i="14"/>
  <c r="U202" i="14"/>
  <c r="I202" i="14"/>
  <c r="F202" i="14"/>
  <c r="O202" i="14"/>
  <c r="V202" i="14"/>
  <c r="X202" i="14"/>
  <c r="AJ202" i="14"/>
  <c r="AB202" i="14"/>
  <c r="P202" i="14"/>
  <c r="M202" i="14"/>
  <c r="C202" i="14"/>
  <c r="D202" i="14"/>
  <c r="AE202" i="14"/>
  <c r="AD202" i="14"/>
  <c r="AF202" i="14"/>
  <c r="G202" i="6"/>
  <c r="A203" i="14"/>
  <c r="C203" i="6"/>
  <c r="B202" i="41"/>
  <c r="G202" i="41"/>
  <c r="A202" i="41"/>
  <c r="A204" i="6"/>
  <c r="D202" i="6"/>
  <c r="E202" i="6"/>
  <c r="C201" i="41"/>
  <c r="B202" i="6"/>
  <c r="G203" i="41"/>
  <c r="H203" i="41" s="1"/>
  <c r="A203" i="41"/>
  <c r="C204" i="6"/>
  <c r="B203" i="41"/>
  <c r="A204" i="14"/>
  <c r="A205" i="6"/>
  <c r="G203" i="6"/>
  <c r="B203" i="6"/>
  <c r="F203" i="6"/>
  <c r="D203" i="6"/>
  <c r="E203" i="6"/>
  <c r="C202" i="41" s="1"/>
  <c r="N203" i="14"/>
  <c r="E203" i="14"/>
  <c r="Z203" i="14"/>
  <c r="U203" i="14"/>
  <c r="AH203" i="14"/>
  <c r="AF203" i="14"/>
  <c r="AJ203" i="14"/>
  <c r="F203" i="14"/>
  <c r="O203" i="14"/>
  <c r="G203" i="14"/>
  <c r="M203" i="14"/>
  <c r="X203" i="14"/>
  <c r="AE203" i="14"/>
  <c r="AG203" i="14"/>
  <c r="I203" i="14"/>
  <c r="V203" i="14"/>
  <c r="Q203" i="14"/>
  <c r="C203" i="14"/>
  <c r="P203" i="14"/>
  <c r="K203" i="14"/>
  <c r="AB203" i="14"/>
  <c r="D203" i="14"/>
  <c r="R203" i="14"/>
  <c r="J203" i="14"/>
  <c r="W203" i="14"/>
  <c r="L203" i="14"/>
  <c r="AD203" i="14"/>
  <c r="D204" i="6"/>
  <c r="E204" i="6"/>
  <c r="C203" i="41" s="1"/>
  <c r="G204" i="6"/>
  <c r="B204" i="6"/>
  <c r="C205" i="6"/>
  <c r="B204" i="41"/>
  <c r="G204" i="41"/>
  <c r="A204" i="41"/>
  <c r="A205" i="14"/>
  <c r="A206" i="6"/>
  <c r="AB204" i="14"/>
  <c r="V204" i="14"/>
  <c r="I204" i="14"/>
  <c r="P204" i="14"/>
  <c r="AF204" i="14"/>
  <c r="Z204" i="14"/>
  <c r="F204" i="14"/>
  <c r="K204" i="14"/>
  <c r="AH204" i="14"/>
  <c r="AE204" i="14"/>
  <c r="AJ204" i="14"/>
  <c r="C204" i="14"/>
  <c r="L204" i="14"/>
  <c r="G204" i="14"/>
  <c r="J204" i="14"/>
  <c r="W204" i="14"/>
  <c r="D204" i="14"/>
  <c r="X204" i="14"/>
  <c r="E204" i="14"/>
  <c r="AD204" i="14"/>
  <c r="Q204" i="14"/>
  <c r="U204" i="14"/>
  <c r="AG204" i="14"/>
  <c r="R204" i="14"/>
  <c r="M204" i="14"/>
  <c r="O204" i="14"/>
  <c r="N204" i="14"/>
  <c r="F204" i="6"/>
  <c r="F205" i="6"/>
  <c r="B205" i="6"/>
  <c r="B206" i="6"/>
  <c r="A206" i="14"/>
  <c r="C206" i="6"/>
  <c r="B205" i="41"/>
  <c r="G205" i="41"/>
  <c r="A205" i="41"/>
  <c r="A207" i="6"/>
  <c r="AJ205" i="14"/>
  <c r="AB205" i="14"/>
  <c r="K205" i="14"/>
  <c r="AD205" i="14"/>
  <c r="I205" i="14"/>
  <c r="U205" i="14"/>
  <c r="W205" i="14"/>
  <c r="AE205" i="14"/>
  <c r="V205" i="14"/>
  <c r="AG205" i="14"/>
  <c r="R205" i="14"/>
  <c r="P205" i="14"/>
  <c r="M205" i="14"/>
  <c r="AH205" i="14"/>
  <c r="X205" i="14"/>
  <c r="AF205" i="14"/>
  <c r="F205" i="14"/>
  <c r="O205" i="14"/>
  <c r="N205" i="14"/>
  <c r="D205" i="14"/>
  <c r="Z205" i="14"/>
  <c r="Q205" i="14"/>
  <c r="G205" i="14"/>
  <c r="C205" i="14"/>
  <c r="J205" i="14"/>
  <c r="E205" i="14"/>
  <c r="L205" i="14"/>
  <c r="D205" i="6"/>
  <c r="E205" i="6"/>
  <c r="C204" i="41" s="1"/>
  <c r="H204" i="41"/>
  <c r="G205" i="6"/>
  <c r="G206" i="6"/>
  <c r="F206" i="6"/>
  <c r="D206" i="6"/>
  <c r="E206" i="6"/>
  <c r="C205" i="41" s="1"/>
  <c r="I204" i="41"/>
  <c r="C207" i="6"/>
  <c r="B206" i="41"/>
  <c r="G206" i="41"/>
  <c r="A206" i="41"/>
  <c r="A207" i="14"/>
  <c r="A208" i="6"/>
  <c r="M206" i="14"/>
  <c r="C206" i="14"/>
  <c r="AG206" i="14"/>
  <c r="D206" i="14"/>
  <c r="O206" i="14"/>
  <c r="L206" i="14"/>
  <c r="J206" i="14"/>
  <c r="V206" i="14"/>
  <c r="I206" i="14"/>
  <c r="X206" i="14"/>
  <c r="F206" i="14"/>
  <c r="Q206" i="14"/>
  <c r="Z206" i="14"/>
  <c r="R206" i="14"/>
  <c r="AB206" i="14"/>
  <c r="AE206" i="14"/>
  <c r="E206" i="14"/>
  <c r="AH206" i="14"/>
  <c r="P206" i="14"/>
  <c r="K206" i="14"/>
  <c r="AD206" i="14"/>
  <c r="G206" i="14"/>
  <c r="AJ206" i="14"/>
  <c r="AF206" i="14"/>
  <c r="U206" i="14"/>
  <c r="W206" i="14"/>
  <c r="N206" i="14"/>
  <c r="F207" i="6"/>
  <c r="D207" i="6"/>
  <c r="E207" i="6"/>
  <c r="C206" i="41" s="1"/>
  <c r="B207" i="6"/>
  <c r="K207" i="14"/>
  <c r="AG207" i="14"/>
  <c r="X207" i="14"/>
  <c r="V207" i="14"/>
  <c r="F207" i="14"/>
  <c r="M207" i="14"/>
  <c r="AF207" i="14"/>
  <c r="R207" i="14"/>
  <c r="P207" i="14"/>
  <c r="AB207" i="14"/>
  <c r="L207" i="14"/>
  <c r="AD207" i="14"/>
  <c r="U207" i="14"/>
  <c r="Z207" i="14"/>
  <c r="D207" i="14"/>
  <c r="I207" i="14"/>
  <c r="AH207" i="14"/>
  <c r="W207" i="14"/>
  <c r="E207" i="14"/>
  <c r="Q207" i="14"/>
  <c r="C207" i="14"/>
  <c r="O207" i="14"/>
  <c r="N207" i="14"/>
  <c r="G207" i="14"/>
  <c r="AJ207" i="14"/>
  <c r="AE207" i="14"/>
  <c r="J207" i="14"/>
  <c r="H206" i="41"/>
  <c r="G207" i="6"/>
  <c r="H201" i="6"/>
  <c r="AU201" i="6" s="1"/>
  <c r="G207" i="41"/>
  <c r="A208" i="14"/>
  <c r="C208" i="6"/>
  <c r="B207" i="41"/>
  <c r="A207" i="41"/>
  <c r="A209" i="6"/>
  <c r="G208" i="6"/>
  <c r="I206" i="41"/>
  <c r="J201" i="6"/>
  <c r="AV201" i="6" s="1"/>
  <c r="M208" i="14"/>
  <c r="K208" i="14"/>
  <c r="AB208" i="14"/>
  <c r="E208" i="14"/>
  <c r="F208" i="14"/>
  <c r="U208" i="14"/>
  <c r="Z208" i="14"/>
  <c r="O208" i="14"/>
  <c r="L208" i="14"/>
  <c r="X208" i="14"/>
  <c r="C208" i="14"/>
  <c r="AH208" i="14"/>
  <c r="Q208" i="14"/>
  <c r="AJ208" i="14"/>
  <c r="I208" i="14"/>
  <c r="D208" i="14"/>
  <c r="N208" i="14"/>
  <c r="AF208" i="14"/>
  <c r="AD208" i="14"/>
  <c r="J208" i="14"/>
  <c r="G208" i="14"/>
  <c r="R208" i="14"/>
  <c r="AG208" i="14"/>
  <c r="P208" i="14"/>
  <c r="V208" i="14"/>
  <c r="AE208" i="14"/>
  <c r="W208" i="14"/>
  <c r="B208" i="6"/>
  <c r="D208" i="6"/>
  <c r="E208" i="6"/>
  <c r="C207" i="41"/>
  <c r="G208" i="41"/>
  <c r="C209" i="6"/>
  <c r="B208" i="41"/>
  <c r="A209" i="14"/>
  <c r="A208" i="41"/>
  <c r="A210" i="6"/>
  <c r="F208" i="6"/>
  <c r="B209" i="6"/>
  <c r="F209" i="6"/>
  <c r="G209" i="6"/>
  <c r="H208" i="41"/>
  <c r="N201" i="6"/>
  <c r="G209" i="41"/>
  <c r="A210" i="14"/>
  <c r="C210" i="6"/>
  <c r="B209" i="41"/>
  <c r="A209" i="41"/>
  <c r="F210" i="6"/>
  <c r="A211" i="6"/>
  <c r="X209" i="14"/>
  <c r="W209" i="14"/>
  <c r="U209" i="14"/>
  <c r="AB209" i="14"/>
  <c r="D209" i="14"/>
  <c r="V209" i="14"/>
  <c r="AD209" i="14"/>
  <c r="G209" i="14"/>
  <c r="AG209" i="14"/>
  <c r="E209" i="14"/>
  <c r="AJ209" i="14"/>
  <c r="C209" i="14"/>
  <c r="L209" i="14"/>
  <c r="AH209" i="14"/>
  <c r="F209" i="14"/>
  <c r="P209" i="14"/>
  <c r="J209" i="14"/>
  <c r="O209" i="14"/>
  <c r="M209" i="14"/>
  <c r="N209" i="14"/>
  <c r="K209" i="14"/>
  <c r="AE209" i="14"/>
  <c r="I209" i="14"/>
  <c r="Z209" i="14"/>
  <c r="R209" i="14"/>
  <c r="Q209" i="14"/>
  <c r="AF209" i="14"/>
  <c r="D209" i="6"/>
  <c r="E209" i="6"/>
  <c r="C208" i="41" s="1"/>
  <c r="G210" i="6"/>
  <c r="AB210" i="14"/>
  <c r="P210" i="14"/>
  <c r="K210" i="14"/>
  <c r="F210" i="14"/>
  <c r="C210" i="14"/>
  <c r="AE210" i="14"/>
  <c r="U210" i="14"/>
  <c r="AD210" i="14"/>
  <c r="Q210" i="14"/>
  <c r="W210" i="14"/>
  <c r="AJ210" i="14"/>
  <c r="X210" i="14"/>
  <c r="N210" i="14"/>
  <c r="D210" i="14"/>
  <c r="R210" i="14"/>
  <c r="AH210" i="14"/>
  <c r="M210" i="14"/>
  <c r="Z210" i="14"/>
  <c r="L210" i="14"/>
  <c r="AG210" i="14"/>
  <c r="AF210" i="14"/>
  <c r="G210" i="14"/>
  <c r="I210" i="14"/>
  <c r="E210" i="14"/>
  <c r="V210" i="14"/>
  <c r="O210" i="14"/>
  <c r="J210" i="14"/>
  <c r="B210" i="6"/>
  <c r="D210" i="6"/>
  <c r="E210" i="6"/>
  <c r="C209" i="41" s="1"/>
  <c r="I208" i="41"/>
  <c r="C211" i="6"/>
  <c r="B210" i="41"/>
  <c r="G210" i="41"/>
  <c r="H210" i="41" s="1"/>
  <c r="A211" i="14"/>
  <c r="A210" i="41"/>
  <c r="A212" i="6"/>
  <c r="G211" i="6"/>
  <c r="D211" i="6"/>
  <c r="E211" i="6"/>
  <c r="C210" i="41" s="1"/>
  <c r="B211" i="6"/>
  <c r="F211" i="6"/>
  <c r="G211" i="41"/>
  <c r="H211" i="41" s="1"/>
  <c r="A211" i="41"/>
  <c r="A212" i="14"/>
  <c r="C212" i="6"/>
  <c r="B211" i="41"/>
  <c r="A213" i="6"/>
  <c r="K211" i="14"/>
  <c r="AJ211" i="14"/>
  <c r="U211" i="14"/>
  <c r="AB211" i="14"/>
  <c r="O211" i="14"/>
  <c r="E211" i="14"/>
  <c r="F211" i="14"/>
  <c r="N211" i="14"/>
  <c r="X211" i="14"/>
  <c r="Z211" i="14"/>
  <c r="L211" i="14"/>
  <c r="Q211" i="14"/>
  <c r="J211" i="14"/>
  <c r="I211" i="14"/>
  <c r="AG211" i="14"/>
  <c r="AH211" i="14"/>
  <c r="V211" i="14"/>
  <c r="G211" i="14"/>
  <c r="C211" i="14"/>
  <c r="AD211" i="14"/>
  <c r="P211" i="14"/>
  <c r="AF211" i="14"/>
  <c r="M211" i="14"/>
  <c r="AE211" i="14"/>
  <c r="W211" i="14"/>
  <c r="R211" i="14"/>
  <c r="D211" i="14"/>
  <c r="G212" i="6"/>
  <c r="I210" i="41"/>
  <c r="F212" i="6"/>
  <c r="P212" i="14"/>
  <c r="L212" i="14"/>
  <c r="N212" i="14"/>
  <c r="AG212" i="14"/>
  <c r="M212" i="14"/>
  <c r="AB212" i="14"/>
  <c r="O212" i="14"/>
  <c r="R212" i="14"/>
  <c r="F212" i="14"/>
  <c r="U212" i="14"/>
  <c r="I212" i="14"/>
  <c r="X212" i="14"/>
  <c r="J212" i="14"/>
  <c r="Q212" i="14"/>
  <c r="AH212" i="14"/>
  <c r="Z212" i="14"/>
  <c r="G212" i="14"/>
  <c r="AE212" i="14"/>
  <c r="W212" i="14"/>
  <c r="AF212" i="14"/>
  <c r="C212" i="14"/>
  <c r="V212" i="14"/>
  <c r="E212" i="14"/>
  <c r="AJ212" i="14"/>
  <c r="D212" i="14"/>
  <c r="AD212" i="14"/>
  <c r="K212" i="14"/>
  <c r="A213" i="14"/>
  <c r="G212" i="41"/>
  <c r="A212" i="41"/>
  <c r="C213" i="6"/>
  <c r="B212" i="41"/>
  <c r="A214" i="6"/>
  <c r="B212" i="6"/>
  <c r="D212" i="6"/>
  <c r="E212" i="6"/>
  <c r="C211" i="41" s="1"/>
  <c r="G213" i="6"/>
  <c r="F213" i="6"/>
  <c r="B213" i="6"/>
  <c r="C214" i="6"/>
  <c r="B213" i="41"/>
  <c r="G213" i="41"/>
  <c r="H213" i="41" s="1"/>
  <c r="A214" i="14"/>
  <c r="A213" i="41"/>
  <c r="A215" i="6"/>
  <c r="I211" i="41"/>
  <c r="R213" i="14"/>
  <c r="AF213" i="14"/>
  <c r="AG213" i="14"/>
  <c r="J213" i="14"/>
  <c r="Q213" i="14"/>
  <c r="AJ213" i="14"/>
  <c r="N213" i="14"/>
  <c r="K213" i="14"/>
  <c r="Z213" i="14"/>
  <c r="C213" i="14"/>
  <c r="AB213" i="14"/>
  <c r="U213" i="14"/>
  <c r="W213" i="14"/>
  <c r="V213" i="14"/>
  <c r="E213" i="14"/>
  <c r="O213" i="14"/>
  <c r="G213" i="14"/>
  <c r="AH213" i="14"/>
  <c r="M213" i="14"/>
  <c r="AD213" i="14"/>
  <c r="F213" i="14"/>
  <c r="P213" i="14"/>
  <c r="X213" i="14"/>
  <c r="AE213" i="14"/>
  <c r="I213" i="14"/>
  <c r="L213" i="14"/>
  <c r="D213" i="14"/>
  <c r="D213" i="6"/>
  <c r="E213" i="6"/>
  <c r="C212" i="41" s="1"/>
  <c r="B214" i="6"/>
  <c r="G214" i="6"/>
  <c r="A214" i="41"/>
  <c r="G214" i="41"/>
  <c r="A215" i="14"/>
  <c r="C215" i="6"/>
  <c r="B214" i="41"/>
  <c r="A216" i="6"/>
  <c r="D214" i="6"/>
  <c r="E214" i="6"/>
  <c r="C213" i="41"/>
  <c r="F214" i="6"/>
  <c r="E214" i="14"/>
  <c r="AH214" i="14"/>
  <c r="AD214" i="14"/>
  <c r="AF214" i="14"/>
  <c r="G214" i="14"/>
  <c r="X214" i="14"/>
  <c r="I214" i="14"/>
  <c r="J214" i="14"/>
  <c r="O214" i="14"/>
  <c r="F214" i="14"/>
  <c r="M214" i="14"/>
  <c r="AG214" i="14"/>
  <c r="AE214" i="14"/>
  <c r="V214" i="14"/>
  <c r="R214" i="14"/>
  <c r="W214" i="14"/>
  <c r="AB214" i="14"/>
  <c r="D214" i="14"/>
  <c r="Q214" i="14"/>
  <c r="U214" i="14"/>
  <c r="N214" i="14"/>
  <c r="K214" i="14"/>
  <c r="P214" i="14"/>
  <c r="C214" i="14"/>
  <c r="L214" i="14"/>
  <c r="AJ214" i="14"/>
  <c r="Z214" i="14"/>
  <c r="D215" i="6"/>
  <c r="E215" i="6"/>
  <c r="C214" i="41" s="1"/>
  <c r="C216" i="6"/>
  <c r="B215" i="41"/>
  <c r="A216" i="14"/>
  <c r="G215" i="41"/>
  <c r="A215" i="41"/>
  <c r="A217" i="6"/>
  <c r="F215" i="6"/>
  <c r="B215" i="6"/>
  <c r="G215" i="6"/>
  <c r="I213" i="41"/>
  <c r="Z215" i="14"/>
  <c r="O215" i="14"/>
  <c r="X215" i="14"/>
  <c r="AD215" i="14"/>
  <c r="N215" i="14"/>
  <c r="K215" i="14"/>
  <c r="P215" i="14"/>
  <c r="L215" i="14"/>
  <c r="R215" i="14"/>
  <c r="AH215" i="14"/>
  <c r="U215" i="14"/>
  <c r="Q215" i="14"/>
  <c r="AE215" i="14"/>
  <c r="I215" i="14"/>
  <c r="AG215" i="14"/>
  <c r="V215" i="14"/>
  <c r="M215" i="14"/>
  <c r="AB215" i="14"/>
  <c r="AF215" i="14"/>
  <c r="AJ215" i="14"/>
  <c r="W215" i="14"/>
  <c r="G215" i="14"/>
  <c r="F215" i="14"/>
  <c r="J215" i="14"/>
  <c r="C215" i="14"/>
  <c r="E215" i="14"/>
  <c r="D215" i="14"/>
  <c r="H210" i="6"/>
  <c r="AU210" i="6" s="1"/>
  <c r="G216" i="6"/>
  <c r="D216" i="6"/>
  <c r="E216" i="6"/>
  <c r="C215" i="41" s="1"/>
  <c r="B216" i="6"/>
  <c r="A217" i="14"/>
  <c r="G216" i="41"/>
  <c r="A216" i="41"/>
  <c r="C217" i="6"/>
  <c r="B216" i="41"/>
  <c r="A218" i="6"/>
  <c r="F216" i="6"/>
  <c r="L216" i="14"/>
  <c r="U216" i="14"/>
  <c r="AD216" i="14"/>
  <c r="N216" i="14"/>
  <c r="X216" i="14"/>
  <c r="AB216" i="14"/>
  <c r="K216" i="14"/>
  <c r="AJ216" i="14"/>
  <c r="C216" i="14"/>
  <c r="AE216" i="14"/>
  <c r="AF216" i="14"/>
  <c r="W216" i="14"/>
  <c r="J216" i="14"/>
  <c r="AG216" i="14"/>
  <c r="V216" i="14"/>
  <c r="D216" i="14"/>
  <c r="R216" i="14"/>
  <c r="Q216" i="14"/>
  <c r="G216" i="14"/>
  <c r="Z216" i="14"/>
  <c r="F216" i="14"/>
  <c r="I216" i="14"/>
  <c r="M216" i="14"/>
  <c r="O216" i="14"/>
  <c r="E216" i="14"/>
  <c r="AH216" i="14"/>
  <c r="P216" i="14"/>
  <c r="H211" i="6"/>
  <c r="AU211" i="6" s="1"/>
  <c r="F217" i="6"/>
  <c r="X217" i="14"/>
  <c r="AJ217" i="14"/>
  <c r="U217" i="14"/>
  <c r="J217" i="14"/>
  <c r="F217" i="14"/>
  <c r="D217" i="14"/>
  <c r="E217" i="14"/>
  <c r="I217" i="14"/>
  <c r="O217" i="14"/>
  <c r="L217" i="14"/>
  <c r="AE217" i="14"/>
  <c r="AD217" i="14"/>
  <c r="AB217" i="14"/>
  <c r="AG217" i="14"/>
  <c r="AH217" i="14"/>
  <c r="V217" i="14"/>
  <c r="Z217" i="14"/>
  <c r="AF217" i="14"/>
  <c r="M217" i="14"/>
  <c r="Q217" i="14"/>
  <c r="G217" i="14"/>
  <c r="N217" i="14"/>
  <c r="R217" i="14"/>
  <c r="W217" i="14"/>
  <c r="C217" i="14"/>
  <c r="P217" i="14"/>
  <c r="K217" i="14"/>
  <c r="B217" i="6"/>
  <c r="A217" i="41"/>
  <c r="G217" i="41"/>
  <c r="C218" i="6"/>
  <c r="B217" i="41"/>
  <c r="A218" i="14"/>
  <c r="A219" i="6"/>
  <c r="J210" i="6"/>
  <c r="AV210" i="6" s="1"/>
  <c r="G217" i="6"/>
  <c r="H216" i="41"/>
  <c r="D217" i="6"/>
  <c r="E217" i="6"/>
  <c r="C216" i="41" s="1"/>
  <c r="B218" i="6"/>
  <c r="D218" i="6"/>
  <c r="E218" i="6"/>
  <c r="C217" i="41" s="1"/>
  <c r="F218" i="6"/>
  <c r="H217" i="41"/>
  <c r="G218" i="6"/>
  <c r="N210" i="6"/>
  <c r="D218" i="14"/>
  <c r="N218" i="14"/>
  <c r="I218" i="14"/>
  <c r="C218" i="14"/>
  <c r="Z218" i="14"/>
  <c r="P218" i="14"/>
  <c r="J218" i="14"/>
  <c r="U218" i="14"/>
  <c r="AD218" i="14"/>
  <c r="V218" i="14"/>
  <c r="L218" i="14"/>
  <c r="AJ218" i="14"/>
  <c r="AB218" i="14"/>
  <c r="M218" i="14"/>
  <c r="AE218" i="14"/>
  <c r="AH218" i="14"/>
  <c r="O218" i="14"/>
  <c r="W218" i="14"/>
  <c r="E218" i="14"/>
  <c r="AG218" i="14"/>
  <c r="F218" i="14"/>
  <c r="K218" i="14"/>
  <c r="R218" i="14"/>
  <c r="X218" i="14"/>
  <c r="Q218" i="14"/>
  <c r="AF218" i="14"/>
  <c r="G218" i="14"/>
  <c r="I216" i="41"/>
  <c r="C219" i="6"/>
  <c r="B218" i="41"/>
  <c r="A219" i="14"/>
  <c r="G218" i="41"/>
  <c r="H218" i="41" s="1"/>
  <c r="A218" i="41"/>
  <c r="A220" i="6"/>
  <c r="J211" i="6"/>
  <c r="AV211" i="6" s="1"/>
  <c r="B219" i="6"/>
  <c r="D219" i="6"/>
  <c r="E219" i="6"/>
  <c r="C218" i="41" s="1"/>
  <c r="F219" i="6"/>
  <c r="I217" i="41"/>
  <c r="A220" i="14"/>
  <c r="G219" i="41"/>
  <c r="C220" i="6"/>
  <c r="B219" i="41"/>
  <c r="A219" i="41"/>
  <c r="D219" i="41" s="1"/>
  <c r="A221" i="6"/>
  <c r="G219" i="6"/>
  <c r="AJ219" i="14"/>
  <c r="M219" i="14"/>
  <c r="AF219" i="14"/>
  <c r="AH219" i="14"/>
  <c r="AB219" i="14"/>
  <c r="F219" i="14"/>
  <c r="L219" i="14"/>
  <c r="AE219" i="14"/>
  <c r="V219" i="14"/>
  <c r="K219" i="14"/>
  <c r="P219" i="14"/>
  <c r="I219" i="14"/>
  <c r="O219" i="14"/>
  <c r="W219" i="14"/>
  <c r="J219" i="14"/>
  <c r="AD219" i="14"/>
  <c r="N219" i="14"/>
  <c r="C219" i="14"/>
  <c r="G219" i="14"/>
  <c r="AG219" i="14"/>
  <c r="Z219" i="14"/>
  <c r="Q219" i="14"/>
  <c r="X219" i="14"/>
  <c r="D219" i="14"/>
  <c r="E219" i="14"/>
  <c r="U219" i="14"/>
  <c r="R219" i="14"/>
  <c r="H213" i="6"/>
  <c r="AU213" i="6" s="1"/>
  <c r="N211" i="6"/>
  <c r="F220" i="6"/>
  <c r="I218" i="41"/>
  <c r="J213" i="6"/>
  <c r="AV213" i="6" s="1"/>
  <c r="Q220" i="14"/>
  <c r="V220" i="14"/>
  <c r="R220" i="14"/>
  <c r="K220" i="14"/>
  <c r="AG220" i="14"/>
  <c r="F220" i="14"/>
  <c r="AF220" i="14"/>
  <c r="Z220" i="14"/>
  <c r="C220" i="14"/>
  <c r="L220" i="14"/>
  <c r="AB220" i="14"/>
  <c r="D220" i="14"/>
  <c r="J220" i="14"/>
  <c r="G220" i="14"/>
  <c r="M220" i="14"/>
  <c r="O220" i="14"/>
  <c r="X220" i="14"/>
  <c r="I220" i="14"/>
  <c r="W220" i="14"/>
  <c r="U220" i="14"/>
  <c r="AE220" i="14"/>
  <c r="P220" i="14"/>
  <c r="N220" i="14"/>
  <c r="AJ220" i="14"/>
  <c r="AD220" i="14"/>
  <c r="AH220" i="14"/>
  <c r="E220" i="14"/>
  <c r="D220" i="6"/>
  <c r="E220" i="6"/>
  <c r="C219" i="41" s="1"/>
  <c r="G220" i="6"/>
  <c r="C221" i="6"/>
  <c r="B220" i="41"/>
  <c r="A221" i="14"/>
  <c r="G220" i="41"/>
  <c r="H220" i="41" s="1"/>
  <c r="A220" i="41"/>
  <c r="A222" i="6"/>
  <c r="B220" i="6"/>
  <c r="H219" i="41"/>
  <c r="H214" i="6"/>
  <c r="AU214" i="6" s="1"/>
  <c r="B221" i="6"/>
  <c r="G221" i="41"/>
  <c r="A222" i="14"/>
  <c r="C222" i="6"/>
  <c r="B221" i="41"/>
  <c r="A221" i="41"/>
  <c r="D221" i="41" s="1"/>
  <c r="A223" i="6"/>
  <c r="D221" i="6"/>
  <c r="E221" i="6"/>
  <c r="C220" i="41" s="1"/>
  <c r="F221" i="6"/>
  <c r="H215" i="6"/>
  <c r="AU215" i="6" s="1"/>
  <c r="G221" i="6"/>
  <c r="I219" i="41"/>
  <c r="N213" i="6"/>
  <c r="J214" i="6"/>
  <c r="AV214" i="6" s="1"/>
  <c r="W221" i="14"/>
  <c r="E221" i="14"/>
  <c r="U221" i="14"/>
  <c r="X221" i="14"/>
  <c r="AB221" i="14"/>
  <c r="AH221" i="14"/>
  <c r="O221" i="14"/>
  <c r="AG221" i="14"/>
  <c r="AF221" i="14"/>
  <c r="AJ221" i="14"/>
  <c r="I221" i="14"/>
  <c r="F221" i="14"/>
  <c r="Q221" i="14"/>
  <c r="AE221" i="14"/>
  <c r="P221" i="14"/>
  <c r="L221" i="14"/>
  <c r="N221" i="14"/>
  <c r="D221" i="14"/>
  <c r="V221" i="14"/>
  <c r="J221" i="14"/>
  <c r="Z221" i="14"/>
  <c r="M221" i="14"/>
  <c r="C221" i="14"/>
  <c r="K221" i="14"/>
  <c r="AD221" i="14"/>
  <c r="R221" i="14"/>
  <c r="G221" i="14"/>
  <c r="D222" i="6"/>
  <c r="E222" i="6"/>
  <c r="C221" i="41" s="1"/>
  <c r="F222" i="6"/>
  <c r="J215" i="6"/>
  <c r="AV215" i="6" s="1"/>
  <c r="G222" i="6"/>
  <c r="W222" i="14"/>
  <c r="L222" i="14"/>
  <c r="I222" i="14"/>
  <c r="P222" i="14"/>
  <c r="Q222" i="14"/>
  <c r="C222" i="14"/>
  <c r="J222" i="14"/>
  <c r="V222" i="14"/>
  <c r="N222" i="14"/>
  <c r="AJ222" i="14"/>
  <c r="U222" i="14"/>
  <c r="E222" i="14"/>
  <c r="AE222" i="14"/>
  <c r="O222" i="14"/>
  <c r="AF222" i="14"/>
  <c r="AD222" i="14"/>
  <c r="Z222" i="14"/>
  <c r="AH222" i="14"/>
  <c r="X222" i="14"/>
  <c r="G222" i="14"/>
  <c r="AB222" i="14"/>
  <c r="K222" i="14"/>
  <c r="D222" i="14"/>
  <c r="AG222" i="14"/>
  <c r="M222" i="14"/>
  <c r="F222" i="14"/>
  <c r="R222" i="14"/>
  <c r="B222" i="6"/>
  <c r="N214" i="6"/>
  <c r="G222" i="41"/>
  <c r="A223" i="14"/>
  <c r="A222" i="41"/>
  <c r="C223" i="6"/>
  <c r="B222" i="41"/>
  <c r="A224" i="6"/>
  <c r="I220" i="41"/>
  <c r="D223" i="6"/>
  <c r="E223" i="6"/>
  <c r="C222" i="41" s="1"/>
  <c r="G223" i="6"/>
  <c r="C224" i="6"/>
  <c r="B223" i="41"/>
  <c r="A224" i="14"/>
  <c r="G223" i="41"/>
  <c r="A223" i="41"/>
  <c r="A225" i="6"/>
  <c r="N215" i="6"/>
  <c r="AF223" i="14"/>
  <c r="AH223" i="14"/>
  <c r="K223" i="14"/>
  <c r="V223" i="14"/>
  <c r="Z223" i="14"/>
  <c r="O223" i="14"/>
  <c r="M223" i="14"/>
  <c r="Q223" i="14"/>
  <c r="AJ223" i="14"/>
  <c r="C223" i="14"/>
  <c r="U223" i="14"/>
  <c r="D223" i="14"/>
  <c r="E223" i="14"/>
  <c r="R223" i="14"/>
  <c r="AG223" i="14"/>
  <c r="AB223" i="14"/>
  <c r="F223" i="14"/>
  <c r="I223" i="14"/>
  <c r="W223" i="14"/>
  <c r="AE223" i="14"/>
  <c r="L223" i="14"/>
  <c r="G223" i="14"/>
  <c r="N223" i="14"/>
  <c r="AD223" i="14"/>
  <c r="J223" i="14"/>
  <c r="X223" i="14"/>
  <c r="P223" i="14"/>
  <c r="F223" i="6"/>
  <c r="B223" i="6"/>
  <c r="F224" i="6"/>
  <c r="D224" i="6"/>
  <c r="E224" i="6"/>
  <c r="C223" i="41" s="1"/>
  <c r="F224" i="14"/>
  <c r="AH224" i="14"/>
  <c r="V224" i="14"/>
  <c r="AE224" i="14"/>
  <c r="E224" i="14"/>
  <c r="W224" i="14"/>
  <c r="J224" i="14"/>
  <c r="Q224" i="14"/>
  <c r="N224" i="14"/>
  <c r="P224" i="14"/>
  <c r="L224" i="14"/>
  <c r="O224" i="14"/>
  <c r="AG224" i="14"/>
  <c r="Z224" i="14"/>
  <c r="AB224" i="14"/>
  <c r="R224" i="14"/>
  <c r="G224" i="14"/>
  <c r="C224" i="14"/>
  <c r="X224" i="14"/>
  <c r="AD224" i="14"/>
  <c r="D224" i="14"/>
  <c r="AJ224" i="14"/>
  <c r="K224" i="14"/>
  <c r="I224" i="14"/>
  <c r="M224" i="14"/>
  <c r="U224" i="14"/>
  <c r="AF224" i="14"/>
  <c r="A225" i="14"/>
  <c r="C225" i="6"/>
  <c r="B224" i="41"/>
  <c r="G224" i="41"/>
  <c r="A224" i="41"/>
  <c r="A226" i="6"/>
  <c r="G224" i="6"/>
  <c r="B224" i="6"/>
  <c r="B225" i="6"/>
  <c r="H224" i="41"/>
  <c r="A226" i="14"/>
  <c r="A225" i="41"/>
  <c r="C226" i="6"/>
  <c r="B225" i="41"/>
  <c r="G225" i="41"/>
  <c r="I225" i="41" s="1"/>
  <c r="A227" i="6"/>
  <c r="D225" i="6"/>
  <c r="E225" i="6"/>
  <c r="C224" i="41" s="1"/>
  <c r="F225" i="6"/>
  <c r="G225" i="6"/>
  <c r="H219" i="6"/>
  <c r="AU219" i="6" s="1"/>
  <c r="E225" i="14"/>
  <c r="L225" i="14"/>
  <c r="U225" i="14"/>
  <c r="AJ225" i="14"/>
  <c r="F225" i="14"/>
  <c r="M225" i="14"/>
  <c r="I225" i="14"/>
  <c r="C225" i="14"/>
  <c r="AB225" i="14"/>
  <c r="N225" i="14"/>
  <c r="D225" i="14"/>
  <c r="K225" i="14"/>
  <c r="AE225" i="14"/>
  <c r="AH225" i="14"/>
  <c r="AF225" i="14"/>
  <c r="W225" i="14"/>
  <c r="P225" i="14"/>
  <c r="Z225" i="14"/>
  <c r="V225" i="14"/>
  <c r="R225" i="14"/>
  <c r="J225" i="14"/>
  <c r="O225" i="14"/>
  <c r="Q225" i="14"/>
  <c r="G225" i="14"/>
  <c r="X225" i="14"/>
  <c r="AD225" i="14"/>
  <c r="AG225" i="14"/>
  <c r="W226" i="14"/>
  <c r="AE226" i="14"/>
  <c r="P226" i="14"/>
  <c r="X226" i="14"/>
  <c r="K226" i="14"/>
  <c r="AG226" i="14"/>
  <c r="AJ226" i="14"/>
  <c r="C226" i="14"/>
  <c r="M226" i="14"/>
  <c r="AB226" i="14"/>
  <c r="I226" i="14"/>
  <c r="R226" i="14"/>
  <c r="D226" i="14"/>
  <c r="U226" i="14"/>
  <c r="L226" i="14"/>
  <c r="AH226" i="14"/>
  <c r="Q226" i="14"/>
  <c r="G226" i="14"/>
  <c r="AD226" i="14"/>
  <c r="Z226" i="14"/>
  <c r="O226" i="14"/>
  <c r="J226" i="14"/>
  <c r="F226" i="14"/>
  <c r="N226" i="14"/>
  <c r="V226" i="14"/>
  <c r="E226" i="14"/>
  <c r="AF226" i="14"/>
  <c r="G226" i="41"/>
  <c r="H226" i="41" s="1"/>
  <c r="C227" i="6"/>
  <c r="B226" i="41"/>
  <c r="A226" i="41"/>
  <c r="A227" i="14"/>
  <c r="D227" i="6"/>
  <c r="E227" i="6"/>
  <c r="C226" i="41" s="1"/>
  <c r="A228" i="6"/>
  <c r="D226" i="6"/>
  <c r="E226" i="6"/>
  <c r="C225" i="41"/>
  <c r="J219" i="6"/>
  <c r="AV219" i="6" s="1"/>
  <c r="H225" i="41"/>
  <c r="F226" i="6"/>
  <c r="B226" i="6"/>
  <c r="G226" i="6"/>
  <c r="I224" i="41"/>
  <c r="G227" i="6"/>
  <c r="G227" i="41"/>
  <c r="A227" i="41"/>
  <c r="C228" i="6"/>
  <c r="B227" i="41"/>
  <c r="A228" i="14"/>
  <c r="A229" i="6"/>
  <c r="B227" i="6"/>
  <c r="N219" i="6"/>
  <c r="F227" i="6"/>
  <c r="C227" i="14"/>
  <c r="F227" i="14"/>
  <c r="R227" i="14"/>
  <c r="G227" i="14"/>
  <c r="AH227" i="14"/>
  <c r="AD227" i="14"/>
  <c r="P227" i="14"/>
  <c r="L227" i="14"/>
  <c r="V227" i="14"/>
  <c r="AG227" i="14"/>
  <c r="E227" i="14"/>
  <c r="J227" i="14"/>
  <c r="I227" i="14"/>
  <c r="N227" i="14"/>
  <c r="X227" i="14"/>
  <c r="AF227" i="14"/>
  <c r="Z227" i="14"/>
  <c r="M227" i="14"/>
  <c r="D227" i="14"/>
  <c r="AJ227" i="14"/>
  <c r="Q227" i="14"/>
  <c r="AB227" i="14"/>
  <c r="AE227" i="14"/>
  <c r="O227" i="14"/>
  <c r="U227" i="14"/>
  <c r="W227" i="14"/>
  <c r="K227" i="14"/>
  <c r="I226" i="41"/>
  <c r="D228" i="6"/>
  <c r="E228" i="6"/>
  <c r="C227" i="41" s="1"/>
  <c r="L228" i="14"/>
  <c r="P228" i="14"/>
  <c r="E228" i="14"/>
  <c r="U228" i="14"/>
  <c r="AE228" i="14"/>
  <c r="AH228" i="14"/>
  <c r="D228" i="14"/>
  <c r="X228" i="14"/>
  <c r="AD228" i="14"/>
  <c r="J228" i="14"/>
  <c r="Q228" i="14"/>
  <c r="AG228" i="14"/>
  <c r="O228" i="14"/>
  <c r="K228" i="14"/>
  <c r="C228" i="14"/>
  <c r="V228" i="14"/>
  <c r="AJ228" i="14"/>
  <c r="F228" i="14"/>
  <c r="R228" i="14"/>
  <c r="Z228" i="14"/>
  <c r="I228" i="14"/>
  <c r="M228" i="14"/>
  <c r="N228" i="14"/>
  <c r="G228" i="14"/>
  <c r="AF228" i="14"/>
  <c r="AB228" i="14"/>
  <c r="W228" i="14"/>
  <c r="F228" i="6"/>
  <c r="B228" i="6"/>
  <c r="C229" i="6"/>
  <c r="B228" i="41"/>
  <c r="A229" i="14"/>
  <c r="A228" i="41"/>
  <c r="G228" i="41"/>
  <c r="A230" i="6"/>
  <c r="G228" i="6"/>
  <c r="G229" i="6"/>
  <c r="B229" i="6"/>
  <c r="D229" i="6"/>
  <c r="E229" i="6"/>
  <c r="C228" i="41" s="1"/>
  <c r="F229" i="6"/>
  <c r="G229" i="41"/>
  <c r="H229" i="41" s="1"/>
  <c r="A230" i="14"/>
  <c r="A229" i="41"/>
  <c r="C230" i="6"/>
  <c r="B229" i="41"/>
  <c r="A231" i="6"/>
  <c r="AB229" i="14"/>
  <c r="O229" i="14"/>
  <c r="AG229" i="14"/>
  <c r="F229" i="14"/>
  <c r="W229" i="14"/>
  <c r="K229" i="14"/>
  <c r="AF229" i="14"/>
  <c r="X229" i="14"/>
  <c r="V229" i="14"/>
  <c r="M229" i="14"/>
  <c r="R229" i="14"/>
  <c r="AJ229" i="14"/>
  <c r="AH229" i="14"/>
  <c r="N229" i="14"/>
  <c r="D229" i="14"/>
  <c r="L229" i="14"/>
  <c r="E229" i="14"/>
  <c r="Q229" i="14"/>
  <c r="J229" i="14"/>
  <c r="C229" i="14"/>
  <c r="Z229" i="14"/>
  <c r="P229" i="14"/>
  <c r="U229" i="14"/>
  <c r="G229" i="14"/>
  <c r="AE229" i="14"/>
  <c r="AD229" i="14"/>
  <c r="I229" i="14"/>
  <c r="F230" i="6"/>
  <c r="G230" i="6"/>
  <c r="D230" i="6"/>
  <c r="E230" i="6"/>
  <c r="C229" i="41" s="1"/>
  <c r="B230" i="6"/>
  <c r="A231" i="14"/>
  <c r="C231" i="6"/>
  <c r="B230" i="41"/>
  <c r="B231" i="6"/>
  <c r="A230" i="41"/>
  <c r="G230" i="41"/>
  <c r="I230" i="41" s="1"/>
  <c r="A232" i="6"/>
  <c r="G230" i="14"/>
  <c r="AJ230" i="14"/>
  <c r="AF230" i="14"/>
  <c r="AD230" i="14"/>
  <c r="V230" i="14"/>
  <c r="W230" i="14"/>
  <c r="D230" i="14"/>
  <c r="AE230" i="14"/>
  <c r="R230" i="14"/>
  <c r="Z230" i="14"/>
  <c r="AH230" i="14"/>
  <c r="O230" i="14"/>
  <c r="U230" i="14"/>
  <c r="Q230" i="14"/>
  <c r="C230" i="14"/>
  <c r="X230" i="14"/>
  <c r="I230" i="14"/>
  <c r="M230" i="14"/>
  <c r="J230" i="14"/>
  <c r="AB230" i="14"/>
  <c r="N230" i="14"/>
  <c r="K230" i="14"/>
  <c r="E230" i="14"/>
  <c r="L230" i="14"/>
  <c r="P230" i="14"/>
  <c r="AG230" i="14"/>
  <c r="F230" i="14"/>
  <c r="D231" i="6"/>
  <c r="E231" i="6"/>
  <c r="C230" i="41" s="1"/>
  <c r="G231" i="6"/>
  <c r="H230" i="41"/>
  <c r="A232" i="14"/>
  <c r="C232" i="6"/>
  <c r="B231" i="41"/>
  <c r="G231" i="41"/>
  <c r="H231" i="41" s="1"/>
  <c r="A231" i="41"/>
  <c r="A233" i="6"/>
  <c r="AB231" i="14"/>
  <c r="F231" i="14"/>
  <c r="V231" i="14"/>
  <c r="AE231" i="14"/>
  <c r="X231" i="14"/>
  <c r="AJ231" i="14"/>
  <c r="J231" i="14"/>
  <c r="O231" i="14"/>
  <c r="U231" i="14"/>
  <c r="D231" i="14"/>
  <c r="Z231" i="14"/>
  <c r="G231" i="14"/>
  <c r="N231" i="14"/>
  <c r="R231" i="14"/>
  <c r="I231" i="14"/>
  <c r="P231" i="14"/>
  <c r="AH231" i="14"/>
  <c r="AF231" i="14"/>
  <c r="W231" i="14"/>
  <c r="C231" i="14"/>
  <c r="M231" i="14"/>
  <c r="AG231" i="14"/>
  <c r="AD231" i="14"/>
  <c r="L231" i="14"/>
  <c r="K231" i="14"/>
  <c r="Q231" i="14"/>
  <c r="E231" i="14"/>
  <c r="F231" i="6"/>
  <c r="I229" i="41"/>
  <c r="F232" i="6"/>
  <c r="D232" i="6"/>
  <c r="E232" i="6"/>
  <c r="C231" i="41" s="1"/>
  <c r="G232" i="41"/>
  <c r="I232" i="41" s="1"/>
  <c r="C233" i="6"/>
  <c r="B232" i="41"/>
  <c r="A233" i="14"/>
  <c r="A232" i="41"/>
  <c r="A234" i="6"/>
  <c r="B232" i="6"/>
  <c r="AG232" i="14"/>
  <c r="O232" i="14"/>
  <c r="AB232" i="14"/>
  <c r="J232" i="14"/>
  <c r="C232" i="14"/>
  <c r="V232" i="14"/>
  <c r="P232" i="14"/>
  <c r="I232" i="14"/>
  <c r="AJ232" i="14"/>
  <c r="U232" i="14"/>
  <c r="K232" i="14"/>
  <c r="AD232" i="14"/>
  <c r="W232" i="14"/>
  <c r="F232" i="14"/>
  <c r="AE232" i="14"/>
  <c r="E232" i="14"/>
  <c r="N232" i="14"/>
  <c r="M232" i="14"/>
  <c r="R232" i="14"/>
  <c r="Z232" i="14"/>
  <c r="AH232" i="14"/>
  <c r="Q232" i="14"/>
  <c r="AF232" i="14"/>
  <c r="X232" i="14"/>
  <c r="G232" i="14"/>
  <c r="L232" i="14"/>
  <c r="D232" i="14"/>
  <c r="G232" i="6"/>
  <c r="F233" i="6"/>
  <c r="G233" i="6"/>
  <c r="B233" i="6"/>
  <c r="G233" i="41"/>
  <c r="H233" i="41" s="1"/>
  <c r="A234" i="14"/>
  <c r="C234" i="6"/>
  <c r="B233" i="41"/>
  <c r="A233" i="41"/>
  <c r="A235" i="6"/>
  <c r="AB233" i="14"/>
  <c r="N233" i="14"/>
  <c r="L233" i="14"/>
  <c r="AJ233" i="14"/>
  <c r="AG233" i="14"/>
  <c r="K233" i="14"/>
  <c r="U233" i="14"/>
  <c r="C233" i="14"/>
  <c r="X233" i="14"/>
  <c r="Z233" i="14"/>
  <c r="P233" i="14"/>
  <c r="Q233" i="14"/>
  <c r="AH233" i="14"/>
  <c r="I233" i="14"/>
  <c r="G233" i="14"/>
  <c r="AF233" i="14"/>
  <c r="R233" i="14"/>
  <c r="O233" i="14"/>
  <c r="W233" i="14"/>
  <c r="F233" i="14"/>
  <c r="E233" i="14"/>
  <c r="AD233" i="14"/>
  <c r="J233" i="14"/>
  <c r="M233" i="14"/>
  <c r="AE233" i="14"/>
  <c r="D233" i="14"/>
  <c r="V233" i="14"/>
  <c r="D233" i="6"/>
  <c r="E233" i="6"/>
  <c r="C232" i="41" s="1"/>
  <c r="G234" i="6"/>
  <c r="C235" i="6"/>
  <c r="B234" i="41"/>
  <c r="G234" i="41"/>
  <c r="A235" i="14"/>
  <c r="A234" i="41"/>
  <c r="A236" i="6"/>
  <c r="F234" i="6"/>
  <c r="D234" i="6"/>
  <c r="E234" i="6"/>
  <c r="C233" i="41" s="1"/>
  <c r="B234" i="6"/>
  <c r="X234" i="14"/>
  <c r="D234" i="14"/>
  <c r="Q234" i="14"/>
  <c r="V234" i="14"/>
  <c r="F234" i="14"/>
  <c r="AB234" i="14"/>
  <c r="E234" i="14"/>
  <c r="P234" i="14"/>
  <c r="W234" i="14"/>
  <c r="AE234" i="14"/>
  <c r="AD234" i="14"/>
  <c r="G234" i="14"/>
  <c r="AG234" i="14"/>
  <c r="U234" i="14"/>
  <c r="AJ234" i="14"/>
  <c r="AF234" i="14"/>
  <c r="Z234" i="14"/>
  <c r="K234" i="14"/>
  <c r="I234" i="14"/>
  <c r="O234" i="14"/>
  <c r="M234" i="14"/>
  <c r="J234" i="14"/>
  <c r="AH234" i="14"/>
  <c r="L234" i="14"/>
  <c r="N234" i="14"/>
  <c r="C234" i="14"/>
  <c r="R234" i="14"/>
  <c r="H234" i="41"/>
  <c r="A236" i="14"/>
  <c r="A235" i="41"/>
  <c r="D235" i="41" s="1"/>
  <c r="G235" i="41"/>
  <c r="H235" i="41" s="1"/>
  <c r="C236" i="6"/>
  <c r="B235" i="41"/>
  <c r="A237" i="6"/>
  <c r="B235" i="6"/>
  <c r="F235" i="6"/>
  <c r="G235" i="6"/>
  <c r="I233" i="41"/>
  <c r="AH235" i="14"/>
  <c r="W235" i="14"/>
  <c r="AE235" i="14"/>
  <c r="G235" i="14"/>
  <c r="AG235" i="14"/>
  <c r="X235" i="14"/>
  <c r="F235" i="14"/>
  <c r="O235" i="14"/>
  <c r="P235" i="14"/>
  <c r="L235" i="14"/>
  <c r="U235" i="14"/>
  <c r="J235" i="14"/>
  <c r="K235" i="14"/>
  <c r="V235" i="14"/>
  <c r="Q235" i="14"/>
  <c r="AD235" i="14"/>
  <c r="M235" i="14"/>
  <c r="AB235" i="14"/>
  <c r="D235" i="14"/>
  <c r="E235" i="14"/>
  <c r="R235" i="14"/>
  <c r="C235" i="14"/>
  <c r="AJ235" i="14"/>
  <c r="N235" i="14"/>
  <c r="I235" i="14"/>
  <c r="Z235" i="14"/>
  <c r="AF235" i="14"/>
  <c r="D235" i="6"/>
  <c r="E235" i="6"/>
  <c r="C234" i="41" s="1"/>
  <c r="I236" i="14"/>
  <c r="D236" i="14"/>
  <c r="AH236" i="14"/>
  <c r="X236" i="14"/>
  <c r="R236" i="14"/>
  <c r="Q236" i="14"/>
  <c r="G236" i="14"/>
  <c r="N236" i="14"/>
  <c r="AB236" i="14"/>
  <c r="V236" i="14"/>
  <c r="AG236" i="14"/>
  <c r="AE236" i="14"/>
  <c r="K236" i="14"/>
  <c r="E236" i="14"/>
  <c r="U236" i="14"/>
  <c r="F236" i="14"/>
  <c r="M236" i="14"/>
  <c r="O236" i="14"/>
  <c r="L236" i="14"/>
  <c r="J236" i="14"/>
  <c r="C236" i="14"/>
  <c r="P236" i="14"/>
  <c r="AD236" i="14"/>
  <c r="W236" i="14"/>
  <c r="AF236" i="14"/>
  <c r="Z236" i="14"/>
  <c r="AJ236" i="14"/>
  <c r="A237" i="14"/>
  <c r="G236" i="41"/>
  <c r="C237" i="6"/>
  <c r="B236" i="41"/>
  <c r="A236" i="41"/>
  <c r="A238" i="6"/>
  <c r="H230" i="6"/>
  <c r="AU230" i="6" s="1"/>
  <c r="F236" i="6"/>
  <c r="B236" i="6"/>
  <c r="G236" i="6"/>
  <c r="I234" i="41"/>
  <c r="D236" i="6"/>
  <c r="E236" i="6"/>
  <c r="C235" i="41" s="1"/>
  <c r="F237" i="6"/>
  <c r="G237" i="6"/>
  <c r="J230" i="6"/>
  <c r="AV230" i="6" s="1"/>
  <c r="D237" i="6"/>
  <c r="E237" i="6"/>
  <c r="C236" i="41" s="1"/>
  <c r="C238" i="6"/>
  <c r="B237" i="41"/>
  <c r="A238" i="14"/>
  <c r="A237" i="41"/>
  <c r="G237" i="41"/>
  <c r="A239" i="6"/>
  <c r="H236" i="41"/>
  <c r="H231" i="6"/>
  <c r="AU231" i="6" s="1"/>
  <c r="B237" i="6"/>
  <c r="Q237" i="14"/>
  <c r="X237" i="14"/>
  <c r="O237" i="14"/>
  <c r="E237" i="14"/>
  <c r="AJ237" i="14"/>
  <c r="D237" i="14"/>
  <c r="G237" i="14"/>
  <c r="V237" i="14"/>
  <c r="N237" i="14"/>
  <c r="K237" i="14"/>
  <c r="AE237" i="14"/>
  <c r="P237" i="14"/>
  <c r="F237" i="14"/>
  <c r="Z237" i="14"/>
  <c r="AD237" i="14"/>
  <c r="I237" i="14"/>
  <c r="M237" i="14"/>
  <c r="U237" i="14"/>
  <c r="AG237" i="14"/>
  <c r="AB237" i="14"/>
  <c r="C237" i="14"/>
  <c r="L237" i="14"/>
  <c r="AF237" i="14"/>
  <c r="J237" i="14"/>
  <c r="W237" i="14"/>
  <c r="AH237" i="14"/>
  <c r="R237" i="14"/>
  <c r="D238" i="6"/>
  <c r="E238" i="6"/>
  <c r="C237" i="41" s="1"/>
  <c r="C239" i="6"/>
  <c r="B238" i="41"/>
  <c r="A239" i="14"/>
  <c r="A238" i="41"/>
  <c r="D238" i="41" s="1"/>
  <c r="G238" i="41"/>
  <c r="H238" i="41" s="1"/>
  <c r="B239" i="6"/>
  <c r="D239" i="6"/>
  <c r="E239" i="6"/>
  <c r="C238" i="41"/>
  <c r="A240" i="6"/>
  <c r="B238" i="6"/>
  <c r="N230" i="6"/>
  <c r="I236" i="41"/>
  <c r="F238" i="6"/>
  <c r="J231" i="6"/>
  <c r="AV231" i="6" s="1"/>
  <c r="G238" i="6"/>
  <c r="AH238" i="14"/>
  <c r="Q238" i="14"/>
  <c r="O238" i="14"/>
  <c r="AF238" i="14"/>
  <c r="P238" i="14"/>
  <c r="AE238" i="14"/>
  <c r="N238" i="14"/>
  <c r="AB238" i="14"/>
  <c r="L238" i="14"/>
  <c r="D238" i="14"/>
  <c r="AJ238" i="14"/>
  <c r="G238" i="14"/>
  <c r="F238" i="14"/>
  <c r="I238" i="14"/>
  <c r="R238" i="14"/>
  <c r="U238" i="14"/>
  <c r="E238" i="14"/>
  <c r="W238" i="14"/>
  <c r="J238" i="14"/>
  <c r="X238" i="14"/>
  <c r="AD238" i="14"/>
  <c r="AG238" i="14"/>
  <c r="C238" i="14"/>
  <c r="K238" i="14"/>
  <c r="Z238" i="14"/>
  <c r="V238" i="14"/>
  <c r="M238" i="14"/>
  <c r="G239" i="6"/>
  <c r="H233" i="6"/>
  <c r="AU233" i="6" s="1"/>
  <c r="F239" i="6"/>
  <c r="G239" i="41"/>
  <c r="A240" i="14"/>
  <c r="C240" i="6"/>
  <c r="B239" i="41"/>
  <c r="A239" i="41"/>
  <c r="D239" i="41" s="1"/>
  <c r="A241" i="6"/>
  <c r="Q239" i="14"/>
  <c r="X239" i="14"/>
  <c r="W239" i="14"/>
  <c r="M239" i="14"/>
  <c r="U239" i="14"/>
  <c r="J239" i="14"/>
  <c r="AJ239" i="14"/>
  <c r="V239" i="14"/>
  <c r="R239" i="14"/>
  <c r="G239" i="14"/>
  <c r="P239" i="14"/>
  <c r="AG239" i="14"/>
  <c r="O239" i="14"/>
  <c r="AD239" i="14"/>
  <c r="AE239" i="14"/>
  <c r="L239" i="14"/>
  <c r="N239" i="14"/>
  <c r="I239" i="14"/>
  <c r="K239" i="14"/>
  <c r="F239" i="14"/>
  <c r="AF239" i="14"/>
  <c r="AB239" i="14"/>
  <c r="C239" i="14"/>
  <c r="Z239" i="14"/>
  <c r="D239" i="14"/>
  <c r="AH239" i="14"/>
  <c r="E239" i="14"/>
  <c r="N231" i="6"/>
  <c r="D240" i="6"/>
  <c r="E240" i="6"/>
  <c r="C239" i="41"/>
  <c r="F240" i="6"/>
  <c r="J233" i="6"/>
  <c r="AV233" i="6" s="1"/>
  <c r="B240" i="6"/>
  <c r="G240" i="41"/>
  <c r="A241" i="14"/>
  <c r="C241" i="6"/>
  <c r="B240" i="41"/>
  <c r="A240" i="41"/>
  <c r="D240" i="41" s="1"/>
  <c r="B241" i="6"/>
  <c r="A242" i="6"/>
  <c r="G240" i="14"/>
  <c r="X240" i="14"/>
  <c r="K240" i="14"/>
  <c r="F240" i="14"/>
  <c r="L240" i="14"/>
  <c r="D240" i="14"/>
  <c r="AH240" i="14"/>
  <c r="P240" i="14"/>
  <c r="Q240" i="14"/>
  <c r="I240" i="14"/>
  <c r="E240" i="14"/>
  <c r="W240" i="14"/>
  <c r="AE240" i="14"/>
  <c r="O240" i="14"/>
  <c r="V240" i="14"/>
  <c r="R240" i="14"/>
  <c r="AF240" i="14"/>
  <c r="M240" i="14"/>
  <c r="N240" i="14"/>
  <c r="AD240" i="14"/>
  <c r="C240" i="14"/>
  <c r="AG240" i="14"/>
  <c r="U240" i="14"/>
  <c r="AB240" i="14"/>
  <c r="J240" i="14"/>
  <c r="Z240" i="14"/>
  <c r="AJ240" i="14"/>
  <c r="G240" i="6"/>
  <c r="I239" i="41"/>
  <c r="G241" i="6"/>
  <c r="N233" i="6"/>
  <c r="A241" i="41"/>
  <c r="G241" i="41"/>
  <c r="I241" i="41" s="1"/>
  <c r="C242" i="6"/>
  <c r="B241" i="41"/>
  <c r="A242" i="14"/>
  <c r="A243" i="6"/>
  <c r="D241" i="6"/>
  <c r="E241" i="6"/>
  <c r="C240" i="41" s="1"/>
  <c r="F241" i="6"/>
  <c r="N241" i="14"/>
  <c r="C241" i="14"/>
  <c r="AE241" i="14"/>
  <c r="E241" i="14"/>
  <c r="F241" i="14"/>
  <c r="I241" i="14"/>
  <c r="M241" i="14"/>
  <c r="U241" i="14"/>
  <c r="D241" i="14"/>
  <c r="L241" i="14"/>
  <c r="AF241" i="14"/>
  <c r="W241" i="14"/>
  <c r="Z241" i="14"/>
  <c r="AB241" i="14"/>
  <c r="R241" i="14"/>
  <c r="AH241" i="14"/>
  <c r="AJ241" i="14"/>
  <c r="K241" i="14"/>
  <c r="J241" i="14"/>
  <c r="X241" i="14"/>
  <c r="AD241" i="14"/>
  <c r="P241" i="14"/>
  <c r="Q241" i="14"/>
  <c r="G241" i="14"/>
  <c r="AG241" i="14"/>
  <c r="O241" i="14"/>
  <c r="V241" i="14"/>
  <c r="G242" i="6"/>
  <c r="I240" i="41"/>
  <c r="B242" i="6"/>
  <c r="F242" i="6"/>
  <c r="H241" i="41"/>
  <c r="A243" i="14"/>
  <c r="G242" i="41"/>
  <c r="A242" i="41"/>
  <c r="C243" i="6"/>
  <c r="B242" i="41"/>
  <c r="A244" i="6"/>
  <c r="D242" i="6"/>
  <c r="E242" i="6"/>
  <c r="C241" i="41" s="1"/>
  <c r="AG242" i="14"/>
  <c r="J242" i="14"/>
  <c r="U242" i="14"/>
  <c r="R242" i="14"/>
  <c r="L242" i="14"/>
  <c r="AF242" i="14"/>
  <c r="AJ242" i="14"/>
  <c r="O242" i="14"/>
  <c r="AD242" i="14"/>
  <c r="C242" i="14"/>
  <c r="E242" i="14"/>
  <c r="W242" i="14"/>
  <c r="V242" i="14"/>
  <c r="G242" i="14"/>
  <c r="Z242" i="14"/>
  <c r="X242" i="14"/>
  <c r="I242" i="14"/>
  <c r="D242" i="14"/>
  <c r="F242" i="14"/>
  <c r="M242" i="14"/>
  <c r="K242" i="14"/>
  <c r="P242" i="14"/>
  <c r="N242" i="14"/>
  <c r="Q242" i="14"/>
  <c r="AB242" i="14"/>
  <c r="AE242" i="14"/>
  <c r="AH242" i="14"/>
  <c r="G243" i="6"/>
  <c r="B243" i="6"/>
  <c r="F243" i="6"/>
  <c r="G243" i="41"/>
  <c r="I243" i="41" s="1"/>
  <c r="A244" i="14"/>
  <c r="C244" i="6"/>
  <c r="B243" i="41"/>
  <c r="A243" i="41"/>
  <c r="A245" i="6"/>
  <c r="AE243" i="14"/>
  <c r="F243" i="14"/>
  <c r="AG243" i="14"/>
  <c r="L243" i="14"/>
  <c r="X243" i="14"/>
  <c r="C243" i="14"/>
  <c r="E243" i="14"/>
  <c r="P243" i="14"/>
  <c r="AH243" i="14"/>
  <c r="AD243" i="14"/>
  <c r="D243" i="14"/>
  <c r="M243" i="14"/>
  <c r="O243" i="14"/>
  <c r="Q243" i="14"/>
  <c r="Z243" i="14"/>
  <c r="U243" i="14"/>
  <c r="J243" i="14"/>
  <c r="AJ243" i="14"/>
  <c r="AF243" i="14"/>
  <c r="N243" i="14"/>
  <c r="R243" i="14"/>
  <c r="W243" i="14"/>
  <c r="V243" i="14"/>
  <c r="G243" i="14"/>
  <c r="K243" i="14"/>
  <c r="I243" i="14"/>
  <c r="AB243" i="14"/>
  <c r="H242" i="41"/>
  <c r="D243" i="6"/>
  <c r="E243" i="6"/>
  <c r="C242" i="41" s="1"/>
  <c r="G244" i="41"/>
  <c r="C245" i="6"/>
  <c r="B244" i="41"/>
  <c r="A245" i="14"/>
  <c r="A244" i="41"/>
  <c r="A246" i="6"/>
  <c r="AD244" i="14"/>
  <c r="G244" i="14"/>
  <c r="W244" i="14"/>
  <c r="M244" i="14"/>
  <c r="K244" i="14"/>
  <c r="I244" i="14"/>
  <c r="V244" i="14"/>
  <c r="J244" i="14"/>
  <c r="L244" i="14"/>
  <c r="Z244" i="14"/>
  <c r="C244" i="14"/>
  <c r="U244" i="14"/>
  <c r="O244" i="14"/>
  <c r="D244" i="14"/>
  <c r="E244" i="14"/>
  <c r="AF244" i="14"/>
  <c r="AB244" i="14"/>
  <c r="P244" i="14"/>
  <c r="R244" i="14"/>
  <c r="AG244" i="14"/>
  <c r="AJ244" i="14"/>
  <c r="N244" i="14"/>
  <c r="F244" i="14"/>
  <c r="X244" i="14"/>
  <c r="Q244" i="14"/>
  <c r="AH244" i="14"/>
  <c r="AE244" i="14"/>
  <c r="I242" i="41"/>
  <c r="G244" i="6"/>
  <c r="B244" i="6"/>
  <c r="H243" i="41"/>
  <c r="F244" i="6"/>
  <c r="D244" i="6"/>
  <c r="E244" i="6"/>
  <c r="C243" i="41" s="1"/>
  <c r="F245" i="6"/>
  <c r="J245" i="14"/>
  <c r="AJ245" i="14"/>
  <c r="I245" i="14"/>
  <c r="AH245" i="14"/>
  <c r="R245" i="14"/>
  <c r="O245" i="14"/>
  <c r="N245" i="14"/>
  <c r="X245" i="14"/>
  <c r="L245" i="14"/>
  <c r="V245" i="14"/>
  <c r="AE245" i="14"/>
  <c r="AF245" i="14"/>
  <c r="AB245" i="14"/>
  <c r="W245" i="14"/>
  <c r="AD245" i="14"/>
  <c r="Q245" i="14"/>
  <c r="C245" i="14"/>
  <c r="AG245" i="14"/>
  <c r="U245" i="14"/>
  <c r="M245" i="14"/>
  <c r="Z245" i="14"/>
  <c r="K245" i="14"/>
  <c r="P245" i="14"/>
  <c r="D245" i="14"/>
  <c r="F245" i="14"/>
  <c r="E245" i="14"/>
  <c r="G245" i="14"/>
  <c r="B245" i="6"/>
  <c r="H239" i="6"/>
  <c r="AU239" i="6" s="1"/>
  <c r="A246" i="14"/>
  <c r="F246" i="6"/>
  <c r="C246" i="6"/>
  <c r="B245" i="41"/>
  <c r="G245" i="41"/>
  <c r="H245" i="41" s="1"/>
  <c r="A245" i="41"/>
  <c r="A247" i="6"/>
  <c r="G245" i="6"/>
  <c r="D245" i="6"/>
  <c r="E245" i="6"/>
  <c r="C244" i="41" s="1"/>
  <c r="D246" i="6"/>
  <c r="E246" i="6"/>
  <c r="C245" i="41" s="1"/>
  <c r="G246" i="6"/>
  <c r="J239" i="6"/>
  <c r="AV239" i="6" s="1"/>
  <c r="AD246" i="14"/>
  <c r="AE246" i="14"/>
  <c r="AJ246" i="14"/>
  <c r="X246" i="14"/>
  <c r="E246" i="14"/>
  <c r="P246" i="14"/>
  <c r="U246" i="14"/>
  <c r="Z246" i="14"/>
  <c r="I246" i="14"/>
  <c r="L246" i="14"/>
  <c r="N246" i="14"/>
  <c r="R246" i="14"/>
  <c r="G246" i="14"/>
  <c r="J246" i="14"/>
  <c r="W246" i="14"/>
  <c r="V246" i="14"/>
  <c r="D246" i="14"/>
  <c r="AB246" i="14"/>
  <c r="AF246" i="14"/>
  <c r="K246" i="14"/>
  <c r="F246" i="14"/>
  <c r="AH246" i="14"/>
  <c r="O246" i="14"/>
  <c r="AG246" i="14"/>
  <c r="M246" i="14"/>
  <c r="C246" i="14"/>
  <c r="Q246" i="14"/>
  <c r="G246" i="41"/>
  <c r="H246" i="41" s="1"/>
  <c r="C247" i="6"/>
  <c r="B246" i="41"/>
  <c r="A246" i="41"/>
  <c r="A247" i="14"/>
  <c r="A248" i="6"/>
  <c r="B246" i="6"/>
  <c r="H240" i="6"/>
  <c r="AU240" i="6" s="1"/>
  <c r="B247" i="6"/>
  <c r="J240" i="6"/>
  <c r="AV240" i="6" s="1"/>
  <c r="K247" i="14"/>
  <c r="F247" i="14"/>
  <c r="AJ247" i="14"/>
  <c r="L247" i="14"/>
  <c r="X247" i="14"/>
  <c r="N247" i="14"/>
  <c r="J247" i="14"/>
  <c r="AB247" i="14"/>
  <c r="R247" i="14"/>
  <c r="G247" i="14"/>
  <c r="P247" i="14"/>
  <c r="M247" i="14"/>
  <c r="AF247" i="14"/>
  <c r="Z247" i="14"/>
  <c r="V247" i="14"/>
  <c r="AE247" i="14"/>
  <c r="E247" i="14"/>
  <c r="Q247" i="14"/>
  <c r="D247" i="14"/>
  <c r="AG247" i="14"/>
  <c r="W247" i="14"/>
  <c r="AD247" i="14"/>
  <c r="AH247" i="14"/>
  <c r="I247" i="14"/>
  <c r="C247" i="14"/>
  <c r="U247" i="14"/>
  <c r="O247" i="14"/>
  <c r="G247" i="6"/>
  <c r="N239" i="6"/>
  <c r="A248" i="14"/>
  <c r="C248" i="6"/>
  <c r="B247" i="41"/>
  <c r="G247" i="41"/>
  <c r="I247" i="41" s="1"/>
  <c r="A247" i="41"/>
  <c r="A249" i="6"/>
  <c r="D247" i="6"/>
  <c r="E247" i="6"/>
  <c r="C246" i="41" s="1"/>
  <c r="F247" i="6"/>
  <c r="G248" i="6"/>
  <c r="F248" i="6"/>
  <c r="N240" i="6"/>
  <c r="B248" i="6"/>
  <c r="D248" i="14"/>
  <c r="AB248" i="14"/>
  <c r="R248" i="14"/>
  <c r="E248" i="14"/>
  <c r="K248" i="14"/>
  <c r="Z248" i="14"/>
  <c r="I248" i="14"/>
  <c r="F248" i="14"/>
  <c r="J248" i="14"/>
  <c r="AG248" i="14"/>
  <c r="AE248" i="14"/>
  <c r="AD248" i="14"/>
  <c r="G248" i="14"/>
  <c r="Q248" i="14"/>
  <c r="P248" i="14"/>
  <c r="U248" i="14"/>
  <c r="C248" i="14"/>
  <c r="V248" i="14"/>
  <c r="W248" i="14"/>
  <c r="AJ248" i="14"/>
  <c r="M248" i="14"/>
  <c r="AH248" i="14"/>
  <c r="X248" i="14"/>
  <c r="AF248" i="14"/>
  <c r="L248" i="14"/>
  <c r="O248" i="14"/>
  <c r="N248" i="14"/>
  <c r="H247" i="41"/>
  <c r="D248" i="6"/>
  <c r="E248" i="6"/>
  <c r="C247" i="41" s="1"/>
  <c r="G248" i="41"/>
  <c r="H248" i="41" s="1"/>
  <c r="C249" i="6"/>
  <c r="B248" i="41"/>
  <c r="A249" i="14"/>
  <c r="A248" i="41"/>
  <c r="A250" i="6"/>
  <c r="I246" i="41"/>
  <c r="G249" i="41"/>
  <c r="H249" i="41" s="1"/>
  <c r="A249" i="41"/>
  <c r="A250" i="14"/>
  <c r="C250" i="6"/>
  <c r="B249" i="41"/>
  <c r="A251" i="6"/>
  <c r="D249" i="6"/>
  <c r="E249" i="6"/>
  <c r="C248" i="41" s="1"/>
  <c r="G249" i="6"/>
  <c r="F249" i="6"/>
  <c r="AJ249" i="14"/>
  <c r="G249" i="14"/>
  <c r="AG249" i="14"/>
  <c r="M249" i="14"/>
  <c r="F249" i="14"/>
  <c r="E249" i="14"/>
  <c r="O249" i="14"/>
  <c r="D249" i="14"/>
  <c r="P249" i="14"/>
  <c r="AD249" i="14"/>
  <c r="J249" i="14"/>
  <c r="AH249" i="14"/>
  <c r="V249" i="14"/>
  <c r="N249" i="14"/>
  <c r="R249" i="14"/>
  <c r="K249" i="14"/>
  <c r="Z249" i="14"/>
  <c r="Q249" i="14"/>
  <c r="U249" i="14"/>
  <c r="X249" i="14"/>
  <c r="AF249" i="14"/>
  <c r="AE249" i="14"/>
  <c r="C249" i="14"/>
  <c r="AB249" i="14"/>
  <c r="L249" i="14"/>
  <c r="W249" i="14"/>
  <c r="I249" i="14"/>
  <c r="H243" i="6"/>
  <c r="AU243" i="6" s="1"/>
  <c r="B249" i="6"/>
  <c r="B250" i="6"/>
  <c r="G250" i="14"/>
  <c r="Q250" i="14"/>
  <c r="AH250" i="14"/>
  <c r="E250" i="14"/>
  <c r="N250" i="14"/>
  <c r="M250" i="14"/>
  <c r="AJ250" i="14"/>
  <c r="W250" i="14"/>
  <c r="C250" i="14"/>
  <c r="AE250" i="14"/>
  <c r="R250" i="14"/>
  <c r="D250" i="14"/>
  <c r="O250" i="14"/>
  <c r="K250" i="14"/>
  <c r="F250" i="14"/>
  <c r="AF250" i="14"/>
  <c r="Z250" i="14"/>
  <c r="L250" i="14"/>
  <c r="V250" i="14"/>
  <c r="P250" i="14"/>
  <c r="AG250" i="14"/>
  <c r="J250" i="14"/>
  <c r="I250" i="14"/>
  <c r="U250" i="14"/>
  <c r="AD250" i="14"/>
  <c r="X250" i="14"/>
  <c r="AB250" i="14"/>
  <c r="J243" i="6"/>
  <c r="AV243" i="6" s="1"/>
  <c r="G250" i="6"/>
  <c r="D250" i="6"/>
  <c r="E250" i="6"/>
  <c r="C249" i="41" s="1"/>
  <c r="F250" i="6"/>
  <c r="I248" i="41"/>
  <c r="C251" i="6"/>
  <c r="B250" i="41"/>
  <c r="G251" i="6"/>
  <c r="G250" i="41"/>
  <c r="D251" i="6"/>
  <c r="E251" i="6"/>
  <c r="C250" i="41" s="1"/>
  <c r="A251" i="14"/>
  <c r="A250" i="41"/>
  <c r="A252" i="6"/>
  <c r="N243" i="6"/>
  <c r="A252" i="14"/>
  <c r="G251" i="41"/>
  <c r="C252" i="6"/>
  <c r="B251" i="41"/>
  <c r="A251" i="41"/>
  <c r="D251" i="41" s="1"/>
  <c r="A253" i="6"/>
  <c r="F251" i="6"/>
  <c r="B251" i="6"/>
  <c r="AE251" i="14"/>
  <c r="I251" i="14"/>
  <c r="J251" i="14"/>
  <c r="U251" i="14"/>
  <c r="Q251" i="14"/>
  <c r="AF251" i="14"/>
  <c r="AD251" i="14"/>
  <c r="O251" i="14"/>
  <c r="Z251" i="14"/>
  <c r="G251" i="14"/>
  <c r="L251" i="14"/>
  <c r="E251" i="14"/>
  <c r="C251" i="14"/>
  <c r="AB251" i="14"/>
  <c r="D251" i="14"/>
  <c r="N251" i="14"/>
  <c r="X251" i="14"/>
  <c r="V251" i="14"/>
  <c r="M251" i="14"/>
  <c r="P251" i="14"/>
  <c r="K251" i="14"/>
  <c r="AH251" i="14"/>
  <c r="F251" i="14"/>
  <c r="W251" i="14"/>
  <c r="AG251" i="14"/>
  <c r="AJ251" i="14"/>
  <c r="R251" i="14"/>
  <c r="Z252" i="14"/>
  <c r="F252" i="14"/>
  <c r="V252" i="14"/>
  <c r="R252" i="14"/>
  <c r="I252" i="14"/>
  <c r="O252" i="14"/>
  <c r="K252" i="14"/>
  <c r="L252" i="14"/>
  <c r="G252" i="14"/>
  <c r="Q252" i="14"/>
  <c r="J252" i="14"/>
  <c r="N252" i="14"/>
  <c r="M252" i="14"/>
  <c r="AE252" i="14"/>
  <c r="W252" i="14"/>
  <c r="AJ252" i="14"/>
  <c r="E252" i="14"/>
  <c r="C252" i="14"/>
  <c r="AG252" i="14"/>
  <c r="AH252" i="14"/>
  <c r="AD252" i="14"/>
  <c r="AB252" i="14"/>
  <c r="AF252" i="14"/>
  <c r="U252" i="14"/>
  <c r="X252" i="14"/>
  <c r="D252" i="14"/>
  <c r="P252" i="14"/>
  <c r="C253" i="6"/>
  <c r="B252" i="41"/>
  <c r="G252" i="41"/>
  <c r="A253" i="14"/>
  <c r="F253" i="6"/>
  <c r="A252" i="41"/>
  <c r="D252" i="41" s="1"/>
  <c r="A254" i="6"/>
  <c r="G252" i="6"/>
  <c r="F252" i="6"/>
  <c r="D252" i="6"/>
  <c r="E252" i="6"/>
  <c r="C251" i="41" s="1"/>
  <c r="B252" i="6"/>
  <c r="G253" i="6"/>
  <c r="H252" i="41"/>
  <c r="G253" i="41"/>
  <c r="C254" i="6"/>
  <c r="B253" i="41"/>
  <c r="A254" i="14"/>
  <c r="F254" i="6"/>
  <c r="G254" i="6"/>
  <c r="A253" i="41"/>
  <c r="A255" i="6"/>
  <c r="B253" i="6"/>
  <c r="AE253" i="14"/>
  <c r="AF253" i="14"/>
  <c r="X253" i="14"/>
  <c r="L253" i="14"/>
  <c r="K253" i="14"/>
  <c r="AG253" i="14"/>
  <c r="AB253" i="14"/>
  <c r="V253" i="14"/>
  <c r="Z253" i="14"/>
  <c r="W253" i="14"/>
  <c r="N253" i="14"/>
  <c r="U253" i="14"/>
  <c r="AD253" i="14"/>
  <c r="E253" i="14"/>
  <c r="G253" i="14"/>
  <c r="C253" i="14"/>
  <c r="J253" i="14"/>
  <c r="P253" i="14"/>
  <c r="M253" i="14"/>
  <c r="Q253" i="14"/>
  <c r="R253" i="14"/>
  <c r="D253" i="14"/>
  <c r="I253" i="14"/>
  <c r="AJ253" i="14"/>
  <c r="O253" i="14"/>
  <c r="F253" i="14"/>
  <c r="AH253" i="14"/>
  <c r="D253" i="6"/>
  <c r="E253" i="6"/>
  <c r="C252" i="41"/>
  <c r="A254" i="41"/>
  <c r="D254" i="41" s="1"/>
  <c r="G254" i="41"/>
  <c r="A255" i="14"/>
  <c r="C255" i="6"/>
  <c r="B254" i="41"/>
  <c r="A256" i="6"/>
  <c r="B254" i="6"/>
  <c r="AD254" i="14"/>
  <c r="AF254" i="14"/>
  <c r="K254" i="14"/>
  <c r="F254" i="14"/>
  <c r="P254" i="14"/>
  <c r="R254" i="14"/>
  <c r="AE254" i="14"/>
  <c r="AH254" i="14"/>
  <c r="X254" i="14"/>
  <c r="W254" i="14"/>
  <c r="AJ254" i="14"/>
  <c r="M254" i="14"/>
  <c r="J254" i="14"/>
  <c r="Z254" i="14"/>
  <c r="L254" i="14"/>
  <c r="O254" i="14"/>
  <c r="U254" i="14"/>
  <c r="D254" i="14"/>
  <c r="AG254" i="14"/>
  <c r="C254" i="14"/>
  <c r="AB254" i="14"/>
  <c r="V254" i="14"/>
  <c r="N254" i="14"/>
  <c r="Q254" i="14"/>
  <c r="G254" i="14"/>
  <c r="I254" i="14"/>
  <c r="E254" i="14"/>
  <c r="I252" i="41"/>
  <c r="D254" i="6"/>
  <c r="E254" i="6"/>
  <c r="C253" i="41"/>
  <c r="N255" i="14"/>
  <c r="I255" i="14"/>
  <c r="W255" i="14"/>
  <c r="AB255" i="14"/>
  <c r="Q255" i="14"/>
  <c r="J255" i="14"/>
  <c r="V255" i="14"/>
  <c r="D255" i="14"/>
  <c r="L255" i="14"/>
  <c r="AG255" i="14"/>
  <c r="AD255" i="14"/>
  <c r="F255" i="14"/>
  <c r="E255" i="14"/>
  <c r="R255" i="14"/>
  <c r="P255" i="14"/>
  <c r="AE255" i="14"/>
  <c r="K255" i="14"/>
  <c r="X255" i="14"/>
  <c r="M255" i="14"/>
  <c r="O255" i="14"/>
  <c r="U255" i="14"/>
  <c r="AF255" i="14"/>
  <c r="Z255" i="14"/>
  <c r="AJ255" i="14"/>
  <c r="C255" i="14"/>
  <c r="AH255" i="14"/>
  <c r="G255" i="14"/>
  <c r="B255" i="6"/>
  <c r="F255" i="6"/>
  <c r="G255" i="41"/>
  <c r="H255" i="41" s="1"/>
  <c r="C256" i="6"/>
  <c r="B255" i="41"/>
  <c r="A255" i="41"/>
  <c r="A256" i="14"/>
  <c r="A257" i="6"/>
  <c r="G255" i="6"/>
  <c r="D255" i="6"/>
  <c r="E255" i="6"/>
  <c r="C254" i="41" s="1"/>
  <c r="B256" i="6"/>
  <c r="D256" i="6"/>
  <c r="E256" i="6"/>
  <c r="C255" i="41" s="1"/>
  <c r="F257" i="6"/>
  <c r="D257" i="6"/>
  <c r="E257" i="6"/>
  <c r="C256" i="41" s="1"/>
  <c r="A257" i="14"/>
  <c r="C257" i="6"/>
  <c r="B256" i="41"/>
  <c r="G256" i="41"/>
  <c r="I256" i="41" s="1"/>
  <c r="A256" i="41"/>
  <c r="B257" i="6"/>
  <c r="A258" i="6"/>
  <c r="H250" i="6"/>
  <c r="AU250" i="6" s="1"/>
  <c r="G256" i="14"/>
  <c r="K256" i="14"/>
  <c r="AD256" i="14"/>
  <c r="O256" i="14"/>
  <c r="F256" i="14"/>
  <c r="N256" i="14"/>
  <c r="J256" i="14"/>
  <c r="AH256" i="14"/>
  <c r="R256" i="14"/>
  <c r="I256" i="14"/>
  <c r="L256" i="14"/>
  <c r="Q256" i="14"/>
  <c r="U256" i="14"/>
  <c r="Z256" i="14"/>
  <c r="AF256" i="14"/>
  <c r="C256" i="14"/>
  <c r="E256" i="14"/>
  <c r="V256" i="14"/>
  <c r="AE256" i="14"/>
  <c r="D256" i="14"/>
  <c r="AB256" i="14"/>
  <c r="X256" i="14"/>
  <c r="W256" i="14"/>
  <c r="AJ256" i="14"/>
  <c r="AG256" i="14"/>
  <c r="M256" i="14"/>
  <c r="P256" i="14"/>
  <c r="F256" i="6"/>
  <c r="G256" i="6"/>
  <c r="J250" i="6"/>
  <c r="AV250" i="6" s="1"/>
  <c r="G257" i="6"/>
  <c r="G257" i="41"/>
  <c r="C258" i="6"/>
  <c r="B257" i="41"/>
  <c r="A258" i="14"/>
  <c r="A257" i="41"/>
  <c r="D257" i="41" s="1"/>
  <c r="A259" i="6"/>
  <c r="G257" i="14"/>
  <c r="Z257" i="14"/>
  <c r="AG257" i="14"/>
  <c r="V257" i="14"/>
  <c r="AD257" i="14"/>
  <c r="L257" i="14"/>
  <c r="U257" i="14"/>
  <c r="AF257" i="14"/>
  <c r="P257" i="14"/>
  <c r="O257" i="14"/>
  <c r="W257" i="14"/>
  <c r="AE257" i="14"/>
  <c r="Q257" i="14"/>
  <c r="F257" i="14"/>
  <c r="K257" i="14"/>
  <c r="J257" i="14"/>
  <c r="D257" i="14"/>
  <c r="M257" i="14"/>
  <c r="I257" i="14"/>
  <c r="E257" i="14"/>
  <c r="N257" i="14"/>
  <c r="AH257" i="14"/>
  <c r="AJ257" i="14"/>
  <c r="R257" i="14"/>
  <c r="C257" i="14"/>
  <c r="X257" i="14"/>
  <c r="AB257" i="14"/>
  <c r="G258" i="6"/>
  <c r="B258" i="6"/>
  <c r="N250" i="6"/>
  <c r="F258" i="6"/>
  <c r="H252" i="6"/>
  <c r="AU252" i="6" s="1"/>
  <c r="D258" i="6"/>
  <c r="E258" i="6"/>
  <c r="C257" i="41" s="1"/>
  <c r="G259" i="6"/>
  <c r="C259" i="6"/>
  <c r="B258" i="41"/>
  <c r="G258" i="41"/>
  <c r="H258" i="41" s="1"/>
  <c r="B259" i="6"/>
  <c r="A258" i="41"/>
  <c r="D258" i="41" s="1"/>
  <c r="A259" i="14"/>
  <c r="A260" i="6"/>
  <c r="I258" i="14"/>
  <c r="AH258" i="14"/>
  <c r="C258" i="14"/>
  <c r="Z258" i="14"/>
  <c r="AJ258" i="14"/>
  <c r="F258" i="14"/>
  <c r="AE258" i="14"/>
  <c r="Q258" i="14"/>
  <c r="M258" i="14"/>
  <c r="W258" i="14"/>
  <c r="L258" i="14"/>
  <c r="G258" i="14"/>
  <c r="K258" i="14"/>
  <c r="X258" i="14"/>
  <c r="AF258" i="14"/>
  <c r="J258" i="14"/>
  <c r="D258" i="14"/>
  <c r="U258" i="14"/>
  <c r="AB258" i="14"/>
  <c r="E258" i="14"/>
  <c r="AD258" i="14"/>
  <c r="V258" i="14"/>
  <c r="R258" i="14"/>
  <c r="N258" i="14"/>
  <c r="O258" i="14"/>
  <c r="P258" i="14"/>
  <c r="AG258" i="14"/>
  <c r="J258" i="41"/>
  <c r="J252" i="6"/>
  <c r="AV252" i="6" s="1"/>
  <c r="AO260" i="6"/>
  <c r="V260" i="6"/>
  <c r="J260" i="6"/>
  <c r="AV260" i="6" s="1"/>
  <c r="N260" i="6"/>
  <c r="F260" i="6"/>
  <c r="M260" i="6"/>
  <c r="M259" i="41" s="1"/>
  <c r="P259" i="41" s="1"/>
  <c r="L260" i="6"/>
  <c r="AR260" i="6"/>
  <c r="AJ260" i="6"/>
  <c r="AZ260" i="6" s="1"/>
  <c r="BC260" i="6" s="1"/>
  <c r="AK260" i="6"/>
  <c r="AE260" i="6"/>
  <c r="A259" i="41"/>
  <c r="D259" i="41" s="1"/>
  <c r="AM260" i="6"/>
  <c r="A260" i="14"/>
  <c r="AA260" i="6"/>
  <c r="Q260" i="6"/>
  <c r="X260" i="6"/>
  <c r="AX260" i="6" s="1"/>
  <c r="BA260" i="6" s="1"/>
  <c r="AD260" i="6"/>
  <c r="AY260" i="6" s="1"/>
  <c r="BB260" i="6" s="1"/>
  <c r="U260" i="6"/>
  <c r="E260" i="6"/>
  <c r="C259" i="41" s="1"/>
  <c r="B260" i="6"/>
  <c r="Z260" i="6"/>
  <c r="R260" i="6"/>
  <c r="AL260" i="6"/>
  <c r="AB260" i="6"/>
  <c r="D260" i="6"/>
  <c r="AQ260" i="6"/>
  <c r="K260" i="6"/>
  <c r="H260" i="6"/>
  <c r="AU260" i="6" s="1"/>
  <c r="AN260" i="6"/>
  <c r="T260" i="6"/>
  <c r="AG260" i="6"/>
  <c r="O260" i="6"/>
  <c r="N259" i="41" s="1"/>
  <c r="G259" i="41"/>
  <c r="AH260" i="6"/>
  <c r="S260" i="6"/>
  <c r="Y260" i="6"/>
  <c r="AF260" i="6"/>
  <c r="C260" i="6"/>
  <c r="B259" i="41"/>
  <c r="G260" i="6"/>
  <c r="A261" i="6"/>
  <c r="F259" i="6"/>
  <c r="D259" i="6"/>
  <c r="E259" i="6"/>
  <c r="C258" i="41" s="1"/>
  <c r="N259" i="14"/>
  <c r="G259" i="14"/>
  <c r="Q259" i="14"/>
  <c r="F259" i="14"/>
  <c r="AF259" i="14"/>
  <c r="AG259" i="14"/>
  <c r="W259" i="14"/>
  <c r="P259" i="14"/>
  <c r="AH259" i="14"/>
  <c r="AB259" i="14"/>
  <c r="R259" i="14"/>
  <c r="M259" i="14"/>
  <c r="E259" i="14"/>
  <c r="X259" i="14"/>
  <c r="I259" i="14"/>
  <c r="AE259" i="14"/>
  <c r="U259" i="14"/>
  <c r="AD259" i="14"/>
  <c r="K259" i="14"/>
  <c r="AJ259" i="14"/>
  <c r="V259" i="14"/>
  <c r="C259" i="14"/>
  <c r="O259" i="14"/>
  <c r="L259" i="14"/>
  <c r="Z259" i="14"/>
  <c r="D259" i="14"/>
  <c r="J259" i="14"/>
  <c r="Z261" i="6"/>
  <c r="C261" i="6"/>
  <c r="B260" i="41"/>
  <c r="H261" i="6"/>
  <c r="AU261" i="6" s="1"/>
  <c r="AM261" i="6"/>
  <c r="AL261" i="6"/>
  <c r="G260" i="41"/>
  <c r="J260" i="41" s="1"/>
  <c r="L261" i="6"/>
  <c r="B261" i="6"/>
  <c r="AK261" i="6"/>
  <c r="R261" i="6"/>
  <c r="E261" i="6"/>
  <c r="C260" i="41" s="1"/>
  <c r="G261" i="6"/>
  <c r="AG261" i="6"/>
  <c r="F261" i="6"/>
  <c r="V261" i="6"/>
  <c r="AH261" i="6"/>
  <c r="S261" i="6"/>
  <c r="U261" i="6"/>
  <c r="AR261" i="6"/>
  <c r="T261" i="6"/>
  <c r="AD261" i="6"/>
  <c r="AY261" i="6" s="1"/>
  <c r="BB261" i="6" s="1"/>
  <c r="J261" i="6"/>
  <c r="AV261" i="6" s="1"/>
  <c r="AA261" i="6"/>
  <c r="AF261" i="6"/>
  <c r="X261" i="6"/>
  <c r="AX261" i="6" s="1"/>
  <c r="BA261" i="6" s="1"/>
  <c r="D261" i="6"/>
  <c r="AQ261" i="6"/>
  <c r="A261" i="14"/>
  <c r="A260" i="41"/>
  <c r="D260" i="41" s="1"/>
  <c r="O261" i="6"/>
  <c r="N260" i="41" s="1"/>
  <c r="AB261" i="6"/>
  <c r="AJ261" i="6"/>
  <c r="AZ261" i="6" s="1"/>
  <c r="BC261" i="6" s="1"/>
  <c r="AN261" i="6"/>
  <c r="Q261" i="6"/>
  <c r="O260" i="41" s="1"/>
  <c r="Y261" i="6"/>
  <c r="AO261" i="6"/>
  <c r="K261" i="6"/>
  <c r="N261" i="6"/>
  <c r="AE261" i="6"/>
  <c r="M261" i="6"/>
  <c r="M260" i="41" s="1"/>
  <c r="P260" i="41" s="1"/>
  <c r="A262" i="6"/>
  <c r="I259" i="41"/>
  <c r="H259" i="41"/>
  <c r="J259" i="41"/>
  <c r="AH260" i="14"/>
  <c r="L260" i="14"/>
  <c r="E260" i="14"/>
  <c r="O260" i="14"/>
  <c r="M260" i="14"/>
  <c r="D260" i="14"/>
  <c r="J260" i="14"/>
  <c r="AD260" i="14"/>
  <c r="K260" i="14"/>
  <c r="AJ260" i="14"/>
  <c r="N260" i="14"/>
  <c r="Z260" i="14"/>
  <c r="X260" i="14"/>
  <c r="AG260" i="14"/>
  <c r="F260" i="14"/>
  <c r="AE260" i="14"/>
  <c r="I260" i="14"/>
  <c r="G260" i="14"/>
  <c r="U260" i="14"/>
  <c r="W260" i="14"/>
  <c r="AB260" i="14"/>
  <c r="P260" i="14"/>
  <c r="C260" i="14"/>
  <c r="AF260" i="14"/>
  <c r="V260" i="14"/>
  <c r="R260" i="14"/>
  <c r="Q260" i="14"/>
  <c r="N252" i="6"/>
  <c r="H260" i="41"/>
  <c r="C261" i="14"/>
  <c r="U261" i="14"/>
  <c r="I261" i="14"/>
  <c r="AD261" i="14"/>
  <c r="J261" i="14"/>
  <c r="R261" i="14"/>
  <c r="AE261" i="14"/>
  <c r="F261" i="14"/>
  <c r="W261" i="14"/>
  <c r="P261" i="14"/>
  <c r="Z261" i="14"/>
  <c r="AF261" i="14"/>
  <c r="AG261" i="14"/>
  <c r="AB261" i="14"/>
  <c r="D261" i="14"/>
  <c r="K261" i="14"/>
  <c r="Q261" i="14"/>
  <c r="G261" i="14"/>
  <c r="O261" i="14"/>
  <c r="N261" i="14"/>
  <c r="V261" i="14"/>
  <c r="AH261" i="14"/>
  <c r="M261" i="14"/>
  <c r="E261" i="14"/>
  <c r="L261" i="14"/>
  <c r="X261" i="14"/>
  <c r="AJ261" i="14"/>
  <c r="AJ262" i="6"/>
  <c r="AZ262" i="6" s="1"/>
  <c r="BC262" i="6" s="1"/>
  <c r="A262" i="14"/>
  <c r="T262" i="6"/>
  <c r="S262" i="6"/>
  <c r="F262" i="6"/>
  <c r="U262" i="6"/>
  <c r="V262" i="6"/>
  <c r="AF262" i="6"/>
  <c r="AM262" i="6"/>
  <c r="B262" i="6"/>
  <c r="AK262" i="6"/>
  <c r="AL262" i="6"/>
  <c r="Q262" i="6"/>
  <c r="J262" i="6"/>
  <c r="AV262" i="6" s="1"/>
  <c r="G262" i="6"/>
  <c r="AH262" i="6"/>
  <c r="AN262" i="6"/>
  <c r="E262" i="6"/>
  <c r="C261" i="41" s="1"/>
  <c r="X262" i="6"/>
  <c r="AX262" i="6" s="1"/>
  <c r="BA262" i="6" s="1"/>
  <c r="AQ262" i="6"/>
  <c r="H262" i="6"/>
  <c r="AU262" i="6" s="1"/>
  <c r="AG262" i="6"/>
  <c r="C262" i="6"/>
  <c r="B261" i="41"/>
  <c r="AO262" i="6"/>
  <c r="D262" i="6"/>
  <c r="Z262" i="6"/>
  <c r="N262" i="6"/>
  <c r="AD262" i="6"/>
  <c r="AY262" i="6" s="1"/>
  <c r="BB262" i="6" s="1"/>
  <c r="AR262" i="6"/>
  <c r="AB262" i="6"/>
  <c r="O262" i="6"/>
  <c r="N261" i="41" s="1"/>
  <c r="Y262" i="6"/>
  <c r="AE262" i="6"/>
  <c r="R262" i="6"/>
  <c r="K262" i="6"/>
  <c r="G261" i="41"/>
  <c r="J261" i="41" s="1"/>
  <c r="A261" i="41"/>
  <c r="D261" i="41" s="1"/>
  <c r="L262" i="6"/>
  <c r="M262" i="6"/>
  <c r="M261" i="41" s="1"/>
  <c r="P261" i="41" s="1"/>
  <c r="AA262" i="6"/>
  <c r="A263" i="6"/>
  <c r="Q262" i="14"/>
  <c r="C262" i="14"/>
  <c r="M262" i="14"/>
  <c r="AJ262" i="14"/>
  <c r="W262" i="14"/>
  <c r="U262" i="14"/>
  <c r="K262" i="14"/>
  <c r="D262" i="14"/>
  <c r="F262" i="14"/>
  <c r="G262" i="14"/>
  <c r="AE262" i="14"/>
  <c r="Z262" i="14"/>
  <c r="AF262" i="14"/>
  <c r="I262" i="14"/>
  <c r="J262" i="14"/>
  <c r="V262" i="14"/>
  <c r="R262" i="14"/>
  <c r="P262" i="14"/>
  <c r="AG262" i="14"/>
  <c r="N262" i="14"/>
  <c r="AH262" i="14"/>
  <c r="X262" i="14"/>
  <c r="E262" i="14"/>
  <c r="AD262" i="14"/>
  <c r="L262" i="14"/>
  <c r="O262" i="14"/>
  <c r="AB262" i="14"/>
  <c r="AE263" i="6"/>
  <c r="N263" i="6"/>
  <c r="AH263" i="6"/>
  <c r="J263" i="6"/>
  <c r="AV263" i="6" s="1"/>
  <c r="AQ263" i="6"/>
  <c r="AD263" i="6"/>
  <c r="AY263" i="6" s="1"/>
  <c r="BB263" i="6" s="1"/>
  <c r="H263" i="6"/>
  <c r="AU263" i="6" s="1"/>
  <c r="AM263" i="6"/>
  <c r="X263" i="6"/>
  <c r="AX263" i="6" s="1"/>
  <c r="BA263" i="6" s="1"/>
  <c r="AO263" i="6"/>
  <c r="R263" i="6"/>
  <c r="L263" i="6"/>
  <c r="A263" i="14"/>
  <c r="AA263" i="6"/>
  <c r="S263" i="6"/>
  <c r="AJ263" i="6"/>
  <c r="AZ263" i="6" s="1"/>
  <c r="BC263" i="6" s="1"/>
  <c r="U263" i="6"/>
  <c r="E263" i="6"/>
  <c r="C262" i="41" s="1"/>
  <c r="AF263" i="6"/>
  <c r="D263" i="6"/>
  <c r="O263" i="6"/>
  <c r="N262" i="41" s="1"/>
  <c r="AN263" i="6"/>
  <c r="AB263" i="6"/>
  <c r="Y263" i="6"/>
  <c r="AL263" i="6"/>
  <c r="K263" i="6"/>
  <c r="T263" i="6"/>
  <c r="G263" i="6"/>
  <c r="AR263" i="6"/>
  <c r="M263" i="6"/>
  <c r="M262" i="41" s="1"/>
  <c r="P262" i="41" s="1"/>
  <c r="A262" i="41"/>
  <c r="D262" i="41" s="1"/>
  <c r="F263" i="6"/>
  <c r="Z263" i="6"/>
  <c r="C263" i="6"/>
  <c r="B262" i="41"/>
  <c r="Q263" i="6"/>
  <c r="AG263" i="6"/>
  <c r="B263" i="6"/>
  <c r="AK263" i="6"/>
  <c r="G262" i="41"/>
  <c r="V263" i="6"/>
  <c r="A264" i="6"/>
  <c r="X264" i="6"/>
  <c r="AX264" i="6" s="1"/>
  <c r="AR264" i="6"/>
  <c r="F264" i="6"/>
  <c r="AM264" i="6"/>
  <c r="G264" i="6"/>
  <c r="AD264" i="6"/>
  <c r="AY264" i="6" s="1"/>
  <c r="BB264" i="6" s="1"/>
  <c r="H264" i="6"/>
  <c r="AU264" i="6" s="1"/>
  <c r="AG264" i="6"/>
  <c r="AK264" i="6"/>
  <c r="AB264" i="6"/>
  <c r="Z264" i="6"/>
  <c r="N264" i="6"/>
  <c r="D264" i="6"/>
  <c r="B264" i="6"/>
  <c r="AE264" i="6"/>
  <c r="Y264" i="6"/>
  <c r="K264" i="6"/>
  <c r="G263" i="41"/>
  <c r="H263" i="41" s="1"/>
  <c r="C264" i="6"/>
  <c r="B263" i="41"/>
  <c r="U264" i="6"/>
  <c r="AQ264" i="6"/>
  <c r="R264" i="6"/>
  <c r="AJ264" i="6"/>
  <c r="AZ264" i="6" s="1"/>
  <c r="BC264" i="6" s="1"/>
  <c r="S264" i="6"/>
  <c r="AH264" i="6"/>
  <c r="AA264" i="6"/>
  <c r="L264" i="6"/>
  <c r="E264" i="6"/>
  <c r="C263" i="41" s="1"/>
  <c r="A264" i="14"/>
  <c r="T264" i="6"/>
  <c r="M264" i="6"/>
  <c r="M263" i="41" s="1"/>
  <c r="P263" i="41" s="1"/>
  <c r="AN264" i="6"/>
  <c r="O264" i="6"/>
  <c r="N263" i="41" s="1"/>
  <c r="AO264" i="6"/>
  <c r="J264" i="6"/>
  <c r="AV264" i="6" s="1"/>
  <c r="Q264" i="6"/>
  <c r="O263" i="41" s="1"/>
  <c r="AL264" i="6"/>
  <c r="AF264" i="6"/>
  <c r="V264" i="6"/>
  <c r="A263" i="41"/>
  <c r="D263" i="41" s="1"/>
  <c r="A265" i="6"/>
  <c r="I262" i="41"/>
  <c r="H257" i="6"/>
  <c r="AU257" i="6" s="1"/>
  <c r="W263" i="14"/>
  <c r="U263" i="14"/>
  <c r="I263" i="14"/>
  <c r="AF263" i="14"/>
  <c r="AH263" i="14"/>
  <c r="N263" i="14"/>
  <c r="AB263" i="14"/>
  <c r="AD263" i="14"/>
  <c r="AG263" i="14"/>
  <c r="R263" i="14"/>
  <c r="J263" i="14"/>
  <c r="E263" i="14"/>
  <c r="P263" i="14"/>
  <c r="AE263" i="14"/>
  <c r="M263" i="14"/>
  <c r="F263" i="14"/>
  <c r="AJ263" i="14"/>
  <c r="D263" i="14"/>
  <c r="C263" i="14"/>
  <c r="V263" i="14"/>
  <c r="G263" i="14"/>
  <c r="Z263" i="14"/>
  <c r="Q263" i="14"/>
  <c r="X263" i="14"/>
  <c r="L263" i="14"/>
  <c r="K263" i="14"/>
  <c r="O263" i="14"/>
  <c r="J257" i="6"/>
  <c r="AV257" i="6" s="1"/>
  <c r="P264" i="14"/>
  <c r="K264" i="14"/>
  <c r="J264" i="14"/>
  <c r="M264" i="14"/>
  <c r="E264" i="14"/>
  <c r="G264" i="14"/>
  <c r="AD264" i="14"/>
  <c r="N264" i="14"/>
  <c r="AE264" i="14"/>
  <c r="X264" i="14"/>
  <c r="AB264" i="14"/>
  <c r="Q264" i="14"/>
  <c r="W264" i="14"/>
  <c r="R264" i="14"/>
  <c r="C264" i="14"/>
  <c r="F264" i="14"/>
  <c r="AG264" i="14"/>
  <c r="D264" i="14"/>
  <c r="O264" i="14"/>
  <c r="Z264" i="14"/>
  <c r="V264" i="14"/>
  <c r="U264" i="14"/>
  <c r="AF264" i="14"/>
  <c r="I264" i="14"/>
  <c r="AJ264" i="14"/>
  <c r="L264" i="14"/>
  <c r="AH264" i="14"/>
  <c r="AJ265" i="6"/>
  <c r="AZ265" i="6" s="1"/>
  <c r="BC265" i="6" s="1"/>
  <c r="Z265" i="6"/>
  <c r="N265" i="6"/>
  <c r="Y265" i="6"/>
  <c r="Q265" i="6"/>
  <c r="X265" i="6"/>
  <c r="AX265" i="6" s="1"/>
  <c r="BA265" i="6" s="1"/>
  <c r="AD265" i="6"/>
  <c r="AY265" i="6" s="1"/>
  <c r="BB265" i="6" s="1"/>
  <c r="AN265" i="6"/>
  <c r="D265" i="6"/>
  <c r="S265" i="6"/>
  <c r="G264" i="41"/>
  <c r="E265" i="6"/>
  <c r="C264" i="41" s="1"/>
  <c r="AK265" i="6"/>
  <c r="AA265" i="6"/>
  <c r="AQ265" i="6"/>
  <c r="AR265" i="6"/>
  <c r="F265" i="6"/>
  <c r="R265" i="6"/>
  <c r="AM265" i="6"/>
  <c r="C265" i="6"/>
  <c r="B264" i="41"/>
  <c r="AO265" i="6"/>
  <c r="K265" i="6"/>
  <c r="L265" i="6"/>
  <c r="B265" i="6"/>
  <c r="AH265" i="6"/>
  <c r="AE265" i="6"/>
  <c r="AB265" i="6"/>
  <c r="H265" i="6"/>
  <c r="AU265" i="6" s="1"/>
  <c r="A265" i="14"/>
  <c r="M265" i="6"/>
  <c r="M264" i="41" s="1"/>
  <c r="P264" i="41" s="1"/>
  <c r="O265" i="6"/>
  <c r="N264" i="41" s="1"/>
  <c r="J265" i="6"/>
  <c r="AV265" i="6" s="1"/>
  <c r="V265" i="6"/>
  <c r="G265" i="6"/>
  <c r="U265" i="6"/>
  <c r="A264" i="41"/>
  <c r="D264" i="41" s="1"/>
  <c r="AG265" i="6"/>
  <c r="AF265" i="6"/>
  <c r="AL265" i="6"/>
  <c r="T265" i="6"/>
  <c r="A266" i="6"/>
  <c r="Q266" i="6"/>
  <c r="AO266" i="6"/>
  <c r="E266" i="6"/>
  <c r="C265" i="41" s="1"/>
  <c r="C266" i="6"/>
  <c r="B265" i="41"/>
  <c r="AB266" i="6"/>
  <c r="AQ266" i="6"/>
  <c r="A265" i="41"/>
  <c r="D265" i="41" s="1"/>
  <c r="F266" i="6"/>
  <c r="B266" i="6"/>
  <c r="AF266" i="6"/>
  <c r="D266" i="6"/>
  <c r="AN266" i="6"/>
  <c r="AE266" i="6"/>
  <c r="Z266" i="6"/>
  <c r="H266" i="6"/>
  <c r="AU266" i="6" s="1"/>
  <c r="J266" i="6"/>
  <c r="AV266" i="6" s="1"/>
  <c r="Y266" i="6"/>
  <c r="AH266" i="6"/>
  <c r="M266" i="6"/>
  <c r="M265" i="41" s="1"/>
  <c r="P265" i="41" s="1"/>
  <c r="V266" i="6"/>
  <c r="AM266" i="6"/>
  <c r="U266" i="6"/>
  <c r="AG266" i="6"/>
  <c r="AR266" i="6"/>
  <c r="AJ266" i="6"/>
  <c r="AZ266" i="6" s="1"/>
  <c r="BC266" i="6" s="1"/>
  <c r="T266" i="6"/>
  <c r="O266" i="6"/>
  <c r="N265" i="41" s="1"/>
  <c r="A266" i="14"/>
  <c r="X266" i="6"/>
  <c r="AX266" i="6" s="1"/>
  <c r="BA266" i="6" s="1"/>
  <c r="S266" i="6"/>
  <c r="N266" i="6"/>
  <c r="G265" i="41"/>
  <c r="R266" i="6"/>
  <c r="L266" i="6"/>
  <c r="AA266" i="6"/>
  <c r="K266" i="6"/>
  <c r="AL266" i="6"/>
  <c r="G266" i="6"/>
  <c r="AK266" i="6"/>
  <c r="AD266" i="6"/>
  <c r="AY266" i="6" s="1"/>
  <c r="BB266" i="6" s="1"/>
  <c r="A267" i="6"/>
  <c r="J264" i="41"/>
  <c r="N257" i="6"/>
  <c r="AH265" i="14"/>
  <c r="AD265" i="14"/>
  <c r="G265" i="14"/>
  <c r="AB265" i="14"/>
  <c r="J265" i="14"/>
  <c r="Z265" i="14"/>
  <c r="AE265" i="14"/>
  <c r="O265" i="14"/>
  <c r="K265" i="14"/>
  <c r="U265" i="14"/>
  <c r="M265" i="14"/>
  <c r="F265" i="14"/>
  <c r="R265" i="14"/>
  <c r="D265" i="14"/>
  <c r="V265" i="14"/>
  <c r="Q265" i="14"/>
  <c r="W265" i="14"/>
  <c r="AG265" i="14"/>
  <c r="C265" i="14"/>
  <c r="P265" i="14"/>
  <c r="AJ265" i="14"/>
  <c r="AF265" i="14"/>
  <c r="E265" i="14"/>
  <c r="X265" i="14"/>
  <c r="I265" i="14"/>
  <c r="N265" i="14"/>
  <c r="L265" i="14"/>
  <c r="H259" i="6"/>
  <c r="AU259" i="6" s="1"/>
  <c r="AM267" i="6"/>
  <c r="Y267" i="6"/>
  <c r="F267" i="6"/>
  <c r="U267" i="6"/>
  <c r="G267" i="6"/>
  <c r="B267" i="6"/>
  <c r="AB267" i="6"/>
  <c r="AN267" i="6"/>
  <c r="Q267" i="6"/>
  <c r="AW267" i="6" s="1"/>
  <c r="AJ267" i="6"/>
  <c r="AZ267" i="6" s="1"/>
  <c r="BC267" i="6" s="1"/>
  <c r="X267" i="6"/>
  <c r="AX267" i="6" s="1"/>
  <c r="BA267" i="6" s="1"/>
  <c r="AD267" i="6"/>
  <c r="AY267" i="6" s="1"/>
  <c r="BB267" i="6" s="1"/>
  <c r="D267" i="6"/>
  <c r="Z267" i="6"/>
  <c r="O267" i="6"/>
  <c r="N266" i="41" s="1"/>
  <c r="AK267" i="6"/>
  <c r="AG267" i="6"/>
  <c r="G266" i="41"/>
  <c r="J266" i="41" s="1"/>
  <c r="AL267" i="6"/>
  <c r="E267" i="6"/>
  <c r="C266" i="41" s="1"/>
  <c r="L267" i="6"/>
  <c r="AR267" i="6"/>
  <c r="H267" i="6"/>
  <c r="AU267" i="6" s="1"/>
  <c r="AE267" i="6"/>
  <c r="K267" i="6"/>
  <c r="R267" i="6"/>
  <c r="T267" i="6"/>
  <c r="V267" i="6"/>
  <c r="AQ267" i="6"/>
  <c r="S267" i="6"/>
  <c r="AF267" i="6"/>
  <c r="J267" i="6"/>
  <c r="AV267" i="6" s="1"/>
  <c r="C267" i="6"/>
  <c r="B266" i="41"/>
  <c r="AA267" i="6"/>
  <c r="AH267" i="6"/>
  <c r="A266" i="41"/>
  <c r="D266" i="41" s="1"/>
  <c r="N267" i="6"/>
  <c r="AO267" i="6"/>
  <c r="A267" i="14"/>
  <c r="M267" i="6"/>
  <c r="M266" i="41" s="1"/>
  <c r="P266" i="41" s="1"/>
  <c r="A268" i="6"/>
  <c r="J259" i="6"/>
  <c r="AV259" i="6" s="1"/>
  <c r="I266" i="14"/>
  <c r="K266" i="14"/>
  <c r="Q266" i="14"/>
  <c r="AJ266" i="14"/>
  <c r="O266" i="14"/>
  <c r="G266" i="14"/>
  <c r="AB266" i="14"/>
  <c r="C266" i="14"/>
  <c r="N266" i="14"/>
  <c r="U266" i="14"/>
  <c r="R266" i="14"/>
  <c r="AH266" i="14"/>
  <c r="AG266" i="14"/>
  <c r="M266" i="14"/>
  <c r="F266" i="14"/>
  <c r="AF266" i="14"/>
  <c r="E266" i="14"/>
  <c r="X266" i="14"/>
  <c r="P266" i="14"/>
  <c r="J266" i="14"/>
  <c r="AE266" i="14"/>
  <c r="W266" i="14"/>
  <c r="D266" i="14"/>
  <c r="L266" i="14"/>
  <c r="Z266" i="14"/>
  <c r="AD266" i="14"/>
  <c r="V266" i="14"/>
  <c r="N259" i="6"/>
  <c r="F267" i="14"/>
  <c r="U267" i="14"/>
  <c r="AH267" i="14"/>
  <c r="I267" i="14"/>
  <c r="AB267" i="14"/>
  <c r="R267" i="14"/>
  <c r="Z267" i="14"/>
  <c r="AE267" i="14"/>
  <c r="O267" i="14"/>
  <c r="AF267" i="14"/>
  <c r="N267" i="14"/>
  <c r="M267" i="14"/>
  <c r="E267" i="14"/>
  <c r="J267" i="14"/>
  <c r="AJ267" i="14"/>
  <c r="Q267" i="14"/>
  <c r="K267" i="14"/>
  <c r="AG267" i="14"/>
  <c r="L267" i="14"/>
  <c r="X267" i="14"/>
  <c r="G267" i="14"/>
  <c r="C267" i="14"/>
  <c r="D267" i="14"/>
  <c r="P267" i="14"/>
  <c r="V267" i="14"/>
  <c r="W267" i="14"/>
  <c r="AD267" i="14"/>
  <c r="B268" i="6"/>
  <c r="X268" i="6"/>
  <c r="AX268" i="6" s="1"/>
  <c r="BA268" i="6" s="1"/>
  <c r="AR268" i="6"/>
  <c r="J268" i="6"/>
  <c r="AV268" i="6" s="1"/>
  <c r="AQ268" i="6"/>
  <c r="S268" i="6"/>
  <c r="U268" i="6"/>
  <c r="E268" i="6"/>
  <c r="C267" i="41" s="1"/>
  <c r="AK268" i="6"/>
  <c r="AM268" i="6"/>
  <c r="AL268" i="6"/>
  <c r="AE268" i="6"/>
  <c r="V268" i="6"/>
  <c r="A268" i="14"/>
  <c r="G268" i="6"/>
  <c r="G267" i="41"/>
  <c r="J267" i="41" s="1"/>
  <c r="R268" i="6"/>
  <c r="A267" i="41"/>
  <c r="D267" i="41"/>
  <c r="M268" i="6"/>
  <c r="M267" i="41" s="1"/>
  <c r="P267" i="41" s="1"/>
  <c r="AO268" i="6"/>
  <c r="AD268" i="6"/>
  <c r="AY268" i="6" s="1"/>
  <c r="BB268" i="6" s="1"/>
  <c r="K268" i="6"/>
  <c r="AF268" i="6"/>
  <c r="AJ268" i="6"/>
  <c r="AZ268" i="6" s="1"/>
  <c r="BC268" i="6" s="1"/>
  <c r="F268" i="6"/>
  <c r="O268" i="6"/>
  <c r="N267" i="41" s="1"/>
  <c r="AB268" i="6"/>
  <c r="N268" i="6"/>
  <c r="H268" i="6"/>
  <c r="AU268" i="6" s="1"/>
  <c r="AG268" i="6"/>
  <c r="Y268" i="6"/>
  <c r="AA268" i="6"/>
  <c r="AH268" i="6"/>
  <c r="AN268" i="6"/>
  <c r="T268" i="6"/>
  <c r="C268" i="6"/>
  <c r="B267" i="41"/>
  <c r="D268" i="6"/>
  <c r="Q268" i="6"/>
  <c r="Z268" i="6"/>
  <c r="L268" i="6"/>
  <c r="A269" i="6"/>
  <c r="I266" i="41"/>
  <c r="AH268" i="14"/>
  <c r="M268" i="14"/>
  <c r="I268" i="14"/>
  <c r="AF268" i="14"/>
  <c r="L268" i="14"/>
  <c r="AD268" i="14"/>
  <c r="R268" i="14"/>
  <c r="C268" i="14"/>
  <c r="P268" i="14"/>
  <c r="AJ268" i="14"/>
  <c r="X268" i="14"/>
  <c r="AE268" i="14"/>
  <c r="D268" i="14"/>
  <c r="AG268" i="14"/>
  <c r="AB268" i="14"/>
  <c r="W268" i="14"/>
  <c r="J268" i="14"/>
  <c r="Q268" i="14"/>
  <c r="K268" i="14"/>
  <c r="E268" i="14"/>
  <c r="G268" i="14"/>
  <c r="U268" i="14"/>
  <c r="Z268" i="14"/>
  <c r="O268" i="14"/>
  <c r="N268" i="14"/>
  <c r="F268" i="14"/>
  <c r="V268" i="14"/>
  <c r="AF269" i="6"/>
  <c r="AN269" i="6"/>
  <c r="F269" i="6"/>
  <c r="Z269" i="6"/>
  <c r="Q269" i="6"/>
  <c r="O268" i="41" s="1"/>
  <c r="AH269" i="6"/>
  <c r="AO269" i="6"/>
  <c r="N269" i="6"/>
  <c r="U269" i="6"/>
  <c r="S269" i="6"/>
  <c r="C269" i="6"/>
  <c r="B268" i="41"/>
  <c r="E269" i="6"/>
  <c r="C268" i="41" s="1"/>
  <c r="AG269" i="6"/>
  <c r="G269" i="6"/>
  <c r="T269" i="6"/>
  <c r="AJ269" i="6"/>
  <c r="AZ269" i="6" s="1"/>
  <c r="BC269" i="6" s="1"/>
  <c r="G268" i="41"/>
  <c r="J268" i="41" s="1"/>
  <c r="R269" i="6"/>
  <c r="AK269" i="6"/>
  <c r="A269" i="14"/>
  <c r="J269" i="6"/>
  <c r="AV269" i="6" s="1"/>
  <c r="D269" i="6"/>
  <c r="AR269" i="6"/>
  <c r="V269" i="6"/>
  <c r="AD269" i="6"/>
  <c r="AY269" i="6" s="1"/>
  <c r="BB269" i="6" s="1"/>
  <c r="B269" i="6"/>
  <c r="AQ269" i="6"/>
  <c r="AL269" i="6"/>
  <c r="H269" i="6"/>
  <c r="AU269" i="6" s="1"/>
  <c r="X269" i="6"/>
  <c r="AX269" i="6" s="1"/>
  <c r="BA269" i="6" s="1"/>
  <c r="K269" i="6"/>
  <c r="A268" i="41"/>
  <c r="D268" i="41" s="1"/>
  <c r="M269" i="6"/>
  <c r="M268" i="41" s="1"/>
  <c r="P268" i="41" s="1"/>
  <c r="AB269" i="6"/>
  <c r="Y269" i="6"/>
  <c r="O269" i="6"/>
  <c r="N268" i="41" s="1"/>
  <c r="L269" i="6"/>
  <c r="AA269" i="6"/>
  <c r="AE269" i="6"/>
  <c r="AM269" i="6"/>
  <c r="A270" i="6"/>
  <c r="I267" i="41"/>
  <c r="H267" i="41"/>
  <c r="AQ270" i="6"/>
  <c r="E270" i="6"/>
  <c r="C269" i="41" s="1"/>
  <c r="L270" i="6"/>
  <c r="AB270" i="6"/>
  <c r="J270" i="6"/>
  <c r="AV270" i="6" s="1"/>
  <c r="AD270" i="6"/>
  <c r="AY270" i="6" s="1"/>
  <c r="BB270" i="6" s="1"/>
  <c r="A270" i="14"/>
  <c r="AJ270" i="6"/>
  <c r="AZ270" i="6" s="1"/>
  <c r="BC270" i="6" s="1"/>
  <c r="AH270" i="6"/>
  <c r="Y270" i="6"/>
  <c r="R270" i="6"/>
  <c r="S270" i="6"/>
  <c r="AM270" i="6"/>
  <c r="AO270" i="6"/>
  <c r="T270" i="6"/>
  <c r="AE270" i="6"/>
  <c r="X270" i="6"/>
  <c r="AX270" i="6" s="1"/>
  <c r="BA270" i="6" s="1"/>
  <c r="AK270" i="6"/>
  <c r="K270" i="6"/>
  <c r="C270" i="6"/>
  <c r="B269" i="41"/>
  <c r="B270" i="6"/>
  <c r="G269" i="41"/>
  <c r="Z270" i="6"/>
  <c r="Q270" i="6"/>
  <c r="AW270" i="6" s="1"/>
  <c r="AA270" i="6"/>
  <c r="G270" i="6"/>
  <c r="AN270" i="6"/>
  <c r="AR270" i="6"/>
  <c r="AG270" i="6"/>
  <c r="O270" i="6"/>
  <c r="N269" i="41" s="1"/>
  <c r="D270" i="6"/>
  <c r="M270" i="6"/>
  <c r="M269" i="41" s="1"/>
  <c r="P269" i="41" s="1"/>
  <c r="F270" i="6"/>
  <c r="A269" i="41"/>
  <c r="D269" i="41" s="1"/>
  <c r="V270" i="6"/>
  <c r="AF270" i="6"/>
  <c r="U270" i="6"/>
  <c r="N270" i="6"/>
  <c r="H270" i="6"/>
  <c r="AU270" i="6" s="1"/>
  <c r="AL270" i="6"/>
  <c r="A271" i="6"/>
  <c r="L269" i="14"/>
  <c r="E269" i="14"/>
  <c r="Z269" i="14"/>
  <c r="K269" i="14"/>
  <c r="M269" i="14"/>
  <c r="AE269" i="14"/>
  <c r="F269" i="14"/>
  <c r="AH269" i="14"/>
  <c r="C269" i="14"/>
  <c r="N269" i="14"/>
  <c r="P269" i="14"/>
  <c r="AJ269" i="14"/>
  <c r="AG269" i="14"/>
  <c r="I269" i="14"/>
  <c r="W269" i="14"/>
  <c r="J269" i="14"/>
  <c r="O269" i="14"/>
  <c r="Q269" i="14"/>
  <c r="X269" i="14"/>
  <c r="U269" i="14"/>
  <c r="D269" i="14"/>
  <c r="AB269" i="14"/>
  <c r="G269" i="14"/>
  <c r="R269" i="14"/>
  <c r="AF269" i="14"/>
  <c r="AD269" i="14"/>
  <c r="V269" i="14"/>
  <c r="AQ271" i="6"/>
  <c r="T271" i="6"/>
  <c r="C271" i="6"/>
  <c r="B270" i="41"/>
  <c r="Y271" i="6"/>
  <c r="N271" i="6"/>
  <c r="K271" i="6"/>
  <c r="AM271" i="6"/>
  <c r="AH271" i="6"/>
  <c r="AB271" i="6"/>
  <c r="A271" i="14"/>
  <c r="V271" i="6"/>
  <c r="AJ271" i="6"/>
  <c r="AZ271" i="6" s="1"/>
  <c r="BC271" i="6" s="1"/>
  <c r="AN271" i="6"/>
  <c r="AE271" i="6"/>
  <c r="R271" i="6"/>
  <c r="L271" i="6"/>
  <c r="AR271" i="6"/>
  <c r="U271" i="6"/>
  <c r="B271" i="6"/>
  <c r="G271" i="6"/>
  <c r="AK271" i="6"/>
  <c r="AF271" i="6"/>
  <c r="H271" i="6"/>
  <c r="AU271" i="6" s="1"/>
  <c r="AD271" i="6"/>
  <c r="AY271" i="6" s="1"/>
  <c r="BB271" i="6" s="1"/>
  <c r="M271" i="6"/>
  <c r="M270" i="41" s="1"/>
  <c r="P270" i="41" s="1"/>
  <c r="S271" i="6"/>
  <c r="AG271" i="6"/>
  <c r="D271" i="6"/>
  <c r="F271" i="6"/>
  <c r="AL271" i="6"/>
  <c r="G270" i="41"/>
  <c r="H270" i="41" s="1"/>
  <c r="O271" i="6"/>
  <c r="N270" i="41" s="1"/>
  <c r="X271" i="6"/>
  <c r="AX271" i="6" s="1"/>
  <c r="BA271" i="6" s="1"/>
  <c r="Z271" i="6"/>
  <c r="E271" i="6"/>
  <c r="C270" i="41" s="1"/>
  <c r="AO271" i="6"/>
  <c r="Q271" i="6"/>
  <c r="O270" i="41" s="1"/>
  <c r="J271" i="6"/>
  <c r="AV271" i="6" s="1"/>
  <c r="A270" i="41"/>
  <c r="D270" i="41" s="1"/>
  <c r="AA271" i="6"/>
  <c r="A272" i="6"/>
  <c r="AB270" i="14"/>
  <c r="R270" i="14"/>
  <c r="U270" i="14"/>
  <c r="G270" i="14"/>
  <c r="AD270" i="14"/>
  <c r="Z270" i="14"/>
  <c r="AF270" i="14"/>
  <c r="L270" i="14"/>
  <c r="O270" i="14"/>
  <c r="W270" i="14"/>
  <c r="AE270" i="14"/>
  <c r="I270" i="14"/>
  <c r="V270" i="14"/>
  <c r="AH270" i="14"/>
  <c r="AJ270" i="14"/>
  <c r="K270" i="14"/>
  <c r="C270" i="14"/>
  <c r="AG270" i="14"/>
  <c r="N270" i="14"/>
  <c r="X270" i="14"/>
  <c r="Q270" i="14"/>
  <c r="P270" i="14"/>
  <c r="F270" i="14"/>
  <c r="M270" i="14"/>
  <c r="D270" i="14"/>
  <c r="E270" i="14"/>
  <c r="J270" i="14"/>
  <c r="H269" i="41"/>
  <c r="S272" i="6"/>
  <c r="Z272" i="6"/>
  <c r="D272" i="6"/>
  <c r="AJ272" i="6"/>
  <c r="AZ272" i="6" s="1"/>
  <c r="BC272" i="6" s="1"/>
  <c r="T272" i="6"/>
  <c r="AN272" i="6"/>
  <c r="L272" i="6"/>
  <c r="Q272" i="6"/>
  <c r="AW272" i="6" s="1"/>
  <c r="X272" i="6"/>
  <c r="AX272" i="6" s="1"/>
  <c r="BA272" i="6" s="1"/>
  <c r="AF272" i="6"/>
  <c r="A272" i="14"/>
  <c r="Y272" i="6"/>
  <c r="U272" i="6"/>
  <c r="AL272" i="6"/>
  <c r="AH272" i="6"/>
  <c r="C272" i="6"/>
  <c r="B271" i="41"/>
  <c r="H272" i="6"/>
  <c r="AU272" i="6" s="1"/>
  <c r="AE272" i="6"/>
  <c r="AQ272" i="6"/>
  <c r="K272" i="6"/>
  <c r="G271" i="41"/>
  <c r="I271" i="41" s="1"/>
  <c r="AG272" i="6"/>
  <c r="F272" i="6"/>
  <c r="AK272" i="6"/>
  <c r="AO272" i="6"/>
  <c r="N272" i="6"/>
  <c r="AB272" i="6"/>
  <c r="AR272" i="6"/>
  <c r="A271" i="41"/>
  <c r="D271" i="41"/>
  <c r="M272" i="6"/>
  <c r="M271" i="41" s="1"/>
  <c r="P271" i="41" s="1"/>
  <c r="R272" i="6"/>
  <c r="AM272" i="6"/>
  <c r="AD272" i="6"/>
  <c r="AY272" i="6" s="1"/>
  <c r="BB272" i="6" s="1"/>
  <c r="V272" i="6"/>
  <c r="B272" i="6"/>
  <c r="G272" i="6"/>
  <c r="J272" i="6"/>
  <c r="AV272" i="6" s="1"/>
  <c r="E272" i="6"/>
  <c r="C271" i="41" s="1"/>
  <c r="O272" i="6"/>
  <c r="N271" i="41" s="1"/>
  <c r="AA272" i="6"/>
  <c r="A273" i="6"/>
  <c r="M271" i="14"/>
  <c r="AD271" i="14"/>
  <c r="P271" i="14"/>
  <c r="AB271" i="14"/>
  <c r="O271" i="14"/>
  <c r="K271" i="14"/>
  <c r="W271" i="14"/>
  <c r="AG271" i="14"/>
  <c r="AF271" i="14"/>
  <c r="N271" i="14"/>
  <c r="X271" i="14"/>
  <c r="J271" i="14"/>
  <c r="L271" i="14"/>
  <c r="V271" i="14"/>
  <c r="I271" i="14"/>
  <c r="F271" i="14"/>
  <c r="R271" i="14"/>
  <c r="D271" i="14"/>
  <c r="U271" i="14"/>
  <c r="E271" i="14"/>
  <c r="AJ271" i="14"/>
  <c r="C271" i="14"/>
  <c r="G271" i="14"/>
  <c r="AE271" i="14"/>
  <c r="Q271" i="14"/>
  <c r="AH271" i="14"/>
  <c r="Z271" i="14"/>
  <c r="N273" i="6"/>
  <c r="AK273" i="6"/>
  <c r="D273" i="6"/>
  <c r="Z273" i="6"/>
  <c r="AG273" i="6"/>
  <c r="AE273" i="6"/>
  <c r="F273" i="6"/>
  <c r="AF273" i="6"/>
  <c r="R273" i="6"/>
  <c r="C273" i="6"/>
  <c r="B272" i="41"/>
  <c r="AJ273" i="6"/>
  <c r="AZ273" i="6" s="1"/>
  <c r="BC273" i="6" s="1"/>
  <c r="AN273" i="6"/>
  <c r="AH273" i="6"/>
  <c r="AL273" i="6"/>
  <c r="O273" i="6"/>
  <c r="N272" i="41" s="1"/>
  <c r="E273" i="6"/>
  <c r="C272" i="41"/>
  <c r="G273" i="6"/>
  <c r="L273" i="6"/>
  <c r="Y273" i="6"/>
  <c r="AQ273" i="6"/>
  <c r="K273" i="6"/>
  <c r="AB273" i="6"/>
  <c r="J273" i="6"/>
  <c r="AV273" i="6" s="1"/>
  <c r="H273" i="6"/>
  <c r="AU273" i="6" s="1"/>
  <c r="AD273" i="6"/>
  <c r="AY273" i="6" s="1"/>
  <c r="BB273" i="6" s="1"/>
  <c r="V273" i="6"/>
  <c r="T273" i="6"/>
  <c r="X273" i="6"/>
  <c r="AX273" i="6" s="1"/>
  <c r="BA273" i="6" s="1"/>
  <c r="AR273" i="6"/>
  <c r="A272" i="41"/>
  <c r="D272" i="41" s="1"/>
  <c r="AM273" i="6"/>
  <c r="Q273" i="6"/>
  <c r="O272" i="41" s="1"/>
  <c r="A273" i="14"/>
  <c r="M273" i="6"/>
  <c r="M272" i="41" s="1"/>
  <c r="P272" i="41" s="1"/>
  <c r="G272" i="41"/>
  <c r="H272" i="41" s="1"/>
  <c r="AO273" i="6"/>
  <c r="B273" i="6"/>
  <c r="U273" i="6"/>
  <c r="S273" i="6"/>
  <c r="AA273" i="6"/>
  <c r="A274" i="6"/>
  <c r="J271" i="41"/>
  <c r="H271" i="41"/>
  <c r="AB272" i="14"/>
  <c r="G272" i="14"/>
  <c r="M272" i="14"/>
  <c r="L272" i="14"/>
  <c r="W272" i="14"/>
  <c r="AD272" i="14"/>
  <c r="E272" i="14"/>
  <c r="U272" i="14"/>
  <c r="F272" i="14"/>
  <c r="J272" i="14"/>
  <c r="V272" i="14"/>
  <c r="Z272" i="14"/>
  <c r="C272" i="14"/>
  <c r="X272" i="14"/>
  <c r="D272" i="14"/>
  <c r="O272" i="14"/>
  <c r="AE272" i="14"/>
  <c r="AF272" i="14"/>
  <c r="R272" i="14"/>
  <c r="I272" i="14"/>
  <c r="AH272" i="14"/>
  <c r="K272" i="14"/>
  <c r="N272" i="14"/>
  <c r="AG272" i="14"/>
  <c r="AJ272" i="14"/>
  <c r="P272" i="14"/>
  <c r="Q272" i="14"/>
  <c r="I272" i="41"/>
  <c r="AH274" i="6"/>
  <c r="AB274" i="6"/>
  <c r="V274" i="6"/>
  <c r="H274" i="6"/>
  <c r="AU274" i="6" s="1"/>
  <c r="A274" i="14"/>
  <c r="G273" i="41"/>
  <c r="H273" i="41" s="1"/>
  <c r="AF274" i="6"/>
  <c r="AN274" i="6"/>
  <c r="F274" i="6"/>
  <c r="AO274" i="6"/>
  <c r="Q274" i="6"/>
  <c r="O273" i="41" s="1"/>
  <c r="AD274" i="6"/>
  <c r="AY274" i="6" s="1"/>
  <c r="BB274" i="6" s="1"/>
  <c r="AQ274" i="6"/>
  <c r="AE274" i="6"/>
  <c r="U274" i="6"/>
  <c r="AA274" i="6"/>
  <c r="R274" i="6"/>
  <c r="Y274" i="6"/>
  <c r="X274" i="6"/>
  <c r="AX274" i="6" s="1"/>
  <c r="BA274" i="6" s="1"/>
  <c r="B274" i="6"/>
  <c r="AJ274" i="6"/>
  <c r="AZ274" i="6" s="1"/>
  <c r="BC274" i="6" s="1"/>
  <c r="AM274" i="6"/>
  <c r="T274" i="6"/>
  <c r="M274" i="6"/>
  <c r="M273" i="41" s="1"/>
  <c r="P273" i="41" s="1"/>
  <c r="N274" i="6"/>
  <c r="E274" i="6"/>
  <c r="C273" i="41" s="1"/>
  <c r="A273" i="41"/>
  <c r="D273" i="41"/>
  <c r="J274" i="6"/>
  <c r="AV274" i="6" s="1"/>
  <c r="C274" i="6"/>
  <c r="B273" i="41"/>
  <c r="L274" i="6"/>
  <c r="Z274" i="6"/>
  <c r="AK274" i="6"/>
  <c r="AG274" i="6"/>
  <c r="S274" i="6"/>
  <c r="K274" i="6"/>
  <c r="D274" i="6"/>
  <c r="G274" i="6"/>
  <c r="AR274" i="6"/>
  <c r="AL274" i="6"/>
  <c r="O274" i="6"/>
  <c r="N273" i="41" s="1"/>
  <c r="A275" i="6"/>
  <c r="AH273" i="14"/>
  <c r="AB273" i="14"/>
  <c r="P273" i="14"/>
  <c r="AG273" i="14"/>
  <c r="AE273" i="14"/>
  <c r="X273" i="14"/>
  <c r="AD273" i="14"/>
  <c r="Q273" i="14"/>
  <c r="L273" i="14"/>
  <c r="R273" i="14"/>
  <c r="F273" i="14"/>
  <c r="N273" i="14"/>
  <c r="AF273" i="14"/>
  <c r="E273" i="14"/>
  <c r="C273" i="14"/>
  <c r="G273" i="14"/>
  <c r="V273" i="14"/>
  <c r="D273" i="14"/>
  <c r="W273" i="14"/>
  <c r="K273" i="14"/>
  <c r="AJ273" i="14"/>
  <c r="Z273" i="14"/>
  <c r="M273" i="14"/>
  <c r="J273" i="14"/>
  <c r="I273" i="14"/>
  <c r="U273" i="14"/>
  <c r="O273" i="14"/>
  <c r="V274" i="14"/>
  <c r="I274" i="14"/>
  <c r="AJ274" i="14"/>
  <c r="AE274" i="14"/>
  <c r="AD274" i="14"/>
  <c r="C274" i="14"/>
  <c r="AF274" i="14"/>
  <c r="X274" i="14"/>
  <c r="N274" i="14"/>
  <c r="P274" i="14"/>
  <c r="J274" i="14"/>
  <c r="Z274" i="14"/>
  <c r="M274" i="14"/>
  <c r="W274" i="14"/>
  <c r="D274" i="14"/>
  <c r="AH274" i="14"/>
  <c r="L274" i="14"/>
  <c r="F274" i="14"/>
  <c r="AG274" i="14"/>
  <c r="E274" i="14"/>
  <c r="K274" i="14"/>
  <c r="O274" i="14"/>
  <c r="U274" i="14"/>
  <c r="R274" i="14"/>
  <c r="Q274" i="14"/>
  <c r="AB274" i="14"/>
  <c r="G274" i="14"/>
  <c r="L275" i="6"/>
  <c r="H275" i="6"/>
  <c r="AU275" i="6" s="1"/>
  <c r="F275" i="6"/>
  <c r="N275" i="6"/>
  <c r="X275" i="6"/>
  <c r="AX275" i="6" s="1"/>
  <c r="BA275" i="6" s="1"/>
  <c r="Q275" i="6"/>
  <c r="AW275" i="6" s="1"/>
  <c r="Y275" i="6"/>
  <c r="B275" i="6"/>
  <c r="S275" i="6"/>
  <c r="AB275" i="6"/>
  <c r="R275" i="6"/>
  <c r="AH275" i="6"/>
  <c r="AA275" i="6"/>
  <c r="AQ275" i="6"/>
  <c r="E275" i="6"/>
  <c r="C274" i="41"/>
  <c r="AN275" i="6"/>
  <c r="AF275" i="6"/>
  <c r="T275" i="6"/>
  <c r="AL275" i="6"/>
  <c r="G275" i="6"/>
  <c r="D275" i="6"/>
  <c r="AO275" i="6"/>
  <c r="A275" i="14"/>
  <c r="AJ275" i="6"/>
  <c r="AZ275" i="6" s="1"/>
  <c r="BC275" i="6" s="1"/>
  <c r="AD275" i="6"/>
  <c r="AY275" i="6" s="1"/>
  <c r="BB275" i="6" s="1"/>
  <c r="U275" i="6"/>
  <c r="AK275" i="6"/>
  <c r="AG275" i="6"/>
  <c r="O275" i="6"/>
  <c r="N274" i="41" s="1"/>
  <c r="AM275" i="6"/>
  <c r="Z275" i="6"/>
  <c r="M275" i="6"/>
  <c r="M274" i="41" s="1"/>
  <c r="P274" i="41" s="1"/>
  <c r="C275" i="6"/>
  <c r="B274" i="41"/>
  <c r="AE275" i="6"/>
  <c r="A274" i="41"/>
  <c r="D274" i="41" s="1"/>
  <c r="V275" i="6"/>
  <c r="G274" i="41"/>
  <c r="H274" i="41" s="1"/>
  <c r="J275" i="6"/>
  <c r="AV275" i="6" s="1"/>
  <c r="K275" i="6"/>
  <c r="AR275" i="6"/>
  <c r="A276" i="6"/>
  <c r="J273" i="41"/>
  <c r="O276" i="6"/>
  <c r="N275" i="41" s="1"/>
  <c r="AA276" i="6"/>
  <c r="U276" i="6"/>
  <c r="AE276" i="6"/>
  <c r="Y276" i="6"/>
  <c r="M276" i="6"/>
  <c r="M275" i="41" s="1"/>
  <c r="P275" i="41" s="1"/>
  <c r="AO276" i="6"/>
  <c r="A276" i="14"/>
  <c r="AG276" i="6"/>
  <c r="Z276" i="6"/>
  <c r="V276" i="6"/>
  <c r="A275" i="41"/>
  <c r="D275" i="41"/>
  <c r="R276" i="6"/>
  <c r="S276" i="6"/>
  <c r="AN276" i="6"/>
  <c r="B276" i="6"/>
  <c r="J276" i="6"/>
  <c r="AV276" i="6" s="1"/>
  <c r="D276" i="6"/>
  <c r="AD276" i="6"/>
  <c r="AY276" i="6" s="1"/>
  <c r="BB276" i="6" s="1"/>
  <c r="AL276" i="6"/>
  <c r="K276" i="6"/>
  <c r="AQ276" i="6"/>
  <c r="F276" i="6"/>
  <c r="G275" i="41"/>
  <c r="I275" i="41" s="1"/>
  <c r="X276" i="6"/>
  <c r="AX276" i="6" s="1"/>
  <c r="BA276" i="6" s="1"/>
  <c r="AJ276" i="6"/>
  <c r="AZ276" i="6" s="1"/>
  <c r="BC276" i="6" s="1"/>
  <c r="AK276" i="6"/>
  <c r="L276" i="6"/>
  <c r="C276" i="6"/>
  <c r="B275" i="41"/>
  <c r="G276" i="6"/>
  <c r="E276" i="6"/>
  <c r="C275" i="41" s="1"/>
  <c r="AB276" i="6"/>
  <c r="H276" i="6"/>
  <c r="AU276" i="6" s="1"/>
  <c r="AF276" i="6"/>
  <c r="AR276" i="6"/>
  <c r="Q276" i="6"/>
  <c r="T276" i="6"/>
  <c r="AH276" i="6"/>
  <c r="AM276" i="6"/>
  <c r="N276" i="6"/>
  <c r="A277" i="6"/>
  <c r="C275" i="14"/>
  <c r="L275" i="14"/>
  <c r="E275" i="14"/>
  <c r="D275" i="14"/>
  <c r="O275" i="14"/>
  <c r="J275" i="14"/>
  <c r="G275" i="14"/>
  <c r="AD275" i="14"/>
  <c r="P275" i="14"/>
  <c r="M275" i="14"/>
  <c r="AF275" i="14"/>
  <c r="V275" i="14"/>
  <c r="F275" i="14"/>
  <c r="AJ275" i="14"/>
  <c r="Q275" i="14"/>
  <c r="AH275" i="14"/>
  <c r="AE275" i="14"/>
  <c r="Z275" i="14"/>
  <c r="U275" i="14"/>
  <c r="R275" i="14"/>
  <c r="W275" i="14"/>
  <c r="AB275" i="14"/>
  <c r="AG275" i="14"/>
  <c r="I275" i="14"/>
  <c r="K275" i="14"/>
  <c r="N275" i="14"/>
  <c r="X275" i="14"/>
  <c r="J274" i="41"/>
  <c r="I274" i="41"/>
  <c r="N276" i="14"/>
  <c r="W276" i="14"/>
  <c r="J276" i="14"/>
  <c r="D276" i="14"/>
  <c r="C276" i="14"/>
  <c r="I276" i="14"/>
  <c r="AF276" i="14"/>
  <c r="G276" i="14"/>
  <c r="V276" i="14"/>
  <c r="E276" i="14"/>
  <c r="M276" i="14"/>
  <c r="X276" i="14"/>
  <c r="AJ276" i="14"/>
  <c r="AB276" i="14"/>
  <c r="Z276" i="14"/>
  <c r="O276" i="14"/>
  <c r="Q276" i="14"/>
  <c r="L276" i="14"/>
  <c r="AG276" i="14"/>
  <c r="K276" i="14"/>
  <c r="AH276" i="14"/>
  <c r="AE276" i="14"/>
  <c r="AD276" i="14"/>
  <c r="P276" i="14"/>
  <c r="R276" i="14"/>
  <c r="F276" i="14"/>
  <c r="U276" i="14"/>
  <c r="Q277" i="6"/>
  <c r="AW277" i="6" s="1"/>
  <c r="K277" i="6"/>
  <c r="F277" i="6"/>
  <c r="U277" i="6"/>
  <c r="D277" i="6"/>
  <c r="L277" i="6"/>
  <c r="AB277" i="6"/>
  <c r="Y277" i="6"/>
  <c r="AH277" i="6"/>
  <c r="AD277" i="6"/>
  <c r="AY277" i="6" s="1"/>
  <c r="BB277" i="6" s="1"/>
  <c r="AF277" i="6"/>
  <c r="AK277" i="6"/>
  <c r="J277" i="6"/>
  <c r="AV277" i="6" s="1"/>
  <c r="V277" i="6"/>
  <c r="T277" i="6"/>
  <c r="AO277" i="6"/>
  <c r="AJ277" i="6"/>
  <c r="AZ277" i="6" s="1"/>
  <c r="BC277" i="6" s="1"/>
  <c r="B277" i="6"/>
  <c r="AR277" i="6"/>
  <c r="H277" i="6"/>
  <c r="AU277" i="6" s="1"/>
  <c r="AM277" i="6"/>
  <c r="AE277" i="6"/>
  <c r="AN277" i="6"/>
  <c r="Z277" i="6"/>
  <c r="AL277" i="6"/>
  <c r="AQ277" i="6"/>
  <c r="S277" i="6"/>
  <c r="A277" i="14"/>
  <c r="A276" i="41"/>
  <c r="D276" i="41"/>
  <c r="G277" i="6"/>
  <c r="M277" i="6"/>
  <c r="M276" i="41" s="1"/>
  <c r="P276" i="41" s="1"/>
  <c r="AA277" i="6"/>
  <c r="E277" i="6"/>
  <c r="C276" i="41"/>
  <c r="O277" i="6"/>
  <c r="N276" i="41" s="1"/>
  <c r="AG277" i="6"/>
  <c r="G276" i="41"/>
  <c r="C277" i="6"/>
  <c r="B276" i="41"/>
  <c r="N277" i="6"/>
  <c r="X277" i="6"/>
  <c r="AX277" i="6" s="1"/>
  <c r="BA277" i="6" s="1"/>
  <c r="R277" i="6"/>
  <c r="A278" i="6"/>
  <c r="J275" i="41"/>
  <c r="AA278" i="6"/>
  <c r="D278" i="6"/>
  <c r="Z278" i="6"/>
  <c r="AJ278" i="6"/>
  <c r="AZ278" i="6" s="1"/>
  <c r="BC278" i="6" s="1"/>
  <c r="AG278" i="6"/>
  <c r="AE278" i="6"/>
  <c r="Q278" i="6"/>
  <c r="O277" i="41" s="1"/>
  <c r="AM278" i="6"/>
  <c r="K278" i="6"/>
  <c r="G277" i="41"/>
  <c r="AD278" i="6"/>
  <c r="AY278" i="6" s="1"/>
  <c r="BB278" i="6" s="1"/>
  <c r="AH278" i="6"/>
  <c r="AK278" i="6"/>
  <c r="Y278" i="6"/>
  <c r="G278" i="6"/>
  <c r="T278" i="6"/>
  <c r="AQ278" i="6"/>
  <c r="AF278" i="6"/>
  <c r="U278" i="6"/>
  <c r="F278" i="6"/>
  <c r="V278" i="6"/>
  <c r="H278" i="6"/>
  <c r="AU278" i="6" s="1"/>
  <c r="A278" i="14"/>
  <c r="J278" i="6"/>
  <c r="AV278" i="6" s="1"/>
  <c r="X278" i="6"/>
  <c r="AX278" i="6" s="1"/>
  <c r="BA278" i="6" s="1"/>
  <c r="C278" i="6"/>
  <c r="B277" i="41"/>
  <c r="E278" i="6"/>
  <c r="C277" i="41" s="1"/>
  <c r="AR278" i="6"/>
  <c r="L278" i="6"/>
  <c r="AB278" i="6"/>
  <c r="R278" i="6"/>
  <c r="N278" i="6"/>
  <c r="M278" i="6"/>
  <c r="M277" i="41" s="1"/>
  <c r="P277" i="41" s="1"/>
  <c r="O278" i="6"/>
  <c r="N277" i="41" s="1"/>
  <c r="AO278" i="6"/>
  <c r="AN278" i="6"/>
  <c r="AL278" i="6"/>
  <c r="A277" i="41"/>
  <c r="D277" i="41" s="1"/>
  <c r="S278" i="6"/>
  <c r="B278" i="6"/>
  <c r="A279" i="6"/>
  <c r="J276" i="41"/>
  <c r="AG277" i="14"/>
  <c r="P277" i="14"/>
  <c r="Z277" i="14"/>
  <c r="R277" i="14"/>
  <c r="AF277" i="14"/>
  <c r="AD277" i="14"/>
  <c r="J277" i="14"/>
  <c r="G277" i="14"/>
  <c r="Q277" i="14"/>
  <c r="AE277" i="14"/>
  <c r="L277" i="14"/>
  <c r="W277" i="14"/>
  <c r="I277" i="14"/>
  <c r="M277" i="14"/>
  <c r="K277" i="14"/>
  <c r="AH277" i="14"/>
  <c r="AJ277" i="14"/>
  <c r="N277" i="14"/>
  <c r="X277" i="14"/>
  <c r="U277" i="14"/>
  <c r="C277" i="14"/>
  <c r="O277" i="14"/>
  <c r="AB277" i="14"/>
  <c r="F277" i="14"/>
  <c r="D277" i="14"/>
  <c r="V277" i="14"/>
  <c r="E277" i="14"/>
  <c r="AE279" i="6"/>
  <c r="AB279" i="6"/>
  <c r="A279" i="14"/>
  <c r="K279" i="6"/>
  <c r="J279" i="6"/>
  <c r="AV279" i="6" s="1"/>
  <c r="Y279" i="6"/>
  <c r="G278" i="41"/>
  <c r="H278" i="41" s="1"/>
  <c r="D279" i="6"/>
  <c r="O279" i="6"/>
  <c r="N278" i="41" s="1"/>
  <c r="AN279" i="6"/>
  <c r="U279" i="6"/>
  <c r="V279" i="6"/>
  <c r="B279" i="6"/>
  <c r="AR279" i="6"/>
  <c r="T279" i="6"/>
  <c r="S279" i="6"/>
  <c r="AK279" i="6"/>
  <c r="AM279" i="6"/>
  <c r="AQ279" i="6"/>
  <c r="Z279" i="6"/>
  <c r="X279" i="6"/>
  <c r="AX279" i="6" s="1"/>
  <c r="BA279" i="6" s="1"/>
  <c r="L279" i="6"/>
  <c r="F279" i="6"/>
  <c r="E279" i="6"/>
  <c r="C278" i="41" s="1"/>
  <c r="AO279" i="6"/>
  <c r="A278" i="41"/>
  <c r="D278" i="41" s="1"/>
  <c r="AA279" i="6"/>
  <c r="H279" i="6"/>
  <c r="AU279" i="6" s="1"/>
  <c r="C279" i="6"/>
  <c r="B278" i="41"/>
  <c r="Q279" i="6"/>
  <c r="AD279" i="6"/>
  <c r="AY279" i="6" s="1"/>
  <c r="BB279" i="6" s="1"/>
  <c r="AG279" i="6"/>
  <c r="AH279" i="6"/>
  <c r="R279" i="6"/>
  <c r="AF279" i="6"/>
  <c r="N279" i="6"/>
  <c r="AL279" i="6"/>
  <c r="AJ279" i="6"/>
  <c r="AZ279" i="6" s="1"/>
  <c r="BC279" i="6" s="1"/>
  <c r="M279" i="6"/>
  <c r="M278" i="41" s="1"/>
  <c r="P278" i="41" s="1"/>
  <c r="G279" i="6"/>
  <c r="A280" i="6"/>
  <c r="H277" i="41"/>
  <c r="I277" i="41"/>
  <c r="J277" i="41"/>
  <c r="P278" i="14"/>
  <c r="K278" i="14"/>
  <c r="M278" i="14"/>
  <c r="AH278" i="14"/>
  <c r="L278" i="14"/>
  <c r="U278" i="14"/>
  <c r="Q278" i="14"/>
  <c r="AE278" i="14"/>
  <c r="X278" i="14"/>
  <c r="F278" i="14"/>
  <c r="D278" i="14"/>
  <c r="I278" i="14"/>
  <c r="R278" i="14"/>
  <c r="C278" i="14"/>
  <c r="J278" i="14"/>
  <c r="AD278" i="14"/>
  <c r="Z278" i="14"/>
  <c r="W278" i="14"/>
  <c r="N278" i="14"/>
  <c r="O278" i="14"/>
  <c r="E278" i="14"/>
  <c r="AB278" i="14"/>
  <c r="AJ278" i="14"/>
  <c r="AF278" i="14"/>
  <c r="V278" i="14"/>
  <c r="AG278" i="14"/>
  <c r="G278" i="14"/>
  <c r="G279" i="14"/>
  <c r="D279" i="14"/>
  <c r="AG279" i="14"/>
  <c r="W279" i="14"/>
  <c r="X279" i="14"/>
  <c r="N279" i="14"/>
  <c r="F279" i="14"/>
  <c r="AD279" i="14"/>
  <c r="E279" i="14"/>
  <c r="AE279" i="14"/>
  <c r="R279" i="14"/>
  <c r="U279" i="14"/>
  <c r="O279" i="14"/>
  <c r="AJ279" i="14"/>
  <c r="V279" i="14"/>
  <c r="C279" i="14"/>
  <c r="Q279" i="14"/>
  <c r="K279" i="14"/>
  <c r="I279" i="14"/>
  <c r="AF279" i="14"/>
  <c r="AB279" i="14"/>
  <c r="AH279" i="14"/>
  <c r="J279" i="14"/>
  <c r="M279" i="14"/>
  <c r="Z279" i="14"/>
  <c r="P279" i="14"/>
  <c r="L279" i="14"/>
  <c r="G280" i="6"/>
  <c r="J280" i="6"/>
  <c r="AV280" i="6" s="1"/>
  <c r="F280" i="6"/>
  <c r="N280" i="6"/>
  <c r="AB280" i="6"/>
  <c r="AL280" i="6"/>
  <c r="B280" i="6"/>
  <c r="Z280" i="6"/>
  <c r="AG280" i="6"/>
  <c r="L280" i="6"/>
  <c r="AH280" i="6"/>
  <c r="AR280" i="6"/>
  <c r="AM280" i="6"/>
  <c r="T280" i="6"/>
  <c r="AK280" i="6"/>
  <c r="X280" i="6"/>
  <c r="AX280" i="6" s="1"/>
  <c r="BA280" i="6" s="1"/>
  <c r="C280" i="6"/>
  <c r="B279" i="41"/>
  <c r="R280" i="6"/>
  <c r="AQ280" i="6"/>
  <c r="K280" i="6"/>
  <c r="G279" i="41"/>
  <c r="D280" i="6"/>
  <c r="A280" i="14"/>
  <c r="AD280" i="6"/>
  <c r="AY280" i="6" s="1"/>
  <c r="BB280" i="6" s="1"/>
  <c r="Q280" i="6"/>
  <c r="O279" i="41" s="1"/>
  <c r="AN280" i="6"/>
  <c r="S280" i="6"/>
  <c r="AA280" i="6"/>
  <c r="AE280" i="6"/>
  <c r="V280" i="6"/>
  <c r="Y280" i="6"/>
  <c r="O280" i="6"/>
  <c r="N279" i="41" s="1"/>
  <c r="AO280" i="6"/>
  <c r="M280" i="6"/>
  <c r="M279" i="41" s="1"/>
  <c r="P279" i="41" s="1"/>
  <c r="E280" i="6"/>
  <c r="C279" i="41" s="1"/>
  <c r="AJ280" i="6"/>
  <c r="AZ280" i="6" s="1"/>
  <c r="BC280" i="6" s="1"/>
  <c r="AF280" i="6"/>
  <c r="H280" i="6"/>
  <c r="AU280" i="6" s="1"/>
  <c r="U280" i="6"/>
  <c r="A279" i="41"/>
  <c r="D279" i="41" s="1"/>
  <c r="A281" i="6"/>
  <c r="F281" i="6"/>
  <c r="S281" i="6"/>
  <c r="R281" i="6"/>
  <c r="AM281" i="6"/>
  <c r="AN281" i="6"/>
  <c r="T281" i="6"/>
  <c r="AG281" i="6"/>
  <c r="D281" i="6"/>
  <c r="H281" i="6"/>
  <c r="AU281" i="6" s="1"/>
  <c r="G281" i="6"/>
  <c r="V281" i="6"/>
  <c r="J281" i="6"/>
  <c r="AV281" i="6" s="1"/>
  <c r="AB281" i="6"/>
  <c r="C281" i="6"/>
  <c r="B280" i="41"/>
  <c r="AH281" i="6"/>
  <c r="AO281" i="6"/>
  <c r="Z281" i="6"/>
  <c r="Y281" i="6"/>
  <c r="AD281" i="6"/>
  <c r="AY281" i="6" s="1"/>
  <c r="BB281" i="6" s="1"/>
  <c r="G280" i="41"/>
  <c r="N281" i="6"/>
  <c r="U281" i="6"/>
  <c r="AR281" i="6"/>
  <c r="AK281" i="6"/>
  <c r="K281" i="6"/>
  <c r="Q281" i="6"/>
  <c r="AW281" i="6" s="1"/>
  <c r="X281" i="6"/>
  <c r="AX281" i="6" s="1"/>
  <c r="BA281" i="6" s="1"/>
  <c r="AQ281" i="6"/>
  <c r="AA281" i="6"/>
  <c r="AL281" i="6"/>
  <c r="A281" i="14"/>
  <c r="A280" i="41"/>
  <c r="D280" i="41" s="1"/>
  <c r="E281" i="6"/>
  <c r="C280" i="41" s="1"/>
  <c r="O281" i="6"/>
  <c r="N280" i="41" s="1"/>
  <c r="AE281" i="6"/>
  <c r="AJ281" i="6"/>
  <c r="AZ281" i="6" s="1"/>
  <c r="BC281" i="6" s="1"/>
  <c r="M281" i="6"/>
  <c r="M280" i="41" s="1"/>
  <c r="P280" i="41" s="1"/>
  <c r="L281" i="6"/>
  <c r="B281" i="6"/>
  <c r="AF281" i="6"/>
  <c r="A282" i="6"/>
  <c r="AJ280" i="14"/>
  <c r="P280" i="14"/>
  <c r="K280" i="14"/>
  <c r="M280" i="14"/>
  <c r="D280" i="14"/>
  <c r="AG280" i="14"/>
  <c r="W280" i="14"/>
  <c r="AB280" i="14"/>
  <c r="AD280" i="14"/>
  <c r="AH280" i="14"/>
  <c r="L280" i="14"/>
  <c r="I280" i="14"/>
  <c r="J280" i="14"/>
  <c r="G280" i="14"/>
  <c r="F280" i="14"/>
  <c r="U280" i="14"/>
  <c r="E280" i="14"/>
  <c r="X280" i="14"/>
  <c r="N280" i="14"/>
  <c r="Z280" i="14"/>
  <c r="O280" i="14"/>
  <c r="R280" i="14"/>
  <c r="C280" i="14"/>
  <c r="Q280" i="14"/>
  <c r="AE280" i="14"/>
  <c r="AF280" i="14"/>
  <c r="V280" i="14"/>
  <c r="AD281" i="14"/>
  <c r="AB281" i="14"/>
  <c r="N281" i="14"/>
  <c r="AF281" i="14"/>
  <c r="W281" i="14"/>
  <c r="K281" i="14"/>
  <c r="O281" i="14"/>
  <c r="C281" i="14"/>
  <c r="R281" i="14"/>
  <c r="Z281" i="14"/>
  <c r="E281" i="14"/>
  <c r="AJ281" i="14"/>
  <c r="G281" i="14"/>
  <c r="U281" i="14"/>
  <c r="AH281" i="14"/>
  <c r="AE281" i="14"/>
  <c r="AG281" i="14"/>
  <c r="X281" i="14"/>
  <c r="M281" i="14"/>
  <c r="P281" i="14"/>
  <c r="D281" i="14"/>
  <c r="Q281" i="14"/>
  <c r="V281" i="14"/>
  <c r="J281" i="14"/>
  <c r="I281" i="14"/>
  <c r="L281" i="14"/>
  <c r="F281" i="14"/>
  <c r="G282" i="6"/>
  <c r="AF282" i="6"/>
  <c r="AJ282" i="6"/>
  <c r="AZ282" i="6" s="1"/>
  <c r="BC282" i="6" s="1"/>
  <c r="AN282" i="6"/>
  <c r="N282" i="6"/>
  <c r="A281" i="41"/>
  <c r="D281" i="41" s="1"/>
  <c r="AO282" i="6"/>
  <c r="R282" i="6"/>
  <c r="D282" i="6"/>
  <c r="AQ282" i="6"/>
  <c r="AL282" i="6"/>
  <c r="Z282" i="6"/>
  <c r="H282" i="6"/>
  <c r="AU282" i="6" s="1"/>
  <c r="O282" i="6"/>
  <c r="N281" i="41" s="1"/>
  <c r="Y282" i="6"/>
  <c r="S282" i="6"/>
  <c r="F282" i="6"/>
  <c r="T282" i="6"/>
  <c r="A282" i="14"/>
  <c r="M282" i="6"/>
  <c r="M281" i="41" s="1"/>
  <c r="P281" i="41" s="1"/>
  <c r="AK282" i="6"/>
  <c r="V282" i="6"/>
  <c r="K282" i="6"/>
  <c r="L282" i="6"/>
  <c r="AM282" i="6"/>
  <c r="C282" i="6"/>
  <c r="B281" i="41"/>
  <c r="E282" i="6"/>
  <c r="C281" i="41" s="1"/>
  <c r="AR282" i="6"/>
  <c r="AE282" i="6"/>
  <c r="J282" i="6"/>
  <c r="AV282" i="6" s="1"/>
  <c r="AG282" i="6"/>
  <c r="X282" i="6"/>
  <c r="AX282" i="6" s="1"/>
  <c r="BA282" i="6" s="1"/>
  <c r="AB282" i="6"/>
  <c r="G281" i="41"/>
  <c r="B282" i="6"/>
  <c r="U282" i="6"/>
  <c r="AH282" i="6"/>
  <c r="AA282" i="6"/>
  <c r="AD282" i="6"/>
  <c r="AY282" i="6" s="1"/>
  <c r="Q282" i="6"/>
  <c r="A283" i="6"/>
  <c r="H280" i="41"/>
  <c r="Z282" i="14"/>
  <c r="AJ282" i="14"/>
  <c r="N282" i="14"/>
  <c r="AG282" i="14"/>
  <c r="AH282" i="14"/>
  <c r="X282" i="14"/>
  <c r="V282" i="14"/>
  <c r="E282" i="14"/>
  <c r="M282" i="14"/>
  <c r="I282" i="14"/>
  <c r="R282" i="14"/>
  <c r="P282" i="14"/>
  <c r="AF282" i="14"/>
  <c r="Q282" i="14"/>
  <c r="AD282" i="14"/>
  <c r="L282" i="14"/>
  <c r="D282" i="14"/>
  <c r="J282" i="14"/>
  <c r="C282" i="14"/>
  <c r="O282" i="14"/>
  <c r="G282" i="14"/>
  <c r="U282" i="14"/>
  <c r="W282" i="14"/>
  <c r="K282" i="14"/>
  <c r="AB282" i="14"/>
  <c r="AE282" i="14"/>
  <c r="F282" i="14"/>
  <c r="G283" i="6"/>
  <c r="A283" i="14"/>
  <c r="U283" i="6"/>
  <c r="Z283" i="6"/>
  <c r="J283" i="6"/>
  <c r="AV283" i="6" s="1"/>
  <c r="T283" i="6"/>
  <c r="L283" i="6"/>
  <c r="AG283" i="6"/>
  <c r="G282" i="41"/>
  <c r="I282" i="41" s="1"/>
  <c r="E283" i="6"/>
  <c r="C282" i="41" s="1"/>
  <c r="AM283" i="6"/>
  <c r="D283" i="6"/>
  <c r="AF283" i="6"/>
  <c r="C283" i="6"/>
  <c r="B282" i="41"/>
  <c r="Q283" i="6"/>
  <c r="AW283" i="6" s="1"/>
  <c r="AJ283" i="6"/>
  <c r="AZ283" i="6" s="1"/>
  <c r="BC283" i="6" s="1"/>
  <c r="F283" i="6"/>
  <c r="N283" i="6"/>
  <c r="AD283" i="6"/>
  <c r="AY283" i="6" s="1"/>
  <c r="BB283" i="6" s="1"/>
  <c r="O283" i="6"/>
  <c r="N282" i="41" s="1"/>
  <c r="AN283" i="6"/>
  <c r="B283" i="6"/>
  <c r="AE283" i="6"/>
  <c r="AH283" i="6"/>
  <c r="AA283" i="6"/>
  <c r="K283" i="6"/>
  <c r="AQ283" i="6"/>
  <c r="V283" i="6"/>
  <c r="Y283" i="6"/>
  <c r="S283" i="6"/>
  <c r="M283" i="6"/>
  <c r="M282" i="41" s="1"/>
  <c r="P282" i="41" s="1"/>
  <c r="AL283" i="6"/>
  <c r="AK283" i="6"/>
  <c r="AO283" i="6"/>
  <c r="AR283" i="6"/>
  <c r="H283" i="6"/>
  <c r="AU283" i="6" s="1"/>
  <c r="AB283" i="6"/>
  <c r="X283" i="6"/>
  <c r="AX283" i="6" s="1"/>
  <c r="BA283" i="6" s="1"/>
  <c r="A282" i="41"/>
  <c r="D282" i="41" s="1"/>
  <c r="R283" i="6"/>
  <c r="A284" i="6"/>
  <c r="AR284" i="6"/>
  <c r="Q284" i="6"/>
  <c r="AW284" i="6" s="1"/>
  <c r="T284" i="6"/>
  <c r="AH284" i="6"/>
  <c r="AK284" i="6"/>
  <c r="Z284" i="6"/>
  <c r="O284" i="6"/>
  <c r="N283" i="41" s="1"/>
  <c r="AQ284" i="6"/>
  <c r="AD284" i="6"/>
  <c r="AY284" i="6" s="1"/>
  <c r="BB284" i="6" s="1"/>
  <c r="AA284" i="6"/>
  <c r="AF284" i="6"/>
  <c r="Y284" i="6"/>
  <c r="J284" i="6"/>
  <c r="AV284" i="6" s="1"/>
  <c r="F284" i="6"/>
  <c r="L284" i="6"/>
  <c r="K284" i="6"/>
  <c r="N284" i="6"/>
  <c r="G283" i="41"/>
  <c r="M284" i="6"/>
  <c r="M283" i="41" s="1"/>
  <c r="P283" i="41" s="1"/>
  <c r="R284" i="6"/>
  <c r="G284" i="6"/>
  <c r="V284" i="6"/>
  <c r="AB284" i="6"/>
  <c r="AM284" i="6"/>
  <c r="H284" i="6"/>
  <c r="AU284" i="6" s="1"/>
  <c r="A283" i="41"/>
  <c r="D283" i="41" s="1"/>
  <c r="AE284" i="6"/>
  <c r="U284" i="6"/>
  <c r="A284" i="14"/>
  <c r="AG284" i="6"/>
  <c r="S284" i="6"/>
  <c r="AN284" i="6"/>
  <c r="C284" i="6"/>
  <c r="B283" i="41"/>
  <c r="AL284" i="6"/>
  <c r="AO284" i="6"/>
  <c r="E284" i="6"/>
  <c r="C283" i="41" s="1"/>
  <c r="B284" i="6"/>
  <c r="X284" i="6"/>
  <c r="AX284" i="6" s="1"/>
  <c r="BA284" i="6" s="1"/>
  <c r="D284" i="6"/>
  <c r="AJ284" i="6"/>
  <c r="AZ284" i="6" s="1"/>
  <c r="BC284" i="6" s="1"/>
  <c r="A285" i="6"/>
  <c r="I283" i="14"/>
  <c r="N283" i="14"/>
  <c r="F283" i="14"/>
  <c r="AH283" i="14"/>
  <c r="W283" i="14"/>
  <c r="G283" i="14"/>
  <c r="AJ283" i="14"/>
  <c r="AE283" i="14"/>
  <c r="Z283" i="14"/>
  <c r="AG283" i="14"/>
  <c r="E283" i="14"/>
  <c r="O283" i="14"/>
  <c r="L283" i="14"/>
  <c r="C283" i="14"/>
  <c r="V283" i="14"/>
  <c r="K283" i="14"/>
  <c r="Q283" i="14"/>
  <c r="J283" i="14"/>
  <c r="AF283" i="14"/>
  <c r="AB283" i="14"/>
  <c r="M283" i="14"/>
  <c r="D283" i="14"/>
  <c r="U283" i="14"/>
  <c r="R283" i="14"/>
  <c r="AD283" i="14"/>
  <c r="P283" i="14"/>
  <c r="X283" i="14"/>
  <c r="H282" i="41"/>
  <c r="J282" i="41"/>
  <c r="J284" i="14"/>
  <c r="G284" i="14"/>
  <c r="AE284" i="14"/>
  <c r="F284" i="14"/>
  <c r="U284" i="14"/>
  <c r="I284" i="14"/>
  <c r="D284" i="14"/>
  <c r="AH284" i="14"/>
  <c r="K284" i="14"/>
  <c r="M284" i="14"/>
  <c r="L284" i="14"/>
  <c r="W284" i="14"/>
  <c r="Q284" i="14"/>
  <c r="AG284" i="14"/>
  <c r="R284" i="14"/>
  <c r="N284" i="14"/>
  <c r="AF284" i="14"/>
  <c r="V284" i="14"/>
  <c r="E284" i="14"/>
  <c r="X284" i="14"/>
  <c r="AJ284" i="14"/>
  <c r="AD284" i="14"/>
  <c r="P284" i="14"/>
  <c r="C284" i="14"/>
  <c r="Z284" i="14"/>
  <c r="O284" i="14"/>
  <c r="AB284" i="14"/>
  <c r="H283" i="41"/>
  <c r="Z285" i="6"/>
  <c r="AR285" i="6"/>
  <c r="AL285" i="6"/>
  <c r="AF285" i="6"/>
  <c r="X285" i="6"/>
  <c r="AX285" i="6" s="1"/>
  <c r="BA285" i="6" s="1"/>
  <c r="A285" i="14"/>
  <c r="F285" i="6"/>
  <c r="S285" i="6"/>
  <c r="Q285" i="6"/>
  <c r="AD285" i="6"/>
  <c r="AY285" i="6" s="1"/>
  <c r="BB285" i="6" s="1"/>
  <c r="E285" i="6"/>
  <c r="C284" i="41" s="1"/>
  <c r="G284" i="41"/>
  <c r="U285" i="6"/>
  <c r="T285" i="6"/>
  <c r="R285" i="6"/>
  <c r="AQ285" i="6"/>
  <c r="G285" i="6"/>
  <c r="Y285" i="6"/>
  <c r="AJ285" i="6"/>
  <c r="AZ285" i="6" s="1"/>
  <c r="BC285" i="6" s="1"/>
  <c r="N285" i="6"/>
  <c r="AO285" i="6"/>
  <c r="AG285" i="6"/>
  <c r="B285" i="6"/>
  <c r="H285" i="6"/>
  <c r="AU285" i="6" s="1"/>
  <c r="L285" i="6"/>
  <c r="K285" i="6"/>
  <c r="V285" i="6"/>
  <c r="AE285" i="6"/>
  <c r="D285" i="6"/>
  <c r="AH285" i="6"/>
  <c r="AB285" i="6"/>
  <c r="AM285" i="6"/>
  <c r="AA285" i="6"/>
  <c r="AN285" i="6"/>
  <c r="O285" i="6"/>
  <c r="N284" i="41" s="1"/>
  <c r="C285" i="6"/>
  <c r="B284" i="41"/>
  <c r="J285" i="6"/>
  <c r="AV285" i="6" s="1"/>
  <c r="A284" i="41"/>
  <c r="D284" i="41"/>
  <c r="M285" i="6"/>
  <c r="M284" i="41" s="1"/>
  <c r="P284" i="41" s="1"/>
  <c r="AK285" i="6"/>
  <c r="A286" i="6"/>
  <c r="H284" i="41"/>
  <c r="AB286" i="6"/>
  <c r="AH286" i="6"/>
  <c r="J286" i="6"/>
  <c r="AV286" i="6" s="1"/>
  <c r="AD286" i="6"/>
  <c r="AY286" i="6" s="1"/>
  <c r="BB286" i="6" s="1"/>
  <c r="L286" i="6"/>
  <c r="AK286" i="6"/>
  <c r="Q286" i="6"/>
  <c r="O285" i="41" s="1"/>
  <c r="U286" i="6"/>
  <c r="AA286" i="6"/>
  <c r="AJ286" i="6"/>
  <c r="AZ286" i="6" s="1"/>
  <c r="BC286" i="6" s="1"/>
  <c r="AO286" i="6"/>
  <c r="S286" i="6"/>
  <c r="Y286" i="6"/>
  <c r="E286" i="6"/>
  <c r="C285" i="41" s="1"/>
  <c r="R286" i="6"/>
  <c r="X286" i="6"/>
  <c r="AX286" i="6" s="1"/>
  <c r="BA286" i="6" s="1"/>
  <c r="AM286" i="6"/>
  <c r="C286" i="6"/>
  <c r="B285" i="41"/>
  <c r="V286" i="6"/>
  <c r="AG286" i="6"/>
  <c r="G286" i="6"/>
  <c r="AQ286" i="6"/>
  <c r="B286" i="6"/>
  <c r="AL286" i="6"/>
  <c r="N286" i="6"/>
  <c r="K286" i="6"/>
  <c r="A286" i="14"/>
  <c r="G285" i="41"/>
  <c r="AR286" i="6"/>
  <c r="AF286" i="6"/>
  <c r="Z286" i="6"/>
  <c r="O286" i="6"/>
  <c r="N285" i="41" s="1"/>
  <c r="AN286" i="6"/>
  <c r="H286" i="6"/>
  <c r="AU286" i="6" s="1"/>
  <c r="D286" i="6"/>
  <c r="T286" i="6"/>
  <c r="AE286" i="6"/>
  <c r="M286" i="6"/>
  <c r="M285" i="41" s="1"/>
  <c r="P285" i="41" s="1"/>
  <c r="A285" i="41"/>
  <c r="D285" i="41" s="1"/>
  <c r="F286" i="6"/>
  <c r="A287" i="6"/>
  <c r="AB285" i="14"/>
  <c r="AG285" i="14"/>
  <c r="K285" i="14"/>
  <c r="E285" i="14"/>
  <c r="W285" i="14"/>
  <c r="L285" i="14"/>
  <c r="V285" i="14"/>
  <c r="AH285" i="14"/>
  <c r="I285" i="14"/>
  <c r="D285" i="14"/>
  <c r="O285" i="14"/>
  <c r="Z285" i="14"/>
  <c r="Q285" i="14"/>
  <c r="P285" i="14"/>
  <c r="N285" i="14"/>
  <c r="C285" i="14"/>
  <c r="AF285" i="14"/>
  <c r="AE285" i="14"/>
  <c r="U285" i="14"/>
  <c r="G285" i="14"/>
  <c r="F285" i="14"/>
  <c r="AD285" i="14"/>
  <c r="X285" i="14"/>
  <c r="J285" i="14"/>
  <c r="M285" i="14"/>
  <c r="AJ285" i="14"/>
  <c r="R285" i="14"/>
  <c r="I285" i="41"/>
  <c r="R286" i="14"/>
  <c r="M286" i="14"/>
  <c r="X286" i="14"/>
  <c r="K286" i="14"/>
  <c r="AG286" i="14"/>
  <c r="O286" i="14"/>
  <c r="E286" i="14"/>
  <c r="F286" i="14"/>
  <c r="U286" i="14"/>
  <c r="C286" i="14"/>
  <c r="Z286" i="14"/>
  <c r="D286" i="14"/>
  <c r="N286" i="14"/>
  <c r="Q286" i="14"/>
  <c r="V286" i="14"/>
  <c r="L286" i="14"/>
  <c r="AE286" i="14"/>
  <c r="AF286" i="14"/>
  <c r="J286" i="14"/>
  <c r="G286" i="14"/>
  <c r="W286" i="14"/>
  <c r="AH286" i="14"/>
  <c r="AJ286" i="14"/>
  <c r="AB286" i="14"/>
  <c r="I286" i="14"/>
  <c r="P286" i="14"/>
  <c r="AD286" i="14"/>
  <c r="Q287" i="6"/>
  <c r="X287" i="6"/>
  <c r="AX287" i="6" s="1"/>
  <c r="BA287" i="6" s="1"/>
  <c r="AD287" i="6"/>
  <c r="AY287" i="6" s="1"/>
  <c r="BB287" i="6" s="1"/>
  <c r="K287" i="6"/>
  <c r="J287" i="6"/>
  <c r="AV287" i="6" s="1"/>
  <c r="AA287" i="6"/>
  <c r="O287" i="6"/>
  <c r="N286" i="41" s="1"/>
  <c r="A287" i="14"/>
  <c r="E287" i="6"/>
  <c r="C286" i="41" s="1"/>
  <c r="AG287" i="6"/>
  <c r="AE287" i="6"/>
  <c r="C287" i="6"/>
  <c r="B286" i="41"/>
  <c r="R287" i="6"/>
  <c r="N287" i="6"/>
  <c r="M287" i="6"/>
  <c r="M286" i="41" s="1"/>
  <c r="P286" i="41" s="1"/>
  <c r="B287" i="6"/>
  <c r="AJ287" i="6"/>
  <c r="AZ287" i="6" s="1"/>
  <c r="BC287" i="6" s="1"/>
  <c r="T287" i="6"/>
  <c r="Z287" i="6"/>
  <c r="AK287" i="6"/>
  <c r="L287" i="6"/>
  <c r="AO287" i="6"/>
  <c r="U287" i="6"/>
  <c r="H287" i="6"/>
  <c r="AU287" i="6" s="1"/>
  <c r="AL287" i="6"/>
  <c r="S287" i="6"/>
  <c r="Y287" i="6"/>
  <c r="AR287" i="6"/>
  <c r="G286" i="41"/>
  <c r="AQ287" i="6"/>
  <c r="G287" i="6"/>
  <c r="F287" i="6"/>
  <c r="AB287" i="6"/>
  <c r="AN287" i="6"/>
  <c r="AF287" i="6"/>
  <c r="AH287" i="6"/>
  <c r="D287" i="6"/>
  <c r="A286" i="41"/>
  <c r="D286" i="41" s="1"/>
  <c r="AM287" i="6"/>
  <c r="V287" i="6"/>
  <c r="A288" i="6"/>
  <c r="AD287" i="14"/>
  <c r="M287" i="14"/>
  <c r="I287" i="14"/>
  <c r="V287" i="14"/>
  <c r="J287" i="14"/>
  <c r="AE287" i="14"/>
  <c r="Q287" i="14"/>
  <c r="F287" i="14"/>
  <c r="AH287" i="14"/>
  <c r="D287" i="14"/>
  <c r="P287" i="14"/>
  <c r="U287" i="14"/>
  <c r="C287" i="14"/>
  <c r="AF287" i="14"/>
  <c r="AJ287" i="14"/>
  <c r="L287" i="14"/>
  <c r="AG287" i="14"/>
  <c r="R287" i="14"/>
  <c r="X287" i="14"/>
  <c r="AB287" i="14"/>
  <c r="Z287" i="14"/>
  <c r="G287" i="14"/>
  <c r="W287" i="14"/>
  <c r="K287" i="14"/>
  <c r="E287" i="14"/>
  <c r="N287" i="14"/>
  <c r="O287" i="14"/>
  <c r="I286" i="41"/>
  <c r="AG288" i="6"/>
  <c r="AN288" i="6"/>
  <c r="AH288" i="6"/>
  <c r="AJ288" i="6"/>
  <c r="AZ288" i="6" s="1"/>
  <c r="BC288" i="6" s="1"/>
  <c r="T288" i="6"/>
  <c r="G288" i="6"/>
  <c r="AM288" i="6"/>
  <c r="X288" i="6"/>
  <c r="AX288" i="6" s="1"/>
  <c r="BA288" i="6" s="1"/>
  <c r="A288" i="14"/>
  <c r="U288" i="6"/>
  <c r="AK288" i="6"/>
  <c r="AO288" i="6"/>
  <c r="H288" i="6"/>
  <c r="AU288" i="6" s="1"/>
  <c r="B288" i="6"/>
  <c r="Z288" i="6"/>
  <c r="K288" i="6"/>
  <c r="L288" i="6"/>
  <c r="J288" i="6"/>
  <c r="AV288" i="6" s="1"/>
  <c r="G287" i="41"/>
  <c r="J287" i="41" s="1"/>
  <c r="AB288" i="6"/>
  <c r="V288" i="6"/>
  <c r="AR288" i="6"/>
  <c r="Q288" i="6"/>
  <c r="AD288" i="6"/>
  <c r="AY288" i="6" s="1"/>
  <c r="BB288" i="6" s="1"/>
  <c r="AA288" i="6"/>
  <c r="Y288" i="6"/>
  <c r="D288" i="6"/>
  <c r="AF288" i="6"/>
  <c r="AE288" i="6"/>
  <c r="S288" i="6"/>
  <c r="R288" i="6"/>
  <c r="N288" i="6"/>
  <c r="C288" i="6"/>
  <c r="B287" i="41"/>
  <c r="M288" i="6"/>
  <c r="M287" i="41" s="1"/>
  <c r="P287" i="41" s="1"/>
  <c r="A287" i="41"/>
  <c r="D287" i="41"/>
  <c r="E288" i="6"/>
  <c r="C287" i="41"/>
  <c r="AL288" i="6"/>
  <c r="O288" i="6"/>
  <c r="N287" i="41" s="1"/>
  <c r="F288" i="6"/>
  <c r="AQ288" i="6"/>
  <c r="A289" i="6"/>
  <c r="I287" i="41"/>
  <c r="H287" i="41"/>
  <c r="AM289" i="6"/>
  <c r="R289" i="6"/>
  <c r="A289" i="14"/>
  <c r="X289" i="6"/>
  <c r="AX289" i="6" s="1"/>
  <c r="Y289" i="6"/>
  <c r="AF289" i="6"/>
  <c r="B289" i="6"/>
  <c r="AA289" i="6"/>
  <c r="C289" i="6"/>
  <c r="B288" i="41"/>
  <c r="G289" i="6"/>
  <c r="F289" i="6"/>
  <c r="L289" i="6"/>
  <c r="J289" i="6"/>
  <c r="AV289" i="6" s="1"/>
  <c r="E289" i="6"/>
  <c r="C288" i="41" s="1"/>
  <c r="D289" i="6"/>
  <c r="AL289" i="6"/>
  <c r="AB289" i="6"/>
  <c r="AD289" i="6"/>
  <c r="AY289" i="6" s="1"/>
  <c r="BB289" i="6" s="1"/>
  <c r="G288" i="41"/>
  <c r="AQ289" i="6"/>
  <c r="AO289" i="6"/>
  <c r="AH289" i="6"/>
  <c r="AJ289" i="6"/>
  <c r="AZ289" i="6" s="1"/>
  <c r="BC289" i="6" s="1"/>
  <c r="V289" i="6"/>
  <c r="S289" i="6"/>
  <c r="AR289" i="6"/>
  <c r="AN289" i="6"/>
  <c r="K289" i="6"/>
  <c r="Q289" i="6"/>
  <c r="AW289" i="6" s="1"/>
  <c r="N289" i="6"/>
  <c r="T289" i="6"/>
  <c r="A288" i="41"/>
  <c r="D288" i="41" s="1"/>
  <c r="AE289" i="6"/>
  <c r="AK289" i="6"/>
  <c r="Z289" i="6"/>
  <c r="O289" i="6"/>
  <c r="N288" i="41" s="1"/>
  <c r="M289" i="6"/>
  <c r="M288" i="41" s="1"/>
  <c r="P288" i="41" s="1"/>
  <c r="U289" i="6"/>
  <c r="H289" i="6"/>
  <c r="AU289" i="6" s="1"/>
  <c r="AG289" i="6"/>
  <c r="A290" i="6"/>
  <c r="X288" i="14"/>
  <c r="Q288" i="14"/>
  <c r="AE288" i="14"/>
  <c r="F288" i="14"/>
  <c r="AH288" i="14"/>
  <c r="AJ288" i="14"/>
  <c r="D288" i="14"/>
  <c r="Z288" i="14"/>
  <c r="AD288" i="14"/>
  <c r="E288" i="14"/>
  <c r="L288" i="14"/>
  <c r="AF288" i="14"/>
  <c r="W288" i="14"/>
  <c r="U288" i="14"/>
  <c r="K288" i="14"/>
  <c r="AB288" i="14"/>
  <c r="R288" i="14"/>
  <c r="O288" i="14"/>
  <c r="P288" i="14"/>
  <c r="C288" i="14"/>
  <c r="I288" i="14"/>
  <c r="M288" i="14"/>
  <c r="N288" i="14"/>
  <c r="V288" i="14"/>
  <c r="J288" i="14"/>
  <c r="G288" i="14"/>
  <c r="AG288" i="14"/>
  <c r="O288" i="41"/>
  <c r="I288" i="41"/>
  <c r="Q289" i="14"/>
  <c r="F289" i="14"/>
  <c r="J289" i="14"/>
  <c r="U289" i="14"/>
  <c r="R289" i="14"/>
  <c r="G289" i="14"/>
  <c r="L289" i="14"/>
  <c r="I289" i="14"/>
  <c r="E289" i="14"/>
  <c r="AF289" i="14"/>
  <c r="AH289" i="14"/>
  <c r="V289" i="14"/>
  <c r="P289" i="14"/>
  <c r="K289" i="14"/>
  <c r="AE289" i="14"/>
  <c r="W289" i="14"/>
  <c r="Z289" i="14"/>
  <c r="D289" i="14"/>
  <c r="AJ289" i="14"/>
  <c r="N289" i="14"/>
  <c r="AD289" i="14"/>
  <c r="O289" i="14"/>
  <c r="X289" i="14"/>
  <c r="AB289" i="14"/>
  <c r="AG289" i="14"/>
  <c r="M289" i="14"/>
  <c r="C289" i="14"/>
  <c r="V290" i="6"/>
  <c r="AL290" i="6"/>
  <c r="T290" i="6"/>
  <c r="C290" i="6"/>
  <c r="B289" i="41"/>
  <c r="Y290" i="6"/>
  <c r="M290" i="6"/>
  <c r="M289" i="41" s="1"/>
  <c r="P289" i="41" s="1"/>
  <c r="AF290" i="6"/>
  <c r="A289" i="41"/>
  <c r="D289" i="41" s="1"/>
  <c r="K290" i="6"/>
  <c r="S290" i="6"/>
  <c r="AD290" i="6"/>
  <c r="AY290" i="6" s="1"/>
  <c r="BB290" i="6" s="1"/>
  <c r="R290" i="6"/>
  <c r="AA290" i="6"/>
  <c r="AB290" i="6"/>
  <c r="A290" i="14"/>
  <c r="Z290" i="6"/>
  <c r="AO290" i="6"/>
  <c r="U290" i="6"/>
  <c r="G290" i="6"/>
  <c r="AR290" i="6"/>
  <c r="L290" i="6"/>
  <c r="J290" i="6"/>
  <c r="AV290" i="6" s="1"/>
  <c r="AJ290" i="6"/>
  <c r="AZ290" i="6" s="1"/>
  <c r="BC290" i="6" s="1"/>
  <c r="H290" i="6"/>
  <c r="AU290" i="6" s="1"/>
  <c r="G289" i="41"/>
  <c r="AH290" i="6"/>
  <c r="AK290" i="6"/>
  <c r="AQ290" i="6"/>
  <c r="F290" i="6"/>
  <c r="O290" i="6"/>
  <c r="N289" i="41" s="1"/>
  <c r="AE290" i="6"/>
  <c r="AG290" i="6"/>
  <c r="N290" i="6"/>
  <c r="B290" i="6"/>
  <c r="D290" i="6"/>
  <c r="X290" i="6"/>
  <c r="AX290" i="6" s="1"/>
  <c r="BA290" i="6" s="1"/>
  <c r="E290" i="6"/>
  <c r="C289" i="41" s="1"/>
  <c r="AN290" i="6"/>
  <c r="Q290" i="6"/>
  <c r="O289" i="41" s="1"/>
  <c r="AM290" i="6"/>
  <c r="A291" i="6"/>
  <c r="R291" i="6"/>
  <c r="Y291" i="6"/>
  <c r="A291" i="14"/>
  <c r="G290" i="41"/>
  <c r="H290" i="41" s="1"/>
  <c r="AB291" i="6"/>
  <c r="F291" i="6"/>
  <c r="AH291" i="6"/>
  <c r="H291" i="6"/>
  <c r="AU291" i="6" s="1"/>
  <c r="J291" i="6"/>
  <c r="AV291" i="6" s="1"/>
  <c r="B291" i="6"/>
  <c r="S291" i="6"/>
  <c r="AF291" i="6"/>
  <c r="K291" i="6"/>
  <c r="AM291" i="6"/>
  <c r="T291" i="6"/>
  <c r="AG291" i="6"/>
  <c r="Z291" i="6"/>
  <c r="AQ291" i="6"/>
  <c r="N291" i="6"/>
  <c r="L291" i="6"/>
  <c r="AL291" i="6"/>
  <c r="X291" i="6"/>
  <c r="AX291" i="6" s="1"/>
  <c r="BA291" i="6" s="1"/>
  <c r="C291" i="6"/>
  <c r="B290" i="41"/>
  <c r="AA291" i="6"/>
  <c r="D291" i="6"/>
  <c r="AK291" i="6"/>
  <c r="E291" i="6"/>
  <c r="C290" i="41" s="1"/>
  <c r="V291" i="6"/>
  <c r="U291" i="6"/>
  <c r="AD291" i="6"/>
  <c r="AY291" i="6" s="1"/>
  <c r="BB291" i="6" s="1"/>
  <c r="O291" i="6"/>
  <c r="N290" i="41" s="1"/>
  <c r="G291" i="6"/>
  <c r="AN291" i="6"/>
  <c r="M291" i="6"/>
  <c r="M290" i="41" s="1"/>
  <c r="P290" i="41" s="1"/>
  <c r="AE291" i="6"/>
  <c r="AJ291" i="6"/>
  <c r="AZ291" i="6" s="1"/>
  <c r="BC291" i="6" s="1"/>
  <c r="A290" i="41"/>
  <c r="D290" i="41" s="1"/>
  <c r="Q291" i="6"/>
  <c r="AR291" i="6"/>
  <c r="AO291" i="6"/>
  <c r="A292" i="6"/>
  <c r="J289" i="41"/>
  <c r="AD290" i="14"/>
  <c r="I290" i="14"/>
  <c r="E290" i="14"/>
  <c r="V290" i="14"/>
  <c r="P290" i="14"/>
  <c r="N290" i="14"/>
  <c r="AE290" i="14"/>
  <c r="U290" i="14"/>
  <c r="AJ290" i="14"/>
  <c r="R290" i="14"/>
  <c r="M290" i="14"/>
  <c r="C290" i="14"/>
  <c r="F290" i="14"/>
  <c r="AF290" i="14"/>
  <c r="Q290" i="14"/>
  <c r="G290" i="14"/>
  <c r="W290" i="14"/>
  <c r="AG290" i="14"/>
  <c r="J290" i="14"/>
  <c r="Z290" i="14"/>
  <c r="AB290" i="14"/>
  <c r="O290" i="14"/>
  <c r="D290" i="14"/>
  <c r="L290" i="14"/>
  <c r="K290" i="14"/>
  <c r="X290" i="14"/>
  <c r="AH290" i="14"/>
  <c r="V291" i="14"/>
  <c r="AH291" i="14"/>
  <c r="M291" i="14"/>
  <c r="P291" i="14"/>
  <c r="AF291" i="14"/>
  <c r="AE291" i="14"/>
  <c r="R291" i="14"/>
  <c r="AG291" i="14"/>
  <c r="I291" i="14"/>
  <c r="AD291" i="14"/>
  <c r="C291" i="14"/>
  <c r="X291" i="14"/>
  <c r="O291" i="14"/>
  <c r="F291" i="14"/>
  <c r="W291" i="14"/>
  <c r="N291" i="14"/>
  <c r="D291" i="14"/>
  <c r="U291" i="14"/>
  <c r="J291" i="14"/>
  <c r="Q291" i="14"/>
  <c r="AJ291" i="14"/>
  <c r="E291" i="14"/>
  <c r="K291" i="14"/>
  <c r="G291" i="14"/>
  <c r="Z291" i="14"/>
  <c r="L291" i="14"/>
  <c r="AB291" i="14"/>
  <c r="J292" i="6"/>
  <c r="AV292" i="6" s="1"/>
  <c r="U292" i="6"/>
  <c r="A291" i="41"/>
  <c r="D291" i="41" s="1"/>
  <c r="O292" i="6"/>
  <c r="N291" i="41" s="1"/>
  <c r="AG292" i="6"/>
  <c r="AD292" i="6"/>
  <c r="AY292" i="6" s="1"/>
  <c r="BB292" i="6" s="1"/>
  <c r="AH292" i="6"/>
  <c r="R292" i="6"/>
  <c r="AM292" i="6"/>
  <c r="F292" i="6"/>
  <c r="AQ292" i="6"/>
  <c r="S292" i="6"/>
  <c r="H292" i="6"/>
  <c r="AU292" i="6" s="1"/>
  <c r="X292" i="6"/>
  <c r="AX292" i="6" s="1"/>
  <c r="V292" i="6"/>
  <c r="A292" i="14"/>
  <c r="T292" i="6"/>
  <c r="L292" i="6"/>
  <c r="AR292" i="6"/>
  <c r="AL292" i="6"/>
  <c r="Z292" i="6"/>
  <c r="AN292" i="6"/>
  <c r="B292" i="6"/>
  <c r="AK292" i="6"/>
  <c r="E292" i="6"/>
  <c r="C291" i="41" s="1"/>
  <c r="D292" i="6"/>
  <c r="G291" i="41"/>
  <c r="J291" i="41" s="1"/>
  <c r="G292" i="6"/>
  <c r="N292" i="6"/>
  <c r="AA292" i="6"/>
  <c r="AB292" i="6"/>
  <c r="M292" i="6"/>
  <c r="M291" i="41" s="1"/>
  <c r="P291" i="41" s="1"/>
  <c r="K292" i="6"/>
  <c r="AJ292" i="6"/>
  <c r="AZ292" i="6" s="1"/>
  <c r="BC292" i="6" s="1"/>
  <c r="AE292" i="6"/>
  <c r="AO292" i="6"/>
  <c r="AF292" i="6"/>
  <c r="C292" i="6"/>
  <c r="B291" i="41"/>
  <c r="Q292" i="6"/>
  <c r="Y292" i="6"/>
  <c r="A293" i="6"/>
  <c r="R293" i="6"/>
  <c r="A293" i="14"/>
  <c r="V293" i="6"/>
  <c r="B293" i="6"/>
  <c r="F293" i="6"/>
  <c r="AF293" i="6"/>
  <c r="H293" i="6"/>
  <c r="AU293" i="6" s="1"/>
  <c r="AB293" i="6"/>
  <c r="U293" i="6"/>
  <c r="AN293" i="6"/>
  <c r="AH293" i="6"/>
  <c r="C293" i="6"/>
  <c r="B292" i="41"/>
  <c r="AR293" i="6"/>
  <c r="G292" i="41"/>
  <c r="H292" i="41" s="1"/>
  <c r="G293" i="6"/>
  <c r="AK293" i="6"/>
  <c r="K293" i="6"/>
  <c r="Z293" i="6"/>
  <c r="N293" i="6"/>
  <c r="AL293" i="6"/>
  <c r="J293" i="6"/>
  <c r="AV293" i="6" s="1"/>
  <c r="L293" i="6"/>
  <c r="S293" i="6"/>
  <c r="AA293" i="6"/>
  <c r="AO293" i="6"/>
  <c r="X293" i="6"/>
  <c r="AX293" i="6" s="1"/>
  <c r="BA293" i="6" s="1"/>
  <c r="AD293" i="6"/>
  <c r="AY293" i="6" s="1"/>
  <c r="BB293" i="6" s="1"/>
  <c r="AM293" i="6"/>
  <c r="AE293" i="6"/>
  <c r="Y293" i="6"/>
  <c r="T293" i="6"/>
  <c r="A292" i="41"/>
  <c r="D292" i="41" s="1"/>
  <c r="D293" i="6"/>
  <c r="AG293" i="6"/>
  <c r="Q293" i="6"/>
  <c r="O292" i="41" s="1"/>
  <c r="E293" i="6"/>
  <c r="C292" i="41"/>
  <c r="O293" i="6"/>
  <c r="N292" i="41" s="1"/>
  <c r="AQ293" i="6"/>
  <c r="AJ293" i="6"/>
  <c r="AZ293" i="6" s="1"/>
  <c r="BC293" i="6" s="1"/>
  <c r="M293" i="6"/>
  <c r="M292" i="41" s="1"/>
  <c r="P292" i="41" s="1"/>
  <c r="A294" i="6"/>
  <c r="X292" i="14"/>
  <c r="I292" i="14"/>
  <c r="L292" i="14"/>
  <c r="N292" i="14"/>
  <c r="Z292" i="14"/>
  <c r="V292" i="14"/>
  <c r="K292" i="14"/>
  <c r="O292" i="14"/>
  <c r="W292" i="14"/>
  <c r="J292" i="14"/>
  <c r="G292" i="14"/>
  <c r="P292" i="14"/>
  <c r="AE292" i="14"/>
  <c r="AB292" i="14"/>
  <c r="E292" i="14"/>
  <c r="D292" i="14"/>
  <c r="M292" i="14"/>
  <c r="AF292" i="14"/>
  <c r="U292" i="14"/>
  <c r="R292" i="14"/>
  <c r="AD292" i="14"/>
  <c r="Q292" i="14"/>
  <c r="AJ292" i="14"/>
  <c r="F292" i="14"/>
  <c r="C292" i="14"/>
  <c r="AG292" i="14"/>
  <c r="AH292" i="14"/>
  <c r="AJ294" i="6"/>
  <c r="AZ294" i="6" s="1"/>
  <c r="BC294" i="6" s="1"/>
  <c r="AM294" i="6"/>
  <c r="Y294" i="6"/>
  <c r="AB294" i="6"/>
  <c r="G294" i="6"/>
  <c r="AD294" i="6"/>
  <c r="AY294" i="6" s="1"/>
  <c r="BB294" i="6" s="1"/>
  <c r="L294" i="6"/>
  <c r="H294" i="6"/>
  <c r="AU294" i="6" s="1"/>
  <c r="J294" i="6"/>
  <c r="AV294" i="6" s="1"/>
  <c r="D294" i="6"/>
  <c r="V294" i="6"/>
  <c r="S294" i="6"/>
  <c r="AL294" i="6"/>
  <c r="G293" i="41"/>
  <c r="I293" i="41" s="1"/>
  <c r="F294" i="6"/>
  <c r="Z294" i="6"/>
  <c r="AF294" i="6"/>
  <c r="U294" i="6"/>
  <c r="AK294" i="6"/>
  <c r="Q294" i="6"/>
  <c r="AW294" i="6" s="1"/>
  <c r="T294" i="6"/>
  <c r="E294" i="6"/>
  <c r="C293" i="41" s="1"/>
  <c r="R294" i="6"/>
  <c r="AG294" i="6"/>
  <c r="AA294" i="6"/>
  <c r="AQ294" i="6"/>
  <c r="AR294" i="6"/>
  <c r="N294" i="6"/>
  <c r="A294" i="14"/>
  <c r="A293" i="41"/>
  <c r="D293" i="41" s="1"/>
  <c r="M294" i="6"/>
  <c r="M293" i="41" s="1"/>
  <c r="P293" i="41" s="1"/>
  <c r="AO294" i="6"/>
  <c r="C294" i="6"/>
  <c r="B293" i="41"/>
  <c r="AN294" i="6"/>
  <c r="B294" i="6"/>
  <c r="AH294" i="6"/>
  <c r="AE294" i="6"/>
  <c r="K294" i="6"/>
  <c r="O294" i="6"/>
  <c r="N293" i="41" s="1"/>
  <c r="X294" i="6"/>
  <c r="AX294" i="6" s="1"/>
  <c r="BA294" i="6" s="1"/>
  <c r="A295" i="6"/>
  <c r="G293" i="14"/>
  <c r="U293" i="14"/>
  <c r="AF293" i="14"/>
  <c r="R293" i="14"/>
  <c r="N293" i="14"/>
  <c r="C293" i="14"/>
  <c r="AJ293" i="14"/>
  <c r="D293" i="14"/>
  <c r="O293" i="14"/>
  <c r="AG293" i="14"/>
  <c r="L293" i="14"/>
  <c r="AB293" i="14"/>
  <c r="AH293" i="14"/>
  <c r="E293" i="14"/>
  <c r="Q293" i="14"/>
  <c r="Z293" i="14"/>
  <c r="K293" i="14"/>
  <c r="X293" i="14"/>
  <c r="W293" i="14"/>
  <c r="F293" i="14"/>
  <c r="J293" i="14"/>
  <c r="AD293" i="14"/>
  <c r="AE293" i="14"/>
  <c r="M293" i="14"/>
  <c r="P293" i="14"/>
  <c r="V293" i="14"/>
  <c r="I293" i="14"/>
  <c r="N295" i="6"/>
  <c r="U295" i="6"/>
  <c r="V295" i="6"/>
  <c r="Y295" i="6"/>
  <c r="K295" i="6"/>
  <c r="H295" i="6"/>
  <c r="AU295" i="6" s="1"/>
  <c r="O295" i="6"/>
  <c r="N294" i="41" s="1"/>
  <c r="J295" i="6"/>
  <c r="AV295" i="6" s="1"/>
  <c r="G295" i="6"/>
  <c r="AN295" i="6"/>
  <c r="AR295" i="6"/>
  <c r="Z295" i="6"/>
  <c r="AD295" i="6"/>
  <c r="AY295" i="6" s="1"/>
  <c r="BB295" i="6" s="1"/>
  <c r="AO295" i="6"/>
  <c r="B295" i="6"/>
  <c r="AK295" i="6"/>
  <c r="G294" i="41"/>
  <c r="I294" i="41" s="1"/>
  <c r="AM295" i="6"/>
  <c r="AQ295" i="6"/>
  <c r="E295" i="6"/>
  <c r="C294" i="41" s="1"/>
  <c r="AF295" i="6"/>
  <c r="R295" i="6"/>
  <c r="C295" i="6"/>
  <c r="B294" i="41"/>
  <c r="Q295" i="6"/>
  <c r="O294" i="41" s="1"/>
  <c r="X295" i="6"/>
  <c r="AX295" i="6" s="1"/>
  <c r="BA295" i="6" s="1"/>
  <c r="A294" i="41"/>
  <c r="D294" i="41" s="1"/>
  <c r="AA295" i="6"/>
  <c r="AG295" i="6"/>
  <c r="AJ295" i="6"/>
  <c r="AZ295" i="6" s="1"/>
  <c r="BC295" i="6" s="1"/>
  <c r="S295" i="6"/>
  <c r="AB295" i="6"/>
  <c r="F295" i="6"/>
  <c r="AE295" i="6"/>
  <c r="AL295" i="6"/>
  <c r="M295" i="6"/>
  <c r="M294" i="41" s="1"/>
  <c r="P294" i="41" s="1"/>
  <c r="T295" i="6"/>
  <c r="L295" i="6"/>
  <c r="AH295" i="6"/>
  <c r="A295" i="14"/>
  <c r="D295" i="6"/>
  <c r="A296" i="6"/>
  <c r="H293" i="41"/>
  <c r="J293" i="41"/>
  <c r="L294" i="14"/>
  <c r="AF294" i="14"/>
  <c r="M294" i="14"/>
  <c r="AG294" i="14"/>
  <c r="G294" i="14"/>
  <c r="C294" i="14"/>
  <c r="J294" i="14"/>
  <c r="W294" i="14"/>
  <c r="P294" i="14"/>
  <c r="D294" i="14"/>
  <c r="U294" i="14"/>
  <c r="E294" i="14"/>
  <c r="AB294" i="14"/>
  <c r="X294" i="14"/>
  <c r="I294" i="14"/>
  <c r="O294" i="14"/>
  <c r="N294" i="14"/>
  <c r="AE294" i="14"/>
  <c r="Q294" i="14"/>
  <c r="K294" i="14"/>
  <c r="AD294" i="14"/>
  <c r="AH294" i="14"/>
  <c r="F294" i="14"/>
  <c r="R294" i="14"/>
  <c r="Z294" i="14"/>
  <c r="V294" i="14"/>
  <c r="AJ294" i="14"/>
  <c r="U295" i="14"/>
  <c r="AH295" i="14"/>
  <c r="F295" i="14"/>
  <c r="N295" i="14"/>
  <c r="AF295" i="14"/>
  <c r="AB295" i="14"/>
  <c r="L295" i="14"/>
  <c r="C295" i="14"/>
  <c r="AD295" i="14"/>
  <c r="K295" i="14"/>
  <c r="D295" i="14"/>
  <c r="AJ295" i="14"/>
  <c r="E295" i="14"/>
  <c r="V295" i="14"/>
  <c r="P295" i="14"/>
  <c r="AE295" i="14"/>
  <c r="Z295" i="14"/>
  <c r="AG295" i="14"/>
  <c r="W295" i="14"/>
  <c r="I295" i="14"/>
  <c r="J295" i="14"/>
  <c r="X295" i="14"/>
  <c r="R295" i="14"/>
  <c r="O295" i="14"/>
  <c r="M295" i="14"/>
  <c r="Q295" i="14"/>
  <c r="G295" i="14"/>
  <c r="AN296" i="6"/>
  <c r="AH296" i="6"/>
  <c r="AE296" i="6"/>
  <c r="S296" i="6"/>
  <c r="B296" i="6"/>
  <c r="C296" i="6"/>
  <c r="B295" i="41"/>
  <c r="F296" i="6"/>
  <c r="AQ296" i="6"/>
  <c r="Y296" i="6"/>
  <c r="V296" i="6"/>
  <c r="Q296" i="6"/>
  <c r="O295" i="41" s="1"/>
  <c r="U296" i="6"/>
  <c r="AD296" i="6"/>
  <c r="AY296" i="6" s="1"/>
  <c r="BB296" i="6" s="1"/>
  <c r="T296" i="6"/>
  <c r="L296" i="6"/>
  <c r="N296" i="6"/>
  <c r="E296" i="6"/>
  <c r="C295" i="41" s="1"/>
  <c r="AF296" i="6"/>
  <c r="Z296" i="6"/>
  <c r="AA296" i="6"/>
  <c r="AG296" i="6"/>
  <c r="A296" i="14"/>
  <c r="AL296" i="6"/>
  <c r="AJ296" i="6"/>
  <c r="AZ296" i="6" s="1"/>
  <c r="BC296" i="6" s="1"/>
  <c r="J296" i="6"/>
  <c r="AV296" i="6" s="1"/>
  <c r="D296" i="6"/>
  <c r="G296" i="6"/>
  <c r="AK296" i="6"/>
  <c r="AO296" i="6"/>
  <c r="M296" i="6"/>
  <c r="M295" i="41" s="1"/>
  <c r="P295" i="41" s="1"/>
  <c r="AM296" i="6"/>
  <c r="K296" i="6"/>
  <c r="H296" i="6"/>
  <c r="AU296" i="6" s="1"/>
  <c r="X296" i="6"/>
  <c r="AX296" i="6" s="1"/>
  <c r="BA296" i="6" s="1"/>
  <c r="A295" i="41"/>
  <c r="D295" i="41" s="1"/>
  <c r="AR296" i="6"/>
  <c r="G295" i="41"/>
  <c r="R296" i="6"/>
  <c r="O296" i="6"/>
  <c r="N295" i="41" s="1"/>
  <c r="AB296" i="6"/>
  <c r="A297" i="6"/>
  <c r="J294" i="41"/>
  <c r="H294" i="41"/>
  <c r="AK297" i="6"/>
  <c r="Y297" i="6"/>
  <c r="AJ297" i="6"/>
  <c r="AZ297" i="6" s="1"/>
  <c r="BC297" i="6" s="1"/>
  <c r="J297" i="6"/>
  <c r="AV297" i="6" s="1"/>
  <c r="F297" i="6"/>
  <c r="AB297" i="6"/>
  <c r="AO297" i="6"/>
  <c r="AA297" i="6"/>
  <c r="AQ297" i="6"/>
  <c r="G296" i="41"/>
  <c r="S297" i="6"/>
  <c r="R297" i="6"/>
  <c r="Z297" i="6"/>
  <c r="AF297" i="6"/>
  <c r="AH297" i="6"/>
  <c r="AG297" i="6"/>
  <c r="K297" i="6"/>
  <c r="U297" i="6"/>
  <c r="V297" i="6"/>
  <c r="G297" i="6"/>
  <c r="B297" i="6"/>
  <c r="AE297" i="6"/>
  <c r="H297" i="6"/>
  <c r="AU297" i="6" s="1"/>
  <c r="X297" i="6"/>
  <c r="AX297" i="6" s="1"/>
  <c r="BA297" i="6" s="1"/>
  <c r="T297" i="6"/>
  <c r="N297" i="6"/>
  <c r="D297" i="6"/>
  <c r="AN297" i="6"/>
  <c r="E297" i="6"/>
  <c r="C296" i="41" s="1"/>
  <c r="C297" i="6"/>
  <c r="B296" i="41"/>
  <c r="O297" i="6"/>
  <c r="N296" i="41" s="1"/>
  <c r="A297" i="14"/>
  <c r="AR297" i="6"/>
  <c r="AL297" i="6"/>
  <c r="A296" i="41"/>
  <c r="D296" i="41" s="1"/>
  <c r="Q297" i="6"/>
  <c r="AD297" i="6"/>
  <c r="AY297" i="6" s="1"/>
  <c r="BB297" i="6" s="1"/>
  <c r="M297" i="6"/>
  <c r="M296" i="41" s="1"/>
  <c r="P296" i="41" s="1"/>
  <c r="L297" i="6"/>
  <c r="AM297" i="6"/>
  <c r="A298" i="6"/>
  <c r="W296" i="14"/>
  <c r="F296" i="14"/>
  <c r="AB296" i="14"/>
  <c r="X296" i="14"/>
  <c r="L296" i="14"/>
  <c r="I296" i="14"/>
  <c r="AD296" i="14"/>
  <c r="G296" i="14"/>
  <c r="AF296" i="14"/>
  <c r="AE296" i="14"/>
  <c r="D296" i="14"/>
  <c r="Z296" i="14"/>
  <c r="N296" i="14"/>
  <c r="AG296" i="14"/>
  <c r="AH296" i="14"/>
  <c r="M296" i="14"/>
  <c r="AJ296" i="14"/>
  <c r="V296" i="14"/>
  <c r="U296" i="14"/>
  <c r="E296" i="14"/>
  <c r="R296" i="14"/>
  <c r="O296" i="14"/>
  <c r="P296" i="14"/>
  <c r="C296" i="14"/>
  <c r="Q296" i="14"/>
  <c r="J296" i="14"/>
  <c r="K296" i="14"/>
  <c r="AO298" i="6"/>
  <c r="G298" i="6"/>
  <c r="U298" i="6"/>
  <c r="Z298" i="6"/>
  <c r="A298" i="14"/>
  <c r="O298" i="6"/>
  <c r="N297" i="41" s="1"/>
  <c r="F298" i="6"/>
  <c r="S298" i="6"/>
  <c r="B298" i="6"/>
  <c r="AM298" i="6"/>
  <c r="D298" i="6"/>
  <c r="J298" i="6"/>
  <c r="AV298" i="6" s="1"/>
  <c r="G297" i="41"/>
  <c r="I297" i="41" s="1"/>
  <c r="N298" i="6"/>
  <c r="T298" i="6"/>
  <c r="L298" i="6"/>
  <c r="E298" i="6"/>
  <c r="C297" i="41" s="1"/>
  <c r="AG298" i="6"/>
  <c r="AJ298" i="6"/>
  <c r="AZ298" i="6" s="1"/>
  <c r="BC298" i="6" s="1"/>
  <c r="M298" i="6"/>
  <c r="M297" i="41" s="1"/>
  <c r="P297" i="41" s="1"/>
  <c r="AK298" i="6"/>
  <c r="A297" i="41"/>
  <c r="D297" i="41" s="1"/>
  <c r="Q298" i="6"/>
  <c r="AH298" i="6"/>
  <c r="X298" i="6"/>
  <c r="AX298" i="6" s="1"/>
  <c r="BA298" i="6" s="1"/>
  <c r="AA298" i="6"/>
  <c r="AL298" i="6"/>
  <c r="Y298" i="6"/>
  <c r="AF298" i="6"/>
  <c r="AD298" i="6"/>
  <c r="AY298" i="6" s="1"/>
  <c r="BB298" i="6" s="1"/>
  <c r="R298" i="6"/>
  <c r="AE298" i="6"/>
  <c r="C298" i="6"/>
  <c r="B297" i="41"/>
  <c r="AR298" i="6"/>
  <c r="V298" i="6"/>
  <c r="H298" i="6"/>
  <c r="AU298" i="6" s="1"/>
  <c r="AB298" i="6"/>
  <c r="AN298" i="6"/>
  <c r="K298" i="6"/>
  <c r="AQ298" i="6"/>
  <c r="A299" i="6"/>
  <c r="H296" i="41"/>
  <c r="I296" i="41"/>
  <c r="J296" i="41"/>
  <c r="Q297" i="14"/>
  <c r="X297" i="14"/>
  <c r="U297" i="14"/>
  <c r="E297" i="14"/>
  <c r="C297" i="14"/>
  <c r="F297" i="14"/>
  <c r="O297" i="14"/>
  <c r="AG297" i="14"/>
  <c r="I297" i="14"/>
  <c r="P297" i="14"/>
  <c r="V297" i="14"/>
  <c r="AJ297" i="14"/>
  <c r="L297" i="14"/>
  <c r="K297" i="14"/>
  <c r="J297" i="14"/>
  <c r="AB297" i="14"/>
  <c r="D297" i="14"/>
  <c r="N297" i="14"/>
  <c r="W297" i="14"/>
  <c r="AD297" i="14"/>
  <c r="G297" i="14"/>
  <c r="AF297" i="14"/>
  <c r="AE297" i="14"/>
  <c r="R297" i="14"/>
  <c r="Z297" i="14"/>
  <c r="M297" i="14"/>
  <c r="AH297" i="14"/>
  <c r="G299" i="6"/>
  <c r="U299" i="6"/>
  <c r="AA299" i="6"/>
  <c r="H299" i="6"/>
  <c r="AU299" i="6" s="1"/>
  <c r="AR299" i="6"/>
  <c r="C299" i="6"/>
  <c r="B298" i="41"/>
  <c r="AG299" i="6"/>
  <c r="S299" i="6"/>
  <c r="A299" i="14"/>
  <c r="K299" i="6"/>
  <c r="Z299" i="6"/>
  <c r="X299" i="6"/>
  <c r="AX299" i="6" s="1"/>
  <c r="BA299" i="6" s="1"/>
  <c r="AF299" i="6"/>
  <c r="R299" i="6"/>
  <c r="F299" i="6"/>
  <c r="N299" i="6"/>
  <c r="G298" i="41"/>
  <c r="T299" i="6"/>
  <c r="Q299" i="6"/>
  <c r="O298" i="41" s="1"/>
  <c r="B299" i="6"/>
  <c r="AE299" i="6"/>
  <c r="J299" i="6"/>
  <c r="AV299" i="6" s="1"/>
  <c r="V299" i="6"/>
  <c r="D299" i="6"/>
  <c r="L299" i="6"/>
  <c r="AQ299" i="6"/>
  <c r="AJ299" i="6"/>
  <c r="AZ299" i="6" s="1"/>
  <c r="BC299" i="6" s="1"/>
  <c r="Y299" i="6"/>
  <c r="AM299" i="6"/>
  <c r="AB299" i="6"/>
  <c r="A298" i="41"/>
  <c r="D298" i="41" s="1"/>
  <c r="AO299" i="6"/>
  <c r="AD299" i="6"/>
  <c r="AY299" i="6" s="1"/>
  <c r="BB299" i="6" s="1"/>
  <c r="AH299" i="6"/>
  <c r="E299" i="6"/>
  <c r="C298" i="41" s="1"/>
  <c r="AK299" i="6"/>
  <c r="AL299" i="6"/>
  <c r="M299" i="6"/>
  <c r="M298" i="41" s="1"/>
  <c r="P298" i="41" s="1"/>
  <c r="AN299" i="6"/>
  <c r="O299" i="6"/>
  <c r="N298" i="41" s="1"/>
  <c r="A300" i="6"/>
  <c r="J297" i="41"/>
  <c r="N298" i="14"/>
  <c r="E298" i="14"/>
  <c r="K298" i="14"/>
  <c r="L298" i="14"/>
  <c r="G298" i="14"/>
  <c r="Q298" i="14"/>
  <c r="J298" i="14"/>
  <c r="X298" i="14"/>
  <c r="C298" i="14"/>
  <c r="U298" i="14"/>
  <c r="P298" i="14"/>
  <c r="AG298" i="14"/>
  <c r="AE298" i="14"/>
  <c r="O298" i="14"/>
  <c r="AD298" i="14"/>
  <c r="Z298" i="14"/>
  <c r="AF298" i="14"/>
  <c r="W298" i="14"/>
  <c r="D298" i="14"/>
  <c r="M298" i="14"/>
  <c r="AH298" i="14"/>
  <c r="V298" i="14"/>
  <c r="I298" i="14"/>
  <c r="AB298" i="14"/>
  <c r="F298" i="14"/>
  <c r="R298" i="14"/>
  <c r="AJ298" i="14"/>
  <c r="AR300" i="6"/>
  <c r="AB300" i="6"/>
  <c r="A300" i="14"/>
  <c r="AE300" i="6"/>
  <c r="V300" i="6"/>
  <c r="J300" i="6"/>
  <c r="AV300" i="6" s="1"/>
  <c r="L300" i="6"/>
  <c r="AM300" i="6"/>
  <c r="K300" i="6"/>
  <c r="AO300" i="6"/>
  <c r="AD300" i="6"/>
  <c r="AY300" i="6" s="1"/>
  <c r="BB300" i="6" s="1"/>
  <c r="AA300" i="6"/>
  <c r="X300" i="6"/>
  <c r="AX300" i="6" s="1"/>
  <c r="G299" i="41"/>
  <c r="E300" i="6"/>
  <c r="C299" i="41" s="1"/>
  <c r="B300" i="6"/>
  <c r="AK300" i="6"/>
  <c r="A299" i="41"/>
  <c r="D299" i="41" s="1"/>
  <c r="G300" i="6"/>
  <c r="D300" i="6"/>
  <c r="N300" i="6"/>
  <c r="AL300" i="6"/>
  <c r="T300" i="6"/>
  <c r="S300" i="6"/>
  <c r="AF300" i="6"/>
  <c r="F300" i="6"/>
  <c r="C300" i="6"/>
  <c r="B299" i="41"/>
  <c r="O300" i="6"/>
  <c r="N299" i="41" s="1"/>
  <c r="AQ300" i="6"/>
  <c r="AH300" i="6"/>
  <c r="Z300" i="6"/>
  <c r="R300" i="6"/>
  <c r="M300" i="6"/>
  <c r="M299" i="41" s="1"/>
  <c r="P299" i="41" s="1"/>
  <c r="H300" i="6"/>
  <c r="AU300" i="6" s="1"/>
  <c r="AJ300" i="6"/>
  <c r="AZ300" i="6" s="1"/>
  <c r="BC300" i="6" s="1"/>
  <c r="Y300" i="6"/>
  <c r="AN300" i="6"/>
  <c r="AG300" i="6"/>
  <c r="U300" i="6"/>
  <c r="Q300" i="6"/>
  <c r="O299" i="41" s="1"/>
  <c r="A301" i="6"/>
  <c r="I298" i="41"/>
  <c r="M299" i="14"/>
  <c r="O299" i="14"/>
  <c r="X299" i="14"/>
  <c r="AG299" i="14"/>
  <c r="AH299" i="14"/>
  <c r="AD299" i="14"/>
  <c r="I299" i="14"/>
  <c r="R299" i="14"/>
  <c r="F299" i="14"/>
  <c r="AB299" i="14"/>
  <c r="W299" i="14"/>
  <c r="U299" i="14"/>
  <c r="C299" i="14"/>
  <c r="N299" i="14"/>
  <c r="J299" i="14"/>
  <c r="D299" i="14"/>
  <c r="AF299" i="14"/>
  <c r="P299" i="14"/>
  <c r="V299" i="14"/>
  <c r="K299" i="14"/>
  <c r="Z299" i="14"/>
  <c r="G299" i="14"/>
  <c r="L299" i="14"/>
  <c r="E299" i="14"/>
  <c r="Q299" i="14"/>
  <c r="AE299" i="14"/>
  <c r="AJ299" i="14"/>
  <c r="AJ300" i="14"/>
  <c r="E300" i="14"/>
  <c r="D300" i="14"/>
  <c r="P300" i="14"/>
  <c r="U300" i="14"/>
  <c r="C300" i="14"/>
  <c r="G300" i="14"/>
  <c r="AB300" i="14"/>
  <c r="M300" i="14"/>
  <c r="AG300" i="14"/>
  <c r="AH300" i="14"/>
  <c r="R300" i="14"/>
  <c r="N300" i="14"/>
  <c r="O300" i="14"/>
  <c r="Q300" i="14"/>
  <c r="AE300" i="14"/>
  <c r="AF300" i="14"/>
  <c r="X300" i="14"/>
  <c r="AD300" i="14"/>
  <c r="L300" i="14"/>
  <c r="F300" i="14"/>
  <c r="K300" i="14"/>
  <c r="I300" i="14"/>
  <c r="Z300" i="14"/>
  <c r="V300" i="14"/>
  <c r="J300" i="14"/>
  <c r="W300" i="14"/>
  <c r="X301" i="6"/>
  <c r="AX301" i="6" s="1"/>
  <c r="BA301" i="6" s="1"/>
  <c r="Q301" i="6"/>
  <c r="G300" i="41"/>
  <c r="AN301" i="6"/>
  <c r="AK301" i="6"/>
  <c r="AO301" i="6"/>
  <c r="AQ301" i="6"/>
  <c r="G301" i="6"/>
  <c r="Y301" i="6"/>
  <c r="AA301" i="6"/>
  <c r="F301" i="6"/>
  <c r="N301" i="6"/>
  <c r="AG301" i="6"/>
  <c r="E301" i="6"/>
  <c r="C300" i="41" s="1"/>
  <c r="C301" i="6"/>
  <c r="B300" i="41"/>
  <c r="AD301" i="6"/>
  <c r="AY301" i="6" s="1"/>
  <c r="BB301" i="6" s="1"/>
  <c r="T301" i="6"/>
  <c r="V301" i="6"/>
  <c r="H301" i="6"/>
  <c r="AU301" i="6" s="1"/>
  <c r="AJ301" i="6"/>
  <c r="AZ301" i="6" s="1"/>
  <c r="BC301" i="6" s="1"/>
  <c r="U301" i="6"/>
  <c r="AE301" i="6"/>
  <c r="AM301" i="6"/>
  <c r="J301" i="6"/>
  <c r="AV301" i="6" s="1"/>
  <c r="Z301" i="6"/>
  <c r="D301" i="6"/>
  <c r="AB301" i="6"/>
  <c r="B301" i="6"/>
  <c r="K301" i="6"/>
  <c r="AL301" i="6"/>
  <c r="R301" i="6"/>
  <c r="M301" i="6"/>
  <c r="M300" i="41" s="1"/>
  <c r="P300" i="41" s="1"/>
  <c r="S301" i="6"/>
  <c r="AF301" i="6"/>
  <c r="AH301" i="6"/>
  <c r="A300" i="41"/>
  <c r="D300" i="41" s="1"/>
  <c r="A301" i="14"/>
  <c r="AR301" i="6"/>
  <c r="O301" i="6"/>
  <c r="N300" i="41" s="1"/>
  <c r="L301" i="6"/>
  <c r="A302" i="6"/>
  <c r="I299" i="41"/>
  <c r="P301" i="14"/>
  <c r="E301" i="14"/>
  <c r="F301" i="14"/>
  <c r="V301" i="14"/>
  <c r="G301" i="14"/>
  <c r="Q301" i="14"/>
  <c r="Z301" i="14"/>
  <c r="O301" i="14"/>
  <c r="M301" i="14"/>
  <c r="R301" i="14"/>
  <c r="N301" i="14"/>
  <c r="AF301" i="14"/>
  <c r="AE301" i="14"/>
  <c r="J301" i="14"/>
  <c r="X301" i="14"/>
  <c r="L301" i="14"/>
  <c r="AH301" i="14"/>
  <c r="W301" i="14"/>
  <c r="K301" i="14"/>
  <c r="AB301" i="14"/>
  <c r="U301" i="14"/>
  <c r="C301" i="14"/>
  <c r="I301" i="14"/>
  <c r="AG301" i="14"/>
  <c r="AD301" i="14"/>
  <c r="D301" i="14"/>
  <c r="AJ301" i="14"/>
  <c r="J300" i="41"/>
  <c r="K302" i="6"/>
  <c r="E302" i="6"/>
  <c r="C301" i="41"/>
  <c r="H302" i="6"/>
  <c r="AU302" i="6" s="1"/>
  <c r="C302" i="6"/>
  <c r="B301" i="41"/>
  <c r="AO302" i="6"/>
  <c r="AF302" i="6"/>
  <c r="F302" i="6"/>
  <c r="J302" i="6"/>
  <c r="AV302" i="6" s="1"/>
  <c r="B302" i="6"/>
  <c r="Z302" i="6"/>
  <c r="AQ302" i="6"/>
  <c r="AL302" i="6"/>
  <c r="AN302" i="6"/>
  <c r="U302" i="6"/>
  <c r="AM302" i="6"/>
  <c r="Q302" i="6"/>
  <c r="AD302" i="6"/>
  <c r="AY302" i="6" s="1"/>
  <c r="BB302" i="6" s="1"/>
  <c r="A302" i="14"/>
  <c r="X302" i="6"/>
  <c r="AX302" i="6" s="1"/>
  <c r="BA302" i="6" s="1"/>
  <c r="AB302" i="6"/>
  <c r="AE302" i="6"/>
  <c r="T302" i="6"/>
  <c r="AJ302" i="6"/>
  <c r="AZ302" i="6" s="1"/>
  <c r="BC302" i="6" s="1"/>
  <c r="G302" i="6"/>
  <c r="AK302" i="6"/>
  <c r="L302" i="6"/>
  <c r="R302" i="6"/>
  <c r="AG302" i="6"/>
  <c r="Y302" i="6"/>
  <c r="D302" i="6"/>
  <c r="A301" i="41"/>
  <c r="D301" i="41"/>
  <c r="V302" i="6"/>
  <c r="S302" i="6"/>
  <c r="AH302" i="6"/>
  <c r="N302" i="6"/>
  <c r="G301" i="41"/>
  <c r="H301" i="41" s="1"/>
  <c r="O302" i="6"/>
  <c r="N301" i="41" s="1"/>
  <c r="AA302" i="6"/>
  <c r="M302" i="6"/>
  <c r="M301" i="41" s="1"/>
  <c r="P301" i="41" s="1"/>
  <c r="AR302" i="6"/>
  <c r="A303" i="6"/>
  <c r="AH303" i="6"/>
  <c r="U303" i="6"/>
  <c r="H303" i="6"/>
  <c r="AU303" i="6" s="1"/>
  <c r="AR303" i="6"/>
  <c r="G302" i="41"/>
  <c r="E303" i="6"/>
  <c r="C302" i="41" s="1"/>
  <c r="L303" i="6"/>
  <c r="V303" i="6"/>
  <c r="G303" i="6"/>
  <c r="F303" i="6"/>
  <c r="J303" i="6"/>
  <c r="AV303" i="6" s="1"/>
  <c r="AJ303" i="6"/>
  <c r="AZ303" i="6" s="1"/>
  <c r="BC303" i="6" s="1"/>
  <c r="Y303" i="6"/>
  <c r="N303" i="6"/>
  <c r="T303" i="6"/>
  <c r="AE303" i="6"/>
  <c r="A303" i="14"/>
  <c r="Z303" i="6"/>
  <c r="AD303" i="6"/>
  <c r="AY303" i="6" s="1"/>
  <c r="BB303" i="6" s="1"/>
  <c r="O303" i="6"/>
  <c r="N302" i="41" s="1"/>
  <c r="AM303" i="6"/>
  <c r="AF303" i="6"/>
  <c r="AQ303" i="6"/>
  <c r="AB303" i="6"/>
  <c r="AL303" i="6"/>
  <c r="C303" i="6"/>
  <c r="B302" i="41"/>
  <c r="D303" i="6"/>
  <c r="AG303" i="6"/>
  <c r="K303" i="6"/>
  <c r="AN303" i="6"/>
  <c r="Q303" i="6"/>
  <c r="O302" i="41" s="1"/>
  <c r="X303" i="6"/>
  <c r="AX303" i="6" s="1"/>
  <c r="BA303" i="6" s="1"/>
  <c r="A302" i="41"/>
  <c r="D302" i="41" s="1"/>
  <c r="AO303" i="6"/>
  <c r="R303" i="6"/>
  <c r="B303" i="6"/>
  <c r="S303" i="6"/>
  <c r="AK303" i="6"/>
  <c r="M303" i="6"/>
  <c r="M302" i="41" s="1"/>
  <c r="P302" i="41" s="1"/>
  <c r="AA303" i="6"/>
  <c r="A304" i="6"/>
  <c r="I302" i="14"/>
  <c r="F302" i="14"/>
  <c r="K302" i="14"/>
  <c r="D302" i="14"/>
  <c r="C302" i="14"/>
  <c r="P302" i="14"/>
  <c r="X302" i="14"/>
  <c r="M302" i="14"/>
  <c r="L302" i="14"/>
  <c r="AG302" i="14"/>
  <c r="G302" i="14"/>
  <c r="Q302" i="14"/>
  <c r="R302" i="14"/>
  <c r="N302" i="14"/>
  <c r="O302" i="14"/>
  <c r="AJ302" i="14"/>
  <c r="W302" i="14"/>
  <c r="AH302" i="14"/>
  <c r="AB302" i="14"/>
  <c r="U302" i="14"/>
  <c r="AE302" i="14"/>
  <c r="AD302" i="14"/>
  <c r="V302" i="14"/>
  <c r="J302" i="14"/>
  <c r="E302" i="14"/>
  <c r="Z302" i="14"/>
  <c r="AF302" i="14"/>
  <c r="I302" i="41"/>
  <c r="H302" i="41"/>
  <c r="J302" i="41"/>
  <c r="N304" i="6"/>
  <c r="G304" i="6"/>
  <c r="AL304" i="6"/>
  <c r="C304" i="6"/>
  <c r="B303" i="41"/>
  <c r="Y304" i="6"/>
  <c r="AO304" i="6"/>
  <c r="AE304" i="6"/>
  <c r="H304" i="6"/>
  <c r="AU304" i="6" s="1"/>
  <c r="AB304" i="6"/>
  <c r="AJ304" i="6"/>
  <c r="AZ304" i="6" s="1"/>
  <c r="BC304" i="6" s="1"/>
  <c r="AR304" i="6"/>
  <c r="T304" i="6"/>
  <c r="A304" i="14"/>
  <c r="AA304" i="6"/>
  <c r="K304" i="6"/>
  <c r="V304" i="6"/>
  <c r="AQ304" i="6"/>
  <c r="R304" i="6"/>
  <c r="S304" i="6"/>
  <c r="E304" i="6"/>
  <c r="C303" i="41" s="1"/>
  <c r="AG304" i="6"/>
  <c r="B304" i="6"/>
  <c r="AM304" i="6"/>
  <c r="Q304" i="6"/>
  <c r="AW304" i="6" s="1"/>
  <c r="AK304" i="6"/>
  <c r="X304" i="6"/>
  <c r="AX304" i="6" s="1"/>
  <c r="BA304" i="6" s="1"/>
  <c r="D304" i="6"/>
  <c r="AF304" i="6"/>
  <c r="M304" i="6"/>
  <c r="M303" i="41" s="1"/>
  <c r="P303" i="41" s="1"/>
  <c r="A303" i="41"/>
  <c r="D303" i="41"/>
  <c r="J304" i="6"/>
  <c r="AV304" i="6" s="1"/>
  <c r="Z304" i="6"/>
  <c r="AH304" i="6"/>
  <c r="AD304" i="6"/>
  <c r="AY304" i="6" s="1"/>
  <c r="BB304" i="6" s="1"/>
  <c r="O304" i="6"/>
  <c r="N303" i="41" s="1"/>
  <c r="G303" i="41"/>
  <c r="F304" i="6"/>
  <c r="AN304" i="6"/>
  <c r="U304" i="6"/>
  <c r="L304" i="6"/>
  <c r="A305" i="6"/>
  <c r="AG303" i="14"/>
  <c r="AE303" i="14"/>
  <c r="AB303" i="14"/>
  <c r="K303" i="14"/>
  <c r="W303" i="14"/>
  <c r="P303" i="14"/>
  <c r="X303" i="14"/>
  <c r="AJ303" i="14"/>
  <c r="E303" i="14"/>
  <c r="Z303" i="14"/>
  <c r="AH303" i="14"/>
  <c r="AD303" i="14"/>
  <c r="L303" i="14"/>
  <c r="V303" i="14"/>
  <c r="I303" i="14"/>
  <c r="R303" i="14"/>
  <c r="AF303" i="14"/>
  <c r="G303" i="14"/>
  <c r="M303" i="14"/>
  <c r="C303" i="14"/>
  <c r="F303" i="14"/>
  <c r="D303" i="14"/>
  <c r="N303" i="14"/>
  <c r="U303" i="14"/>
  <c r="J303" i="14"/>
  <c r="Q303" i="14"/>
  <c r="O303" i="14"/>
  <c r="J304" i="14"/>
  <c r="I304" i="14"/>
  <c r="V304" i="14"/>
  <c r="AG304" i="14"/>
  <c r="X304" i="14"/>
  <c r="L304" i="14"/>
  <c r="P304" i="14"/>
  <c r="W304" i="14"/>
  <c r="AE304" i="14"/>
  <c r="AF304" i="14"/>
  <c r="Q304" i="14"/>
  <c r="AJ304" i="14"/>
  <c r="U304" i="14"/>
  <c r="D304" i="14"/>
  <c r="K304" i="14"/>
  <c r="R304" i="14"/>
  <c r="Z304" i="14"/>
  <c r="M304" i="14"/>
  <c r="F304" i="14"/>
  <c r="C304" i="14"/>
  <c r="AH304" i="14"/>
  <c r="G304" i="14"/>
  <c r="E304" i="14"/>
  <c r="O304" i="14"/>
  <c r="N304" i="14"/>
  <c r="AB304" i="14"/>
  <c r="AD304" i="14"/>
  <c r="F305" i="6"/>
  <c r="AO305" i="6"/>
  <c r="K305" i="6"/>
  <c r="AQ305" i="6"/>
  <c r="AE305" i="6"/>
  <c r="AJ305" i="6"/>
  <c r="AZ305" i="6" s="1"/>
  <c r="BC305" i="6" s="1"/>
  <c r="AR305" i="6"/>
  <c r="AN305" i="6"/>
  <c r="T305" i="6"/>
  <c r="S305" i="6"/>
  <c r="AH305" i="6"/>
  <c r="AB305" i="6"/>
  <c r="U305" i="6"/>
  <c r="Q305" i="6"/>
  <c r="AW305" i="6" s="1"/>
  <c r="Y305" i="6"/>
  <c r="B305" i="6"/>
  <c r="D305" i="6"/>
  <c r="AG305" i="6"/>
  <c r="G305" i="6"/>
  <c r="Z305" i="6"/>
  <c r="AF305" i="6"/>
  <c r="E305" i="6"/>
  <c r="C304" i="41" s="1"/>
  <c r="A305" i="14"/>
  <c r="J305" i="6"/>
  <c r="AV305" i="6" s="1"/>
  <c r="AL305" i="6"/>
  <c r="AD305" i="6"/>
  <c r="AY305" i="6" s="1"/>
  <c r="BB305" i="6" s="1"/>
  <c r="V305" i="6"/>
  <c r="AA305" i="6"/>
  <c r="C305" i="6"/>
  <c r="B304" i="41"/>
  <c r="O305" i="6"/>
  <c r="N304" i="41" s="1"/>
  <c r="A304" i="41"/>
  <c r="D304" i="41"/>
  <c r="AK305" i="6"/>
  <c r="AM305" i="6"/>
  <c r="H305" i="6"/>
  <c r="AU305" i="6" s="1"/>
  <c r="N305" i="6"/>
  <c r="G304" i="41"/>
  <c r="H304" i="41" s="1"/>
  <c r="X305" i="6"/>
  <c r="AX305" i="6" s="1"/>
  <c r="BA305" i="6" s="1"/>
  <c r="L305" i="6"/>
  <c r="M305" i="6"/>
  <c r="M304" i="41" s="1"/>
  <c r="P304" i="41" s="1"/>
  <c r="R305" i="6"/>
  <c r="A306" i="6"/>
  <c r="X305" i="14"/>
  <c r="N305" i="14"/>
  <c r="AH305" i="14"/>
  <c r="AG305" i="14"/>
  <c r="J305" i="14"/>
  <c r="U305" i="14"/>
  <c r="AF305" i="14"/>
  <c r="E305" i="14"/>
  <c r="AB305" i="14"/>
  <c r="AJ305" i="14"/>
  <c r="Z305" i="14"/>
  <c r="I305" i="14"/>
  <c r="C305" i="14"/>
  <c r="R305" i="14"/>
  <c r="K305" i="14"/>
  <c r="M305" i="14"/>
  <c r="Q305" i="14"/>
  <c r="W305" i="14"/>
  <c r="V305" i="14"/>
  <c r="D305" i="14"/>
  <c r="AE305" i="14"/>
  <c r="O305" i="14"/>
  <c r="F305" i="14"/>
  <c r="P305" i="14"/>
  <c r="L305" i="14"/>
  <c r="G305" i="14"/>
  <c r="AD305" i="14"/>
  <c r="AH306" i="6"/>
  <c r="H306" i="6"/>
  <c r="AU306" i="6" s="1"/>
  <c r="N306" i="6"/>
  <c r="AJ306" i="6"/>
  <c r="AZ306" i="6" s="1"/>
  <c r="BC306" i="6" s="1"/>
  <c r="T306" i="6"/>
  <c r="Y306" i="6"/>
  <c r="X306" i="6"/>
  <c r="AX306" i="6" s="1"/>
  <c r="BA306" i="6" s="1"/>
  <c r="K306" i="6"/>
  <c r="AQ306" i="6"/>
  <c r="U306" i="6"/>
  <c r="AO306" i="6"/>
  <c r="AF306" i="6"/>
  <c r="AM306" i="6"/>
  <c r="AA306" i="6"/>
  <c r="S306" i="6"/>
  <c r="AB306" i="6"/>
  <c r="A306" i="14"/>
  <c r="E306" i="6"/>
  <c r="C305" i="41" s="1"/>
  <c r="L306" i="6"/>
  <c r="Z306" i="6"/>
  <c r="J306" i="6"/>
  <c r="AV306" i="6" s="1"/>
  <c r="M306" i="6"/>
  <c r="M305" i="41" s="1"/>
  <c r="P305" i="41" s="1"/>
  <c r="C306" i="6"/>
  <c r="B305" i="41"/>
  <c r="AL306" i="6"/>
  <c r="AE306" i="6"/>
  <c r="AK306" i="6"/>
  <c r="Q306" i="6"/>
  <c r="O305" i="41" s="1"/>
  <c r="D306" i="6"/>
  <c r="AN306" i="6"/>
  <c r="AR306" i="6"/>
  <c r="B306" i="6"/>
  <c r="F306" i="6"/>
  <c r="AD306" i="6"/>
  <c r="AY306" i="6" s="1"/>
  <c r="BB306" i="6" s="1"/>
  <c r="V306" i="6"/>
  <c r="R306" i="6"/>
  <c r="AG306" i="6"/>
  <c r="O306" i="6"/>
  <c r="N305" i="41" s="1"/>
  <c r="G306" i="6"/>
  <c r="G305" i="41"/>
  <c r="A305" i="41"/>
  <c r="D305" i="41" s="1"/>
  <c r="A307" i="6"/>
  <c r="J304" i="41"/>
  <c r="K307" i="6"/>
  <c r="J307" i="6"/>
  <c r="AV307" i="6" s="1"/>
  <c r="N307" i="6"/>
  <c r="AN307" i="6"/>
  <c r="G306" i="41"/>
  <c r="I306" i="41" s="1"/>
  <c r="T307" i="6"/>
  <c r="AO307" i="6"/>
  <c r="V307" i="6"/>
  <c r="AH307" i="6"/>
  <c r="A307" i="14"/>
  <c r="AE307" i="6"/>
  <c r="Y307" i="6"/>
  <c r="AG307" i="6"/>
  <c r="AJ307" i="6"/>
  <c r="AZ307" i="6" s="1"/>
  <c r="BC307" i="6" s="1"/>
  <c r="AD307" i="6"/>
  <c r="AY307" i="6" s="1"/>
  <c r="BB307" i="6" s="1"/>
  <c r="AM307" i="6"/>
  <c r="AK307" i="6"/>
  <c r="Z307" i="6"/>
  <c r="E307" i="6"/>
  <c r="C306" i="41" s="1"/>
  <c r="S307" i="6"/>
  <c r="AR307" i="6"/>
  <c r="C307" i="6"/>
  <c r="B306" i="41"/>
  <c r="AB307" i="6"/>
  <c r="X307" i="6"/>
  <c r="AX307" i="6" s="1"/>
  <c r="BA307" i="6" s="1"/>
  <c r="U307" i="6"/>
  <c r="G307" i="6"/>
  <c r="AF307" i="6"/>
  <c r="F307" i="6"/>
  <c r="H307" i="6"/>
  <c r="AU307" i="6" s="1"/>
  <c r="D307" i="6"/>
  <c r="M307" i="6"/>
  <c r="M306" i="41" s="1"/>
  <c r="P306" i="41" s="1"/>
  <c r="AL307" i="6"/>
  <c r="R307" i="6"/>
  <c r="AA307" i="6"/>
  <c r="Q307" i="6"/>
  <c r="O306" i="41" s="1"/>
  <c r="A306" i="41"/>
  <c r="D306" i="41" s="1"/>
  <c r="B307" i="6"/>
  <c r="L307" i="6"/>
  <c r="AQ307" i="6"/>
  <c r="O307" i="6"/>
  <c r="N306" i="41" s="1"/>
  <c r="A308" i="6"/>
  <c r="M306" i="14"/>
  <c r="R306" i="14"/>
  <c r="W306" i="14"/>
  <c r="Q306" i="14"/>
  <c r="AH306" i="14"/>
  <c r="E306" i="14"/>
  <c r="AD306" i="14"/>
  <c r="V306" i="14"/>
  <c r="AJ306" i="14"/>
  <c r="AE306" i="14"/>
  <c r="AF306" i="14"/>
  <c r="J306" i="14"/>
  <c r="Z306" i="14"/>
  <c r="G306" i="14"/>
  <c r="D306" i="14"/>
  <c r="P306" i="14"/>
  <c r="C306" i="14"/>
  <c r="L306" i="14"/>
  <c r="U306" i="14"/>
  <c r="O306" i="14"/>
  <c r="F306" i="14"/>
  <c r="K306" i="14"/>
  <c r="AG306" i="14"/>
  <c r="X306" i="14"/>
  <c r="I306" i="14"/>
  <c r="N306" i="14"/>
  <c r="AB306" i="14"/>
  <c r="H305" i="41"/>
  <c r="AE308" i="6"/>
  <c r="G307" i="41"/>
  <c r="I307" i="41" s="1"/>
  <c r="V308" i="6"/>
  <c r="K308" i="6"/>
  <c r="AK308" i="6"/>
  <c r="AN308" i="6"/>
  <c r="AH308" i="6"/>
  <c r="E308" i="6"/>
  <c r="C307" i="41" s="1"/>
  <c r="R308" i="6"/>
  <c r="Y308" i="6"/>
  <c r="N308" i="6"/>
  <c r="AG308" i="6"/>
  <c r="B308" i="6"/>
  <c r="AD308" i="6"/>
  <c r="AY308" i="6" s="1"/>
  <c r="BB308" i="6" s="1"/>
  <c r="AJ308" i="6"/>
  <c r="AZ308" i="6" s="1"/>
  <c r="BC308" i="6" s="1"/>
  <c r="AO308" i="6"/>
  <c r="AF308" i="6"/>
  <c r="AL308" i="6"/>
  <c r="S308" i="6"/>
  <c r="H308" i="6"/>
  <c r="AU308" i="6" s="1"/>
  <c r="AB308" i="6"/>
  <c r="Q308" i="6"/>
  <c r="J308" i="6"/>
  <c r="AV308" i="6" s="1"/>
  <c r="F308" i="6"/>
  <c r="A307" i="41"/>
  <c r="D307" i="41" s="1"/>
  <c r="Z308" i="6"/>
  <c r="AQ308" i="6"/>
  <c r="AM308" i="6"/>
  <c r="C308" i="6"/>
  <c r="B307" i="41"/>
  <c r="L308" i="6"/>
  <c r="M308" i="6"/>
  <c r="M307" i="41" s="1"/>
  <c r="P307" i="41" s="1"/>
  <c r="O308" i="6"/>
  <c r="N307" i="41" s="1"/>
  <c r="D308" i="6"/>
  <c r="X308" i="6"/>
  <c r="AX308" i="6" s="1"/>
  <c r="BA308" i="6" s="1"/>
  <c r="G308" i="6"/>
  <c r="A308" i="14"/>
  <c r="U308" i="6"/>
  <c r="T308" i="6"/>
  <c r="AR308" i="6"/>
  <c r="AA308" i="6"/>
  <c r="A309" i="6"/>
  <c r="AF307" i="14"/>
  <c r="AB307" i="14"/>
  <c r="W307" i="14"/>
  <c r="E307" i="14"/>
  <c r="I307" i="14"/>
  <c r="AE307" i="14"/>
  <c r="F307" i="14"/>
  <c r="P307" i="14"/>
  <c r="K307" i="14"/>
  <c r="AD307" i="14"/>
  <c r="M307" i="14"/>
  <c r="V307" i="14"/>
  <c r="L307" i="14"/>
  <c r="O307" i="14"/>
  <c r="D307" i="14"/>
  <c r="R307" i="14"/>
  <c r="AJ307" i="14"/>
  <c r="U307" i="14"/>
  <c r="G307" i="14"/>
  <c r="J307" i="14"/>
  <c r="Q307" i="14"/>
  <c r="N307" i="14"/>
  <c r="AG307" i="14"/>
  <c r="C307" i="14"/>
  <c r="Z307" i="14"/>
  <c r="X307" i="14"/>
  <c r="AH307" i="14"/>
  <c r="H307" i="41"/>
  <c r="J307" i="41"/>
  <c r="G308" i="41"/>
  <c r="E309" i="6"/>
  <c r="C308" i="41" s="1"/>
  <c r="AB309" i="6"/>
  <c r="G309" i="6"/>
  <c r="C309" i="6"/>
  <c r="B308" i="41"/>
  <c r="AR309" i="6"/>
  <c r="D309" i="6"/>
  <c r="S309" i="6"/>
  <c r="AH309" i="6"/>
  <c r="A309" i="14"/>
  <c r="AG309" i="6"/>
  <c r="AO309" i="6"/>
  <c r="AM309" i="6"/>
  <c r="V309" i="6"/>
  <c r="Q309" i="6"/>
  <c r="AW309" i="6" s="1"/>
  <c r="Z309" i="6"/>
  <c r="U309" i="6"/>
  <c r="AE309" i="6"/>
  <c r="Y309" i="6"/>
  <c r="H309" i="6"/>
  <c r="AU309" i="6" s="1"/>
  <c r="R309" i="6"/>
  <c r="AA309" i="6"/>
  <c r="AK309" i="6"/>
  <c r="B309" i="6"/>
  <c r="N309" i="6"/>
  <c r="F309" i="6"/>
  <c r="AQ309" i="6"/>
  <c r="AF309" i="6"/>
  <c r="K309" i="6"/>
  <c r="AN309" i="6"/>
  <c r="AD309" i="6"/>
  <c r="AY309" i="6" s="1"/>
  <c r="BB309" i="6" s="1"/>
  <c r="A308" i="41"/>
  <c r="D308" i="41" s="1"/>
  <c r="O309" i="6"/>
  <c r="N308" i="41" s="1"/>
  <c r="T309" i="6"/>
  <c r="AJ309" i="6"/>
  <c r="AZ309" i="6" s="1"/>
  <c r="BC309" i="6" s="1"/>
  <c r="L309" i="6"/>
  <c r="J309" i="6"/>
  <c r="AV309" i="6" s="1"/>
  <c r="AL309" i="6"/>
  <c r="M309" i="6"/>
  <c r="M308" i="41" s="1"/>
  <c r="P308" i="41" s="1"/>
  <c r="X309" i="6"/>
  <c r="AX309" i="6" s="1"/>
  <c r="BA309" i="6" s="1"/>
  <c r="A310" i="6"/>
  <c r="AJ308" i="14"/>
  <c r="K308" i="14"/>
  <c r="G308" i="14"/>
  <c r="M308" i="14"/>
  <c r="R308" i="14"/>
  <c r="D308" i="14"/>
  <c r="W308" i="14"/>
  <c r="AD308" i="14"/>
  <c r="AE308" i="14"/>
  <c r="I308" i="14"/>
  <c r="L308" i="14"/>
  <c r="Z308" i="14"/>
  <c r="J308" i="14"/>
  <c r="E308" i="14"/>
  <c r="N308" i="14"/>
  <c r="C308" i="14"/>
  <c r="F308" i="14"/>
  <c r="P308" i="14"/>
  <c r="AF308" i="14"/>
  <c r="V308" i="14"/>
  <c r="O308" i="14"/>
  <c r="Q308" i="14"/>
  <c r="U308" i="14"/>
  <c r="AG308" i="14"/>
  <c r="AH308" i="14"/>
  <c r="AB308" i="14"/>
  <c r="X308" i="14"/>
  <c r="E310" i="6"/>
  <c r="C309" i="41" s="1"/>
  <c r="AO310" i="6"/>
  <c r="U310" i="6"/>
  <c r="Z310" i="6"/>
  <c r="H310" i="6"/>
  <c r="AU310" i="6" s="1"/>
  <c r="C310" i="6"/>
  <c r="B309" i="41"/>
  <c r="AL310" i="6"/>
  <c r="Q310" i="6"/>
  <c r="N310" i="6"/>
  <c r="F310" i="6"/>
  <c r="D310" i="6"/>
  <c r="AK310" i="6"/>
  <c r="AF310" i="6"/>
  <c r="Y310" i="6"/>
  <c r="AB310" i="6"/>
  <c r="B310" i="6"/>
  <c r="T310" i="6"/>
  <c r="AR310" i="6"/>
  <c r="A310" i="14"/>
  <c r="J310" i="6"/>
  <c r="AV310" i="6" s="1"/>
  <c r="AJ310" i="6"/>
  <c r="AZ310" i="6" s="1"/>
  <c r="BC310" i="6" s="1"/>
  <c r="L310" i="6"/>
  <c r="AA310" i="6"/>
  <c r="AE310" i="6"/>
  <c r="AM310" i="6"/>
  <c r="AQ310" i="6"/>
  <c r="R310" i="6"/>
  <c r="K310" i="6"/>
  <c r="AN310" i="6"/>
  <c r="G310" i="6"/>
  <c r="V310" i="6"/>
  <c r="AD310" i="6"/>
  <c r="AY310" i="6" s="1"/>
  <c r="BB310" i="6" s="1"/>
  <c r="A309" i="41"/>
  <c r="D309" i="41"/>
  <c r="AH310" i="6"/>
  <c r="M310" i="6"/>
  <c r="M309" i="41" s="1"/>
  <c r="P309" i="41" s="1"/>
  <c r="G309" i="41"/>
  <c r="S310" i="6"/>
  <c r="X310" i="6"/>
  <c r="AX310" i="6" s="1"/>
  <c r="O310" i="6"/>
  <c r="N309" i="41" s="1"/>
  <c r="AG310" i="6"/>
  <c r="A311" i="6"/>
  <c r="U309" i="14"/>
  <c r="L309" i="14"/>
  <c r="C309" i="14"/>
  <c r="N309" i="14"/>
  <c r="AJ309" i="14"/>
  <c r="W309" i="14"/>
  <c r="R309" i="14"/>
  <c r="O309" i="14"/>
  <c r="I309" i="14"/>
  <c r="AE309" i="14"/>
  <c r="F309" i="14"/>
  <c r="AD309" i="14"/>
  <c r="G309" i="14"/>
  <c r="D309" i="14"/>
  <c r="J309" i="14"/>
  <c r="AH309" i="14"/>
  <c r="AB309" i="14"/>
  <c r="V309" i="14"/>
  <c r="E309" i="14"/>
  <c r="P309" i="14"/>
  <c r="Q309" i="14"/>
  <c r="AF309" i="14"/>
  <c r="M309" i="14"/>
  <c r="X309" i="14"/>
  <c r="K309" i="14"/>
  <c r="Z309" i="14"/>
  <c r="AG309" i="14"/>
  <c r="J309" i="41"/>
  <c r="E310" i="14"/>
  <c r="W310" i="14"/>
  <c r="K310" i="14"/>
  <c r="AF310" i="14"/>
  <c r="D310" i="14"/>
  <c r="AG310" i="14"/>
  <c r="V310" i="14"/>
  <c r="C310" i="14"/>
  <c r="J310" i="14"/>
  <c r="M310" i="14"/>
  <c r="Q310" i="14"/>
  <c r="U310" i="14"/>
  <c r="AJ310" i="14"/>
  <c r="X310" i="14"/>
  <c r="AH310" i="14"/>
  <c r="F310" i="14"/>
  <c r="N310" i="14"/>
  <c r="O310" i="14"/>
  <c r="AE310" i="14"/>
  <c r="R310" i="14"/>
  <c r="P310" i="14"/>
  <c r="Z310" i="14"/>
  <c r="AD310" i="14"/>
  <c r="L310" i="14"/>
  <c r="G310" i="14"/>
  <c r="I310" i="14"/>
  <c r="AB310" i="14"/>
  <c r="H311" i="6"/>
  <c r="AU311" i="6" s="1"/>
  <c r="X311" i="6"/>
  <c r="AX311" i="6" s="1"/>
  <c r="BA311" i="6" s="1"/>
  <c r="G311" i="6"/>
  <c r="AJ311" i="6"/>
  <c r="AZ311" i="6" s="1"/>
  <c r="BC311" i="6" s="1"/>
  <c r="C311" i="6"/>
  <c r="B310" i="41"/>
  <c r="AM311" i="6"/>
  <c r="R311" i="6"/>
  <c r="AK311" i="6"/>
  <c r="AE311" i="6"/>
  <c r="AL311" i="6"/>
  <c r="F311" i="6"/>
  <c r="A310" i="41"/>
  <c r="D310" i="41" s="1"/>
  <c r="N311" i="6"/>
  <c r="B311" i="6"/>
  <c r="AO311" i="6"/>
  <c r="Z311" i="6"/>
  <c r="AR311" i="6"/>
  <c r="K311" i="6"/>
  <c r="G310" i="41"/>
  <c r="AB311" i="6"/>
  <c r="S311" i="6"/>
  <c r="AF311" i="6"/>
  <c r="D311" i="6"/>
  <c r="AH311" i="6"/>
  <c r="V311" i="6"/>
  <c r="AN311" i="6"/>
  <c r="M311" i="6"/>
  <c r="M310" i="41" s="1"/>
  <c r="P310" i="41" s="1"/>
  <c r="U311" i="6"/>
  <c r="J311" i="6"/>
  <c r="AV311" i="6" s="1"/>
  <c r="L311" i="6"/>
  <c r="A311" i="14"/>
  <c r="Y311" i="6"/>
  <c r="O311" i="6"/>
  <c r="N310" i="41" s="1"/>
  <c r="Q311" i="6"/>
  <c r="T311" i="6"/>
  <c r="AQ311" i="6"/>
  <c r="E311" i="6"/>
  <c r="C310" i="41"/>
  <c r="AD311" i="6"/>
  <c r="AY311" i="6" s="1"/>
  <c r="BB311" i="6" s="1"/>
  <c r="AG311" i="6"/>
  <c r="AA311" i="6"/>
  <c r="A312" i="6"/>
  <c r="M311" i="14"/>
  <c r="AD311" i="14"/>
  <c r="R311" i="14"/>
  <c r="U311" i="14"/>
  <c r="O311" i="14"/>
  <c r="AB311" i="14"/>
  <c r="X311" i="14"/>
  <c r="K311" i="14"/>
  <c r="Z311" i="14"/>
  <c r="AF311" i="14"/>
  <c r="P311" i="14"/>
  <c r="C311" i="14"/>
  <c r="V311" i="14"/>
  <c r="D311" i="14"/>
  <c r="L311" i="14"/>
  <c r="AH311" i="14"/>
  <c r="AE311" i="14"/>
  <c r="F311" i="14"/>
  <c r="G311" i="14"/>
  <c r="W311" i="14"/>
  <c r="E311" i="14"/>
  <c r="Q311" i="14"/>
  <c r="AJ311" i="14"/>
  <c r="N311" i="14"/>
  <c r="AG311" i="14"/>
  <c r="I311" i="14"/>
  <c r="J311" i="14"/>
  <c r="H312" i="6"/>
  <c r="AU312" i="6" s="1"/>
  <c r="J312" i="6"/>
  <c r="AV312" i="6" s="1"/>
  <c r="AH312" i="6"/>
  <c r="T312" i="6"/>
  <c r="Q312" i="6"/>
  <c r="AW312" i="6" s="1"/>
  <c r="X312" i="6"/>
  <c r="AX312" i="6" s="1"/>
  <c r="BA312" i="6" s="1"/>
  <c r="AD312" i="6"/>
  <c r="AY312" i="6" s="1"/>
  <c r="BB312" i="6" s="1"/>
  <c r="AG312" i="6"/>
  <c r="AR312" i="6"/>
  <c r="AM312" i="6"/>
  <c r="AA312" i="6"/>
  <c r="AQ312" i="6"/>
  <c r="AJ312" i="6"/>
  <c r="AZ312" i="6" s="1"/>
  <c r="BC312" i="6" s="1"/>
  <c r="L312" i="6"/>
  <c r="Z312" i="6"/>
  <c r="K312" i="6"/>
  <c r="AN312" i="6"/>
  <c r="E312" i="6"/>
  <c r="C311" i="41" s="1"/>
  <c r="N312" i="6"/>
  <c r="G312" i="6"/>
  <c r="V312" i="6"/>
  <c r="B312" i="6"/>
  <c r="Y312" i="6"/>
  <c r="AO312" i="6"/>
  <c r="U312" i="6"/>
  <c r="A312" i="14"/>
  <c r="D312" i="6"/>
  <c r="G311" i="41"/>
  <c r="H311" i="41" s="1"/>
  <c r="AK312" i="6"/>
  <c r="AB312" i="6"/>
  <c r="AF312" i="6"/>
  <c r="F312" i="6"/>
  <c r="A311" i="41"/>
  <c r="D311" i="41" s="1"/>
  <c r="AE312" i="6"/>
  <c r="M312" i="6"/>
  <c r="M311" i="41" s="1"/>
  <c r="P311" i="41" s="1"/>
  <c r="O312" i="6"/>
  <c r="N311" i="41" s="1"/>
  <c r="AL312" i="6"/>
  <c r="C312" i="6"/>
  <c r="B311" i="41"/>
  <c r="R312" i="6"/>
  <c r="S312" i="6"/>
  <c r="A313" i="6"/>
  <c r="T313" i="6"/>
  <c r="L313" i="6"/>
  <c r="H313" i="6"/>
  <c r="AU313" i="6" s="1"/>
  <c r="B313" i="6"/>
  <c r="G313" i="6"/>
  <c r="R313" i="6"/>
  <c r="AD313" i="6"/>
  <c r="AY313" i="6" s="1"/>
  <c r="BB313" i="6" s="1"/>
  <c r="C313" i="6"/>
  <c r="B312" i="41"/>
  <c r="F313" i="6"/>
  <c r="AK313" i="6"/>
  <c r="Z313" i="6"/>
  <c r="K313" i="6"/>
  <c r="AE313" i="6"/>
  <c r="S313" i="6"/>
  <c r="AR313" i="6"/>
  <c r="J313" i="6"/>
  <c r="AV313" i="6" s="1"/>
  <c r="U313" i="6"/>
  <c r="AQ313" i="6"/>
  <c r="AO313" i="6"/>
  <c r="AB313" i="6"/>
  <c r="AG313" i="6"/>
  <c r="V313" i="6"/>
  <c r="AA313" i="6"/>
  <c r="AN313" i="6"/>
  <c r="X313" i="6"/>
  <c r="AX313" i="6" s="1"/>
  <c r="BA313" i="6" s="1"/>
  <c r="E313" i="6"/>
  <c r="C312" i="41"/>
  <c r="A313" i="14"/>
  <c r="AJ313" i="6"/>
  <c r="AZ313" i="6" s="1"/>
  <c r="BC313" i="6" s="1"/>
  <c r="AM313" i="6"/>
  <c r="A312" i="41"/>
  <c r="D312" i="41" s="1"/>
  <c r="D313" i="6"/>
  <c r="Q313" i="6"/>
  <c r="O312" i="41" s="1"/>
  <c r="M313" i="6"/>
  <c r="M312" i="41" s="1"/>
  <c r="P312" i="41" s="1"/>
  <c r="N313" i="6"/>
  <c r="G312" i="41"/>
  <c r="J312" i="41" s="1"/>
  <c r="AL313" i="6"/>
  <c r="Y313" i="6"/>
  <c r="AF313" i="6"/>
  <c r="O313" i="6"/>
  <c r="N312" i="41" s="1"/>
  <c r="AH313" i="6"/>
  <c r="A314" i="6"/>
  <c r="AB312" i="14"/>
  <c r="D312" i="14"/>
  <c r="AE312" i="14"/>
  <c r="Z312" i="14"/>
  <c r="L312" i="14"/>
  <c r="J312" i="14"/>
  <c r="M312" i="14"/>
  <c r="AJ312" i="14"/>
  <c r="AD312" i="14"/>
  <c r="V312" i="14"/>
  <c r="R312" i="14"/>
  <c r="P312" i="14"/>
  <c r="AG312" i="14"/>
  <c r="C312" i="14"/>
  <c r="F312" i="14"/>
  <c r="G312" i="14"/>
  <c r="AF312" i="14"/>
  <c r="N312" i="14"/>
  <c r="O312" i="14"/>
  <c r="AH312" i="14"/>
  <c r="X312" i="14"/>
  <c r="Q312" i="14"/>
  <c r="E312" i="14"/>
  <c r="U312" i="14"/>
  <c r="W312" i="14"/>
  <c r="K312" i="14"/>
  <c r="I312" i="14"/>
  <c r="I312" i="41"/>
  <c r="H312" i="41"/>
  <c r="AJ313" i="14"/>
  <c r="Q313" i="14"/>
  <c r="X313" i="14"/>
  <c r="J313" i="14"/>
  <c r="Z313" i="14"/>
  <c r="AD313" i="14"/>
  <c r="E313" i="14"/>
  <c r="P313" i="14"/>
  <c r="I313" i="14"/>
  <c r="K313" i="14"/>
  <c r="L313" i="14"/>
  <c r="M313" i="14"/>
  <c r="AH313" i="14"/>
  <c r="W313" i="14"/>
  <c r="AG313" i="14"/>
  <c r="AB313" i="14"/>
  <c r="V313" i="14"/>
  <c r="AE313" i="14"/>
  <c r="U313" i="14"/>
  <c r="O313" i="14"/>
  <c r="G313" i="14"/>
  <c r="N313" i="14"/>
  <c r="AF313" i="14"/>
  <c r="D313" i="14"/>
  <c r="F313" i="14"/>
  <c r="R313" i="14"/>
  <c r="C313" i="14"/>
  <c r="AD314" i="6"/>
  <c r="AY314" i="6" s="1"/>
  <c r="BB314" i="6" s="1"/>
  <c r="AF314" i="6"/>
  <c r="Z314" i="6"/>
  <c r="K314" i="6"/>
  <c r="O314" i="6"/>
  <c r="N313" i="41" s="1"/>
  <c r="AQ314" i="6"/>
  <c r="F314" i="6"/>
  <c r="J314" i="6"/>
  <c r="AV314" i="6" s="1"/>
  <c r="AG314" i="6"/>
  <c r="Y314" i="6"/>
  <c r="G314" i="6"/>
  <c r="C314" i="6"/>
  <c r="B313" i="41"/>
  <c r="AE314" i="6"/>
  <c r="AA314" i="6"/>
  <c r="AK314" i="6"/>
  <c r="G313" i="41"/>
  <c r="J313" i="41" s="1"/>
  <c r="T314" i="6"/>
  <c r="R314" i="6"/>
  <c r="AJ314" i="6"/>
  <c r="AZ314" i="6" s="1"/>
  <c r="BC314" i="6" s="1"/>
  <c r="AR314" i="6"/>
  <c r="AB314" i="6"/>
  <c r="AM314" i="6"/>
  <c r="Q314" i="6"/>
  <c r="AW314" i="6" s="1"/>
  <c r="L314" i="6"/>
  <c r="A313" i="41"/>
  <c r="D313" i="41" s="1"/>
  <c r="B314" i="6"/>
  <c r="D314" i="6"/>
  <c r="H314" i="6"/>
  <c r="AU314" i="6" s="1"/>
  <c r="AN314" i="6"/>
  <c r="E314" i="6"/>
  <c r="C313" i="41" s="1"/>
  <c r="M314" i="6"/>
  <c r="M313" i="41" s="1"/>
  <c r="P313" i="41" s="1"/>
  <c r="AL314" i="6"/>
  <c r="X314" i="6"/>
  <c r="AX314" i="6" s="1"/>
  <c r="S314" i="6"/>
  <c r="U314" i="6"/>
  <c r="A314" i="14"/>
  <c r="N314" i="6"/>
  <c r="AH314" i="6"/>
  <c r="V314" i="6"/>
  <c r="AO314" i="6"/>
  <c r="A315" i="6"/>
  <c r="J314" i="14"/>
  <c r="M314" i="14"/>
  <c r="R314" i="14"/>
  <c r="D314" i="14"/>
  <c r="W314" i="14"/>
  <c r="AJ314" i="14"/>
  <c r="AB314" i="14"/>
  <c r="AE314" i="14"/>
  <c r="N314" i="14"/>
  <c r="U314" i="14"/>
  <c r="C314" i="14"/>
  <c r="AF314" i="14"/>
  <c r="E314" i="14"/>
  <c r="Z314" i="14"/>
  <c r="V314" i="14"/>
  <c r="F314" i="14"/>
  <c r="L314" i="14"/>
  <c r="Q314" i="14"/>
  <c r="K314" i="14"/>
  <c r="AD314" i="14"/>
  <c r="AH314" i="14"/>
  <c r="I314" i="14"/>
  <c r="X314" i="14"/>
  <c r="G314" i="14"/>
  <c r="P314" i="14"/>
  <c r="O314" i="14"/>
  <c r="AG314" i="14"/>
  <c r="H315" i="6"/>
  <c r="AU315" i="6" s="1"/>
  <c r="AK315" i="6"/>
  <c r="AG315" i="6"/>
  <c r="F315" i="6"/>
  <c r="AD315" i="6"/>
  <c r="AY315" i="6" s="1"/>
  <c r="BB315" i="6" s="1"/>
  <c r="AO315" i="6"/>
  <c r="D315" i="6"/>
  <c r="Z315" i="6"/>
  <c r="S315" i="6"/>
  <c r="AJ315" i="6"/>
  <c r="AZ315" i="6" s="1"/>
  <c r="BC315" i="6" s="1"/>
  <c r="AF315" i="6"/>
  <c r="V315" i="6"/>
  <c r="AB315" i="6"/>
  <c r="X315" i="6"/>
  <c r="AX315" i="6" s="1"/>
  <c r="BA315" i="6" s="1"/>
  <c r="AQ315" i="6"/>
  <c r="AH315" i="6"/>
  <c r="B315" i="6"/>
  <c r="AM315" i="6"/>
  <c r="Q315" i="6"/>
  <c r="G314" i="41"/>
  <c r="J314" i="41" s="1"/>
  <c r="AA315" i="6"/>
  <c r="L315" i="6"/>
  <c r="T315" i="6"/>
  <c r="E315" i="6"/>
  <c r="C314" i="41" s="1"/>
  <c r="Y315" i="6"/>
  <c r="C315" i="6"/>
  <c r="B314" i="41"/>
  <c r="N315" i="6"/>
  <c r="AL315" i="6"/>
  <c r="U315" i="6"/>
  <c r="AN315" i="6"/>
  <c r="M315" i="6"/>
  <c r="M314" i="41" s="1"/>
  <c r="P314" i="41" s="1"/>
  <c r="G315" i="6"/>
  <c r="R315" i="6"/>
  <c r="O315" i="6"/>
  <c r="N314" i="41" s="1"/>
  <c r="A315" i="14"/>
  <c r="K315" i="6"/>
  <c r="J315" i="6"/>
  <c r="AV315" i="6" s="1"/>
  <c r="A314" i="41"/>
  <c r="D314" i="41" s="1"/>
  <c r="AE315" i="6"/>
  <c r="AR315" i="6"/>
  <c r="A316" i="6"/>
  <c r="J315" i="14"/>
  <c r="X315" i="14"/>
  <c r="F315" i="14"/>
  <c r="P315" i="14"/>
  <c r="AE315" i="14"/>
  <c r="N315" i="14"/>
  <c r="AB315" i="14"/>
  <c r="AD315" i="14"/>
  <c r="K315" i="14"/>
  <c r="U315" i="14"/>
  <c r="C315" i="14"/>
  <c r="L315" i="14"/>
  <c r="R315" i="14"/>
  <c r="Z315" i="14"/>
  <c r="M315" i="14"/>
  <c r="D315" i="14"/>
  <c r="O315" i="14"/>
  <c r="W315" i="14"/>
  <c r="G315" i="14"/>
  <c r="AG315" i="14"/>
  <c r="E315" i="14"/>
  <c r="V315" i="14"/>
  <c r="AF315" i="14"/>
  <c r="AJ315" i="14"/>
  <c r="Q315" i="14"/>
  <c r="I315" i="14"/>
  <c r="AH315" i="14"/>
  <c r="I314" i="41"/>
  <c r="D316" i="6"/>
  <c r="C316" i="6"/>
  <c r="B315" i="41"/>
  <c r="AA316" i="6"/>
  <c r="AJ316" i="6"/>
  <c r="AZ316" i="6" s="1"/>
  <c r="BC316" i="6" s="1"/>
  <c r="L316" i="6"/>
  <c r="AR316" i="6"/>
  <c r="V316" i="6"/>
  <c r="Q316" i="6"/>
  <c r="O315" i="41" s="1"/>
  <c r="A315" i="41"/>
  <c r="D315" i="41" s="1"/>
  <c r="AL316" i="6"/>
  <c r="B316" i="6"/>
  <c r="AE316" i="6"/>
  <c r="AF316" i="6"/>
  <c r="AM316" i="6"/>
  <c r="Y316" i="6"/>
  <c r="N316" i="6"/>
  <c r="M316" i="6"/>
  <c r="M315" i="41" s="1"/>
  <c r="P315" i="41" s="1"/>
  <c r="F316" i="6"/>
  <c r="G316" i="6"/>
  <c r="U316" i="6"/>
  <c r="J316" i="6"/>
  <c r="AV316" i="6" s="1"/>
  <c r="AG316" i="6"/>
  <c r="AK316" i="6"/>
  <c r="S316" i="6"/>
  <c r="AO316" i="6"/>
  <c r="T316" i="6"/>
  <c r="A316" i="14"/>
  <c r="AH316" i="6"/>
  <c r="K316" i="6"/>
  <c r="Z316" i="6"/>
  <c r="X316" i="6"/>
  <c r="AX316" i="6" s="1"/>
  <c r="BA316" i="6" s="1"/>
  <c r="R316" i="6"/>
  <c r="H316" i="6"/>
  <c r="AU316" i="6" s="1"/>
  <c r="AB316" i="6"/>
  <c r="AN316" i="6"/>
  <c r="G315" i="41"/>
  <c r="E316" i="6"/>
  <c r="C315" i="41" s="1"/>
  <c r="O316" i="6"/>
  <c r="N315" i="41" s="1"/>
  <c r="AD316" i="6"/>
  <c r="AY316" i="6" s="1"/>
  <c r="BB316" i="6" s="1"/>
  <c r="AQ316" i="6"/>
  <c r="A317" i="6"/>
  <c r="G316" i="14"/>
  <c r="R316" i="14"/>
  <c r="U316" i="14"/>
  <c r="AH316" i="14"/>
  <c r="AJ316" i="14"/>
  <c r="AG316" i="14"/>
  <c r="Q316" i="14"/>
  <c r="AB316" i="14"/>
  <c r="F316" i="14"/>
  <c r="J316" i="14"/>
  <c r="K316" i="14"/>
  <c r="V316" i="14"/>
  <c r="I316" i="14"/>
  <c r="AD316" i="14"/>
  <c r="C316" i="14"/>
  <c r="M316" i="14"/>
  <c r="W316" i="14"/>
  <c r="AE316" i="14"/>
  <c r="D316" i="14"/>
  <c r="Z316" i="14"/>
  <c r="N316" i="14"/>
  <c r="AF316" i="14"/>
  <c r="E316" i="14"/>
  <c r="X316" i="14"/>
  <c r="P316" i="14"/>
  <c r="L316" i="14"/>
  <c r="O316" i="14"/>
  <c r="G316" i="41"/>
  <c r="X317" i="6"/>
  <c r="AX317" i="6" s="1"/>
  <c r="BA317" i="6" s="1"/>
  <c r="R317" i="6"/>
  <c r="V317" i="6"/>
  <c r="J317" i="6"/>
  <c r="AV317" i="6" s="1"/>
  <c r="AH317" i="6"/>
  <c r="AB317" i="6"/>
  <c r="Y317" i="6"/>
  <c r="AF317" i="6"/>
  <c r="B317" i="6"/>
  <c r="E317" i="6"/>
  <c r="C316" i="41" s="1"/>
  <c r="A317" i="14"/>
  <c r="Z317" i="6"/>
  <c r="AJ317" i="6"/>
  <c r="AZ317" i="6" s="1"/>
  <c r="BC317" i="6" s="1"/>
  <c r="AE317" i="6"/>
  <c r="N317" i="6"/>
  <c r="U317" i="6"/>
  <c r="G317" i="6"/>
  <c r="T317" i="6"/>
  <c r="AK317" i="6"/>
  <c r="K317" i="6"/>
  <c r="AA317" i="6"/>
  <c r="L317" i="6"/>
  <c r="Q317" i="6"/>
  <c r="AO317" i="6"/>
  <c r="D317" i="6"/>
  <c r="F317" i="6"/>
  <c r="S317" i="6"/>
  <c r="AL317" i="6"/>
  <c r="M317" i="6"/>
  <c r="M316" i="41" s="1"/>
  <c r="P316" i="41" s="1"/>
  <c r="AG317" i="6"/>
  <c r="A316" i="41"/>
  <c r="D316" i="41" s="1"/>
  <c r="O317" i="6"/>
  <c r="N316" i="41" s="1"/>
  <c r="C317" i="6"/>
  <c r="B316" i="41"/>
  <c r="AN317" i="6"/>
  <c r="AR317" i="6"/>
  <c r="AQ317" i="6"/>
  <c r="H317" i="6"/>
  <c r="AU317" i="6" s="1"/>
  <c r="AD317" i="6"/>
  <c r="AY317" i="6" s="1"/>
  <c r="BB317" i="6" s="1"/>
  <c r="AM317" i="6"/>
  <c r="A318" i="6"/>
  <c r="H316" i="41"/>
  <c r="I316" i="41"/>
  <c r="J316" i="41"/>
  <c r="M317" i="14"/>
  <c r="J317" i="14"/>
  <c r="Z317" i="14"/>
  <c r="AJ317" i="14"/>
  <c r="AB317" i="14"/>
  <c r="AF317" i="14"/>
  <c r="L317" i="14"/>
  <c r="P317" i="14"/>
  <c r="U317" i="14"/>
  <c r="AD317" i="14"/>
  <c r="G317" i="14"/>
  <c r="AG317" i="14"/>
  <c r="D317" i="14"/>
  <c r="AH317" i="14"/>
  <c r="C317" i="14"/>
  <c r="O317" i="14"/>
  <c r="I317" i="14"/>
  <c r="V317" i="14"/>
  <c r="W317" i="14"/>
  <c r="Q317" i="14"/>
  <c r="F317" i="14"/>
  <c r="AE317" i="14"/>
  <c r="N317" i="14"/>
  <c r="X317" i="14"/>
  <c r="R317" i="14"/>
  <c r="E317" i="14"/>
  <c r="K317" i="14"/>
  <c r="G317" i="41"/>
  <c r="H317" i="41" s="1"/>
  <c r="AJ318" i="6"/>
  <c r="AZ318" i="6" s="1"/>
  <c r="BC318" i="6" s="1"/>
  <c r="AH318" i="6"/>
  <c r="G318" i="6"/>
  <c r="AM318" i="6"/>
  <c r="AB318" i="6"/>
  <c r="N318" i="6"/>
  <c r="AR318" i="6"/>
  <c r="AN318" i="6"/>
  <c r="D318" i="6"/>
  <c r="U318" i="6"/>
  <c r="S318" i="6"/>
  <c r="A318" i="14"/>
  <c r="T318" i="6"/>
  <c r="AF318" i="6"/>
  <c r="C318" i="6"/>
  <c r="B317" i="41"/>
  <c r="L318" i="6"/>
  <c r="Z318" i="6"/>
  <c r="AL318" i="6"/>
  <c r="R318" i="6"/>
  <c r="E318" i="6"/>
  <c r="C317" i="41" s="1"/>
  <c r="AG318" i="6"/>
  <c r="Y318" i="6"/>
  <c r="Q318" i="6"/>
  <c r="AO318" i="6"/>
  <c r="AA318" i="6"/>
  <c r="H318" i="6"/>
  <c r="AU318" i="6" s="1"/>
  <c r="K318" i="6"/>
  <c r="J318" i="6"/>
  <c r="AV318" i="6" s="1"/>
  <c r="M318" i="6"/>
  <c r="M317" i="41" s="1"/>
  <c r="P317" i="41" s="1"/>
  <c r="V318" i="6"/>
  <c r="X318" i="6"/>
  <c r="AX318" i="6" s="1"/>
  <c r="O318" i="6"/>
  <c r="N317" i="41" s="1"/>
  <c r="AE318" i="6"/>
  <c r="B318" i="6"/>
  <c r="AQ318" i="6"/>
  <c r="AK318" i="6"/>
  <c r="AD318" i="6"/>
  <c r="AY318" i="6" s="1"/>
  <c r="BB318" i="6" s="1"/>
  <c r="F318" i="6"/>
  <c r="A317" i="41"/>
  <c r="D317" i="41" s="1"/>
  <c r="A319" i="6"/>
  <c r="M318" i="14"/>
  <c r="C318" i="14"/>
  <c r="N318" i="14"/>
  <c r="Q318" i="14"/>
  <c r="J318" i="14"/>
  <c r="F318" i="14"/>
  <c r="AE318" i="14"/>
  <c r="E318" i="14"/>
  <c r="D318" i="14"/>
  <c r="AG318" i="14"/>
  <c r="K318" i="14"/>
  <c r="AD318" i="14"/>
  <c r="AH318" i="14"/>
  <c r="V318" i="14"/>
  <c r="R318" i="14"/>
  <c r="AF318" i="14"/>
  <c r="L318" i="14"/>
  <c r="X318" i="14"/>
  <c r="P318" i="14"/>
  <c r="Z318" i="14"/>
  <c r="AJ318" i="14"/>
  <c r="U318" i="14"/>
  <c r="G318" i="14"/>
  <c r="W318" i="14"/>
  <c r="O318" i="14"/>
  <c r="I318" i="14"/>
  <c r="AB318" i="14"/>
  <c r="AH319" i="6"/>
  <c r="AR319" i="6"/>
  <c r="N319" i="6"/>
  <c r="C319" i="6"/>
  <c r="B318" i="41"/>
  <c r="O319" i="6"/>
  <c r="N318" i="41" s="1"/>
  <c r="AA319" i="6"/>
  <c r="AN319" i="6"/>
  <c r="R319" i="6"/>
  <c r="F319" i="6"/>
  <c r="D319" i="6"/>
  <c r="AB319" i="6"/>
  <c r="A318" i="41"/>
  <c r="D318" i="41" s="1"/>
  <c r="S319" i="6"/>
  <c r="AO319" i="6"/>
  <c r="Y319" i="6"/>
  <c r="X319" i="6"/>
  <c r="AX319" i="6" s="1"/>
  <c r="BA319" i="6" s="1"/>
  <c r="K319" i="6"/>
  <c r="AM319" i="6"/>
  <c r="AF319" i="6"/>
  <c r="G319" i="6"/>
  <c r="AD319" i="6"/>
  <c r="AY319" i="6" s="1"/>
  <c r="BB319" i="6" s="1"/>
  <c r="B319" i="6"/>
  <c r="V319" i="6"/>
  <c r="U319" i="6"/>
  <c r="A319" i="14"/>
  <c r="H319" i="6"/>
  <c r="AU319" i="6" s="1"/>
  <c r="G318" i="41"/>
  <c r="J318" i="41" s="1"/>
  <c r="Z319" i="6"/>
  <c r="AL319" i="6"/>
  <c r="AJ319" i="6"/>
  <c r="AZ319" i="6" s="1"/>
  <c r="BC319" i="6" s="1"/>
  <c r="AE319" i="6"/>
  <c r="E319" i="6"/>
  <c r="C318" i="41" s="1"/>
  <c r="L319" i="6"/>
  <c r="J319" i="6"/>
  <c r="AV319" i="6" s="1"/>
  <c r="T319" i="6"/>
  <c r="AQ319" i="6"/>
  <c r="Q319" i="6"/>
  <c r="O318" i="41" s="1"/>
  <c r="AG319" i="6"/>
  <c r="AK319" i="6"/>
  <c r="M319" i="6"/>
  <c r="M318" i="41" s="1"/>
  <c r="P318" i="41" s="1"/>
  <c r="A320" i="6"/>
  <c r="I317" i="41"/>
  <c r="J317" i="41"/>
  <c r="I318" i="41"/>
  <c r="H318" i="41"/>
  <c r="I319" i="14"/>
  <c r="AB319" i="14"/>
  <c r="AD319" i="14"/>
  <c r="F319" i="14"/>
  <c r="O319" i="14"/>
  <c r="AG319" i="14"/>
  <c r="Z319" i="14"/>
  <c r="Q319" i="14"/>
  <c r="E319" i="14"/>
  <c r="G319" i="14"/>
  <c r="R319" i="14"/>
  <c r="AE319" i="14"/>
  <c r="N319" i="14"/>
  <c r="C319" i="14"/>
  <c r="AH319" i="14"/>
  <c r="K319" i="14"/>
  <c r="P319" i="14"/>
  <c r="X319" i="14"/>
  <c r="J319" i="14"/>
  <c r="AF319" i="14"/>
  <c r="M319" i="14"/>
  <c r="U319" i="14"/>
  <c r="W319" i="14"/>
  <c r="L319" i="14"/>
  <c r="V319" i="14"/>
  <c r="D319" i="14"/>
  <c r="AJ319" i="14"/>
  <c r="AM320" i="6"/>
  <c r="V320" i="6"/>
  <c r="AR320" i="6"/>
  <c r="AF320" i="6"/>
  <c r="K320" i="6"/>
  <c r="X320" i="6"/>
  <c r="AX320" i="6" s="1"/>
  <c r="BA320" i="6" s="1"/>
  <c r="H320" i="6"/>
  <c r="AU320" i="6" s="1"/>
  <c r="F320" i="6"/>
  <c r="AH320" i="6"/>
  <c r="AE320" i="6"/>
  <c r="G320" i="6"/>
  <c r="AD320" i="6"/>
  <c r="AY320" i="6" s="1"/>
  <c r="BB320" i="6" s="1"/>
  <c r="G319" i="41"/>
  <c r="C320" i="6"/>
  <c r="B319" i="41"/>
  <c r="A320" i="14"/>
  <c r="J320" i="6"/>
  <c r="AV320" i="6" s="1"/>
  <c r="AQ320" i="6"/>
  <c r="L320" i="6"/>
  <c r="U320" i="6"/>
  <c r="Y320" i="6"/>
  <c r="AA320" i="6"/>
  <c r="D320" i="6"/>
  <c r="S320" i="6"/>
  <c r="T320" i="6"/>
  <c r="E320" i="6"/>
  <c r="C319" i="41" s="1"/>
  <c r="AL320" i="6"/>
  <c r="B320" i="6"/>
  <c r="AO320" i="6"/>
  <c r="O320" i="6"/>
  <c r="N319" i="41" s="1"/>
  <c r="AN320" i="6"/>
  <c r="AB320" i="6"/>
  <c r="A319" i="41"/>
  <c r="D319" i="41" s="1"/>
  <c r="AJ320" i="6"/>
  <c r="AZ320" i="6" s="1"/>
  <c r="BC320" i="6" s="1"/>
  <c r="Z320" i="6"/>
  <c r="Q320" i="6"/>
  <c r="AG320" i="6"/>
  <c r="R320" i="6"/>
  <c r="M320" i="6"/>
  <c r="M319" i="41" s="1"/>
  <c r="P319" i="41" s="1"/>
  <c r="AK320" i="6"/>
  <c r="N320" i="6"/>
  <c r="A321" i="6"/>
  <c r="L320" i="14"/>
  <c r="AB320" i="14"/>
  <c r="K320" i="14"/>
  <c r="R320" i="14"/>
  <c r="P320" i="14"/>
  <c r="C320" i="14"/>
  <c r="G320" i="14"/>
  <c r="D320" i="14"/>
  <c r="O320" i="14"/>
  <c r="N320" i="14"/>
  <c r="Z320" i="14"/>
  <c r="X320" i="14"/>
  <c r="AD320" i="14"/>
  <c r="V320" i="14"/>
  <c r="F320" i="14"/>
  <c r="J320" i="14"/>
  <c r="M320" i="14"/>
  <c r="AG320" i="14"/>
  <c r="AJ320" i="14"/>
  <c r="AF320" i="14"/>
  <c r="U320" i="14"/>
  <c r="AH320" i="14"/>
  <c r="Q320" i="14"/>
  <c r="E320" i="14"/>
  <c r="AE320" i="14"/>
  <c r="W320" i="14"/>
  <c r="I320" i="14"/>
  <c r="AA321" i="6"/>
  <c r="U321" i="6"/>
  <c r="AL321" i="6"/>
  <c r="R321" i="6"/>
  <c r="AF321" i="6"/>
  <c r="Y321" i="6"/>
  <c r="AH321" i="6"/>
  <c r="O321" i="6"/>
  <c r="N320" i="41" s="1"/>
  <c r="A321" i="14"/>
  <c r="F321" i="6"/>
  <c r="K321" i="6"/>
  <c r="L321" i="6"/>
  <c r="S321" i="6"/>
  <c r="E321" i="6"/>
  <c r="C320" i="41" s="1"/>
  <c r="AO321" i="6"/>
  <c r="B321" i="6"/>
  <c r="N321" i="6"/>
  <c r="D321" i="6"/>
  <c r="C321" i="6"/>
  <c r="B320" i="41"/>
  <c r="AK321" i="6"/>
  <c r="AE321" i="6"/>
  <c r="J321" i="6"/>
  <c r="AV321" i="6" s="1"/>
  <c r="AD321" i="6"/>
  <c r="AY321" i="6" s="1"/>
  <c r="BB321" i="6" s="1"/>
  <c r="G321" i="6"/>
  <c r="V321" i="6"/>
  <c r="AR321" i="6"/>
  <c r="H321" i="6"/>
  <c r="AU321" i="6" s="1"/>
  <c r="X321" i="6"/>
  <c r="AX321" i="6" s="1"/>
  <c r="BA321" i="6" s="1"/>
  <c r="AB321" i="6"/>
  <c r="A320" i="41"/>
  <c r="D320" i="41"/>
  <c r="AJ321" i="6"/>
  <c r="AZ321" i="6" s="1"/>
  <c r="BC321" i="6" s="1"/>
  <c r="T321" i="6"/>
  <c r="AM321" i="6"/>
  <c r="M321" i="6"/>
  <c r="M320" i="41" s="1"/>
  <c r="P320" i="41" s="1"/>
  <c r="AG321" i="6"/>
  <c r="G320" i="41"/>
  <c r="AN321" i="6"/>
  <c r="AQ321" i="6"/>
  <c r="Q321" i="6"/>
  <c r="AW321" i="6" s="1"/>
  <c r="Z321" i="6"/>
  <c r="A322" i="6"/>
  <c r="H320" i="41"/>
  <c r="AE322" i="6"/>
  <c r="A322" i="14"/>
  <c r="AF322" i="6"/>
  <c r="R322" i="6"/>
  <c r="J322" i="6"/>
  <c r="AV322" i="6" s="1"/>
  <c r="E322" i="6"/>
  <c r="C321" i="41"/>
  <c r="H322" i="6"/>
  <c r="AU322" i="6" s="1"/>
  <c r="AQ322" i="6"/>
  <c r="AG322" i="6"/>
  <c r="T322" i="6"/>
  <c r="AM322" i="6"/>
  <c r="F322" i="6"/>
  <c r="AL322" i="6"/>
  <c r="Y322" i="6"/>
  <c r="A321" i="41"/>
  <c r="D321" i="41" s="1"/>
  <c r="X322" i="6"/>
  <c r="AX322" i="6" s="1"/>
  <c r="BA322" i="6" s="1"/>
  <c r="C322" i="6"/>
  <c r="B321" i="41"/>
  <c r="N322" i="6"/>
  <c r="K322" i="6"/>
  <c r="AN322" i="6"/>
  <c r="M322" i="6"/>
  <c r="M321" i="41" s="1"/>
  <c r="P321" i="41" s="1"/>
  <c r="U322" i="6"/>
  <c r="AH322" i="6"/>
  <c r="D322" i="6"/>
  <c r="AK322" i="6"/>
  <c r="AO322" i="6"/>
  <c r="L322" i="6"/>
  <c r="S322" i="6"/>
  <c r="V322" i="6"/>
  <c r="B322" i="6"/>
  <c r="Q322" i="6"/>
  <c r="AW322" i="6" s="1"/>
  <c r="AD322" i="6"/>
  <c r="AY322" i="6" s="1"/>
  <c r="BB322" i="6" s="1"/>
  <c r="G322" i="6"/>
  <c r="Z322" i="6"/>
  <c r="O322" i="6"/>
  <c r="N321" i="41" s="1"/>
  <c r="AA322" i="6"/>
  <c r="AB322" i="6"/>
  <c r="AR322" i="6"/>
  <c r="G321" i="41"/>
  <c r="I321" i="41" s="1"/>
  <c r="AJ322" i="6"/>
  <c r="AZ322" i="6" s="1"/>
  <c r="BC322" i="6" s="1"/>
  <c r="A323" i="6"/>
  <c r="O321" i="14"/>
  <c r="AD321" i="14"/>
  <c r="W321" i="14"/>
  <c r="K321" i="14"/>
  <c r="P321" i="14"/>
  <c r="R321" i="14"/>
  <c r="E321" i="14"/>
  <c r="AG321" i="14"/>
  <c r="AH321" i="14"/>
  <c r="N321" i="14"/>
  <c r="M321" i="14"/>
  <c r="D321" i="14"/>
  <c r="X321" i="14"/>
  <c r="AJ321" i="14"/>
  <c r="J321" i="14"/>
  <c r="G321" i="14"/>
  <c r="Q321" i="14"/>
  <c r="AF321" i="14"/>
  <c r="AE321" i="14"/>
  <c r="V321" i="14"/>
  <c r="L321" i="14"/>
  <c r="C321" i="14"/>
  <c r="AB321" i="14"/>
  <c r="U321" i="14"/>
  <c r="F321" i="14"/>
  <c r="I321" i="14"/>
  <c r="Z321" i="14"/>
  <c r="AO323" i="6"/>
  <c r="J323" i="6"/>
  <c r="AV323" i="6" s="1"/>
  <c r="AN323" i="6"/>
  <c r="Q323" i="6"/>
  <c r="AB323" i="6"/>
  <c r="AR323" i="6"/>
  <c r="U323" i="6"/>
  <c r="D323" i="6"/>
  <c r="E323" i="6"/>
  <c r="C322" i="41" s="1"/>
  <c r="R323" i="6"/>
  <c r="AK323" i="6"/>
  <c r="AG323" i="6"/>
  <c r="G322" i="41"/>
  <c r="J322" i="41" s="1"/>
  <c r="AD323" i="6"/>
  <c r="AY323" i="6" s="1"/>
  <c r="BB323" i="6" s="1"/>
  <c r="X323" i="6"/>
  <c r="AX323" i="6" s="1"/>
  <c r="BA323" i="6" s="1"/>
  <c r="Z323" i="6"/>
  <c r="A323" i="14"/>
  <c r="AE323" i="6"/>
  <c r="T323" i="6"/>
  <c r="F323" i="6"/>
  <c r="AA323" i="6"/>
  <c r="AJ323" i="6"/>
  <c r="AZ323" i="6" s="1"/>
  <c r="BC323" i="6" s="1"/>
  <c r="AM323" i="6"/>
  <c r="AF323" i="6"/>
  <c r="B323" i="6"/>
  <c r="Y323" i="6"/>
  <c r="H323" i="6"/>
  <c r="AU323" i="6" s="1"/>
  <c r="G323" i="6"/>
  <c r="AL323" i="6"/>
  <c r="O323" i="6"/>
  <c r="N322" i="41" s="1"/>
  <c r="M323" i="6"/>
  <c r="M322" i="41" s="1"/>
  <c r="P322" i="41" s="1"/>
  <c r="S323" i="6"/>
  <c r="N323" i="6"/>
  <c r="A322" i="41"/>
  <c r="D322" i="41" s="1"/>
  <c r="L323" i="6"/>
  <c r="AQ323" i="6"/>
  <c r="K323" i="6"/>
  <c r="C323" i="6"/>
  <c r="B322" i="41"/>
  <c r="V323" i="6"/>
  <c r="AH323" i="6"/>
  <c r="A324" i="6"/>
  <c r="W322" i="14"/>
  <c r="U322" i="14"/>
  <c r="AE322" i="14"/>
  <c r="G322" i="14"/>
  <c r="AF322" i="14"/>
  <c r="I322" i="14"/>
  <c r="V322" i="14"/>
  <c r="Z322" i="14"/>
  <c r="Q322" i="14"/>
  <c r="AD322" i="14"/>
  <c r="J322" i="14"/>
  <c r="F322" i="14"/>
  <c r="O322" i="14"/>
  <c r="AH322" i="14"/>
  <c r="K322" i="14"/>
  <c r="N322" i="14"/>
  <c r="P322" i="14"/>
  <c r="M322" i="14"/>
  <c r="L322" i="14"/>
  <c r="C322" i="14"/>
  <c r="R322" i="14"/>
  <c r="AB322" i="14"/>
  <c r="AJ322" i="14"/>
  <c r="X322" i="14"/>
  <c r="AG322" i="14"/>
  <c r="D322" i="14"/>
  <c r="E322" i="14"/>
  <c r="J321" i="41"/>
  <c r="H321" i="41"/>
  <c r="H322" i="41"/>
  <c r="I322" i="41"/>
  <c r="AQ324" i="6"/>
  <c r="AJ324" i="6"/>
  <c r="AZ324" i="6" s="1"/>
  <c r="BC324" i="6" s="1"/>
  <c r="AK324" i="6"/>
  <c r="AO324" i="6"/>
  <c r="AA324" i="6"/>
  <c r="M324" i="6"/>
  <c r="M323" i="41" s="1"/>
  <c r="P323" i="41" s="1"/>
  <c r="S324" i="6"/>
  <c r="B324" i="6"/>
  <c r="AN324" i="6"/>
  <c r="H324" i="6"/>
  <c r="AU324" i="6" s="1"/>
  <c r="T324" i="6"/>
  <c r="D324" i="6"/>
  <c r="C324" i="6"/>
  <c r="B323" i="41"/>
  <c r="AD324" i="6"/>
  <c r="AY324" i="6" s="1"/>
  <c r="BB324" i="6" s="1"/>
  <c r="AF324" i="6"/>
  <c r="AR324" i="6"/>
  <c r="V324" i="6"/>
  <c r="F324" i="6"/>
  <c r="U324" i="6"/>
  <c r="Q324" i="6"/>
  <c r="AW324" i="6" s="1"/>
  <c r="X324" i="6"/>
  <c r="AX324" i="6" s="1"/>
  <c r="BA324" i="6" s="1"/>
  <c r="AG324" i="6"/>
  <c r="Y324" i="6"/>
  <c r="J324" i="6"/>
  <c r="AV324" i="6" s="1"/>
  <c r="E324" i="6"/>
  <c r="C323" i="41" s="1"/>
  <c r="L324" i="6"/>
  <c r="AB324" i="6"/>
  <c r="N324" i="6"/>
  <c r="A324" i="14"/>
  <c r="AH324" i="6"/>
  <c r="O324" i="6"/>
  <c r="N323" i="41" s="1"/>
  <c r="A323" i="41"/>
  <c r="D323" i="41" s="1"/>
  <c r="AM324" i="6"/>
  <c r="AE324" i="6"/>
  <c r="K324" i="6"/>
  <c r="G323" i="41"/>
  <c r="R324" i="6"/>
  <c r="AL324" i="6"/>
  <c r="Z324" i="6"/>
  <c r="G324" i="6"/>
  <c r="A325" i="6"/>
  <c r="AB323" i="14"/>
  <c r="G323" i="14"/>
  <c r="O323" i="14"/>
  <c r="K323" i="14"/>
  <c r="L323" i="14"/>
  <c r="AE323" i="14"/>
  <c r="M323" i="14"/>
  <c r="R323" i="14"/>
  <c r="AF323" i="14"/>
  <c r="Q323" i="14"/>
  <c r="AJ323" i="14"/>
  <c r="U323" i="14"/>
  <c r="X323" i="14"/>
  <c r="E323" i="14"/>
  <c r="N323" i="14"/>
  <c r="AG323" i="14"/>
  <c r="D323" i="14"/>
  <c r="Z323" i="14"/>
  <c r="I323" i="14"/>
  <c r="J323" i="14"/>
  <c r="C323" i="14"/>
  <c r="AD323" i="14"/>
  <c r="P323" i="14"/>
  <c r="F323" i="14"/>
  <c r="V323" i="14"/>
  <c r="AH323" i="14"/>
  <c r="W323" i="14"/>
  <c r="I324" i="14"/>
  <c r="F324" i="14"/>
  <c r="AG324" i="14"/>
  <c r="D324" i="14"/>
  <c r="M324" i="14"/>
  <c r="C324" i="14"/>
  <c r="Q324" i="14"/>
  <c r="AF324" i="14"/>
  <c r="AH324" i="14"/>
  <c r="AD324" i="14"/>
  <c r="R324" i="14"/>
  <c r="G324" i="14"/>
  <c r="AB324" i="14"/>
  <c r="K324" i="14"/>
  <c r="J324" i="14"/>
  <c r="X324" i="14"/>
  <c r="V324" i="14"/>
  <c r="Z324" i="14"/>
  <c r="AJ324" i="14"/>
  <c r="L324" i="14"/>
  <c r="O324" i="14"/>
  <c r="U324" i="14"/>
  <c r="AE324" i="14"/>
  <c r="E324" i="14"/>
  <c r="N324" i="14"/>
  <c r="P324" i="14"/>
  <c r="W324" i="14"/>
  <c r="U325" i="6"/>
  <c r="AM325" i="6"/>
  <c r="K325" i="6"/>
  <c r="A325" i="14"/>
  <c r="J325" i="6"/>
  <c r="AV325" i="6" s="1"/>
  <c r="G324" i="41"/>
  <c r="Q325" i="6"/>
  <c r="AD325" i="6"/>
  <c r="AY325" i="6" s="1"/>
  <c r="BB325" i="6" s="1"/>
  <c r="E325" i="6"/>
  <c r="C324" i="41" s="1"/>
  <c r="D325" i="6"/>
  <c r="AA325" i="6"/>
  <c r="L325" i="6"/>
  <c r="G325" i="6"/>
  <c r="Y325" i="6"/>
  <c r="AN325" i="6"/>
  <c r="V325" i="6"/>
  <c r="H325" i="6"/>
  <c r="AU325" i="6" s="1"/>
  <c r="AJ325" i="6"/>
  <c r="AZ325" i="6" s="1"/>
  <c r="BC325" i="6" s="1"/>
  <c r="C325" i="6"/>
  <c r="B324" i="41"/>
  <c r="AF325" i="6"/>
  <c r="B325" i="6"/>
  <c r="AB325" i="6"/>
  <c r="AH325" i="6"/>
  <c r="N325" i="6"/>
  <c r="AQ325" i="6"/>
  <c r="AE325" i="6"/>
  <c r="T325" i="6"/>
  <c r="O325" i="6"/>
  <c r="N324" i="41" s="1"/>
  <c r="S325" i="6"/>
  <c r="AR325" i="6"/>
  <c r="AO325" i="6"/>
  <c r="R325" i="6"/>
  <c r="X325" i="6"/>
  <c r="AX325" i="6" s="1"/>
  <c r="BA325" i="6" s="1"/>
  <c r="A324" i="41"/>
  <c r="D324" i="41" s="1"/>
  <c r="AL325" i="6"/>
  <c r="F325" i="6"/>
  <c r="AK325" i="6"/>
  <c r="Z325" i="6"/>
  <c r="M325" i="6"/>
  <c r="M324" i="41" s="1"/>
  <c r="P324" i="41" s="1"/>
  <c r="AG325" i="6"/>
  <c r="A326" i="6"/>
  <c r="I324" i="41"/>
  <c r="J324" i="41"/>
  <c r="H324" i="41"/>
  <c r="C325" i="14"/>
  <c r="M325" i="14"/>
  <c r="R325" i="14"/>
  <c r="AD325" i="14"/>
  <c r="AF325" i="14"/>
  <c r="G325" i="14"/>
  <c r="AB325" i="14"/>
  <c r="K325" i="14"/>
  <c r="V325" i="14"/>
  <c r="D325" i="14"/>
  <c r="P325" i="14"/>
  <c r="E325" i="14"/>
  <c r="I325" i="14"/>
  <c r="O325" i="14"/>
  <c r="J325" i="14"/>
  <c r="L325" i="14"/>
  <c r="F325" i="14"/>
  <c r="AH325" i="14"/>
  <c r="AG325" i="14"/>
  <c r="AE325" i="14"/>
  <c r="U325" i="14"/>
  <c r="AJ325" i="14"/>
  <c r="N325" i="14"/>
  <c r="Z325" i="14"/>
  <c r="W325" i="14"/>
  <c r="Q325" i="14"/>
  <c r="X325" i="14"/>
  <c r="R326" i="6"/>
  <c r="AN326" i="6"/>
  <c r="K326" i="6"/>
  <c r="S326" i="6"/>
  <c r="J326" i="6"/>
  <c r="AV326" i="6" s="1"/>
  <c r="U326" i="6"/>
  <c r="AO326" i="6"/>
  <c r="AE326" i="6"/>
  <c r="AB326" i="6"/>
  <c r="AL326" i="6"/>
  <c r="AJ326" i="6"/>
  <c r="AZ326" i="6" s="1"/>
  <c r="BC326" i="6" s="1"/>
  <c r="V326" i="6"/>
  <c r="AM326" i="6"/>
  <c r="Z326" i="6"/>
  <c r="F326" i="6"/>
  <c r="Y326" i="6"/>
  <c r="T326" i="6"/>
  <c r="G325" i="41"/>
  <c r="J325" i="41" s="1"/>
  <c r="Q326" i="6"/>
  <c r="O325" i="41" s="1"/>
  <c r="AH326" i="6"/>
  <c r="AQ326" i="6"/>
  <c r="D326" i="6"/>
  <c r="B326" i="6"/>
  <c r="AG326" i="6"/>
  <c r="H326" i="6"/>
  <c r="AU326" i="6" s="1"/>
  <c r="AK326" i="6"/>
  <c r="C326" i="6"/>
  <c r="B325" i="41"/>
  <c r="G326" i="6"/>
  <c r="L326" i="6"/>
  <c r="M326" i="6"/>
  <c r="M325" i="41" s="1"/>
  <c r="P325" i="41" s="1"/>
  <c r="X326" i="6"/>
  <c r="AX326" i="6" s="1"/>
  <c r="BA326" i="6" s="1"/>
  <c r="AA326" i="6"/>
  <c r="N326" i="6"/>
  <c r="E326" i="6"/>
  <c r="C325" i="41" s="1"/>
  <c r="AD326" i="6"/>
  <c r="AY326" i="6" s="1"/>
  <c r="BB326" i="6" s="1"/>
  <c r="A326" i="14"/>
  <c r="AF326" i="6"/>
  <c r="O326" i="6"/>
  <c r="N325" i="41" s="1"/>
  <c r="A325" i="41"/>
  <c r="D325" i="41" s="1"/>
  <c r="AR326" i="6"/>
  <c r="A327" i="6"/>
  <c r="G326" i="14"/>
  <c r="R326" i="14"/>
  <c r="AG326" i="14"/>
  <c r="E326" i="14"/>
  <c r="AD326" i="14"/>
  <c r="AJ326" i="14"/>
  <c r="W326" i="14"/>
  <c r="N326" i="14"/>
  <c r="Z326" i="14"/>
  <c r="D326" i="14"/>
  <c r="L326" i="14"/>
  <c r="P326" i="14"/>
  <c r="F326" i="14"/>
  <c r="AH326" i="14"/>
  <c r="X326" i="14"/>
  <c r="AE326" i="14"/>
  <c r="AF326" i="14"/>
  <c r="K326" i="14"/>
  <c r="AB326" i="14"/>
  <c r="Q326" i="14"/>
  <c r="I326" i="14"/>
  <c r="V326" i="14"/>
  <c r="M326" i="14"/>
  <c r="O326" i="14"/>
  <c r="U326" i="14"/>
  <c r="J326" i="14"/>
  <c r="C326" i="14"/>
  <c r="H325" i="41"/>
  <c r="I325" i="41"/>
  <c r="G327" i="6"/>
  <c r="Y327" i="6"/>
  <c r="AL327" i="6"/>
  <c r="AG327" i="6"/>
  <c r="A326" i="41"/>
  <c r="D326" i="41" s="1"/>
  <c r="Z327" i="6"/>
  <c r="X327" i="6"/>
  <c r="AX327" i="6" s="1"/>
  <c r="BA327" i="6" s="1"/>
  <c r="C327" i="6"/>
  <c r="B326" i="41"/>
  <c r="E327" i="6"/>
  <c r="C326" i="41"/>
  <c r="AH327" i="6"/>
  <c r="AD327" i="6"/>
  <c r="AY327" i="6" s="1"/>
  <c r="BB327" i="6" s="1"/>
  <c r="G326" i="41"/>
  <c r="AQ327" i="6"/>
  <c r="AR327" i="6"/>
  <c r="AE327" i="6"/>
  <c r="K327" i="6"/>
  <c r="J327" i="6"/>
  <c r="AV327" i="6" s="1"/>
  <c r="R327" i="6"/>
  <c r="N327" i="6"/>
  <c r="O327" i="6"/>
  <c r="N326" i="41" s="1"/>
  <c r="U327" i="6"/>
  <c r="AF327" i="6"/>
  <c r="AO327" i="6"/>
  <c r="H327" i="6"/>
  <c r="AU327" i="6" s="1"/>
  <c r="M327" i="6"/>
  <c r="M326" i="41" s="1"/>
  <c r="P326" i="41" s="1"/>
  <c r="AM327" i="6"/>
  <c r="AA327" i="6"/>
  <c r="AJ327" i="6"/>
  <c r="AZ327" i="6" s="1"/>
  <c r="BC327" i="6" s="1"/>
  <c r="T327" i="6"/>
  <c r="L327" i="6"/>
  <c r="S327" i="6"/>
  <c r="B327" i="6"/>
  <c r="A327" i="14"/>
  <c r="AN327" i="6"/>
  <c r="AK327" i="6"/>
  <c r="Q327" i="6"/>
  <c r="O326" i="41" s="1"/>
  <c r="D327" i="6"/>
  <c r="V327" i="6"/>
  <c r="F327" i="6"/>
  <c r="AB327" i="6"/>
  <c r="A328" i="6"/>
  <c r="AM328" i="6"/>
  <c r="Y328" i="6"/>
  <c r="E328" i="6"/>
  <c r="C327" i="41" s="1"/>
  <c r="G327" i="41"/>
  <c r="AR328" i="6"/>
  <c r="AO328" i="6"/>
  <c r="K328" i="6"/>
  <c r="AD328" i="6"/>
  <c r="AY328" i="6" s="1"/>
  <c r="BB328" i="6" s="1"/>
  <c r="AH328" i="6"/>
  <c r="J328" i="6"/>
  <c r="AV328" i="6" s="1"/>
  <c r="Z328" i="6"/>
  <c r="AE328" i="6"/>
  <c r="AG328" i="6"/>
  <c r="AB328" i="6"/>
  <c r="N328" i="6"/>
  <c r="Q328" i="6"/>
  <c r="O327" i="41" s="1"/>
  <c r="AK328" i="6"/>
  <c r="L328" i="6"/>
  <c r="A328" i="14"/>
  <c r="B328" i="6"/>
  <c r="X328" i="6"/>
  <c r="AX328" i="6" s="1"/>
  <c r="BA328" i="6" s="1"/>
  <c r="C328" i="6"/>
  <c r="B327" i="41"/>
  <c r="AQ328" i="6"/>
  <c r="F328" i="6"/>
  <c r="D328" i="6"/>
  <c r="AA328" i="6"/>
  <c r="R328" i="6"/>
  <c r="T328" i="6"/>
  <c r="AL328" i="6"/>
  <c r="U328" i="6"/>
  <c r="AN328" i="6"/>
  <c r="G328" i="6"/>
  <c r="O328" i="6"/>
  <c r="N327" i="41" s="1"/>
  <c r="M328" i="6"/>
  <c r="M327" i="41" s="1"/>
  <c r="P327" i="41" s="1"/>
  <c r="V328" i="6"/>
  <c r="AJ328" i="6"/>
  <c r="AZ328" i="6" s="1"/>
  <c r="BC328" i="6" s="1"/>
  <c r="A327" i="41"/>
  <c r="D327" i="41" s="1"/>
  <c r="S328" i="6"/>
  <c r="AF328" i="6"/>
  <c r="H328" i="6"/>
  <c r="AU328" i="6" s="1"/>
  <c r="A329" i="6"/>
  <c r="J327" i="14"/>
  <c r="AD327" i="14"/>
  <c r="AG327" i="14"/>
  <c r="M327" i="14"/>
  <c r="L327" i="14"/>
  <c r="G327" i="14"/>
  <c r="O327" i="14"/>
  <c r="C327" i="14"/>
  <c r="R327" i="14"/>
  <c r="I327" i="14"/>
  <c r="AE327" i="14"/>
  <c r="K327" i="14"/>
  <c r="AJ327" i="14"/>
  <c r="F327" i="14"/>
  <c r="AH327" i="14"/>
  <c r="E327" i="14"/>
  <c r="U327" i="14"/>
  <c r="D327" i="14"/>
  <c r="X327" i="14"/>
  <c r="N327" i="14"/>
  <c r="AB327" i="14"/>
  <c r="AF327" i="14"/>
  <c r="P327" i="14"/>
  <c r="Z327" i="14"/>
  <c r="V327" i="14"/>
  <c r="W327" i="14"/>
  <c r="Q327" i="14"/>
  <c r="I327" i="41"/>
  <c r="AE328" i="14"/>
  <c r="Q328" i="14"/>
  <c r="P328" i="14"/>
  <c r="AF328" i="14"/>
  <c r="V328" i="14"/>
  <c r="O328" i="14"/>
  <c r="C328" i="14"/>
  <c r="N328" i="14"/>
  <c r="W328" i="14"/>
  <c r="F328" i="14"/>
  <c r="M328" i="14"/>
  <c r="E328" i="14"/>
  <c r="R328" i="14"/>
  <c r="AB328" i="14"/>
  <c r="D328" i="14"/>
  <c r="AH328" i="14"/>
  <c r="G328" i="14"/>
  <c r="AJ328" i="14"/>
  <c r="J328" i="14"/>
  <c r="Z328" i="14"/>
  <c r="U328" i="14"/>
  <c r="AD328" i="14"/>
  <c r="K328" i="14"/>
  <c r="I328" i="14"/>
  <c r="X328" i="14"/>
  <c r="L328" i="14"/>
  <c r="AG328" i="14"/>
  <c r="Y329" i="6"/>
  <c r="V329" i="6"/>
  <c r="X329" i="6"/>
  <c r="AX329" i="6" s="1"/>
  <c r="BA329" i="6" s="1"/>
  <c r="A329" i="14"/>
  <c r="AD329" i="6"/>
  <c r="AY329" i="6" s="1"/>
  <c r="BB329" i="6" s="1"/>
  <c r="D329" i="6"/>
  <c r="AL329" i="6"/>
  <c r="K329" i="6"/>
  <c r="E329" i="6"/>
  <c r="C328" i="41" s="1"/>
  <c r="AF329" i="6"/>
  <c r="AR329" i="6"/>
  <c r="F329" i="6"/>
  <c r="B329" i="6"/>
  <c r="AN329" i="6"/>
  <c r="AA329" i="6"/>
  <c r="Z329" i="6"/>
  <c r="C329" i="6"/>
  <c r="B328" i="41"/>
  <c r="AM329" i="6"/>
  <c r="S329" i="6"/>
  <c r="AO329" i="6"/>
  <c r="AH329" i="6"/>
  <c r="L329" i="6"/>
  <c r="Q329" i="6"/>
  <c r="AE329" i="6"/>
  <c r="G329" i="6"/>
  <c r="AK329" i="6"/>
  <c r="N329" i="6"/>
  <c r="AQ329" i="6"/>
  <c r="R329" i="6"/>
  <c r="O329" i="6"/>
  <c r="N328" i="41" s="1"/>
  <c r="M329" i="6"/>
  <c r="M328" i="41" s="1"/>
  <c r="P328" i="41" s="1"/>
  <c r="H329" i="6"/>
  <c r="AU329" i="6" s="1"/>
  <c r="AB329" i="6"/>
  <c r="G328" i="41"/>
  <c r="U329" i="6"/>
  <c r="A328" i="41"/>
  <c r="D328" i="41" s="1"/>
  <c r="AG329" i="6"/>
  <c r="T329" i="6"/>
  <c r="J329" i="6"/>
  <c r="AV329" i="6" s="1"/>
  <c r="AJ329" i="6"/>
  <c r="AZ329" i="6" s="1"/>
  <c r="BC329" i="6" s="1"/>
  <c r="A330" i="6"/>
  <c r="L329" i="14"/>
  <c r="AD329" i="14"/>
  <c r="D329" i="14"/>
  <c r="AE329" i="14"/>
  <c r="K329" i="14"/>
  <c r="AH329" i="14"/>
  <c r="AF329" i="14"/>
  <c r="R329" i="14"/>
  <c r="N329" i="14"/>
  <c r="F329" i="14"/>
  <c r="Q329" i="14"/>
  <c r="O329" i="14"/>
  <c r="E329" i="14"/>
  <c r="AJ329" i="14"/>
  <c r="G329" i="14"/>
  <c r="P329" i="14"/>
  <c r="V329" i="14"/>
  <c r="I329" i="14"/>
  <c r="Z329" i="14"/>
  <c r="U329" i="14"/>
  <c r="W329" i="14"/>
  <c r="J329" i="14"/>
  <c r="X329" i="14"/>
  <c r="C329" i="14"/>
  <c r="M329" i="14"/>
  <c r="AB329" i="14"/>
  <c r="AG329" i="14"/>
  <c r="O330" i="6"/>
  <c r="N329" i="41" s="1"/>
  <c r="AJ330" i="6"/>
  <c r="AZ330" i="6" s="1"/>
  <c r="BC330" i="6" s="1"/>
  <c r="AB330" i="6"/>
  <c r="K330" i="6"/>
  <c r="AR330" i="6"/>
  <c r="AD330" i="6"/>
  <c r="AY330" i="6" s="1"/>
  <c r="BB330" i="6" s="1"/>
  <c r="U330" i="6"/>
  <c r="X330" i="6"/>
  <c r="AX330" i="6" s="1"/>
  <c r="BA330" i="6" s="1"/>
  <c r="AA330" i="6"/>
  <c r="M330" i="6"/>
  <c r="M329" i="41" s="1"/>
  <c r="P329" i="41" s="1"/>
  <c r="R330" i="6"/>
  <c r="AG330" i="6"/>
  <c r="AQ330" i="6"/>
  <c r="AO330" i="6"/>
  <c r="AF330" i="6"/>
  <c r="AH330" i="6"/>
  <c r="A330" i="14"/>
  <c r="AL330" i="6"/>
  <c r="AE330" i="6"/>
  <c r="Y330" i="6"/>
  <c r="G329" i="41"/>
  <c r="I329" i="41" s="1"/>
  <c r="J330" i="6"/>
  <c r="AV330" i="6" s="1"/>
  <c r="E330" i="6"/>
  <c r="C329" i="41"/>
  <c r="G330" i="6"/>
  <c r="Q330" i="6"/>
  <c r="AW330" i="6" s="1"/>
  <c r="AM330" i="6"/>
  <c r="V330" i="6"/>
  <c r="H330" i="6"/>
  <c r="AU330" i="6" s="1"/>
  <c r="Z330" i="6"/>
  <c r="AN330" i="6"/>
  <c r="D330" i="6"/>
  <c r="A329" i="41"/>
  <c r="D329" i="41" s="1"/>
  <c r="N330" i="6"/>
  <c r="C330" i="6"/>
  <c r="B329" i="41"/>
  <c r="L330" i="6"/>
  <c r="T330" i="6"/>
  <c r="B330" i="6"/>
  <c r="S330" i="6"/>
  <c r="F330" i="6"/>
  <c r="AK330" i="6"/>
  <c r="A331" i="6"/>
  <c r="Y331" i="6"/>
  <c r="X331" i="6"/>
  <c r="AX331" i="6" s="1"/>
  <c r="BA331" i="6" s="1"/>
  <c r="U331" i="6"/>
  <c r="AR331" i="6"/>
  <c r="S331" i="6"/>
  <c r="AN331" i="6"/>
  <c r="G330" i="41"/>
  <c r="I330" i="41" s="1"/>
  <c r="T331" i="6"/>
  <c r="J331" i="6"/>
  <c r="AV331" i="6" s="1"/>
  <c r="Z331" i="6"/>
  <c r="AH331" i="6"/>
  <c r="AK331" i="6"/>
  <c r="AQ331" i="6"/>
  <c r="L331" i="6"/>
  <c r="AB331" i="6"/>
  <c r="A331" i="14"/>
  <c r="AF331" i="6"/>
  <c r="F331" i="6"/>
  <c r="Q331" i="6"/>
  <c r="O330" i="41" s="1"/>
  <c r="E331" i="6"/>
  <c r="C330" i="41" s="1"/>
  <c r="AG331" i="6"/>
  <c r="B331" i="6"/>
  <c r="AL331" i="6"/>
  <c r="AA331" i="6"/>
  <c r="K331" i="6"/>
  <c r="V331" i="6"/>
  <c r="AD331" i="6"/>
  <c r="AY331" i="6" s="1"/>
  <c r="BB331" i="6" s="1"/>
  <c r="C331" i="6"/>
  <c r="B330" i="41"/>
  <c r="D331" i="6"/>
  <c r="AE331" i="6"/>
  <c r="AO331" i="6"/>
  <c r="O331" i="6"/>
  <c r="N330" i="41" s="1"/>
  <c r="M331" i="6"/>
  <c r="M330" i="41" s="1"/>
  <c r="P330" i="41" s="1"/>
  <c r="AM331" i="6"/>
  <c r="AJ331" i="6"/>
  <c r="AZ331" i="6" s="1"/>
  <c r="BC331" i="6" s="1"/>
  <c r="N331" i="6"/>
  <c r="H331" i="6"/>
  <c r="AU331" i="6" s="1"/>
  <c r="A330" i="41"/>
  <c r="D330" i="41" s="1"/>
  <c r="G331" i="6"/>
  <c r="R331" i="6"/>
  <c r="A332" i="6"/>
  <c r="D330" i="14"/>
  <c r="AE330" i="14"/>
  <c r="I330" i="14"/>
  <c r="F330" i="14"/>
  <c r="AG330" i="14"/>
  <c r="Z330" i="14"/>
  <c r="L330" i="14"/>
  <c r="J330" i="14"/>
  <c r="U330" i="14"/>
  <c r="AD330" i="14"/>
  <c r="E330" i="14"/>
  <c r="X330" i="14"/>
  <c r="R330" i="14"/>
  <c r="P330" i="14"/>
  <c r="W330" i="14"/>
  <c r="O330" i="14"/>
  <c r="V330" i="14"/>
  <c r="Q330" i="14"/>
  <c r="K330" i="14"/>
  <c r="G330" i="14"/>
  <c r="AH330" i="14"/>
  <c r="C330" i="14"/>
  <c r="AB330" i="14"/>
  <c r="M330" i="14"/>
  <c r="AJ330" i="14"/>
  <c r="AF330" i="14"/>
  <c r="N330" i="14"/>
  <c r="J330" i="41"/>
  <c r="H330" i="41"/>
  <c r="AO332" i="6"/>
  <c r="R332" i="6"/>
  <c r="AJ332" i="6"/>
  <c r="AZ332" i="6" s="1"/>
  <c r="BC332" i="6" s="1"/>
  <c r="AR332" i="6"/>
  <c r="N332" i="6"/>
  <c r="A332" i="14"/>
  <c r="AQ332" i="6"/>
  <c r="Y332" i="6"/>
  <c r="AK332" i="6"/>
  <c r="AB332" i="6"/>
  <c r="J332" i="6"/>
  <c r="AV332" i="6" s="1"/>
  <c r="G332" i="6"/>
  <c r="AF332" i="6"/>
  <c r="A331" i="41"/>
  <c r="D331" i="41" s="1"/>
  <c r="O332" i="6"/>
  <c r="N331" i="41" s="1"/>
  <c r="U332" i="6"/>
  <c r="AM332" i="6"/>
  <c r="AH332" i="6"/>
  <c r="AN332" i="6"/>
  <c r="L332" i="6"/>
  <c r="F332" i="6"/>
  <c r="AL332" i="6"/>
  <c r="K332" i="6"/>
  <c r="X332" i="6"/>
  <c r="AX332" i="6" s="1"/>
  <c r="BA332" i="6" s="1"/>
  <c r="B332" i="6"/>
  <c r="T332" i="6"/>
  <c r="E332" i="6"/>
  <c r="C331" i="41" s="1"/>
  <c r="AD332" i="6"/>
  <c r="AY332" i="6" s="1"/>
  <c r="BB332" i="6" s="1"/>
  <c r="M332" i="6"/>
  <c r="M331" i="41" s="1"/>
  <c r="P331" i="41" s="1"/>
  <c r="AE332" i="6"/>
  <c r="D332" i="6"/>
  <c r="S332" i="6"/>
  <c r="H332" i="6"/>
  <c r="AU332" i="6" s="1"/>
  <c r="C332" i="6"/>
  <c r="B331" i="41"/>
  <c r="Z332" i="6"/>
  <c r="V332" i="6"/>
  <c r="AG332" i="6"/>
  <c r="G331" i="41"/>
  <c r="AA332" i="6"/>
  <c r="Q332" i="6"/>
  <c r="O331" i="41" s="1"/>
  <c r="A333" i="6"/>
  <c r="R331" i="14"/>
  <c r="M331" i="14"/>
  <c r="G331" i="14"/>
  <c r="W331" i="14"/>
  <c r="N331" i="14"/>
  <c r="AG331" i="14"/>
  <c r="AF331" i="14"/>
  <c r="AH331" i="14"/>
  <c r="E331" i="14"/>
  <c r="AD331" i="14"/>
  <c r="AJ331" i="14"/>
  <c r="O331" i="14"/>
  <c r="Q331" i="14"/>
  <c r="K331" i="14"/>
  <c r="D331" i="14"/>
  <c r="AB331" i="14"/>
  <c r="AE331" i="14"/>
  <c r="F331" i="14"/>
  <c r="V331" i="14"/>
  <c r="P331" i="14"/>
  <c r="X331" i="14"/>
  <c r="L331" i="14"/>
  <c r="C331" i="14"/>
  <c r="I331" i="14"/>
  <c r="U331" i="14"/>
  <c r="J331" i="14"/>
  <c r="Z331" i="14"/>
  <c r="X333" i="6"/>
  <c r="AX333" i="6" s="1"/>
  <c r="BA333" i="6" s="1"/>
  <c r="C333" i="6"/>
  <c r="B332" i="41"/>
  <c r="Q333" i="6"/>
  <c r="O332" i="41" s="1"/>
  <c r="Z333" i="6"/>
  <c r="AA333" i="6"/>
  <c r="G333" i="6"/>
  <c r="E333" i="6"/>
  <c r="C332" i="41" s="1"/>
  <c r="L333" i="6"/>
  <c r="G332" i="41"/>
  <c r="V333" i="6"/>
  <c r="AB333" i="6"/>
  <c r="F333" i="6"/>
  <c r="N333" i="6"/>
  <c r="AQ333" i="6"/>
  <c r="Y333" i="6"/>
  <c r="J333" i="6"/>
  <c r="AV333" i="6" s="1"/>
  <c r="AO333" i="6"/>
  <c r="D333" i="6"/>
  <c r="B333" i="6"/>
  <c r="AE333" i="6"/>
  <c r="H333" i="6"/>
  <c r="AU333" i="6" s="1"/>
  <c r="AD333" i="6"/>
  <c r="AY333" i="6" s="1"/>
  <c r="BB333" i="6" s="1"/>
  <c r="R333" i="6"/>
  <c r="AM333" i="6"/>
  <c r="K333" i="6"/>
  <c r="A333" i="14"/>
  <c r="AR333" i="6"/>
  <c r="U333" i="6"/>
  <c r="AL333" i="6"/>
  <c r="AJ333" i="6"/>
  <c r="AZ333" i="6" s="1"/>
  <c r="BC333" i="6" s="1"/>
  <c r="A332" i="41"/>
  <c r="D332" i="41" s="1"/>
  <c r="AN333" i="6"/>
  <c r="AF333" i="6"/>
  <c r="AK333" i="6"/>
  <c r="S333" i="6"/>
  <c r="AG333" i="6"/>
  <c r="AH333" i="6"/>
  <c r="T333" i="6"/>
  <c r="O333" i="6"/>
  <c r="N332" i="41" s="1"/>
  <c r="M333" i="6"/>
  <c r="M332" i="41" s="1"/>
  <c r="P332" i="41" s="1"/>
  <c r="A334" i="6"/>
  <c r="N332" i="14"/>
  <c r="P332" i="14"/>
  <c r="E332" i="14"/>
  <c r="W332" i="14"/>
  <c r="AB332" i="14"/>
  <c r="U332" i="14"/>
  <c r="AG332" i="14"/>
  <c r="AD332" i="14"/>
  <c r="K332" i="14"/>
  <c r="AH332" i="14"/>
  <c r="AF332" i="14"/>
  <c r="Z332" i="14"/>
  <c r="M332" i="14"/>
  <c r="O332" i="14"/>
  <c r="I332" i="14"/>
  <c r="Q332" i="14"/>
  <c r="R332" i="14"/>
  <c r="X332" i="14"/>
  <c r="F332" i="14"/>
  <c r="AE332" i="14"/>
  <c r="V332" i="14"/>
  <c r="J332" i="14"/>
  <c r="D332" i="14"/>
  <c r="AJ332" i="14"/>
  <c r="G332" i="14"/>
  <c r="C332" i="14"/>
  <c r="L332" i="14"/>
  <c r="J334" i="6"/>
  <c r="AV334" i="6" s="1"/>
  <c r="C334" i="6"/>
  <c r="B333" i="41"/>
  <c r="AM334" i="6"/>
  <c r="S334" i="6"/>
  <c r="V334" i="6"/>
  <c r="A334" i="14"/>
  <c r="AO334" i="6"/>
  <c r="AL334" i="6"/>
  <c r="AR334" i="6"/>
  <c r="AA334" i="6"/>
  <c r="R334" i="6"/>
  <c r="AQ334" i="6"/>
  <c r="Z334" i="6"/>
  <c r="AB334" i="6"/>
  <c r="T334" i="6"/>
  <c r="Q334" i="6"/>
  <c r="AW334" i="6" s="1"/>
  <c r="Y334" i="6"/>
  <c r="AF334" i="6"/>
  <c r="L334" i="6"/>
  <c r="X334" i="6"/>
  <c r="AX334" i="6" s="1"/>
  <c r="BA334" i="6" s="1"/>
  <c r="K334" i="6"/>
  <c r="B334" i="6"/>
  <c r="AH334" i="6"/>
  <c r="H334" i="6"/>
  <c r="AU334" i="6" s="1"/>
  <c r="E334" i="6"/>
  <c r="C333" i="41" s="1"/>
  <c r="G333" i="41"/>
  <c r="J333" i="41" s="1"/>
  <c r="F334" i="6"/>
  <c r="AE334" i="6"/>
  <c r="D334" i="6"/>
  <c r="AD334" i="6"/>
  <c r="AY334" i="6" s="1"/>
  <c r="BB334" i="6" s="1"/>
  <c r="A333" i="41"/>
  <c r="D333" i="41"/>
  <c r="G334" i="6"/>
  <c r="O334" i="6"/>
  <c r="N333" i="41" s="1"/>
  <c r="AK334" i="6"/>
  <c r="M334" i="6"/>
  <c r="M333" i="41" s="1"/>
  <c r="P333" i="41" s="1"/>
  <c r="U334" i="6"/>
  <c r="N334" i="6"/>
  <c r="AG334" i="6"/>
  <c r="AN334" i="6"/>
  <c r="AJ334" i="6"/>
  <c r="AZ334" i="6" s="1"/>
  <c r="BC334" i="6" s="1"/>
  <c r="A335" i="6"/>
  <c r="J333" i="14"/>
  <c r="E333" i="14"/>
  <c r="AJ333" i="14"/>
  <c r="AD333" i="14"/>
  <c r="AH333" i="14"/>
  <c r="K333" i="14"/>
  <c r="AB333" i="14"/>
  <c r="V333" i="14"/>
  <c r="I333" i="14"/>
  <c r="AF333" i="14"/>
  <c r="Q333" i="14"/>
  <c r="L333" i="14"/>
  <c r="Z333" i="14"/>
  <c r="R333" i="14"/>
  <c r="D333" i="14"/>
  <c r="X333" i="14"/>
  <c r="AE333" i="14"/>
  <c r="M333" i="14"/>
  <c r="G333" i="14"/>
  <c r="C333" i="14"/>
  <c r="W333" i="14"/>
  <c r="N333" i="14"/>
  <c r="P333" i="14"/>
  <c r="AG333" i="14"/>
  <c r="U333" i="14"/>
  <c r="F333" i="14"/>
  <c r="O333" i="14"/>
  <c r="I332" i="41"/>
  <c r="J332" i="41"/>
  <c r="H332" i="41"/>
  <c r="AE334" i="14"/>
  <c r="N334" i="14"/>
  <c r="E334" i="14"/>
  <c r="C334" i="14"/>
  <c r="AH334" i="14"/>
  <c r="AD334" i="14"/>
  <c r="P334" i="14"/>
  <c r="V334" i="14"/>
  <c r="D334" i="14"/>
  <c r="G334" i="14"/>
  <c r="O334" i="14"/>
  <c r="AG334" i="14"/>
  <c r="W334" i="14"/>
  <c r="AJ334" i="14"/>
  <c r="R334" i="14"/>
  <c r="M334" i="14"/>
  <c r="Q334" i="14"/>
  <c r="AF334" i="14"/>
  <c r="K334" i="14"/>
  <c r="J334" i="14"/>
  <c r="I334" i="14"/>
  <c r="U334" i="14"/>
  <c r="L334" i="14"/>
  <c r="X334" i="14"/>
  <c r="Z334" i="14"/>
  <c r="AB334" i="14"/>
  <c r="F334" i="14"/>
  <c r="AK335" i="6"/>
  <c r="Q335" i="6"/>
  <c r="O334" i="41" s="1"/>
  <c r="U335" i="6"/>
  <c r="N335" i="6"/>
  <c r="Y335" i="6"/>
  <c r="S335" i="6"/>
  <c r="L335" i="6"/>
  <c r="O335" i="6"/>
  <c r="N334" i="41" s="1"/>
  <c r="AD335" i="6"/>
  <c r="AY335" i="6" s="1"/>
  <c r="BB335" i="6" s="1"/>
  <c r="AH335" i="6"/>
  <c r="Z335" i="6"/>
  <c r="E335" i="6"/>
  <c r="C334" i="41" s="1"/>
  <c r="AO335" i="6"/>
  <c r="AB335" i="6"/>
  <c r="F335" i="6"/>
  <c r="AQ335" i="6"/>
  <c r="G334" i="41"/>
  <c r="AR335" i="6"/>
  <c r="D335" i="6"/>
  <c r="AF335" i="6"/>
  <c r="X335" i="6"/>
  <c r="AX335" i="6" s="1"/>
  <c r="BA335" i="6" s="1"/>
  <c r="AA335" i="6"/>
  <c r="AJ335" i="6"/>
  <c r="AZ335" i="6" s="1"/>
  <c r="BC335" i="6" s="1"/>
  <c r="AE335" i="6"/>
  <c r="A335" i="14"/>
  <c r="AL335" i="6"/>
  <c r="AG335" i="6"/>
  <c r="AN335" i="6"/>
  <c r="R335" i="6"/>
  <c r="V335" i="6"/>
  <c r="B335" i="6"/>
  <c r="AM335" i="6"/>
  <c r="M335" i="6"/>
  <c r="M334" i="41" s="1"/>
  <c r="P334" i="41" s="1"/>
  <c r="T335" i="6"/>
  <c r="J335" i="6"/>
  <c r="AV335" i="6" s="1"/>
  <c r="G335" i="6"/>
  <c r="H335" i="6"/>
  <c r="AU335" i="6" s="1"/>
  <c r="K335" i="6"/>
  <c r="A334" i="41"/>
  <c r="D334" i="41"/>
  <c r="C335" i="6"/>
  <c r="B334" i="41"/>
  <c r="A336" i="6"/>
  <c r="AG336" i="6"/>
  <c r="Z336" i="6"/>
  <c r="B336" i="6"/>
  <c r="AF336" i="6"/>
  <c r="L336" i="6"/>
  <c r="R336" i="6"/>
  <c r="C336" i="6"/>
  <c r="B335" i="41"/>
  <c r="AH336" i="6"/>
  <c r="O336" i="6"/>
  <c r="N335" i="41" s="1"/>
  <c r="F336" i="6"/>
  <c r="X336" i="6"/>
  <c r="AX336" i="6" s="1"/>
  <c r="BA336" i="6" s="1"/>
  <c r="AD336" i="6"/>
  <c r="AY336" i="6" s="1"/>
  <c r="BB336" i="6" s="1"/>
  <c r="G336" i="6"/>
  <c r="AL336" i="6"/>
  <c r="AQ336" i="6"/>
  <c r="E336" i="6"/>
  <c r="C335" i="41"/>
  <c r="AM336" i="6"/>
  <c r="D336" i="6"/>
  <c r="AA336" i="6"/>
  <c r="G335" i="41"/>
  <c r="H335" i="41" s="1"/>
  <c r="S336" i="6"/>
  <c r="V336" i="6"/>
  <c r="AO336" i="6"/>
  <c r="Y336" i="6"/>
  <c r="K336" i="6"/>
  <c r="J336" i="6"/>
  <c r="AV336" i="6" s="1"/>
  <c r="AE336" i="6"/>
  <c r="AR336" i="6"/>
  <c r="N336" i="6"/>
  <c r="T336" i="6"/>
  <c r="AK336" i="6"/>
  <c r="AB336" i="6"/>
  <c r="M336" i="6"/>
  <c r="M335" i="41" s="1"/>
  <c r="P335" i="41" s="1"/>
  <c r="H336" i="6"/>
  <c r="AU336" i="6" s="1"/>
  <c r="U336" i="6"/>
  <c r="AJ336" i="6"/>
  <c r="AZ336" i="6" s="1"/>
  <c r="BC336" i="6" s="1"/>
  <c r="AN336" i="6"/>
  <c r="A335" i="41"/>
  <c r="D335" i="41" s="1"/>
  <c r="Q336" i="6"/>
  <c r="A336" i="14"/>
  <c r="A337" i="6"/>
  <c r="U335" i="14"/>
  <c r="Z335" i="14"/>
  <c r="K335" i="14"/>
  <c r="I335" i="14"/>
  <c r="N335" i="14"/>
  <c r="Q335" i="14"/>
  <c r="E335" i="14"/>
  <c r="AH335" i="14"/>
  <c r="X335" i="14"/>
  <c r="C335" i="14"/>
  <c r="L335" i="14"/>
  <c r="G335" i="14"/>
  <c r="AJ335" i="14"/>
  <c r="AD335" i="14"/>
  <c r="AF335" i="14"/>
  <c r="V335" i="14"/>
  <c r="R335" i="14"/>
  <c r="M335" i="14"/>
  <c r="F335" i="14"/>
  <c r="P335" i="14"/>
  <c r="J335" i="14"/>
  <c r="AE335" i="14"/>
  <c r="W335" i="14"/>
  <c r="D335" i="14"/>
  <c r="AG335" i="14"/>
  <c r="O335" i="14"/>
  <c r="AB335" i="14"/>
  <c r="D337" i="6"/>
  <c r="AA337" i="6"/>
  <c r="AR337" i="6"/>
  <c r="AN337" i="6"/>
  <c r="F337" i="6"/>
  <c r="B337" i="6"/>
  <c r="AM337" i="6"/>
  <c r="H337" i="6"/>
  <c r="AU337" i="6" s="1"/>
  <c r="G336" i="41"/>
  <c r="Q337" i="6"/>
  <c r="O336" i="41" s="1"/>
  <c r="V337" i="6"/>
  <c r="AO337" i="6"/>
  <c r="AH337" i="6"/>
  <c r="R337" i="6"/>
  <c r="X337" i="6"/>
  <c r="AX337" i="6" s="1"/>
  <c r="BA337" i="6" s="1"/>
  <c r="AF337" i="6"/>
  <c r="AK337" i="6"/>
  <c r="S337" i="6"/>
  <c r="T337" i="6"/>
  <c r="G337" i="6"/>
  <c r="AG337" i="6"/>
  <c r="E337" i="6"/>
  <c r="C336" i="41" s="1"/>
  <c r="A337" i="14"/>
  <c r="C337" i="6"/>
  <c r="B336" i="41"/>
  <c r="Z337" i="6"/>
  <c r="U337" i="6"/>
  <c r="L337" i="6"/>
  <c r="K337" i="6"/>
  <c r="AD337" i="6"/>
  <c r="AY337" i="6" s="1"/>
  <c r="BB337" i="6" s="1"/>
  <c r="AQ337" i="6"/>
  <c r="AL337" i="6"/>
  <c r="AE337" i="6"/>
  <c r="Y337" i="6"/>
  <c r="M337" i="6"/>
  <c r="M336" i="41" s="1"/>
  <c r="P336" i="41" s="1"/>
  <c r="A336" i="41"/>
  <c r="D336" i="41" s="1"/>
  <c r="J337" i="6"/>
  <c r="AV337" i="6" s="1"/>
  <c r="O337" i="6"/>
  <c r="N336" i="41" s="1"/>
  <c r="N337" i="6"/>
  <c r="AJ337" i="6"/>
  <c r="AZ337" i="6" s="1"/>
  <c r="BC337" i="6" s="1"/>
  <c r="AB337" i="6"/>
  <c r="A338" i="6"/>
  <c r="W336" i="14"/>
  <c r="AJ336" i="14"/>
  <c r="AH336" i="14"/>
  <c r="AD336" i="14"/>
  <c r="F336" i="14"/>
  <c r="AE336" i="14"/>
  <c r="AB336" i="14"/>
  <c r="O336" i="14"/>
  <c r="J336" i="14"/>
  <c r="I336" i="14"/>
  <c r="R336" i="14"/>
  <c r="Z336" i="14"/>
  <c r="K336" i="14"/>
  <c r="N336" i="14"/>
  <c r="Q336" i="14"/>
  <c r="D336" i="14"/>
  <c r="U336" i="14"/>
  <c r="G336" i="14"/>
  <c r="AF336" i="14"/>
  <c r="V336" i="14"/>
  <c r="L336" i="14"/>
  <c r="P336" i="14"/>
  <c r="C336" i="14"/>
  <c r="M336" i="14"/>
  <c r="E336" i="14"/>
  <c r="X336" i="14"/>
  <c r="AG336" i="14"/>
  <c r="U337" i="14"/>
  <c r="J337" i="14"/>
  <c r="E337" i="14"/>
  <c r="C337" i="14"/>
  <c r="N337" i="14"/>
  <c r="K337" i="14"/>
  <c r="AF337" i="14"/>
  <c r="O337" i="14"/>
  <c r="Q337" i="14"/>
  <c r="AG337" i="14"/>
  <c r="AE337" i="14"/>
  <c r="M337" i="14"/>
  <c r="I337" i="14"/>
  <c r="D337" i="14"/>
  <c r="F337" i="14"/>
  <c r="AH337" i="14"/>
  <c r="L337" i="14"/>
  <c r="R337" i="14"/>
  <c r="AJ337" i="14"/>
  <c r="V337" i="14"/>
  <c r="G337" i="14"/>
  <c r="AB337" i="14"/>
  <c r="AD337" i="14"/>
  <c r="W337" i="14"/>
  <c r="Z337" i="14"/>
  <c r="X337" i="14"/>
  <c r="P337" i="14"/>
  <c r="Y338" i="6"/>
  <c r="A338" i="14"/>
  <c r="S338" i="6"/>
  <c r="AA338" i="6"/>
  <c r="D338" i="6"/>
  <c r="M338" i="6"/>
  <c r="M337" i="41" s="1"/>
  <c r="P337" i="41" s="1"/>
  <c r="Z338" i="6"/>
  <c r="T338" i="6"/>
  <c r="AQ338" i="6"/>
  <c r="C338" i="6"/>
  <c r="B337" i="41"/>
  <c r="Q338" i="6"/>
  <c r="O337" i="41" s="1"/>
  <c r="AF338" i="6"/>
  <c r="G337" i="41"/>
  <c r="I337" i="41" s="1"/>
  <c r="AM338" i="6"/>
  <c r="AO338" i="6"/>
  <c r="R338" i="6"/>
  <c r="AJ338" i="6"/>
  <c r="AZ338" i="6" s="1"/>
  <c r="BC338" i="6" s="1"/>
  <c r="K338" i="6"/>
  <c r="AD338" i="6"/>
  <c r="AY338" i="6" s="1"/>
  <c r="BB338" i="6" s="1"/>
  <c r="A337" i="41"/>
  <c r="D337" i="41" s="1"/>
  <c r="L338" i="6"/>
  <c r="V338" i="6"/>
  <c r="G338" i="6"/>
  <c r="N338" i="6"/>
  <c r="O338" i="6"/>
  <c r="N337" i="41" s="1"/>
  <c r="AB338" i="6"/>
  <c r="J338" i="6"/>
  <c r="AV338" i="6" s="1"/>
  <c r="AH338" i="6"/>
  <c r="F338" i="6"/>
  <c r="B338" i="6"/>
  <c r="U338" i="6"/>
  <c r="AR338" i="6"/>
  <c r="AL338" i="6"/>
  <c r="H338" i="6"/>
  <c r="AU338" i="6" s="1"/>
  <c r="AG338" i="6"/>
  <c r="E338" i="6"/>
  <c r="C337" i="41" s="1"/>
  <c r="AK338" i="6"/>
  <c r="AE338" i="6"/>
  <c r="AN338" i="6"/>
  <c r="X338" i="6"/>
  <c r="AX338" i="6" s="1"/>
  <c r="BA338" i="6" s="1"/>
  <c r="A339" i="6"/>
  <c r="H337" i="41"/>
  <c r="AD339" i="6"/>
  <c r="AY339" i="6" s="1"/>
  <c r="BB339" i="6" s="1"/>
  <c r="Q339" i="6"/>
  <c r="AE339" i="6"/>
  <c r="AN339" i="6"/>
  <c r="Z339" i="6"/>
  <c r="AA339" i="6"/>
  <c r="H339" i="6"/>
  <c r="AU339" i="6" s="1"/>
  <c r="AQ339" i="6"/>
  <c r="J339" i="6"/>
  <c r="AV339" i="6" s="1"/>
  <c r="E339" i="6"/>
  <c r="C338" i="41" s="1"/>
  <c r="AM339" i="6"/>
  <c r="AK339" i="6"/>
  <c r="B339" i="6"/>
  <c r="U339" i="6"/>
  <c r="X339" i="6"/>
  <c r="AX339" i="6" s="1"/>
  <c r="BA339" i="6" s="1"/>
  <c r="A339" i="14"/>
  <c r="N339" i="6"/>
  <c r="AR339" i="6"/>
  <c r="G338" i="41"/>
  <c r="I338" i="41" s="1"/>
  <c r="R339" i="6"/>
  <c r="AL339" i="6"/>
  <c r="S339" i="6"/>
  <c r="AB339" i="6"/>
  <c r="Y339" i="6"/>
  <c r="V339" i="6"/>
  <c r="AH339" i="6"/>
  <c r="AO339" i="6"/>
  <c r="G339" i="6"/>
  <c r="C339" i="6"/>
  <c r="B338" i="41"/>
  <c r="AF339" i="6"/>
  <c r="D339" i="6"/>
  <c r="F339" i="6"/>
  <c r="A338" i="41"/>
  <c r="D338" i="41" s="1"/>
  <c r="O339" i="6"/>
  <c r="N338" i="41" s="1"/>
  <c r="T339" i="6"/>
  <c r="L339" i="6"/>
  <c r="K339" i="6"/>
  <c r="AJ339" i="6"/>
  <c r="AZ339" i="6" s="1"/>
  <c r="BC339" i="6" s="1"/>
  <c r="AG339" i="6"/>
  <c r="M339" i="6"/>
  <c r="M338" i="41" s="1"/>
  <c r="P338" i="41" s="1"/>
  <c r="A340" i="6"/>
  <c r="J338" i="14"/>
  <c r="E338" i="14"/>
  <c r="AH338" i="14"/>
  <c r="Z338" i="14"/>
  <c r="K338" i="14"/>
  <c r="U338" i="14"/>
  <c r="L338" i="14"/>
  <c r="C338" i="14"/>
  <c r="I338" i="14"/>
  <c r="F338" i="14"/>
  <c r="AF338" i="14"/>
  <c r="R338" i="14"/>
  <c r="X338" i="14"/>
  <c r="M338" i="14"/>
  <c r="AE338" i="14"/>
  <c r="V338" i="14"/>
  <c r="P338" i="14"/>
  <c r="AD338" i="14"/>
  <c r="D338" i="14"/>
  <c r="W338" i="14"/>
  <c r="O338" i="14"/>
  <c r="AB338" i="14"/>
  <c r="Q338" i="14"/>
  <c r="G338" i="14"/>
  <c r="AJ338" i="14"/>
  <c r="AG338" i="14"/>
  <c r="N338" i="14"/>
  <c r="C340" i="6"/>
  <c r="B339" i="41"/>
  <c r="V340" i="6"/>
  <c r="AJ340" i="6"/>
  <c r="AZ340" i="6" s="1"/>
  <c r="BC340" i="6" s="1"/>
  <c r="D340" i="6"/>
  <c r="A340" i="14"/>
  <c r="H340" i="6"/>
  <c r="AU340" i="6" s="1"/>
  <c r="G339" i="41"/>
  <c r="J339" i="41" s="1"/>
  <c r="K340" i="6"/>
  <c r="X340" i="6"/>
  <c r="AX340" i="6" s="1"/>
  <c r="BA340" i="6" s="1"/>
  <c r="AN340" i="6"/>
  <c r="AG340" i="6"/>
  <c r="F340" i="6"/>
  <c r="U340" i="6"/>
  <c r="AF340" i="6"/>
  <c r="AD340" i="6"/>
  <c r="AY340" i="6" s="1"/>
  <c r="BB340" i="6" s="1"/>
  <c r="S340" i="6"/>
  <c r="AQ340" i="6"/>
  <c r="AM340" i="6"/>
  <c r="Y340" i="6"/>
  <c r="T340" i="6"/>
  <c r="AA340" i="6"/>
  <c r="J340" i="6"/>
  <c r="AV340" i="6" s="1"/>
  <c r="AL340" i="6"/>
  <c r="AE340" i="6"/>
  <c r="N340" i="6"/>
  <c r="O340" i="6"/>
  <c r="N339" i="41" s="1"/>
  <c r="AB340" i="6"/>
  <c r="AR340" i="6"/>
  <c r="A339" i="41"/>
  <c r="D339" i="41" s="1"/>
  <c r="M340" i="6"/>
  <c r="M339" i="41" s="1"/>
  <c r="P339" i="41" s="1"/>
  <c r="AO340" i="6"/>
  <c r="B340" i="6"/>
  <c r="R340" i="6"/>
  <c r="E340" i="6"/>
  <c r="C339" i="41" s="1"/>
  <c r="Z340" i="6"/>
  <c r="L340" i="6"/>
  <c r="G340" i="6"/>
  <c r="AH340" i="6"/>
  <c r="Q340" i="6"/>
  <c r="AK340" i="6"/>
  <c r="A341" i="6"/>
  <c r="AD339" i="14"/>
  <c r="X339" i="14"/>
  <c r="K339" i="14"/>
  <c r="V339" i="14"/>
  <c r="AG339" i="14"/>
  <c r="AB339" i="14"/>
  <c r="U339" i="14"/>
  <c r="E339" i="14"/>
  <c r="N339" i="14"/>
  <c r="AH339" i="14"/>
  <c r="I339" i="14"/>
  <c r="AE339" i="14"/>
  <c r="W339" i="14"/>
  <c r="Q339" i="14"/>
  <c r="M339" i="14"/>
  <c r="C339" i="14"/>
  <c r="AF339" i="14"/>
  <c r="L339" i="14"/>
  <c r="P339" i="14"/>
  <c r="F339" i="14"/>
  <c r="D339" i="14"/>
  <c r="O339" i="14"/>
  <c r="G339" i="14"/>
  <c r="J339" i="14"/>
  <c r="Z339" i="14"/>
  <c r="R339" i="14"/>
  <c r="AJ339" i="14"/>
  <c r="AG341" i="6"/>
  <c r="AF341" i="6"/>
  <c r="AN341" i="6"/>
  <c r="K341" i="6"/>
  <c r="AJ341" i="6"/>
  <c r="AZ341" i="6" s="1"/>
  <c r="BC341" i="6" s="1"/>
  <c r="L341" i="6"/>
  <c r="X341" i="6"/>
  <c r="AX341" i="6" s="1"/>
  <c r="BA341" i="6" s="1"/>
  <c r="AH341" i="6"/>
  <c r="Z341" i="6"/>
  <c r="AD341" i="6"/>
  <c r="AY341" i="6" s="1"/>
  <c r="BB341" i="6" s="1"/>
  <c r="F341" i="6"/>
  <c r="Y341" i="6"/>
  <c r="AE341" i="6"/>
  <c r="AL341" i="6"/>
  <c r="AO341" i="6"/>
  <c r="A341" i="14"/>
  <c r="AK341" i="6"/>
  <c r="E341" i="6"/>
  <c r="C340" i="41"/>
  <c r="G341" i="6"/>
  <c r="AQ341" i="6"/>
  <c r="D341" i="6"/>
  <c r="AA341" i="6"/>
  <c r="T341" i="6"/>
  <c r="AM341" i="6"/>
  <c r="B341" i="6"/>
  <c r="C341" i="6"/>
  <c r="B340" i="41"/>
  <c r="AB341" i="6"/>
  <c r="G340" i="41"/>
  <c r="H340" i="41" s="1"/>
  <c r="M341" i="6"/>
  <c r="M340" i="41" s="1"/>
  <c r="P340" i="41" s="1"/>
  <c r="H341" i="6"/>
  <c r="AU341" i="6" s="1"/>
  <c r="AR341" i="6"/>
  <c r="O341" i="6"/>
  <c r="N340" i="41" s="1"/>
  <c r="S341" i="6"/>
  <c r="U341" i="6"/>
  <c r="V341" i="6"/>
  <c r="N341" i="6"/>
  <c r="A340" i="41"/>
  <c r="D340" i="41" s="1"/>
  <c r="Q341" i="6"/>
  <c r="O340" i="41" s="1"/>
  <c r="J341" i="6"/>
  <c r="AV341" i="6" s="1"/>
  <c r="R341" i="6"/>
  <c r="A342" i="6"/>
  <c r="O340" i="14"/>
  <c r="Q340" i="14"/>
  <c r="C340" i="14"/>
  <c r="U340" i="14"/>
  <c r="E340" i="14"/>
  <c r="M340" i="14"/>
  <c r="W340" i="14"/>
  <c r="AJ340" i="14"/>
  <c r="N340" i="14"/>
  <c r="G340" i="14"/>
  <c r="L340" i="14"/>
  <c r="AF340" i="14"/>
  <c r="AB340" i="14"/>
  <c r="R340" i="14"/>
  <c r="P340" i="14"/>
  <c r="K340" i="14"/>
  <c r="I340" i="14"/>
  <c r="AE340" i="14"/>
  <c r="AD340" i="14"/>
  <c r="AG340" i="14"/>
  <c r="J340" i="14"/>
  <c r="F340" i="14"/>
  <c r="X340" i="14"/>
  <c r="D340" i="14"/>
  <c r="Z340" i="14"/>
  <c r="AH340" i="14"/>
  <c r="V340" i="14"/>
  <c r="G341" i="14"/>
  <c r="J341" i="14"/>
  <c r="AH341" i="14"/>
  <c r="AE341" i="14"/>
  <c r="U341" i="14"/>
  <c r="D341" i="14"/>
  <c r="Q341" i="14"/>
  <c r="O341" i="14"/>
  <c r="P341" i="14"/>
  <c r="AD341" i="14"/>
  <c r="L341" i="14"/>
  <c r="K341" i="14"/>
  <c r="C341" i="14"/>
  <c r="I341" i="14"/>
  <c r="F341" i="14"/>
  <c r="AF341" i="14"/>
  <c r="W341" i="14"/>
  <c r="V341" i="14"/>
  <c r="Z341" i="14"/>
  <c r="N341" i="14"/>
  <c r="R341" i="14"/>
  <c r="AB341" i="14"/>
  <c r="AJ341" i="14"/>
  <c r="AG341" i="14"/>
  <c r="X341" i="14"/>
  <c r="E341" i="14"/>
  <c r="M341" i="14"/>
  <c r="J340" i="41"/>
  <c r="H342" i="6"/>
  <c r="AU342" i="6" s="1"/>
  <c r="E342" i="6"/>
  <c r="C341" i="41" s="1"/>
  <c r="X342" i="6"/>
  <c r="AX342" i="6" s="1"/>
  <c r="BA342" i="6" s="1"/>
  <c r="AG342" i="6"/>
  <c r="G342" i="6"/>
  <c r="AK342" i="6"/>
  <c r="AJ342" i="6"/>
  <c r="AZ342" i="6" s="1"/>
  <c r="BC342" i="6" s="1"/>
  <c r="V342" i="6"/>
  <c r="AO342" i="6"/>
  <c r="K342" i="6"/>
  <c r="N342" i="6"/>
  <c r="U342" i="6"/>
  <c r="R342" i="6"/>
  <c r="AQ342" i="6"/>
  <c r="Y342" i="6"/>
  <c r="O342" i="6"/>
  <c r="N341" i="41" s="1"/>
  <c r="J342" i="6"/>
  <c r="AV342" i="6" s="1"/>
  <c r="G341" i="41"/>
  <c r="H341" i="41" s="1"/>
  <c r="S342" i="6"/>
  <c r="C342" i="6"/>
  <c r="B341" i="41"/>
  <c r="Q342" i="6"/>
  <c r="AH342" i="6"/>
  <c r="D342" i="6"/>
  <c r="AF342" i="6"/>
  <c r="AN342" i="6"/>
  <c r="AD342" i="6"/>
  <c r="AY342" i="6" s="1"/>
  <c r="BB342" i="6" s="1"/>
  <c r="L342" i="6"/>
  <c r="T342" i="6"/>
  <c r="AB342" i="6"/>
  <c r="AE342" i="6"/>
  <c r="F342" i="6"/>
  <c r="A341" i="41"/>
  <c r="D341" i="41" s="1"/>
  <c r="Z342" i="6"/>
  <c r="B342" i="6"/>
  <c r="A342" i="14"/>
  <c r="AL342" i="6"/>
  <c r="AA342" i="6"/>
  <c r="AR342" i="6"/>
  <c r="AM342" i="6"/>
  <c r="M342" i="6"/>
  <c r="M341" i="41" s="1"/>
  <c r="P341" i="41" s="1"/>
  <c r="A343" i="6"/>
  <c r="J342" i="14"/>
  <c r="E342" i="14"/>
  <c r="D342" i="14"/>
  <c r="M342" i="14"/>
  <c r="V342" i="14"/>
  <c r="F342" i="14"/>
  <c r="I342" i="14"/>
  <c r="AE342" i="14"/>
  <c r="O342" i="14"/>
  <c r="G342" i="14"/>
  <c r="AG342" i="14"/>
  <c r="L342" i="14"/>
  <c r="AF342" i="14"/>
  <c r="AJ342" i="14"/>
  <c r="U342" i="14"/>
  <c r="P342" i="14"/>
  <c r="N342" i="14"/>
  <c r="X342" i="14"/>
  <c r="AD342" i="14"/>
  <c r="Z342" i="14"/>
  <c r="W342" i="14"/>
  <c r="Q342" i="14"/>
  <c r="AH342" i="14"/>
  <c r="R342" i="14"/>
  <c r="C342" i="14"/>
  <c r="K342" i="14"/>
  <c r="AB342" i="14"/>
  <c r="AL343" i="6"/>
  <c r="AQ343" i="6"/>
  <c r="AR343" i="6"/>
  <c r="D343" i="6"/>
  <c r="AF343" i="6"/>
  <c r="C343" i="6"/>
  <c r="B342" i="41"/>
  <c r="L343" i="6"/>
  <c r="Z343" i="6"/>
  <c r="AM343" i="6"/>
  <c r="Y343" i="6"/>
  <c r="AK343" i="6"/>
  <c r="S343" i="6"/>
  <c r="B343" i="6"/>
  <c r="AA343" i="6"/>
  <c r="Q343" i="6"/>
  <c r="AW343" i="6" s="1"/>
  <c r="H343" i="6"/>
  <c r="AU343" i="6" s="1"/>
  <c r="AB343" i="6"/>
  <c r="A342" i="41"/>
  <c r="D342" i="41" s="1"/>
  <c r="J343" i="6"/>
  <c r="AV343" i="6" s="1"/>
  <c r="AD343" i="6"/>
  <c r="AY343" i="6" s="1"/>
  <c r="BB343" i="6" s="1"/>
  <c r="AN343" i="6"/>
  <c r="U343" i="6"/>
  <c r="G343" i="6"/>
  <c r="V343" i="6"/>
  <c r="M343" i="6"/>
  <c r="M342" i="41" s="1"/>
  <c r="P342" i="41" s="1"/>
  <c r="AG343" i="6"/>
  <c r="AH343" i="6"/>
  <c r="E343" i="6"/>
  <c r="C342" i="41" s="1"/>
  <c r="K343" i="6"/>
  <c r="AJ343" i="6"/>
  <c r="AZ343" i="6" s="1"/>
  <c r="BC343" i="6" s="1"/>
  <c r="R343" i="6"/>
  <c r="O343" i="6"/>
  <c r="N342" i="41" s="1"/>
  <c r="X343" i="6"/>
  <c r="AX343" i="6" s="1"/>
  <c r="BA343" i="6" s="1"/>
  <c r="A343" i="14"/>
  <c r="G342" i="41"/>
  <c r="F343" i="6"/>
  <c r="AE343" i="6"/>
  <c r="N343" i="6"/>
  <c r="AO343" i="6"/>
  <c r="T343" i="6"/>
  <c r="A344" i="6"/>
  <c r="AD343" i="14"/>
  <c r="M343" i="14"/>
  <c r="R343" i="14"/>
  <c r="O343" i="14"/>
  <c r="N343" i="14"/>
  <c r="V343" i="14"/>
  <c r="K343" i="14"/>
  <c r="J343" i="14"/>
  <c r="J8" i="14"/>
  <c r="G343" i="14"/>
  <c r="AB343" i="14"/>
  <c r="W343" i="14"/>
  <c r="C343" i="14"/>
  <c r="AF343" i="14"/>
  <c r="D343" i="14"/>
  <c r="P343" i="14"/>
  <c r="L343" i="14"/>
  <c r="I343" i="14"/>
  <c r="Q343" i="14"/>
  <c r="AJ343" i="14"/>
  <c r="AH343" i="14"/>
  <c r="E343" i="14"/>
  <c r="F343" i="14"/>
  <c r="AE343" i="14"/>
  <c r="AG343" i="14"/>
  <c r="Z343" i="14"/>
  <c r="U343" i="14"/>
  <c r="X343" i="14"/>
  <c r="AD344" i="6"/>
  <c r="AY344" i="6" s="1"/>
  <c r="BB344" i="6" s="1"/>
  <c r="AJ344" i="6"/>
  <c r="AZ344" i="6" s="1"/>
  <c r="BC344" i="6" s="1"/>
  <c r="H344" i="6"/>
  <c r="AU344" i="6" s="1"/>
  <c r="G344" i="6"/>
  <c r="AL344" i="6"/>
  <c r="U344" i="6"/>
  <c r="V344" i="6"/>
  <c r="B344" i="6"/>
  <c r="L344" i="6"/>
  <c r="K344" i="6"/>
  <c r="AE344" i="6"/>
  <c r="Y344" i="6"/>
  <c r="AR344" i="6"/>
  <c r="N344" i="6"/>
  <c r="AN344" i="6"/>
  <c r="X344" i="6"/>
  <c r="AX344" i="6" s="1"/>
  <c r="AK344" i="6"/>
  <c r="AB344" i="6"/>
  <c r="A344" i="14"/>
  <c r="F344" i="6"/>
  <c r="Q344" i="6"/>
  <c r="E344" i="6"/>
  <c r="C343" i="41" s="1"/>
  <c r="D344" i="6"/>
  <c r="AG344" i="6"/>
  <c r="T344" i="6"/>
  <c r="J344" i="6"/>
  <c r="AV344" i="6" s="1"/>
  <c r="AF344" i="6"/>
  <c r="G343" i="41"/>
  <c r="J343" i="41" s="1"/>
  <c r="AQ344" i="6"/>
  <c r="AA344" i="6"/>
  <c r="Z344" i="6"/>
  <c r="C344" i="6"/>
  <c r="B343" i="41"/>
  <c r="AH344" i="6"/>
  <c r="O344" i="6"/>
  <c r="N343" i="41" s="1"/>
  <c r="S344" i="6"/>
  <c r="A343" i="41"/>
  <c r="D343" i="41" s="1"/>
  <c r="R344" i="6"/>
  <c r="AO344" i="6"/>
  <c r="M344" i="6"/>
  <c r="M343" i="41" s="1"/>
  <c r="P343" i="41" s="1"/>
  <c r="AM344" i="6"/>
  <c r="A345" i="6"/>
  <c r="X344" i="14"/>
  <c r="U344" i="14"/>
  <c r="AD344" i="14"/>
  <c r="P344" i="14"/>
  <c r="AE344" i="14"/>
  <c r="R344" i="14"/>
  <c r="I344" i="14"/>
  <c r="Z344" i="14"/>
  <c r="K344" i="14"/>
  <c r="N344" i="14"/>
  <c r="E344" i="14"/>
  <c r="O344" i="14"/>
  <c r="F344" i="14"/>
  <c r="C344" i="14"/>
  <c r="J344" i="14"/>
  <c r="W344" i="14"/>
  <c r="Q344" i="14"/>
  <c r="M344" i="14"/>
  <c r="L344" i="14"/>
  <c r="AH344" i="14"/>
  <c r="D344" i="14"/>
  <c r="AB344" i="14"/>
  <c r="AG344" i="14"/>
  <c r="AF344" i="14"/>
  <c r="AJ344" i="14"/>
  <c r="V344" i="14"/>
  <c r="G344" i="14"/>
  <c r="T345" i="6"/>
  <c r="AE345" i="6"/>
  <c r="L345" i="6"/>
  <c r="AD345" i="6"/>
  <c r="AY345" i="6" s="1"/>
  <c r="BB345" i="6" s="1"/>
  <c r="Z345" i="6"/>
  <c r="Y345" i="6"/>
  <c r="AN345" i="6"/>
  <c r="AR345" i="6"/>
  <c r="AL345" i="6"/>
  <c r="AQ345" i="6"/>
  <c r="S345" i="6"/>
  <c r="AB345" i="6"/>
  <c r="N345" i="6"/>
  <c r="AG345" i="6"/>
  <c r="AA345" i="6"/>
  <c r="X345" i="6"/>
  <c r="AX345" i="6" s="1"/>
  <c r="BA345" i="6" s="1"/>
  <c r="E345" i="6"/>
  <c r="C344" i="41" s="1"/>
  <c r="Q345" i="6"/>
  <c r="F345" i="6"/>
  <c r="B345" i="6"/>
  <c r="AF345" i="6"/>
  <c r="A345" i="14"/>
  <c r="AJ345" i="6"/>
  <c r="AZ345" i="6" s="1"/>
  <c r="BC345" i="6" s="1"/>
  <c r="U345" i="6"/>
  <c r="AH345" i="6"/>
  <c r="AM345" i="6"/>
  <c r="R345" i="6"/>
  <c r="K345" i="6"/>
  <c r="J345" i="6"/>
  <c r="AV345" i="6" s="1"/>
  <c r="V345" i="6"/>
  <c r="G345" i="6"/>
  <c r="A344" i="41"/>
  <c r="D344" i="41" s="1"/>
  <c r="D345" i="6"/>
  <c r="O345" i="6"/>
  <c r="N344" i="41" s="1"/>
  <c r="AK345" i="6"/>
  <c r="G344" i="41"/>
  <c r="H345" i="6"/>
  <c r="AU345" i="6" s="1"/>
  <c r="C345" i="6"/>
  <c r="B344" i="41"/>
  <c r="AO345" i="6"/>
  <c r="M345" i="6"/>
  <c r="M344" i="41" s="1"/>
  <c r="P344" i="41" s="1"/>
  <c r="A346" i="6"/>
  <c r="G346" i="6"/>
  <c r="H346" i="6"/>
  <c r="AU346" i="6" s="1"/>
  <c r="AG346" i="6"/>
  <c r="N346" i="6"/>
  <c r="AF346" i="6"/>
  <c r="X346" i="6"/>
  <c r="AX346" i="6" s="1"/>
  <c r="BA346" i="6" s="1"/>
  <c r="T346" i="6"/>
  <c r="AJ346" i="6"/>
  <c r="AZ346" i="6" s="1"/>
  <c r="BC346" i="6" s="1"/>
  <c r="A346" i="14"/>
  <c r="K346" i="6"/>
  <c r="G345" i="41"/>
  <c r="H345" i="41" s="1"/>
  <c r="J346" i="6"/>
  <c r="AV346" i="6" s="1"/>
  <c r="AE346" i="6"/>
  <c r="U346" i="6"/>
  <c r="AO346" i="6"/>
  <c r="AH346" i="6"/>
  <c r="AN346" i="6"/>
  <c r="V346" i="6"/>
  <c r="S346" i="6"/>
  <c r="C346" i="6"/>
  <c r="B345" i="41"/>
  <c r="AB346" i="6"/>
  <c r="E346" i="6"/>
  <c r="C345" i="41" s="1"/>
  <c r="AM346" i="6"/>
  <c r="D346" i="6"/>
  <c r="A345" i="41"/>
  <c r="D345" i="41" s="1"/>
  <c r="AA346" i="6"/>
  <c r="Q346" i="6"/>
  <c r="L346" i="6"/>
  <c r="Y346" i="6"/>
  <c r="F346" i="6"/>
  <c r="O346" i="6"/>
  <c r="N345" i="41" s="1"/>
  <c r="R346" i="6"/>
  <c r="Z346" i="6"/>
  <c r="M346" i="6"/>
  <c r="M345" i="41" s="1"/>
  <c r="P345" i="41" s="1"/>
  <c r="B346" i="6"/>
  <c r="AL346" i="6"/>
  <c r="AQ346" i="6"/>
  <c r="AD346" i="6"/>
  <c r="AY346" i="6" s="1"/>
  <c r="BB346" i="6" s="1"/>
  <c r="AR346" i="6"/>
  <c r="AK346" i="6"/>
  <c r="A347" i="6"/>
  <c r="O345" i="14"/>
  <c r="I345" i="14"/>
  <c r="AF345" i="14"/>
  <c r="L345" i="14"/>
  <c r="E345" i="14"/>
  <c r="P345" i="14"/>
  <c r="J345" i="14"/>
  <c r="X345" i="14"/>
  <c r="K345" i="14"/>
  <c r="AB345" i="14"/>
  <c r="V345" i="14"/>
  <c r="R345" i="14"/>
  <c r="C345" i="14"/>
  <c r="F345" i="14"/>
  <c r="D345" i="14"/>
  <c r="W345" i="14"/>
  <c r="U345" i="14"/>
  <c r="G345" i="14"/>
  <c r="Q345" i="14"/>
  <c r="AJ345" i="14"/>
  <c r="AD345" i="14"/>
  <c r="M345" i="14"/>
  <c r="Z345" i="14"/>
  <c r="AH345" i="14"/>
  <c r="N345" i="14"/>
  <c r="AE345" i="14"/>
  <c r="AG345" i="14"/>
  <c r="J344" i="41"/>
  <c r="H344" i="41"/>
  <c r="I344" i="41"/>
  <c r="AO347" i="6"/>
  <c r="N347" i="6"/>
  <c r="AB347" i="6"/>
  <c r="AG347" i="6"/>
  <c r="R347" i="6"/>
  <c r="Q347" i="6"/>
  <c r="O346" i="41" s="1"/>
  <c r="X347" i="6"/>
  <c r="AX347" i="6" s="1"/>
  <c r="BA347" i="6" s="1"/>
  <c r="AD347" i="6"/>
  <c r="AY347" i="6" s="1"/>
  <c r="BB347" i="6" s="1"/>
  <c r="S347" i="6"/>
  <c r="G347" i="6"/>
  <c r="AK347" i="6"/>
  <c r="T347" i="6"/>
  <c r="E347" i="6"/>
  <c r="C346" i="41"/>
  <c r="U347" i="6"/>
  <c r="K347" i="6"/>
  <c r="C347" i="6"/>
  <c r="B346" i="41"/>
  <c r="Y347" i="6"/>
  <c r="D347" i="6"/>
  <c r="V347" i="6"/>
  <c r="B347" i="6"/>
  <c r="J347" i="6"/>
  <c r="AV347" i="6" s="1"/>
  <c r="AF347" i="6"/>
  <c r="F347" i="6"/>
  <c r="AE347" i="6"/>
  <c r="H347" i="6"/>
  <c r="AU347" i="6" s="1"/>
  <c r="A347" i="14"/>
  <c r="Z347" i="6"/>
  <c r="AQ347" i="6"/>
  <c r="AN347" i="6"/>
  <c r="AL347" i="6"/>
  <c r="AA347" i="6"/>
  <c r="AM347" i="6"/>
  <c r="G346" i="41"/>
  <c r="M347" i="6"/>
  <c r="M346" i="41" s="1"/>
  <c r="P346" i="41" s="1"/>
  <c r="AH347" i="6"/>
  <c r="L347" i="6"/>
  <c r="A346" i="41"/>
  <c r="D346" i="41" s="1"/>
  <c r="O347" i="6"/>
  <c r="N346" i="41" s="1"/>
  <c r="AR347" i="6"/>
  <c r="AJ347" i="6"/>
  <c r="AZ347" i="6" s="1"/>
  <c r="BC347" i="6" s="1"/>
  <c r="A348" i="6"/>
  <c r="AG346" i="14"/>
  <c r="F346" i="14"/>
  <c r="W346" i="14"/>
  <c r="X346" i="14"/>
  <c r="P346" i="14"/>
  <c r="Q346" i="14"/>
  <c r="C346" i="14"/>
  <c r="AE346" i="14"/>
  <c r="AH346" i="14"/>
  <c r="I346" i="14"/>
  <c r="U346" i="14"/>
  <c r="AJ346" i="14"/>
  <c r="AB346" i="14"/>
  <c r="J346" i="14"/>
  <c r="AD346" i="14"/>
  <c r="D346" i="14"/>
  <c r="AF346" i="14"/>
  <c r="R346" i="14"/>
  <c r="K346" i="14"/>
  <c r="L346" i="14"/>
  <c r="O346" i="14"/>
  <c r="M346" i="14"/>
  <c r="G346" i="14"/>
  <c r="Z346" i="14"/>
  <c r="E346" i="14"/>
  <c r="V346" i="14"/>
  <c r="N346" i="14"/>
  <c r="J346" i="41"/>
  <c r="O347" i="14"/>
  <c r="C347" i="14"/>
  <c r="M347" i="14"/>
  <c r="D347" i="14"/>
  <c r="AF347" i="14"/>
  <c r="L347" i="14"/>
  <c r="K347" i="14"/>
  <c r="F347" i="14"/>
  <c r="P347" i="14"/>
  <c r="W347" i="14"/>
  <c r="AH347" i="14"/>
  <c r="Z347" i="14"/>
  <c r="AJ347" i="14"/>
  <c r="AG347" i="14"/>
  <c r="N347" i="14"/>
  <c r="Q347" i="14"/>
  <c r="U347" i="14"/>
  <c r="G347" i="14"/>
  <c r="V347" i="14"/>
  <c r="R347" i="14"/>
  <c r="AB347" i="14"/>
  <c r="AD347" i="14"/>
  <c r="J347" i="14"/>
  <c r="AE347" i="14"/>
  <c r="X347" i="14"/>
  <c r="E347" i="14"/>
  <c r="I347" i="14"/>
  <c r="X348" i="6"/>
  <c r="AX348" i="6" s="1"/>
  <c r="BA348" i="6" s="1"/>
  <c r="AF348" i="6"/>
  <c r="AE348" i="6"/>
  <c r="AH348" i="6"/>
  <c r="AA348" i="6"/>
  <c r="H348" i="6"/>
  <c r="AU348" i="6" s="1"/>
  <c r="B348" i="6"/>
  <c r="L348" i="6"/>
  <c r="K348" i="6"/>
  <c r="A348" i="14"/>
  <c r="AD348" i="6"/>
  <c r="AY348" i="6" s="1"/>
  <c r="BB348" i="6" s="1"/>
  <c r="Z348" i="6"/>
  <c r="G347" i="41"/>
  <c r="H347" i="41" s="1"/>
  <c r="AR348" i="6"/>
  <c r="G348" i="6"/>
  <c r="AJ348" i="6"/>
  <c r="AZ348" i="6" s="1"/>
  <c r="BC348" i="6" s="1"/>
  <c r="Q348" i="6"/>
  <c r="T348" i="6"/>
  <c r="M348" i="6"/>
  <c r="M347" i="41" s="1"/>
  <c r="P347" i="41" s="1"/>
  <c r="AK348" i="6"/>
  <c r="N348" i="6"/>
  <c r="V348" i="6"/>
  <c r="C348" i="6"/>
  <c r="B347" i="41"/>
  <c r="O348" i="6"/>
  <c r="N347" i="41" s="1"/>
  <c r="F348" i="6"/>
  <c r="J348" i="6"/>
  <c r="AV348" i="6" s="1"/>
  <c r="D348" i="6"/>
  <c r="AG348" i="6"/>
  <c r="E348" i="6"/>
  <c r="C347" i="41" s="1"/>
  <c r="AM348" i="6"/>
  <c r="AB348" i="6"/>
  <c r="AO348" i="6"/>
  <c r="R348" i="6"/>
  <c r="AL348" i="6"/>
  <c r="AN348" i="6"/>
  <c r="S348" i="6"/>
  <c r="A347" i="41"/>
  <c r="D347" i="41" s="1"/>
  <c r="AQ348" i="6"/>
  <c r="Y348" i="6"/>
  <c r="U348" i="6"/>
  <c r="A349" i="6"/>
  <c r="J348" i="14"/>
  <c r="G348" i="14"/>
  <c r="W348" i="14"/>
  <c r="E348" i="14"/>
  <c r="X348" i="14"/>
  <c r="L348" i="14"/>
  <c r="Z348" i="14"/>
  <c r="I348" i="14"/>
  <c r="N348" i="14"/>
  <c r="F348" i="14"/>
  <c r="M348" i="14"/>
  <c r="O348" i="14"/>
  <c r="K348" i="14"/>
  <c r="AE348" i="14"/>
  <c r="U348" i="14"/>
  <c r="D348" i="14"/>
  <c r="AG348" i="14"/>
  <c r="V348" i="14"/>
  <c r="R348" i="14"/>
  <c r="AF348" i="14"/>
  <c r="C348" i="14"/>
  <c r="AD348" i="14"/>
  <c r="Q348" i="14"/>
  <c r="P348" i="14"/>
  <c r="AB348" i="14"/>
  <c r="AJ348" i="14"/>
  <c r="AH348" i="14"/>
  <c r="S349" i="6"/>
  <c r="AH349" i="6"/>
  <c r="Z349" i="6"/>
  <c r="N349" i="6"/>
  <c r="C349" i="6"/>
  <c r="B348" i="41"/>
  <c r="A349" i="14"/>
  <c r="R349" i="6"/>
  <c r="AL349" i="6"/>
  <c r="E349" i="6"/>
  <c r="C348" i="41" s="1"/>
  <c r="Y349" i="6"/>
  <c r="AK349" i="6"/>
  <c r="L349" i="6"/>
  <c r="AN349" i="6"/>
  <c r="G349" i="6"/>
  <c r="D349" i="6"/>
  <c r="AO349" i="6"/>
  <c r="AM349" i="6"/>
  <c r="AR349" i="6"/>
  <c r="AD349" i="6"/>
  <c r="AY349" i="6" s="1"/>
  <c r="BB349" i="6" s="1"/>
  <c r="AA349" i="6"/>
  <c r="AJ349" i="6"/>
  <c r="AZ349" i="6" s="1"/>
  <c r="BC349" i="6" s="1"/>
  <c r="B349" i="6"/>
  <c r="G348" i="41"/>
  <c r="V349" i="6"/>
  <c r="AE349" i="6"/>
  <c r="AG349" i="6"/>
  <c r="T349" i="6"/>
  <c r="AB349" i="6"/>
  <c r="AQ349" i="6"/>
  <c r="X349" i="6"/>
  <c r="AX349" i="6" s="1"/>
  <c r="BA349" i="6" s="1"/>
  <c r="F349" i="6"/>
  <c r="M349" i="6"/>
  <c r="M348" i="41" s="1"/>
  <c r="P348" i="41" s="1"/>
  <c r="K349" i="6"/>
  <c r="H349" i="6"/>
  <c r="AU349" i="6" s="1"/>
  <c r="J349" i="6"/>
  <c r="AV349" i="6" s="1"/>
  <c r="A348" i="41"/>
  <c r="D348" i="41"/>
  <c r="Q349" i="6"/>
  <c r="AW349" i="6" s="1"/>
  <c r="O349" i="6"/>
  <c r="N348" i="41" s="1"/>
  <c r="U349" i="6"/>
  <c r="AF349" i="6"/>
  <c r="A350" i="6"/>
  <c r="AA350" i="6"/>
  <c r="AO350" i="6"/>
  <c r="J350" i="6"/>
  <c r="AV350" i="6" s="1"/>
  <c r="Q350" i="6"/>
  <c r="AE350" i="6"/>
  <c r="AR350" i="6"/>
  <c r="E350" i="6"/>
  <c r="C349" i="41" s="1"/>
  <c r="D350" i="6"/>
  <c r="Y350" i="6"/>
  <c r="AK350" i="6"/>
  <c r="N350" i="6"/>
  <c r="AD350" i="6"/>
  <c r="AY350" i="6" s="1"/>
  <c r="BB350" i="6" s="1"/>
  <c r="AB350" i="6"/>
  <c r="U350" i="6"/>
  <c r="AQ350" i="6"/>
  <c r="T350" i="6"/>
  <c r="AJ350" i="6"/>
  <c r="AZ350" i="6" s="1"/>
  <c r="BC350" i="6" s="1"/>
  <c r="G349" i="41"/>
  <c r="I349" i="41" s="1"/>
  <c r="S350" i="6"/>
  <c r="H350" i="6"/>
  <c r="AU350" i="6" s="1"/>
  <c r="C350" i="6"/>
  <c r="B349" i="41"/>
  <c r="A350" i="14"/>
  <c r="V350" i="6"/>
  <c r="AF350" i="6"/>
  <c r="X350" i="6"/>
  <c r="AX350" i="6" s="1"/>
  <c r="BA350" i="6" s="1"/>
  <c r="AG350" i="6"/>
  <c r="AH350" i="6"/>
  <c r="AM350" i="6"/>
  <c r="F350" i="6"/>
  <c r="R350" i="6"/>
  <c r="G350" i="6"/>
  <c r="A349" i="41"/>
  <c r="D349" i="41" s="1"/>
  <c r="AL350" i="6"/>
  <c r="L350" i="6"/>
  <c r="Z350" i="6"/>
  <c r="M350" i="6"/>
  <c r="M349" i="41" s="1"/>
  <c r="P349" i="41" s="1"/>
  <c r="AN350" i="6"/>
  <c r="O350" i="6"/>
  <c r="N349" i="41" s="1"/>
  <c r="K350" i="6"/>
  <c r="B350" i="6"/>
  <c r="A351" i="6"/>
  <c r="P349" i="14"/>
  <c r="C349" i="14"/>
  <c r="R349" i="14"/>
  <c r="D349" i="14"/>
  <c r="AD349" i="14"/>
  <c r="M349" i="14"/>
  <c r="AE349" i="14"/>
  <c r="F349" i="14"/>
  <c r="AB349" i="14"/>
  <c r="J349" i="14"/>
  <c r="K349" i="14"/>
  <c r="Q349" i="14"/>
  <c r="AG349" i="14"/>
  <c r="U349" i="14"/>
  <c r="E349" i="14"/>
  <c r="N349" i="14"/>
  <c r="AH349" i="14"/>
  <c r="O349" i="14"/>
  <c r="W349" i="14"/>
  <c r="L349" i="14"/>
  <c r="AF349" i="14"/>
  <c r="V349" i="14"/>
  <c r="X349" i="14"/>
  <c r="G349" i="14"/>
  <c r="I349" i="14"/>
  <c r="Z349" i="14"/>
  <c r="AJ349" i="14"/>
  <c r="K351" i="6"/>
  <c r="AM351" i="6"/>
  <c r="X351" i="6"/>
  <c r="AX351" i="6" s="1"/>
  <c r="BA351" i="6" s="1"/>
  <c r="AH351" i="6"/>
  <c r="C351" i="6"/>
  <c r="B350" i="41"/>
  <c r="L351" i="6"/>
  <c r="AA351" i="6"/>
  <c r="B351" i="6"/>
  <c r="J351" i="6"/>
  <c r="AV351" i="6" s="1"/>
  <c r="E351" i="6"/>
  <c r="C350" i="41" s="1"/>
  <c r="AO351" i="6"/>
  <c r="F351" i="6"/>
  <c r="M351" i="6"/>
  <c r="M350" i="41" s="1"/>
  <c r="P350" i="41" s="1"/>
  <c r="H351" i="6"/>
  <c r="AU351" i="6" s="1"/>
  <c r="AR351" i="6"/>
  <c r="U351" i="6"/>
  <c r="AK351" i="6"/>
  <c r="AD351" i="6"/>
  <c r="AY351" i="6" s="1"/>
  <c r="BB351" i="6" s="1"/>
  <c r="AF351" i="6"/>
  <c r="A350" i="41"/>
  <c r="D350" i="41" s="1"/>
  <c r="G351" i="6"/>
  <c r="T351" i="6"/>
  <c r="N351" i="6"/>
  <c r="V351" i="6"/>
  <c r="Y351" i="6"/>
  <c r="O351" i="6"/>
  <c r="N350" i="41" s="1"/>
  <c r="Z351" i="6"/>
  <c r="R351" i="6"/>
  <c r="A351" i="14"/>
  <c r="AL351" i="6"/>
  <c r="G350" i="41"/>
  <c r="AN351" i="6"/>
  <c r="AG351" i="6"/>
  <c r="AJ351" i="6"/>
  <c r="AZ351" i="6" s="1"/>
  <c r="BC351" i="6" s="1"/>
  <c r="AE351" i="6"/>
  <c r="S351" i="6"/>
  <c r="AQ351" i="6"/>
  <c r="D351" i="6"/>
  <c r="Q351" i="6"/>
  <c r="AB351" i="6"/>
  <c r="A352" i="6"/>
  <c r="J349" i="41"/>
  <c r="H349" i="41"/>
  <c r="AH350" i="14"/>
  <c r="V350" i="14"/>
  <c r="Z350" i="14"/>
  <c r="AF350" i="14"/>
  <c r="C350" i="14"/>
  <c r="P350" i="14"/>
  <c r="M350" i="14"/>
  <c r="K350" i="14"/>
  <c r="O350" i="14"/>
  <c r="AB350" i="14"/>
  <c r="L350" i="14"/>
  <c r="U350" i="14"/>
  <c r="E350" i="14"/>
  <c r="F350" i="14"/>
  <c r="X350" i="14"/>
  <c r="AD350" i="14"/>
  <c r="R350" i="14"/>
  <c r="J350" i="14"/>
  <c r="AJ350" i="14"/>
  <c r="Q350" i="14"/>
  <c r="I350" i="14"/>
  <c r="AG350" i="14"/>
  <c r="G350" i="14"/>
  <c r="D350" i="14"/>
  <c r="W350" i="14"/>
  <c r="AE350" i="14"/>
  <c r="N350" i="14"/>
  <c r="G351" i="14"/>
  <c r="AG351" i="14"/>
  <c r="M351" i="14"/>
  <c r="AB351" i="14"/>
  <c r="P351" i="14"/>
  <c r="Q351" i="14"/>
  <c r="K351" i="14"/>
  <c r="E351" i="14"/>
  <c r="F351" i="14"/>
  <c r="U351" i="14"/>
  <c r="AH351" i="14"/>
  <c r="O351" i="14"/>
  <c r="X351" i="14"/>
  <c r="AJ351" i="14"/>
  <c r="AD351" i="14"/>
  <c r="V351" i="14"/>
  <c r="C351" i="14"/>
  <c r="R351" i="14"/>
  <c r="AE351" i="14"/>
  <c r="I351" i="14"/>
  <c r="L351" i="14"/>
  <c r="AF351" i="14"/>
  <c r="Z351" i="14"/>
  <c r="D351" i="14"/>
  <c r="J351" i="14"/>
  <c r="W351" i="14"/>
  <c r="N351" i="14"/>
  <c r="C352" i="6"/>
  <c r="B351" i="41"/>
  <c r="S352" i="6"/>
  <c r="AB352" i="6"/>
  <c r="B352" i="6"/>
  <c r="Z352" i="6"/>
  <c r="AJ352" i="6"/>
  <c r="AZ352" i="6" s="1"/>
  <c r="BC352" i="6" s="1"/>
  <c r="E352" i="6"/>
  <c r="C351" i="41" s="1"/>
  <c r="K352" i="6"/>
  <c r="R352" i="6"/>
  <c r="N352" i="6"/>
  <c r="AH352" i="6"/>
  <c r="T352" i="6"/>
  <c r="AO352" i="6"/>
  <c r="X352" i="6"/>
  <c r="AX352" i="6" s="1"/>
  <c r="U352" i="6"/>
  <c r="Y352" i="6"/>
  <c r="AR352" i="6"/>
  <c r="AM352" i="6"/>
  <c r="F352" i="6"/>
  <c r="J352" i="6"/>
  <c r="AV352" i="6" s="1"/>
  <c r="AK352" i="6"/>
  <c r="L352" i="6"/>
  <c r="V352" i="6"/>
  <c r="A352" i="14"/>
  <c r="AD352" i="6"/>
  <c r="AY352" i="6" s="1"/>
  <c r="BB352" i="6" s="1"/>
  <c r="G351" i="41"/>
  <c r="D352" i="6"/>
  <c r="AG352" i="6"/>
  <c r="AF352" i="6"/>
  <c r="A351" i="41"/>
  <c r="D351" i="41" s="1"/>
  <c r="O352" i="6"/>
  <c r="N351" i="41" s="1"/>
  <c r="AQ352" i="6"/>
  <c r="AL352" i="6"/>
  <c r="G352" i="6"/>
  <c r="M352" i="6"/>
  <c r="M351" i="41" s="1"/>
  <c r="P351" i="41" s="1"/>
  <c r="Q352" i="6"/>
  <c r="AN352" i="6"/>
  <c r="AA352" i="6"/>
  <c r="AE352" i="6"/>
  <c r="H352" i="6"/>
  <c r="AU352" i="6" s="1"/>
  <c r="A353" i="6"/>
  <c r="P352" i="14"/>
  <c r="L352" i="14"/>
  <c r="M352" i="14"/>
  <c r="AJ352" i="14"/>
  <c r="AH352" i="14"/>
  <c r="Z352" i="14"/>
  <c r="AE352" i="14"/>
  <c r="V352" i="14"/>
  <c r="AG352" i="14"/>
  <c r="AB352" i="14"/>
  <c r="K352" i="14"/>
  <c r="Q352" i="14"/>
  <c r="X352" i="14"/>
  <c r="E352" i="14"/>
  <c r="C352" i="14"/>
  <c r="I352" i="14"/>
  <c r="G352" i="14"/>
  <c r="N352" i="14"/>
  <c r="R352" i="14"/>
  <c r="W352" i="14"/>
  <c r="J352" i="14"/>
  <c r="U352" i="14"/>
  <c r="AF352" i="14"/>
  <c r="AD352" i="14"/>
  <c r="O352" i="14"/>
  <c r="D352" i="14"/>
  <c r="F352" i="14"/>
  <c r="H351" i="41"/>
  <c r="B353" i="6"/>
  <c r="L353" i="6"/>
  <c r="S353" i="6"/>
  <c r="F353" i="6"/>
  <c r="J353" i="6"/>
  <c r="AV353" i="6" s="1"/>
  <c r="K353" i="6"/>
  <c r="AF353" i="6"/>
  <c r="U353" i="6"/>
  <c r="H353" i="6"/>
  <c r="AU353" i="6" s="1"/>
  <c r="R353" i="6"/>
  <c r="AG353" i="6"/>
  <c r="D353" i="6"/>
  <c r="AN353" i="6"/>
  <c r="X353" i="6"/>
  <c r="AX353" i="6" s="1"/>
  <c r="BA353" i="6" s="1"/>
  <c r="G353" i="6"/>
  <c r="Y353" i="6"/>
  <c r="E353" i="6"/>
  <c r="C352" i="41" s="1"/>
  <c r="A353" i="14"/>
  <c r="Z353" i="6"/>
  <c r="AR353" i="6"/>
  <c r="AO353" i="6"/>
  <c r="AB353" i="6"/>
  <c r="AJ353" i="6"/>
  <c r="AZ353" i="6" s="1"/>
  <c r="BC353" i="6" s="1"/>
  <c r="AL353" i="6"/>
  <c r="C353" i="6"/>
  <c r="B352" i="41"/>
  <c r="G352" i="41"/>
  <c r="AE353" i="6"/>
  <c r="AQ353" i="6"/>
  <c r="AD353" i="6"/>
  <c r="AY353" i="6" s="1"/>
  <c r="BB353" i="6" s="1"/>
  <c r="V353" i="6"/>
  <c r="A352" i="41"/>
  <c r="D352" i="41"/>
  <c r="M353" i="6"/>
  <c r="M352" i="41" s="1"/>
  <c r="P352" i="41" s="1"/>
  <c r="AH353" i="6"/>
  <c r="T353" i="6"/>
  <c r="Q353" i="6"/>
  <c r="AW353" i="6" s="1"/>
  <c r="AK353" i="6"/>
  <c r="N353" i="6"/>
  <c r="O353" i="6"/>
  <c r="N352" i="41" s="1"/>
  <c r="AA353" i="6"/>
  <c r="AM353" i="6"/>
  <c r="A354" i="6"/>
  <c r="C354" i="6"/>
  <c r="B353" i="41"/>
  <c r="U354" i="6"/>
  <c r="L354" i="6"/>
  <c r="D354" i="6"/>
  <c r="AL354" i="6"/>
  <c r="B354" i="6"/>
  <c r="AN354" i="6"/>
  <c r="G354" i="6"/>
  <c r="F354" i="6"/>
  <c r="G353" i="41"/>
  <c r="I353" i="41" s="1"/>
  <c r="AK354" i="6"/>
  <c r="Z354" i="6"/>
  <c r="A353" i="41"/>
  <c r="D353" i="41" s="1"/>
  <c r="AR354" i="6"/>
  <c r="Q354" i="6"/>
  <c r="AW354" i="6" s="1"/>
  <c r="AM354" i="6"/>
  <c r="J354" i="6"/>
  <c r="AV354" i="6" s="1"/>
  <c r="AQ354" i="6"/>
  <c r="S354" i="6"/>
  <c r="AA354" i="6"/>
  <c r="E354" i="6"/>
  <c r="C353" i="41" s="1"/>
  <c r="K354" i="6"/>
  <c r="AD354" i="6"/>
  <c r="AY354" i="6" s="1"/>
  <c r="BB354" i="6" s="1"/>
  <c r="AB354" i="6"/>
  <c r="T354" i="6"/>
  <c r="O354" i="6"/>
  <c r="N353" i="41" s="1"/>
  <c r="AJ354" i="6"/>
  <c r="AZ354" i="6" s="1"/>
  <c r="BC354" i="6" s="1"/>
  <c r="AE354" i="6"/>
  <c r="A354" i="14"/>
  <c r="AG354" i="6"/>
  <c r="AH354" i="6"/>
  <c r="M354" i="6"/>
  <c r="M353" i="41" s="1"/>
  <c r="P353" i="41" s="1"/>
  <c r="V354" i="6"/>
  <c r="AO354" i="6"/>
  <c r="AF354" i="6"/>
  <c r="Y354" i="6"/>
  <c r="R354" i="6"/>
  <c r="N354" i="6"/>
  <c r="H354" i="6"/>
  <c r="AU354" i="6" s="1"/>
  <c r="X354" i="6"/>
  <c r="AX354" i="6" s="1"/>
  <c r="A355" i="6"/>
  <c r="H352" i="41"/>
  <c r="J353" i="14"/>
  <c r="O353" i="14"/>
  <c r="X353" i="14"/>
  <c r="Z353" i="14"/>
  <c r="AE353" i="14"/>
  <c r="C353" i="14"/>
  <c r="M353" i="14"/>
  <c r="AB353" i="14"/>
  <c r="D353" i="14"/>
  <c r="AF353" i="14"/>
  <c r="I353" i="14"/>
  <c r="F353" i="14"/>
  <c r="V353" i="14"/>
  <c r="P353" i="14"/>
  <c r="AH353" i="14"/>
  <c r="AD353" i="14"/>
  <c r="E353" i="14"/>
  <c r="N353" i="14"/>
  <c r="L353" i="14"/>
  <c r="AG353" i="14"/>
  <c r="W353" i="14"/>
  <c r="AJ353" i="14"/>
  <c r="K353" i="14"/>
  <c r="R353" i="14"/>
  <c r="G353" i="14"/>
  <c r="U353" i="14"/>
  <c r="Q353" i="14"/>
  <c r="R355" i="6"/>
  <c r="AD355" i="6"/>
  <c r="AY355" i="6" s="1"/>
  <c r="BB355" i="6" s="1"/>
  <c r="U355" i="6"/>
  <c r="G355" i="6"/>
  <c r="AB355" i="6"/>
  <c r="T355" i="6"/>
  <c r="D355" i="6"/>
  <c r="AH355" i="6"/>
  <c r="K355" i="6"/>
  <c r="AN355" i="6"/>
  <c r="AF355" i="6"/>
  <c r="F355" i="6"/>
  <c r="G354" i="41"/>
  <c r="J354" i="41" s="1"/>
  <c r="V355" i="6"/>
  <c r="E355" i="6"/>
  <c r="C354" i="41"/>
  <c r="Z355" i="6"/>
  <c r="AE355" i="6"/>
  <c r="L355" i="6"/>
  <c r="A355" i="14"/>
  <c r="AA355" i="6"/>
  <c r="C355" i="6"/>
  <c r="B354" i="41"/>
  <c r="AQ355" i="6"/>
  <c r="B355" i="6"/>
  <c r="X355" i="6"/>
  <c r="AX355" i="6" s="1"/>
  <c r="BA355" i="6" s="1"/>
  <c r="AM355" i="6"/>
  <c r="AL355" i="6"/>
  <c r="Q355" i="6"/>
  <c r="AW355" i="6" s="1"/>
  <c r="AK355" i="6"/>
  <c r="M355" i="6"/>
  <c r="M354" i="41" s="1"/>
  <c r="P354" i="41" s="1"/>
  <c r="A354" i="41"/>
  <c r="D354" i="41" s="1"/>
  <c r="Y355" i="6"/>
  <c r="N355" i="6"/>
  <c r="AJ355" i="6"/>
  <c r="AZ355" i="6" s="1"/>
  <c r="BC355" i="6" s="1"/>
  <c r="H355" i="6"/>
  <c r="AU355" i="6" s="1"/>
  <c r="AG355" i="6"/>
  <c r="J355" i="6"/>
  <c r="AV355" i="6" s="1"/>
  <c r="AO355" i="6"/>
  <c r="S355" i="6"/>
  <c r="AR355" i="6"/>
  <c r="O355" i="6"/>
  <c r="N354" i="41" s="1"/>
  <c r="A356" i="6"/>
  <c r="V354" i="14"/>
  <c r="AE354" i="14"/>
  <c r="G354" i="14"/>
  <c r="AB354" i="14"/>
  <c r="J354" i="14"/>
  <c r="R354" i="14"/>
  <c r="X354" i="14"/>
  <c r="E354" i="14"/>
  <c r="U354" i="14"/>
  <c r="I354" i="14"/>
  <c r="K354" i="14"/>
  <c r="D354" i="14"/>
  <c r="Q354" i="14"/>
  <c r="AG354" i="14"/>
  <c r="F354" i="14"/>
  <c r="O354" i="14"/>
  <c r="AH354" i="14"/>
  <c r="W354" i="14"/>
  <c r="AD354" i="14"/>
  <c r="N354" i="14"/>
  <c r="AJ354" i="14"/>
  <c r="Z354" i="14"/>
  <c r="L354" i="14"/>
  <c r="P354" i="14"/>
  <c r="AF354" i="14"/>
  <c r="M354" i="14"/>
  <c r="C354" i="14"/>
  <c r="H354" i="41"/>
  <c r="I354" i="41"/>
  <c r="U355" i="14"/>
  <c r="N355" i="14"/>
  <c r="AG355" i="14"/>
  <c r="L355" i="14"/>
  <c r="E355" i="14"/>
  <c r="K355" i="14"/>
  <c r="C355" i="14"/>
  <c r="M355" i="14"/>
  <c r="F355" i="14"/>
  <c r="G355" i="14"/>
  <c r="AJ355" i="14"/>
  <c r="D355" i="14"/>
  <c r="AB355" i="14"/>
  <c r="AE355" i="14"/>
  <c r="AD355" i="14"/>
  <c r="AF355" i="14"/>
  <c r="I355" i="14"/>
  <c r="AH355" i="14"/>
  <c r="W355" i="14"/>
  <c r="R355" i="14"/>
  <c r="O355" i="14"/>
  <c r="V355" i="14"/>
  <c r="X355" i="14"/>
  <c r="J355" i="14"/>
  <c r="P355" i="14"/>
  <c r="Q355" i="14"/>
  <c r="Z355" i="14"/>
  <c r="E356" i="6"/>
  <c r="C355" i="41" s="1"/>
  <c r="O356" i="6"/>
  <c r="N355" i="41" s="1"/>
  <c r="AM356" i="6"/>
  <c r="G356" i="6"/>
  <c r="AK356" i="6"/>
  <c r="AA356" i="6"/>
  <c r="AH356" i="6"/>
  <c r="C356" i="6"/>
  <c r="B355" i="41"/>
  <c r="AG356" i="6"/>
  <c r="AN356" i="6"/>
  <c r="AQ356" i="6"/>
  <c r="L356" i="6"/>
  <c r="R356" i="6"/>
  <c r="AF356" i="6"/>
  <c r="AR356" i="6"/>
  <c r="U356" i="6"/>
  <c r="AL356" i="6"/>
  <c r="D356" i="6"/>
  <c r="Z356" i="6"/>
  <c r="N356" i="6"/>
  <c r="AO356" i="6"/>
  <c r="B356" i="6"/>
  <c r="A355" i="41"/>
  <c r="D355" i="41" s="1"/>
  <c r="Y356" i="6"/>
  <c r="J356" i="6"/>
  <c r="AV356" i="6" s="1"/>
  <c r="AJ356" i="6"/>
  <c r="AZ356" i="6" s="1"/>
  <c r="BC356" i="6" s="1"/>
  <c r="AB356" i="6"/>
  <c r="G355" i="41"/>
  <c r="J355" i="41" s="1"/>
  <c r="T356" i="6"/>
  <c r="V356" i="6"/>
  <c r="AD356" i="6"/>
  <c r="AY356" i="6" s="1"/>
  <c r="BB356" i="6" s="1"/>
  <c r="F356" i="6"/>
  <c r="M356" i="6"/>
  <c r="M355" i="41" s="1"/>
  <c r="P355" i="41" s="1"/>
  <c r="Q356" i="6"/>
  <c r="AW356" i="6" s="1"/>
  <c r="K356" i="6"/>
  <c r="AE356" i="6"/>
  <c r="H356" i="6"/>
  <c r="AU356" i="6" s="1"/>
  <c r="S356" i="6"/>
  <c r="X356" i="6"/>
  <c r="AX356" i="6" s="1"/>
  <c r="BA356" i="6" s="1"/>
  <c r="A356" i="14"/>
  <c r="A357" i="6"/>
  <c r="O355" i="41"/>
  <c r="L357" i="6"/>
  <c r="AE357" i="6"/>
  <c r="AG357" i="6"/>
  <c r="H357" i="6"/>
  <c r="AU357" i="6" s="1"/>
  <c r="AF357" i="6"/>
  <c r="AJ357" i="6"/>
  <c r="AZ357" i="6" s="1"/>
  <c r="BC357" i="6" s="1"/>
  <c r="AN357" i="6"/>
  <c r="A357" i="14"/>
  <c r="G356" i="41"/>
  <c r="AH357" i="6"/>
  <c r="Z357" i="6"/>
  <c r="S357" i="6"/>
  <c r="N357" i="6"/>
  <c r="G357" i="6"/>
  <c r="R357" i="6"/>
  <c r="AL357" i="6"/>
  <c r="E357" i="6"/>
  <c r="C356" i="41" s="1"/>
  <c r="AK357" i="6"/>
  <c r="B357" i="6"/>
  <c r="J357" i="6"/>
  <c r="AV357" i="6" s="1"/>
  <c r="AA357" i="6"/>
  <c r="X357" i="6"/>
  <c r="AX357" i="6" s="1"/>
  <c r="BA357" i="6" s="1"/>
  <c r="U357" i="6"/>
  <c r="AO357" i="6"/>
  <c r="Y357" i="6"/>
  <c r="AM357" i="6"/>
  <c r="Q357" i="6"/>
  <c r="O356" i="41" s="1"/>
  <c r="O357" i="6"/>
  <c r="N356" i="41" s="1"/>
  <c r="C357" i="6"/>
  <c r="B356" i="41"/>
  <c r="AQ357" i="6"/>
  <c r="A356" i="41"/>
  <c r="D356" i="41" s="1"/>
  <c r="T357" i="6"/>
  <c r="AD357" i="6"/>
  <c r="AY357" i="6" s="1"/>
  <c r="BB357" i="6" s="1"/>
  <c r="K357" i="6"/>
  <c r="V357" i="6"/>
  <c r="D357" i="6"/>
  <c r="AR357" i="6"/>
  <c r="AB357" i="6"/>
  <c r="F357" i="6"/>
  <c r="M357" i="6"/>
  <c r="M356" i="41" s="1"/>
  <c r="P356" i="41" s="1"/>
  <c r="A358" i="6"/>
  <c r="I355" i="41"/>
  <c r="H355" i="41"/>
  <c r="R356" i="14"/>
  <c r="J356" i="14"/>
  <c r="AH356" i="14"/>
  <c r="AE356" i="14"/>
  <c r="AB356" i="14"/>
  <c r="V356" i="14"/>
  <c r="E356" i="14"/>
  <c r="AF356" i="14"/>
  <c r="C356" i="14"/>
  <c r="Q356" i="14"/>
  <c r="W356" i="14"/>
  <c r="X356" i="14"/>
  <c r="K356" i="14"/>
  <c r="U356" i="14"/>
  <c r="G356" i="14"/>
  <c r="I356" i="14"/>
  <c r="N356" i="14"/>
  <c r="F356" i="14"/>
  <c r="AJ356" i="14"/>
  <c r="O356" i="14"/>
  <c r="M356" i="14"/>
  <c r="D356" i="14"/>
  <c r="L356" i="14"/>
  <c r="AD356" i="14"/>
  <c r="Z356" i="14"/>
  <c r="AG356" i="14"/>
  <c r="P356" i="14"/>
  <c r="H358" i="6"/>
  <c r="AU358" i="6" s="1"/>
  <c r="G357" i="41"/>
  <c r="AM358" i="6"/>
  <c r="AQ358" i="6"/>
  <c r="Y358" i="6"/>
  <c r="V358" i="6"/>
  <c r="T358" i="6"/>
  <c r="L358" i="6"/>
  <c r="R358" i="6"/>
  <c r="G358" i="6"/>
  <c r="AF358" i="6"/>
  <c r="Z358" i="6"/>
  <c r="AL358" i="6"/>
  <c r="AH358" i="6"/>
  <c r="Q358" i="6"/>
  <c r="O357" i="41" s="1"/>
  <c r="S358" i="6"/>
  <c r="J358" i="6"/>
  <c r="AV358" i="6" s="1"/>
  <c r="N358" i="6"/>
  <c r="B358" i="6"/>
  <c r="U358" i="6"/>
  <c r="AG358" i="6"/>
  <c r="AA358" i="6"/>
  <c r="K358" i="6"/>
  <c r="X358" i="6"/>
  <c r="AX358" i="6" s="1"/>
  <c r="E358" i="6"/>
  <c r="C357" i="41" s="1"/>
  <c r="AD358" i="6"/>
  <c r="AY358" i="6" s="1"/>
  <c r="BB358" i="6" s="1"/>
  <c r="AR358" i="6"/>
  <c r="F358" i="6"/>
  <c r="C358" i="6"/>
  <c r="B357" i="41"/>
  <c r="AE358" i="6"/>
  <c r="AK358" i="6"/>
  <c r="AO358" i="6"/>
  <c r="AJ358" i="6"/>
  <c r="AZ358" i="6" s="1"/>
  <c r="BC358" i="6" s="1"/>
  <c r="A357" i="41"/>
  <c r="D357" i="41"/>
  <c r="O358" i="6"/>
  <c r="N357" i="41" s="1"/>
  <c r="A358" i="14"/>
  <c r="M358" i="6"/>
  <c r="M357" i="41" s="1"/>
  <c r="P357" i="41" s="1"/>
  <c r="AB358" i="6"/>
  <c r="AN358" i="6"/>
  <c r="D358" i="6"/>
  <c r="A359" i="6"/>
  <c r="AD357" i="14"/>
  <c r="E357" i="14"/>
  <c r="D357" i="14"/>
  <c r="N357" i="14"/>
  <c r="AB357" i="14"/>
  <c r="U357" i="14"/>
  <c r="J357" i="14"/>
  <c r="P357" i="14"/>
  <c r="L357" i="14"/>
  <c r="AJ357" i="14"/>
  <c r="Z357" i="14"/>
  <c r="M357" i="14"/>
  <c r="I357" i="14"/>
  <c r="V357" i="14"/>
  <c r="C357" i="14"/>
  <c r="AE357" i="14"/>
  <c r="AH357" i="14"/>
  <c r="Q357" i="14"/>
  <c r="AG357" i="14"/>
  <c r="X357" i="14"/>
  <c r="R357" i="14"/>
  <c r="F357" i="14"/>
  <c r="W357" i="14"/>
  <c r="K357" i="14"/>
  <c r="O357" i="14"/>
  <c r="AF357" i="14"/>
  <c r="G357" i="14"/>
  <c r="P358" i="14"/>
  <c r="AB358" i="14"/>
  <c r="N358" i="14"/>
  <c r="R358" i="14"/>
  <c r="Q358" i="14"/>
  <c r="AF358" i="14"/>
  <c r="AD358" i="14"/>
  <c r="D358" i="14"/>
  <c r="E358" i="14"/>
  <c r="K358" i="14"/>
  <c r="U358" i="14"/>
  <c r="AJ358" i="14"/>
  <c r="C358" i="14"/>
  <c r="AE358" i="14"/>
  <c r="G358" i="14"/>
  <c r="O358" i="14"/>
  <c r="L358" i="14"/>
  <c r="W358" i="14"/>
  <c r="X358" i="14"/>
  <c r="I358" i="14"/>
  <c r="J358" i="14"/>
  <c r="AH358" i="14"/>
  <c r="M358" i="14"/>
  <c r="F358" i="14"/>
  <c r="AG358" i="14"/>
  <c r="V358" i="14"/>
  <c r="Z358" i="14"/>
  <c r="S359" i="6"/>
  <c r="F359" i="6"/>
  <c r="R359" i="6"/>
  <c r="X359" i="6"/>
  <c r="AX359" i="6" s="1"/>
  <c r="BA359" i="6" s="1"/>
  <c r="Q359" i="6"/>
  <c r="AD359" i="6"/>
  <c r="AY359" i="6" s="1"/>
  <c r="BB359" i="6" s="1"/>
  <c r="AF359" i="6"/>
  <c r="N359" i="6"/>
  <c r="AL359" i="6"/>
  <c r="A359" i="14"/>
  <c r="V359" i="6"/>
  <c r="C359" i="6"/>
  <c r="B358" i="41"/>
  <c r="AN359" i="6"/>
  <c r="AG359" i="6"/>
  <c r="AR359" i="6"/>
  <c r="U359" i="6"/>
  <c r="K359" i="6"/>
  <c r="AB359" i="6"/>
  <c r="B359" i="6"/>
  <c r="AM359" i="6"/>
  <c r="AH359" i="6"/>
  <c r="D359" i="6"/>
  <c r="AO359" i="6"/>
  <c r="AJ359" i="6"/>
  <c r="AZ359" i="6" s="1"/>
  <c r="BC359" i="6" s="1"/>
  <c r="AA359" i="6"/>
  <c r="G359" i="6"/>
  <c r="T359" i="6"/>
  <c r="G358" i="41"/>
  <c r="I358" i="41" s="1"/>
  <c r="E359" i="6"/>
  <c r="C358" i="41" s="1"/>
  <c r="AE359" i="6"/>
  <c r="AK359" i="6"/>
  <c r="Z359" i="6"/>
  <c r="O359" i="6"/>
  <c r="N358" i="41" s="1"/>
  <c r="A358" i="41"/>
  <c r="D358" i="41" s="1"/>
  <c r="AQ359" i="6"/>
  <c r="J359" i="6"/>
  <c r="AV359" i="6" s="1"/>
  <c r="L359" i="6"/>
  <c r="Y359" i="6"/>
  <c r="M359" i="6"/>
  <c r="M358" i="41" s="1"/>
  <c r="P358" i="41" s="1"/>
  <c r="H359" i="6"/>
  <c r="AU359" i="6" s="1"/>
  <c r="A360" i="6"/>
  <c r="I357" i="41"/>
  <c r="AD359" i="14"/>
  <c r="Z359" i="14"/>
  <c r="X359" i="14"/>
  <c r="AJ359" i="14"/>
  <c r="L359" i="14"/>
  <c r="O359" i="14"/>
  <c r="R359" i="14"/>
  <c r="AG359" i="14"/>
  <c r="C359" i="14"/>
  <c r="AH359" i="14"/>
  <c r="V359" i="14"/>
  <c r="G359" i="14"/>
  <c r="K359" i="14"/>
  <c r="E359" i="14"/>
  <c r="W359" i="14"/>
  <c r="J359" i="14"/>
  <c r="P359" i="14"/>
  <c r="M359" i="14"/>
  <c r="AE359" i="14"/>
  <c r="AB359" i="14"/>
  <c r="F359" i="14"/>
  <c r="D359" i="14"/>
  <c r="I359" i="14"/>
  <c r="Q359" i="14"/>
  <c r="U359" i="14"/>
  <c r="AF359" i="14"/>
  <c r="N359" i="14"/>
  <c r="H358" i="41"/>
  <c r="AN360" i="6"/>
  <c r="Z360" i="6"/>
  <c r="V360" i="6"/>
  <c r="X360" i="6"/>
  <c r="AX360" i="6" s="1"/>
  <c r="BA360" i="6" s="1"/>
  <c r="AB360" i="6"/>
  <c r="G360" i="6"/>
  <c r="AQ360" i="6"/>
  <c r="AD360" i="6"/>
  <c r="AY360" i="6" s="1"/>
  <c r="BB360" i="6" s="1"/>
  <c r="AA360" i="6"/>
  <c r="AM360" i="6"/>
  <c r="L360" i="6"/>
  <c r="E360" i="6"/>
  <c r="C359" i="41" s="1"/>
  <c r="G359" i="41"/>
  <c r="F360" i="6"/>
  <c r="R360" i="6"/>
  <c r="AO360" i="6"/>
  <c r="AJ360" i="6"/>
  <c r="AZ360" i="6" s="1"/>
  <c r="BC360" i="6" s="1"/>
  <c r="K360" i="6"/>
  <c r="Q360" i="6"/>
  <c r="AW360" i="6" s="1"/>
  <c r="D360" i="6"/>
  <c r="AR360" i="6"/>
  <c r="N360" i="6"/>
  <c r="A360" i="14"/>
  <c r="AL360" i="6"/>
  <c r="O360" i="6"/>
  <c r="N359" i="41" s="1"/>
  <c r="U360" i="6"/>
  <c r="S360" i="6"/>
  <c r="Y360" i="6"/>
  <c r="AE360" i="6"/>
  <c r="H360" i="6"/>
  <c r="AU360" i="6" s="1"/>
  <c r="M360" i="6"/>
  <c r="M359" i="41" s="1"/>
  <c r="P359" i="41" s="1"/>
  <c r="B360" i="6"/>
  <c r="AG360" i="6"/>
  <c r="A359" i="41"/>
  <c r="D359" i="41" s="1"/>
  <c r="AH360" i="6"/>
  <c r="AF360" i="6"/>
  <c r="AK360" i="6"/>
  <c r="T360" i="6"/>
  <c r="C360" i="6"/>
  <c r="B359" i="41"/>
  <c r="J360" i="6"/>
  <c r="AV360" i="6" s="1"/>
  <c r="A361" i="6"/>
  <c r="P360" i="14"/>
  <c r="F360" i="14"/>
  <c r="AD360" i="14"/>
  <c r="U360" i="14"/>
  <c r="Q360" i="14"/>
  <c r="W360" i="14"/>
  <c r="K360" i="14"/>
  <c r="G360" i="14"/>
  <c r="I360" i="14"/>
  <c r="M360" i="14"/>
  <c r="AH360" i="14"/>
  <c r="Z360" i="14"/>
  <c r="AE360" i="14"/>
  <c r="AJ360" i="14"/>
  <c r="C360" i="14"/>
  <c r="N360" i="14"/>
  <c r="E360" i="14"/>
  <c r="AG360" i="14"/>
  <c r="J360" i="14"/>
  <c r="R360" i="14"/>
  <c r="X360" i="14"/>
  <c r="L360" i="14"/>
  <c r="AF360" i="14"/>
  <c r="V360" i="14"/>
  <c r="D360" i="14"/>
  <c r="O360" i="14"/>
  <c r="AB360" i="14"/>
  <c r="S361" i="6"/>
  <c r="AD361" i="6"/>
  <c r="AY361" i="6" s="1"/>
  <c r="BB361" i="6" s="1"/>
  <c r="A361" i="14"/>
  <c r="Z361" i="6"/>
  <c r="AN361" i="6"/>
  <c r="AF361" i="6"/>
  <c r="C361" i="6"/>
  <c r="B360" i="41"/>
  <c r="J361" i="6"/>
  <c r="AV361" i="6" s="1"/>
  <c r="AL361" i="6"/>
  <c r="B361" i="6"/>
  <c r="Y361" i="6"/>
  <c r="N361" i="6"/>
  <c r="AG361" i="6"/>
  <c r="K361" i="6"/>
  <c r="H361" i="6"/>
  <c r="AU361" i="6" s="1"/>
  <c r="U361" i="6"/>
  <c r="Q361" i="6"/>
  <c r="X361" i="6"/>
  <c r="AX361" i="6" s="1"/>
  <c r="BA361" i="6" s="1"/>
  <c r="F361" i="6"/>
  <c r="R361" i="6"/>
  <c r="AO361" i="6"/>
  <c r="AE361" i="6"/>
  <c r="AR361" i="6"/>
  <c r="L361" i="6"/>
  <c r="D361" i="6"/>
  <c r="G360" i="41"/>
  <c r="J360" i="41" s="1"/>
  <c r="AH361" i="6"/>
  <c r="AA361" i="6"/>
  <c r="AK361" i="6"/>
  <c r="T361" i="6"/>
  <c r="AM361" i="6"/>
  <c r="A360" i="41"/>
  <c r="D360" i="41" s="1"/>
  <c r="O361" i="6"/>
  <c r="N360" i="41" s="1"/>
  <c r="AB361" i="6"/>
  <c r="AJ361" i="6"/>
  <c r="AZ361" i="6" s="1"/>
  <c r="BC361" i="6" s="1"/>
  <c r="M361" i="6"/>
  <c r="M360" i="41" s="1"/>
  <c r="P360" i="41" s="1"/>
  <c r="E361" i="6"/>
  <c r="C360" i="41" s="1"/>
  <c r="AQ361" i="6"/>
  <c r="V361" i="6"/>
  <c r="G361" i="6"/>
  <c r="A362" i="6"/>
  <c r="D361" i="14"/>
  <c r="N361" i="14"/>
  <c r="AB361" i="14"/>
  <c r="Z361" i="14"/>
  <c r="R361" i="14"/>
  <c r="F361" i="14"/>
  <c r="J361" i="14"/>
  <c r="AG361" i="14"/>
  <c r="AE361" i="14"/>
  <c r="X361" i="14"/>
  <c r="AH361" i="14"/>
  <c r="C361" i="14"/>
  <c r="AF361" i="14"/>
  <c r="P361" i="14"/>
  <c r="I361" i="14"/>
  <c r="G361" i="14"/>
  <c r="U361" i="14"/>
  <c r="O361" i="14"/>
  <c r="M361" i="14"/>
  <c r="L361" i="14"/>
  <c r="V361" i="14"/>
  <c r="AJ361" i="14"/>
  <c r="W361" i="14"/>
  <c r="AD361" i="14"/>
  <c r="Q361" i="14"/>
  <c r="E361" i="14"/>
  <c r="K361" i="14"/>
  <c r="I360" i="41"/>
  <c r="H360" i="41"/>
  <c r="C362" i="6"/>
  <c r="B361" i="41"/>
  <c r="AM362" i="6"/>
  <c r="G361" i="41"/>
  <c r="H361" i="41" s="1"/>
  <c r="AA362" i="6"/>
  <c r="A362" i="14"/>
  <c r="O362" i="6"/>
  <c r="N361" i="41" s="1"/>
  <c r="L362" i="6"/>
  <c r="AK362" i="6"/>
  <c r="AJ362" i="6"/>
  <c r="AZ362" i="6" s="1"/>
  <c r="BC362" i="6" s="1"/>
  <c r="AO362" i="6"/>
  <c r="AD362" i="6"/>
  <c r="AY362" i="6" s="1"/>
  <c r="BB362" i="6" s="1"/>
  <c r="D362" i="6"/>
  <c r="AQ362" i="6"/>
  <c r="AG362" i="6"/>
  <c r="F362" i="6"/>
  <c r="N362" i="6"/>
  <c r="V362" i="6"/>
  <c r="S362" i="6"/>
  <c r="Z362" i="6"/>
  <c r="K362" i="6"/>
  <c r="M362" i="6"/>
  <c r="M361" i="41" s="1"/>
  <c r="P361" i="41" s="1"/>
  <c r="Y362" i="6"/>
  <c r="J362" i="6"/>
  <c r="AV362" i="6" s="1"/>
  <c r="X362" i="6"/>
  <c r="AX362" i="6" s="1"/>
  <c r="BA362" i="6" s="1"/>
  <c r="AL362" i="6"/>
  <c r="A361" i="41"/>
  <c r="D361" i="41"/>
  <c r="B362" i="6"/>
  <c r="AB362" i="6"/>
  <c r="G362" i="6"/>
  <c r="AN362" i="6"/>
  <c r="AH362" i="6"/>
  <c r="AE362" i="6"/>
  <c r="U362" i="6"/>
  <c r="R362" i="6"/>
  <c r="E362" i="6"/>
  <c r="C361" i="41" s="1"/>
  <c r="Q362" i="6"/>
  <c r="O361" i="41" s="1"/>
  <c r="AR362" i="6"/>
  <c r="H362" i="6"/>
  <c r="AU362" i="6" s="1"/>
  <c r="T362" i="6"/>
  <c r="AF362" i="6"/>
  <c r="A363" i="6"/>
  <c r="Q363" i="6"/>
  <c r="O362" i="41" s="1"/>
  <c r="K363" i="6"/>
  <c r="T363" i="6"/>
  <c r="AB363" i="6"/>
  <c r="A363" i="14"/>
  <c r="AN363" i="6"/>
  <c r="B363" i="6"/>
  <c r="AH363" i="6"/>
  <c r="AJ363" i="6"/>
  <c r="AZ363" i="6" s="1"/>
  <c r="BC363" i="6" s="1"/>
  <c r="V363" i="6"/>
  <c r="AR363" i="6"/>
  <c r="AG363" i="6"/>
  <c r="S363" i="6"/>
  <c r="G362" i="41"/>
  <c r="I362" i="41" s="1"/>
  <c r="R363" i="6"/>
  <c r="AD363" i="6"/>
  <c r="AY363" i="6" s="1"/>
  <c r="BB363" i="6" s="1"/>
  <c r="AF363" i="6"/>
  <c r="AL363" i="6"/>
  <c r="X363" i="6"/>
  <c r="AX363" i="6" s="1"/>
  <c r="BA363" i="6" s="1"/>
  <c r="F363" i="6"/>
  <c r="D363" i="6"/>
  <c r="AA363" i="6"/>
  <c r="U363" i="6"/>
  <c r="E363" i="6"/>
  <c r="C362" i="41"/>
  <c r="AE363" i="6"/>
  <c r="N363" i="6"/>
  <c r="AM363" i="6"/>
  <c r="Y363" i="6"/>
  <c r="Z363" i="6"/>
  <c r="A362" i="41"/>
  <c r="D362" i="41"/>
  <c r="AQ363" i="6"/>
  <c r="AO363" i="6"/>
  <c r="O363" i="6"/>
  <c r="N362" i="41" s="1"/>
  <c r="H363" i="6"/>
  <c r="AU363" i="6" s="1"/>
  <c r="C363" i="6"/>
  <c r="B362" i="41"/>
  <c r="L363" i="6"/>
  <c r="M363" i="6"/>
  <c r="M362" i="41" s="1"/>
  <c r="P362" i="41" s="1"/>
  <c r="J363" i="6"/>
  <c r="AV363" i="6" s="1"/>
  <c r="G363" i="6"/>
  <c r="AK363" i="6"/>
  <c r="A364" i="6"/>
  <c r="U362" i="14"/>
  <c r="I362" i="14"/>
  <c r="M362" i="14"/>
  <c r="AG362" i="14"/>
  <c r="R362" i="14"/>
  <c r="D362" i="14"/>
  <c r="AJ362" i="14"/>
  <c r="AB362" i="14"/>
  <c r="Z362" i="14"/>
  <c r="W362" i="14"/>
  <c r="AD362" i="14"/>
  <c r="P362" i="14"/>
  <c r="C362" i="14"/>
  <c r="Q362" i="14"/>
  <c r="L362" i="14"/>
  <c r="AE362" i="14"/>
  <c r="J362" i="14"/>
  <c r="N362" i="14"/>
  <c r="X362" i="14"/>
  <c r="F362" i="14"/>
  <c r="E362" i="14"/>
  <c r="AH362" i="14"/>
  <c r="K362" i="14"/>
  <c r="O362" i="14"/>
  <c r="G362" i="14"/>
  <c r="V362" i="14"/>
  <c r="AF362" i="14"/>
  <c r="J362" i="41"/>
  <c r="H362" i="41"/>
  <c r="X363" i="14"/>
  <c r="R363" i="14"/>
  <c r="U363" i="14"/>
  <c r="M363" i="14"/>
  <c r="AE363" i="14"/>
  <c r="E363" i="14"/>
  <c r="AF363" i="14"/>
  <c r="AJ363" i="14"/>
  <c r="I363" i="14"/>
  <c r="AG363" i="14"/>
  <c r="J363" i="14"/>
  <c r="C363" i="14"/>
  <c r="AD363" i="14"/>
  <c r="Q363" i="14"/>
  <c r="N363" i="14"/>
  <c r="F363" i="14"/>
  <c r="O363" i="14"/>
  <c r="D363" i="14"/>
  <c r="L363" i="14"/>
  <c r="W363" i="14"/>
  <c r="G363" i="14"/>
  <c r="AH363" i="14"/>
  <c r="Z363" i="14"/>
  <c r="AB363" i="14"/>
  <c r="K363" i="14"/>
  <c r="V363" i="14"/>
  <c r="P363" i="14"/>
  <c r="B364" i="6"/>
  <c r="AO364" i="6"/>
  <c r="R364" i="6"/>
  <c r="F364" i="6"/>
  <c r="AL364" i="6"/>
  <c r="AB364" i="6"/>
  <c r="J364" i="6"/>
  <c r="AV364" i="6" s="1"/>
  <c r="AM364" i="6"/>
  <c r="G363" i="41"/>
  <c r="H363" i="41" s="1"/>
  <c r="T364" i="6"/>
  <c r="AE364" i="6"/>
  <c r="Y364" i="6"/>
  <c r="C364" i="6"/>
  <c r="B363" i="41"/>
  <c r="AG364" i="6"/>
  <c r="Q364" i="6"/>
  <c r="M364" i="6"/>
  <c r="M363" i="41" s="1"/>
  <c r="P363" i="41" s="1"/>
  <c r="H364" i="6"/>
  <c r="AU364" i="6" s="1"/>
  <c r="V364" i="6"/>
  <c r="Z364" i="6"/>
  <c r="AJ364" i="6"/>
  <c r="AZ364" i="6" s="1"/>
  <c r="BC364" i="6" s="1"/>
  <c r="L364" i="6"/>
  <c r="N364" i="6"/>
  <c r="O364" i="6"/>
  <c r="N363" i="41" s="1"/>
  <c r="AA364" i="6"/>
  <c r="X364" i="6"/>
  <c r="AX364" i="6" s="1"/>
  <c r="BA364" i="6" s="1"/>
  <c r="AQ364" i="6"/>
  <c r="G364" i="6"/>
  <c r="S364" i="6"/>
  <c r="A364" i="14"/>
  <c r="AN364" i="6"/>
  <c r="E364" i="6"/>
  <c r="C363" i="41" s="1"/>
  <c r="AK364" i="6"/>
  <c r="AH364" i="6"/>
  <c r="AD364" i="6"/>
  <c r="AY364" i="6" s="1"/>
  <c r="BB364" i="6" s="1"/>
  <c r="U364" i="6"/>
  <c r="AF364" i="6"/>
  <c r="K364" i="6"/>
  <c r="D364" i="6"/>
  <c r="A363" i="41"/>
  <c r="D363" i="41" s="1"/>
  <c r="AR364" i="6"/>
  <c r="A365" i="6"/>
  <c r="Z365" i="6"/>
  <c r="AL365" i="6"/>
  <c r="R365" i="6"/>
  <c r="Y365" i="6"/>
  <c r="G364" i="41"/>
  <c r="A365" i="14"/>
  <c r="Q365" i="6"/>
  <c r="X365" i="6"/>
  <c r="AX365" i="6" s="1"/>
  <c r="BA365" i="6" s="1"/>
  <c r="AD365" i="6"/>
  <c r="AY365" i="6" s="1"/>
  <c r="BB365" i="6" s="1"/>
  <c r="AN365" i="6"/>
  <c r="T365" i="6"/>
  <c r="L365" i="6"/>
  <c r="AJ365" i="6"/>
  <c r="AZ365" i="6" s="1"/>
  <c r="BC365" i="6" s="1"/>
  <c r="K365" i="6"/>
  <c r="F365" i="6"/>
  <c r="AE365" i="6"/>
  <c r="AH365" i="6"/>
  <c r="V365" i="6"/>
  <c r="J365" i="6"/>
  <c r="AV365" i="6" s="1"/>
  <c r="AR365" i="6"/>
  <c r="AQ365" i="6"/>
  <c r="AK365" i="6"/>
  <c r="AB365" i="6"/>
  <c r="AA365" i="6"/>
  <c r="H365" i="6"/>
  <c r="AU365" i="6" s="1"/>
  <c r="AF365" i="6"/>
  <c r="AG365" i="6"/>
  <c r="D365" i="6"/>
  <c r="N365" i="6"/>
  <c r="AM365" i="6"/>
  <c r="G365" i="6"/>
  <c r="O365" i="6"/>
  <c r="N364" i="41" s="1"/>
  <c r="AO365" i="6"/>
  <c r="S365" i="6"/>
  <c r="E365" i="6"/>
  <c r="C364" i="41" s="1"/>
  <c r="B365" i="6"/>
  <c r="A364" i="41"/>
  <c r="D364" i="41" s="1"/>
  <c r="C365" i="6"/>
  <c r="B364" i="41"/>
  <c r="U365" i="6"/>
  <c r="M365" i="6"/>
  <c r="M364" i="41" s="1"/>
  <c r="P364" i="41" s="1"/>
  <c r="A366" i="6"/>
  <c r="I363" i="41"/>
  <c r="J363" i="41"/>
  <c r="O364" i="14"/>
  <c r="P364" i="14"/>
  <c r="M364" i="14"/>
  <c r="U364" i="14"/>
  <c r="W364" i="14"/>
  <c r="V364" i="14"/>
  <c r="L364" i="14"/>
  <c r="K364" i="14"/>
  <c r="AF364" i="14"/>
  <c r="F364" i="14"/>
  <c r="J364" i="14"/>
  <c r="AD364" i="14"/>
  <c r="AJ364" i="14"/>
  <c r="D364" i="14"/>
  <c r="G364" i="14"/>
  <c r="N364" i="14"/>
  <c r="AB364" i="14"/>
  <c r="E364" i="14"/>
  <c r="X364" i="14"/>
  <c r="I364" i="14"/>
  <c r="AE364" i="14"/>
  <c r="AH364" i="14"/>
  <c r="Z364" i="14"/>
  <c r="Q364" i="14"/>
  <c r="C364" i="14"/>
  <c r="R364" i="14"/>
  <c r="AG364" i="14"/>
  <c r="Q365" i="14"/>
  <c r="X365" i="14"/>
  <c r="E365" i="14"/>
  <c r="P365" i="14"/>
  <c r="AE365" i="14"/>
  <c r="M365" i="14"/>
  <c r="AJ365" i="14"/>
  <c r="V365" i="14"/>
  <c r="AG365" i="14"/>
  <c r="F365" i="14"/>
  <c r="G365" i="14"/>
  <c r="N365" i="14"/>
  <c r="L365" i="14"/>
  <c r="K365" i="14"/>
  <c r="O365" i="14"/>
  <c r="I365" i="14"/>
  <c r="Z365" i="14"/>
  <c r="U365" i="14"/>
  <c r="AF365" i="14"/>
  <c r="D365" i="14"/>
  <c r="C365" i="14"/>
  <c r="AD365" i="14"/>
  <c r="AB365" i="14"/>
  <c r="J365" i="14"/>
  <c r="W365" i="14"/>
  <c r="AH365" i="14"/>
  <c r="R365" i="14"/>
  <c r="J364" i="41"/>
  <c r="N366" i="6"/>
  <c r="Q366" i="6"/>
  <c r="O365" i="41" s="1"/>
  <c r="X366" i="6"/>
  <c r="AX366" i="6" s="1"/>
  <c r="BA366" i="6" s="1"/>
  <c r="AD366" i="6"/>
  <c r="AY366" i="6" s="1"/>
  <c r="BB366" i="6" s="1"/>
  <c r="AG366" i="6"/>
  <c r="Y366" i="6"/>
  <c r="H366" i="6"/>
  <c r="AU366" i="6" s="1"/>
  <c r="AA366" i="6"/>
  <c r="AR366" i="6"/>
  <c r="C366" i="6"/>
  <c r="B365" i="41"/>
  <c r="G366" i="6"/>
  <c r="AB366" i="6"/>
  <c r="AO366" i="6"/>
  <c r="AE366" i="6"/>
  <c r="U366" i="6"/>
  <c r="T366" i="6"/>
  <c r="A366" i="14"/>
  <c r="AK366" i="6"/>
  <c r="AQ366" i="6"/>
  <c r="L366" i="6"/>
  <c r="F366" i="6"/>
  <c r="AN366" i="6"/>
  <c r="D366" i="6"/>
  <c r="S366" i="6"/>
  <c r="K366" i="6"/>
  <c r="AF366" i="6"/>
  <c r="E366" i="6"/>
  <c r="C365" i="41" s="1"/>
  <c r="AM366" i="6"/>
  <c r="B366" i="6"/>
  <c r="A365" i="41"/>
  <c r="D365" i="41" s="1"/>
  <c r="R366" i="6"/>
  <c r="AJ366" i="6"/>
  <c r="AZ366" i="6" s="1"/>
  <c r="BC366" i="6" s="1"/>
  <c r="O366" i="6"/>
  <c r="N365" i="41" s="1"/>
  <c r="AH366" i="6"/>
  <c r="AL366" i="6"/>
  <c r="J366" i="6"/>
  <c r="AV366" i="6" s="1"/>
  <c r="V366" i="6"/>
  <c r="M366" i="6"/>
  <c r="M365" i="41" s="1"/>
  <c r="P365" i="41" s="1"/>
  <c r="Z366" i="6"/>
  <c r="G365" i="41"/>
  <c r="J365" i="41" s="1"/>
  <c r="A367" i="6"/>
  <c r="I365" i="41"/>
  <c r="H365" i="41"/>
  <c r="W366" i="14"/>
  <c r="J366" i="14"/>
  <c r="P366" i="14"/>
  <c r="AD366" i="14"/>
  <c r="G366" i="14"/>
  <c r="AF366" i="14"/>
  <c r="F366" i="14"/>
  <c r="K366" i="14"/>
  <c r="AH366" i="14"/>
  <c r="AB366" i="14"/>
  <c r="X366" i="14"/>
  <c r="V366" i="14"/>
  <c r="E366" i="14"/>
  <c r="AJ366" i="14"/>
  <c r="R366" i="14"/>
  <c r="O366" i="14"/>
  <c r="I366" i="14"/>
  <c r="N366" i="14"/>
  <c r="D366" i="14"/>
  <c r="C366" i="14"/>
  <c r="M366" i="14"/>
  <c r="U366" i="14"/>
  <c r="L366" i="14"/>
  <c r="Z366" i="14"/>
  <c r="AG366" i="14"/>
  <c r="Q366" i="14"/>
  <c r="AE366" i="14"/>
  <c r="AB367" i="6"/>
  <c r="B367" i="6"/>
  <c r="C367" i="6"/>
  <c r="B366" i="41"/>
  <c r="G366" i="41"/>
  <c r="I366" i="41" s="1"/>
  <c r="AN367" i="6"/>
  <c r="A366" i="41"/>
  <c r="D366" i="41" s="1"/>
  <c r="S367" i="6"/>
  <c r="AM367" i="6"/>
  <c r="X367" i="6"/>
  <c r="AX367" i="6" s="1"/>
  <c r="BA367" i="6" s="1"/>
  <c r="Y367" i="6"/>
  <c r="E367" i="6"/>
  <c r="C366" i="41"/>
  <c r="L367" i="6"/>
  <c r="AJ367" i="6"/>
  <c r="AZ367" i="6" s="1"/>
  <c r="BC367" i="6" s="1"/>
  <c r="AO367" i="6"/>
  <c r="AA367" i="6"/>
  <c r="AF367" i="6"/>
  <c r="U367" i="6"/>
  <c r="AD367" i="6"/>
  <c r="AY367" i="6" s="1"/>
  <c r="BB367" i="6" s="1"/>
  <c r="R367" i="6"/>
  <c r="AG367" i="6"/>
  <c r="K367" i="6"/>
  <c r="AQ367" i="6"/>
  <c r="V367" i="6"/>
  <c r="A367" i="14"/>
  <c r="AR367" i="6"/>
  <c r="M367" i="6"/>
  <c r="M366" i="41" s="1"/>
  <c r="P366" i="41" s="1"/>
  <c r="H367" i="6"/>
  <c r="AU367" i="6" s="1"/>
  <c r="F367" i="6"/>
  <c r="Z367" i="6"/>
  <c r="AH367" i="6"/>
  <c r="AL367" i="6"/>
  <c r="N367" i="6"/>
  <c r="Q367" i="6"/>
  <c r="AW367" i="6" s="1"/>
  <c r="AE367" i="6"/>
  <c r="AK367" i="6"/>
  <c r="G367" i="6"/>
  <c r="D367" i="6"/>
  <c r="J367" i="6"/>
  <c r="AV367" i="6" s="1"/>
  <c r="O367" i="6"/>
  <c r="N366" i="41" s="1"/>
  <c r="T367" i="6"/>
  <c r="A368" i="6"/>
  <c r="J366" i="41"/>
  <c r="D368" i="6"/>
  <c r="F368" i="6"/>
  <c r="AJ368" i="6"/>
  <c r="AZ368" i="6" s="1"/>
  <c r="BC368" i="6" s="1"/>
  <c r="G367" i="41"/>
  <c r="J367" i="41" s="1"/>
  <c r="Q368" i="6"/>
  <c r="AW368" i="6" s="1"/>
  <c r="X368" i="6"/>
  <c r="AX368" i="6" s="1"/>
  <c r="BA368" i="6" s="1"/>
  <c r="AD368" i="6"/>
  <c r="AY368" i="6" s="1"/>
  <c r="BB368" i="6" s="1"/>
  <c r="Z368" i="6"/>
  <c r="Y368" i="6"/>
  <c r="AQ368" i="6"/>
  <c r="L368" i="6"/>
  <c r="AR368" i="6"/>
  <c r="U368" i="6"/>
  <c r="S368" i="6"/>
  <c r="AF368" i="6"/>
  <c r="N368" i="6"/>
  <c r="AG368" i="6"/>
  <c r="AH368" i="6"/>
  <c r="AM368" i="6"/>
  <c r="A368" i="14"/>
  <c r="R368" i="6"/>
  <c r="K368" i="6"/>
  <c r="B368" i="6"/>
  <c r="V368" i="6"/>
  <c r="C368" i="6"/>
  <c r="B367" i="41"/>
  <c r="E368" i="6"/>
  <c r="C367" i="41" s="1"/>
  <c r="AN368" i="6"/>
  <c r="H368" i="6"/>
  <c r="AU368" i="6" s="1"/>
  <c r="AK368" i="6"/>
  <c r="T368" i="6"/>
  <c r="O368" i="6"/>
  <c r="N367" i="41" s="1"/>
  <c r="G368" i="6"/>
  <c r="J368" i="6"/>
  <c r="AV368" i="6" s="1"/>
  <c r="AL368" i="6"/>
  <c r="AA368" i="6"/>
  <c r="A367" i="41"/>
  <c r="D367" i="41"/>
  <c r="AO368" i="6"/>
  <c r="AB368" i="6"/>
  <c r="AE368" i="6"/>
  <c r="M368" i="6"/>
  <c r="M367" i="41" s="1"/>
  <c r="P367" i="41" s="1"/>
  <c r="A369" i="6"/>
  <c r="G367" i="14"/>
  <c r="K367" i="14"/>
  <c r="P367" i="14"/>
  <c r="M367" i="14"/>
  <c r="E367" i="14"/>
  <c r="AJ367" i="14"/>
  <c r="U367" i="14"/>
  <c r="V367" i="14"/>
  <c r="W367" i="14"/>
  <c r="J367" i="14"/>
  <c r="C367" i="14"/>
  <c r="O367" i="14"/>
  <c r="I367" i="14"/>
  <c r="Z367" i="14"/>
  <c r="AG367" i="14"/>
  <c r="X367" i="14"/>
  <c r="L367" i="14"/>
  <c r="N367" i="14"/>
  <c r="AF367" i="14"/>
  <c r="Q367" i="14"/>
  <c r="D367" i="14"/>
  <c r="AD367" i="14"/>
  <c r="R367" i="14"/>
  <c r="AB367" i="14"/>
  <c r="AE367" i="14"/>
  <c r="F367" i="14"/>
  <c r="AH367" i="14"/>
  <c r="AD368" i="14"/>
  <c r="I368" i="14"/>
  <c r="M368" i="14"/>
  <c r="N368" i="14"/>
  <c r="L368" i="14"/>
  <c r="AE368" i="14"/>
  <c r="J368" i="14"/>
  <c r="C368" i="14"/>
  <c r="AB368" i="14"/>
  <c r="X368" i="14"/>
  <c r="O368" i="14"/>
  <c r="Z368" i="14"/>
  <c r="Q368" i="14"/>
  <c r="W368" i="14"/>
  <c r="K368" i="14"/>
  <c r="F368" i="14"/>
  <c r="V368" i="14"/>
  <c r="AJ368" i="14"/>
  <c r="AG368" i="14"/>
  <c r="R368" i="14"/>
  <c r="U368" i="14"/>
  <c r="D368" i="14"/>
  <c r="AH368" i="14"/>
  <c r="E368" i="14"/>
  <c r="AF368" i="14"/>
  <c r="G368" i="14"/>
  <c r="P368" i="14"/>
  <c r="I367" i="41"/>
  <c r="H367" i="41"/>
  <c r="AM369" i="6"/>
  <c r="G368" i="41"/>
  <c r="AJ369" i="6"/>
  <c r="AZ369" i="6" s="1"/>
  <c r="BC369" i="6" s="1"/>
  <c r="Z369" i="6"/>
  <c r="AQ369" i="6"/>
  <c r="N369" i="6"/>
  <c r="K369" i="6"/>
  <c r="C369" i="6"/>
  <c r="B368" i="41"/>
  <c r="A369" i="14"/>
  <c r="AR369" i="6"/>
  <c r="V369" i="6"/>
  <c r="U369" i="6"/>
  <c r="Y369" i="6"/>
  <c r="X369" i="6"/>
  <c r="AX369" i="6" s="1"/>
  <c r="BA369" i="6" s="1"/>
  <c r="H369" i="6"/>
  <c r="AU369" i="6" s="1"/>
  <c r="AK369" i="6"/>
  <c r="B369" i="6"/>
  <c r="AL369" i="6"/>
  <c r="D369" i="6"/>
  <c r="AB369" i="6"/>
  <c r="E369" i="6"/>
  <c r="C368" i="41" s="1"/>
  <c r="AO369" i="6"/>
  <c r="Q369" i="6"/>
  <c r="AW369" i="6" s="1"/>
  <c r="AF369" i="6"/>
  <c r="R369" i="6"/>
  <c r="AG369" i="6"/>
  <c r="AD369" i="6"/>
  <c r="AY369" i="6" s="1"/>
  <c r="BB369" i="6" s="1"/>
  <c r="AN369" i="6"/>
  <c r="AA369" i="6"/>
  <c r="A368" i="41"/>
  <c r="D368" i="41" s="1"/>
  <c r="AE369" i="6"/>
  <c r="AH369" i="6"/>
  <c r="T369" i="6"/>
  <c r="S369" i="6"/>
  <c r="M369" i="6"/>
  <c r="M368" i="41" s="1"/>
  <c r="P368" i="41" s="1"/>
  <c r="J369" i="6"/>
  <c r="AV369" i="6" s="1"/>
  <c r="L369" i="6"/>
  <c r="G369" i="6"/>
  <c r="O369" i="6"/>
  <c r="N368" i="41" s="1"/>
  <c r="F369" i="6"/>
  <c r="A370" i="6"/>
  <c r="V370" i="6"/>
  <c r="Y370" i="6"/>
  <c r="AF370" i="6"/>
  <c r="G369" i="41"/>
  <c r="R370" i="6"/>
  <c r="X370" i="6"/>
  <c r="AX370" i="6" s="1"/>
  <c r="BA370" i="6" s="1"/>
  <c r="AO370" i="6"/>
  <c r="O370" i="6"/>
  <c r="N369" i="41" s="1"/>
  <c r="L370" i="6"/>
  <c r="G370" i="6"/>
  <c r="U370" i="6"/>
  <c r="K370" i="6"/>
  <c r="C370" i="6"/>
  <c r="B369" i="41"/>
  <c r="AJ370" i="6"/>
  <c r="AZ370" i="6" s="1"/>
  <c r="BC370" i="6" s="1"/>
  <c r="AD370" i="6"/>
  <c r="AY370" i="6" s="1"/>
  <c r="BB370" i="6" s="1"/>
  <c r="A370" i="14"/>
  <c r="AL370" i="6"/>
  <c r="M370" i="6"/>
  <c r="M369" i="41" s="1"/>
  <c r="P369" i="41" s="1"/>
  <c r="AE370" i="6"/>
  <c r="A369" i="41"/>
  <c r="D369" i="41" s="1"/>
  <c r="S370" i="6"/>
  <c r="AH370" i="6"/>
  <c r="F370" i="6"/>
  <c r="AR370" i="6"/>
  <c r="Z370" i="6"/>
  <c r="E370" i="6"/>
  <c r="C369" i="41" s="1"/>
  <c r="J370" i="6"/>
  <c r="AV370" i="6" s="1"/>
  <c r="AK370" i="6"/>
  <c r="Q370" i="6"/>
  <c r="AW370" i="6" s="1"/>
  <c r="AB370" i="6"/>
  <c r="D370" i="6"/>
  <c r="B370" i="6"/>
  <c r="T370" i="6"/>
  <c r="AN370" i="6"/>
  <c r="N370" i="6"/>
  <c r="AQ370" i="6"/>
  <c r="AM370" i="6"/>
  <c r="AA370" i="6"/>
  <c r="H370" i="6"/>
  <c r="AU370" i="6" s="1"/>
  <c r="AG370" i="6"/>
  <c r="A371" i="6"/>
  <c r="M369" i="14"/>
  <c r="I369" i="14"/>
  <c r="AB369" i="14"/>
  <c r="Z369" i="14"/>
  <c r="K369" i="14"/>
  <c r="E369" i="14"/>
  <c r="N369" i="14"/>
  <c r="AD369" i="14"/>
  <c r="V369" i="14"/>
  <c r="AH369" i="14"/>
  <c r="AG369" i="14"/>
  <c r="G369" i="14"/>
  <c r="J369" i="14"/>
  <c r="U369" i="14"/>
  <c r="O369" i="14"/>
  <c r="L369" i="14"/>
  <c r="X369" i="14"/>
  <c r="R369" i="14"/>
  <c r="AJ369" i="14"/>
  <c r="C369" i="14"/>
  <c r="F369" i="14"/>
  <c r="D369" i="14"/>
  <c r="P369" i="14"/>
  <c r="AE369" i="14"/>
  <c r="AF369" i="14"/>
  <c r="Q369" i="14"/>
  <c r="W369" i="14"/>
  <c r="O369" i="41"/>
  <c r="AQ371" i="6"/>
  <c r="AG371" i="6"/>
  <c r="AK371" i="6"/>
  <c r="A371" i="14"/>
  <c r="D371" i="6"/>
  <c r="Q371" i="6"/>
  <c r="AW371" i="6" s="1"/>
  <c r="E371" i="6"/>
  <c r="C370" i="41" s="1"/>
  <c r="K371" i="6"/>
  <c r="AH371" i="6"/>
  <c r="AB371" i="6"/>
  <c r="C371" i="6"/>
  <c r="B370" i="41"/>
  <c r="U371" i="6"/>
  <c r="AD371" i="6"/>
  <c r="AY371" i="6" s="1"/>
  <c r="BB371" i="6" s="1"/>
  <c r="A370" i="41"/>
  <c r="D370" i="41" s="1"/>
  <c r="T371" i="6"/>
  <c r="G370" i="41"/>
  <c r="Z371" i="6"/>
  <c r="AO371" i="6"/>
  <c r="S371" i="6"/>
  <c r="L371" i="6"/>
  <c r="AL371" i="6"/>
  <c r="AA371" i="6"/>
  <c r="AF371" i="6"/>
  <c r="V371" i="6"/>
  <c r="N371" i="6"/>
  <c r="G371" i="6"/>
  <c r="F371" i="6"/>
  <c r="AN371" i="6"/>
  <c r="X371" i="6"/>
  <c r="AX371" i="6" s="1"/>
  <c r="BA371" i="6" s="1"/>
  <c r="Y371" i="6"/>
  <c r="AM371" i="6"/>
  <c r="AR371" i="6"/>
  <c r="B371" i="6"/>
  <c r="R371" i="6"/>
  <c r="AE371" i="6"/>
  <c r="AJ371" i="6"/>
  <c r="AZ371" i="6" s="1"/>
  <c r="BC371" i="6" s="1"/>
  <c r="H371" i="6"/>
  <c r="AU371" i="6" s="1"/>
  <c r="O371" i="6"/>
  <c r="N370" i="41" s="1"/>
  <c r="J371" i="6"/>
  <c r="AV371" i="6" s="1"/>
  <c r="M371" i="6"/>
  <c r="M370" i="41" s="1"/>
  <c r="P370" i="41" s="1"/>
  <c r="F6" i="6"/>
  <c r="E98" i="37" s="1"/>
  <c r="E100" i="37" s="1"/>
  <c r="G370" i="14"/>
  <c r="O370" i="14"/>
  <c r="AB370" i="14"/>
  <c r="N370" i="14"/>
  <c r="AJ370" i="14"/>
  <c r="AG370" i="14"/>
  <c r="P370" i="14"/>
  <c r="F370" i="14"/>
  <c r="X370" i="14"/>
  <c r="C370" i="14"/>
  <c r="AF370" i="14"/>
  <c r="J370" i="14"/>
  <c r="AE370" i="14"/>
  <c r="R370" i="14"/>
  <c r="Q370" i="14"/>
  <c r="K370" i="14"/>
  <c r="D370" i="14"/>
  <c r="U370" i="14"/>
  <c r="E370" i="14"/>
  <c r="AH370" i="14"/>
  <c r="I370" i="14"/>
  <c r="V370" i="14"/>
  <c r="Z370" i="14"/>
  <c r="L370" i="14"/>
  <c r="AD370" i="14"/>
  <c r="W370" i="14"/>
  <c r="M370" i="14"/>
  <c r="D371" i="14"/>
  <c r="D8" i="14"/>
  <c r="W371" i="14"/>
  <c r="F371" i="14"/>
  <c r="AH371" i="14"/>
  <c r="AD371" i="14"/>
  <c r="AD8" i="14"/>
  <c r="AE371" i="14"/>
  <c r="AE8" i="14"/>
  <c r="J371" i="14"/>
  <c r="R371" i="14"/>
  <c r="AG371" i="14"/>
  <c r="E371" i="14"/>
  <c r="E8" i="14"/>
  <c r="AJ371" i="14"/>
  <c r="U371" i="14"/>
  <c r="C371" i="14"/>
  <c r="Q371" i="14"/>
  <c r="Q8" i="14"/>
  <c r="Z371" i="14"/>
  <c r="AB371" i="14"/>
  <c r="AB8" i="14"/>
  <c r="I371" i="14"/>
  <c r="I8" i="14"/>
  <c r="G371" i="14"/>
  <c r="G8" i="14"/>
  <c r="AF371" i="14"/>
  <c r="O371" i="14"/>
  <c r="X371" i="14"/>
  <c r="X8" i="14"/>
  <c r="M371" i="14"/>
  <c r="V371" i="14"/>
  <c r="V8" i="14"/>
  <c r="N371" i="14"/>
  <c r="L371" i="14"/>
  <c r="P371" i="14"/>
  <c r="P8" i="14"/>
  <c r="K371" i="14"/>
  <c r="H132" i="6"/>
  <c r="AU132" i="6" s="1"/>
  <c r="H134" i="6"/>
  <c r="AU134" i="6" s="1"/>
  <c r="H136" i="6"/>
  <c r="AU136" i="6" s="1"/>
  <c r="H138" i="6"/>
  <c r="AU138" i="6" s="1"/>
  <c r="H139" i="6"/>
  <c r="AU139" i="6" s="1"/>
  <c r="H137" i="6"/>
  <c r="AU137" i="6" s="1"/>
  <c r="H142" i="6"/>
  <c r="AU142" i="6" s="1"/>
  <c r="H141" i="6"/>
  <c r="AU141" i="6" s="1"/>
  <c r="H143" i="6"/>
  <c r="AU143" i="6" s="1"/>
  <c r="H145" i="6"/>
  <c r="AU145" i="6" s="1"/>
  <c r="H148" i="6"/>
  <c r="AU148" i="6" s="1"/>
  <c r="H146" i="6"/>
  <c r="AU146" i="6" s="1"/>
  <c r="H147" i="6"/>
  <c r="AU147" i="6" s="1"/>
  <c r="H151" i="6"/>
  <c r="AU151" i="6" s="1"/>
  <c r="H150" i="6"/>
  <c r="AU150" i="6" s="1"/>
  <c r="H152" i="6"/>
  <c r="AU152" i="6" s="1"/>
  <c r="H155" i="6"/>
  <c r="AU155" i="6" s="1"/>
  <c r="H153" i="6"/>
  <c r="AU153" i="6" s="1"/>
  <c r="H156" i="6"/>
  <c r="AU156" i="6" s="1"/>
  <c r="H158" i="6"/>
  <c r="AU158" i="6" s="1"/>
  <c r="H160" i="6"/>
  <c r="AU160" i="6" s="1"/>
  <c r="H161" i="6"/>
  <c r="AU161" i="6" s="1"/>
  <c r="H162" i="6"/>
  <c r="AU162" i="6" s="1"/>
  <c r="H163" i="6"/>
  <c r="AU163" i="6" s="1"/>
  <c r="H164" i="6"/>
  <c r="AU164" i="6" s="1"/>
  <c r="H167" i="6"/>
  <c r="AU167" i="6" s="1"/>
  <c r="H165" i="6"/>
  <c r="AU165" i="6" s="1"/>
  <c r="H168" i="6"/>
  <c r="AU168" i="6" s="1"/>
  <c r="H170" i="6"/>
  <c r="AU170" i="6" s="1"/>
  <c r="H169" i="6"/>
  <c r="AU169" i="6" s="1"/>
  <c r="H171" i="6"/>
  <c r="AU171" i="6" s="1"/>
  <c r="H172" i="6"/>
  <c r="AU172" i="6" s="1"/>
  <c r="H175" i="6"/>
  <c r="AU175" i="6" s="1"/>
  <c r="H174" i="6"/>
  <c r="AU174" i="6" s="1"/>
  <c r="H176" i="6"/>
  <c r="AU176" i="6" s="1"/>
  <c r="H173" i="6"/>
  <c r="AU173" i="6" s="1"/>
  <c r="H177" i="6"/>
  <c r="AU177" i="6" s="1"/>
  <c r="H178" i="6"/>
  <c r="AU178" i="6" s="1"/>
  <c r="H179" i="6"/>
  <c r="AU179" i="6" s="1"/>
  <c r="H180" i="6"/>
  <c r="AU180" i="6" s="1"/>
  <c r="H181" i="6"/>
  <c r="AU181" i="6" s="1"/>
  <c r="H183" i="6"/>
  <c r="AU183" i="6" s="1"/>
  <c r="H182" i="6"/>
  <c r="AU182" i="6" s="1"/>
  <c r="H186" i="6"/>
  <c r="AU186" i="6" s="1"/>
  <c r="H184" i="6"/>
  <c r="AU184" i="6" s="1"/>
  <c r="H190" i="6"/>
  <c r="AU190" i="6" s="1"/>
  <c r="H188" i="6"/>
  <c r="AU188" i="6" s="1"/>
  <c r="H192" i="6"/>
  <c r="AU192" i="6" s="1"/>
  <c r="H189" i="6"/>
  <c r="AU189" i="6" s="1"/>
  <c r="H191" i="6"/>
  <c r="AU191" i="6" s="1"/>
  <c r="H194" i="6"/>
  <c r="AU194" i="6" s="1"/>
  <c r="H195" i="6"/>
  <c r="AU195" i="6" s="1"/>
  <c r="H196" i="6"/>
  <c r="AU196" i="6" s="1"/>
  <c r="H197" i="6"/>
  <c r="AU197" i="6" s="1"/>
  <c r="H198" i="6"/>
  <c r="AU198" i="6" s="1"/>
  <c r="H199" i="6"/>
  <c r="AU199" i="6" s="1"/>
  <c r="H203" i="6"/>
  <c r="AU203" i="6" s="1"/>
  <c r="H200" i="6"/>
  <c r="AU200" i="6" s="1"/>
  <c r="H204" i="6"/>
  <c r="AU204" i="6" s="1"/>
  <c r="H202" i="6"/>
  <c r="AU202" i="6" s="1"/>
  <c r="H205" i="6"/>
  <c r="AU205" i="6" s="1"/>
  <c r="H206" i="6"/>
  <c r="AU206" i="6" s="1"/>
  <c r="H209" i="6"/>
  <c r="AU209" i="6" s="1"/>
  <c r="H207" i="6"/>
  <c r="AU207" i="6" s="1"/>
  <c r="H208" i="6"/>
  <c r="AU208" i="6" s="1"/>
  <c r="H212" i="6"/>
  <c r="AU212" i="6" s="1"/>
  <c r="H216" i="6"/>
  <c r="AU216" i="6" s="1"/>
  <c r="H217" i="6"/>
  <c r="AU217" i="6" s="1"/>
  <c r="H218" i="6"/>
  <c r="AU218" i="6" s="1"/>
  <c r="H220" i="6"/>
  <c r="AU220" i="6" s="1"/>
  <c r="H221" i="6"/>
  <c r="AU221" i="6" s="1"/>
  <c r="H224" i="6"/>
  <c r="AU224" i="6" s="1"/>
  <c r="H225" i="6"/>
  <c r="AU225" i="6" s="1"/>
  <c r="H222" i="6"/>
  <c r="AU222" i="6" s="1"/>
  <c r="H226" i="6"/>
  <c r="AU226" i="6" s="1"/>
  <c r="H223" i="6"/>
  <c r="AU223" i="6" s="1"/>
  <c r="H228" i="6"/>
  <c r="AU228" i="6" s="1"/>
  <c r="H229" i="6"/>
  <c r="AU229" i="6" s="1"/>
  <c r="H227" i="6"/>
  <c r="AU227" i="6" s="1"/>
  <c r="H232" i="6"/>
  <c r="AU232" i="6" s="1"/>
  <c r="H234" i="6"/>
  <c r="AU234" i="6" s="1"/>
  <c r="H235" i="6"/>
  <c r="AU235" i="6" s="1"/>
  <c r="H236" i="6"/>
  <c r="AU236" i="6" s="1"/>
  <c r="H237" i="6"/>
  <c r="AU237" i="6" s="1"/>
  <c r="H238" i="6"/>
  <c r="AU238" i="6" s="1"/>
  <c r="H241" i="6"/>
  <c r="AU241" i="6" s="1"/>
  <c r="H244" i="6"/>
  <c r="AU244" i="6" s="1"/>
  <c r="H245" i="6"/>
  <c r="AU245" i="6" s="1"/>
  <c r="H242" i="6"/>
  <c r="AU242" i="6" s="1"/>
  <c r="H248" i="6"/>
  <c r="AU248" i="6" s="1"/>
  <c r="H246" i="6"/>
  <c r="AU246" i="6" s="1"/>
  <c r="H249" i="6"/>
  <c r="AU249" i="6" s="1"/>
  <c r="H247" i="6"/>
  <c r="AU247" i="6" s="1"/>
  <c r="H251" i="6"/>
  <c r="AU251" i="6" s="1"/>
  <c r="H253" i="6"/>
  <c r="AU253" i="6" s="1"/>
  <c r="H254" i="6"/>
  <c r="AU254" i="6" s="1"/>
  <c r="H255" i="6"/>
  <c r="AU255" i="6" s="1"/>
  <c r="H256" i="6"/>
  <c r="AU256" i="6" s="1"/>
  <c r="H258" i="6"/>
  <c r="AU258" i="6" s="1"/>
  <c r="J256" i="6"/>
  <c r="AV256" i="6" s="1"/>
  <c r="J248" i="6"/>
  <c r="AV248" i="6" s="1"/>
  <c r="J235" i="6"/>
  <c r="AV235" i="6" s="1"/>
  <c r="J222" i="6"/>
  <c r="AV222" i="6" s="1"/>
  <c r="J212" i="6"/>
  <c r="AV212" i="6" s="1"/>
  <c r="J200" i="6"/>
  <c r="AV200" i="6" s="1"/>
  <c r="J191" i="6"/>
  <c r="AV191" i="6" s="1"/>
  <c r="J183" i="6"/>
  <c r="AV183" i="6" s="1"/>
  <c r="J174" i="6"/>
  <c r="AV174" i="6" s="1"/>
  <c r="J167" i="6"/>
  <c r="AV167" i="6" s="1"/>
  <c r="J153" i="6"/>
  <c r="AV153" i="6" s="1"/>
  <c r="J145" i="6"/>
  <c r="AV145" i="6" s="1"/>
  <c r="J134" i="6"/>
  <c r="AV134" i="6" s="1"/>
  <c r="J258" i="6"/>
  <c r="AV258" i="6" s="1"/>
  <c r="J255" i="6"/>
  <c r="AV255" i="6" s="1"/>
  <c r="J242" i="6"/>
  <c r="AV242" i="6" s="1"/>
  <c r="J234" i="6"/>
  <c r="AV234" i="6" s="1"/>
  <c r="J225" i="6"/>
  <c r="AV225" i="6" s="1"/>
  <c r="J208" i="6"/>
  <c r="AV208" i="6" s="1"/>
  <c r="J203" i="6"/>
  <c r="AV203" i="6" s="1"/>
  <c r="J189" i="6"/>
  <c r="AV189" i="6" s="1"/>
  <c r="J181" i="6"/>
  <c r="AV181" i="6" s="1"/>
  <c r="J175" i="6"/>
  <c r="AV175" i="6" s="1"/>
  <c r="J164" i="6"/>
  <c r="AV164" i="6" s="1"/>
  <c r="J155" i="6"/>
  <c r="AV155" i="6" s="1"/>
  <c r="J143" i="6"/>
  <c r="AV143" i="6" s="1"/>
  <c r="J132" i="6"/>
  <c r="AV132" i="6" s="1"/>
  <c r="J254" i="6"/>
  <c r="AV254" i="6" s="1"/>
  <c r="J245" i="6"/>
  <c r="AV245" i="6" s="1"/>
  <c r="J232" i="6"/>
  <c r="AV232" i="6" s="1"/>
  <c r="J224" i="6"/>
  <c r="AV224" i="6" s="1"/>
  <c r="J207" i="6"/>
  <c r="AV207" i="6" s="1"/>
  <c r="J199" i="6"/>
  <c r="AV199" i="6" s="1"/>
  <c r="J192" i="6"/>
  <c r="AV192" i="6" s="1"/>
  <c r="J180" i="6"/>
  <c r="AV180" i="6" s="1"/>
  <c r="J172" i="6"/>
  <c r="AV172" i="6" s="1"/>
  <c r="J163" i="6"/>
  <c r="AV163" i="6" s="1"/>
  <c r="J152" i="6"/>
  <c r="AV152" i="6" s="1"/>
  <c r="J141" i="6"/>
  <c r="AV141" i="6" s="1"/>
  <c r="J253" i="6"/>
  <c r="AV253" i="6" s="1"/>
  <c r="J244" i="6"/>
  <c r="AV244" i="6" s="1"/>
  <c r="J227" i="6"/>
  <c r="AV227" i="6" s="1"/>
  <c r="J221" i="6"/>
  <c r="AV221" i="6" s="1"/>
  <c r="J209" i="6"/>
  <c r="AV209" i="6" s="1"/>
  <c r="J198" i="6"/>
  <c r="AV198" i="6" s="1"/>
  <c r="J188" i="6"/>
  <c r="AV188" i="6" s="1"/>
  <c r="J179" i="6"/>
  <c r="AV179" i="6" s="1"/>
  <c r="J171" i="6"/>
  <c r="AV171" i="6" s="1"/>
  <c r="J162" i="6"/>
  <c r="AV162" i="6" s="1"/>
  <c r="J150" i="6"/>
  <c r="AV150" i="6" s="1"/>
  <c r="J142" i="6"/>
  <c r="AV142" i="6" s="1"/>
  <c r="J251" i="6"/>
  <c r="AV251" i="6" s="1"/>
  <c r="J241" i="6"/>
  <c r="AV241" i="6" s="1"/>
  <c r="J229" i="6"/>
  <c r="AV229" i="6" s="1"/>
  <c r="J220" i="6"/>
  <c r="AV220" i="6" s="1"/>
  <c r="J206" i="6"/>
  <c r="AV206" i="6" s="1"/>
  <c r="J197" i="6"/>
  <c r="AV197" i="6" s="1"/>
  <c r="J190" i="6"/>
  <c r="AV190" i="6" s="1"/>
  <c r="J178" i="6"/>
  <c r="AV178" i="6" s="1"/>
  <c r="J169" i="6"/>
  <c r="AV169" i="6" s="1"/>
  <c r="J161" i="6"/>
  <c r="AV161" i="6" s="1"/>
  <c r="J151" i="6"/>
  <c r="AV151" i="6" s="1"/>
  <c r="J137" i="6"/>
  <c r="AV137" i="6" s="1"/>
  <c r="J247" i="6"/>
  <c r="AV247" i="6" s="1"/>
  <c r="J238" i="6"/>
  <c r="AV238" i="6" s="1"/>
  <c r="J228" i="6"/>
  <c r="AV228" i="6" s="1"/>
  <c r="J218" i="6"/>
  <c r="AV218" i="6" s="1"/>
  <c r="J205" i="6"/>
  <c r="AV205" i="6" s="1"/>
  <c r="J196" i="6"/>
  <c r="AV196" i="6" s="1"/>
  <c r="J184" i="6"/>
  <c r="AV184" i="6" s="1"/>
  <c r="J177" i="6"/>
  <c r="AV177" i="6" s="1"/>
  <c r="J170" i="6"/>
  <c r="AV170" i="6" s="1"/>
  <c r="J160" i="6"/>
  <c r="AV160" i="6" s="1"/>
  <c r="J147" i="6"/>
  <c r="AV147" i="6" s="1"/>
  <c r="J139" i="6"/>
  <c r="AV139" i="6" s="1"/>
  <c r="J249" i="6"/>
  <c r="AV249" i="6" s="1"/>
  <c r="J237" i="6"/>
  <c r="AV237" i="6" s="1"/>
  <c r="J223" i="6"/>
  <c r="AV223" i="6" s="1"/>
  <c r="J217" i="6"/>
  <c r="AV217" i="6" s="1"/>
  <c r="J202" i="6"/>
  <c r="AV202" i="6" s="1"/>
  <c r="J195" i="6"/>
  <c r="AV195" i="6" s="1"/>
  <c r="J186" i="6"/>
  <c r="AV186" i="6" s="1"/>
  <c r="J173" i="6"/>
  <c r="AV173" i="6" s="1"/>
  <c r="J168" i="6"/>
  <c r="AV168" i="6" s="1"/>
  <c r="J158" i="6"/>
  <c r="AV158" i="6" s="1"/>
  <c r="J146" i="6"/>
  <c r="AV146" i="6" s="1"/>
  <c r="J138" i="6"/>
  <c r="AV138" i="6" s="1"/>
  <c r="J246" i="6"/>
  <c r="AV246" i="6" s="1"/>
  <c r="J236" i="6"/>
  <c r="AV236" i="6" s="1"/>
  <c r="J226" i="6"/>
  <c r="AV226" i="6" s="1"/>
  <c r="J216" i="6"/>
  <c r="AV216" i="6" s="1"/>
  <c r="J204" i="6"/>
  <c r="AV204" i="6" s="1"/>
  <c r="J194" i="6"/>
  <c r="AV194" i="6" s="1"/>
  <c r="J182" i="6"/>
  <c r="AV182" i="6" s="1"/>
  <c r="J176" i="6"/>
  <c r="AV176" i="6" s="1"/>
  <c r="J165" i="6"/>
  <c r="AV165" i="6" s="1"/>
  <c r="J156" i="6"/>
  <c r="AV156" i="6" s="1"/>
  <c r="J148" i="6"/>
  <c r="AV148" i="6" s="1"/>
  <c r="J136" i="6"/>
  <c r="AV136" i="6" s="1"/>
  <c r="N136" i="6"/>
  <c r="N138" i="6"/>
  <c r="N186" i="6"/>
  <c r="N139" i="6"/>
  <c r="N218" i="6"/>
  <c r="N247" i="6"/>
  <c r="N169" i="6"/>
  <c r="N221" i="6"/>
  <c r="N172" i="6"/>
  <c r="N192" i="6"/>
  <c r="N189" i="6"/>
  <c r="N134" i="6"/>
  <c r="N156" i="6"/>
  <c r="N217" i="6"/>
  <c r="N237" i="6"/>
  <c r="N184" i="6"/>
  <c r="N137" i="6"/>
  <c r="N190" i="6"/>
  <c r="N142" i="6"/>
  <c r="N188" i="6"/>
  <c r="N141" i="6"/>
  <c r="N224" i="6"/>
  <c r="N245" i="6"/>
  <c r="N143" i="6"/>
  <c r="N225" i="6"/>
  <c r="N183" i="6"/>
  <c r="N212" i="6"/>
  <c r="N182" i="6"/>
  <c r="N158" i="6"/>
  <c r="N160" i="6"/>
  <c r="N238" i="6"/>
  <c r="N241" i="6"/>
  <c r="N162" i="6"/>
  <c r="N209" i="6"/>
  <c r="N244" i="6"/>
  <c r="N153" i="6"/>
  <c r="N235" i="6"/>
  <c r="N176" i="6"/>
  <c r="N204" i="6"/>
  <c r="N236" i="6"/>
  <c r="N173" i="6"/>
  <c r="N177" i="6"/>
  <c r="N161" i="6"/>
  <c r="N163" i="6"/>
  <c r="N132" i="6"/>
  <c r="N164" i="6"/>
  <c r="N242" i="6"/>
  <c r="N174" i="6"/>
  <c r="N202" i="6"/>
  <c r="N223" i="6"/>
  <c r="N205" i="6"/>
  <c r="N151" i="6"/>
  <c r="N206" i="6"/>
  <c r="N229" i="6"/>
  <c r="N150" i="6"/>
  <c r="N207" i="6"/>
  <c r="N232" i="6"/>
  <c r="N208" i="6"/>
  <c r="N200" i="6"/>
  <c r="N222" i="6"/>
  <c r="N148" i="6"/>
  <c r="N226" i="6"/>
  <c r="N195" i="6"/>
  <c r="N178" i="6"/>
  <c r="N197" i="6"/>
  <c r="N179" i="6"/>
  <c r="N152" i="6"/>
  <c r="N180" i="6"/>
  <c r="N199" i="6"/>
  <c r="N155" i="6"/>
  <c r="N181" i="6"/>
  <c r="N258" i="6"/>
  <c r="N145" i="6"/>
  <c r="N256" i="6"/>
  <c r="N146" i="6"/>
  <c r="N249" i="6"/>
  <c r="N147" i="6"/>
  <c r="N170" i="6"/>
  <c r="N196" i="6"/>
  <c r="N228" i="6"/>
  <c r="N251" i="6"/>
  <c r="N198" i="6"/>
  <c r="N227" i="6"/>
  <c r="N253" i="6"/>
  <c r="N254" i="6"/>
  <c r="N175" i="6"/>
  <c r="N203" i="6"/>
  <c r="N234" i="6"/>
  <c r="N167" i="6"/>
  <c r="N191" i="6"/>
  <c r="N248" i="6"/>
  <c r="N165" i="6"/>
  <c r="N194" i="6"/>
  <c r="N216" i="6"/>
  <c r="N246" i="6"/>
  <c r="N168" i="6"/>
  <c r="N220" i="6"/>
  <c r="N171" i="6"/>
  <c r="N255" i="6"/>
  <c r="L8" i="14"/>
  <c r="O8" i="14"/>
  <c r="J138" i="37" s="1"/>
  <c r="K8" i="14"/>
  <c r="W8" i="14"/>
  <c r="AH8" i="14"/>
  <c r="AG8" i="14"/>
  <c r="L132" i="6"/>
  <c r="K132" i="6"/>
  <c r="O132" i="6"/>
  <c r="N131" i="41" s="1"/>
  <c r="M132" i="6"/>
  <c r="M131" i="41" s="1"/>
  <c r="P131" i="41" s="1"/>
  <c r="L133" i="6"/>
  <c r="K133" i="6"/>
  <c r="O133" i="6"/>
  <c r="N132" i="41" s="1"/>
  <c r="M133" i="6"/>
  <c r="M132" i="41" s="1"/>
  <c r="P132" i="41" s="1"/>
  <c r="L134" i="6"/>
  <c r="K134" i="6"/>
  <c r="O134" i="6"/>
  <c r="N133" i="41" s="1"/>
  <c r="M134" i="6"/>
  <c r="M133" i="41" s="1"/>
  <c r="P133" i="41" s="1"/>
  <c r="L135" i="6"/>
  <c r="K135" i="6"/>
  <c r="O135" i="6"/>
  <c r="N134" i="41" s="1"/>
  <c r="M135" i="6"/>
  <c r="M134" i="41" s="1"/>
  <c r="P134" i="41" s="1"/>
  <c r="L136" i="6"/>
  <c r="K136" i="6"/>
  <c r="O136" i="6"/>
  <c r="N135" i="41" s="1"/>
  <c r="M136" i="6"/>
  <c r="M135" i="41" s="1"/>
  <c r="P135" i="41" s="1"/>
  <c r="L137" i="6"/>
  <c r="K137" i="6"/>
  <c r="O137" i="6"/>
  <c r="N136" i="41" s="1"/>
  <c r="M137" i="6"/>
  <c r="M136" i="41" s="1"/>
  <c r="P136" i="41" s="1"/>
  <c r="L138" i="6"/>
  <c r="K138" i="6"/>
  <c r="O138" i="6"/>
  <c r="N137" i="41" s="1"/>
  <c r="M138" i="6"/>
  <c r="M137" i="41" s="1"/>
  <c r="P137" i="41" s="1"/>
  <c r="L139" i="6"/>
  <c r="K139" i="6"/>
  <c r="O139" i="6"/>
  <c r="N138" i="41" s="1"/>
  <c r="M139" i="6"/>
  <c r="M138" i="41" s="1"/>
  <c r="P138" i="41" s="1"/>
  <c r="L140" i="6"/>
  <c r="K140" i="6"/>
  <c r="O140" i="6"/>
  <c r="N139" i="41" s="1"/>
  <c r="M140" i="6"/>
  <c r="M139" i="41" s="1"/>
  <c r="P139" i="41" s="1"/>
  <c r="L141" i="6"/>
  <c r="K141" i="6"/>
  <c r="O141" i="6"/>
  <c r="N140" i="41" s="1"/>
  <c r="M141" i="6"/>
  <c r="M140" i="41" s="1"/>
  <c r="P140" i="41" s="1"/>
  <c r="L142" i="6"/>
  <c r="K142" i="6"/>
  <c r="O142" i="6"/>
  <c r="N141" i="41" s="1"/>
  <c r="M142" i="6"/>
  <c r="M141" i="41" s="1"/>
  <c r="P141" i="41" s="1"/>
  <c r="L143" i="6"/>
  <c r="K143" i="6"/>
  <c r="O143" i="6"/>
  <c r="N142" i="41" s="1"/>
  <c r="M143" i="6"/>
  <c r="M142" i="41" s="1"/>
  <c r="P142" i="41" s="1"/>
  <c r="L144" i="6"/>
  <c r="K144" i="6"/>
  <c r="O144" i="6"/>
  <c r="N143" i="41" s="1"/>
  <c r="M144" i="6"/>
  <c r="M143" i="41" s="1"/>
  <c r="P143" i="41" s="1"/>
  <c r="L145" i="6"/>
  <c r="K145" i="6"/>
  <c r="O145" i="6"/>
  <c r="N144" i="41" s="1"/>
  <c r="M145" i="6"/>
  <c r="M144" i="41" s="1"/>
  <c r="P144" i="41" s="1"/>
  <c r="L146" i="6"/>
  <c r="K146" i="6"/>
  <c r="O146" i="6"/>
  <c r="N145" i="41" s="1"/>
  <c r="M146" i="6"/>
  <c r="M145" i="41" s="1"/>
  <c r="P145" i="41" s="1"/>
  <c r="L147" i="6"/>
  <c r="K147" i="6"/>
  <c r="O147" i="6"/>
  <c r="N146" i="41" s="1"/>
  <c r="M147" i="6"/>
  <c r="M146" i="41" s="1"/>
  <c r="P146" i="41" s="1"/>
  <c r="L148" i="6"/>
  <c r="K148" i="6"/>
  <c r="O148" i="6"/>
  <c r="N147" i="41" s="1"/>
  <c r="M148" i="6"/>
  <c r="M147" i="41" s="1"/>
  <c r="P147" i="41" s="1"/>
  <c r="L149" i="6"/>
  <c r="K149" i="6"/>
  <c r="O149" i="6"/>
  <c r="N148" i="41" s="1"/>
  <c r="M149" i="6"/>
  <c r="M148" i="41" s="1"/>
  <c r="P148" i="41" s="1"/>
  <c r="L150" i="6"/>
  <c r="K150" i="6"/>
  <c r="O150" i="6"/>
  <c r="N149" i="41" s="1"/>
  <c r="M150" i="6"/>
  <c r="M149" i="41" s="1"/>
  <c r="P149" i="41" s="1"/>
  <c r="L151" i="6"/>
  <c r="K151" i="6"/>
  <c r="O151" i="6"/>
  <c r="N150" i="41" s="1"/>
  <c r="M151" i="6"/>
  <c r="M150" i="41" s="1"/>
  <c r="P150" i="41" s="1"/>
  <c r="L152" i="6"/>
  <c r="K152" i="6"/>
  <c r="O152" i="6"/>
  <c r="N151" i="41" s="1"/>
  <c r="M152" i="6"/>
  <c r="M151" i="41" s="1"/>
  <c r="P151" i="41" s="1"/>
  <c r="L153" i="6"/>
  <c r="K153" i="6"/>
  <c r="O153" i="6"/>
  <c r="N152" i="41" s="1"/>
  <c r="M153" i="6"/>
  <c r="M152" i="41" s="1"/>
  <c r="P152" i="41" s="1"/>
  <c r="L154" i="6"/>
  <c r="K154" i="6"/>
  <c r="O154" i="6"/>
  <c r="N153" i="41" s="1"/>
  <c r="M154" i="6"/>
  <c r="M153" i="41" s="1"/>
  <c r="P153" i="41" s="1"/>
  <c r="L155" i="6"/>
  <c r="K155" i="6"/>
  <c r="O155" i="6"/>
  <c r="N154" i="41" s="1"/>
  <c r="M155" i="6"/>
  <c r="M154" i="41" s="1"/>
  <c r="P154" i="41" s="1"/>
  <c r="L156" i="6"/>
  <c r="K156" i="6"/>
  <c r="O156" i="6"/>
  <c r="N155" i="41" s="1"/>
  <c r="M156" i="6"/>
  <c r="M155" i="41" s="1"/>
  <c r="P155" i="41" s="1"/>
  <c r="L157" i="6"/>
  <c r="K157" i="6"/>
  <c r="O157" i="6"/>
  <c r="N156" i="41" s="1"/>
  <c r="M157" i="6"/>
  <c r="M156" i="41" s="1"/>
  <c r="P156" i="41" s="1"/>
  <c r="L158" i="6"/>
  <c r="K158" i="6"/>
  <c r="O158" i="6"/>
  <c r="N157" i="41" s="1"/>
  <c r="M158" i="6"/>
  <c r="M157" i="41" s="1"/>
  <c r="P157" i="41" s="1"/>
  <c r="L159" i="6"/>
  <c r="K159" i="6"/>
  <c r="O159" i="6"/>
  <c r="N158" i="41" s="1"/>
  <c r="M159" i="6"/>
  <c r="M158" i="41" s="1"/>
  <c r="P158" i="41" s="1"/>
  <c r="L160" i="6"/>
  <c r="K160" i="6"/>
  <c r="O160" i="6"/>
  <c r="N159" i="41" s="1"/>
  <c r="M160" i="6"/>
  <c r="M159" i="41" s="1"/>
  <c r="P159" i="41" s="1"/>
  <c r="L161" i="6"/>
  <c r="K161" i="6"/>
  <c r="O161" i="6"/>
  <c r="N160" i="41" s="1"/>
  <c r="M161" i="6"/>
  <c r="M160" i="41" s="1"/>
  <c r="P160" i="41" s="1"/>
  <c r="L162" i="6"/>
  <c r="K162" i="6"/>
  <c r="O162" i="6"/>
  <c r="N161" i="41" s="1"/>
  <c r="M162" i="6"/>
  <c r="M161" i="41" s="1"/>
  <c r="P161" i="41" s="1"/>
  <c r="L163" i="6"/>
  <c r="K163" i="6"/>
  <c r="O163" i="6"/>
  <c r="N162" i="41" s="1"/>
  <c r="M163" i="6"/>
  <c r="M162" i="41" s="1"/>
  <c r="P162" i="41" s="1"/>
  <c r="L164" i="6"/>
  <c r="K164" i="6"/>
  <c r="O164" i="6"/>
  <c r="N163" i="41" s="1"/>
  <c r="M164" i="6"/>
  <c r="M163" i="41" s="1"/>
  <c r="P163" i="41" s="1"/>
  <c r="L165" i="6"/>
  <c r="K165" i="6"/>
  <c r="O165" i="6"/>
  <c r="N164" i="41" s="1"/>
  <c r="M165" i="6"/>
  <c r="M164" i="41" s="1"/>
  <c r="P164" i="41" s="1"/>
  <c r="L166" i="6"/>
  <c r="K166" i="6"/>
  <c r="O166" i="6"/>
  <c r="N165" i="41" s="1"/>
  <c r="M166" i="6"/>
  <c r="M165" i="41" s="1"/>
  <c r="P165" i="41" s="1"/>
  <c r="L167" i="6"/>
  <c r="K167" i="6"/>
  <c r="O167" i="6"/>
  <c r="N166" i="41" s="1"/>
  <c r="M167" i="6"/>
  <c r="M166" i="41" s="1"/>
  <c r="P166" i="41" s="1"/>
  <c r="L168" i="6"/>
  <c r="K168" i="6"/>
  <c r="O168" i="6"/>
  <c r="N167" i="41" s="1"/>
  <c r="M168" i="6"/>
  <c r="M167" i="41" s="1"/>
  <c r="P167" i="41" s="1"/>
  <c r="L169" i="6"/>
  <c r="K169" i="6"/>
  <c r="O169" i="6"/>
  <c r="N168" i="41" s="1"/>
  <c r="M169" i="6"/>
  <c r="M168" i="41" s="1"/>
  <c r="P168" i="41" s="1"/>
  <c r="L170" i="6"/>
  <c r="K170" i="6"/>
  <c r="O170" i="6"/>
  <c r="N169" i="41" s="1"/>
  <c r="M170" i="6"/>
  <c r="M169" i="41" s="1"/>
  <c r="P169" i="41" s="1"/>
  <c r="L171" i="6"/>
  <c r="K171" i="6"/>
  <c r="O171" i="6"/>
  <c r="N170" i="41" s="1"/>
  <c r="M171" i="6"/>
  <c r="M170" i="41" s="1"/>
  <c r="P170" i="41" s="1"/>
  <c r="L172" i="6"/>
  <c r="K172" i="6"/>
  <c r="O172" i="6"/>
  <c r="N171" i="41" s="1"/>
  <c r="M172" i="6"/>
  <c r="M171" i="41" s="1"/>
  <c r="P171" i="41" s="1"/>
  <c r="L173" i="6"/>
  <c r="K173" i="6"/>
  <c r="O173" i="6"/>
  <c r="N172" i="41" s="1"/>
  <c r="M173" i="6"/>
  <c r="M172" i="41" s="1"/>
  <c r="P172" i="41" s="1"/>
  <c r="L174" i="6"/>
  <c r="K174" i="6"/>
  <c r="O174" i="6"/>
  <c r="N173" i="41" s="1"/>
  <c r="M174" i="6"/>
  <c r="M173" i="41" s="1"/>
  <c r="P173" i="41" s="1"/>
  <c r="L175" i="6"/>
  <c r="K175" i="6"/>
  <c r="O175" i="6"/>
  <c r="N174" i="41" s="1"/>
  <c r="M175" i="6"/>
  <c r="M174" i="41" s="1"/>
  <c r="P174" i="41" s="1"/>
  <c r="L176" i="6"/>
  <c r="K176" i="6"/>
  <c r="O176" i="6"/>
  <c r="N175" i="41" s="1"/>
  <c r="M176" i="6"/>
  <c r="M175" i="41" s="1"/>
  <c r="P175" i="41" s="1"/>
  <c r="L177" i="6"/>
  <c r="K177" i="6"/>
  <c r="O177" i="6"/>
  <c r="N176" i="41" s="1"/>
  <c r="M177" i="6"/>
  <c r="M176" i="41" s="1"/>
  <c r="P176" i="41" s="1"/>
  <c r="L178" i="6"/>
  <c r="K178" i="6"/>
  <c r="O178" i="6"/>
  <c r="N177" i="41" s="1"/>
  <c r="M178" i="6"/>
  <c r="M177" i="41" s="1"/>
  <c r="P177" i="41" s="1"/>
  <c r="L179" i="6"/>
  <c r="K179" i="6"/>
  <c r="O179" i="6"/>
  <c r="N178" i="41" s="1"/>
  <c r="M179" i="6"/>
  <c r="M178" i="41" s="1"/>
  <c r="P178" i="41" s="1"/>
  <c r="L180" i="6"/>
  <c r="K180" i="6"/>
  <c r="O180" i="6"/>
  <c r="N179" i="41" s="1"/>
  <c r="M180" i="6"/>
  <c r="M179" i="41" s="1"/>
  <c r="P179" i="41" s="1"/>
  <c r="L181" i="6"/>
  <c r="K181" i="6"/>
  <c r="O181" i="6"/>
  <c r="N180" i="41" s="1"/>
  <c r="M181" i="6"/>
  <c r="M180" i="41" s="1"/>
  <c r="P180" i="41" s="1"/>
  <c r="L182" i="6"/>
  <c r="K182" i="6"/>
  <c r="O182" i="6"/>
  <c r="N181" i="41" s="1"/>
  <c r="M182" i="6"/>
  <c r="M181" i="41" s="1"/>
  <c r="P181" i="41" s="1"/>
  <c r="L183" i="6"/>
  <c r="K183" i="6"/>
  <c r="O183" i="6"/>
  <c r="N182" i="41" s="1"/>
  <c r="M183" i="6"/>
  <c r="M182" i="41" s="1"/>
  <c r="P182" i="41" s="1"/>
  <c r="L184" i="6"/>
  <c r="K184" i="6"/>
  <c r="O184" i="6"/>
  <c r="N183" i="41" s="1"/>
  <c r="M184" i="6"/>
  <c r="M183" i="41" s="1"/>
  <c r="P183" i="41" s="1"/>
  <c r="L185" i="6"/>
  <c r="K185" i="6"/>
  <c r="O185" i="6"/>
  <c r="N184" i="41" s="1"/>
  <c r="M185" i="6"/>
  <c r="M184" i="41" s="1"/>
  <c r="P184" i="41" s="1"/>
  <c r="L186" i="6"/>
  <c r="K186" i="6"/>
  <c r="O186" i="6"/>
  <c r="N185" i="41" s="1"/>
  <c r="M186" i="6"/>
  <c r="M185" i="41" s="1"/>
  <c r="P185" i="41" s="1"/>
  <c r="L187" i="6"/>
  <c r="K187" i="6"/>
  <c r="O187" i="6"/>
  <c r="N186" i="41" s="1"/>
  <c r="M187" i="6"/>
  <c r="M186" i="41" s="1"/>
  <c r="P186" i="41" s="1"/>
  <c r="L188" i="6"/>
  <c r="K188" i="6"/>
  <c r="O188" i="6"/>
  <c r="N187" i="41" s="1"/>
  <c r="M188" i="6"/>
  <c r="M187" i="41" s="1"/>
  <c r="P187" i="41" s="1"/>
  <c r="L189" i="6"/>
  <c r="K189" i="6"/>
  <c r="O189" i="6"/>
  <c r="N188" i="41" s="1"/>
  <c r="M189" i="6"/>
  <c r="M188" i="41" s="1"/>
  <c r="P188" i="41" s="1"/>
  <c r="L190" i="6"/>
  <c r="K190" i="6"/>
  <c r="O190" i="6"/>
  <c r="N189" i="41" s="1"/>
  <c r="M190" i="6"/>
  <c r="M189" i="41" s="1"/>
  <c r="P189" i="41" s="1"/>
  <c r="L191" i="6"/>
  <c r="K191" i="6"/>
  <c r="O191" i="6"/>
  <c r="N190" i="41" s="1"/>
  <c r="M191" i="6"/>
  <c r="M190" i="41" s="1"/>
  <c r="P190" i="41" s="1"/>
  <c r="L192" i="6"/>
  <c r="K192" i="6"/>
  <c r="O192" i="6"/>
  <c r="N191" i="41" s="1"/>
  <c r="M192" i="6"/>
  <c r="M191" i="41" s="1"/>
  <c r="P191" i="41" s="1"/>
  <c r="L193" i="6"/>
  <c r="K193" i="6"/>
  <c r="O193" i="6"/>
  <c r="N192" i="41" s="1"/>
  <c r="M193" i="6"/>
  <c r="M192" i="41" s="1"/>
  <c r="P192" i="41" s="1"/>
  <c r="L194" i="6"/>
  <c r="K194" i="6"/>
  <c r="O194" i="6"/>
  <c r="N193" i="41" s="1"/>
  <c r="M194" i="6"/>
  <c r="M193" i="41" s="1"/>
  <c r="P193" i="41" s="1"/>
  <c r="L195" i="6"/>
  <c r="K195" i="6"/>
  <c r="O195" i="6"/>
  <c r="N194" i="41" s="1"/>
  <c r="M195" i="6"/>
  <c r="M194" i="41" s="1"/>
  <c r="P194" i="41" s="1"/>
  <c r="L196" i="6"/>
  <c r="K196" i="6"/>
  <c r="O196" i="6"/>
  <c r="N195" i="41" s="1"/>
  <c r="M196" i="6"/>
  <c r="M195" i="41" s="1"/>
  <c r="P195" i="41" s="1"/>
  <c r="L197" i="6"/>
  <c r="K197" i="6"/>
  <c r="O197" i="6"/>
  <c r="N196" i="41" s="1"/>
  <c r="M197" i="6"/>
  <c r="M196" i="41" s="1"/>
  <c r="P196" i="41" s="1"/>
  <c r="L198" i="6"/>
  <c r="K198" i="6"/>
  <c r="O198" i="6"/>
  <c r="N197" i="41" s="1"/>
  <c r="M198" i="6"/>
  <c r="M197" i="41" s="1"/>
  <c r="P197" i="41" s="1"/>
  <c r="L199" i="6"/>
  <c r="K199" i="6"/>
  <c r="O199" i="6"/>
  <c r="N198" i="41" s="1"/>
  <c r="M199" i="6"/>
  <c r="M198" i="41" s="1"/>
  <c r="P198" i="41" s="1"/>
  <c r="L200" i="6"/>
  <c r="K200" i="6"/>
  <c r="O200" i="6"/>
  <c r="N199" i="41" s="1"/>
  <c r="M200" i="6"/>
  <c r="M199" i="41" s="1"/>
  <c r="P199" i="41" s="1"/>
  <c r="L201" i="6"/>
  <c r="K201" i="6"/>
  <c r="O201" i="6"/>
  <c r="N200" i="41" s="1"/>
  <c r="M201" i="6"/>
  <c r="M200" i="41" s="1"/>
  <c r="P200" i="41" s="1"/>
  <c r="L202" i="6"/>
  <c r="K202" i="6"/>
  <c r="O202" i="6"/>
  <c r="N201" i="41" s="1"/>
  <c r="M202" i="6"/>
  <c r="M201" i="41" s="1"/>
  <c r="P201" i="41" s="1"/>
  <c r="L203" i="6"/>
  <c r="K203" i="6"/>
  <c r="O203" i="6"/>
  <c r="N202" i="41" s="1"/>
  <c r="M203" i="6"/>
  <c r="M202" i="41" s="1"/>
  <c r="P202" i="41" s="1"/>
  <c r="L204" i="6"/>
  <c r="K204" i="6"/>
  <c r="O204" i="6"/>
  <c r="N203" i="41" s="1"/>
  <c r="M204" i="6"/>
  <c r="M203" i="41" s="1"/>
  <c r="P203" i="41" s="1"/>
  <c r="L205" i="6"/>
  <c r="K205" i="6"/>
  <c r="O205" i="6"/>
  <c r="N204" i="41" s="1"/>
  <c r="M205" i="6"/>
  <c r="M204" i="41" s="1"/>
  <c r="P204" i="41" s="1"/>
  <c r="L206" i="6"/>
  <c r="K206" i="6"/>
  <c r="O206" i="6"/>
  <c r="N205" i="41" s="1"/>
  <c r="M206" i="6"/>
  <c r="M205" i="41" s="1"/>
  <c r="P205" i="41" s="1"/>
  <c r="L207" i="6"/>
  <c r="K207" i="6"/>
  <c r="O207" i="6"/>
  <c r="N206" i="41" s="1"/>
  <c r="M207" i="6"/>
  <c r="M206" i="41" s="1"/>
  <c r="P206" i="41" s="1"/>
  <c r="L208" i="6"/>
  <c r="K208" i="6"/>
  <c r="O208" i="6"/>
  <c r="N207" i="41" s="1"/>
  <c r="M208" i="6"/>
  <c r="M207" i="41" s="1"/>
  <c r="P207" i="41" s="1"/>
  <c r="L209" i="6"/>
  <c r="K209" i="6"/>
  <c r="O209" i="6"/>
  <c r="N208" i="41" s="1"/>
  <c r="M209" i="6"/>
  <c r="M208" i="41" s="1"/>
  <c r="P208" i="41" s="1"/>
  <c r="L210" i="6"/>
  <c r="K210" i="6"/>
  <c r="O210" i="6"/>
  <c r="N209" i="41" s="1"/>
  <c r="M210" i="6"/>
  <c r="M209" i="41" s="1"/>
  <c r="P209" i="41" s="1"/>
  <c r="L211" i="6"/>
  <c r="K211" i="6"/>
  <c r="O211" i="6"/>
  <c r="N210" i="41" s="1"/>
  <c r="M211" i="6"/>
  <c r="M210" i="41" s="1"/>
  <c r="P210" i="41" s="1"/>
  <c r="L212" i="6"/>
  <c r="K212" i="6"/>
  <c r="O212" i="6"/>
  <c r="N211" i="41" s="1"/>
  <c r="M212" i="6"/>
  <c r="M211" i="41" s="1"/>
  <c r="P211" i="41" s="1"/>
  <c r="L213" i="6"/>
  <c r="K213" i="6"/>
  <c r="O213" i="6"/>
  <c r="N212" i="41" s="1"/>
  <c r="M213" i="6"/>
  <c r="M212" i="41" s="1"/>
  <c r="P212" i="41" s="1"/>
  <c r="L214" i="6"/>
  <c r="K214" i="6"/>
  <c r="O214" i="6"/>
  <c r="N213" i="41" s="1"/>
  <c r="M214" i="6"/>
  <c r="M213" i="41" s="1"/>
  <c r="P213" i="41" s="1"/>
  <c r="L215" i="6"/>
  <c r="K215" i="6"/>
  <c r="O215" i="6"/>
  <c r="N214" i="41" s="1"/>
  <c r="M215" i="6"/>
  <c r="M214" i="41" s="1"/>
  <c r="P214" i="41" s="1"/>
  <c r="L216" i="6"/>
  <c r="K216" i="6"/>
  <c r="O216" i="6"/>
  <c r="N215" i="41" s="1"/>
  <c r="M216" i="6"/>
  <c r="M215" i="41" s="1"/>
  <c r="P215" i="41" s="1"/>
  <c r="L217" i="6"/>
  <c r="K217" i="6"/>
  <c r="O217" i="6"/>
  <c r="N216" i="41" s="1"/>
  <c r="M217" i="6"/>
  <c r="M216" i="41" s="1"/>
  <c r="P216" i="41" s="1"/>
  <c r="L218" i="6"/>
  <c r="K218" i="6"/>
  <c r="O218" i="6"/>
  <c r="N217" i="41" s="1"/>
  <c r="M218" i="6"/>
  <c r="M217" i="41" s="1"/>
  <c r="P217" i="41" s="1"/>
  <c r="L219" i="6"/>
  <c r="K219" i="6"/>
  <c r="O219" i="6"/>
  <c r="N218" i="41" s="1"/>
  <c r="M219" i="6"/>
  <c r="M218" i="41" s="1"/>
  <c r="P218" i="41" s="1"/>
  <c r="L220" i="6"/>
  <c r="K220" i="6"/>
  <c r="O220" i="6"/>
  <c r="N219" i="41" s="1"/>
  <c r="M220" i="6"/>
  <c r="M219" i="41" s="1"/>
  <c r="P219" i="41" s="1"/>
  <c r="L221" i="6"/>
  <c r="K221" i="6"/>
  <c r="O221" i="6"/>
  <c r="N220" i="41" s="1"/>
  <c r="M221" i="6"/>
  <c r="M220" i="41" s="1"/>
  <c r="P220" i="41" s="1"/>
  <c r="L222" i="6"/>
  <c r="K222" i="6"/>
  <c r="O222" i="6"/>
  <c r="N221" i="41" s="1"/>
  <c r="M222" i="6"/>
  <c r="M221" i="41" s="1"/>
  <c r="P221" i="41" s="1"/>
  <c r="L223" i="6"/>
  <c r="K223" i="6"/>
  <c r="O223" i="6"/>
  <c r="N222" i="41" s="1"/>
  <c r="M223" i="6"/>
  <c r="M222" i="41" s="1"/>
  <c r="P222" i="41" s="1"/>
  <c r="L224" i="6"/>
  <c r="K224" i="6"/>
  <c r="O224" i="6"/>
  <c r="N223" i="41" s="1"/>
  <c r="M224" i="6"/>
  <c r="M223" i="41" s="1"/>
  <c r="P223" i="41" s="1"/>
  <c r="L225" i="6"/>
  <c r="K225" i="6"/>
  <c r="O225" i="6"/>
  <c r="N224" i="41" s="1"/>
  <c r="M225" i="6"/>
  <c r="M224" i="41" s="1"/>
  <c r="P224" i="41" s="1"/>
  <c r="L226" i="6"/>
  <c r="K226" i="6"/>
  <c r="O226" i="6"/>
  <c r="N225" i="41" s="1"/>
  <c r="M226" i="6"/>
  <c r="M225" i="41" s="1"/>
  <c r="P225" i="41" s="1"/>
  <c r="L227" i="6"/>
  <c r="K227" i="6"/>
  <c r="O227" i="6"/>
  <c r="N226" i="41" s="1"/>
  <c r="M227" i="6"/>
  <c r="M226" i="41" s="1"/>
  <c r="P226" i="41" s="1"/>
  <c r="L228" i="6"/>
  <c r="K228" i="6"/>
  <c r="O228" i="6"/>
  <c r="N227" i="41" s="1"/>
  <c r="M228" i="6"/>
  <c r="M227" i="41" s="1"/>
  <c r="P227" i="41" s="1"/>
  <c r="L229" i="6"/>
  <c r="K229" i="6"/>
  <c r="O229" i="6"/>
  <c r="N228" i="41" s="1"/>
  <c r="M229" i="6"/>
  <c r="M228" i="41" s="1"/>
  <c r="P228" i="41" s="1"/>
  <c r="L230" i="6"/>
  <c r="K230" i="6"/>
  <c r="O230" i="6"/>
  <c r="N229" i="41" s="1"/>
  <c r="M230" i="6"/>
  <c r="M229" i="41" s="1"/>
  <c r="P229" i="41" s="1"/>
  <c r="L231" i="6"/>
  <c r="K231" i="6"/>
  <c r="O231" i="6"/>
  <c r="N230" i="41" s="1"/>
  <c r="M231" i="6"/>
  <c r="M230" i="41" s="1"/>
  <c r="P230" i="41" s="1"/>
  <c r="L232" i="6"/>
  <c r="K232" i="6"/>
  <c r="O232" i="6"/>
  <c r="N231" i="41" s="1"/>
  <c r="M232" i="6"/>
  <c r="M231" i="41" s="1"/>
  <c r="P231" i="41" s="1"/>
  <c r="L233" i="6"/>
  <c r="K233" i="6"/>
  <c r="O233" i="6"/>
  <c r="N232" i="41" s="1"/>
  <c r="M233" i="6"/>
  <c r="M232" i="41" s="1"/>
  <c r="P232" i="41" s="1"/>
  <c r="L234" i="6"/>
  <c r="K234" i="6"/>
  <c r="O234" i="6"/>
  <c r="N233" i="41" s="1"/>
  <c r="M234" i="6"/>
  <c r="M233" i="41" s="1"/>
  <c r="P233" i="41" s="1"/>
  <c r="L235" i="6"/>
  <c r="K235" i="6"/>
  <c r="O235" i="6"/>
  <c r="N234" i="41" s="1"/>
  <c r="M235" i="6"/>
  <c r="M234" i="41" s="1"/>
  <c r="P234" i="41" s="1"/>
  <c r="L236" i="6"/>
  <c r="K236" i="6"/>
  <c r="O236" i="6"/>
  <c r="N235" i="41" s="1"/>
  <c r="M236" i="6"/>
  <c r="M235" i="41" s="1"/>
  <c r="P235" i="41" s="1"/>
  <c r="L237" i="6"/>
  <c r="K237" i="6"/>
  <c r="O237" i="6"/>
  <c r="N236" i="41" s="1"/>
  <c r="M237" i="6"/>
  <c r="M236" i="41" s="1"/>
  <c r="P236" i="41" s="1"/>
  <c r="L238" i="6"/>
  <c r="K238" i="6"/>
  <c r="O238" i="6"/>
  <c r="N237" i="41" s="1"/>
  <c r="M238" i="6"/>
  <c r="M237" i="41" s="1"/>
  <c r="P237" i="41" s="1"/>
  <c r="L239" i="6"/>
  <c r="K239" i="6"/>
  <c r="O239" i="6"/>
  <c r="N238" i="41" s="1"/>
  <c r="M239" i="6"/>
  <c r="M238" i="41" s="1"/>
  <c r="P238" i="41" s="1"/>
  <c r="L240" i="6"/>
  <c r="K240" i="6"/>
  <c r="O240" i="6"/>
  <c r="N239" i="41" s="1"/>
  <c r="M240" i="6"/>
  <c r="M239" i="41" s="1"/>
  <c r="P239" i="41" s="1"/>
  <c r="L241" i="6"/>
  <c r="K241" i="6"/>
  <c r="O241" i="6"/>
  <c r="N240" i="41" s="1"/>
  <c r="M241" i="6"/>
  <c r="M240" i="41" s="1"/>
  <c r="P240" i="41" s="1"/>
  <c r="L242" i="6"/>
  <c r="K242" i="6"/>
  <c r="O242" i="6"/>
  <c r="N241" i="41" s="1"/>
  <c r="M242" i="6"/>
  <c r="M241" i="41" s="1"/>
  <c r="P241" i="41" s="1"/>
  <c r="L243" i="6"/>
  <c r="K243" i="6"/>
  <c r="O243" i="6"/>
  <c r="N242" i="41" s="1"/>
  <c r="M243" i="6"/>
  <c r="M242" i="41" s="1"/>
  <c r="P242" i="41" s="1"/>
  <c r="L244" i="6"/>
  <c r="K244" i="6"/>
  <c r="O244" i="6"/>
  <c r="N243" i="41" s="1"/>
  <c r="M244" i="6"/>
  <c r="M243" i="41" s="1"/>
  <c r="P243" i="41" s="1"/>
  <c r="S251" i="6"/>
  <c r="J249" i="41"/>
  <c r="L251" i="6"/>
  <c r="K251" i="6"/>
  <c r="O251" i="6"/>
  <c r="N250" i="41" s="1"/>
  <c r="D249" i="41"/>
  <c r="L245" i="6"/>
  <c r="K245" i="6"/>
  <c r="O245" i="6"/>
  <c r="N244" i="41" s="1"/>
  <c r="Y251" i="6"/>
  <c r="R251" i="6"/>
  <c r="M251" i="6"/>
  <c r="M250" i="41" s="1"/>
  <c r="P250" i="41" s="1"/>
  <c r="Z251" i="6"/>
  <c r="AA251" i="6"/>
  <c r="M245" i="6"/>
  <c r="M244" i="41" s="1"/>
  <c r="P244" i="41" s="1"/>
  <c r="Z252" i="6"/>
  <c r="L252" i="6"/>
  <c r="K252" i="6"/>
  <c r="O252" i="6"/>
  <c r="N251" i="41" s="1"/>
  <c r="Q251" i="6"/>
  <c r="O250" i="41" s="1"/>
  <c r="D250" i="41"/>
  <c r="T251" i="6"/>
  <c r="X251" i="6"/>
  <c r="AX251" i="6" s="1"/>
  <c r="BA251" i="6" s="1"/>
  <c r="J250" i="41"/>
  <c r="L246" i="6"/>
  <c r="K246" i="6"/>
  <c r="O246" i="6"/>
  <c r="N245" i="41" s="1"/>
  <c r="U251" i="6"/>
  <c r="V251" i="6"/>
  <c r="AD251" i="6"/>
  <c r="AY251" i="6" s="1"/>
  <c r="BB251" i="6" s="1"/>
  <c r="T252" i="6"/>
  <c r="S252" i="6"/>
  <c r="Y252" i="6"/>
  <c r="R252" i="6"/>
  <c r="M252" i="6"/>
  <c r="M251" i="41" s="1"/>
  <c r="P251" i="41" s="1"/>
  <c r="AB251" i="6"/>
  <c r="M246" i="6"/>
  <c r="M245" i="41" s="1"/>
  <c r="P245" i="41" s="1"/>
  <c r="S253" i="6"/>
  <c r="AJ251" i="6"/>
  <c r="AZ251" i="6" s="1"/>
  <c r="BC251" i="6" s="1"/>
  <c r="Q252" i="6"/>
  <c r="O251" i="41" s="1"/>
  <c r="L253" i="6"/>
  <c r="K253" i="6"/>
  <c r="O253" i="6"/>
  <c r="N252" i="41" s="1"/>
  <c r="X252" i="6"/>
  <c r="AX252" i="6" s="1"/>
  <c r="BA252" i="6" s="1"/>
  <c r="J251" i="41"/>
  <c r="AA252" i="6"/>
  <c r="L247" i="6"/>
  <c r="K247" i="6"/>
  <c r="O247" i="6"/>
  <c r="N246" i="41" s="1"/>
  <c r="U252" i="6"/>
  <c r="V252" i="6"/>
  <c r="AD252" i="6"/>
  <c r="AY252" i="6" s="1"/>
  <c r="BB252" i="6" s="1"/>
  <c r="AJ252" i="6"/>
  <c r="AZ252" i="6" s="1"/>
  <c r="BC252" i="6" s="1"/>
  <c r="AO251" i="6"/>
  <c r="AQ251" i="6"/>
  <c r="AR251" i="6"/>
  <c r="Y253" i="6"/>
  <c r="AA253" i="6"/>
  <c r="R253" i="6"/>
  <c r="AB252" i="6"/>
  <c r="Z253" i="6"/>
  <c r="M253" i="6"/>
  <c r="M252" i="41" s="1"/>
  <c r="P252" i="41" s="1"/>
  <c r="M247" i="6"/>
  <c r="M246" i="41" s="1"/>
  <c r="P246" i="41" s="1"/>
  <c r="L248" i="6"/>
  <c r="K248" i="6"/>
  <c r="O248" i="6"/>
  <c r="N247" i="41" s="1"/>
  <c r="AR252" i="6"/>
  <c r="AQ252" i="6"/>
  <c r="AO252" i="6"/>
  <c r="Z254" i="6"/>
  <c r="Q253" i="6"/>
  <c r="AW253" i="6" s="1"/>
  <c r="T253" i="6"/>
  <c r="L254" i="6"/>
  <c r="K254" i="6"/>
  <c r="O254" i="6"/>
  <c r="N253" i="41" s="1"/>
  <c r="M254" i="6"/>
  <c r="M253" i="41" s="1"/>
  <c r="P253" i="41" s="1"/>
  <c r="X253" i="6"/>
  <c r="AX253" i="6" s="1"/>
  <c r="BA253" i="6" s="1"/>
  <c r="J252" i="41"/>
  <c r="M248" i="6"/>
  <c r="M247" i="41" s="1"/>
  <c r="P247" i="41" s="1"/>
  <c r="AB253" i="6"/>
  <c r="S254" i="6"/>
  <c r="L255" i="6"/>
  <c r="K255" i="6"/>
  <c r="O255" i="6"/>
  <c r="N254" i="41" s="1"/>
  <c r="Y254" i="6"/>
  <c r="R254" i="6"/>
  <c r="V253" i="6"/>
  <c r="U253" i="6"/>
  <c r="AD253" i="6"/>
  <c r="AY253" i="6" s="1"/>
  <c r="BB253" i="6" s="1"/>
  <c r="AJ253" i="6"/>
  <c r="AZ253" i="6" s="1"/>
  <c r="BC253" i="6" s="1"/>
  <c r="L249" i="6"/>
  <c r="K249" i="6"/>
  <c r="O249" i="6"/>
  <c r="N248" i="41" s="1"/>
  <c r="M255" i="6"/>
  <c r="M254" i="41" s="1"/>
  <c r="P254" i="41" s="1"/>
  <c r="Q254" i="6"/>
  <c r="AW254" i="6" s="1"/>
  <c r="D253" i="41"/>
  <c r="T254" i="6"/>
  <c r="X254" i="6"/>
  <c r="AX254" i="6" s="1"/>
  <c r="J253" i="41"/>
  <c r="AA254" i="6"/>
  <c r="AO253" i="6"/>
  <c r="AQ253" i="6"/>
  <c r="AR253" i="6"/>
  <c r="M249" i="6"/>
  <c r="M248" i="41" s="1"/>
  <c r="P248" i="41" s="1"/>
  <c r="S255" i="6"/>
  <c r="V254" i="6"/>
  <c r="U254" i="6"/>
  <c r="AJ254" i="6"/>
  <c r="AZ254" i="6" s="1"/>
  <c r="BC254" i="6" s="1"/>
  <c r="AD254" i="6"/>
  <c r="AY254" i="6" s="1"/>
  <c r="BB254" i="6" s="1"/>
  <c r="R255" i="6"/>
  <c r="Z255" i="6"/>
  <c r="Y255" i="6"/>
  <c r="AB254" i="6"/>
  <c r="L256" i="6"/>
  <c r="K256" i="6"/>
  <c r="O256" i="6"/>
  <c r="N255" i="41" s="1"/>
  <c r="M256" i="6"/>
  <c r="M255" i="41" s="1"/>
  <c r="P255" i="41" s="1"/>
  <c r="L250" i="6"/>
  <c r="K250" i="6"/>
  <c r="O250" i="6"/>
  <c r="N249" i="41" s="1"/>
  <c r="AR254" i="6"/>
  <c r="AO254" i="6"/>
  <c r="AQ254" i="6"/>
  <c r="X255" i="6"/>
  <c r="AX255" i="6" s="1"/>
  <c r="BA255" i="6" s="1"/>
  <c r="L257" i="6"/>
  <c r="K257" i="6"/>
  <c r="O257" i="6"/>
  <c r="N256" i="41" s="1"/>
  <c r="R256" i="6"/>
  <c r="AA255" i="6"/>
  <c r="Q255" i="6"/>
  <c r="O254" i="41" s="1"/>
  <c r="T255" i="6"/>
  <c r="M250" i="6"/>
  <c r="M249" i="41" s="1"/>
  <c r="P249" i="41" s="1"/>
  <c r="AB255" i="6"/>
  <c r="Z256" i="6"/>
  <c r="R257" i="6"/>
  <c r="D255" i="41"/>
  <c r="M257" i="6"/>
  <c r="M256" i="41" s="1"/>
  <c r="P256" i="41" s="1"/>
  <c r="Y256" i="6"/>
  <c r="S256" i="6"/>
  <c r="Q256" i="6"/>
  <c r="T256" i="6"/>
  <c r="U255" i="6"/>
  <c r="V255" i="6"/>
  <c r="AD255" i="6"/>
  <c r="AY255" i="6" s="1"/>
  <c r="BB255" i="6" s="1"/>
  <c r="V256" i="6"/>
  <c r="U256" i="6"/>
  <c r="Q257" i="6"/>
  <c r="AW257" i="6" s="1"/>
  <c r="X257" i="6"/>
  <c r="AX257" i="6" s="1"/>
  <c r="BA257" i="6" s="1"/>
  <c r="AD257" i="6"/>
  <c r="AY257" i="6" s="1"/>
  <c r="BB257" i="6" s="1"/>
  <c r="D256" i="41"/>
  <c r="S257" i="6"/>
  <c r="T257" i="6"/>
  <c r="X256" i="6"/>
  <c r="AX256" i="6" s="1"/>
  <c r="BA256" i="6" s="1"/>
  <c r="AA256" i="6"/>
  <c r="AJ255" i="6"/>
  <c r="AZ255" i="6" s="1"/>
  <c r="BC255" i="6" s="1"/>
  <c r="L258" i="6"/>
  <c r="K258" i="6"/>
  <c r="O258" i="6"/>
  <c r="N257" i="41" s="1"/>
  <c r="AB256" i="6"/>
  <c r="V257" i="6"/>
  <c r="U257" i="6"/>
  <c r="AD256" i="6"/>
  <c r="AY256" i="6" s="1"/>
  <c r="BB256" i="6" s="1"/>
  <c r="AJ256" i="6"/>
  <c r="AZ256" i="6" s="1"/>
  <c r="BC256" i="6" s="1"/>
  <c r="M258" i="6"/>
  <c r="M257" i="41" s="1"/>
  <c r="P257" i="41" s="1"/>
  <c r="R258" i="6"/>
  <c r="AO255" i="6"/>
  <c r="AR255" i="6"/>
  <c r="AQ255" i="6"/>
  <c r="T258" i="6"/>
  <c r="S258" i="6"/>
  <c r="Z257" i="6"/>
  <c r="Y257" i="6"/>
  <c r="AQ256" i="6"/>
  <c r="AO256" i="6"/>
  <c r="AR256" i="6"/>
  <c r="J256" i="41"/>
  <c r="L259" i="6"/>
  <c r="K259" i="6"/>
  <c r="O259" i="6"/>
  <c r="N258" i="41" s="1"/>
  <c r="S259" i="6"/>
  <c r="AA257" i="6"/>
  <c r="Q258" i="6"/>
  <c r="AW258" i="6" s="1"/>
  <c r="Z258" i="6"/>
  <c r="Y258" i="6"/>
  <c r="AB257" i="6"/>
  <c r="AJ257" i="6"/>
  <c r="AZ257" i="6" s="1"/>
  <c r="BC257" i="6" s="1"/>
  <c r="R259" i="6"/>
  <c r="U258" i="6"/>
  <c r="V258" i="6"/>
  <c r="M259" i="6"/>
  <c r="M258" i="41" s="1"/>
  <c r="P258" i="41" s="1"/>
  <c r="AQ257" i="6"/>
  <c r="AR257" i="6"/>
  <c r="AO257" i="6"/>
  <c r="Q259" i="6"/>
  <c r="AW259" i="6" s="1"/>
  <c r="T259" i="6"/>
  <c r="X258" i="6"/>
  <c r="AX258" i="6" s="1"/>
  <c r="BA258" i="6" s="1"/>
  <c r="J257" i="41"/>
  <c r="AA258" i="6"/>
  <c r="AB258" i="6"/>
  <c r="AD258" i="6"/>
  <c r="AY258" i="6" s="1"/>
  <c r="AJ258" i="6"/>
  <c r="AZ258" i="6" s="1"/>
  <c r="BC258" i="6" s="1"/>
  <c r="Z259" i="6"/>
  <c r="AA259" i="6"/>
  <c r="Y259" i="6"/>
  <c r="U259" i="6"/>
  <c r="V259" i="6"/>
  <c r="AQ258" i="6"/>
  <c r="AR258" i="6"/>
  <c r="AO258" i="6"/>
  <c r="X259" i="6"/>
  <c r="AX259" i="6" s="1"/>
  <c r="BA259" i="6" s="1"/>
  <c r="AB259" i="6"/>
  <c r="AD259" i="6"/>
  <c r="AY259" i="6" s="1"/>
  <c r="BB259" i="6" s="1"/>
  <c r="AJ259" i="6"/>
  <c r="AZ259" i="6" s="1"/>
  <c r="BC259" i="6" s="1"/>
  <c r="AQ259" i="6"/>
  <c r="AO259" i="6"/>
  <c r="AR259" i="6"/>
  <c r="AN251" i="6"/>
  <c r="AN252" i="6"/>
  <c r="AN253" i="6"/>
  <c r="AN254" i="6"/>
  <c r="AN255" i="6"/>
  <c r="AN256" i="6"/>
  <c r="AN257" i="6"/>
  <c r="AN258" i="6"/>
  <c r="AN259" i="6"/>
  <c r="AH251" i="6"/>
  <c r="AH252" i="6"/>
  <c r="AH253" i="6"/>
  <c r="AH254" i="6"/>
  <c r="AH255" i="6"/>
  <c r="AH256" i="6"/>
  <c r="AH257" i="6"/>
  <c r="AH258" i="6"/>
  <c r="AH259" i="6"/>
  <c r="AL251" i="6"/>
  <c r="AK251" i="6"/>
  <c r="AM251" i="6"/>
  <c r="AL252" i="6"/>
  <c r="AK252" i="6"/>
  <c r="AM252" i="6"/>
  <c r="AL253" i="6"/>
  <c r="AK253" i="6"/>
  <c r="AM253" i="6"/>
  <c r="AL254" i="6"/>
  <c r="AK254" i="6"/>
  <c r="AM254" i="6"/>
  <c r="AL255" i="6"/>
  <c r="AK255" i="6"/>
  <c r="AM255" i="6"/>
  <c r="AL256" i="6"/>
  <c r="AK256" i="6"/>
  <c r="AM256" i="6"/>
  <c r="AL257" i="6"/>
  <c r="AK257" i="6"/>
  <c r="AM257" i="6"/>
  <c r="AL258" i="6"/>
  <c r="AK258" i="6"/>
  <c r="AM258" i="6"/>
  <c r="AL259" i="6"/>
  <c r="AK259" i="6"/>
  <c r="AM259" i="6"/>
  <c r="AF251" i="6"/>
  <c r="AE251" i="6"/>
  <c r="AG251" i="6"/>
  <c r="AF252" i="6"/>
  <c r="AE252" i="6"/>
  <c r="AG252" i="6"/>
  <c r="AF253" i="6"/>
  <c r="AE253" i="6"/>
  <c r="AG253" i="6"/>
  <c r="AF254" i="6"/>
  <c r="AE254" i="6"/>
  <c r="AG254" i="6"/>
  <c r="AF255" i="6"/>
  <c r="AE255" i="6"/>
  <c r="AG255" i="6"/>
  <c r="AF256" i="6"/>
  <c r="AE256" i="6"/>
  <c r="AG256" i="6"/>
  <c r="AF257" i="6"/>
  <c r="AE257" i="6"/>
  <c r="AG257" i="6"/>
  <c r="AF258" i="6"/>
  <c r="AE258" i="6"/>
  <c r="AG258" i="6"/>
  <c r="AF259" i="6"/>
  <c r="AE259" i="6"/>
  <c r="AG259" i="6"/>
  <c r="AE132" i="6"/>
  <c r="AG132" i="6"/>
  <c r="AE133" i="6"/>
  <c r="AG133" i="6"/>
  <c r="AE134" i="6"/>
  <c r="AG134" i="6"/>
  <c r="AE135" i="6"/>
  <c r="AG135" i="6"/>
  <c r="AE136" i="6"/>
  <c r="AG136" i="6"/>
  <c r="AE137" i="6"/>
  <c r="AG137" i="6"/>
  <c r="AE138" i="6"/>
  <c r="AG138" i="6"/>
  <c r="AE139" i="6"/>
  <c r="AG139" i="6"/>
  <c r="AE140" i="6"/>
  <c r="AG140" i="6"/>
  <c r="AE141" i="6"/>
  <c r="AG141" i="6"/>
  <c r="AE142" i="6"/>
  <c r="AG142" i="6"/>
  <c r="AE143" i="6"/>
  <c r="AG143" i="6"/>
  <c r="AE144" i="6"/>
  <c r="AG144" i="6"/>
  <c r="AE145" i="6"/>
  <c r="AG145" i="6"/>
  <c r="AE146" i="6"/>
  <c r="AG146" i="6"/>
  <c r="AE147" i="6"/>
  <c r="AG147" i="6"/>
  <c r="AE148" i="6"/>
  <c r="AG148" i="6"/>
  <c r="AE149" i="6"/>
  <c r="AG149" i="6"/>
  <c r="AE150" i="6"/>
  <c r="AG150" i="6"/>
  <c r="AE151" i="6"/>
  <c r="AG151" i="6"/>
  <c r="AE152" i="6"/>
  <c r="AG152" i="6"/>
  <c r="AE153" i="6"/>
  <c r="AG153" i="6"/>
  <c r="AE154" i="6"/>
  <c r="AG154" i="6"/>
  <c r="AE155" i="6"/>
  <c r="AG155" i="6"/>
  <c r="AE156" i="6"/>
  <c r="AG156" i="6"/>
  <c r="AE157" i="6"/>
  <c r="AG157" i="6"/>
  <c r="AE158" i="6"/>
  <c r="AG158" i="6"/>
  <c r="AE159" i="6"/>
  <c r="AG159" i="6"/>
  <c r="AE160" i="6"/>
  <c r="AG160" i="6"/>
  <c r="AE161" i="6"/>
  <c r="AG161" i="6"/>
  <c r="AE162" i="6"/>
  <c r="AG162" i="6"/>
  <c r="AE163" i="6"/>
  <c r="AG163" i="6"/>
  <c r="AE164" i="6"/>
  <c r="AG164" i="6"/>
  <c r="AE165" i="6"/>
  <c r="AG165" i="6"/>
  <c r="AE166" i="6"/>
  <c r="AG166" i="6"/>
  <c r="AE167" i="6"/>
  <c r="AG167" i="6"/>
  <c r="AE168" i="6"/>
  <c r="AG168" i="6"/>
  <c r="AE169" i="6"/>
  <c r="AG169" i="6"/>
  <c r="AE170" i="6"/>
  <c r="AG170" i="6"/>
  <c r="AE171" i="6"/>
  <c r="AG171" i="6"/>
  <c r="AE172" i="6"/>
  <c r="AG172" i="6"/>
  <c r="AE173" i="6"/>
  <c r="AG173" i="6"/>
  <c r="AE174" i="6"/>
  <c r="AG174" i="6"/>
  <c r="AE175" i="6"/>
  <c r="AG175" i="6"/>
  <c r="AE176" i="6"/>
  <c r="AG176" i="6"/>
  <c r="AE177" i="6"/>
  <c r="AG177" i="6"/>
  <c r="AE178" i="6"/>
  <c r="AG178" i="6"/>
  <c r="AE179" i="6"/>
  <c r="AG179" i="6"/>
  <c r="AE180" i="6"/>
  <c r="AG180" i="6"/>
  <c r="AE181" i="6"/>
  <c r="AG181" i="6"/>
  <c r="AE182" i="6"/>
  <c r="AG182" i="6"/>
  <c r="AE183" i="6"/>
  <c r="AG183" i="6"/>
  <c r="AE184" i="6"/>
  <c r="AG184" i="6"/>
  <c r="AE185" i="6"/>
  <c r="AG185" i="6"/>
  <c r="AE186" i="6"/>
  <c r="AG186" i="6"/>
  <c r="AE187" i="6"/>
  <c r="AG187" i="6"/>
  <c r="AE188" i="6"/>
  <c r="AG188" i="6"/>
  <c r="AE189" i="6"/>
  <c r="AG189" i="6"/>
  <c r="AE190" i="6"/>
  <c r="AG190" i="6"/>
  <c r="AE191" i="6"/>
  <c r="AG191" i="6"/>
  <c r="AF192" i="6"/>
  <c r="AE192" i="6"/>
  <c r="O96" i="37"/>
  <c r="I6" i="41"/>
  <c r="AG192" i="6"/>
  <c r="AF152" i="6"/>
  <c r="AF147" i="6"/>
  <c r="AF189" i="6"/>
  <c r="AF178" i="6"/>
  <c r="AF132" i="6"/>
  <c r="AF158" i="6"/>
  <c r="AF154" i="6"/>
  <c r="AF176" i="6"/>
  <c r="AF183" i="6"/>
  <c r="AF182" i="6"/>
  <c r="AF144" i="6"/>
  <c r="AF145" i="6"/>
  <c r="AF184" i="6"/>
  <c r="AF190" i="6"/>
  <c r="AF161" i="6"/>
  <c r="AF166" i="6"/>
  <c r="AF174" i="6"/>
  <c r="AF175" i="6"/>
  <c r="AF133" i="6"/>
  <c r="AF155" i="6"/>
  <c r="AF142" i="6"/>
  <c r="AF146" i="6"/>
  <c r="AF165" i="6"/>
  <c r="AF156" i="6"/>
  <c r="AF180" i="6"/>
  <c r="AF143" i="6"/>
  <c r="AF135" i="6"/>
  <c r="AF169" i="6"/>
  <c r="AF179" i="6"/>
  <c r="AF164" i="6"/>
  <c r="AF171" i="6"/>
  <c r="AF159" i="6"/>
  <c r="AF149" i="6"/>
  <c r="O6" i="41"/>
  <c r="AF168" i="6"/>
  <c r="AF185" i="6"/>
  <c r="AF134" i="6"/>
  <c r="AF188" i="6"/>
  <c r="AF141" i="6"/>
  <c r="AF140" i="6"/>
  <c r="AF151" i="6"/>
  <c r="T96" i="37"/>
  <c r="AF172" i="6"/>
  <c r="AF186" i="6"/>
  <c r="AF160" i="6"/>
  <c r="AF138" i="6"/>
  <c r="AF157" i="6"/>
  <c r="AF148" i="6"/>
  <c r="AF162" i="6"/>
  <c r="AF177" i="6"/>
  <c r="AF173" i="6"/>
  <c r="AF170" i="6"/>
  <c r="AF163" i="6"/>
  <c r="AF137" i="6"/>
  <c r="AF150" i="6"/>
  <c r="AF167" i="6"/>
  <c r="AF191" i="6"/>
  <c r="AF187" i="6"/>
  <c r="AF136" i="6"/>
  <c r="AF153" i="6"/>
  <c r="AF139" i="6"/>
  <c r="AF181" i="6"/>
  <c r="AF193" i="6"/>
  <c r="AE193" i="6"/>
  <c r="AG193" i="6"/>
  <c r="AF194" i="6"/>
  <c r="AE194" i="6"/>
  <c r="AG194" i="6"/>
  <c r="AF195" i="6"/>
  <c r="AE195" i="6"/>
  <c r="AG195" i="6"/>
  <c r="AF196" i="6"/>
  <c r="AE196" i="6"/>
  <c r="AG196" i="6"/>
  <c r="AF197" i="6"/>
  <c r="AE197" i="6"/>
  <c r="AG197" i="6"/>
  <c r="AF198" i="6"/>
  <c r="AE198" i="6"/>
  <c r="AG198" i="6"/>
  <c r="AF199" i="6"/>
  <c r="AE199" i="6"/>
  <c r="AG199" i="6"/>
  <c r="AF200" i="6"/>
  <c r="AE200" i="6"/>
  <c r="AG200" i="6"/>
  <c r="AF201" i="6"/>
  <c r="AE201" i="6"/>
  <c r="AG201" i="6"/>
  <c r="AF202" i="6"/>
  <c r="AE202" i="6"/>
  <c r="AG202" i="6"/>
  <c r="AF203" i="6"/>
  <c r="AE203" i="6"/>
  <c r="AG203" i="6"/>
  <c r="AF204" i="6"/>
  <c r="AE204" i="6"/>
  <c r="AG204" i="6"/>
  <c r="AF205" i="6"/>
  <c r="AE205" i="6"/>
  <c r="AG205" i="6"/>
  <c r="AF206" i="6"/>
  <c r="AE206" i="6"/>
  <c r="AG206" i="6"/>
  <c r="AF207" i="6"/>
  <c r="AE207" i="6"/>
  <c r="AG207" i="6"/>
  <c r="AF208" i="6"/>
  <c r="AE208" i="6"/>
  <c r="AG208" i="6"/>
  <c r="AF209" i="6"/>
  <c r="AE209" i="6"/>
  <c r="AG209" i="6"/>
  <c r="AF210" i="6"/>
  <c r="AE210" i="6"/>
  <c r="AG210" i="6"/>
  <c r="AF211" i="6"/>
  <c r="AE211" i="6"/>
  <c r="AG211" i="6"/>
  <c r="AF212" i="6"/>
  <c r="AE212" i="6"/>
  <c r="AG212" i="6"/>
  <c r="AF213" i="6"/>
  <c r="AE213" i="6"/>
  <c r="AG213" i="6"/>
  <c r="AF214" i="6"/>
  <c r="AE214" i="6"/>
  <c r="AG214" i="6"/>
  <c r="AF215" i="6"/>
  <c r="AE215" i="6"/>
  <c r="AG215" i="6"/>
  <c r="AF216" i="6"/>
  <c r="AE216" i="6"/>
  <c r="AG216" i="6"/>
  <c r="AF217" i="6"/>
  <c r="AE217" i="6"/>
  <c r="AG217" i="6"/>
  <c r="AF218" i="6"/>
  <c r="AE218" i="6"/>
  <c r="AG218" i="6"/>
  <c r="AF219" i="6"/>
  <c r="AE219" i="6"/>
  <c r="AG219" i="6"/>
  <c r="AF220" i="6"/>
  <c r="AE220" i="6"/>
  <c r="AG220" i="6"/>
  <c r="AF221" i="6"/>
  <c r="AE221" i="6"/>
  <c r="AG221" i="6"/>
  <c r="AF222" i="6"/>
  <c r="AE222" i="6"/>
  <c r="AG222" i="6"/>
  <c r="AF223" i="6"/>
  <c r="AE223" i="6"/>
  <c r="AG223" i="6"/>
  <c r="AF224" i="6"/>
  <c r="AE224" i="6"/>
  <c r="AG224" i="6"/>
  <c r="AF225" i="6"/>
  <c r="AE225" i="6"/>
  <c r="AG225" i="6"/>
  <c r="AF226" i="6"/>
  <c r="AE226" i="6"/>
  <c r="AG226" i="6"/>
  <c r="AF227" i="6"/>
  <c r="AE227" i="6"/>
  <c r="AG227" i="6"/>
  <c r="AF228" i="6"/>
  <c r="AE228" i="6"/>
  <c r="AG228" i="6"/>
  <c r="AF229" i="6"/>
  <c r="AE229" i="6"/>
  <c r="AG229" i="6"/>
  <c r="AF230" i="6"/>
  <c r="AE230" i="6"/>
  <c r="AG230" i="6"/>
  <c r="AF231" i="6"/>
  <c r="AE231" i="6"/>
  <c r="AG231" i="6"/>
  <c r="AF232" i="6"/>
  <c r="AE232" i="6"/>
  <c r="AG232" i="6"/>
  <c r="AF233" i="6"/>
  <c r="AE233" i="6"/>
  <c r="AG233" i="6"/>
  <c r="AF234" i="6"/>
  <c r="AE234" i="6"/>
  <c r="AG234" i="6"/>
  <c r="AF235" i="6"/>
  <c r="AE235" i="6"/>
  <c r="AG235" i="6"/>
  <c r="AF236" i="6"/>
  <c r="AE236" i="6"/>
  <c r="AG236" i="6"/>
  <c r="AF237" i="6"/>
  <c r="AE237" i="6"/>
  <c r="AG237" i="6"/>
  <c r="AF238" i="6"/>
  <c r="AE238" i="6"/>
  <c r="AG238" i="6"/>
  <c r="AF239" i="6"/>
  <c r="AE239" i="6"/>
  <c r="AG239" i="6"/>
  <c r="AF240" i="6"/>
  <c r="AE240" i="6"/>
  <c r="AG240" i="6"/>
  <c r="AF241" i="6"/>
  <c r="AE241" i="6"/>
  <c r="AG241" i="6"/>
  <c r="AF242" i="6"/>
  <c r="AE242" i="6"/>
  <c r="AG242" i="6"/>
  <c r="AF243" i="6"/>
  <c r="AE243" i="6"/>
  <c r="AG243" i="6"/>
  <c r="AF244" i="6"/>
  <c r="AE244" i="6"/>
  <c r="AG244" i="6"/>
  <c r="AF245" i="6"/>
  <c r="AE245" i="6"/>
  <c r="AG245" i="6"/>
  <c r="AF246" i="6"/>
  <c r="AE246" i="6"/>
  <c r="AG246" i="6"/>
  <c r="AF247" i="6"/>
  <c r="AE247" i="6"/>
  <c r="AG247" i="6"/>
  <c r="AF248" i="6"/>
  <c r="AE248" i="6"/>
  <c r="AG248" i="6"/>
  <c r="AF249" i="6"/>
  <c r="AE249" i="6"/>
  <c r="AG249" i="6"/>
  <c r="AF250" i="6"/>
  <c r="AE250" i="6"/>
  <c r="AG250" i="6"/>
  <c r="D130" i="41"/>
  <c r="S132" i="6"/>
  <c r="R132" i="6"/>
  <c r="Q132" i="6"/>
  <c r="O131" i="41" s="1"/>
  <c r="D131" i="41"/>
  <c r="T132" i="6"/>
  <c r="U132" i="6"/>
  <c r="V132" i="6"/>
  <c r="S133" i="6"/>
  <c r="R133" i="6"/>
  <c r="Q133" i="6"/>
  <c r="O132" i="41" s="1"/>
  <c r="D132" i="41"/>
  <c r="T133" i="6"/>
  <c r="S134" i="6"/>
  <c r="R134" i="6"/>
  <c r="U133" i="6"/>
  <c r="V133" i="6"/>
  <c r="Q134" i="6"/>
  <c r="AW134" i="6" s="1"/>
  <c r="D133" i="41"/>
  <c r="T134" i="6"/>
  <c r="S135" i="6"/>
  <c r="R135" i="6"/>
  <c r="T135" i="6"/>
  <c r="V134" i="6"/>
  <c r="U134" i="6"/>
  <c r="S136" i="6"/>
  <c r="R136" i="6"/>
  <c r="T136" i="6"/>
  <c r="Q135" i="6"/>
  <c r="D134" i="41"/>
  <c r="S137" i="6"/>
  <c r="R137" i="6"/>
  <c r="V135" i="6"/>
  <c r="U135" i="6"/>
  <c r="Q136" i="6"/>
  <c r="O135" i="41" s="1"/>
  <c r="D135" i="41"/>
  <c r="Q137" i="6"/>
  <c r="O136" i="41" s="1"/>
  <c r="D136" i="41"/>
  <c r="V136" i="6"/>
  <c r="U136" i="6"/>
  <c r="T137" i="6"/>
  <c r="S138" i="6"/>
  <c r="R138" i="6"/>
  <c r="T138" i="6"/>
  <c r="V137" i="6"/>
  <c r="U137" i="6"/>
  <c r="S139" i="6"/>
  <c r="R139" i="6"/>
  <c r="T139" i="6"/>
  <c r="Q138" i="6"/>
  <c r="D137" i="41"/>
  <c r="S140" i="6"/>
  <c r="R140" i="6"/>
  <c r="T140" i="6"/>
  <c r="Q139" i="6"/>
  <c r="O138" i="41" s="1"/>
  <c r="U138" i="6"/>
  <c r="V138" i="6"/>
  <c r="S141" i="6"/>
  <c r="R141" i="6"/>
  <c r="T141" i="6"/>
  <c r="Q140" i="6"/>
  <c r="O139" i="41" s="1"/>
  <c r="D139" i="41"/>
  <c r="U139" i="6"/>
  <c r="V139" i="6"/>
  <c r="U140" i="6"/>
  <c r="V140" i="6"/>
  <c r="S142" i="6"/>
  <c r="R142" i="6"/>
  <c r="T142" i="6"/>
  <c r="Q141" i="6"/>
  <c r="AW141" i="6" s="1"/>
  <c r="D140" i="41"/>
  <c r="S143" i="6"/>
  <c r="R143" i="6"/>
  <c r="T143" i="6"/>
  <c r="U141" i="6"/>
  <c r="V141" i="6"/>
  <c r="Q142" i="6"/>
  <c r="O141" i="41" s="1"/>
  <c r="Q143" i="6"/>
  <c r="D142" i="41"/>
  <c r="S144" i="6"/>
  <c r="R144" i="6"/>
  <c r="V142" i="6"/>
  <c r="U142" i="6"/>
  <c r="V143" i="6"/>
  <c r="U143" i="6"/>
  <c r="Q144" i="6"/>
  <c r="AW144" i="6" s="1"/>
  <c r="D143" i="41"/>
  <c r="T144" i="6"/>
  <c r="S145" i="6"/>
  <c r="R145" i="6"/>
  <c r="T145" i="6"/>
  <c r="V144" i="6"/>
  <c r="U144" i="6"/>
  <c r="S146" i="6"/>
  <c r="R146" i="6"/>
  <c r="Q145" i="6"/>
  <c r="AW145" i="6" s="1"/>
  <c r="D144" i="41"/>
  <c r="V145" i="6"/>
  <c r="U145" i="6"/>
  <c r="Q146" i="6"/>
  <c r="O145" i="41" s="1"/>
  <c r="D145" i="41"/>
  <c r="T146" i="6"/>
  <c r="S147" i="6"/>
  <c r="R147" i="6"/>
  <c r="U146" i="6"/>
  <c r="V146" i="6"/>
  <c r="Q147" i="6"/>
  <c r="AW147" i="6" s="1"/>
  <c r="D146" i="41"/>
  <c r="T147" i="6"/>
  <c r="V147" i="6"/>
  <c r="U147" i="6"/>
  <c r="S148" i="6"/>
  <c r="R148" i="6"/>
  <c r="T148" i="6"/>
  <c r="S149" i="6"/>
  <c r="R149" i="6"/>
  <c r="T149" i="6"/>
  <c r="Q148" i="6"/>
  <c r="D147" i="41"/>
  <c r="S150" i="6"/>
  <c r="R150" i="6"/>
  <c r="T150" i="6"/>
  <c r="V148" i="6"/>
  <c r="U148" i="6"/>
  <c r="Q149" i="6"/>
  <c r="AW149" i="6" s="1"/>
  <c r="D148" i="41"/>
  <c r="S151" i="6"/>
  <c r="R151" i="6"/>
  <c r="T151" i="6"/>
  <c r="U149" i="6"/>
  <c r="V149" i="6"/>
  <c r="Q150" i="6"/>
  <c r="O149" i="41" s="1"/>
  <c r="D149" i="41"/>
  <c r="S152" i="6"/>
  <c r="R152" i="6"/>
  <c r="V150" i="6"/>
  <c r="U150" i="6"/>
  <c r="Q151" i="6"/>
  <c r="D150" i="41"/>
  <c r="V151" i="6"/>
  <c r="U151" i="6"/>
  <c r="Q152" i="6"/>
  <c r="O151" i="41" s="1"/>
  <c r="D151" i="41"/>
  <c r="T152" i="6"/>
  <c r="V152" i="6"/>
  <c r="U152" i="6"/>
  <c r="S153" i="6"/>
  <c r="R153" i="6"/>
  <c r="T153" i="6"/>
  <c r="S154" i="6"/>
  <c r="R154" i="6"/>
  <c r="T154" i="6"/>
  <c r="Q153" i="6"/>
  <c r="D152" i="41"/>
  <c r="S155" i="6"/>
  <c r="R155" i="6"/>
  <c r="T155" i="6"/>
  <c r="V153" i="6"/>
  <c r="U153" i="6"/>
  <c r="Q154" i="6"/>
  <c r="D153" i="41"/>
  <c r="U154" i="6"/>
  <c r="V154" i="6"/>
  <c r="S156" i="6"/>
  <c r="R156" i="6"/>
  <c r="T156" i="6"/>
  <c r="Q155" i="6"/>
  <c r="S157" i="6"/>
  <c r="R157" i="6"/>
  <c r="T157" i="6"/>
  <c r="Q156" i="6"/>
  <c r="O155" i="41" s="1"/>
  <c r="V155" i="6"/>
  <c r="U155" i="6"/>
  <c r="S158" i="6"/>
  <c r="R158" i="6"/>
  <c r="T158" i="6"/>
  <c r="V156" i="6"/>
  <c r="U156" i="6"/>
  <c r="Q157" i="6"/>
  <c r="O156" i="41" s="1"/>
  <c r="D156" i="41"/>
  <c r="U157" i="6"/>
  <c r="V157" i="6"/>
  <c r="S159" i="6"/>
  <c r="R159" i="6"/>
  <c r="T159" i="6"/>
  <c r="Q158" i="6"/>
  <c r="D157" i="41"/>
  <c r="S160" i="6"/>
  <c r="R160" i="6"/>
  <c r="T160" i="6"/>
  <c r="V158" i="6"/>
  <c r="U158" i="6"/>
  <c r="Q159" i="6"/>
  <c r="AW159" i="6" s="1"/>
  <c r="D158" i="41"/>
  <c r="S161" i="6"/>
  <c r="R161" i="6"/>
  <c r="T161" i="6"/>
  <c r="Q160" i="6"/>
  <c r="D159" i="41"/>
  <c r="V159" i="6"/>
  <c r="U159" i="6"/>
  <c r="V160" i="6"/>
  <c r="U160" i="6"/>
  <c r="S162" i="6"/>
  <c r="R162" i="6"/>
  <c r="Q161" i="6"/>
  <c r="AW161" i="6" s="1"/>
  <c r="D160" i="41"/>
  <c r="V161" i="6"/>
  <c r="U161" i="6"/>
  <c r="Q162" i="6"/>
  <c r="AW162" i="6" s="1"/>
  <c r="D161" i="41"/>
  <c r="T162" i="6"/>
  <c r="U162" i="6"/>
  <c r="V162" i="6"/>
  <c r="S163" i="6"/>
  <c r="R163" i="6"/>
  <c r="T163" i="6"/>
  <c r="S164" i="6"/>
  <c r="R164" i="6"/>
  <c r="T164" i="6"/>
  <c r="Q163" i="6"/>
  <c r="D162" i="41"/>
  <c r="S165" i="6"/>
  <c r="R165" i="6"/>
  <c r="Q164" i="6"/>
  <c r="O163" i="41" s="1"/>
  <c r="D163" i="41"/>
  <c r="V163" i="6"/>
  <c r="U163" i="6"/>
  <c r="Q165" i="6"/>
  <c r="AW165" i="6" s="1"/>
  <c r="D164" i="41"/>
  <c r="U164" i="6"/>
  <c r="V164" i="6"/>
  <c r="T165" i="6"/>
  <c r="U165" i="6"/>
  <c r="V165" i="6"/>
  <c r="S166" i="6"/>
  <c r="R166" i="6"/>
  <c r="T166" i="6"/>
  <c r="S167" i="6"/>
  <c r="R167" i="6"/>
  <c r="T167" i="6"/>
  <c r="Q166" i="6"/>
  <c r="AW166" i="6" s="1"/>
  <c r="D165" i="41"/>
  <c r="S168" i="6"/>
  <c r="R168" i="6"/>
  <c r="T168" i="6"/>
  <c r="V166" i="6"/>
  <c r="U166" i="6"/>
  <c r="Q167" i="6"/>
  <c r="O166" i="41" s="1"/>
  <c r="D166" i="41"/>
  <c r="S169" i="6"/>
  <c r="R169" i="6"/>
  <c r="T169" i="6"/>
  <c r="Q168" i="6"/>
  <c r="AW168" i="6" s="1"/>
  <c r="D167" i="41"/>
  <c r="V167" i="6"/>
  <c r="U167" i="6"/>
  <c r="U168" i="6"/>
  <c r="V168" i="6"/>
  <c r="S170" i="6"/>
  <c r="R170" i="6"/>
  <c r="Q169" i="6"/>
  <c r="O168" i="41" s="1"/>
  <c r="D168" i="41"/>
  <c r="Q170" i="6"/>
  <c r="AW170" i="6" s="1"/>
  <c r="D169" i="41"/>
  <c r="V169" i="6"/>
  <c r="U169" i="6"/>
  <c r="T170" i="6"/>
  <c r="U170" i="6"/>
  <c r="V170" i="6"/>
  <c r="S171" i="6"/>
  <c r="R171" i="6"/>
  <c r="Q171" i="6"/>
  <c r="O170" i="41" s="1"/>
  <c r="D170" i="41"/>
  <c r="T171" i="6"/>
  <c r="S172" i="6"/>
  <c r="R172" i="6"/>
  <c r="T172" i="6"/>
  <c r="V171" i="6"/>
  <c r="U171" i="6"/>
  <c r="S173" i="6"/>
  <c r="R173" i="6"/>
  <c r="T173" i="6"/>
  <c r="Q172" i="6"/>
  <c r="O171" i="41" s="1"/>
  <c r="S174" i="6"/>
  <c r="R174" i="6"/>
  <c r="T174" i="6"/>
  <c r="U172" i="6"/>
  <c r="V172" i="6"/>
  <c r="Q173" i="6"/>
  <c r="D172" i="41"/>
  <c r="Q174" i="6"/>
  <c r="AW174" i="6" s="1"/>
  <c r="D173" i="41"/>
  <c r="S175" i="6"/>
  <c r="R175" i="6"/>
  <c r="T175" i="6"/>
  <c r="U173" i="6"/>
  <c r="V173" i="6"/>
  <c r="S176" i="6"/>
  <c r="R176" i="6"/>
  <c r="T176" i="6"/>
  <c r="Q175" i="6"/>
  <c r="D174" i="41"/>
  <c r="V174" i="6"/>
  <c r="U174" i="6"/>
  <c r="S177" i="6"/>
  <c r="R177" i="6"/>
  <c r="T177" i="6"/>
  <c r="V175" i="6"/>
  <c r="U175" i="6"/>
  <c r="Q176" i="6"/>
  <c r="AW176" i="6" s="1"/>
  <c r="D175" i="41"/>
  <c r="S178" i="6"/>
  <c r="R178" i="6"/>
  <c r="U176" i="6"/>
  <c r="V176" i="6"/>
  <c r="Q177" i="6"/>
  <c r="AW177" i="6" s="1"/>
  <c r="D176" i="41"/>
  <c r="V177" i="6"/>
  <c r="U177" i="6"/>
  <c r="Q178" i="6"/>
  <c r="O177" i="41" s="1"/>
  <c r="D177" i="41"/>
  <c r="T178" i="6"/>
  <c r="S179" i="6"/>
  <c r="R179" i="6"/>
  <c r="U178" i="6"/>
  <c r="V178" i="6"/>
  <c r="Q179" i="6"/>
  <c r="AW179" i="6" s="1"/>
  <c r="D178" i="41"/>
  <c r="T179" i="6"/>
  <c r="S180" i="6"/>
  <c r="R180" i="6"/>
  <c r="T180" i="6"/>
  <c r="V179" i="6"/>
  <c r="U179" i="6"/>
  <c r="S181" i="6"/>
  <c r="R181" i="6"/>
  <c r="T181" i="6"/>
  <c r="Q180" i="6"/>
  <c r="O179" i="41" s="1"/>
  <c r="U180" i="6"/>
  <c r="V180" i="6"/>
  <c r="S182" i="6"/>
  <c r="R182" i="6"/>
  <c r="Q181" i="6"/>
  <c r="AW181" i="6" s="1"/>
  <c r="D180" i="41"/>
  <c r="Q182" i="6"/>
  <c r="AW182" i="6" s="1"/>
  <c r="T182" i="6"/>
  <c r="U181" i="6"/>
  <c r="V181" i="6"/>
  <c r="S183" i="6"/>
  <c r="R183" i="6"/>
  <c r="T183" i="6"/>
  <c r="V182" i="6"/>
  <c r="U182" i="6"/>
  <c r="S184" i="6"/>
  <c r="R184" i="6"/>
  <c r="T184" i="6"/>
  <c r="Q183" i="6"/>
  <c r="D182" i="41"/>
  <c r="Q184" i="6"/>
  <c r="AW184" i="6" s="1"/>
  <c r="D183" i="41"/>
  <c r="V183" i="6"/>
  <c r="U183" i="6"/>
  <c r="S185" i="6"/>
  <c r="R185" i="6"/>
  <c r="T185" i="6"/>
  <c r="S186" i="6"/>
  <c r="R186" i="6"/>
  <c r="Q185" i="6"/>
  <c r="AW185" i="6" s="1"/>
  <c r="D184" i="41"/>
  <c r="V184" i="6"/>
  <c r="U184" i="6"/>
  <c r="U185" i="6"/>
  <c r="V185" i="6"/>
  <c r="Q186" i="6"/>
  <c r="AW186" i="6" s="1"/>
  <c r="D185" i="41"/>
  <c r="T186" i="6"/>
  <c r="S187" i="6"/>
  <c r="R187" i="6"/>
  <c r="T187" i="6"/>
  <c r="U186" i="6"/>
  <c r="V186" i="6"/>
  <c r="S188" i="6"/>
  <c r="R188" i="6"/>
  <c r="Q187" i="6"/>
  <c r="O186" i="41" s="1"/>
  <c r="D186" i="41"/>
  <c r="Q188" i="6"/>
  <c r="O187" i="41" s="1"/>
  <c r="D187" i="41"/>
  <c r="U187" i="6"/>
  <c r="V187" i="6"/>
  <c r="T188" i="6"/>
  <c r="S189" i="6"/>
  <c r="R189" i="6"/>
  <c r="T189" i="6"/>
  <c r="V188" i="6"/>
  <c r="U188" i="6"/>
  <c r="S190" i="6"/>
  <c r="R190" i="6"/>
  <c r="Q189" i="6"/>
  <c r="AW189" i="6" s="1"/>
  <c r="Q190" i="6"/>
  <c r="AW190" i="6" s="1"/>
  <c r="D189" i="41"/>
  <c r="U189" i="6"/>
  <c r="V189" i="6"/>
  <c r="T190" i="6"/>
  <c r="V190" i="6"/>
  <c r="U190" i="6"/>
  <c r="S191" i="6"/>
  <c r="R191" i="6"/>
  <c r="Q191" i="6"/>
  <c r="D190" i="41"/>
  <c r="T191" i="6"/>
  <c r="V191" i="6"/>
  <c r="U191" i="6"/>
  <c r="S192" i="6"/>
  <c r="R192" i="6"/>
  <c r="T192" i="6"/>
  <c r="Q192" i="6"/>
  <c r="AW192" i="6" s="1"/>
  <c r="S193" i="6"/>
  <c r="R193" i="6"/>
  <c r="Q193" i="6"/>
  <c r="O192" i="41" s="1"/>
  <c r="D192" i="41"/>
  <c r="T193" i="6"/>
  <c r="V192" i="6"/>
  <c r="U192" i="6"/>
  <c r="S194" i="6"/>
  <c r="R194" i="6"/>
  <c r="T194" i="6"/>
  <c r="U193" i="6"/>
  <c r="V193" i="6"/>
  <c r="S195" i="6"/>
  <c r="R195" i="6"/>
  <c r="T195" i="6"/>
  <c r="Q194" i="6"/>
  <c r="S196" i="6"/>
  <c r="R196" i="6"/>
  <c r="T196" i="6"/>
  <c r="V194" i="6"/>
  <c r="U194" i="6"/>
  <c r="Q195" i="6"/>
  <c r="D194" i="41"/>
  <c r="S197" i="6"/>
  <c r="R197" i="6"/>
  <c r="T197" i="6"/>
  <c r="S198" i="6"/>
  <c r="R198" i="6"/>
  <c r="U195" i="6"/>
  <c r="V195" i="6"/>
  <c r="Q196" i="6"/>
  <c r="AW196" i="6" s="1"/>
  <c r="D195" i="41"/>
  <c r="T198" i="6"/>
  <c r="Q198" i="6"/>
  <c r="AW198" i="6" s="1"/>
  <c r="D197" i="41"/>
  <c r="U196" i="6"/>
  <c r="V196" i="6"/>
  <c r="D196" i="41"/>
  <c r="Q197" i="6"/>
  <c r="O196" i="41" s="1"/>
  <c r="V197" i="6"/>
  <c r="U197" i="6"/>
  <c r="V198" i="6"/>
  <c r="U198" i="6"/>
  <c r="S199" i="6"/>
  <c r="R199" i="6"/>
  <c r="D198" i="41"/>
  <c r="Q199" i="6"/>
  <c r="AW199" i="6" s="1"/>
  <c r="T199" i="6"/>
  <c r="U199" i="6"/>
  <c r="V199" i="6"/>
  <c r="S200" i="6"/>
  <c r="R200" i="6"/>
  <c r="T200" i="6"/>
  <c r="S201" i="6"/>
  <c r="R201" i="6"/>
  <c r="T201" i="6"/>
  <c r="D199" i="41"/>
  <c r="Q200" i="6"/>
  <c r="AW200" i="6" s="1"/>
  <c r="S202" i="6"/>
  <c r="R202" i="6"/>
  <c r="T202" i="6"/>
  <c r="S203" i="6"/>
  <c r="R203" i="6"/>
  <c r="V200" i="6"/>
  <c r="U200" i="6"/>
  <c r="Q201" i="6"/>
  <c r="AW201" i="6" s="1"/>
  <c r="D200" i="41"/>
  <c r="T203" i="6"/>
  <c r="Q203" i="6"/>
  <c r="D202" i="41"/>
  <c r="U201" i="6"/>
  <c r="V201" i="6"/>
  <c r="Q202" i="6"/>
  <c r="O201" i="41" s="1"/>
  <c r="D201" i="41"/>
  <c r="V202" i="6"/>
  <c r="U202" i="6"/>
  <c r="U203" i="6"/>
  <c r="V203" i="6"/>
  <c r="S204" i="6"/>
  <c r="R204" i="6"/>
  <c r="Q204" i="6"/>
  <c r="O203" i="41" s="1"/>
  <c r="D203" i="41"/>
  <c r="T204" i="6"/>
  <c r="V204" i="6"/>
  <c r="U204" i="6"/>
  <c r="S205" i="6"/>
  <c r="R205" i="6"/>
  <c r="D204" i="41"/>
  <c r="Q205" i="6"/>
  <c r="T205" i="6"/>
  <c r="U205" i="6"/>
  <c r="V205" i="6"/>
  <c r="S206" i="6"/>
  <c r="R206" i="6"/>
  <c r="T206" i="6"/>
  <c r="S207" i="6"/>
  <c r="R207" i="6"/>
  <c r="T207" i="6"/>
  <c r="D205" i="41"/>
  <c r="Q206" i="6"/>
  <c r="AW206" i="6" s="1"/>
  <c r="S208" i="6"/>
  <c r="R208" i="6"/>
  <c r="T208" i="6"/>
  <c r="S209" i="6"/>
  <c r="R209" i="6"/>
  <c r="U206" i="6"/>
  <c r="V206" i="6"/>
  <c r="Q207" i="6"/>
  <c r="AW207" i="6" s="1"/>
  <c r="D206" i="41"/>
  <c r="T209" i="6"/>
  <c r="Q209" i="6"/>
  <c r="O208" i="41" s="1"/>
  <c r="D208" i="41"/>
  <c r="V207" i="6"/>
  <c r="U207" i="6"/>
  <c r="Q208" i="6"/>
  <c r="O207" i="41" s="1"/>
  <c r="D207" i="41"/>
  <c r="V208" i="6"/>
  <c r="U208" i="6"/>
  <c r="V209" i="6"/>
  <c r="U209" i="6"/>
  <c r="S210" i="6"/>
  <c r="R210" i="6"/>
  <c r="T210" i="6"/>
  <c r="S211" i="6"/>
  <c r="R211" i="6"/>
  <c r="D209" i="41"/>
  <c r="Q210" i="6"/>
  <c r="AW210" i="6" s="1"/>
  <c r="D210" i="41"/>
  <c r="Q211" i="6"/>
  <c r="O210" i="41" s="1"/>
  <c r="V210" i="6"/>
  <c r="U210" i="6"/>
  <c r="T211" i="6"/>
  <c r="S212" i="6"/>
  <c r="R212" i="6"/>
  <c r="T212" i="6"/>
  <c r="V211" i="6"/>
  <c r="U211" i="6"/>
  <c r="S213" i="6"/>
  <c r="R213" i="6"/>
  <c r="T213" i="6"/>
  <c r="Q212" i="6"/>
  <c r="O211" i="41" s="1"/>
  <c r="D211" i="41"/>
  <c r="V212" i="6"/>
  <c r="U212" i="6"/>
  <c r="S214" i="6"/>
  <c r="R214" i="6"/>
  <c r="T214" i="6"/>
  <c r="Q213" i="6"/>
  <c r="O212" i="41" s="1"/>
  <c r="D212" i="41"/>
  <c r="S215" i="6"/>
  <c r="R215" i="6"/>
  <c r="T215" i="6"/>
  <c r="V213" i="6"/>
  <c r="U213" i="6"/>
  <c r="Q214" i="6"/>
  <c r="AW214" i="6" s="1"/>
  <c r="D213" i="41"/>
  <c r="S216" i="6"/>
  <c r="R216" i="6"/>
  <c r="T216" i="6"/>
  <c r="S217" i="6"/>
  <c r="R217" i="6"/>
  <c r="V214" i="6"/>
  <c r="U214" i="6"/>
  <c r="Q215" i="6"/>
  <c r="AW215" i="6" s="1"/>
  <c r="D214" i="41"/>
  <c r="T217" i="6"/>
  <c r="D216" i="41"/>
  <c r="Q217" i="6"/>
  <c r="AW217" i="6" s="1"/>
  <c r="V215" i="6"/>
  <c r="U215" i="6"/>
  <c r="Q216" i="6"/>
  <c r="AW216" i="6" s="1"/>
  <c r="D215" i="41"/>
  <c r="U217" i="6"/>
  <c r="V217" i="6"/>
  <c r="U216" i="6"/>
  <c r="V216" i="6"/>
  <c r="S218" i="6"/>
  <c r="R218" i="6"/>
  <c r="Q218" i="6"/>
  <c r="O217" i="41" s="1"/>
  <c r="D217" i="41"/>
  <c r="T218" i="6"/>
  <c r="S219" i="6"/>
  <c r="R219" i="6"/>
  <c r="V218" i="6"/>
  <c r="U218" i="6"/>
  <c r="T219" i="6"/>
  <c r="Q219" i="6"/>
  <c r="AW219" i="6" s="1"/>
  <c r="D218" i="41"/>
  <c r="V219" i="6"/>
  <c r="U219" i="6"/>
  <c r="S220" i="6"/>
  <c r="R220" i="6"/>
  <c r="Q220" i="6"/>
  <c r="O219" i="41" s="1"/>
  <c r="T220" i="6"/>
  <c r="V220" i="6"/>
  <c r="U220" i="6"/>
  <c r="S221" i="6"/>
  <c r="R221" i="6"/>
  <c r="Q221" i="6"/>
  <c r="O220" i="41" s="1"/>
  <c r="D220" i="41"/>
  <c r="T221" i="6"/>
  <c r="U221" i="6"/>
  <c r="V221" i="6"/>
  <c r="S222" i="6"/>
  <c r="R222" i="6"/>
  <c r="T222" i="6"/>
  <c r="S223" i="6"/>
  <c r="R223" i="6"/>
  <c r="Q222" i="6"/>
  <c r="Q223" i="6"/>
  <c r="O222" i="41" s="1"/>
  <c r="D222" i="41"/>
  <c r="T223" i="6"/>
  <c r="U222" i="6"/>
  <c r="V222" i="6"/>
  <c r="S224" i="6"/>
  <c r="R224" i="6"/>
  <c r="V223" i="6"/>
  <c r="U223" i="6"/>
  <c r="D223" i="41"/>
  <c r="Q224" i="6"/>
  <c r="O223" i="41" s="1"/>
  <c r="T224" i="6"/>
  <c r="U224" i="6"/>
  <c r="V224" i="6"/>
  <c r="S225" i="6"/>
  <c r="R225" i="6"/>
  <c r="T225" i="6"/>
  <c r="S226" i="6"/>
  <c r="R226" i="6"/>
  <c r="Q225" i="6"/>
  <c r="O224" i="41" s="1"/>
  <c r="D224" i="41"/>
  <c r="D225" i="41"/>
  <c r="Q226" i="6"/>
  <c r="T226" i="6"/>
  <c r="V225" i="6"/>
  <c r="U225" i="6"/>
  <c r="U226" i="6"/>
  <c r="V226" i="6"/>
  <c r="S227" i="6"/>
  <c r="R227" i="6"/>
  <c r="T227" i="6"/>
  <c r="S228" i="6"/>
  <c r="D226" i="41"/>
  <c r="Q227" i="6"/>
  <c r="AW227" i="6" s="1"/>
  <c r="U227" i="6"/>
  <c r="V227" i="6"/>
  <c r="R228" i="6"/>
  <c r="D227" i="41"/>
  <c r="T228" i="6"/>
  <c r="Q228" i="6"/>
  <c r="S229" i="6"/>
  <c r="R229" i="6"/>
  <c r="T229" i="6"/>
  <c r="V228" i="6"/>
  <c r="U228" i="6"/>
  <c r="S230" i="6"/>
  <c r="R230" i="6"/>
  <c r="T230" i="6"/>
  <c r="Q229" i="6"/>
  <c r="AW229" i="6" s="1"/>
  <c r="D228" i="41"/>
  <c r="S231" i="6"/>
  <c r="R231" i="6"/>
  <c r="V229" i="6"/>
  <c r="U229" i="6"/>
  <c r="Q230" i="6"/>
  <c r="AW230" i="6" s="1"/>
  <c r="D229" i="41"/>
  <c r="Q231" i="6"/>
  <c r="D230" i="41"/>
  <c r="T231" i="6"/>
  <c r="U230" i="6"/>
  <c r="V230" i="6"/>
  <c r="U231" i="6"/>
  <c r="V231" i="6"/>
  <c r="S232" i="6"/>
  <c r="R232" i="6"/>
  <c r="T232" i="6"/>
  <c r="S233" i="6"/>
  <c r="R233" i="6"/>
  <c r="T233" i="6"/>
  <c r="Q232" i="6"/>
  <c r="O231" i="41" s="1"/>
  <c r="D231" i="41"/>
  <c r="S234" i="6"/>
  <c r="R234" i="6"/>
  <c r="T234" i="6"/>
  <c r="U232" i="6"/>
  <c r="V232" i="6"/>
  <c r="D232" i="41"/>
  <c r="Q233" i="6"/>
  <c r="AW233" i="6" s="1"/>
  <c r="S235" i="6"/>
  <c r="R235" i="6"/>
  <c r="T235" i="6"/>
  <c r="D233" i="41"/>
  <c r="Q234" i="6"/>
  <c r="AW234" i="6" s="1"/>
  <c r="V233" i="6"/>
  <c r="U233" i="6"/>
  <c r="S236" i="6"/>
  <c r="R236" i="6"/>
  <c r="T236" i="6"/>
  <c r="S237" i="6"/>
  <c r="R237" i="6"/>
  <c r="V234" i="6"/>
  <c r="U234" i="6"/>
  <c r="D234" i="41"/>
  <c r="Q235" i="6"/>
  <c r="AW235" i="6" s="1"/>
  <c r="T237" i="6"/>
  <c r="D236" i="41"/>
  <c r="Q237" i="6"/>
  <c r="O236" i="41" s="1"/>
  <c r="Q236" i="6"/>
  <c r="AW236" i="6" s="1"/>
  <c r="U235" i="6"/>
  <c r="V235" i="6"/>
  <c r="V237" i="6"/>
  <c r="U237" i="6"/>
  <c r="S238" i="6"/>
  <c r="R238" i="6"/>
  <c r="V236" i="6"/>
  <c r="U236" i="6"/>
  <c r="Q238" i="6"/>
  <c r="O237" i="41" s="1"/>
  <c r="D237" i="41"/>
  <c r="T238" i="6"/>
  <c r="S239" i="6"/>
  <c r="R239" i="6"/>
  <c r="U238" i="6"/>
  <c r="V238" i="6"/>
  <c r="T239" i="6"/>
  <c r="Q239" i="6"/>
  <c r="AW239" i="6" s="1"/>
  <c r="U239" i="6"/>
  <c r="V239" i="6"/>
  <c r="S240" i="6"/>
  <c r="R240" i="6"/>
  <c r="Q240" i="6"/>
  <c r="T240" i="6"/>
  <c r="V240" i="6"/>
  <c r="U240" i="6"/>
  <c r="S241" i="6"/>
  <c r="R241" i="6"/>
  <c r="Q241" i="6"/>
  <c r="AW241" i="6" s="1"/>
  <c r="T241" i="6"/>
  <c r="S242" i="6"/>
  <c r="R242" i="6"/>
  <c r="U241" i="6"/>
  <c r="V241" i="6"/>
  <c r="T242" i="6"/>
  <c r="Q242" i="6"/>
  <c r="AW242" i="6" s="1"/>
  <c r="D241" i="41"/>
  <c r="V242" i="6"/>
  <c r="U242" i="6"/>
  <c r="S243" i="6"/>
  <c r="R243" i="6"/>
  <c r="T243" i="6"/>
  <c r="S244" i="6"/>
  <c r="R244" i="6"/>
  <c r="T244" i="6"/>
  <c r="Q243" i="6"/>
  <c r="AW243" i="6" s="1"/>
  <c r="D242" i="41"/>
  <c r="S245" i="6"/>
  <c r="R245" i="6"/>
  <c r="T245" i="6"/>
  <c r="S246" i="6"/>
  <c r="R246" i="6"/>
  <c r="V243" i="6"/>
  <c r="U243" i="6"/>
  <c r="Q244" i="6"/>
  <c r="AW244" i="6" s="1"/>
  <c r="D243" i="41"/>
  <c r="T246" i="6"/>
  <c r="Q246" i="6"/>
  <c r="O245" i="41" s="1"/>
  <c r="D245" i="41"/>
  <c r="D244" i="41"/>
  <c r="Q245" i="6"/>
  <c r="AW245" i="6" s="1"/>
  <c r="U244" i="6"/>
  <c r="V244" i="6"/>
  <c r="U245" i="6"/>
  <c r="V245" i="6"/>
  <c r="U246" i="6"/>
  <c r="V246" i="6"/>
  <c r="S247" i="6"/>
  <c r="R247" i="6"/>
  <c r="D246" i="41"/>
  <c r="Q247" i="6"/>
  <c r="O246" i="41" s="1"/>
  <c r="T247" i="6"/>
  <c r="S248" i="6"/>
  <c r="V247" i="6"/>
  <c r="U247" i="6"/>
  <c r="R248" i="6"/>
  <c r="Q248" i="6"/>
  <c r="AW248" i="6" s="1"/>
  <c r="U248" i="6"/>
  <c r="V248" i="6"/>
  <c r="D247" i="41"/>
  <c r="T248" i="6"/>
  <c r="S249" i="6"/>
  <c r="R249" i="6"/>
  <c r="T249" i="6"/>
  <c r="S250" i="6"/>
  <c r="R250" i="6"/>
  <c r="D248" i="41"/>
  <c r="Q249" i="6"/>
  <c r="AW249" i="6" s="1"/>
  <c r="U249" i="6"/>
  <c r="V249" i="6"/>
  <c r="T250" i="6"/>
  <c r="Q250" i="6"/>
  <c r="U250" i="6"/>
  <c r="V250" i="6"/>
  <c r="Z132" i="6"/>
  <c r="Y132" i="6"/>
  <c r="AX132" i="6"/>
  <c r="BA132" i="6" s="1"/>
  <c r="AA132" i="6"/>
  <c r="AB132" i="6"/>
  <c r="AY132" i="6"/>
  <c r="BB132" i="6" s="1"/>
  <c r="Z133" i="6"/>
  <c r="Y133" i="6"/>
  <c r="AZ132" i="6"/>
  <c r="BC132" i="6" s="1"/>
  <c r="AH132" i="6"/>
  <c r="J132" i="41"/>
  <c r="X133" i="6"/>
  <c r="AX133" i="6" s="1"/>
  <c r="BA133" i="6" s="1"/>
  <c r="AA133" i="6"/>
  <c r="AB133" i="6"/>
  <c r="AD133" i="6"/>
  <c r="AY133" i="6" s="1"/>
  <c r="BB133" i="6" s="1"/>
  <c r="AR132" i="6"/>
  <c r="AQ132" i="6"/>
  <c r="AO132" i="6"/>
  <c r="Z134" i="6"/>
  <c r="Y134" i="6"/>
  <c r="AJ133" i="6"/>
  <c r="AZ133" i="6" s="1"/>
  <c r="BC133" i="6" s="1"/>
  <c r="AH133" i="6"/>
  <c r="J133" i="41"/>
  <c r="X134" i="6"/>
  <c r="AX134" i="6" s="1"/>
  <c r="AA134" i="6"/>
  <c r="AD134" i="6"/>
  <c r="AY134" i="6" s="1"/>
  <c r="BB134" i="6" s="1"/>
  <c r="AJ134" i="6"/>
  <c r="AZ134" i="6" s="1"/>
  <c r="BC134" i="6" s="1"/>
  <c r="AB134" i="6"/>
  <c r="AO133" i="6"/>
  <c r="AQ133" i="6"/>
  <c r="AR133" i="6"/>
  <c r="Z135" i="6"/>
  <c r="Y135" i="6"/>
  <c r="AR134" i="6"/>
  <c r="AO134" i="6"/>
  <c r="AQ134" i="6"/>
  <c r="AH134" i="6"/>
  <c r="X135" i="6"/>
  <c r="AX135" i="6" s="1"/>
  <c r="BA135" i="6" s="1"/>
  <c r="AA135" i="6"/>
  <c r="AB135" i="6"/>
  <c r="AD135" i="6"/>
  <c r="AY135" i="6" s="1"/>
  <c r="BB135" i="6" s="1"/>
  <c r="Z136" i="6"/>
  <c r="Y136" i="6"/>
  <c r="AH135" i="6"/>
  <c r="J135" i="41"/>
  <c r="X136" i="6"/>
  <c r="AX136" i="6" s="1"/>
  <c r="BA136" i="6" s="1"/>
  <c r="AJ135" i="6"/>
  <c r="AZ135" i="6" s="1"/>
  <c r="BC135" i="6" s="1"/>
  <c r="AA136" i="6"/>
  <c r="AO135" i="6"/>
  <c r="AQ135" i="6"/>
  <c r="AR135" i="6"/>
  <c r="AD136" i="6"/>
  <c r="AY136" i="6" s="1"/>
  <c r="BB136" i="6" s="1"/>
  <c r="AB136" i="6"/>
  <c r="Z137" i="6"/>
  <c r="Y137" i="6"/>
  <c r="AJ136" i="6"/>
  <c r="AZ136" i="6" s="1"/>
  <c r="BC136" i="6" s="1"/>
  <c r="AH136" i="6"/>
  <c r="J136" i="41"/>
  <c r="X137" i="6"/>
  <c r="AX137" i="6" s="1"/>
  <c r="BA137" i="6" s="1"/>
  <c r="AA137" i="6"/>
  <c r="AD137" i="6"/>
  <c r="AY137" i="6" s="1"/>
  <c r="BB137" i="6" s="1"/>
  <c r="AB137" i="6"/>
  <c r="AO136" i="6"/>
  <c r="AR136" i="6"/>
  <c r="AQ136" i="6"/>
  <c r="Z138" i="6"/>
  <c r="Y138" i="6"/>
  <c r="AJ137" i="6"/>
  <c r="AZ137" i="6" s="1"/>
  <c r="BC137" i="6" s="1"/>
  <c r="AH137" i="6"/>
  <c r="J137" i="41"/>
  <c r="X138" i="6"/>
  <c r="AX138" i="6" s="1"/>
  <c r="BA138" i="6" s="1"/>
  <c r="AA138" i="6"/>
  <c r="AD138" i="6"/>
  <c r="AY138" i="6" s="1"/>
  <c r="BB138" i="6" s="1"/>
  <c r="AJ138" i="6"/>
  <c r="AZ138" i="6" s="1"/>
  <c r="BC138" i="6" s="1"/>
  <c r="AB138" i="6"/>
  <c r="AR137" i="6"/>
  <c r="AO137" i="6"/>
  <c r="AQ137" i="6"/>
  <c r="Z139" i="6"/>
  <c r="Y139" i="6"/>
  <c r="J138" i="41"/>
  <c r="X139" i="6"/>
  <c r="AX139" i="6" s="1"/>
  <c r="BA139" i="6" s="1"/>
  <c r="AR138" i="6"/>
  <c r="AQ138" i="6"/>
  <c r="AO138" i="6"/>
  <c r="AH138" i="6"/>
  <c r="AA139" i="6"/>
  <c r="AD139" i="6"/>
  <c r="AY139" i="6" s="1"/>
  <c r="BB139" i="6" s="1"/>
  <c r="AB139" i="6"/>
  <c r="Z140" i="6"/>
  <c r="Y140" i="6"/>
  <c r="J139" i="41"/>
  <c r="X140" i="6"/>
  <c r="AX140" i="6" s="1"/>
  <c r="BA140" i="6" s="1"/>
  <c r="AJ139" i="6"/>
  <c r="AZ139" i="6" s="1"/>
  <c r="BC139" i="6" s="1"/>
  <c r="AH139" i="6"/>
  <c r="AA140" i="6"/>
  <c r="AQ139" i="6"/>
  <c r="AR139" i="6"/>
  <c r="AO139" i="6"/>
  <c r="AB140" i="6"/>
  <c r="AD140" i="6"/>
  <c r="AY140" i="6" s="1"/>
  <c r="Z141" i="6"/>
  <c r="Y141" i="6"/>
  <c r="J140" i="41"/>
  <c r="X141" i="6"/>
  <c r="AX141" i="6" s="1"/>
  <c r="BA141" i="6" s="1"/>
  <c r="AJ140" i="6"/>
  <c r="AZ140" i="6" s="1"/>
  <c r="BC140" i="6" s="1"/>
  <c r="AH140" i="6"/>
  <c r="AA141" i="6"/>
  <c r="AQ140" i="6"/>
  <c r="AO140" i="6"/>
  <c r="AR140" i="6"/>
  <c r="AB141" i="6"/>
  <c r="AD141" i="6"/>
  <c r="AY141" i="6" s="1"/>
  <c r="BB141" i="6" s="1"/>
  <c r="AJ141" i="6"/>
  <c r="AZ141" i="6" s="1"/>
  <c r="BC141" i="6" s="1"/>
  <c r="Z142" i="6"/>
  <c r="Y142" i="6"/>
  <c r="AR141" i="6"/>
  <c r="AQ141" i="6"/>
  <c r="AO141" i="6"/>
  <c r="J141" i="41"/>
  <c r="X142" i="6"/>
  <c r="AX142" i="6" s="1"/>
  <c r="AH141" i="6"/>
  <c r="AA142" i="6"/>
  <c r="AB142" i="6"/>
  <c r="AD142" i="6"/>
  <c r="AY142" i="6" s="1"/>
  <c r="BB142" i="6" s="1"/>
  <c r="Z143" i="6"/>
  <c r="Y143" i="6"/>
  <c r="J142" i="41"/>
  <c r="X143" i="6"/>
  <c r="AX143" i="6" s="1"/>
  <c r="BA143" i="6" s="1"/>
  <c r="AJ142" i="6"/>
  <c r="AZ142" i="6" s="1"/>
  <c r="BC142" i="6" s="1"/>
  <c r="AH142" i="6"/>
  <c r="AA143" i="6"/>
  <c r="AO142" i="6"/>
  <c r="AQ142" i="6"/>
  <c r="AR142" i="6"/>
  <c r="AB143" i="6"/>
  <c r="AD143" i="6"/>
  <c r="AY143" i="6" s="1"/>
  <c r="BB143" i="6" s="1"/>
  <c r="Z144" i="6"/>
  <c r="Y144" i="6"/>
  <c r="AH143" i="6"/>
  <c r="J143" i="41"/>
  <c r="X144" i="6"/>
  <c r="AX144" i="6" s="1"/>
  <c r="BA144" i="6" s="1"/>
  <c r="AJ143" i="6"/>
  <c r="AZ143" i="6" s="1"/>
  <c r="BC143" i="6" s="1"/>
  <c r="AA144" i="6"/>
  <c r="AD144" i="6"/>
  <c r="AY144" i="6" s="1"/>
  <c r="BB144" i="6" s="1"/>
  <c r="AB144" i="6"/>
  <c r="AO143" i="6"/>
  <c r="AR143" i="6"/>
  <c r="AQ143" i="6"/>
  <c r="Z145" i="6"/>
  <c r="Y145" i="6"/>
  <c r="AJ144" i="6"/>
  <c r="AZ144" i="6" s="1"/>
  <c r="BC144" i="6" s="1"/>
  <c r="AH144" i="6"/>
  <c r="J144" i="41"/>
  <c r="X145" i="6"/>
  <c r="AX145" i="6" s="1"/>
  <c r="BA145" i="6" s="1"/>
  <c r="AA145" i="6"/>
  <c r="AD145" i="6"/>
  <c r="AY145" i="6" s="1"/>
  <c r="BB145" i="6" s="1"/>
  <c r="AJ145" i="6"/>
  <c r="AZ145" i="6" s="1"/>
  <c r="BC145" i="6" s="1"/>
  <c r="AB145" i="6"/>
  <c r="AQ144" i="6"/>
  <c r="AR144" i="6"/>
  <c r="AO144" i="6"/>
  <c r="Z146" i="6"/>
  <c r="Y146" i="6"/>
  <c r="AQ145" i="6"/>
  <c r="AO145" i="6"/>
  <c r="AR145" i="6"/>
  <c r="AH145" i="6"/>
  <c r="J145" i="41"/>
  <c r="X146" i="6"/>
  <c r="AX146" i="6" s="1"/>
  <c r="BA146" i="6" s="1"/>
  <c r="AD146" i="6"/>
  <c r="AY146" i="6" s="1"/>
  <c r="BB146" i="6" s="1"/>
  <c r="AA146" i="6"/>
  <c r="AB146" i="6"/>
  <c r="Z147" i="6"/>
  <c r="Y147" i="6"/>
  <c r="AJ146" i="6"/>
  <c r="AZ146" i="6" s="1"/>
  <c r="BC146" i="6" s="1"/>
  <c r="AH146" i="6"/>
  <c r="J146" i="41"/>
  <c r="X147" i="6"/>
  <c r="AX147" i="6" s="1"/>
  <c r="BA147" i="6" s="1"/>
  <c r="AA147" i="6"/>
  <c r="AB147" i="6"/>
  <c r="AD147" i="6"/>
  <c r="AY147" i="6" s="1"/>
  <c r="BB147" i="6" s="1"/>
  <c r="AJ147" i="6"/>
  <c r="AZ147" i="6" s="1"/>
  <c r="BC147" i="6" s="1"/>
  <c r="AR146" i="6"/>
  <c r="AQ146" i="6"/>
  <c r="AO146" i="6"/>
  <c r="Z148" i="6"/>
  <c r="Y148" i="6"/>
  <c r="AO147" i="6"/>
  <c r="AQ147" i="6"/>
  <c r="AR147" i="6"/>
  <c r="J147" i="41"/>
  <c r="X148" i="6"/>
  <c r="AX148" i="6" s="1"/>
  <c r="BA148" i="6" s="1"/>
  <c r="AH147" i="6"/>
  <c r="AA148" i="6"/>
  <c r="AB148" i="6"/>
  <c r="AD148" i="6"/>
  <c r="AY148" i="6" s="1"/>
  <c r="BB148" i="6" s="1"/>
  <c r="AJ148" i="6"/>
  <c r="AZ148" i="6" s="1"/>
  <c r="BC148" i="6" s="1"/>
  <c r="Z149" i="6"/>
  <c r="Y149" i="6"/>
  <c r="AO148" i="6"/>
  <c r="AQ148" i="6"/>
  <c r="AR148" i="6"/>
  <c r="AH148" i="6"/>
  <c r="J148" i="41"/>
  <c r="X149" i="6"/>
  <c r="AX149" i="6" s="1"/>
  <c r="BA149" i="6" s="1"/>
  <c r="AA149" i="6"/>
  <c r="AB149" i="6"/>
  <c r="AD149" i="6"/>
  <c r="AY149" i="6" s="1"/>
  <c r="Z150" i="6"/>
  <c r="Y150" i="6"/>
  <c r="AH149" i="6"/>
  <c r="J149" i="41"/>
  <c r="X150" i="6"/>
  <c r="AX150" i="6" s="1"/>
  <c r="BA150" i="6" s="1"/>
  <c r="AJ149" i="6"/>
  <c r="AZ149" i="6" s="1"/>
  <c r="BC149" i="6" s="1"/>
  <c r="AA150" i="6"/>
  <c r="AQ149" i="6"/>
  <c r="AR149" i="6"/>
  <c r="AO149" i="6"/>
  <c r="AD150" i="6"/>
  <c r="AY150" i="6" s="1"/>
  <c r="BB150" i="6" s="1"/>
  <c r="AB150" i="6"/>
  <c r="Z151" i="6"/>
  <c r="Y151" i="6"/>
  <c r="AJ150" i="6"/>
  <c r="AZ150" i="6" s="1"/>
  <c r="BC150" i="6" s="1"/>
  <c r="AH150" i="6"/>
  <c r="J150" i="41"/>
  <c r="X151" i="6"/>
  <c r="AX151" i="6" s="1"/>
  <c r="BA151" i="6" s="1"/>
  <c r="AA151" i="6"/>
  <c r="AB151" i="6"/>
  <c r="AD151" i="6"/>
  <c r="AY151" i="6" s="1"/>
  <c r="BB151" i="6" s="1"/>
  <c r="AO150" i="6"/>
  <c r="AQ150" i="6"/>
  <c r="AR150" i="6"/>
  <c r="Z152" i="6"/>
  <c r="Y152" i="6"/>
  <c r="AH151" i="6"/>
  <c r="AJ151" i="6"/>
  <c r="AZ151" i="6" s="1"/>
  <c r="BC151" i="6" s="1"/>
  <c r="J151" i="41"/>
  <c r="X152" i="6"/>
  <c r="AX152" i="6" s="1"/>
  <c r="BA152" i="6" s="1"/>
  <c r="AA152" i="6"/>
  <c r="AB152" i="6"/>
  <c r="AD152" i="6"/>
  <c r="AY152" i="6" s="1"/>
  <c r="BB152" i="6" s="1"/>
  <c r="AO151" i="6"/>
  <c r="AQ151" i="6"/>
  <c r="AR151" i="6"/>
  <c r="Z153" i="6"/>
  <c r="Y153" i="6"/>
  <c r="AH152" i="6"/>
  <c r="AJ152" i="6"/>
  <c r="AZ152" i="6" s="1"/>
  <c r="BC152" i="6" s="1"/>
  <c r="J152" i="41"/>
  <c r="X153" i="6"/>
  <c r="AX153" i="6" s="1"/>
  <c r="AA153" i="6"/>
  <c r="Z154" i="6"/>
  <c r="Y154" i="6"/>
  <c r="AB153" i="6"/>
  <c r="AD153" i="6"/>
  <c r="AY153" i="6" s="1"/>
  <c r="BB153" i="6" s="1"/>
  <c r="AQ152" i="6"/>
  <c r="AO152" i="6"/>
  <c r="AR152" i="6"/>
  <c r="X154" i="6"/>
  <c r="AX154" i="6" s="1"/>
  <c r="BA154" i="6" s="1"/>
  <c r="AA154" i="6"/>
  <c r="AJ153" i="6"/>
  <c r="AZ153" i="6" s="1"/>
  <c r="BC153" i="6" s="1"/>
  <c r="AH153" i="6"/>
  <c r="AB154" i="6"/>
  <c r="AD154" i="6"/>
  <c r="AY154" i="6" s="1"/>
  <c r="BB154" i="6" s="1"/>
  <c r="Z155" i="6"/>
  <c r="Y155" i="6"/>
  <c r="AH154" i="6"/>
  <c r="J154" i="41"/>
  <c r="X155" i="6"/>
  <c r="AX155" i="6" s="1"/>
  <c r="BA155" i="6" s="1"/>
  <c r="AJ154" i="6"/>
  <c r="AZ154" i="6" s="1"/>
  <c r="BC154" i="6" s="1"/>
  <c r="AQ153" i="6"/>
  <c r="AO153" i="6"/>
  <c r="AR153" i="6"/>
  <c r="AA155" i="6"/>
  <c r="AB155" i="6"/>
  <c r="AD155" i="6"/>
  <c r="AY155" i="6" s="1"/>
  <c r="BB155" i="6" s="1"/>
  <c r="AJ155" i="6"/>
  <c r="AZ155" i="6" s="1"/>
  <c r="BC155" i="6" s="1"/>
  <c r="AR154" i="6"/>
  <c r="AO154" i="6"/>
  <c r="AQ154" i="6"/>
  <c r="Z156" i="6"/>
  <c r="Y156" i="6"/>
  <c r="AR155" i="6"/>
  <c r="AQ155" i="6"/>
  <c r="AO155" i="6"/>
  <c r="AH155" i="6"/>
  <c r="J155" i="41"/>
  <c r="X156" i="6"/>
  <c r="AX156" i="6" s="1"/>
  <c r="BA156" i="6" s="1"/>
  <c r="AA156" i="6"/>
  <c r="AD156" i="6"/>
  <c r="AY156" i="6" s="1"/>
  <c r="AB156" i="6"/>
  <c r="Z157" i="6"/>
  <c r="Y157" i="6"/>
  <c r="AJ156" i="6"/>
  <c r="AZ156" i="6" s="1"/>
  <c r="BC156" i="6" s="1"/>
  <c r="AH156" i="6"/>
  <c r="J156" i="41"/>
  <c r="X157" i="6"/>
  <c r="AX157" i="6" s="1"/>
  <c r="BA157" i="6" s="1"/>
  <c r="AA157" i="6"/>
  <c r="AD157" i="6"/>
  <c r="AY157" i="6" s="1"/>
  <c r="BB157" i="6" s="1"/>
  <c r="AB157" i="6"/>
  <c r="AO156" i="6"/>
  <c r="AQ156" i="6"/>
  <c r="AR156" i="6"/>
  <c r="Z158" i="6"/>
  <c r="Y158" i="6"/>
  <c r="AJ157" i="6"/>
  <c r="AZ157" i="6" s="1"/>
  <c r="BC157" i="6" s="1"/>
  <c r="AH157" i="6"/>
  <c r="X158" i="6"/>
  <c r="AX158" i="6" s="1"/>
  <c r="BA158" i="6" s="1"/>
  <c r="AA158" i="6"/>
  <c r="AB158" i="6"/>
  <c r="AD158" i="6"/>
  <c r="AY158" i="6" s="1"/>
  <c r="BB158" i="6" s="1"/>
  <c r="AQ157" i="6"/>
  <c r="AO157" i="6"/>
  <c r="AR157" i="6"/>
  <c r="Z159" i="6"/>
  <c r="Y159" i="6"/>
  <c r="AH158" i="6"/>
  <c r="J158" i="41"/>
  <c r="X159" i="6"/>
  <c r="AX159" i="6" s="1"/>
  <c r="BA159" i="6" s="1"/>
  <c r="AJ158" i="6"/>
  <c r="AZ158" i="6" s="1"/>
  <c r="BC158" i="6" s="1"/>
  <c r="AA159" i="6"/>
  <c r="AB159" i="6"/>
  <c r="AD159" i="6"/>
  <c r="AY159" i="6" s="1"/>
  <c r="BB159" i="6" s="1"/>
  <c r="AO158" i="6"/>
  <c r="AQ158" i="6"/>
  <c r="AR158" i="6"/>
  <c r="Z160" i="6"/>
  <c r="Y160" i="6"/>
  <c r="AJ159" i="6"/>
  <c r="AZ159" i="6" s="1"/>
  <c r="BC159" i="6" s="1"/>
  <c r="AH159" i="6"/>
  <c r="J159" i="41"/>
  <c r="X160" i="6"/>
  <c r="AX160" i="6" s="1"/>
  <c r="AA160" i="6"/>
  <c r="AD160" i="6"/>
  <c r="AY160" i="6" s="1"/>
  <c r="BB160" i="6" s="1"/>
  <c r="AJ160" i="6"/>
  <c r="AZ160" i="6" s="1"/>
  <c r="BC160" i="6" s="1"/>
  <c r="AB160" i="6"/>
  <c r="AO159" i="6"/>
  <c r="AQ159" i="6"/>
  <c r="AR159" i="6"/>
  <c r="Z161" i="6"/>
  <c r="Y161" i="6"/>
  <c r="J160" i="41"/>
  <c r="X161" i="6"/>
  <c r="AX161" i="6" s="1"/>
  <c r="BA161" i="6" s="1"/>
  <c r="AO160" i="6"/>
  <c r="AR160" i="6"/>
  <c r="AQ160" i="6"/>
  <c r="AH160" i="6"/>
  <c r="AA161" i="6"/>
  <c r="AB161" i="6"/>
  <c r="AD161" i="6"/>
  <c r="AY161" i="6" s="1"/>
  <c r="Z162" i="6"/>
  <c r="Y162" i="6"/>
  <c r="J161" i="41"/>
  <c r="X162" i="6"/>
  <c r="AX162" i="6" s="1"/>
  <c r="BA162" i="6" s="1"/>
  <c r="AJ161" i="6"/>
  <c r="AZ161" i="6" s="1"/>
  <c r="BC161" i="6" s="1"/>
  <c r="AH161" i="6"/>
  <c r="AA162" i="6"/>
  <c r="AO161" i="6"/>
  <c r="AR161" i="6"/>
  <c r="AQ161" i="6"/>
  <c r="AB162" i="6"/>
  <c r="AD162" i="6"/>
  <c r="AY162" i="6" s="1"/>
  <c r="BB162" i="6" s="1"/>
  <c r="Z163" i="6"/>
  <c r="Y163" i="6"/>
  <c r="J162" i="41"/>
  <c r="X163" i="6"/>
  <c r="AX163" i="6" s="1"/>
  <c r="BA163" i="6" s="1"/>
  <c r="AJ162" i="6"/>
  <c r="AZ162" i="6" s="1"/>
  <c r="BC162" i="6" s="1"/>
  <c r="AH162" i="6"/>
  <c r="AA163" i="6"/>
  <c r="AQ162" i="6"/>
  <c r="AO162" i="6"/>
  <c r="AR162" i="6"/>
  <c r="AB163" i="6"/>
  <c r="AD163" i="6"/>
  <c r="AY163" i="6" s="1"/>
  <c r="BB163" i="6" s="1"/>
  <c r="Z164" i="6"/>
  <c r="Y164" i="6"/>
  <c r="J163" i="41"/>
  <c r="X164" i="6"/>
  <c r="AX164" i="6" s="1"/>
  <c r="BA164" i="6" s="1"/>
  <c r="AJ163" i="6"/>
  <c r="AZ163" i="6" s="1"/>
  <c r="BC163" i="6" s="1"/>
  <c r="AH163" i="6"/>
  <c r="AA164" i="6"/>
  <c r="AO163" i="6"/>
  <c r="AR163" i="6"/>
  <c r="AQ163" i="6"/>
  <c r="AD164" i="6"/>
  <c r="AY164" i="6" s="1"/>
  <c r="BB164" i="6" s="1"/>
  <c r="AB164" i="6"/>
  <c r="Z165" i="6"/>
  <c r="Y165" i="6"/>
  <c r="AJ164" i="6"/>
  <c r="AZ164" i="6" s="1"/>
  <c r="BC164" i="6" s="1"/>
  <c r="AH164" i="6"/>
  <c r="X165" i="6"/>
  <c r="AX165" i="6" s="1"/>
  <c r="BA165" i="6" s="1"/>
  <c r="AA165" i="6"/>
  <c r="AD165" i="6"/>
  <c r="AY165" i="6" s="1"/>
  <c r="BB165" i="6" s="1"/>
  <c r="AJ165" i="6"/>
  <c r="AZ165" i="6" s="1"/>
  <c r="BC165" i="6" s="1"/>
  <c r="AB165" i="6"/>
  <c r="AQ164" i="6"/>
  <c r="AO164" i="6"/>
  <c r="AR164" i="6"/>
  <c r="Z166" i="6"/>
  <c r="Y166" i="6"/>
  <c r="J165" i="41"/>
  <c r="X166" i="6"/>
  <c r="AX166" i="6" s="1"/>
  <c r="BA166" i="6" s="1"/>
  <c r="AH165" i="6"/>
  <c r="AO165" i="6"/>
  <c r="AR165" i="6"/>
  <c r="AQ165" i="6"/>
  <c r="AA166" i="6"/>
  <c r="AD166" i="6"/>
  <c r="AY166" i="6" s="1"/>
  <c r="BB166" i="6" s="1"/>
  <c r="AJ166" i="6"/>
  <c r="AZ166" i="6" s="1"/>
  <c r="BC166" i="6" s="1"/>
  <c r="AB166" i="6"/>
  <c r="Z167" i="6"/>
  <c r="Y167" i="6"/>
  <c r="AO166" i="6"/>
  <c r="AR166" i="6"/>
  <c r="AQ166" i="6"/>
  <c r="J166" i="41"/>
  <c r="X167" i="6"/>
  <c r="AX167" i="6" s="1"/>
  <c r="BA167" i="6" s="1"/>
  <c r="AH166" i="6"/>
  <c r="AA167" i="6"/>
  <c r="AD167" i="6"/>
  <c r="AY167" i="6" s="1"/>
  <c r="BB167" i="6" s="1"/>
  <c r="AB167" i="6"/>
  <c r="Z168" i="6"/>
  <c r="Y168" i="6"/>
  <c r="J167" i="41"/>
  <c r="X168" i="6"/>
  <c r="AX168" i="6" s="1"/>
  <c r="BA168" i="6" s="1"/>
  <c r="AJ167" i="6"/>
  <c r="AZ167" i="6" s="1"/>
  <c r="BC167" i="6" s="1"/>
  <c r="AH167" i="6"/>
  <c r="AA168" i="6"/>
  <c r="AQ167" i="6"/>
  <c r="AO167" i="6"/>
  <c r="AR167" i="6"/>
  <c r="AD168" i="6"/>
  <c r="AY168" i="6" s="1"/>
  <c r="AB168" i="6"/>
  <c r="Z169" i="6"/>
  <c r="Y169" i="6"/>
  <c r="J168" i="41"/>
  <c r="X169" i="6"/>
  <c r="AX169" i="6" s="1"/>
  <c r="BA169" i="6" s="1"/>
  <c r="AH168" i="6"/>
  <c r="AJ168" i="6"/>
  <c r="AZ168" i="6" s="1"/>
  <c r="BC168" i="6" s="1"/>
  <c r="AA169" i="6"/>
  <c r="AQ168" i="6"/>
  <c r="AO168" i="6"/>
  <c r="AR168" i="6"/>
  <c r="AD169" i="6"/>
  <c r="AY169" i="6" s="1"/>
  <c r="BB169" i="6" s="1"/>
  <c r="AB169" i="6"/>
  <c r="Z170" i="6"/>
  <c r="Y170" i="6"/>
  <c r="AJ169" i="6"/>
  <c r="AZ169" i="6" s="1"/>
  <c r="BC169" i="6" s="1"/>
  <c r="AH169" i="6"/>
  <c r="J169" i="41"/>
  <c r="X170" i="6"/>
  <c r="AX170" i="6" s="1"/>
  <c r="AA170" i="6"/>
  <c r="AD170" i="6"/>
  <c r="AY170" i="6" s="1"/>
  <c r="BB170" i="6" s="1"/>
  <c r="AB170" i="6"/>
  <c r="AQ169" i="6"/>
  <c r="AR169" i="6"/>
  <c r="AO169" i="6"/>
  <c r="Z171" i="6"/>
  <c r="Y171" i="6"/>
  <c r="J170" i="41"/>
  <c r="X171" i="6"/>
  <c r="AX171" i="6" s="1"/>
  <c r="BA171" i="6" s="1"/>
  <c r="AJ170" i="6"/>
  <c r="AZ170" i="6" s="1"/>
  <c r="BC170" i="6" s="1"/>
  <c r="AH170" i="6"/>
  <c r="AA171" i="6"/>
  <c r="AO170" i="6"/>
  <c r="AQ170" i="6"/>
  <c r="AR170" i="6"/>
  <c r="AB171" i="6"/>
  <c r="AD171" i="6"/>
  <c r="AY171" i="6" s="1"/>
  <c r="BB171" i="6" s="1"/>
  <c r="Z172" i="6"/>
  <c r="Y172" i="6"/>
  <c r="AJ171" i="6"/>
  <c r="AZ171" i="6" s="1"/>
  <c r="BC171" i="6" s="1"/>
  <c r="AH171" i="6"/>
  <c r="J171" i="41"/>
  <c r="X172" i="6"/>
  <c r="AX172" i="6" s="1"/>
  <c r="BA172" i="6" s="1"/>
  <c r="AA172" i="6"/>
  <c r="AB172" i="6"/>
  <c r="AD172" i="6"/>
  <c r="AY172" i="6" s="1"/>
  <c r="BB172" i="6" s="1"/>
  <c r="AO171" i="6"/>
  <c r="AR171" i="6"/>
  <c r="AQ171" i="6"/>
  <c r="Z173" i="6"/>
  <c r="Y173" i="6"/>
  <c r="AJ172" i="6"/>
  <c r="AZ172" i="6" s="1"/>
  <c r="BC172" i="6" s="1"/>
  <c r="AH172" i="6"/>
  <c r="J172" i="41"/>
  <c r="X173" i="6"/>
  <c r="AX173" i="6" s="1"/>
  <c r="AA173" i="6"/>
  <c r="AB173" i="6"/>
  <c r="AD173" i="6"/>
  <c r="AY173" i="6" s="1"/>
  <c r="BB173" i="6" s="1"/>
  <c r="AJ173" i="6"/>
  <c r="AZ173" i="6" s="1"/>
  <c r="BC173" i="6" s="1"/>
  <c r="AQ172" i="6"/>
  <c r="AO172" i="6"/>
  <c r="AR172" i="6"/>
  <c r="Z174" i="6"/>
  <c r="Y174" i="6"/>
  <c r="AO173" i="6"/>
  <c r="AR173" i="6"/>
  <c r="AQ173" i="6"/>
  <c r="AH173" i="6"/>
  <c r="J173" i="41"/>
  <c r="X174" i="6"/>
  <c r="AX174" i="6" s="1"/>
  <c r="BA174" i="6" s="1"/>
  <c r="AD174" i="6"/>
  <c r="AY174" i="6" s="1"/>
  <c r="BB174" i="6" s="1"/>
  <c r="AA174" i="6"/>
  <c r="AB174" i="6"/>
  <c r="AJ174" i="6"/>
  <c r="AZ174" i="6" s="1"/>
  <c r="BC174" i="6" s="1"/>
  <c r="Z175" i="6"/>
  <c r="Y175" i="6"/>
  <c r="AR174" i="6"/>
  <c r="AO174" i="6"/>
  <c r="AQ174" i="6"/>
  <c r="J174" i="41"/>
  <c r="X175" i="6"/>
  <c r="AX175" i="6" s="1"/>
  <c r="BA175" i="6" s="1"/>
  <c r="AH174" i="6"/>
  <c r="AA175" i="6"/>
  <c r="AD175" i="6"/>
  <c r="AY175" i="6" s="1"/>
  <c r="BB175" i="6" s="1"/>
  <c r="AB175" i="6"/>
  <c r="Z176" i="6"/>
  <c r="Y176" i="6"/>
  <c r="J175" i="41"/>
  <c r="X176" i="6"/>
  <c r="AX176" i="6" s="1"/>
  <c r="BA176" i="6" s="1"/>
  <c r="AJ175" i="6"/>
  <c r="AZ175" i="6" s="1"/>
  <c r="BC175" i="6" s="1"/>
  <c r="AH175" i="6"/>
  <c r="AA176" i="6"/>
  <c r="AO175" i="6"/>
  <c r="AQ175" i="6"/>
  <c r="AR175" i="6"/>
  <c r="AB176" i="6"/>
  <c r="AD176" i="6"/>
  <c r="AY176" i="6" s="1"/>
  <c r="Z177" i="6"/>
  <c r="Y177" i="6"/>
  <c r="AH176" i="6"/>
  <c r="X177" i="6"/>
  <c r="AX177" i="6" s="1"/>
  <c r="AJ176" i="6"/>
  <c r="AZ176" i="6" s="1"/>
  <c r="BC176" i="6" s="1"/>
  <c r="AA177" i="6"/>
  <c r="AO176" i="6"/>
  <c r="AR176" i="6"/>
  <c r="AQ176" i="6"/>
  <c r="AB177" i="6"/>
  <c r="AD177" i="6"/>
  <c r="AY177" i="6" s="1"/>
  <c r="BB177" i="6" s="1"/>
  <c r="Z178" i="6"/>
  <c r="Y178" i="6"/>
  <c r="AJ177" i="6"/>
  <c r="AZ177" i="6" s="1"/>
  <c r="BC177" i="6" s="1"/>
  <c r="AH177" i="6"/>
  <c r="J177" i="41"/>
  <c r="X178" i="6"/>
  <c r="AX178" i="6" s="1"/>
  <c r="BA178" i="6" s="1"/>
  <c r="AA178" i="6"/>
  <c r="AB178" i="6"/>
  <c r="AD178" i="6"/>
  <c r="AY178" i="6" s="1"/>
  <c r="BB178" i="6" s="1"/>
  <c r="AO177" i="6"/>
  <c r="AR177" i="6"/>
  <c r="AQ177" i="6"/>
  <c r="Z179" i="6"/>
  <c r="Y179" i="6"/>
  <c r="AJ178" i="6"/>
  <c r="AZ178" i="6" s="1"/>
  <c r="BC178" i="6" s="1"/>
  <c r="AH178" i="6"/>
  <c r="J178" i="41"/>
  <c r="X179" i="6"/>
  <c r="AX179" i="6" s="1"/>
  <c r="BA179" i="6" s="1"/>
  <c r="AA179" i="6"/>
  <c r="AD179" i="6"/>
  <c r="AY179" i="6" s="1"/>
  <c r="BB179" i="6" s="1"/>
  <c r="AB179" i="6"/>
  <c r="AR178" i="6"/>
  <c r="AQ178" i="6"/>
  <c r="AO178" i="6"/>
  <c r="Z180" i="6"/>
  <c r="Y180" i="6"/>
  <c r="AH179" i="6"/>
  <c r="J179" i="41"/>
  <c r="X180" i="6"/>
  <c r="AX180" i="6" s="1"/>
  <c r="BA180" i="6" s="1"/>
  <c r="AJ179" i="6"/>
  <c r="AZ179" i="6" s="1"/>
  <c r="BC179" i="6" s="1"/>
  <c r="AA180" i="6"/>
  <c r="AB180" i="6"/>
  <c r="AD180" i="6"/>
  <c r="AY180" i="6" s="1"/>
  <c r="BB180" i="6" s="1"/>
  <c r="AQ179" i="6"/>
  <c r="AO179" i="6"/>
  <c r="AR179" i="6"/>
  <c r="Z181" i="6"/>
  <c r="Y181" i="6"/>
  <c r="AJ180" i="6"/>
  <c r="AZ180" i="6" s="1"/>
  <c r="BC180" i="6" s="1"/>
  <c r="AH180" i="6"/>
  <c r="J180" i="41"/>
  <c r="X181" i="6"/>
  <c r="AX181" i="6" s="1"/>
  <c r="BA181" i="6" s="1"/>
  <c r="AA181" i="6"/>
  <c r="AD181" i="6"/>
  <c r="AY181" i="6" s="1"/>
  <c r="BB181" i="6" s="1"/>
  <c r="AB181" i="6"/>
  <c r="AO180" i="6"/>
  <c r="AR180" i="6"/>
  <c r="AQ180" i="6"/>
  <c r="Z182" i="6"/>
  <c r="Y182" i="6"/>
  <c r="AJ181" i="6"/>
  <c r="AZ181" i="6" s="1"/>
  <c r="BC181" i="6" s="1"/>
  <c r="AH181" i="6"/>
  <c r="J181" i="41"/>
  <c r="X182" i="6"/>
  <c r="AX182" i="6" s="1"/>
  <c r="BA182" i="6" s="1"/>
  <c r="AA182" i="6"/>
  <c r="AD182" i="6"/>
  <c r="AY182" i="6" s="1"/>
  <c r="AJ182" i="6"/>
  <c r="AZ182" i="6" s="1"/>
  <c r="BC182" i="6" s="1"/>
  <c r="AB182" i="6"/>
  <c r="AQ181" i="6"/>
  <c r="AR181" i="6"/>
  <c r="AO181" i="6"/>
  <c r="Z183" i="6"/>
  <c r="Y183" i="6"/>
  <c r="J182" i="41"/>
  <c r="X183" i="6"/>
  <c r="AX183" i="6" s="1"/>
  <c r="BA183" i="6" s="1"/>
  <c r="AH182" i="6"/>
  <c r="AR182" i="6"/>
  <c r="AQ182" i="6"/>
  <c r="AO182" i="6"/>
  <c r="AA183" i="6"/>
  <c r="AD183" i="6"/>
  <c r="AY183" i="6" s="1"/>
  <c r="BB183" i="6" s="1"/>
  <c r="AB183" i="6"/>
  <c r="Z184" i="6"/>
  <c r="Y184" i="6"/>
  <c r="J183" i="41"/>
  <c r="X184" i="6"/>
  <c r="AX184" i="6" s="1"/>
  <c r="BA184" i="6" s="1"/>
  <c r="AJ183" i="6"/>
  <c r="AZ183" i="6" s="1"/>
  <c r="BC183" i="6" s="1"/>
  <c r="AH183" i="6"/>
  <c r="AA184" i="6"/>
  <c r="AO183" i="6"/>
  <c r="AR183" i="6"/>
  <c r="AQ183" i="6"/>
  <c r="AD184" i="6"/>
  <c r="AY184" i="6" s="1"/>
  <c r="BB184" i="6" s="1"/>
  <c r="AB184" i="6"/>
  <c r="Z185" i="6"/>
  <c r="Y185" i="6"/>
  <c r="J184" i="41"/>
  <c r="X185" i="6"/>
  <c r="AX185" i="6" s="1"/>
  <c r="AJ184" i="6"/>
  <c r="AZ184" i="6" s="1"/>
  <c r="BC184" i="6" s="1"/>
  <c r="AH184" i="6"/>
  <c r="AA185" i="6"/>
  <c r="AQ184" i="6"/>
  <c r="AR184" i="6"/>
  <c r="AO184" i="6"/>
  <c r="AD185" i="6"/>
  <c r="AY185" i="6" s="1"/>
  <c r="BB185" i="6" s="1"/>
  <c r="AB185" i="6"/>
  <c r="Z186" i="6"/>
  <c r="Y186" i="6"/>
  <c r="AJ185" i="6"/>
  <c r="AZ185" i="6" s="1"/>
  <c r="BC185" i="6" s="1"/>
  <c r="AH185" i="6"/>
  <c r="J185" i="41"/>
  <c r="X186" i="6"/>
  <c r="AX186" i="6" s="1"/>
  <c r="AA186" i="6"/>
  <c r="AB186" i="6"/>
  <c r="AD186" i="6"/>
  <c r="AY186" i="6" s="1"/>
  <c r="BB186" i="6" s="1"/>
  <c r="AO185" i="6"/>
  <c r="AQ185" i="6"/>
  <c r="AR185" i="6"/>
  <c r="Z187" i="6"/>
  <c r="Y187" i="6"/>
  <c r="AJ186" i="6"/>
  <c r="AZ186" i="6" s="1"/>
  <c r="BC186" i="6" s="1"/>
  <c r="AH186" i="6"/>
  <c r="J186" i="41"/>
  <c r="X187" i="6"/>
  <c r="AX187" i="6" s="1"/>
  <c r="BA187" i="6" s="1"/>
  <c r="AA187" i="6"/>
  <c r="AD187" i="6"/>
  <c r="AY187" i="6" s="1"/>
  <c r="BB187" i="6" s="1"/>
  <c r="AJ187" i="6"/>
  <c r="AZ187" i="6" s="1"/>
  <c r="BC187" i="6" s="1"/>
  <c r="AB187" i="6"/>
  <c r="AO186" i="6"/>
  <c r="AR186" i="6"/>
  <c r="AQ186" i="6"/>
  <c r="Z188" i="6"/>
  <c r="Y188" i="6"/>
  <c r="AR187" i="6"/>
  <c r="AO187" i="6"/>
  <c r="AQ187" i="6"/>
  <c r="AH187" i="6"/>
  <c r="X188" i="6"/>
  <c r="AX188" i="6" s="1"/>
  <c r="BA188" i="6" s="1"/>
  <c r="AA188" i="6"/>
  <c r="AB188" i="6"/>
  <c r="AD188" i="6"/>
  <c r="AY188" i="6" s="1"/>
  <c r="BB188" i="6" s="1"/>
  <c r="AJ188" i="6"/>
  <c r="AZ188" i="6" s="1"/>
  <c r="BC188" i="6" s="1"/>
  <c r="Z189" i="6"/>
  <c r="Y189" i="6"/>
  <c r="AO188" i="6"/>
  <c r="AQ188" i="6"/>
  <c r="AR188" i="6"/>
  <c r="X189" i="6"/>
  <c r="AX189" i="6" s="1"/>
  <c r="AH188" i="6"/>
  <c r="AA189" i="6"/>
  <c r="AD189" i="6"/>
  <c r="AY189" i="6" s="1"/>
  <c r="BB189" i="6" s="1"/>
  <c r="AB189" i="6"/>
  <c r="Z190" i="6"/>
  <c r="Y190" i="6"/>
  <c r="AJ189" i="6"/>
  <c r="AZ189" i="6" s="1"/>
  <c r="BC189" i="6" s="1"/>
  <c r="AH189" i="6"/>
  <c r="J189" i="41"/>
  <c r="X190" i="6"/>
  <c r="AX190" i="6" s="1"/>
  <c r="BA190" i="6" s="1"/>
  <c r="AD190" i="6"/>
  <c r="AY190" i="6" s="1"/>
  <c r="BB190" i="6" s="1"/>
  <c r="AA190" i="6"/>
  <c r="AB190" i="6"/>
  <c r="AR189" i="6"/>
  <c r="AO189" i="6"/>
  <c r="AQ189" i="6"/>
  <c r="Z191" i="6"/>
  <c r="Y191" i="6"/>
  <c r="X191" i="6"/>
  <c r="AX191" i="6" s="1"/>
  <c r="AJ190" i="6"/>
  <c r="AZ190" i="6" s="1"/>
  <c r="BC190" i="6" s="1"/>
  <c r="AH190" i="6"/>
  <c r="AA191" i="6"/>
  <c r="AR190" i="6"/>
  <c r="AO190" i="6"/>
  <c r="AQ190" i="6"/>
  <c r="AD191" i="6"/>
  <c r="AY191" i="6" s="1"/>
  <c r="BB191" i="6" s="1"/>
  <c r="AB191" i="6"/>
  <c r="Z192" i="6"/>
  <c r="Y192" i="6"/>
  <c r="J191" i="41"/>
  <c r="X192" i="6"/>
  <c r="AX192" i="6" s="1"/>
  <c r="BA192" i="6" s="1"/>
  <c r="AH191" i="6"/>
  <c r="AJ191" i="6"/>
  <c r="AZ191" i="6" s="1"/>
  <c r="BC191" i="6" s="1"/>
  <c r="AA192" i="6"/>
  <c r="AR191" i="6"/>
  <c r="AQ191" i="6"/>
  <c r="AO191" i="6"/>
  <c r="AD192" i="6"/>
  <c r="AY192" i="6" s="1"/>
  <c r="AB192" i="6"/>
  <c r="Z193" i="6"/>
  <c r="Y193" i="6"/>
  <c r="J192" i="41"/>
  <c r="X193" i="6"/>
  <c r="AX193" i="6" s="1"/>
  <c r="BA193" i="6" s="1"/>
  <c r="AH192" i="6"/>
  <c r="AJ192" i="6"/>
  <c r="AZ192" i="6" s="1"/>
  <c r="BC192" i="6" s="1"/>
  <c r="AA193" i="6"/>
  <c r="AQ192" i="6"/>
  <c r="AO192" i="6"/>
  <c r="AR192" i="6"/>
  <c r="AD193" i="6"/>
  <c r="AY193" i="6" s="1"/>
  <c r="AB193" i="6"/>
  <c r="Z194" i="6"/>
  <c r="Y194" i="6"/>
  <c r="AH193" i="6"/>
  <c r="J193" i="41"/>
  <c r="X194" i="6"/>
  <c r="AX194" i="6" s="1"/>
  <c r="BA194" i="6" s="1"/>
  <c r="AJ193" i="6"/>
  <c r="AZ193" i="6" s="1"/>
  <c r="BC193" i="6" s="1"/>
  <c r="AA194" i="6"/>
  <c r="AO193" i="6"/>
  <c r="AR193" i="6"/>
  <c r="AQ193" i="6"/>
  <c r="AD194" i="6"/>
  <c r="AY194" i="6" s="1"/>
  <c r="BB194" i="6" s="1"/>
  <c r="AB194" i="6"/>
  <c r="Z195" i="6"/>
  <c r="Y195" i="6"/>
  <c r="AH194" i="6"/>
  <c r="J194" i="41"/>
  <c r="X195" i="6"/>
  <c r="AX195" i="6" s="1"/>
  <c r="BA195" i="6" s="1"/>
  <c r="AJ194" i="6"/>
  <c r="AZ194" i="6" s="1"/>
  <c r="BC194" i="6" s="1"/>
  <c r="AA195" i="6"/>
  <c r="AR194" i="6"/>
  <c r="AQ194" i="6"/>
  <c r="AO194" i="6"/>
  <c r="AD195" i="6"/>
  <c r="AY195" i="6" s="1"/>
  <c r="BB195" i="6" s="1"/>
  <c r="AB195" i="6"/>
  <c r="Z196" i="6"/>
  <c r="Y196" i="6"/>
  <c r="AH195" i="6"/>
  <c r="J195" i="41"/>
  <c r="X196" i="6"/>
  <c r="AX196" i="6" s="1"/>
  <c r="AJ195" i="6"/>
  <c r="AZ195" i="6" s="1"/>
  <c r="BC195" i="6" s="1"/>
  <c r="AA196" i="6"/>
  <c r="AR195" i="6"/>
  <c r="AO195" i="6"/>
  <c r="AQ195" i="6"/>
  <c r="AD196" i="6"/>
  <c r="AY196" i="6" s="1"/>
  <c r="BB196" i="6" s="1"/>
  <c r="AB196" i="6"/>
  <c r="Z197" i="6"/>
  <c r="Y197" i="6"/>
  <c r="AH196" i="6"/>
  <c r="J196" i="41"/>
  <c r="X197" i="6"/>
  <c r="AX197" i="6" s="1"/>
  <c r="BA197" i="6" s="1"/>
  <c r="AJ196" i="6"/>
  <c r="AZ196" i="6" s="1"/>
  <c r="BC196" i="6" s="1"/>
  <c r="AA197" i="6"/>
  <c r="AD197" i="6"/>
  <c r="AY197" i="6" s="1"/>
  <c r="AB197" i="6"/>
  <c r="AR196" i="6"/>
  <c r="AQ196" i="6"/>
  <c r="AO196" i="6"/>
  <c r="Z198" i="6"/>
  <c r="Y198" i="6"/>
  <c r="J197" i="41"/>
  <c r="X198" i="6"/>
  <c r="AX198" i="6" s="1"/>
  <c r="BA198" i="6" s="1"/>
  <c r="AJ197" i="6"/>
  <c r="AZ197" i="6" s="1"/>
  <c r="BC197" i="6" s="1"/>
  <c r="AH197" i="6"/>
  <c r="AA198" i="6"/>
  <c r="AO197" i="6"/>
  <c r="AR197" i="6"/>
  <c r="AQ197" i="6"/>
  <c r="AD198" i="6"/>
  <c r="AY198" i="6" s="1"/>
  <c r="BB198" i="6" s="1"/>
  <c r="AB198" i="6"/>
  <c r="Z199" i="6"/>
  <c r="Y199" i="6"/>
  <c r="AH198" i="6"/>
  <c r="X199" i="6"/>
  <c r="AX199" i="6" s="1"/>
  <c r="AJ198" i="6"/>
  <c r="AZ198" i="6" s="1"/>
  <c r="BC198" i="6" s="1"/>
  <c r="AA199" i="6"/>
  <c r="AR198" i="6"/>
  <c r="AO198" i="6"/>
  <c r="AQ198" i="6"/>
  <c r="AD199" i="6"/>
  <c r="AY199" i="6" s="1"/>
  <c r="BB199" i="6" s="1"/>
  <c r="AJ199" i="6"/>
  <c r="AZ199" i="6" s="1"/>
  <c r="BC199" i="6" s="1"/>
  <c r="AB199" i="6"/>
  <c r="Z200" i="6"/>
  <c r="Y200" i="6"/>
  <c r="AR199" i="6"/>
  <c r="AO199" i="6"/>
  <c r="AQ199" i="6"/>
  <c r="AH199" i="6"/>
  <c r="J199" i="41"/>
  <c r="X200" i="6"/>
  <c r="AX200" i="6" s="1"/>
  <c r="BA200" i="6" s="1"/>
  <c r="AA200" i="6"/>
  <c r="AD200" i="6"/>
  <c r="AY200" i="6" s="1"/>
  <c r="BB200" i="6" s="1"/>
  <c r="AJ200" i="6"/>
  <c r="AZ200" i="6" s="1"/>
  <c r="BC200" i="6" s="1"/>
  <c r="AB200" i="6"/>
  <c r="Z201" i="6"/>
  <c r="Y201" i="6"/>
  <c r="AR200" i="6"/>
  <c r="AO200" i="6"/>
  <c r="AQ200" i="6"/>
  <c r="J200" i="41"/>
  <c r="X201" i="6"/>
  <c r="AX201" i="6" s="1"/>
  <c r="BA201" i="6" s="1"/>
  <c r="AH200" i="6"/>
  <c r="AA201" i="6"/>
  <c r="AD201" i="6"/>
  <c r="AY201" i="6" s="1"/>
  <c r="BB201" i="6" s="1"/>
  <c r="AJ201" i="6"/>
  <c r="AZ201" i="6" s="1"/>
  <c r="BC201" i="6" s="1"/>
  <c r="AB201" i="6"/>
  <c r="Z202" i="6"/>
  <c r="Y202" i="6"/>
  <c r="J201" i="41"/>
  <c r="X202" i="6"/>
  <c r="AX202" i="6" s="1"/>
  <c r="BA202" i="6" s="1"/>
  <c r="AQ201" i="6"/>
  <c r="AO201" i="6"/>
  <c r="AR201" i="6"/>
  <c r="AH201" i="6"/>
  <c r="AA202" i="6"/>
  <c r="AB202" i="6"/>
  <c r="AD202" i="6"/>
  <c r="AY202" i="6" s="1"/>
  <c r="BB202" i="6" s="1"/>
  <c r="AJ202" i="6"/>
  <c r="AZ202" i="6" s="1"/>
  <c r="BC202" i="6" s="1"/>
  <c r="Z203" i="6"/>
  <c r="Y203" i="6"/>
  <c r="J202" i="41"/>
  <c r="X203" i="6"/>
  <c r="AX203" i="6" s="1"/>
  <c r="BA203" i="6" s="1"/>
  <c r="AH202" i="6"/>
  <c r="AQ202" i="6"/>
  <c r="AR202" i="6"/>
  <c r="AO202" i="6"/>
  <c r="AA203" i="6"/>
  <c r="AD203" i="6"/>
  <c r="AY203" i="6" s="1"/>
  <c r="BB203" i="6" s="1"/>
  <c r="AB203" i="6"/>
  <c r="Z204" i="6"/>
  <c r="Y204" i="6"/>
  <c r="J203" i="41"/>
  <c r="X204" i="6"/>
  <c r="AX204" i="6" s="1"/>
  <c r="BA204" i="6" s="1"/>
  <c r="AH203" i="6"/>
  <c r="AJ203" i="6"/>
  <c r="AZ203" i="6" s="1"/>
  <c r="BC203" i="6" s="1"/>
  <c r="AA204" i="6"/>
  <c r="AD204" i="6"/>
  <c r="AY204" i="6" s="1"/>
  <c r="BB204" i="6" s="1"/>
  <c r="AJ204" i="6"/>
  <c r="AZ204" i="6" s="1"/>
  <c r="BC204" i="6" s="1"/>
  <c r="AB204" i="6"/>
  <c r="AQ203" i="6"/>
  <c r="AR203" i="6"/>
  <c r="AO203" i="6"/>
  <c r="Z205" i="6"/>
  <c r="Y205" i="6"/>
  <c r="AR204" i="6"/>
  <c r="AQ204" i="6"/>
  <c r="AO204" i="6"/>
  <c r="J204" i="41"/>
  <c r="X205" i="6"/>
  <c r="AX205" i="6" s="1"/>
  <c r="BA205" i="6" s="1"/>
  <c r="AH204" i="6"/>
  <c r="AA205" i="6"/>
  <c r="AD205" i="6"/>
  <c r="AY205" i="6" s="1"/>
  <c r="BB205" i="6" s="1"/>
  <c r="AJ205" i="6"/>
  <c r="AZ205" i="6" s="1"/>
  <c r="BC205" i="6" s="1"/>
  <c r="AB205" i="6"/>
  <c r="Z206" i="6"/>
  <c r="Y206" i="6"/>
  <c r="AO205" i="6"/>
  <c r="AR205" i="6"/>
  <c r="AQ205" i="6"/>
  <c r="J205" i="41"/>
  <c r="X206" i="6"/>
  <c r="AX206" i="6" s="1"/>
  <c r="AH205" i="6"/>
  <c r="AA206" i="6"/>
  <c r="AD206" i="6"/>
  <c r="AY206" i="6" s="1"/>
  <c r="BB206" i="6" s="1"/>
  <c r="AJ206" i="6"/>
  <c r="AZ206" i="6" s="1"/>
  <c r="BC206" i="6" s="1"/>
  <c r="AB206" i="6"/>
  <c r="Z207" i="6"/>
  <c r="Y207" i="6"/>
  <c r="AR206" i="6"/>
  <c r="AO206" i="6"/>
  <c r="AQ206" i="6"/>
  <c r="J206" i="41"/>
  <c r="X207" i="6"/>
  <c r="AX207" i="6" s="1"/>
  <c r="BA207" i="6" s="1"/>
  <c r="AD207" i="6"/>
  <c r="AY207" i="6" s="1"/>
  <c r="BB207" i="6" s="1"/>
  <c r="AH206" i="6"/>
  <c r="AA207" i="6"/>
  <c r="AB207" i="6"/>
  <c r="AJ207" i="6"/>
  <c r="AZ207" i="6" s="1"/>
  <c r="BC207" i="6" s="1"/>
  <c r="Z208" i="6"/>
  <c r="Y208" i="6"/>
  <c r="AQ207" i="6"/>
  <c r="AO207" i="6"/>
  <c r="AR207" i="6"/>
  <c r="J207" i="41"/>
  <c r="X208" i="6"/>
  <c r="AX208" i="6" s="1"/>
  <c r="BA208" i="6" s="1"/>
  <c r="AH207" i="6"/>
  <c r="AA208" i="6"/>
  <c r="AD208" i="6"/>
  <c r="AY208" i="6" s="1"/>
  <c r="AJ208" i="6"/>
  <c r="AZ208" i="6" s="1"/>
  <c r="BC208" i="6" s="1"/>
  <c r="AB208" i="6"/>
  <c r="Z209" i="6"/>
  <c r="Y209" i="6"/>
  <c r="J208" i="41"/>
  <c r="X209" i="6"/>
  <c r="AX209" i="6" s="1"/>
  <c r="BA209" i="6" s="1"/>
  <c r="AO208" i="6"/>
  <c r="AR208" i="6"/>
  <c r="AQ208" i="6"/>
  <c r="AH208" i="6"/>
  <c r="AA209" i="6"/>
  <c r="AD209" i="6"/>
  <c r="AY209" i="6" s="1"/>
  <c r="BB209" i="6" s="1"/>
  <c r="AJ209" i="6"/>
  <c r="AZ209" i="6" s="1"/>
  <c r="BC209" i="6" s="1"/>
  <c r="AB209" i="6"/>
  <c r="Z210" i="6"/>
  <c r="Y210" i="6"/>
  <c r="J209" i="41"/>
  <c r="X210" i="6"/>
  <c r="AX210" i="6" s="1"/>
  <c r="AQ209" i="6"/>
  <c r="AR209" i="6"/>
  <c r="AO209" i="6"/>
  <c r="AH209" i="6"/>
  <c r="AA210" i="6"/>
  <c r="AD210" i="6"/>
  <c r="AY210" i="6" s="1"/>
  <c r="BB210" i="6" s="1"/>
  <c r="AJ210" i="6"/>
  <c r="AZ210" i="6" s="1"/>
  <c r="BC210" i="6" s="1"/>
  <c r="AB210" i="6"/>
  <c r="Z211" i="6"/>
  <c r="Y211" i="6"/>
  <c r="J210" i="41"/>
  <c r="X211" i="6"/>
  <c r="AX211" i="6" s="1"/>
  <c r="AO210" i="6"/>
  <c r="AQ210" i="6"/>
  <c r="AR210" i="6"/>
  <c r="AH210" i="6"/>
  <c r="AA211" i="6"/>
  <c r="AD211" i="6"/>
  <c r="AY211" i="6" s="1"/>
  <c r="BB211" i="6" s="1"/>
  <c r="AJ211" i="6"/>
  <c r="AZ211" i="6" s="1"/>
  <c r="BC211" i="6" s="1"/>
  <c r="AB211" i="6"/>
  <c r="Z212" i="6"/>
  <c r="Y212" i="6"/>
  <c r="AO211" i="6"/>
  <c r="AR211" i="6"/>
  <c r="AQ211" i="6"/>
  <c r="J211" i="41"/>
  <c r="X212" i="6"/>
  <c r="AX212" i="6" s="1"/>
  <c r="BA212" i="6" s="1"/>
  <c r="AH211" i="6"/>
  <c r="AA212" i="6"/>
  <c r="AB212" i="6"/>
  <c r="AD212" i="6"/>
  <c r="AY212" i="6" s="1"/>
  <c r="AJ212" i="6"/>
  <c r="AZ212" i="6" s="1"/>
  <c r="BC212" i="6" s="1"/>
  <c r="Z213" i="6"/>
  <c r="Y213" i="6"/>
  <c r="AO212" i="6"/>
  <c r="AQ212" i="6"/>
  <c r="AR212" i="6"/>
  <c r="J212" i="41"/>
  <c r="X213" i="6"/>
  <c r="AX213" i="6" s="1"/>
  <c r="BA213" i="6" s="1"/>
  <c r="AH212" i="6"/>
  <c r="AA213" i="6"/>
  <c r="AD213" i="6"/>
  <c r="AY213" i="6" s="1"/>
  <c r="BB213" i="6" s="1"/>
  <c r="AJ213" i="6"/>
  <c r="AZ213" i="6" s="1"/>
  <c r="BC213" i="6" s="1"/>
  <c r="AB213" i="6"/>
  <c r="Z214" i="6"/>
  <c r="Y214" i="6"/>
  <c r="J213" i="41"/>
  <c r="X214" i="6"/>
  <c r="AX214" i="6" s="1"/>
  <c r="BA214" i="6" s="1"/>
  <c r="AO213" i="6"/>
  <c r="AQ213" i="6"/>
  <c r="AR213" i="6"/>
  <c r="AH213" i="6"/>
  <c r="AA214" i="6"/>
  <c r="AD214" i="6"/>
  <c r="AY214" i="6" s="1"/>
  <c r="AJ214" i="6"/>
  <c r="AZ214" i="6" s="1"/>
  <c r="BC214" i="6" s="1"/>
  <c r="AB214" i="6"/>
  <c r="Z215" i="6"/>
  <c r="Y215" i="6"/>
  <c r="AR214" i="6"/>
  <c r="AQ214" i="6"/>
  <c r="AO214" i="6"/>
  <c r="J214" i="41"/>
  <c r="X215" i="6"/>
  <c r="AX215" i="6" s="1"/>
  <c r="BA215" i="6" s="1"/>
  <c r="AH214" i="6"/>
  <c r="AA215" i="6"/>
  <c r="AD215" i="6"/>
  <c r="AY215" i="6" s="1"/>
  <c r="BB215" i="6" s="1"/>
  <c r="AJ215" i="6"/>
  <c r="AZ215" i="6" s="1"/>
  <c r="BC215" i="6" s="1"/>
  <c r="AB215" i="6"/>
  <c r="Z216" i="6"/>
  <c r="Y216" i="6"/>
  <c r="J215" i="41"/>
  <c r="X216" i="6"/>
  <c r="AX216" i="6" s="1"/>
  <c r="AQ215" i="6"/>
  <c r="AO215" i="6"/>
  <c r="AR215" i="6"/>
  <c r="AH215" i="6"/>
  <c r="AA216" i="6"/>
  <c r="AD216" i="6"/>
  <c r="AY216" i="6" s="1"/>
  <c r="BB216" i="6" s="1"/>
  <c r="AB216" i="6"/>
  <c r="Z217" i="6"/>
  <c r="Y217" i="6"/>
  <c r="J216" i="41"/>
  <c r="X217" i="6"/>
  <c r="AX217" i="6" s="1"/>
  <c r="AJ216" i="6"/>
  <c r="AZ216" i="6" s="1"/>
  <c r="BC216" i="6" s="1"/>
  <c r="AH216" i="6"/>
  <c r="AA217" i="6"/>
  <c r="AQ216" i="6"/>
  <c r="AR216" i="6"/>
  <c r="AO216" i="6"/>
  <c r="AD217" i="6"/>
  <c r="AY217" i="6" s="1"/>
  <c r="BB217" i="6" s="1"/>
  <c r="AJ217" i="6"/>
  <c r="AZ217" i="6" s="1"/>
  <c r="BC217" i="6" s="1"/>
  <c r="AB217" i="6"/>
  <c r="Z218" i="6"/>
  <c r="Y218" i="6"/>
  <c r="AR217" i="6"/>
  <c r="AQ217" i="6"/>
  <c r="AO217" i="6"/>
  <c r="J217" i="41"/>
  <c r="X218" i="6"/>
  <c r="AX218" i="6" s="1"/>
  <c r="BA218" i="6" s="1"/>
  <c r="AH217" i="6"/>
  <c r="AA218" i="6"/>
  <c r="AD218" i="6"/>
  <c r="AY218" i="6" s="1"/>
  <c r="BB218" i="6" s="1"/>
  <c r="AB218" i="6"/>
  <c r="Z219" i="6"/>
  <c r="Y219" i="6"/>
  <c r="J218" i="41"/>
  <c r="X219" i="6"/>
  <c r="AX219" i="6" s="1"/>
  <c r="BA219" i="6" s="1"/>
  <c r="AJ218" i="6"/>
  <c r="AZ218" i="6" s="1"/>
  <c r="BC218" i="6" s="1"/>
  <c r="AH218" i="6"/>
  <c r="AA219" i="6"/>
  <c r="AO218" i="6"/>
  <c r="AR218" i="6"/>
  <c r="AQ218" i="6"/>
  <c r="AB219" i="6"/>
  <c r="AD219" i="6"/>
  <c r="AY219" i="6" s="1"/>
  <c r="BB219" i="6" s="1"/>
  <c r="Z220" i="6"/>
  <c r="Y220" i="6"/>
  <c r="AH219" i="6"/>
  <c r="J219" i="41"/>
  <c r="X220" i="6"/>
  <c r="AX220" i="6" s="1"/>
  <c r="BA220" i="6" s="1"/>
  <c r="AJ219" i="6"/>
  <c r="AZ219" i="6" s="1"/>
  <c r="BC219" i="6" s="1"/>
  <c r="AA220" i="6"/>
  <c r="Z221" i="6"/>
  <c r="Y221" i="6"/>
  <c r="X221" i="6"/>
  <c r="AX221" i="6" s="1"/>
  <c r="BA221" i="6" s="1"/>
  <c r="AD220" i="6"/>
  <c r="AY220" i="6" s="1"/>
  <c r="BB220" i="6" s="1"/>
  <c r="AJ220" i="6"/>
  <c r="AZ220" i="6" s="1"/>
  <c r="BC220" i="6" s="1"/>
  <c r="AB220" i="6"/>
  <c r="AO219" i="6"/>
  <c r="AR219" i="6"/>
  <c r="AQ219" i="6"/>
  <c r="AD221" i="6"/>
  <c r="AY221" i="6" s="1"/>
  <c r="BB221" i="6" s="1"/>
  <c r="AB221" i="6"/>
  <c r="AA221" i="6"/>
  <c r="J220" i="41"/>
  <c r="AO220" i="6"/>
  <c r="AQ220" i="6"/>
  <c r="AR220" i="6"/>
  <c r="AJ221" i="6"/>
  <c r="AZ221" i="6" s="1"/>
  <c r="BC221" i="6" s="1"/>
  <c r="AH221" i="6"/>
  <c r="AH220" i="6"/>
  <c r="Z222" i="6"/>
  <c r="Y222" i="6"/>
  <c r="J221" i="41"/>
  <c r="X222" i="6"/>
  <c r="AX222" i="6" s="1"/>
  <c r="BA222" i="6" s="1"/>
  <c r="AD222" i="6"/>
  <c r="AY222" i="6" s="1"/>
  <c r="BB222" i="6" s="1"/>
  <c r="AO221" i="6"/>
  <c r="AQ221" i="6"/>
  <c r="AR221" i="6"/>
  <c r="AA222" i="6"/>
  <c r="AB222" i="6"/>
  <c r="AJ222" i="6"/>
  <c r="AZ222" i="6" s="1"/>
  <c r="BC222" i="6" s="1"/>
  <c r="Z223" i="6"/>
  <c r="Y223" i="6"/>
  <c r="AO222" i="6"/>
  <c r="AR222" i="6"/>
  <c r="AQ222" i="6"/>
  <c r="J222" i="41"/>
  <c r="X223" i="6"/>
  <c r="AX223" i="6" s="1"/>
  <c r="AH222" i="6"/>
  <c r="AA223" i="6"/>
  <c r="AD223" i="6"/>
  <c r="AY223" i="6" s="1"/>
  <c r="BB223" i="6" s="1"/>
  <c r="AB223" i="6"/>
  <c r="Z224" i="6"/>
  <c r="Y224" i="6"/>
  <c r="AJ223" i="6"/>
  <c r="AZ223" i="6" s="1"/>
  <c r="BC223" i="6" s="1"/>
  <c r="AH223" i="6"/>
  <c r="X224" i="6"/>
  <c r="AX224" i="6" s="1"/>
  <c r="AA224" i="6"/>
  <c r="AD224" i="6"/>
  <c r="AY224" i="6" s="1"/>
  <c r="BB224" i="6" s="1"/>
  <c r="AB224" i="6"/>
  <c r="AJ224" i="6"/>
  <c r="AZ224" i="6" s="1"/>
  <c r="BC224" i="6" s="1"/>
  <c r="AR223" i="6"/>
  <c r="AO223" i="6"/>
  <c r="AQ223" i="6"/>
  <c r="Z225" i="6"/>
  <c r="Y225" i="6"/>
  <c r="AO224" i="6"/>
  <c r="AQ224" i="6"/>
  <c r="AR224" i="6"/>
  <c r="AH224" i="6"/>
  <c r="J224" i="41"/>
  <c r="X225" i="6"/>
  <c r="AX225" i="6" s="1"/>
  <c r="BA225" i="6" s="1"/>
  <c r="AA225" i="6"/>
  <c r="AD225" i="6"/>
  <c r="AY225" i="6" s="1"/>
  <c r="BB225" i="6" s="1"/>
  <c r="AJ225" i="6"/>
  <c r="AZ225" i="6" s="1"/>
  <c r="BC225" i="6" s="1"/>
  <c r="AB225" i="6"/>
  <c r="Z226" i="6"/>
  <c r="Y226" i="6"/>
  <c r="AQ225" i="6"/>
  <c r="AO225" i="6"/>
  <c r="AR225" i="6"/>
  <c r="J225" i="41"/>
  <c r="X226" i="6"/>
  <c r="AX226" i="6" s="1"/>
  <c r="AH225" i="6"/>
  <c r="AA226" i="6"/>
  <c r="AD226" i="6"/>
  <c r="AY226" i="6" s="1"/>
  <c r="BB226" i="6" s="1"/>
  <c r="AJ226" i="6"/>
  <c r="AZ226" i="6" s="1"/>
  <c r="BC226" i="6" s="1"/>
  <c r="AB226" i="6"/>
  <c r="Z227" i="6"/>
  <c r="Y227" i="6"/>
  <c r="J226" i="41"/>
  <c r="X227" i="6"/>
  <c r="AX227" i="6" s="1"/>
  <c r="BA227" i="6" s="1"/>
  <c r="AO226" i="6"/>
  <c r="AR226" i="6"/>
  <c r="AQ226" i="6"/>
  <c r="AH226" i="6"/>
  <c r="AA227" i="6"/>
  <c r="Z228" i="6"/>
  <c r="Y228" i="6"/>
  <c r="X228" i="6"/>
  <c r="AX228" i="6" s="1"/>
  <c r="BA228" i="6" s="1"/>
  <c r="AD228" i="6"/>
  <c r="AY228" i="6" s="1"/>
  <c r="BB228" i="6" s="1"/>
  <c r="AJ228" i="6"/>
  <c r="AZ228" i="6" s="1"/>
  <c r="BC228" i="6" s="1"/>
  <c r="AB228" i="6"/>
  <c r="AD227" i="6"/>
  <c r="AY227" i="6" s="1"/>
  <c r="BB227" i="6" s="1"/>
  <c r="AJ227" i="6"/>
  <c r="AZ227" i="6" s="1"/>
  <c r="BC227" i="6" s="1"/>
  <c r="AB227" i="6"/>
  <c r="AA228" i="6"/>
  <c r="J227" i="41"/>
  <c r="AQ227" i="6"/>
  <c r="AO227" i="6"/>
  <c r="AR227" i="6"/>
  <c r="AO228" i="6"/>
  <c r="AQ228" i="6"/>
  <c r="AR228" i="6"/>
  <c r="AH227" i="6"/>
  <c r="AH228" i="6"/>
  <c r="Z229" i="6"/>
  <c r="Y229" i="6"/>
  <c r="J228" i="41"/>
  <c r="X229" i="6"/>
  <c r="AX229" i="6" s="1"/>
  <c r="BA229" i="6" s="1"/>
  <c r="AA229" i="6"/>
  <c r="AB229" i="6"/>
  <c r="AD229" i="6"/>
  <c r="AY229" i="6" s="1"/>
  <c r="BB229" i="6" s="1"/>
  <c r="AJ229" i="6"/>
  <c r="AZ229" i="6" s="1"/>
  <c r="BC229" i="6" s="1"/>
  <c r="Z230" i="6"/>
  <c r="Y230" i="6"/>
  <c r="AR229" i="6"/>
  <c r="AQ229" i="6"/>
  <c r="AO229" i="6"/>
  <c r="AH229" i="6"/>
  <c r="J229" i="41"/>
  <c r="X230" i="6"/>
  <c r="AX230" i="6" s="1"/>
  <c r="AD230" i="6"/>
  <c r="AY230" i="6" s="1"/>
  <c r="BB230" i="6" s="1"/>
  <c r="AA230" i="6"/>
  <c r="AJ230" i="6"/>
  <c r="AZ230" i="6" s="1"/>
  <c r="BC230" i="6" s="1"/>
  <c r="AB230" i="6"/>
  <c r="Z231" i="6"/>
  <c r="Y231" i="6"/>
  <c r="J230" i="41"/>
  <c r="X231" i="6"/>
  <c r="AX231" i="6" s="1"/>
  <c r="BA231" i="6" s="1"/>
  <c r="AO230" i="6"/>
  <c r="AQ230" i="6"/>
  <c r="AR230" i="6"/>
  <c r="AH230" i="6"/>
  <c r="AA231" i="6"/>
  <c r="AD231" i="6"/>
  <c r="AY231" i="6" s="1"/>
  <c r="BB231" i="6" s="1"/>
  <c r="AJ231" i="6"/>
  <c r="AZ231" i="6" s="1"/>
  <c r="BC231" i="6" s="1"/>
  <c r="AB231" i="6"/>
  <c r="Z232" i="6"/>
  <c r="Y232" i="6"/>
  <c r="AR231" i="6"/>
  <c r="AO231" i="6"/>
  <c r="AQ231" i="6"/>
  <c r="J231" i="41"/>
  <c r="X232" i="6"/>
  <c r="AX232" i="6" s="1"/>
  <c r="AD232" i="6"/>
  <c r="AY232" i="6" s="1"/>
  <c r="BB232" i="6" s="1"/>
  <c r="AH231" i="6"/>
  <c r="AA232" i="6"/>
  <c r="AB232" i="6"/>
  <c r="Z233" i="6"/>
  <c r="Y233" i="6"/>
  <c r="J232" i="41"/>
  <c r="X233" i="6"/>
  <c r="AX233" i="6" s="1"/>
  <c r="BA233" i="6" s="1"/>
  <c r="AH232" i="6"/>
  <c r="AJ232" i="6"/>
  <c r="AZ232" i="6" s="1"/>
  <c r="BC232" i="6" s="1"/>
  <c r="AA233" i="6"/>
  <c r="AQ232" i="6"/>
  <c r="AR232" i="6"/>
  <c r="AO232" i="6"/>
  <c r="AB233" i="6"/>
  <c r="AD233" i="6"/>
  <c r="AY233" i="6" s="1"/>
  <c r="BB233" i="6" s="1"/>
  <c r="Z234" i="6"/>
  <c r="Y234" i="6"/>
  <c r="AH233" i="6"/>
  <c r="J233" i="41"/>
  <c r="X234" i="6"/>
  <c r="AX234" i="6" s="1"/>
  <c r="AJ233" i="6"/>
  <c r="AZ233" i="6" s="1"/>
  <c r="BC233" i="6" s="1"/>
  <c r="AA234" i="6"/>
  <c r="AD234" i="6"/>
  <c r="AY234" i="6" s="1"/>
  <c r="BB234" i="6" s="1"/>
  <c r="AJ234" i="6"/>
  <c r="AZ234" i="6" s="1"/>
  <c r="BC234" i="6" s="1"/>
  <c r="AB234" i="6"/>
  <c r="AQ233" i="6"/>
  <c r="AO233" i="6"/>
  <c r="AR233" i="6"/>
  <c r="Z235" i="6"/>
  <c r="Y235" i="6"/>
  <c r="AQ234" i="6"/>
  <c r="AO234" i="6"/>
  <c r="AR234" i="6"/>
  <c r="J234" i="41"/>
  <c r="X235" i="6"/>
  <c r="AX235" i="6" s="1"/>
  <c r="AH234" i="6"/>
  <c r="AA235" i="6"/>
  <c r="AB235" i="6"/>
  <c r="AD235" i="6"/>
  <c r="AY235" i="6" s="1"/>
  <c r="BB235" i="6" s="1"/>
  <c r="AJ235" i="6"/>
  <c r="AZ235" i="6" s="1"/>
  <c r="BC235" i="6" s="1"/>
  <c r="Z236" i="6"/>
  <c r="Y236" i="6"/>
  <c r="AQ235" i="6"/>
  <c r="AR235" i="6"/>
  <c r="AO235" i="6"/>
  <c r="AH235" i="6"/>
  <c r="J235" i="41"/>
  <c r="X236" i="6"/>
  <c r="AX236" i="6" s="1"/>
  <c r="AA236" i="6"/>
  <c r="Z237" i="6"/>
  <c r="Y237" i="6"/>
  <c r="X237" i="6"/>
  <c r="AX237" i="6" s="1"/>
  <c r="BA237" i="6" s="1"/>
  <c r="AD237" i="6"/>
  <c r="AY237" i="6" s="1"/>
  <c r="BB237" i="6" s="1"/>
  <c r="AJ237" i="6"/>
  <c r="AZ237" i="6" s="1"/>
  <c r="BC237" i="6" s="1"/>
  <c r="AB237" i="6"/>
  <c r="AD236" i="6"/>
  <c r="AY236" i="6" s="1"/>
  <c r="BB236" i="6" s="1"/>
  <c r="AB236" i="6"/>
  <c r="AA237" i="6"/>
  <c r="J236" i="41"/>
  <c r="AR237" i="6"/>
  <c r="AQ237" i="6"/>
  <c r="AO237" i="6"/>
  <c r="AH236" i="6"/>
  <c r="AJ236" i="6"/>
  <c r="AZ236" i="6" s="1"/>
  <c r="BC236" i="6" s="1"/>
  <c r="AH237" i="6"/>
  <c r="Z238" i="6"/>
  <c r="Y238" i="6"/>
  <c r="X238" i="6"/>
  <c r="AX238" i="6" s="1"/>
  <c r="BA238" i="6" s="1"/>
  <c r="AQ236" i="6"/>
  <c r="AO236" i="6"/>
  <c r="AR236" i="6"/>
  <c r="AA238" i="6"/>
  <c r="Z239" i="6"/>
  <c r="Y239" i="6"/>
  <c r="X239" i="6"/>
  <c r="AX239" i="6" s="1"/>
  <c r="AD238" i="6"/>
  <c r="AY238" i="6" s="1"/>
  <c r="BB238" i="6" s="1"/>
  <c r="AJ238" i="6"/>
  <c r="AZ238" i="6" s="1"/>
  <c r="BC238" i="6" s="1"/>
  <c r="AB238" i="6"/>
  <c r="AB239" i="6"/>
  <c r="AD239" i="6"/>
  <c r="AY239" i="6" s="1"/>
  <c r="BB239" i="6" s="1"/>
  <c r="AA239" i="6"/>
  <c r="J238" i="41"/>
  <c r="AO238" i="6"/>
  <c r="AQ238" i="6"/>
  <c r="AR238" i="6"/>
  <c r="AJ239" i="6"/>
  <c r="AZ239" i="6" s="1"/>
  <c r="BC239" i="6" s="1"/>
  <c r="AH239" i="6"/>
  <c r="AH238" i="6"/>
  <c r="Z240" i="6"/>
  <c r="Y240" i="6"/>
  <c r="X240" i="6"/>
  <c r="AX240" i="6" s="1"/>
  <c r="AQ239" i="6"/>
  <c r="AR239" i="6"/>
  <c r="AO239" i="6"/>
  <c r="AA240" i="6"/>
  <c r="Z241" i="6"/>
  <c r="Y241" i="6"/>
  <c r="X241" i="6"/>
  <c r="AX241" i="6" s="1"/>
  <c r="BA241" i="6" s="1"/>
  <c r="AB241" i="6"/>
  <c r="AD241" i="6"/>
  <c r="AY241" i="6" s="1"/>
  <c r="BB241" i="6" s="1"/>
  <c r="AD240" i="6"/>
  <c r="AY240" i="6" s="1"/>
  <c r="BB240" i="6" s="1"/>
  <c r="AB240" i="6"/>
  <c r="AA241" i="6"/>
  <c r="AH240" i="6"/>
  <c r="AH241" i="6"/>
  <c r="AJ240" i="6"/>
  <c r="AZ240" i="6" s="1"/>
  <c r="BC240" i="6" s="1"/>
  <c r="AJ241" i="6"/>
  <c r="AZ241" i="6" s="1"/>
  <c r="BC241" i="6" s="1"/>
  <c r="Z242" i="6"/>
  <c r="Y242" i="6"/>
  <c r="J241" i="41"/>
  <c r="X242" i="6"/>
  <c r="AX242" i="6" s="1"/>
  <c r="BA242" i="6" s="1"/>
  <c r="AQ241" i="6"/>
  <c r="AR241" i="6"/>
  <c r="AO241" i="6"/>
  <c r="AR240" i="6"/>
  <c r="AQ240" i="6"/>
  <c r="AO240" i="6"/>
  <c r="AA242" i="6"/>
  <c r="AD242" i="6"/>
  <c r="AY242" i="6" s="1"/>
  <c r="BB242" i="6" s="1"/>
  <c r="AJ242" i="6"/>
  <c r="AZ242" i="6" s="1"/>
  <c r="BC242" i="6" s="1"/>
  <c r="AB242" i="6"/>
  <c r="Z243" i="6"/>
  <c r="Y243" i="6"/>
  <c r="J242" i="41"/>
  <c r="X243" i="6"/>
  <c r="AX243" i="6" s="1"/>
  <c r="AR242" i="6"/>
  <c r="AO242" i="6"/>
  <c r="AQ242" i="6"/>
  <c r="AH242" i="6"/>
  <c r="AA243" i="6"/>
  <c r="AD243" i="6"/>
  <c r="AY243" i="6" s="1"/>
  <c r="BB243" i="6" s="1"/>
  <c r="AJ243" i="6"/>
  <c r="AZ243" i="6" s="1"/>
  <c r="BC243" i="6" s="1"/>
  <c r="AB243" i="6"/>
  <c r="Z244" i="6"/>
  <c r="Y244" i="6"/>
  <c r="AO243" i="6"/>
  <c r="AR243" i="6"/>
  <c r="AQ243" i="6"/>
  <c r="J243" i="41"/>
  <c r="X244" i="6"/>
  <c r="AX244" i="6" s="1"/>
  <c r="BA244" i="6" s="1"/>
  <c r="AH243" i="6"/>
  <c r="AA244" i="6"/>
  <c r="AD244" i="6"/>
  <c r="AY244" i="6" s="1"/>
  <c r="AJ244" i="6"/>
  <c r="AZ244" i="6" s="1"/>
  <c r="BC244" i="6" s="1"/>
  <c r="AB244" i="6"/>
  <c r="Z245" i="6"/>
  <c r="Y245" i="6"/>
  <c r="J244" i="41"/>
  <c r="X245" i="6"/>
  <c r="AX245" i="6" s="1"/>
  <c r="AO244" i="6"/>
  <c r="AQ244" i="6"/>
  <c r="AR244" i="6"/>
  <c r="AH244" i="6"/>
  <c r="AA245" i="6"/>
  <c r="AD245" i="6"/>
  <c r="AY245" i="6" s="1"/>
  <c r="BB245" i="6" s="1"/>
  <c r="AJ245" i="6"/>
  <c r="AZ245" i="6" s="1"/>
  <c r="BC245" i="6" s="1"/>
  <c r="AB245" i="6"/>
  <c r="Z246" i="6"/>
  <c r="Y246" i="6"/>
  <c r="AR245" i="6"/>
  <c r="AQ245" i="6"/>
  <c r="AO245" i="6"/>
  <c r="J245" i="41"/>
  <c r="X246" i="6"/>
  <c r="AX246" i="6" s="1"/>
  <c r="BA246" i="6" s="1"/>
  <c r="AH245" i="6"/>
  <c r="AA246" i="6"/>
  <c r="AD246" i="6"/>
  <c r="AY246" i="6" s="1"/>
  <c r="AJ246" i="6"/>
  <c r="AZ246" i="6" s="1"/>
  <c r="BC246" i="6" s="1"/>
  <c r="AB246" i="6"/>
  <c r="Z247" i="6"/>
  <c r="Y247" i="6"/>
  <c r="AR246" i="6"/>
  <c r="AO246" i="6"/>
  <c r="AQ246" i="6"/>
  <c r="J246" i="41"/>
  <c r="X247" i="6"/>
  <c r="AX247" i="6" s="1"/>
  <c r="BA247" i="6" s="1"/>
  <c r="AH246" i="6"/>
  <c r="AA247" i="6"/>
  <c r="AD247" i="6"/>
  <c r="AY247" i="6" s="1"/>
  <c r="BB247" i="6" s="1"/>
  <c r="AJ247" i="6"/>
  <c r="AZ247" i="6" s="1"/>
  <c r="BC247" i="6" s="1"/>
  <c r="AB247" i="6"/>
  <c r="Z248" i="6"/>
  <c r="AO247" i="6"/>
  <c r="AQ247" i="6"/>
  <c r="AR247" i="6"/>
  <c r="X248" i="6"/>
  <c r="AX248" i="6" s="1"/>
  <c r="AH247" i="6"/>
  <c r="Y248" i="6"/>
  <c r="AD248" i="6"/>
  <c r="AY248" i="6" s="1"/>
  <c r="BB248" i="6" s="1"/>
  <c r="AB248" i="6"/>
  <c r="J247" i="41"/>
  <c r="AA248" i="6"/>
  <c r="AH248" i="6"/>
  <c r="AJ248" i="6"/>
  <c r="AZ248" i="6" s="1"/>
  <c r="BC248" i="6" s="1"/>
  <c r="AQ248" i="6"/>
  <c r="Z249" i="6"/>
  <c r="Y249" i="6"/>
  <c r="AR248" i="6"/>
  <c r="AO248" i="6"/>
  <c r="J248" i="41"/>
  <c r="X249" i="6"/>
  <c r="AX249" i="6" s="1"/>
  <c r="BA249" i="6" s="1"/>
  <c r="AA249" i="6"/>
  <c r="AD249" i="6"/>
  <c r="AY249" i="6" s="1"/>
  <c r="BB249" i="6" s="1"/>
  <c r="AJ249" i="6"/>
  <c r="AZ249" i="6" s="1"/>
  <c r="BC249" i="6" s="1"/>
  <c r="AB249" i="6"/>
  <c r="Z250" i="6"/>
  <c r="AR249" i="6"/>
  <c r="AQ249" i="6"/>
  <c r="AO249" i="6"/>
  <c r="AH249" i="6"/>
  <c r="Y250" i="6"/>
  <c r="AA250" i="6"/>
  <c r="AB5" i="6"/>
  <c r="X250" i="6"/>
  <c r="AX250" i="6" s="1"/>
  <c r="BA250" i="6" s="1"/>
  <c r="AB250" i="6"/>
  <c r="AD250" i="6"/>
  <c r="AY250" i="6" s="1"/>
  <c r="BB250" i="6" s="1"/>
  <c r="AJ250" i="6"/>
  <c r="AZ250" i="6" s="1"/>
  <c r="BC250" i="6" s="1"/>
  <c r="AH250" i="6"/>
  <c r="AO250" i="6"/>
  <c r="AQ250" i="6"/>
  <c r="AR250" i="6"/>
  <c r="AN209" i="6"/>
  <c r="AN184" i="6"/>
  <c r="AN186" i="6"/>
  <c r="AN155" i="6"/>
  <c r="AN180" i="6"/>
  <c r="AN132" i="6"/>
  <c r="AN198" i="6"/>
  <c r="AN141" i="6"/>
  <c r="AN177" i="6"/>
  <c r="AN168" i="6"/>
  <c r="AN216" i="6"/>
  <c r="AN222" i="6"/>
  <c r="AN231" i="6"/>
  <c r="AN239" i="6"/>
  <c r="AN247" i="6"/>
  <c r="AN145" i="6"/>
  <c r="AN139" i="6"/>
  <c r="AN192" i="6"/>
  <c r="AN171" i="6"/>
  <c r="AN143" i="6"/>
  <c r="AN157" i="6"/>
  <c r="AN182" i="6"/>
  <c r="AN224" i="6"/>
  <c r="AN249" i="6"/>
  <c r="AN219" i="6"/>
  <c r="AN211" i="6"/>
  <c r="AN147" i="6"/>
  <c r="AN200" i="6"/>
  <c r="AN212" i="6"/>
  <c r="AN195" i="6"/>
  <c r="AN181" i="6"/>
  <c r="AN158" i="6"/>
  <c r="AN135" i="6"/>
  <c r="AN187" i="6"/>
  <c r="AN206" i="6"/>
  <c r="AN217" i="6"/>
  <c r="AN225" i="6"/>
  <c r="AN232" i="6"/>
  <c r="AN241" i="6"/>
  <c r="AN248" i="6"/>
  <c r="AN189" i="6"/>
  <c r="AN162" i="6"/>
  <c r="AN178" i="6"/>
  <c r="AN208" i="6"/>
  <c r="AN136" i="6"/>
  <c r="AN149" i="6"/>
  <c r="AN175" i="6"/>
  <c r="AN174" i="6"/>
  <c r="AN140" i="6"/>
  <c r="AN197" i="6"/>
  <c r="AN179" i="6"/>
  <c r="AN218" i="6"/>
  <c r="AN226" i="6"/>
  <c r="AN233" i="6"/>
  <c r="AN242" i="6"/>
  <c r="AN142" i="6"/>
  <c r="AN153" i="6"/>
  <c r="AN166" i="6"/>
  <c r="AN193" i="6"/>
  <c r="AN161" i="6"/>
  <c r="AN164" i="6"/>
  <c r="AN204" i="6"/>
  <c r="AN160" i="6"/>
  <c r="AN205" i="6"/>
  <c r="AN134" i="6"/>
  <c r="AN151" i="6"/>
  <c r="AL132" i="6"/>
  <c r="AK132" i="6"/>
  <c r="AM132" i="6"/>
  <c r="AL133" i="6"/>
  <c r="AK133" i="6"/>
  <c r="AM133" i="6"/>
  <c r="AL134" i="6"/>
  <c r="AK134" i="6"/>
  <c r="AM134" i="6"/>
  <c r="AL135" i="6"/>
  <c r="AK135" i="6"/>
  <c r="AM135" i="6"/>
  <c r="AL136" i="6"/>
  <c r="AK136" i="6"/>
  <c r="AM136" i="6"/>
  <c r="AL137" i="6"/>
  <c r="AK137" i="6"/>
  <c r="AM137" i="6"/>
  <c r="AL138" i="6"/>
  <c r="AK138" i="6"/>
  <c r="AM138" i="6"/>
  <c r="AL139" i="6"/>
  <c r="AK139" i="6"/>
  <c r="AM139" i="6"/>
  <c r="AL140" i="6"/>
  <c r="AK140" i="6"/>
  <c r="AM140" i="6"/>
  <c r="AL141" i="6"/>
  <c r="AK141" i="6"/>
  <c r="AM141" i="6"/>
  <c r="AL142" i="6"/>
  <c r="AK142" i="6"/>
  <c r="AM142" i="6"/>
  <c r="AL143" i="6"/>
  <c r="AK143" i="6"/>
  <c r="AM143" i="6"/>
  <c r="AL144" i="6"/>
  <c r="AK144" i="6"/>
  <c r="AM144" i="6"/>
  <c r="AL145" i="6"/>
  <c r="AK145" i="6"/>
  <c r="AM145" i="6"/>
  <c r="AL146" i="6"/>
  <c r="AK146" i="6"/>
  <c r="AM146" i="6"/>
  <c r="AL147" i="6"/>
  <c r="AK147" i="6"/>
  <c r="AM147" i="6"/>
  <c r="AL148" i="6"/>
  <c r="AK148" i="6"/>
  <c r="AM148" i="6"/>
  <c r="AL149" i="6"/>
  <c r="AK149" i="6"/>
  <c r="AM149" i="6"/>
  <c r="AL150" i="6"/>
  <c r="AK150" i="6"/>
  <c r="AM150" i="6"/>
  <c r="AL151" i="6"/>
  <c r="AK151" i="6"/>
  <c r="AM151" i="6"/>
  <c r="AL152" i="6"/>
  <c r="AK152" i="6"/>
  <c r="AM152" i="6"/>
  <c r="AL153" i="6"/>
  <c r="AK153" i="6"/>
  <c r="AM153" i="6"/>
  <c r="AL154" i="6"/>
  <c r="AK154" i="6"/>
  <c r="AM154" i="6"/>
  <c r="AL155" i="6"/>
  <c r="AK155" i="6"/>
  <c r="AM155" i="6"/>
  <c r="AL156" i="6"/>
  <c r="AK156" i="6"/>
  <c r="AM156" i="6"/>
  <c r="AL157" i="6"/>
  <c r="AK157" i="6"/>
  <c r="AM157" i="6"/>
  <c r="AL158" i="6"/>
  <c r="AK158" i="6"/>
  <c r="AM158" i="6"/>
  <c r="AL159" i="6"/>
  <c r="AK159" i="6"/>
  <c r="AM159" i="6"/>
  <c r="AL160" i="6"/>
  <c r="AK160" i="6"/>
  <c r="AM160" i="6"/>
  <c r="AL161" i="6"/>
  <c r="AK161" i="6"/>
  <c r="AM161" i="6"/>
  <c r="AL162" i="6"/>
  <c r="AK162" i="6"/>
  <c r="AM162" i="6"/>
  <c r="AL163" i="6"/>
  <c r="AK163" i="6"/>
  <c r="AM163" i="6"/>
  <c r="AL164" i="6"/>
  <c r="AK164" i="6"/>
  <c r="AM164" i="6"/>
  <c r="AL165" i="6"/>
  <c r="AK165" i="6"/>
  <c r="AM165" i="6"/>
  <c r="AL166" i="6"/>
  <c r="AK166" i="6"/>
  <c r="AM166" i="6"/>
  <c r="AL167" i="6"/>
  <c r="AK167" i="6"/>
  <c r="AM167" i="6"/>
  <c r="AL168" i="6"/>
  <c r="AK168" i="6"/>
  <c r="AM168" i="6"/>
  <c r="AL169" i="6"/>
  <c r="AK169" i="6"/>
  <c r="AM169" i="6"/>
  <c r="AL170" i="6"/>
  <c r="AK170" i="6"/>
  <c r="AM170" i="6"/>
  <c r="AL171" i="6"/>
  <c r="AK171" i="6"/>
  <c r="AM171" i="6"/>
  <c r="AL172" i="6"/>
  <c r="AK172" i="6"/>
  <c r="AM172" i="6"/>
  <c r="AL173" i="6"/>
  <c r="AK173" i="6"/>
  <c r="AM173" i="6"/>
  <c r="AL174" i="6"/>
  <c r="AK174" i="6"/>
  <c r="AM174" i="6"/>
  <c r="AL175" i="6"/>
  <c r="AK175" i="6"/>
  <c r="AM175" i="6"/>
  <c r="AL176" i="6"/>
  <c r="AK176" i="6"/>
  <c r="AM176" i="6"/>
  <c r="AL177" i="6"/>
  <c r="AK177" i="6"/>
  <c r="AM177" i="6"/>
  <c r="AL178" i="6"/>
  <c r="AK178" i="6"/>
  <c r="AM178" i="6"/>
  <c r="AL179" i="6"/>
  <c r="AK179" i="6"/>
  <c r="AM179" i="6"/>
  <c r="AL180" i="6"/>
  <c r="AK180" i="6"/>
  <c r="AM180" i="6"/>
  <c r="AL181" i="6"/>
  <c r="AK181" i="6"/>
  <c r="AM181" i="6"/>
  <c r="AL182" i="6"/>
  <c r="AK182" i="6"/>
  <c r="AM182" i="6"/>
  <c r="AL183" i="6"/>
  <c r="AK183" i="6"/>
  <c r="AM183" i="6"/>
  <c r="AL184" i="6"/>
  <c r="AK184" i="6"/>
  <c r="AM184" i="6"/>
  <c r="AL185" i="6"/>
  <c r="AK185" i="6"/>
  <c r="AM185" i="6"/>
  <c r="AL186" i="6"/>
  <c r="AK186" i="6"/>
  <c r="AM186" i="6"/>
  <c r="AL187" i="6"/>
  <c r="AK187" i="6"/>
  <c r="AM187" i="6"/>
  <c r="AL188" i="6"/>
  <c r="AK188" i="6"/>
  <c r="AM188" i="6"/>
  <c r="AL189" i="6"/>
  <c r="AK189" i="6"/>
  <c r="AM189" i="6"/>
  <c r="AL190" i="6"/>
  <c r="AK190" i="6"/>
  <c r="AM190" i="6"/>
  <c r="AL191" i="6"/>
  <c r="AK191" i="6"/>
  <c r="AM191" i="6"/>
  <c r="AL192" i="6"/>
  <c r="AK192" i="6"/>
  <c r="AM192" i="6"/>
  <c r="AL193" i="6"/>
  <c r="AK193" i="6"/>
  <c r="AM193" i="6"/>
  <c r="AL194" i="6"/>
  <c r="AK194" i="6"/>
  <c r="AM194" i="6"/>
  <c r="AL195" i="6"/>
  <c r="AK195" i="6"/>
  <c r="AM195" i="6"/>
  <c r="AL196" i="6"/>
  <c r="AK196" i="6"/>
  <c r="AM196" i="6"/>
  <c r="AL197" i="6"/>
  <c r="AK197" i="6"/>
  <c r="AM197" i="6"/>
  <c r="AL198" i="6"/>
  <c r="AK198" i="6"/>
  <c r="AM198" i="6"/>
  <c r="AL199" i="6"/>
  <c r="AK199" i="6"/>
  <c r="AM199" i="6"/>
  <c r="AL200" i="6"/>
  <c r="AK200" i="6"/>
  <c r="AM200" i="6"/>
  <c r="AL201" i="6"/>
  <c r="AK201" i="6"/>
  <c r="AM201" i="6"/>
  <c r="AL202" i="6"/>
  <c r="AK202" i="6"/>
  <c r="AM202" i="6"/>
  <c r="AL203" i="6"/>
  <c r="AK203" i="6"/>
  <c r="AM203" i="6"/>
  <c r="AL204" i="6"/>
  <c r="AK204" i="6"/>
  <c r="AM204" i="6"/>
  <c r="AL205" i="6"/>
  <c r="AK205" i="6"/>
  <c r="AM205" i="6"/>
  <c r="AL206" i="6"/>
  <c r="AK206" i="6"/>
  <c r="AM206" i="6"/>
  <c r="AL207" i="6"/>
  <c r="AK207" i="6"/>
  <c r="AM207" i="6"/>
  <c r="AL208" i="6"/>
  <c r="AK208" i="6"/>
  <c r="AM208" i="6"/>
  <c r="AL209" i="6"/>
  <c r="AK209" i="6"/>
  <c r="AM209" i="6"/>
  <c r="AL210" i="6"/>
  <c r="AK210" i="6"/>
  <c r="AM210" i="6"/>
  <c r="AL211" i="6"/>
  <c r="AK211" i="6"/>
  <c r="AM211" i="6"/>
  <c r="AL212" i="6"/>
  <c r="AK212" i="6"/>
  <c r="AM212" i="6"/>
  <c r="AL213" i="6"/>
  <c r="AK213" i="6"/>
  <c r="AM213" i="6"/>
  <c r="AL214" i="6"/>
  <c r="AK214" i="6"/>
  <c r="AM214" i="6"/>
  <c r="AL215" i="6"/>
  <c r="AK215" i="6"/>
  <c r="AM215" i="6"/>
  <c r="AL216" i="6"/>
  <c r="AK216" i="6"/>
  <c r="AM216" i="6"/>
  <c r="AL217" i="6"/>
  <c r="AK217" i="6"/>
  <c r="AM217" i="6"/>
  <c r="AL218" i="6"/>
  <c r="AK218" i="6"/>
  <c r="AM218" i="6"/>
  <c r="AL219" i="6"/>
  <c r="AK219" i="6"/>
  <c r="AM219" i="6"/>
  <c r="AL220" i="6"/>
  <c r="AK220" i="6"/>
  <c r="AM220" i="6"/>
  <c r="AL221" i="6"/>
  <c r="AK221" i="6"/>
  <c r="AM221" i="6"/>
  <c r="AL222" i="6"/>
  <c r="AK222" i="6"/>
  <c r="AM222" i="6"/>
  <c r="AL223" i="6"/>
  <c r="AK223" i="6"/>
  <c r="AM223" i="6"/>
  <c r="AL224" i="6"/>
  <c r="AK224" i="6"/>
  <c r="AM224" i="6"/>
  <c r="AL225" i="6"/>
  <c r="AK225" i="6"/>
  <c r="AM225" i="6"/>
  <c r="AL226" i="6"/>
  <c r="AK226" i="6"/>
  <c r="AM226" i="6"/>
  <c r="AL227" i="6"/>
  <c r="AK227" i="6"/>
  <c r="AM227" i="6"/>
  <c r="AL228" i="6"/>
  <c r="AK228" i="6"/>
  <c r="AM228" i="6"/>
  <c r="AL229" i="6"/>
  <c r="AK229" i="6"/>
  <c r="AM229" i="6"/>
  <c r="AL230" i="6"/>
  <c r="AK230" i="6"/>
  <c r="AM230" i="6"/>
  <c r="AL231" i="6"/>
  <c r="AK231" i="6"/>
  <c r="AM231" i="6"/>
  <c r="AL232" i="6"/>
  <c r="AK232" i="6"/>
  <c r="AM232" i="6"/>
  <c r="AL233" i="6"/>
  <c r="AK233" i="6"/>
  <c r="AM233" i="6"/>
  <c r="AL234" i="6"/>
  <c r="AK234" i="6"/>
  <c r="AM234" i="6"/>
  <c r="AL235" i="6"/>
  <c r="AK235" i="6"/>
  <c r="AM235" i="6"/>
  <c r="AL236" i="6"/>
  <c r="AK236" i="6"/>
  <c r="AM236" i="6"/>
  <c r="AL237" i="6"/>
  <c r="AK237" i="6"/>
  <c r="AM237" i="6"/>
  <c r="AL238" i="6"/>
  <c r="AK238" i="6"/>
  <c r="AM238" i="6"/>
  <c r="AL239" i="6"/>
  <c r="AK239" i="6"/>
  <c r="AM239" i="6"/>
  <c r="AL240" i="6"/>
  <c r="AK240" i="6"/>
  <c r="AM240" i="6"/>
  <c r="AL241" i="6"/>
  <c r="AK241" i="6"/>
  <c r="AM241" i="6"/>
  <c r="AL242" i="6"/>
  <c r="AK242" i="6"/>
  <c r="AM242" i="6"/>
  <c r="AL243" i="6"/>
  <c r="AK243" i="6"/>
  <c r="AM243" i="6"/>
  <c r="AL244" i="6"/>
  <c r="AK244" i="6"/>
  <c r="AM244" i="6"/>
  <c r="AL245" i="6"/>
  <c r="AK245" i="6"/>
  <c r="AM245" i="6"/>
  <c r="AL246" i="6"/>
  <c r="AK246" i="6"/>
  <c r="AM246" i="6"/>
  <c r="AL247" i="6"/>
  <c r="AK247" i="6"/>
  <c r="AM247" i="6"/>
  <c r="AL248" i="6"/>
  <c r="AK248" i="6"/>
  <c r="AM248" i="6"/>
  <c r="AL249" i="6"/>
  <c r="AK249" i="6"/>
  <c r="AM249" i="6"/>
  <c r="AL250" i="6"/>
  <c r="AK250" i="6"/>
  <c r="AM250" i="6"/>
  <c r="AN172" i="6"/>
  <c r="AN203" i="6"/>
  <c r="AN133" i="6"/>
  <c r="AN188" i="6"/>
  <c r="AN183" i="6"/>
  <c r="AN190" i="6"/>
  <c r="AN201" i="6"/>
  <c r="AN137" i="6"/>
  <c r="AN196" i="6"/>
  <c r="AN173" i="6"/>
  <c r="AN154" i="6"/>
  <c r="AN220" i="6"/>
  <c r="AN228" i="6"/>
  <c r="AN237" i="6"/>
  <c r="AN244" i="6"/>
  <c r="AN176" i="6"/>
  <c r="AN215" i="6"/>
  <c r="AN250" i="6"/>
  <c r="AN243" i="6"/>
  <c r="AN159" i="6"/>
  <c r="AN144" i="6"/>
  <c r="AN146" i="6"/>
  <c r="AN170" i="6"/>
  <c r="AN194" i="6"/>
  <c r="AN207" i="6"/>
  <c r="AN191" i="6"/>
  <c r="AN202" i="6"/>
  <c r="AN152" i="6"/>
  <c r="AN185" i="6"/>
  <c r="AN213" i="6"/>
  <c r="AN221" i="6"/>
  <c r="AN230" i="6"/>
  <c r="AN236" i="6"/>
  <c r="AN246" i="6"/>
  <c r="AN165" i="6"/>
  <c r="AN223" i="6"/>
  <c r="AN229" i="6"/>
  <c r="AN245" i="6"/>
  <c r="AN167" i="6"/>
  <c r="AN240" i="6"/>
  <c r="AN235" i="6"/>
  <c r="AN199" i="6"/>
  <c r="AN210" i="6"/>
  <c r="AN169" i="6"/>
  <c r="AN150" i="6"/>
  <c r="AN156" i="6"/>
  <c r="AN138" i="6"/>
  <c r="AN214" i="6"/>
  <c r="AN238" i="6"/>
  <c r="AN163" i="6"/>
  <c r="AN148" i="6"/>
  <c r="AN234" i="6"/>
  <c r="AN227" i="6"/>
  <c r="AF8" i="14"/>
  <c r="AC8" i="14"/>
  <c r="C113" i="37"/>
  <c r="H113" i="37" s="1"/>
  <c r="I9" i="3"/>
  <c r="C119" i="37"/>
  <c r="H119" i="37" s="1"/>
  <c r="J119" i="37" s="1"/>
  <c r="I15" i="3"/>
  <c r="C134" i="37"/>
  <c r="H134" i="37" s="1"/>
  <c r="J134" i="37" s="1"/>
  <c r="I30" i="3"/>
  <c r="I33" i="3"/>
  <c r="C137" i="37"/>
  <c r="H137" i="37" s="1"/>
  <c r="C136" i="37"/>
  <c r="H136" i="37" s="1"/>
  <c r="I32" i="3"/>
  <c r="H37" i="3"/>
  <c r="C141" i="37"/>
  <c r="I38" i="3"/>
  <c r="C133" i="37"/>
  <c r="I29" i="3"/>
  <c r="H8" i="14"/>
  <c r="C107" i="37"/>
  <c r="H107" i="37" s="1"/>
  <c r="J107" i="37" s="1"/>
  <c r="I3" i="3"/>
  <c r="C128" i="37"/>
  <c r="H128" i="37" s="1"/>
  <c r="J128" i="37" s="1"/>
  <c r="I24" i="3"/>
  <c r="C106" i="37"/>
  <c r="I2" i="3"/>
  <c r="T8" i="14"/>
  <c r="S8" i="14"/>
  <c r="Y8" i="14"/>
  <c r="C132" i="37"/>
  <c r="I28" i="3"/>
  <c r="C120" i="37"/>
  <c r="H120" i="37" s="1"/>
  <c r="I16" i="3"/>
  <c r="C111" i="37"/>
  <c r="I7" i="3"/>
  <c r="C112" i="37"/>
  <c r="H112" i="37" s="1"/>
  <c r="H111" i="37"/>
  <c r="O274" i="41" l="1"/>
  <c r="G4" i="40"/>
  <c r="B19" i="40"/>
  <c r="C19" i="40" s="1"/>
  <c r="H106" i="37"/>
  <c r="G46" i="59"/>
  <c r="G44" i="59"/>
  <c r="G42" i="59"/>
  <c r="G40" i="59"/>
  <c r="G38" i="59"/>
  <c r="G36" i="59"/>
  <c r="G34" i="59"/>
  <c r="G32" i="59"/>
  <c r="G30" i="59"/>
  <c r="G28" i="59"/>
  <c r="G20" i="59"/>
  <c r="G16" i="59"/>
  <c r="G29" i="59"/>
  <c r="G27" i="59"/>
  <c r="G25" i="59"/>
  <c r="G23" i="59"/>
  <c r="H23" i="59" s="1"/>
  <c r="G21" i="59"/>
  <c r="G19" i="59"/>
  <c r="G17" i="59"/>
  <c r="G15" i="59"/>
  <c r="G13" i="59"/>
  <c r="G24" i="59"/>
  <c r="G18" i="59"/>
  <c r="G22" i="59"/>
  <c r="H22" i="59" s="1"/>
  <c r="H47" i="59" s="1"/>
  <c r="G45" i="59"/>
  <c r="G43" i="59"/>
  <c r="G41" i="59"/>
  <c r="G39" i="59"/>
  <c r="G37" i="59"/>
  <c r="G35" i="59"/>
  <c r="G33" i="59"/>
  <c r="G31" i="59"/>
  <c r="G26" i="59"/>
  <c r="G14" i="59"/>
  <c r="F4" i="40"/>
  <c r="O269" i="41"/>
  <c r="H4" i="40"/>
  <c r="F34" i="37"/>
  <c r="J34" i="37"/>
  <c r="BM2" i="18"/>
  <c r="J32" i="37" s="1"/>
  <c r="S28" i="37"/>
  <c r="D5" i="40"/>
  <c r="E5" i="40"/>
  <c r="G5" i="40"/>
  <c r="F5" i="40"/>
  <c r="C5" i="40"/>
  <c r="BR2" i="18"/>
  <c r="F19" i="40"/>
  <c r="AW264" i="6"/>
  <c r="BF264" i="6" s="1"/>
  <c r="BG264" i="6" s="1"/>
  <c r="BH264" i="6" s="1"/>
  <c r="G3" i="40"/>
  <c r="I3" i="40" s="1"/>
  <c r="P28" i="37"/>
  <c r="B18" i="40"/>
  <c r="D18" i="40" s="1"/>
  <c r="H132" i="37"/>
  <c r="J132" i="37" s="1"/>
  <c r="AW313" i="6"/>
  <c r="BF313" i="6" s="1"/>
  <c r="BG313" i="6" s="1"/>
  <c r="BH313" i="6" s="1"/>
  <c r="AJ8" i="14"/>
  <c r="J114" i="37" s="1"/>
  <c r="E3" i="40"/>
  <c r="H3" i="40" s="1"/>
  <c r="H35" i="37"/>
  <c r="C8" i="14"/>
  <c r="H133" i="37"/>
  <c r="H129" i="37"/>
  <c r="O178" i="41"/>
  <c r="O240" i="41"/>
  <c r="O175" i="41"/>
  <c r="AW139" i="6"/>
  <c r="BF139" i="6" s="1"/>
  <c r="BG139" i="6" s="1"/>
  <c r="BH139" i="6" s="1"/>
  <c r="J124" i="37"/>
  <c r="O241" i="41"/>
  <c r="AW280" i="6"/>
  <c r="BF280" i="6" s="1"/>
  <c r="BG280" i="6" s="1"/>
  <c r="BH280" i="6" s="1"/>
  <c r="BF324" i="6"/>
  <c r="BG324" i="6" s="1"/>
  <c r="BH324" i="6" s="1"/>
  <c r="J130" i="37"/>
  <c r="J129" i="37" s="1"/>
  <c r="O303" i="41"/>
  <c r="O160" i="41"/>
  <c r="J115" i="37"/>
  <c r="H115" i="37"/>
  <c r="J139" i="37"/>
  <c r="AW218" i="6"/>
  <c r="BF218" i="6" s="1"/>
  <c r="BG218" i="6" s="1"/>
  <c r="BH218" i="6" s="1"/>
  <c r="O173" i="41"/>
  <c r="AA8" i="14"/>
  <c r="J127" i="37" s="1"/>
  <c r="AW337" i="6"/>
  <c r="BF337" i="6" s="1"/>
  <c r="BG337" i="6" s="1"/>
  <c r="BH337" i="6" s="1"/>
  <c r="AW164" i="6"/>
  <c r="BF164" i="6" s="1"/>
  <c r="BG164" i="6" s="1"/>
  <c r="BH164" i="6" s="1"/>
  <c r="AW286" i="6"/>
  <c r="BF286" i="6" s="1"/>
  <c r="BG286" i="6" s="1"/>
  <c r="BH286" i="6" s="1"/>
  <c r="O242" i="41"/>
  <c r="O367" i="41"/>
  <c r="AW363" i="6"/>
  <c r="BF363" i="6" s="1"/>
  <c r="BG363" i="6" s="1"/>
  <c r="BH363" i="6" s="1"/>
  <c r="O158" i="41"/>
  <c r="O348" i="41"/>
  <c r="BF166" i="6"/>
  <c r="BG166" i="6" s="1"/>
  <c r="BH166" i="6" s="1"/>
  <c r="O329" i="41"/>
  <c r="BF309" i="6"/>
  <c r="BG309" i="6" s="1"/>
  <c r="BH309" i="6" s="1"/>
  <c r="O311" i="41"/>
  <c r="BF334" i="6"/>
  <c r="BG334" i="6" s="1"/>
  <c r="BH334" i="6" s="1"/>
  <c r="BF242" i="6"/>
  <c r="BG242" i="6" s="1"/>
  <c r="BH242" i="6" s="1"/>
  <c r="AW328" i="6"/>
  <c r="BF328" i="6" s="1"/>
  <c r="BG328" i="6" s="1"/>
  <c r="BH328" i="6" s="1"/>
  <c r="BA177" i="6"/>
  <c r="BF177" i="6"/>
  <c r="BG177" i="6" s="1"/>
  <c r="BH177" i="6" s="1"/>
  <c r="AW274" i="6"/>
  <c r="BF274" i="6" s="1"/>
  <c r="BG274" i="6" s="1"/>
  <c r="BH274" i="6" s="1"/>
  <c r="BF305" i="6"/>
  <c r="BG305" i="6" s="1"/>
  <c r="BH305" i="6" s="1"/>
  <c r="O133" i="41"/>
  <c r="O167" i="41"/>
  <c r="O283" i="41"/>
  <c r="BF270" i="6"/>
  <c r="BG270" i="6" s="1"/>
  <c r="BH270" i="6" s="1"/>
  <c r="AW335" i="6"/>
  <c r="BF335" i="6" s="1"/>
  <c r="BG335" i="6" s="1"/>
  <c r="BH335" i="6" s="1"/>
  <c r="O352" i="41"/>
  <c r="AW307" i="6"/>
  <c r="BF307" i="6" s="1"/>
  <c r="BG307" i="6" s="1"/>
  <c r="BH307" i="6" s="1"/>
  <c r="M120" i="37"/>
  <c r="AW327" i="6"/>
  <c r="BF327" i="6" s="1"/>
  <c r="BG327" i="6" s="1"/>
  <c r="BH327" i="6" s="1"/>
  <c r="BF330" i="6"/>
  <c r="BG330" i="6" s="1"/>
  <c r="BH330" i="6" s="1"/>
  <c r="AW316" i="6"/>
  <c r="BF316" i="6" s="1"/>
  <c r="BG316" i="6" s="1"/>
  <c r="BH316" i="6" s="1"/>
  <c r="H143" i="37"/>
  <c r="J143" i="37" s="1"/>
  <c r="O243" i="41"/>
  <c r="BF201" i="6"/>
  <c r="BG201" i="6" s="1"/>
  <c r="BH201" i="6" s="1"/>
  <c r="O333" i="41"/>
  <c r="AW220" i="6"/>
  <c r="BF220" i="6" s="1"/>
  <c r="BG220" i="6" s="1"/>
  <c r="BH220" i="6" s="1"/>
  <c r="O293" i="41"/>
  <c r="BF284" i="6"/>
  <c r="BG284" i="6" s="1"/>
  <c r="BH284" i="6" s="1"/>
  <c r="J111" i="37"/>
  <c r="O304" i="41"/>
  <c r="O253" i="41"/>
  <c r="BF370" i="6"/>
  <c r="BG370" i="6" s="1"/>
  <c r="BH370" i="6" s="1"/>
  <c r="O342" i="41"/>
  <c r="O276" i="41"/>
  <c r="B11" i="14"/>
  <c r="BD11" i="6" s="1"/>
  <c r="BD9" i="6" s="1"/>
  <c r="AW224" i="6"/>
  <c r="BF224" i="6" s="1"/>
  <c r="BG224" i="6" s="1"/>
  <c r="BH224" i="6" s="1"/>
  <c r="O218" i="41"/>
  <c r="BF184" i="6"/>
  <c r="BG184" i="6" s="1"/>
  <c r="BH184" i="6" s="1"/>
  <c r="BF275" i="6"/>
  <c r="BG275" i="6" s="1"/>
  <c r="BH275" i="6" s="1"/>
  <c r="AW319" i="6"/>
  <c r="BF319" i="6" s="1"/>
  <c r="BG319" i="6" s="1"/>
  <c r="BH319" i="6" s="1"/>
  <c r="AW136" i="6"/>
  <c r="BF136" i="6" s="1"/>
  <c r="BG136" i="6" s="1"/>
  <c r="BH136" i="6" s="1"/>
  <c r="J109" i="37"/>
  <c r="BF272" i="6"/>
  <c r="BG272" i="6" s="1"/>
  <c r="BH272" i="6" s="1"/>
  <c r="BF349" i="6"/>
  <c r="BG349" i="6" s="1"/>
  <c r="BH349" i="6" s="1"/>
  <c r="BF215" i="6"/>
  <c r="BG215" i="6" s="1"/>
  <c r="BH215" i="6" s="1"/>
  <c r="BF367" i="6"/>
  <c r="BG367" i="6" s="1"/>
  <c r="BH367" i="6" s="1"/>
  <c r="AW366" i="6"/>
  <c r="BF366" i="6" s="1"/>
  <c r="BG366" i="6" s="1"/>
  <c r="BH366" i="6" s="1"/>
  <c r="BF355" i="6"/>
  <c r="BG355" i="6" s="1"/>
  <c r="BH355" i="6" s="1"/>
  <c r="AW347" i="6"/>
  <c r="BF347" i="6" s="1"/>
  <c r="BG347" i="6" s="1"/>
  <c r="BH347" i="6" s="1"/>
  <c r="AW332" i="6"/>
  <c r="BF332" i="6" s="1"/>
  <c r="BG332" i="6" s="1"/>
  <c r="BH332" i="6" s="1"/>
  <c r="O257" i="41"/>
  <c r="O353" i="41"/>
  <c r="O323" i="41"/>
  <c r="BA354" i="6"/>
  <c r="BF354" i="6"/>
  <c r="BG354" i="6" s="1"/>
  <c r="BH354" i="6" s="1"/>
  <c r="BA314" i="6"/>
  <c r="BF314" i="6"/>
  <c r="BG314" i="6" s="1"/>
  <c r="BH314" i="6" s="1"/>
  <c r="BA264" i="6"/>
  <c r="AW338" i="6"/>
  <c r="BF338" i="6" s="1"/>
  <c r="BG338" i="6" s="1"/>
  <c r="BH338" i="6" s="1"/>
  <c r="AW171" i="6"/>
  <c r="BF171" i="6" s="1"/>
  <c r="BG171" i="6" s="1"/>
  <c r="BH171" i="6" s="1"/>
  <c r="O195" i="41"/>
  <c r="AW146" i="6"/>
  <c r="BF146" i="6" s="1"/>
  <c r="BG146" i="6" s="1"/>
  <c r="BH146" i="6" s="1"/>
  <c r="O366" i="41"/>
  <c r="O354" i="41"/>
  <c r="O140" i="41"/>
  <c r="AW142" i="6"/>
  <c r="BF142" i="6" s="1"/>
  <c r="BG142" i="6" s="1"/>
  <c r="BH142" i="6" s="1"/>
  <c r="AW137" i="6"/>
  <c r="BF137" i="6" s="1"/>
  <c r="BG137" i="6" s="1"/>
  <c r="BH137" i="6" s="1"/>
  <c r="O228" i="41"/>
  <c r="BF253" i="6"/>
  <c r="BG253" i="6" s="1"/>
  <c r="BH253" i="6" s="1"/>
  <c r="O244" i="41"/>
  <c r="BF241" i="6"/>
  <c r="BG241" i="6" s="1"/>
  <c r="BH241" i="6" s="1"/>
  <c r="AW140" i="6"/>
  <c r="BF140" i="6" s="1"/>
  <c r="BG140" i="6" s="1"/>
  <c r="BH140" i="6" s="1"/>
  <c r="AW333" i="6"/>
  <c r="BF333" i="6" s="1"/>
  <c r="BG333" i="6" s="1"/>
  <c r="BH333" i="6" s="1"/>
  <c r="BF277" i="6"/>
  <c r="BG277" i="6" s="1"/>
  <c r="BH277" i="6" s="1"/>
  <c r="O169" i="41"/>
  <c r="AW357" i="6"/>
  <c r="BF357" i="6" s="1"/>
  <c r="BG357" i="6" s="1"/>
  <c r="BH357" i="6" s="1"/>
  <c r="AW251" i="6"/>
  <c r="BF251" i="6" s="1"/>
  <c r="BG251" i="6" s="1"/>
  <c r="BH251" i="6" s="1"/>
  <c r="O146" i="41"/>
  <c r="O209" i="41"/>
  <c r="AW187" i="6"/>
  <c r="BF187" i="6" s="1"/>
  <c r="BG187" i="6" s="1"/>
  <c r="BH187" i="6" s="1"/>
  <c r="AW167" i="6"/>
  <c r="BF167" i="6" s="1"/>
  <c r="BG167" i="6" s="1"/>
  <c r="BH167" i="6" s="1"/>
  <c r="AW246" i="6"/>
  <c r="BF246" i="6" s="1"/>
  <c r="BG246" i="6" s="1"/>
  <c r="BH246" i="6" s="1"/>
  <c r="R8" i="14"/>
  <c r="J140" i="37" s="1"/>
  <c r="AW362" i="6"/>
  <c r="BF362" i="6" s="1"/>
  <c r="BG362" i="6" s="1"/>
  <c r="BH362" i="6" s="1"/>
  <c r="BF304" i="6"/>
  <c r="BG304" i="6" s="1"/>
  <c r="BH304" i="6" s="1"/>
  <c r="O280" i="41"/>
  <c r="BF259" i="6"/>
  <c r="BG259" i="6" s="1"/>
  <c r="BH259" i="6" s="1"/>
  <c r="BA186" i="6"/>
  <c r="BF186" i="6"/>
  <c r="BG186" i="6" s="1"/>
  <c r="BH186" i="6" s="1"/>
  <c r="BF236" i="6"/>
  <c r="BG236" i="6" s="1"/>
  <c r="BH236" i="6" s="1"/>
  <c r="BA236" i="6"/>
  <c r="J315" i="41"/>
  <c r="H315" i="41"/>
  <c r="J301" i="41"/>
  <c r="H223" i="41"/>
  <c r="J223" i="41"/>
  <c r="H153" i="41"/>
  <c r="I153" i="41"/>
  <c r="AW183" i="6"/>
  <c r="BF183" i="6" s="1"/>
  <c r="BG183" i="6" s="1"/>
  <c r="BH183" i="6" s="1"/>
  <c r="O182" i="41"/>
  <c r="AW158" i="6"/>
  <c r="BF158" i="6" s="1"/>
  <c r="BG158" i="6" s="1"/>
  <c r="BH158" i="6" s="1"/>
  <c r="O157" i="41"/>
  <c r="O256" i="41"/>
  <c r="BF141" i="6"/>
  <c r="BG141" i="6" s="1"/>
  <c r="BH141" i="6" s="1"/>
  <c r="J187" i="41"/>
  <c r="O180" i="41"/>
  <c r="O165" i="41"/>
  <c r="AW344" i="6"/>
  <c r="BF344" i="6" s="1"/>
  <c r="BG344" i="6" s="1"/>
  <c r="BH344" i="6" s="1"/>
  <c r="O343" i="41"/>
  <c r="J334" i="41"/>
  <c r="H334" i="41"/>
  <c r="I334" i="41"/>
  <c r="H329" i="41"/>
  <c r="AW329" i="6"/>
  <c r="BF329" i="6" s="1"/>
  <c r="BG329" i="6" s="1"/>
  <c r="BH329" i="6" s="1"/>
  <c r="O328" i="41"/>
  <c r="O290" i="41"/>
  <c r="AW291" i="6"/>
  <c r="BF291" i="6" s="1"/>
  <c r="BG291" i="6" s="1"/>
  <c r="BH291" i="6" s="1"/>
  <c r="J288" i="41"/>
  <c r="H288" i="41"/>
  <c r="I273" i="41"/>
  <c r="J272" i="41"/>
  <c r="H262" i="41"/>
  <c r="J262" i="41"/>
  <c r="H256" i="41"/>
  <c r="H214" i="41"/>
  <c r="I214" i="41"/>
  <c r="H202" i="41"/>
  <c r="I202" i="41"/>
  <c r="H198" i="41"/>
  <c r="J198" i="41"/>
  <c r="I61" i="41"/>
  <c r="O144" i="41"/>
  <c r="J190" i="41"/>
  <c r="BF176" i="6"/>
  <c r="BG176" i="6" s="1"/>
  <c r="BH176" i="6" s="1"/>
  <c r="BB176" i="6"/>
  <c r="AW211" i="6"/>
  <c r="BF211" i="6" s="1"/>
  <c r="BG211" i="6" s="1"/>
  <c r="BH211" i="6" s="1"/>
  <c r="AW208" i="6"/>
  <c r="BF208" i="6" s="1"/>
  <c r="BG208" i="6" s="1"/>
  <c r="BH208" i="6" s="1"/>
  <c r="I308" i="41"/>
  <c r="J308" i="41"/>
  <c r="H308" i="41"/>
  <c r="H176" i="41"/>
  <c r="I176" i="41"/>
  <c r="J176" i="41"/>
  <c r="H131" i="41"/>
  <c r="J131" i="41"/>
  <c r="I131" i="41"/>
  <c r="BA185" i="6"/>
  <c r="BF185" i="6"/>
  <c r="BG185" i="6" s="1"/>
  <c r="BH185" i="6" s="1"/>
  <c r="AW135" i="6"/>
  <c r="BF135" i="6" s="1"/>
  <c r="BG135" i="6" s="1"/>
  <c r="BH135" i="6" s="1"/>
  <c r="O134" i="41"/>
  <c r="I369" i="41"/>
  <c r="H369" i="41"/>
  <c r="I47" i="41"/>
  <c r="H47" i="41"/>
  <c r="H364" i="41"/>
  <c r="I364" i="41"/>
  <c r="AW361" i="6"/>
  <c r="BF361" i="6" s="1"/>
  <c r="BG361" i="6" s="1"/>
  <c r="BH361" i="6" s="1"/>
  <c r="O360" i="41"/>
  <c r="J323" i="41"/>
  <c r="I323" i="41"/>
  <c r="I265" i="41"/>
  <c r="H265" i="41"/>
  <c r="J265" i="41"/>
  <c r="H254" i="41"/>
  <c r="J254" i="41"/>
  <c r="H253" i="41"/>
  <c r="I253" i="41"/>
  <c r="H160" i="41"/>
  <c r="I160" i="41"/>
  <c r="H123" i="41"/>
  <c r="I123" i="41"/>
  <c r="H80" i="41"/>
  <c r="I80" i="41"/>
  <c r="H66" i="41"/>
  <c r="I66" i="41"/>
  <c r="H63" i="41"/>
  <c r="I63" i="41"/>
  <c r="AW173" i="6"/>
  <c r="BF173" i="6" s="1"/>
  <c r="BG173" i="6" s="1"/>
  <c r="BH173" i="6" s="1"/>
  <c r="O172" i="41"/>
  <c r="AW155" i="6"/>
  <c r="BF155" i="6" s="1"/>
  <c r="BG155" i="6" s="1"/>
  <c r="BH155" i="6" s="1"/>
  <c r="O154" i="41"/>
  <c r="O291" i="41"/>
  <c r="AW292" i="6"/>
  <c r="BF292" i="6" s="1"/>
  <c r="BG292" i="6" s="1"/>
  <c r="BH292" i="6" s="1"/>
  <c r="BF356" i="6"/>
  <c r="BG356" i="6" s="1"/>
  <c r="BH356" i="6" s="1"/>
  <c r="O191" i="41"/>
  <c r="O239" i="41"/>
  <c r="AW240" i="6"/>
  <c r="BF240" i="6" s="1"/>
  <c r="BG240" i="6" s="1"/>
  <c r="BH240" i="6" s="1"/>
  <c r="O206" i="41"/>
  <c r="AW172" i="6"/>
  <c r="BF172" i="6" s="1"/>
  <c r="BG172" i="6" s="1"/>
  <c r="BH172" i="6" s="1"/>
  <c r="O147" i="41"/>
  <c r="AW148" i="6"/>
  <c r="BF148" i="6" s="1"/>
  <c r="BG148" i="6" s="1"/>
  <c r="BH148" i="6" s="1"/>
  <c r="J369" i="41"/>
  <c r="J358" i="41"/>
  <c r="J352" i="41"/>
  <c r="I352" i="41"/>
  <c r="I347" i="41"/>
  <c r="H328" i="41"/>
  <c r="J328" i="41"/>
  <c r="I328" i="41"/>
  <c r="H319" i="41"/>
  <c r="J319" i="41"/>
  <c r="I319" i="41"/>
  <c r="I315" i="41"/>
  <c r="I301" i="41"/>
  <c r="I279" i="41"/>
  <c r="J279" i="41"/>
  <c r="H279" i="41"/>
  <c r="I269" i="41"/>
  <c r="J269" i="41"/>
  <c r="H266" i="41"/>
  <c r="AW266" i="6"/>
  <c r="BF266" i="6" s="1"/>
  <c r="BG266" i="6" s="1"/>
  <c r="BH266" i="6" s="1"/>
  <c r="O265" i="41"/>
  <c r="AW265" i="6"/>
  <c r="BF265" i="6" s="1"/>
  <c r="BG265" i="6" s="1"/>
  <c r="BH265" i="6" s="1"/>
  <c r="O264" i="41"/>
  <c r="I254" i="41"/>
  <c r="H240" i="41"/>
  <c r="J240" i="41"/>
  <c r="H239" i="41"/>
  <c r="J239" i="41"/>
  <c r="H237" i="41"/>
  <c r="J237" i="41"/>
  <c r="I223" i="41"/>
  <c r="I192" i="41"/>
  <c r="H192" i="41"/>
  <c r="I164" i="41"/>
  <c r="J164" i="41"/>
  <c r="H164" i="41"/>
  <c r="C105" i="41"/>
  <c r="I105" i="41"/>
  <c r="H89" i="41"/>
  <c r="I89" i="41"/>
  <c r="AW133" i="6"/>
  <c r="BF133" i="6" s="1"/>
  <c r="BG133" i="6" s="1"/>
  <c r="BH133" i="6" s="1"/>
  <c r="BF181" i="6"/>
  <c r="BG181" i="6" s="1"/>
  <c r="BH181" i="6" s="1"/>
  <c r="J153" i="41"/>
  <c r="O229" i="41"/>
  <c r="AW228" i="6"/>
  <c r="BF228" i="6" s="1"/>
  <c r="BG228" i="6" s="1"/>
  <c r="BH228" i="6" s="1"/>
  <c r="O227" i="41"/>
  <c r="H366" i="41"/>
  <c r="J347" i="41"/>
  <c r="H331" i="41"/>
  <c r="J331" i="41"/>
  <c r="I331" i="41"/>
  <c r="H303" i="41"/>
  <c r="I303" i="41"/>
  <c r="J303" i="41"/>
  <c r="H285" i="41"/>
  <c r="J285" i="41"/>
  <c r="O271" i="41"/>
  <c r="I281" i="41"/>
  <c r="H281" i="41"/>
  <c r="J281" i="41"/>
  <c r="AW193" i="6"/>
  <c r="BF193" i="6" s="1"/>
  <c r="BG193" i="6" s="1"/>
  <c r="BH193" i="6" s="1"/>
  <c r="H368" i="41"/>
  <c r="J368" i="41"/>
  <c r="I368" i="41"/>
  <c r="I162" i="41"/>
  <c r="H162" i="41"/>
  <c r="I106" i="41"/>
  <c r="C106" i="41"/>
  <c r="C37" i="41"/>
  <c r="I37" i="41"/>
  <c r="I117" i="41"/>
  <c r="H117" i="41"/>
  <c r="H93" i="41"/>
  <c r="I93" i="41"/>
  <c r="H370" i="41"/>
  <c r="I370" i="41"/>
  <c r="O309" i="41"/>
  <c r="AW310" i="6"/>
  <c r="BF310" i="6" s="1"/>
  <c r="BG310" i="6" s="1"/>
  <c r="BH310" i="6" s="1"/>
  <c r="AW282" i="6"/>
  <c r="BF282" i="6" s="1"/>
  <c r="BG282" i="6" s="1"/>
  <c r="BH282" i="6" s="1"/>
  <c r="O281" i="41"/>
  <c r="I251" i="41"/>
  <c r="H251" i="41"/>
  <c r="I250" i="41"/>
  <c r="H250" i="41"/>
  <c r="H232" i="41"/>
  <c r="I150" i="41"/>
  <c r="H136" i="41"/>
  <c r="I136" i="41"/>
  <c r="H134" i="41"/>
  <c r="H135" i="41"/>
  <c r="I135" i="41"/>
  <c r="BF198" i="6"/>
  <c r="BG198" i="6" s="1"/>
  <c r="BH198" i="6" s="1"/>
  <c r="O370" i="41"/>
  <c r="I346" i="41"/>
  <c r="H346" i="41"/>
  <c r="I339" i="41"/>
  <c r="I261" i="41"/>
  <c r="I201" i="41"/>
  <c r="I200" i="41"/>
  <c r="H200" i="41"/>
  <c r="J134" i="41"/>
  <c r="J370" i="41"/>
  <c r="H339" i="41"/>
  <c r="H309" i="41"/>
  <c r="I309" i="41"/>
  <c r="H289" i="41"/>
  <c r="I289" i="41"/>
  <c r="I264" i="41"/>
  <c r="H264" i="41"/>
  <c r="I203" i="41"/>
  <c r="I163" i="41"/>
  <c r="H163" i="41"/>
  <c r="I149" i="41"/>
  <c r="H149" i="41"/>
  <c r="I24" i="41"/>
  <c r="J283" i="41"/>
  <c r="I283" i="41"/>
  <c r="I215" i="41"/>
  <c r="H215" i="41"/>
  <c r="H173" i="41"/>
  <c r="I173" i="41"/>
  <c r="I138" i="41"/>
  <c r="H138" i="41"/>
  <c r="I121" i="41"/>
  <c r="H121" i="41"/>
  <c r="I26" i="41"/>
  <c r="H26" i="41"/>
  <c r="C19" i="41"/>
  <c r="I19" i="41"/>
  <c r="C34" i="41"/>
  <c r="I34" i="41"/>
  <c r="I320" i="41"/>
  <c r="J320" i="41"/>
  <c r="I244" i="41"/>
  <c r="H244" i="41"/>
  <c r="H205" i="41"/>
  <c r="I205" i="41"/>
  <c r="I141" i="41"/>
  <c r="I72" i="41"/>
  <c r="I65" i="41"/>
  <c r="H65" i="41"/>
  <c r="I178" i="41"/>
  <c r="H178" i="41"/>
  <c r="H175" i="41"/>
  <c r="I175" i="41"/>
  <c r="I74" i="41"/>
  <c r="H74" i="41"/>
  <c r="I50" i="41"/>
  <c r="I27" i="41"/>
  <c r="I41" i="41"/>
  <c r="C41" i="41"/>
  <c r="H32" i="37"/>
  <c r="I107" i="41"/>
  <c r="I79" i="41"/>
  <c r="F35" i="37"/>
  <c r="M28" i="37"/>
  <c r="AG2" i="18"/>
  <c r="AS2" i="18"/>
  <c r="I69" i="41"/>
  <c r="C69" i="41"/>
  <c r="I59" i="41"/>
  <c r="I33" i="41"/>
  <c r="A16" i="41"/>
  <c r="A22" i="41"/>
  <c r="F12" i="49"/>
  <c r="D8" i="49" s="1"/>
  <c r="A11" i="41"/>
  <c r="A12" i="41"/>
  <c r="A37" i="41"/>
  <c r="A52" i="41"/>
  <c r="A53" i="41"/>
  <c r="A63" i="41"/>
  <c r="A68" i="41"/>
  <c r="A74" i="41"/>
  <c r="A85" i="41"/>
  <c r="A94" i="41"/>
  <c r="A101" i="41"/>
  <c r="A118" i="41"/>
  <c r="A121" i="41"/>
  <c r="A127" i="41"/>
  <c r="A141" i="41"/>
  <c r="D141" i="41" s="1"/>
  <c r="A154" i="41"/>
  <c r="D154" i="41" s="1"/>
  <c r="BP2" i="18"/>
  <c r="I110" i="41"/>
  <c r="I109" i="41"/>
  <c r="I11" i="41"/>
  <c r="H142" i="37"/>
  <c r="J142" i="37" s="1"/>
  <c r="H108" i="37"/>
  <c r="J108" i="37" s="1"/>
  <c r="H125" i="37"/>
  <c r="H123" i="37" s="1"/>
  <c r="BF234" i="6"/>
  <c r="BG234" i="6" s="1"/>
  <c r="BH234" i="6" s="1"/>
  <c r="BA234" i="6"/>
  <c r="H118" i="37"/>
  <c r="J120" i="37"/>
  <c r="H141" i="37"/>
  <c r="J141" i="37" s="1"/>
  <c r="BB246" i="6"/>
  <c r="BA199" i="6"/>
  <c r="BF199" i="6"/>
  <c r="BG199" i="6" s="1"/>
  <c r="BH199" i="6" s="1"/>
  <c r="BB168" i="6"/>
  <c r="BF168" i="6"/>
  <c r="BG168" i="6" s="1"/>
  <c r="BH168" i="6" s="1"/>
  <c r="BA254" i="6"/>
  <c r="BF254" i="6"/>
  <c r="BG254" i="6" s="1"/>
  <c r="BH254" i="6" s="1"/>
  <c r="BB192" i="6"/>
  <c r="BF192" i="6"/>
  <c r="BG192" i="6" s="1"/>
  <c r="BH192" i="6" s="1"/>
  <c r="O255" i="41"/>
  <c r="AW256" i="6"/>
  <c r="BF256" i="6" s="1"/>
  <c r="BG256" i="6" s="1"/>
  <c r="BH256" i="6" s="1"/>
  <c r="BB140" i="6"/>
  <c r="BB258" i="6"/>
  <c r="BF258" i="6"/>
  <c r="BG258" i="6" s="1"/>
  <c r="BH258" i="6" s="1"/>
  <c r="BA239" i="6"/>
  <c r="BF239" i="6"/>
  <c r="BG239" i="6" s="1"/>
  <c r="BH239" i="6" s="1"/>
  <c r="BB149" i="6"/>
  <c r="BF149" i="6"/>
  <c r="BG149" i="6" s="1"/>
  <c r="BH149" i="6" s="1"/>
  <c r="O159" i="41"/>
  <c r="AW160" i="6"/>
  <c r="BF160" i="6" s="1"/>
  <c r="BG160" i="6" s="1"/>
  <c r="BH160" i="6" s="1"/>
  <c r="AW163" i="6"/>
  <c r="BF163" i="6" s="1"/>
  <c r="BG163" i="6" s="1"/>
  <c r="BH163" i="6" s="1"/>
  <c r="O162" i="41"/>
  <c r="BB214" i="6"/>
  <c r="BF214" i="6"/>
  <c r="BG214" i="6" s="1"/>
  <c r="BH214" i="6" s="1"/>
  <c r="O230" i="41"/>
  <c r="AW231" i="6"/>
  <c r="BF231" i="6" s="1"/>
  <c r="BG231" i="6" s="1"/>
  <c r="BH231" i="6" s="1"/>
  <c r="BF179" i="6"/>
  <c r="BG179" i="6" s="1"/>
  <c r="BH179" i="6" s="1"/>
  <c r="CC1" i="11"/>
  <c r="I359" i="41"/>
  <c r="J359" i="41"/>
  <c r="H359" i="41"/>
  <c r="J357" i="41"/>
  <c r="H357" i="41"/>
  <c r="O314" i="41"/>
  <c r="AW315" i="6"/>
  <c r="BF315" i="6" s="1"/>
  <c r="BG315" i="6" s="1"/>
  <c r="BH315" i="6" s="1"/>
  <c r="C102" i="41"/>
  <c r="I102" i="41"/>
  <c r="C81" i="41"/>
  <c r="I81" i="41"/>
  <c r="I54" i="41"/>
  <c r="H54" i="41"/>
  <c r="BF147" i="6"/>
  <c r="BG147" i="6" s="1"/>
  <c r="BH147" i="6" s="1"/>
  <c r="BF249" i="6"/>
  <c r="BG249" i="6" s="1"/>
  <c r="BH249" i="6" s="1"/>
  <c r="BF227" i="6"/>
  <c r="BG227" i="6" s="1"/>
  <c r="BH227" i="6" s="1"/>
  <c r="AW197" i="6"/>
  <c r="BF197" i="6" s="1"/>
  <c r="BG197" i="6" s="1"/>
  <c r="BH197" i="6" s="1"/>
  <c r="O176" i="41"/>
  <c r="O359" i="41"/>
  <c r="I356" i="41"/>
  <c r="H356" i="41"/>
  <c r="J356" i="41"/>
  <c r="I351" i="41"/>
  <c r="J351" i="41"/>
  <c r="I295" i="41"/>
  <c r="H295" i="41"/>
  <c r="I68" i="41"/>
  <c r="H68" i="41"/>
  <c r="O233" i="41"/>
  <c r="J353" i="41"/>
  <c r="H353" i="41"/>
  <c r="J342" i="41"/>
  <c r="I342" i="41"/>
  <c r="H342" i="41"/>
  <c r="AW342" i="6"/>
  <c r="BF342" i="6" s="1"/>
  <c r="BG342" i="6" s="1"/>
  <c r="BH342" i="6" s="1"/>
  <c r="O341" i="41"/>
  <c r="AW298" i="6"/>
  <c r="BF298" i="6" s="1"/>
  <c r="BG298" i="6" s="1"/>
  <c r="BH298" i="6" s="1"/>
  <c r="O297" i="41"/>
  <c r="I207" i="41"/>
  <c r="H207" i="41"/>
  <c r="C111" i="41"/>
  <c r="I111" i="41"/>
  <c r="I108" i="41"/>
  <c r="H108" i="41"/>
  <c r="O205" i="41"/>
  <c r="AW180" i="6"/>
  <c r="BF180" i="6" s="1"/>
  <c r="BG180" i="6" s="1"/>
  <c r="BH180" i="6" s="1"/>
  <c r="AW260" i="6"/>
  <c r="BF260" i="6" s="1"/>
  <c r="BG260" i="6" s="1"/>
  <c r="BH260" i="6" s="1"/>
  <c r="O259" i="41"/>
  <c r="BF159" i="6"/>
  <c r="BG159" i="6" s="1"/>
  <c r="BH159" i="6" s="1"/>
  <c r="O248" i="41"/>
  <c r="BF369" i="6"/>
  <c r="BG369" i="6" s="1"/>
  <c r="BH369" i="6" s="1"/>
  <c r="H348" i="41"/>
  <c r="J348" i="41"/>
  <c r="I348" i="41"/>
  <c r="J345" i="41"/>
  <c r="H327" i="41"/>
  <c r="J327" i="41"/>
  <c r="J311" i="41"/>
  <c r="I311" i="41"/>
  <c r="AW311" i="6"/>
  <c r="BF311" i="6" s="1"/>
  <c r="BG311" i="6" s="1"/>
  <c r="BH311" i="6" s="1"/>
  <c r="O310" i="41"/>
  <c r="J292" i="41"/>
  <c r="I292" i="41"/>
  <c r="J263" i="41"/>
  <c r="I263" i="41"/>
  <c r="C115" i="41"/>
  <c r="I115" i="41"/>
  <c r="BF243" i="6"/>
  <c r="BG243" i="6" s="1"/>
  <c r="BH243" i="6" s="1"/>
  <c r="BF235" i="6"/>
  <c r="BG235" i="6" s="1"/>
  <c r="BH235" i="6" s="1"/>
  <c r="AW237" i="6"/>
  <c r="BF237" i="6" s="1"/>
  <c r="BG237" i="6" s="1"/>
  <c r="BH237" i="6" s="1"/>
  <c r="AW223" i="6"/>
  <c r="BF223" i="6" s="1"/>
  <c r="BG223" i="6" s="1"/>
  <c r="BH223" i="6" s="1"/>
  <c r="O185" i="41"/>
  <c r="J361" i="41"/>
  <c r="I361" i="41"/>
  <c r="O347" i="41"/>
  <c r="AW348" i="6"/>
  <c r="BF348" i="6" s="1"/>
  <c r="BG348" i="6" s="1"/>
  <c r="BH348" i="6" s="1"/>
  <c r="I345" i="41"/>
  <c r="AW346" i="6"/>
  <c r="BF346" i="6" s="1"/>
  <c r="BG346" i="6" s="1"/>
  <c r="BH346" i="6" s="1"/>
  <c r="O345" i="41"/>
  <c r="H306" i="41"/>
  <c r="J306" i="41"/>
  <c r="I291" i="41"/>
  <c r="H291" i="41"/>
  <c r="J113" i="37"/>
  <c r="BF219" i="6"/>
  <c r="BG219" i="6" s="1"/>
  <c r="BH219" i="6" s="1"/>
  <c r="AW156" i="6"/>
  <c r="BF156" i="6" s="1"/>
  <c r="BG156" i="6" s="1"/>
  <c r="BH156" i="6" s="1"/>
  <c r="I341" i="41"/>
  <c r="J341" i="41"/>
  <c r="H336" i="41"/>
  <c r="J336" i="41"/>
  <c r="I336" i="41"/>
  <c r="I326" i="41"/>
  <c r="J326" i="41"/>
  <c r="H326" i="41"/>
  <c r="O301" i="41"/>
  <c r="AW302" i="6"/>
  <c r="BF302" i="6" s="1"/>
  <c r="BG302" i="6" s="1"/>
  <c r="BH302" i="6" s="1"/>
  <c r="J295" i="41"/>
  <c r="I228" i="41"/>
  <c r="H228" i="41"/>
  <c r="H209" i="41"/>
  <c r="I209" i="41"/>
  <c r="AW352" i="6"/>
  <c r="BF352" i="6" s="1"/>
  <c r="BG352" i="6" s="1"/>
  <c r="BH352" i="6" s="1"/>
  <c r="O351" i="41"/>
  <c r="AW351" i="6"/>
  <c r="BF351" i="6" s="1"/>
  <c r="BG351" i="6" s="1"/>
  <c r="BH351" i="6" s="1"/>
  <c r="O350" i="41"/>
  <c r="H350" i="41"/>
  <c r="I350" i="41"/>
  <c r="J350" i="41"/>
  <c r="I343" i="41"/>
  <c r="H343" i="41"/>
  <c r="J337" i="41"/>
  <c r="I333" i="41"/>
  <c r="O316" i="41"/>
  <c r="AW317" i="6"/>
  <c r="BF317" i="6" s="1"/>
  <c r="BG317" i="6" s="1"/>
  <c r="BH317" i="6" s="1"/>
  <c r="H310" i="41"/>
  <c r="J310" i="41"/>
  <c r="J305" i="41"/>
  <c r="I305" i="41"/>
  <c r="J286" i="41"/>
  <c r="H286" i="41"/>
  <c r="I238" i="41"/>
  <c r="H167" i="41"/>
  <c r="I167" i="41"/>
  <c r="I147" i="41"/>
  <c r="I122" i="41"/>
  <c r="H122" i="41"/>
  <c r="C75" i="41"/>
  <c r="I75" i="41"/>
  <c r="C38" i="41"/>
  <c r="I38" i="41"/>
  <c r="C23" i="41"/>
  <c r="I23" i="41"/>
  <c r="J255" i="41"/>
  <c r="AW358" i="6"/>
  <c r="BF358" i="6" s="1"/>
  <c r="BG358" i="6" s="1"/>
  <c r="BH358" i="6" s="1"/>
  <c r="I340" i="41"/>
  <c r="H338" i="41"/>
  <c r="I310" i="41"/>
  <c r="I304" i="41"/>
  <c r="AW300" i="6"/>
  <c r="BF300" i="6" s="1"/>
  <c r="BG300" i="6" s="1"/>
  <c r="BH300" i="6" s="1"/>
  <c r="J290" i="41"/>
  <c r="I290" i="41"/>
  <c r="AW278" i="6"/>
  <c r="BF278" i="6" s="1"/>
  <c r="BG278" i="6" s="1"/>
  <c r="BH278" i="6" s="1"/>
  <c r="AW273" i="6"/>
  <c r="BF273" i="6" s="1"/>
  <c r="BG273" i="6" s="1"/>
  <c r="BH273" i="6" s="1"/>
  <c r="O266" i="41"/>
  <c r="I260" i="41"/>
  <c r="I245" i="41"/>
  <c r="H193" i="41"/>
  <c r="H184" i="41"/>
  <c r="I184" i="41"/>
  <c r="H157" i="41"/>
  <c r="I157" i="41"/>
  <c r="H142" i="41"/>
  <c r="I142" i="41"/>
  <c r="I130" i="41"/>
  <c r="I127" i="41"/>
  <c r="H118" i="41"/>
  <c r="I118" i="41"/>
  <c r="C110" i="41"/>
  <c r="I101" i="41"/>
  <c r="H101" i="41"/>
  <c r="I87" i="41"/>
  <c r="BF343" i="6"/>
  <c r="BG343" i="6" s="1"/>
  <c r="BH343" i="6" s="1"/>
  <c r="J338" i="41"/>
  <c r="H313" i="41"/>
  <c r="I313" i="41"/>
  <c r="I300" i="41"/>
  <c r="H300" i="41"/>
  <c r="AW299" i="6"/>
  <c r="BF299" i="6" s="1"/>
  <c r="BG299" i="6" s="1"/>
  <c r="BH299" i="6" s="1"/>
  <c r="J280" i="41"/>
  <c r="I280" i="41"/>
  <c r="I270" i="41"/>
  <c r="J270" i="41"/>
  <c r="I258" i="41"/>
  <c r="H194" i="41"/>
  <c r="I188" i="41"/>
  <c r="H188" i="41"/>
  <c r="H145" i="41"/>
  <c r="I145" i="41"/>
  <c r="H133" i="41"/>
  <c r="I133" i="41"/>
  <c r="H128" i="41"/>
  <c r="I128" i="41"/>
  <c r="AW301" i="6"/>
  <c r="BF301" i="6" s="1"/>
  <c r="BG301" i="6" s="1"/>
  <c r="BH301" i="6" s="1"/>
  <c r="O300" i="41"/>
  <c r="AW261" i="6"/>
  <c r="BF261" i="6" s="1"/>
  <c r="BG261" i="6" s="1"/>
  <c r="BH261" i="6" s="1"/>
  <c r="H257" i="41"/>
  <c r="I257" i="41"/>
  <c r="I222" i="41"/>
  <c r="H222" i="41"/>
  <c r="H189" i="41"/>
  <c r="I189" i="41"/>
  <c r="I166" i="41"/>
  <c r="H166" i="41"/>
  <c r="C126" i="41"/>
  <c r="I126" i="41"/>
  <c r="C125" i="41"/>
  <c r="I125" i="41"/>
  <c r="C32" i="41"/>
  <c r="I32" i="41"/>
  <c r="H227" i="41"/>
  <c r="I227" i="41"/>
  <c r="I186" i="41"/>
  <c r="H186" i="41"/>
  <c r="H185" i="41"/>
  <c r="I185" i="41"/>
  <c r="H169" i="41"/>
  <c r="I169" i="41"/>
  <c r="I113" i="41"/>
  <c r="H113" i="41"/>
  <c r="I98" i="41"/>
  <c r="C57" i="41"/>
  <c r="I57" i="41"/>
  <c r="J335" i="41"/>
  <c r="H333" i="41"/>
  <c r="J329" i="41"/>
  <c r="H323" i="41"/>
  <c r="H314" i="41"/>
  <c r="H299" i="41"/>
  <c r="J299" i="41"/>
  <c r="H297" i="41"/>
  <c r="H298" i="41"/>
  <c r="J298" i="41"/>
  <c r="H275" i="41"/>
  <c r="I276" i="41"/>
  <c r="H276" i="41"/>
  <c r="H268" i="41"/>
  <c r="H261" i="41"/>
  <c r="I255" i="41"/>
  <c r="I237" i="41"/>
  <c r="I231" i="41"/>
  <c r="I221" i="41"/>
  <c r="H221" i="41"/>
  <c r="H212" i="41"/>
  <c r="I212" i="41"/>
  <c r="I143" i="41"/>
  <c r="H143" i="41"/>
  <c r="H140" i="41"/>
  <c r="I140" i="41"/>
  <c r="I119" i="41"/>
  <c r="H119" i="41"/>
  <c r="C83" i="41"/>
  <c r="I83" i="41"/>
  <c r="I78" i="41"/>
  <c r="I22" i="41"/>
  <c r="H22" i="41"/>
  <c r="I335" i="41"/>
  <c r="O321" i="41"/>
  <c r="I284" i="41"/>
  <c r="J284" i="41"/>
  <c r="J278" i="41"/>
  <c r="I278" i="41"/>
  <c r="I268" i="41"/>
  <c r="I235" i="41"/>
  <c r="I172" i="41"/>
  <c r="I129" i="41"/>
  <c r="I124" i="41"/>
  <c r="C116" i="41"/>
  <c r="H112" i="41"/>
  <c r="I112" i="41"/>
  <c r="H70" i="41"/>
  <c r="I70" i="41"/>
  <c r="I12" i="41"/>
  <c r="C12" i="41"/>
  <c r="I14" i="41"/>
  <c r="H14" i="41"/>
  <c r="I156" i="41"/>
  <c r="H139" i="41"/>
  <c r="I139" i="41"/>
  <c r="H100" i="41"/>
  <c r="I100" i="41"/>
  <c r="I95" i="41"/>
  <c r="I86" i="41"/>
  <c r="H84" i="41"/>
  <c r="I84" i="41"/>
  <c r="H56" i="41"/>
  <c r="I56" i="41"/>
  <c r="C39" i="41"/>
  <c r="I39" i="41"/>
  <c r="I36" i="41"/>
  <c r="I18" i="41"/>
  <c r="H17" i="41"/>
  <c r="I17" i="41"/>
  <c r="I42" i="41"/>
  <c r="I148" i="41"/>
  <c r="H120" i="41"/>
  <c r="I120" i="41"/>
  <c r="I103" i="41"/>
  <c r="I85" i="41"/>
  <c r="I71" i="41"/>
  <c r="H71" i="41"/>
  <c r="I64" i="41"/>
  <c r="C50" i="41"/>
  <c r="I44" i="41"/>
  <c r="C21" i="41"/>
  <c r="I21" i="41"/>
  <c r="I96" i="41"/>
  <c r="H90" i="41"/>
  <c r="I90" i="41"/>
  <c r="C79" i="41"/>
  <c r="C67" i="41"/>
  <c r="I67" i="41"/>
  <c r="C51" i="41"/>
  <c r="I51" i="41"/>
  <c r="I48" i="41"/>
  <c r="I62" i="41"/>
  <c r="C55" i="41"/>
  <c r="I55" i="41"/>
  <c r="I49" i="41"/>
  <c r="I46" i="41"/>
  <c r="I28" i="41"/>
  <c r="C11" i="41"/>
  <c r="B11" i="41"/>
  <c r="C30" i="41"/>
  <c r="I30" i="41"/>
  <c r="C13" i="41"/>
  <c r="I13" i="41"/>
  <c r="AW269" i="6"/>
  <c r="BF269" i="6" s="1"/>
  <c r="BG269" i="6" s="1"/>
  <c r="BH269" i="6" s="1"/>
  <c r="I249" i="41"/>
  <c r="I190" i="41"/>
  <c r="H104" i="41"/>
  <c r="I104" i="41"/>
  <c r="H95" i="41"/>
  <c r="H91" i="41"/>
  <c r="I91" i="41"/>
  <c r="I76" i="41"/>
  <c r="I73" i="41"/>
  <c r="I58" i="41"/>
  <c r="I45" i="41"/>
  <c r="I43" i="41"/>
  <c r="H43" i="41"/>
  <c r="I40" i="41"/>
  <c r="I16" i="41"/>
  <c r="I92" i="41"/>
  <c r="I94" i="41"/>
  <c r="I20" i="41"/>
  <c r="I15" i="41"/>
  <c r="I31" i="41"/>
  <c r="I99" i="41"/>
  <c r="I29" i="41"/>
  <c r="B6" i="40"/>
  <c r="B20" i="40"/>
  <c r="BT1" i="18"/>
  <c r="AI2" i="18"/>
  <c r="BB244" i="6"/>
  <c r="BF244" i="6"/>
  <c r="BG244" i="6" s="1"/>
  <c r="BH244" i="6" s="1"/>
  <c r="BF230" i="6"/>
  <c r="BG230" i="6" s="1"/>
  <c r="BH230" i="6" s="1"/>
  <c r="BA230" i="6"/>
  <c r="BB208" i="6"/>
  <c r="BA206" i="6"/>
  <c r="BF206" i="6"/>
  <c r="BG206" i="6" s="1"/>
  <c r="BH206" i="6" s="1"/>
  <c r="BB197" i="6"/>
  <c r="BA196" i="6"/>
  <c r="BF196" i="6"/>
  <c r="BG196" i="6" s="1"/>
  <c r="BH196" i="6" s="1"/>
  <c r="BB193" i="6"/>
  <c r="BA189" i="6"/>
  <c r="BF189" i="6"/>
  <c r="BG189" i="6" s="1"/>
  <c r="BH189" i="6" s="1"/>
  <c r="BB182" i="6"/>
  <c r="BF182" i="6"/>
  <c r="BG182" i="6" s="1"/>
  <c r="BH182" i="6" s="1"/>
  <c r="BB161" i="6"/>
  <c r="BF161" i="6"/>
  <c r="BG161" i="6" s="1"/>
  <c r="BH161" i="6" s="1"/>
  <c r="BB156" i="6"/>
  <c r="BA142" i="6"/>
  <c r="AW191" i="6"/>
  <c r="BF191" i="6" s="1"/>
  <c r="BG191" i="6" s="1"/>
  <c r="BH191" i="6" s="1"/>
  <c r="O190" i="41"/>
  <c r="AW226" i="6"/>
  <c r="BF226" i="6" s="1"/>
  <c r="BG226" i="6" s="1"/>
  <c r="BH226" i="6" s="1"/>
  <c r="O225" i="41"/>
  <c r="AW205" i="6"/>
  <c r="BF205" i="6" s="1"/>
  <c r="BG205" i="6" s="1"/>
  <c r="BH205" i="6" s="1"/>
  <c r="O204" i="41"/>
  <c r="BF174" i="6"/>
  <c r="BG174" i="6" s="1"/>
  <c r="BH174" i="6" s="1"/>
  <c r="O221" i="41"/>
  <c r="AW222" i="6"/>
  <c r="BF222" i="6" s="1"/>
  <c r="BG222" i="6" s="1"/>
  <c r="BH222" i="6" s="1"/>
  <c r="O148" i="41"/>
  <c r="O164" i="41"/>
  <c r="AW151" i="6"/>
  <c r="BF151" i="6" s="1"/>
  <c r="BG151" i="6" s="1"/>
  <c r="BH151" i="6" s="1"/>
  <c r="O150" i="41"/>
  <c r="BA243" i="6"/>
  <c r="O202" i="41"/>
  <c r="AW203" i="6"/>
  <c r="BF203" i="6" s="1"/>
  <c r="BG203" i="6" s="1"/>
  <c r="BH203" i="6" s="1"/>
  <c r="O193" i="41"/>
  <c r="AW194" i="6"/>
  <c r="BF194" i="6" s="1"/>
  <c r="BG194" i="6" s="1"/>
  <c r="BH194" i="6" s="1"/>
  <c r="AW153" i="6"/>
  <c r="BF153" i="6" s="1"/>
  <c r="BG153" i="6" s="1"/>
  <c r="BH153" i="6" s="1"/>
  <c r="O152" i="41"/>
  <c r="AW138" i="6"/>
  <c r="BF138" i="6" s="1"/>
  <c r="BG138" i="6" s="1"/>
  <c r="BH138" i="6" s="1"/>
  <c r="O137" i="41"/>
  <c r="O234" i="41"/>
  <c r="AW221" i="6"/>
  <c r="BF221" i="6" s="1"/>
  <c r="BG221" i="6" s="1"/>
  <c r="BH221" i="6" s="1"/>
  <c r="AW209" i="6"/>
  <c r="BF209" i="6" s="1"/>
  <c r="BG209" i="6" s="1"/>
  <c r="BH209" i="6" s="1"/>
  <c r="O194" i="41"/>
  <c r="AW195" i="6"/>
  <c r="BF195" i="6" s="1"/>
  <c r="BG195" i="6" s="1"/>
  <c r="BH195" i="6" s="1"/>
  <c r="AW154" i="6"/>
  <c r="BF154" i="6" s="1"/>
  <c r="BG154" i="6" s="1"/>
  <c r="BH154" i="6" s="1"/>
  <c r="O153" i="41"/>
  <c r="BF360" i="6"/>
  <c r="BG360" i="6" s="1"/>
  <c r="BH360" i="6" s="1"/>
  <c r="BF165" i="6"/>
  <c r="BG165" i="6" s="1"/>
  <c r="BH165" i="6" s="1"/>
  <c r="AW232" i="6"/>
  <c r="BF232" i="6" s="1"/>
  <c r="BG232" i="6" s="1"/>
  <c r="BH232" i="6" s="1"/>
  <c r="O198" i="41"/>
  <c r="O197" i="41"/>
  <c r="O189" i="41"/>
  <c r="AW132" i="6"/>
  <c r="BF132" i="6" s="1"/>
  <c r="BG132" i="6" s="1"/>
  <c r="BH132" i="6" s="1"/>
  <c r="BF257" i="6"/>
  <c r="BG257" i="6" s="1"/>
  <c r="BH257" i="6" s="1"/>
  <c r="O252" i="41"/>
  <c r="J121" i="37"/>
  <c r="O215" i="41"/>
  <c r="AW204" i="6"/>
  <c r="BF204" i="6" s="1"/>
  <c r="BG204" i="6" s="1"/>
  <c r="BH204" i="6" s="1"/>
  <c r="O307" i="41"/>
  <c r="AW308" i="6"/>
  <c r="BF308" i="6" s="1"/>
  <c r="BG308" i="6" s="1"/>
  <c r="BH308" i="6" s="1"/>
  <c r="O278" i="41"/>
  <c r="AW279" i="6"/>
  <c r="BF279" i="6" s="1"/>
  <c r="BG279" i="6" s="1"/>
  <c r="BH279" i="6" s="1"/>
  <c r="BF144" i="6"/>
  <c r="BG144" i="6" s="1"/>
  <c r="BH144" i="6" s="1"/>
  <c r="AW212" i="6"/>
  <c r="BF212" i="6" s="1"/>
  <c r="BG212" i="6" s="1"/>
  <c r="BH212" i="6" s="1"/>
  <c r="O258" i="41"/>
  <c r="AW339" i="6"/>
  <c r="BF339" i="6" s="1"/>
  <c r="BG339" i="6" s="1"/>
  <c r="BH339" i="6" s="1"/>
  <c r="O338" i="41"/>
  <c r="O296" i="41"/>
  <c r="AW297" i="6"/>
  <c r="BF297" i="6" s="1"/>
  <c r="BG297" i="6" s="1"/>
  <c r="BH297" i="6" s="1"/>
  <c r="BF294" i="6"/>
  <c r="BG294" i="6" s="1"/>
  <c r="BH294" i="6" s="1"/>
  <c r="O363" i="41"/>
  <c r="AW364" i="6"/>
  <c r="BF364" i="6" s="1"/>
  <c r="BG364" i="6" s="1"/>
  <c r="BH364" i="6" s="1"/>
  <c r="AW336" i="6"/>
  <c r="BF336" i="6" s="1"/>
  <c r="BG336" i="6" s="1"/>
  <c r="BH336" i="6" s="1"/>
  <c r="O335" i="41"/>
  <c r="AW287" i="6"/>
  <c r="BF287" i="6" s="1"/>
  <c r="BG287" i="6" s="1"/>
  <c r="BH287" i="6" s="1"/>
  <c r="O286" i="41"/>
  <c r="O261" i="41"/>
  <c r="AW262" i="6"/>
  <c r="BF262" i="6" s="1"/>
  <c r="BG262" i="6" s="1"/>
  <c r="BH262" i="6" s="1"/>
  <c r="O226" i="41"/>
  <c r="O213" i="41"/>
  <c r="O184" i="41"/>
  <c r="AW150" i="6"/>
  <c r="BF150" i="6" s="1"/>
  <c r="BG150" i="6" s="1"/>
  <c r="BH150" i="6" s="1"/>
  <c r="BF371" i="6"/>
  <c r="BG371" i="6" s="1"/>
  <c r="BH371" i="6" s="1"/>
  <c r="BF368" i="6"/>
  <c r="BG368" i="6" s="1"/>
  <c r="BH368" i="6" s="1"/>
  <c r="AW359" i="6"/>
  <c r="BF359" i="6" s="1"/>
  <c r="BG359" i="6" s="1"/>
  <c r="BH359" i="6" s="1"/>
  <c r="O358" i="41"/>
  <c r="AW263" i="6"/>
  <c r="BF263" i="6" s="1"/>
  <c r="BG263" i="6" s="1"/>
  <c r="BH263" i="6" s="1"/>
  <c r="O262" i="41"/>
  <c r="O317" i="41"/>
  <c r="AW318" i="6"/>
  <c r="BF318" i="6" s="1"/>
  <c r="BG318" i="6" s="1"/>
  <c r="BH318" i="6" s="1"/>
  <c r="BF281" i="6"/>
  <c r="BG281" i="6" s="1"/>
  <c r="BH281" i="6" s="1"/>
  <c r="O320" i="41"/>
  <c r="BF322" i="6"/>
  <c r="BG322" i="6" s="1"/>
  <c r="BH322" i="6" s="1"/>
  <c r="O313" i="41"/>
  <c r="BF283" i="6"/>
  <c r="BG283" i="6" s="1"/>
  <c r="BH283" i="6" s="1"/>
  <c r="BF267" i="6"/>
  <c r="BG267" i="6" s="1"/>
  <c r="BH267" i="6" s="1"/>
  <c r="BF353" i="6"/>
  <c r="BG353" i="6" s="1"/>
  <c r="BH353" i="6" s="1"/>
  <c r="AW331" i="6"/>
  <c r="BF331" i="6" s="1"/>
  <c r="BG331" i="6" s="1"/>
  <c r="BH331" i="6" s="1"/>
  <c r="J106" i="37"/>
  <c r="J136" i="37"/>
  <c r="H126" i="37"/>
  <c r="J112" i="37"/>
  <c r="H110" i="37"/>
  <c r="J137" i="37"/>
  <c r="BA223" i="6"/>
  <c r="BA216" i="6"/>
  <c r="BF216" i="6"/>
  <c r="BG216" i="6" s="1"/>
  <c r="BH216" i="6" s="1"/>
  <c r="BF210" i="6"/>
  <c r="BG210" i="6" s="1"/>
  <c r="BH210" i="6" s="1"/>
  <c r="BA210" i="6"/>
  <c r="BA191" i="6"/>
  <c r="BA170" i="6"/>
  <c r="BF170" i="6"/>
  <c r="BG170" i="6" s="1"/>
  <c r="BH170" i="6" s="1"/>
  <c r="BF233" i="6"/>
  <c r="BG233" i="6" s="1"/>
  <c r="BH233" i="6" s="1"/>
  <c r="BF248" i="6"/>
  <c r="BG248" i="6" s="1"/>
  <c r="BH248" i="6" s="1"/>
  <c r="BA248" i="6"/>
  <c r="BA245" i="6"/>
  <c r="BF245" i="6"/>
  <c r="BG245" i="6" s="1"/>
  <c r="BH245" i="6" s="1"/>
  <c r="BF145" i="6"/>
  <c r="BG145" i="6" s="1"/>
  <c r="BH145" i="6" s="1"/>
  <c r="BF229" i="6"/>
  <c r="BG229" i="6" s="1"/>
  <c r="BH229" i="6" s="1"/>
  <c r="BA232" i="6"/>
  <c r="BF217" i="6"/>
  <c r="BG217" i="6" s="1"/>
  <c r="BH217" i="6" s="1"/>
  <c r="BA217" i="6"/>
  <c r="BA211" i="6"/>
  <c r="BA226" i="6"/>
  <c r="BA224" i="6"/>
  <c r="BB212" i="6"/>
  <c r="BA240" i="6"/>
  <c r="BF207" i="6"/>
  <c r="BG207" i="6" s="1"/>
  <c r="BH207" i="6" s="1"/>
  <c r="BF200" i="6"/>
  <c r="BG200" i="6" s="1"/>
  <c r="BH200" i="6" s="1"/>
  <c r="BF190" i="6"/>
  <c r="BG190" i="6" s="1"/>
  <c r="BH190" i="6" s="1"/>
  <c r="BA235" i="6"/>
  <c r="BF162" i="6"/>
  <c r="BG162" i="6" s="1"/>
  <c r="BH162" i="6" s="1"/>
  <c r="BA173" i="6"/>
  <c r="BA160" i="6"/>
  <c r="BA134" i="6"/>
  <c r="BF134" i="6"/>
  <c r="BG134" i="6" s="1"/>
  <c r="BH134" i="6" s="1"/>
  <c r="AW250" i="6"/>
  <c r="BF250" i="6" s="1"/>
  <c r="BG250" i="6" s="1"/>
  <c r="BH250" i="6" s="1"/>
  <c r="O249" i="41"/>
  <c r="AW238" i="6"/>
  <c r="BF238" i="6" s="1"/>
  <c r="BG238" i="6" s="1"/>
  <c r="BH238" i="6" s="1"/>
  <c r="BA153" i="6"/>
  <c r="O247" i="41"/>
  <c r="O232" i="41"/>
  <c r="AW225" i="6"/>
  <c r="BF225" i="6" s="1"/>
  <c r="BG225" i="6" s="1"/>
  <c r="BH225" i="6" s="1"/>
  <c r="O200" i="41"/>
  <c r="AW255" i="6"/>
  <c r="BF255" i="6" s="1"/>
  <c r="BG255" i="6" s="1"/>
  <c r="BH255" i="6" s="1"/>
  <c r="AW252" i="6"/>
  <c r="BF252" i="6" s="1"/>
  <c r="BG252" i="6" s="1"/>
  <c r="BH252" i="6" s="1"/>
  <c r="AW247" i="6"/>
  <c r="BF247" i="6" s="1"/>
  <c r="BG247" i="6" s="1"/>
  <c r="BH247" i="6" s="1"/>
  <c r="O238" i="41"/>
  <c r="AW213" i="6"/>
  <c r="BF213" i="6" s="1"/>
  <c r="BG213" i="6" s="1"/>
  <c r="BH213" i="6" s="1"/>
  <c r="O188" i="41"/>
  <c r="AW178" i="6"/>
  <c r="BF178" i="6" s="1"/>
  <c r="BG178" i="6" s="1"/>
  <c r="BH178" i="6" s="1"/>
  <c r="AW157" i="6"/>
  <c r="BF157" i="6" s="1"/>
  <c r="BG157" i="6" s="1"/>
  <c r="BH157" i="6" s="1"/>
  <c r="O235" i="41"/>
  <c r="O214" i="41"/>
  <c r="O199" i="41"/>
  <c r="O161" i="41"/>
  <c r="O143" i="41"/>
  <c r="AW188" i="6"/>
  <c r="BF188" i="6" s="1"/>
  <c r="BG188" i="6" s="1"/>
  <c r="BH188" i="6" s="1"/>
  <c r="O183" i="41"/>
  <c r="O142" i="41"/>
  <c r="AW143" i="6"/>
  <c r="BF143" i="6" s="1"/>
  <c r="BG143" i="6" s="1"/>
  <c r="BH143" i="6" s="1"/>
  <c r="AW202" i="6"/>
  <c r="BF202" i="6" s="1"/>
  <c r="BG202" i="6" s="1"/>
  <c r="BH202" i="6" s="1"/>
  <c r="AW175" i="6"/>
  <c r="BF175" i="6" s="1"/>
  <c r="BG175" i="6" s="1"/>
  <c r="BH175" i="6" s="1"/>
  <c r="O174" i="41"/>
  <c r="AW169" i="6"/>
  <c r="BF169" i="6" s="1"/>
  <c r="BG169" i="6" s="1"/>
  <c r="BH169" i="6" s="1"/>
  <c r="O216" i="41"/>
  <c r="O181" i="41"/>
  <c r="BA292" i="6"/>
  <c r="AW152" i="6"/>
  <c r="BF152" i="6" s="1"/>
  <c r="BG152" i="6" s="1"/>
  <c r="BH152" i="6" s="1"/>
  <c r="O339" i="41"/>
  <c r="AW340" i="6"/>
  <c r="BF340" i="6" s="1"/>
  <c r="BG340" i="6" s="1"/>
  <c r="BH340" i="6" s="1"/>
  <c r="BA358" i="6"/>
  <c r="O344" i="41"/>
  <c r="AW345" i="6"/>
  <c r="BF345" i="6" s="1"/>
  <c r="BG345" i="6" s="1"/>
  <c r="BH345" i="6" s="1"/>
  <c r="BA318" i="6"/>
  <c r="O368" i="41"/>
  <c r="O364" i="41"/>
  <c r="AW365" i="6"/>
  <c r="BF365" i="6" s="1"/>
  <c r="BG365" i="6" s="1"/>
  <c r="BH365" i="6" s="1"/>
  <c r="AW350" i="6"/>
  <c r="BF350" i="6" s="1"/>
  <c r="BG350" i="6" s="1"/>
  <c r="BH350" i="6" s="1"/>
  <c r="O349" i="41"/>
  <c r="BA344" i="6"/>
  <c r="AW326" i="6"/>
  <c r="BF326" i="6" s="1"/>
  <c r="BG326" i="6" s="1"/>
  <c r="BH326" i="6" s="1"/>
  <c r="BF321" i="6"/>
  <c r="BG321" i="6" s="1"/>
  <c r="BH321" i="6" s="1"/>
  <c r="BA310" i="6"/>
  <c r="BA352" i="6"/>
  <c r="BA289" i="6"/>
  <c r="BF289" i="6"/>
  <c r="BG289" i="6" s="1"/>
  <c r="BH289" i="6" s="1"/>
  <c r="O322" i="41"/>
  <c r="AW323" i="6"/>
  <c r="BF323" i="6" s="1"/>
  <c r="BG323" i="6" s="1"/>
  <c r="BH323" i="6" s="1"/>
  <c r="AW325" i="6"/>
  <c r="BF325" i="6" s="1"/>
  <c r="BG325" i="6" s="1"/>
  <c r="BH325" i="6" s="1"/>
  <c r="O324" i="41"/>
  <c r="AW341" i="6"/>
  <c r="BF341" i="6" s="1"/>
  <c r="BG341" i="6" s="1"/>
  <c r="BH341" i="6" s="1"/>
  <c r="BF312" i="6"/>
  <c r="BG312" i="6" s="1"/>
  <c r="BH312" i="6" s="1"/>
  <c r="O319" i="41"/>
  <c r="AW320" i="6"/>
  <c r="BF320" i="6" s="1"/>
  <c r="BG320" i="6" s="1"/>
  <c r="BH320" i="6" s="1"/>
  <c r="O308" i="41"/>
  <c r="BA300" i="6"/>
  <c r="AW295" i="6"/>
  <c r="BF295" i="6" s="1"/>
  <c r="BG295" i="6" s="1"/>
  <c r="BH295" i="6" s="1"/>
  <c r="O282" i="41"/>
  <c r="AW306" i="6"/>
  <c r="BF306" i="6" s="1"/>
  <c r="BG306" i="6" s="1"/>
  <c r="BH306" i="6" s="1"/>
  <c r="AW303" i="6"/>
  <c r="BF303" i="6" s="1"/>
  <c r="BG303" i="6" s="1"/>
  <c r="BH303" i="6" s="1"/>
  <c r="AW296" i="6"/>
  <c r="BF296" i="6" s="1"/>
  <c r="BG296" i="6" s="1"/>
  <c r="BH296" i="6" s="1"/>
  <c r="O275" i="41"/>
  <c r="AW276" i="6"/>
  <c r="BF276" i="6" s="1"/>
  <c r="BG276" i="6" s="1"/>
  <c r="BH276" i="6" s="1"/>
  <c r="BB282" i="6"/>
  <c r="AW290" i="6"/>
  <c r="BF290" i="6" s="1"/>
  <c r="BG290" i="6" s="1"/>
  <c r="BH290" i="6" s="1"/>
  <c r="AW288" i="6"/>
  <c r="BF288" i="6" s="1"/>
  <c r="BG288" i="6" s="1"/>
  <c r="BH288" i="6" s="1"/>
  <c r="O287" i="41"/>
  <c r="AW285" i="6"/>
  <c r="BF285" i="6" s="1"/>
  <c r="BG285" i="6" s="1"/>
  <c r="BH285" i="6" s="1"/>
  <c r="O284" i="41"/>
  <c r="AW293" i="6"/>
  <c r="BF293" i="6" s="1"/>
  <c r="BG293" i="6" s="1"/>
  <c r="BH293" i="6" s="1"/>
  <c r="O267" i="41"/>
  <c r="AW268" i="6"/>
  <c r="BF268" i="6" s="1"/>
  <c r="BG268" i="6" s="1"/>
  <c r="BH268" i="6" s="1"/>
  <c r="AW271" i="6"/>
  <c r="BF271" i="6" s="1"/>
  <c r="BG271" i="6" s="1"/>
  <c r="BH271" i="6" s="1"/>
  <c r="D19" i="40" l="1"/>
  <c r="I4" i="40"/>
  <c r="G18" i="40"/>
  <c r="F18" i="40"/>
  <c r="G47" i="59"/>
  <c r="G19" i="40"/>
  <c r="I19" i="40" s="1"/>
  <c r="E19" i="40"/>
  <c r="F32" i="37"/>
  <c r="J133" i="37"/>
  <c r="H5" i="40"/>
  <c r="C18" i="40"/>
  <c r="I18" i="40" s="1"/>
  <c r="E18" i="40"/>
  <c r="I5" i="40"/>
  <c r="J110" i="37"/>
  <c r="J125" i="37"/>
  <c r="J123" i="37" s="1"/>
  <c r="H135" i="37"/>
  <c r="H145" i="37" s="1"/>
  <c r="T116" i="37" s="1"/>
  <c r="F33" i="37"/>
  <c r="H33" i="37"/>
  <c r="J33" i="37"/>
  <c r="B7" i="40"/>
  <c r="B21" i="40"/>
  <c r="D6" i="40"/>
  <c r="C6" i="40"/>
  <c r="G6" i="40"/>
  <c r="F6" i="40"/>
  <c r="E6" i="40"/>
  <c r="CD1" i="11"/>
  <c r="J118" i="37"/>
  <c r="E20" i="40"/>
  <c r="G20" i="40"/>
  <c r="F20" i="40"/>
  <c r="C20" i="40"/>
  <c r="D20" i="40"/>
  <c r="BT2" i="18"/>
  <c r="BU1" i="18"/>
  <c r="J126" i="37"/>
  <c r="J135" i="37"/>
  <c r="H19" i="40" l="1"/>
  <c r="H18" i="40"/>
  <c r="H6" i="40"/>
  <c r="I20" i="40"/>
  <c r="H20" i="40"/>
  <c r="I6" i="40"/>
  <c r="F18" i="49"/>
  <c r="C7" i="60"/>
  <c r="J145" i="37"/>
  <c r="T117" i="37" s="1"/>
  <c r="CE1" i="11"/>
  <c r="BU2" i="18"/>
  <c r="BV1" i="18"/>
  <c r="G21" i="40"/>
  <c r="C21" i="40"/>
  <c r="D21" i="40"/>
  <c r="E21" i="40"/>
  <c r="F21" i="40"/>
  <c r="B22" i="40"/>
  <c r="B8" i="40"/>
  <c r="D7" i="40"/>
  <c r="C7" i="40"/>
  <c r="G7" i="40"/>
  <c r="E7" i="40"/>
  <c r="F7" i="40"/>
  <c r="F19" i="49" l="1"/>
  <c r="C8" i="60"/>
  <c r="I21" i="40"/>
  <c r="H21" i="40"/>
  <c r="BW1" i="18"/>
  <c r="BV2" i="18"/>
  <c r="B23" i="40"/>
  <c r="B9" i="40"/>
  <c r="D8" i="40"/>
  <c r="E8" i="40"/>
  <c r="F8" i="40"/>
  <c r="G8" i="40"/>
  <c r="C8" i="40"/>
  <c r="I7" i="40"/>
  <c r="H7" i="40"/>
  <c r="C22" i="40"/>
  <c r="G22" i="40"/>
  <c r="D22" i="40"/>
  <c r="F22" i="40"/>
  <c r="E22" i="40"/>
  <c r="CF1" i="11"/>
  <c r="I22" i="40" l="1"/>
  <c r="B10" i="40"/>
  <c r="B24" i="40"/>
  <c r="E9" i="40"/>
  <c r="G9" i="40"/>
  <c r="F9" i="40"/>
  <c r="D9" i="40"/>
  <c r="C9" i="40"/>
  <c r="F23" i="40"/>
  <c r="C23" i="40"/>
  <c r="D23" i="40"/>
  <c r="E23" i="40"/>
  <c r="G23" i="40"/>
  <c r="CG1" i="11"/>
  <c r="BX1" i="18"/>
  <c r="BW2" i="18"/>
  <c r="I8" i="40"/>
  <c r="H22" i="40"/>
  <c r="H8" i="40"/>
  <c r="H23" i="40" l="1"/>
  <c r="D24" i="40"/>
  <c r="E24" i="40"/>
  <c r="G24" i="40"/>
  <c r="C24" i="40"/>
  <c r="F24" i="40"/>
  <c r="I23" i="40"/>
  <c r="B11" i="40"/>
  <c r="F10" i="40"/>
  <c r="D10" i="40"/>
  <c r="B25" i="40"/>
  <c r="E10" i="40"/>
  <c r="G10" i="40"/>
  <c r="C10" i="40"/>
  <c r="BX2" i="18"/>
  <c r="BY1" i="18"/>
  <c r="CH1" i="11"/>
  <c r="H9" i="40"/>
  <c r="I9" i="40"/>
  <c r="I24" i="40" l="1"/>
  <c r="H10" i="40"/>
  <c r="BZ1" i="18"/>
  <c r="BY2" i="18"/>
  <c r="CI1" i="11"/>
  <c r="C25" i="40"/>
  <c r="D25" i="40"/>
  <c r="G25" i="40"/>
  <c r="E25" i="40"/>
  <c r="F25" i="40"/>
  <c r="H24" i="40"/>
  <c r="I10" i="40"/>
  <c r="B26" i="40"/>
  <c r="C11" i="40"/>
  <c r="E11" i="40"/>
  <c r="B12" i="40"/>
  <c r="G11" i="40"/>
  <c r="F11" i="40"/>
  <c r="D11" i="40"/>
  <c r="H25" i="40" l="1"/>
  <c r="I25" i="40"/>
  <c r="CJ1" i="11"/>
  <c r="I11" i="40"/>
  <c r="D26" i="40"/>
  <c r="E26" i="40"/>
  <c r="G26" i="40"/>
  <c r="C26" i="40"/>
  <c r="F26" i="40"/>
  <c r="BZ2" i="18"/>
  <c r="CA1" i="18"/>
  <c r="B27" i="40"/>
  <c r="B13" i="40"/>
  <c r="D12" i="40"/>
  <c r="F12" i="40"/>
  <c r="G12" i="40"/>
  <c r="C12" i="40"/>
  <c r="E12" i="40"/>
  <c r="H11" i="40"/>
  <c r="I12" i="40" l="1"/>
  <c r="H26" i="40"/>
  <c r="H12" i="40"/>
  <c r="B14" i="40"/>
  <c r="G13" i="40"/>
  <c r="F13" i="40"/>
  <c r="B28" i="40"/>
  <c r="D13" i="40"/>
  <c r="E13" i="40"/>
  <c r="C13" i="40"/>
  <c r="D27" i="40"/>
  <c r="E27" i="40"/>
  <c r="F27" i="40"/>
  <c r="G27" i="40"/>
  <c r="C27" i="40"/>
  <c r="CA2" i="18"/>
  <c r="CB1" i="18"/>
  <c r="I26" i="40"/>
  <c r="CK1" i="11"/>
  <c r="I13" i="40" l="1"/>
  <c r="H27" i="40"/>
  <c r="H13" i="40"/>
  <c r="CB2" i="18"/>
  <c r="CC1" i="18"/>
  <c r="C28" i="40"/>
  <c r="F28" i="40"/>
  <c r="G28" i="40"/>
  <c r="D28" i="40"/>
  <c r="E28" i="40"/>
  <c r="I27" i="40"/>
  <c r="E14" i="40"/>
  <c r="B29" i="40"/>
  <c r="D14" i="40"/>
  <c r="F14" i="40"/>
  <c r="G14" i="40"/>
  <c r="C14" i="40"/>
  <c r="CL1" i="11"/>
  <c r="I14" i="40" l="1"/>
  <c r="I1" i="40" s="1"/>
  <c r="T16" i="37" s="1"/>
  <c r="CM1" i="11"/>
  <c r="H28" i="40"/>
  <c r="I28" i="40"/>
  <c r="H14" i="40"/>
  <c r="H1" i="40" s="1"/>
  <c r="R16" i="37" s="1"/>
  <c r="G29" i="40"/>
  <c r="C29" i="40"/>
  <c r="D29" i="40"/>
  <c r="E29" i="40"/>
  <c r="F29" i="40"/>
  <c r="CC2" i="18"/>
  <c r="CD1" i="18"/>
  <c r="I29" i="40" l="1"/>
  <c r="I16" i="40" s="1"/>
  <c r="T21" i="37" s="1"/>
  <c r="H29" i="40"/>
  <c r="H16" i="40" s="1"/>
  <c r="R21" i="37" s="1"/>
  <c r="CD2" i="18"/>
  <c r="CE1" i="18"/>
  <c r="CN1" i="11"/>
  <c r="CO1" i="11" l="1"/>
  <c r="CF1" i="18"/>
  <c r="CE2" i="18"/>
  <c r="CF2" i="18" l="1"/>
  <c r="CG1" i="18"/>
  <c r="CP1" i="11"/>
  <c r="CG2" i="18" l="1"/>
  <c r="CH1" i="18"/>
  <c r="CQ1" i="11"/>
  <c r="CR1" i="11" l="1"/>
  <c r="CH2" i="18"/>
  <c r="CI1" i="18"/>
  <c r="CI2" i="18" l="1"/>
  <c r="CJ1" i="18"/>
  <c r="CS1" i="11"/>
  <c r="CT1" i="11" l="1"/>
  <c r="CK1" i="18"/>
  <c r="CJ2" i="18"/>
  <c r="CL1" i="18" l="1"/>
  <c r="CK2" i="18"/>
  <c r="CU1" i="11"/>
  <c r="CV1" i="11" l="1"/>
  <c r="CM1" i="18"/>
  <c r="CL2" i="18"/>
  <c r="CN1" i="18" l="1"/>
  <c r="CM2" i="18"/>
  <c r="CW1" i="11"/>
  <c r="CX1" i="11" l="1"/>
  <c r="CO1" i="18"/>
  <c r="CN2" i="18"/>
  <c r="CO2" i="18" l="1"/>
  <c r="CP1" i="18"/>
  <c r="CY1" i="11"/>
  <c r="CZ1" i="11" l="1"/>
  <c r="CQ1" i="18"/>
  <c r="CP2" i="18"/>
  <c r="CQ2" i="18" l="1"/>
  <c r="CR1" i="18"/>
  <c r="DA1" i="11"/>
  <c r="DB1" i="11" l="1"/>
  <c r="CR2" i="18"/>
  <c r="CS1" i="18"/>
  <c r="CT1" i="18" l="1"/>
  <c r="CS2" i="18"/>
  <c r="DC1" i="11"/>
  <c r="DD1" i="11" l="1"/>
  <c r="CT2" i="18"/>
  <c r="CU1" i="18"/>
  <c r="CV1" i="18" l="1"/>
  <c r="CU2" i="18"/>
  <c r="DE1" i="11"/>
  <c r="DF1" i="11" l="1"/>
  <c r="CV2" i="18"/>
  <c r="CW1" i="18"/>
  <c r="CW2" i="18" l="1"/>
  <c r="CX1" i="18"/>
  <c r="DG1" i="11"/>
  <c r="DH1" i="11" l="1"/>
  <c r="CX2" i="18"/>
  <c r="CY1" i="18"/>
  <c r="CY2" i="18" l="1"/>
  <c r="CZ1" i="18"/>
  <c r="DI1" i="11"/>
  <c r="DJ1" i="11" l="1"/>
  <c r="DA1" i="18"/>
  <c r="CZ2" i="18"/>
  <c r="DB1" i="18" l="1"/>
  <c r="DA2" i="18"/>
  <c r="DK1" i="11"/>
  <c r="DL1" i="11" l="1"/>
  <c r="DB2" i="18"/>
  <c r="DC1" i="18"/>
  <c r="DC2" i="18" l="1"/>
  <c r="DD1" i="18"/>
  <c r="DM1" i="11"/>
  <c r="DN1" i="11" l="1"/>
  <c r="DD2" i="18"/>
  <c r="DE1" i="18"/>
  <c r="DE2" i="18" l="1"/>
  <c r="DF1" i="18"/>
  <c r="DO1" i="11"/>
  <c r="DP1" i="11" l="1"/>
  <c r="DF2" i="18"/>
  <c r="DG1" i="18"/>
  <c r="DG2" i="18" l="1"/>
  <c r="DH1" i="18"/>
  <c r="DQ1" i="11"/>
  <c r="DR1" i="11" l="1"/>
  <c r="DH2" i="18"/>
  <c r="DI1" i="18"/>
  <c r="DJ1" i="18" l="1"/>
  <c r="DI2" i="18"/>
  <c r="DS1" i="11"/>
  <c r="DT1" i="11" l="1"/>
  <c r="DJ2" i="18"/>
  <c r="DK1" i="18"/>
  <c r="DK2" i="18" l="1"/>
  <c r="DL1" i="18"/>
  <c r="DU1" i="11"/>
  <c r="DV1" i="11" l="1"/>
  <c r="DL2" i="18"/>
  <c r="DM1" i="18"/>
  <c r="DW1" i="11" l="1"/>
  <c r="DN1" i="18"/>
  <c r="DM2" i="18"/>
  <c r="DN2" i="18" l="1"/>
  <c r="DO1" i="18"/>
  <c r="DX1" i="11"/>
  <c r="DY1" i="11" l="1"/>
  <c r="DP1" i="18"/>
  <c r="DO2" i="18"/>
  <c r="DP2" i="18" l="1"/>
  <c r="DQ1" i="18"/>
  <c r="DZ1" i="11"/>
  <c r="EA1" i="11" l="1"/>
  <c r="DR1" i="18"/>
  <c r="DQ2" i="18"/>
  <c r="DR2" i="18" l="1"/>
  <c r="DS1" i="18"/>
  <c r="EB1" i="11"/>
  <c r="EC1" i="11" l="1"/>
  <c r="DS2" i="18"/>
  <c r="DT1" i="18"/>
  <c r="DT2" i="18" l="1"/>
  <c r="DU1" i="18"/>
  <c r="ED1" i="11"/>
  <c r="EE1" i="11" l="1"/>
  <c r="DU2" i="18"/>
  <c r="DV1" i="18"/>
  <c r="DV2" i="18" l="1"/>
  <c r="DW1" i="18"/>
  <c r="EF1" i="11"/>
  <c r="EG1" i="11" l="1"/>
  <c r="DX1" i="18"/>
  <c r="DW2" i="18"/>
  <c r="DY1" i="18" l="1"/>
  <c r="DX2" i="18"/>
  <c r="EH1" i="11"/>
  <c r="EI1" i="11" l="1"/>
  <c r="DZ1" i="18"/>
  <c r="DY2" i="18"/>
  <c r="DZ2" i="18" l="1"/>
  <c r="EA1" i="18"/>
  <c r="EJ1" i="11"/>
  <c r="EK1" i="11" l="1"/>
  <c r="EA2" i="18"/>
  <c r="EB1" i="18"/>
  <c r="EB2" i="18" l="1"/>
  <c r="EC1" i="18"/>
  <c r="EL1" i="11"/>
  <c r="EC2" i="18" l="1"/>
  <c r="ED1" i="18"/>
  <c r="EM1" i="11"/>
  <c r="EN1" i="11" l="1"/>
  <c r="ED2" i="18"/>
  <c r="EE1" i="18"/>
  <c r="EE2" i="18" l="1"/>
  <c r="EF1" i="18"/>
  <c r="EO1" i="11"/>
  <c r="EG1" i="18" l="1"/>
  <c r="EF2" i="18"/>
  <c r="EP1" i="11"/>
  <c r="EQ1" i="11" l="1"/>
  <c r="EH1" i="18"/>
  <c r="EG2" i="18"/>
  <c r="EH2" i="18" l="1"/>
  <c r="EI1" i="18"/>
  <c r="ER1" i="11"/>
  <c r="ES1" i="11" l="1"/>
  <c r="EI2" i="18"/>
  <c r="EJ1" i="18"/>
  <c r="EJ2" i="18" l="1"/>
  <c r="EK1" i="18"/>
  <c r="ET1" i="11"/>
  <c r="EU1" i="11" l="1"/>
  <c r="EK2" i="18"/>
  <c r="EL1" i="18"/>
  <c r="EL2" i="18" l="1"/>
  <c r="EM1" i="18"/>
  <c r="EV1" i="11"/>
  <c r="EW1" i="11" l="1"/>
  <c r="EM2" i="18"/>
  <c r="EN1" i="18"/>
  <c r="EN2" i="18" l="1"/>
  <c r="EO1" i="18"/>
  <c r="EX1" i="11"/>
  <c r="EY1" i="11" l="1"/>
  <c r="EP1" i="18"/>
  <c r="EO2" i="18"/>
  <c r="EP2" i="18" l="1"/>
  <c r="EQ1" i="18"/>
  <c r="EZ1" i="11"/>
  <c r="FA1" i="11" l="1"/>
  <c r="EQ2" i="18"/>
  <c r="ER1" i="18"/>
  <c r="ES1" i="18" l="1"/>
  <c r="ER2" i="18"/>
  <c r="FB1" i="11"/>
  <c r="FC1" i="11" l="1"/>
  <c r="ES2" i="18"/>
  <c r="ET1" i="18"/>
  <c r="ET2" i="18" l="1"/>
  <c r="EU1" i="18"/>
  <c r="FD1" i="11"/>
  <c r="FE1" i="11" l="1"/>
  <c r="EV1" i="18"/>
  <c r="EU2" i="18"/>
  <c r="EV2" i="18" l="1"/>
  <c r="EW1" i="18"/>
  <c r="FF1" i="11"/>
  <c r="FG1" i="11" l="1"/>
  <c r="EX1" i="18"/>
  <c r="EW2" i="18"/>
  <c r="EX2" i="18" l="1"/>
  <c r="EY1" i="18"/>
  <c r="FH1" i="11"/>
  <c r="FI1" i="11" l="1"/>
  <c r="EY2" i="18"/>
  <c r="EZ1" i="18"/>
  <c r="EZ2" i="18" l="1"/>
  <c r="FA1" i="18"/>
  <c r="FJ1" i="11"/>
  <c r="FK1" i="11" l="1"/>
  <c r="FA2" i="18"/>
  <c r="FB1" i="18"/>
  <c r="FB2" i="18" l="1"/>
  <c r="FC1" i="18"/>
  <c r="FL1" i="11"/>
  <c r="FM1" i="11" l="1"/>
  <c r="FD1" i="18"/>
  <c r="FC2" i="18"/>
  <c r="FE1" i="18" l="1"/>
  <c r="FD2" i="18"/>
  <c r="FN1" i="11"/>
  <c r="FO1" i="11" l="1"/>
  <c r="FE2" i="18"/>
  <c r="FF1" i="18"/>
  <c r="FF2" i="18" l="1"/>
  <c r="FG1" i="18"/>
  <c r="FP1" i="11"/>
  <c r="FQ1" i="11" l="1"/>
  <c r="FG2" i="18"/>
  <c r="FH1" i="18"/>
  <c r="FH2" i="18" l="1"/>
  <c r="FI1" i="18"/>
  <c r="FR1" i="11"/>
  <c r="FS1" i="11" l="1"/>
  <c r="FI2" i="18"/>
  <c r="FJ1" i="18"/>
  <c r="FJ2" i="18" l="1"/>
  <c r="FK1" i="18"/>
  <c r="FT1" i="11"/>
  <c r="FU1" i="11" l="1"/>
  <c r="FK2" i="18"/>
  <c r="FL1" i="18"/>
  <c r="FM1" i="18" l="1"/>
  <c r="FL2" i="18"/>
  <c r="FV1" i="11"/>
  <c r="FW1" i="11" l="1"/>
  <c r="FN1" i="18"/>
  <c r="FM2" i="18"/>
  <c r="FN2" i="18" l="1"/>
  <c r="FO1" i="18"/>
  <c r="FX1" i="11"/>
  <c r="FY1" i="11" l="1"/>
  <c r="FO2" i="18"/>
  <c r="FP1" i="18"/>
  <c r="FZ1" i="11" l="1"/>
  <c r="FQ1" i="18"/>
  <c r="FP2" i="18"/>
  <c r="GA1" i="11" l="1"/>
  <c r="FQ2" i="18"/>
  <c r="FR1" i="18"/>
  <c r="FR2" i="18" l="1"/>
  <c r="FS1" i="18"/>
  <c r="GB1" i="11"/>
  <c r="GC1" i="11" l="1"/>
  <c r="FS2" i="18"/>
  <c r="FT1" i="18"/>
  <c r="GD1" i="11" l="1"/>
  <c r="FT2" i="18"/>
  <c r="FU1" i="18"/>
  <c r="FV1" i="18" l="1"/>
  <c r="FU2" i="18"/>
  <c r="GE1" i="11"/>
  <c r="GF1" i="11" l="1"/>
  <c r="FV2" i="18"/>
  <c r="FW1" i="18"/>
  <c r="FW2" i="18" l="1"/>
  <c r="FX1" i="18"/>
  <c r="GG1" i="11"/>
  <c r="GH1" i="11" l="1"/>
  <c r="FX2" i="18"/>
  <c r="FY1" i="18"/>
  <c r="FY2" i="18" l="1"/>
  <c r="FZ1" i="18"/>
  <c r="GI1" i="11"/>
  <c r="GJ1" i="11" l="1"/>
  <c r="FZ2" i="18"/>
  <c r="GA1" i="18"/>
  <c r="GB1" i="18" l="1"/>
  <c r="GA2" i="18"/>
  <c r="GK1" i="11"/>
  <c r="GL1" i="11" l="1"/>
  <c r="GB2" i="18"/>
  <c r="GC1" i="18"/>
  <c r="GC2" i="18" l="1"/>
  <c r="GD1" i="18"/>
  <c r="GM1" i="11"/>
  <c r="GN1" i="11" l="1"/>
  <c r="GD2" i="18"/>
  <c r="GE1" i="18"/>
  <c r="GE2" i="18" l="1"/>
  <c r="GF1" i="18"/>
  <c r="GO1" i="11"/>
  <c r="GP1" i="11" l="1"/>
  <c r="GF2" i="18"/>
  <c r="GG1" i="18"/>
  <c r="GG2" i="18" l="1"/>
  <c r="GH1" i="18"/>
  <c r="GQ1" i="11"/>
  <c r="GR1" i="11" l="1"/>
  <c r="GH2" i="18"/>
  <c r="GI1" i="18"/>
  <c r="GJ1" i="18" l="1"/>
  <c r="GI2" i="18"/>
  <c r="GS1" i="11"/>
  <c r="GT1" i="11" l="1"/>
  <c r="GK1" i="18"/>
  <c r="GJ2" i="18"/>
  <c r="GK2" i="18" l="1"/>
  <c r="GL1" i="18"/>
  <c r="GU1" i="11"/>
  <c r="GV1" i="11" l="1"/>
  <c r="GL2" i="18"/>
  <c r="GM1" i="18"/>
  <c r="GM2" i="18" l="1"/>
  <c r="GN1" i="18"/>
  <c r="GW1" i="11"/>
  <c r="GX1" i="11" l="1"/>
  <c r="GN2" i="18"/>
  <c r="GO1" i="18"/>
  <c r="GO2" i="18" l="1"/>
  <c r="GP1" i="18"/>
  <c r="GY1" i="11"/>
  <c r="GZ1" i="11" l="1"/>
  <c r="GP2" i="18"/>
  <c r="GQ1" i="18"/>
  <c r="GQ2" i="18" l="1"/>
  <c r="GR1" i="18"/>
  <c r="HA1" i="11"/>
  <c r="HB1" i="11" l="1"/>
  <c r="GS1" i="18"/>
  <c r="GR2" i="18"/>
  <c r="GT1" i="18" l="1"/>
  <c r="GS2" i="18"/>
  <c r="HC1" i="11"/>
  <c r="HD1" i="11" l="1"/>
  <c r="GT2" i="18"/>
  <c r="GU1" i="18"/>
  <c r="HE1" i="11" l="1"/>
  <c r="GV1" i="18"/>
  <c r="GU2" i="18"/>
  <c r="GV2" i="18" l="1"/>
  <c r="GW1" i="18"/>
  <c r="HF1" i="11"/>
  <c r="HG1" i="11" l="1"/>
  <c r="GW2" i="18"/>
  <c r="GX1" i="18"/>
  <c r="GX2" i="18" l="1"/>
  <c r="GY1" i="18"/>
  <c r="HH1" i="11"/>
  <c r="HI1" i="11" l="1"/>
  <c r="GY2" i="18"/>
  <c r="GZ1" i="18"/>
  <c r="GZ2" i="18" l="1"/>
  <c r="HA1" i="18"/>
  <c r="HJ1" i="11"/>
  <c r="HK1" i="11" l="1"/>
  <c r="HB1" i="18"/>
  <c r="HA2" i="18"/>
  <c r="HB2" i="18" l="1"/>
  <c r="HC1" i="18"/>
  <c r="HL1" i="11"/>
  <c r="HM1" i="11" l="1"/>
  <c r="HC2" i="18"/>
  <c r="HD1" i="18"/>
  <c r="HD2" i="18" l="1"/>
  <c r="HE1" i="18"/>
  <c r="HN1" i="11"/>
  <c r="HO1" i="11" l="1"/>
  <c r="HE2" i="18"/>
  <c r="HF1" i="18"/>
  <c r="HF2" i="18" l="1"/>
  <c r="HG1" i="18"/>
  <c r="HP1" i="11"/>
  <c r="HQ1" i="11" l="1"/>
  <c r="HH1" i="18"/>
  <c r="HG2" i="18"/>
  <c r="HH2" i="18" l="1"/>
  <c r="HI1" i="18"/>
  <c r="HR1" i="11"/>
  <c r="HS1" i="11" l="1"/>
  <c r="HI2" i="18"/>
  <c r="HJ1" i="18"/>
  <c r="HJ2" i="18" l="1"/>
  <c r="HK1" i="18"/>
  <c r="HT1" i="11"/>
  <c r="HU1" i="11" l="1"/>
  <c r="HK2" i="18"/>
  <c r="HL1" i="18"/>
  <c r="HL2" i="18" l="1"/>
  <c r="HM1" i="18"/>
  <c r="HV1" i="11"/>
  <c r="HW1" i="11" l="1"/>
  <c r="HN1" i="18"/>
  <c r="HM2" i="18"/>
  <c r="HN2" i="18" l="1"/>
  <c r="HO1" i="18"/>
  <c r="HX1" i="11"/>
  <c r="HY1" i="11" l="1"/>
  <c r="HP1" i="18"/>
  <c r="HO2" i="18"/>
  <c r="HQ1" i="18" l="1"/>
  <c r="HP2" i="18"/>
  <c r="HZ1" i="11"/>
  <c r="IA1" i="11" l="1"/>
  <c r="HQ2" i="18"/>
  <c r="HR1" i="18"/>
  <c r="HR2" i="18" l="1"/>
  <c r="HS1" i="18"/>
  <c r="IB1" i="11"/>
  <c r="IC1" i="11" l="1"/>
  <c r="HT1" i="18"/>
  <c r="HS2" i="18"/>
  <c r="HT2" i="18" l="1"/>
  <c r="HU1" i="18"/>
  <c r="ID1" i="11"/>
  <c r="IE1" i="11" l="1"/>
  <c r="HU2" i="18"/>
  <c r="HV1" i="18"/>
  <c r="HV2" i="18" l="1"/>
  <c r="HW1" i="18"/>
  <c r="IF1" i="11"/>
  <c r="IG1" i="11" l="1"/>
  <c r="HW2" i="18"/>
  <c r="HX1" i="18"/>
  <c r="HY1" i="18" l="1"/>
  <c r="HX2" i="18"/>
  <c r="IH1" i="11"/>
  <c r="II1" i="11" l="1"/>
  <c r="HZ1" i="18"/>
  <c r="HY2" i="18"/>
  <c r="HZ2" i="18" l="1"/>
  <c r="IA1" i="18"/>
  <c r="IJ1" i="11"/>
  <c r="IK1" i="11" l="1"/>
  <c r="IA2" i="18"/>
  <c r="IB1" i="18"/>
  <c r="IB2" i="18" l="1"/>
  <c r="IC1" i="18"/>
  <c r="IL1" i="11"/>
  <c r="IM1" i="11" l="1"/>
  <c r="IC2" i="18"/>
  <c r="ID1" i="18"/>
  <c r="ID2" i="18" l="1"/>
  <c r="IE1" i="18"/>
  <c r="IN1" i="11"/>
  <c r="IO1" i="11" l="1"/>
  <c r="IE2" i="18"/>
  <c r="IF1" i="18"/>
  <c r="IF2" i="18" l="1"/>
  <c r="IG1" i="18"/>
  <c r="IP1" i="11"/>
  <c r="IQ1" i="11" l="1"/>
  <c r="IH1" i="18"/>
  <c r="IG2" i="18"/>
  <c r="IH2" i="18" l="1"/>
  <c r="II1" i="18"/>
  <c r="IR1" i="11"/>
  <c r="II2" i="18" l="1"/>
  <c r="IJ1" i="18"/>
  <c r="IS1" i="11"/>
  <c r="IT1" i="11" l="1"/>
  <c r="IJ2" i="18"/>
  <c r="IK1" i="18"/>
  <c r="IL1" i="18" l="1"/>
  <c r="IK2" i="18"/>
  <c r="O12" i="37"/>
  <c r="D7" i="49" s="1"/>
  <c r="IU1" i="11"/>
  <c r="IV1" i="11" l="1"/>
  <c r="IL2" i="18"/>
  <c r="IM1" i="18"/>
  <c r="IN1" i="18" l="1"/>
  <c r="IM2" i="18"/>
  <c r="IW1" i="11"/>
  <c r="IX1" i="11" l="1"/>
  <c r="IN2" i="18"/>
  <c r="IO1" i="18"/>
  <c r="IO2" i="18" l="1"/>
  <c r="IP1" i="18"/>
  <c r="IY1" i="11"/>
  <c r="IZ1" i="11" l="1"/>
  <c r="IP2" i="18"/>
  <c r="IQ1" i="18"/>
  <c r="IQ2" i="18" l="1"/>
  <c r="IR1" i="18"/>
  <c r="JA1" i="11"/>
  <c r="JB1" i="11" l="1"/>
  <c r="IR2" i="18"/>
  <c r="IS1" i="18"/>
  <c r="IS2" i="18" l="1"/>
  <c r="IT1" i="18"/>
  <c r="JC1" i="11"/>
  <c r="JD1" i="11" l="1"/>
  <c r="IT2" i="18"/>
  <c r="IU1" i="18"/>
  <c r="IV1" i="18" l="1"/>
  <c r="IU2" i="18"/>
  <c r="JE1" i="11"/>
  <c r="JF1" i="11" l="1"/>
  <c r="IW1" i="18"/>
  <c r="IV2" i="18"/>
  <c r="JG1" i="11" l="1"/>
  <c r="IW2" i="18"/>
  <c r="IX1" i="18"/>
  <c r="IX2" i="18" l="1"/>
  <c r="IY1" i="18"/>
  <c r="JH1" i="11"/>
  <c r="JI1" i="11" l="1"/>
  <c r="IY2" i="18"/>
  <c r="IZ1" i="18"/>
  <c r="JJ1" i="11" l="1"/>
  <c r="IZ2" i="18"/>
  <c r="JA1" i="18"/>
  <c r="JK1" i="11" l="1"/>
  <c r="JA2" i="18"/>
  <c r="JB1" i="18"/>
  <c r="JB2" i="18" l="1"/>
  <c r="JC1" i="18"/>
  <c r="JL1" i="11"/>
  <c r="JM1" i="11" l="1"/>
  <c r="JC2" i="18"/>
  <c r="JD1" i="18"/>
  <c r="JE1" i="18" l="1"/>
  <c r="JD2" i="18"/>
  <c r="JN1" i="11"/>
  <c r="JO1" i="11" l="1"/>
  <c r="JF1" i="18"/>
  <c r="JE2" i="18"/>
  <c r="JF2" i="18" l="1"/>
  <c r="JG1" i="18"/>
  <c r="JP1" i="11"/>
  <c r="JQ1" i="11" l="1"/>
  <c r="JG2" i="18"/>
  <c r="JH1" i="18"/>
  <c r="JH2" i="18" l="1"/>
  <c r="JI1" i="18"/>
  <c r="JR1" i="11"/>
  <c r="JS1" i="11" l="1"/>
  <c r="JI2" i="18"/>
  <c r="JJ1" i="18"/>
  <c r="JJ2" i="18" l="1"/>
  <c r="JK1" i="18"/>
  <c r="JT1" i="11"/>
  <c r="JU1" i="11" l="1"/>
  <c r="JK2" i="18"/>
  <c r="JL1" i="18"/>
  <c r="JV1" i="11" l="1"/>
  <c r="JL2" i="18"/>
  <c r="JM1" i="18"/>
  <c r="JN1" i="18" l="1"/>
  <c r="JM2" i="18"/>
  <c r="JW1" i="11"/>
  <c r="JX1" i="11" l="1"/>
  <c r="JO1" i="18"/>
  <c r="JN2" i="18"/>
  <c r="JO2" i="18" l="1"/>
  <c r="JP1" i="18"/>
  <c r="JY1" i="11"/>
  <c r="JP2" i="18" l="1"/>
  <c r="JQ1" i="18"/>
  <c r="JZ1" i="11"/>
  <c r="JR1" i="18" l="1"/>
  <c r="JQ2" i="18"/>
  <c r="KA1" i="11"/>
  <c r="KB1" i="11" l="1"/>
  <c r="JS1" i="18"/>
  <c r="JR2" i="18"/>
  <c r="JS2" i="18" l="1"/>
  <c r="JT1" i="18"/>
  <c r="KC1" i="11"/>
  <c r="JU1" i="18" l="1"/>
  <c r="JT2" i="18"/>
  <c r="KD1" i="11"/>
  <c r="KE1" i="11" l="1"/>
  <c r="JU2" i="18"/>
  <c r="JV1" i="18"/>
  <c r="KF1" i="11" l="1"/>
  <c r="JW1" i="18"/>
  <c r="JV2" i="18"/>
  <c r="JX1" i="18" l="1"/>
  <c r="JW2" i="18"/>
  <c r="KG1" i="11"/>
  <c r="KH1" i="11" l="1"/>
  <c r="JX2" i="18"/>
  <c r="JY1" i="18"/>
  <c r="JY2" i="18" l="1"/>
  <c r="JZ1" i="18"/>
  <c r="KI1" i="11"/>
  <c r="KJ1" i="11" l="1"/>
  <c r="KA1" i="18"/>
  <c r="JZ2" i="18"/>
  <c r="KK1" i="11" l="1"/>
  <c r="KB1" i="18"/>
  <c r="KA2" i="18"/>
  <c r="KL1" i="11" l="1"/>
  <c r="KB2" i="18"/>
  <c r="KC1" i="18"/>
  <c r="KM1" i="11" l="1"/>
  <c r="KC2" i="18"/>
  <c r="KD1" i="18"/>
  <c r="KE1" i="18" l="1"/>
  <c r="KD2" i="18"/>
  <c r="KN1" i="11"/>
  <c r="KO1" i="11" l="1"/>
  <c r="KF1" i="18"/>
  <c r="KE2" i="18"/>
  <c r="KF2" i="18" l="1"/>
  <c r="KG1" i="18"/>
  <c r="KP1" i="11"/>
  <c r="KQ1" i="11" l="1"/>
  <c r="KH1" i="18"/>
  <c r="KG2" i="18"/>
  <c r="KI1" i="18" l="1"/>
  <c r="KH2" i="18"/>
  <c r="KR1" i="11"/>
  <c r="KI2" i="18" l="1"/>
  <c r="KJ1" i="18"/>
  <c r="KS1" i="11"/>
  <c r="KK1" i="18" l="1"/>
  <c r="KJ2" i="18"/>
  <c r="KT1" i="11"/>
  <c r="KK2" i="18" l="1"/>
  <c r="KL1" i="18"/>
  <c r="KU1" i="11"/>
  <c r="KV1" i="11" l="1"/>
  <c r="KL2" i="18"/>
  <c r="KM1" i="18"/>
  <c r="KW1" i="11" l="1"/>
  <c r="KM2" i="18"/>
  <c r="KN1" i="18"/>
  <c r="KN2" i="18" l="1"/>
  <c r="KO1" i="18"/>
  <c r="KX1" i="11"/>
  <c r="KP1" i="18" l="1"/>
  <c r="KO2" i="18"/>
  <c r="KY1" i="11"/>
  <c r="KZ1" i="11" l="1"/>
  <c r="KP2" i="18"/>
  <c r="KQ1" i="18"/>
  <c r="KR1" i="18" l="1"/>
  <c r="KQ2" i="18"/>
  <c r="LA1" i="11"/>
  <c r="LB1" i="11" l="1"/>
  <c r="KR2" i="18"/>
  <c r="KS1" i="18"/>
  <c r="KS2" i="18" l="1"/>
  <c r="KT1" i="18"/>
  <c r="LC1" i="11"/>
  <c r="KU1" i="18" l="1"/>
  <c r="KT2" i="18"/>
  <c r="LD1" i="11"/>
  <c r="LE1" i="11" l="1"/>
  <c r="KV1" i="18"/>
  <c r="KU2" i="18"/>
  <c r="KV2" i="18" l="1"/>
  <c r="KW1" i="18"/>
  <c r="LF1" i="11"/>
  <c r="LG1" i="11" l="1"/>
  <c r="KW2" i="18"/>
  <c r="KX1" i="18"/>
  <c r="LH1" i="11" l="1"/>
  <c r="KY1" i="18"/>
  <c r="KX2" i="18"/>
  <c r="KZ1" i="18" l="1"/>
  <c r="KY2" i="18"/>
  <c r="LI1" i="11"/>
  <c r="KZ2" i="18" l="1"/>
  <c r="LA1" i="18"/>
  <c r="LJ1" i="11"/>
  <c r="LK1" i="11" l="1"/>
  <c r="LA2" i="18"/>
  <c r="LB1" i="18"/>
  <c r="LB2" i="18" l="1"/>
  <c r="LC1" i="18"/>
  <c r="LL1" i="11"/>
  <c r="LM1" i="11" l="1"/>
  <c r="LC2" i="18"/>
  <c r="LD1" i="18"/>
  <c r="LN1" i="11" l="1"/>
  <c r="LE1" i="18"/>
  <c r="LD2" i="18"/>
  <c r="LO1" i="11" l="1"/>
  <c r="LF1" i="18"/>
  <c r="LE2" i="18"/>
  <c r="LF2" i="18" l="1"/>
  <c r="LG1" i="18"/>
  <c r="LP1" i="11"/>
  <c r="LQ1" i="11" l="1"/>
  <c r="LG2" i="18"/>
  <c r="LH1" i="18"/>
  <c r="LH2" i="18" l="1"/>
  <c r="LI1" i="18"/>
  <c r="LR1" i="11"/>
  <c r="LJ1" i="18" l="1"/>
  <c r="LI2" i="18"/>
  <c r="LS1" i="11"/>
  <c r="LJ2" i="18" l="1"/>
  <c r="LK1" i="18"/>
  <c r="LT1" i="11"/>
  <c r="LK2" i="18" l="1"/>
  <c r="LL1" i="18"/>
  <c r="LU1" i="11"/>
  <c r="LL2" i="18" l="1"/>
  <c r="LM1" i="18"/>
  <c r="LV1" i="11"/>
  <c r="LN1" i="18" l="1"/>
  <c r="LM2" i="18"/>
  <c r="LW1" i="11"/>
  <c r="LX1" i="11" l="1"/>
  <c r="LO1" i="18"/>
  <c r="LN2" i="18"/>
  <c r="LO2" i="18" l="1"/>
  <c r="LP1" i="18"/>
  <c r="LY1" i="11"/>
  <c r="LQ1" i="18" l="1"/>
  <c r="LP2" i="18"/>
  <c r="LZ1" i="11"/>
  <c r="MA1" i="11" l="1"/>
  <c r="LQ2" i="18"/>
  <c r="LR1" i="18"/>
  <c r="MB1" i="11" l="1"/>
  <c r="LS1" i="18"/>
  <c r="LR2" i="18"/>
  <c r="MC1" i="11" l="1"/>
  <c r="LT1" i="18"/>
  <c r="LS2" i="18"/>
  <c r="MD1" i="11" l="1"/>
  <c r="LU1" i="18"/>
  <c r="LT2" i="18"/>
  <c r="LV1" i="18" l="1"/>
  <c r="LU2" i="18"/>
  <c r="ME1" i="11"/>
  <c r="LW1" i="18" l="1"/>
  <c r="LV2" i="18"/>
  <c r="MF1" i="11"/>
  <c r="MG1" i="11" l="1"/>
  <c r="LX1" i="18"/>
  <c r="LW2" i="18"/>
  <c r="MH1" i="11" l="1"/>
  <c r="LY1" i="18"/>
  <c r="LX2" i="18"/>
  <c r="LY2" i="18" l="1"/>
  <c r="LZ1" i="18"/>
  <c r="MI1" i="11"/>
  <c r="MJ1" i="11" l="1"/>
  <c r="MA1" i="18"/>
  <c r="LZ2" i="18"/>
  <c r="MB1" i="18" l="1"/>
  <c r="MA2" i="18"/>
  <c r="MK1" i="11"/>
  <c r="ML1" i="11" l="1"/>
  <c r="MC1" i="18"/>
  <c r="MB2" i="18"/>
  <c r="MM1" i="11" l="1"/>
  <c r="MD1" i="18"/>
  <c r="MC2" i="18"/>
  <c r="ME1" i="18" l="1"/>
  <c r="MD2" i="18"/>
  <c r="MN1" i="11"/>
  <c r="ME2" i="18" l="1"/>
  <c r="MF1" i="18"/>
  <c r="MO1" i="11"/>
  <c r="MG1" i="18" l="1"/>
  <c r="MF2" i="18"/>
  <c r="MP1" i="11"/>
  <c r="MG2" i="18" l="1"/>
  <c r="MH1" i="18"/>
  <c r="MQ1" i="11"/>
  <c r="MR1" i="11" l="1"/>
  <c r="MI1" i="18"/>
  <c r="MH2" i="18"/>
  <c r="MI2" i="18" l="1"/>
  <c r="MJ1" i="18"/>
  <c r="MS1" i="11"/>
  <c r="MK1" i="18" l="1"/>
  <c r="MJ2" i="18"/>
  <c r="MT1" i="11"/>
  <c r="ML1" i="18" l="1"/>
  <c r="MK2" i="18"/>
  <c r="MU1" i="11"/>
  <c r="MM1" i="18" l="1"/>
  <c r="ML2" i="18"/>
  <c r="MV1" i="11"/>
  <c r="MN1" i="18" l="1"/>
  <c r="MM2" i="18"/>
  <c r="MW1" i="11"/>
  <c r="MO1" i="18" l="1"/>
  <c r="MN2" i="18"/>
  <c r="MX1" i="11"/>
  <c r="MO2" i="18" l="1"/>
  <c r="MP1" i="18"/>
  <c r="MY1" i="11"/>
  <c r="MZ1" i="11" l="1"/>
  <c r="MQ1" i="18"/>
  <c r="MP2" i="18"/>
  <c r="MR1" i="18" l="1"/>
  <c r="MQ2" i="18"/>
  <c r="NA1" i="11"/>
  <c r="MS1" i="18" l="1"/>
  <c r="MR2" i="18"/>
  <c r="MT1" i="18" l="1"/>
  <c r="MS2" i="18"/>
  <c r="MU1" i="18" l="1"/>
  <c r="MT2" i="18"/>
  <c r="MU2" i="18" l="1"/>
  <c r="MV1" i="18"/>
  <c r="MW1" i="18" l="1"/>
  <c r="MV2" i="18"/>
  <c r="MW2" i="18" l="1"/>
  <c r="MX1" i="18"/>
  <c r="MX2" i="18" l="1"/>
  <c r="MY1" i="18"/>
  <c r="MZ1" i="18" l="1"/>
  <c r="MY2" i="18"/>
  <c r="MZ2" i="18" l="1"/>
  <c r="NA1" i="18"/>
  <c r="NB1" i="18" l="1"/>
  <c r="NA2" i="18"/>
  <c r="NB2" i="18" l="1"/>
  <c r="NC1" i="18"/>
  <c r="ND1" i="18" l="1"/>
  <c r="NC2" i="18"/>
  <c r="NE1" i="18" l="1"/>
  <c r="ND2" i="18"/>
  <c r="NF1" i="18" l="1"/>
  <c r="NE2" i="18"/>
  <c r="NG1" i="18" l="1"/>
  <c r="NF2" i="18"/>
  <c r="NH1" i="18" l="1"/>
  <c r="NG2" i="18"/>
  <c r="NI1" i="18" l="1"/>
  <c r="NH2" i="18"/>
  <c r="NI2" i="18" l="1"/>
  <c r="NJ1" i="18"/>
  <c r="NK1" i="18" l="1"/>
  <c r="NJ2" i="18"/>
  <c r="NL1" i="18" l="1"/>
  <c r="NK2" i="18"/>
  <c r="NM1" i="18" l="1"/>
  <c r="NL2" i="18"/>
  <c r="NM2" i="18" l="1"/>
  <c r="NN1" i="18"/>
  <c r="NO1" i="18" l="1"/>
  <c r="NN2" i="18"/>
  <c r="NP1" i="18" l="1"/>
  <c r="NO2" i="18"/>
  <c r="NQ1" i="18" l="1"/>
  <c r="NP2" i="18"/>
  <c r="NQ2" i="18" l="1"/>
  <c r="NR1" i="18"/>
  <c r="NS1" i="18" l="1"/>
  <c r="NR2" i="18"/>
  <c r="NT1" i="18" l="1"/>
  <c r="NS2" i="18"/>
  <c r="NU1" i="18" l="1"/>
  <c r="NT2" i="18"/>
  <c r="NU2" i="18" l="1"/>
  <c r="NV1" i="18"/>
  <c r="NW1" i="18" l="1"/>
  <c r="NV2" i="18"/>
  <c r="NX1" i="18" l="1"/>
  <c r="NW2" i="18"/>
  <c r="NY1" i="18" l="1"/>
  <c r="NX2" i="18"/>
  <c r="NY2" i="18" l="1"/>
  <c r="NZ1" i="18"/>
  <c r="OA1" i="18" l="1"/>
  <c r="NZ2" i="18"/>
  <c r="OB1" i="18" l="1"/>
  <c r="OA2" i="18"/>
  <c r="OC1" i="18" l="1"/>
  <c r="OB2" i="18"/>
  <c r="OC2" i="18" l="1"/>
  <c r="OD1" i="18"/>
  <c r="OE1" i="18" l="1"/>
  <c r="OD2" i="18"/>
  <c r="OF1" i="18" l="1"/>
  <c r="OE2" i="18"/>
  <c r="OG1" i="18" l="1"/>
  <c r="OF2" i="18"/>
  <c r="OG2" i="18" l="1"/>
  <c r="OH1" i="18"/>
  <c r="OI1" i="18" l="1"/>
  <c r="OH2" i="18"/>
  <c r="OJ1" i="18" l="1"/>
  <c r="OI2" i="18"/>
  <c r="OK1" i="18" l="1"/>
  <c r="OJ2" i="18"/>
  <c r="OK2" i="18" l="1"/>
  <c r="OL1" i="18"/>
  <c r="OM1" i="18" l="1"/>
  <c r="OL2" i="18"/>
  <c r="ON1" i="18" l="1"/>
  <c r="OM2" i="18"/>
  <c r="OO1" i="18" l="1"/>
  <c r="ON2" i="18"/>
  <c r="OO2" i="18" l="1"/>
  <c r="OP1" i="18"/>
  <c r="OQ1" i="18" l="1"/>
  <c r="OP2" i="18"/>
  <c r="OR1" i="18" l="1"/>
  <c r="OQ2" i="18"/>
  <c r="OS1" i="18" l="1"/>
  <c r="OR2" i="18"/>
  <c r="OS2" i="18" l="1"/>
  <c r="OT1" i="18"/>
  <c r="OU1" i="18" l="1"/>
  <c r="OT2" i="18"/>
  <c r="OV1" i="18" l="1"/>
  <c r="OU2" i="18"/>
  <c r="OW1" i="18" l="1"/>
  <c r="OV2" i="18"/>
  <c r="OW2" i="18" l="1"/>
  <c r="OX1" i="18"/>
  <c r="OY1" i="18" l="1"/>
  <c r="OX2" i="18"/>
  <c r="OZ1" i="18" l="1"/>
  <c r="OY2" i="18"/>
  <c r="PA1" i="18" l="1"/>
  <c r="OZ2" i="18"/>
  <c r="PA2" i="18" l="1"/>
  <c r="PB1" i="18"/>
  <c r="PC1" i="18" l="1"/>
  <c r="PB2" i="18"/>
  <c r="PD1" i="18" l="1"/>
  <c r="PC2" i="18"/>
  <c r="PD2" i="18" l="1"/>
  <c r="PE1" i="18"/>
  <c r="PE2" i="18" l="1"/>
  <c r="PF1" i="18"/>
  <c r="PF2" i="18" l="1"/>
  <c r="PG1" i="18"/>
  <c r="PG2" i="18" l="1"/>
  <c r="PH1" i="18"/>
  <c r="PH2" i="18" l="1"/>
  <c r="PI1" i="18"/>
  <c r="PJ1" i="18" l="1"/>
  <c r="PI2" i="18"/>
  <c r="PJ2" i="18" l="1"/>
  <c r="PK1" i="18"/>
  <c r="PK2" i="18" l="1"/>
  <c r="PL1" i="18"/>
  <c r="PL2" i="18" l="1"/>
  <c r="PM1" i="18"/>
  <c r="PM2" i="18" s="1"/>
  <c r="AN2" i="18" l="1"/>
  <c r="AM2" i="18"/>
  <c r="AO2" i="18" l="1"/>
  <c r="AP2" i="18"/>
  <c r="AK2" i="18"/>
  <c r="AL2" i="18" s="1"/>
  <c r="V4" i="39" s="1"/>
  <c r="B4" i="39" s="1"/>
  <c r="B2" i="18" s="1"/>
  <c r="AN2" i="11" l="1"/>
  <c r="H46" i="6" s="1"/>
  <c r="K2" i="11"/>
  <c r="H17" i="6" s="1"/>
  <c r="AY2" i="11"/>
  <c r="H57" i="6" s="1"/>
  <c r="J48" i="37"/>
  <c r="AL2" i="11"/>
  <c r="H44" i="6" s="1"/>
  <c r="BZ2" i="11"/>
  <c r="H84" i="6" s="1"/>
  <c r="I2" i="11"/>
  <c r="H15" i="6" s="1"/>
  <c r="BX2" i="11"/>
  <c r="H82" i="6" s="1"/>
  <c r="AU2" i="11"/>
  <c r="H53" i="6" s="1"/>
  <c r="BF2" i="11"/>
  <c r="H64" i="6" s="1"/>
  <c r="F42" i="37"/>
  <c r="J46" i="37"/>
  <c r="O43" i="37"/>
  <c r="BG2" i="11"/>
  <c r="H65" i="6" s="1"/>
  <c r="J47" i="37"/>
  <c r="AT2" i="11"/>
  <c r="H52" i="6" s="1"/>
  <c r="BE2" i="11"/>
  <c r="H63" i="6" s="1"/>
  <c r="AB2" i="11"/>
  <c r="H34" i="6" s="1"/>
  <c r="G2" i="11"/>
  <c r="H13" i="6" s="1"/>
  <c r="BC2" i="11"/>
  <c r="H61" i="6" s="1"/>
  <c r="J2" i="11"/>
  <c r="H16" i="6" s="1"/>
  <c r="BN2" i="11"/>
  <c r="H72" i="6" s="1"/>
  <c r="F45" i="37"/>
  <c r="H7" i="49" s="1"/>
  <c r="H49" i="37"/>
  <c r="O49" i="37"/>
  <c r="O42" i="37"/>
  <c r="P2" i="11"/>
  <c r="H22" i="6" s="1"/>
  <c r="BO2" i="11"/>
  <c r="H73" i="6" s="1"/>
  <c r="F46" i="37"/>
  <c r="BB2" i="11"/>
  <c r="H60" i="6" s="1"/>
  <c r="Y2" i="11"/>
  <c r="H31" i="6" s="1"/>
  <c r="BU2" i="11"/>
  <c r="H79" i="6" s="1"/>
  <c r="C2" i="11"/>
  <c r="AR2" i="11"/>
  <c r="H50" i="6" s="1"/>
  <c r="BK2" i="11"/>
  <c r="H69" i="6" s="1"/>
  <c r="Z2" i="11"/>
  <c r="H32" i="6" s="1"/>
  <c r="F44" i="37"/>
  <c r="H46" i="37"/>
  <c r="H45" i="37"/>
  <c r="H8" i="49" s="1"/>
  <c r="H47" i="37"/>
  <c r="BD2" i="11"/>
  <c r="H62" i="6" s="1"/>
  <c r="AA2" i="11"/>
  <c r="H33" i="6" s="1"/>
  <c r="BW2" i="11"/>
  <c r="H81" i="6" s="1"/>
  <c r="F2" i="11"/>
  <c r="BJ2" i="11"/>
  <c r="H68" i="6" s="1"/>
  <c r="AG2" i="11"/>
  <c r="H39" i="6" s="1"/>
  <c r="F48" i="37"/>
  <c r="AZ2" i="11"/>
  <c r="H58" i="6" s="1"/>
  <c r="W2" i="11"/>
  <c r="H29" i="6" s="1"/>
  <c r="BS2" i="11"/>
  <c r="H77" i="6" s="1"/>
  <c r="AH2" i="11"/>
  <c r="H40" i="6" s="1"/>
  <c r="X2" i="11"/>
  <c r="H30" i="6" s="1"/>
  <c r="BL2" i="11"/>
  <c r="H70" i="6" s="1"/>
  <c r="AI2" i="11"/>
  <c r="H41" i="6" s="1"/>
  <c r="N2" i="11"/>
  <c r="H20" i="6" s="1"/>
  <c r="AO2" i="11"/>
  <c r="H47" i="6" s="1"/>
  <c r="L2" i="11"/>
  <c r="H18" i="6" s="1"/>
  <c r="CA2" i="11"/>
  <c r="H85" i="6" s="1"/>
  <c r="F68" i="37" a="1"/>
  <c r="F68" i="37" s="1"/>
  <c r="AD2" i="11"/>
  <c r="H36" i="6" s="1"/>
  <c r="AJ2" i="11"/>
  <c r="H42" i="6" s="1"/>
  <c r="AM2" i="11"/>
  <c r="H45" i="6" s="1"/>
  <c r="AP2" i="11"/>
  <c r="H48" i="6" s="1"/>
  <c r="F41" i="37"/>
  <c r="BY2" i="11"/>
  <c r="H83" i="6" s="1"/>
  <c r="BA2" i="11"/>
  <c r="H59" i="6" s="1"/>
  <c r="BT2" i="11"/>
  <c r="H78" i="6" s="1"/>
  <c r="AW2" i="11"/>
  <c r="H55" i="6" s="1"/>
  <c r="BH2" i="11"/>
  <c r="H66" i="6" s="1"/>
  <c r="AX2" i="11"/>
  <c r="H56" i="6" s="1"/>
  <c r="O45" i="37"/>
  <c r="F69" i="37" a="1"/>
  <c r="F69" i="37" s="1"/>
  <c r="BR2" i="11"/>
  <c r="H76" i="6" s="1"/>
  <c r="BM2" i="11"/>
  <c r="H71" i="6" s="1"/>
  <c r="BP2" i="11"/>
  <c r="H74" i="6" s="1"/>
  <c r="BV2" i="11"/>
  <c r="H80" i="6" s="1"/>
  <c r="BI2" i="11"/>
  <c r="H67" i="6" s="1"/>
  <c r="J41" i="37"/>
  <c r="O48" i="37"/>
  <c r="AQ2" i="11"/>
  <c r="H49" i="6" s="1"/>
  <c r="J49" i="37"/>
  <c r="O44" i="37"/>
  <c r="BQ2" i="11"/>
  <c r="H75" i="6" s="1"/>
  <c r="F49" i="37"/>
  <c r="J42" i="37"/>
  <c r="F47" i="37"/>
  <c r="F71" i="37" a="1"/>
  <c r="F71" i="37" s="1"/>
  <c r="H2" i="11"/>
  <c r="H14" i="6" s="1"/>
  <c r="J45" i="37"/>
  <c r="H6" i="49" s="1"/>
  <c r="AF2" i="11"/>
  <c r="H38" i="6" s="1"/>
  <c r="S2" i="11"/>
  <c r="H25" i="6" s="1"/>
  <c r="M20" i="37"/>
  <c r="J44" i="37"/>
  <c r="C20" i="37"/>
  <c r="H42" i="37"/>
  <c r="H48" i="37"/>
  <c r="U2" i="11"/>
  <c r="H27" i="6" s="1"/>
  <c r="O2" i="11"/>
  <c r="H21" i="6" s="1"/>
  <c r="AV2" i="11"/>
  <c r="H54" i="6" s="1"/>
  <c r="V2" i="11"/>
  <c r="H28" i="6" s="1"/>
  <c r="Q2" i="11"/>
  <c r="H23" i="6" s="1"/>
  <c r="T2" i="11"/>
  <c r="H26" i="6" s="1"/>
  <c r="AE2" i="11"/>
  <c r="H37" i="6" s="1"/>
  <c r="R2" i="11"/>
  <c r="H24" i="6" s="1"/>
  <c r="AK2" i="11"/>
  <c r="H43" i="6" s="1"/>
  <c r="AS2" i="11"/>
  <c r="H51" i="6" s="1"/>
  <c r="AC2" i="11"/>
  <c r="H35" i="6" s="1"/>
  <c r="M2" i="11"/>
  <c r="H19" i="6" s="1"/>
  <c r="O51" i="37"/>
  <c r="F70" i="37" a="1"/>
  <c r="F70" i="37" s="1"/>
  <c r="CB2" i="11"/>
  <c r="H86" i="6" s="1"/>
  <c r="H41" i="37"/>
  <c r="J43" i="37"/>
  <c r="H43" i="37"/>
  <c r="F43" i="37"/>
  <c r="H20" i="37"/>
  <c r="O47" i="37"/>
  <c r="O41" i="37"/>
  <c r="H15" i="37"/>
  <c r="H44" i="37"/>
  <c r="M15" i="37"/>
  <c r="O50" i="37"/>
  <c r="O46" i="37"/>
  <c r="CC2" i="11"/>
  <c r="H87" i="6" s="1"/>
  <c r="CD2" i="11"/>
  <c r="H88" i="6" s="1"/>
  <c r="CE2" i="11"/>
  <c r="H89" i="6" s="1"/>
  <c r="CF2" i="11"/>
  <c r="H90" i="6" s="1"/>
  <c r="CG2" i="11"/>
  <c r="H91" i="6" s="1"/>
  <c r="CH2" i="11"/>
  <c r="H92" i="6" s="1"/>
  <c r="CI2" i="11"/>
  <c r="H93" i="6" s="1"/>
  <c r="CJ2" i="11"/>
  <c r="H94" i="6" s="1"/>
  <c r="CK2" i="11"/>
  <c r="H95" i="6" s="1"/>
  <c r="CL2" i="11"/>
  <c r="CM2" i="11"/>
  <c r="CN2" i="11"/>
  <c r="H98" i="6" s="1"/>
  <c r="CO2" i="11"/>
  <c r="H99" i="6" s="1"/>
  <c r="CP2" i="11"/>
  <c r="CQ2" i="11"/>
  <c r="H101" i="6" s="1"/>
  <c r="CR2" i="11"/>
  <c r="H102" i="6" s="1"/>
  <c r="CS2" i="11"/>
  <c r="H103" i="6" s="1"/>
  <c r="CT2" i="11"/>
  <c r="H104" i="6" s="1"/>
  <c r="CU2" i="11"/>
  <c r="H105" i="6" s="1"/>
  <c r="CV2" i="11"/>
  <c r="H106" i="6" s="1"/>
  <c r="CW2" i="11"/>
  <c r="H107" i="6" s="1"/>
  <c r="CX2" i="11"/>
  <c r="H108" i="6" s="1"/>
  <c r="CY2" i="11"/>
  <c r="H109" i="6" s="1"/>
  <c r="CZ2" i="11"/>
  <c r="DA2" i="11"/>
  <c r="H111" i="6" s="1"/>
  <c r="DB2" i="11"/>
  <c r="H112" i="6" s="1"/>
  <c r="DC2" i="11"/>
  <c r="DD2" i="11"/>
  <c r="DE2" i="11"/>
  <c r="DF2" i="11"/>
  <c r="H116" i="6" s="1"/>
  <c r="DG2" i="11"/>
  <c r="DH2" i="11"/>
  <c r="DI2" i="11"/>
  <c r="H119" i="6" s="1"/>
  <c r="DJ2" i="11"/>
  <c r="H120" i="6" s="1"/>
  <c r="DK2" i="11"/>
  <c r="DL2" i="11"/>
  <c r="DM2" i="11"/>
  <c r="H123" i="6" s="1"/>
  <c r="DN2" i="11"/>
  <c r="H124" i="6" s="1"/>
  <c r="DO2" i="11"/>
  <c r="DP2" i="11"/>
  <c r="H126" i="6" s="1"/>
  <c r="DQ2" i="11"/>
  <c r="H127" i="6" s="1"/>
  <c r="DR2" i="11"/>
  <c r="DS2" i="11"/>
  <c r="H129" i="6" s="1"/>
  <c r="DT2" i="11"/>
  <c r="H130" i="6" s="1"/>
  <c r="DU2" i="11"/>
  <c r="H131" i="6" s="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GB2" i="11"/>
  <c r="GC2" i="11"/>
  <c r="GD2" i="11"/>
  <c r="GE2" i="11"/>
  <c r="GF2" i="11"/>
  <c r="GG2" i="11"/>
  <c r="GH2" i="11"/>
  <c r="GI2" i="11"/>
  <c r="GJ2" i="11"/>
  <c r="GK2" i="11"/>
  <c r="GL2" i="11"/>
  <c r="GM2" i="11"/>
  <c r="GN2" i="11"/>
  <c r="GO2" i="11"/>
  <c r="GP2" i="11"/>
  <c r="GQ2" i="11"/>
  <c r="GR2" i="11"/>
  <c r="GS2" i="11"/>
  <c r="GT2" i="11"/>
  <c r="GU2" i="11"/>
  <c r="GV2" i="11"/>
  <c r="GW2" i="11"/>
  <c r="GX2" i="11"/>
  <c r="GY2" i="11"/>
  <c r="GZ2" i="11"/>
  <c r="HA2" i="11"/>
  <c r="HB2" i="11"/>
  <c r="HC2" i="11"/>
  <c r="HD2" i="11"/>
  <c r="HE2" i="11"/>
  <c r="HF2" i="11"/>
  <c r="HG2" i="11"/>
  <c r="HH2" i="11"/>
  <c r="HI2" i="11"/>
  <c r="HJ2" i="11"/>
  <c r="HK2" i="11"/>
  <c r="HL2" i="11"/>
  <c r="HM2" i="11"/>
  <c r="HN2" i="11"/>
  <c r="HO2" i="11"/>
  <c r="HP2" i="11"/>
  <c r="HQ2" i="11"/>
  <c r="HR2" i="11"/>
  <c r="HS2" i="11"/>
  <c r="HT2" i="11"/>
  <c r="HU2" i="11"/>
  <c r="HV2" i="11"/>
  <c r="HW2" i="11"/>
  <c r="HX2" i="11"/>
  <c r="HY2" i="11"/>
  <c r="HZ2" i="11"/>
  <c r="IA2" i="11"/>
  <c r="IB2" i="11"/>
  <c r="IC2" i="11"/>
  <c r="ID2" i="11"/>
  <c r="IE2" i="11"/>
  <c r="IF2" i="11"/>
  <c r="IG2" i="11"/>
  <c r="IH2" i="11"/>
  <c r="II2" i="11"/>
  <c r="IJ2" i="11"/>
  <c r="IK2" i="11"/>
  <c r="IL2" i="11"/>
  <c r="IM2" i="11"/>
  <c r="IN2" i="11"/>
  <c r="IO2" i="11"/>
  <c r="IP2" i="11"/>
  <c r="IQ2" i="11"/>
  <c r="IR2" i="11"/>
  <c r="IS2" i="11"/>
  <c r="IT2" i="11"/>
  <c r="IU2" i="11"/>
  <c r="IV2" i="11"/>
  <c r="IW2" i="11"/>
  <c r="IX2" i="11"/>
  <c r="IY2" i="11"/>
  <c r="IZ2" i="11"/>
  <c r="JA2" i="11"/>
  <c r="JB2" i="11"/>
  <c r="JC2" i="11"/>
  <c r="JD2" i="11"/>
  <c r="JE2" i="11"/>
  <c r="JF2" i="11"/>
  <c r="JG2" i="11"/>
  <c r="JH2" i="11"/>
  <c r="JI2" i="11"/>
  <c r="JJ2" i="11"/>
  <c r="JK2" i="11"/>
  <c r="JL2" i="11"/>
  <c r="JM2" i="11"/>
  <c r="JN2" i="11"/>
  <c r="JO2" i="11"/>
  <c r="JP2" i="11"/>
  <c r="JQ2" i="11"/>
  <c r="JR2" i="11"/>
  <c r="JS2" i="11"/>
  <c r="JT2" i="11"/>
  <c r="JU2" i="11"/>
  <c r="JV2" i="11"/>
  <c r="JW2" i="11"/>
  <c r="JX2" i="11"/>
  <c r="JY2" i="11"/>
  <c r="JZ2" i="11"/>
  <c r="KA2" i="11"/>
  <c r="KB2" i="11"/>
  <c r="KC2" i="11"/>
  <c r="KD2" i="11"/>
  <c r="KE2" i="11"/>
  <c r="KF2" i="11"/>
  <c r="KG2" i="11"/>
  <c r="KH2" i="11"/>
  <c r="KI2" i="11"/>
  <c r="KJ2" i="11"/>
  <c r="KK2" i="11"/>
  <c r="KL2" i="11"/>
  <c r="KM2" i="11"/>
  <c r="KN2" i="11"/>
  <c r="KO2" i="11"/>
  <c r="KP2" i="11"/>
  <c r="KQ2" i="11"/>
  <c r="KR2" i="11"/>
  <c r="KS2" i="11"/>
  <c r="KT2" i="11"/>
  <c r="KU2" i="11"/>
  <c r="KV2" i="11"/>
  <c r="KW2" i="11"/>
  <c r="KX2" i="11"/>
  <c r="KY2" i="11"/>
  <c r="KZ2" i="11"/>
  <c r="LA2" i="11"/>
  <c r="LB2" i="11"/>
  <c r="LC2" i="11"/>
  <c r="LD2" i="11"/>
  <c r="LE2" i="11"/>
  <c r="LF2" i="11"/>
  <c r="LG2" i="11"/>
  <c r="LH2" i="11"/>
  <c r="LI2" i="11"/>
  <c r="LJ2" i="11"/>
  <c r="LK2" i="11"/>
  <c r="LL2" i="11"/>
  <c r="LM2" i="11"/>
  <c r="LN2" i="11"/>
  <c r="LO2" i="11"/>
  <c r="LP2" i="11"/>
  <c r="LQ2" i="11"/>
  <c r="LR2" i="11"/>
  <c r="LS2" i="11"/>
  <c r="LT2" i="11"/>
  <c r="LU2" i="11"/>
  <c r="LV2" i="11"/>
  <c r="LW2" i="11"/>
  <c r="LX2" i="11"/>
  <c r="LY2" i="11"/>
  <c r="LZ2" i="11"/>
  <c r="MA2" i="11"/>
  <c r="MB2" i="11"/>
  <c r="MC2" i="11"/>
  <c r="MD2" i="11"/>
  <c r="ME2" i="11"/>
  <c r="MF2" i="11"/>
  <c r="MG2" i="11"/>
  <c r="MH2" i="11"/>
  <c r="MI2" i="11"/>
  <c r="MJ2" i="11"/>
  <c r="MK2" i="11"/>
  <c r="ML2" i="11"/>
  <c r="MM2" i="11"/>
  <c r="MN2" i="11"/>
  <c r="MO2" i="11"/>
  <c r="MP2" i="11"/>
  <c r="MQ2" i="11"/>
  <c r="MR2" i="11"/>
  <c r="MS2" i="11"/>
  <c r="MT2" i="11"/>
  <c r="MU2" i="11"/>
  <c r="MV2" i="11"/>
  <c r="MW2" i="11"/>
  <c r="MX2" i="11"/>
  <c r="MY2" i="11"/>
  <c r="MZ2" i="11"/>
  <c r="NA2" i="11"/>
  <c r="J29" i="37"/>
  <c r="H29" i="37"/>
  <c r="I67" i="37"/>
  <c r="K67" i="37" s="1"/>
  <c r="J67" i="37"/>
  <c r="F29" i="37"/>
  <c r="F31" i="37"/>
  <c r="J31" i="37"/>
  <c r="H31" i="37"/>
  <c r="F30" i="37"/>
  <c r="J30" i="37"/>
  <c r="H30" i="37"/>
  <c r="C10" i="59" l="1"/>
  <c r="H45" i="59"/>
  <c r="O37" i="45"/>
  <c r="I47" i="6"/>
  <c r="AU47" i="6"/>
  <c r="J47" i="6"/>
  <c r="O48" i="45"/>
  <c r="I58" i="6"/>
  <c r="J58" i="6"/>
  <c r="AU58" i="6"/>
  <c r="I79" i="6"/>
  <c r="AU79" i="6"/>
  <c r="O69" i="45"/>
  <c r="J79" i="6"/>
  <c r="J52" i="6"/>
  <c r="O42" i="45"/>
  <c r="I52" i="6"/>
  <c r="AU52" i="6"/>
  <c r="AU82" i="6"/>
  <c r="O72" i="45"/>
  <c r="I82" i="6"/>
  <c r="J82" i="6"/>
  <c r="AU48" i="6"/>
  <c r="J48" i="6"/>
  <c r="I48" i="6"/>
  <c r="O38" i="45"/>
  <c r="AU20" i="6"/>
  <c r="J20" i="6"/>
  <c r="I20" i="6"/>
  <c r="O10" i="45"/>
  <c r="J31" i="6"/>
  <c r="O21" i="45"/>
  <c r="AU31" i="6"/>
  <c r="I31" i="6"/>
  <c r="I15" i="6"/>
  <c r="AU15" i="6"/>
  <c r="O5" i="45"/>
  <c r="J15" i="6"/>
  <c r="I26" i="6"/>
  <c r="AU26" i="6"/>
  <c r="J26" i="6"/>
  <c r="O16" i="45"/>
  <c r="J56" i="6"/>
  <c r="I56" i="6"/>
  <c r="AU56" i="6"/>
  <c r="O46" i="45"/>
  <c r="O35" i="45"/>
  <c r="J45" i="6"/>
  <c r="I45" i="6"/>
  <c r="AU45" i="6"/>
  <c r="I41" i="6"/>
  <c r="J41" i="6"/>
  <c r="O31" i="45"/>
  <c r="AU41" i="6"/>
  <c r="AU39" i="6"/>
  <c r="I39" i="6"/>
  <c r="O29" i="45"/>
  <c r="J39" i="6"/>
  <c r="O50" i="45"/>
  <c r="I60" i="6"/>
  <c r="AU60" i="6"/>
  <c r="J60" i="6"/>
  <c r="AU72" i="6"/>
  <c r="O62" i="45"/>
  <c r="I72" i="6"/>
  <c r="J72" i="6"/>
  <c r="AU65" i="6"/>
  <c r="O55" i="45"/>
  <c r="J65" i="6"/>
  <c r="I65" i="6"/>
  <c r="AU84" i="6"/>
  <c r="J84" i="6"/>
  <c r="I84" i="6"/>
  <c r="O74" i="45"/>
  <c r="O116" i="45"/>
  <c r="I126" i="6"/>
  <c r="AU126" i="6"/>
  <c r="J126" i="6"/>
  <c r="AU102" i="6"/>
  <c r="I102" i="6"/>
  <c r="O92" i="45"/>
  <c r="J102" i="6"/>
  <c r="O84" i="45"/>
  <c r="AU94" i="6"/>
  <c r="J94" i="6"/>
  <c r="I94" i="6"/>
  <c r="I88" i="6"/>
  <c r="AU88" i="6"/>
  <c r="J88" i="6"/>
  <c r="O78" i="45"/>
  <c r="I44" i="6"/>
  <c r="O34" i="45"/>
  <c r="J44" i="6"/>
  <c r="AU44" i="6"/>
  <c r="I68" i="37"/>
  <c r="K68" i="37" s="1"/>
  <c r="J68" i="37"/>
  <c r="I127" i="6"/>
  <c r="O117" i="45"/>
  <c r="J127" i="6"/>
  <c r="AU127" i="6"/>
  <c r="J119" i="6"/>
  <c r="O109" i="45"/>
  <c r="I119" i="6"/>
  <c r="AU119" i="6"/>
  <c r="J111" i="6"/>
  <c r="I111" i="6"/>
  <c r="AU111" i="6"/>
  <c r="O101" i="45"/>
  <c r="AU103" i="6"/>
  <c r="O93" i="45"/>
  <c r="J103" i="6"/>
  <c r="I103" i="6"/>
  <c r="I95" i="6"/>
  <c r="O85" i="45"/>
  <c r="J95" i="6"/>
  <c r="AU95" i="6"/>
  <c r="J23" i="6"/>
  <c r="I23" i="6"/>
  <c r="AU23" i="6"/>
  <c r="O13" i="45"/>
  <c r="O57" i="45"/>
  <c r="J67" i="6"/>
  <c r="I67" i="6"/>
  <c r="AU67" i="6"/>
  <c r="O56" i="45"/>
  <c r="I66" i="6"/>
  <c r="J66" i="6"/>
  <c r="AU66" i="6"/>
  <c r="O32" i="45"/>
  <c r="J42" i="6"/>
  <c r="I42" i="6"/>
  <c r="AU42" i="6"/>
  <c r="J70" i="6"/>
  <c r="AU70" i="6"/>
  <c r="I70" i="6"/>
  <c r="O60" i="45"/>
  <c r="I68" i="6"/>
  <c r="J68" i="6"/>
  <c r="AU68" i="6"/>
  <c r="O58" i="45"/>
  <c r="O6" i="45"/>
  <c r="AU16" i="6"/>
  <c r="J16" i="6"/>
  <c r="I16" i="6"/>
  <c r="J109" i="6"/>
  <c r="AU109" i="6"/>
  <c r="O99" i="45"/>
  <c r="I109" i="6"/>
  <c r="J101" i="6"/>
  <c r="O91" i="45"/>
  <c r="I101" i="6"/>
  <c r="AU101" i="6"/>
  <c r="O83" i="45"/>
  <c r="I93" i="6"/>
  <c r="AU93" i="6"/>
  <c r="J93" i="6"/>
  <c r="AU87" i="6"/>
  <c r="O77" i="45"/>
  <c r="J87" i="6"/>
  <c r="I87" i="6"/>
  <c r="Q28" i="37"/>
  <c r="T32" i="37"/>
  <c r="Q32" i="37"/>
  <c r="T36" i="37"/>
  <c r="N36" i="37"/>
  <c r="N32" i="37"/>
  <c r="T28" i="37"/>
  <c r="Q36" i="37"/>
  <c r="N28" i="37"/>
  <c r="AU19" i="6"/>
  <c r="O9" i="45"/>
  <c r="I19" i="6"/>
  <c r="J19" i="6"/>
  <c r="J28" i="6"/>
  <c r="O18" i="45"/>
  <c r="AU28" i="6"/>
  <c r="I28" i="6"/>
  <c r="O70" i="45"/>
  <c r="AU80" i="6"/>
  <c r="J80" i="6"/>
  <c r="I80" i="6"/>
  <c r="O45" i="45"/>
  <c r="I55" i="6"/>
  <c r="J55" i="6"/>
  <c r="AU55" i="6"/>
  <c r="O26" i="45"/>
  <c r="J36" i="6"/>
  <c r="I36" i="6"/>
  <c r="AU36" i="6"/>
  <c r="I30" i="6"/>
  <c r="O20" i="45"/>
  <c r="J30" i="6"/>
  <c r="AU30" i="6"/>
  <c r="H12" i="6"/>
  <c r="E2" i="11"/>
  <c r="O22" i="45"/>
  <c r="AU32" i="6"/>
  <c r="J32" i="6"/>
  <c r="I32" i="6"/>
  <c r="O63" i="45"/>
  <c r="I73" i="6"/>
  <c r="AU73" i="6"/>
  <c r="J73" i="6"/>
  <c r="I61" i="6"/>
  <c r="AU61" i="6"/>
  <c r="O51" i="45"/>
  <c r="J61" i="6"/>
  <c r="O30" i="45"/>
  <c r="I40" i="6"/>
  <c r="AU40" i="6"/>
  <c r="J40" i="6"/>
  <c r="AU81" i="6"/>
  <c r="O71" i="45"/>
  <c r="J81" i="6"/>
  <c r="I81" i="6"/>
  <c r="J69" i="6"/>
  <c r="AU69" i="6"/>
  <c r="I69" i="6"/>
  <c r="O59" i="45"/>
  <c r="J22" i="6"/>
  <c r="AU22" i="6"/>
  <c r="I22" i="6"/>
  <c r="O12" i="45"/>
  <c r="AU13" i="6"/>
  <c r="I13" i="6"/>
  <c r="O3" i="45"/>
  <c r="J13" i="6"/>
  <c r="AU57" i="6"/>
  <c r="O47" i="45"/>
  <c r="I57" i="6"/>
  <c r="J57" i="6"/>
  <c r="AU129" i="6"/>
  <c r="I129" i="6"/>
  <c r="O119" i="45"/>
  <c r="J129" i="6"/>
  <c r="AU105" i="6"/>
  <c r="O95" i="45"/>
  <c r="I105" i="6"/>
  <c r="J105" i="6"/>
  <c r="O14" i="45"/>
  <c r="J24" i="6"/>
  <c r="I24" i="6"/>
  <c r="AU24" i="6"/>
  <c r="I14" i="6"/>
  <c r="O4" i="45"/>
  <c r="AU14" i="6"/>
  <c r="J14" i="6"/>
  <c r="AU49" i="6"/>
  <c r="I49" i="6"/>
  <c r="J49" i="6"/>
  <c r="O39" i="45"/>
  <c r="I120" i="6"/>
  <c r="O110" i="45"/>
  <c r="AU120" i="6"/>
  <c r="J120" i="6"/>
  <c r="O102" i="45"/>
  <c r="I112" i="6"/>
  <c r="J112" i="6"/>
  <c r="AU112" i="6"/>
  <c r="O94" i="45"/>
  <c r="J104" i="6"/>
  <c r="I104" i="6"/>
  <c r="AU104" i="6"/>
  <c r="B23" i="45"/>
  <c r="B20" i="45"/>
  <c r="B19" i="45"/>
  <c r="B17" i="45"/>
  <c r="H5" i="49"/>
  <c r="T42" i="37"/>
  <c r="B24" i="45"/>
  <c r="B7" i="45"/>
  <c r="B26" i="45"/>
  <c r="B18" i="45"/>
  <c r="B10" i="45"/>
  <c r="B12" i="45"/>
  <c r="B4" i="45"/>
  <c r="B25" i="45"/>
  <c r="K15" i="37"/>
  <c r="K20" i="37" s="1"/>
  <c r="B15" i="45"/>
  <c r="B11" i="45"/>
  <c r="T41" i="37"/>
  <c r="B2" i="45"/>
  <c r="T68" i="37"/>
  <c r="B27" i="45"/>
  <c r="B13" i="45"/>
  <c r="B14" i="45"/>
  <c r="T44" i="37"/>
  <c r="C6" i="59" s="1"/>
  <c r="B22" i="45"/>
  <c r="T40" i="37"/>
  <c r="B21" i="45"/>
  <c r="T67" i="37"/>
  <c r="B9" i="45"/>
  <c r="B8" i="45"/>
  <c r="B3" i="45"/>
  <c r="B5" i="45"/>
  <c r="B16" i="45"/>
  <c r="B6" i="45"/>
  <c r="T43" i="37"/>
  <c r="C5" i="59" s="1"/>
  <c r="O76" i="45"/>
  <c r="AU86" i="6"/>
  <c r="I86" i="6"/>
  <c r="J86" i="6"/>
  <c r="AU37" i="6"/>
  <c r="O27" i="45"/>
  <c r="J37" i="6"/>
  <c r="I37" i="6"/>
  <c r="I124" i="6"/>
  <c r="AU124" i="6"/>
  <c r="O114" i="45"/>
  <c r="J124" i="6"/>
  <c r="O106" i="45"/>
  <c r="AU116" i="6"/>
  <c r="J116" i="6"/>
  <c r="I116" i="6"/>
  <c r="O98" i="45"/>
  <c r="AU108" i="6"/>
  <c r="J108" i="6"/>
  <c r="I108" i="6"/>
  <c r="AU92" i="6"/>
  <c r="I92" i="6"/>
  <c r="J92" i="6"/>
  <c r="O82" i="45"/>
  <c r="O41" i="45"/>
  <c r="AU51" i="6"/>
  <c r="I51" i="6"/>
  <c r="J51" i="6"/>
  <c r="O11" i="45"/>
  <c r="AU21" i="6"/>
  <c r="I21" i="6"/>
  <c r="J21" i="6"/>
  <c r="J38" i="6"/>
  <c r="I38" i="6"/>
  <c r="AU38" i="6"/>
  <c r="O28" i="45"/>
  <c r="J34" i="6"/>
  <c r="I34" i="6"/>
  <c r="AU34" i="6"/>
  <c r="O24" i="45"/>
  <c r="AU64" i="6"/>
  <c r="I64" i="6"/>
  <c r="J64" i="6"/>
  <c r="O54" i="45"/>
  <c r="J17" i="6"/>
  <c r="O7" i="45"/>
  <c r="I17" i="6"/>
  <c r="AU17" i="6"/>
  <c r="I35" i="6"/>
  <c r="O25" i="45"/>
  <c r="AU35" i="6"/>
  <c r="J35" i="6"/>
  <c r="J54" i="6"/>
  <c r="I54" i="6"/>
  <c r="O44" i="45"/>
  <c r="AU54" i="6"/>
  <c r="AU25" i="6"/>
  <c r="J25" i="6"/>
  <c r="I25" i="6"/>
  <c r="O15" i="45"/>
  <c r="AU75" i="6"/>
  <c r="J75" i="6"/>
  <c r="I75" i="6"/>
  <c r="O65" i="45"/>
  <c r="AU74" i="6"/>
  <c r="O64" i="45"/>
  <c r="J74" i="6"/>
  <c r="I74" i="6"/>
  <c r="O68" i="45"/>
  <c r="I78" i="6"/>
  <c r="AU78" i="6"/>
  <c r="J78" i="6"/>
  <c r="H110" i="6"/>
  <c r="H114" i="6"/>
  <c r="H128" i="6"/>
  <c r="H125" i="6"/>
  <c r="H96" i="6"/>
  <c r="H97" i="6"/>
  <c r="H113" i="6"/>
  <c r="H117" i="6"/>
  <c r="H100" i="6"/>
  <c r="H121" i="6"/>
  <c r="H122" i="6"/>
  <c r="H115" i="6"/>
  <c r="H118" i="6"/>
  <c r="AU131" i="6"/>
  <c r="I131" i="6"/>
  <c r="J131" i="6"/>
  <c r="O113" i="45"/>
  <c r="J123" i="6"/>
  <c r="I123" i="6"/>
  <c r="AU123" i="6"/>
  <c r="AU107" i="6"/>
  <c r="I107" i="6"/>
  <c r="J107" i="6"/>
  <c r="O97" i="45"/>
  <c r="J99" i="6"/>
  <c r="O89" i="45"/>
  <c r="AU99" i="6"/>
  <c r="I99" i="6"/>
  <c r="I91" i="6"/>
  <c r="AU91" i="6"/>
  <c r="O81" i="45"/>
  <c r="J91" i="6"/>
  <c r="J71" i="6"/>
  <c r="O61" i="45"/>
  <c r="AU71" i="6"/>
  <c r="I71" i="6"/>
  <c r="I59" i="6"/>
  <c r="AU59" i="6"/>
  <c r="O49" i="45"/>
  <c r="J59" i="6"/>
  <c r="J85" i="6"/>
  <c r="AU85" i="6"/>
  <c r="I85" i="6"/>
  <c r="O75" i="45"/>
  <c r="I77" i="6"/>
  <c r="AU77" i="6"/>
  <c r="O67" i="45"/>
  <c r="J77" i="6"/>
  <c r="J33" i="6"/>
  <c r="I33" i="6"/>
  <c r="AU33" i="6"/>
  <c r="O23" i="45"/>
  <c r="O40" i="45"/>
  <c r="I50" i="6"/>
  <c r="AU50" i="6"/>
  <c r="J50" i="6"/>
  <c r="J130" i="6"/>
  <c r="I130" i="6"/>
  <c r="AU130" i="6"/>
  <c r="I106" i="6"/>
  <c r="O96" i="45"/>
  <c r="AU106" i="6"/>
  <c r="J106" i="6"/>
  <c r="O88" i="45"/>
  <c r="AU98" i="6"/>
  <c r="I98" i="6"/>
  <c r="J98" i="6"/>
  <c r="O80" i="45"/>
  <c r="J90" i="6"/>
  <c r="I90" i="6"/>
  <c r="AU90" i="6"/>
  <c r="J89" i="6"/>
  <c r="I89" i="6"/>
  <c r="O79" i="45"/>
  <c r="AU89" i="6"/>
  <c r="AU43" i="6"/>
  <c r="O33" i="45"/>
  <c r="I43" i="6"/>
  <c r="J43" i="6"/>
  <c r="J27" i="6"/>
  <c r="I27" i="6"/>
  <c r="AU27" i="6"/>
  <c r="O17" i="45"/>
  <c r="AU76" i="6"/>
  <c r="J76" i="6"/>
  <c r="I76" i="6"/>
  <c r="O66" i="45"/>
  <c r="O73" i="45"/>
  <c r="AU83" i="6"/>
  <c r="I83" i="6"/>
  <c r="J83" i="6"/>
  <c r="AU18" i="6"/>
  <c r="O8" i="45"/>
  <c r="I18" i="6"/>
  <c r="J18" i="6"/>
  <c r="J29" i="6"/>
  <c r="O19" i="45"/>
  <c r="I29" i="6"/>
  <c r="AU29" i="6"/>
  <c r="O52" i="45"/>
  <c r="I62" i="6"/>
  <c r="AU62" i="6"/>
  <c r="J62" i="6"/>
  <c r="O53" i="45"/>
  <c r="AU63" i="6"/>
  <c r="I63" i="6"/>
  <c r="J63" i="6"/>
  <c r="AU53" i="6"/>
  <c r="J53" i="6"/>
  <c r="I53" i="6"/>
  <c r="O43" i="45"/>
  <c r="J46" i="6"/>
  <c r="O36" i="45"/>
  <c r="I46" i="6"/>
  <c r="AU46" i="6"/>
  <c r="AV112" i="6" l="1"/>
  <c r="N112" i="6"/>
  <c r="AV49" i="6"/>
  <c r="N49" i="6"/>
  <c r="AU12" i="6"/>
  <c r="I12" i="6"/>
  <c r="J12" i="6"/>
  <c r="O2" i="45"/>
  <c r="N68" i="6"/>
  <c r="AV68" i="6"/>
  <c r="N42" i="6"/>
  <c r="AV42" i="6"/>
  <c r="N67" i="6"/>
  <c r="AV67" i="6"/>
  <c r="N102" i="6"/>
  <c r="AV102" i="6"/>
  <c r="AV72" i="6"/>
  <c r="N72" i="6"/>
  <c r="AV39" i="6"/>
  <c r="N39" i="6"/>
  <c r="N69" i="6"/>
  <c r="AV69" i="6"/>
  <c r="N30" i="6"/>
  <c r="AV30" i="6"/>
  <c r="N55" i="6"/>
  <c r="AV55" i="6"/>
  <c r="AV84" i="6"/>
  <c r="N84" i="6"/>
  <c r="AV45" i="6"/>
  <c r="N45" i="6"/>
  <c r="AV48" i="6"/>
  <c r="N48" i="6"/>
  <c r="N46" i="6"/>
  <c r="AV46" i="6"/>
  <c r="AV29" i="6"/>
  <c r="N29" i="6"/>
  <c r="AV27" i="6"/>
  <c r="N27" i="6"/>
  <c r="AV89" i="6"/>
  <c r="N89" i="6"/>
  <c r="N50" i="6"/>
  <c r="AV50" i="6"/>
  <c r="AV77" i="6"/>
  <c r="N77" i="6"/>
  <c r="AV59" i="6"/>
  <c r="N59" i="6"/>
  <c r="N91" i="6"/>
  <c r="AV91" i="6"/>
  <c r="N131" i="6"/>
  <c r="AV131" i="6"/>
  <c r="AU117" i="6"/>
  <c r="O107" i="45"/>
  <c r="I117" i="6"/>
  <c r="J117" i="6"/>
  <c r="AV78" i="6"/>
  <c r="N78" i="6"/>
  <c r="AV21" i="6"/>
  <c r="N21" i="6"/>
  <c r="AV24" i="6"/>
  <c r="N24" i="6"/>
  <c r="AV109" i="6"/>
  <c r="N109" i="6"/>
  <c r="AV111" i="6"/>
  <c r="N111" i="6"/>
  <c r="AV88" i="6"/>
  <c r="N88" i="6"/>
  <c r="N26" i="6"/>
  <c r="AV26" i="6"/>
  <c r="N58" i="6"/>
  <c r="AV58" i="6"/>
  <c r="O87" i="45"/>
  <c r="J97" i="6"/>
  <c r="AU97" i="6"/>
  <c r="I97" i="6"/>
  <c r="AV75" i="6"/>
  <c r="N75" i="6"/>
  <c r="AV120" i="6"/>
  <c r="N120" i="6"/>
  <c r="AV14" i="6"/>
  <c r="N14" i="6"/>
  <c r="AV105" i="6"/>
  <c r="N105" i="6"/>
  <c r="AV57" i="6"/>
  <c r="N57" i="6"/>
  <c r="N61" i="6"/>
  <c r="AV61" i="6"/>
  <c r="AV87" i="6"/>
  <c r="N87" i="6"/>
  <c r="AV16" i="6"/>
  <c r="N16" i="6"/>
  <c r="N66" i="6"/>
  <c r="AV66" i="6"/>
  <c r="N103" i="6"/>
  <c r="AV103" i="6"/>
  <c r="AV31" i="6"/>
  <c r="N31" i="6"/>
  <c r="AV52" i="6"/>
  <c r="N52" i="6"/>
  <c r="N62" i="6"/>
  <c r="AV62" i="6"/>
  <c r="N18" i="6"/>
  <c r="AV18" i="6"/>
  <c r="AV43" i="6"/>
  <c r="N43" i="6"/>
  <c r="AV106" i="6"/>
  <c r="N106" i="6"/>
  <c r="AV107" i="6"/>
  <c r="N107" i="6"/>
  <c r="I113" i="6"/>
  <c r="AU113" i="6"/>
  <c r="J113" i="6"/>
  <c r="O103" i="45"/>
  <c r="N92" i="6"/>
  <c r="AV92" i="6"/>
  <c r="AV116" i="6"/>
  <c r="N116" i="6"/>
  <c r="AV37" i="6"/>
  <c r="N37" i="6"/>
  <c r="J115" i="6"/>
  <c r="O105" i="45"/>
  <c r="AU115" i="6"/>
  <c r="I115" i="6"/>
  <c r="I125" i="6"/>
  <c r="AU125" i="6"/>
  <c r="J125" i="6"/>
  <c r="O115" i="45"/>
  <c r="AV35" i="6"/>
  <c r="N35" i="6"/>
  <c r="N51" i="6"/>
  <c r="AV51" i="6"/>
  <c r="AV124" i="6"/>
  <c r="N124" i="6"/>
  <c r="AV86" i="6"/>
  <c r="N86" i="6"/>
  <c r="N81" i="6"/>
  <c r="AV81" i="6"/>
  <c r="AV32" i="6"/>
  <c r="N32" i="6"/>
  <c r="AV28" i="6"/>
  <c r="N28" i="6"/>
  <c r="AV126" i="6"/>
  <c r="N126" i="6"/>
  <c r="AV60" i="6"/>
  <c r="N60" i="6"/>
  <c r="N15" i="6"/>
  <c r="AV15" i="6"/>
  <c r="N82" i="6"/>
  <c r="AV82" i="6"/>
  <c r="AV79" i="6"/>
  <c r="N79" i="6"/>
  <c r="AV47" i="6"/>
  <c r="N47" i="6"/>
  <c r="N53" i="6"/>
  <c r="AV53" i="6"/>
  <c r="AV76" i="6"/>
  <c r="N76" i="6"/>
  <c r="N90" i="6"/>
  <c r="AV90" i="6"/>
  <c r="I118" i="6"/>
  <c r="AU118" i="6"/>
  <c r="O108" i="45"/>
  <c r="J118" i="6"/>
  <c r="J96" i="6"/>
  <c r="O86" i="45"/>
  <c r="I96" i="6"/>
  <c r="AU96" i="6"/>
  <c r="AV54" i="6"/>
  <c r="N54" i="6"/>
  <c r="N17" i="6"/>
  <c r="AV17" i="6"/>
  <c r="N34" i="6"/>
  <c r="AV34" i="6"/>
  <c r="N63" i="6"/>
  <c r="AV63" i="6"/>
  <c r="N83" i="6"/>
  <c r="AV83" i="6"/>
  <c r="N98" i="6"/>
  <c r="AV98" i="6"/>
  <c r="I122" i="6"/>
  <c r="AU122" i="6"/>
  <c r="O112" i="45"/>
  <c r="J122" i="6"/>
  <c r="I128" i="6"/>
  <c r="AU128" i="6"/>
  <c r="O118" i="45"/>
  <c r="J128" i="6"/>
  <c r="N74" i="6"/>
  <c r="AV74" i="6"/>
  <c r="AV64" i="6"/>
  <c r="N64" i="6"/>
  <c r="AV108" i="6"/>
  <c r="N108" i="6"/>
  <c r="N104" i="6"/>
  <c r="AV104" i="6"/>
  <c r="N19" i="6"/>
  <c r="AV19" i="6"/>
  <c r="N101" i="6"/>
  <c r="AV101" i="6"/>
  <c r="N70" i="6"/>
  <c r="AV70" i="6"/>
  <c r="AV23" i="6"/>
  <c r="N23" i="6"/>
  <c r="AV119" i="6"/>
  <c r="N119" i="6"/>
  <c r="I69" i="37"/>
  <c r="K69" i="37" s="1"/>
  <c r="N44" i="6"/>
  <c r="AV44" i="6"/>
  <c r="N94" i="6"/>
  <c r="AV94" i="6"/>
  <c r="AV65" i="6"/>
  <c r="N65" i="6"/>
  <c r="N123" i="6"/>
  <c r="AV123" i="6"/>
  <c r="AU121" i="6"/>
  <c r="I121" i="6"/>
  <c r="O111" i="45"/>
  <c r="J121" i="6"/>
  <c r="I114" i="6"/>
  <c r="O104" i="45"/>
  <c r="J114" i="6"/>
  <c r="AU114" i="6"/>
  <c r="AV25" i="6"/>
  <c r="N25" i="6"/>
  <c r="AV22" i="6"/>
  <c r="N22" i="6"/>
  <c r="AV80" i="6"/>
  <c r="N80" i="6"/>
  <c r="N93" i="6"/>
  <c r="AV93" i="6"/>
  <c r="J69" i="37"/>
  <c r="AV41" i="6"/>
  <c r="N41" i="6"/>
  <c r="N20" i="6"/>
  <c r="AV20" i="6"/>
  <c r="AV130" i="6"/>
  <c r="N130" i="6"/>
  <c r="AV33" i="6"/>
  <c r="N33" i="6"/>
  <c r="N85" i="6"/>
  <c r="AV85" i="6"/>
  <c r="N71" i="6"/>
  <c r="AV71" i="6"/>
  <c r="N99" i="6"/>
  <c r="AV99" i="6"/>
  <c r="AU100" i="6"/>
  <c r="I100" i="6"/>
  <c r="O90" i="45"/>
  <c r="J100" i="6"/>
  <c r="I110" i="6"/>
  <c r="J110" i="6"/>
  <c r="O100" i="45"/>
  <c r="AU110" i="6"/>
  <c r="AV38" i="6"/>
  <c r="N38" i="6"/>
  <c r="AV129" i="6"/>
  <c r="N129" i="6"/>
  <c r="AV13" i="6"/>
  <c r="N13" i="6"/>
  <c r="N40" i="6"/>
  <c r="AV40" i="6"/>
  <c r="N73" i="6"/>
  <c r="AV73" i="6"/>
  <c r="N36" i="6"/>
  <c r="AV36" i="6"/>
  <c r="N95" i="6"/>
  <c r="AV95" i="6"/>
  <c r="AV127" i="6"/>
  <c r="N127" i="6"/>
  <c r="AV56" i="6"/>
  <c r="N56" i="6"/>
  <c r="I11" i="6" l="1"/>
  <c r="AU11" i="6" s="1"/>
  <c r="AU9" i="6" s="1"/>
  <c r="AV100" i="6"/>
  <c r="N100" i="6"/>
  <c r="AV118" i="6"/>
  <c r="N118" i="6"/>
  <c r="AV122" i="6"/>
  <c r="N122" i="6"/>
  <c r="N115" i="6"/>
  <c r="AV115" i="6"/>
  <c r="I70" i="37"/>
  <c r="K70" i="37" s="1"/>
  <c r="N97" i="6"/>
  <c r="AV97" i="6"/>
  <c r="AV121" i="6"/>
  <c r="N121" i="6"/>
  <c r="J70" i="37"/>
  <c r="AV117" i="6"/>
  <c r="N117" i="6"/>
  <c r="AV125" i="6"/>
  <c r="N125" i="6"/>
  <c r="AV128" i="6"/>
  <c r="N128" i="6"/>
  <c r="N113" i="6"/>
  <c r="AV113" i="6"/>
  <c r="N12" i="6"/>
  <c r="AV12" i="6"/>
  <c r="N110" i="6"/>
  <c r="AV110" i="6"/>
  <c r="N114" i="6"/>
  <c r="AV114" i="6"/>
  <c r="AV96" i="6"/>
  <c r="N96" i="6"/>
  <c r="M11" i="6" l="1"/>
  <c r="AV11" i="6" s="1"/>
  <c r="AV9" i="6" s="1"/>
  <c r="AG11" i="6"/>
  <c r="AF12" i="6" s="1"/>
  <c r="T11" i="6"/>
  <c r="AW11" i="6" s="1"/>
  <c r="AA11" i="6"/>
  <c r="I4" i="41" s="1"/>
  <c r="I7" i="41" s="1"/>
  <c r="I5" i="41" s="1"/>
  <c r="C15" i="37"/>
  <c r="O71" i="37" s="1"/>
  <c r="I71" i="37"/>
  <c r="K71" i="37" s="1"/>
  <c r="F11" i="49"/>
  <c r="J71" i="37"/>
  <c r="O95" i="37"/>
  <c r="S12" i="6" l="1"/>
  <c r="R12" i="6" s="1"/>
  <c r="D11" i="41" s="1"/>
  <c r="O115" i="37"/>
  <c r="D3" i="60"/>
  <c r="Z12" i="6"/>
  <c r="AX11" i="6"/>
  <c r="C4" i="41"/>
  <c r="C7" i="41" s="1"/>
  <c r="C5" i="41" s="1"/>
  <c r="E18" i="45"/>
  <c r="E24" i="45"/>
  <c r="E13" i="45"/>
  <c r="J95" i="37"/>
  <c r="O114" i="37" s="1"/>
  <c r="D4" i="49" s="1"/>
  <c r="H19" i="36"/>
  <c r="F30" i="59" s="1"/>
  <c r="O67" i="37"/>
  <c r="E16" i="45"/>
  <c r="E27" i="45"/>
  <c r="E20" i="45"/>
  <c r="E26" i="45"/>
  <c r="E8" i="45"/>
  <c r="E6" i="45"/>
  <c r="E19" i="45"/>
  <c r="E23" i="45"/>
  <c r="E7" i="45"/>
  <c r="E17" i="45"/>
  <c r="E5" i="45"/>
  <c r="E10" i="45"/>
  <c r="O69" i="37"/>
  <c r="E3" i="45"/>
  <c r="E4" i="45"/>
  <c r="E25" i="45"/>
  <c r="O68" i="37"/>
  <c r="L12" i="6"/>
  <c r="K12" i="6" s="1"/>
  <c r="O12" i="6" s="1"/>
  <c r="AE12" i="6" s="1"/>
  <c r="F15" i="37"/>
  <c r="F20" i="37" s="1"/>
  <c r="E21" i="45"/>
  <c r="E22" i="45"/>
  <c r="E12" i="45"/>
  <c r="E14" i="45"/>
  <c r="E9" i="45"/>
  <c r="E11" i="45"/>
  <c r="O70" i="37"/>
  <c r="G19" i="36"/>
  <c r="E30" i="59" s="1"/>
  <c r="E15" i="45"/>
  <c r="E2" i="45"/>
  <c r="O4" i="41"/>
  <c r="O7" i="41" s="1"/>
  <c r="O5" i="41" s="1"/>
  <c r="AY11" i="6"/>
  <c r="AM11" i="6"/>
  <c r="T95" i="37"/>
  <c r="I72" i="37"/>
  <c r="K72" i="37" s="1"/>
  <c r="J72" i="37"/>
  <c r="I73" i="37" s="1"/>
  <c r="T12" i="6"/>
  <c r="S13" i="6" s="1"/>
  <c r="R13" i="6" s="1"/>
  <c r="Q12" i="6"/>
  <c r="K73" i="37" l="1"/>
  <c r="O116" i="37"/>
  <c r="O118" i="37" s="1"/>
  <c r="E3" i="60"/>
  <c r="BF11" i="6"/>
  <c r="BG11" i="6" s="1"/>
  <c r="Y12" i="6"/>
  <c r="M12" i="6"/>
  <c r="L13" i="6" s="1"/>
  <c r="K13" i="6" s="1"/>
  <c r="O13" i="6" s="1"/>
  <c r="O105" i="37"/>
  <c r="O107" i="37" s="1"/>
  <c r="AZ11" i="6"/>
  <c r="U12" i="6"/>
  <c r="P2" i="45"/>
  <c r="V12" i="6"/>
  <c r="AW12" i="6"/>
  <c r="T13" i="6"/>
  <c r="S14" i="6" s="1"/>
  <c r="R14" i="6" s="1"/>
  <c r="Q13" i="6"/>
  <c r="D12" i="41"/>
  <c r="P11" i="41"/>
  <c r="AG12" i="6"/>
  <c r="J73" i="37"/>
  <c r="J11" i="41" l="1"/>
  <c r="X12" i="6"/>
  <c r="T114" i="37"/>
  <c r="AA12" i="6"/>
  <c r="Z13" i="6" s="1"/>
  <c r="T14" i="6"/>
  <c r="D13" i="41"/>
  <c r="Q14" i="6"/>
  <c r="I74" i="37"/>
  <c r="K74" i="37" s="1"/>
  <c r="J74" i="37"/>
  <c r="AF13" i="6"/>
  <c r="P3" i="45"/>
  <c r="AW13" i="6"/>
  <c r="V13" i="6"/>
  <c r="U13" i="6"/>
  <c r="O12" i="41"/>
  <c r="M13" i="6"/>
  <c r="N12" i="41"/>
  <c r="AE13" i="6"/>
  <c r="AG13" i="6" s="1"/>
  <c r="Y13" i="6" l="1"/>
  <c r="X13" i="6" s="1"/>
  <c r="AB12" i="6"/>
  <c r="AD12" i="6"/>
  <c r="AY12" i="6" s="1"/>
  <c r="F17" i="49"/>
  <c r="T118" i="37"/>
  <c r="C3" i="60"/>
  <c r="Q2" i="45"/>
  <c r="AX12" i="6"/>
  <c r="BA12" i="6" s="1"/>
  <c r="AF14" i="6"/>
  <c r="S15" i="6"/>
  <c r="R15" i="6" s="1"/>
  <c r="T15" i="6" s="1"/>
  <c r="S16" i="6" s="1"/>
  <c r="R16" i="6" s="1"/>
  <c r="R2" i="45"/>
  <c r="AA13" i="6"/>
  <c r="J12" i="41"/>
  <c r="I75" i="37"/>
  <c r="K75" i="37" s="1"/>
  <c r="J75" i="37"/>
  <c r="V14" i="6"/>
  <c r="AW14" i="6"/>
  <c r="O13" i="41"/>
  <c r="P4" i="45"/>
  <c r="U14" i="6"/>
  <c r="L14" i="6"/>
  <c r="K14" i="6" s="1"/>
  <c r="O14" i="6" s="1"/>
  <c r="M12" i="41"/>
  <c r="P12" i="41" s="1"/>
  <c r="AJ13" i="6" l="1"/>
  <c r="AD13" i="6"/>
  <c r="AH12" i="6"/>
  <c r="AJ12" i="6"/>
  <c r="F20" i="49"/>
  <c r="C9" i="60"/>
  <c r="M14" i="6"/>
  <c r="M13" i="41" s="1"/>
  <c r="T16" i="6"/>
  <c r="D15" i="41"/>
  <c r="Q16" i="6"/>
  <c r="AB13" i="6"/>
  <c r="AX13" i="6"/>
  <c r="Q3" i="45"/>
  <c r="Y14" i="6"/>
  <c r="Z14" i="6"/>
  <c r="Q15" i="6"/>
  <c r="D14" i="41"/>
  <c r="AE14" i="6"/>
  <c r="AG14" i="6" s="1"/>
  <c r="AF15" i="6" s="1"/>
  <c r="N13" i="41"/>
  <c r="I76" i="37"/>
  <c r="K76" i="37" s="1"/>
  <c r="J76" i="37"/>
  <c r="BB12" i="6"/>
  <c r="BF12" i="6"/>
  <c r="AR12" i="6" l="1"/>
  <c r="AQ12" i="6"/>
  <c r="AO12" i="6"/>
  <c r="AZ12" i="6"/>
  <c r="BC12" i="6" s="1"/>
  <c r="J13" i="41"/>
  <c r="X14" i="6"/>
  <c r="P13" i="41"/>
  <c r="L15" i="6"/>
  <c r="K15" i="6" s="1"/>
  <c r="O15" i="6" s="1"/>
  <c r="AE15" i="6" s="1"/>
  <c r="AG15" i="6" s="1"/>
  <c r="AF16" i="6" s="1"/>
  <c r="AA14" i="6"/>
  <c r="Z15" i="6" s="1"/>
  <c r="AX14" i="6"/>
  <c r="BG12" i="6"/>
  <c r="BA13" i="6"/>
  <c r="P6" i="45"/>
  <c r="U16" i="6"/>
  <c r="AW16" i="6"/>
  <c r="O15" i="41"/>
  <c r="V16" i="6"/>
  <c r="O14" i="41"/>
  <c r="V15" i="6"/>
  <c r="U15" i="6"/>
  <c r="AW15" i="6"/>
  <c r="P5" i="45"/>
  <c r="R3" i="45"/>
  <c r="AH13" i="6"/>
  <c r="AY13" i="6"/>
  <c r="BF13" i="6" s="1"/>
  <c r="S17" i="6"/>
  <c r="R17" i="6" s="1"/>
  <c r="AD14" i="6" l="1"/>
  <c r="AJ14" i="6" s="1"/>
  <c r="AR14" i="6" s="1"/>
  <c r="N14" i="41"/>
  <c r="Y15" i="6"/>
  <c r="AB14" i="6"/>
  <c r="M15" i="6"/>
  <c r="L16" i="6" s="1"/>
  <c r="K16" i="6" s="1"/>
  <c r="O16" i="6" s="1"/>
  <c r="Q4" i="45"/>
  <c r="BG13" i="6"/>
  <c r="BH13" i="6" s="1"/>
  <c r="Q17" i="6"/>
  <c r="D16" i="41"/>
  <c r="T17" i="6"/>
  <c r="AR13" i="6"/>
  <c r="AZ13" i="6"/>
  <c r="AQ13" i="6"/>
  <c r="AO13" i="6"/>
  <c r="BB13" i="6"/>
  <c r="BA14" i="6"/>
  <c r="BH12" i="6"/>
  <c r="J14" i="41" l="1"/>
  <c r="X15" i="6"/>
  <c r="AQ14" i="6"/>
  <c r="M14" i="41"/>
  <c r="P14" i="41" s="1"/>
  <c r="AY14" i="6"/>
  <c r="BB14" i="6" s="1"/>
  <c r="AO14" i="6"/>
  <c r="AH14" i="6"/>
  <c r="AZ14" i="6"/>
  <c r="BC14" i="6" s="1"/>
  <c r="R4" i="45"/>
  <c r="AA15" i="6"/>
  <c r="Z16" i="6" s="1"/>
  <c r="BC13" i="6"/>
  <c r="S18" i="6"/>
  <c r="R18" i="6" s="1"/>
  <c r="T18" i="6" s="1"/>
  <c r="S19" i="6" s="1"/>
  <c r="R19" i="6" s="1"/>
  <c r="BF14" i="6"/>
  <c r="M16" i="6"/>
  <c r="N15" i="41"/>
  <c r="AE16" i="6"/>
  <c r="AG16" i="6" s="1"/>
  <c r="AF17" i="6" s="1"/>
  <c r="P7" i="45"/>
  <c r="O16" i="41"/>
  <c r="AW17" i="6"/>
  <c r="U17" i="6"/>
  <c r="V17" i="6"/>
  <c r="AX15" i="6" l="1"/>
  <c r="AD15" i="6"/>
  <c r="AJ15" i="6" s="1"/>
  <c r="AB15" i="6"/>
  <c r="Q5" i="45"/>
  <c r="Y16" i="6"/>
  <c r="T19" i="6"/>
  <c r="Q19" i="6"/>
  <c r="D18" i="41"/>
  <c r="M15" i="41"/>
  <c r="P15" i="41" s="1"/>
  <c r="L17" i="6"/>
  <c r="K17" i="6" s="1"/>
  <c r="O17" i="6" s="1"/>
  <c r="BG14" i="6"/>
  <c r="D17" i="41"/>
  <c r="Q18" i="6"/>
  <c r="BA15" i="6"/>
  <c r="AY15" i="6"/>
  <c r="BB15" i="6" s="1"/>
  <c r="R5" i="45"/>
  <c r="AH15" i="6"/>
  <c r="AO15" i="6" l="1"/>
  <c r="AR15" i="6"/>
  <c r="AZ15" i="6"/>
  <c r="AQ15" i="6"/>
  <c r="AA16" i="6"/>
  <c r="X16" i="6"/>
  <c r="J15" i="41"/>
  <c r="M17" i="6"/>
  <c r="L18" i="6" s="1"/>
  <c r="K18" i="6" s="1"/>
  <c r="O18" i="6" s="1"/>
  <c r="BH14" i="6"/>
  <c r="AW19" i="6"/>
  <c r="P9" i="45"/>
  <c r="U19" i="6"/>
  <c r="O18" i="41"/>
  <c r="V19" i="6"/>
  <c r="S20" i="6"/>
  <c r="R20" i="6" s="1"/>
  <c r="V18" i="6"/>
  <c r="P8" i="45"/>
  <c r="AW18" i="6"/>
  <c r="U18" i="6"/>
  <c r="O17" i="41"/>
  <c r="Z17" i="6"/>
  <c r="AE17" i="6"/>
  <c r="AG17" i="6" s="1"/>
  <c r="AF18" i="6" s="1"/>
  <c r="N16" i="41"/>
  <c r="Y17" i="6"/>
  <c r="X17" i="6" s="1"/>
  <c r="BF15" i="6"/>
  <c r="BC15" i="6"/>
  <c r="AX16" i="6" l="1"/>
  <c r="BA16" i="6" s="1"/>
  <c r="AD16" i="6"/>
  <c r="AJ16" i="6" s="1"/>
  <c r="AJ17" i="6"/>
  <c r="AD17" i="6"/>
  <c r="M16" i="41"/>
  <c r="P16" i="41" s="1"/>
  <c r="AB16" i="6"/>
  <c r="Q6" i="45"/>
  <c r="M18" i="6"/>
  <c r="M17" i="41" s="1"/>
  <c r="Q20" i="6"/>
  <c r="D19" i="41"/>
  <c r="T20" i="6"/>
  <c r="BG15" i="6"/>
  <c r="N17" i="41"/>
  <c r="AE18" i="6"/>
  <c r="AG18" i="6" s="1"/>
  <c r="AF19" i="6" s="1"/>
  <c r="J16" i="41"/>
  <c r="AA17" i="6"/>
  <c r="AH16" i="6" l="1"/>
  <c r="AO16" i="6"/>
  <c r="R6" i="45"/>
  <c r="AY16" i="6"/>
  <c r="BB16" i="6" s="1"/>
  <c r="L19" i="6"/>
  <c r="K19" i="6" s="1"/>
  <c r="O19" i="6" s="1"/>
  <c r="N18" i="41" s="1"/>
  <c r="P10" i="45"/>
  <c r="AW20" i="6"/>
  <c r="U20" i="6"/>
  <c r="V20" i="6"/>
  <c r="O19" i="41"/>
  <c r="Y18" i="6"/>
  <c r="Z18" i="6"/>
  <c r="BH15" i="6"/>
  <c r="AB17" i="6"/>
  <c r="Q7" i="45"/>
  <c r="AX17" i="6"/>
  <c r="S21" i="6"/>
  <c r="R21" i="6" s="1"/>
  <c r="P17" i="41"/>
  <c r="J17" i="41" l="1"/>
  <c r="X18" i="6"/>
  <c r="AR16" i="6"/>
  <c r="BF16" i="6"/>
  <c r="BG16" i="6" s="1"/>
  <c r="BH16" i="6" s="1"/>
  <c r="AQ16" i="6"/>
  <c r="AZ16" i="6"/>
  <c r="BC16" i="6" s="1"/>
  <c r="AE19" i="6"/>
  <c r="AG19" i="6" s="1"/>
  <c r="AF20" i="6" s="1"/>
  <c r="M19" i="6"/>
  <c r="AZ17" i="6"/>
  <c r="BC17" i="6" s="1"/>
  <c r="AO17" i="6"/>
  <c r="AR17" i="6"/>
  <c r="AQ17" i="6"/>
  <c r="Q21" i="6"/>
  <c r="D20" i="41"/>
  <c r="AA18" i="6"/>
  <c r="AY17" i="6"/>
  <c r="BB17" i="6" s="1"/>
  <c r="R7" i="45"/>
  <c r="AH17" i="6"/>
  <c r="T21" i="6"/>
  <c r="BA17" i="6"/>
  <c r="Q8" i="45" l="1"/>
  <c r="AD18" i="6"/>
  <c r="AJ18" i="6" s="1"/>
  <c r="AR18" i="6" s="1"/>
  <c r="M18" i="41"/>
  <c r="P18" i="41" s="1"/>
  <c r="L20" i="6"/>
  <c r="K20" i="6" s="1"/>
  <c r="AX18" i="6"/>
  <c r="BA18" i="6" s="1"/>
  <c r="AB18" i="6"/>
  <c r="BF17" i="6"/>
  <c r="BG17" i="6" s="1"/>
  <c r="BH17" i="6" s="1"/>
  <c r="Z19" i="6"/>
  <c r="Y19" i="6"/>
  <c r="X19" i="6" s="1"/>
  <c r="V21" i="6"/>
  <c r="O20" i="41"/>
  <c r="U21" i="6"/>
  <c r="P11" i="45"/>
  <c r="AW21" i="6"/>
  <c r="S22" i="6"/>
  <c r="R22" i="6" s="1"/>
  <c r="AD19" i="6" l="1"/>
  <c r="AJ19" i="6" s="1"/>
  <c r="R8" i="45"/>
  <c r="AY18" i="6"/>
  <c r="BB18" i="6" s="1"/>
  <c r="O20" i="6"/>
  <c r="M20" i="6"/>
  <c r="AQ18" i="6"/>
  <c r="AZ18" i="6"/>
  <c r="BC18" i="6" s="1"/>
  <c r="AH18" i="6"/>
  <c r="AO18" i="6"/>
  <c r="J18" i="41"/>
  <c r="AA19" i="6"/>
  <c r="D21" i="41"/>
  <c r="Q22" i="6"/>
  <c r="T22" i="6"/>
  <c r="BF18" i="6" l="1"/>
  <c r="BG18" i="6" s="1"/>
  <c r="BH18" i="6" s="1"/>
  <c r="L21" i="6"/>
  <c r="K21" i="6" s="1"/>
  <c r="O21" i="6" s="1"/>
  <c r="M19" i="41"/>
  <c r="AE20" i="6"/>
  <c r="AG20" i="6" s="1"/>
  <c r="AF21" i="6" s="1"/>
  <c r="N19" i="41"/>
  <c r="AW22" i="6"/>
  <c r="O21" i="41"/>
  <c r="U22" i="6"/>
  <c r="V22" i="6"/>
  <c r="P12" i="45"/>
  <c r="S23" i="6"/>
  <c r="R23" i="6" s="1"/>
  <c r="T23" i="6" s="1"/>
  <c r="Z20" i="6"/>
  <c r="Y20" i="6"/>
  <c r="X20" i="6" s="1"/>
  <c r="AB19" i="6"/>
  <c r="AX19" i="6"/>
  <c r="Q9" i="45"/>
  <c r="AD20" i="6" l="1"/>
  <c r="AJ20" i="6"/>
  <c r="M21" i="6"/>
  <c r="P19" i="41"/>
  <c r="AE21" i="6"/>
  <c r="AG21" i="6" s="1"/>
  <c r="N20" i="41"/>
  <c r="S24" i="6"/>
  <c r="R24" i="6" s="1"/>
  <c r="T24" i="6" s="1"/>
  <c r="Q23" i="6"/>
  <c r="D22" i="41"/>
  <c r="AY19" i="6"/>
  <c r="BB19" i="6" s="1"/>
  <c r="AH19" i="6"/>
  <c r="R9" i="45"/>
  <c r="BA19" i="6"/>
  <c r="J19" i="41"/>
  <c r="AA20" i="6"/>
  <c r="L22" i="6" l="1"/>
  <c r="K22" i="6" s="1"/>
  <c r="O22" i="6" s="1"/>
  <c r="N21" i="41" s="1"/>
  <c r="M20" i="41"/>
  <c r="P20" i="41" s="1"/>
  <c r="AF22" i="6"/>
  <c r="Y21" i="6"/>
  <c r="Z21" i="6"/>
  <c r="AX20" i="6"/>
  <c r="Q10" i="45"/>
  <c r="AB20" i="6"/>
  <c r="BF19" i="6"/>
  <c r="BG19" i="6" s="1"/>
  <c r="BH19" i="6" s="1"/>
  <c r="AR19" i="6"/>
  <c r="AZ19" i="6"/>
  <c r="BC19" i="6" s="1"/>
  <c r="AQ19" i="6"/>
  <c r="AO19" i="6"/>
  <c r="AW23" i="6"/>
  <c r="O22" i="41"/>
  <c r="V23" i="6"/>
  <c r="P13" i="45"/>
  <c r="U23" i="6"/>
  <c r="S25" i="6"/>
  <c r="R25" i="6" s="1"/>
  <c r="T25" i="6" s="1"/>
  <c r="D23" i="41"/>
  <c r="Q24" i="6"/>
  <c r="J20" i="41" l="1"/>
  <c r="X21" i="6"/>
  <c r="AE22" i="6"/>
  <c r="AG22" i="6" s="1"/>
  <c r="AF23" i="6" s="1"/>
  <c r="M22" i="6"/>
  <c r="AA21" i="6"/>
  <c r="Z22" i="6" s="1"/>
  <c r="AZ20" i="6"/>
  <c r="BC20" i="6" s="1"/>
  <c r="AR20" i="6"/>
  <c r="AO20" i="6"/>
  <c r="AQ20" i="6"/>
  <c r="AH20" i="6"/>
  <c r="R10" i="45"/>
  <c r="AY20" i="6"/>
  <c r="BB20" i="6" s="1"/>
  <c r="BA20" i="6"/>
  <c r="V24" i="6"/>
  <c r="AW24" i="6"/>
  <c r="P14" i="45"/>
  <c r="U24" i="6"/>
  <c r="O23" i="41"/>
  <c r="S26" i="6"/>
  <c r="R26" i="6" s="1"/>
  <c r="T26" i="6" s="1"/>
  <c r="D24" i="41"/>
  <c r="Q25" i="6"/>
  <c r="AB21" i="6" l="1"/>
  <c r="AD21" i="6"/>
  <c r="AJ21" i="6" s="1"/>
  <c r="AQ21" i="6" s="1"/>
  <c r="Y22" i="6"/>
  <c r="AX21" i="6"/>
  <c r="BA21" i="6" s="1"/>
  <c r="Q11" i="45"/>
  <c r="M21" i="41"/>
  <c r="P21" i="41" s="1"/>
  <c r="L23" i="6"/>
  <c r="K23" i="6" s="1"/>
  <c r="S27" i="6"/>
  <c r="R27" i="6" s="1"/>
  <c r="T27" i="6" s="1"/>
  <c r="V25" i="6"/>
  <c r="O24" i="41"/>
  <c r="P15" i="45"/>
  <c r="U25" i="6"/>
  <c r="AW25" i="6"/>
  <c r="BF20" i="6"/>
  <c r="BG20" i="6" s="1"/>
  <c r="BH20" i="6" s="1"/>
  <c r="D25" i="41"/>
  <c r="Q26" i="6"/>
  <c r="AA22" i="6" l="1"/>
  <c r="X22" i="6"/>
  <c r="AZ21" i="6"/>
  <c r="BC21" i="6" s="1"/>
  <c r="AY21" i="6"/>
  <c r="BB21" i="6" s="1"/>
  <c r="AR21" i="6"/>
  <c r="R11" i="45"/>
  <c r="AO21" i="6"/>
  <c r="AH21" i="6"/>
  <c r="J21" i="41"/>
  <c r="O23" i="6"/>
  <c r="Y23" i="6" s="1"/>
  <c r="M23" i="6"/>
  <c r="S28" i="6"/>
  <c r="R28" i="6" s="1"/>
  <c r="T28" i="6" s="1"/>
  <c r="S29" i="6" s="1"/>
  <c r="R29" i="6" s="1"/>
  <c r="Z23" i="6"/>
  <c r="O25" i="41"/>
  <c r="AW26" i="6"/>
  <c r="V26" i="6"/>
  <c r="U26" i="6"/>
  <c r="P16" i="45"/>
  <c r="Q27" i="6"/>
  <c r="D26" i="41"/>
  <c r="BF21" i="6"/>
  <c r="BG21" i="6" s="1"/>
  <c r="BH21" i="6" s="1"/>
  <c r="AB22" i="6" l="1"/>
  <c r="AJ22" i="6"/>
  <c r="AD22" i="6"/>
  <c r="X23" i="6"/>
  <c r="AX22" i="6"/>
  <c r="BA22" i="6" s="1"/>
  <c r="Q12" i="45"/>
  <c r="L24" i="6"/>
  <c r="K24" i="6" s="1"/>
  <c r="O24" i="6" s="1"/>
  <c r="M22" i="41"/>
  <c r="AE23" i="6"/>
  <c r="AG23" i="6" s="1"/>
  <c r="AF24" i="6" s="1"/>
  <c r="N22" i="41"/>
  <c r="T29" i="6"/>
  <c r="Q29" i="6"/>
  <c r="D28" i="41"/>
  <c r="P17" i="45"/>
  <c r="V27" i="6"/>
  <c r="O26" i="41"/>
  <c r="AW27" i="6"/>
  <c r="U27" i="6"/>
  <c r="J22" i="41"/>
  <c r="AA23" i="6"/>
  <c r="Q28" i="6"/>
  <c r="D27" i="41"/>
  <c r="AD23" i="6" l="1"/>
  <c r="AJ23" i="6"/>
  <c r="AY22" i="6"/>
  <c r="BB22" i="6" s="1"/>
  <c r="R12" i="45"/>
  <c r="AH22" i="6"/>
  <c r="M24" i="6"/>
  <c r="L25" i="6" s="1"/>
  <c r="K25" i="6" s="1"/>
  <c r="O25" i="6" s="1"/>
  <c r="P22" i="41"/>
  <c r="AE24" i="6"/>
  <c r="AG24" i="6" s="1"/>
  <c r="AF25" i="6" s="1"/>
  <c r="N23" i="41"/>
  <c r="AW28" i="6"/>
  <c r="P18" i="45"/>
  <c r="V28" i="6"/>
  <c r="U28" i="6"/>
  <c r="O27" i="41"/>
  <c r="AX23" i="6"/>
  <c r="AB23" i="6"/>
  <c r="Q13" i="45"/>
  <c r="AR22" i="6"/>
  <c r="AQ22" i="6"/>
  <c r="AO22" i="6"/>
  <c r="AZ22" i="6"/>
  <c r="BC22" i="6" s="1"/>
  <c r="Z24" i="6"/>
  <c r="Y24" i="6"/>
  <c r="P19" i="45"/>
  <c r="V29" i="6"/>
  <c r="U29" i="6"/>
  <c r="O28" i="41"/>
  <c r="AW29" i="6"/>
  <c r="S30" i="6"/>
  <c r="R30" i="6" s="1"/>
  <c r="T30" i="6" s="1"/>
  <c r="S31" i="6" s="1"/>
  <c r="R31" i="6" s="1"/>
  <c r="AA24" i="6" l="1"/>
  <c r="Z25" i="6" s="1"/>
  <c r="X24" i="6"/>
  <c r="BF22" i="6"/>
  <c r="BG22" i="6" s="1"/>
  <c r="BH22" i="6" s="1"/>
  <c r="M23" i="41"/>
  <c r="P23" i="41" s="1"/>
  <c r="M25" i="6"/>
  <c r="M24" i="41" s="1"/>
  <c r="N24" i="41"/>
  <c r="AE25" i="6"/>
  <c r="AG25" i="6" s="1"/>
  <c r="AF26" i="6" s="1"/>
  <c r="T31" i="6"/>
  <c r="D30" i="41"/>
  <c r="Q31" i="6"/>
  <c r="BA23" i="6"/>
  <c r="J23" i="41"/>
  <c r="AY23" i="6"/>
  <c r="BB23" i="6" s="1"/>
  <c r="R13" i="45"/>
  <c r="AH23" i="6"/>
  <c r="D29" i="41"/>
  <c r="Q30" i="6"/>
  <c r="Y25" i="6" l="1"/>
  <c r="AA25" i="6" s="1"/>
  <c r="Z26" i="6" s="1"/>
  <c r="AD24" i="6"/>
  <c r="AJ24" i="6" s="1"/>
  <c r="L26" i="6"/>
  <c r="K26" i="6" s="1"/>
  <c r="O26" i="6" s="1"/>
  <c r="N25" i="41" s="1"/>
  <c r="P24" i="41"/>
  <c r="AQ23" i="6"/>
  <c r="AR23" i="6"/>
  <c r="AO23" i="6"/>
  <c r="AZ23" i="6"/>
  <c r="BC23" i="6" s="1"/>
  <c r="BF23" i="6"/>
  <c r="BG23" i="6" s="1"/>
  <c r="BH23" i="6" s="1"/>
  <c r="U30" i="6"/>
  <c r="V30" i="6"/>
  <c r="O29" i="41"/>
  <c r="P20" i="45"/>
  <c r="AW30" i="6"/>
  <c r="AX24" i="6"/>
  <c r="AB24" i="6"/>
  <c r="Q14" i="45"/>
  <c r="U31" i="6"/>
  <c r="V31" i="6"/>
  <c r="P21" i="45"/>
  <c r="O30" i="41"/>
  <c r="AW31" i="6"/>
  <c r="S32" i="6"/>
  <c r="R32" i="6" s="1"/>
  <c r="J24" i="41" l="1"/>
  <c r="X25" i="6"/>
  <c r="AX25" i="6" s="1"/>
  <c r="Y26" i="6"/>
  <c r="M26" i="6"/>
  <c r="AE26" i="6"/>
  <c r="AG26" i="6" s="1"/>
  <c r="AF27" i="6" s="1"/>
  <c r="AO24" i="6"/>
  <c r="AR24" i="6"/>
  <c r="AZ24" i="6"/>
  <c r="BC24" i="6" s="1"/>
  <c r="AQ24" i="6"/>
  <c r="D31" i="41"/>
  <c r="Q32" i="6"/>
  <c r="BA24" i="6"/>
  <c r="AY24" i="6"/>
  <c r="BB24" i="6" s="1"/>
  <c r="AH24" i="6"/>
  <c r="R14" i="45"/>
  <c r="T32" i="6"/>
  <c r="Q15" i="45" l="1"/>
  <c r="AB25" i="6"/>
  <c r="AD25" i="6"/>
  <c r="AJ25" i="6" s="1"/>
  <c r="AA26" i="6"/>
  <c r="Z27" i="6" s="1"/>
  <c r="X26" i="6"/>
  <c r="J25" i="41"/>
  <c r="L27" i="6"/>
  <c r="K27" i="6" s="1"/>
  <c r="M25" i="41"/>
  <c r="P25" i="41" s="1"/>
  <c r="BF24" i="6"/>
  <c r="BG24" i="6" s="1"/>
  <c r="BH24" i="6" s="1"/>
  <c r="BA25" i="6"/>
  <c r="O31" i="41"/>
  <c r="U32" i="6"/>
  <c r="AW32" i="6"/>
  <c r="V32" i="6"/>
  <c r="P22" i="45"/>
  <c r="AH25" i="6"/>
  <c r="S33" i="6"/>
  <c r="R33" i="6" s="1"/>
  <c r="AX26" i="6" l="1"/>
  <c r="AD26" i="6"/>
  <c r="AJ26" i="6" s="1"/>
  <c r="R15" i="45"/>
  <c r="AY25" i="6"/>
  <c r="BB25" i="6" s="1"/>
  <c r="AB26" i="6"/>
  <c r="Q16" i="45"/>
  <c r="O27" i="6"/>
  <c r="M27" i="6"/>
  <c r="Q33" i="6"/>
  <c r="D32" i="41"/>
  <c r="BA26" i="6"/>
  <c r="AO25" i="6"/>
  <c r="AR25" i="6"/>
  <c r="AQ25" i="6"/>
  <c r="AZ25" i="6"/>
  <c r="BC25" i="6" s="1"/>
  <c r="T33" i="6"/>
  <c r="BF25" i="6"/>
  <c r="BG25" i="6" s="1"/>
  <c r="BH25" i="6" s="1"/>
  <c r="R16" i="45" l="1"/>
  <c r="AH26" i="6"/>
  <c r="AY26" i="6"/>
  <c r="BB26" i="6" s="1"/>
  <c r="AQ26" i="6"/>
  <c r="L28" i="6"/>
  <c r="K28" i="6" s="1"/>
  <c r="O28" i="6" s="1"/>
  <c r="M26" i="41"/>
  <c r="AE27" i="6"/>
  <c r="AG27" i="6" s="1"/>
  <c r="AF28" i="6" s="1"/>
  <c r="N26" i="41"/>
  <c r="Y27" i="6"/>
  <c r="X27" i="6" s="1"/>
  <c r="O32" i="41"/>
  <c r="V33" i="6"/>
  <c r="U33" i="6"/>
  <c r="P23" i="45"/>
  <c r="AW33" i="6"/>
  <c r="S34" i="6"/>
  <c r="R34" i="6" s="1"/>
  <c r="T34" i="6" s="1"/>
  <c r="S35" i="6" s="1"/>
  <c r="R35" i="6" s="1"/>
  <c r="AD27" i="6" l="1"/>
  <c r="AJ27" i="6" s="1"/>
  <c r="AR26" i="6"/>
  <c r="AO26" i="6"/>
  <c r="AZ26" i="6"/>
  <c r="BC26" i="6" s="1"/>
  <c r="BF26" i="6"/>
  <c r="BG26" i="6" s="1"/>
  <c r="BH26" i="6" s="1"/>
  <c r="M28" i="6"/>
  <c r="M27" i="41" s="1"/>
  <c r="AA27" i="6"/>
  <c r="Y28" i="6" s="1"/>
  <c r="J26" i="41"/>
  <c r="P26" i="41"/>
  <c r="AE28" i="6"/>
  <c r="AG28" i="6" s="1"/>
  <c r="AF29" i="6" s="1"/>
  <c r="N27" i="41"/>
  <c r="T35" i="6"/>
  <c r="S36" i="6" s="1"/>
  <c r="R36" i="6" s="1"/>
  <c r="Q35" i="6"/>
  <c r="D34" i="41"/>
  <c r="Q34" i="6"/>
  <c r="D33" i="41"/>
  <c r="L29" i="6" l="1"/>
  <c r="K29" i="6" s="1"/>
  <c r="O29" i="6" s="1"/>
  <c r="AE29" i="6" s="1"/>
  <c r="AG29" i="6" s="1"/>
  <c r="AF30" i="6" s="1"/>
  <c r="P27" i="41"/>
  <c r="J27" i="41"/>
  <c r="AX27" i="6"/>
  <c r="BA27" i="6" s="1"/>
  <c r="Q17" i="45"/>
  <c r="AB27" i="6"/>
  <c r="Z28" i="6"/>
  <c r="X28" i="6" s="1"/>
  <c r="AA28" i="6"/>
  <c r="AW34" i="6"/>
  <c r="V34" i="6"/>
  <c r="P24" i="45"/>
  <c r="O33" i="41"/>
  <c r="U34" i="6"/>
  <c r="AW35" i="6"/>
  <c r="O34" i="41"/>
  <c r="P25" i="45"/>
  <c r="U35" i="6"/>
  <c r="V35" i="6"/>
  <c r="T36" i="6"/>
  <c r="S37" i="6" s="1"/>
  <c r="R37" i="6" s="1"/>
  <c r="D35" i="41"/>
  <c r="Q36" i="6"/>
  <c r="AD28" i="6" l="1"/>
  <c r="AJ28" i="6"/>
  <c r="N28" i="41"/>
  <c r="M29" i="6"/>
  <c r="L30" i="6" s="1"/>
  <c r="K30" i="6" s="1"/>
  <c r="O30" i="6" s="1"/>
  <c r="AQ27" i="6"/>
  <c r="AZ27" i="6"/>
  <c r="BC27" i="6" s="1"/>
  <c r="AO27" i="6"/>
  <c r="AR27" i="6"/>
  <c r="Z29" i="6"/>
  <c r="Y29" i="6"/>
  <c r="X29" i="6" s="1"/>
  <c r="AX28" i="6"/>
  <c r="BA28" i="6" s="1"/>
  <c r="AB28" i="6"/>
  <c r="Q18" i="45"/>
  <c r="AH27" i="6"/>
  <c r="R17" i="45"/>
  <c r="AY27" i="6"/>
  <c r="BB27" i="6" s="1"/>
  <c r="V36" i="6"/>
  <c r="AW36" i="6"/>
  <c r="P26" i="45"/>
  <c r="O35" i="41"/>
  <c r="U36" i="6"/>
  <c r="T37" i="6"/>
  <c r="Q37" i="6"/>
  <c r="D36" i="41"/>
  <c r="AD29" i="6" l="1"/>
  <c r="AJ29" i="6" s="1"/>
  <c r="M28" i="41"/>
  <c r="P28" i="41" s="1"/>
  <c r="J28" i="41"/>
  <c r="BF27" i="6"/>
  <c r="BG27" i="6" s="1"/>
  <c r="BH27" i="6" s="1"/>
  <c r="AA29" i="6"/>
  <c r="M30" i="6"/>
  <c r="N29" i="41"/>
  <c r="AE30" i="6"/>
  <c r="AG30" i="6" s="1"/>
  <c r="AF31" i="6" s="1"/>
  <c r="AH28" i="6"/>
  <c r="R18" i="45"/>
  <c r="AY28" i="6"/>
  <c r="AW37" i="6"/>
  <c r="O36" i="41"/>
  <c r="P27" i="45"/>
  <c r="V37" i="6"/>
  <c r="U37" i="6"/>
  <c r="S38" i="6"/>
  <c r="R38" i="6" s="1"/>
  <c r="M29" i="41" l="1"/>
  <c r="P29" i="41" s="1"/>
  <c r="L31" i="6"/>
  <c r="K31" i="6" s="1"/>
  <c r="O31" i="6" s="1"/>
  <c r="Z30" i="6"/>
  <c r="Y30" i="6"/>
  <c r="X30" i="6" s="1"/>
  <c r="AO28" i="6"/>
  <c r="AR28" i="6"/>
  <c r="AQ28" i="6"/>
  <c r="AZ28" i="6"/>
  <c r="BC28" i="6" s="1"/>
  <c r="BB28" i="6"/>
  <c r="BF28" i="6"/>
  <c r="BG28" i="6" s="1"/>
  <c r="BH28" i="6" s="1"/>
  <c r="AX29" i="6"/>
  <c r="BA29" i="6" s="1"/>
  <c r="AB29" i="6"/>
  <c r="Q19" i="45"/>
  <c r="D37" i="41"/>
  <c r="Q38" i="6"/>
  <c r="T38" i="6"/>
  <c r="S39" i="6" s="1"/>
  <c r="R39" i="6" s="1"/>
  <c r="AD30" i="6" l="1"/>
  <c r="AJ30" i="6" s="1"/>
  <c r="J29" i="41"/>
  <c r="AA30" i="6"/>
  <c r="M31" i="6"/>
  <c r="AH29" i="6"/>
  <c r="R19" i="45"/>
  <c r="AY29" i="6"/>
  <c r="AE31" i="6"/>
  <c r="AG31" i="6" s="1"/>
  <c r="AF32" i="6" s="1"/>
  <c r="N30" i="41"/>
  <c r="T39" i="6"/>
  <c r="S40" i="6" s="1"/>
  <c r="R40" i="6" s="1"/>
  <c r="D38" i="41"/>
  <c r="Q39" i="6"/>
  <c r="AW38" i="6"/>
  <c r="O37" i="41"/>
  <c r="V38" i="6"/>
  <c r="U38" i="6"/>
  <c r="P28" i="45"/>
  <c r="AZ29" i="6" l="1"/>
  <c r="BC29" i="6" s="1"/>
  <c r="AO29" i="6"/>
  <c r="AQ29" i="6"/>
  <c r="AR29" i="6"/>
  <c r="M30" i="41"/>
  <c r="P30" i="41" s="1"/>
  <c r="L32" i="6"/>
  <c r="K32" i="6" s="1"/>
  <c r="O32" i="6" s="1"/>
  <c r="Y31" i="6"/>
  <c r="Z31" i="6"/>
  <c r="BB29" i="6"/>
  <c r="BF29" i="6"/>
  <c r="BG29" i="6" s="1"/>
  <c r="BH29" i="6" s="1"/>
  <c r="Q20" i="45"/>
  <c r="AX30" i="6"/>
  <c r="BA30" i="6" s="1"/>
  <c r="AB30" i="6"/>
  <c r="T40" i="6"/>
  <c r="S41" i="6" s="1"/>
  <c r="R41" i="6" s="1"/>
  <c r="Q40" i="6"/>
  <c r="D39" i="41"/>
  <c r="U39" i="6"/>
  <c r="O38" i="41"/>
  <c r="AW39" i="6"/>
  <c r="V39" i="6"/>
  <c r="P29" i="45"/>
  <c r="X31" i="6" l="1"/>
  <c r="R20" i="45"/>
  <c r="AY30" i="6"/>
  <c r="AH30" i="6"/>
  <c r="M32" i="6"/>
  <c r="AE32" i="6"/>
  <c r="AG32" i="6" s="1"/>
  <c r="AF33" i="6" s="1"/>
  <c r="N31" i="41"/>
  <c r="J30" i="41"/>
  <c r="AA31" i="6"/>
  <c r="Y32" i="6" s="1"/>
  <c r="V40" i="6"/>
  <c r="O39" i="41"/>
  <c r="P30" i="45"/>
  <c r="AW40" i="6"/>
  <c r="U40" i="6"/>
  <c r="T41" i="6"/>
  <c r="D40" i="41"/>
  <c r="Q41" i="6"/>
  <c r="AD31" i="6" l="1"/>
  <c r="AJ31" i="6" s="1"/>
  <c r="J31" i="41"/>
  <c r="M31" i="41"/>
  <c r="P31" i="41" s="1"/>
  <c r="L33" i="6"/>
  <c r="K33" i="6" s="1"/>
  <c r="O33" i="6" s="1"/>
  <c r="AB31" i="6"/>
  <c r="Q21" i="45"/>
  <c r="AX31" i="6"/>
  <c r="BA31" i="6" s="1"/>
  <c r="AR30" i="6"/>
  <c r="AZ30" i="6"/>
  <c r="BC30" i="6" s="1"/>
  <c r="AO30" i="6"/>
  <c r="AQ30" i="6"/>
  <c r="Z32" i="6"/>
  <c r="X32" i="6" s="1"/>
  <c r="AA32" i="6"/>
  <c r="Z33" i="6" s="1"/>
  <c r="BB30" i="6"/>
  <c r="BF30" i="6"/>
  <c r="BG30" i="6" s="1"/>
  <c r="BH30" i="6" s="1"/>
  <c r="P31" i="45"/>
  <c r="V41" i="6"/>
  <c r="O40" i="41"/>
  <c r="AW41" i="6"/>
  <c r="U41" i="6"/>
  <c r="S42" i="6"/>
  <c r="R42" i="6" s="1"/>
  <c r="T42" i="6" s="1"/>
  <c r="S43" i="6" s="1"/>
  <c r="R43" i="6" s="1"/>
  <c r="AD32" i="6" l="1"/>
  <c r="AJ32" i="6" s="1"/>
  <c r="AB32" i="6"/>
  <c r="Q22" i="45"/>
  <c r="AX32" i="6"/>
  <c r="BA32" i="6" s="1"/>
  <c r="AH31" i="6"/>
  <c r="AY31" i="6"/>
  <c r="R21" i="45"/>
  <c r="M33" i="6"/>
  <c r="AE33" i="6"/>
  <c r="AG33" i="6" s="1"/>
  <c r="AF34" i="6" s="1"/>
  <c r="N32" i="41"/>
  <c r="Y33" i="6"/>
  <c r="X33" i="6" s="1"/>
  <c r="T43" i="6"/>
  <c r="S44" i="6" s="1"/>
  <c r="R44" i="6" s="1"/>
  <c r="D42" i="41"/>
  <c r="Q43" i="6"/>
  <c r="D41" i="41"/>
  <c r="Q42" i="6"/>
  <c r="AD33" i="6" l="1"/>
  <c r="AJ33" i="6" s="1"/>
  <c r="AO32" i="6"/>
  <c r="AQ32" i="6"/>
  <c r="AZ32" i="6"/>
  <c r="BC32" i="6" s="1"/>
  <c r="AR32" i="6"/>
  <c r="BB31" i="6"/>
  <c r="BF31" i="6"/>
  <c r="BG31" i="6" s="1"/>
  <c r="BH31" i="6" s="1"/>
  <c r="AA33" i="6"/>
  <c r="J32" i="41"/>
  <c r="M32" i="41"/>
  <c r="P32" i="41" s="1"/>
  <c r="L34" i="6"/>
  <c r="K34" i="6" s="1"/>
  <c r="O34" i="6" s="1"/>
  <c r="AR31" i="6"/>
  <c r="AO31" i="6"/>
  <c r="AQ31" i="6"/>
  <c r="AZ31" i="6"/>
  <c r="BC31" i="6" s="1"/>
  <c r="AY32" i="6"/>
  <c r="R22" i="45"/>
  <c r="AH32" i="6"/>
  <c r="T44" i="6"/>
  <c r="S45" i="6" s="1"/>
  <c r="R45" i="6" s="1"/>
  <c r="D43" i="41"/>
  <c r="Q44" i="6"/>
  <c r="V43" i="6"/>
  <c r="U43" i="6"/>
  <c r="P33" i="45"/>
  <c r="AW43" i="6"/>
  <c r="O42" i="41"/>
  <c r="O41" i="41"/>
  <c r="P32" i="45"/>
  <c r="U42" i="6"/>
  <c r="V42" i="6"/>
  <c r="AW42" i="6"/>
  <c r="M34" i="6" l="1"/>
  <c r="M33" i="41" s="1"/>
  <c r="N33" i="41"/>
  <c r="AE34" i="6"/>
  <c r="AG34" i="6" s="1"/>
  <c r="AF35" i="6" s="1"/>
  <c r="Y34" i="6"/>
  <c r="BB32" i="6"/>
  <c r="BF32" i="6"/>
  <c r="BG32" i="6" s="1"/>
  <c r="BH32" i="6" s="1"/>
  <c r="Q23" i="45"/>
  <c r="AX33" i="6"/>
  <c r="BA33" i="6" s="1"/>
  <c r="AB33" i="6"/>
  <c r="Z34" i="6"/>
  <c r="V44" i="6"/>
  <c r="U44" i="6"/>
  <c r="AW44" i="6"/>
  <c r="P34" i="45"/>
  <c r="O43" i="41"/>
  <c r="T45" i="6"/>
  <c r="S46" i="6" s="1"/>
  <c r="R46" i="6" s="1"/>
  <c r="D44" i="41"/>
  <c r="Q45" i="6"/>
  <c r="AA34" i="6" l="1"/>
  <c r="Z35" i="6" s="1"/>
  <c r="X34" i="6"/>
  <c r="P33" i="41"/>
  <c r="L35" i="6"/>
  <c r="K35" i="6" s="1"/>
  <c r="O35" i="6" s="1"/>
  <c r="N34" i="41" s="1"/>
  <c r="J33" i="41"/>
  <c r="R23" i="45"/>
  <c r="AY33" i="6"/>
  <c r="BB33" i="6" s="1"/>
  <c r="AH33" i="6"/>
  <c r="T46" i="6"/>
  <c r="Q46" i="6"/>
  <c r="D45" i="41"/>
  <c r="P35" i="45"/>
  <c r="U45" i="6"/>
  <c r="O44" i="41"/>
  <c r="AW45" i="6"/>
  <c r="V45" i="6"/>
  <c r="AJ34" i="6" l="1"/>
  <c r="AD34" i="6"/>
  <c r="M35" i="6"/>
  <c r="M34" i="41" s="1"/>
  <c r="Y35" i="6"/>
  <c r="AE35" i="6"/>
  <c r="AG35" i="6" s="1"/>
  <c r="AF36" i="6" s="1"/>
  <c r="BF33" i="6"/>
  <c r="BG33" i="6" s="1"/>
  <c r="BH33" i="6" s="1"/>
  <c r="AR33" i="6"/>
  <c r="AQ33" i="6"/>
  <c r="AO33" i="6"/>
  <c r="AZ33" i="6"/>
  <c r="BC33" i="6" s="1"/>
  <c r="AB34" i="6"/>
  <c r="Q24" i="45"/>
  <c r="AX34" i="6"/>
  <c r="AA35" i="6"/>
  <c r="Z36" i="6" s="1"/>
  <c r="S47" i="6"/>
  <c r="R47" i="6" s="1"/>
  <c r="T47" i="6" s="1"/>
  <c r="U46" i="6"/>
  <c r="P36" i="45"/>
  <c r="O45" i="41"/>
  <c r="V46" i="6"/>
  <c r="AW46" i="6"/>
  <c r="J34" i="41" l="1"/>
  <c r="X35" i="6"/>
  <c r="Q25" i="45" s="1"/>
  <c r="L36" i="6"/>
  <c r="K36" i="6" s="1"/>
  <c r="O36" i="6" s="1"/>
  <c r="AE36" i="6" s="1"/>
  <c r="AG36" i="6" s="1"/>
  <c r="AF37" i="6" s="1"/>
  <c r="P34" i="41"/>
  <c r="R24" i="45"/>
  <c r="AY34" i="6"/>
  <c r="BB34" i="6" s="1"/>
  <c r="AH34" i="6"/>
  <c r="BA34" i="6"/>
  <c r="S48" i="6"/>
  <c r="R48" i="6" s="1"/>
  <c r="T48" i="6" s="1"/>
  <c r="S49" i="6" s="1"/>
  <c r="R49" i="6" s="1"/>
  <c r="D46" i="41"/>
  <c r="Q47" i="6"/>
  <c r="AD35" i="6" l="1"/>
  <c r="AJ35" i="6" s="1"/>
  <c r="AQ35" i="6" s="1"/>
  <c r="M36" i="6"/>
  <c r="L37" i="6" s="1"/>
  <c r="K37" i="6" s="1"/>
  <c r="O37" i="6" s="1"/>
  <c r="Y36" i="6"/>
  <c r="N35" i="41"/>
  <c r="AB35" i="6"/>
  <c r="AX35" i="6"/>
  <c r="BA35" i="6" s="1"/>
  <c r="BF34" i="6"/>
  <c r="BG34" i="6" s="1"/>
  <c r="BH34" i="6" s="1"/>
  <c r="AQ34" i="6"/>
  <c r="AZ34" i="6"/>
  <c r="BC34" i="6" s="1"/>
  <c r="AR34" i="6"/>
  <c r="AO34" i="6"/>
  <c r="T49" i="6"/>
  <c r="S50" i="6" s="1"/>
  <c r="R50" i="6" s="1"/>
  <c r="D48" i="41"/>
  <c r="Q49" i="6"/>
  <c r="V47" i="6"/>
  <c r="AW47" i="6"/>
  <c r="P37" i="45"/>
  <c r="U47" i="6"/>
  <c r="O46" i="41"/>
  <c r="Q48" i="6"/>
  <c r="D47" i="41"/>
  <c r="AA36" i="6" l="1"/>
  <c r="Z37" i="6" s="1"/>
  <c r="X36" i="6"/>
  <c r="J35" i="41"/>
  <c r="R25" i="45"/>
  <c r="AH35" i="6"/>
  <c r="AO35" i="6"/>
  <c r="AZ35" i="6"/>
  <c r="BC35" i="6" s="1"/>
  <c r="AR35" i="6"/>
  <c r="AY35" i="6"/>
  <c r="BB35" i="6" s="1"/>
  <c r="AX36" i="6"/>
  <c r="BA36" i="6" s="1"/>
  <c r="M35" i="41"/>
  <c r="P35" i="41" s="1"/>
  <c r="M37" i="6"/>
  <c r="N36" i="41"/>
  <c r="AE37" i="6"/>
  <c r="AG37" i="6" s="1"/>
  <c r="AF38" i="6" s="1"/>
  <c r="O48" i="41"/>
  <c r="AW49" i="6"/>
  <c r="P39" i="45"/>
  <c r="V49" i="6"/>
  <c r="U49" i="6"/>
  <c r="AW48" i="6"/>
  <c r="O47" i="41"/>
  <c r="P38" i="45"/>
  <c r="U48" i="6"/>
  <c r="V48" i="6"/>
  <c r="T50" i="6"/>
  <c r="S51" i="6" s="1"/>
  <c r="R51" i="6" s="1"/>
  <c r="D49" i="41"/>
  <c r="Q50" i="6"/>
  <c r="AJ36" i="6" l="1"/>
  <c r="AD36" i="6"/>
  <c r="Y37" i="6"/>
  <c r="X37" i="6" s="1"/>
  <c r="AB36" i="6"/>
  <c r="Q26" i="45"/>
  <c r="BF35" i="6"/>
  <c r="BG35" i="6" s="1"/>
  <c r="BH35" i="6" s="1"/>
  <c r="AA37" i="6"/>
  <c r="Z38" i="6" s="1"/>
  <c r="M36" i="41"/>
  <c r="P36" i="41" s="1"/>
  <c r="L38" i="6"/>
  <c r="K38" i="6" s="1"/>
  <c r="O38" i="6" s="1"/>
  <c r="O49" i="41"/>
  <c r="U50" i="6"/>
  <c r="AW50" i="6"/>
  <c r="P40" i="45"/>
  <c r="V50" i="6"/>
  <c r="T51" i="6"/>
  <c r="D50" i="41"/>
  <c r="Q51" i="6"/>
  <c r="AD37" i="6" l="1"/>
  <c r="AJ37" i="6" s="1"/>
  <c r="AZ37" i="6" s="1"/>
  <c r="BC37" i="6" s="1"/>
  <c r="J36" i="41"/>
  <c r="AY36" i="6"/>
  <c r="BB36" i="6" s="1"/>
  <c r="AH36" i="6"/>
  <c r="R26" i="45"/>
  <c r="AX37" i="6"/>
  <c r="BA37" i="6" s="1"/>
  <c r="Q27" i="45"/>
  <c r="AB37" i="6"/>
  <c r="N37" i="41"/>
  <c r="AE38" i="6"/>
  <c r="AG38" i="6" s="1"/>
  <c r="AF39" i="6" s="1"/>
  <c r="Y38" i="6"/>
  <c r="X38" i="6" s="1"/>
  <c r="M38" i="6"/>
  <c r="AZ36" i="6"/>
  <c r="BC36" i="6" s="1"/>
  <c r="AO36" i="6"/>
  <c r="AQ36" i="6"/>
  <c r="AR36" i="6"/>
  <c r="S52" i="6"/>
  <c r="R52" i="6" s="1"/>
  <c r="T52" i="6" s="1"/>
  <c r="S53" i="6" s="1"/>
  <c r="R53" i="6" s="1"/>
  <c r="U51" i="6"/>
  <c r="V51" i="6"/>
  <c r="O50" i="41"/>
  <c r="P41" i="45"/>
  <c r="AW51" i="6"/>
  <c r="AD38" i="6" l="1"/>
  <c r="AJ38" i="6" s="1"/>
  <c r="BF36" i="6"/>
  <c r="BG36" i="6" s="1"/>
  <c r="BH36" i="6" s="1"/>
  <c r="AO37" i="6"/>
  <c r="AA38" i="6"/>
  <c r="J37" i="41"/>
  <c r="AR37" i="6"/>
  <c r="AQ37" i="6"/>
  <c r="AY37" i="6"/>
  <c r="AH37" i="6"/>
  <c r="R27" i="45"/>
  <c r="M37" i="41"/>
  <c r="P37" i="41" s="1"/>
  <c r="L39" i="6"/>
  <c r="K39" i="6" s="1"/>
  <c r="O39" i="6" s="1"/>
  <c r="T53" i="6"/>
  <c r="D52" i="41"/>
  <c r="Q53" i="6"/>
  <c r="Q52" i="6"/>
  <c r="D51" i="41"/>
  <c r="M39" i="6" l="1"/>
  <c r="M38" i="41" s="1"/>
  <c r="BB37" i="6"/>
  <c r="BF37" i="6"/>
  <c r="BG37" i="6" s="1"/>
  <c r="BH37" i="6" s="1"/>
  <c r="N38" i="41"/>
  <c r="AE39" i="6"/>
  <c r="AG39" i="6" s="1"/>
  <c r="AF40" i="6" s="1"/>
  <c r="Y39" i="6"/>
  <c r="Q28" i="45"/>
  <c r="AB38" i="6"/>
  <c r="AX38" i="6"/>
  <c r="BA38" i="6" s="1"/>
  <c r="Z39" i="6"/>
  <c r="AW52" i="6"/>
  <c r="U52" i="6"/>
  <c r="P42" i="45"/>
  <c r="O51" i="41"/>
  <c r="V52" i="6"/>
  <c r="V53" i="6"/>
  <c r="U53" i="6"/>
  <c r="O52" i="41"/>
  <c r="P43" i="45"/>
  <c r="AW53" i="6"/>
  <c r="S54" i="6"/>
  <c r="R54" i="6" s="1"/>
  <c r="T54" i="6" s="1"/>
  <c r="S55" i="6" s="1"/>
  <c r="R55" i="6" s="1"/>
  <c r="AA39" i="6" l="1"/>
  <c r="Z40" i="6" s="1"/>
  <c r="X39" i="6"/>
  <c r="L40" i="6"/>
  <c r="K40" i="6" s="1"/>
  <c r="O40" i="6" s="1"/>
  <c r="AE40" i="6" s="1"/>
  <c r="AG40" i="6" s="1"/>
  <c r="AF41" i="6" s="1"/>
  <c r="J38" i="41"/>
  <c r="P38" i="41"/>
  <c r="AY38" i="6"/>
  <c r="AH38" i="6"/>
  <c r="R28" i="45"/>
  <c r="T55" i="6"/>
  <c r="S56" i="6" s="1"/>
  <c r="R56" i="6" s="1"/>
  <c r="D54" i="41"/>
  <c r="Q55" i="6"/>
  <c r="Q54" i="6"/>
  <c r="D53" i="41"/>
  <c r="AJ39" i="6" l="1"/>
  <c r="AD39" i="6"/>
  <c r="M40" i="6"/>
  <c r="M39" i="41" s="1"/>
  <c r="P39" i="41" s="1"/>
  <c r="Y40" i="6"/>
  <c r="N39" i="41"/>
  <c r="BB38" i="6"/>
  <c r="BF38" i="6"/>
  <c r="BG38" i="6" s="1"/>
  <c r="BH38" i="6" s="1"/>
  <c r="Q29" i="45"/>
  <c r="AB39" i="6"/>
  <c r="AX39" i="6"/>
  <c r="AZ38" i="6"/>
  <c r="BC38" i="6" s="1"/>
  <c r="AR38" i="6"/>
  <c r="AQ38" i="6"/>
  <c r="AO38" i="6"/>
  <c r="U54" i="6"/>
  <c r="AW54" i="6"/>
  <c r="V54" i="6"/>
  <c r="O53" i="41"/>
  <c r="P44" i="45"/>
  <c r="U55" i="6"/>
  <c r="O54" i="41"/>
  <c r="V55" i="6"/>
  <c r="P45" i="45"/>
  <c r="AW55" i="6"/>
  <c r="T56" i="6"/>
  <c r="S57" i="6" s="1"/>
  <c r="R57" i="6" s="1"/>
  <c r="D55" i="41"/>
  <c r="Q56" i="6"/>
  <c r="AA40" i="6" l="1"/>
  <c r="Z41" i="6" s="1"/>
  <c r="X40" i="6"/>
  <c r="AB40" i="6" s="1"/>
  <c r="J39" i="41"/>
  <c r="L41" i="6"/>
  <c r="K41" i="6" s="1"/>
  <c r="O41" i="6" s="1"/>
  <c r="Y41" i="6" s="1"/>
  <c r="AX40" i="6"/>
  <c r="BA40" i="6" s="1"/>
  <c r="Q30" i="45"/>
  <c r="AO39" i="6"/>
  <c r="AZ39" i="6"/>
  <c r="BC39" i="6" s="1"/>
  <c r="AR39" i="6"/>
  <c r="AQ39" i="6"/>
  <c r="AH39" i="6"/>
  <c r="R29" i="45"/>
  <c r="AY39" i="6"/>
  <c r="BB39" i="6" s="1"/>
  <c r="BA39" i="6"/>
  <c r="T57" i="6"/>
  <c r="S58" i="6" s="1"/>
  <c r="R58" i="6" s="1"/>
  <c r="D56" i="41"/>
  <c r="Q57" i="6"/>
  <c r="P46" i="45"/>
  <c r="U56" i="6"/>
  <c r="V56" i="6"/>
  <c r="AW56" i="6"/>
  <c r="O55" i="41"/>
  <c r="AD40" i="6" l="1"/>
  <c r="AJ40" i="6" s="1"/>
  <c r="AA41" i="6"/>
  <c r="X41" i="6"/>
  <c r="AE41" i="6"/>
  <c r="AG41" i="6" s="1"/>
  <c r="AF42" i="6" s="1"/>
  <c r="N40" i="41"/>
  <c r="M41" i="6"/>
  <c r="BF39" i="6"/>
  <c r="BG39" i="6" s="1"/>
  <c r="BH39" i="6" s="1"/>
  <c r="Z42" i="6"/>
  <c r="AY40" i="6"/>
  <c r="R30" i="45"/>
  <c r="J40" i="41"/>
  <c r="M40" i="41"/>
  <c r="L42" i="6"/>
  <c r="K42" i="6" s="1"/>
  <c r="O42" i="6" s="1"/>
  <c r="V57" i="6"/>
  <c r="O56" i="41"/>
  <c r="P47" i="45"/>
  <c r="AW57" i="6"/>
  <c r="U57" i="6"/>
  <c r="T58" i="6"/>
  <c r="Q58" i="6"/>
  <c r="D57" i="41"/>
  <c r="AR40" i="6" l="1"/>
  <c r="AO40" i="6"/>
  <c r="AQ40" i="6"/>
  <c r="AZ40" i="6"/>
  <c r="BC40" i="6" s="1"/>
  <c r="AJ41" i="6"/>
  <c r="AD41" i="6"/>
  <c r="AH40" i="6"/>
  <c r="P40" i="41"/>
  <c r="AB41" i="6"/>
  <c r="AX41" i="6"/>
  <c r="Q31" i="45"/>
  <c r="BB40" i="6"/>
  <c r="BF40" i="6"/>
  <c r="BG40" i="6" s="1"/>
  <c r="BH40" i="6" s="1"/>
  <c r="M42" i="6"/>
  <c r="N41" i="41"/>
  <c r="AE42" i="6"/>
  <c r="AG42" i="6" s="1"/>
  <c r="AF43" i="6" s="1"/>
  <c r="Y42" i="6"/>
  <c r="X42" i="6" s="1"/>
  <c r="S59" i="6"/>
  <c r="R59" i="6" s="1"/>
  <c r="T59" i="6" s="1"/>
  <c r="S60" i="6" s="1"/>
  <c r="R60" i="6" s="1"/>
  <c r="U58" i="6"/>
  <c r="P48" i="45"/>
  <c r="AW58" i="6"/>
  <c r="O57" i="41"/>
  <c r="V58" i="6"/>
  <c r="AD42" i="6" l="1"/>
  <c r="AJ42" i="6" s="1"/>
  <c r="L43" i="6"/>
  <c r="K43" i="6" s="1"/>
  <c r="O43" i="6" s="1"/>
  <c r="M41" i="41"/>
  <c r="P41" i="41" s="1"/>
  <c r="AQ41" i="6"/>
  <c r="AO41" i="6"/>
  <c r="AR41" i="6"/>
  <c r="AZ41" i="6"/>
  <c r="BC41" i="6" s="1"/>
  <c r="J41" i="41"/>
  <c r="AA42" i="6"/>
  <c r="BA41" i="6"/>
  <c r="AH41" i="6"/>
  <c r="AY41" i="6"/>
  <c r="BB41" i="6" s="1"/>
  <c r="R31" i="45"/>
  <c r="T60" i="6"/>
  <c r="D59" i="41"/>
  <c r="Q60" i="6"/>
  <c r="Q59" i="6"/>
  <c r="D58" i="41"/>
  <c r="M43" i="6" l="1"/>
  <c r="L44" i="6" s="1"/>
  <c r="K44" i="6" s="1"/>
  <c r="O44" i="6" s="1"/>
  <c r="BF41" i="6"/>
  <c r="BG41" i="6" s="1"/>
  <c r="BH41" i="6" s="1"/>
  <c r="Z43" i="6"/>
  <c r="AX42" i="6"/>
  <c r="Q32" i="45"/>
  <c r="AB42" i="6"/>
  <c r="N42" i="41"/>
  <c r="AE43" i="6"/>
  <c r="AG43" i="6" s="1"/>
  <c r="AF44" i="6" s="1"/>
  <c r="Y43" i="6"/>
  <c r="U59" i="6"/>
  <c r="P49" i="45"/>
  <c r="V59" i="6"/>
  <c r="AW59" i="6"/>
  <c r="O58" i="41"/>
  <c r="O59" i="41"/>
  <c r="AW60" i="6"/>
  <c r="P50" i="45"/>
  <c r="U60" i="6"/>
  <c r="V60" i="6"/>
  <c r="S61" i="6"/>
  <c r="R61" i="6" s="1"/>
  <c r="T61" i="6" s="1"/>
  <c r="X43" i="6" l="1"/>
  <c r="M42" i="41"/>
  <c r="P42" i="41" s="1"/>
  <c r="M44" i="6"/>
  <c r="L45" i="6" s="1"/>
  <c r="K45" i="6" s="1"/>
  <c r="O45" i="6" s="1"/>
  <c r="BA42" i="6"/>
  <c r="J42" i="41"/>
  <c r="AA43" i="6"/>
  <c r="Y44" i="6" s="1"/>
  <c r="AR42" i="6"/>
  <c r="AO42" i="6"/>
  <c r="AQ42" i="6"/>
  <c r="AZ42" i="6"/>
  <c r="BC42" i="6" s="1"/>
  <c r="AE44" i="6"/>
  <c r="AG44" i="6" s="1"/>
  <c r="AF45" i="6" s="1"/>
  <c r="N43" i="41"/>
  <c r="AH42" i="6"/>
  <c r="AY42" i="6"/>
  <c r="BB42" i="6" s="1"/>
  <c r="R32" i="45"/>
  <c r="S62" i="6"/>
  <c r="R62" i="6" s="1"/>
  <c r="T62" i="6" s="1"/>
  <c r="Q61" i="6"/>
  <c r="D60" i="41"/>
  <c r="AD43" i="6" l="1"/>
  <c r="AJ43" i="6"/>
  <c r="M43" i="41"/>
  <c r="P43" i="41" s="1"/>
  <c r="M45" i="6"/>
  <c r="L46" i="6" s="1"/>
  <c r="K46" i="6" s="1"/>
  <c r="AE45" i="6"/>
  <c r="AG45" i="6" s="1"/>
  <c r="AF46" i="6" s="1"/>
  <c r="N44" i="41"/>
  <c r="J43" i="41"/>
  <c r="Z44" i="6"/>
  <c r="X44" i="6" s="1"/>
  <c r="AA44" i="6"/>
  <c r="Z45" i="6" s="1"/>
  <c r="AX43" i="6"/>
  <c r="Q33" i="45"/>
  <c r="AB43" i="6"/>
  <c r="BF42" i="6"/>
  <c r="BG42" i="6" s="1"/>
  <c r="BH42" i="6" s="1"/>
  <c r="S63" i="6"/>
  <c r="R63" i="6" s="1"/>
  <c r="T63" i="6" s="1"/>
  <c r="P51" i="45"/>
  <c r="O60" i="41"/>
  <c r="AW61" i="6"/>
  <c r="V61" i="6"/>
  <c r="U61" i="6"/>
  <c r="Q62" i="6"/>
  <c r="D61" i="41"/>
  <c r="AD44" i="6" l="1"/>
  <c r="AJ44" i="6"/>
  <c r="Y45" i="6"/>
  <c r="O46" i="6"/>
  <c r="N45" i="41" s="1"/>
  <c r="M46" i="6"/>
  <c r="L47" i="6" s="1"/>
  <c r="K47" i="6" s="1"/>
  <c r="O47" i="6" s="1"/>
  <c r="M44" i="41"/>
  <c r="P44" i="41" s="1"/>
  <c r="Q34" i="45"/>
  <c r="AX44" i="6"/>
  <c r="BA44" i="6" s="1"/>
  <c r="AB44" i="6"/>
  <c r="AH43" i="6"/>
  <c r="AY43" i="6"/>
  <c r="BB43" i="6" s="1"/>
  <c r="R33" i="45"/>
  <c r="AQ43" i="6"/>
  <c r="AO43" i="6"/>
  <c r="AR43" i="6"/>
  <c r="AZ43" i="6"/>
  <c r="BC43" i="6" s="1"/>
  <c r="BA43" i="6"/>
  <c r="S64" i="6"/>
  <c r="R64" i="6" s="1"/>
  <c r="T64" i="6" s="1"/>
  <c r="O61" i="41"/>
  <c r="AW62" i="6"/>
  <c r="V62" i="6"/>
  <c r="P52" i="45"/>
  <c r="U62" i="6"/>
  <c r="D62" i="41"/>
  <c r="Q63" i="6"/>
  <c r="AA45" i="6" l="1"/>
  <c r="X45" i="6"/>
  <c r="M45" i="41"/>
  <c r="AE46" i="6"/>
  <c r="AG46" i="6" s="1"/>
  <c r="AF47" i="6" s="1"/>
  <c r="BF43" i="6"/>
  <c r="BG43" i="6" s="1"/>
  <c r="BH43" i="6" s="1"/>
  <c r="Z46" i="6"/>
  <c r="Y46" i="6"/>
  <c r="X46" i="6" s="1"/>
  <c r="J44" i="41"/>
  <c r="AZ44" i="6"/>
  <c r="BC44" i="6" s="1"/>
  <c r="AQ44" i="6"/>
  <c r="AR44" i="6"/>
  <c r="AO44" i="6"/>
  <c r="N46" i="41"/>
  <c r="M47" i="6"/>
  <c r="AY44" i="6"/>
  <c r="R34" i="45"/>
  <c r="AH44" i="6"/>
  <c r="S65" i="6"/>
  <c r="R65" i="6" s="1"/>
  <c r="T65" i="6" s="1"/>
  <c r="S66" i="6" s="1"/>
  <c r="R66" i="6" s="1"/>
  <c r="P53" i="45"/>
  <c r="O62" i="41"/>
  <c r="AW63" i="6"/>
  <c r="U63" i="6"/>
  <c r="V63" i="6"/>
  <c r="Q64" i="6"/>
  <c r="D63" i="41"/>
  <c r="AJ45" i="6" l="1"/>
  <c r="AD45" i="6"/>
  <c r="AJ46" i="6"/>
  <c r="AD46" i="6"/>
  <c r="P45" i="41"/>
  <c r="Q36" i="45"/>
  <c r="AE47" i="6"/>
  <c r="AG47" i="6" s="1"/>
  <c r="AF48" i="6" s="1"/>
  <c r="AA46" i="6"/>
  <c r="Z47" i="6" s="1"/>
  <c r="J45" i="41"/>
  <c r="AB45" i="6"/>
  <c r="AX45" i="6"/>
  <c r="BA45" i="6" s="1"/>
  <c r="Q35" i="45"/>
  <c r="BB44" i="6"/>
  <c r="BF44" i="6"/>
  <c r="BG44" i="6" s="1"/>
  <c r="BH44" i="6" s="1"/>
  <c r="M46" i="41"/>
  <c r="L48" i="6"/>
  <c r="K48" i="6" s="1"/>
  <c r="O48" i="6" s="1"/>
  <c r="P54" i="45"/>
  <c r="O63" i="41"/>
  <c r="U64" i="6"/>
  <c r="AW64" i="6"/>
  <c r="V64" i="6"/>
  <c r="T66" i="6"/>
  <c r="S67" i="6" s="1"/>
  <c r="R67" i="6" s="1"/>
  <c r="Q66" i="6"/>
  <c r="D65" i="41"/>
  <c r="D64" i="41"/>
  <c r="Q65" i="6"/>
  <c r="AB46" i="6" l="1"/>
  <c r="AX46" i="6"/>
  <c r="BA46" i="6" s="1"/>
  <c r="Y47" i="6"/>
  <c r="X47" i="6" s="1"/>
  <c r="AQ46" i="6"/>
  <c r="P46" i="41"/>
  <c r="AY45" i="6"/>
  <c r="AH45" i="6"/>
  <c r="R35" i="45"/>
  <c r="M48" i="6"/>
  <c r="AE48" i="6"/>
  <c r="AG48" i="6" s="1"/>
  <c r="AF49" i="6" s="1"/>
  <c r="N47" i="41"/>
  <c r="P56" i="45"/>
  <c r="U66" i="6"/>
  <c r="V66" i="6"/>
  <c r="AW66" i="6"/>
  <c r="O65" i="41"/>
  <c r="T67" i="6"/>
  <c r="S68" i="6" s="1"/>
  <c r="R68" i="6" s="1"/>
  <c r="Q67" i="6"/>
  <c r="D66" i="41"/>
  <c r="AA47" i="6"/>
  <c r="O64" i="41"/>
  <c r="V65" i="6"/>
  <c r="AW65" i="6"/>
  <c r="U65" i="6"/>
  <c r="P55" i="45"/>
  <c r="AD47" i="6" l="1"/>
  <c r="AJ47" i="6" s="1"/>
  <c r="J46" i="41"/>
  <c r="AH46" i="6"/>
  <c r="AZ46" i="6"/>
  <c r="BC46" i="6" s="1"/>
  <c r="AR46" i="6"/>
  <c r="AY46" i="6"/>
  <c r="BB46" i="6" s="1"/>
  <c r="R36" i="45"/>
  <c r="AO46" i="6"/>
  <c r="AZ45" i="6"/>
  <c r="BC45" i="6" s="1"/>
  <c r="AO45" i="6"/>
  <c r="AR45" i="6"/>
  <c r="AQ45" i="6"/>
  <c r="BB45" i="6"/>
  <c r="BF45" i="6"/>
  <c r="BG45" i="6" s="1"/>
  <c r="BH45" i="6" s="1"/>
  <c r="L49" i="6"/>
  <c r="K49" i="6" s="1"/>
  <c r="O49" i="6" s="1"/>
  <c r="M47" i="41"/>
  <c r="P47" i="41" s="1"/>
  <c r="O66" i="41"/>
  <c r="U67" i="6"/>
  <c r="P57" i="45"/>
  <c r="AW67" i="6"/>
  <c r="V67" i="6"/>
  <c r="Q37" i="45"/>
  <c r="AX47" i="6"/>
  <c r="AB47" i="6"/>
  <c r="T68" i="6"/>
  <c r="D67" i="41"/>
  <c r="Q68" i="6"/>
  <c r="Z48" i="6"/>
  <c r="Y48" i="6"/>
  <c r="AA48" i="6" l="1"/>
  <c r="Z49" i="6" s="1"/>
  <c r="X48" i="6"/>
  <c r="BF46" i="6"/>
  <c r="BG46" i="6" s="1"/>
  <c r="BH46" i="6" s="1"/>
  <c r="M49" i="6"/>
  <c r="M48" i="41" s="1"/>
  <c r="AE49" i="6"/>
  <c r="AG49" i="6" s="1"/>
  <c r="AF50" i="6" s="1"/>
  <c r="N48" i="41"/>
  <c r="Y49" i="6"/>
  <c r="AY47" i="6"/>
  <c r="BB47" i="6" s="1"/>
  <c r="R37" i="45"/>
  <c r="AH47" i="6"/>
  <c r="BA47" i="6"/>
  <c r="J47" i="41"/>
  <c r="AW68" i="6"/>
  <c r="V68" i="6"/>
  <c r="O67" i="41"/>
  <c r="P58" i="45"/>
  <c r="U68" i="6"/>
  <c r="S69" i="6"/>
  <c r="R69" i="6" s="1"/>
  <c r="AD48" i="6" l="1"/>
  <c r="AJ48" i="6" s="1"/>
  <c r="X49" i="6"/>
  <c r="L50" i="6"/>
  <c r="K50" i="6" s="1"/>
  <c r="O50" i="6" s="1"/>
  <c r="P48" i="41"/>
  <c r="BF47" i="6"/>
  <c r="BG47" i="6" s="1"/>
  <c r="BH47" i="6" s="1"/>
  <c r="AX48" i="6"/>
  <c r="AB48" i="6"/>
  <c r="Q38" i="45"/>
  <c r="AZ47" i="6"/>
  <c r="BC47" i="6" s="1"/>
  <c r="AQ47" i="6"/>
  <c r="AO47" i="6"/>
  <c r="AR47" i="6"/>
  <c r="Q69" i="6"/>
  <c r="D68" i="41"/>
  <c r="AA49" i="6"/>
  <c r="J48" i="41"/>
  <c r="T69" i="6"/>
  <c r="AD49" i="6" l="1"/>
  <c r="AJ49" i="6" s="1"/>
  <c r="M50" i="6"/>
  <c r="L51" i="6" s="1"/>
  <c r="K51" i="6" s="1"/>
  <c r="AE50" i="6"/>
  <c r="AG50" i="6" s="1"/>
  <c r="AF51" i="6" s="1"/>
  <c r="N49" i="41"/>
  <c r="AO48" i="6"/>
  <c r="AR48" i="6"/>
  <c r="AZ48" i="6"/>
  <c r="BC48" i="6" s="1"/>
  <c r="AQ48" i="6"/>
  <c r="AY48" i="6"/>
  <c r="BB48" i="6" s="1"/>
  <c r="AH48" i="6"/>
  <c r="R38" i="45"/>
  <c r="S70" i="6"/>
  <c r="R70" i="6" s="1"/>
  <c r="T70" i="6" s="1"/>
  <c r="AX49" i="6"/>
  <c r="AB49" i="6"/>
  <c r="Q39" i="45"/>
  <c r="Z50" i="6"/>
  <c r="Y50" i="6"/>
  <c r="BA48" i="6"/>
  <c r="AW69" i="6"/>
  <c r="P59" i="45"/>
  <c r="V69" i="6"/>
  <c r="O68" i="41"/>
  <c r="U69" i="6"/>
  <c r="AA50" i="6" l="1"/>
  <c r="X50" i="6"/>
  <c r="M49" i="41"/>
  <c r="P49" i="41" s="1"/>
  <c r="O51" i="6"/>
  <c r="Y51" i="6" s="1"/>
  <c r="M51" i="6"/>
  <c r="BF48" i="6"/>
  <c r="BG48" i="6" s="1"/>
  <c r="BH48" i="6" s="1"/>
  <c r="AR49" i="6"/>
  <c r="AO49" i="6"/>
  <c r="AQ49" i="6"/>
  <c r="AZ49" i="6"/>
  <c r="BC49" i="6" s="1"/>
  <c r="S71" i="6"/>
  <c r="R71" i="6" s="1"/>
  <c r="BA49" i="6"/>
  <c r="J49" i="41"/>
  <c r="Q70" i="6"/>
  <c r="D69" i="41"/>
  <c r="Z51" i="6"/>
  <c r="AY49" i="6"/>
  <c r="BB49" i="6" s="1"/>
  <c r="R39" i="45"/>
  <c r="AH49" i="6"/>
  <c r="AD50" i="6" l="1"/>
  <c r="AJ50" i="6" s="1"/>
  <c r="X51" i="6"/>
  <c r="BF49" i="6"/>
  <c r="BG49" i="6" s="1"/>
  <c r="BH49" i="6" s="1"/>
  <c r="L52" i="6"/>
  <c r="K52" i="6" s="1"/>
  <c r="O52" i="6" s="1"/>
  <c r="M50" i="41"/>
  <c r="N50" i="41"/>
  <c r="AE51" i="6"/>
  <c r="AG51" i="6" s="1"/>
  <c r="AF52" i="6" s="1"/>
  <c r="AX50" i="6"/>
  <c r="AB50" i="6"/>
  <c r="Q40" i="45"/>
  <c r="D70" i="41"/>
  <c r="Q71" i="6"/>
  <c r="AA51" i="6"/>
  <c r="J50" i="41"/>
  <c r="T71" i="6"/>
  <c r="S72" i="6" s="1"/>
  <c r="R72" i="6" s="1"/>
  <c r="O69" i="41"/>
  <c r="AW70" i="6"/>
  <c r="V70" i="6"/>
  <c r="U70" i="6"/>
  <c r="P60" i="45"/>
  <c r="AD51" i="6" l="1"/>
  <c r="AJ51" i="6" s="1"/>
  <c r="M52" i="6"/>
  <c r="L53" i="6" s="1"/>
  <c r="K53" i="6" s="1"/>
  <c r="O53" i="6" s="1"/>
  <c r="P50" i="41"/>
  <c r="AE52" i="6"/>
  <c r="AG52" i="6" s="1"/>
  <c r="AF53" i="6" s="1"/>
  <c r="N51" i="41"/>
  <c r="AZ50" i="6"/>
  <c r="BC50" i="6" s="1"/>
  <c r="AQ50" i="6"/>
  <c r="AR50" i="6"/>
  <c r="AO50" i="6"/>
  <c r="Z52" i="6"/>
  <c r="Y52" i="6"/>
  <c r="V71" i="6"/>
  <c r="P61" i="45"/>
  <c r="U71" i="6"/>
  <c r="AW71" i="6"/>
  <c r="O70" i="41"/>
  <c r="R40" i="45"/>
  <c r="AH50" i="6"/>
  <c r="AY50" i="6"/>
  <c r="BB50" i="6" s="1"/>
  <c r="T72" i="6"/>
  <c r="S73" i="6" s="1"/>
  <c r="R73" i="6" s="1"/>
  <c r="Q72" i="6"/>
  <c r="D71" i="41"/>
  <c r="AB51" i="6"/>
  <c r="AX51" i="6"/>
  <c r="Q41" i="45"/>
  <c r="BA50" i="6"/>
  <c r="AA52" i="6" l="1"/>
  <c r="X52" i="6"/>
  <c r="M53" i="6"/>
  <c r="L54" i="6" s="1"/>
  <c r="K54" i="6" s="1"/>
  <c r="M51" i="41"/>
  <c r="P51" i="41" s="1"/>
  <c r="N52" i="41"/>
  <c r="AE53" i="6"/>
  <c r="AG53" i="6" s="1"/>
  <c r="AF54" i="6" s="1"/>
  <c r="AW72" i="6"/>
  <c r="P62" i="45"/>
  <c r="V72" i="6"/>
  <c r="U72" i="6"/>
  <c r="O71" i="41"/>
  <c r="J51" i="41"/>
  <c r="T73" i="6"/>
  <c r="Q73" i="6"/>
  <c r="D72" i="41"/>
  <c r="AH51" i="6"/>
  <c r="R41" i="45"/>
  <c r="AY51" i="6"/>
  <c r="BB51" i="6" s="1"/>
  <c r="BA51" i="6"/>
  <c r="Z53" i="6"/>
  <c r="Y53" i="6"/>
  <c r="X53" i="6" s="1"/>
  <c r="BF50" i="6"/>
  <c r="BG50" i="6" s="1"/>
  <c r="BH50" i="6" s="1"/>
  <c r="AD52" i="6" l="1"/>
  <c r="AJ52" i="6"/>
  <c r="AD53" i="6"/>
  <c r="AJ53" i="6" s="1"/>
  <c r="M52" i="41"/>
  <c r="P52" i="41" s="1"/>
  <c r="O54" i="6"/>
  <c r="M54" i="6"/>
  <c r="AA53" i="6"/>
  <c r="J52" i="41"/>
  <c r="AR51" i="6"/>
  <c r="AO51" i="6"/>
  <c r="AZ51" i="6"/>
  <c r="BC51" i="6" s="1"/>
  <c r="AQ51" i="6"/>
  <c r="V73" i="6"/>
  <c r="O72" i="41"/>
  <c r="AW73" i="6"/>
  <c r="P63" i="45"/>
  <c r="U73" i="6"/>
  <c r="BF51" i="6"/>
  <c r="BG51" i="6" s="1"/>
  <c r="BH51" i="6" s="1"/>
  <c r="S74" i="6"/>
  <c r="R74" i="6" s="1"/>
  <c r="T74" i="6" s="1"/>
  <c r="S75" i="6" s="1"/>
  <c r="R75" i="6" s="1"/>
  <c r="AX52" i="6"/>
  <c r="Q42" i="45"/>
  <c r="AB52" i="6"/>
  <c r="M53" i="41" l="1"/>
  <c r="L55" i="6"/>
  <c r="K55" i="6" s="1"/>
  <c r="O55" i="6" s="1"/>
  <c r="N53" i="41"/>
  <c r="AE54" i="6"/>
  <c r="AG54" i="6" s="1"/>
  <c r="AF55" i="6" s="1"/>
  <c r="T75" i="6"/>
  <c r="D74" i="41"/>
  <c r="Q75" i="6"/>
  <c r="AH52" i="6"/>
  <c r="AY52" i="6"/>
  <c r="BB52" i="6" s="1"/>
  <c r="R42" i="45"/>
  <c r="BA52" i="6"/>
  <c r="AX53" i="6"/>
  <c r="AB53" i="6"/>
  <c r="Q43" i="45"/>
  <c r="D73" i="41"/>
  <c r="Q74" i="6"/>
  <c r="Z54" i="6"/>
  <c r="Y54" i="6"/>
  <c r="AA54" i="6" l="1"/>
  <c r="Z55" i="6" s="1"/>
  <c r="X54" i="6"/>
  <c r="M55" i="6"/>
  <c r="AE55" i="6"/>
  <c r="AG55" i="6" s="1"/>
  <c r="AF56" i="6" s="1"/>
  <c r="N54" i="41"/>
  <c r="P53" i="41"/>
  <c r="BF52" i="6"/>
  <c r="BG52" i="6" s="1"/>
  <c r="BH52" i="6" s="1"/>
  <c r="Y55" i="6"/>
  <c r="AY53" i="6"/>
  <c r="BB53" i="6" s="1"/>
  <c r="R43" i="45"/>
  <c r="AH53" i="6"/>
  <c r="AR52" i="6"/>
  <c r="AO52" i="6"/>
  <c r="AZ52" i="6"/>
  <c r="BC52" i="6" s="1"/>
  <c r="AQ52" i="6"/>
  <c r="J53" i="41"/>
  <c r="BA53" i="6"/>
  <c r="U75" i="6"/>
  <c r="O74" i="41"/>
  <c r="P65" i="45"/>
  <c r="V75" i="6"/>
  <c r="AW75" i="6"/>
  <c r="P64" i="45"/>
  <c r="AW74" i="6"/>
  <c r="U74" i="6"/>
  <c r="O73" i="41"/>
  <c r="V74" i="6"/>
  <c r="S76" i="6"/>
  <c r="R76" i="6" s="1"/>
  <c r="AJ54" i="6" l="1"/>
  <c r="AD54" i="6"/>
  <c r="X55" i="6"/>
  <c r="L56" i="6"/>
  <c r="K56" i="6" s="1"/>
  <c r="O56" i="6" s="1"/>
  <c r="M54" i="41"/>
  <c r="P54" i="41" s="1"/>
  <c r="BF53" i="6"/>
  <c r="BG53" i="6" s="1"/>
  <c r="BH53" i="6" s="1"/>
  <c r="Q76" i="6"/>
  <c r="D75" i="41"/>
  <c r="AZ53" i="6"/>
  <c r="BC53" i="6" s="1"/>
  <c r="AR53" i="6"/>
  <c r="AQ53" i="6"/>
  <c r="AO53" i="6"/>
  <c r="J54" i="41"/>
  <c r="T76" i="6"/>
  <c r="S77" i="6" s="1"/>
  <c r="R77" i="6" s="1"/>
  <c r="AA55" i="6"/>
  <c r="AB54" i="6"/>
  <c r="Q44" i="45"/>
  <c r="AX54" i="6"/>
  <c r="AD55" i="6" l="1"/>
  <c r="AJ55" i="6" s="1"/>
  <c r="M56" i="6"/>
  <c r="L57" i="6" s="1"/>
  <c r="K57" i="6" s="1"/>
  <c r="O57" i="6" s="1"/>
  <c r="N55" i="41"/>
  <c r="AE56" i="6"/>
  <c r="AG56" i="6" s="1"/>
  <c r="AF57" i="6" s="1"/>
  <c r="AH54" i="6"/>
  <c r="AY54" i="6"/>
  <c r="BB54" i="6" s="1"/>
  <c r="R44" i="45"/>
  <c r="Q45" i="45"/>
  <c r="AX55" i="6"/>
  <c r="AB55" i="6"/>
  <c r="T77" i="6"/>
  <c r="Q77" i="6"/>
  <c r="D76" i="41"/>
  <c r="O75" i="41"/>
  <c r="P66" i="45"/>
  <c r="U76" i="6"/>
  <c r="AW76" i="6"/>
  <c r="V76" i="6"/>
  <c r="BA54" i="6"/>
  <c r="Z56" i="6"/>
  <c r="Y56" i="6"/>
  <c r="X56" i="6" s="1"/>
  <c r="AD56" i="6" l="1"/>
  <c r="AJ56" i="6" s="1"/>
  <c r="M55" i="41"/>
  <c r="P55" i="41" s="1"/>
  <c r="BF54" i="6"/>
  <c r="BG54" i="6" s="1"/>
  <c r="BH54" i="6" s="1"/>
  <c r="N56" i="41"/>
  <c r="AE57" i="6"/>
  <c r="AG57" i="6" s="1"/>
  <c r="AF58" i="6" s="1"/>
  <c r="M57" i="6"/>
  <c r="AZ55" i="6"/>
  <c r="BC55" i="6" s="1"/>
  <c r="AO55" i="6"/>
  <c r="AR55" i="6"/>
  <c r="AQ55" i="6"/>
  <c r="AH55" i="6"/>
  <c r="AY55" i="6"/>
  <c r="BB55" i="6" s="1"/>
  <c r="R45" i="45"/>
  <c r="AR54" i="6"/>
  <c r="AZ54" i="6"/>
  <c r="BC54" i="6" s="1"/>
  <c r="AO54" i="6"/>
  <c r="AQ54" i="6"/>
  <c r="O76" i="41"/>
  <c r="P67" i="45"/>
  <c r="AW77" i="6"/>
  <c r="U77" i="6"/>
  <c r="V77" i="6"/>
  <c r="BA55" i="6"/>
  <c r="S78" i="6"/>
  <c r="R78" i="6" s="1"/>
  <c r="T78" i="6" s="1"/>
  <c r="S79" i="6" s="1"/>
  <c r="R79" i="6" s="1"/>
  <c r="AA56" i="6"/>
  <c r="J55" i="41"/>
  <c r="M56" i="41" l="1"/>
  <c r="P56" i="41" s="1"/>
  <c r="L58" i="6"/>
  <c r="K58" i="6" s="1"/>
  <c r="O58" i="6" s="1"/>
  <c r="T79" i="6"/>
  <c r="S80" i="6" s="1"/>
  <c r="R80" i="6" s="1"/>
  <c r="D78" i="41"/>
  <c r="Q79" i="6"/>
  <c r="D77" i="41"/>
  <c r="Q78" i="6"/>
  <c r="Z57" i="6"/>
  <c r="Y57" i="6"/>
  <c r="AX56" i="6"/>
  <c r="AB56" i="6"/>
  <c r="Q46" i="45"/>
  <c r="BF55" i="6"/>
  <c r="BG55" i="6" s="1"/>
  <c r="BH55" i="6" s="1"/>
  <c r="AA57" i="6" l="1"/>
  <c r="Z58" i="6" s="1"/>
  <c r="X57" i="6"/>
  <c r="M58" i="6"/>
  <c r="N57" i="41"/>
  <c r="AE58" i="6"/>
  <c r="AG58" i="6" s="1"/>
  <c r="AF59" i="6" s="1"/>
  <c r="AY56" i="6"/>
  <c r="BB56" i="6" s="1"/>
  <c r="R46" i="45"/>
  <c r="AH56" i="6"/>
  <c r="O77" i="41"/>
  <c r="V78" i="6"/>
  <c r="AW78" i="6"/>
  <c r="P68" i="45"/>
  <c r="U78" i="6"/>
  <c r="J56" i="41"/>
  <c r="V79" i="6"/>
  <c r="AW79" i="6"/>
  <c r="P69" i="45"/>
  <c r="O78" i="41"/>
  <c r="U79" i="6"/>
  <c r="BA56" i="6"/>
  <c r="T80" i="6"/>
  <c r="S81" i="6" s="1"/>
  <c r="R81" i="6" s="1"/>
  <c r="Q80" i="6"/>
  <c r="D79" i="41"/>
  <c r="AD57" i="6" l="1"/>
  <c r="AJ57" i="6" s="1"/>
  <c r="Y58" i="6"/>
  <c r="X58" i="6" s="1"/>
  <c r="M57" i="41"/>
  <c r="P57" i="41" s="1"/>
  <c r="L59" i="6"/>
  <c r="K59" i="6" s="1"/>
  <c r="O59" i="6" s="1"/>
  <c r="BF56" i="6"/>
  <c r="BG56" i="6" s="1"/>
  <c r="BH56" i="6" s="1"/>
  <c r="T81" i="6"/>
  <c r="S82" i="6" s="1"/>
  <c r="R82" i="6" s="1"/>
  <c r="Q81" i="6"/>
  <c r="D80" i="41"/>
  <c r="AQ56" i="6"/>
  <c r="AZ56" i="6"/>
  <c r="BC56" i="6" s="1"/>
  <c r="AR56" i="6"/>
  <c r="AO56" i="6"/>
  <c r="J57" i="41"/>
  <c r="AA58" i="6"/>
  <c r="O79" i="41"/>
  <c r="AW80" i="6"/>
  <c r="U80" i="6"/>
  <c r="P70" i="45"/>
  <c r="V80" i="6"/>
  <c r="Q47" i="45"/>
  <c r="AB57" i="6"/>
  <c r="AX57" i="6"/>
  <c r="AD58" i="6" l="1"/>
  <c r="AJ58" i="6"/>
  <c r="M59" i="6"/>
  <c r="AE59" i="6"/>
  <c r="AG59" i="6" s="1"/>
  <c r="AF60" i="6" s="1"/>
  <c r="N58" i="41"/>
  <c r="AR57" i="6"/>
  <c r="AO57" i="6"/>
  <c r="AZ57" i="6"/>
  <c r="BC57" i="6" s="1"/>
  <c r="AQ57" i="6"/>
  <c r="Z59" i="6"/>
  <c r="Y59" i="6"/>
  <c r="AY57" i="6"/>
  <c r="BB57" i="6" s="1"/>
  <c r="R47" i="45"/>
  <c r="AH57" i="6"/>
  <c r="AX58" i="6"/>
  <c r="AB58" i="6"/>
  <c r="Q48" i="45"/>
  <c r="BA57" i="6"/>
  <c r="U81" i="6"/>
  <c r="V81" i="6"/>
  <c r="O80" i="41"/>
  <c r="AW81" i="6"/>
  <c r="P71" i="45"/>
  <c r="T82" i="6"/>
  <c r="S83" i="6" s="1"/>
  <c r="R83" i="6" s="1"/>
  <c r="D81" i="41"/>
  <c r="Q82" i="6"/>
  <c r="X59" i="6" l="1"/>
  <c r="M58" i="41"/>
  <c r="P58" i="41" s="1"/>
  <c r="L60" i="6"/>
  <c r="K60" i="6" s="1"/>
  <c r="O60" i="6" s="1"/>
  <c r="J58" i="41"/>
  <c r="BA58" i="6"/>
  <c r="AA59" i="6"/>
  <c r="T83" i="6"/>
  <c r="S84" i="6" s="1"/>
  <c r="R84" i="6" s="1"/>
  <c r="D82" i="41"/>
  <c r="Q83" i="6"/>
  <c r="BF57" i="6"/>
  <c r="BG57" i="6" s="1"/>
  <c r="BH57" i="6" s="1"/>
  <c r="AO58" i="6"/>
  <c r="AQ58" i="6"/>
  <c r="AZ58" i="6"/>
  <c r="BC58" i="6" s="1"/>
  <c r="AR58" i="6"/>
  <c r="U82" i="6"/>
  <c r="P72" i="45"/>
  <c r="O81" i="41"/>
  <c r="AW82" i="6"/>
  <c r="V82" i="6"/>
  <c r="R48" i="45"/>
  <c r="AH58" i="6"/>
  <c r="AY58" i="6"/>
  <c r="BB58" i="6" s="1"/>
  <c r="AJ59" i="6" l="1"/>
  <c r="AD59" i="6"/>
  <c r="M60" i="6"/>
  <c r="AE60" i="6"/>
  <c r="AG60" i="6" s="1"/>
  <c r="AF61" i="6" s="1"/>
  <c r="N59" i="41"/>
  <c r="O82" i="41"/>
  <c r="V83" i="6"/>
  <c r="P73" i="45"/>
  <c r="AW83" i="6"/>
  <c r="U83" i="6"/>
  <c r="T84" i="6"/>
  <c r="Q84" i="6"/>
  <c r="D83" i="41"/>
  <c r="Z60" i="6"/>
  <c r="Y60" i="6"/>
  <c r="BF58" i="6"/>
  <c r="BG58" i="6" s="1"/>
  <c r="BH58" i="6" s="1"/>
  <c r="AB59" i="6"/>
  <c r="Q49" i="45"/>
  <c r="AX59" i="6"/>
  <c r="AA60" i="6" l="1"/>
  <c r="X60" i="6"/>
  <c r="M59" i="41"/>
  <c r="P59" i="41" s="1"/>
  <c r="L61" i="6"/>
  <c r="K61" i="6" s="1"/>
  <c r="O61" i="6" s="1"/>
  <c r="Y61" i="6" s="1"/>
  <c r="S85" i="6"/>
  <c r="R85" i="6" s="1"/>
  <c r="T85" i="6" s="1"/>
  <c r="J59" i="41"/>
  <c r="Z61" i="6"/>
  <c r="AY59" i="6"/>
  <c r="BB59" i="6" s="1"/>
  <c r="AH59" i="6"/>
  <c r="R49" i="45"/>
  <c r="BA59" i="6"/>
  <c r="AW84" i="6"/>
  <c r="V84" i="6"/>
  <c r="U84" i="6"/>
  <c r="P74" i="45"/>
  <c r="O83" i="41"/>
  <c r="AD60" i="6" l="1"/>
  <c r="AJ60" i="6" s="1"/>
  <c r="X61" i="6"/>
  <c r="M61" i="6"/>
  <c r="AE61" i="6"/>
  <c r="AG61" i="6" s="1"/>
  <c r="AF62" i="6" s="1"/>
  <c r="N60" i="41"/>
  <c r="S86" i="6"/>
  <c r="R86" i="6" s="1"/>
  <c r="T86" i="6" s="1"/>
  <c r="BF59" i="6"/>
  <c r="BG59" i="6" s="1"/>
  <c r="BH59" i="6" s="1"/>
  <c r="AB60" i="6"/>
  <c r="Q50" i="45"/>
  <c r="AX60" i="6"/>
  <c r="Q85" i="6"/>
  <c r="D84" i="41"/>
  <c r="J60" i="41"/>
  <c r="AQ59" i="6"/>
  <c r="AZ59" i="6"/>
  <c r="BC59" i="6" s="1"/>
  <c r="AR59" i="6"/>
  <c r="AO59" i="6"/>
  <c r="AA61" i="6"/>
  <c r="AD61" i="6" l="1"/>
  <c r="AJ61" i="6" s="1"/>
  <c r="M60" i="41"/>
  <c r="P60" i="41" s="1"/>
  <c r="L62" i="6"/>
  <c r="K62" i="6" s="1"/>
  <c r="O62" i="6" s="1"/>
  <c r="S87" i="6"/>
  <c r="R87" i="6" s="1"/>
  <c r="T87" i="6" s="1"/>
  <c r="U85" i="6"/>
  <c r="AW85" i="6"/>
  <c r="O84" i="41"/>
  <c r="V85" i="6"/>
  <c r="P75" i="45"/>
  <c r="AY60" i="6"/>
  <c r="BB60" i="6" s="1"/>
  <c r="R50" i="45"/>
  <c r="AH60" i="6"/>
  <c r="BA60" i="6"/>
  <c r="Q51" i="45"/>
  <c r="AB61" i="6"/>
  <c r="AX61" i="6"/>
  <c r="Z62" i="6"/>
  <c r="Y62" i="6"/>
  <c r="X62" i="6" s="1"/>
  <c r="Q86" i="6"/>
  <c r="D85" i="41"/>
  <c r="AD62" i="6" l="1"/>
  <c r="AJ62" i="6" s="1"/>
  <c r="M62" i="6"/>
  <c r="AE62" i="6"/>
  <c r="AG62" i="6" s="1"/>
  <c r="AF63" i="6" s="1"/>
  <c r="N61" i="41"/>
  <c r="S88" i="6"/>
  <c r="R88" i="6" s="1"/>
  <c r="T88" i="6" s="1"/>
  <c r="R51" i="45"/>
  <c r="AY61" i="6"/>
  <c r="BB61" i="6" s="1"/>
  <c r="AH61" i="6"/>
  <c r="V86" i="6"/>
  <c r="U86" i="6"/>
  <c r="P76" i="45"/>
  <c r="O85" i="41"/>
  <c r="AW86" i="6"/>
  <c r="BA61" i="6"/>
  <c r="J61" i="41"/>
  <c r="AA62" i="6"/>
  <c r="BF60" i="6"/>
  <c r="BG60" i="6" s="1"/>
  <c r="BH60" i="6" s="1"/>
  <c r="AO60" i="6"/>
  <c r="AQ60" i="6"/>
  <c r="AR60" i="6"/>
  <c r="AZ60" i="6"/>
  <c r="BC60" i="6" s="1"/>
  <c r="D86" i="41"/>
  <c r="Q87" i="6"/>
  <c r="L63" i="6" l="1"/>
  <c r="K63" i="6" s="1"/>
  <c r="O63" i="6" s="1"/>
  <c r="Y63" i="6" s="1"/>
  <c r="M61" i="41"/>
  <c r="P61" i="41" s="1"/>
  <c r="S89" i="6"/>
  <c r="R89" i="6" s="1"/>
  <c r="T89" i="6" s="1"/>
  <c r="V87" i="6"/>
  <c r="U87" i="6"/>
  <c r="AW87" i="6"/>
  <c r="O86" i="41"/>
  <c r="P77" i="45"/>
  <c r="AQ61" i="6"/>
  <c r="AZ61" i="6"/>
  <c r="BC61" i="6" s="1"/>
  <c r="AR61" i="6"/>
  <c r="AO61" i="6"/>
  <c r="Z63" i="6"/>
  <c r="AB62" i="6"/>
  <c r="Q52" i="45"/>
  <c r="AX62" i="6"/>
  <c r="BF61" i="6"/>
  <c r="BG61" i="6" s="1"/>
  <c r="BH61" i="6" s="1"/>
  <c r="Q88" i="6"/>
  <c r="D87" i="41"/>
  <c r="X63" i="6" l="1"/>
  <c r="M63" i="6"/>
  <c r="M62" i="41" s="1"/>
  <c r="AE63" i="6"/>
  <c r="AG63" i="6" s="1"/>
  <c r="AF64" i="6" s="1"/>
  <c r="N62" i="41"/>
  <c r="S90" i="6"/>
  <c r="R90" i="6" s="1"/>
  <c r="T90" i="6" s="1"/>
  <c r="S91" i="6" s="1"/>
  <c r="R91" i="6" s="1"/>
  <c r="AH62" i="6"/>
  <c r="AY62" i="6"/>
  <c r="BB62" i="6" s="1"/>
  <c r="R52" i="45"/>
  <c r="BA62" i="6"/>
  <c r="O87" i="41"/>
  <c r="AW88" i="6"/>
  <c r="U88" i="6"/>
  <c r="V88" i="6"/>
  <c r="P78" i="45"/>
  <c r="AA63" i="6"/>
  <c r="J62" i="41"/>
  <c r="D88" i="41"/>
  <c r="Q89" i="6"/>
  <c r="AD63" i="6" l="1"/>
  <c r="AJ63" i="6" s="1"/>
  <c r="L64" i="6"/>
  <c r="K64" i="6" s="1"/>
  <c r="O64" i="6" s="1"/>
  <c r="AE64" i="6" s="1"/>
  <c r="AG64" i="6" s="1"/>
  <c r="AF65" i="6" s="1"/>
  <c r="P62" i="41"/>
  <c r="T91" i="6"/>
  <c r="S92" i="6" s="1"/>
  <c r="R92" i="6" s="1"/>
  <c r="D90" i="41"/>
  <c r="Q91" i="6"/>
  <c r="AW89" i="6"/>
  <c r="V89" i="6"/>
  <c r="U89" i="6"/>
  <c r="P79" i="45"/>
  <c r="O88" i="41"/>
  <c r="Z64" i="6"/>
  <c r="BF62" i="6"/>
  <c r="BG62" i="6" s="1"/>
  <c r="BH62" i="6" s="1"/>
  <c r="AO62" i="6"/>
  <c r="AR62" i="6"/>
  <c r="AQ62" i="6"/>
  <c r="AZ62" i="6"/>
  <c r="BC62" i="6" s="1"/>
  <c r="Q53" i="45"/>
  <c r="AX63" i="6"/>
  <c r="AB63" i="6"/>
  <c r="Q90" i="6"/>
  <c r="D89" i="41"/>
  <c r="Y64" i="6" l="1"/>
  <c r="X64" i="6" s="1"/>
  <c r="N63" i="41"/>
  <c r="M64" i="6"/>
  <c r="M63" i="41" s="1"/>
  <c r="P63" i="41" s="1"/>
  <c r="AO63" i="6"/>
  <c r="AQ63" i="6"/>
  <c r="AR63" i="6"/>
  <c r="AZ63" i="6"/>
  <c r="BC63" i="6" s="1"/>
  <c r="AH63" i="6"/>
  <c r="AY63" i="6"/>
  <c r="BB63" i="6" s="1"/>
  <c r="R53" i="45"/>
  <c r="V90" i="6"/>
  <c r="U90" i="6"/>
  <c r="O89" i="41"/>
  <c r="AW90" i="6"/>
  <c r="P80" i="45"/>
  <c r="BA63" i="6"/>
  <c r="U91" i="6"/>
  <c r="AW91" i="6"/>
  <c r="V91" i="6"/>
  <c r="P81" i="45"/>
  <c r="O90" i="41"/>
  <c r="T92" i="6"/>
  <c r="Q92" i="6"/>
  <c r="D91" i="41"/>
  <c r="AD64" i="6" l="1"/>
  <c r="AJ64" i="6"/>
  <c r="L65" i="6"/>
  <c r="K65" i="6" s="1"/>
  <c r="O65" i="6" s="1"/>
  <c r="AE65" i="6" s="1"/>
  <c r="AG65" i="6" s="1"/>
  <c r="AF66" i="6" s="1"/>
  <c r="AA64" i="6"/>
  <c r="Z65" i="6" s="1"/>
  <c r="J63" i="41"/>
  <c r="BF63" i="6"/>
  <c r="BG63" i="6" s="1"/>
  <c r="BH63" i="6" s="1"/>
  <c r="AW92" i="6"/>
  <c r="V92" i="6"/>
  <c r="O91" i="41"/>
  <c r="U92" i="6"/>
  <c r="P82" i="45"/>
  <c r="S93" i="6"/>
  <c r="R93" i="6" s="1"/>
  <c r="AB64" i="6"/>
  <c r="AX64" i="6"/>
  <c r="Q54" i="45"/>
  <c r="N64" i="41" l="1"/>
  <c r="M65" i="6"/>
  <c r="L66" i="6" s="1"/>
  <c r="K66" i="6" s="1"/>
  <c r="O66" i="6" s="1"/>
  <c r="Y65" i="6"/>
  <c r="M64" i="41"/>
  <c r="P64" i="41" s="1"/>
  <c r="D92" i="41"/>
  <c r="Q93" i="6"/>
  <c r="AH64" i="6"/>
  <c r="R54" i="45"/>
  <c r="AY64" i="6"/>
  <c r="BB64" i="6" s="1"/>
  <c r="BA64" i="6"/>
  <c r="T93" i="6"/>
  <c r="S94" i="6" s="1"/>
  <c r="R94" i="6" s="1"/>
  <c r="AA65" i="6" l="1"/>
  <c r="X65" i="6"/>
  <c r="J64" i="41"/>
  <c r="M66" i="6"/>
  <c r="L67" i="6" s="1"/>
  <c r="K67" i="6" s="1"/>
  <c r="O67" i="6" s="1"/>
  <c r="AE66" i="6"/>
  <c r="AG66" i="6" s="1"/>
  <c r="AF67" i="6" s="1"/>
  <c r="N65" i="41"/>
  <c r="BF64" i="6"/>
  <c r="BG64" i="6" s="1"/>
  <c r="BH64" i="6" s="1"/>
  <c r="T94" i="6"/>
  <c r="S95" i="6" s="1"/>
  <c r="R95" i="6" s="1"/>
  <c r="D93" i="41"/>
  <c r="Q94" i="6"/>
  <c r="AQ64" i="6"/>
  <c r="AZ64" i="6"/>
  <c r="BC64" i="6" s="1"/>
  <c r="AO64" i="6"/>
  <c r="AR64" i="6"/>
  <c r="Z66" i="6"/>
  <c r="Y66" i="6"/>
  <c r="P83" i="45"/>
  <c r="U93" i="6"/>
  <c r="O92" i="41"/>
  <c r="V93" i="6"/>
  <c r="AW93" i="6"/>
  <c r="AB65" i="6" l="1"/>
  <c r="AD65" i="6"/>
  <c r="AJ65" i="6" s="1"/>
  <c r="AQ65" i="6" s="1"/>
  <c r="X66" i="6"/>
  <c r="Q55" i="45"/>
  <c r="AX65" i="6"/>
  <c r="BA65" i="6" s="1"/>
  <c r="M67" i="6"/>
  <c r="M66" i="41" s="1"/>
  <c r="M65" i="41"/>
  <c r="P65" i="41" s="1"/>
  <c r="N66" i="41"/>
  <c r="AE67" i="6"/>
  <c r="AG67" i="6" s="1"/>
  <c r="AF68" i="6" s="1"/>
  <c r="J65" i="41"/>
  <c r="AA66" i="6"/>
  <c r="P84" i="45"/>
  <c r="O93" i="41"/>
  <c r="AW94" i="6"/>
  <c r="U94" i="6"/>
  <c r="V94" i="6"/>
  <c r="T95" i="6"/>
  <c r="S96" i="6" s="1"/>
  <c r="R96" i="6" s="1"/>
  <c r="Q95" i="6"/>
  <c r="D94" i="41"/>
  <c r="AD66" i="6" l="1"/>
  <c r="AJ66" i="6" s="1"/>
  <c r="AY65" i="6"/>
  <c r="BB65" i="6" s="1"/>
  <c r="AR65" i="6"/>
  <c r="AH65" i="6"/>
  <c r="R55" i="45"/>
  <c r="AO65" i="6"/>
  <c r="AZ65" i="6"/>
  <c r="BC65" i="6" s="1"/>
  <c r="L68" i="6"/>
  <c r="K68" i="6" s="1"/>
  <c r="O68" i="6" s="1"/>
  <c r="P66" i="41"/>
  <c r="Z67" i="6"/>
  <c r="Y67" i="6"/>
  <c r="X67" i="6" s="1"/>
  <c r="T96" i="6"/>
  <c r="S97" i="6" s="1"/>
  <c r="R97" i="6" s="1"/>
  <c r="D95" i="41"/>
  <c r="Q96" i="6"/>
  <c r="V95" i="6"/>
  <c r="AW95" i="6"/>
  <c r="P85" i="45"/>
  <c r="U95" i="6"/>
  <c r="O94" i="41"/>
  <c r="AB66" i="6"/>
  <c r="AX66" i="6"/>
  <c r="Q56" i="45"/>
  <c r="AJ67" i="6" l="1"/>
  <c r="AD67" i="6"/>
  <c r="BF65" i="6"/>
  <c r="BG65" i="6" s="1"/>
  <c r="BH65" i="6" s="1"/>
  <c r="M68" i="6"/>
  <c r="L69" i="6" s="1"/>
  <c r="K69" i="6" s="1"/>
  <c r="O69" i="6" s="1"/>
  <c r="AE68" i="6"/>
  <c r="AG68" i="6" s="1"/>
  <c r="AF69" i="6" s="1"/>
  <c r="N67" i="41"/>
  <c r="T97" i="6"/>
  <c r="S98" i="6" s="1"/>
  <c r="R98" i="6" s="1"/>
  <c r="D96" i="41"/>
  <c r="Q97" i="6"/>
  <c r="AA67" i="6"/>
  <c r="J66" i="41"/>
  <c r="AY66" i="6"/>
  <c r="BB66" i="6" s="1"/>
  <c r="R56" i="45"/>
  <c r="AH66" i="6"/>
  <c r="U96" i="6"/>
  <c r="O95" i="41"/>
  <c r="P86" i="45"/>
  <c r="V96" i="6"/>
  <c r="AW96" i="6"/>
  <c r="BA66" i="6"/>
  <c r="M67" i="41" l="1"/>
  <c r="P67" i="41" s="1"/>
  <c r="M69" i="6"/>
  <c r="M68" i="41" s="1"/>
  <c r="N68" i="41"/>
  <c r="AE69" i="6"/>
  <c r="AG69" i="6" s="1"/>
  <c r="AF70" i="6" s="1"/>
  <c r="BF66" i="6"/>
  <c r="BG66" i="6" s="1"/>
  <c r="BH66" i="6" s="1"/>
  <c r="AR66" i="6"/>
  <c r="AQ66" i="6"/>
  <c r="AO66" i="6"/>
  <c r="AZ66" i="6"/>
  <c r="BC66" i="6" s="1"/>
  <c r="Q57" i="45"/>
  <c r="AX67" i="6"/>
  <c r="AB67" i="6"/>
  <c r="Z68" i="6"/>
  <c r="Y68" i="6"/>
  <c r="X68" i="6" s="1"/>
  <c r="V97" i="6"/>
  <c r="AW97" i="6"/>
  <c r="P87" i="45"/>
  <c r="O96" i="41"/>
  <c r="U97" i="6"/>
  <c r="T98" i="6"/>
  <c r="Q98" i="6"/>
  <c r="D97" i="41"/>
  <c r="AD68" i="6" l="1"/>
  <c r="AJ68" i="6"/>
  <c r="L70" i="6"/>
  <c r="K70" i="6" s="1"/>
  <c r="O70" i="6" s="1"/>
  <c r="P68" i="41"/>
  <c r="AZ67" i="6"/>
  <c r="BC67" i="6" s="1"/>
  <c r="AQ67" i="6"/>
  <c r="AO67" i="6"/>
  <c r="AR67" i="6"/>
  <c r="BA67" i="6"/>
  <c r="J67" i="41"/>
  <c r="AA68" i="6"/>
  <c r="AW98" i="6"/>
  <c r="U98" i="6"/>
  <c r="O97" i="41"/>
  <c r="P88" i="45"/>
  <c r="V98" i="6"/>
  <c r="S99" i="6"/>
  <c r="R99" i="6" s="1"/>
  <c r="T99" i="6" s="1"/>
  <c r="S100" i="6" s="1"/>
  <c r="R100" i="6" s="1"/>
  <c r="AH67" i="6"/>
  <c r="AY67" i="6"/>
  <c r="BB67" i="6" s="1"/>
  <c r="R57" i="45"/>
  <c r="M70" i="6" l="1"/>
  <c r="M69" i="41" s="1"/>
  <c r="N69" i="41"/>
  <c r="AE70" i="6"/>
  <c r="AG70" i="6" s="1"/>
  <c r="AF71" i="6" s="1"/>
  <c r="BF67" i="6"/>
  <c r="BG67" i="6" s="1"/>
  <c r="BH67" i="6" s="1"/>
  <c r="T100" i="6"/>
  <c r="S101" i="6" s="1"/>
  <c r="R101" i="6" s="1"/>
  <c r="Q100" i="6"/>
  <c r="D99" i="41"/>
  <c r="AX68" i="6"/>
  <c r="Q58" i="45"/>
  <c r="AB68" i="6"/>
  <c r="Q99" i="6"/>
  <c r="D98" i="41"/>
  <c r="Z69" i="6"/>
  <c r="Y69" i="6"/>
  <c r="AA69" i="6" l="1"/>
  <c r="Z70" i="6" s="1"/>
  <c r="X69" i="6"/>
  <c r="L71" i="6"/>
  <c r="K71" i="6" s="1"/>
  <c r="O71" i="6" s="1"/>
  <c r="P69" i="41"/>
  <c r="AY68" i="6"/>
  <c r="BB68" i="6" s="1"/>
  <c r="AH68" i="6"/>
  <c r="R58" i="45"/>
  <c r="BA68" i="6"/>
  <c r="J68" i="41"/>
  <c r="P89" i="45"/>
  <c r="AW99" i="6"/>
  <c r="V99" i="6"/>
  <c r="O98" i="41"/>
  <c r="U99" i="6"/>
  <c r="AW100" i="6"/>
  <c r="U100" i="6"/>
  <c r="V100" i="6"/>
  <c r="P90" i="45"/>
  <c r="O99" i="41"/>
  <c r="T101" i="6"/>
  <c r="S102" i="6" s="1"/>
  <c r="R102" i="6" s="1"/>
  <c r="D100" i="41"/>
  <c r="Q101" i="6"/>
  <c r="AD69" i="6" l="1"/>
  <c r="AJ69" i="6" s="1"/>
  <c r="Y70" i="6"/>
  <c r="J69" i="41" s="1"/>
  <c r="M71" i="6"/>
  <c r="M70" i="41" s="1"/>
  <c r="AE71" i="6"/>
  <c r="AG71" i="6" s="1"/>
  <c r="AF72" i="6" s="1"/>
  <c r="N70" i="41"/>
  <c r="T102" i="6"/>
  <c r="S103" i="6" s="1"/>
  <c r="R103" i="6" s="1"/>
  <c r="Q102" i="6"/>
  <c r="D101" i="41"/>
  <c r="AR68" i="6"/>
  <c r="AQ68" i="6"/>
  <c r="AZ68" i="6"/>
  <c r="BC68" i="6" s="1"/>
  <c r="AO68" i="6"/>
  <c r="O100" i="41"/>
  <c r="U101" i="6"/>
  <c r="AW101" i="6"/>
  <c r="V101" i="6"/>
  <c r="P91" i="45"/>
  <c r="AX69" i="6"/>
  <c r="Q59" i="45"/>
  <c r="AB69" i="6"/>
  <c r="BF68" i="6"/>
  <c r="BG68" i="6" s="1"/>
  <c r="BH68" i="6" s="1"/>
  <c r="AA70" i="6"/>
  <c r="X70" i="6" l="1"/>
  <c r="L72" i="6"/>
  <c r="K72" i="6" s="1"/>
  <c r="O72" i="6" s="1"/>
  <c r="P70" i="41"/>
  <c r="Z71" i="6"/>
  <c r="Y71" i="6"/>
  <c r="X71" i="6" s="1"/>
  <c r="BA69" i="6"/>
  <c r="AX70" i="6"/>
  <c r="AB70" i="6"/>
  <c r="Q60" i="45"/>
  <c r="U102" i="6"/>
  <c r="P92" i="45"/>
  <c r="V102" i="6"/>
  <c r="AW102" i="6"/>
  <c r="O101" i="41"/>
  <c r="AR69" i="6"/>
  <c r="AQ69" i="6"/>
  <c r="AZ69" i="6"/>
  <c r="BC69" i="6" s="1"/>
  <c r="AO69" i="6"/>
  <c r="T103" i="6"/>
  <c r="S104" i="6" s="1"/>
  <c r="R104" i="6" s="1"/>
  <c r="Q103" i="6"/>
  <c r="D102" i="41"/>
  <c r="AH69" i="6"/>
  <c r="R59" i="45"/>
  <c r="AY69" i="6"/>
  <c r="BB69" i="6" s="1"/>
  <c r="AD71" i="6" l="1"/>
  <c r="AJ71" i="6" s="1"/>
  <c r="AJ70" i="6"/>
  <c r="AD70" i="6"/>
  <c r="AY70" i="6" s="1"/>
  <c r="BB70" i="6" s="1"/>
  <c r="M72" i="6"/>
  <c r="M71" i="41" s="1"/>
  <c r="L73" i="6"/>
  <c r="K73" i="6" s="1"/>
  <c r="N71" i="41"/>
  <c r="AE72" i="6"/>
  <c r="AG72" i="6" s="1"/>
  <c r="AF73" i="6" s="1"/>
  <c r="BA70" i="6"/>
  <c r="BF69" i="6"/>
  <c r="BG69" i="6" s="1"/>
  <c r="BH69" i="6" s="1"/>
  <c r="AA71" i="6"/>
  <c r="J70" i="41"/>
  <c r="R60" i="45"/>
  <c r="AW103" i="6"/>
  <c r="V103" i="6"/>
  <c r="U103" i="6"/>
  <c r="O102" i="41"/>
  <c r="P93" i="45"/>
  <c r="T104" i="6"/>
  <c r="S105" i="6" s="1"/>
  <c r="R105" i="6" s="1"/>
  <c r="D103" i="41"/>
  <c r="Q104" i="6"/>
  <c r="AH70" i="6" l="1"/>
  <c r="P71" i="41"/>
  <c r="O73" i="6"/>
  <c r="M73" i="6"/>
  <c r="T105" i="6"/>
  <c r="S106" i="6" s="1"/>
  <c r="R106" i="6" s="1"/>
  <c r="Q105" i="6"/>
  <c r="D104" i="41"/>
  <c r="AO70" i="6"/>
  <c r="AR70" i="6"/>
  <c r="AZ70" i="6"/>
  <c r="BC70" i="6" s="1"/>
  <c r="AQ70" i="6"/>
  <c r="BF70" i="6"/>
  <c r="BG70" i="6" s="1"/>
  <c r="BH70" i="6" s="1"/>
  <c r="AB71" i="6"/>
  <c r="Q61" i="45"/>
  <c r="AX71" i="6"/>
  <c r="AW104" i="6"/>
  <c r="V104" i="6"/>
  <c r="P94" i="45"/>
  <c r="O103" i="41"/>
  <c r="U104" i="6"/>
  <c r="Z72" i="6"/>
  <c r="Y72" i="6"/>
  <c r="X72" i="6" s="1"/>
  <c r="AD72" i="6" l="1"/>
  <c r="AJ72" i="6" s="1"/>
  <c r="M72" i="41"/>
  <c r="L74" i="6"/>
  <c r="K74" i="6" s="1"/>
  <c r="N72" i="41"/>
  <c r="AE73" i="6"/>
  <c r="AG73" i="6" s="1"/>
  <c r="AF74" i="6" s="1"/>
  <c r="AZ71" i="6"/>
  <c r="BC71" i="6" s="1"/>
  <c r="AR71" i="6"/>
  <c r="AQ71" i="6"/>
  <c r="AO71" i="6"/>
  <c r="J71" i="41"/>
  <c r="AA72" i="6"/>
  <c r="AH71" i="6"/>
  <c r="AY71" i="6"/>
  <c r="BB71" i="6" s="1"/>
  <c r="R61" i="45"/>
  <c r="BA71" i="6"/>
  <c r="AW105" i="6"/>
  <c r="U105" i="6"/>
  <c r="V105" i="6"/>
  <c r="P95" i="45"/>
  <c r="O104" i="41"/>
  <c r="T106" i="6"/>
  <c r="S107" i="6" s="1"/>
  <c r="R107" i="6" s="1"/>
  <c r="D105" i="41"/>
  <c r="Q106" i="6"/>
  <c r="O74" i="6" l="1"/>
  <c r="M74" i="6"/>
  <c r="BF71" i="6"/>
  <c r="BG71" i="6" s="1"/>
  <c r="BH71" i="6" s="1"/>
  <c r="P72" i="41"/>
  <c r="Q62" i="45"/>
  <c r="AB72" i="6"/>
  <c r="AX72" i="6"/>
  <c r="P96" i="45"/>
  <c r="O105" i="41"/>
  <c r="AW106" i="6"/>
  <c r="U106" i="6"/>
  <c r="V106" i="6"/>
  <c r="T107" i="6"/>
  <c r="S108" i="6" s="1"/>
  <c r="R108" i="6" s="1"/>
  <c r="Q107" i="6"/>
  <c r="D106" i="41"/>
  <c r="Z73" i="6"/>
  <c r="Y73" i="6"/>
  <c r="X73" i="6" s="1"/>
  <c r="AD73" i="6" l="1"/>
  <c r="AJ73" i="6" s="1"/>
  <c r="L75" i="6"/>
  <c r="K75" i="6" s="1"/>
  <c r="M73" i="41"/>
  <c r="AE74" i="6"/>
  <c r="AG74" i="6" s="1"/>
  <c r="AF75" i="6" s="1"/>
  <c r="N73" i="41"/>
  <c r="T108" i="6"/>
  <c r="S109" i="6" s="1"/>
  <c r="R109" i="6" s="1"/>
  <c r="Q108" i="6"/>
  <c r="D107" i="41"/>
  <c r="R62" i="45"/>
  <c r="AY72" i="6"/>
  <c r="BB72" i="6" s="1"/>
  <c r="AH72" i="6"/>
  <c r="AA73" i="6"/>
  <c r="J72" i="41"/>
  <c r="BA72" i="6"/>
  <c r="O106" i="41"/>
  <c r="P97" i="45"/>
  <c r="AW107" i="6"/>
  <c r="V107" i="6"/>
  <c r="U107" i="6"/>
  <c r="P73" i="41" l="1"/>
  <c r="O75" i="6"/>
  <c r="M75" i="6"/>
  <c r="BF72" i="6"/>
  <c r="BG72" i="6" s="1"/>
  <c r="BH72" i="6" s="1"/>
  <c r="AB73" i="6"/>
  <c r="AX73" i="6"/>
  <c r="Q63" i="45"/>
  <c r="Z74" i="6"/>
  <c r="Y74" i="6"/>
  <c r="O107" i="41"/>
  <c r="V108" i="6"/>
  <c r="U108" i="6"/>
  <c r="P98" i="45"/>
  <c r="AW108" i="6"/>
  <c r="T109" i="6"/>
  <c r="S110" i="6" s="1"/>
  <c r="R110" i="6" s="1"/>
  <c r="D108" i="41"/>
  <c r="Q109" i="6"/>
  <c r="AR72" i="6"/>
  <c r="AQ72" i="6"/>
  <c r="AZ72" i="6"/>
  <c r="BC72" i="6" s="1"/>
  <c r="AO72" i="6"/>
  <c r="X74" i="6" l="1"/>
  <c r="M74" i="41"/>
  <c r="L76" i="6"/>
  <c r="K76" i="6" s="1"/>
  <c r="AE75" i="6"/>
  <c r="AG75" i="6" s="1"/>
  <c r="AF76" i="6" s="1"/>
  <c r="N74" i="41"/>
  <c r="T110" i="6"/>
  <c r="S111" i="6" s="1"/>
  <c r="R111" i="6" s="1"/>
  <c r="Q110" i="6"/>
  <c r="D109" i="41"/>
  <c r="J73" i="41"/>
  <c r="AA74" i="6"/>
  <c r="AY73" i="6"/>
  <c r="BB73" i="6" s="1"/>
  <c r="AH73" i="6"/>
  <c r="R63" i="45"/>
  <c r="BA73" i="6"/>
  <c r="V109" i="6"/>
  <c r="U109" i="6"/>
  <c r="P99" i="45"/>
  <c r="O108" i="41"/>
  <c r="AW109" i="6"/>
  <c r="AD74" i="6" l="1"/>
  <c r="AJ74" i="6" s="1"/>
  <c r="O76" i="6"/>
  <c r="M76" i="6"/>
  <c r="P74" i="41"/>
  <c r="BF73" i="6"/>
  <c r="BG73" i="6" s="1"/>
  <c r="BH73" i="6" s="1"/>
  <c r="Z75" i="6"/>
  <c r="Y75" i="6"/>
  <c r="X75" i="6" s="1"/>
  <c r="AX74" i="6"/>
  <c r="AB74" i="6"/>
  <c r="Q64" i="45"/>
  <c r="O109" i="41"/>
  <c r="AW110" i="6"/>
  <c r="V110" i="6"/>
  <c r="U110" i="6"/>
  <c r="P100" i="45"/>
  <c r="AR73" i="6"/>
  <c r="AZ73" i="6"/>
  <c r="BC73" i="6" s="1"/>
  <c r="AQ73" i="6"/>
  <c r="AO73" i="6"/>
  <c r="T111" i="6"/>
  <c r="Q111" i="6"/>
  <c r="D110" i="41"/>
  <c r="AD75" i="6" l="1"/>
  <c r="AJ75" i="6" s="1"/>
  <c r="M75" i="41"/>
  <c r="L77" i="6"/>
  <c r="K77" i="6" s="1"/>
  <c r="N75" i="41"/>
  <c r="AE76" i="6"/>
  <c r="AG76" i="6" s="1"/>
  <c r="AF77" i="6" s="1"/>
  <c r="BA74" i="6"/>
  <c r="S112" i="6"/>
  <c r="R112" i="6" s="1"/>
  <c r="T112" i="6" s="1"/>
  <c r="S113" i="6" s="1"/>
  <c r="R113" i="6" s="1"/>
  <c r="J74" i="41"/>
  <c r="AA75" i="6"/>
  <c r="AH74" i="6"/>
  <c r="AY74" i="6"/>
  <c r="BB74" i="6" s="1"/>
  <c r="R64" i="45"/>
  <c r="V111" i="6"/>
  <c r="AW111" i="6"/>
  <c r="O110" i="41"/>
  <c r="U111" i="6"/>
  <c r="P101" i="45"/>
  <c r="O77" i="6" l="1"/>
  <c r="M77" i="6"/>
  <c r="P75" i="41"/>
  <c r="T113" i="6"/>
  <c r="S114" i="6" s="1"/>
  <c r="R114" i="6" s="1"/>
  <c r="Q113" i="6"/>
  <c r="D112" i="41"/>
  <c r="Z76" i="6"/>
  <c r="Y76" i="6"/>
  <c r="X76" i="6" s="1"/>
  <c r="Q65" i="45"/>
  <c r="AX75" i="6"/>
  <c r="AB75" i="6"/>
  <c r="AZ74" i="6"/>
  <c r="BC74" i="6" s="1"/>
  <c r="AQ74" i="6"/>
  <c r="AO74" i="6"/>
  <c r="AR74" i="6"/>
  <c r="D111" i="41"/>
  <c r="Q112" i="6"/>
  <c r="BF74" i="6"/>
  <c r="BG74" i="6" s="1"/>
  <c r="BH74" i="6" s="1"/>
  <c r="AD76" i="6" l="1"/>
  <c r="AJ76" i="6"/>
  <c r="L78" i="6"/>
  <c r="K78" i="6" s="1"/>
  <c r="M76" i="41"/>
  <c r="N76" i="41"/>
  <c r="AE77" i="6"/>
  <c r="AG77" i="6" s="1"/>
  <c r="AF78" i="6" s="1"/>
  <c r="J75" i="41"/>
  <c r="AY75" i="6"/>
  <c r="BB75" i="6" s="1"/>
  <c r="R65" i="45"/>
  <c r="AH75" i="6"/>
  <c r="AA76" i="6"/>
  <c r="AW112" i="6"/>
  <c r="U112" i="6"/>
  <c r="P102" i="45"/>
  <c r="V112" i="6"/>
  <c r="O111" i="41"/>
  <c r="BA75" i="6"/>
  <c r="O112" i="41"/>
  <c r="AW113" i="6"/>
  <c r="P103" i="45"/>
  <c r="U113" i="6"/>
  <c r="V113" i="6"/>
  <c r="T114" i="6"/>
  <c r="Q114" i="6"/>
  <c r="D113" i="41"/>
  <c r="P76" i="41" l="1"/>
  <c r="O78" i="6"/>
  <c r="M78" i="6"/>
  <c r="AO75" i="6"/>
  <c r="AQ75" i="6"/>
  <c r="AR75" i="6"/>
  <c r="AZ75" i="6"/>
  <c r="BC75" i="6" s="1"/>
  <c r="Q66" i="45"/>
  <c r="AB76" i="6"/>
  <c r="AX76" i="6"/>
  <c r="P104" i="45"/>
  <c r="U114" i="6"/>
  <c r="AW114" i="6"/>
  <c r="V114" i="6"/>
  <c r="O113" i="41"/>
  <c r="S115" i="6"/>
  <c r="R115" i="6" s="1"/>
  <c r="BF75" i="6"/>
  <c r="BG75" i="6" s="1"/>
  <c r="BH75" i="6" s="1"/>
  <c r="Z77" i="6"/>
  <c r="Y77" i="6"/>
  <c r="X77" i="6" s="1"/>
  <c r="AD77" i="6" l="1"/>
  <c r="AJ77" i="6" s="1"/>
  <c r="M77" i="41"/>
  <c r="L79" i="6"/>
  <c r="K79" i="6" s="1"/>
  <c r="AE78" i="6"/>
  <c r="AG78" i="6" s="1"/>
  <c r="AF79" i="6" s="1"/>
  <c r="N77" i="41"/>
  <c r="AY76" i="6"/>
  <c r="BB76" i="6" s="1"/>
  <c r="R66" i="45"/>
  <c r="AH76" i="6"/>
  <c r="Q115" i="6"/>
  <c r="D114" i="41"/>
  <c r="BA76" i="6"/>
  <c r="T115" i="6"/>
  <c r="J76" i="41"/>
  <c r="AA77" i="6"/>
  <c r="O79" i="6" l="1"/>
  <c r="M79" i="6"/>
  <c r="P77" i="41"/>
  <c r="BF76" i="6"/>
  <c r="BG76" i="6" s="1"/>
  <c r="BH76" i="6" s="1"/>
  <c r="O114" i="41"/>
  <c r="U115" i="6"/>
  <c r="AW115" i="6"/>
  <c r="P105" i="45"/>
  <c r="V115" i="6"/>
  <c r="AB77" i="6"/>
  <c r="AX77" i="6"/>
  <c r="Q67" i="45"/>
  <c r="S116" i="6"/>
  <c r="R116" i="6" s="1"/>
  <c r="Z78" i="6"/>
  <c r="Y78" i="6"/>
  <c r="AZ76" i="6"/>
  <c r="BC76" i="6" s="1"/>
  <c r="AR76" i="6"/>
  <c r="AO76" i="6"/>
  <c r="AQ76" i="6"/>
  <c r="AA78" i="6" l="1"/>
  <c r="Z79" i="6" s="1"/>
  <c r="X78" i="6"/>
  <c r="M78" i="41"/>
  <c r="L80" i="6"/>
  <c r="K80" i="6" s="1"/>
  <c r="N78" i="41"/>
  <c r="AE79" i="6"/>
  <c r="AG79" i="6" s="1"/>
  <c r="AF80" i="6" s="1"/>
  <c r="AO77" i="6"/>
  <c r="AR77" i="6"/>
  <c r="AZ77" i="6"/>
  <c r="BC77" i="6" s="1"/>
  <c r="AQ77" i="6"/>
  <c r="Q116" i="6"/>
  <c r="D115" i="41"/>
  <c r="R67" i="45"/>
  <c r="AH77" i="6"/>
  <c r="AY77" i="6"/>
  <c r="BB77" i="6" s="1"/>
  <c r="J77" i="41"/>
  <c r="BA77" i="6"/>
  <c r="Y79" i="6"/>
  <c r="T116" i="6"/>
  <c r="S117" i="6" s="1"/>
  <c r="R117" i="6" s="1"/>
  <c r="AD78" i="6" l="1"/>
  <c r="AJ78" i="6" s="1"/>
  <c r="X79" i="6"/>
  <c r="O80" i="6"/>
  <c r="M80" i="6"/>
  <c r="P78" i="41"/>
  <c r="BF77" i="6"/>
  <c r="BG77" i="6" s="1"/>
  <c r="BH77" i="6" s="1"/>
  <c r="U116" i="6"/>
  <c r="O115" i="41"/>
  <c r="AW116" i="6"/>
  <c r="P106" i="45"/>
  <c r="V116" i="6"/>
  <c r="AX78" i="6"/>
  <c r="AB78" i="6"/>
  <c r="Q68" i="45"/>
  <c r="J78" i="41"/>
  <c r="AA79" i="6"/>
  <c r="T117" i="6"/>
  <c r="S118" i="6" s="1"/>
  <c r="R118" i="6" s="1"/>
  <c r="D116" i="41"/>
  <c r="Q117" i="6"/>
  <c r="AD79" i="6" l="1"/>
  <c r="AJ79" i="6" s="1"/>
  <c r="L81" i="6"/>
  <c r="K81" i="6" s="1"/>
  <c r="M79" i="41"/>
  <c r="N79" i="41"/>
  <c r="AE80" i="6"/>
  <c r="AG80" i="6" s="1"/>
  <c r="AF81" i="6" s="1"/>
  <c r="Z80" i="6"/>
  <c r="Y80" i="6"/>
  <c r="BA78" i="6"/>
  <c r="R68" i="45"/>
  <c r="AY78" i="6"/>
  <c r="BB78" i="6" s="1"/>
  <c r="AH78" i="6"/>
  <c r="T118" i="6"/>
  <c r="D117" i="41"/>
  <c r="Q118" i="6"/>
  <c r="AX79" i="6"/>
  <c r="AB79" i="6"/>
  <c r="Q69" i="45"/>
  <c r="AW117" i="6"/>
  <c r="U117" i="6"/>
  <c r="O116" i="41"/>
  <c r="P107" i="45"/>
  <c r="V117" i="6"/>
  <c r="X80" i="6" l="1"/>
  <c r="P79" i="41"/>
  <c r="O81" i="6"/>
  <c r="M81" i="6"/>
  <c r="AR78" i="6"/>
  <c r="AZ78" i="6"/>
  <c r="BC78" i="6" s="1"/>
  <c r="AO78" i="6"/>
  <c r="AQ78" i="6"/>
  <c r="R69" i="45"/>
  <c r="AY79" i="6"/>
  <c r="BB79" i="6" s="1"/>
  <c r="AH79" i="6"/>
  <c r="BF78" i="6"/>
  <c r="BG78" i="6" s="1"/>
  <c r="BH78" i="6" s="1"/>
  <c r="S119" i="6"/>
  <c r="R119" i="6" s="1"/>
  <c r="AR79" i="6"/>
  <c r="AQ79" i="6"/>
  <c r="AZ79" i="6"/>
  <c r="BC79" i="6" s="1"/>
  <c r="AO79" i="6"/>
  <c r="AA80" i="6"/>
  <c r="J79" i="41"/>
  <c r="O117" i="41"/>
  <c r="AW118" i="6"/>
  <c r="P108" i="45"/>
  <c r="U118" i="6"/>
  <c r="V118" i="6"/>
  <c r="BA79" i="6"/>
  <c r="AD80" i="6" l="1"/>
  <c r="AJ80" i="6" s="1"/>
  <c r="L82" i="6"/>
  <c r="K82" i="6" s="1"/>
  <c r="O82" i="6" s="1"/>
  <c r="M80" i="41"/>
  <c r="N80" i="41"/>
  <c r="AE81" i="6"/>
  <c r="AG81" i="6" s="1"/>
  <c r="AF82" i="6" s="1"/>
  <c r="BF79" i="6"/>
  <c r="BG79" i="6" s="1"/>
  <c r="BH79" i="6" s="1"/>
  <c r="D118" i="41"/>
  <c r="Q119" i="6"/>
  <c r="T119" i="6"/>
  <c r="S120" i="6" s="1"/>
  <c r="R120" i="6" s="1"/>
  <c r="Z81" i="6"/>
  <c r="Y81" i="6"/>
  <c r="X81" i="6" s="1"/>
  <c r="Q70" i="45"/>
  <c r="AB80" i="6"/>
  <c r="AX80" i="6"/>
  <c r="AD81" i="6" l="1"/>
  <c r="AJ81" i="6" s="1"/>
  <c r="M82" i="6"/>
  <c r="M81" i="41" s="1"/>
  <c r="P80" i="41"/>
  <c r="N81" i="41"/>
  <c r="AE82" i="6"/>
  <c r="AG82" i="6" s="1"/>
  <c r="AF83" i="6" s="1"/>
  <c r="J80" i="41"/>
  <c r="AA81" i="6"/>
  <c r="T120" i="6"/>
  <c r="S121" i="6" s="1"/>
  <c r="R121" i="6" s="1"/>
  <c r="D119" i="41"/>
  <c r="Q120" i="6"/>
  <c r="AH80" i="6"/>
  <c r="AY80" i="6"/>
  <c r="BB80" i="6" s="1"/>
  <c r="R70" i="45"/>
  <c r="P109" i="45"/>
  <c r="AW119" i="6"/>
  <c r="V119" i="6"/>
  <c r="O118" i="41"/>
  <c r="U119" i="6"/>
  <c r="BA80" i="6"/>
  <c r="L83" i="6" l="1"/>
  <c r="K83" i="6" s="1"/>
  <c r="O83" i="6" s="1"/>
  <c r="BF80" i="6"/>
  <c r="BG80" i="6" s="1"/>
  <c r="BH80" i="6" s="1"/>
  <c r="P81" i="41"/>
  <c r="T121" i="6"/>
  <c r="S122" i="6" s="1"/>
  <c r="R122" i="6" s="1"/>
  <c r="Q121" i="6"/>
  <c r="D120" i="41"/>
  <c r="AZ80" i="6"/>
  <c r="BC80" i="6" s="1"/>
  <c r="AR80" i="6"/>
  <c r="AQ80" i="6"/>
  <c r="AO80" i="6"/>
  <c r="Z82" i="6"/>
  <c r="Y82" i="6"/>
  <c r="X82" i="6" s="1"/>
  <c r="Q71" i="45"/>
  <c r="AB81" i="6"/>
  <c r="AX81" i="6"/>
  <c r="O119" i="41"/>
  <c r="P110" i="45"/>
  <c r="V120" i="6"/>
  <c r="AW120" i="6"/>
  <c r="U120" i="6"/>
  <c r="AD82" i="6" l="1"/>
  <c r="AJ82" i="6" s="1"/>
  <c r="M83" i="6"/>
  <c r="L84" i="6" s="1"/>
  <c r="K84" i="6" s="1"/>
  <c r="O84" i="6" s="1"/>
  <c r="N82" i="41"/>
  <c r="AE83" i="6"/>
  <c r="AG83" i="6" s="1"/>
  <c r="AF84" i="6" s="1"/>
  <c r="AY81" i="6"/>
  <c r="BB81" i="6" s="1"/>
  <c r="AH81" i="6"/>
  <c r="R71" i="45"/>
  <c r="BA81" i="6"/>
  <c r="J81" i="41"/>
  <c r="U121" i="6"/>
  <c r="V121" i="6"/>
  <c r="AW121" i="6"/>
  <c r="P111" i="45"/>
  <c r="O120" i="41"/>
  <c r="AA82" i="6"/>
  <c r="T122" i="6"/>
  <c r="S123" i="6" s="1"/>
  <c r="R123" i="6" s="1"/>
  <c r="D121" i="41"/>
  <c r="Q122" i="6"/>
  <c r="M82" i="41" l="1"/>
  <c r="P82" i="41" s="1"/>
  <c r="M84" i="6"/>
  <c r="N83" i="41"/>
  <c r="AE84" i="6"/>
  <c r="AG84" i="6" s="1"/>
  <c r="AF85" i="6" s="1"/>
  <c r="AZ81" i="6"/>
  <c r="BC81" i="6" s="1"/>
  <c r="AO81" i="6"/>
  <c r="AQ81" i="6"/>
  <c r="AR81" i="6"/>
  <c r="U122" i="6"/>
  <c r="P112" i="45"/>
  <c r="O121" i="41"/>
  <c r="V122" i="6"/>
  <c r="AW122" i="6"/>
  <c r="T123" i="6"/>
  <c r="S124" i="6" s="1"/>
  <c r="R124" i="6" s="1"/>
  <c r="D122" i="41"/>
  <c r="Q123" i="6"/>
  <c r="BF81" i="6"/>
  <c r="BG81" i="6" s="1"/>
  <c r="BH81" i="6" s="1"/>
  <c r="Z83" i="6"/>
  <c r="Y83" i="6"/>
  <c r="AX82" i="6"/>
  <c r="Q72" i="45"/>
  <c r="AB82" i="6"/>
  <c r="AA83" i="6" l="1"/>
  <c r="X83" i="6"/>
  <c r="M83" i="41"/>
  <c r="P83" i="41" s="1"/>
  <c r="L85" i="6"/>
  <c r="K85" i="6" s="1"/>
  <c r="O85" i="6" s="1"/>
  <c r="Z84" i="6"/>
  <c r="Y84" i="6"/>
  <c r="X84" i="6" s="1"/>
  <c r="AH82" i="6"/>
  <c r="AY82" i="6"/>
  <c r="BB82" i="6" s="1"/>
  <c r="R72" i="45"/>
  <c r="O122" i="41"/>
  <c r="V123" i="6"/>
  <c r="AW123" i="6"/>
  <c r="P113" i="45"/>
  <c r="U123" i="6"/>
  <c r="J82" i="41"/>
  <c r="BA82" i="6"/>
  <c r="T124" i="6"/>
  <c r="S125" i="6" s="1"/>
  <c r="R125" i="6" s="1"/>
  <c r="D123" i="41"/>
  <c r="Q124" i="6"/>
  <c r="AD84" i="6" l="1"/>
  <c r="AJ84" i="6"/>
  <c r="AD83" i="6"/>
  <c r="AJ83" i="6" s="1"/>
  <c r="M85" i="6"/>
  <c r="N84" i="41"/>
  <c r="AE85" i="6"/>
  <c r="AG85" i="6" s="1"/>
  <c r="AF86" i="6" s="1"/>
  <c r="BF82" i="6"/>
  <c r="BG82" i="6" s="1"/>
  <c r="BH82" i="6" s="1"/>
  <c r="T125" i="6"/>
  <c r="Q125" i="6"/>
  <c r="D124" i="41"/>
  <c r="O123" i="41"/>
  <c r="AW124" i="6"/>
  <c r="V124" i="6"/>
  <c r="P114" i="45"/>
  <c r="U124" i="6"/>
  <c r="AO82" i="6"/>
  <c r="AZ82" i="6"/>
  <c r="BC82" i="6" s="1"/>
  <c r="AQ82" i="6"/>
  <c r="AR82" i="6"/>
  <c r="J83" i="41"/>
  <c r="Q73" i="45"/>
  <c r="AB83" i="6"/>
  <c r="AX83" i="6"/>
  <c r="AA84" i="6"/>
  <c r="L86" i="6" l="1"/>
  <c r="K86" i="6" s="1"/>
  <c r="O86" i="6" s="1"/>
  <c r="M84" i="41"/>
  <c r="P84" i="41" s="1"/>
  <c r="BA83" i="6"/>
  <c r="AH83" i="6"/>
  <c r="R73" i="45"/>
  <c r="AY83" i="6"/>
  <c r="BB83" i="6" s="1"/>
  <c r="O124" i="41"/>
  <c r="U125" i="6"/>
  <c r="P115" i="45"/>
  <c r="V125" i="6"/>
  <c r="AW125" i="6"/>
  <c r="S126" i="6"/>
  <c r="R126" i="6" s="1"/>
  <c r="T126" i="6" s="1"/>
  <c r="S127" i="6" s="1"/>
  <c r="R127" i="6" s="1"/>
  <c r="AB84" i="6"/>
  <c r="AX84" i="6"/>
  <c r="Q74" i="45"/>
  <c r="Z85" i="6"/>
  <c r="Y85" i="6"/>
  <c r="X85" i="6" s="1"/>
  <c r="AD85" i="6" l="1"/>
  <c r="AJ85" i="6" s="1"/>
  <c r="M86" i="6"/>
  <c r="M85" i="41" s="1"/>
  <c r="AE86" i="6"/>
  <c r="AG86" i="6" s="1"/>
  <c r="AF87" i="6" s="1"/>
  <c r="N85" i="41"/>
  <c r="T127" i="6"/>
  <c r="D126" i="41"/>
  <c r="Q127" i="6"/>
  <c r="Q126" i="6"/>
  <c r="D125" i="41"/>
  <c r="R74" i="45"/>
  <c r="AH84" i="6"/>
  <c r="AY84" i="6"/>
  <c r="BB84" i="6" s="1"/>
  <c r="AQ83" i="6"/>
  <c r="AZ83" i="6"/>
  <c r="BC83" i="6" s="1"/>
  <c r="AO83" i="6"/>
  <c r="AR83" i="6"/>
  <c r="J84" i="41"/>
  <c r="BF83" i="6"/>
  <c r="BG83" i="6" s="1"/>
  <c r="BH83" i="6" s="1"/>
  <c r="AA85" i="6"/>
  <c r="BA84" i="6"/>
  <c r="L87" i="6" l="1"/>
  <c r="K87" i="6" s="1"/>
  <c r="O87" i="6" s="1"/>
  <c r="AE87" i="6" s="1"/>
  <c r="AG87" i="6" s="1"/>
  <c r="AF88" i="6" s="1"/>
  <c r="P85" i="41"/>
  <c r="BF84" i="6"/>
  <c r="BG84" i="6" s="1"/>
  <c r="BH84" i="6" s="1"/>
  <c r="Q75" i="45"/>
  <c r="AB85" i="6"/>
  <c r="AX85" i="6"/>
  <c r="P116" i="45"/>
  <c r="AW126" i="6"/>
  <c r="V126" i="6"/>
  <c r="U126" i="6"/>
  <c r="O125" i="41"/>
  <c r="Y86" i="6"/>
  <c r="Z86" i="6"/>
  <c r="AW127" i="6"/>
  <c r="O126" i="41"/>
  <c r="U127" i="6"/>
  <c r="V127" i="6"/>
  <c r="P117" i="45"/>
  <c r="AZ84" i="6"/>
  <c r="BC84" i="6" s="1"/>
  <c r="AR84" i="6"/>
  <c r="AO84" i="6"/>
  <c r="AQ84" i="6"/>
  <c r="S128" i="6"/>
  <c r="R128" i="6" s="1"/>
  <c r="T128" i="6" s="1"/>
  <c r="S129" i="6" s="1"/>
  <c r="R129" i="6" s="1"/>
  <c r="J85" i="41" l="1"/>
  <c r="X86" i="6"/>
  <c r="AB86" i="6" s="1"/>
  <c r="N86" i="41"/>
  <c r="M87" i="6"/>
  <c r="M86" i="41" s="1"/>
  <c r="P86" i="41" s="1"/>
  <c r="AR85" i="6"/>
  <c r="AO85" i="6"/>
  <c r="AQ85" i="6"/>
  <c r="AZ85" i="6"/>
  <c r="BC85" i="6" s="1"/>
  <c r="BA85" i="6"/>
  <c r="AA86" i="6"/>
  <c r="Q76" i="45"/>
  <c r="T129" i="6"/>
  <c r="D128" i="41"/>
  <c r="Q129" i="6"/>
  <c r="D127" i="41"/>
  <c r="Q128" i="6"/>
  <c r="R75" i="45"/>
  <c r="AH85" i="6"/>
  <c r="AY85" i="6"/>
  <c r="BB85" i="6" s="1"/>
  <c r="AX86" i="6" l="1"/>
  <c r="BA86" i="6" s="1"/>
  <c r="AD86" i="6"/>
  <c r="R76" i="45" s="1"/>
  <c r="L88" i="6"/>
  <c r="K88" i="6" s="1"/>
  <c r="O88" i="6" s="1"/>
  <c r="N87" i="41" s="1"/>
  <c r="BF85" i="6"/>
  <c r="BG85" i="6" s="1"/>
  <c r="BH85" i="6" s="1"/>
  <c r="S130" i="6"/>
  <c r="R130" i="6" s="1"/>
  <c r="T130" i="6" s="1"/>
  <c r="P118" i="45"/>
  <c r="AW128" i="6"/>
  <c r="V128" i="6"/>
  <c r="O127" i="41"/>
  <c r="U128" i="6"/>
  <c r="U129" i="6"/>
  <c r="V129" i="6"/>
  <c r="P119" i="45"/>
  <c r="AW129" i="6"/>
  <c r="O128" i="41"/>
  <c r="Z87" i="6"/>
  <c r="Y87" i="6"/>
  <c r="X87" i="6" s="1"/>
  <c r="AJ86" i="6" l="1"/>
  <c r="AZ86" i="6" s="1"/>
  <c r="BC86" i="6" s="1"/>
  <c r="AH86" i="6"/>
  <c r="AY86" i="6"/>
  <c r="BB86" i="6" s="1"/>
  <c r="AD87" i="6"/>
  <c r="AJ87" i="6" s="1"/>
  <c r="AE88" i="6"/>
  <c r="AG88" i="6" s="1"/>
  <c r="AF89" i="6" s="1"/>
  <c r="M88" i="6"/>
  <c r="L89" i="6" s="1"/>
  <c r="K89" i="6" s="1"/>
  <c r="O89" i="6" s="1"/>
  <c r="S131" i="6"/>
  <c r="R131" i="6" s="1"/>
  <c r="Q131" i="6" s="1"/>
  <c r="AR86" i="6"/>
  <c r="J86" i="41"/>
  <c r="AA87" i="6"/>
  <c r="BF86" i="6"/>
  <c r="BG86" i="6" s="1"/>
  <c r="BH86" i="6" s="1"/>
  <c r="Q130" i="6"/>
  <c r="D129" i="41"/>
  <c r="AO86" i="6" l="1"/>
  <c r="AQ86" i="6"/>
  <c r="M87" i="41"/>
  <c r="P87" i="41" s="1"/>
  <c r="M89" i="6"/>
  <c r="L90" i="6" s="1"/>
  <c r="K90" i="6" s="1"/>
  <c r="AE89" i="6"/>
  <c r="AG89" i="6" s="1"/>
  <c r="AF90" i="6" s="1"/>
  <c r="N88" i="41"/>
  <c r="O129" i="41"/>
  <c r="AW130" i="6"/>
  <c r="V130" i="6"/>
  <c r="U130" i="6"/>
  <c r="Y88" i="6"/>
  <c r="Z88" i="6"/>
  <c r="T131" i="6"/>
  <c r="U5" i="6" s="1"/>
  <c r="AB87" i="6"/>
  <c r="Q77" i="45"/>
  <c r="AX87" i="6"/>
  <c r="U131" i="6"/>
  <c r="V131" i="6"/>
  <c r="AW131" i="6"/>
  <c r="O130" i="41"/>
  <c r="J99" i="37"/>
  <c r="J87" i="41" l="1"/>
  <c r="X88" i="6"/>
  <c r="V11" i="6"/>
  <c r="M88" i="41"/>
  <c r="P88" i="41" s="1"/>
  <c r="O90" i="6"/>
  <c r="N89" i="41" s="1"/>
  <c r="M90" i="6"/>
  <c r="M89" i="41" s="1"/>
  <c r="AB88" i="6"/>
  <c r="AW9" i="6"/>
  <c r="U11" i="6"/>
  <c r="J98" i="37"/>
  <c r="C5" i="60" s="1"/>
  <c r="AA88" i="6"/>
  <c r="AH87" i="6"/>
  <c r="AY87" i="6"/>
  <c r="BB87" i="6" s="1"/>
  <c r="R77" i="45"/>
  <c r="BA87" i="6"/>
  <c r="AD88" i="6" l="1"/>
  <c r="AJ88" i="6" s="1"/>
  <c r="AQ88" i="6" s="1"/>
  <c r="AE90" i="6"/>
  <c r="AG90" i="6" s="1"/>
  <c r="AF91" i="6" s="1"/>
  <c r="L91" i="6"/>
  <c r="K91" i="6" s="1"/>
  <c r="O91" i="6" s="1"/>
  <c r="F13" i="49"/>
  <c r="Q78" i="45"/>
  <c r="AX88" i="6"/>
  <c r="BA88" i="6" s="1"/>
  <c r="AO87" i="6"/>
  <c r="AR87" i="6"/>
  <c r="AZ87" i="6"/>
  <c r="BC87" i="6" s="1"/>
  <c r="AQ87" i="6"/>
  <c r="BF87" i="6"/>
  <c r="BG87" i="6" s="1"/>
  <c r="BH87" i="6" s="1"/>
  <c r="Z89" i="6"/>
  <c r="Y89" i="6"/>
  <c r="X89" i="6" s="1"/>
  <c r="AD89" i="6" l="1"/>
  <c r="AJ89" i="6" s="1"/>
  <c r="P89" i="41"/>
  <c r="M91" i="6"/>
  <c r="L92" i="6" s="1"/>
  <c r="K92" i="6" s="1"/>
  <c r="N90" i="41"/>
  <c r="AE91" i="6"/>
  <c r="AG91" i="6" s="1"/>
  <c r="AF92" i="6" s="1"/>
  <c r="AH88" i="6"/>
  <c r="AO88" i="6"/>
  <c r="AR88" i="6"/>
  <c r="AZ88" i="6"/>
  <c r="BC88" i="6" s="1"/>
  <c r="AY88" i="6"/>
  <c r="BB88" i="6" s="1"/>
  <c r="R78" i="45"/>
  <c r="AA89" i="6"/>
  <c r="J88" i="41"/>
  <c r="M90" i="41" l="1"/>
  <c r="P90" i="41" s="1"/>
  <c r="O92" i="6"/>
  <c r="M92" i="6"/>
  <c r="BF88" i="6"/>
  <c r="BG88" i="6" s="1"/>
  <c r="BH88" i="6" s="1"/>
  <c r="AB89" i="6"/>
  <c r="Q79" i="45"/>
  <c r="AX89" i="6"/>
  <c r="Z90" i="6"/>
  <c r="Y90" i="6"/>
  <c r="X90" i="6" l="1"/>
  <c r="M91" i="41"/>
  <c r="L93" i="6"/>
  <c r="K93" i="6" s="1"/>
  <c r="N91" i="41"/>
  <c r="AE92" i="6"/>
  <c r="AG92" i="6" s="1"/>
  <c r="AF93" i="6" s="1"/>
  <c r="AH89" i="6"/>
  <c r="AY89" i="6"/>
  <c r="BB89" i="6" s="1"/>
  <c r="R79" i="45"/>
  <c r="BA89" i="6"/>
  <c r="J89" i="41"/>
  <c r="AA90" i="6"/>
  <c r="AD90" i="6" l="1"/>
  <c r="AJ90" i="6"/>
  <c r="O93" i="6"/>
  <c r="M93" i="6"/>
  <c r="P91" i="41"/>
  <c r="BF89" i="6"/>
  <c r="BG89" i="6" s="1"/>
  <c r="BH89" i="6" s="1"/>
  <c r="Q80" i="45"/>
  <c r="AX90" i="6"/>
  <c r="AB90" i="6"/>
  <c r="Z91" i="6"/>
  <c r="Y91" i="6"/>
  <c r="AZ89" i="6"/>
  <c r="BC89" i="6" s="1"/>
  <c r="AR89" i="6"/>
  <c r="AQ89" i="6"/>
  <c r="AO89" i="6"/>
  <c r="AA91" i="6" l="1"/>
  <c r="Y92" i="6" s="1"/>
  <c r="X91" i="6"/>
  <c r="M92" i="41"/>
  <c r="L94" i="6"/>
  <c r="K94" i="6" s="1"/>
  <c r="N92" i="41"/>
  <c r="AE93" i="6"/>
  <c r="AG93" i="6" s="1"/>
  <c r="AF94" i="6" s="1"/>
  <c r="AH90" i="6"/>
  <c r="AY90" i="6"/>
  <c r="BB90" i="6" s="1"/>
  <c r="R80" i="45"/>
  <c r="BA90" i="6"/>
  <c r="J90" i="41"/>
  <c r="Z92" i="6" l="1"/>
  <c r="X92" i="6" s="1"/>
  <c r="AD91" i="6"/>
  <c r="AJ91" i="6"/>
  <c r="O94" i="6"/>
  <c r="M94" i="6"/>
  <c r="P92" i="41"/>
  <c r="BF90" i="6"/>
  <c r="BG90" i="6" s="1"/>
  <c r="BH90" i="6" s="1"/>
  <c r="AX91" i="6"/>
  <c r="AB91" i="6"/>
  <c r="Q81" i="45"/>
  <c r="AR90" i="6"/>
  <c r="AQ90" i="6"/>
  <c r="AZ90" i="6"/>
  <c r="BC90" i="6" s="1"/>
  <c r="AO90" i="6"/>
  <c r="AA92" i="6"/>
  <c r="J91" i="41"/>
  <c r="AD92" i="6" l="1"/>
  <c r="AJ92" i="6" s="1"/>
  <c r="L95" i="6"/>
  <c r="K95" i="6" s="1"/>
  <c r="M93" i="41"/>
  <c r="N93" i="41"/>
  <c r="AE94" i="6"/>
  <c r="AG94" i="6" s="1"/>
  <c r="AF95" i="6" s="1"/>
  <c r="AH91" i="6"/>
  <c r="R81" i="45"/>
  <c r="AY91" i="6"/>
  <c r="BB91" i="6" s="1"/>
  <c r="AB92" i="6"/>
  <c r="Q82" i="45"/>
  <c r="AX92" i="6"/>
  <c r="Z93" i="6"/>
  <c r="Y93" i="6"/>
  <c r="X93" i="6" s="1"/>
  <c r="BA91" i="6"/>
  <c r="AD93" i="6" l="1"/>
  <c r="AJ93" i="6" s="1"/>
  <c r="P93" i="41"/>
  <c r="O95" i="6"/>
  <c r="M95" i="6"/>
  <c r="AH92" i="6"/>
  <c r="R82" i="45"/>
  <c r="AY92" i="6"/>
  <c r="BB92" i="6" s="1"/>
  <c r="AO91" i="6"/>
  <c r="AQ91" i="6"/>
  <c r="AR91" i="6"/>
  <c r="AZ91" i="6"/>
  <c r="BC91" i="6" s="1"/>
  <c r="J92" i="41"/>
  <c r="BA92" i="6"/>
  <c r="AA93" i="6"/>
  <c r="BF91" i="6"/>
  <c r="BG91" i="6" s="1"/>
  <c r="BH91" i="6" s="1"/>
  <c r="M94" i="41" l="1"/>
  <c r="L96" i="6"/>
  <c r="K96" i="6" s="1"/>
  <c r="N94" i="41"/>
  <c r="AE95" i="6"/>
  <c r="AG95" i="6" s="1"/>
  <c r="AF96" i="6" s="1"/>
  <c r="BF92" i="6"/>
  <c r="BG92" i="6" s="1"/>
  <c r="BH92" i="6" s="1"/>
  <c r="Q83" i="45"/>
  <c r="AX93" i="6"/>
  <c r="AB93" i="6"/>
  <c r="AR92" i="6"/>
  <c r="AZ92" i="6"/>
  <c r="BC92" i="6" s="1"/>
  <c r="AO92" i="6"/>
  <c r="AQ92" i="6"/>
  <c r="Z94" i="6"/>
  <c r="Y94" i="6"/>
  <c r="X94" i="6" s="1"/>
  <c r="AJ94" i="6" l="1"/>
  <c r="AD94" i="6"/>
  <c r="O96" i="6"/>
  <c r="M96" i="6"/>
  <c r="P94" i="41"/>
  <c r="J93" i="41"/>
  <c r="AY93" i="6"/>
  <c r="BB93" i="6" s="1"/>
  <c r="AH93" i="6"/>
  <c r="R83" i="45"/>
  <c r="AA94" i="6"/>
  <c r="BA93" i="6"/>
  <c r="L97" i="6" l="1"/>
  <c r="K97" i="6" s="1"/>
  <c r="M95" i="41"/>
  <c r="N95" i="41"/>
  <c r="AE96" i="6"/>
  <c r="AG96" i="6" s="1"/>
  <c r="AF97" i="6" s="1"/>
  <c r="AR93" i="6"/>
  <c r="AZ93" i="6"/>
  <c r="BC93" i="6" s="1"/>
  <c r="AO93" i="6"/>
  <c r="AQ93" i="6"/>
  <c r="Z95" i="6"/>
  <c r="Y95" i="6"/>
  <c r="BF93" i="6"/>
  <c r="BG93" i="6" s="1"/>
  <c r="BH93" i="6" s="1"/>
  <c r="Q84" i="45"/>
  <c r="AB94" i="6"/>
  <c r="AX94" i="6"/>
  <c r="AA95" i="6" l="1"/>
  <c r="X95" i="6"/>
  <c r="P95" i="41"/>
  <c r="O97" i="6"/>
  <c r="M97" i="6"/>
  <c r="Y96" i="6"/>
  <c r="Z96" i="6"/>
  <c r="J94" i="41"/>
  <c r="R84" i="45"/>
  <c r="AY94" i="6"/>
  <c r="BB94" i="6" s="1"/>
  <c r="AH94" i="6"/>
  <c r="BA94" i="6"/>
  <c r="AJ95" i="6" l="1"/>
  <c r="AD95" i="6"/>
  <c r="J95" i="41"/>
  <c r="X96" i="6"/>
  <c r="AB96" i="6" s="1"/>
  <c r="M96" i="41"/>
  <c r="L98" i="6"/>
  <c r="K98" i="6" s="1"/>
  <c r="N96" i="41"/>
  <c r="AE97" i="6"/>
  <c r="AG97" i="6" s="1"/>
  <c r="AF98" i="6" s="1"/>
  <c r="AA96" i="6"/>
  <c r="Y97" i="6" s="1"/>
  <c r="AO94" i="6"/>
  <c r="AR94" i="6"/>
  <c r="AQ94" i="6"/>
  <c r="AZ94" i="6"/>
  <c r="BC94" i="6" s="1"/>
  <c r="AX95" i="6"/>
  <c r="AB95" i="6"/>
  <c r="Q85" i="45"/>
  <c r="Q86" i="45"/>
  <c r="BF94" i="6"/>
  <c r="BG94" i="6" s="1"/>
  <c r="BH94" i="6" s="1"/>
  <c r="AJ96" i="6" l="1"/>
  <c r="AZ96" i="6" s="1"/>
  <c r="BC96" i="6" s="1"/>
  <c r="AD96" i="6"/>
  <c r="AX96" i="6"/>
  <c r="O98" i="6"/>
  <c r="M98" i="6"/>
  <c r="P96" i="41"/>
  <c r="Z97" i="6"/>
  <c r="X97" i="6" s="1"/>
  <c r="R85" i="45"/>
  <c r="AH95" i="6"/>
  <c r="AY95" i="6"/>
  <c r="BB95" i="6" s="1"/>
  <c r="AA97" i="6"/>
  <c r="J96" i="41"/>
  <c r="BA96" i="6"/>
  <c r="AO96" i="6"/>
  <c r="AH96" i="6"/>
  <c r="AY96" i="6"/>
  <c r="BB96" i="6" s="1"/>
  <c r="R86" i="45"/>
  <c r="BA95" i="6"/>
  <c r="AD97" i="6" l="1"/>
  <c r="AJ97" i="6" s="1"/>
  <c r="AQ96" i="6"/>
  <c r="AR96" i="6"/>
  <c r="L99" i="6"/>
  <c r="K99" i="6" s="1"/>
  <c r="O99" i="6" s="1"/>
  <c r="M97" i="41"/>
  <c r="AE98" i="6"/>
  <c r="AG98" i="6" s="1"/>
  <c r="AF99" i="6" s="1"/>
  <c r="N97" i="41"/>
  <c r="AQ95" i="6"/>
  <c r="AO95" i="6"/>
  <c r="AZ95" i="6"/>
  <c r="BC95" i="6" s="1"/>
  <c r="AR95" i="6"/>
  <c r="BF95" i="6"/>
  <c r="BG95" i="6" s="1"/>
  <c r="BH95" i="6" s="1"/>
  <c r="BF96" i="6"/>
  <c r="BG96" i="6" s="1"/>
  <c r="BH96" i="6" s="1"/>
  <c r="AX97" i="6"/>
  <c r="Q87" i="45"/>
  <c r="AB97" i="6"/>
  <c r="Z98" i="6"/>
  <c r="Y98" i="6"/>
  <c r="X98" i="6" s="1"/>
  <c r="AJ98" i="6" l="1"/>
  <c r="AD98" i="6"/>
  <c r="M99" i="6"/>
  <c r="L100" i="6" s="1"/>
  <c r="K100" i="6" s="1"/>
  <c r="P97" i="41"/>
  <c r="N98" i="41"/>
  <c r="AE99" i="6"/>
  <c r="AG99" i="6" s="1"/>
  <c r="AF100" i="6" s="1"/>
  <c r="BA97" i="6"/>
  <c r="J97" i="41"/>
  <c r="AY97" i="6"/>
  <c r="BB97" i="6" s="1"/>
  <c r="AH97" i="6"/>
  <c r="R87" i="45"/>
  <c r="AA98" i="6"/>
  <c r="M98" i="41" l="1"/>
  <c r="P98" i="41" s="1"/>
  <c r="O100" i="6"/>
  <c r="M100" i="6"/>
  <c r="AB98" i="6"/>
  <c r="Q88" i="45"/>
  <c r="AX98" i="6"/>
  <c r="BF97" i="6"/>
  <c r="BG97" i="6" s="1"/>
  <c r="BH97" i="6" s="1"/>
  <c r="AO97" i="6"/>
  <c r="AQ97" i="6"/>
  <c r="AZ97" i="6"/>
  <c r="BC97" i="6" s="1"/>
  <c r="AR97" i="6"/>
  <c r="Z99" i="6"/>
  <c r="Y99" i="6"/>
  <c r="X99" i="6" s="1"/>
  <c r="AD99" i="6" l="1"/>
  <c r="AJ99" i="6" s="1"/>
  <c r="M99" i="41"/>
  <c r="L101" i="6"/>
  <c r="K101" i="6" s="1"/>
  <c r="AE100" i="6"/>
  <c r="AG100" i="6" s="1"/>
  <c r="AF101" i="6" s="1"/>
  <c r="N99" i="41"/>
  <c r="AH98" i="6"/>
  <c r="R88" i="45"/>
  <c r="AY98" i="6"/>
  <c r="BB98" i="6" s="1"/>
  <c r="AA99" i="6"/>
  <c r="J98" i="41"/>
  <c r="BA98" i="6"/>
  <c r="O101" i="6" l="1"/>
  <c r="M101" i="6"/>
  <c r="P99" i="41"/>
  <c r="AZ98" i="6"/>
  <c r="BC98" i="6" s="1"/>
  <c r="AR98" i="6"/>
  <c r="AO98" i="6"/>
  <c r="AQ98" i="6"/>
  <c r="Z100" i="6"/>
  <c r="Y100" i="6"/>
  <c r="AX99" i="6"/>
  <c r="Q89" i="45"/>
  <c r="AB99" i="6"/>
  <c r="BF98" i="6"/>
  <c r="BG98" i="6" s="1"/>
  <c r="BH98" i="6" s="1"/>
  <c r="X100" i="6" l="1"/>
  <c r="L102" i="6"/>
  <c r="K102" i="6" s="1"/>
  <c r="M100" i="41"/>
  <c r="AE101" i="6"/>
  <c r="AG101" i="6" s="1"/>
  <c r="AF102" i="6" s="1"/>
  <c r="N100" i="41"/>
  <c r="AH99" i="6"/>
  <c r="R89" i="45"/>
  <c r="AY99" i="6"/>
  <c r="BB99" i="6" s="1"/>
  <c r="J99" i="41"/>
  <c r="AA100" i="6"/>
  <c r="BA99" i="6"/>
  <c r="AD100" i="6" l="1"/>
  <c r="AJ100" i="6" s="1"/>
  <c r="P100" i="41"/>
  <c r="O102" i="6"/>
  <c r="M102" i="6"/>
  <c r="BF99" i="6"/>
  <c r="BG99" i="6" s="1"/>
  <c r="BH99" i="6" s="1"/>
  <c r="AB100" i="6"/>
  <c r="AX100" i="6"/>
  <c r="Q90" i="45"/>
  <c r="Z101" i="6"/>
  <c r="Y101" i="6"/>
  <c r="AO99" i="6"/>
  <c r="AR99" i="6"/>
  <c r="AQ99" i="6"/>
  <c r="AZ99" i="6"/>
  <c r="BC99" i="6" s="1"/>
  <c r="X101" i="6" l="1"/>
  <c r="L103" i="6"/>
  <c r="K103" i="6" s="1"/>
  <c r="O103" i="6" s="1"/>
  <c r="M101" i="41"/>
  <c r="N101" i="41"/>
  <c r="AE102" i="6"/>
  <c r="AG102" i="6" s="1"/>
  <c r="AF103" i="6" s="1"/>
  <c r="AH100" i="6"/>
  <c r="AY100" i="6"/>
  <c r="BB100" i="6" s="1"/>
  <c r="R90" i="45"/>
  <c r="J100" i="41"/>
  <c r="BA100" i="6"/>
  <c r="AA101" i="6"/>
  <c r="AD101" i="6" l="1"/>
  <c r="AJ101" i="6" s="1"/>
  <c r="M103" i="6"/>
  <c r="L104" i="6" s="1"/>
  <c r="K104" i="6" s="1"/>
  <c r="O104" i="6" s="1"/>
  <c r="P101" i="41"/>
  <c r="AE103" i="6"/>
  <c r="AG103" i="6" s="1"/>
  <c r="AF104" i="6" s="1"/>
  <c r="N102" i="41"/>
  <c r="BF100" i="6"/>
  <c r="BG100" i="6" s="1"/>
  <c r="BH100" i="6" s="1"/>
  <c r="Z102" i="6"/>
  <c r="Y102" i="6"/>
  <c r="AR100" i="6"/>
  <c r="AO100" i="6"/>
  <c r="AQ100" i="6"/>
  <c r="AZ100" i="6"/>
  <c r="BC100" i="6" s="1"/>
  <c r="AX101" i="6"/>
  <c r="AB101" i="6"/>
  <c r="Q91" i="45"/>
  <c r="X102" i="6" l="1"/>
  <c r="M102" i="41"/>
  <c r="P102" i="41" s="1"/>
  <c r="M104" i="6"/>
  <c r="L105" i="6" s="1"/>
  <c r="K105" i="6" s="1"/>
  <c r="N103" i="41"/>
  <c r="AE104" i="6"/>
  <c r="AG104" i="6" s="1"/>
  <c r="AF105" i="6" s="1"/>
  <c r="BA101" i="6"/>
  <c r="AY101" i="6"/>
  <c r="BB101" i="6" s="1"/>
  <c r="AH101" i="6"/>
  <c r="R91" i="45"/>
  <c r="AA102" i="6"/>
  <c r="J101" i="41"/>
  <c r="AD102" i="6" l="1"/>
  <c r="AJ102" i="6" s="1"/>
  <c r="M103" i="41"/>
  <c r="P103" i="41" s="1"/>
  <c r="O105" i="6"/>
  <c r="M105" i="6"/>
  <c r="AB102" i="6"/>
  <c r="AX102" i="6"/>
  <c r="Q92" i="45"/>
  <c r="AR101" i="6"/>
  <c r="AO101" i="6"/>
  <c r="AZ101" i="6"/>
  <c r="BC101" i="6" s="1"/>
  <c r="AQ101" i="6"/>
  <c r="BF101" i="6"/>
  <c r="BG101" i="6" s="1"/>
  <c r="BH101" i="6" s="1"/>
  <c r="Z103" i="6"/>
  <c r="Y103" i="6"/>
  <c r="X103" i="6" s="1"/>
  <c r="AD103" i="6" l="1"/>
  <c r="AJ103" i="6" s="1"/>
  <c r="M104" i="41"/>
  <c r="L106" i="6"/>
  <c r="K106" i="6" s="1"/>
  <c r="AE105" i="6"/>
  <c r="AG105" i="6" s="1"/>
  <c r="AF106" i="6" s="1"/>
  <c r="N104" i="41"/>
  <c r="AA103" i="6"/>
  <c r="J102" i="41"/>
  <c r="AY102" i="6"/>
  <c r="BB102" i="6" s="1"/>
  <c r="AH102" i="6"/>
  <c r="R92" i="45"/>
  <c r="BA102" i="6"/>
  <c r="O106" i="6" l="1"/>
  <c r="M106" i="6"/>
  <c r="P104" i="41"/>
  <c r="BF102" i="6"/>
  <c r="BG102" i="6" s="1"/>
  <c r="BH102" i="6" s="1"/>
  <c r="AR102" i="6"/>
  <c r="AO102" i="6"/>
  <c r="AZ102" i="6"/>
  <c r="BC102" i="6" s="1"/>
  <c r="AQ102" i="6"/>
  <c r="AX103" i="6"/>
  <c r="Q93" i="45"/>
  <c r="AB103" i="6"/>
  <c r="Z104" i="6"/>
  <c r="Y104" i="6"/>
  <c r="X104" i="6" s="1"/>
  <c r="AD104" i="6" l="1"/>
  <c r="AJ104" i="6" s="1"/>
  <c r="M105" i="41"/>
  <c r="L107" i="6"/>
  <c r="K107" i="6" s="1"/>
  <c r="N105" i="41"/>
  <c r="AE106" i="6"/>
  <c r="AG106" i="6" s="1"/>
  <c r="AF107" i="6" s="1"/>
  <c r="AQ103" i="6"/>
  <c r="AR103" i="6"/>
  <c r="AZ103" i="6"/>
  <c r="BC103" i="6" s="1"/>
  <c r="AO103" i="6"/>
  <c r="BA103" i="6"/>
  <c r="J103" i="41"/>
  <c r="AH103" i="6"/>
  <c r="AY103" i="6"/>
  <c r="BB103" i="6" s="1"/>
  <c r="R93" i="45"/>
  <c r="AA104" i="6"/>
  <c r="O107" i="6" l="1"/>
  <c r="M107" i="6"/>
  <c r="P105" i="41"/>
  <c r="BF103" i="6"/>
  <c r="BG103" i="6" s="1"/>
  <c r="BH103" i="6" s="1"/>
  <c r="AB104" i="6"/>
  <c r="AX104" i="6"/>
  <c r="Q94" i="45"/>
  <c r="Z105" i="6"/>
  <c r="Y105" i="6"/>
  <c r="J104" i="41" l="1"/>
  <c r="X105" i="6"/>
  <c r="L108" i="6"/>
  <c r="K108" i="6" s="1"/>
  <c r="M106" i="41"/>
  <c r="N106" i="41"/>
  <c r="AE107" i="6"/>
  <c r="AG107" i="6" s="1"/>
  <c r="AF108" i="6" s="1"/>
  <c r="AX105" i="6"/>
  <c r="AH104" i="6"/>
  <c r="R94" i="45"/>
  <c r="AY104" i="6"/>
  <c r="BB104" i="6" s="1"/>
  <c r="BA104" i="6"/>
  <c r="AA105" i="6"/>
  <c r="AD105" i="6" l="1"/>
  <c r="AJ105" i="6" s="1"/>
  <c r="Q95" i="45"/>
  <c r="AB105" i="6"/>
  <c r="P106" i="41"/>
  <c r="O108" i="6"/>
  <c r="M108" i="6"/>
  <c r="BF104" i="6"/>
  <c r="BG104" i="6" s="1"/>
  <c r="BH104" i="6" s="1"/>
  <c r="AQ104" i="6"/>
  <c r="AO104" i="6"/>
  <c r="AR104" i="6"/>
  <c r="AZ104" i="6"/>
  <c r="BC104" i="6" s="1"/>
  <c r="Z106" i="6"/>
  <c r="Y106" i="6"/>
  <c r="X106" i="6" s="1"/>
  <c r="BA105" i="6"/>
  <c r="AD106" i="6" l="1"/>
  <c r="AJ106" i="6" s="1"/>
  <c r="AH105" i="6"/>
  <c r="AQ105" i="6"/>
  <c r="R95" i="45"/>
  <c r="AY105" i="6"/>
  <c r="BB105" i="6" s="1"/>
  <c r="M107" i="41"/>
  <c r="L109" i="6"/>
  <c r="K109" i="6" s="1"/>
  <c r="O109" i="6" s="1"/>
  <c r="AE108" i="6"/>
  <c r="AG108" i="6" s="1"/>
  <c r="AF109" i="6" s="1"/>
  <c r="N107" i="41"/>
  <c r="J105" i="41"/>
  <c r="AA106" i="6"/>
  <c r="BF105" i="6" l="1"/>
  <c r="BG105" i="6" s="1"/>
  <c r="BH105" i="6" s="1"/>
  <c r="AZ105" i="6"/>
  <c r="BC105" i="6" s="1"/>
  <c r="AO105" i="6"/>
  <c r="AR105" i="6"/>
  <c r="M109" i="6"/>
  <c r="N108" i="41"/>
  <c r="AE109" i="6"/>
  <c r="AG109" i="6" s="1"/>
  <c r="AF110" i="6" s="1"/>
  <c r="P107" i="41"/>
  <c r="Z107" i="6"/>
  <c r="Y107" i="6"/>
  <c r="AB106" i="6"/>
  <c r="AX106" i="6"/>
  <c r="Q96" i="45"/>
  <c r="AA107" i="6" l="1"/>
  <c r="X107" i="6"/>
  <c r="L110" i="6"/>
  <c r="K110" i="6" s="1"/>
  <c r="O110" i="6" s="1"/>
  <c r="M108" i="41"/>
  <c r="P108" i="41" s="1"/>
  <c r="Z108" i="6"/>
  <c r="Y108" i="6"/>
  <c r="X108" i="6" s="1"/>
  <c r="BA106" i="6"/>
  <c r="J106" i="41"/>
  <c r="R96" i="45"/>
  <c r="AH106" i="6"/>
  <c r="AY106" i="6"/>
  <c r="BB106" i="6" s="1"/>
  <c r="AD108" i="6" l="1"/>
  <c r="AJ108" i="6"/>
  <c r="AD107" i="6"/>
  <c r="AJ107" i="6" s="1"/>
  <c r="M110" i="6"/>
  <c r="M109" i="41" s="1"/>
  <c r="N109" i="41"/>
  <c r="AE110" i="6"/>
  <c r="AG110" i="6" s="1"/>
  <c r="AF111" i="6" s="1"/>
  <c r="AX107" i="6"/>
  <c r="AB107" i="6"/>
  <c r="Q97" i="45"/>
  <c r="BF106" i="6"/>
  <c r="BG106" i="6" s="1"/>
  <c r="BH106" i="6" s="1"/>
  <c r="J107" i="41"/>
  <c r="AR106" i="6"/>
  <c r="AQ106" i="6"/>
  <c r="AZ106" i="6"/>
  <c r="BC106" i="6" s="1"/>
  <c r="AO106" i="6"/>
  <c r="AA108" i="6"/>
  <c r="L111" i="6" l="1"/>
  <c r="K111" i="6" s="1"/>
  <c r="O111" i="6" s="1"/>
  <c r="P109" i="41"/>
  <c r="R97" i="45"/>
  <c r="AH107" i="6"/>
  <c r="AY107" i="6"/>
  <c r="BB107" i="6" s="1"/>
  <c r="BA107" i="6"/>
  <c r="AB108" i="6"/>
  <c r="Q98" i="45"/>
  <c r="AX108" i="6"/>
  <c r="Z109" i="6"/>
  <c r="Y109" i="6"/>
  <c r="X109" i="6" s="1"/>
  <c r="AD109" i="6" l="1"/>
  <c r="AJ109" i="6" s="1"/>
  <c r="M111" i="6"/>
  <c r="M110" i="41" s="1"/>
  <c r="AE111" i="6"/>
  <c r="AG111" i="6" s="1"/>
  <c r="AF112" i="6" s="1"/>
  <c r="N110" i="41"/>
  <c r="BF107" i="6"/>
  <c r="BG107" i="6" s="1"/>
  <c r="BH107" i="6" s="1"/>
  <c r="AR108" i="6"/>
  <c r="AO108" i="6"/>
  <c r="AQ108" i="6"/>
  <c r="AZ108" i="6"/>
  <c r="BC108" i="6" s="1"/>
  <c r="AA109" i="6"/>
  <c r="J108" i="41"/>
  <c r="AQ107" i="6"/>
  <c r="AR107" i="6"/>
  <c r="AO107" i="6"/>
  <c r="AZ107" i="6"/>
  <c r="BC107" i="6" s="1"/>
  <c r="AY108" i="6"/>
  <c r="BB108" i="6" s="1"/>
  <c r="AH108" i="6"/>
  <c r="R98" i="45"/>
  <c r="BA108" i="6"/>
  <c r="L112" i="6" l="1"/>
  <c r="K112" i="6" s="1"/>
  <c r="O112" i="6" s="1"/>
  <c r="P110" i="41"/>
  <c r="BF108" i="6"/>
  <c r="BG108" i="6" s="1"/>
  <c r="BH108" i="6" s="1"/>
  <c r="AB109" i="6"/>
  <c r="Q99" i="45"/>
  <c r="AX109" i="6"/>
  <c r="Z110" i="6"/>
  <c r="Y110" i="6"/>
  <c r="X110" i="6" l="1"/>
  <c r="M112" i="6"/>
  <c r="M111" i="41" s="1"/>
  <c r="AE112" i="6"/>
  <c r="AG112" i="6" s="1"/>
  <c r="AF113" i="6" s="1"/>
  <c r="N111" i="41"/>
  <c r="BA109" i="6"/>
  <c r="J109" i="41"/>
  <c r="AY109" i="6"/>
  <c r="BB109" i="6" s="1"/>
  <c r="R99" i="45"/>
  <c r="AH109" i="6"/>
  <c r="AA110" i="6"/>
  <c r="AD110" i="6" l="1"/>
  <c r="AJ110" i="6"/>
  <c r="L113" i="6"/>
  <c r="K113" i="6" s="1"/>
  <c r="O113" i="6" s="1"/>
  <c r="AE113" i="6" s="1"/>
  <c r="AG113" i="6" s="1"/>
  <c r="AF114" i="6" s="1"/>
  <c r="P111" i="41"/>
  <c r="AO109" i="6"/>
  <c r="AZ109" i="6"/>
  <c r="BC109" i="6" s="1"/>
  <c r="AQ109" i="6"/>
  <c r="AR109" i="6"/>
  <c r="Y111" i="6"/>
  <c r="Z111" i="6"/>
  <c r="AB110" i="6"/>
  <c r="AX110" i="6"/>
  <c r="Q100" i="45"/>
  <c r="BF109" i="6"/>
  <c r="BG109" i="6" s="1"/>
  <c r="BH109" i="6" s="1"/>
  <c r="J110" i="41" l="1"/>
  <c r="X111" i="6"/>
  <c r="N112" i="41"/>
  <c r="M113" i="6"/>
  <c r="L114" i="6" s="1"/>
  <c r="K114" i="6" s="1"/>
  <c r="O114" i="6" s="1"/>
  <c r="AA111" i="6"/>
  <c r="AH110" i="6"/>
  <c r="R100" i="45"/>
  <c r="AY110" i="6"/>
  <c r="BB110" i="6" s="1"/>
  <c r="BA110" i="6"/>
  <c r="AD111" i="6" l="1"/>
  <c r="AJ111" i="6" s="1"/>
  <c r="M112" i="41"/>
  <c r="P112" i="41" s="1"/>
  <c r="M114" i="6"/>
  <c r="N113" i="41"/>
  <c r="AE114" i="6"/>
  <c r="AG114" i="6" s="1"/>
  <c r="AF115" i="6" s="1"/>
  <c r="AB111" i="6"/>
  <c r="Q101" i="45"/>
  <c r="AX111" i="6"/>
  <c r="BA111" i="6" s="1"/>
  <c r="BF110" i="6"/>
  <c r="BG110" i="6" s="1"/>
  <c r="BH110" i="6" s="1"/>
  <c r="AO110" i="6"/>
  <c r="AQ110" i="6"/>
  <c r="AZ110" i="6"/>
  <c r="BC110" i="6" s="1"/>
  <c r="AR110" i="6"/>
  <c r="AH111" i="6"/>
  <c r="R101" i="45"/>
  <c r="Y112" i="6"/>
  <c r="Z112" i="6"/>
  <c r="AY111" i="6" l="1"/>
  <c r="BB111" i="6" s="1"/>
  <c r="J111" i="41"/>
  <c r="X112" i="6"/>
  <c r="L115" i="6"/>
  <c r="K115" i="6" s="1"/>
  <c r="O115" i="6" s="1"/>
  <c r="M113" i="41"/>
  <c r="P113" i="41" s="1"/>
  <c r="BF111" i="6"/>
  <c r="BG111" i="6" s="1"/>
  <c r="BH111" i="6" s="1"/>
  <c r="AA112" i="6"/>
  <c r="AQ111" i="6"/>
  <c r="AO111" i="6"/>
  <c r="AR111" i="6"/>
  <c r="AZ111" i="6"/>
  <c r="BC111" i="6" s="1"/>
  <c r="AB112" i="6" l="1"/>
  <c r="AD112" i="6"/>
  <c r="AJ112" i="6" s="1"/>
  <c r="Q102" i="45"/>
  <c r="M115" i="6"/>
  <c r="L116" i="6" s="1"/>
  <c r="K116" i="6" s="1"/>
  <c r="O116" i="6" s="1"/>
  <c r="M114" i="41"/>
  <c r="AX112" i="6"/>
  <c r="BA112" i="6" s="1"/>
  <c r="N114" i="41"/>
  <c r="AE115" i="6"/>
  <c r="AG115" i="6" s="1"/>
  <c r="AF116" i="6" s="1"/>
  <c r="Y113" i="6"/>
  <c r="Z113" i="6"/>
  <c r="R102" i="45" l="1"/>
  <c r="AH112" i="6"/>
  <c r="J112" i="41"/>
  <c r="X113" i="6"/>
  <c r="AY112" i="6"/>
  <c r="BB112" i="6" s="1"/>
  <c r="M116" i="6"/>
  <c r="M115" i="41" s="1"/>
  <c r="P114" i="41"/>
  <c r="AE116" i="6"/>
  <c r="AG116" i="6" s="1"/>
  <c r="AF117" i="6" s="1"/>
  <c r="N115" i="41"/>
  <c r="AA113" i="6"/>
  <c r="AZ112" i="6"/>
  <c r="BC112" i="6" s="1"/>
  <c r="AQ112" i="6"/>
  <c r="AO112" i="6"/>
  <c r="AR112" i="6"/>
  <c r="BF112" i="6"/>
  <c r="BG112" i="6" s="1"/>
  <c r="BH112" i="6" s="1"/>
  <c r="AD113" i="6" l="1"/>
  <c r="AJ113" i="6" s="1"/>
  <c r="Q103" i="45"/>
  <c r="L117" i="6"/>
  <c r="K117" i="6" s="1"/>
  <c r="O117" i="6" s="1"/>
  <c r="P115" i="41"/>
  <c r="AY113" i="6"/>
  <c r="BB113" i="6" s="1"/>
  <c r="AX113" i="6"/>
  <c r="BA113" i="6" s="1"/>
  <c r="AB113" i="6"/>
  <c r="Z114" i="6"/>
  <c r="Y114" i="6"/>
  <c r="AA114" i="6" l="1"/>
  <c r="Z115" i="6" s="1"/>
  <c r="X114" i="6"/>
  <c r="M117" i="6"/>
  <c r="M116" i="41" s="1"/>
  <c r="R103" i="45"/>
  <c r="AQ113" i="6"/>
  <c r="AH113" i="6"/>
  <c r="AE117" i="6"/>
  <c r="AG117" i="6" s="1"/>
  <c r="AF118" i="6" s="1"/>
  <c r="N116" i="41"/>
  <c r="BF113" i="6"/>
  <c r="BG113" i="6" s="1"/>
  <c r="BH113" i="6" s="1"/>
  <c r="J113" i="41"/>
  <c r="AO113" i="6"/>
  <c r="AR113" i="6"/>
  <c r="Y115" i="6" l="1"/>
  <c r="X115" i="6" s="1"/>
  <c r="AD114" i="6"/>
  <c r="AJ114" i="6" s="1"/>
  <c r="AZ113" i="6"/>
  <c r="BC113" i="6" s="1"/>
  <c r="L118" i="6"/>
  <c r="K118" i="6" s="1"/>
  <c r="O118" i="6" s="1"/>
  <c r="P116" i="41"/>
  <c r="AB114" i="6"/>
  <c r="AX114" i="6"/>
  <c r="Q104" i="45"/>
  <c r="J114" i="41" l="1"/>
  <c r="AA115" i="6"/>
  <c r="AD115" i="6"/>
  <c r="AJ115" i="6" s="1"/>
  <c r="M118" i="6"/>
  <c r="L119" i="6" s="1"/>
  <c r="K119" i="6" s="1"/>
  <c r="AE118" i="6"/>
  <c r="AG118" i="6" s="1"/>
  <c r="AF119" i="6" s="1"/>
  <c r="N117" i="41"/>
  <c r="R104" i="45"/>
  <c r="AH114" i="6"/>
  <c r="AY114" i="6"/>
  <c r="BB114" i="6" s="1"/>
  <c r="BA114" i="6"/>
  <c r="AX115" i="6"/>
  <c r="AB115" i="6"/>
  <c r="Q105" i="45"/>
  <c r="Z116" i="6"/>
  <c r="Y116" i="6"/>
  <c r="AA116" i="6" l="1"/>
  <c r="X116" i="6"/>
  <c r="M117" i="41"/>
  <c r="P117" i="41"/>
  <c r="O119" i="6"/>
  <c r="M119" i="6"/>
  <c r="Z117" i="6"/>
  <c r="Y117" i="6"/>
  <c r="X117" i="6" s="1"/>
  <c r="AY115" i="6"/>
  <c r="BB115" i="6" s="1"/>
  <c r="R105" i="45"/>
  <c r="AH115" i="6"/>
  <c r="AR114" i="6"/>
  <c r="AZ114" i="6"/>
  <c r="BC114" i="6" s="1"/>
  <c r="AO114" i="6"/>
  <c r="AQ114" i="6"/>
  <c r="BA115" i="6"/>
  <c r="J115" i="41"/>
  <c r="BF114" i="6"/>
  <c r="BG114" i="6" s="1"/>
  <c r="BH114" i="6" s="1"/>
  <c r="AD116" i="6" l="1"/>
  <c r="AJ116" i="6" s="1"/>
  <c r="AD117" i="6"/>
  <c r="AJ117" i="6"/>
  <c r="L120" i="6"/>
  <c r="K120" i="6" s="1"/>
  <c r="M118" i="41"/>
  <c r="AE119" i="6"/>
  <c r="AG119" i="6" s="1"/>
  <c r="AF120" i="6" s="1"/>
  <c r="N118" i="41"/>
  <c r="AR115" i="6"/>
  <c r="AQ115" i="6"/>
  <c r="AZ115" i="6"/>
  <c r="BC115" i="6" s="1"/>
  <c r="AO115" i="6"/>
  <c r="AA117" i="6"/>
  <c r="J116" i="41"/>
  <c r="AB116" i="6"/>
  <c r="AX116" i="6"/>
  <c r="Q106" i="45"/>
  <c r="BF115" i="6"/>
  <c r="BG115" i="6" s="1"/>
  <c r="BH115" i="6" s="1"/>
  <c r="P118" i="41" l="1"/>
  <c r="O120" i="6"/>
  <c r="M120" i="6"/>
  <c r="AY116" i="6"/>
  <c r="BB116" i="6" s="1"/>
  <c r="R106" i="45"/>
  <c r="AH116" i="6"/>
  <c r="BA116" i="6"/>
  <c r="Q107" i="45"/>
  <c r="AX117" i="6"/>
  <c r="AB117" i="6"/>
  <c r="Z118" i="6"/>
  <c r="Y118" i="6"/>
  <c r="AA118" i="6" l="1"/>
  <c r="X118" i="6"/>
  <c r="L121" i="6"/>
  <c r="K121" i="6" s="1"/>
  <c r="O121" i="6" s="1"/>
  <c r="M119" i="41"/>
  <c r="N119" i="41"/>
  <c r="AE120" i="6"/>
  <c r="AG120" i="6" s="1"/>
  <c r="AF121" i="6" s="1"/>
  <c r="BF116" i="6"/>
  <c r="BG116" i="6" s="1"/>
  <c r="BH116" i="6" s="1"/>
  <c r="Z119" i="6"/>
  <c r="Y119" i="6"/>
  <c r="AY117" i="6"/>
  <c r="BB117" i="6" s="1"/>
  <c r="AH117" i="6"/>
  <c r="R107" i="45"/>
  <c r="BA117" i="6"/>
  <c r="AZ116" i="6"/>
  <c r="BC116" i="6" s="1"/>
  <c r="AR116" i="6"/>
  <c r="AO116" i="6"/>
  <c r="AQ116" i="6"/>
  <c r="J117" i="41"/>
  <c r="AD118" i="6" l="1"/>
  <c r="AJ118" i="6"/>
  <c r="X119" i="6"/>
  <c r="P119" i="41"/>
  <c r="N120" i="41"/>
  <c r="AE121" i="6"/>
  <c r="AG121" i="6" s="1"/>
  <c r="AF122" i="6" s="1"/>
  <c r="M121" i="6"/>
  <c r="AQ117" i="6"/>
  <c r="AZ117" i="6"/>
  <c r="BC117" i="6" s="1"/>
  <c r="AR117" i="6"/>
  <c r="AO117" i="6"/>
  <c r="AB118" i="6"/>
  <c r="Q108" i="45"/>
  <c r="AX118" i="6"/>
  <c r="J118" i="41"/>
  <c r="AA119" i="6"/>
  <c r="BF117" i="6"/>
  <c r="BG117" i="6" s="1"/>
  <c r="BH117" i="6" s="1"/>
  <c r="AJ119" i="6" l="1"/>
  <c r="AD119" i="6"/>
  <c r="L122" i="6"/>
  <c r="K122" i="6" s="1"/>
  <c r="O122" i="6" s="1"/>
  <c r="M120" i="41"/>
  <c r="P120" i="41" s="1"/>
  <c r="Z120" i="6"/>
  <c r="Y120" i="6"/>
  <c r="BA118" i="6"/>
  <c r="Q109" i="45"/>
  <c r="AX119" i="6"/>
  <c r="AB119" i="6"/>
  <c r="R108" i="45"/>
  <c r="AY118" i="6"/>
  <c r="BB118" i="6" s="1"/>
  <c r="AH118" i="6"/>
  <c r="X120" i="6" l="1"/>
  <c r="M122" i="6"/>
  <c r="M121" i="41" s="1"/>
  <c r="AE122" i="6"/>
  <c r="AG122" i="6" s="1"/>
  <c r="AF123" i="6" s="1"/>
  <c r="N121" i="41"/>
  <c r="BA119" i="6"/>
  <c r="AH119" i="6"/>
  <c r="AY119" i="6"/>
  <c r="BB119" i="6" s="1"/>
  <c r="R109" i="45"/>
  <c r="BF118" i="6"/>
  <c r="BG118" i="6" s="1"/>
  <c r="BH118" i="6" s="1"/>
  <c r="AA120" i="6"/>
  <c r="J119" i="41"/>
  <c r="AZ118" i="6"/>
  <c r="BC118" i="6" s="1"/>
  <c r="AR118" i="6"/>
  <c r="AO118" i="6"/>
  <c r="AQ118" i="6"/>
  <c r="AJ120" i="6" l="1"/>
  <c r="AD120" i="6"/>
  <c r="L123" i="6"/>
  <c r="K123" i="6" s="1"/>
  <c r="O123" i="6" s="1"/>
  <c r="AE123" i="6" s="1"/>
  <c r="AG123" i="6" s="1"/>
  <c r="AF124" i="6" s="1"/>
  <c r="P121" i="41"/>
  <c r="AB120" i="6"/>
  <c r="AX120" i="6"/>
  <c r="Q110" i="45"/>
  <c r="AR119" i="6"/>
  <c r="AO119" i="6"/>
  <c r="AQ119" i="6"/>
  <c r="AZ119" i="6"/>
  <c r="BC119" i="6" s="1"/>
  <c r="BF119" i="6"/>
  <c r="BG119" i="6" s="1"/>
  <c r="BH119" i="6" s="1"/>
  <c r="Z121" i="6"/>
  <c r="Y121" i="6"/>
  <c r="X121" i="6" l="1"/>
  <c r="M123" i="6"/>
  <c r="L124" i="6" s="1"/>
  <c r="K124" i="6" s="1"/>
  <c r="O124" i="6" s="1"/>
  <c r="N122" i="41"/>
  <c r="AZ120" i="6"/>
  <c r="BC120" i="6" s="1"/>
  <c r="AR120" i="6"/>
  <c r="AQ120" i="6"/>
  <c r="AO120" i="6"/>
  <c r="AY120" i="6"/>
  <c r="BB120" i="6" s="1"/>
  <c r="AH120" i="6"/>
  <c r="R110" i="45"/>
  <c r="BA120" i="6"/>
  <c r="J120" i="41"/>
  <c r="AA121" i="6"/>
  <c r="AJ121" i="6" l="1"/>
  <c r="AD121" i="6"/>
  <c r="M122" i="41"/>
  <c r="P122" i="41" s="1"/>
  <c r="M124" i="6"/>
  <c r="N123" i="41"/>
  <c r="AE124" i="6"/>
  <c r="AG124" i="6" s="1"/>
  <c r="AF125" i="6" s="1"/>
  <c r="Z122" i="6"/>
  <c r="Y122" i="6"/>
  <c r="Q111" i="45"/>
  <c r="AX121" i="6"/>
  <c r="AB121" i="6"/>
  <c r="BF120" i="6"/>
  <c r="BG120" i="6" s="1"/>
  <c r="BH120" i="6" s="1"/>
  <c r="J121" i="41" l="1"/>
  <c r="X122" i="6"/>
  <c r="M123" i="41"/>
  <c r="P123" i="41" s="1"/>
  <c r="L125" i="6"/>
  <c r="K125" i="6" s="1"/>
  <c r="O125" i="6" s="1"/>
  <c r="AB122" i="6"/>
  <c r="AA122" i="6"/>
  <c r="Z123" i="6" s="1"/>
  <c r="AY121" i="6"/>
  <c r="BB121" i="6" s="1"/>
  <c r="R111" i="45"/>
  <c r="AH121" i="6"/>
  <c r="BA121" i="6"/>
  <c r="AD122" i="6" l="1"/>
  <c r="AJ122" i="6" s="1"/>
  <c r="M125" i="6"/>
  <c r="N124" i="41"/>
  <c r="AE125" i="6"/>
  <c r="AG125" i="6" s="1"/>
  <c r="AF126" i="6" s="1"/>
  <c r="AY122" i="6"/>
  <c r="BB122" i="6" s="1"/>
  <c r="AX122" i="6"/>
  <c r="BA122" i="6" s="1"/>
  <c r="Q112" i="45"/>
  <c r="Y123" i="6"/>
  <c r="BF121" i="6"/>
  <c r="BG121" i="6" s="1"/>
  <c r="BH121" i="6" s="1"/>
  <c r="AR121" i="6"/>
  <c r="AZ121" i="6"/>
  <c r="BC121" i="6" s="1"/>
  <c r="AQ121" i="6"/>
  <c r="AO121" i="6"/>
  <c r="AA123" i="6" l="1"/>
  <c r="Y124" i="6" s="1"/>
  <c r="X123" i="6"/>
  <c r="R112" i="45"/>
  <c r="AO122" i="6"/>
  <c r="AH122" i="6"/>
  <c r="M124" i="41"/>
  <c r="P124" i="41" s="1"/>
  <c r="L126" i="6"/>
  <c r="K126" i="6" s="1"/>
  <c r="O126" i="6" s="1"/>
  <c r="Q113" i="45"/>
  <c r="J122" i="41"/>
  <c r="Z124" i="6"/>
  <c r="BF122" i="6"/>
  <c r="BG122" i="6" s="1"/>
  <c r="BH122" i="6" s="1"/>
  <c r="J123" i="41"/>
  <c r="AA124" i="6"/>
  <c r="AD123" i="6" l="1"/>
  <c r="AJ123" i="6" s="1"/>
  <c r="X124" i="6"/>
  <c r="AZ122" i="6"/>
  <c r="BC122" i="6" s="1"/>
  <c r="AR122" i="6"/>
  <c r="AQ122" i="6"/>
  <c r="N125" i="41"/>
  <c r="AE126" i="6"/>
  <c r="AG126" i="6" s="1"/>
  <c r="AF127" i="6" s="1"/>
  <c r="AB123" i="6"/>
  <c r="M126" i="6"/>
  <c r="AX123" i="6"/>
  <c r="BA123" i="6" s="1"/>
  <c r="Z125" i="6"/>
  <c r="Y125" i="6"/>
  <c r="AB124" i="6"/>
  <c r="Q114" i="45"/>
  <c r="AX124" i="6"/>
  <c r="X125" i="6" l="1"/>
  <c r="AD124" i="6"/>
  <c r="AH124" i="6" s="1"/>
  <c r="AJ124" i="6"/>
  <c r="AY123" i="6"/>
  <c r="BB123" i="6" s="1"/>
  <c r="R113" i="45"/>
  <c r="AH123" i="6"/>
  <c r="L127" i="6"/>
  <c r="K127" i="6" s="1"/>
  <c r="O127" i="6" s="1"/>
  <c r="M125" i="41"/>
  <c r="P125" i="41" s="1"/>
  <c r="R114" i="45"/>
  <c r="AY124" i="6"/>
  <c r="BB124" i="6" s="1"/>
  <c r="BA124" i="6"/>
  <c r="AZ123" i="6"/>
  <c r="BC123" i="6" s="1"/>
  <c r="AR123" i="6"/>
  <c r="AQ123" i="6"/>
  <c r="AO123" i="6"/>
  <c r="J124" i="41"/>
  <c r="AA125" i="6"/>
  <c r="AD125" i="6" l="1"/>
  <c r="AJ125" i="6" s="1"/>
  <c r="BF123" i="6"/>
  <c r="BG123" i="6" s="1"/>
  <c r="BH123" i="6" s="1"/>
  <c r="M127" i="6"/>
  <c r="L128" i="6" s="1"/>
  <c r="K128" i="6" s="1"/>
  <c r="O128" i="6" s="1"/>
  <c r="BF124" i="6"/>
  <c r="BG124" i="6" s="1"/>
  <c r="BH124" i="6" s="1"/>
  <c r="N126" i="41"/>
  <c r="AE127" i="6"/>
  <c r="AG127" i="6" s="1"/>
  <c r="AF128" i="6" s="1"/>
  <c r="Z126" i="6"/>
  <c r="Y126" i="6"/>
  <c r="Q115" i="45"/>
  <c r="AB125" i="6"/>
  <c r="AX125" i="6"/>
  <c r="AO124" i="6"/>
  <c r="AQ124" i="6"/>
  <c r="AR124" i="6"/>
  <c r="AZ124" i="6"/>
  <c r="BC124" i="6" s="1"/>
  <c r="X126" i="6" l="1"/>
  <c r="M126" i="41"/>
  <c r="M128" i="6"/>
  <c r="M127" i="41" s="1"/>
  <c r="P126" i="41"/>
  <c r="AE128" i="6"/>
  <c r="AG128" i="6" s="1"/>
  <c r="AF129" i="6" s="1"/>
  <c r="N127" i="41"/>
  <c r="BA125" i="6"/>
  <c r="J125" i="41"/>
  <c r="R115" i="45"/>
  <c r="AH125" i="6"/>
  <c r="AY125" i="6"/>
  <c r="BB125" i="6" s="1"/>
  <c r="AA126" i="6"/>
  <c r="AD126" i="6" l="1"/>
  <c r="AJ126" i="6" s="1"/>
  <c r="L129" i="6"/>
  <c r="K129" i="6" s="1"/>
  <c r="O129" i="6" s="1"/>
  <c r="N128" i="41" s="1"/>
  <c r="P127" i="41"/>
  <c r="AX126" i="6"/>
  <c r="Q116" i="45"/>
  <c r="AB126" i="6"/>
  <c r="BF125" i="6"/>
  <c r="BG125" i="6" s="1"/>
  <c r="BH125" i="6" s="1"/>
  <c r="AO125" i="6"/>
  <c r="AZ125" i="6"/>
  <c r="BC125" i="6" s="1"/>
  <c r="AQ125" i="6"/>
  <c r="AR125" i="6"/>
  <c r="Z127" i="6"/>
  <c r="Y127" i="6"/>
  <c r="X127" i="6" s="1"/>
  <c r="AD127" i="6" l="1"/>
  <c r="AJ127" i="6" s="1"/>
  <c r="AE129" i="6"/>
  <c r="AG129" i="6" s="1"/>
  <c r="AF130" i="6" s="1"/>
  <c r="M129" i="6"/>
  <c r="M128" i="41" s="1"/>
  <c r="AY126" i="6"/>
  <c r="BB126" i="6" s="1"/>
  <c r="AH126" i="6"/>
  <c r="R116" i="45"/>
  <c r="AA127" i="6"/>
  <c r="J126" i="41"/>
  <c r="BA126" i="6"/>
  <c r="L130" i="6" l="1"/>
  <c r="K130" i="6" s="1"/>
  <c r="O130" i="6" s="1"/>
  <c r="N129" i="41" s="1"/>
  <c r="P128" i="41"/>
  <c r="BF126" i="6"/>
  <c r="BG126" i="6" s="1"/>
  <c r="BH126" i="6" s="1"/>
  <c r="Z128" i="6"/>
  <c r="Y128" i="6"/>
  <c r="AZ126" i="6"/>
  <c r="BC126" i="6" s="1"/>
  <c r="AQ126" i="6"/>
  <c r="AO126" i="6"/>
  <c r="AR126" i="6"/>
  <c r="AB127" i="6"/>
  <c r="Q117" i="45"/>
  <c r="AX127" i="6"/>
  <c r="X128" i="6" l="1"/>
  <c r="M130" i="6"/>
  <c r="L131" i="6" s="1"/>
  <c r="K131" i="6" s="1"/>
  <c r="O131" i="6" s="1"/>
  <c r="AE130" i="6"/>
  <c r="AG130" i="6" s="1"/>
  <c r="AF131" i="6" s="1"/>
  <c r="AY127" i="6"/>
  <c r="BB127" i="6" s="1"/>
  <c r="R117" i="45"/>
  <c r="AH127" i="6"/>
  <c r="J127" i="41"/>
  <c r="BA127" i="6"/>
  <c r="AA128" i="6"/>
  <c r="AD128" i="6" l="1"/>
  <c r="AJ128" i="6" s="1"/>
  <c r="M129" i="41"/>
  <c r="P129" i="41" s="1"/>
  <c r="BF127" i="6"/>
  <c r="BG127" i="6" s="1"/>
  <c r="BH127" i="6" s="1"/>
  <c r="N130" i="41"/>
  <c r="AE131" i="6"/>
  <c r="AG131" i="6" s="1"/>
  <c r="AH5" i="6" s="1"/>
  <c r="M131" i="6"/>
  <c r="M130" i="41" s="1"/>
  <c r="Q118" i="45"/>
  <c r="AX128" i="6"/>
  <c r="AB128" i="6"/>
  <c r="AZ127" i="6"/>
  <c r="BC127" i="6" s="1"/>
  <c r="AO127" i="6"/>
  <c r="AR127" i="6"/>
  <c r="AQ127" i="6"/>
  <c r="Z129" i="6"/>
  <c r="Y129" i="6"/>
  <c r="X129" i="6" s="1"/>
  <c r="AD129" i="6" l="1"/>
  <c r="AJ129" i="6" s="1"/>
  <c r="P130" i="41"/>
  <c r="R118" i="45"/>
  <c r="AH128" i="6"/>
  <c r="AY128" i="6"/>
  <c r="BB128" i="6" s="1"/>
  <c r="AA129" i="6"/>
  <c r="J128" i="41"/>
  <c r="BA128" i="6"/>
  <c r="Q119" i="45" l="1"/>
  <c r="AX129" i="6"/>
  <c r="AB129" i="6"/>
  <c r="Z130" i="6"/>
  <c r="Y130" i="6"/>
  <c r="X130" i="6" s="1"/>
  <c r="BF128" i="6"/>
  <c r="BG128" i="6" s="1"/>
  <c r="BH128" i="6" s="1"/>
  <c r="AO128" i="6"/>
  <c r="AQ128" i="6"/>
  <c r="AZ128" i="6"/>
  <c r="BC128" i="6" s="1"/>
  <c r="AR128" i="6"/>
  <c r="AD130" i="6" l="1"/>
  <c r="AJ130" i="6" s="1"/>
  <c r="AA130" i="6"/>
  <c r="J129" i="41"/>
  <c r="AY129" i="6"/>
  <c r="BB129" i="6" s="1"/>
  <c r="AH129" i="6"/>
  <c r="R119" i="45"/>
  <c r="BA129" i="6"/>
  <c r="AQ129" i="6" l="1"/>
  <c r="AR129" i="6"/>
  <c r="AZ129" i="6"/>
  <c r="BC129" i="6" s="1"/>
  <c r="AO129" i="6"/>
  <c r="AX130" i="6"/>
  <c r="AB130" i="6"/>
  <c r="BF129" i="6"/>
  <c r="BG129" i="6" s="1"/>
  <c r="BH129" i="6" s="1"/>
  <c r="Z131" i="6"/>
  <c r="Y131" i="6"/>
  <c r="X131" i="6" s="1"/>
  <c r="AD131" i="6" l="1"/>
  <c r="AJ131" i="6" s="1"/>
  <c r="BA130" i="6"/>
  <c r="J130" i="41"/>
  <c r="AH130" i="6"/>
  <c r="AY130" i="6"/>
  <c r="BB130" i="6" s="1"/>
  <c r="AA131" i="6"/>
  <c r="AX131" i="6" l="1"/>
  <c r="AB131" i="6"/>
  <c r="O99" i="37"/>
  <c r="AO130" i="6"/>
  <c r="AZ130" i="6"/>
  <c r="BC130" i="6" s="1"/>
  <c r="AQ130" i="6"/>
  <c r="AR130" i="6"/>
  <c r="BF130" i="6"/>
  <c r="BG130" i="6" s="1"/>
  <c r="BH130" i="6" s="1"/>
  <c r="AY131" i="6" l="1"/>
  <c r="AH131" i="6"/>
  <c r="T99" i="37"/>
  <c r="AB11" i="6"/>
  <c r="O98" i="37"/>
  <c r="D5" i="60" s="1"/>
  <c r="BA131" i="6"/>
  <c r="BA11" i="6" s="1"/>
  <c r="AX9" i="6"/>
  <c r="AH11" i="6" l="1"/>
  <c r="T98" i="37"/>
  <c r="E5" i="60" s="1"/>
  <c r="BB131" i="6"/>
  <c r="BB11" i="6" s="1"/>
  <c r="AY9" i="6"/>
  <c r="BF131" i="6"/>
  <c r="AR131" i="6"/>
  <c r="AO131" i="6"/>
  <c r="AO11" i="6" s="1"/>
  <c r="O106" i="37" s="1"/>
  <c r="AZ131" i="6"/>
  <c r="AQ131" i="6"/>
  <c r="O109" i="37"/>
  <c r="BC131" i="6" l="1"/>
  <c r="BC11" i="6" s="1"/>
  <c r="BH11" i="6" s="1"/>
  <c r="AZ9" i="6"/>
  <c r="BG131" i="6"/>
  <c r="BF9" i="6"/>
  <c r="BH131" i="6" l="1"/>
  <c r="BH9" i="6" s="1"/>
  <c r="BG9" i="6"/>
  <c r="O108" i="37"/>
  <c r="AN2" i="6"/>
  <c r="AL12" i="6"/>
  <c r="AK12" i="6" s="1"/>
  <c r="AM12" i="6" s="1"/>
  <c r="AL13" i="6" s="1"/>
  <c r="AK13" i="6" s="1"/>
  <c r="AM13" i="6" s="1"/>
  <c r="AL14" i="6" s="1"/>
  <c r="AK14" i="6" s="1"/>
  <c r="AM14" i="6" s="1"/>
  <c r="AL15" i="6" s="1"/>
  <c r="AK15" i="6" s="1"/>
  <c r="AM15" i="6" s="1"/>
  <c r="AL16" i="6" s="1"/>
  <c r="AK16" i="6" s="1"/>
  <c r="AM16" i="6" s="1"/>
  <c r="AL17" i="6" s="1"/>
  <c r="AK17" i="6" s="1"/>
  <c r="AM17" i="6" s="1"/>
  <c r="AL18" i="6" s="1"/>
  <c r="AK18" i="6" s="1"/>
  <c r="AM18" i="6" s="1"/>
  <c r="AN12" i="6"/>
  <c r="AN13" i="6"/>
  <c r="AN14" i="6"/>
  <c r="AN15" i="6"/>
  <c r="AN16" i="6"/>
  <c r="AN17" i="6"/>
  <c r="AN18" i="6"/>
  <c r="AN19" i="6"/>
  <c r="AN20" i="6"/>
  <c r="AN21" i="6"/>
  <c r="AN22" i="6"/>
  <c r="AN23" i="6"/>
  <c r="AN24" i="6"/>
  <c r="AN25" i="6"/>
  <c r="AN26" i="6"/>
  <c r="AN28" i="6"/>
  <c r="AN27" i="6"/>
  <c r="AN29" i="6"/>
  <c r="AN30" i="6"/>
  <c r="AN31" i="6"/>
  <c r="AN32" i="6"/>
  <c r="AN33" i="6"/>
  <c r="AN34" i="6"/>
  <c r="AN35" i="6"/>
  <c r="AN36" i="6"/>
  <c r="AN37" i="6"/>
  <c r="AN38" i="6"/>
  <c r="AN39" i="6"/>
  <c r="AN40" i="6"/>
  <c r="AN41" i="6"/>
  <c r="AN42" i="6"/>
  <c r="AN43" i="6"/>
  <c r="AN44" i="6"/>
  <c r="AN45" i="6"/>
  <c r="AN46" i="6"/>
  <c r="AN47" i="6"/>
  <c r="AN48" i="6"/>
  <c r="AN49" i="6"/>
  <c r="AN50" i="6"/>
  <c r="AN51" i="6"/>
  <c r="AN52" i="6"/>
  <c r="AN53" i="6"/>
  <c r="AN55" i="6"/>
  <c r="AN54" i="6"/>
  <c r="AN56" i="6"/>
  <c r="AN57" i="6"/>
  <c r="AN58" i="6"/>
  <c r="AN59" i="6"/>
  <c r="AN60" i="6"/>
  <c r="AN61" i="6"/>
  <c r="AN62" i="6"/>
  <c r="AN63" i="6"/>
  <c r="AN64" i="6"/>
  <c r="AN65" i="6"/>
  <c r="AN66" i="6"/>
  <c r="AN67" i="6"/>
  <c r="AN68" i="6"/>
  <c r="AN69" i="6"/>
  <c r="AN70" i="6"/>
  <c r="AN71" i="6"/>
  <c r="AN72" i="6"/>
  <c r="AN73" i="6"/>
  <c r="AN74" i="6"/>
  <c r="AN75" i="6"/>
  <c r="AN76" i="6"/>
  <c r="AN77" i="6"/>
  <c r="AN79" i="6"/>
  <c r="AN78" i="6"/>
  <c r="AN80" i="6"/>
  <c r="AN81" i="6"/>
  <c r="AN82" i="6"/>
  <c r="AN83" i="6"/>
  <c r="AN84" i="6"/>
  <c r="AN85" i="6"/>
  <c r="AN86" i="6"/>
  <c r="AN87" i="6"/>
  <c r="AN88" i="6"/>
  <c r="AN89" i="6"/>
  <c r="AN90" i="6"/>
  <c r="AN91" i="6"/>
  <c r="AN92" i="6"/>
  <c r="AN93" i="6"/>
  <c r="AN94" i="6"/>
  <c r="AN96" i="6"/>
  <c r="AN95" i="6"/>
  <c r="AN97" i="6"/>
  <c r="AN98" i="6"/>
  <c r="AN99" i="6"/>
  <c r="AN100" i="6"/>
  <c r="AN101" i="6"/>
  <c r="AN102" i="6"/>
  <c r="AN103" i="6"/>
  <c r="AN104" i="6"/>
  <c r="AN105" i="6"/>
  <c r="AN106" i="6"/>
  <c r="AN107" i="6"/>
  <c r="AN108" i="6"/>
  <c r="AN109" i="6"/>
  <c r="AN110" i="6"/>
  <c r="AN111" i="6"/>
  <c r="AN112" i="6"/>
  <c r="AN113" i="6"/>
  <c r="AN114" i="6"/>
  <c r="AN115" i="6"/>
  <c r="AN116" i="6"/>
  <c r="AN117" i="6"/>
  <c r="AN118" i="6"/>
  <c r="AN119" i="6"/>
  <c r="AN120" i="6"/>
  <c r="AN121" i="6"/>
  <c r="AN122" i="6"/>
  <c r="AN123" i="6"/>
  <c r="AN124" i="6"/>
  <c r="AN125" i="6"/>
  <c r="AN126" i="6"/>
  <c r="AN127" i="6"/>
  <c r="AN128" i="6"/>
  <c r="AN129" i="6"/>
  <c r="AN130" i="6"/>
  <c r="AN131" i="6"/>
  <c r="AN11" i="6" l="1"/>
  <c r="AL19" i="6"/>
  <c r="AK19" i="6" s="1"/>
  <c r="AM19" i="6" s="1"/>
  <c r="AL20" i="6" s="1"/>
  <c r="AK20" i="6" s="1"/>
  <c r="AM20" i="6" s="1"/>
  <c r="AL21" i="6" s="1"/>
  <c r="AK21" i="6" s="1"/>
  <c r="AM21" i="6" s="1"/>
  <c r="AL22" i="6" s="1"/>
  <c r="AK22" i="6" s="1"/>
  <c r="AM22" i="6" s="1"/>
  <c r="AL23" i="6" s="1"/>
  <c r="AK23" i="6" s="1"/>
  <c r="AM23" i="6" s="1"/>
  <c r="AL24" i="6" s="1"/>
  <c r="AK24" i="6" s="1"/>
  <c r="AM24" i="6" s="1"/>
  <c r="AL25" i="6" s="1"/>
  <c r="AK25" i="6" s="1"/>
  <c r="AM25" i="6" s="1"/>
  <c r="AL26" i="6" s="1"/>
  <c r="AK26" i="6" s="1"/>
  <c r="AM26" i="6" s="1"/>
  <c r="AL27" i="6" s="1"/>
  <c r="AK27" i="6" s="1"/>
  <c r="AM27" i="6" s="1"/>
  <c r="AL28" i="6" s="1"/>
  <c r="AK28" i="6" s="1"/>
  <c r="AM28" i="6" s="1"/>
  <c r="AL29" i="6" s="1"/>
  <c r="AK29" i="6" s="1"/>
  <c r="AM29" i="6" s="1"/>
  <c r="AL30" i="6" s="1"/>
  <c r="AK30" i="6" s="1"/>
  <c r="AM30" i="6" s="1"/>
  <c r="AL31" i="6" s="1"/>
  <c r="AK31" i="6" s="1"/>
  <c r="AM31" i="6" s="1"/>
  <c r="AL32" i="6" s="1"/>
  <c r="AK32" i="6" s="1"/>
  <c r="AM32" i="6" s="1"/>
  <c r="AL33" i="6" s="1"/>
  <c r="AK33" i="6" s="1"/>
  <c r="AM33" i="6" s="1"/>
  <c r="AL34" i="6" s="1"/>
  <c r="AK34" i="6" s="1"/>
  <c r="AM34" i="6" s="1"/>
  <c r="AL35" i="6" s="1"/>
  <c r="AK35" i="6" s="1"/>
  <c r="AM35" i="6" s="1"/>
  <c r="AL36" i="6" s="1"/>
  <c r="AK36" i="6" s="1"/>
  <c r="AM36" i="6" s="1"/>
  <c r="AL37" i="6" s="1"/>
  <c r="AK37" i="6" s="1"/>
  <c r="AM37" i="6" s="1"/>
  <c r="AL38" i="6" s="1"/>
  <c r="AK38" i="6" s="1"/>
  <c r="AM38" i="6" s="1"/>
  <c r="AL39" i="6" s="1"/>
  <c r="AK39" i="6" s="1"/>
  <c r="AM39" i="6" s="1"/>
  <c r="AL40" i="6" s="1"/>
  <c r="AK40" i="6" s="1"/>
  <c r="AM40" i="6" s="1"/>
  <c r="AL41" i="6" s="1"/>
  <c r="AK41" i="6" s="1"/>
  <c r="AM41" i="6" s="1"/>
  <c r="AL42" i="6" s="1"/>
  <c r="AK42" i="6" s="1"/>
  <c r="AM42" i="6" s="1"/>
  <c r="AL43" i="6" s="1"/>
  <c r="AK43" i="6" s="1"/>
  <c r="AM43" i="6" s="1"/>
  <c r="AL44" i="6" s="1"/>
  <c r="AK44" i="6" s="1"/>
  <c r="AM44" i="6" s="1"/>
  <c r="AL45" i="6" s="1"/>
  <c r="AK45" i="6" s="1"/>
  <c r="AM45" i="6" s="1"/>
  <c r="AL46" i="6" s="1"/>
  <c r="AK46" i="6" s="1"/>
  <c r="AM46" i="6" s="1"/>
  <c r="AL47" i="6" s="1"/>
  <c r="AK47" i="6" s="1"/>
  <c r="AM47" i="6" s="1"/>
  <c r="AL48" i="6" s="1"/>
  <c r="AK48" i="6" s="1"/>
  <c r="AM48" i="6" s="1"/>
  <c r="AL49" i="6" s="1"/>
  <c r="AK49" i="6" s="1"/>
  <c r="AM49" i="6" s="1"/>
  <c r="AL50" i="6" s="1"/>
  <c r="AK50" i="6" s="1"/>
  <c r="AM50" i="6" s="1"/>
  <c r="AL51" i="6" s="1"/>
  <c r="AK51" i="6" s="1"/>
  <c r="AM51" i="6" s="1"/>
  <c r="AL52" i="6" s="1"/>
  <c r="AK52" i="6" s="1"/>
  <c r="AM52" i="6" s="1"/>
  <c r="AL53" i="6" s="1"/>
  <c r="AK53" i="6" s="1"/>
  <c r="AM53" i="6" s="1"/>
  <c r="AL54" i="6" s="1"/>
  <c r="AK54" i="6" s="1"/>
  <c r="AM54" i="6" s="1"/>
  <c r="AL55" i="6" s="1"/>
  <c r="AK55" i="6" s="1"/>
  <c r="AM55" i="6" s="1"/>
  <c r="AL56" i="6" s="1"/>
  <c r="AK56" i="6" s="1"/>
  <c r="AM56" i="6" s="1"/>
  <c r="AL57" i="6" s="1"/>
  <c r="AK57" i="6" s="1"/>
  <c r="AM57" i="6" s="1"/>
  <c r="AL58" i="6" s="1"/>
  <c r="AK58" i="6" s="1"/>
  <c r="AM58" i="6" s="1"/>
  <c r="AL59" i="6" s="1"/>
  <c r="AK59" i="6" s="1"/>
  <c r="AM59" i="6" s="1"/>
  <c r="AL60" i="6" s="1"/>
  <c r="AK60" i="6" s="1"/>
  <c r="AM60" i="6" s="1"/>
  <c r="AL61" i="6" s="1"/>
  <c r="AK61" i="6" s="1"/>
  <c r="AM61" i="6" s="1"/>
  <c r="AL62" i="6" s="1"/>
  <c r="AK62" i="6" s="1"/>
  <c r="AM62" i="6" s="1"/>
  <c r="AL63" i="6" s="1"/>
  <c r="AK63" i="6" s="1"/>
  <c r="AM63" i="6" s="1"/>
  <c r="AL64" i="6" l="1"/>
  <c r="AK64" i="6" s="1"/>
  <c r="AM64" i="6" s="1"/>
  <c r="AL65" i="6" s="1"/>
  <c r="AK65" i="6" s="1"/>
  <c r="AM65" i="6" s="1"/>
  <c r="AL66" i="6" s="1"/>
  <c r="AK66" i="6" s="1"/>
  <c r="AM66" i="6" s="1"/>
  <c r="AL67" i="6" s="1"/>
  <c r="AK67" i="6" s="1"/>
  <c r="AM67" i="6" s="1"/>
  <c r="AL68" i="6" s="1"/>
  <c r="AK68" i="6" s="1"/>
  <c r="AM68" i="6" s="1"/>
  <c r="AL69" i="6" s="1"/>
  <c r="AK69" i="6" s="1"/>
  <c r="AM69" i="6" s="1"/>
  <c r="AL70" i="6" s="1"/>
  <c r="AK70" i="6" s="1"/>
  <c r="AM70" i="6" s="1"/>
  <c r="AL71" i="6" s="1"/>
  <c r="AK71" i="6" s="1"/>
  <c r="AM71" i="6" s="1"/>
  <c r="AL72" i="6" s="1"/>
  <c r="AK72" i="6" s="1"/>
  <c r="AM72" i="6" s="1"/>
  <c r="AL73" i="6" s="1"/>
  <c r="AK73" i="6" s="1"/>
  <c r="AM73" i="6" s="1"/>
  <c r="AL74" i="6" s="1"/>
  <c r="AK74" i="6" s="1"/>
  <c r="AM74" i="6" s="1"/>
  <c r="AL75" i="6" s="1"/>
  <c r="AK75" i="6" s="1"/>
  <c r="AM75" i="6" s="1"/>
  <c r="AL76" i="6" s="1"/>
  <c r="AK76" i="6" s="1"/>
  <c r="AM76" i="6" s="1"/>
  <c r="AL77" i="6" s="1"/>
  <c r="AK77" i="6" s="1"/>
  <c r="AM77" i="6" s="1"/>
  <c r="AL78" i="6" s="1"/>
  <c r="AK78" i="6" s="1"/>
  <c r="AM78" i="6" s="1"/>
  <c r="AL79" i="6" s="1"/>
  <c r="AK79" i="6" s="1"/>
  <c r="AM79" i="6" s="1"/>
  <c r="AL80" i="6" s="1"/>
  <c r="AK80" i="6" s="1"/>
  <c r="AM80" i="6" s="1"/>
  <c r="AL81" i="6" s="1"/>
  <c r="AK81" i="6" s="1"/>
  <c r="AM81" i="6" s="1"/>
  <c r="AL82" i="6" s="1"/>
  <c r="AK82" i="6" s="1"/>
  <c r="AM82" i="6" s="1"/>
  <c r="AL83" i="6" s="1"/>
  <c r="AK83" i="6" s="1"/>
  <c r="AM83" i="6" s="1"/>
  <c r="AL84" i="6" s="1"/>
  <c r="AK84" i="6" s="1"/>
  <c r="AM84" i="6" s="1"/>
  <c r="AL85" i="6" s="1"/>
  <c r="AK85" i="6" s="1"/>
  <c r="AM85" i="6" s="1"/>
  <c r="AL86" i="6" s="1"/>
  <c r="AK86" i="6" s="1"/>
  <c r="AM86" i="6" s="1"/>
  <c r="AL87" i="6" s="1"/>
  <c r="AK87" i="6" s="1"/>
  <c r="AM87" i="6" s="1"/>
  <c r="AL88" i="6" s="1"/>
  <c r="AK88" i="6" s="1"/>
  <c r="AM88" i="6" s="1"/>
  <c r="AL89" i="6" s="1"/>
  <c r="AK89" i="6" s="1"/>
  <c r="AM89" i="6" s="1"/>
  <c r="AL90" i="6" s="1"/>
  <c r="AK90" i="6" s="1"/>
  <c r="AM90" i="6" s="1"/>
  <c r="AL91" i="6" s="1"/>
  <c r="AK91" i="6" s="1"/>
  <c r="AM91" i="6" s="1"/>
  <c r="AL92" i="6" s="1"/>
  <c r="AK92" i="6" s="1"/>
  <c r="AM92" i="6" s="1"/>
  <c r="AL93" i="6" l="1"/>
  <c r="AK93" i="6" s="1"/>
  <c r="AM93" i="6" s="1"/>
  <c r="AL94" i="6" s="1"/>
  <c r="AK94" i="6" s="1"/>
  <c r="AM94" i="6" s="1"/>
  <c r="AL95" i="6" s="1"/>
  <c r="AK95" i="6" s="1"/>
  <c r="AM95" i="6" s="1"/>
  <c r="AL96" i="6" s="1"/>
  <c r="AK96" i="6" s="1"/>
  <c r="AM96" i="6" s="1"/>
  <c r="AL97" i="6" s="1"/>
  <c r="AK97" i="6" s="1"/>
  <c r="AM97" i="6" s="1"/>
  <c r="AL98" i="6" s="1"/>
  <c r="AK98" i="6" s="1"/>
  <c r="AM98" i="6" s="1"/>
  <c r="AL99" i="6" s="1"/>
  <c r="AK99" i="6" s="1"/>
  <c r="AM99" i="6" s="1"/>
  <c r="AL100" i="6" s="1"/>
  <c r="AK100" i="6" s="1"/>
  <c r="AM100" i="6" s="1"/>
  <c r="AL101" i="6" s="1"/>
  <c r="AK101" i="6" s="1"/>
  <c r="AM101" i="6" s="1"/>
  <c r="AL102" i="6" s="1"/>
  <c r="AK102" i="6" s="1"/>
  <c r="AM102" i="6" s="1"/>
  <c r="AL103" i="6" s="1"/>
  <c r="AK103" i="6" s="1"/>
  <c r="AM103" i="6" s="1"/>
  <c r="AL104" i="6" s="1"/>
  <c r="AK104" i="6" s="1"/>
  <c r="AM104" i="6" s="1"/>
  <c r="AL105" i="6" s="1"/>
  <c r="AK105" i="6" s="1"/>
  <c r="AM105" i="6" s="1"/>
  <c r="AL106" i="6" s="1"/>
  <c r="AK106" i="6" s="1"/>
  <c r="AM106" i="6" s="1"/>
  <c r="AL107" i="6" s="1"/>
  <c r="AK107" i="6" s="1"/>
  <c r="AM107" i="6" s="1"/>
  <c r="AL108" i="6" s="1"/>
  <c r="AK108" i="6" s="1"/>
  <c r="AM108" i="6" s="1"/>
  <c r="AL109" i="6" s="1"/>
  <c r="AK109" i="6" s="1"/>
  <c r="AM109" i="6" s="1"/>
  <c r="AL110" i="6" s="1"/>
  <c r="AK110" i="6" s="1"/>
  <c r="AM110" i="6" s="1"/>
  <c r="AL111" i="6" s="1"/>
  <c r="AK111" i="6" s="1"/>
  <c r="AM111" i="6" s="1"/>
  <c r="AL112" i="6" s="1"/>
  <c r="AK112" i="6" s="1"/>
  <c r="AM112" i="6" s="1"/>
  <c r="AL113" i="6" s="1"/>
  <c r="AK113" i="6" s="1"/>
  <c r="AM113" i="6" s="1"/>
  <c r="AL114" i="6" s="1"/>
  <c r="AK114" i="6" s="1"/>
  <c r="AM114" i="6" s="1"/>
  <c r="AL115" i="6" s="1"/>
  <c r="AK115" i="6" s="1"/>
  <c r="AM115" i="6" s="1"/>
  <c r="AL116" i="6" s="1"/>
  <c r="AK116" i="6" s="1"/>
  <c r="AM116" i="6" s="1"/>
  <c r="AL117" i="6" s="1"/>
  <c r="AK117" i="6" s="1"/>
  <c r="AM117" i="6" s="1"/>
  <c r="AL118" i="6" s="1"/>
  <c r="AK118" i="6" s="1"/>
  <c r="AM118" i="6" s="1"/>
  <c r="AL119" i="6" s="1"/>
  <c r="AK119" i="6" s="1"/>
  <c r="AM119" i="6" s="1"/>
  <c r="AL120" i="6" s="1"/>
  <c r="AK120" i="6" s="1"/>
  <c r="AM120" i="6" s="1"/>
  <c r="AL121" i="6" s="1"/>
  <c r="AK121" i="6" s="1"/>
  <c r="AM121" i="6" s="1"/>
  <c r="AL122" i="6" s="1"/>
  <c r="AK122" i="6" s="1"/>
  <c r="AM122" i="6" s="1"/>
  <c r="AL123" i="6" s="1"/>
  <c r="AK123" i="6" s="1"/>
  <c r="AM123" i="6" s="1"/>
  <c r="AL124" i="6" s="1"/>
  <c r="AK124" i="6" s="1"/>
  <c r="AM124" i="6" s="1"/>
  <c r="AL125" i="6" s="1"/>
  <c r="AK125" i="6" s="1"/>
  <c r="AM125" i="6" s="1"/>
  <c r="AL126" i="6" s="1"/>
  <c r="AK126" i="6" s="1"/>
  <c r="AM126" i="6" s="1"/>
  <c r="AL127" i="6" s="1"/>
  <c r="AK127" i="6" s="1"/>
  <c r="AM127" i="6" s="1"/>
  <c r="AL128" i="6" s="1"/>
  <c r="AK128" i="6" s="1"/>
  <c r="AM128" i="6" s="1"/>
  <c r="AL129" i="6" s="1"/>
  <c r="AK129" i="6" s="1"/>
  <c r="AM129" i="6" s="1"/>
  <c r="AL130" i="6" s="1"/>
  <c r="AK130" i="6" s="1"/>
  <c r="AM130" i="6" s="1"/>
  <c r="AL131" i="6" s="1"/>
  <c r="AK131" i="6" s="1"/>
  <c r="AM131" i="6" s="1"/>
</calcChain>
</file>

<file path=xl/connections.xml><?xml version="1.0" encoding="utf-8"?>
<connections xmlns="http://schemas.openxmlformats.org/spreadsheetml/2006/main">
  <connection id="1" name="Conexão3" type="4" refreshedVersion="0" background="1">
    <webPr url="http://www.ipeadata.gov.br/ExibeSerie.aspx?serid=37796&amp;module=M" htmlTables="1" htmlFormat="all"/>
  </connection>
  <connection id="2" name="Conexão4" type="4" refreshedVersion="0" background="1">
    <webPr url="http://www.ipeadata.gov.br/ExibeSerie.aspx?serid=37796&amp;module=M" htmlTables="1" htmlFormat="all"/>
  </connection>
  <connection id="3" name="Conexão5" type="4" refreshedVersion="0" background="1">
    <webPr url="http://www.ipeadata.gov.br/ExibeSerie.aspx?serid=37796&amp;module=M" htmlTables="1" htmlFormat="all"/>
  </connection>
  <connection id="4" name="Conexão6" type="4" refreshedVersion="0" background="1">
    <webPr url="http://www.ipeadata.gov.br/ExibeSerie.aspx?serid=37796&amp;module=M" htmlTables="1" htmlFormat="all"/>
  </connection>
  <connection id="5" name="Conexão7" type="4" refreshedVersion="0" background="1">
    <webPr url="http://www.ipeadata.gov.br/ExibeSerie.aspx?serid=37796&amp;module=M" htmlTables="1" htmlFormat="all"/>
  </connection>
  <connection id="6" name="Conexão9" type="4" refreshedVersion="0" background="1">
    <webPr url="http://www.ipeadata.gov.br/ExibeSerie.aspx?serid=37796&amp;module=M" htmlTables="1" htmlFormat="all"/>
  </connection>
  <connection id="7" odcFile="Z:\Softwares\06. SQL\Conexões\IGPM.odc" name="IGPM" type="1" refreshedVersion="6" background="1" refreshOnLoad="1" saveData="1">
    <dbPr connection="DSN=indices;UID=consulta;DESCRIPTION={{indices de corre;};SERVER=192.168.1.200;DATABASE=indices;PORT=3306;" command="SELECT date as DATA, var as VAR FROM `indices`.`igpm`"/>
  </connection>
</connections>
</file>

<file path=xl/sharedStrings.xml><?xml version="1.0" encoding="utf-8"?>
<sst xmlns="http://schemas.openxmlformats.org/spreadsheetml/2006/main" count="950" uniqueCount="463">
  <si>
    <t>Holidays</t>
  </si>
  <si>
    <t>Data</t>
  </si>
  <si>
    <t>Prazo</t>
  </si>
  <si>
    <t>mês carteira</t>
  </si>
  <si>
    <t>Fluxo</t>
  </si>
  <si>
    <t>Duration</t>
  </si>
  <si>
    <t>Taxa Emissão</t>
  </si>
  <si>
    <t>Valor Emissão</t>
  </si>
  <si>
    <t>SÊNIOR</t>
  </si>
  <si>
    <t>LIQUIDAÇÃO</t>
  </si>
  <si>
    <t>Assessor Legal</t>
  </si>
  <si>
    <t>Custódia</t>
  </si>
  <si>
    <t>Distribuição</t>
  </si>
  <si>
    <t>Escriturador</t>
  </si>
  <si>
    <t>Fiduciário</t>
  </si>
  <si>
    <t>Rating</t>
  </si>
  <si>
    <t>Base Cálculo</t>
  </si>
  <si>
    <t>Defasagem Fluxo</t>
  </si>
  <si>
    <t>Data de Emissão</t>
  </si>
  <si>
    <t>1º Aniversário</t>
  </si>
  <si>
    <t>Vencimento</t>
  </si>
  <si>
    <t>Taxa Carteira</t>
  </si>
  <si>
    <t>Séries</t>
  </si>
  <si>
    <t>aniversário 1</t>
  </si>
  <si>
    <t>aniversário 2</t>
  </si>
  <si>
    <t>base_mês</t>
  </si>
  <si>
    <t>dias</t>
  </si>
  <si>
    <t>PMT</t>
  </si>
  <si>
    <t>AMT</t>
  </si>
  <si>
    <t>VP</t>
  </si>
  <si>
    <t>Tipo</t>
  </si>
  <si>
    <t>Periodicidade</t>
  </si>
  <si>
    <t>-</t>
  </si>
  <si>
    <t>pagamento</t>
  </si>
  <si>
    <t>Indexador</t>
  </si>
  <si>
    <t>IGPM</t>
  </si>
  <si>
    <t>JUROS</t>
  </si>
  <si>
    <t>SALDO</t>
  </si>
  <si>
    <t>%AMT</t>
  </si>
  <si>
    <t>TOTAL</t>
  </si>
  <si>
    <t>CUSTOS &amp; DESPESAS</t>
  </si>
  <si>
    <t>DESCRIÇÃO</t>
  </si>
  <si>
    <t>Emissão</t>
  </si>
  <si>
    <t>CVM</t>
  </si>
  <si>
    <t>CETIP</t>
  </si>
  <si>
    <t>VP@COMPRA</t>
  </si>
  <si>
    <t>VP@EMISSÂO</t>
  </si>
  <si>
    <t>Sênior - Emissão</t>
  </si>
  <si>
    <t>Data Emissão</t>
  </si>
  <si>
    <t>Carência</t>
  </si>
  <si>
    <t>Mensal</t>
  </si>
  <si>
    <t>Tipo de Operação</t>
  </si>
  <si>
    <t>Chave Primária</t>
  </si>
  <si>
    <t>Contagem</t>
  </si>
  <si>
    <t>Empreendimento</t>
  </si>
  <si>
    <t>Bloco</t>
  </si>
  <si>
    <t>Unidade</t>
  </si>
  <si>
    <t>Cliente</t>
  </si>
  <si>
    <t>Dt_Vencimento</t>
  </si>
  <si>
    <t>Dt_Pagamento</t>
  </si>
  <si>
    <t>Valor Pago</t>
  </si>
  <si>
    <t>Vencimento Ajustado</t>
  </si>
  <si>
    <t>Vencimento Ajustado II</t>
  </si>
  <si>
    <t>Pagamento Ajustado II</t>
  </si>
  <si>
    <t>Status Parcela</t>
  </si>
  <si>
    <t>Aging Atraso</t>
  </si>
  <si>
    <t>Ordem</t>
  </si>
  <si>
    <t>% Part</t>
  </si>
  <si>
    <t>Nome</t>
  </si>
  <si>
    <t>CPF / CNPJ</t>
  </si>
  <si>
    <t>PF ou PJ</t>
  </si>
  <si>
    <t>Data Venda</t>
  </si>
  <si>
    <t>Data Nascimento</t>
  </si>
  <si>
    <t>Valor da Venda</t>
  </si>
  <si>
    <t>Valor Atualizado de Venda</t>
  </si>
  <si>
    <t>Sistema de Amortização</t>
  </si>
  <si>
    <t>Taxa de Capitalização Anual Efetiva</t>
  </si>
  <si>
    <t>Tipo de Documento</t>
  </si>
  <si>
    <t>Área Útil</t>
  </si>
  <si>
    <t>MIP</t>
  </si>
  <si>
    <t>DFI</t>
  </si>
  <si>
    <t>Valor Presente</t>
  </si>
  <si>
    <t>Valor Futuro</t>
  </si>
  <si>
    <t>Parcelas em Atraso</t>
  </si>
  <si>
    <t>Total em Atraso ( $ )</t>
  </si>
  <si>
    <t>Última Parcela</t>
  </si>
  <si>
    <t>Parcelas Pagas</t>
  </si>
  <si>
    <t>Parcelas a Pagar</t>
  </si>
  <si>
    <t>Idade</t>
  </si>
  <si>
    <t>1º Pagamento</t>
  </si>
  <si>
    <t>Prazo Total</t>
  </si>
  <si>
    <t>INADIMPLÊNCIA</t>
  </si>
  <si>
    <t>Índice</t>
  </si>
  <si>
    <t>Prazo Restante</t>
  </si>
  <si>
    <t>Valor Corrigido</t>
  </si>
  <si>
    <t>Concentração
CPF</t>
  </si>
  <si>
    <t>Concentração
UNIDADE</t>
  </si>
  <si>
    <t>Parcelas Pagas em Atraso &gt;30 dias</t>
  </si>
  <si>
    <t>Parcelas Pagas em Atraso &gt;0 dias</t>
  </si>
  <si>
    <t>LTV %</t>
  </si>
  <si>
    <t>Primeira Parcela</t>
  </si>
  <si>
    <t>Idade + Financiamento</t>
  </si>
  <si>
    <t>Delta Pagamento</t>
  </si>
  <si>
    <t>Total Parcelas</t>
  </si>
  <si>
    <t>Prazo Decorrido</t>
  </si>
  <si>
    <t>LTV MÉDIO</t>
  </si>
  <si>
    <t>Parcelas Pagas em Atraso &gt;30 dias nos últimos U12M</t>
  </si>
  <si>
    <t>Dias em Atraso U12M</t>
  </si>
  <si>
    <t>Parcela:
1-Mensal
2-Não-Mensal</t>
  </si>
  <si>
    <t>Estruturação</t>
  </si>
  <si>
    <t>MÁX</t>
  </si>
  <si>
    <t>MÉDIO</t>
  </si>
  <si>
    <t>CONCENTRAÇÃO CPF</t>
  </si>
  <si>
    <t>CPF / CNPJ²</t>
  </si>
  <si>
    <t>PF ou PJ²</t>
  </si>
  <si>
    <t>Data Nascimento²</t>
  </si>
  <si>
    <t>Idade²</t>
  </si>
  <si>
    <t>Idade + Financiamento²</t>
  </si>
  <si>
    <t>Status OBRA</t>
  </si>
  <si>
    <t>Período:
1-Pré-Chaves
2-Pós-Chaves</t>
  </si>
  <si>
    <t>Total 
não-mensais
[a]</t>
  </si>
  <si>
    <t>Total 
mensais
[b]</t>
  </si>
  <si>
    <t>Razão 
a/b</t>
  </si>
  <si>
    <t>Total mensais 
pós-chaves
[c]</t>
  </si>
  <si>
    <t>Total mensais
pré-chaves
[d]</t>
  </si>
  <si>
    <t>Razão
c/d</t>
  </si>
  <si>
    <t>Parcelas Pagas em Atraso &gt;90 dias nos últimos U12M</t>
  </si>
  <si>
    <t>Parcelas Pagas em Atraso &gt;60 dias nos últimos U12M</t>
  </si>
  <si>
    <t>Quadra</t>
  </si>
  <si>
    <t>%</t>
  </si>
  <si>
    <t>Custodiante</t>
  </si>
  <si>
    <t>Coordenador Líder</t>
  </si>
  <si>
    <t>Lastro</t>
  </si>
  <si>
    <t>SALDO DEVEDOR</t>
  </si>
  <si>
    <t>OVERCOLLATERAL</t>
  </si>
  <si>
    <t>FUNDOS DE GARANTIA</t>
  </si>
  <si>
    <t>Reserva</t>
  </si>
  <si>
    <t>Avaliação de Imóveis</t>
  </si>
  <si>
    <t>CAPTAÇÃO</t>
  </si>
  <si>
    <t>CONTRATOS ELEGÍVEIS</t>
  </si>
  <si>
    <t>SUB_PREFERENCIAL</t>
  </si>
  <si>
    <t>SUBORDINADA</t>
  </si>
  <si>
    <t>DATAS_OPERAÇÃO</t>
  </si>
  <si>
    <t>Prazo Meses</t>
  </si>
  <si>
    <t>Prazo Dias</t>
  </si>
  <si>
    <t>ICVM</t>
  </si>
  <si>
    <t>TIPO</t>
  </si>
  <si>
    <t>RESUMO_CARTEIRA</t>
  </si>
  <si>
    <t>&lt;90 DIAS</t>
  </si>
  <si>
    <t>&gt;90 DIAS</t>
  </si>
  <si>
    <t>VOLUME ELEGÍVEL (R$ MILHÕES)</t>
  </si>
  <si>
    <t>VALOR VENDA</t>
  </si>
  <si>
    <t>VALOR VENDA (IGPM+)</t>
  </si>
  <si>
    <t>CONCENTRAÇÃO UNIDADE</t>
  </si>
  <si>
    <t>PRAZO A VENCER</t>
  </si>
  <si>
    <t>PARCELAS A VENCER</t>
  </si>
  <si>
    <t>PRAZO DECORRIDO</t>
  </si>
  <si>
    <t>PARCELAS PAGAS</t>
  </si>
  <si>
    <t>MÍN.</t>
  </si>
  <si>
    <t>MOTIVO_INELEGIBILIDADE</t>
  </si>
  <si>
    <t>Planilha de Estruturação &amp; Análise</t>
  </si>
  <si>
    <t>TÍTULO</t>
  </si>
  <si>
    <t>CRI</t>
  </si>
  <si>
    <t>INÍCIO</t>
  </si>
  <si>
    <t>VENCIMENTO</t>
  </si>
  <si>
    <t>PRAZO TOTAL</t>
  </si>
  <si>
    <t>DATA BASE</t>
  </si>
  <si>
    <t>% Garantido</t>
  </si>
  <si>
    <t>Despesa</t>
  </si>
  <si>
    <t>PMT Média</t>
  </si>
  <si>
    <t>Volume (TIR)</t>
  </si>
  <si>
    <t>Volume (TX. Lastro)</t>
  </si>
  <si>
    <t>Prazo Médio</t>
  </si>
  <si>
    <t>SUMÁRIO OPERAÇÃO</t>
  </si>
  <si>
    <t>PERIODICIDADE</t>
  </si>
  <si>
    <t>LTV 2 %</t>
  </si>
  <si>
    <t>LTV 1 %</t>
  </si>
  <si>
    <t>Analisa 2º Comprador?</t>
  </si>
  <si>
    <t>PMT-CUSTO</t>
  </si>
  <si>
    <t>Defasagem Pgto</t>
  </si>
  <si>
    <t>% Saldo Sênior</t>
  </si>
  <si>
    <t>% PMT</t>
  </si>
  <si>
    <t>Sênior - Compra 1</t>
  </si>
  <si>
    <t>DELTA</t>
  </si>
  <si>
    <t>&lt;0</t>
  </si>
  <si>
    <t>&gt;0</t>
  </si>
  <si>
    <t>A + J</t>
  </si>
  <si>
    <t>VP@CART1</t>
  </si>
  <si>
    <t>VP@CART2</t>
  </si>
  <si>
    <t>Sub_P  - Emissão</t>
  </si>
  <si>
    <t>% Saldo</t>
  </si>
  <si>
    <t>Sub - Emissão</t>
  </si>
  <si>
    <t>Over - Emissão</t>
  </si>
  <si>
    <t>Lastro 2</t>
  </si>
  <si>
    <t>Sênior</t>
  </si>
  <si>
    <t>SubP</t>
  </si>
  <si>
    <t>Sub</t>
  </si>
  <si>
    <t>Over</t>
  </si>
  <si>
    <t>Custo</t>
  </si>
  <si>
    <t>LASTRO</t>
  </si>
  <si>
    <t>OBS</t>
  </si>
  <si>
    <t>Mínimo</t>
  </si>
  <si>
    <t>Máximo</t>
  </si>
  <si>
    <t>ANBIMA</t>
  </si>
  <si>
    <t>Agente Registrador</t>
  </si>
  <si>
    <t>Registro CVM</t>
  </si>
  <si>
    <t>Taxa Transação</t>
  </si>
  <si>
    <t>Utilização Mensal</t>
  </si>
  <si>
    <t>Taxa de gestão</t>
  </si>
  <si>
    <t>Rating Emissão</t>
  </si>
  <si>
    <t>Banco Liquidante</t>
  </si>
  <si>
    <t>Marketing da Distribuição</t>
  </si>
  <si>
    <t>Registro CDCA</t>
  </si>
  <si>
    <t>Registro CCI</t>
  </si>
  <si>
    <t>Pré-Registro  CDCA</t>
  </si>
  <si>
    <t>Descrição</t>
  </si>
  <si>
    <t>Categoria</t>
  </si>
  <si>
    <t>Assessoria Legal</t>
  </si>
  <si>
    <t>Securitizadora</t>
  </si>
  <si>
    <t>Escrituração</t>
  </si>
  <si>
    <t>Control Union</t>
  </si>
  <si>
    <t>Publicidade</t>
  </si>
  <si>
    <t>Avaliadores</t>
  </si>
  <si>
    <t>Alíquota</t>
  </si>
  <si>
    <t>Valor Unitário</t>
  </si>
  <si>
    <t>Rating Renovação</t>
  </si>
  <si>
    <t>Tarifa Conta</t>
  </si>
  <si>
    <t>Abertura Conta Vinculada</t>
  </si>
  <si>
    <t>Manuntenção Conta Vinculada</t>
  </si>
  <si>
    <t>Cobrado por QTDE</t>
  </si>
  <si>
    <t>Pré Registro CPR/NCR/CRP</t>
  </si>
  <si>
    <t>Pré-Registro Debênture</t>
  </si>
  <si>
    <t>Módulo de Distribuição de Títulos (MDA)</t>
  </si>
  <si>
    <t>Alíquota + Adicional</t>
  </si>
  <si>
    <t>Distribuições</t>
  </si>
  <si>
    <t>Adicional</t>
  </si>
  <si>
    <t>De R$0,00 a R$50 milhões</t>
  </si>
  <si>
    <t>De R$50 mm a R$250 milhões</t>
  </si>
  <si>
    <t>De R$250 mm a R$500 milhões</t>
  </si>
  <si>
    <t>De R$500 milhões a R$1 bilhão</t>
  </si>
  <si>
    <t>Estimativa</t>
  </si>
  <si>
    <t>Abertura dos Livros Escriturais</t>
  </si>
  <si>
    <t>Due Diligence</t>
  </si>
  <si>
    <t>INCLUIR</t>
  </si>
  <si>
    <t>FLAT</t>
  </si>
  <si>
    <t>NÃO</t>
  </si>
  <si>
    <t>ANUAL</t>
  </si>
  <si>
    <t>MENSAL</t>
  </si>
  <si>
    <t>Carta de Titularidade</t>
  </si>
  <si>
    <t>Cobrado por CCI</t>
  </si>
  <si>
    <t>RECORRENTE A VISTA</t>
  </si>
  <si>
    <t>STATUS</t>
  </si>
  <si>
    <t>Total Parcelas em Atraso</t>
  </si>
  <si>
    <t>Parcelas Atraso U12M &gt;30 DIAS</t>
  </si>
  <si>
    <t>Parcelas Atraso U12M &gt;60 DIAS</t>
  </si>
  <si>
    <t>Parcelas Atraso U12M &gt;90 DIAS</t>
  </si>
  <si>
    <t>Total Atraso U12M - DIAS</t>
  </si>
  <si>
    <t>Razão INTERMEDIÁRIA/MENSAL</t>
  </si>
  <si>
    <t>Razão Pós/Pré</t>
  </si>
  <si>
    <t>Valor de Avaliação</t>
  </si>
  <si>
    <t>Concentração CPF/CNPJ</t>
  </si>
  <si>
    <t>Concentração Unidade</t>
  </si>
  <si>
    <t>LTV Máximo</t>
  </si>
  <si>
    <t>LTV Mínimo</t>
  </si>
  <si>
    <t>Saldo Devedor MAX</t>
  </si>
  <si>
    <t>Saldo Devedor MIN</t>
  </si>
  <si>
    <t>Idade + Financiamento MAX</t>
  </si>
  <si>
    <t>Idade MIN</t>
  </si>
  <si>
    <t>PARÂMETRO</t>
  </si>
  <si>
    <t>CRITÉRIO</t>
  </si>
  <si>
    <t>Prazo Restante Mín</t>
  </si>
  <si>
    <t>TAXA CARTEIRA</t>
  </si>
  <si>
    <t>SUMÁRIO CARTEIRA</t>
  </si>
  <si>
    <t>LTV_ELEGÍVEIS</t>
  </si>
  <si>
    <t>RESUMO_CARTEIRA_ELEGÍVEL</t>
  </si>
  <si>
    <r>
      <t xml:space="preserve">VOLUME </t>
    </r>
    <r>
      <rPr>
        <sz val="10"/>
        <color theme="6" tint="-0.249977111117893"/>
        <rFont val="Arial"/>
        <family val="2"/>
      </rPr>
      <t>INELEGÍVEL</t>
    </r>
    <r>
      <rPr>
        <sz val="10"/>
        <color theme="0"/>
        <rFont val="Arial"/>
        <family val="2"/>
      </rPr>
      <t xml:space="preserve"> (R$ MILHÕES)</t>
    </r>
  </si>
  <si>
    <r>
      <t xml:space="preserve">CONTRATOS </t>
    </r>
    <r>
      <rPr>
        <sz val="10"/>
        <color theme="6" tint="-0.249977111117893"/>
        <rFont val="Arial"/>
        <family val="2"/>
      </rPr>
      <t>INELEGÍVEIS</t>
    </r>
  </si>
  <si>
    <t>Over - Lastro</t>
  </si>
  <si>
    <t>VP@LASTRO</t>
  </si>
  <si>
    <t>TIR</t>
  </si>
  <si>
    <t>Sub_Preferêncial</t>
  </si>
  <si>
    <t>Subordinada</t>
  </si>
  <si>
    <t>CRA</t>
  </si>
  <si>
    <t>Monitoramento</t>
  </si>
  <si>
    <t>Pré-Registro  CR</t>
  </si>
  <si>
    <t>Registro CR</t>
  </si>
  <si>
    <t>RECORRENTES</t>
  </si>
  <si>
    <t>Captação (+)</t>
  </si>
  <si>
    <t>Retenções (-)</t>
  </si>
  <si>
    <t>Líquidação</t>
  </si>
  <si>
    <t>All-In</t>
  </si>
  <si>
    <t>Obra 1</t>
  </si>
  <si>
    <t>Obra 2</t>
  </si>
  <si>
    <t>Obra 3</t>
  </si>
  <si>
    <t>Vencimentos no Mês</t>
  </si>
  <si>
    <t>Valores Mês</t>
  </si>
  <si>
    <t>Elegível</t>
  </si>
  <si>
    <t>Inelegível</t>
  </si>
  <si>
    <t>&lt;90</t>
  </si>
  <si>
    <t>&gt;90</t>
  </si>
  <si>
    <t>INADIMPLÊNCIA U12M</t>
  </si>
  <si>
    <t>MAIOR CONTRATO</t>
  </si>
  <si>
    <t>5 MAIORES</t>
  </si>
  <si>
    <t>10 MAIORES</t>
  </si>
  <si>
    <t>15 MAIORES</t>
  </si>
  <si>
    <t>Data de Aniversário</t>
  </si>
  <si>
    <t>Data de Pagamento</t>
  </si>
  <si>
    <t>Tai Mensal</t>
  </si>
  <si>
    <t>Pagamento de Juros</t>
  </si>
  <si>
    <t>Mês</t>
  </si>
  <si>
    <t>Valor Presente Emissão</t>
  </si>
  <si>
    <t>Preço Unitário Emissão</t>
  </si>
  <si>
    <t>Taxa de Emissão</t>
  </si>
  <si>
    <t>Qtde. CRI</t>
  </si>
  <si>
    <t>Saldo</t>
  </si>
  <si>
    <t>Custo A Vista ( - )</t>
  </si>
  <si>
    <t>Custo Recorrente ( - )</t>
  </si>
  <si>
    <t>LTV MÁX</t>
  </si>
  <si>
    <t>SD DEVEDOR MAX</t>
  </si>
  <si>
    <t>SD DEVEDOR MIN</t>
  </si>
  <si>
    <t>CONCENTRAÇÃO 1</t>
  </si>
  <si>
    <t>CONCENTRAÇÃO 2</t>
  </si>
  <si>
    <t>BEHAVIOR</t>
  </si>
  <si>
    <t>FLUXO FINANCEIRO</t>
  </si>
  <si>
    <t>IDADE</t>
  </si>
  <si>
    <t>Pulverizado</t>
  </si>
  <si>
    <t>SEM CUSTO</t>
  </si>
  <si>
    <t>SubP 2</t>
  </si>
  <si>
    <t>Sub 2</t>
  </si>
  <si>
    <t>Over 2</t>
  </si>
  <si>
    <t>RESIDENCIAL</t>
  </si>
  <si>
    <t>COMERCIAL</t>
  </si>
  <si>
    <t>LOTEAMENTO</t>
  </si>
  <si>
    <t>HOTEL</t>
  </si>
  <si>
    <t>OUTROS</t>
  </si>
  <si>
    <t>STATUS OBRA</t>
  </si>
  <si>
    <t>PERFORMADO</t>
  </si>
  <si>
    <t>NÃO PERFORMADO</t>
  </si>
  <si>
    <t>SP</t>
  </si>
  <si>
    <t>RJ</t>
  </si>
  <si>
    <t>MG</t>
  </si>
  <si>
    <t>RS</t>
  </si>
  <si>
    <t>PR</t>
  </si>
  <si>
    <t>SC</t>
  </si>
  <si>
    <t>BA</t>
  </si>
  <si>
    <t>DF</t>
  </si>
  <si>
    <t>GO</t>
  </si>
  <si>
    <t>PE</t>
  </si>
  <si>
    <t>ES</t>
  </si>
  <si>
    <t>CE</t>
  </si>
  <si>
    <t>PA</t>
  </si>
  <si>
    <t>MT</t>
  </si>
  <si>
    <t>AM</t>
  </si>
  <si>
    <t>MS</t>
  </si>
  <si>
    <t>MA</t>
  </si>
  <si>
    <t>RN</t>
  </si>
  <si>
    <t>PB</t>
  </si>
  <si>
    <t>AL</t>
  </si>
  <si>
    <t>PI</t>
  </si>
  <si>
    <t>SE</t>
  </si>
  <si>
    <t>RO</t>
  </si>
  <si>
    <t>TO</t>
  </si>
  <si>
    <t>AC</t>
  </si>
  <si>
    <t>RR</t>
  </si>
  <si>
    <t>Local</t>
  </si>
  <si>
    <t>TRIMESTRAL</t>
  </si>
  <si>
    <t>Servicer</t>
  </si>
  <si>
    <t>MENSAL/CLIENTE</t>
  </si>
  <si>
    <t>Originador CCB</t>
  </si>
  <si>
    <t>Cia Hipotecária</t>
  </si>
  <si>
    <t>PORCENTAGEM</t>
  </si>
  <si>
    <t>ESTADO</t>
  </si>
  <si>
    <t>Rótulos de Linha</t>
  </si>
  <si>
    <t>Total Geral</t>
  </si>
  <si>
    <t>Soma de PORCENTAGEM</t>
  </si>
  <si>
    <t>(Vários itens)</t>
  </si>
  <si>
    <t>ELEGÍVEIS POR ESTADO (VOLUME $)</t>
  </si>
  <si>
    <t>ELEGÍVEIS POR ESTADO (QTDE UNIDADES)</t>
  </si>
  <si>
    <t>CONCENTRAÇÃO_ELEGÍVEIS (UNIDADE)</t>
  </si>
  <si>
    <t>CONCENTRAÇÃO_ELEGÍVEIS (CLIENTE)</t>
  </si>
  <si>
    <t>MAIOR CONCENTRADO</t>
  </si>
  <si>
    <t>TIPO IMÓVEL (QTDE UNIDADES)</t>
  </si>
  <si>
    <t>TIPO IMÓVEL (VOLUME $)</t>
  </si>
  <si>
    <t>Subordinda Preferencial</t>
  </si>
  <si>
    <t>Subordinda</t>
  </si>
  <si>
    <t>Soma de Lastro</t>
  </si>
  <si>
    <t>Soma de Sênior</t>
  </si>
  <si>
    <t>Soma de Subordinda Preferencial</t>
  </si>
  <si>
    <t>SIM</t>
  </si>
  <si>
    <t>Custo A Vista* ( - )</t>
  </si>
  <si>
    <t>Custo Recorrente* ( - )</t>
  </si>
  <si>
    <t>Data Base</t>
  </si>
  <si>
    <t>Inicio</t>
  </si>
  <si>
    <t>Prazo Recebimentos</t>
  </si>
  <si>
    <t>Contratos Elegíveis</t>
  </si>
  <si>
    <t>LTV Médio</t>
  </si>
  <si>
    <t>CARACTERISTICAS DA OPERAÇÃO</t>
  </si>
  <si>
    <t>Fluxo PMT's</t>
  </si>
  <si>
    <t>DATA</t>
  </si>
  <si>
    <t>VAR</t>
  </si>
  <si>
    <t>Série</t>
  </si>
  <si>
    <t>Taxa Lastro</t>
  </si>
  <si>
    <t>Taxa de emissão</t>
  </si>
  <si>
    <t>CARACTERISTICAS DA CARTEIRA</t>
  </si>
  <si>
    <t>(Tudo)</t>
  </si>
  <si>
    <t>(vazio)</t>
  </si>
  <si>
    <t>Volume Elegível*</t>
  </si>
  <si>
    <t>*VP=VF, pois as parcelas futuras estão com um valor constante, sem aplicação de juros.</t>
  </si>
  <si>
    <t>All-In**</t>
  </si>
  <si>
    <t>**Valores líquidos de impostos</t>
  </si>
  <si>
    <t>Estruturação: 2%</t>
  </si>
  <si>
    <t>Emissão: 80.000</t>
  </si>
  <si>
    <t>Taxa gestão: 2.500</t>
  </si>
  <si>
    <t>ISEC: 173.326</t>
  </si>
  <si>
    <t>Distribuilção</t>
  </si>
  <si>
    <t>Resumo Carteira - SKY Empreendimentos</t>
  </si>
  <si>
    <t>Descrição da Oferta</t>
  </si>
  <si>
    <t>Instrumento de Captação:</t>
  </si>
  <si>
    <t>Emissor do CRI:</t>
  </si>
  <si>
    <t>ISEC SECURITIZADORA S.A.</t>
  </si>
  <si>
    <t>Data prevista para Emissão do CRI:</t>
  </si>
  <si>
    <t>Cedente:</t>
  </si>
  <si>
    <t>Custodiante/Fiduciário:</t>
  </si>
  <si>
    <t>VORTX</t>
  </si>
  <si>
    <t>Coordenador Líder:</t>
  </si>
  <si>
    <t>A definir</t>
  </si>
  <si>
    <t>Instrução ICVM</t>
  </si>
  <si>
    <t>Assessor Legal:</t>
  </si>
  <si>
    <t>Rating:</t>
  </si>
  <si>
    <t>Distribuição:</t>
  </si>
  <si>
    <t>Valor Estimado da Emissão:</t>
  </si>
  <si>
    <t>Bookbuilding:</t>
  </si>
  <si>
    <t>Não</t>
  </si>
  <si>
    <t>Remuneração CRI Sênior:</t>
  </si>
  <si>
    <t>Prazo:</t>
  </si>
  <si>
    <t>Lastro do CRI:</t>
  </si>
  <si>
    <t>Fluxo de Pagamento:</t>
  </si>
  <si>
    <t>Finalidade dos Recursos:</t>
  </si>
  <si>
    <t>Garantias:</t>
  </si>
  <si>
    <t>Prazo para Cessão Fiduciária Completa</t>
  </si>
  <si>
    <t>Covenants:</t>
  </si>
  <si>
    <t>Break Funding Fee:</t>
  </si>
  <si>
    <t>Controle e Gestão do Lastro:</t>
  </si>
  <si>
    <t>Despesas e Custos não estimadas:</t>
  </si>
  <si>
    <t>Despesas e Custos estimados:</t>
  </si>
  <si>
    <t>Liberação dos recursos</t>
  </si>
  <si>
    <t>Certificados de Recebíveis Imobiliários (“CRI”)</t>
  </si>
  <si>
    <t>ISEC</t>
  </si>
  <si>
    <t>Bradesco</t>
  </si>
  <si>
    <t>Vórtx</t>
  </si>
  <si>
    <t>CETIP | B3</t>
  </si>
  <si>
    <t>Custos Estimados Operação</t>
  </si>
  <si>
    <t>Volume Estimado Emissão</t>
  </si>
  <si>
    <t>Volume Estimado Clientes</t>
  </si>
  <si>
    <t>Prestador</t>
  </si>
  <si>
    <t>Valor a Vista</t>
  </si>
  <si>
    <t>Valor Recorrente</t>
  </si>
  <si>
    <t>TOTAL***</t>
  </si>
  <si>
    <t>Valor de Emissão</t>
  </si>
  <si>
    <t>Custo A Vista</t>
  </si>
  <si>
    <t>Custo Recorrente</t>
  </si>
  <si>
    <t>Liquidação</t>
  </si>
  <si>
    <t>All-in*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</si>
</sst>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5">
    <numFmt numFmtId="8" formatCode="&quot;R$&quot;#,##0.00;[Red]\-&quot;R$&quot;#,##0.00"/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_-;\-* #,##0_-;_-* &quot;-&quot;??_-;_-@_-"/>
    <numFmt numFmtId="167" formatCode="000"/>
    <numFmt numFmtId="168" formatCode="mm/yy"/>
    <numFmt numFmtId="169" formatCode="0.0000%"/>
    <numFmt numFmtId="170" formatCode="0.000%"/>
    <numFmt numFmtId="171" formatCode="General_)"/>
    <numFmt numFmtId="172" formatCode="#,##0.0_);\(#,##0.0\);#,##0.0_);@_)"/>
    <numFmt numFmtId="173" formatCode="0.0%_);\(0.0%\);0.0%_);@_)"/>
    <numFmt numFmtId="174" formatCode="#,##0_ ;\-#,##0\ "/>
    <numFmt numFmtId="175" formatCode="[$-416]mmmm\-yy;@"/>
    <numFmt numFmtId="176" formatCode="0.0%"/>
    <numFmt numFmtId="177" formatCode="&quot;Abaixo de&quot;\ 0%"/>
    <numFmt numFmtId="178" formatCode="&quot;Entre 10% e&quot;\ 0%"/>
    <numFmt numFmtId="179" formatCode="&quot;Entre 30% e&quot;\ 0%"/>
    <numFmt numFmtId="180" formatCode="&quot;Entre 20% e&quot;\ 0%"/>
    <numFmt numFmtId="181" formatCode="&quot;Entre 40% e&quot;\ 0%"/>
    <numFmt numFmtId="182" formatCode="&quot;Entre 50% e&quot;\ 0%"/>
    <numFmt numFmtId="183" formatCode="&quot;Entre 60% e&quot;\ 0%"/>
    <numFmt numFmtId="184" formatCode="&quot;Entre 70% e&quot;\ 0%"/>
    <numFmt numFmtId="185" formatCode="&quot;Entre 80% e&quot;\ 0%"/>
    <numFmt numFmtId="186" formatCode="&quot;Entre 90% e&quot;\ 0%"/>
    <numFmt numFmtId="187" formatCode="&quot;Acima de&quot;\ 0%"/>
    <numFmt numFmtId="188" formatCode="&quot;(&quot;dd\ \-\ [$-416]mmm\ \-\ yyyy&quot;)&quot;"/>
    <numFmt numFmtId="189" formatCode="0.0000000%"/>
    <numFmt numFmtId="190" formatCode="&quot;R$&quot;\ #,##0.00"/>
    <numFmt numFmtId="191" formatCode="_-* #,##0.0000000_-;\-* #,##0.0000000_-;_-* &quot;-&quot;???????_-;_-@_-"/>
    <numFmt numFmtId="192" formatCode="&quot;Aging Atraso | 01 a&quot;\ General&quot; dias&quot;"/>
    <numFmt numFmtId="193" formatCode="&quot;Aging Atraso | &quot;General&quot; a 60 dias&quot;"/>
    <numFmt numFmtId="194" formatCode="&quot;Aging Atraso | &quot;General&quot; a 90 dias&quot;"/>
    <numFmt numFmtId="195" formatCode="&quot;Aging Atraso | &gt;&quot;General"/>
    <numFmt numFmtId="196" formatCode="0\ &quot;Mês(es)&quot;"/>
    <numFmt numFmtId="197" formatCode="0\ &quot;Dia Útil&quot;"/>
    <numFmt numFmtId="198" formatCode="&quot;Valor Pago &gt;&quot;0"/>
    <numFmt numFmtId="199" formatCode="&quot;Valor em Atraso &gt;&quot;0"/>
    <numFmt numFmtId="200" formatCode="&quot;Valor em Atraso &lt; &quot;0"/>
    <numFmt numFmtId="201" formatCode="&quot;Valor Pago &lt; &quot;0"/>
    <numFmt numFmtId="202" formatCode="0.0000"/>
    <numFmt numFmtId="203" formatCode="_-* #,##0.00000000_-;\-* #,##0.00000000_-;_-* &quot;-&quot;??_-;_-@_-"/>
    <numFmt numFmtId="204" formatCode="General\ &quot;anos&quot;"/>
    <numFmt numFmtId="205" formatCode="0&quot;º MAIOR&quot;"/>
    <numFmt numFmtId="206" formatCode="_(&quot;R$&quot;\ * #,##0.00_);_(&quot;R$&quot;\ * \(#,##0.00\);_(&quot;R$&quot;\ * &quot;-&quot;??_);_(@_)"/>
    <numFmt numFmtId="207" formatCode="General\ &quot;meses&quot;"/>
    <numFmt numFmtId="208" formatCode="&quot;R$&quot;#,##0"/>
    <numFmt numFmtId="209" formatCode="dd/mm/yy;@"/>
    <numFmt numFmtId="210" formatCode="_-&quot;R$&quot;\ * #,##0.00_-;[Red]\-&quot;R$&quot;\ * #,##0.00_-;_-&quot;R$&quot;\ * &quot;-&quot;??_-;_-@_-"/>
    <numFmt numFmtId="211" formatCode="&quot;RESUMO CARTEIRA - EMP.:&quot;\ General"/>
    <numFmt numFmtId="212" formatCode="&quot;R$&quot;\ #,##0.00;\-&quot;R$&quot;#,##0.00"/>
    <numFmt numFmtId="213" formatCode="_-&quot;R$&quot;* #,##0_-;\-&quot;R$&quot;* #,##0_-;_-&quot;R$&quot;* &quot;-&quot;??_-;_-@_-"/>
    <numFmt numFmtId="214" formatCode="0.00000000%"/>
    <numFmt numFmtId="215" formatCode="_-&quot;R$&quot;\ * #,##0_-;\-&quot;R$&quot;\ * #,##0_-;_-&quot;R$&quot;\ * &quot;-&quot;??_-;_-@_-"/>
  </numFmts>
  <fonts count="60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i/>
      <sz val="11"/>
      <color theme="1"/>
      <name val="Century Gothic"/>
      <family val="2"/>
      <scheme val="minor"/>
    </font>
    <font>
      <sz val="10"/>
      <color indexed="8"/>
      <name val="MS Sans Serif"/>
      <family val="2"/>
    </font>
    <font>
      <b/>
      <sz val="10"/>
      <name val="Century Gothic"/>
      <family val="2"/>
      <scheme val="minor"/>
    </font>
    <font>
      <sz val="10"/>
      <name val="Arial"/>
      <family val="2"/>
    </font>
    <font>
      <b/>
      <sz val="10"/>
      <color theme="1"/>
      <name val="Century Gothic"/>
      <family val="2"/>
      <scheme val="minor"/>
    </font>
    <font>
      <sz val="10"/>
      <name val="Century Gothic"/>
      <family val="2"/>
      <scheme val="minor"/>
    </font>
    <font>
      <sz val="10"/>
      <color theme="1"/>
      <name val="Century Gothic"/>
      <family val="2"/>
      <scheme val="minor"/>
    </font>
    <font>
      <u/>
      <sz val="11"/>
      <color theme="10"/>
      <name val="Century Gothic"/>
      <family val="2"/>
      <scheme val="minor"/>
    </font>
    <font>
      <sz val="10"/>
      <name val="Times New Roman"/>
      <family val="1"/>
    </font>
    <font>
      <sz val="8"/>
      <name val="Times New Roman"/>
      <family val="1"/>
    </font>
    <font>
      <b/>
      <sz val="10"/>
      <color theme="0"/>
      <name val="Arial"/>
      <family val="2"/>
    </font>
    <font>
      <sz val="12"/>
      <color theme="1"/>
      <name val="Century Gothic"/>
      <family val="2"/>
      <scheme val="major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20"/>
      <color rgb="FF275F32"/>
      <name val="Arial"/>
      <family val="2"/>
    </font>
    <font>
      <b/>
      <sz val="15"/>
      <color rgb="FF275F32"/>
      <name val="Arial"/>
      <family val="2"/>
    </font>
    <font>
      <sz val="11"/>
      <color theme="0"/>
      <name val="Arial"/>
      <family val="2"/>
    </font>
    <font>
      <sz val="20"/>
      <color theme="0"/>
      <name val="Arial"/>
      <family val="2"/>
    </font>
    <font>
      <sz val="11"/>
      <name val="Century Gothic"/>
      <family val="2"/>
      <scheme val="minor"/>
    </font>
    <font>
      <sz val="11"/>
      <color theme="0"/>
      <name val="Century Gothic"/>
      <family val="2"/>
      <scheme val="minor"/>
    </font>
    <font>
      <i/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b/>
      <sz val="10"/>
      <color theme="0"/>
      <name val="Century Gothic"/>
      <family val="2"/>
      <scheme val="minor"/>
    </font>
    <font>
      <sz val="10"/>
      <color theme="0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25"/>
      <color theme="0"/>
      <name val="Arial"/>
      <family val="2"/>
    </font>
    <font>
      <sz val="10"/>
      <color theme="6" tint="-0.249977111117893"/>
      <name val="Arial"/>
      <family val="2"/>
    </font>
    <font>
      <sz val="11"/>
      <color rgb="FFFF0000"/>
      <name val="Century Gothic"/>
      <family val="2"/>
      <scheme val="minor"/>
    </font>
    <font>
      <sz val="12"/>
      <color theme="0"/>
      <name val="Century Gothic"/>
      <family val="2"/>
      <scheme val="minor"/>
    </font>
    <font>
      <sz val="18"/>
      <color theme="0"/>
      <name val="Arial"/>
      <family val="2"/>
    </font>
    <font>
      <b/>
      <sz val="12"/>
      <color theme="0"/>
      <name val="Arial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sz val="8"/>
      <color theme="1"/>
      <name val="Century Gothic"/>
      <family val="2"/>
      <scheme val="minor"/>
    </font>
    <font>
      <i/>
      <sz val="10"/>
      <name val="Segoe UI Light"/>
      <family val="2"/>
    </font>
    <font>
      <sz val="14"/>
      <color theme="1"/>
      <name val="Calibri"/>
      <family val="2"/>
    </font>
    <font>
      <sz val="12"/>
      <color theme="0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0"/>
      <name val="Calibri"/>
      <family val="2"/>
    </font>
    <font>
      <sz val="18"/>
      <color theme="1"/>
      <name val="Calibri"/>
      <family val="2"/>
    </font>
    <font>
      <b/>
      <sz val="14"/>
      <color theme="1"/>
      <name val="Calibri"/>
      <family val="2"/>
    </font>
    <font>
      <sz val="12"/>
      <color rgb="FF000000"/>
      <name val="Calibri"/>
      <family val="2"/>
    </font>
    <font>
      <i/>
      <sz val="12"/>
      <color rgb="FF000000"/>
      <name val="Calibri"/>
      <family val="2"/>
    </font>
    <font>
      <sz val="11"/>
      <color theme="0"/>
      <name val="Century Gothic"/>
      <family val="2"/>
      <scheme val="major"/>
    </font>
    <font>
      <sz val="11"/>
      <color theme="1"/>
      <name val="Century Gothic"/>
      <family val="2"/>
      <scheme val="major"/>
    </font>
    <font>
      <i/>
      <sz val="11"/>
      <color theme="1"/>
      <name val="Century Gothic"/>
      <family val="2"/>
      <scheme val="major"/>
    </font>
    <font>
      <b/>
      <sz val="11"/>
      <color theme="1"/>
      <name val="Century Gothic"/>
      <family val="2"/>
      <scheme val="major"/>
    </font>
    <font>
      <b/>
      <sz val="11"/>
      <color rgb="FFFF0000"/>
      <name val="Century Gothic"/>
      <family val="2"/>
      <scheme val="major"/>
    </font>
    <font>
      <b/>
      <sz val="11"/>
      <color theme="0"/>
      <name val="Tahoma"/>
      <family val="2"/>
    </font>
    <font>
      <sz val="11"/>
      <color theme="1"/>
      <name val="Tahoma"/>
      <family val="2"/>
    </font>
    <font>
      <b/>
      <i/>
      <sz val="11"/>
      <color theme="0"/>
      <name val="Tahoma"/>
      <family val="2"/>
    </font>
    <font>
      <sz val="11"/>
      <color rgb="FFFF0000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255F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75F3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1D472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D594F"/>
        <bgColor indexed="64"/>
      </patternFill>
    </fill>
    <fill>
      <patternFill patternType="solid">
        <fgColor rgb="FF105634"/>
        <bgColor indexed="64"/>
      </patternFill>
    </fill>
  </fills>
  <borders count="6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 style="mediumDashed">
        <color theme="2" tint="-0.749992370372631"/>
      </left>
      <right/>
      <top style="mediumDashed">
        <color theme="2" tint="-0.749992370372631"/>
      </top>
      <bottom/>
      <diagonal/>
    </border>
    <border>
      <left/>
      <right/>
      <top style="mediumDashed">
        <color theme="2" tint="-0.749992370372631"/>
      </top>
      <bottom/>
      <diagonal/>
    </border>
    <border>
      <left/>
      <right style="mediumDashed">
        <color theme="2" tint="-0.749992370372631"/>
      </right>
      <top style="mediumDashed">
        <color theme="2" tint="-0.749992370372631"/>
      </top>
      <bottom/>
      <diagonal/>
    </border>
    <border>
      <left style="mediumDashed">
        <color theme="2" tint="-0.749992370372631"/>
      </left>
      <right/>
      <top/>
      <bottom/>
      <diagonal/>
    </border>
    <border>
      <left/>
      <right style="mediumDashed">
        <color theme="2" tint="-0.749992370372631"/>
      </right>
      <top/>
      <bottom/>
      <diagonal/>
    </border>
    <border>
      <left style="mediumDashed">
        <color theme="2" tint="-0.749992370372631"/>
      </left>
      <right/>
      <top/>
      <bottom style="mediumDashed">
        <color theme="2" tint="-0.749992370372631"/>
      </bottom>
      <diagonal/>
    </border>
    <border>
      <left/>
      <right/>
      <top/>
      <bottom style="mediumDashed">
        <color theme="2" tint="-0.749992370372631"/>
      </bottom>
      <diagonal/>
    </border>
    <border>
      <left/>
      <right style="mediumDashed">
        <color theme="2" tint="-0.749992370372631"/>
      </right>
      <top/>
      <bottom style="mediumDashed">
        <color theme="2" tint="-0.749992370372631"/>
      </bottom>
      <diagonal/>
    </border>
    <border>
      <left/>
      <right/>
      <top style="mediumDashed">
        <color theme="3" tint="-0.499984740745262"/>
      </top>
      <bottom/>
      <diagonal/>
    </border>
    <border>
      <left/>
      <right/>
      <top/>
      <bottom style="medium">
        <color theme="3"/>
      </bottom>
      <diagonal/>
    </border>
    <border>
      <left style="medium">
        <color rgb="FF1D4725"/>
      </left>
      <right/>
      <top/>
      <bottom/>
      <diagonal/>
    </border>
    <border>
      <left/>
      <right style="medium">
        <color rgb="FF1D4725"/>
      </right>
      <top/>
      <bottom/>
      <diagonal/>
    </border>
    <border>
      <left style="medium">
        <color rgb="FF1D4725"/>
      </left>
      <right/>
      <top/>
      <bottom style="medium">
        <color rgb="FF1D4725"/>
      </bottom>
      <diagonal/>
    </border>
    <border>
      <left/>
      <right/>
      <top/>
      <bottom style="medium">
        <color rgb="FF1D4725"/>
      </bottom>
      <diagonal/>
    </border>
    <border>
      <left/>
      <right style="medium">
        <color rgb="FF1D4725"/>
      </right>
      <top/>
      <bottom style="medium">
        <color rgb="FF1D4725"/>
      </bottom>
      <diagonal/>
    </border>
    <border>
      <left style="medium">
        <color rgb="FF1D4725"/>
      </left>
      <right/>
      <top style="medium">
        <color rgb="FF1D4725"/>
      </top>
      <bottom style="medium">
        <color rgb="FF1D4725"/>
      </bottom>
      <diagonal/>
    </border>
    <border>
      <left/>
      <right/>
      <top style="medium">
        <color rgb="FF1D4725"/>
      </top>
      <bottom style="medium">
        <color rgb="FF1D4725"/>
      </bottom>
      <diagonal/>
    </border>
    <border>
      <left/>
      <right style="medium">
        <color rgb="FF1D4725"/>
      </right>
      <top style="medium">
        <color rgb="FF1D4725"/>
      </top>
      <bottom style="medium">
        <color rgb="FF1D4725"/>
      </bottom>
      <diagonal/>
    </border>
    <border>
      <left/>
      <right/>
      <top style="medium">
        <color rgb="FF1D4725"/>
      </top>
      <bottom/>
      <diagonal/>
    </border>
    <border>
      <left style="medium">
        <color rgb="FF1D4725"/>
      </left>
      <right/>
      <top style="medium">
        <color rgb="FF1D4725"/>
      </top>
      <bottom/>
      <diagonal/>
    </border>
    <border>
      <left/>
      <right style="medium">
        <color rgb="FF1D4725"/>
      </right>
      <top style="medium">
        <color rgb="FF1D4725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0" fontId="5" fillId="0" borderId="0"/>
    <xf numFmtId="0" fontId="9" fillId="0" borderId="0" applyNumberFormat="0" applyFill="0" applyBorder="0" applyAlignment="0" applyProtection="0"/>
    <xf numFmtId="171" fontId="10" fillId="0" borderId="0" applyFont="0" applyFill="0" applyBorder="0" applyAlignment="0" applyProtection="0"/>
    <xf numFmtId="172" fontId="11" fillId="0" borderId="0" applyFont="0" applyFill="0" applyBorder="0" applyProtection="0">
      <alignment horizontal="right"/>
    </xf>
    <xf numFmtId="173" fontId="11" fillId="0" borderId="0" applyFont="0" applyFill="0" applyBorder="0" applyProtection="0">
      <alignment horizontal="right"/>
    </xf>
    <xf numFmtId="0" fontId="14" fillId="0" borderId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206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3">
    <xf numFmtId="0" fontId="0" fillId="0" borderId="0" xfId="0"/>
    <xf numFmtId="0" fontId="4" fillId="0" borderId="0" xfId="3" applyFont="1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/>
    <xf numFmtId="0" fontId="15" fillId="0" borderId="0" xfId="0" applyFont="1" applyFill="1" applyBorder="1"/>
    <xf numFmtId="0" fontId="15" fillId="0" borderId="0" xfId="0" applyFont="1" applyFill="1"/>
    <xf numFmtId="3" fontId="7" fillId="0" borderId="1" xfId="2" applyNumberFormat="1" applyFont="1" applyFill="1" applyBorder="1" applyAlignment="1"/>
    <xf numFmtId="0" fontId="2" fillId="0" borderId="0" xfId="0" applyFont="1" applyAlignment="1">
      <alignment horizontal="center"/>
    </xf>
    <xf numFmtId="0" fontId="19" fillId="4" borderId="1" xfId="0" applyFont="1" applyFill="1" applyBorder="1" applyAlignment="1">
      <alignment horizontal="center"/>
    </xf>
    <xf numFmtId="0" fontId="15" fillId="0" borderId="16" xfId="0" applyFont="1" applyBorder="1"/>
    <xf numFmtId="0" fontId="20" fillId="0" borderId="17" xfId="0" applyFont="1" applyBorder="1" applyAlignment="1">
      <alignment horizontal="center" vertical="center"/>
    </xf>
    <xf numFmtId="0" fontId="15" fillId="0" borderId="18" xfId="0" applyFont="1" applyBorder="1"/>
    <xf numFmtId="0" fontId="20" fillId="0" borderId="19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5" fillId="0" borderId="0" xfId="0" applyFont="1" applyBorder="1"/>
    <xf numFmtId="0" fontId="15" fillId="0" borderId="20" xfId="0" applyFont="1" applyBorder="1"/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15" fillId="0" borderId="23" xfId="0" applyFont="1" applyBorder="1"/>
    <xf numFmtId="0" fontId="15" fillId="0" borderId="1" xfId="0" applyFont="1" applyBorder="1"/>
    <xf numFmtId="0" fontId="15" fillId="0" borderId="24" xfId="0" applyFont="1" applyBorder="1"/>
    <xf numFmtId="43" fontId="15" fillId="0" borderId="0" xfId="1" applyFont="1"/>
    <xf numFmtId="0" fontId="18" fillId="3" borderId="1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4" xfId="0" applyFont="1" applyFill="1" applyBorder="1" applyAlignment="1">
      <alignment horizontal="center" vertical="center" wrapText="1"/>
    </xf>
    <xf numFmtId="43" fontId="15" fillId="0" borderId="0" xfId="1" applyFont="1" applyAlignment="1">
      <alignment horizontal="center"/>
    </xf>
    <xf numFmtId="43" fontId="15" fillId="0" borderId="0" xfId="1" applyFont="1" applyFill="1" applyBorder="1" applyAlignment="1">
      <alignment horizontal="center"/>
    </xf>
    <xf numFmtId="174" fontId="19" fillId="4" borderId="1" xfId="1" applyNumberFormat="1" applyFont="1" applyFill="1" applyBorder="1" applyAlignment="1">
      <alignment horizontal="center"/>
    </xf>
    <xf numFmtId="43" fontId="19" fillId="4" borderId="1" xfId="1" applyFont="1" applyFill="1" applyBorder="1" applyAlignment="1">
      <alignment horizontal="center"/>
    </xf>
    <xf numFmtId="10" fontId="19" fillId="4" borderId="1" xfId="2" applyNumberFormat="1" applyFont="1" applyFill="1" applyBorder="1" applyAlignment="1">
      <alignment horizontal="center" vertical="center"/>
    </xf>
    <xf numFmtId="10" fontId="19" fillId="4" borderId="1" xfId="2" applyNumberFormat="1" applyFont="1" applyFill="1" applyBorder="1" applyAlignment="1">
      <alignment horizontal="center"/>
    </xf>
    <xf numFmtId="2" fontId="19" fillId="4" borderId="1" xfId="2" applyNumberFormat="1" applyFont="1" applyFill="1" applyBorder="1" applyAlignment="1">
      <alignment horizontal="center"/>
    </xf>
    <xf numFmtId="14" fontId="19" fillId="4" borderId="1" xfId="0" applyNumberFormat="1" applyFont="1" applyFill="1" applyBorder="1" applyAlignment="1">
      <alignment horizontal="center"/>
    </xf>
    <xf numFmtId="0" fontId="19" fillId="4" borderId="5" xfId="0" applyFont="1" applyFill="1" applyBorder="1" applyAlignment="1">
      <alignment horizontal="center"/>
    </xf>
    <xf numFmtId="164" fontId="19" fillId="4" borderId="5" xfId="1" applyNumberFormat="1" applyFont="1" applyFill="1" applyBorder="1" applyAlignment="1">
      <alignment horizontal="center"/>
    </xf>
    <xf numFmtId="166" fontId="15" fillId="0" borderId="0" xfId="1" applyNumberFormat="1" applyFont="1" applyAlignment="1">
      <alignment horizontal="center"/>
    </xf>
    <xf numFmtId="166" fontId="15" fillId="0" borderId="0" xfId="0" applyNumberFormat="1" applyFont="1" applyFill="1"/>
    <xf numFmtId="10" fontId="15" fillId="0" borderId="0" xfId="2" applyNumberFormat="1" applyFont="1" applyFill="1"/>
    <xf numFmtId="164" fontId="15" fillId="0" borderId="0" xfId="1" applyNumberFormat="1" applyFont="1" applyFill="1"/>
    <xf numFmtId="0" fontId="16" fillId="0" borderId="3" xfId="0" applyFont="1" applyFill="1" applyBorder="1" applyAlignment="1">
      <alignment horizontal="center" vertical="center"/>
    </xf>
    <xf numFmtId="0" fontId="17" fillId="0" borderId="15" xfId="0" applyFont="1" applyFill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8" fontId="17" fillId="4" borderId="1" xfId="0" applyNumberFormat="1" applyFont="1" applyFill="1" applyBorder="1" applyAlignment="1">
      <alignment horizontal="center"/>
    </xf>
    <xf numFmtId="14" fontId="15" fillId="4" borderId="1" xfId="0" applyNumberFormat="1" applyFont="1" applyFill="1" applyBorder="1" applyAlignment="1">
      <alignment horizontal="center"/>
    </xf>
    <xf numFmtId="1" fontId="15" fillId="4" borderId="1" xfId="0" applyNumberFormat="1" applyFont="1" applyFill="1" applyBorder="1" applyAlignment="1">
      <alignment horizontal="center"/>
    </xf>
    <xf numFmtId="166" fontId="15" fillId="4" borderId="1" xfId="1" applyNumberFormat="1" applyFont="1" applyFill="1" applyBorder="1" applyAlignment="1">
      <alignment horizontal="center"/>
    </xf>
    <xf numFmtId="169" fontId="15" fillId="4" borderId="1" xfId="2" applyNumberFormat="1" applyFont="1" applyFill="1" applyBorder="1" applyAlignment="1">
      <alignment horizontal="center"/>
    </xf>
    <xf numFmtId="169" fontId="15" fillId="0" borderId="6" xfId="2" applyNumberFormat="1" applyFont="1" applyFill="1" applyBorder="1" applyAlignment="1">
      <alignment horizontal="center"/>
    </xf>
    <xf numFmtId="166" fontId="15" fillId="4" borderId="6" xfId="1" applyNumberFormat="1" applyFont="1" applyFill="1" applyBorder="1" applyAlignment="1">
      <alignment horizontal="center"/>
    </xf>
    <xf numFmtId="14" fontId="24" fillId="0" borderId="0" xfId="5" applyNumberFormat="1" applyFont="1" applyFill="1" applyBorder="1" applyAlignment="1">
      <alignment horizontal="center"/>
    </xf>
    <xf numFmtId="14" fontId="1" fillId="0" borderId="0" xfId="0" applyNumberFormat="1" applyFont="1" applyAlignment="1">
      <alignment horizontal="center"/>
    </xf>
    <xf numFmtId="14" fontId="15" fillId="0" borderId="0" xfId="0" applyNumberFormat="1" applyFont="1" applyBorder="1"/>
    <xf numFmtId="0" fontId="12" fillId="2" borderId="1" xfId="0" applyFont="1" applyFill="1" applyBorder="1" applyAlignment="1" applyProtection="1">
      <alignment horizontal="center" vertical="center"/>
      <protection hidden="1"/>
    </xf>
    <xf numFmtId="0" fontId="18" fillId="3" borderId="1" xfId="0" applyFont="1" applyFill="1" applyBorder="1" applyAlignment="1" applyProtection="1">
      <alignment horizontal="center" vertical="center" wrapText="1"/>
      <protection hidden="1"/>
    </xf>
    <xf numFmtId="166" fontId="15" fillId="0" borderId="0" xfId="1" applyNumberFormat="1" applyFont="1" applyAlignment="1">
      <alignment horizontal="center"/>
    </xf>
    <xf numFmtId="0" fontId="19" fillId="0" borderId="0" xfId="0" applyFont="1" applyAlignment="1" applyProtection="1">
      <protection hidden="1"/>
    </xf>
    <xf numFmtId="0" fontId="19" fillId="0" borderId="0" xfId="0" applyFont="1" applyAlignment="1" applyProtection="1">
      <protection locked="0" hidden="1"/>
    </xf>
    <xf numFmtId="0" fontId="12" fillId="0" borderId="1" xfId="0" applyFont="1" applyFill="1" applyBorder="1" applyAlignment="1" applyProtection="1">
      <alignment horizontal="center" vertical="center" wrapText="1"/>
      <protection hidden="1"/>
    </xf>
    <xf numFmtId="0" fontId="19" fillId="0" borderId="0" xfId="0" applyFont="1" applyFill="1" applyAlignment="1" applyProtection="1">
      <protection locked="0" hidden="1"/>
    </xf>
    <xf numFmtId="0" fontId="22" fillId="2" borderId="1" xfId="0" applyFon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10" fontId="15" fillId="0" borderId="0" xfId="2" applyNumberFormat="1" applyFont="1" applyAlignment="1">
      <alignment horizontal="center"/>
    </xf>
    <xf numFmtId="1" fontId="0" fillId="3" borderId="1" xfId="2" applyNumberFormat="1" applyFont="1" applyFill="1" applyBorder="1" applyAlignment="1">
      <alignment horizontal="center"/>
    </xf>
    <xf numFmtId="10" fontId="0" fillId="3" borderId="1" xfId="2" applyNumberFormat="1" applyFont="1" applyFill="1" applyBorder="1" applyAlignment="1">
      <alignment horizontal="center"/>
    </xf>
    <xf numFmtId="10" fontId="0" fillId="3" borderId="1" xfId="2" applyNumberFormat="1" applyFont="1" applyFill="1" applyBorder="1"/>
    <xf numFmtId="9" fontId="0" fillId="0" borderId="0" xfId="2" applyFont="1" applyAlignment="1">
      <alignment horizontal="center"/>
    </xf>
    <xf numFmtId="0" fontId="26" fillId="0" borderId="0" xfId="0" applyFont="1" applyAlignment="1">
      <alignment horizontal="center"/>
    </xf>
    <xf numFmtId="43" fontId="0" fillId="0" borderId="0" xfId="1" applyFont="1" applyAlignment="1">
      <alignment horizontal="center"/>
    </xf>
    <xf numFmtId="189" fontId="0" fillId="0" borderId="0" xfId="2" applyNumberFormat="1" applyFont="1" applyAlignment="1">
      <alignment horizontal="center"/>
    </xf>
    <xf numFmtId="43" fontId="0" fillId="0" borderId="0" xfId="1" applyFont="1"/>
    <xf numFmtId="189" fontId="0" fillId="0" borderId="0" xfId="0" applyNumberFormat="1" applyAlignment="1">
      <alignment horizontal="center"/>
    </xf>
    <xf numFmtId="189" fontId="0" fillId="0" borderId="0" xfId="1" applyNumberFormat="1" applyFont="1" applyAlignment="1">
      <alignment horizontal="center"/>
    </xf>
    <xf numFmtId="0" fontId="27" fillId="0" borderId="0" xfId="0" applyFont="1" applyAlignment="1">
      <alignment horizontal="center"/>
    </xf>
    <xf numFmtId="189" fontId="27" fillId="0" borderId="0" xfId="0" applyNumberFormat="1" applyFont="1" applyAlignment="1">
      <alignment horizontal="center"/>
    </xf>
    <xf numFmtId="0" fontId="28" fillId="8" borderId="25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6" fillId="4" borderId="0" xfId="6" applyFont="1" applyFill="1" applyAlignment="1">
      <alignment horizontal="left" vertical="center"/>
    </xf>
    <xf numFmtId="190" fontId="8" fillId="4" borderId="0" xfId="0" applyNumberFormat="1" applyFont="1" applyFill="1" applyAlignment="1">
      <alignment horizontal="center" vertical="center"/>
    </xf>
    <xf numFmtId="189" fontId="8" fillId="4" borderId="0" xfId="6" applyNumberFormat="1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/>
    </xf>
    <xf numFmtId="166" fontId="22" fillId="2" borderId="1" xfId="1" applyNumberFormat="1" applyFont="1" applyFill="1" applyBorder="1" applyAlignment="1">
      <alignment horizontal="center"/>
    </xf>
    <xf numFmtId="0" fontId="15" fillId="0" borderId="1" xfId="0" applyFont="1" applyBorder="1" applyAlignment="1">
      <alignment horizontal="center"/>
    </xf>
    <xf numFmtId="166" fontId="15" fillId="10" borderId="1" xfId="1" applyNumberFormat="1" applyFont="1" applyFill="1" applyBorder="1" applyAlignment="1">
      <alignment horizontal="center"/>
    </xf>
    <xf numFmtId="0" fontId="15" fillId="10" borderId="1" xfId="0" applyFont="1" applyFill="1" applyBorder="1" applyAlignment="1">
      <alignment horizontal="center"/>
    </xf>
    <xf numFmtId="166" fontId="15" fillId="10" borderId="1" xfId="0" applyNumberFormat="1" applyFont="1" applyFill="1" applyBorder="1"/>
    <xf numFmtId="43" fontId="15" fillId="0" borderId="1" xfId="1" applyFont="1" applyBorder="1"/>
    <xf numFmtId="0" fontId="15" fillId="0" borderId="5" xfId="0" applyFont="1" applyBorder="1"/>
    <xf numFmtId="166" fontId="16" fillId="2" borderId="1" xfId="1" applyNumberFormat="1" applyFont="1" applyFill="1" applyBorder="1" applyAlignment="1">
      <alignment horizontal="center"/>
    </xf>
    <xf numFmtId="167" fontId="29" fillId="2" borderId="1" xfId="0" applyNumberFormat="1" applyFont="1" applyFill="1" applyBorder="1" applyAlignment="1">
      <alignment horizontal="center"/>
    </xf>
    <xf numFmtId="191" fontId="0" fillId="0" borderId="0" xfId="0" applyNumberFormat="1"/>
    <xf numFmtId="0" fontId="15" fillId="9" borderId="0" xfId="0" applyFont="1" applyFill="1"/>
    <xf numFmtId="9" fontId="0" fillId="0" borderId="0" xfId="2" applyFont="1" applyFill="1" applyAlignment="1">
      <alignment horizontal="center"/>
    </xf>
    <xf numFmtId="0" fontId="26" fillId="0" borderId="0" xfId="0" applyFont="1" applyFill="1" applyAlignment="1">
      <alignment horizontal="center"/>
    </xf>
    <xf numFmtId="43" fontId="0" fillId="0" borderId="0" xfId="1" applyFont="1" applyFill="1" applyAlignment="1">
      <alignment horizontal="center"/>
    </xf>
    <xf numFmtId="189" fontId="0" fillId="0" borderId="0" xfId="1" applyNumberFormat="1" applyFont="1" applyFill="1" applyAlignment="1">
      <alignment horizontal="center"/>
    </xf>
    <xf numFmtId="43" fontId="0" fillId="0" borderId="0" xfId="1" applyFont="1" applyFill="1"/>
    <xf numFmtId="0" fontId="23" fillId="2" borderId="10" xfId="0" applyFont="1" applyFill="1" applyBorder="1" applyAlignment="1">
      <alignment vertical="center"/>
    </xf>
    <xf numFmtId="0" fontId="23" fillId="2" borderId="11" xfId="0" applyFont="1" applyFill="1" applyBorder="1" applyAlignment="1">
      <alignment vertical="center"/>
    </xf>
    <xf numFmtId="0" fontId="23" fillId="2" borderId="13" xfId="0" applyFont="1" applyFill="1" applyBorder="1" applyAlignment="1">
      <alignment vertical="center"/>
    </xf>
    <xf numFmtId="0" fontId="25" fillId="2" borderId="2" xfId="0" applyFont="1" applyFill="1" applyBorder="1" applyAlignment="1">
      <alignment horizontal="center"/>
    </xf>
    <xf numFmtId="0" fontId="22" fillId="2" borderId="2" xfId="0" applyFont="1" applyFill="1" applyBorder="1" applyAlignment="1" applyProtection="1">
      <alignment horizontal="center" vertical="center"/>
      <protection locked="0"/>
    </xf>
    <xf numFmtId="0" fontId="22" fillId="2" borderId="6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>
      <alignment horizontal="center"/>
    </xf>
    <xf numFmtId="170" fontId="15" fillId="3" borderId="1" xfId="2" applyNumberFormat="1" applyFont="1" applyFill="1" applyBorder="1" applyAlignment="1">
      <alignment horizontal="center"/>
    </xf>
    <xf numFmtId="14" fontId="15" fillId="3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 applyProtection="1">
      <alignment horizontal="center" vertical="center" wrapText="1"/>
      <protection hidden="1"/>
    </xf>
    <xf numFmtId="0" fontId="25" fillId="2" borderId="1" xfId="0" applyFont="1" applyFill="1" applyBorder="1" applyAlignment="1">
      <alignment horizontal="center"/>
    </xf>
    <xf numFmtId="0" fontId="29" fillId="2" borderId="14" xfId="0" applyFont="1" applyFill="1" applyBorder="1" applyAlignment="1">
      <alignment horizontal="center" vertical="center"/>
    </xf>
    <xf numFmtId="0" fontId="29" fillId="2" borderId="14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 applyProtection="1">
      <alignment horizontal="center" vertical="center"/>
      <protection hidden="1"/>
    </xf>
    <xf numFmtId="175" fontId="12" fillId="2" borderId="4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29" fillId="2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92" fontId="13" fillId="3" borderId="1" xfId="0" applyNumberFormat="1" applyFont="1" applyFill="1" applyBorder="1" applyAlignment="1" applyProtection="1">
      <alignment horizontal="center" vertical="center"/>
    </xf>
    <xf numFmtId="193" fontId="13" fillId="3" borderId="1" xfId="0" applyNumberFormat="1" applyFont="1" applyFill="1" applyBorder="1" applyAlignment="1" applyProtection="1">
      <alignment horizontal="center" vertical="center"/>
    </xf>
    <xf numFmtId="194" fontId="13" fillId="3" borderId="1" xfId="0" applyNumberFormat="1" applyFont="1" applyFill="1" applyBorder="1" applyAlignment="1" applyProtection="1">
      <alignment horizontal="center" vertical="center"/>
    </xf>
    <xf numFmtId="195" fontId="13" fillId="3" borderId="1" xfId="0" applyNumberFormat="1" applyFont="1" applyFill="1" applyBorder="1" applyAlignment="1" applyProtection="1">
      <alignment horizontal="center" vertical="center"/>
    </xf>
    <xf numFmtId="0" fontId="13" fillId="3" borderId="1" xfId="0" applyFont="1" applyFill="1" applyBorder="1" applyAlignment="1" applyProtection="1">
      <alignment horizontal="center"/>
      <protection locked="0"/>
    </xf>
    <xf numFmtId="166" fontId="13" fillId="3" borderId="1" xfId="1" applyNumberFormat="1" applyFont="1" applyFill="1" applyBorder="1" applyAlignment="1" applyProtection="1">
      <alignment horizontal="center"/>
      <protection locked="0"/>
    </xf>
    <xf numFmtId="10" fontId="13" fillId="3" borderId="1" xfId="2" applyNumberFormat="1" applyFont="1" applyFill="1" applyBorder="1" applyAlignment="1" applyProtection="1">
      <alignment horizontal="center"/>
      <protection locked="0"/>
    </xf>
    <xf numFmtId="10" fontId="13" fillId="3" borderId="1" xfId="2" applyNumberFormat="1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 vertical="center"/>
    </xf>
    <xf numFmtId="14" fontId="29" fillId="2" borderId="1" xfId="0" applyNumberFormat="1" applyFont="1" applyFill="1" applyBorder="1" applyAlignment="1">
      <alignment horizontal="center" vertical="center" wrapText="1"/>
    </xf>
    <xf numFmtId="0" fontId="19" fillId="3" borderId="4" xfId="0" applyFont="1" applyFill="1" applyBorder="1" applyAlignment="1">
      <alignment horizontal="center" vertical="center" wrapText="1"/>
    </xf>
    <xf numFmtId="0" fontId="29" fillId="2" borderId="4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locked="0" hidden="1"/>
    </xf>
    <xf numFmtId="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0" fontId="0" fillId="0" borderId="0" xfId="2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5" fillId="0" borderId="0" xfId="0" applyFont="1" applyFill="1" applyAlignment="1">
      <alignment horizontal="center"/>
    </xf>
    <xf numFmtId="43" fontId="15" fillId="4" borderId="6" xfId="1" applyFont="1" applyFill="1" applyBorder="1" applyAlignment="1">
      <alignment horizontal="center"/>
    </xf>
    <xf numFmtId="43" fontId="15" fillId="4" borderId="1" xfId="1" applyFont="1" applyFill="1" applyBorder="1" applyAlignment="1">
      <alignment horizontal="center"/>
    </xf>
    <xf numFmtId="0" fontId="15" fillId="0" borderId="1" xfId="0" applyFont="1" applyFill="1" applyBorder="1"/>
    <xf numFmtId="174" fontId="15" fillId="0" borderId="1" xfId="1" applyNumberFormat="1" applyFont="1" applyFill="1" applyBorder="1" applyAlignment="1">
      <alignment horizontal="center"/>
    </xf>
    <xf numFmtId="196" fontId="15" fillId="3" borderId="1" xfId="1" applyNumberFormat="1" applyFont="1" applyFill="1" applyBorder="1" applyAlignment="1">
      <alignment horizontal="center"/>
    </xf>
    <xf numFmtId="197" fontId="15" fillId="3" borderId="1" xfId="0" applyNumberFormat="1" applyFont="1" applyFill="1" applyBorder="1" applyAlignment="1">
      <alignment horizontal="center"/>
    </xf>
    <xf numFmtId="0" fontId="19" fillId="0" borderId="0" xfId="0" applyFont="1"/>
    <xf numFmtId="0" fontId="19" fillId="0" borderId="1" xfId="0" applyFont="1" applyBorder="1"/>
    <xf numFmtId="0" fontId="30" fillId="0" borderId="0" xfId="0" applyFont="1" applyBorder="1"/>
    <xf numFmtId="0" fontId="30" fillId="0" borderId="0" xfId="0" applyFont="1"/>
    <xf numFmtId="0" fontId="19" fillId="0" borderId="0" xfId="0" applyFont="1" applyBorder="1"/>
    <xf numFmtId="0" fontId="22" fillId="2" borderId="1" xfId="0" applyFont="1" applyFill="1" applyBorder="1" applyAlignment="1">
      <alignment horizontal="center"/>
    </xf>
    <xf numFmtId="0" fontId="19" fillId="0" borderId="1" xfId="0" applyFont="1" applyFill="1" applyBorder="1"/>
    <xf numFmtId="43" fontId="15" fillId="4" borderId="13" xfId="1" applyFont="1" applyFill="1" applyBorder="1" applyAlignment="1">
      <alignment horizontal="center"/>
    </xf>
    <xf numFmtId="43" fontId="15" fillId="4" borderId="4" xfId="1" applyFon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Alignment="1"/>
    <xf numFmtId="9" fontId="0" fillId="9" borderId="0" xfId="0" applyNumberFormat="1" applyFill="1" applyAlignment="1"/>
    <xf numFmtId="9" fontId="34" fillId="0" borderId="0" xfId="2" applyFont="1" applyAlignment="1">
      <alignment horizontal="center"/>
    </xf>
    <xf numFmtId="9" fontId="0" fillId="0" borderId="0" xfId="0" applyNumberFormat="1" applyFont="1" applyAlignment="1"/>
    <xf numFmtId="0" fontId="27" fillId="11" borderId="1" xfId="0" applyFont="1" applyFill="1" applyBorder="1" applyAlignment="1">
      <alignment horizontal="center"/>
    </xf>
    <xf numFmtId="198" fontId="27" fillId="11" borderId="1" xfId="0" applyNumberFormat="1" applyFont="1" applyFill="1" applyBorder="1" applyAlignment="1">
      <alignment horizontal="center"/>
    </xf>
    <xf numFmtId="201" fontId="27" fillId="11" borderId="1" xfId="0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200" fontId="27" fillId="11" borderId="1" xfId="0" applyNumberFormat="1" applyFont="1" applyFill="1" applyBorder="1" applyAlignment="1">
      <alignment horizontal="center"/>
    </xf>
    <xf numFmtId="199" fontId="27" fillId="11" borderId="1" xfId="0" applyNumberFormat="1" applyFont="1" applyFill="1" applyBorder="1" applyAlignment="1">
      <alignment horizontal="center"/>
    </xf>
    <xf numFmtId="167" fontId="30" fillId="0" borderId="1" xfId="0" applyNumberFormat="1" applyFont="1" applyFill="1" applyBorder="1" applyAlignment="1">
      <alignment horizontal="center"/>
    </xf>
    <xf numFmtId="14" fontId="30" fillId="0" borderId="1" xfId="0" applyNumberFormat="1" applyFont="1" applyFill="1" applyBorder="1" applyAlignment="1">
      <alignment horizontal="center"/>
    </xf>
    <xf numFmtId="1" fontId="30" fillId="0" borderId="1" xfId="0" applyNumberFormat="1" applyFont="1" applyFill="1" applyBorder="1" applyAlignment="1">
      <alignment horizontal="center"/>
    </xf>
    <xf numFmtId="202" fontId="30" fillId="0" borderId="1" xfId="2" applyNumberFormat="1" applyFont="1" applyFill="1" applyBorder="1" applyAlignment="1">
      <alignment horizontal="center"/>
    </xf>
    <xf numFmtId="0" fontId="0" fillId="0" borderId="0" xfId="0" applyFill="1"/>
    <xf numFmtId="43" fontId="0" fillId="3" borderId="1" xfId="1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43" fontId="15" fillId="0" borderId="0" xfId="0" applyNumberFormat="1" applyFont="1"/>
    <xf numFmtId="0" fontId="15" fillId="0" borderId="0" xfId="0" applyFont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0" fillId="0" borderId="0" xfId="0" applyAlignment="1"/>
    <xf numFmtId="0" fontId="15" fillId="0" borderId="1" xfId="0" applyFont="1" applyFill="1" applyBorder="1" applyAlignment="1">
      <alignment horizontal="center"/>
    </xf>
    <xf numFmtId="14" fontId="12" fillId="2" borderId="1" xfId="0" applyNumberFormat="1" applyFont="1" applyFill="1" applyBorder="1" applyAlignment="1" applyProtection="1">
      <alignment horizontal="center" vertical="center" wrapText="1"/>
      <protection hidden="1"/>
    </xf>
    <xf numFmtId="14" fontId="19" fillId="0" borderId="0" xfId="0" applyNumberFormat="1" applyFont="1" applyAlignment="1" applyProtection="1">
      <protection locked="0" hidden="1"/>
    </xf>
    <xf numFmtId="14" fontId="18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/>
      <protection locked="0" hidden="1"/>
    </xf>
    <xf numFmtId="14" fontId="19" fillId="0" borderId="0" xfId="0" applyNumberFormat="1" applyFont="1" applyAlignment="1" applyProtection="1">
      <alignment horizontal="center"/>
      <protection locked="0" hidden="1"/>
    </xf>
    <xf numFmtId="0" fontId="19" fillId="0" borderId="0" xfId="0" applyFont="1" applyFill="1" applyAlignment="1" applyProtection="1">
      <alignment horizontal="center"/>
      <protection locked="0" hidden="1"/>
    </xf>
    <xf numFmtId="10" fontId="15" fillId="0" borderId="0" xfId="2" applyNumberFormat="1" applyFont="1" applyFill="1" applyBorder="1" applyAlignment="1">
      <alignment horizontal="center"/>
    </xf>
    <xf numFmtId="43" fontId="29" fillId="2" borderId="14" xfId="1" applyFont="1" applyFill="1" applyBorder="1" applyAlignment="1">
      <alignment horizontal="center" vertical="center" wrapText="1"/>
    </xf>
    <xf numFmtId="43" fontId="15" fillId="0" borderId="0" xfId="1" applyFont="1" applyFill="1" applyBorder="1"/>
    <xf numFmtId="0" fontId="15" fillId="0" borderId="1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43" fontId="15" fillId="4" borderId="1" xfId="1" applyNumberFormat="1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0" fontId="29" fillId="0" borderId="0" xfId="2" applyNumberFormat="1" applyFont="1" applyAlignment="1">
      <alignment horizontal="center"/>
    </xf>
    <xf numFmtId="10" fontId="0" fillId="0" borderId="0" xfId="2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9" xfId="0" applyFont="1" applyFill="1" applyBorder="1" applyAlignment="1">
      <alignment horizontal="center"/>
    </xf>
    <xf numFmtId="0" fontId="15" fillId="0" borderId="10" xfId="0" applyFont="1" applyFill="1" applyBorder="1" applyAlignment="1">
      <alignment horizontal="center"/>
    </xf>
    <xf numFmtId="176" fontId="15" fillId="0" borderId="0" xfId="0" applyNumberFormat="1" applyFont="1" applyFill="1" applyAlignment="1">
      <alignment horizontal="center"/>
    </xf>
    <xf numFmtId="176" fontId="15" fillId="0" borderId="9" xfId="0" applyNumberFormat="1" applyFont="1" applyFill="1" applyBorder="1" applyAlignment="1">
      <alignment horizontal="center"/>
    </xf>
    <xf numFmtId="176" fontId="15" fillId="0" borderId="10" xfId="0" applyNumberFormat="1" applyFont="1" applyFill="1" applyBorder="1" applyAlignment="1">
      <alignment horizontal="center"/>
    </xf>
    <xf numFmtId="9" fontId="29" fillId="2" borderId="14" xfId="2" applyFont="1" applyFill="1" applyBorder="1" applyAlignment="1">
      <alignment horizontal="center" vertical="center" wrapText="1"/>
    </xf>
    <xf numFmtId="10" fontId="8" fillId="0" borderId="0" xfId="2" applyNumberFormat="1" applyFont="1" applyFill="1" applyBorder="1" applyAlignment="1">
      <alignment horizontal="center"/>
    </xf>
    <xf numFmtId="165" fontId="0" fillId="0" borderId="0" xfId="11" applyFont="1" applyAlignment="1">
      <alignment horizontal="center"/>
    </xf>
    <xf numFmtId="1" fontId="8" fillId="0" borderId="0" xfId="2" applyNumberFormat="1" applyFont="1" applyFill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43" fontId="19" fillId="0" borderId="0" xfId="1" applyFont="1" applyAlignment="1" applyProtection="1">
      <alignment horizontal="center"/>
      <protection locked="0" hidden="1"/>
    </xf>
    <xf numFmtId="0" fontId="0" fillId="0" borderId="0" xfId="2" applyNumberFormat="1" applyFont="1" applyAlignment="1">
      <alignment horizontal="center"/>
    </xf>
    <xf numFmtId="43" fontId="40" fillId="0" borderId="0" xfId="12" applyFont="1"/>
    <xf numFmtId="0" fontId="0" fillId="0" borderId="0" xfId="0" applyFill="1" applyBorder="1" applyAlignment="1">
      <alignment vertical="center"/>
    </xf>
    <xf numFmtId="0" fontId="15" fillId="0" borderId="0" xfId="2" applyNumberFormat="1" applyFont="1" applyFill="1" applyBorder="1" applyAlignment="1">
      <alignment horizontal="center"/>
    </xf>
    <xf numFmtId="209" fontId="29" fillId="2" borderId="14" xfId="0" applyNumberFormat="1" applyFont="1" applyFill="1" applyBorder="1" applyAlignment="1">
      <alignment horizontal="center" vertical="center" wrapText="1"/>
    </xf>
    <xf numFmtId="209" fontId="0" fillId="0" borderId="0" xfId="0" applyNumberFormat="1" applyAlignment="1">
      <alignment horizontal="center"/>
    </xf>
    <xf numFmtId="209" fontId="15" fillId="0" borderId="0" xfId="0" applyNumberFormat="1" applyFont="1" applyFill="1" applyBorder="1" applyAlignment="1">
      <alignment horizontal="center"/>
    </xf>
    <xf numFmtId="209" fontId="15" fillId="0" borderId="0" xfId="0" applyNumberFormat="1" applyFont="1" applyFill="1" applyBorder="1"/>
    <xf numFmtId="0" fontId="15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5" fillId="0" borderId="0" xfId="0" applyFont="1" applyBorder="1" applyAlignment="1">
      <alignment vertical="center"/>
    </xf>
    <xf numFmtId="43" fontId="15" fillId="0" borderId="0" xfId="1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4" fillId="0" borderId="26" xfId="0" applyFont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7" xfId="0" applyFont="1" applyBorder="1" applyAlignment="1">
      <alignment vertical="center"/>
    </xf>
    <xf numFmtId="0" fontId="44" fillId="0" borderId="0" xfId="0" applyFont="1" applyFill="1" applyBorder="1" applyAlignment="1">
      <alignment vertical="center"/>
    </xf>
    <xf numFmtId="0" fontId="44" fillId="0" borderId="27" xfId="0" applyFont="1" applyFill="1" applyBorder="1" applyAlignment="1">
      <alignment vertical="center"/>
    </xf>
    <xf numFmtId="0" fontId="44" fillId="0" borderId="28" xfId="0" applyFont="1" applyBorder="1" applyAlignment="1">
      <alignment vertical="center"/>
    </xf>
    <xf numFmtId="0" fontId="44" fillId="0" borderId="29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0" applyFont="1" applyBorder="1" applyAlignment="1">
      <alignment horizontal="center" vertical="center"/>
    </xf>
    <xf numFmtId="3" fontId="44" fillId="0" borderId="0" xfId="1" applyNumberFormat="1" applyFont="1" applyBorder="1" applyAlignment="1">
      <alignment horizontal="center" vertical="center"/>
    </xf>
    <xf numFmtId="0" fontId="37" fillId="0" borderId="0" xfId="0" applyFont="1" applyFill="1" applyBorder="1" applyAlignment="1">
      <alignment vertical="center"/>
    </xf>
    <xf numFmtId="0" fontId="22" fillId="0" borderId="0" xfId="0" applyFont="1" applyBorder="1"/>
    <xf numFmtId="0" fontId="38" fillId="0" borderId="0" xfId="0" applyFont="1" applyBorder="1" applyAlignment="1">
      <alignment horizontal="center"/>
    </xf>
    <xf numFmtId="10" fontId="39" fillId="0" borderId="0" xfId="2" applyNumberFormat="1" applyFont="1" applyBorder="1" applyAlignment="1">
      <alignment horizontal="center"/>
    </xf>
    <xf numFmtId="0" fontId="38" fillId="0" borderId="0" xfId="0" applyFont="1" applyBorder="1"/>
    <xf numFmtId="177" fontId="8" fillId="0" borderId="0" xfId="2" applyNumberFormat="1" applyFont="1" applyFill="1" applyBorder="1" applyAlignment="1"/>
    <xf numFmtId="10" fontId="7" fillId="0" borderId="0" xfId="2" applyNumberFormat="1" applyFont="1" applyFill="1" applyBorder="1" applyAlignment="1"/>
    <xf numFmtId="3" fontId="7" fillId="0" borderId="0" xfId="2" applyNumberFormat="1" applyFont="1" applyFill="1" applyBorder="1" applyAlignment="1">
      <alignment horizontal="center"/>
    </xf>
    <xf numFmtId="205" fontId="8" fillId="0" borderId="0" xfId="2" applyNumberFormat="1" applyFont="1" applyFill="1" applyBorder="1" applyAlignment="1">
      <alignment horizontal="center"/>
    </xf>
    <xf numFmtId="10" fontId="15" fillId="0" borderId="0" xfId="2" applyNumberFormat="1" applyFont="1" applyBorder="1" applyAlignment="1"/>
    <xf numFmtId="3" fontId="7" fillId="0" borderId="0" xfId="2" applyNumberFormat="1" applyFont="1" applyFill="1" applyBorder="1" applyAlignment="1"/>
    <xf numFmtId="0" fontId="44" fillId="0" borderId="0" xfId="0" applyFont="1" applyBorder="1" applyAlignment="1">
      <alignment horizontal="center" vertical="center"/>
    </xf>
    <xf numFmtId="10" fontId="0" fillId="0" borderId="0" xfId="0" applyNumberFormat="1"/>
    <xf numFmtId="0" fontId="26" fillId="0" borderId="0" xfId="0" applyFont="1" applyAlignment="1">
      <alignment vertical="center"/>
    </xf>
    <xf numFmtId="166" fontId="19" fillId="0" borderId="1" xfId="0" applyNumberFormat="1" applyFont="1" applyBorder="1"/>
    <xf numFmtId="9" fontId="1" fillId="0" borderId="52" xfId="2" applyFont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0" fillId="0" borderId="51" xfId="0" applyFont="1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27" fillId="0" borderId="50" xfId="0" applyFont="1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44" fillId="0" borderId="0" xfId="0" applyFont="1" applyAlignment="1">
      <alignment horizontal="left"/>
    </xf>
    <xf numFmtId="0" fontId="44" fillId="0" borderId="0" xfId="0" applyFont="1" applyAlignment="1"/>
    <xf numFmtId="0" fontId="44" fillId="14" borderId="0" xfId="0" applyFont="1" applyFill="1" applyBorder="1" applyAlignment="1">
      <alignment horizontal="left" vertical="center"/>
    </xf>
    <xf numFmtId="0" fontId="49" fillId="14" borderId="0" xfId="0" applyFont="1" applyFill="1" applyBorder="1" applyAlignment="1">
      <alignment vertical="center"/>
    </xf>
    <xf numFmtId="0" fontId="44" fillId="0" borderId="55" xfId="0" applyFont="1" applyFill="1" applyBorder="1" applyAlignment="1">
      <alignment horizontal="left" vertical="center"/>
    </xf>
    <xf numFmtId="0" fontId="44" fillId="0" borderId="55" xfId="0" applyFont="1" applyFill="1" applyBorder="1" applyAlignment="1">
      <alignment vertical="center"/>
    </xf>
    <xf numFmtId="0" fontId="44" fillId="15" borderId="56" xfId="0" applyFont="1" applyFill="1" applyBorder="1" applyAlignment="1">
      <alignment horizontal="left" vertical="center"/>
    </xf>
    <xf numFmtId="14" fontId="44" fillId="15" borderId="56" xfId="0" applyNumberFormat="1" applyFont="1" applyFill="1" applyBorder="1" applyAlignment="1">
      <alignment horizontal="justify" vertical="center"/>
    </xf>
    <xf numFmtId="0" fontId="49" fillId="0" borderId="55" xfId="0" applyFont="1" applyFill="1" applyBorder="1" applyAlignment="1">
      <alignment horizontal="justify" vertical="center"/>
    </xf>
    <xf numFmtId="0" fontId="44" fillId="15" borderId="55" xfId="0" applyFont="1" applyFill="1" applyBorder="1" applyAlignment="1">
      <alignment horizontal="left" vertical="center"/>
    </xf>
    <xf numFmtId="0" fontId="49" fillId="15" borderId="55" xfId="0" applyFont="1" applyFill="1" applyBorder="1" applyAlignment="1">
      <alignment horizontal="justify" vertical="center"/>
    </xf>
    <xf numFmtId="212" fontId="49" fillId="15" borderId="55" xfId="14" applyNumberFormat="1" applyFont="1" applyFill="1" applyBorder="1" applyAlignment="1">
      <alignment horizontal="justify" vertical="center"/>
    </xf>
    <xf numFmtId="10" fontId="49" fillId="15" borderId="55" xfId="0" applyNumberFormat="1" applyFont="1" applyFill="1" applyBorder="1" applyAlignment="1">
      <alignment vertical="center"/>
    </xf>
    <xf numFmtId="0" fontId="49" fillId="15" borderId="55" xfId="0" applyFont="1" applyFill="1" applyBorder="1" applyAlignment="1">
      <alignment vertical="center"/>
    </xf>
    <xf numFmtId="0" fontId="49" fillId="0" borderId="55" xfId="0" applyFont="1" applyFill="1" applyBorder="1" applyAlignment="1">
      <alignment vertical="center"/>
    </xf>
    <xf numFmtId="0" fontId="50" fillId="15" borderId="55" xfId="0" applyFont="1" applyFill="1" applyBorder="1" applyAlignment="1">
      <alignment horizontal="left" vertical="center"/>
    </xf>
    <xf numFmtId="0" fontId="44" fillId="15" borderId="55" xfId="0" applyFont="1" applyFill="1" applyBorder="1" applyAlignment="1">
      <alignment horizontal="justify" vertical="center"/>
    </xf>
    <xf numFmtId="0" fontId="44" fillId="15" borderId="59" xfId="0" applyFont="1" applyFill="1" applyBorder="1" applyAlignment="1">
      <alignment horizontal="justify" vertical="center"/>
    </xf>
    <xf numFmtId="207" fontId="49" fillId="0" borderId="55" xfId="0" applyNumberFormat="1" applyFont="1" applyFill="1" applyBorder="1" applyAlignment="1">
      <alignment horizontal="justify" vertical="center"/>
    </xf>
    <xf numFmtId="0" fontId="50" fillId="0" borderId="0" xfId="0" applyFont="1" applyFill="1" applyBorder="1" applyAlignment="1">
      <alignment horizontal="left" vertical="center"/>
    </xf>
    <xf numFmtId="0" fontId="44" fillId="15" borderId="47" xfId="0" applyFont="1" applyFill="1" applyBorder="1" applyAlignment="1">
      <alignment horizontal="left" vertical="center"/>
    </xf>
    <xf numFmtId="0" fontId="51" fillId="16" borderId="2" xfId="0" applyFont="1" applyFill="1" applyBorder="1" applyAlignment="1">
      <alignment horizontal="center"/>
    </xf>
    <xf numFmtId="44" fontId="51" fillId="16" borderId="2" xfId="14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14" fontId="52" fillId="0" borderId="0" xfId="2" applyNumberFormat="1" applyFont="1" applyFill="1" applyBorder="1" applyAlignment="1">
      <alignment horizontal="center"/>
    </xf>
    <xf numFmtId="44" fontId="52" fillId="0" borderId="0" xfId="14" applyFont="1" applyFill="1" applyBorder="1" applyAlignment="1">
      <alignment horizontal="center"/>
    </xf>
    <xf numFmtId="0" fontId="52" fillId="0" borderId="0" xfId="0" applyFont="1" applyFill="1" applyBorder="1"/>
    <xf numFmtId="213" fontId="54" fillId="0" borderId="0" xfId="14" applyNumberFormat="1" applyFont="1" applyFill="1" applyBorder="1" applyAlignment="1">
      <alignment horizontal="center" vertical="center"/>
    </xf>
    <xf numFmtId="213" fontId="55" fillId="0" borderId="0" xfId="14" applyNumberFormat="1" applyFont="1" applyFill="1" applyBorder="1" applyAlignment="1">
      <alignment horizontal="center" vertical="center"/>
    </xf>
    <xf numFmtId="174" fontId="54" fillId="0" borderId="0" xfId="14" applyNumberFormat="1" applyFont="1" applyFill="1" applyBorder="1" applyAlignment="1">
      <alignment horizontal="center" vertical="center"/>
    </xf>
    <xf numFmtId="0" fontId="56" fillId="17" borderId="0" xfId="0" applyFont="1" applyFill="1" applyBorder="1" applyAlignment="1">
      <alignment vertical="center"/>
    </xf>
    <xf numFmtId="0" fontId="58" fillId="17" borderId="0" xfId="0" applyFont="1" applyFill="1" applyBorder="1" applyAlignment="1">
      <alignment vertical="center"/>
    </xf>
    <xf numFmtId="215" fontId="57" fillId="4" borderId="3" xfId="11" applyNumberFormat="1" applyFont="1" applyFill="1" applyBorder="1" applyAlignment="1">
      <alignment horizontal="center" vertical="center"/>
    </xf>
    <xf numFmtId="207" fontId="57" fillId="4" borderId="3" xfId="0" applyNumberFormat="1" applyFont="1" applyFill="1" applyBorder="1" applyAlignment="1">
      <alignment horizontal="center" vertical="center"/>
    </xf>
    <xf numFmtId="204" fontId="57" fillId="4" borderId="3" xfId="0" applyNumberFormat="1" applyFont="1" applyFill="1" applyBorder="1" applyAlignment="1">
      <alignment horizontal="center" vertical="center"/>
    </xf>
    <xf numFmtId="10" fontId="57" fillId="4" borderId="3" xfId="0" applyNumberFormat="1" applyFont="1" applyFill="1" applyBorder="1" applyAlignment="1">
      <alignment horizontal="center" vertical="center"/>
    </xf>
    <xf numFmtId="0" fontId="0" fillId="0" borderId="0" xfId="0" applyBorder="1"/>
    <xf numFmtId="0" fontId="57" fillId="4" borderId="11" xfId="0" applyFont="1" applyFill="1" applyBorder="1" applyAlignment="1">
      <alignment horizontal="center" vertical="center"/>
    </xf>
    <xf numFmtId="215" fontId="59" fillId="4" borderId="0" xfId="11" applyNumberFormat="1" applyFont="1" applyFill="1" applyBorder="1" applyAlignment="1">
      <alignment horizontal="center" vertical="center"/>
    </xf>
    <xf numFmtId="215" fontId="57" fillId="4" borderId="0" xfId="11" applyNumberFormat="1" applyFont="1" applyFill="1" applyBorder="1" applyAlignment="1">
      <alignment horizontal="center" vertical="center"/>
    </xf>
    <xf numFmtId="10" fontId="57" fillId="4" borderId="0" xfId="0" applyNumberFormat="1" applyFont="1" applyFill="1" applyBorder="1" applyAlignment="1">
      <alignment horizontal="center" vertical="center"/>
    </xf>
    <xf numFmtId="0" fontId="48" fillId="5" borderId="53" xfId="0" applyFont="1" applyFill="1" applyBorder="1" applyAlignment="1">
      <alignment horizontal="center" vertical="center"/>
    </xf>
    <xf numFmtId="0" fontId="48" fillId="5" borderId="54" xfId="0" applyFont="1" applyFill="1" applyBorder="1" applyAlignment="1">
      <alignment horizontal="center" vertical="center"/>
    </xf>
    <xf numFmtId="0" fontId="44" fillId="0" borderId="57" xfId="0" applyFont="1" applyFill="1" applyBorder="1" applyAlignment="1">
      <alignment horizontal="left" vertical="center"/>
    </xf>
    <xf numFmtId="0" fontId="44" fillId="0" borderId="48" xfId="0" applyFont="1" applyFill="1" applyBorder="1" applyAlignment="1">
      <alignment horizontal="left" vertical="center"/>
    </xf>
    <xf numFmtId="0" fontId="44" fillId="15" borderId="57" xfId="0" applyFont="1" applyFill="1" applyBorder="1" applyAlignment="1">
      <alignment horizontal="left" vertical="center"/>
    </xf>
    <xf numFmtId="0" fontId="44" fillId="15" borderId="58" xfId="0" applyFont="1" applyFill="1" applyBorder="1" applyAlignment="1">
      <alignment horizontal="left" vertical="center"/>
    </xf>
    <xf numFmtId="0" fontId="44" fillId="0" borderId="0" xfId="0" applyFont="1" applyBorder="1" applyAlignment="1">
      <alignment horizontal="center" vertical="center"/>
    </xf>
    <xf numFmtId="3" fontId="44" fillId="0" borderId="0" xfId="1" applyNumberFormat="1" applyFont="1" applyBorder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45" fillId="0" borderId="41" xfId="0" applyFont="1" applyFill="1" applyBorder="1" applyAlignment="1">
      <alignment horizontal="center" vertical="center"/>
    </xf>
    <xf numFmtId="0" fontId="45" fillId="0" borderId="42" xfId="0" applyFont="1" applyFill="1" applyBorder="1" applyAlignment="1">
      <alignment horizontal="center" vertical="center"/>
    </xf>
    <xf numFmtId="0" fontId="45" fillId="0" borderId="43" xfId="0" applyFont="1" applyFill="1" applyBorder="1" applyAlignment="1">
      <alignment horizontal="center" vertical="center"/>
    </xf>
    <xf numFmtId="0" fontId="45" fillId="0" borderId="44" xfId="0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" vertical="center"/>
    </xf>
    <xf numFmtId="0" fontId="45" fillId="0" borderId="45" xfId="0" applyFont="1" applyFill="1" applyBorder="1" applyAlignment="1">
      <alignment horizontal="center" vertical="center"/>
    </xf>
    <xf numFmtId="0" fontId="44" fillId="0" borderId="41" xfId="0" applyFont="1" applyBorder="1" applyAlignment="1">
      <alignment horizontal="center" vertical="center"/>
    </xf>
    <xf numFmtId="0" fontId="44" fillId="0" borderId="42" xfId="0" applyFont="1" applyBorder="1" applyAlignment="1">
      <alignment horizontal="center" vertical="center"/>
    </xf>
    <xf numFmtId="0" fontId="44" fillId="0" borderId="43" xfId="0" applyFont="1" applyBorder="1" applyAlignment="1">
      <alignment horizontal="center" vertical="center"/>
    </xf>
    <xf numFmtId="208" fontId="44" fillId="0" borderId="44" xfId="1" applyNumberFormat="1" applyFont="1" applyFill="1" applyBorder="1" applyAlignment="1">
      <alignment horizontal="center" vertical="center"/>
    </xf>
    <xf numFmtId="208" fontId="44" fillId="0" borderId="0" xfId="1" applyNumberFormat="1" applyFont="1" applyFill="1" applyBorder="1" applyAlignment="1">
      <alignment horizontal="center" vertical="center"/>
    </xf>
    <xf numFmtId="208" fontId="44" fillId="0" borderId="45" xfId="1" applyNumberFormat="1" applyFont="1" applyFill="1" applyBorder="1" applyAlignment="1">
      <alignment horizontal="center" vertical="center"/>
    </xf>
    <xf numFmtId="0" fontId="44" fillId="0" borderId="29" xfId="0" applyFont="1" applyFill="1" applyBorder="1" applyAlignment="1">
      <alignment horizontal="center" vertical="center"/>
    </xf>
    <xf numFmtId="10" fontId="44" fillId="0" borderId="29" xfId="2" applyNumberFormat="1" applyFont="1" applyBorder="1" applyAlignment="1">
      <alignment horizontal="center" vertical="center"/>
    </xf>
    <xf numFmtId="10" fontId="44" fillId="0" borderId="30" xfId="2" applyNumberFormat="1" applyFont="1" applyBorder="1" applyAlignment="1">
      <alignment horizontal="center" vertical="center"/>
    </xf>
    <xf numFmtId="0" fontId="43" fillId="13" borderId="35" xfId="0" applyFont="1" applyFill="1" applyBorder="1" applyAlignment="1">
      <alignment horizontal="center" vertical="center" wrapText="1"/>
    </xf>
    <xf numFmtId="0" fontId="43" fillId="13" borderId="34" xfId="0" applyFont="1" applyFill="1" applyBorder="1" applyAlignment="1">
      <alignment horizontal="center" vertical="center" wrapText="1"/>
    </xf>
    <xf numFmtId="0" fontId="43" fillId="13" borderId="36" xfId="0" applyFont="1" applyFill="1" applyBorder="1" applyAlignment="1">
      <alignment horizontal="center" vertical="center" wrapText="1"/>
    </xf>
    <xf numFmtId="0" fontId="44" fillId="0" borderId="28" xfId="0" applyFont="1" applyFill="1" applyBorder="1" applyAlignment="1">
      <alignment horizontal="center" vertical="center"/>
    </xf>
    <xf numFmtId="207" fontId="44" fillId="0" borderId="29" xfId="0" applyNumberFormat="1" applyFont="1" applyFill="1" applyBorder="1" applyAlignment="1">
      <alignment horizontal="center" vertical="center"/>
    </xf>
    <xf numFmtId="0" fontId="43" fillId="13" borderId="31" xfId="0" applyFont="1" applyFill="1" applyBorder="1" applyAlignment="1">
      <alignment horizontal="center" vertical="center" wrapText="1"/>
    </xf>
    <xf numFmtId="0" fontId="43" fillId="13" borderId="32" xfId="0" applyFont="1" applyFill="1" applyBorder="1" applyAlignment="1">
      <alignment horizontal="center" vertical="center" wrapText="1"/>
    </xf>
    <xf numFmtId="0" fontId="43" fillId="13" borderId="33" xfId="0" applyFont="1" applyFill="1" applyBorder="1" applyAlignment="1">
      <alignment horizontal="center" vertical="center" wrapText="1"/>
    </xf>
    <xf numFmtId="211" fontId="47" fillId="0" borderId="35" xfId="0" applyNumberFormat="1" applyFont="1" applyFill="1" applyBorder="1" applyAlignment="1">
      <alignment horizontal="center" vertical="center" wrapText="1"/>
    </xf>
    <xf numFmtId="211" fontId="47" fillId="0" borderId="34" xfId="0" applyNumberFormat="1" applyFont="1" applyFill="1" applyBorder="1" applyAlignment="1">
      <alignment horizontal="center" vertical="center" wrapText="1"/>
    </xf>
    <xf numFmtId="211" fontId="47" fillId="0" borderId="36" xfId="0" applyNumberFormat="1" applyFont="1" applyFill="1" applyBorder="1" applyAlignment="1">
      <alignment horizontal="center" vertical="center" wrapText="1"/>
    </xf>
    <xf numFmtId="0" fontId="44" fillId="0" borderId="26" xfId="0" applyFont="1" applyFill="1" applyBorder="1" applyAlignment="1">
      <alignment horizontal="center" vertical="center"/>
    </xf>
    <xf numFmtId="14" fontId="44" fillId="0" borderId="0" xfId="2" applyNumberFormat="1" applyFont="1" applyFill="1" applyBorder="1" applyAlignment="1">
      <alignment horizontal="center" vertical="center"/>
    </xf>
    <xf numFmtId="0" fontId="44" fillId="0" borderId="0" xfId="0" applyNumberFormat="1" applyFont="1" applyBorder="1" applyAlignment="1">
      <alignment horizontal="center" vertical="center"/>
    </xf>
    <xf numFmtId="0" fontId="44" fillId="0" borderId="27" xfId="0" applyNumberFormat="1" applyFont="1" applyBorder="1" applyAlignment="1">
      <alignment horizontal="center" vertical="center"/>
    </xf>
    <xf numFmtId="10" fontId="44" fillId="0" borderId="0" xfId="2" applyNumberFormat="1" applyFont="1" applyFill="1" applyBorder="1" applyAlignment="1">
      <alignment horizontal="center" vertical="center"/>
    </xf>
    <xf numFmtId="10" fontId="44" fillId="0" borderId="27" xfId="2" applyNumberFormat="1" applyFont="1" applyFill="1" applyBorder="1" applyAlignment="1">
      <alignment horizontal="center" vertical="center"/>
    </xf>
    <xf numFmtId="0" fontId="44" fillId="0" borderId="26" xfId="0" applyFont="1" applyFill="1" applyBorder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14" fontId="44" fillId="0" borderId="0" xfId="0" applyNumberFormat="1" applyFont="1" applyFill="1" applyBorder="1" applyAlignment="1">
      <alignment horizontal="center" vertical="center"/>
    </xf>
    <xf numFmtId="10" fontId="44" fillId="0" borderId="0" xfId="2" applyNumberFormat="1" applyFont="1" applyBorder="1" applyAlignment="1">
      <alignment horizontal="center" vertical="center"/>
    </xf>
    <xf numFmtId="10" fontId="44" fillId="0" borderId="27" xfId="2" applyNumberFormat="1" applyFont="1" applyBorder="1" applyAlignment="1">
      <alignment horizontal="center" vertical="center"/>
    </xf>
    <xf numFmtId="210" fontId="42" fillId="0" borderId="0" xfId="11" applyNumberFormat="1" applyFont="1" applyBorder="1" applyAlignment="1">
      <alignment horizontal="center" vertical="center"/>
    </xf>
    <xf numFmtId="210" fontId="42" fillId="0" borderId="27" xfId="11" applyNumberFormat="1" applyFont="1" applyBorder="1" applyAlignment="1">
      <alignment horizontal="center" vertical="center"/>
    </xf>
    <xf numFmtId="8" fontId="46" fillId="13" borderId="26" xfId="0" applyNumberFormat="1" applyFont="1" applyFill="1" applyBorder="1" applyAlignment="1">
      <alignment horizontal="center" vertical="center"/>
    </xf>
    <xf numFmtId="8" fontId="46" fillId="13" borderId="0" xfId="0" applyNumberFormat="1" applyFont="1" applyFill="1" applyBorder="1" applyAlignment="1">
      <alignment horizontal="center" vertical="center"/>
    </xf>
    <xf numFmtId="0" fontId="46" fillId="13" borderId="28" xfId="0" applyFont="1" applyFill="1" applyBorder="1" applyAlignment="1">
      <alignment horizontal="center" vertical="center"/>
    </xf>
    <xf numFmtId="0" fontId="46" fillId="13" borderId="29" xfId="0" applyFont="1" applyFill="1" applyBorder="1" applyAlignment="1">
      <alignment horizontal="center" vertical="center"/>
    </xf>
    <xf numFmtId="210" fontId="46" fillId="13" borderId="0" xfId="11" applyNumberFormat="1" applyFont="1" applyFill="1" applyBorder="1" applyAlignment="1">
      <alignment horizontal="center" vertical="center"/>
    </xf>
    <xf numFmtId="210" fontId="46" fillId="13" borderId="27" xfId="11" applyNumberFormat="1" applyFont="1" applyFill="1" applyBorder="1" applyAlignment="1">
      <alignment horizontal="center" vertical="center"/>
    </xf>
    <xf numFmtId="10" fontId="46" fillId="13" borderId="29" xfId="2" applyNumberFormat="1" applyFont="1" applyFill="1" applyBorder="1" applyAlignment="1">
      <alignment horizontal="center" vertical="center"/>
    </xf>
    <xf numFmtId="10" fontId="46" fillId="13" borderId="30" xfId="2" applyNumberFormat="1" applyFont="1" applyFill="1" applyBorder="1" applyAlignment="1">
      <alignment horizontal="center" vertical="center"/>
    </xf>
    <xf numFmtId="8" fontId="42" fillId="0" borderId="26" xfId="0" applyNumberFormat="1" applyFont="1" applyFill="1" applyBorder="1" applyAlignment="1">
      <alignment horizontal="center" vertical="center"/>
    </xf>
    <xf numFmtId="8" fontId="42" fillId="0" borderId="0" xfId="0" applyNumberFormat="1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0" fontId="45" fillId="0" borderId="47" xfId="0" applyFont="1" applyFill="1" applyBorder="1" applyAlignment="1">
      <alignment horizontal="center" vertical="center"/>
    </xf>
    <xf numFmtId="0" fontId="45" fillId="0" borderId="48" xfId="0" applyFont="1" applyFill="1" applyBorder="1" applyAlignment="1">
      <alignment horizontal="center" vertical="center"/>
    </xf>
    <xf numFmtId="1" fontId="44" fillId="0" borderId="44" xfId="0" applyNumberFormat="1" applyFont="1" applyFill="1" applyBorder="1" applyAlignment="1">
      <alignment horizontal="center" vertical="center"/>
    </xf>
    <xf numFmtId="1" fontId="44" fillId="0" borderId="0" xfId="0" applyNumberFormat="1" applyFont="1" applyFill="1" applyBorder="1" applyAlignment="1">
      <alignment horizontal="center" vertical="center"/>
    </xf>
    <xf numFmtId="1" fontId="44" fillId="0" borderId="45" xfId="0" applyNumberFormat="1" applyFont="1" applyFill="1" applyBorder="1" applyAlignment="1">
      <alignment horizontal="center" vertical="center"/>
    </xf>
    <xf numFmtId="204" fontId="44" fillId="0" borderId="44" xfId="0" applyNumberFormat="1" applyFont="1" applyFill="1" applyBorder="1" applyAlignment="1">
      <alignment horizontal="center" vertical="center"/>
    </xf>
    <xf numFmtId="204" fontId="44" fillId="0" borderId="0" xfId="0" applyNumberFormat="1" applyFont="1" applyFill="1" applyBorder="1" applyAlignment="1">
      <alignment horizontal="center" vertical="center"/>
    </xf>
    <xf numFmtId="204" fontId="44" fillId="0" borderId="45" xfId="0" applyNumberFormat="1" applyFont="1" applyFill="1" applyBorder="1" applyAlignment="1">
      <alignment horizontal="center" vertical="center"/>
    </xf>
    <xf numFmtId="10" fontId="44" fillId="0" borderId="44" xfId="2" applyNumberFormat="1" applyFont="1" applyFill="1" applyBorder="1" applyAlignment="1">
      <alignment horizontal="center" vertical="center"/>
    </xf>
    <xf numFmtId="10" fontId="44" fillId="0" borderId="45" xfId="2" applyNumberFormat="1" applyFont="1" applyFill="1" applyBorder="1" applyAlignment="1">
      <alignment horizontal="center" vertical="center"/>
    </xf>
    <xf numFmtId="10" fontId="44" fillId="0" borderId="46" xfId="2" applyNumberFormat="1" applyFont="1" applyFill="1" applyBorder="1" applyAlignment="1">
      <alignment horizontal="center" vertical="center"/>
    </xf>
    <xf numFmtId="10" fontId="44" fillId="0" borderId="47" xfId="2" applyNumberFormat="1" applyFont="1" applyFill="1" applyBorder="1" applyAlignment="1">
      <alignment horizontal="center" vertical="center"/>
    </xf>
    <xf numFmtId="10" fontId="44" fillId="0" borderId="48" xfId="2" applyNumberFormat="1" applyFont="1" applyFill="1" applyBorder="1" applyAlignment="1">
      <alignment horizontal="center" vertical="center"/>
    </xf>
    <xf numFmtId="0" fontId="43" fillId="13" borderId="26" xfId="0" applyFont="1" applyFill="1" applyBorder="1" applyAlignment="1">
      <alignment horizontal="center" vertical="center" wrapText="1"/>
    </xf>
    <xf numFmtId="0" fontId="43" fillId="13" borderId="0" xfId="0" applyFont="1" applyFill="1" applyBorder="1" applyAlignment="1">
      <alignment horizontal="center" vertical="center" wrapText="1"/>
    </xf>
    <xf numFmtId="0" fontId="43" fillId="13" borderId="27" xfId="0" applyFont="1" applyFill="1" applyBorder="1" applyAlignment="1">
      <alignment horizontal="center" vertical="center" wrapText="1"/>
    </xf>
    <xf numFmtId="0" fontId="54" fillId="0" borderId="60" xfId="0" applyFont="1" applyFill="1" applyBorder="1" applyAlignment="1">
      <alignment vertical="center"/>
    </xf>
    <xf numFmtId="44" fontId="51" fillId="16" borderId="2" xfId="14" applyFont="1" applyFill="1" applyBorder="1" applyAlignment="1">
      <alignment horizontal="center"/>
    </xf>
    <xf numFmtId="44" fontId="51" fillId="16" borderId="3" xfId="14" applyFont="1" applyFill="1" applyBorder="1" applyAlignment="1">
      <alignment horizontal="center"/>
    </xf>
    <xf numFmtId="44" fontId="51" fillId="16" borderId="6" xfId="14" applyFont="1" applyFill="1" applyBorder="1" applyAlignment="1">
      <alignment horizontal="center"/>
    </xf>
    <xf numFmtId="177" fontId="8" fillId="0" borderId="0" xfId="2" applyNumberFormat="1" applyFont="1" applyFill="1" applyBorder="1" applyAlignment="1">
      <alignment horizontal="center"/>
    </xf>
    <xf numFmtId="0" fontId="31" fillId="6" borderId="0" xfId="0" applyFont="1" applyFill="1" applyBorder="1" applyAlignment="1">
      <alignment horizontal="center" vertical="center"/>
    </xf>
    <xf numFmtId="0" fontId="38" fillId="0" borderId="0" xfId="0" applyFont="1" applyBorder="1" applyAlignment="1">
      <alignment horizontal="center"/>
    </xf>
    <xf numFmtId="10" fontId="39" fillId="0" borderId="0" xfId="2" applyNumberFormat="1" applyFont="1" applyBorder="1" applyAlignment="1">
      <alignment horizontal="center"/>
    </xf>
    <xf numFmtId="166" fontId="19" fillId="3" borderId="1" xfId="1" applyNumberFormat="1" applyFont="1" applyFill="1" applyBorder="1" applyAlignment="1">
      <alignment horizontal="center"/>
    </xf>
    <xf numFmtId="166" fontId="19" fillId="0" borderId="1" xfId="1" applyNumberFormat="1" applyFont="1" applyFill="1" applyBorder="1" applyAlignment="1">
      <alignment horizontal="center"/>
    </xf>
    <xf numFmtId="166" fontId="19" fillId="0" borderId="2" xfId="1" applyNumberFormat="1" applyFont="1" applyFill="1" applyBorder="1" applyAlignment="1">
      <alignment horizontal="center"/>
    </xf>
    <xf numFmtId="166" fontId="19" fillId="0" borderId="6" xfId="1" applyNumberFormat="1" applyFont="1" applyFill="1" applyBorder="1" applyAlignment="1">
      <alignment horizontal="center"/>
    </xf>
    <xf numFmtId="204" fontId="15" fillId="0" borderId="1" xfId="0" applyNumberFormat="1" applyFont="1" applyFill="1" applyBorder="1" applyAlignment="1">
      <alignment horizontal="center"/>
    </xf>
    <xf numFmtId="166" fontId="15" fillId="0" borderId="1" xfId="1" applyNumberFormat="1" applyFont="1" applyFill="1" applyBorder="1" applyAlignment="1">
      <alignment horizontal="center"/>
    </xf>
    <xf numFmtId="10" fontId="15" fillId="0" borderId="1" xfId="2" applyNumberFormat="1" applyFont="1" applyFill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166" fontId="19" fillId="0" borderId="9" xfId="0" applyNumberFormat="1" applyFont="1" applyBorder="1" applyAlignment="1">
      <alignment horizontal="center"/>
    </xf>
    <xf numFmtId="0" fontId="19" fillId="0" borderId="15" xfId="0" applyFont="1" applyBorder="1" applyAlignment="1">
      <alignment horizontal="center"/>
    </xf>
    <xf numFmtId="166" fontId="12" fillId="6" borderId="1" xfId="0" applyNumberFormat="1" applyFont="1" applyFill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10" fontId="12" fillId="6" borderId="1" xfId="2" applyNumberFormat="1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10" fontId="29" fillId="0" borderId="0" xfId="2" applyNumberFormat="1" applyFont="1" applyAlignment="1">
      <alignment horizontal="center"/>
    </xf>
    <xf numFmtId="0" fontId="19" fillId="0" borderId="1" xfId="0" applyFont="1" applyFill="1" applyBorder="1" applyAlignment="1">
      <alignment horizontal="center"/>
    </xf>
    <xf numFmtId="0" fontId="37" fillId="2" borderId="0" xfId="0" applyFont="1" applyFill="1" applyBorder="1" applyAlignment="1">
      <alignment horizontal="center" vertical="center"/>
    </xf>
    <xf numFmtId="43" fontId="19" fillId="0" borderId="1" xfId="1" applyFont="1" applyFill="1" applyBorder="1" applyAlignment="1">
      <alignment horizontal="center"/>
    </xf>
    <xf numFmtId="10" fontId="19" fillId="0" borderId="1" xfId="2" applyNumberFormat="1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166" fontId="18" fillId="3" borderId="1" xfId="1" applyNumberFormat="1" applyFont="1" applyFill="1" applyBorder="1" applyAlignment="1">
      <alignment horizontal="center"/>
    </xf>
    <xf numFmtId="0" fontId="19" fillId="3" borderId="1" xfId="0" applyFont="1" applyFill="1" applyBorder="1" applyAlignment="1"/>
    <xf numFmtId="43" fontId="19" fillId="0" borderId="12" xfId="1" applyFont="1" applyBorder="1" applyAlignment="1">
      <alignment horizontal="center"/>
    </xf>
    <xf numFmtId="176" fontId="19" fillId="0" borderId="12" xfId="2" applyNumberFormat="1" applyFont="1" applyBorder="1" applyAlignment="1">
      <alignment horizontal="center"/>
    </xf>
    <xf numFmtId="10" fontId="19" fillId="0" borderId="12" xfId="2" applyNumberFormat="1" applyFont="1" applyBorder="1" applyAlignment="1">
      <alignment horizontal="center"/>
    </xf>
    <xf numFmtId="0" fontId="29" fillId="6" borderId="1" xfId="0" applyFont="1" applyFill="1" applyBorder="1" applyAlignment="1">
      <alignment horizontal="center"/>
    </xf>
    <xf numFmtId="10" fontId="32" fillId="7" borderId="1" xfId="0" applyNumberFormat="1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29" fillId="7" borderId="2" xfId="0" applyFont="1" applyFill="1" applyBorder="1" applyAlignment="1">
      <alignment horizontal="center"/>
    </xf>
    <xf numFmtId="0" fontId="29" fillId="7" borderId="6" xfId="0" applyFont="1" applyFill="1" applyBorder="1" applyAlignment="1">
      <alignment horizontal="center"/>
    </xf>
    <xf numFmtId="185" fontId="8" fillId="0" borderId="2" xfId="2" applyNumberFormat="1" applyFont="1" applyFill="1" applyBorder="1" applyAlignment="1">
      <alignment horizontal="center"/>
    </xf>
    <xf numFmtId="185" fontId="8" fillId="0" borderId="6" xfId="2" applyNumberFormat="1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174" fontId="19" fillId="0" borderId="0" xfId="1" applyNumberFormat="1" applyFont="1" applyAlignment="1">
      <alignment horizontal="center"/>
    </xf>
    <xf numFmtId="0" fontId="31" fillId="6" borderId="2" xfId="0" applyFont="1" applyFill="1" applyBorder="1" applyAlignment="1">
      <alignment horizontal="center" vertical="center"/>
    </xf>
    <xf numFmtId="0" fontId="31" fillId="6" borderId="3" xfId="0" applyFont="1" applyFill="1" applyBorder="1" applyAlignment="1">
      <alignment horizontal="center" vertical="center"/>
    </xf>
    <xf numFmtId="0" fontId="36" fillId="7" borderId="5" xfId="0" applyFont="1" applyFill="1" applyBorder="1" applyAlignment="1">
      <alignment horizontal="center" vertical="center"/>
    </xf>
    <xf numFmtId="0" fontId="36" fillId="7" borderId="4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5" xfId="0" applyFont="1" applyFill="1" applyBorder="1" applyAlignment="1">
      <alignment horizontal="center"/>
    </xf>
    <xf numFmtId="188" fontId="21" fillId="0" borderId="0" xfId="0" applyNumberFormat="1" applyFont="1" applyBorder="1" applyAlignment="1">
      <alignment horizontal="right" vertical="center"/>
    </xf>
    <xf numFmtId="0" fontId="29" fillId="7" borderId="1" xfId="0" applyFont="1" applyFill="1" applyBorder="1" applyAlignment="1">
      <alignment horizontal="center"/>
    </xf>
    <xf numFmtId="0" fontId="29" fillId="7" borderId="1" xfId="0" applyFont="1" applyFill="1" applyBorder="1" applyAlignment="1">
      <alignment horizontal="left"/>
    </xf>
    <xf numFmtId="1" fontId="19" fillId="0" borderId="3" xfId="0" applyNumberFormat="1" applyFont="1" applyBorder="1" applyAlignment="1">
      <alignment horizontal="center"/>
    </xf>
    <xf numFmtId="1" fontId="19" fillId="0" borderId="12" xfId="1" applyNumberFormat="1" applyFont="1" applyBorder="1" applyAlignment="1">
      <alignment horizontal="center"/>
    </xf>
    <xf numFmtId="0" fontId="32" fillId="6" borderId="1" xfId="0" applyFont="1" applyFill="1" applyBorder="1" applyAlignment="1">
      <alignment horizontal="center" vertical="center"/>
    </xf>
    <xf numFmtId="176" fontId="22" fillId="6" borderId="1" xfId="0" applyNumberFormat="1" applyFont="1" applyFill="1" applyBorder="1" applyAlignment="1">
      <alignment horizontal="center" vertical="center"/>
    </xf>
    <xf numFmtId="43" fontId="19" fillId="0" borderId="0" xfId="1" applyFont="1" applyAlignment="1">
      <alignment horizontal="center"/>
    </xf>
    <xf numFmtId="10" fontId="19" fillId="0" borderId="0" xfId="2" applyNumberFormat="1" applyFont="1" applyAlignment="1">
      <alignment horizontal="center"/>
    </xf>
    <xf numFmtId="176" fontId="22" fillId="7" borderId="1" xfId="0" applyNumberFormat="1" applyFont="1" applyFill="1" applyBorder="1" applyAlignment="1">
      <alignment horizontal="center" vertical="center"/>
    </xf>
    <xf numFmtId="10" fontId="32" fillId="6" borderId="1" xfId="2" applyNumberFormat="1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10" fontId="32" fillId="7" borderId="1" xfId="2" applyNumberFormat="1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/>
    </xf>
    <xf numFmtId="44" fontId="32" fillId="6" borderId="1" xfId="11" applyNumberFormat="1" applyFont="1" applyFill="1" applyBorder="1" applyAlignment="1">
      <alignment horizontal="center" vertical="center"/>
    </xf>
    <xf numFmtId="44" fontId="32" fillId="7" borderId="1" xfId="11" applyNumberFormat="1" applyFont="1" applyFill="1" applyBorder="1" applyAlignment="1">
      <alignment horizontal="center" vertical="center"/>
    </xf>
    <xf numFmtId="0" fontId="31" fillId="6" borderId="9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/>
    </xf>
    <xf numFmtId="10" fontId="31" fillId="6" borderId="2" xfId="2" applyNumberFormat="1" applyFont="1" applyFill="1" applyBorder="1" applyAlignment="1">
      <alignment horizontal="center" vertical="center"/>
    </xf>
    <xf numFmtId="10" fontId="31" fillId="6" borderId="6" xfId="2" applyNumberFormat="1" applyFont="1" applyFill="1" applyBorder="1" applyAlignment="1">
      <alignment horizontal="center" vertical="center"/>
    </xf>
    <xf numFmtId="10" fontId="31" fillId="6" borderId="3" xfId="2" applyNumberFormat="1" applyFont="1" applyFill="1" applyBorder="1" applyAlignment="1">
      <alignment horizontal="center" vertical="center"/>
    </xf>
    <xf numFmtId="10" fontId="23" fillId="6" borderId="7" xfId="2" applyNumberFormat="1" applyFont="1" applyFill="1" applyBorder="1" applyAlignment="1">
      <alignment horizontal="center" vertical="center"/>
    </xf>
    <xf numFmtId="10" fontId="23" fillId="6" borderId="8" xfId="2" applyNumberFormat="1" applyFont="1" applyFill="1" applyBorder="1" applyAlignment="1">
      <alignment horizontal="center" vertical="center"/>
    </xf>
    <xf numFmtId="10" fontId="23" fillId="6" borderId="10" xfId="2" applyNumberFormat="1" applyFont="1" applyFill="1" applyBorder="1" applyAlignment="1">
      <alignment horizontal="center" vertical="center"/>
    </xf>
    <xf numFmtId="10" fontId="23" fillId="6" borderId="13" xfId="2" applyNumberFormat="1" applyFont="1" applyFill="1" applyBorder="1" applyAlignment="1">
      <alignment horizontal="center" vertical="center"/>
    </xf>
    <xf numFmtId="10" fontId="23" fillId="6" borderId="12" xfId="2" applyNumberFormat="1" applyFont="1" applyFill="1" applyBorder="1" applyAlignment="1">
      <alignment horizontal="center" vertical="center"/>
    </xf>
    <xf numFmtId="10" fontId="23" fillId="6" borderId="11" xfId="2" applyNumberFormat="1" applyFont="1" applyFill="1" applyBorder="1" applyAlignment="1">
      <alignment horizontal="center" vertical="center"/>
    </xf>
    <xf numFmtId="10" fontId="31" fillId="7" borderId="2" xfId="2" applyNumberFormat="1" applyFont="1" applyFill="1" applyBorder="1" applyAlignment="1">
      <alignment horizontal="center" vertical="center"/>
    </xf>
    <xf numFmtId="10" fontId="31" fillId="7" borderId="6" xfId="2" applyNumberFormat="1" applyFont="1" applyFill="1" applyBorder="1" applyAlignment="1">
      <alignment horizontal="center" vertical="center"/>
    </xf>
    <xf numFmtId="10" fontId="31" fillId="7" borderId="3" xfId="2" applyNumberFormat="1" applyFont="1" applyFill="1" applyBorder="1" applyAlignment="1">
      <alignment horizontal="center" vertical="center"/>
    </xf>
    <xf numFmtId="10" fontId="23" fillId="7" borderId="7" xfId="2" applyNumberFormat="1" applyFont="1" applyFill="1" applyBorder="1" applyAlignment="1">
      <alignment horizontal="center" vertical="center"/>
    </xf>
    <xf numFmtId="10" fontId="23" fillId="7" borderId="8" xfId="2" applyNumberFormat="1" applyFont="1" applyFill="1" applyBorder="1" applyAlignment="1">
      <alignment horizontal="center" vertical="center"/>
    </xf>
    <xf numFmtId="10" fontId="23" fillId="7" borderId="10" xfId="2" applyNumberFormat="1" applyFont="1" applyFill="1" applyBorder="1" applyAlignment="1">
      <alignment horizontal="center" vertical="center"/>
    </xf>
    <xf numFmtId="10" fontId="23" fillId="7" borderId="13" xfId="2" applyNumberFormat="1" applyFont="1" applyFill="1" applyBorder="1" applyAlignment="1">
      <alignment horizontal="center" vertical="center"/>
    </xf>
    <xf numFmtId="10" fontId="23" fillId="7" borderId="12" xfId="2" applyNumberFormat="1" applyFont="1" applyFill="1" applyBorder="1" applyAlignment="1">
      <alignment horizontal="center" vertical="center"/>
    </xf>
    <xf numFmtId="10" fontId="23" fillId="7" borderId="11" xfId="2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10" fontId="15" fillId="0" borderId="12" xfId="2" applyNumberFormat="1" applyFont="1" applyBorder="1" applyAlignment="1">
      <alignment horizontal="center"/>
    </xf>
    <xf numFmtId="0" fontId="31" fillId="6" borderId="2" xfId="0" applyFont="1" applyFill="1" applyBorder="1" applyAlignment="1">
      <alignment horizontal="center"/>
    </xf>
    <xf numFmtId="0" fontId="31" fillId="6" borderId="6" xfId="0" applyFont="1" applyFill="1" applyBorder="1" applyAlignment="1">
      <alignment horizontal="center"/>
    </xf>
    <xf numFmtId="14" fontId="30" fillId="3" borderId="2" xfId="0" applyNumberFormat="1" applyFont="1" applyFill="1" applyBorder="1" applyAlignment="1">
      <alignment horizontal="center"/>
    </xf>
    <xf numFmtId="14" fontId="30" fillId="3" borderId="6" xfId="0" applyNumberFormat="1" applyFont="1" applyFill="1" applyBorder="1" applyAlignment="1">
      <alignment horizontal="center"/>
    </xf>
    <xf numFmtId="0" fontId="30" fillId="3" borderId="2" xfId="0" applyFont="1" applyFill="1" applyBorder="1" applyAlignment="1">
      <alignment horizontal="center"/>
    </xf>
    <xf numFmtId="0" fontId="30" fillId="3" borderId="3" xfId="0" applyFont="1" applyFill="1" applyBorder="1" applyAlignment="1">
      <alignment horizontal="center"/>
    </xf>
    <xf numFmtId="0" fontId="31" fillId="2" borderId="0" xfId="0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/>
    </xf>
    <xf numFmtId="14" fontId="15" fillId="0" borderId="1" xfId="0" applyNumberFormat="1" applyFont="1" applyFill="1" applyBorder="1" applyAlignment="1">
      <alignment horizontal="center"/>
    </xf>
    <xf numFmtId="43" fontId="19" fillId="0" borderId="9" xfId="0" applyNumberFormat="1" applyFont="1" applyBorder="1" applyAlignment="1">
      <alignment horizontal="center"/>
    </xf>
    <xf numFmtId="43" fontId="19" fillId="0" borderId="15" xfId="0" applyNumberFormat="1" applyFont="1" applyBorder="1" applyAlignment="1">
      <alignment horizontal="center"/>
    </xf>
    <xf numFmtId="177" fontId="8" fillId="0" borderId="2" xfId="2" applyNumberFormat="1" applyFont="1" applyFill="1" applyBorder="1" applyAlignment="1">
      <alignment horizontal="center"/>
    </xf>
    <xf numFmtId="177" fontId="8" fillId="0" borderId="6" xfId="2" applyNumberFormat="1" applyFont="1" applyFill="1" applyBorder="1" applyAlignment="1">
      <alignment horizontal="center"/>
    </xf>
    <xf numFmtId="178" fontId="8" fillId="0" borderId="2" xfId="2" applyNumberFormat="1" applyFont="1" applyFill="1" applyBorder="1" applyAlignment="1">
      <alignment horizontal="center"/>
    </xf>
    <xf numFmtId="178" fontId="8" fillId="0" borderId="6" xfId="2" applyNumberFormat="1" applyFont="1" applyFill="1" applyBorder="1" applyAlignment="1">
      <alignment horizontal="center"/>
    </xf>
    <xf numFmtId="180" fontId="8" fillId="0" borderId="2" xfId="2" applyNumberFormat="1" applyFont="1" applyFill="1" applyBorder="1" applyAlignment="1">
      <alignment horizontal="center"/>
    </xf>
    <xf numFmtId="180" fontId="8" fillId="0" borderId="6" xfId="2" applyNumberFormat="1" applyFont="1" applyFill="1" applyBorder="1" applyAlignment="1">
      <alignment horizontal="center"/>
    </xf>
    <xf numFmtId="179" fontId="8" fillId="0" borderId="2" xfId="2" applyNumberFormat="1" applyFont="1" applyFill="1" applyBorder="1" applyAlignment="1">
      <alignment horizontal="center"/>
    </xf>
    <xf numFmtId="179" fontId="8" fillId="0" borderId="6" xfId="2" applyNumberFormat="1" applyFont="1" applyFill="1" applyBorder="1" applyAlignment="1">
      <alignment horizontal="center"/>
    </xf>
    <xf numFmtId="181" fontId="8" fillId="0" borderId="2" xfId="2" applyNumberFormat="1" applyFont="1" applyFill="1" applyBorder="1" applyAlignment="1">
      <alignment horizontal="center"/>
    </xf>
    <xf numFmtId="181" fontId="8" fillId="0" borderId="6" xfId="2" applyNumberFormat="1" applyFont="1" applyFill="1" applyBorder="1" applyAlignment="1">
      <alignment horizontal="center"/>
    </xf>
    <xf numFmtId="182" fontId="8" fillId="0" borderId="2" xfId="2" applyNumberFormat="1" applyFont="1" applyFill="1" applyBorder="1" applyAlignment="1">
      <alignment horizontal="center"/>
    </xf>
    <xf numFmtId="182" fontId="8" fillId="0" borderId="6" xfId="2" applyNumberFormat="1" applyFont="1" applyFill="1" applyBorder="1" applyAlignment="1">
      <alignment horizontal="center"/>
    </xf>
    <xf numFmtId="183" fontId="8" fillId="0" borderId="2" xfId="2" applyNumberFormat="1" applyFont="1" applyFill="1" applyBorder="1" applyAlignment="1">
      <alignment horizontal="center"/>
    </xf>
    <xf numFmtId="183" fontId="8" fillId="0" borderId="6" xfId="2" applyNumberFormat="1" applyFont="1" applyFill="1" applyBorder="1" applyAlignment="1">
      <alignment horizontal="center"/>
    </xf>
    <xf numFmtId="184" fontId="8" fillId="0" borderId="2" xfId="2" applyNumberFormat="1" applyFont="1" applyFill="1" applyBorder="1" applyAlignment="1">
      <alignment horizontal="center"/>
    </xf>
    <xf numFmtId="184" fontId="8" fillId="0" borderId="6" xfId="2" applyNumberFormat="1" applyFont="1" applyFill="1" applyBorder="1" applyAlignment="1">
      <alignment horizontal="center"/>
    </xf>
    <xf numFmtId="186" fontId="8" fillId="0" borderId="2" xfId="2" applyNumberFormat="1" applyFont="1" applyFill="1" applyBorder="1" applyAlignment="1">
      <alignment horizontal="center"/>
    </xf>
    <xf numFmtId="186" fontId="8" fillId="0" borderId="6" xfId="2" applyNumberFormat="1" applyFont="1" applyFill="1" applyBorder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29" fillId="2" borderId="3" xfId="0" applyFont="1" applyFill="1" applyBorder="1" applyAlignment="1">
      <alignment horizontal="center"/>
    </xf>
    <xf numFmtId="0" fontId="29" fillId="2" borderId="6" xfId="0" applyFont="1" applyFill="1" applyBorder="1" applyAlignment="1">
      <alignment horizontal="center"/>
    </xf>
    <xf numFmtId="0" fontId="31" fillId="6" borderId="6" xfId="0" applyFont="1" applyFill="1" applyBorder="1" applyAlignment="1">
      <alignment horizontal="center" vertical="center"/>
    </xf>
    <xf numFmtId="187" fontId="8" fillId="0" borderId="2" xfId="2" applyNumberFormat="1" applyFont="1" applyFill="1" applyBorder="1" applyAlignment="1">
      <alignment horizontal="center"/>
    </xf>
    <xf numFmtId="187" fontId="8" fillId="0" borderId="6" xfId="2" applyNumberFormat="1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1" xfId="6" applyFont="1" applyFill="1" applyBorder="1" applyAlignment="1">
      <alignment horizontal="center" vertical="center"/>
    </xf>
    <xf numFmtId="0" fontId="23" fillId="2" borderId="7" xfId="0" applyFont="1" applyFill="1" applyBorder="1" applyAlignment="1">
      <alignment horizontal="center" vertical="center"/>
    </xf>
    <xf numFmtId="0" fontId="23" fillId="2" borderId="12" xfId="0" applyFont="1" applyFill="1" applyBorder="1" applyAlignment="1">
      <alignment horizontal="center" vertical="center"/>
    </xf>
    <xf numFmtId="0" fontId="23" fillId="2" borderId="8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7" fillId="3" borderId="14" xfId="6" applyFont="1" applyFill="1" applyBorder="1" applyAlignment="1">
      <alignment horizontal="center" vertical="center"/>
    </xf>
    <xf numFmtId="0" fontId="17" fillId="3" borderId="4" xfId="6" applyFont="1" applyFill="1" applyBorder="1" applyAlignment="1">
      <alignment horizontal="center" vertical="center"/>
    </xf>
    <xf numFmtId="10" fontId="15" fillId="0" borderId="1" xfId="0" applyNumberFormat="1" applyFont="1" applyFill="1" applyBorder="1" applyAlignment="1">
      <alignment horizontal="center"/>
    </xf>
    <xf numFmtId="0" fontId="22" fillId="12" borderId="1" xfId="0" applyFont="1" applyFill="1" applyBorder="1" applyAlignment="1" applyProtection="1">
      <alignment horizontal="center" vertical="center"/>
      <protection locked="0"/>
    </xf>
    <xf numFmtId="43" fontId="15" fillId="0" borderId="1" xfId="1" applyFont="1" applyFill="1" applyBorder="1" applyAlignment="1">
      <alignment horizontal="center"/>
    </xf>
    <xf numFmtId="203" fontId="15" fillId="0" borderId="1" xfId="1" applyNumberFormat="1" applyFont="1" applyFill="1" applyBorder="1" applyAlignment="1">
      <alignment horizontal="center"/>
    </xf>
    <xf numFmtId="0" fontId="35" fillId="6" borderId="10" xfId="0" applyFont="1" applyFill="1" applyBorder="1" applyAlignment="1">
      <alignment horizontal="center"/>
    </xf>
    <xf numFmtId="0" fontId="35" fillId="6" borderId="11" xfId="0" applyFont="1" applyFill="1" applyBorder="1" applyAlignment="1">
      <alignment horizontal="center"/>
    </xf>
    <xf numFmtId="0" fontId="35" fillId="6" borderId="13" xfId="0" applyFont="1" applyFill="1" applyBorder="1" applyAlignment="1">
      <alignment horizontal="center"/>
    </xf>
  </cellXfs>
  <cellStyles count="15">
    <cellStyle name="Hiperlink" xfId="6" builtinId="8"/>
    <cellStyle name="Moeda" xfId="11" builtinId="4"/>
    <cellStyle name="Moeda 2" xfId="13"/>
    <cellStyle name="Moeda 3" xfId="14"/>
    <cellStyle name="Normal" xfId="0" builtinId="0"/>
    <cellStyle name="Normal 12" xfId="10"/>
    <cellStyle name="Normal 2" xfId="4"/>
    <cellStyle name="Normal 3" xfId="3"/>
    <cellStyle name="Normal 4" xfId="7"/>
    <cellStyle name="Normal_CDI-PTAX" xfId="5"/>
    <cellStyle name="Porcentagem" xfId="2" builtinId="5"/>
    <cellStyle name="Porcentagem 2" xfId="9"/>
    <cellStyle name="Vírgula" xfId="1" builtinId="3"/>
    <cellStyle name="Vírgula 2" xfId="8"/>
    <cellStyle name="Vírgula 3" xfId="12"/>
  </cellStyles>
  <dxfs count="95"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numFmt numFmtId="176" formatCode="0.0%"/>
    </dxf>
    <dxf>
      <numFmt numFmtId="13" formatCode="0%"/>
    </dxf>
    <dxf>
      <alignment horizontal="center"/>
    </dxf>
    <dxf>
      <numFmt numFmtId="14" formatCode="0.00%"/>
    </dxf>
    <dxf>
      <numFmt numFmtId="176" formatCode="0.0%"/>
    </dxf>
    <dxf>
      <numFmt numFmtId="13" formatCode="0%"/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00FF00"/>
        </patternFill>
      </fill>
    </dxf>
    <dxf>
      <font>
        <color theme="0"/>
      </font>
      <fill>
        <patternFill>
          <bgColor rgb="FFC0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rgb="FF00FF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105634"/>
      <color rgb="FF245E3E"/>
      <color rgb="FF1D4725"/>
      <color rgb="FF255F31"/>
      <color rgb="FF00FF00"/>
      <color rgb="FF275F32"/>
      <color rgb="FFD3EDD8"/>
      <color rgb="FFCFA9F5"/>
      <color rgb="FF77C78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[Viabilidade &amp; Análise mod1 - Beta9.xlsm]Gráficos_Apoio!Tabela dinâmica9</c:name>
    <c:fmtId val="4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</c:pivotFmt>
      <c:pivotFmt>
        <c:idx val="17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</c:pivotFmt>
      <c:pivotFmt>
        <c:idx val="18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3"/>
            </a:solidFill>
            <a:ln w="9525" cap="flat" cmpd="sng" algn="ctr">
              <a:solidFill>
                <a:schemeClr val="accent3"/>
              </a:solidFill>
              <a:round/>
            </a:ln>
            <a:effectLst/>
          </c:spPr>
        </c:marker>
      </c:pivotFmt>
      <c:pivotFmt>
        <c:idx val="19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16684124609823239"/>
          <c:y val="0.1158526059139163"/>
          <c:w val="0.81930926482398436"/>
          <c:h val="0.8277607649958153"/>
        </c:manualLayout>
      </c:layout>
      <c:lineChart>
        <c:grouping val="standard"/>
        <c:varyColors val="0"/>
        <c:ser>
          <c:idx val="0"/>
          <c:order val="0"/>
          <c:tx>
            <c:strRef>
              <c:f>Gráficos_Apoio!$T$3</c:f>
              <c:strCache>
                <c:ptCount val="1"/>
                <c:pt idx="0">
                  <c:v>Soma de Lastro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Gráficos_Apoio!$S$4:$S$123</c:f>
              <c:strCache>
                <c:ptCount val="1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(vazio)</c:v>
                </c:pt>
              </c:strCache>
            </c:strRef>
          </c:cat>
          <c:val>
            <c:numRef>
              <c:f>Gráficos_Apoio!$T$4:$T$123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2B-4BFD-924D-814E55D999FF}"/>
            </c:ext>
          </c:extLst>
        </c:ser>
        <c:ser>
          <c:idx val="1"/>
          <c:order val="1"/>
          <c:tx>
            <c:strRef>
              <c:f>Gráficos_Apoio!$U$3</c:f>
              <c:strCache>
                <c:ptCount val="1"/>
                <c:pt idx="0">
                  <c:v>Soma de Sênior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Gráficos_Apoio!$S$4:$S$123</c:f>
              <c:strCache>
                <c:ptCount val="1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(vazio)</c:v>
                </c:pt>
              </c:strCache>
            </c:strRef>
          </c:cat>
          <c:val>
            <c:numRef>
              <c:f>Gráficos_Apoio!$U$4:$U$123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2B-4BFD-924D-814E55D999FF}"/>
            </c:ext>
          </c:extLst>
        </c:ser>
        <c:ser>
          <c:idx val="2"/>
          <c:order val="2"/>
          <c:tx>
            <c:strRef>
              <c:f>Gráficos_Apoio!$V$3</c:f>
              <c:strCache>
                <c:ptCount val="1"/>
                <c:pt idx="0">
                  <c:v>Soma de Subordinda Preferencial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Gráficos_Apoio!$S$4:$S$123</c:f>
              <c:strCache>
                <c:ptCount val="1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(vazio)</c:v>
                </c:pt>
              </c:strCache>
            </c:strRef>
          </c:cat>
          <c:val>
            <c:numRef>
              <c:f>Gráficos_Apoio!$V$4:$V$123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2B-4BFD-924D-814E55D99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76231775"/>
        <c:axId val="76232103"/>
      </c:lineChart>
      <c:catAx>
        <c:axId val="76231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76232103"/>
        <c:crosses val="autoZero"/>
        <c:auto val="1"/>
        <c:lblAlgn val="ctr"/>
        <c:lblOffset val="100"/>
        <c:noMultiLvlLbl val="0"/>
      </c:catAx>
      <c:valAx>
        <c:axId val="76232103"/>
        <c:scaling>
          <c:orientation val="minMax"/>
          <c:min val="0"/>
        </c:scaling>
        <c:delete val="0"/>
        <c:axPos val="l"/>
        <c:numFmt formatCode="_(&quot;R$&quot;* #,##0_);_(&quot;R$&quot;* \(#,##0\);_(&quot;R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76231775"/>
        <c:crosses val="autoZero"/>
        <c:crossBetween val="between"/>
        <c:majorUnit val="1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CAPA!$M$41:$N$51</c:f>
            </c:multiLvlStrRef>
          </c:cat>
          <c:val>
            <c:numRef>
              <c:f>CAPA!$O$41:$O$51</c:f>
            </c:numRef>
          </c:val>
          <c:extLst>
            <c:ext xmlns:c16="http://schemas.microsoft.com/office/drawing/2014/chart" uri="{C3380CC4-5D6E-409C-BE32-E72D297353CC}">
              <c16:uniqueId val="{00000000-52A7-4DE1-85E1-054B1882E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53886472"/>
        <c:axId val="153891960"/>
      </c:barChart>
      <c:catAx>
        <c:axId val="1538864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91960"/>
        <c:crosses val="autoZero"/>
        <c:auto val="1"/>
        <c:lblAlgn val="ctr"/>
        <c:lblOffset val="100"/>
        <c:noMultiLvlLbl val="0"/>
      </c:catAx>
      <c:valAx>
        <c:axId val="153891960"/>
        <c:scaling>
          <c:orientation val="minMax"/>
        </c:scaling>
        <c:delete val="0"/>
        <c:axPos val="t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8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CAPA!$C$68:$E$71</c:f>
            </c:multiLvlStrRef>
          </c:cat>
          <c:val>
            <c:numRef>
              <c:f>CAPA!$F$68:$F$71</c:f>
            </c:numRef>
          </c:val>
          <c:extLst>
            <c:ext xmlns:c16="http://schemas.microsoft.com/office/drawing/2014/chart" uri="{C3380CC4-5D6E-409C-BE32-E72D297353CC}">
              <c16:uniqueId val="{00000000-DA1A-4FBF-9CC3-25FF832D4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53892352"/>
        <c:axId val="153886080"/>
      </c:barChart>
      <c:catAx>
        <c:axId val="1538923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86080"/>
        <c:crosses val="autoZero"/>
        <c:auto val="1"/>
        <c:lblAlgn val="ctr"/>
        <c:lblOffset val="100"/>
        <c:noMultiLvlLbl val="0"/>
      </c:catAx>
      <c:valAx>
        <c:axId val="153886080"/>
        <c:scaling>
          <c:orientation val="minMax"/>
        </c:scaling>
        <c:delete val="1"/>
        <c:axPos val="t"/>
        <c:numFmt formatCode="#,##0" sourceLinked="0"/>
        <c:majorTickMark val="none"/>
        <c:minorTickMark val="none"/>
        <c:tickLblPos val="nextTo"/>
        <c:crossAx val="15389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cat>
            <c:multiLvlStrRef>
              <c:f>CAPA!$R$40:$R$42</c:f>
            </c:multiLvlStrRef>
          </c:cat>
          <c:val>
            <c:numRef>
              <c:f>CAPA!$S$40:$S$42</c:f>
            </c:numRef>
          </c:val>
          <c:extLst>
            <c:ext xmlns:c16="http://schemas.microsoft.com/office/drawing/2014/chart" uri="{C3380CC4-5D6E-409C-BE32-E72D297353CC}">
              <c16:uniqueId val="{00000000-809C-4B39-B5CA-0C9E0079C445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CAPA!$R$40:$R$42</c:f>
            </c:multiLvlStrRef>
          </c:cat>
          <c:val>
            <c:numRef>
              <c:f>CAPA!$T$40:$T$42</c:f>
            </c:numRef>
          </c:val>
          <c:extLst>
            <c:ext xmlns:c16="http://schemas.microsoft.com/office/drawing/2014/chart" uri="{C3380CC4-5D6E-409C-BE32-E72D297353CC}">
              <c16:uniqueId val="{00000001-809C-4B39-B5CA-0C9E0079C445}"/>
            </c:ext>
          </c:extLst>
        </c:ser>
        <c:ser>
          <c:idx val="2"/>
          <c:order val="2"/>
          <c:cat>
            <c:multiLvlStrRef>
              <c:f>CAPA!$R$40:$R$42</c:f>
            </c:multiLvlStrRef>
          </c:cat>
          <c:val>
            <c:numRef>
              <c:f>CAPA!$U$40:$U$42</c:f>
            </c:numRef>
          </c:val>
          <c:extLst>
            <c:ext xmlns:c16="http://schemas.microsoft.com/office/drawing/2014/chart" uri="{C3380CC4-5D6E-409C-BE32-E72D297353CC}">
              <c16:uniqueId val="{00000002-809C-4B39-B5CA-0C9E0079C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256177780388741"/>
          <c:y val="0.24185791902207535"/>
          <c:w val="0.47902253875053635"/>
          <c:h val="0.57196739492530424"/>
        </c:manualLayout>
      </c:layout>
      <c:doughnutChart>
        <c:varyColors val="1"/>
        <c:ser>
          <c:idx val="0"/>
          <c:order val="0"/>
          <c:cat>
            <c:multiLvlStrRef>
              <c:f>CAPA!$R$67:$S$68</c:f>
            </c:multiLvlStrRef>
          </c:cat>
          <c:val>
            <c:numRef>
              <c:f>CAPA!$R$67:$R$68</c:f>
            </c:numRef>
          </c:val>
          <c:extLst>
            <c:ext xmlns:c16="http://schemas.microsoft.com/office/drawing/2014/chart" uri="{C3380CC4-5D6E-409C-BE32-E72D297353CC}">
              <c16:uniqueId val="{00000006-11E6-48CE-9D6A-956703F00FB4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CAPA!$R$67:$S$68</c:f>
            </c:multiLvlStrRef>
          </c:cat>
          <c:val>
            <c:numRef>
              <c:f>CAPA!$T$67:$T$68</c:f>
            </c:numRef>
          </c:val>
          <c:extLst>
            <c:ext xmlns:c16="http://schemas.microsoft.com/office/drawing/2014/chart" uri="{C3380CC4-5D6E-409C-BE32-E72D297353CC}">
              <c16:uniqueId val="{0000000D-11E6-48CE-9D6A-956703F00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[Viabilidade &amp; Análise mod1 - Beta9.xlsm]Gráficos_Apoio!Tabela dinâmica3</c:name>
    <c:fmtId val="4"/>
  </c:pivotSource>
  <c:chart>
    <c:autoTitleDeleted val="1"/>
    <c:pivotFmts>
      <c:pivotFmt>
        <c:idx val="0"/>
      </c:pivotFmt>
      <c:pivotFmt>
        <c:idx val="1"/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Gráficos_Apoio!$H$3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Gráficos_Apoio!$G$4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Gráficos_Apoio!$H$4</c:f>
              <c:numCache>
                <c:formatCode>0.00%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A35-43EB-B7CD-DF99623069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091072552"/>
        <c:axId val="1091070256"/>
      </c:barChart>
      <c:catAx>
        <c:axId val="109107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1070256"/>
        <c:crosses val="autoZero"/>
        <c:auto val="1"/>
        <c:lblAlgn val="ctr"/>
        <c:lblOffset val="100"/>
        <c:noMultiLvlLbl val="0"/>
      </c:catAx>
      <c:valAx>
        <c:axId val="10910702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107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[Viabilidade &amp; Análise mod1 - Beta9.xlsm]Gráficos_Apoio!Tabela dinâmica4</c:name>
    <c:fmtId val="3"/>
  </c:pivotSource>
  <c:chart>
    <c:autoTitleDeleted val="1"/>
    <c:pivotFmts>
      <c:pivotFmt>
        <c:idx val="0"/>
      </c:pivotFmt>
      <c:pivotFmt>
        <c:idx val="1"/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Gráficos_Apoio!$L$3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Gráficos_Apoio!$K$4:$K$30</c:f>
              <c:strCache>
                <c:ptCount val="26"/>
                <c:pt idx="0">
                  <c:v>AC</c:v>
                </c:pt>
                <c:pt idx="1">
                  <c:v>AL</c:v>
                </c:pt>
                <c:pt idx="2">
                  <c:v>AM</c:v>
                </c:pt>
                <c:pt idx="3">
                  <c:v>BA</c:v>
                </c:pt>
                <c:pt idx="4">
                  <c:v>CE</c:v>
                </c:pt>
                <c:pt idx="5">
                  <c:v>DF</c:v>
                </c:pt>
                <c:pt idx="6">
                  <c:v>ES</c:v>
                </c:pt>
                <c:pt idx="7">
                  <c:v>GO</c:v>
                </c:pt>
                <c:pt idx="8">
                  <c:v>MA</c:v>
                </c:pt>
                <c:pt idx="9">
                  <c:v>MG</c:v>
                </c:pt>
                <c:pt idx="10">
                  <c:v>MS</c:v>
                </c:pt>
                <c:pt idx="11">
                  <c:v>MT</c:v>
                </c:pt>
                <c:pt idx="12">
                  <c:v>PA</c:v>
                </c:pt>
                <c:pt idx="13">
                  <c:v>PB</c:v>
                </c:pt>
                <c:pt idx="14">
                  <c:v>PE</c:v>
                </c:pt>
                <c:pt idx="15">
                  <c:v>PI</c:v>
                </c:pt>
                <c:pt idx="16">
                  <c:v>PR</c:v>
                </c:pt>
                <c:pt idx="17">
                  <c:v>RJ</c:v>
                </c:pt>
                <c:pt idx="18">
                  <c:v>RN</c:v>
                </c:pt>
                <c:pt idx="19">
                  <c:v>RO</c:v>
                </c:pt>
                <c:pt idx="20">
                  <c:v>RR</c:v>
                </c:pt>
                <c:pt idx="21">
                  <c:v>RS</c:v>
                </c:pt>
                <c:pt idx="22">
                  <c:v>SC</c:v>
                </c:pt>
                <c:pt idx="23">
                  <c:v>SE</c:v>
                </c:pt>
                <c:pt idx="24">
                  <c:v>SP</c:v>
                </c:pt>
                <c:pt idx="25">
                  <c:v>TO</c:v>
                </c:pt>
              </c:strCache>
            </c:strRef>
          </c:cat>
          <c:val>
            <c:numRef>
              <c:f>Gráficos_Apoio!$L$4:$L$30</c:f>
              <c:numCache>
                <c:formatCode>0.00%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70-41FD-A201-988D4B1D2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834028528"/>
        <c:axId val="834023936"/>
      </c:barChart>
      <c:catAx>
        <c:axId val="83402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4023936"/>
        <c:crosses val="autoZero"/>
        <c:auto val="1"/>
        <c:lblAlgn val="ctr"/>
        <c:lblOffset val="100"/>
        <c:noMultiLvlLbl val="0"/>
      </c:catAx>
      <c:valAx>
        <c:axId val="83402393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402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911708808919403"/>
          <c:y val="5.647232694283804E-2"/>
          <c:w val="0.56835034501672843"/>
          <c:h val="0.88705534611432391"/>
        </c:manualLayout>
      </c:layout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CAPA!$H$67:$H$76</c:f>
            </c:multiLvlStrRef>
          </c:cat>
          <c:val>
            <c:numRef>
              <c:f>CAPA!$K$67:$K$76</c:f>
            </c:numRef>
          </c:val>
          <c:extLst>
            <c:ext xmlns:c16="http://schemas.microsoft.com/office/drawing/2014/chart" uri="{C3380CC4-5D6E-409C-BE32-E72D297353CC}">
              <c16:uniqueId val="{00000000-0871-48B4-935F-84BCD9AA8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41951463"/>
        <c:axId val="41954415"/>
      </c:barChart>
      <c:catAx>
        <c:axId val="4195146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954415"/>
        <c:crosses val="autoZero"/>
        <c:auto val="1"/>
        <c:lblAlgn val="ctr"/>
        <c:lblOffset val="100"/>
        <c:noMultiLvlLbl val="0"/>
      </c:catAx>
      <c:valAx>
        <c:axId val="41954415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41951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cat>
            <c:multiLvlStrRef>
              <c:f>CAPA!$R$40:$R$42</c:f>
            </c:multiLvlStrRef>
          </c:cat>
          <c:val>
            <c:numRef>
              <c:f>CAPA!$N$67:$N$69</c:f>
            </c:numRef>
          </c:val>
          <c:extLst>
            <c:ext xmlns:c16="http://schemas.microsoft.com/office/drawing/2014/chart" uri="{C3380CC4-5D6E-409C-BE32-E72D297353CC}">
              <c16:uniqueId val="{00000006-3124-43BC-AF2F-2D902016F50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CAPA!$R$40:$R$42</c:f>
            </c:multiLvlStrRef>
          </c:cat>
          <c:val>
            <c:numRef>
              <c:f>CAPA!$O$67:$O$69</c:f>
            </c:numRef>
          </c:val>
          <c:extLst>
            <c:ext xmlns:c16="http://schemas.microsoft.com/office/drawing/2014/chart" uri="{C3380CC4-5D6E-409C-BE32-E72D297353CC}">
              <c16:uniqueId val="{0000000D-3124-43BC-AF2F-2D902016F50C}"/>
            </c:ext>
          </c:extLst>
        </c:ser>
        <c:ser>
          <c:idx val="2"/>
          <c:order val="2"/>
          <c:cat>
            <c:multiLvlStrRef>
              <c:f>CAPA!$R$40:$R$42</c:f>
            </c:multiLvlStrRef>
          </c:cat>
          <c:val>
            <c:numRef>
              <c:f>CAPA!$P$67:$P$69</c:f>
            </c:numRef>
          </c:val>
          <c:extLst>
            <c:ext xmlns:c16="http://schemas.microsoft.com/office/drawing/2014/chart" uri="{C3380CC4-5D6E-409C-BE32-E72D297353CC}">
              <c16:uniqueId val="{00000014-3124-43BC-AF2F-2D902016F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[Viabilidade &amp; Análise mod1 - Beta9.xlsm]Gráficos_Apoio!Tabela dinâmica9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1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2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</c:pivotFmt>
      <c:pivotFmt>
        <c:idx val="10"/>
        <c:spPr>
          <a:ln w="38100" cap="flat" cmpd="dbl" algn="ctr">
            <a:solidFill>
              <a:schemeClr val="accent1"/>
            </a:solidFill>
            <a:miter lim="800000"/>
          </a:ln>
          <a:effectLst/>
        </c:spPr>
        <c:marker>
          <c:symbol val="circle"/>
          <c:size val="6"/>
          <c:spPr>
            <a:solidFill>
              <a:schemeClr val="accent3"/>
            </a:solidFill>
            <a:ln w="9525" cap="flat" cmpd="sng" algn="ctr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</c:pivotFmts>
    <c:plotArea>
      <c:layout>
        <c:manualLayout>
          <c:layoutTarget val="inner"/>
          <c:xMode val="edge"/>
          <c:yMode val="edge"/>
          <c:x val="5.8586333912083996E-2"/>
          <c:y val="6.2843937854228149E-2"/>
          <c:w val="0.75066062954261004"/>
          <c:h val="0.77778032692343158"/>
        </c:manualLayout>
      </c:layout>
      <c:lineChart>
        <c:grouping val="standard"/>
        <c:varyColors val="0"/>
        <c:ser>
          <c:idx val="0"/>
          <c:order val="0"/>
          <c:tx>
            <c:strRef>
              <c:f>Gráficos_Apoio!$T$3</c:f>
              <c:strCache>
                <c:ptCount val="1"/>
                <c:pt idx="0">
                  <c:v>Soma de Lastro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Gráficos_Apoio!$S$4:$S$123</c:f>
              <c:strCache>
                <c:ptCount val="1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(vazio)</c:v>
                </c:pt>
              </c:strCache>
            </c:strRef>
          </c:cat>
          <c:val>
            <c:numRef>
              <c:f>Gráficos_Apoio!$T$4:$T$123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AD-48B9-830B-12BEC194C184}"/>
            </c:ext>
          </c:extLst>
        </c:ser>
        <c:ser>
          <c:idx val="1"/>
          <c:order val="1"/>
          <c:tx>
            <c:strRef>
              <c:f>Gráficos_Apoio!$U$3</c:f>
              <c:strCache>
                <c:ptCount val="1"/>
                <c:pt idx="0">
                  <c:v>Soma de Sênior</c:v>
                </c:pt>
              </c:strCache>
            </c:strRef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delete val="1"/>
          </c:dLbls>
          <c:cat>
            <c:strRef>
              <c:f>Gráficos_Apoio!$S$4:$S$123</c:f>
              <c:strCache>
                <c:ptCount val="1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(vazio)</c:v>
                </c:pt>
              </c:strCache>
            </c:strRef>
          </c:cat>
          <c:val>
            <c:numRef>
              <c:f>Gráficos_Apoio!$U$4:$U$123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AD-48B9-830B-12BEC194C184}"/>
            </c:ext>
          </c:extLst>
        </c:ser>
        <c:ser>
          <c:idx val="2"/>
          <c:order val="2"/>
          <c:tx>
            <c:strRef>
              <c:f>Gráficos_Apoio!$V$3</c:f>
              <c:strCache>
                <c:ptCount val="1"/>
                <c:pt idx="0">
                  <c:v>Soma de Subordinda Preferencial</c:v>
                </c:pt>
              </c:strCache>
            </c:strRef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circle"/>
            <c:size val="6"/>
            <c:spPr>
              <a:solidFill>
                <a:schemeClr val="accent3"/>
              </a:soli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Gráficos_Apoio!$S$4:$S$123</c:f>
              <c:strCache>
                <c:ptCount val="1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(vazio)</c:v>
                </c:pt>
              </c:strCache>
            </c:strRef>
          </c:cat>
          <c:val>
            <c:numRef>
              <c:f>Gráficos_Apoio!$V$4:$V$123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AD-48B9-830B-12BEC194C18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31775"/>
        <c:axId val="76232103"/>
      </c:lineChart>
      <c:catAx>
        <c:axId val="76231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232103"/>
        <c:crosses val="autoZero"/>
        <c:auto val="1"/>
        <c:lblAlgn val="ctr"/>
        <c:lblOffset val="100"/>
        <c:noMultiLvlLbl val="0"/>
      </c:catAx>
      <c:valAx>
        <c:axId val="7623210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_);_(@_)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231775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image" Target="../media/image1.png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33617</xdr:colOff>
      <xdr:row>1</xdr:row>
      <xdr:rowOff>22412</xdr:rowOff>
    </xdr:from>
    <xdr:to>
      <xdr:col>1</xdr:col>
      <xdr:colOff>2376499</xdr:colOff>
      <xdr:row>1</xdr:row>
      <xdr:rowOff>705970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045992A-8483-433D-854C-BB6A0BF26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417" y="241487"/>
          <a:ext cx="2342882" cy="6835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149039</xdr:colOff>
      <xdr:row>1</xdr:row>
      <xdr:rowOff>86846</xdr:rowOff>
    </xdr:from>
    <xdr:to>
      <xdr:col>3</xdr:col>
      <xdr:colOff>224118</xdr:colOff>
      <xdr:row>1</xdr:row>
      <xdr:rowOff>480496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5184589-F721-4326-AB5D-E530CEFF8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039" y="310964"/>
          <a:ext cx="1464608" cy="393650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82924</xdr:colOff>
      <xdr:row>3</xdr:row>
      <xdr:rowOff>56029</xdr:rowOff>
    </xdr:from>
    <xdr:to>
      <xdr:col>16</xdr:col>
      <xdr:colOff>582706</xdr:colOff>
      <xdr:row>20</xdr:row>
      <xdr:rowOff>134470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6D8ED79-275D-4FAD-B315-3D1F57074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-1</xdr:colOff>
      <xdr:row>39</xdr:row>
      <xdr:rowOff>13607</xdr:rowOff>
    </xdr:from>
    <xdr:to>
      <xdr:col>16</xdr:col>
      <xdr:colOff>27213</xdr:colOff>
      <xdr:row>51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E4C743A-2BE9-4F04-9B6B-08D32ACCC4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675410</xdr:colOff>
      <xdr:row>66</xdr:row>
      <xdr:rowOff>6184</xdr:rowOff>
    </xdr:from>
    <xdr:to>
      <xdr:col>6</xdr:col>
      <xdr:colOff>9895</xdr:colOff>
      <xdr:row>79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70B4617-EBA8-4B99-B238-A20F42E85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653143</xdr:colOff>
      <xdr:row>38</xdr:row>
      <xdr:rowOff>175614</xdr:rowOff>
    </xdr:from>
    <xdr:to>
      <xdr:col>21</xdr:col>
      <xdr:colOff>40821</xdr:colOff>
      <xdr:row>51</xdr:row>
      <xdr:rowOff>77641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7EBC08A-8BDD-4097-AAF5-6921B2C392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11210</xdr:colOff>
      <xdr:row>66</xdr:row>
      <xdr:rowOff>7203</xdr:rowOff>
    </xdr:from>
    <xdr:to>
      <xdr:col>21</xdr:col>
      <xdr:colOff>1</xdr:colOff>
      <xdr:row>78</xdr:row>
      <xdr:rowOff>54825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3AABF8A-F97D-4D5B-AD5F-E9CF252C9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672351</xdr:colOff>
      <xdr:row>53</xdr:row>
      <xdr:rowOff>0</xdr:rowOff>
    </xdr:from>
    <xdr:to>
      <xdr:col>10</xdr:col>
      <xdr:colOff>683558</xdr:colOff>
      <xdr:row>64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27C7383-B3AE-4B49-B599-43B721031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53</xdr:row>
      <xdr:rowOff>0</xdr:rowOff>
    </xdr:from>
    <xdr:to>
      <xdr:col>20</xdr:col>
      <xdr:colOff>653143</xdr:colOff>
      <xdr:row>65</xdr:row>
      <xdr:rowOff>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16FE3F34-7CA4-466B-99BF-91E065F794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666750</xdr:colOff>
      <xdr:row>65</xdr:row>
      <xdr:rowOff>179615</xdr:rowOff>
    </xdr:from>
    <xdr:to>
      <xdr:col>11</xdr:col>
      <xdr:colOff>81643</xdr:colOff>
      <xdr:row>79</xdr:row>
      <xdr:rowOff>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9202D4D-7378-4BB4-8816-126D04760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544286</xdr:colOff>
      <xdr:row>66</xdr:row>
      <xdr:rowOff>25935</xdr:rowOff>
    </xdr:from>
    <xdr:to>
      <xdr:col>16</xdr:col>
      <xdr:colOff>54428</xdr:colOff>
      <xdr:row>78</xdr:row>
      <xdr:rowOff>118462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F61CFC7-442D-46A8-BC6F-023BB41F4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520475</xdr:colOff>
      <xdr:row>79</xdr:row>
      <xdr:rowOff>170090</xdr:rowOff>
    </xdr:from>
    <xdr:to>
      <xdr:col>20</xdr:col>
      <xdr:colOff>552947</xdr:colOff>
      <xdr:row>92</xdr:row>
      <xdr:rowOff>37420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515B1B95-3888-4530-9BE5-655EE18862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13609</xdr:colOff>
      <xdr:row>1</xdr:row>
      <xdr:rowOff>40821</xdr:rowOff>
    </xdr:from>
    <xdr:to>
      <xdr:col>6</xdr:col>
      <xdr:colOff>461606</xdr:colOff>
      <xdr:row>3</xdr:row>
      <xdr:rowOff>312964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80CE0DD-6618-49EF-9F42-1D159BC7B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74323" y="231321"/>
          <a:ext cx="3264676" cy="952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285750</xdr:colOff>
      <xdr:row>0</xdr:row>
      <xdr:rowOff>68036</xdr:rowOff>
    </xdr:from>
    <xdr:to>
      <xdr:col>21</xdr:col>
      <xdr:colOff>639536</xdr:colOff>
      <xdr:row>0</xdr:row>
      <xdr:rowOff>421822</xdr:rowOff>
    </xdr:to>
    <xdr:pic macro="[0]!FORM_BA">
      <xdr:nvPicPr>
        <xdr:cNvPr id="3" name="Gráfico 2" descr="Energia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1759071" y="68036"/>
          <a:ext cx="353786" cy="353786"/>
        </a:xfrm>
        <a:prstGeom prst="rect">
          <a:avLst/>
        </a:prstGeom>
      </xdr:spPr>
    </xdr:pic>
    <xdr:clientData/>
  </xdr:twoCellAnchor>
  <xdr:twoCellAnchor editAs="oneCell">
    <xdr:from>
      <xdr:col>22</xdr:col>
      <xdr:colOff>176893</xdr:colOff>
      <xdr:row>0</xdr:row>
      <xdr:rowOff>40821</xdr:rowOff>
    </xdr:from>
    <xdr:to>
      <xdr:col>22</xdr:col>
      <xdr:colOff>680358</xdr:colOff>
      <xdr:row>0</xdr:row>
      <xdr:rowOff>544284</xdr:rowOff>
    </xdr:to>
    <xdr:pic macro="[0]!limp_ba">
      <xdr:nvPicPr>
        <xdr:cNvPr id="5" name="Gráfico 4" descr="Reciclar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615822" y="40821"/>
          <a:ext cx="503465" cy="5034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429</xdr:col>
      <xdr:colOff>285750</xdr:colOff>
      <xdr:row>0</xdr:row>
      <xdr:rowOff>68036</xdr:rowOff>
    </xdr:from>
    <xdr:to>
      <xdr:col>429</xdr:col>
      <xdr:colOff>639536</xdr:colOff>
      <xdr:row>0</xdr:row>
      <xdr:rowOff>421822</xdr:rowOff>
    </xdr:to>
    <xdr:pic macro="[0]!FORM">
      <xdr:nvPicPr>
        <xdr:cNvPr id="3" name="Gráfico 2" descr="Energi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204275" y="68036"/>
          <a:ext cx="353786" cy="353786"/>
        </a:xfrm>
        <a:prstGeom prst="rect">
          <a:avLst/>
        </a:prstGeom>
      </xdr:spPr>
    </xdr:pic>
    <xdr:clientData/>
  </xdr:twoCellAnchor>
  <xdr:twoCellAnchor editAs="oneCell">
    <xdr:from>
      <xdr:col>430</xdr:col>
      <xdr:colOff>204107</xdr:colOff>
      <xdr:row>0</xdr:row>
      <xdr:rowOff>13607</xdr:rowOff>
    </xdr:from>
    <xdr:to>
      <xdr:col>430</xdr:col>
      <xdr:colOff>706211</xdr:colOff>
      <xdr:row>1</xdr:row>
      <xdr:rowOff>6644</xdr:rowOff>
    </xdr:to>
    <xdr:pic macro="[0]!limp_bs">
      <xdr:nvPicPr>
        <xdr:cNvPr id="4" name="Gráfico 3" descr="Recicla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89407" y="13607"/>
          <a:ext cx="503465" cy="499383"/>
        </a:xfrm>
        <a:prstGeom prst="rect">
          <a:avLst/>
        </a:prstGeom>
      </xdr:spPr>
    </xdr:pic>
    <xdr:clientData/>
  </xdr:twoCellAnchor>
  <xdr:twoCellAnchor editAs="oneCell">
    <xdr:from>
      <xdr:col>29</xdr:col>
      <xdr:colOff>136070</xdr:colOff>
      <xdr:row>0</xdr:row>
      <xdr:rowOff>27214</xdr:rowOff>
    </xdr:from>
    <xdr:to>
      <xdr:col>29</xdr:col>
      <xdr:colOff>598713</xdr:colOff>
      <xdr:row>1</xdr:row>
      <xdr:rowOff>0</xdr:rowOff>
    </xdr:to>
    <xdr:pic macro="[0]!index_igpm">
      <xdr:nvPicPr>
        <xdr:cNvPr id="6" name="Gráfico 5" descr="Roteador sem fi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5570320" y="27214"/>
          <a:ext cx="462643" cy="4626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abilidade%20&amp;%20An&#225;lise%20mod2%20-%20Beta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00.Estrutura&#231;&#227;o/01.%20An&#225;lises%20Carteiras/2017/06%20-%20Junho/12%20-%20FERNANDO/Viabilidade%20&amp;%20An&#225;li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SHEET"/>
      <sheetName val="CAPA"/>
      <sheetName val="CUSTOS OP"/>
      <sheetName val="ESTRUTURA"/>
      <sheetName val="CUSTOS"/>
      <sheetName val="ANEXO"/>
      <sheetName val="INAD"/>
      <sheetName val="bd"/>
      <sheetName val="Tabela"/>
    </sheetNames>
    <sheetDataSet>
      <sheetData sheetId="0" refreshError="1"/>
      <sheetData sheetId="1">
        <row r="7">
          <cell r="H7" t="str">
            <v>CRI</v>
          </cell>
          <cell r="M7">
            <v>476</v>
          </cell>
        </row>
      </sheetData>
      <sheetData sheetId="2" refreshError="1"/>
      <sheetData sheetId="3">
        <row r="2">
          <cell r="C2">
            <v>360</v>
          </cell>
          <cell r="F2">
            <v>120</v>
          </cell>
          <cell r="I2" t="str">
            <v>Corporativo</v>
          </cell>
          <cell r="R2">
            <v>120</v>
          </cell>
          <cell r="U2">
            <v>0</v>
          </cell>
          <cell r="Y2">
            <v>120</v>
          </cell>
          <cell r="AB2">
            <v>0.12</v>
          </cell>
          <cell r="AE2">
            <v>120</v>
          </cell>
          <cell r="AH2">
            <v>0</v>
          </cell>
        </row>
        <row r="3">
          <cell r="C3">
            <v>1</v>
          </cell>
          <cell r="F3">
            <v>42962</v>
          </cell>
          <cell r="I3">
            <v>1</v>
          </cell>
          <cell r="R3">
            <v>1</v>
          </cell>
          <cell r="U3">
            <v>0</v>
          </cell>
          <cell r="Y3">
            <v>0</v>
          </cell>
          <cell r="AE3">
            <v>0</v>
          </cell>
        </row>
        <row r="4">
          <cell r="C4">
            <v>1</v>
          </cell>
          <cell r="F4">
            <v>42993</v>
          </cell>
          <cell r="I4">
            <v>1</v>
          </cell>
          <cell r="R4">
            <v>1</v>
          </cell>
          <cell r="Y4">
            <v>0</v>
          </cell>
          <cell r="AE4">
            <v>0</v>
          </cell>
        </row>
        <row r="5">
          <cell r="F5">
            <v>42993</v>
          </cell>
          <cell r="R5">
            <v>0</v>
          </cell>
          <cell r="Y5">
            <v>0</v>
          </cell>
          <cell r="AE5">
            <v>0</v>
          </cell>
        </row>
        <row r="6">
          <cell r="F6">
            <v>46614</v>
          </cell>
          <cell r="I6">
            <v>0.12682503013196977</v>
          </cell>
        </row>
        <row r="9">
          <cell r="AZ9">
            <v>0</v>
          </cell>
          <cell r="BG9">
            <v>0</v>
          </cell>
          <cell r="BH9">
            <v>0</v>
          </cell>
        </row>
        <row r="11">
          <cell r="I11">
            <v>0</v>
          </cell>
          <cell r="M11">
            <v>0</v>
          </cell>
          <cell r="T11">
            <v>0</v>
          </cell>
          <cell r="AA11">
            <v>0</v>
          </cell>
          <cell r="AG11">
            <v>0</v>
          </cell>
          <cell r="AM11">
            <v>0</v>
          </cell>
          <cell r="AO11">
            <v>0</v>
          </cell>
        </row>
      </sheetData>
      <sheetData sheetId="4" refreshError="1"/>
      <sheetData sheetId="5" refreshError="1"/>
      <sheetData sheetId="6" refreshError="1"/>
      <sheetData sheetId="7">
        <row r="3">
          <cell r="A3">
            <v>36892</v>
          </cell>
        </row>
        <row r="4">
          <cell r="A4">
            <v>36948</v>
          </cell>
        </row>
        <row r="5">
          <cell r="A5">
            <v>36949</v>
          </cell>
        </row>
        <row r="6">
          <cell r="A6">
            <v>36994</v>
          </cell>
        </row>
        <row r="7">
          <cell r="A7">
            <v>37002</v>
          </cell>
        </row>
        <row r="8">
          <cell r="A8">
            <v>37012</v>
          </cell>
        </row>
        <row r="9">
          <cell r="A9">
            <v>37056</v>
          </cell>
        </row>
        <row r="10">
          <cell r="A10">
            <v>37141</v>
          </cell>
        </row>
        <row r="11">
          <cell r="A11">
            <v>37176</v>
          </cell>
        </row>
        <row r="12">
          <cell r="A12">
            <v>37197</v>
          </cell>
        </row>
        <row r="13">
          <cell r="A13">
            <v>37210</v>
          </cell>
        </row>
        <row r="14">
          <cell r="A14">
            <v>37250</v>
          </cell>
        </row>
        <row r="15">
          <cell r="A15">
            <v>37257</v>
          </cell>
        </row>
        <row r="16">
          <cell r="A16">
            <v>37298</v>
          </cell>
        </row>
        <row r="17">
          <cell r="A17">
            <v>37299</v>
          </cell>
        </row>
        <row r="18">
          <cell r="A18">
            <v>37344</v>
          </cell>
        </row>
        <row r="19">
          <cell r="A19">
            <v>37367</v>
          </cell>
        </row>
        <row r="20">
          <cell r="A20">
            <v>37377</v>
          </cell>
        </row>
        <row r="21">
          <cell r="A21">
            <v>37406</v>
          </cell>
        </row>
        <row r="22">
          <cell r="A22">
            <v>37506</v>
          </cell>
        </row>
        <row r="23">
          <cell r="A23">
            <v>37541</v>
          </cell>
        </row>
        <row r="24">
          <cell r="A24">
            <v>37562</v>
          </cell>
        </row>
        <row r="25">
          <cell r="A25">
            <v>37575</v>
          </cell>
        </row>
        <row r="26">
          <cell r="A26">
            <v>37615</v>
          </cell>
        </row>
        <row r="27">
          <cell r="A27">
            <v>37622</v>
          </cell>
        </row>
        <row r="28">
          <cell r="A28">
            <v>37683</v>
          </cell>
        </row>
        <row r="29">
          <cell r="A29">
            <v>37684</v>
          </cell>
        </row>
        <row r="30">
          <cell r="A30">
            <v>37729</v>
          </cell>
        </row>
        <row r="31">
          <cell r="A31">
            <v>37732</v>
          </cell>
        </row>
        <row r="32">
          <cell r="A32">
            <v>37742</v>
          </cell>
        </row>
        <row r="33">
          <cell r="A33">
            <v>37791</v>
          </cell>
        </row>
        <row r="34">
          <cell r="A34">
            <v>37871</v>
          </cell>
        </row>
        <row r="35">
          <cell r="A35">
            <v>37906</v>
          </cell>
        </row>
        <row r="36">
          <cell r="A36">
            <v>37927</v>
          </cell>
        </row>
        <row r="37">
          <cell r="A37">
            <v>37940</v>
          </cell>
        </row>
        <row r="38">
          <cell r="A38">
            <v>37980</v>
          </cell>
        </row>
        <row r="39">
          <cell r="A39">
            <v>37987</v>
          </cell>
        </row>
        <row r="40">
          <cell r="A40">
            <v>38040</v>
          </cell>
        </row>
        <row r="41">
          <cell r="A41">
            <v>38041</v>
          </cell>
        </row>
        <row r="42">
          <cell r="A42">
            <v>38086</v>
          </cell>
        </row>
        <row r="43">
          <cell r="A43">
            <v>38098</v>
          </cell>
        </row>
        <row r="44">
          <cell r="A44">
            <v>38108</v>
          </cell>
        </row>
        <row r="45">
          <cell r="A45">
            <v>38148</v>
          </cell>
        </row>
        <row r="46">
          <cell r="A46">
            <v>38237</v>
          </cell>
        </row>
        <row r="47">
          <cell r="A47">
            <v>38272</v>
          </cell>
        </row>
        <row r="48">
          <cell r="A48">
            <v>38293</v>
          </cell>
        </row>
        <row r="49">
          <cell r="A49">
            <v>38306</v>
          </cell>
        </row>
        <row r="50">
          <cell r="A50">
            <v>38346</v>
          </cell>
        </row>
        <row r="51">
          <cell r="A51">
            <v>38353</v>
          </cell>
        </row>
        <row r="52">
          <cell r="A52">
            <v>38390</v>
          </cell>
        </row>
        <row r="53">
          <cell r="A53">
            <v>38391</v>
          </cell>
        </row>
        <row r="54">
          <cell r="A54">
            <v>38436</v>
          </cell>
        </row>
        <row r="55">
          <cell r="A55">
            <v>38463</v>
          </cell>
        </row>
        <row r="56">
          <cell r="A56">
            <v>38473</v>
          </cell>
        </row>
        <row r="57">
          <cell r="A57">
            <v>38498</v>
          </cell>
        </row>
        <row r="58">
          <cell r="A58">
            <v>38602</v>
          </cell>
        </row>
        <row r="59">
          <cell r="A59">
            <v>38637</v>
          </cell>
        </row>
        <row r="60">
          <cell r="A60">
            <v>38658</v>
          </cell>
        </row>
        <row r="61">
          <cell r="A61">
            <v>38671</v>
          </cell>
        </row>
        <row r="62">
          <cell r="A62">
            <v>38711</v>
          </cell>
        </row>
        <row r="63">
          <cell r="A63">
            <v>38718</v>
          </cell>
        </row>
        <row r="64">
          <cell r="A64">
            <v>38775</v>
          </cell>
        </row>
        <row r="65">
          <cell r="A65">
            <v>38776</v>
          </cell>
        </row>
        <row r="66">
          <cell r="A66">
            <v>38821</v>
          </cell>
        </row>
        <row r="67">
          <cell r="A67">
            <v>38828</v>
          </cell>
        </row>
        <row r="68">
          <cell r="A68">
            <v>38838</v>
          </cell>
        </row>
        <row r="69">
          <cell r="A69">
            <v>38883</v>
          </cell>
        </row>
        <row r="70">
          <cell r="A70">
            <v>38967</v>
          </cell>
        </row>
        <row r="71">
          <cell r="A71">
            <v>39002</v>
          </cell>
        </row>
        <row r="72">
          <cell r="A72">
            <v>39023</v>
          </cell>
        </row>
        <row r="73">
          <cell r="A73">
            <v>39036</v>
          </cell>
        </row>
        <row r="74">
          <cell r="A74">
            <v>39076</v>
          </cell>
        </row>
        <row r="75">
          <cell r="A75">
            <v>39083</v>
          </cell>
        </row>
        <row r="76">
          <cell r="A76">
            <v>39132</v>
          </cell>
        </row>
        <row r="77">
          <cell r="A77">
            <v>39133</v>
          </cell>
        </row>
        <row r="78">
          <cell r="A78">
            <v>39178</v>
          </cell>
        </row>
        <row r="79">
          <cell r="A79">
            <v>39193</v>
          </cell>
        </row>
        <row r="80">
          <cell r="A80">
            <v>39203</v>
          </cell>
        </row>
        <row r="81">
          <cell r="A81">
            <v>39240</v>
          </cell>
        </row>
        <row r="82">
          <cell r="A82">
            <v>39332</v>
          </cell>
        </row>
        <row r="83">
          <cell r="A83">
            <v>39367</v>
          </cell>
        </row>
        <row r="84">
          <cell r="A84">
            <v>39388</v>
          </cell>
        </row>
        <row r="85">
          <cell r="A85">
            <v>39401</v>
          </cell>
        </row>
        <row r="86">
          <cell r="A86">
            <v>39441</v>
          </cell>
        </row>
        <row r="87">
          <cell r="A87">
            <v>39448</v>
          </cell>
        </row>
        <row r="88">
          <cell r="A88">
            <v>39482</v>
          </cell>
        </row>
        <row r="89">
          <cell r="A89">
            <v>39483</v>
          </cell>
        </row>
        <row r="90">
          <cell r="A90">
            <v>39528</v>
          </cell>
        </row>
        <row r="91">
          <cell r="A91">
            <v>39559</v>
          </cell>
        </row>
        <row r="92">
          <cell r="A92">
            <v>39569</v>
          </cell>
        </row>
        <row r="93">
          <cell r="A93">
            <v>39590</v>
          </cell>
        </row>
        <row r="94">
          <cell r="A94">
            <v>39698</v>
          </cell>
        </row>
        <row r="95">
          <cell r="A95">
            <v>39733</v>
          </cell>
        </row>
        <row r="96">
          <cell r="A96">
            <v>39754</v>
          </cell>
        </row>
        <row r="97">
          <cell r="A97">
            <v>39767</v>
          </cell>
        </row>
        <row r="98">
          <cell r="A98">
            <v>39807</v>
          </cell>
        </row>
        <row r="99">
          <cell r="A99">
            <v>39814</v>
          </cell>
        </row>
        <row r="100">
          <cell r="A100">
            <v>39867</v>
          </cell>
        </row>
        <row r="101">
          <cell r="A101">
            <v>39868</v>
          </cell>
        </row>
        <row r="102">
          <cell r="A102">
            <v>39913</v>
          </cell>
        </row>
        <row r="103">
          <cell r="A103">
            <v>39924</v>
          </cell>
        </row>
        <row r="104">
          <cell r="A104">
            <v>39934</v>
          </cell>
        </row>
        <row r="105">
          <cell r="A105">
            <v>39975</v>
          </cell>
        </row>
        <row r="106">
          <cell r="A106">
            <v>40063</v>
          </cell>
        </row>
        <row r="107">
          <cell r="A107">
            <v>40098</v>
          </cell>
        </row>
        <row r="108">
          <cell r="A108">
            <v>40119</v>
          </cell>
        </row>
        <row r="109">
          <cell r="A109">
            <v>40132</v>
          </cell>
        </row>
        <row r="110">
          <cell r="A110">
            <v>40172</v>
          </cell>
        </row>
        <row r="111">
          <cell r="A111">
            <v>40179</v>
          </cell>
        </row>
        <row r="112">
          <cell r="A112">
            <v>40224</v>
          </cell>
        </row>
        <row r="113">
          <cell r="A113">
            <v>40225</v>
          </cell>
        </row>
        <row r="114">
          <cell r="A114">
            <v>40270</v>
          </cell>
        </row>
        <row r="115">
          <cell r="A115">
            <v>40289</v>
          </cell>
        </row>
        <row r="116">
          <cell r="A116">
            <v>40299</v>
          </cell>
        </row>
        <row r="117">
          <cell r="A117">
            <v>40332</v>
          </cell>
        </row>
        <row r="118">
          <cell r="A118">
            <v>40428</v>
          </cell>
        </row>
        <row r="119">
          <cell r="A119">
            <v>40463</v>
          </cell>
        </row>
        <row r="120">
          <cell r="A120">
            <v>40484</v>
          </cell>
        </row>
        <row r="121">
          <cell r="A121">
            <v>40497</v>
          </cell>
        </row>
        <row r="122">
          <cell r="A122">
            <v>40537</v>
          </cell>
        </row>
        <row r="123">
          <cell r="A123">
            <v>40544</v>
          </cell>
        </row>
        <row r="124">
          <cell r="A124">
            <v>40609</v>
          </cell>
        </row>
        <row r="125">
          <cell r="A125">
            <v>40610</v>
          </cell>
        </row>
        <row r="126">
          <cell r="A126">
            <v>40654</v>
          </cell>
        </row>
        <row r="127">
          <cell r="A127">
            <v>40655</v>
          </cell>
        </row>
        <row r="128">
          <cell r="A128">
            <v>40664</v>
          </cell>
        </row>
        <row r="129">
          <cell r="A129">
            <v>40717</v>
          </cell>
        </row>
        <row r="130">
          <cell r="A130">
            <v>40793</v>
          </cell>
        </row>
        <row r="131">
          <cell r="A131">
            <v>40828</v>
          </cell>
        </row>
        <row r="132">
          <cell r="A132">
            <v>40849</v>
          </cell>
        </row>
        <row r="133">
          <cell r="A133">
            <v>40862</v>
          </cell>
        </row>
        <row r="134">
          <cell r="A134">
            <v>40902</v>
          </cell>
        </row>
        <row r="135">
          <cell r="A135">
            <v>40909</v>
          </cell>
        </row>
        <row r="136">
          <cell r="A136">
            <v>40959</v>
          </cell>
        </row>
        <row r="137">
          <cell r="A137">
            <v>40960</v>
          </cell>
        </row>
        <row r="138">
          <cell r="A138">
            <v>41005</v>
          </cell>
        </row>
        <row r="139">
          <cell r="A139">
            <v>41020</v>
          </cell>
        </row>
        <row r="140">
          <cell r="A140">
            <v>41030</v>
          </cell>
        </row>
        <row r="141">
          <cell r="A141">
            <v>41067</v>
          </cell>
        </row>
        <row r="142">
          <cell r="A142">
            <v>41159</v>
          </cell>
        </row>
        <row r="143">
          <cell r="A143">
            <v>41194</v>
          </cell>
        </row>
        <row r="144">
          <cell r="A144">
            <v>41215</v>
          </cell>
        </row>
        <row r="145">
          <cell r="A145">
            <v>41228</v>
          </cell>
        </row>
        <row r="146">
          <cell r="A146">
            <v>41268</v>
          </cell>
        </row>
        <row r="147">
          <cell r="A147">
            <v>41275</v>
          </cell>
        </row>
        <row r="148">
          <cell r="A148">
            <v>41316</v>
          </cell>
        </row>
        <row r="149">
          <cell r="A149">
            <v>41317</v>
          </cell>
        </row>
        <row r="150">
          <cell r="A150">
            <v>41362</v>
          </cell>
        </row>
        <row r="151">
          <cell r="A151">
            <v>41385</v>
          </cell>
        </row>
        <row r="152">
          <cell r="A152">
            <v>41395</v>
          </cell>
        </row>
        <row r="153">
          <cell r="A153">
            <v>41424</v>
          </cell>
        </row>
        <row r="154">
          <cell r="A154">
            <v>41524</v>
          </cell>
        </row>
        <row r="155">
          <cell r="A155">
            <v>41559</v>
          </cell>
        </row>
        <row r="156">
          <cell r="A156">
            <v>41580</v>
          </cell>
        </row>
        <row r="157">
          <cell r="A157">
            <v>41593</v>
          </cell>
        </row>
        <row r="158">
          <cell r="A158">
            <v>41633</v>
          </cell>
        </row>
        <row r="159">
          <cell r="A159">
            <v>41640</v>
          </cell>
        </row>
        <row r="160">
          <cell r="A160">
            <v>41701</v>
          </cell>
        </row>
        <row r="161">
          <cell r="A161">
            <v>41702</v>
          </cell>
        </row>
        <row r="162">
          <cell r="A162">
            <v>41747</v>
          </cell>
        </row>
        <row r="163">
          <cell r="A163">
            <v>41750</v>
          </cell>
        </row>
        <row r="164">
          <cell r="A164">
            <v>41760</v>
          </cell>
        </row>
        <row r="165">
          <cell r="A165">
            <v>41809</v>
          </cell>
        </row>
        <row r="166">
          <cell r="A166">
            <v>41889</v>
          </cell>
        </row>
        <row r="167">
          <cell r="A167">
            <v>41924</v>
          </cell>
        </row>
        <row r="168">
          <cell r="A168">
            <v>41945</v>
          </cell>
        </row>
        <row r="169">
          <cell r="A169">
            <v>41958</v>
          </cell>
        </row>
        <row r="170">
          <cell r="A170">
            <v>41998</v>
          </cell>
        </row>
        <row r="171">
          <cell r="A171">
            <v>42005</v>
          </cell>
        </row>
        <row r="172">
          <cell r="A172">
            <v>42051</v>
          </cell>
        </row>
        <row r="173">
          <cell r="A173">
            <v>42052</v>
          </cell>
        </row>
        <row r="174">
          <cell r="A174">
            <v>42097</v>
          </cell>
        </row>
        <row r="175">
          <cell r="A175">
            <v>42115</v>
          </cell>
        </row>
        <row r="176">
          <cell r="A176">
            <v>42125</v>
          </cell>
        </row>
        <row r="177">
          <cell r="A177">
            <v>42159</v>
          </cell>
        </row>
        <row r="178">
          <cell r="A178">
            <v>42254</v>
          </cell>
        </row>
        <row r="179">
          <cell r="A179">
            <v>42289</v>
          </cell>
        </row>
        <row r="180">
          <cell r="A180">
            <v>42310</v>
          </cell>
        </row>
        <row r="181">
          <cell r="A181">
            <v>42323</v>
          </cell>
        </row>
        <row r="182">
          <cell r="A182">
            <v>42363</v>
          </cell>
        </row>
        <row r="183">
          <cell r="A183">
            <v>42370</v>
          </cell>
        </row>
        <row r="184">
          <cell r="A184">
            <v>42408</v>
          </cell>
        </row>
        <row r="185">
          <cell r="A185">
            <v>42409</v>
          </cell>
        </row>
        <row r="186">
          <cell r="A186">
            <v>42454</v>
          </cell>
        </row>
        <row r="187">
          <cell r="A187">
            <v>42481</v>
          </cell>
        </row>
        <row r="188">
          <cell r="A188">
            <v>42491</v>
          </cell>
        </row>
        <row r="189">
          <cell r="A189">
            <v>42516</v>
          </cell>
        </row>
        <row r="190">
          <cell r="A190">
            <v>42620</v>
          </cell>
        </row>
        <row r="191">
          <cell r="A191">
            <v>42655</v>
          </cell>
        </row>
        <row r="192">
          <cell r="A192">
            <v>42676</v>
          </cell>
        </row>
        <row r="193">
          <cell r="A193">
            <v>42689</v>
          </cell>
        </row>
        <row r="194">
          <cell r="A194">
            <v>42729</v>
          </cell>
        </row>
        <row r="195">
          <cell r="A195">
            <v>42736</v>
          </cell>
        </row>
        <row r="196">
          <cell r="A196">
            <v>42793</v>
          </cell>
        </row>
        <row r="197">
          <cell r="A197">
            <v>42794</v>
          </cell>
        </row>
        <row r="198">
          <cell r="A198">
            <v>42839</v>
          </cell>
        </row>
        <row r="199">
          <cell r="A199">
            <v>42846</v>
          </cell>
        </row>
        <row r="200">
          <cell r="A200">
            <v>42856</v>
          </cell>
        </row>
        <row r="201">
          <cell r="A201">
            <v>42901</v>
          </cell>
        </row>
        <row r="202">
          <cell r="A202">
            <v>42985</v>
          </cell>
        </row>
        <row r="203">
          <cell r="A203">
            <v>43020</v>
          </cell>
        </row>
        <row r="204">
          <cell r="A204">
            <v>43041</v>
          </cell>
        </row>
        <row r="205">
          <cell r="A205">
            <v>43054</v>
          </cell>
        </row>
        <row r="206">
          <cell r="A206">
            <v>43094</v>
          </cell>
        </row>
        <row r="207">
          <cell r="A207">
            <v>43101</v>
          </cell>
        </row>
        <row r="208">
          <cell r="A208">
            <v>43143</v>
          </cell>
        </row>
        <row r="209">
          <cell r="A209">
            <v>43144</v>
          </cell>
        </row>
        <row r="210">
          <cell r="A210">
            <v>43189</v>
          </cell>
        </row>
        <row r="211">
          <cell r="A211">
            <v>43211</v>
          </cell>
        </row>
        <row r="212">
          <cell r="A212">
            <v>43221</v>
          </cell>
        </row>
        <row r="213">
          <cell r="A213">
            <v>43251</v>
          </cell>
        </row>
        <row r="214">
          <cell r="A214">
            <v>43350</v>
          </cell>
        </row>
        <row r="215">
          <cell r="A215">
            <v>43385</v>
          </cell>
        </row>
        <row r="216">
          <cell r="A216">
            <v>43406</v>
          </cell>
        </row>
        <row r="217">
          <cell r="A217">
            <v>43419</v>
          </cell>
        </row>
        <row r="218">
          <cell r="A218">
            <v>43459</v>
          </cell>
        </row>
        <row r="219">
          <cell r="A219">
            <v>43466</v>
          </cell>
        </row>
        <row r="220">
          <cell r="A220">
            <v>43528</v>
          </cell>
        </row>
        <row r="221">
          <cell r="A221">
            <v>43529</v>
          </cell>
        </row>
        <row r="222">
          <cell r="A222">
            <v>43574</v>
          </cell>
        </row>
        <row r="223">
          <cell r="A223">
            <v>43576</v>
          </cell>
        </row>
        <row r="224">
          <cell r="A224">
            <v>43586</v>
          </cell>
        </row>
        <row r="225">
          <cell r="A225">
            <v>43636</v>
          </cell>
        </row>
        <row r="226">
          <cell r="A226">
            <v>43715</v>
          </cell>
        </row>
        <row r="227">
          <cell r="A227">
            <v>43750</v>
          </cell>
        </row>
        <row r="228">
          <cell r="A228">
            <v>43771</v>
          </cell>
        </row>
        <row r="229">
          <cell r="A229">
            <v>43784</v>
          </cell>
        </row>
        <row r="230">
          <cell r="A230">
            <v>43824</v>
          </cell>
        </row>
        <row r="231">
          <cell r="A231">
            <v>43831</v>
          </cell>
        </row>
        <row r="232">
          <cell r="A232">
            <v>43885</v>
          </cell>
        </row>
        <row r="233">
          <cell r="A233">
            <v>43886</v>
          </cell>
        </row>
        <row r="234">
          <cell r="A234">
            <v>43931</v>
          </cell>
        </row>
        <row r="235">
          <cell r="A235">
            <v>43942</v>
          </cell>
        </row>
        <row r="236">
          <cell r="A236">
            <v>43952</v>
          </cell>
        </row>
        <row r="237">
          <cell r="A237">
            <v>43993</v>
          </cell>
        </row>
        <row r="238">
          <cell r="A238">
            <v>44081</v>
          </cell>
        </row>
        <row r="239">
          <cell r="A239">
            <v>44116</v>
          </cell>
        </row>
        <row r="240">
          <cell r="A240">
            <v>44137</v>
          </cell>
        </row>
        <row r="241">
          <cell r="A241">
            <v>44150</v>
          </cell>
        </row>
        <row r="242">
          <cell r="A242">
            <v>44190</v>
          </cell>
        </row>
        <row r="243">
          <cell r="A243">
            <v>44197</v>
          </cell>
        </row>
        <row r="244">
          <cell r="A244">
            <v>44242</v>
          </cell>
        </row>
        <row r="245">
          <cell r="A245">
            <v>44243</v>
          </cell>
        </row>
        <row r="246">
          <cell r="A246">
            <v>44288</v>
          </cell>
        </row>
        <row r="247">
          <cell r="A247">
            <v>44307</v>
          </cell>
        </row>
        <row r="248">
          <cell r="A248">
            <v>44317</v>
          </cell>
        </row>
        <row r="249">
          <cell r="A249">
            <v>44350</v>
          </cell>
        </row>
        <row r="250">
          <cell r="A250">
            <v>44446</v>
          </cell>
        </row>
        <row r="251">
          <cell r="A251">
            <v>44481</v>
          </cell>
        </row>
        <row r="252">
          <cell r="A252">
            <v>44502</v>
          </cell>
        </row>
        <row r="253">
          <cell r="A253">
            <v>44515</v>
          </cell>
        </row>
        <row r="254">
          <cell r="A254">
            <v>44555</v>
          </cell>
        </row>
        <row r="255">
          <cell r="A255">
            <v>44562</v>
          </cell>
        </row>
        <row r="256">
          <cell r="A256">
            <v>44620</v>
          </cell>
        </row>
        <row r="257">
          <cell r="A257">
            <v>44621</v>
          </cell>
        </row>
        <row r="258">
          <cell r="A258">
            <v>44666</v>
          </cell>
        </row>
        <row r="259">
          <cell r="A259">
            <v>44672</v>
          </cell>
        </row>
        <row r="260">
          <cell r="A260">
            <v>44682</v>
          </cell>
        </row>
        <row r="261">
          <cell r="A261">
            <v>44728</v>
          </cell>
        </row>
        <row r="262">
          <cell r="A262">
            <v>44811</v>
          </cell>
        </row>
        <row r="263">
          <cell r="A263">
            <v>44846</v>
          </cell>
        </row>
        <row r="264">
          <cell r="A264">
            <v>44867</v>
          </cell>
        </row>
        <row r="265">
          <cell r="A265">
            <v>44880</v>
          </cell>
        </row>
        <row r="266">
          <cell r="A266">
            <v>44920</v>
          </cell>
        </row>
        <row r="267">
          <cell r="A267">
            <v>44927</v>
          </cell>
        </row>
        <row r="268">
          <cell r="A268">
            <v>44977</v>
          </cell>
        </row>
        <row r="269">
          <cell r="A269">
            <v>44978</v>
          </cell>
        </row>
        <row r="270">
          <cell r="A270">
            <v>45023</v>
          </cell>
        </row>
        <row r="271">
          <cell r="A271">
            <v>45037</v>
          </cell>
        </row>
        <row r="272">
          <cell r="A272">
            <v>45047</v>
          </cell>
        </row>
        <row r="273">
          <cell r="A273">
            <v>45085</v>
          </cell>
        </row>
        <row r="274">
          <cell r="A274">
            <v>45176</v>
          </cell>
        </row>
        <row r="275">
          <cell r="A275">
            <v>45211</v>
          </cell>
        </row>
        <row r="276">
          <cell r="A276">
            <v>45232</v>
          </cell>
        </row>
        <row r="277">
          <cell r="A277">
            <v>45245</v>
          </cell>
        </row>
        <row r="278">
          <cell r="A278">
            <v>45285</v>
          </cell>
        </row>
        <row r="279">
          <cell r="A279">
            <v>45292</v>
          </cell>
        </row>
        <row r="280">
          <cell r="A280">
            <v>45334</v>
          </cell>
        </row>
        <row r="281">
          <cell r="A281">
            <v>45335</v>
          </cell>
        </row>
        <row r="282">
          <cell r="A282">
            <v>45380</v>
          </cell>
        </row>
        <row r="283">
          <cell r="A283">
            <v>45403</v>
          </cell>
        </row>
        <row r="284">
          <cell r="A284">
            <v>45413</v>
          </cell>
        </row>
        <row r="285">
          <cell r="A285">
            <v>45442</v>
          </cell>
        </row>
        <row r="286">
          <cell r="A286">
            <v>45542</v>
          </cell>
        </row>
        <row r="287">
          <cell r="A287">
            <v>45577</v>
          </cell>
        </row>
        <row r="288">
          <cell r="A288">
            <v>45598</v>
          </cell>
        </row>
        <row r="289">
          <cell r="A289">
            <v>45611</v>
          </cell>
        </row>
        <row r="290">
          <cell r="A290">
            <v>45651</v>
          </cell>
        </row>
        <row r="291">
          <cell r="A291">
            <v>45658</v>
          </cell>
        </row>
        <row r="292">
          <cell r="A292">
            <v>45719</v>
          </cell>
        </row>
        <row r="293">
          <cell r="A293">
            <v>45720</v>
          </cell>
        </row>
        <row r="294">
          <cell r="A294">
            <v>45765</v>
          </cell>
        </row>
        <row r="295">
          <cell r="A295">
            <v>45768</v>
          </cell>
        </row>
        <row r="296">
          <cell r="A296">
            <v>45778</v>
          </cell>
        </row>
        <row r="297">
          <cell r="A297">
            <v>45827</v>
          </cell>
        </row>
        <row r="298">
          <cell r="A298">
            <v>45907</v>
          </cell>
        </row>
        <row r="299">
          <cell r="A299">
            <v>45942</v>
          </cell>
        </row>
        <row r="300">
          <cell r="A300">
            <v>45963</v>
          </cell>
        </row>
        <row r="301">
          <cell r="A301">
            <v>45976</v>
          </cell>
        </row>
        <row r="302">
          <cell r="A302">
            <v>46016</v>
          </cell>
        </row>
        <row r="303">
          <cell r="A303">
            <v>46023</v>
          </cell>
        </row>
        <row r="304">
          <cell r="A304">
            <v>46069</v>
          </cell>
        </row>
        <row r="305">
          <cell r="A305">
            <v>46070</v>
          </cell>
        </row>
        <row r="306">
          <cell r="A306">
            <v>46115</v>
          </cell>
        </row>
        <row r="307">
          <cell r="A307">
            <v>46133</v>
          </cell>
        </row>
        <row r="308">
          <cell r="A308">
            <v>46143</v>
          </cell>
        </row>
        <row r="309">
          <cell r="A309">
            <v>46177</v>
          </cell>
        </row>
        <row r="310">
          <cell r="A310">
            <v>46272</v>
          </cell>
        </row>
        <row r="311">
          <cell r="A311">
            <v>46307</v>
          </cell>
        </row>
        <row r="312">
          <cell r="A312">
            <v>46328</v>
          </cell>
        </row>
        <row r="313">
          <cell r="A313">
            <v>46341</v>
          </cell>
        </row>
        <row r="314">
          <cell r="A314">
            <v>46381</v>
          </cell>
        </row>
        <row r="315">
          <cell r="A315">
            <v>46388</v>
          </cell>
        </row>
        <row r="316">
          <cell r="A316">
            <v>46426</v>
          </cell>
        </row>
        <row r="317">
          <cell r="A317">
            <v>46427</v>
          </cell>
        </row>
        <row r="318">
          <cell r="A318">
            <v>46472</v>
          </cell>
        </row>
        <row r="319">
          <cell r="A319">
            <v>46498</v>
          </cell>
        </row>
        <row r="320">
          <cell r="A320">
            <v>46508</v>
          </cell>
        </row>
        <row r="321">
          <cell r="A321">
            <v>46534</v>
          </cell>
        </row>
        <row r="322">
          <cell r="A322">
            <v>46637</v>
          </cell>
        </row>
        <row r="323">
          <cell r="A323">
            <v>46672</v>
          </cell>
        </row>
        <row r="324">
          <cell r="A324">
            <v>46693</v>
          </cell>
        </row>
        <row r="325">
          <cell r="A325">
            <v>46706</v>
          </cell>
        </row>
        <row r="326">
          <cell r="A326">
            <v>46746</v>
          </cell>
        </row>
        <row r="327">
          <cell r="A327">
            <v>46753</v>
          </cell>
        </row>
        <row r="328">
          <cell r="A328">
            <v>46811</v>
          </cell>
        </row>
        <row r="329">
          <cell r="A329">
            <v>46812</v>
          </cell>
        </row>
        <row r="330">
          <cell r="A330">
            <v>46857</v>
          </cell>
        </row>
        <row r="331">
          <cell r="A331">
            <v>46864</v>
          </cell>
        </row>
        <row r="332">
          <cell r="A332">
            <v>46874</v>
          </cell>
        </row>
        <row r="333">
          <cell r="A333">
            <v>46919</v>
          </cell>
        </row>
        <row r="334">
          <cell r="A334">
            <v>47003</v>
          </cell>
        </row>
        <row r="335">
          <cell r="A335">
            <v>47038</v>
          </cell>
        </row>
        <row r="336">
          <cell r="A336">
            <v>47059</v>
          </cell>
        </row>
        <row r="337">
          <cell r="A337">
            <v>47072</v>
          </cell>
        </row>
        <row r="338">
          <cell r="A338">
            <v>47112</v>
          </cell>
        </row>
        <row r="339">
          <cell r="A339">
            <v>47119</v>
          </cell>
        </row>
        <row r="340">
          <cell r="A340">
            <v>47161</v>
          </cell>
        </row>
        <row r="341">
          <cell r="A341">
            <v>47162</v>
          </cell>
        </row>
        <row r="342">
          <cell r="A342">
            <v>47207</v>
          </cell>
        </row>
        <row r="343">
          <cell r="A343">
            <v>47229</v>
          </cell>
        </row>
        <row r="344">
          <cell r="A344">
            <v>47239</v>
          </cell>
        </row>
        <row r="345">
          <cell r="A345">
            <v>47269</v>
          </cell>
        </row>
        <row r="346">
          <cell r="A346">
            <v>47368</v>
          </cell>
        </row>
        <row r="347">
          <cell r="A347">
            <v>47403</v>
          </cell>
        </row>
        <row r="348">
          <cell r="A348">
            <v>47424</v>
          </cell>
        </row>
        <row r="349">
          <cell r="A349">
            <v>47437</v>
          </cell>
        </row>
        <row r="350">
          <cell r="A350">
            <v>47477</v>
          </cell>
        </row>
        <row r="351">
          <cell r="A351">
            <v>47484</v>
          </cell>
        </row>
        <row r="352">
          <cell r="A352">
            <v>47546</v>
          </cell>
        </row>
        <row r="353">
          <cell r="A353">
            <v>47547</v>
          </cell>
        </row>
        <row r="354">
          <cell r="A354">
            <v>47592</v>
          </cell>
        </row>
        <row r="355">
          <cell r="A355">
            <v>47594</v>
          </cell>
        </row>
        <row r="356">
          <cell r="A356">
            <v>47604</v>
          </cell>
        </row>
        <row r="357">
          <cell r="A357">
            <v>47654</v>
          </cell>
        </row>
        <row r="358">
          <cell r="A358">
            <v>47733</v>
          </cell>
        </row>
        <row r="359">
          <cell r="A359">
            <v>47768</v>
          </cell>
        </row>
        <row r="360">
          <cell r="A360">
            <v>47789</v>
          </cell>
        </row>
        <row r="361">
          <cell r="A361">
            <v>47802</v>
          </cell>
        </row>
        <row r="362">
          <cell r="A362">
            <v>47842</v>
          </cell>
        </row>
        <row r="363">
          <cell r="A363">
            <v>47849</v>
          </cell>
        </row>
        <row r="364">
          <cell r="A364">
            <v>47903</v>
          </cell>
        </row>
        <row r="365">
          <cell r="A365">
            <v>47904</v>
          </cell>
        </row>
        <row r="366">
          <cell r="A366">
            <v>47949</v>
          </cell>
        </row>
        <row r="367">
          <cell r="A367">
            <v>47959</v>
          </cell>
        </row>
        <row r="368">
          <cell r="A368">
            <v>47969</v>
          </cell>
        </row>
        <row r="369">
          <cell r="A369">
            <v>48011</v>
          </cell>
        </row>
        <row r="370">
          <cell r="A370">
            <v>48098</v>
          </cell>
        </row>
        <row r="371">
          <cell r="A371">
            <v>48133</v>
          </cell>
        </row>
        <row r="372">
          <cell r="A372">
            <v>48154</v>
          </cell>
        </row>
        <row r="373">
          <cell r="A373">
            <v>48167</v>
          </cell>
        </row>
        <row r="374">
          <cell r="A374">
            <v>48207</v>
          </cell>
        </row>
        <row r="375">
          <cell r="A375">
            <v>48214</v>
          </cell>
        </row>
        <row r="376">
          <cell r="A376">
            <v>48253</v>
          </cell>
        </row>
        <row r="377">
          <cell r="A377">
            <v>48254</v>
          </cell>
        </row>
        <row r="378">
          <cell r="A378">
            <v>48299</v>
          </cell>
        </row>
        <row r="379">
          <cell r="A379">
            <v>48325</v>
          </cell>
        </row>
        <row r="380">
          <cell r="A380">
            <v>48335</v>
          </cell>
        </row>
        <row r="381">
          <cell r="A381">
            <v>48361</v>
          </cell>
        </row>
        <row r="382">
          <cell r="A382">
            <v>48464</v>
          </cell>
        </row>
        <row r="383">
          <cell r="A383">
            <v>48499</v>
          </cell>
        </row>
        <row r="384">
          <cell r="A384">
            <v>48520</v>
          </cell>
        </row>
        <row r="385">
          <cell r="A385">
            <v>48533</v>
          </cell>
        </row>
        <row r="386">
          <cell r="A386">
            <v>48573</v>
          </cell>
        </row>
        <row r="387">
          <cell r="A387">
            <v>48580</v>
          </cell>
        </row>
        <row r="388">
          <cell r="A388">
            <v>48638</v>
          </cell>
        </row>
        <row r="389">
          <cell r="A389">
            <v>48639</v>
          </cell>
        </row>
        <row r="390">
          <cell r="A390">
            <v>48684</v>
          </cell>
        </row>
        <row r="391">
          <cell r="A391">
            <v>48690</v>
          </cell>
        </row>
        <row r="392">
          <cell r="A392">
            <v>48700</v>
          </cell>
        </row>
        <row r="393">
          <cell r="A393">
            <v>48746</v>
          </cell>
        </row>
        <row r="394">
          <cell r="A394">
            <v>48829</v>
          </cell>
        </row>
        <row r="395">
          <cell r="A395">
            <v>48864</v>
          </cell>
        </row>
        <row r="396">
          <cell r="A396">
            <v>48885</v>
          </cell>
        </row>
        <row r="397">
          <cell r="A397">
            <v>48898</v>
          </cell>
        </row>
        <row r="398">
          <cell r="A398">
            <v>48938</v>
          </cell>
        </row>
        <row r="399">
          <cell r="A399">
            <v>48945</v>
          </cell>
        </row>
        <row r="400">
          <cell r="A400">
            <v>48995</v>
          </cell>
        </row>
        <row r="401">
          <cell r="A401">
            <v>48996</v>
          </cell>
        </row>
        <row r="402">
          <cell r="A402">
            <v>49041</v>
          </cell>
        </row>
        <row r="403">
          <cell r="A403">
            <v>49055</v>
          </cell>
        </row>
        <row r="404">
          <cell r="A404">
            <v>49065</v>
          </cell>
        </row>
        <row r="405">
          <cell r="A405">
            <v>49103</v>
          </cell>
        </row>
        <row r="406">
          <cell r="A406">
            <v>49194</v>
          </cell>
        </row>
        <row r="407">
          <cell r="A407">
            <v>49229</v>
          </cell>
        </row>
        <row r="408">
          <cell r="A408">
            <v>49250</v>
          </cell>
        </row>
        <row r="409">
          <cell r="A409">
            <v>49263</v>
          </cell>
        </row>
        <row r="410">
          <cell r="A410">
            <v>49303</v>
          </cell>
        </row>
        <row r="411">
          <cell r="A411">
            <v>49310</v>
          </cell>
        </row>
        <row r="412">
          <cell r="A412">
            <v>49345</v>
          </cell>
        </row>
        <row r="413">
          <cell r="A413">
            <v>49346</v>
          </cell>
        </row>
        <row r="414">
          <cell r="A414">
            <v>49391</v>
          </cell>
        </row>
        <row r="415">
          <cell r="A415">
            <v>49420</v>
          </cell>
        </row>
        <row r="416">
          <cell r="A416">
            <v>49430</v>
          </cell>
        </row>
        <row r="417">
          <cell r="A417">
            <v>49453</v>
          </cell>
        </row>
        <row r="418">
          <cell r="A418">
            <v>49559</v>
          </cell>
        </row>
        <row r="419">
          <cell r="A419">
            <v>49594</v>
          </cell>
        </row>
        <row r="420">
          <cell r="A420">
            <v>49615</v>
          </cell>
        </row>
        <row r="421">
          <cell r="A421">
            <v>49628</v>
          </cell>
        </row>
        <row r="422">
          <cell r="A422">
            <v>49668</v>
          </cell>
        </row>
        <row r="423">
          <cell r="A423">
            <v>49675</v>
          </cell>
        </row>
        <row r="424">
          <cell r="A424">
            <v>49730</v>
          </cell>
        </row>
        <row r="425">
          <cell r="A425">
            <v>49731</v>
          </cell>
        </row>
        <row r="426">
          <cell r="A426">
            <v>49776</v>
          </cell>
        </row>
        <row r="427">
          <cell r="A427">
            <v>49786</v>
          </cell>
        </row>
        <row r="428">
          <cell r="A428">
            <v>49796</v>
          </cell>
        </row>
        <row r="429">
          <cell r="A429">
            <v>49838</v>
          </cell>
        </row>
        <row r="430">
          <cell r="A430">
            <v>49925</v>
          </cell>
        </row>
        <row r="431">
          <cell r="A431">
            <v>49960</v>
          </cell>
        </row>
        <row r="432">
          <cell r="A432">
            <v>49981</v>
          </cell>
        </row>
        <row r="433">
          <cell r="A433">
            <v>49994</v>
          </cell>
        </row>
        <row r="434">
          <cell r="A434">
            <v>50034</v>
          </cell>
        </row>
        <row r="435">
          <cell r="A435">
            <v>50041</v>
          </cell>
        </row>
        <row r="436">
          <cell r="A436">
            <v>50087</v>
          </cell>
        </row>
        <row r="437">
          <cell r="A437">
            <v>50088</v>
          </cell>
        </row>
        <row r="438">
          <cell r="A438">
            <v>50133</v>
          </cell>
        </row>
        <row r="439">
          <cell r="A439">
            <v>50151</v>
          </cell>
        </row>
        <row r="440">
          <cell r="A440">
            <v>50161</v>
          </cell>
        </row>
        <row r="441">
          <cell r="A441">
            <v>50195</v>
          </cell>
        </row>
        <row r="442">
          <cell r="A442">
            <v>50290</v>
          </cell>
        </row>
        <row r="443">
          <cell r="A443">
            <v>50325</v>
          </cell>
        </row>
        <row r="444">
          <cell r="A444">
            <v>50346</v>
          </cell>
        </row>
        <row r="445">
          <cell r="A445">
            <v>50359</v>
          </cell>
        </row>
        <row r="446">
          <cell r="A446">
            <v>50399</v>
          </cell>
        </row>
        <row r="447">
          <cell r="A447">
            <v>50406</v>
          </cell>
        </row>
        <row r="448">
          <cell r="A448">
            <v>50472</v>
          </cell>
        </row>
        <row r="449">
          <cell r="A449">
            <v>50473</v>
          </cell>
        </row>
        <row r="450">
          <cell r="A450">
            <v>50516</v>
          </cell>
        </row>
        <row r="451">
          <cell r="A451">
            <v>50518</v>
          </cell>
        </row>
        <row r="452">
          <cell r="A452">
            <v>50526</v>
          </cell>
        </row>
        <row r="453">
          <cell r="A453">
            <v>50580</v>
          </cell>
        </row>
        <row r="454">
          <cell r="A454">
            <v>50655</v>
          </cell>
        </row>
        <row r="455">
          <cell r="A455">
            <v>50690</v>
          </cell>
        </row>
        <row r="456">
          <cell r="A456">
            <v>50711</v>
          </cell>
        </row>
        <row r="457">
          <cell r="A457">
            <v>50724</v>
          </cell>
        </row>
        <row r="458">
          <cell r="A458">
            <v>50764</v>
          </cell>
        </row>
        <row r="459">
          <cell r="A459">
            <v>50771</v>
          </cell>
        </row>
        <row r="460">
          <cell r="A460">
            <v>50822</v>
          </cell>
        </row>
        <row r="461">
          <cell r="A461">
            <v>50823</v>
          </cell>
        </row>
        <row r="462">
          <cell r="A462">
            <v>50868</v>
          </cell>
        </row>
        <row r="463">
          <cell r="A463">
            <v>50881</v>
          </cell>
        </row>
        <row r="464">
          <cell r="A464">
            <v>50891</v>
          </cell>
        </row>
        <row r="465">
          <cell r="A465">
            <v>50930</v>
          </cell>
        </row>
        <row r="466">
          <cell r="A466">
            <v>51020</v>
          </cell>
        </row>
        <row r="467">
          <cell r="A467">
            <v>51055</v>
          </cell>
        </row>
        <row r="468">
          <cell r="A468">
            <v>51076</v>
          </cell>
        </row>
        <row r="469">
          <cell r="A469">
            <v>51089</v>
          </cell>
        </row>
        <row r="470">
          <cell r="A470">
            <v>51129</v>
          </cell>
        </row>
        <row r="471">
          <cell r="A471">
            <v>51136</v>
          </cell>
        </row>
        <row r="472">
          <cell r="A472">
            <v>51179</v>
          </cell>
        </row>
        <row r="473">
          <cell r="A473">
            <v>51180</v>
          </cell>
        </row>
        <row r="474">
          <cell r="A474">
            <v>51225</v>
          </cell>
        </row>
        <row r="475">
          <cell r="A475">
            <v>51247</v>
          </cell>
        </row>
        <row r="476">
          <cell r="A476">
            <v>51257</v>
          </cell>
        </row>
        <row r="477">
          <cell r="A477">
            <v>51287</v>
          </cell>
        </row>
        <row r="478">
          <cell r="A478">
            <v>51386</v>
          </cell>
        </row>
        <row r="479">
          <cell r="A479">
            <v>51421</v>
          </cell>
        </row>
        <row r="480">
          <cell r="A480">
            <v>51442</v>
          </cell>
        </row>
        <row r="481">
          <cell r="A481">
            <v>51455</v>
          </cell>
        </row>
        <row r="482">
          <cell r="A482">
            <v>51495</v>
          </cell>
        </row>
        <row r="483">
          <cell r="A483">
            <v>51502</v>
          </cell>
        </row>
        <row r="484">
          <cell r="A484">
            <v>51564</v>
          </cell>
        </row>
        <row r="485">
          <cell r="A485">
            <v>51565</v>
          </cell>
        </row>
        <row r="486">
          <cell r="A486">
            <v>51610</v>
          </cell>
        </row>
        <row r="487">
          <cell r="A487">
            <v>51612</v>
          </cell>
        </row>
        <row r="488">
          <cell r="A488">
            <v>51622</v>
          </cell>
        </row>
        <row r="489">
          <cell r="A489">
            <v>51672</v>
          </cell>
        </row>
        <row r="490">
          <cell r="A490">
            <v>51751</v>
          </cell>
        </row>
        <row r="491">
          <cell r="A491">
            <v>51786</v>
          </cell>
        </row>
        <row r="492">
          <cell r="A492">
            <v>51807</v>
          </cell>
        </row>
        <row r="493">
          <cell r="A493">
            <v>51820</v>
          </cell>
        </row>
        <row r="494">
          <cell r="A494">
            <v>51860</v>
          </cell>
        </row>
        <row r="495">
          <cell r="A495">
            <v>51867</v>
          </cell>
        </row>
        <row r="496">
          <cell r="A496">
            <v>51914</v>
          </cell>
        </row>
        <row r="497">
          <cell r="A497">
            <v>51915</v>
          </cell>
        </row>
        <row r="498">
          <cell r="A498">
            <v>51960</v>
          </cell>
        </row>
        <row r="499">
          <cell r="A499">
            <v>51977</v>
          </cell>
        </row>
        <row r="500">
          <cell r="A500">
            <v>51987</v>
          </cell>
        </row>
        <row r="501">
          <cell r="A501">
            <v>52022</v>
          </cell>
        </row>
        <row r="502">
          <cell r="A502">
            <v>52116</v>
          </cell>
        </row>
        <row r="503">
          <cell r="A503">
            <v>52151</v>
          </cell>
        </row>
        <row r="504">
          <cell r="A504">
            <v>52172</v>
          </cell>
        </row>
        <row r="505">
          <cell r="A505">
            <v>52185</v>
          </cell>
        </row>
        <row r="506">
          <cell r="A506">
            <v>52225</v>
          </cell>
        </row>
        <row r="507">
          <cell r="A507">
            <v>52232</v>
          </cell>
        </row>
        <row r="508">
          <cell r="A508">
            <v>52271</v>
          </cell>
        </row>
        <row r="509">
          <cell r="A509">
            <v>52272</v>
          </cell>
        </row>
        <row r="510">
          <cell r="A510">
            <v>52317</v>
          </cell>
        </row>
        <row r="511">
          <cell r="A511">
            <v>52342</v>
          </cell>
        </row>
        <row r="512">
          <cell r="A512">
            <v>52352</v>
          </cell>
        </row>
        <row r="513">
          <cell r="A513">
            <v>52379</v>
          </cell>
        </row>
        <row r="514">
          <cell r="A514">
            <v>52481</v>
          </cell>
        </row>
        <row r="515">
          <cell r="A515">
            <v>52516</v>
          </cell>
        </row>
        <row r="516">
          <cell r="A516">
            <v>52537</v>
          </cell>
        </row>
        <row r="517">
          <cell r="A517">
            <v>52550</v>
          </cell>
        </row>
        <row r="518">
          <cell r="A518">
            <v>52590</v>
          </cell>
        </row>
        <row r="519">
          <cell r="A519">
            <v>52597</v>
          </cell>
        </row>
        <row r="520">
          <cell r="A520">
            <v>52656</v>
          </cell>
        </row>
        <row r="521">
          <cell r="A521">
            <v>52657</v>
          </cell>
        </row>
        <row r="522">
          <cell r="A522">
            <v>52702</v>
          </cell>
        </row>
        <row r="523">
          <cell r="A523">
            <v>52708</v>
          </cell>
        </row>
        <row r="524">
          <cell r="A524">
            <v>52718</v>
          </cell>
        </row>
        <row r="525">
          <cell r="A525">
            <v>52764</v>
          </cell>
        </row>
        <row r="526">
          <cell r="A526">
            <v>52847</v>
          </cell>
        </row>
        <row r="527">
          <cell r="A527">
            <v>52882</v>
          </cell>
        </row>
        <row r="528">
          <cell r="A528">
            <v>52903</v>
          </cell>
        </row>
        <row r="529">
          <cell r="A529">
            <v>52916</v>
          </cell>
        </row>
        <row r="530">
          <cell r="A530">
            <v>52956</v>
          </cell>
        </row>
        <row r="531">
          <cell r="A531">
            <v>52963</v>
          </cell>
        </row>
        <row r="532">
          <cell r="A532">
            <v>53013</v>
          </cell>
        </row>
        <row r="533">
          <cell r="A533">
            <v>53014</v>
          </cell>
        </row>
        <row r="534">
          <cell r="A534">
            <v>53059</v>
          </cell>
        </row>
        <row r="535">
          <cell r="A535">
            <v>53073</v>
          </cell>
        </row>
        <row r="536">
          <cell r="A536">
            <v>53083</v>
          </cell>
        </row>
        <row r="537">
          <cell r="A537">
            <v>53121</v>
          </cell>
        </row>
        <row r="538">
          <cell r="A538">
            <v>53212</v>
          </cell>
        </row>
        <row r="539">
          <cell r="A539">
            <v>53247</v>
          </cell>
        </row>
        <row r="540">
          <cell r="A540">
            <v>53268</v>
          </cell>
        </row>
        <row r="541">
          <cell r="A541">
            <v>53281</v>
          </cell>
        </row>
        <row r="542">
          <cell r="A542">
            <v>53321</v>
          </cell>
        </row>
        <row r="543">
          <cell r="A543">
            <v>53328</v>
          </cell>
        </row>
        <row r="544">
          <cell r="A544">
            <v>53363</v>
          </cell>
        </row>
        <row r="545">
          <cell r="A545">
            <v>53364</v>
          </cell>
        </row>
        <row r="546">
          <cell r="A546">
            <v>53409</v>
          </cell>
        </row>
        <row r="547">
          <cell r="A547">
            <v>53438</v>
          </cell>
        </row>
        <row r="548">
          <cell r="A548">
            <v>53448</v>
          </cell>
        </row>
        <row r="549">
          <cell r="A549">
            <v>53471</v>
          </cell>
        </row>
        <row r="550">
          <cell r="A550">
            <v>53577</v>
          </cell>
        </row>
        <row r="551">
          <cell r="A551">
            <v>53612</v>
          </cell>
        </row>
        <row r="552">
          <cell r="A552">
            <v>53633</v>
          </cell>
        </row>
        <row r="553">
          <cell r="A553">
            <v>53646</v>
          </cell>
        </row>
        <row r="554">
          <cell r="A554">
            <v>53686</v>
          </cell>
        </row>
        <row r="555">
          <cell r="A555">
            <v>53693</v>
          </cell>
        </row>
        <row r="556">
          <cell r="A556">
            <v>53748</v>
          </cell>
        </row>
        <row r="557">
          <cell r="A557">
            <v>53749</v>
          </cell>
        </row>
        <row r="558">
          <cell r="A558">
            <v>53794</v>
          </cell>
        </row>
        <row r="559">
          <cell r="A559">
            <v>53803</v>
          </cell>
        </row>
        <row r="560">
          <cell r="A560">
            <v>53813</v>
          </cell>
        </row>
        <row r="561">
          <cell r="A561">
            <v>53856</v>
          </cell>
        </row>
        <row r="562">
          <cell r="A562">
            <v>53942</v>
          </cell>
        </row>
        <row r="563">
          <cell r="A563">
            <v>53977</v>
          </cell>
        </row>
        <row r="564">
          <cell r="A564">
            <v>53998</v>
          </cell>
        </row>
        <row r="565">
          <cell r="A565">
            <v>54011</v>
          </cell>
        </row>
        <row r="566">
          <cell r="A566">
            <v>54051</v>
          </cell>
        </row>
        <row r="567">
          <cell r="A567">
            <v>54058</v>
          </cell>
        </row>
        <row r="568">
          <cell r="A568">
            <v>54105</v>
          </cell>
        </row>
        <row r="569">
          <cell r="A569">
            <v>54106</v>
          </cell>
        </row>
        <row r="570">
          <cell r="A570">
            <v>54151</v>
          </cell>
        </row>
        <row r="571">
          <cell r="A571">
            <v>54169</v>
          </cell>
        </row>
        <row r="572">
          <cell r="A572">
            <v>54179</v>
          </cell>
        </row>
        <row r="573">
          <cell r="A573">
            <v>54213</v>
          </cell>
        </row>
        <row r="574">
          <cell r="A574">
            <v>54308</v>
          </cell>
        </row>
        <row r="575">
          <cell r="A575">
            <v>54343</v>
          </cell>
        </row>
        <row r="576">
          <cell r="A576">
            <v>54364</v>
          </cell>
        </row>
        <row r="577">
          <cell r="A577">
            <v>54377</v>
          </cell>
        </row>
        <row r="578">
          <cell r="A578">
            <v>54417</v>
          </cell>
        </row>
        <row r="579">
          <cell r="A579">
            <v>54424</v>
          </cell>
        </row>
        <row r="580">
          <cell r="A580">
            <v>54483</v>
          </cell>
        </row>
        <row r="581">
          <cell r="A581">
            <v>54484</v>
          </cell>
        </row>
        <row r="582">
          <cell r="A582">
            <v>54529</v>
          </cell>
        </row>
        <row r="583">
          <cell r="A583">
            <v>54534</v>
          </cell>
        </row>
        <row r="584">
          <cell r="A584">
            <v>54544</v>
          </cell>
        </row>
        <row r="585">
          <cell r="A585">
            <v>54591</v>
          </cell>
        </row>
        <row r="586">
          <cell r="A586">
            <v>54673</v>
          </cell>
        </row>
        <row r="587">
          <cell r="A587">
            <v>54708</v>
          </cell>
        </row>
        <row r="588">
          <cell r="A588">
            <v>54729</v>
          </cell>
        </row>
        <row r="589">
          <cell r="A589">
            <v>54742</v>
          </cell>
        </row>
        <row r="590">
          <cell r="A590">
            <v>54782</v>
          </cell>
        </row>
        <row r="591">
          <cell r="A591">
            <v>54789</v>
          </cell>
        </row>
        <row r="592">
          <cell r="A592">
            <v>54840</v>
          </cell>
        </row>
        <row r="593">
          <cell r="A593">
            <v>54841</v>
          </cell>
        </row>
        <row r="594">
          <cell r="A594">
            <v>54886</v>
          </cell>
        </row>
        <row r="595">
          <cell r="A595">
            <v>54899</v>
          </cell>
        </row>
        <row r="596">
          <cell r="A596">
            <v>54909</v>
          </cell>
        </row>
        <row r="597">
          <cell r="A597">
            <v>54948</v>
          </cell>
        </row>
        <row r="598">
          <cell r="A598">
            <v>55038</v>
          </cell>
        </row>
        <row r="599">
          <cell r="A599">
            <v>55073</v>
          </cell>
        </row>
        <row r="600">
          <cell r="A600">
            <v>55094</v>
          </cell>
        </row>
        <row r="601">
          <cell r="A601">
            <v>55107</v>
          </cell>
        </row>
        <row r="602">
          <cell r="A602">
            <v>55147</v>
          </cell>
        </row>
        <row r="603">
          <cell r="A603">
            <v>55154</v>
          </cell>
        </row>
        <row r="604">
          <cell r="A604">
            <v>55197</v>
          </cell>
        </row>
        <row r="605">
          <cell r="A605">
            <v>55198</v>
          </cell>
        </row>
        <row r="606">
          <cell r="A606">
            <v>55243</v>
          </cell>
        </row>
        <row r="607">
          <cell r="A607">
            <v>55264</v>
          </cell>
        </row>
        <row r="608">
          <cell r="A608">
            <v>55274</v>
          </cell>
        </row>
        <row r="609">
          <cell r="A609">
            <v>55305</v>
          </cell>
        </row>
        <row r="610">
          <cell r="A610">
            <v>55403</v>
          </cell>
        </row>
        <row r="611">
          <cell r="A611">
            <v>55438</v>
          </cell>
        </row>
        <row r="612">
          <cell r="A612">
            <v>55459</v>
          </cell>
        </row>
        <row r="613">
          <cell r="A613">
            <v>55472</v>
          </cell>
        </row>
        <row r="614">
          <cell r="A614">
            <v>55512</v>
          </cell>
        </row>
        <row r="615">
          <cell r="A615">
            <v>55519</v>
          </cell>
        </row>
        <row r="616">
          <cell r="A616">
            <v>55582</v>
          </cell>
        </row>
        <row r="617">
          <cell r="A617">
            <v>55583</v>
          </cell>
        </row>
        <row r="618">
          <cell r="A618">
            <v>55628</v>
          </cell>
        </row>
        <row r="619">
          <cell r="A619">
            <v>55630</v>
          </cell>
        </row>
        <row r="620">
          <cell r="A620">
            <v>55640</v>
          </cell>
        </row>
        <row r="621">
          <cell r="A621">
            <v>55690</v>
          </cell>
        </row>
        <row r="622">
          <cell r="A622">
            <v>55769</v>
          </cell>
        </row>
        <row r="623">
          <cell r="A623">
            <v>55804</v>
          </cell>
        </row>
        <row r="624">
          <cell r="A624">
            <v>55825</v>
          </cell>
        </row>
        <row r="625">
          <cell r="A625">
            <v>55838</v>
          </cell>
        </row>
        <row r="626">
          <cell r="A626">
            <v>55878</v>
          </cell>
        </row>
        <row r="627">
          <cell r="A627">
            <v>55885</v>
          </cell>
        </row>
        <row r="628">
          <cell r="A628">
            <v>55932</v>
          </cell>
        </row>
        <row r="629">
          <cell r="A629">
            <v>55933</v>
          </cell>
        </row>
        <row r="630">
          <cell r="A630">
            <v>55978</v>
          </cell>
        </row>
        <row r="631">
          <cell r="A631">
            <v>55995</v>
          </cell>
        </row>
        <row r="632">
          <cell r="A632">
            <v>56005</v>
          </cell>
        </row>
        <row r="633">
          <cell r="A633">
            <v>56040</v>
          </cell>
        </row>
        <row r="634">
          <cell r="A634">
            <v>56134</v>
          </cell>
        </row>
        <row r="635">
          <cell r="A635">
            <v>56169</v>
          </cell>
        </row>
        <row r="636">
          <cell r="A636">
            <v>56190</v>
          </cell>
        </row>
        <row r="637">
          <cell r="A637">
            <v>56203</v>
          </cell>
        </row>
        <row r="638">
          <cell r="A638">
            <v>56243</v>
          </cell>
        </row>
        <row r="639">
          <cell r="A639">
            <v>56250</v>
          </cell>
        </row>
        <row r="640">
          <cell r="A640">
            <v>56289</v>
          </cell>
        </row>
        <row r="641">
          <cell r="A641">
            <v>56290</v>
          </cell>
        </row>
        <row r="642">
          <cell r="A642">
            <v>56335</v>
          </cell>
        </row>
        <row r="643">
          <cell r="A643">
            <v>56360</v>
          </cell>
        </row>
        <row r="644">
          <cell r="A644">
            <v>56370</v>
          </cell>
        </row>
        <row r="645">
          <cell r="A645">
            <v>56397</v>
          </cell>
        </row>
        <row r="646">
          <cell r="A646">
            <v>56499</v>
          </cell>
        </row>
        <row r="647">
          <cell r="A647">
            <v>56534</v>
          </cell>
        </row>
        <row r="648">
          <cell r="A648">
            <v>56555</v>
          </cell>
        </row>
        <row r="649">
          <cell r="A649">
            <v>56568</v>
          </cell>
        </row>
        <row r="650">
          <cell r="A650">
            <v>56608</v>
          </cell>
        </row>
        <row r="651">
          <cell r="A651">
            <v>56615</v>
          </cell>
        </row>
        <row r="652">
          <cell r="A652">
            <v>56674</v>
          </cell>
        </row>
        <row r="653">
          <cell r="A653">
            <v>56675</v>
          </cell>
        </row>
        <row r="654">
          <cell r="A654">
            <v>56720</v>
          </cell>
        </row>
        <row r="655">
          <cell r="A655">
            <v>56725</v>
          </cell>
        </row>
        <row r="656">
          <cell r="A656">
            <v>56735</v>
          </cell>
        </row>
        <row r="657">
          <cell r="A657">
            <v>56782</v>
          </cell>
        </row>
        <row r="658">
          <cell r="A658">
            <v>56864</v>
          </cell>
        </row>
        <row r="659">
          <cell r="A659">
            <v>56899</v>
          </cell>
        </row>
        <row r="660">
          <cell r="A660">
            <v>56920</v>
          </cell>
        </row>
        <row r="661">
          <cell r="A661">
            <v>56933</v>
          </cell>
        </row>
        <row r="662">
          <cell r="A662">
            <v>56973</v>
          </cell>
        </row>
        <row r="663">
          <cell r="A663">
            <v>56980</v>
          </cell>
        </row>
        <row r="664">
          <cell r="A664">
            <v>57024</v>
          </cell>
        </row>
        <row r="665">
          <cell r="A665">
            <v>57025</v>
          </cell>
        </row>
        <row r="666">
          <cell r="A666">
            <v>57070</v>
          </cell>
        </row>
        <row r="667">
          <cell r="A667">
            <v>57091</v>
          </cell>
        </row>
        <row r="668">
          <cell r="A668">
            <v>57101</v>
          </cell>
        </row>
        <row r="669">
          <cell r="A669">
            <v>57132</v>
          </cell>
        </row>
        <row r="670">
          <cell r="A670">
            <v>57230</v>
          </cell>
        </row>
        <row r="671">
          <cell r="A671">
            <v>57265</v>
          </cell>
        </row>
        <row r="672">
          <cell r="A672">
            <v>57286</v>
          </cell>
        </row>
        <row r="673">
          <cell r="A673">
            <v>57299</v>
          </cell>
        </row>
        <row r="674">
          <cell r="A674">
            <v>57339</v>
          </cell>
        </row>
        <row r="675">
          <cell r="A675">
            <v>57346</v>
          </cell>
        </row>
        <row r="676">
          <cell r="A676">
            <v>57409</v>
          </cell>
        </row>
        <row r="677">
          <cell r="A677">
            <v>57410</v>
          </cell>
        </row>
        <row r="678">
          <cell r="A678">
            <v>57455</v>
          </cell>
        </row>
        <row r="679">
          <cell r="A679">
            <v>57456</v>
          </cell>
        </row>
        <row r="680">
          <cell r="A680">
            <v>57466</v>
          </cell>
        </row>
        <row r="681">
          <cell r="A681">
            <v>57517</v>
          </cell>
        </row>
        <row r="682">
          <cell r="A682">
            <v>57595</v>
          </cell>
        </row>
        <row r="683">
          <cell r="A683">
            <v>57630</v>
          </cell>
        </row>
        <row r="684">
          <cell r="A684">
            <v>57651</v>
          </cell>
        </row>
        <row r="685">
          <cell r="A685">
            <v>57664</v>
          </cell>
        </row>
        <row r="686">
          <cell r="A686">
            <v>57704</v>
          </cell>
        </row>
        <row r="687">
          <cell r="A687">
            <v>57711</v>
          </cell>
        </row>
        <row r="688">
          <cell r="A688">
            <v>57766</v>
          </cell>
        </row>
        <row r="689">
          <cell r="A689">
            <v>57767</v>
          </cell>
        </row>
        <row r="690">
          <cell r="A690">
            <v>57812</v>
          </cell>
        </row>
        <row r="691">
          <cell r="A691">
            <v>57821</v>
          </cell>
        </row>
        <row r="692">
          <cell r="A692">
            <v>57831</v>
          </cell>
        </row>
        <row r="693">
          <cell r="A693">
            <v>57874</v>
          </cell>
        </row>
        <row r="694">
          <cell r="A694">
            <v>57960</v>
          </cell>
        </row>
        <row r="695">
          <cell r="A695">
            <v>57995</v>
          </cell>
        </row>
        <row r="696">
          <cell r="A696">
            <v>58016</v>
          </cell>
        </row>
        <row r="697">
          <cell r="A697">
            <v>58029</v>
          </cell>
        </row>
        <row r="698">
          <cell r="A698">
            <v>58069</v>
          </cell>
        </row>
        <row r="699">
          <cell r="A699">
            <v>58076</v>
          </cell>
        </row>
        <row r="700">
          <cell r="A700">
            <v>58116</v>
          </cell>
        </row>
        <row r="701">
          <cell r="A701">
            <v>58117</v>
          </cell>
        </row>
        <row r="702">
          <cell r="A702">
            <v>58162</v>
          </cell>
        </row>
        <row r="703">
          <cell r="A703">
            <v>58186</v>
          </cell>
        </row>
        <row r="704">
          <cell r="A704">
            <v>58196</v>
          </cell>
        </row>
        <row r="705">
          <cell r="A705">
            <v>58224</v>
          </cell>
        </row>
        <row r="706">
          <cell r="A706">
            <v>58325</v>
          </cell>
        </row>
        <row r="707">
          <cell r="A707">
            <v>58360</v>
          </cell>
        </row>
        <row r="708">
          <cell r="A708">
            <v>58381</v>
          </cell>
        </row>
        <row r="709">
          <cell r="A709">
            <v>58394</v>
          </cell>
        </row>
        <row r="710">
          <cell r="A710">
            <v>58434</v>
          </cell>
        </row>
        <row r="711">
          <cell r="A711">
            <v>58441</v>
          </cell>
        </row>
        <row r="712">
          <cell r="A712">
            <v>58501</v>
          </cell>
        </row>
        <row r="713">
          <cell r="A713">
            <v>58502</v>
          </cell>
        </row>
        <row r="714">
          <cell r="A714">
            <v>58547</v>
          </cell>
        </row>
        <row r="715">
          <cell r="A715">
            <v>58552</v>
          </cell>
        </row>
        <row r="716">
          <cell r="A716">
            <v>58562</v>
          </cell>
        </row>
        <row r="717">
          <cell r="A717">
            <v>58609</v>
          </cell>
        </row>
        <row r="718">
          <cell r="A718">
            <v>58691</v>
          </cell>
        </row>
        <row r="719">
          <cell r="A719">
            <v>58726</v>
          </cell>
        </row>
        <row r="720">
          <cell r="A720">
            <v>58747</v>
          </cell>
        </row>
        <row r="721">
          <cell r="A721">
            <v>58760</v>
          </cell>
        </row>
        <row r="722">
          <cell r="A722">
            <v>58800</v>
          </cell>
        </row>
        <row r="723">
          <cell r="A723">
            <v>58807</v>
          </cell>
        </row>
        <row r="724">
          <cell r="A724">
            <v>58858</v>
          </cell>
        </row>
        <row r="725">
          <cell r="A725">
            <v>58859</v>
          </cell>
        </row>
        <row r="726">
          <cell r="A726">
            <v>58904</v>
          </cell>
        </row>
        <row r="727">
          <cell r="A727">
            <v>58917</v>
          </cell>
        </row>
        <row r="728">
          <cell r="A728">
            <v>58927</v>
          </cell>
        </row>
        <row r="729">
          <cell r="A729">
            <v>58966</v>
          </cell>
        </row>
        <row r="730">
          <cell r="A730">
            <v>59056</v>
          </cell>
        </row>
        <row r="731">
          <cell r="A731">
            <v>59091</v>
          </cell>
        </row>
        <row r="732">
          <cell r="A732">
            <v>59112</v>
          </cell>
        </row>
        <row r="733">
          <cell r="A733">
            <v>59125</v>
          </cell>
        </row>
        <row r="734">
          <cell r="A734">
            <v>59165</v>
          </cell>
        </row>
        <row r="735">
          <cell r="A735">
            <v>59172</v>
          </cell>
        </row>
        <row r="736">
          <cell r="A736">
            <v>59208</v>
          </cell>
        </row>
        <row r="737">
          <cell r="A737">
            <v>59209</v>
          </cell>
        </row>
        <row r="738">
          <cell r="A738">
            <v>59254</v>
          </cell>
        </row>
        <row r="739">
          <cell r="A739">
            <v>59282</v>
          </cell>
        </row>
        <row r="740">
          <cell r="A740">
            <v>59292</v>
          </cell>
        </row>
        <row r="741">
          <cell r="A741">
            <v>59316</v>
          </cell>
        </row>
        <row r="742">
          <cell r="A742">
            <v>59421</v>
          </cell>
        </row>
        <row r="743">
          <cell r="A743">
            <v>59456</v>
          </cell>
        </row>
        <row r="744">
          <cell r="A744">
            <v>59477</v>
          </cell>
        </row>
        <row r="745">
          <cell r="A745">
            <v>59490</v>
          </cell>
        </row>
        <row r="746">
          <cell r="A746">
            <v>59530</v>
          </cell>
        </row>
        <row r="747">
          <cell r="A747">
            <v>59537</v>
          </cell>
        </row>
        <row r="748">
          <cell r="A748">
            <v>59593</v>
          </cell>
        </row>
        <row r="749">
          <cell r="A749">
            <v>59594</v>
          </cell>
        </row>
        <row r="750">
          <cell r="A750">
            <v>59639</v>
          </cell>
        </row>
        <row r="751">
          <cell r="A751">
            <v>59647</v>
          </cell>
        </row>
        <row r="752">
          <cell r="A752">
            <v>59657</v>
          </cell>
        </row>
        <row r="753">
          <cell r="A753">
            <v>59701</v>
          </cell>
        </row>
        <row r="754">
          <cell r="A754">
            <v>59786</v>
          </cell>
        </row>
        <row r="755">
          <cell r="A755">
            <v>59821</v>
          </cell>
        </row>
        <row r="756">
          <cell r="A756">
            <v>59842</v>
          </cell>
        </row>
        <row r="757">
          <cell r="A757">
            <v>59855</v>
          </cell>
        </row>
        <row r="758">
          <cell r="A758">
            <v>59895</v>
          </cell>
        </row>
        <row r="759">
          <cell r="A759">
            <v>59902</v>
          </cell>
        </row>
        <row r="760">
          <cell r="A760">
            <v>59950</v>
          </cell>
        </row>
        <row r="761">
          <cell r="A761">
            <v>59951</v>
          </cell>
        </row>
        <row r="762">
          <cell r="A762">
            <v>59996</v>
          </cell>
        </row>
        <row r="763">
          <cell r="A763">
            <v>60013</v>
          </cell>
        </row>
        <row r="764">
          <cell r="A764">
            <v>60023</v>
          </cell>
        </row>
        <row r="765">
          <cell r="A765">
            <v>60058</v>
          </cell>
        </row>
        <row r="766">
          <cell r="A766">
            <v>60152</v>
          </cell>
        </row>
        <row r="767">
          <cell r="A767">
            <v>60187</v>
          </cell>
        </row>
        <row r="768">
          <cell r="A768">
            <v>60208</v>
          </cell>
        </row>
        <row r="769">
          <cell r="A769">
            <v>60221</v>
          </cell>
        </row>
        <row r="770">
          <cell r="A770">
            <v>60261</v>
          </cell>
        </row>
        <row r="771">
          <cell r="A771">
            <v>60268</v>
          </cell>
        </row>
        <row r="772">
          <cell r="A772">
            <v>60307</v>
          </cell>
        </row>
        <row r="773">
          <cell r="A773">
            <v>60308</v>
          </cell>
        </row>
        <row r="774">
          <cell r="A774">
            <v>60353</v>
          </cell>
        </row>
        <row r="775">
          <cell r="A775">
            <v>60378</v>
          </cell>
        </row>
        <row r="776">
          <cell r="A776">
            <v>60388</v>
          </cell>
        </row>
        <row r="777">
          <cell r="A777">
            <v>60415</v>
          </cell>
        </row>
        <row r="778">
          <cell r="A778">
            <v>60517</v>
          </cell>
        </row>
        <row r="779">
          <cell r="A779">
            <v>60552</v>
          </cell>
        </row>
        <row r="780">
          <cell r="A780">
            <v>60573</v>
          </cell>
        </row>
        <row r="781">
          <cell r="A781">
            <v>60586</v>
          </cell>
        </row>
        <row r="782">
          <cell r="A782">
            <v>60626</v>
          </cell>
        </row>
        <row r="783">
          <cell r="A783">
            <v>60633</v>
          </cell>
        </row>
        <row r="784">
          <cell r="A784">
            <v>60685</v>
          </cell>
        </row>
        <row r="785">
          <cell r="A785">
            <v>60686</v>
          </cell>
        </row>
        <row r="786">
          <cell r="A786">
            <v>60731</v>
          </cell>
        </row>
        <row r="787">
          <cell r="A787">
            <v>60743</v>
          </cell>
        </row>
        <row r="788">
          <cell r="A788">
            <v>60753</v>
          </cell>
        </row>
        <row r="789">
          <cell r="A789">
            <v>60793</v>
          </cell>
        </row>
        <row r="790">
          <cell r="A790">
            <v>60882</v>
          </cell>
        </row>
        <row r="791">
          <cell r="A791">
            <v>60917</v>
          </cell>
        </row>
        <row r="792">
          <cell r="A792">
            <v>60938</v>
          </cell>
        </row>
        <row r="793">
          <cell r="A793">
            <v>60951</v>
          </cell>
        </row>
        <row r="794">
          <cell r="A794">
            <v>60991</v>
          </cell>
        </row>
        <row r="795">
          <cell r="A795">
            <v>60998</v>
          </cell>
        </row>
        <row r="796">
          <cell r="A796">
            <v>61042</v>
          </cell>
        </row>
        <row r="797">
          <cell r="A797">
            <v>61043</v>
          </cell>
        </row>
        <row r="798">
          <cell r="A798">
            <v>61088</v>
          </cell>
        </row>
        <row r="799">
          <cell r="A799">
            <v>61108</v>
          </cell>
        </row>
        <row r="800">
          <cell r="A800">
            <v>61118</v>
          </cell>
        </row>
        <row r="801">
          <cell r="A801">
            <v>61150</v>
          </cell>
        </row>
        <row r="802">
          <cell r="A802">
            <v>61247</v>
          </cell>
        </row>
        <row r="803">
          <cell r="A803">
            <v>61282</v>
          </cell>
        </row>
        <row r="804">
          <cell r="A804">
            <v>61303</v>
          </cell>
        </row>
        <row r="805">
          <cell r="A805">
            <v>61316</v>
          </cell>
        </row>
        <row r="806">
          <cell r="A806">
            <v>61356</v>
          </cell>
        </row>
        <row r="807">
          <cell r="A807">
            <v>61363</v>
          </cell>
        </row>
        <row r="808">
          <cell r="A808">
            <v>61427</v>
          </cell>
        </row>
        <row r="809">
          <cell r="A809">
            <v>61428</v>
          </cell>
        </row>
        <row r="810">
          <cell r="A810">
            <v>61473</v>
          </cell>
        </row>
        <row r="811">
          <cell r="A811">
            <v>61474</v>
          </cell>
        </row>
        <row r="812">
          <cell r="A812">
            <v>61484</v>
          </cell>
        </row>
        <row r="813">
          <cell r="A813">
            <v>61535</v>
          </cell>
        </row>
        <row r="814">
          <cell r="A814">
            <v>61613</v>
          </cell>
        </row>
        <row r="815">
          <cell r="A815">
            <v>61648</v>
          </cell>
        </row>
        <row r="816">
          <cell r="A816">
            <v>61669</v>
          </cell>
        </row>
        <row r="817">
          <cell r="A817">
            <v>61682</v>
          </cell>
        </row>
        <row r="818">
          <cell r="A818">
            <v>61722</v>
          </cell>
        </row>
        <row r="819">
          <cell r="A819">
            <v>61729</v>
          </cell>
        </row>
        <row r="820">
          <cell r="A820">
            <v>61784</v>
          </cell>
        </row>
        <row r="821">
          <cell r="A821">
            <v>61785</v>
          </cell>
        </row>
        <row r="822">
          <cell r="A822">
            <v>61830</v>
          </cell>
        </row>
        <row r="823">
          <cell r="A823">
            <v>61839</v>
          </cell>
        </row>
        <row r="824">
          <cell r="A824">
            <v>61849</v>
          </cell>
        </row>
        <row r="825">
          <cell r="A825">
            <v>61892</v>
          </cell>
        </row>
        <row r="826">
          <cell r="A826">
            <v>61978</v>
          </cell>
        </row>
        <row r="827">
          <cell r="A827">
            <v>62013</v>
          </cell>
        </row>
        <row r="828">
          <cell r="A828">
            <v>62034</v>
          </cell>
        </row>
        <row r="829">
          <cell r="A829">
            <v>62047</v>
          </cell>
        </row>
        <row r="830">
          <cell r="A830">
            <v>62087</v>
          </cell>
        </row>
        <row r="831">
          <cell r="A831">
            <v>62094</v>
          </cell>
        </row>
        <row r="832">
          <cell r="A832">
            <v>62134</v>
          </cell>
        </row>
        <row r="833">
          <cell r="A833">
            <v>62135</v>
          </cell>
        </row>
        <row r="834">
          <cell r="A834">
            <v>62180</v>
          </cell>
        </row>
        <row r="835">
          <cell r="A835">
            <v>62204</v>
          </cell>
        </row>
        <row r="836">
          <cell r="A836">
            <v>62214</v>
          </cell>
        </row>
        <row r="837">
          <cell r="A837">
            <v>62242</v>
          </cell>
        </row>
        <row r="838">
          <cell r="A838">
            <v>62343</v>
          </cell>
        </row>
        <row r="839">
          <cell r="A839">
            <v>62378</v>
          </cell>
        </row>
        <row r="840">
          <cell r="A840">
            <v>62399</v>
          </cell>
        </row>
        <row r="841">
          <cell r="A841">
            <v>62412</v>
          </cell>
        </row>
        <row r="842">
          <cell r="A842">
            <v>62452</v>
          </cell>
        </row>
        <row r="843">
          <cell r="A843">
            <v>62459</v>
          </cell>
        </row>
        <row r="844">
          <cell r="A844">
            <v>62519</v>
          </cell>
        </row>
        <row r="845">
          <cell r="A845">
            <v>62520</v>
          </cell>
        </row>
        <row r="846">
          <cell r="A846">
            <v>62565</v>
          </cell>
        </row>
        <row r="847">
          <cell r="A847">
            <v>62569</v>
          </cell>
        </row>
        <row r="848">
          <cell r="A848">
            <v>62579</v>
          </cell>
        </row>
        <row r="849">
          <cell r="A849">
            <v>62627</v>
          </cell>
        </row>
        <row r="850">
          <cell r="A850">
            <v>62708</v>
          </cell>
        </row>
        <row r="851">
          <cell r="A851">
            <v>62743</v>
          </cell>
        </row>
        <row r="852">
          <cell r="A852">
            <v>62764</v>
          </cell>
        </row>
        <row r="853">
          <cell r="A853">
            <v>62777</v>
          </cell>
        </row>
        <row r="854">
          <cell r="A854">
            <v>62817</v>
          </cell>
        </row>
        <row r="855">
          <cell r="A855">
            <v>62824</v>
          </cell>
        </row>
        <row r="856">
          <cell r="A856">
            <v>62876</v>
          </cell>
        </row>
        <row r="857">
          <cell r="A857">
            <v>62877</v>
          </cell>
        </row>
        <row r="858">
          <cell r="A858">
            <v>62922</v>
          </cell>
        </row>
        <row r="859">
          <cell r="A859">
            <v>62935</v>
          </cell>
        </row>
        <row r="860">
          <cell r="A860">
            <v>62945</v>
          </cell>
        </row>
        <row r="861">
          <cell r="A861">
            <v>62984</v>
          </cell>
        </row>
        <row r="862">
          <cell r="A862">
            <v>63074</v>
          </cell>
        </row>
        <row r="863">
          <cell r="A863">
            <v>63109</v>
          </cell>
        </row>
        <row r="864">
          <cell r="A864">
            <v>63130</v>
          </cell>
        </row>
        <row r="865">
          <cell r="A865">
            <v>63143</v>
          </cell>
        </row>
        <row r="866">
          <cell r="A866">
            <v>63183</v>
          </cell>
        </row>
        <row r="867">
          <cell r="A867">
            <v>63190</v>
          </cell>
        </row>
        <row r="868">
          <cell r="A868">
            <v>63226</v>
          </cell>
        </row>
        <row r="869">
          <cell r="A869">
            <v>63227</v>
          </cell>
        </row>
        <row r="870">
          <cell r="A870">
            <v>63272</v>
          </cell>
        </row>
        <row r="871">
          <cell r="A871">
            <v>63300</v>
          </cell>
        </row>
        <row r="872">
          <cell r="A872">
            <v>63310</v>
          </cell>
        </row>
        <row r="873">
          <cell r="A873">
            <v>63334</v>
          </cell>
        </row>
        <row r="874">
          <cell r="A874">
            <v>63439</v>
          </cell>
        </row>
        <row r="875">
          <cell r="A875">
            <v>63474</v>
          </cell>
        </row>
        <row r="876">
          <cell r="A876">
            <v>63495</v>
          </cell>
        </row>
        <row r="877">
          <cell r="A877">
            <v>63508</v>
          </cell>
        </row>
        <row r="878">
          <cell r="A878">
            <v>63548</v>
          </cell>
        </row>
        <row r="879">
          <cell r="A879">
            <v>63555</v>
          </cell>
        </row>
        <row r="880">
          <cell r="A880">
            <v>63611</v>
          </cell>
        </row>
        <row r="881">
          <cell r="A881">
            <v>63612</v>
          </cell>
        </row>
        <row r="882">
          <cell r="A882">
            <v>63657</v>
          </cell>
        </row>
        <row r="883">
          <cell r="A883">
            <v>63665</v>
          </cell>
        </row>
        <row r="884">
          <cell r="A884">
            <v>63675</v>
          </cell>
        </row>
        <row r="885">
          <cell r="A885">
            <v>63719</v>
          </cell>
        </row>
        <row r="886">
          <cell r="A886">
            <v>63804</v>
          </cell>
        </row>
        <row r="887">
          <cell r="A887">
            <v>63839</v>
          </cell>
        </row>
        <row r="888">
          <cell r="A888">
            <v>63860</v>
          </cell>
        </row>
        <row r="889">
          <cell r="A889">
            <v>63873</v>
          </cell>
        </row>
        <row r="890">
          <cell r="A890">
            <v>63913</v>
          </cell>
        </row>
        <row r="891">
          <cell r="A891">
            <v>63920</v>
          </cell>
        </row>
        <row r="892">
          <cell r="A892">
            <v>63968</v>
          </cell>
        </row>
        <row r="893">
          <cell r="A893">
            <v>63969</v>
          </cell>
        </row>
        <row r="894">
          <cell r="A894">
            <v>64014</v>
          </cell>
        </row>
        <row r="895">
          <cell r="A895">
            <v>64030</v>
          </cell>
        </row>
        <row r="896">
          <cell r="A896">
            <v>64040</v>
          </cell>
        </row>
        <row r="897">
          <cell r="A897">
            <v>64076</v>
          </cell>
        </row>
        <row r="898">
          <cell r="A898">
            <v>64169</v>
          </cell>
        </row>
        <row r="899">
          <cell r="A899">
            <v>64204</v>
          </cell>
        </row>
        <row r="900">
          <cell r="A900">
            <v>64225</v>
          </cell>
        </row>
        <row r="901">
          <cell r="A901">
            <v>64238</v>
          </cell>
        </row>
        <row r="902">
          <cell r="A902">
            <v>64278</v>
          </cell>
        </row>
        <row r="903">
          <cell r="A903">
            <v>64285</v>
          </cell>
        </row>
        <row r="904">
          <cell r="A904">
            <v>64346</v>
          </cell>
        </row>
        <row r="905">
          <cell r="A905">
            <v>64347</v>
          </cell>
        </row>
        <row r="906">
          <cell r="A906">
            <v>64392</v>
          </cell>
        </row>
        <row r="907">
          <cell r="A907">
            <v>64396</v>
          </cell>
        </row>
        <row r="908">
          <cell r="A908">
            <v>64406</v>
          </cell>
        </row>
        <row r="909">
          <cell r="A909">
            <v>64454</v>
          </cell>
        </row>
        <row r="910">
          <cell r="A910">
            <v>64535</v>
          </cell>
        </row>
        <row r="911">
          <cell r="A911">
            <v>64570</v>
          </cell>
        </row>
        <row r="912">
          <cell r="A912">
            <v>64591</v>
          </cell>
        </row>
        <row r="913">
          <cell r="A913">
            <v>64604</v>
          </cell>
        </row>
        <row r="914">
          <cell r="A914">
            <v>64644</v>
          </cell>
        </row>
        <row r="915">
          <cell r="A915">
            <v>64651</v>
          </cell>
        </row>
        <row r="916">
          <cell r="A916">
            <v>64703</v>
          </cell>
        </row>
        <row r="917">
          <cell r="A917">
            <v>64704</v>
          </cell>
        </row>
        <row r="918">
          <cell r="A918">
            <v>64749</v>
          </cell>
        </row>
        <row r="919">
          <cell r="A919">
            <v>64761</v>
          </cell>
        </row>
        <row r="920">
          <cell r="A920">
            <v>64771</v>
          </cell>
        </row>
        <row r="921">
          <cell r="A921">
            <v>64811</v>
          </cell>
        </row>
        <row r="922">
          <cell r="A922">
            <v>64900</v>
          </cell>
        </row>
        <row r="923">
          <cell r="A923">
            <v>64935</v>
          </cell>
        </row>
        <row r="924">
          <cell r="A924">
            <v>64956</v>
          </cell>
        </row>
        <row r="925">
          <cell r="A925">
            <v>64969</v>
          </cell>
        </row>
        <row r="926">
          <cell r="A926">
            <v>65009</v>
          </cell>
        </row>
        <row r="927">
          <cell r="A927">
            <v>65016</v>
          </cell>
        </row>
        <row r="928">
          <cell r="A928">
            <v>65060</v>
          </cell>
        </row>
        <row r="929">
          <cell r="A929">
            <v>65061</v>
          </cell>
        </row>
        <row r="930">
          <cell r="A930">
            <v>65106</v>
          </cell>
        </row>
        <row r="931">
          <cell r="A931">
            <v>65126</v>
          </cell>
        </row>
        <row r="932">
          <cell r="A932">
            <v>65136</v>
          </cell>
        </row>
        <row r="933">
          <cell r="A933">
            <v>65168</v>
          </cell>
        </row>
        <row r="934">
          <cell r="A934">
            <v>65265</v>
          </cell>
        </row>
        <row r="935">
          <cell r="A935">
            <v>65300</v>
          </cell>
        </row>
        <row r="936">
          <cell r="A936">
            <v>65321</v>
          </cell>
        </row>
        <row r="937">
          <cell r="A937">
            <v>65334</v>
          </cell>
        </row>
        <row r="938">
          <cell r="A938">
            <v>65374</v>
          </cell>
        </row>
      </sheetData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SHEET"/>
      <sheetName val="CAPA"/>
      <sheetName val="ESTRUTURA"/>
      <sheetName val="CUSTOS"/>
      <sheetName val="ANEXO"/>
      <sheetName val="INAD"/>
      <sheetName val="bd"/>
      <sheetName val="Tabela"/>
    </sheetNames>
    <sheetDataSet>
      <sheetData sheetId="0"/>
      <sheetData sheetId="1">
        <row r="7">
          <cell r="H7" t="str">
            <v>CRI</v>
          </cell>
        </row>
      </sheetData>
      <sheetData sheetId="2">
        <row r="12">
          <cell r="H12">
            <v>427712.0806364275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uário" refreshedDate="42948.639683217596" createdVersion="6" refreshedVersion="6" minRefreshableVersion="3" recordCount="360">
  <cacheSource type="worksheet">
    <worksheetSource ref="N1:R361" sheet="Gráficos_Apoio"/>
  </cacheSource>
  <cacheFields count="5">
    <cacheField name="Prazo" numFmtId="0">
      <sharedItems containsString="0" containsBlank="1" containsNumber="1" containsInteger="1" minValue="1" maxValue="360" count="36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m/>
        <n v="352" u="1"/>
        <n v="287" u="1"/>
        <n v="239" u="1"/>
        <n v="174" u="1"/>
        <n v="320" u="1"/>
        <n v="223" u="1"/>
        <n v="158" u="1"/>
        <n v="353" u="1"/>
        <n v="288" u="1"/>
        <n v="207" u="1"/>
        <n v="142" u="1"/>
        <n v="321" u="1"/>
        <n v="256" u="1"/>
        <n v="191" u="1"/>
        <n v="127" u="1"/>
        <n v="354" u="1"/>
        <n v="289" u="1"/>
        <n v="240" u="1"/>
        <n v="175" u="1"/>
        <n v="119" u="1"/>
        <n v="322" u="1"/>
        <n v="257" u="1"/>
        <n v="224" u="1"/>
        <n v="159" u="1"/>
        <n v="355" u="1"/>
        <n v="290" u="1"/>
        <n v="208" u="1"/>
        <n v="143" u="1"/>
        <n v="323" u="1"/>
        <n v="258" u="1"/>
        <n v="192" u="1"/>
        <n v="356" u="1"/>
        <n v="291" u="1"/>
        <n v="241" u="1"/>
        <n v="176" u="1"/>
        <n v="324" u="1"/>
        <n v="259" u="1"/>
        <n v="225" u="1"/>
        <n v="160" u="1"/>
        <n v="357" u="1"/>
        <n v="292" u="1"/>
        <n v="209" u="1"/>
        <n v="144" u="1"/>
        <n v="325" u="1"/>
        <n v="260" u="1"/>
        <n v="193" u="1"/>
        <n v="128" u="1"/>
        <n v="358" u="1"/>
        <n v="293" u="1"/>
        <n v="242" u="1"/>
        <n v="177" u="1"/>
        <n v="120" u="1"/>
        <n v="326" u="1"/>
        <n v="261" u="1"/>
        <n v="226" u="1"/>
        <n v="161" u="1"/>
        <n v="359" u="1"/>
        <n v="294" u="1"/>
        <n v="210" u="1"/>
        <n v="145" u="1"/>
        <n v="327" u="1"/>
        <n v="262" u="1"/>
        <n v="194" u="1"/>
        <n v="129" u="1"/>
        <n v="360" u="1"/>
        <n v="295" u="1"/>
        <n v="243" u="1"/>
        <n v="178" u="1"/>
        <n v="328" u="1"/>
        <n v="263" u="1"/>
        <n v="227" u="1"/>
        <n v="162" u="1"/>
        <n v="296" u="1"/>
        <n v="211" u="1"/>
        <n v="146" u="1"/>
        <n v="329" u="1"/>
        <n v="264" u="1"/>
        <n v="195" u="1"/>
        <n v="130" u="1"/>
        <n v="297" u="1"/>
        <n v="244" u="1"/>
        <n v="179" u="1"/>
        <n v="121" u="1"/>
        <n v="330" u="1"/>
        <n v="265" u="1"/>
        <n v="228" u="1"/>
        <n v="163" u="1"/>
        <n v="298" u="1"/>
        <n v="212" u="1"/>
        <n v="147" u="1"/>
        <n v="331" u="1"/>
        <n v="266" u="1"/>
        <n v="196" u="1"/>
        <n v="131" u="1"/>
        <n v="299" u="1"/>
        <n v="245" u="1"/>
        <n v="180" u="1"/>
        <n v="332" u="1"/>
        <n v="267" u="1"/>
        <n v="229" u="1"/>
        <n v="164" u="1"/>
        <n v="300" u="1"/>
        <n v="213" u="1"/>
        <n v="148" u="1"/>
        <n v="333" u="1"/>
        <n v="268" u="1"/>
        <n v="197" u="1"/>
        <n v="132" u="1"/>
        <n v="301" u="1"/>
        <n v="246" u="1"/>
        <n v="181" u="1"/>
        <n v="122" u="1"/>
        <n v="334" u="1"/>
        <n v="269" u="1"/>
        <n v="230" u="1"/>
        <n v="165" u="1"/>
        <n v="302" u="1"/>
        <n v="214" u="1"/>
        <n v="149" u="1"/>
        <n v="335" u="1"/>
        <n v="270" u="1"/>
        <n v="198" u="1"/>
        <n v="133" u="1"/>
        <n v="303" u="1"/>
        <n v="247" u="1"/>
        <n v="182" u="1"/>
        <n v="336" u="1"/>
        <n v="271" u="1"/>
        <n v="231" u="1"/>
        <n v="166" u="1"/>
        <n v="304" u="1"/>
        <n v="215" u="1"/>
        <n v="150" u="1"/>
        <n v="337" u="1"/>
        <n v="272" u="1"/>
        <n v="199" u="1"/>
        <n v="134" u="1"/>
        <n v="305" u="1"/>
        <n v="248" u="1"/>
        <n v="183" u="1"/>
        <n v="123" u="1"/>
        <n v="338" u="1"/>
        <n v="273" u="1"/>
        <n v="232" u="1"/>
        <n v="167" u="1"/>
        <n v="306" u="1"/>
        <n v="216" u="1"/>
        <n v="151" u="1"/>
        <n v="339" u="1"/>
        <n v="274" u="1"/>
        <n v="200" u="1"/>
        <n v="135" u="1"/>
        <n v="307" u="1"/>
        <n v="249" u="1"/>
        <n v="184" u="1"/>
        <n v="340" u="1"/>
        <n v="275" u="1"/>
        <n v="233" u="1"/>
        <n v="168" u="1"/>
        <n v="308" u="1"/>
        <n v="217" u="1"/>
        <n v="152" u="1"/>
        <n v="341" u="1"/>
        <n v="276" u="1"/>
        <n v="201" u="1"/>
        <n v="136" u="1"/>
        <n v="309" u="1"/>
        <n v="250" u="1"/>
        <n v="185" u="1"/>
        <n v="124" u="1"/>
        <n v="342" u="1"/>
        <n v="277" u="1"/>
        <n v="234" u="1"/>
        <n v="169" u="1"/>
        <n v="310" u="1"/>
        <n v="218" u="1"/>
        <n v="153" u="1"/>
        <n v="343" u="1"/>
        <n v="278" u="1"/>
        <n v="202" u="1"/>
        <n v="137" u="1"/>
        <n v="311" u="1"/>
        <n v="251" u="1"/>
        <n v="186" u="1"/>
        <n v="344" u="1"/>
        <n v="279" u="1"/>
        <n v="235" u="1"/>
        <n v="170" u="1"/>
        <n v="312" u="1"/>
        <n v="219" u="1"/>
        <n v="154" u="1"/>
        <n v="345" u="1"/>
        <n v="280" u="1"/>
        <n v="203" u="1"/>
        <n v="138" u="1"/>
        <n v="313" u="1"/>
        <n v="252" u="1"/>
        <n v="187" u="1"/>
        <n v="125" u="1"/>
        <n v="346" u="1"/>
        <n v="281" u="1"/>
        <n v="236" u="1"/>
        <n v="171" u="1"/>
        <n v="314" u="1"/>
        <n v="220" u="1"/>
        <n v="155" u="1"/>
        <n v="347" u="1"/>
        <n v="282" u="1"/>
        <n v="204" u="1"/>
        <n v="139" u="1"/>
        <n v="315" u="1"/>
        <n v="253" u="1"/>
        <n v="188" u="1"/>
        <n v="348" u="1"/>
        <n v="283" u="1"/>
        <n v="237" u="1"/>
        <n v="172" u="1"/>
        <n v="316" u="1"/>
        <n v="221" u="1"/>
        <n v="156" u="1"/>
        <n v="349" u="1"/>
        <n v="284" u="1"/>
        <n v="205" u="1"/>
        <n v="140" u="1"/>
        <n v="317" u="1"/>
        <n v="254" u="1"/>
        <n v="189" u="1"/>
        <n v="126" u="1"/>
        <n v="350" u="1"/>
        <n v="285" u="1"/>
        <n v="238" u="1"/>
        <n v="173" u="1"/>
        <n v="318" u="1"/>
        <n v="222" u="1"/>
        <n v="157" u="1"/>
        <n v="351" u="1"/>
        <n v="286" u="1"/>
        <n v="206" u="1"/>
        <n v="141" u="1"/>
        <n v="319" u="1"/>
        <n v="255" u="1"/>
        <n v="190" u="1"/>
      </sharedItems>
    </cacheField>
    <cacheField name="Lastro" numFmtId="165">
      <sharedItems containsString="0" containsBlank="1" containsNumber="1" minValue="0" maxValue="1593529.1400000041" count="383">
        <n v="0"/>
        <m/>
        <n v="443168.34270325379" u="1"/>
        <n v="229525.36398188554" u="1"/>
        <n v="6106.0899999999992" u="1"/>
        <n v="285975.1098228473" u="1"/>
        <n v="298992.46572473302" u="1"/>
        <n v="680882.61999999906" u="1"/>
        <n v="1092532.1400000008" u="1"/>
        <n v="216934.30884874734" u="1"/>
        <n v="517914.52999999863" u="1"/>
        <n v="71480.360000000044" u="1"/>
        <n v="141812.79999999999" u="1"/>
        <n v="222118.46" u="1"/>
        <n v="927986.61999999848" u="1"/>
        <n v="283143.67309192801" u="1"/>
        <n v="771960.6599999991" u="1"/>
        <n v="875548.1199999986" u="1"/>
        <n v="219487.66" u="1"/>
        <n v="50280.660000000018" u="1"/>
        <n v="247117.71971335809" u="1"/>
        <n v="34456.07" u="1"/>
        <n v="745719.68999999901" u="1"/>
        <n v="719479.40999999898" u="1"/>
        <n v="372331.55151346803" u="1"/>
        <n v="779847.33999999915" u="1"/>
        <n v="219060.50165676998" u="1"/>
        <n v="586777.63999999885" u="1"/>
        <n v="195645.90474675383" u="1"/>
        <n v="360800.24340333464" u="1"/>
        <n v="395872.2253354853" u="1"/>
        <n v="55838.670000000013" u="1"/>
        <n v="851790.34999999835" u="1"/>
        <n v="694765.57999999914" u="1"/>
        <n v="674363.78999999887" u="1"/>
        <n v="66191.360000000044" u="1"/>
        <n v="294640.44162558968" u="1"/>
        <n v="222783.29045063525" u="1"/>
        <n v="374397.81055339752" u="1"/>
        <n v="772950.40999999922" u="1"/>
        <n v="516181.3499999987" u="1"/>
        <n v="435260.42397861351" u="1"/>
        <n v="735345.679999999" u="1"/>
        <n v="259954.25019618592" u="1"/>
        <n v="195936.08301315311" u="1"/>
        <n v="191327.2919714858" u="1"/>
        <n v="309579.45158931817" u="1"/>
        <n v="69172.030000000028" u="1"/>
        <n v="66785.210000000036" u="1"/>
        <n v="730593.24999999907" u="1"/>
        <n v="424073.8921085053" u="1"/>
        <n v="214213.90999999997" u="1"/>
        <n v="235973.45961726867" u="1"/>
        <n v="830292.58999999869" u="1"/>
        <n v="57201.470000000016" u="1"/>
        <n v="875771.30999999831" u="1"/>
        <n v="140181.03" u="1"/>
        <n v="715397.5299999991" u="1"/>
        <n v="249810.92490330306" u="1"/>
        <n v="178413.4052111741" u="1"/>
        <n v="67948.500000000029" u="1"/>
        <n v="64090.337226488598" u="1"/>
        <n v="730268.26999999897" u="1"/>
        <n v="792509.72999999882" u="1"/>
        <n v="749740.49999999895" u="1"/>
        <n v="34674.6" u="1"/>
        <n v="197895.4438432848" u="1"/>
        <n v="265179.33062512905" u="1"/>
        <n v="372405.68177802139" u="1"/>
        <n v="642908.24999999895" u="1"/>
        <n v="817030.95999999857" u="1"/>
        <n v="245183.55894361663" u="1"/>
        <n v="941079.45999999822" u="1"/>
        <n v="447600.02613028663" u="1"/>
        <n v="545032.49999999872" u="1"/>
        <n v="697339.27999999921" u="1"/>
        <n v="291723.20953028672" u="1"/>
        <n v="225011.12335514155" u="1"/>
        <n v="34820.29" u="1"/>
        <n v="795147.99999999884" u="1"/>
        <n v="325712.23107203445" u="1"/>
        <n v="437248.12121877144" u="1"/>
        <n v="828531.21999999869" u="1"/>
        <n v="432918.93189977354" u="1"/>
        <n v="892790.1799999983" u="1"/>
        <n v="797506.00999999885" u="1"/>
        <n v="27998.730000000003" u="1"/>
        <n v="389599.86299708619" u="1"/>
        <n v="754928.90999999898" u="1"/>
        <n v="252309.0341523361" u="1"/>
        <n v="218393.57950263232" u="1"/>
        <n v="381923.20654552052" u="1"/>
        <n v="853804.37999999849" u="1"/>
        <n v="680759.10999999905" u="1"/>
        <n v="233863.87" u="1"/>
        <n v="238845.01415625954" u="1"/>
        <n v="325915.1870269737" u="1"/>
        <n v="353495.37585991703" u="1"/>
        <n v="140253.85999999999" u="1"/>
        <n v="643040.37999999884" u="1"/>
        <n v="34601.75" u="1"/>
        <n v="451014.33216859511" u="1"/>
        <n v="185700.38461720006" u="1"/>
        <n v="708265.679999999" u="1"/>
        <n v="612240.57999999903" u="1"/>
        <n v="708182.45999999903" u="1"/>
        <n v="277564.62414658186" u="1"/>
        <n v="438780.53732995421" u="1"/>
        <n v="81744.401751214667" u="1"/>
        <n v="201873.14226453469" u="1"/>
        <n v="27394.930000000008" u="1"/>
        <n v="359788.93695921591" u="1"/>
        <n v="17994.21" u="1"/>
        <n v="30238.480000000003" u="1"/>
        <n v="454689.00129047723" u="1"/>
        <n v="33673.35" u="1"/>
        <n v="449344.92815109587" u="1"/>
        <n v="759655.45999999915" u="1"/>
        <n v="907574.75999999838" u="1"/>
        <n v="661583.88999999897" u="1"/>
        <n v="173663.65999999997" u="1"/>
        <n v="716197.35999999905" u="1"/>
        <n v="333487.50526866858" u="1"/>
        <n v="257380.44573879795" u="1"/>
        <n v="360462.6099201258" u="1"/>
        <n v="270509.43517069437" u="1"/>
        <n v="918234.86999999825" u="1"/>
        <n v="152709.19" u="1"/>
        <n v="214553.2" u="1"/>
        <n v="49730.660000000018" u="1"/>
        <n v="431812.25751286553" u="1"/>
        <n v="352699.67352143535" u="1"/>
        <n v="67531.830000000016" u="1"/>
        <n v="791096.64999999886" u="1"/>
        <n v="357105.21267021983" u="1"/>
        <n v="622809.83999999892" u="1"/>
        <n v="219148.28" u="1"/>
        <n v="520810.73999999859" u="1"/>
        <n v="161991.53999999998" u="1"/>
        <n v="631548.049999999" u="1"/>
        <n v="735560.429999999" u="1"/>
        <n v="183959.98205318413" u="1"/>
        <n v="207990.10034829221" u="1"/>
        <n v="344204.3388987052" u="1"/>
        <n v="213877.39" u="1"/>
        <n v="687529.40999999887" u="1"/>
        <n v="335581.63738574827" u="1"/>
        <n v="306604.02506375941" u="1"/>
        <n v="423697.56742516637" u="1"/>
        <n v="795059.4599999988" u="1"/>
        <n v="356226.67025664967" u="1"/>
        <n v="638701.29999999888" u="1"/>
        <n v="243645.79894080048" u="1"/>
        <n v="717107.72999999905" u="1"/>
        <n v="692771.84999999916" u="1"/>
        <n v="34747.430000000008" u="1"/>
        <n v="187557.38846337196" u="1"/>
        <n v="1593529.1400000041" u="1"/>
        <n v="203869.91262624777" u="1"/>
        <n v="706370.23999999906" u="1"/>
        <n v="518146.49999999866" u="1"/>
        <n v="182460.80167443806" u="1"/>
        <n v="433984.96121658629" u="1"/>
        <n v="210554.30291608689" u="1"/>
        <n v="937034.19999999832" u="1"/>
        <n v="193708.81658094437" u="1"/>
        <n v="272503.55221124587" u="1"/>
        <n v="422145.40395020967" u="1"/>
        <n v="375596.12228075741" u="1"/>
        <n v="586607.52999999898" u="1"/>
        <n v="801062.04999999853" u="1"/>
        <n v="1017007.7399999985" u="1"/>
        <n v="894622.75999999826" u="1"/>
        <n v="433345.51954581571" u="1"/>
        <n v="939458.64999999851" u="1"/>
        <n v="140326.72" u="1"/>
        <n v="411946.22513172997" u="1"/>
        <n v="332259.04691658233" u="1"/>
        <n v="641341.09999999893" u="1"/>
        <n v="275946.67481762526" u="1"/>
        <n v="370690.90153801738" u="1"/>
        <n v="360676.26479692216" u="1"/>
        <n v="40146.390000000014" u="1"/>
        <n v="284090.35684207833" u="1"/>
        <n v="66493.360000000044" u="1"/>
        <n v="140046.00000000003" u="1"/>
        <n v="4075.04" u="1"/>
        <n v="322487.35749706364" u="1"/>
        <n v="199874.39828171735" u="1"/>
        <n v="70780.36000000003" u="1"/>
        <n v="333321.77244940173" u="1"/>
        <n v="501726.62999999884" u="1"/>
        <n v="181999.51465591858" u="1"/>
        <n v="549809.41999999888" u="1"/>
        <n v="234138.82379792133" u="1"/>
        <n v="68375.160000000018" u="1"/>
        <n v="451714.62506995839" u="1"/>
        <n v="219374.59000000003" u="1"/>
        <n v="324966.86648347945" u="1"/>
        <n v="214327.02000000002" u="1"/>
        <n v="686948.44999999914" u="1"/>
        <n v="454722.54735628684" u="1"/>
        <n v="205930.79242405185" u="1"/>
        <n v="65746.928132057001" u="1"/>
        <n v="185217.43" u="1"/>
        <n v="769959.79999999912" u="1"/>
        <n v="561672.37999999896" u="1"/>
        <n v="420226.34425687743" u="1"/>
        <n v="262553.79269814776" u="1"/>
        <n v="189388.93123694602" u="1"/>
        <n v="501317.82000000076" u="1"/>
        <n v="241233.46429782221" u="1"/>
        <n v="113931.18920579423" u="1"/>
        <n v="221251.10667333778" u="1"/>
        <n v="328969.35338275501" u="1"/>
        <n v="823705.55999999854" u="1"/>
        <n v="719337.69999999902" u="1"/>
        <n v="49431.410000000018" u="1"/>
        <n v="368401.53649261018" u="1"/>
        <n v="651548.09999999893" u="1"/>
        <n v="316133.08253804891" u="1"/>
        <n v="193630.47999999998" u="1"/>
        <n v="72180.360000000044" u="1"/>
        <n v="220577.51529765877" u="1"/>
        <n v="180197.53926328587" u="1"/>
        <n v="100812.93180729543" u="1"/>
        <n v="684904.34999999916" u="1"/>
        <n v="260772.99000000002" u="1"/>
        <n v="603329.44999999902" u="1"/>
        <n v="395173.74975169287" u="1"/>
        <n v="254832.12449385924" u="1"/>
        <n v="816973.5999999987" u="1"/>
        <n v="213987.72" u="1"/>
        <n v="378141.78865893179" u="1"/>
        <n v="345750.09658017388" u="1"/>
        <n v="12749.769999999999" u="1"/>
        <n v="216891.5857987823" u="1"/>
        <n v="208469.60684761085" u="1"/>
        <n v="687050.75999999908" u="1"/>
        <n v="851673.04999999877" u="1"/>
        <n v="140108.18" u="1"/>
        <n v="222457.74000000002" u="1"/>
        <n v="173860.95999999996" u="1"/>
        <n v="1078225.9099999997" u="1"/>
        <n v="246082.2569302085" u="1"/>
        <n v="56378.670000000013" u="1"/>
        <n v="137838.81994980617" u="1"/>
        <n v="55513.530000000013" u="1"/>
        <n v="809037.31999999867" u="1"/>
        <n v="3167.3599999999997" u="1"/>
        <n v="152346.59" u="1"/>
        <n v="361142.57081914518" u="1"/>
        <n v="393495.86162705696" u="1"/>
        <n v="313003.05201787024" u="1"/>
        <n v="385742.43861097598" u="1"/>
        <n v="738990.64999999909" u="1"/>
        <n v="34019.019999999997" u="1"/>
        <n v="141363.81999999998" u="1"/>
        <n v="870920.51999999827" u="1"/>
        <n v="231829.18540392586" u="1"/>
        <n v="231820.61762170421" u="1"/>
        <n v="227261.23458869313" u="1"/>
        <n v="795223.57999999868" u="1"/>
        <n v="775810.00999999919" u="1"/>
        <n v="309670.06531439687" u="1"/>
        <n v="69863.690000000031" u="1"/>
        <n v="184285.40969118243" u="1"/>
        <n v="141218.47999999998" u="1"/>
        <n v="185330.69" u="1"/>
        <n v="501613.52999999886" u="1"/>
        <n v="364753.99652733712" u="1"/>
        <n v="759823.38999999908" u="1"/>
        <n v="222231.56000000003" u="1"/>
        <n v="300562.71450226405" u="1"/>
        <n v="212659.8459452478" u="1"/>
        <n v="236480.21203590059" u="1"/>
        <n v="694076.56999999913" u="1"/>
        <n v="217999.36904176607" u="1"/>
        <n v="349207.59754597535" u="1"/>
        <n v="34091.869999999995" u="1"/>
        <n v="203891.87368718011" u="1"/>
        <n v="427536.88862659934" u="1"/>
        <n v="249588.89691049169" u="1"/>
        <n v="532829.78999999864" u="1"/>
        <n v="215840.95944729302" u="1"/>
        <n v="459269.7728298502" u="1"/>
        <n v="432196.07577588037" u="1"/>
        <n v="238571.66" u="1"/>
        <n v="226218.21543428596" u="1"/>
        <n v="501387.34999999887" u="1"/>
        <n v="214100.80000000005" u="1"/>
        <n v="513839.93999999866" u="1"/>
        <n v="280340.27038804762" u="1"/>
        <n v="463862.47055814823" u="1"/>
        <n v="67083.080000000031" u="1"/>
        <n v="542636.46999999881" u="1"/>
        <n v="191790.90750588552" u="1"/>
        <n v="962439.03999999817" u="1"/>
        <n v="425187.01096088148" u="1"/>
        <n v="34237.549999999996" u="1"/>
        <n v="311793.17682656867" u="1"/>
        <n v="561260.66999999899" u="1"/>
        <n v="170061.398848816" u="1"/>
        <n v="273214.52952240111" u="1"/>
        <n v="721913.20999999903" u="1"/>
        <n v="8887.1400000000012" u="1"/>
        <n v="403829.25706472882" u="1"/>
        <n v="645240.23999999894" u="1"/>
        <n v="149702.46" u="1"/>
        <n v="586437.41999999899" u="1"/>
        <n v="407867.54963537591" u="1"/>
        <n v="176646.93585264756" u="1"/>
        <n v="715852.429999999" u="1"/>
        <n v="513953.01999999868" u="1"/>
        <n v="79229.999827479274" u="1"/>
        <n v="977722.44999999797" u="1"/>
        <n v="833441.50999999861" u="1"/>
        <n v="252642.39999999997" u="1"/>
        <n v="338937.45375960571" u="1"/>
        <n v="326137.15824955236" u="1"/>
        <n v="189432.96234800582" u="1"/>
        <n v="720954.89999999909" u="1"/>
        <n v="603669.66999999899" u="1"/>
        <n v="182139.27" u="1"/>
        <n v="425642.90462076478" u="1"/>
        <n v="360672.2291264396" u="1"/>
        <n v="714152.2799999991" u="1"/>
        <n v="34164.700000000004" u="1"/>
        <n v="859030.98999999836" u="1"/>
        <n v="66404.397413377577" u="1"/>
        <n v="363386.82632880809" u="1"/>
        <n v="360478.01648705825" u="1"/>
        <n v="844956.45999999845" u="1"/>
        <n v="33138.76" u="1"/>
        <n v="297586.84604184527" u="1"/>
        <n v="877658.87999999837" u="1"/>
        <n v="416065.68738304701" u="1"/>
        <n v="34310.39" u="1"/>
        <n v="132795.1891771412" u="1"/>
        <n v="399830.94758884027" u="1"/>
        <n v="708100.30999999912" u="1"/>
        <n v="288834.86092107592" u="1"/>
        <n v="173762.32999999996" u="1"/>
        <n v="324822.39679549477" u="1"/>
        <n v="48654.440000000017" u="1"/>
        <n v="319294.41336342948" u="1"/>
        <n v="222005.38000000003" u="1"/>
        <n v="2324.9899999999998" u="1"/>
        <n v="436844.92422183917" u="1"/>
        <n v="521429.88999999868" u="1"/>
        <n v="51207.900000000016" u="1"/>
        <n v="214786.44440470028" u="1"/>
        <n v="303568.34164728661" u="1"/>
        <n v="183861.76694772294" u="1"/>
        <n v="295272.98972490081" u="1"/>
        <n v="223463.61774007126" u="1"/>
        <n v="410514.12642235984" u="1"/>
        <n v="147388.23698434181" u="1"/>
        <n v="821036.36999999871" u="1"/>
        <n v="929675.01999999827" u="1"/>
        <n v="982257.89999999851" u="1"/>
        <n v="367020.69459209632" u="1"/>
        <n v="1641.6599999999999" u="1"/>
        <n v="744189.45999999915" u="1"/>
        <n v="222344.63999999998" u="1"/>
        <n v="173562.79999999996" u="1"/>
        <n v="342326.82829720201" u="1"/>
        <n v="216231.26683428956" u="1"/>
        <n v="34383.229999999996" u="1"/>
        <n v="530328.32999999868" u="1"/>
        <n v="267831.12393138069" u="1"/>
        <n v="372498.81182285579" u="1"/>
        <n v="30179.29" u="1"/>
        <n v="450187.12999057135" u="1"/>
        <n v="604642.81999999902" u="1"/>
        <n v="257470.39046062031" u="1"/>
        <n v="368273.17609492241" u="1"/>
        <n v="229533.84693458004" u="1"/>
        <n v="34528.92" u="1"/>
        <n v="230990.52828786572" u="1"/>
        <n v="141290.97999999998" u="1"/>
        <n v="158729.32508559339" u="1"/>
        <n v="364067.23601932707" u="1"/>
      </sharedItems>
    </cacheField>
    <cacheField name="Sênior" numFmtId="165">
      <sharedItems containsString="0" containsBlank="1" containsNumber="1" containsInteger="1" minValue="0" maxValue="0"/>
    </cacheField>
    <cacheField name="Subordinda Preferencial" numFmtId="165">
      <sharedItems containsString="0" containsBlank="1" containsNumber="1" containsInteger="1" minValue="0" maxValue="0"/>
    </cacheField>
    <cacheField name="Subordinda" numFmtId="165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uário" refreshedDate="42948.639683564812" createdVersion="6" refreshedVersion="6" minRefreshableVersion="3" recordCount="26">
  <cacheSource type="worksheet">
    <worksheetSource ref="A1:B27" sheet="Gráficos_Apoio"/>
  </cacheSource>
  <cacheFields count="2">
    <cacheField name="ESTADO" numFmtId="0">
      <sharedItems count="26">
        <s v="SP"/>
        <s v="RJ"/>
        <s v="MG"/>
        <s v="RS"/>
        <s v="PR"/>
        <s v="SC"/>
        <s v="BA"/>
        <s v="DF"/>
        <s v="GO"/>
        <s v="PE"/>
        <s v="ES"/>
        <s v="CE"/>
        <s v="PA"/>
        <s v="MT"/>
        <s v="MS"/>
        <s v="MA"/>
        <s v="RN"/>
        <s v="PB"/>
        <s v="AL"/>
        <s v="PI"/>
        <s v="SE"/>
        <s v="RO"/>
        <s v="TO"/>
        <s v="AC"/>
        <s v="AM"/>
        <s v="RR"/>
      </sharedItems>
    </cacheField>
    <cacheField name="PORCENTAGEM" numFmtId="10">
      <sharedItems containsSemiMixedTypes="0" containsString="0" containsNumber="1" minValue="0" maxValue="1" count="10">
        <n v="0"/>
        <n v="0.19543973941368079" u="1"/>
        <n v="1.3029315960912053E-2" u="1"/>
        <n v="3.2573289902280132E-3" u="1"/>
        <n v="1.9543973941368076E-2" u="1"/>
        <n v="0.54723127035830621" u="1"/>
        <n v="3.5830618892508145E-2" u="1"/>
        <n v="0.13029315960912052" u="1"/>
        <n v="1" u="1"/>
        <n v="1.6286644951140065E-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Usuário" refreshedDate="42948.639683796297" createdVersion="6" refreshedVersion="6" minRefreshableVersion="3" recordCount="26">
  <cacheSource type="worksheet">
    <worksheetSource ref="D1:E27" sheet="Gráficos_Apoio"/>
  </cacheSource>
  <cacheFields count="2">
    <cacheField name="ESTADO" numFmtId="0">
      <sharedItems count="26">
        <s v="SP"/>
        <s v="RJ"/>
        <s v="MG"/>
        <s v="RS"/>
        <s v="PR"/>
        <s v="SC"/>
        <s v="BA"/>
        <s v="DF"/>
        <s v="GO"/>
        <s v="PE"/>
        <s v="ES"/>
        <s v="CE"/>
        <s v="PA"/>
        <s v="MT"/>
        <s v="MS"/>
        <s v="MA"/>
        <s v="RN"/>
        <s v="PB"/>
        <s v="AL"/>
        <s v="PI"/>
        <s v="SE"/>
        <s v="RO"/>
        <s v="TO"/>
        <s v="AC"/>
        <s v="AM"/>
        <s v="RR"/>
      </sharedItems>
    </cacheField>
    <cacheField name="PORCENTAGEM" numFmtId="10">
      <sharedItems containsMixedTypes="1" containsNumber="1" minValue="0" maxValue="1.0045668790301383" count="18">
        <s v="-"/>
        <n v="0" u="1"/>
        <n v="0.18211120563770342" u="1"/>
        <n v="9.6862095399486269E-3" u="1"/>
        <n v="1.8155762995295515E-2" u="1"/>
        <n v="1.0045668790301383" u="1"/>
        <n v="0.19622390304627774" u="1"/>
        <n v="2.3815816690178136E-3" u="1"/>
        <n v="2.4084888721203628E-3" u="1"/>
        <n v="0.45821587730303881" u="1"/>
        <n v="1.1117638156216533E-3" u="1"/>
        <n v="9.4266199627311177E-3" u="1"/>
        <n v="7.6778054438983384E-3" u="1"/>
        <n v="1.1655310361681536E-2" u="1"/>
        <n v="1.0043141767434687" u="1"/>
        <n v="7.4924079338173619E-2" u="1"/>
        <n v="2.2786652732079516E-2" u="1"/>
        <n v="3.2347392824100814E-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0">
  <r>
    <x v="0"/>
    <x v="0"/>
    <n v="0"/>
    <n v="0"/>
    <n v="0"/>
  </r>
  <r>
    <x v="1"/>
    <x v="0"/>
    <n v="0"/>
    <n v="0"/>
    <n v="0"/>
  </r>
  <r>
    <x v="2"/>
    <x v="0"/>
    <n v="0"/>
    <n v="0"/>
    <n v="0"/>
  </r>
  <r>
    <x v="3"/>
    <x v="0"/>
    <n v="0"/>
    <n v="0"/>
    <n v="0"/>
  </r>
  <r>
    <x v="4"/>
    <x v="0"/>
    <n v="0"/>
    <n v="0"/>
    <n v="0"/>
  </r>
  <r>
    <x v="5"/>
    <x v="0"/>
    <n v="0"/>
    <n v="0"/>
    <n v="0"/>
  </r>
  <r>
    <x v="6"/>
    <x v="0"/>
    <n v="0"/>
    <n v="0"/>
    <n v="0"/>
  </r>
  <r>
    <x v="7"/>
    <x v="0"/>
    <n v="0"/>
    <n v="0"/>
    <n v="0"/>
  </r>
  <r>
    <x v="8"/>
    <x v="0"/>
    <n v="0"/>
    <n v="0"/>
    <n v="0"/>
  </r>
  <r>
    <x v="9"/>
    <x v="0"/>
    <n v="0"/>
    <n v="0"/>
    <n v="0"/>
  </r>
  <r>
    <x v="10"/>
    <x v="0"/>
    <n v="0"/>
    <n v="0"/>
    <n v="0"/>
  </r>
  <r>
    <x v="11"/>
    <x v="0"/>
    <n v="0"/>
    <n v="0"/>
    <n v="0"/>
  </r>
  <r>
    <x v="12"/>
    <x v="0"/>
    <n v="0"/>
    <n v="0"/>
    <n v="0"/>
  </r>
  <r>
    <x v="13"/>
    <x v="0"/>
    <n v="0"/>
    <n v="0"/>
    <n v="0"/>
  </r>
  <r>
    <x v="14"/>
    <x v="0"/>
    <n v="0"/>
    <n v="0"/>
    <n v="0"/>
  </r>
  <r>
    <x v="15"/>
    <x v="0"/>
    <n v="0"/>
    <n v="0"/>
    <n v="0"/>
  </r>
  <r>
    <x v="16"/>
    <x v="0"/>
    <n v="0"/>
    <n v="0"/>
    <n v="0"/>
  </r>
  <r>
    <x v="17"/>
    <x v="0"/>
    <n v="0"/>
    <n v="0"/>
    <n v="0"/>
  </r>
  <r>
    <x v="18"/>
    <x v="0"/>
    <n v="0"/>
    <n v="0"/>
    <n v="0"/>
  </r>
  <r>
    <x v="19"/>
    <x v="0"/>
    <n v="0"/>
    <n v="0"/>
    <n v="0"/>
  </r>
  <r>
    <x v="20"/>
    <x v="0"/>
    <n v="0"/>
    <n v="0"/>
    <n v="0"/>
  </r>
  <r>
    <x v="21"/>
    <x v="0"/>
    <n v="0"/>
    <n v="0"/>
    <n v="0"/>
  </r>
  <r>
    <x v="22"/>
    <x v="0"/>
    <n v="0"/>
    <n v="0"/>
    <n v="0"/>
  </r>
  <r>
    <x v="23"/>
    <x v="0"/>
    <n v="0"/>
    <n v="0"/>
    <n v="0"/>
  </r>
  <r>
    <x v="24"/>
    <x v="0"/>
    <n v="0"/>
    <n v="0"/>
    <n v="0"/>
  </r>
  <r>
    <x v="25"/>
    <x v="0"/>
    <n v="0"/>
    <n v="0"/>
    <n v="0"/>
  </r>
  <r>
    <x v="26"/>
    <x v="0"/>
    <n v="0"/>
    <n v="0"/>
    <n v="0"/>
  </r>
  <r>
    <x v="27"/>
    <x v="0"/>
    <n v="0"/>
    <n v="0"/>
    <n v="0"/>
  </r>
  <r>
    <x v="28"/>
    <x v="0"/>
    <n v="0"/>
    <n v="0"/>
    <n v="0"/>
  </r>
  <r>
    <x v="29"/>
    <x v="0"/>
    <n v="0"/>
    <n v="0"/>
    <n v="0"/>
  </r>
  <r>
    <x v="30"/>
    <x v="0"/>
    <n v="0"/>
    <n v="0"/>
    <n v="0"/>
  </r>
  <r>
    <x v="31"/>
    <x v="0"/>
    <n v="0"/>
    <n v="0"/>
    <n v="0"/>
  </r>
  <r>
    <x v="32"/>
    <x v="0"/>
    <n v="0"/>
    <n v="0"/>
    <n v="0"/>
  </r>
  <r>
    <x v="33"/>
    <x v="0"/>
    <n v="0"/>
    <n v="0"/>
    <n v="0"/>
  </r>
  <r>
    <x v="34"/>
    <x v="0"/>
    <n v="0"/>
    <n v="0"/>
    <n v="0"/>
  </r>
  <r>
    <x v="35"/>
    <x v="0"/>
    <n v="0"/>
    <n v="0"/>
    <n v="0"/>
  </r>
  <r>
    <x v="36"/>
    <x v="0"/>
    <n v="0"/>
    <n v="0"/>
    <n v="0"/>
  </r>
  <r>
    <x v="37"/>
    <x v="0"/>
    <n v="0"/>
    <n v="0"/>
    <n v="0"/>
  </r>
  <r>
    <x v="38"/>
    <x v="0"/>
    <n v="0"/>
    <n v="0"/>
    <n v="0"/>
  </r>
  <r>
    <x v="39"/>
    <x v="0"/>
    <n v="0"/>
    <n v="0"/>
    <n v="0"/>
  </r>
  <r>
    <x v="40"/>
    <x v="0"/>
    <n v="0"/>
    <n v="0"/>
    <n v="0"/>
  </r>
  <r>
    <x v="41"/>
    <x v="0"/>
    <n v="0"/>
    <n v="0"/>
    <n v="0"/>
  </r>
  <r>
    <x v="42"/>
    <x v="0"/>
    <n v="0"/>
    <n v="0"/>
    <n v="0"/>
  </r>
  <r>
    <x v="43"/>
    <x v="0"/>
    <n v="0"/>
    <n v="0"/>
    <n v="0"/>
  </r>
  <r>
    <x v="44"/>
    <x v="0"/>
    <n v="0"/>
    <n v="0"/>
    <n v="0"/>
  </r>
  <r>
    <x v="45"/>
    <x v="0"/>
    <n v="0"/>
    <n v="0"/>
    <n v="0"/>
  </r>
  <r>
    <x v="46"/>
    <x v="0"/>
    <n v="0"/>
    <n v="0"/>
    <n v="0"/>
  </r>
  <r>
    <x v="47"/>
    <x v="0"/>
    <n v="0"/>
    <n v="0"/>
    <n v="0"/>
  </r>
  <r>
    <x v="48"/>
    <x v="0"/>
    <n v="0"/>
    <n v="0"/>
    <n v="0"/>
  </r>
  <r>
    <x v="49"/>
    <x v="0"/>
    <n v="0"/>
    <n v="0"/>
    <n v="0"/>
  </r>
  <r>
    <x v="50"/>
    <x v="0"/>
    <n v="0"/>
    <n v="0"/>
    <n v="0"/>
  </r>
  <r>
    <x v="51"/>
    <x v="0"/>
    <n v="0"/>
    <n v="0"/>
    <n v="0"/>
  </r>
  <r>
    <x v="52"/>
    <x v="0"/>
    <n v="0"/>
    <n v="0"/>
    <n v="0"/>
  </r>
  <r>
    <x v="53"/>
    <x v="0"/>
    <n v="0"/>
    <n v="0"/>
    <n v="0"/>
  </r>
  <r>
    <x v="54"/>
    <x v="0"/>
    <n v="0"/>
    <n v="0"/>
    <n v="0"/>
  </r>
  <r>
    <x v="55"/>
    <x v="0"/>
    <n v="0"/>
    <n v="0"/>
    <n v="0"/>
  </r>
  <r>
    <x v="56"/>
    <x v="0"/>
    <n v="0"/>
    <n v="0"/>
    <n v="0"/>
  </r>
  <r>
    <x v="57"/>
    <x v="0"/>
    <n v="0"/>
    <n v="0"/>
    <n v="0"/>
  </r>
  <r>
    <x v="58"/>
    <x v="0"/>
    <n v="0"/>
    <n v="0"/>
    <n v="0"/>
  </r>
  <r>
    <x v="59"/>
    <x v="0"/>
    <n v="0"/>
    <n v="0"/>
    <n v="0"/>
  </r>
  <r>
    <x v="60"/>
    <x v="0"/>
    <n v="0"/>
    <n v="0"/>
    <n v="0"/>
  </r>
  <r>
    <x v="61"/>
    <x v="0"/>
    <n v="0"/>
    <n v="0"/>
    <n v="0"/>
  </r>
  <r>
    <x v="62"/>
    <x v="0"/>
    <n v="0"/>
    <n v="0"/>
    <n v="0"/>
  </r>
  <r>
    <x v="63"/>
    <x v="0"/>
    <n v="0"/>
    <n v="0"/>
    <n v="0"/>
  </r>
  <r>
    <x v="64"/>
    <x v="0"/>
    <n v="0"/>
    <n v="0"/>
    <n v="0"/>
  </r>
  <r>
    <x v="65"/>
    <x v="0"/>
    <n v="0"/>
    <n v="0"/>
    <n v="0"/>
  </r>
  <r>
    <x v="66"/>
    <x v="0"/>
    <n v="0"/>
    <n v="0"/>
    <n v="0"/>
  </r>
  <r>
    <x v="67"/>
    <x v="0"/>
    <n v="0"/>
    <n v="0"/>
    <n v="0"/>
  </r>
  <r>
    <x v="68"/>
    <x v="0"/>
    <n v="0"/>
    <n v="0"/>
    <n v="0"/>
  </r>
  <r>
    <x v="69"/>
    <x v="0"/>
    <n v="0"/>
    <n v="0"/>
    <n v="0"/>
  </r>
  <r>
    <x v="70"/>
    <x v="0"/>
    <n v="0"/>
    <n v="0"/>
    <n v="0"/>
  </r>
  <r>
    <x v="71"/>
    <x v="0"/>
    <n v="0"/>
    <n v="0"/>
    <n v="0"/>
  </r>
  <r>
    <x v="72"/>
    <x v="0"/>
    <n v="0"/>
    <n v="0"/>
    <n v="0"/>
  </r>
  <r>
    <x v="73"/>
    <x v="0"/>
    <n v="0"/>
    <n v="0"/>
    <n v="0"/>
  </r>
  <r>
    <x v="74"/>
    <x v="0"/>
    <n v="0"/>
    <n v="0"/>
    <n v="0"/>
  </r>
  <r>
    <x v="75"/>
    <x v="0"/>
    <n v="0"/>
    <n v="0"/>
    <n v="0"/>
  </r>
  <r>
    <x v="76"/>
    <x v="0"/>
    <n v="0"/>
    <n v="0"/>
    <n v="0"/>
  </r>
  <r>
    <x v="77"/>
    <x v="0"/>
    <n v="0"/>
    <n v="0"/>
    <n v="0"/>
  </r>
  <r>
    <x v="78"/>
    <x v="0"/>
    <n v="0"/>
    <n v="0"/>
    <n v="0"/>
  </r>
  <r>
    <x v="79"/>
    <x v="0"/>
    <n v="0"/>
    <n v="0"/>
    <n v="0"/>
  </r>
  <r>
    <x v="80"/>
    <x v="0"/>
    <n v="0"/>
    <n v="0"/>
    <n v="0"/>
  </r>
  <r>
    <x v="81"/>
    <x v="0"/>
    <n v="0"/>
    <n v="0"/>
    <n v="0"/>
  </r>
  <r>
    <x v="82"/>
    <x v="0"/>
    <n v="0"/>
    <n v="0"/>
    <n v="0"/>
  </r>
  <r>
    <x v="83"/>
    <x v="0"/>
    <n v="0"/>
    <n v="0"/>
    <n v="0"/>
  </r>
  <r>
    <x v="84"/>
    <x v="0"/>
    <n v="0"/>
    <n v="0"/>
    <n v="0"/>
  </r>
  <r>
    <x v="85"/>
    <x v="0"/>
    <n v="0"/>
    <n v="0"/>
    <n v="0"/>
  </r>
  <r>
    <x v="86"/>
    <x v="0"/>
    <n v="0"/>
    <n v="0"/>
    <n v="0"/>
  </r>
  <r>
    <x v="87"/>
    <x v="0"/>
    <n v="0"/>
    <n v="0"/>
    <n v="0"/>
  </r>
  <r>
    <x v="88"/>
    <x v="0"/>
    <n v="0"/>
    <n v="0"/>
    <n v="0"/>
  </r>
  <r>
    <x v="89"/>
    <x v="0"/>
    <n v="0"/>
    <n v="0"/>
    <n v="0"/>
  </r>
  <r>
    <x v="90"/>
    <x v="0"/>
    <n v="0"/>
    <n v="0"/>
    <n v="0"/>
  </r>
  <r>
    <x v="91"/>
    <x v="0"/>
    <n v="0"/>
    <n v="0"/>
    <n v="0"/>
  </r>
  <r>
    <x v="92"/>
    <x v="0"/>
    <n v="0"/>
    <n v="0"/>
    <n v="0"/>
  </r>
  <r>
    <x v="93"/>
    <x v="0"/>
    <n v="0"/>
    <n v="0"/>
    <n v="0"/>
  </r>
  <r>
    <x v="94"/>
    <x v="0"/>
    <n v="0"/>
    <n v="0"/>
    <n v="0"/>
  </r>
  <r>
    <x v="95"/>
    <x v="0"/>
    <n v="0"/>
    <n v="0"/>
    <n v="0"/>
  </r>
  <r>
    <x v="96"/>
    <x v="0"/>
    <n v="0"/>
    <n v="0"/>
    <n v="0"/>
  </r>
  <r>
    <x v="97"/>
    <x v="0"/>
    <n v="0"/>
    <n v="0"/>
    <n v="0"/>
  </r>
  <r>
    <x v="98"/>
    <x v="0"/>
    <n v="0"/>
    <n v="0"/>
    <n v="0"/>
  </r>
  <r>
    <x v="99"/>
    <x v="0"/>
    <n v="0"/>
    <n v="0"/>
    <n v="0"/>
  </r>
  <r>
    <x v="100"/>
    <x v="0"/>
    <n v="0"/>
    <n v="0"/>
    <n v="0"/>
  </r>
  <r>
    <x v="101"/>
    <x v="0"/>
    <n v="0"/>
    <n v="0"/>
    <n v="0"/>
  </r>
  <r>
    <x v="102"/>
    <x v="0"/>
    <n v="0"/>
    <n v="0"/>
    <n v="0"/>
  </r>
  <r>
    <x v="103"/>
    <x v="0"/>
    <n v="0"/>
    <n v="0"/>
    <n v="0"/>
  </r>
  <r>
    <x v="104"/>
    <x v="0"/>
    <n v="0"/>
    <n v="0"/>
    <n v="0"/>
  </r>
  <r>
    <x v="105"/>
    <x v="0"/>
    <n v="0"/>
    <n v="0"/>
    <n v="0"/>
  </r>
  <r>
    <x v="106"/>
    <x v="0"/>
    <n v="0"/>
    <n v="0"/>
    <n v="0"/>
  </r>
  <r>
    <x v="107"/>
    <x v="0"/>
    <n v="0"/>
    <n v="0"/>
    <n v="0"/>
  </r>
  <r>
    <x v="108"/>
    <x v="0"/>
    <n v="0"/>
    <n v="0"/>
    <n v="0"/>
  </r>
  <r>
    <x v="109"/>
    <x v="0"/>
    <n v="0"/>
    <n v="0"/>
    <n v="0"/>
  </r>
  <r>
    <x v="110"/>
    <x v="0"/>
    <n v="0"/>
    <n v="0"/>
    <n v="0"/>
  </r>
  <r>
    <x v="111"/>
    <x v="0"/>
    <n v="0"/>
    <n v="0"/>
    <n v="0"/>
  </r>
  <r>
    <x v="112"/>
    <x v="0"/>
    <n v="0"/>
    <n v="0"/>
    <n v="0"/>
  </r>
  <r>
    <x v="113"/>
    <x v="0"/>
    <n v="0"/>
    <n v="0"/>
    <n v="0"/>
  </r>
  <r>
    <x v="114"/>
    <x v="0"/>
    <n v="0"/>
    <n v="0"/>
    <n v="0"/>
  </r>
  <r>
    <x v="115"/>
    <x v="0"/>
    <n v="0"/>
    <n v="0"/>
    <n v="0"/>
  </r>
  <r>
    <x v="116"/>
    <x v="0"/>
    <n v="0"/>
    <n v="0"/>
    <n v="0"/>
  </r>
  <r>
    <x v="117"/>
    <x v="0"/>
    <n v="0"/>
    <n v="0"/>
    <n v="0"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  <r>
    <x v="118"/>
    <x v="1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">
  <r>
    <x v="0"/>
    <x v="0"/>
  </r>
  <r>
    <x v="1"/>
    <x v="0"/>
  </r>
  <r>
    <x v="2"/>
    <x v="0"/>
  </r>
  <r>
    <x v="3"/>
    <x v="0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10"/>
    <x v="0"/>
  </r>
  <r>
    <x v="11"/>
    <x v="0"/>
  </r>
  <r>
    <x v="12"/>
    <x v="0"/>
  </r>
  <r>
    <x v="13"/>
    <x v="0"/>
  </r>
  <r>
    <x v="14"/>
    <x v="0"/>
  </r>
  <r>
    <x v="15"/>
    <x v="0"/>
  </r>
  <r>
    <x v="16"/>
    <x v="0"/>
  </r>
  <r>
    <x v="17"/>
    <x v="0"/>
  </r>
  <r>
    <x v="18"/>
    <x v="0"/>
  </r>
  <r>
    <x v="19"/>
    <x v="0"/>
  </r>
  <r>
    <x v="20"/>
    <x v="0"/>
  </r>
  <r>
    <x v="21"/>
    <x v="0"/>
  </r>
  <r>
    <x v="22"/>
    <x v="0"/>
  </r>
  <r>
    <x v="23"/>
    <x v="0"/>
  </r>
  <r>
    <x v="24"/>
    <x v="0"/>
  </r>
  <r>
    <x v="25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6">
  <r>
    <x v="0"/>
    <x v="0"/>
  </r>
  <r>
    <x v="1"/>
    <x v="0"/>
  </r>
  <r>
    <x v="2"/>
    <x v="0"/>
  </r>
  <r>
    <x v="3"/>
    <x v="0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10"/>
    <x v="0"/>
  </r>
  <r>
    <x v="11"/>
    <x v="0"/>
  </r>
  <r>
    <x v="12"/>
    <x v="0"/>
  </r>
  <r>
    <x v="13"/>
    <x v="0"/>
  </r>
  <r>
    <x v="14"/>
    <x v="0"/>
  </r>
  <r>
    <x v="15"/>
    <x v="0"/>
  </r>
  <r>
    <x v="16"/>
    <x v="0"/>
  </r>
  <r>
    <x v="17"/>
    <x v="0"/>
  </r>
  <r>
    <x v="18"/>
    <x v="0"/>
  </r>
  <r>
    <x v="19"/>
    <x v="0"/>
  </r>
  <r>
    <x v="20"/>
    <x v="0"/>
  </r>
  <r>
    <x v="21"/>
    <x v="0"/>
  </r>
  <r>
    <x v="22"/>
    <x v="0"/>
  </r>
  <r>
    <x v="23"/>
    <x v="0"/>
  </r>
  <r>
    <x v="24"/>
    <x v="0"/>
  </r>
  <r>
    <x v="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9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44">
  <location ref="S3:V123" firstHeaderRow="0" firstDataRow="1" firstDataCol="1" rowPageCount="1" colPageCount="1"/>
  <pivotFields count="5">
    <pivotField axis="axisRow" subtotalTop="0" showAll="0">
      <items count="3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m="1" x="138"/>
        <item m="1" x="170"/>
        <item m="1" x="201"/>
        <item m="1" x="230"/>
        <item m="1" x="259"/>
        <item m="1" x="288"/>
        <item m="1" x="317"/>
        <item m="1" x="346"/>
        <item m="1" x="133"/>
        <item m="1" x="165"/>
        <item m="1" x="182"/>
        <item m="1" x="197"/>
        <item m="1" x="212"/>
        <item m="1" x="226"/>
        <item m="1" x="241"/>
        <item m="1" x="255"/>
        <item m="1" x="270"/>
        <item m="1" x="284"/>
        <item m="1" x="299"/>
        <item m="1" x="313"/>
        <item m="1" x="328"/>
        <item m="1" x="342"/>
        <item m="1" x="357"/>
        <item m="1" x="129"/>
        <item m="1" x="146"/>
        <item m="1" x="161"/>
        <item m="1" x="178"/>
        <item m="1" x="193"/>
        <item m="1" x="208"/>
        <item m="1" x="222"/>
        <item m="1" x="237"/>
        <item m="1" x="251"/>
        <item m="1" x="266"/>
        <item m="1" x="280"/>
        <item m="1" x="295"/>
        <item m="1" x="309"/>
        <item m="1" x="324"/>
        <item m="1" x="338"/>
        <item m="1" x="353"/>
        <item m="1" x="125"/>
        <item m="1" x="142"/>
        <item m="1" x="157"/>
        <item m="1" x="174"/>
        <item m="1" x="190"/>
        <item m="1" x="205"/>
        <item m="1" x="219"/>
        <item m="1" x="234"/>
        <item m="1" x="248"/>
        <item m="1" x="263"/>
        <item m="1" x="277"/>
        <item m="1" x="292"/>
        <item m="1" x="306"/>
        <item m="1" x="321"/>
        <item m="1" x="335"/>
        <item m="1" x="350"/>
        <item m="1" x="122"/>
        <item m="1" x="137"/>
        <item m="1" x="153"/>
        <item m="1" x="169"/>
        <item m="1" x="186"/>
        <item m="1" x="200"/>
        <item m="1" x="215"/>
        <item m="1" x="229"/>
        <item m="1" x="244"/>
        <item m="1" x="258"/>
        <item m="1" x="273"/>
        <item m="1" x="287"/>
        <item m="1" x="302"/>
        <item m="1" x="316"/>
        <item m="1" x="331"/>
        <item m="1" x="345"/>
        <item m="1" x="360"/>
        <item m="1" x="132"/>
        <item m="1" x="149"/>
        <item m="1" x="164"/>
        <item m="1" x="181"/>
        <item m="1" x="196"/>
        <item m="1" x="211"/>
        <item m="1" x="225"/>
        <item m="1" x="240"/>
        <item m="1" x="254"/>
        <item m="1" x="269"/>
        <item m="1" x="283"/>
        <item m="1" x="298"/>
        <item m="1" x="312"/>
        <item m="1" x="327"/>
        <item m="1" x="341"/>
        <item m="1" x="356"/>
        <item m="1" x="128"/>
        <item m="1" x="145"/>
        <item m="1" x="160"/>
        <item m="1" x="177"/>
        <item m="1" x="192"/>
        <item m="1" x="207"/>
        <item m="1" x="221"/>
        <item m="1" x="236"/>
        <item m="1" x="250"/>
        <item m="1" x="265"/>
        <item m="1" x="279"/>
        <item m="1" x="294"/>
        <item m="1" x="308"/>
        <item m="1" x="323"/>
        <item m="1" x="337"/>
        <item m="1" x="352"/>
        <item m="1" x="124"/>
        <item m="1" x="141"/>
        <item m="1" x="156"/>
        <item m="1" x="173"/>
        <item m="1" x="189"/>
        <item m="1" x="204"/>
        <item m="1" x="218"/>
        <item m="1" x="233"/>
        <item m="1" x="247"/>
        <item m="1" x="262"/>
        <item m="1" x="276"/>
        <item m="1" x="291"/>
        <item m="1" x="305"/>
        <item m="1" x="320"/>
        <item m="1" x="334"/>
        <item m="1" x="349"/>
        <item m="1" x="121"/>
        <item m="1" x="136"/>
        <item m="1" x="152"/>
        <item m="1" x="168"/>
        <item m="1" x="185"/>
        <item m="1" x="199"/>
        <item m="1" x="214"/>
        <item m="1" x="228"/>
        <item m="1" x="243"/>
        <item m="1" x="257"/>
        <item m="1" x="272"/>
        <item m="1" x="286"/>
        <item m="1" x="301"/>
        <item m="1" x="315"/>
        <item m="1" x="330"/>
        <item m="1" x="344"/>
        <item m="1" x="359"/>
        <item m="1" x="131"/>
        <item m="1" x="140"/>
        <item m="1" x="148"/>
        <item m="1" x="155"/>
        <item m="1" x="163"/>
        <item m="1" x="172"/>
        <item m="1" x="180"/>
        <item m="1" x="188"/>
        <item m="1" x="195"/>
        <item m="1" x="203"/>
        <item m="1" x="210"/>
        <item m="1" x="217"/>
        <item m="1" x="224"/>
        <item m="1" x="232"/>
        <item m="1" x="239"/>
        <item m="1" x="246"/>
        <item m="1" x="253"/>
        <item m="1" x="261"/>
        <item m="1" x="268"/>
        <item m="1" x="275"/>
        <item m="1" x="282"/>
        <item m="1" x="290"/>
        <item m="1" x="297"/>
        <item m="1" x="304"/>
        <item m="1" x="311"/>
        <item m="1" x="319"/>
        <item m="1" x="326"/>
        <item m="1" x="333"/>
        <item m="1" x="340"/>
        <item m="1" x="348"/>
        <item m="1" x="355"/>
        <item m="1" x="120"/>
        <item m="1" x="127"/>
        <item m="1" x="135"/>
        <item m="1" x="144"/>
        <item m="1" x="151"/>
        <item m="1" x="159"/>
        <item m="1" x="167"/>
        <item m="1" x="176"/>
        <item m="1" x="184"/>
        <item m="1" x="191"/>
        <item m="1" x="198"/>
        <item m="1" x="206"/>
        <item m="1" x="213"/>
        <item m="1" x="220"/>
        <item m="1" x="227"/>
        <item m="1" x="235"/>
        <item m="1" x="242"/>
        <item m="1" x="249"/>
        <item m="1" x="256"/>
        <item m="1" x="264"/>
        <item m="1" x="271"/>
        <item m="1" x="278"/>
        <item m="1" x="285"/>
        <item m="1" x="293"/>
        <item m="1" x="300"/>
        <item m="1" x="307"/>
        <item m="1" x="314"/>
        <item m="1" x="322"/>
        <item m="1" x="329"/>
        <item m="1" x="336"/>
        <item m="1" x="343"/>
        <item m="1" x="351"/>
        <item m="1" x="358"/>
        <item m="1" x="123"/>
        <item m="1" x="130"/>
        <item m="1" x="139"/>
        <item m="1" x="147"/>
        <item m="1" x="154"/>
        <item m="1" x="162"/>
        <item m="1" x="171"/>
        <item m="1" x="179"/>
        <item m="1" x="187"/>
        <item m="1" x="194"/>
        <item m="1" x="202"/>
        <item m="1" x="209"/>
        <item m="1" x="216"/>
        <item m="1" x="223"/>
        <item m="1" x="231"/>
        <item m="1" x="238"/>
        <item m="1" x="245"/>
        <item m="1" x="252"/>
        <item m="1" x="260"/>
        <item m="1" x="267"/>
        <item m="1" x="274"/>
        <item m="1" x="281"/>
        <item m="1" x="289"/>
        <item m="1" x="296"/>
        <item m="1" x="303"/>
        <item m="1" x="310"/>
        <item m="1" x="318"/>
        <item m="1" x="325"/>
        <item m="1" x="332"/>
        <item m="1" x="339"/>
        <item m="1" x="347"/>
        <item m="1" x="354"/>
        <item m="1" x="119"/>
        <item m="1" x="126"/>
        <item m="1" x="134"/>
        <item m="1" x="143"/>
        <item m="1" x="150"/>
        <item m="1" x="158"/>
        <item m="1" x="166"/>
        <item m="1" x="175"/>
        <item m="1" x="183"/>
        <item x="118"/>
        <item t="default"/>
      </items>
    </pivotField>
    <pivotField axis="axisPage" dataField="1" numFmtId="43" subtotalTop="0" multipleItemSelectionAllowed="1" showAll="0">
      <items count="384">
        <item x="0"/>
        <item m="1" x="112"/>
        <item m="1" x="110"/>
        <item m="1" x="86"/>
        <item m="1" x="372"/>
        <item m="1" x="113"/>
        <item m="1" x="333"/>
        <item m="1" x="115"/>
        <item m="1" x="256"/>
        <item m="1" x="279"/>
        <item m="1" x="327"/>
        <item m="1" x="299"/>
        <item m="1" x="337"/>
        <item m="1" x="368"/>
        <item m="1" x="21"/>
        <item m="1" x="378"/>
        <item m="1" x="100"/>
        <item m="1" x="65"/>
        <item m="1" x="155"/>
        <item m="1" x="78"/>
        <item m="1" x="185"/>
        <item m="1" x="240"/>
        <item m="1" x="56"/>
        <item m="1" x="98"/>
        <item m="1" x="175"/>
        <item m="1" x="267"/>
        <item m="1" x="380"/>
        <item m="1" x="257"/>
        <item m="1" x="12"/>
        <item m="1" x="308"/>
        <item m="1" x="250"/>
        <item m="1" x="127"/>
        <item m="1" x="138"/>
        <item m="1" x="365"/>
        <item m="1" x="120"/>
        <item m="1" x="342"/>
        <item m="1" x="242"/>
        <item m="1" x="323"/>
        <item m="1" x="204"/>
        <item m="1" x="268"/>
        <item m="1" x="221"/>
        <item m="1" x="144"/>
        <item m="1" x="232"/>
        <item m="1" x="290"/>
        <item m="1" x="51"/>
        <item m="1" x="199"/>
        <item m="1" x="128"/>
        <item m="1" x="136"/>
        <item m="1" x="197"/>
        <item m="1" x="18"/>
        <item m="1" x="346"/>
        <item m="1" x="13"/>
        <item m="1" x="272"/>
        <item m="1" x="364"/>
        <item m="1" x="241"/>
        <item m="1" x="94"/>
        <item m="1" x="287"/>
        <item m="1" x="317"/>
        <item m="1" x="227"/>
        <item m="1" x="210"/>
        <item m="1" x="289"/>
        <item m="1" x="269"/>
        <item m="1" x="191"/>
        <item m="1" x="291"/>
        <item m="1" x="313"/>
        <item m="1" x="40"/>
        <item m="1" x="10"/>
        <item m="1" x="160"/>
        <item m="1" x="137"/>
        <item m="1" x="349"/>
        <item m="1" x="369"/>
        <item m="1" x="283"/>
        <item m="1" x="295"/>
        <item m="1" x="74"/>
        <item m="1" x="193"/>
        <item m="1" x="301"/>
        <item m="1" x="206"/>
        <item m="1" x="309"/>
        <item m="1" x="169"/>
        <item m="1" x="27"/>
        <item m="1" x="228"/>
        <item m="1" x="322"/>
        <item m="1" x="374"/>
        <item m="1" x="104"/>
        <item m="1" x="135"/>
        <item m="1" x="139"/>
        <item m="1" x="151"/>
        <item m="1" x="178"/>
        <item m="1" x="69"/>
        <item m="1" x="99"/>
        <item m="1" x="307"/>
        <item m="1" x="219"/>
        <item m="1" x="119"/>
        <item m="1" x="34"/>
        <item m="1" x="93"/>
        <item m="1" x="7"/>
        <item m="1" x="226"/>
        <item m="1" x="200"/>
        <item m="1" x="238"/>
        <item m="1" x="145"/>
        <item m="1" x="154"/>
        <item m="1" x="276"/>
        <item m="1" x="33"/>
        <item m="1" x="75"/>
        <item m="1" x="159"/>
        <item m="1" x="340"/>
        <item m="1" x="105"/>
        <item m="1" x="103"/>
        <item m="1" x="326"/>
        <item m="1" x="57"/>
        <item m="1" x="312"/>
        <item m="1" x="121"/>
        <item m="1" x="153"/>
        <item m="1" x="216"/>
        <item m="1" x="23"/>
        <item m="1" x="321"/>
        <item m="1" x="304"/>
        <item m="1" x="62"/>
        <item m="1" x="49"/>
        <item m="1" x="42"/>
        <item m="1" x="140"/>
        <item m="1" x="255"/>
        <item m="1" x="363"/>
        <item m="1" x="22"/>
        <item m="1" x="64"/>
        <item m="1" x="88"/>
        <item m="1" x="117"/>
        <item m="1" x="271"/>
        <item m="1" x="205"/>
        <item m="1" x="16"/>
        <item m="1" x="39"/>
        <item m="1" x="263"/>
        <item m="1" x="25"/>
        <item m="1" x="133"/>
        <item m="1" x="63"/>
        <item m="1" x="149"/>
        <item m="1" x="79"/>
        <item m="1" x="262"/>
        <item m="1" x="85"/>
        <item m="1" x="170"/>
        <item m="1" x="248"/>
        <item m="1" x="231"/>
        <item m="1" x="70"/>
        <item m="1" x="358"/>
        <item m="1" x="215"/>
        <item m="1" x="82"/>
        <item m="1" x="53"/>
        <item m="1" x="316"/>
        <item m="1" x="332"/>
        <item m="1" x="239"/>
        <item m="1" x="32"/>
        <item m="1" x="92"/>
        <item m="1" x="328"/>
        <item m="1" x="258"/>
        <item m="1" x="17"/>
        <item m="1" x="55"/>
        <item m="1" x="335"/>
        <item m="1" x="84"/>
        <item m="1" x="172"/>
        <item m="1" x="118"/>
        <item m="1" x="126"/>
        <item m="1" x="14"/>
        <item m="1" x="359"/>
        <item m="1" x="164"/>
        <item m="1" x="174"/>
        <item m="1" x="72"/>
        <item m="1" x="297"/>
        <item m="1" x="315"/>
        <item m="1" x="360"/>
        <item m="1" x="171"/>
        <item m="1" x="243"/>
        <item m="1" x="8"/>
        <item m="1" x="157"/>
        <item m="1" x="311"/>
        <item m="1" x="59"/>
        <item m="1" x="224"/>
        <item m="1" x="192"/>
        <item m="1" x="161"/>
        <item m="1" x="266"/>
        <item m="1" x="353"/>
        <item m="1" x="102"/>
        <item m="1" x="156"/>
        <item m="1" x="320"/>
        <item m="1" x="45"/>
        <item m="1" x="296"/>
        <item m="1" x="165"/>
        <item m="1" x="28"/>
        <item m="1" x="44"/>
        <item m="1" x="66"/>
        <item m="1" x="188"/>
        <item m="1" x="109"/>
        <item m="1" x="280"/>
        <item m="1" x="202"/>
        <item m="1" x="142"/>
        <item m="1" x="237"/>
        <item m="1" x="163"/>
        <item m="1" x="274"/>
        <item m="1" x="351"/>
        <item m="1" x="9"/>
        <item m="1" x="236"/>
        <item m="1" x="26"/>
        <item m="1" x="213"/>
        <item m="1" x="355"/>
        <item m="1" x="367"/>
        <item m="1" x="90"/>
        <item m="1" x="223"/>
        <item m="1" x="37"/>
        <item m="1" x="77"/>
        <item m="1" x="261"/>
        <item m="1" x="377"/>
        <item m="1" x="259"/>
        <item m="1" x="379"/>
        <item m="1" x="3"/>
        <item m="1" x="260"/>
        <item m="1" x="194"/>
        <item m="1" x="275"/>
        <item m="1" x="95"/>
        <item m="1" x="211"/>
        <item m="1" x="152"/>
        <item m="1" x="244"/>
        <item m="1" x="20"/>
        <item m="1" x="282"/>
        <item m="1" x="58"/>
        <item m="1" x="89"/>
        <item m="1" x="230"/>
        <item m="1" x="123"/>
        <item m="1" x="43"/>
        <item m="1" x="208"/>
        <item m="1" x="67"/>
        <item m="1" x="370"/>
        <item m="1" x="125"/>
        <item m="1" x="303"/>
        <item m="1" x="179"/>
        <item m="1" x="106"/>
        <item m="1" x="292"/>
        <item m="1" x="15"/>
        <item m="1" x="5"/>
        <item m="1" x="341"/>
        <item m="1" x="76"/>
        <item m="1" x="36"/>
        <item m="1" x="334"/>
        <item m="1" x="273"/>
        <item m="1" x="352"/>
        <item m="1" x="147"/>
        <item m="1" x="264"/>
        <item m="1" x="300"/>
        <item m="1" x="253"/>
        <item m="1" x="220"/>
        <item m="1" x="345"/>
        <item m="1" x="187"/>
        <item m="1" x="80"/>
        <item m="1" x="214"/>
        <item m="1" x="177"/>
        <item m="1" x="146"/>
        <item m="1" x="318"/>
        <item m="1" x="366"/>
        <item m="1" x="234"/>
        <item m="1" x="278"/>
        <item m="1" x="131"/>
        <item m="1" x="150"/>
        <item m="1" x="111"/>
        <item m="1" x="330"/>
        <item m="1" x="361"/>
        <item m="1" x="180"/>
        <item m="1" x="38"/>
        <item m="1" x="233"/>
        <item m="1" x="91"/>
        <item m="1" x="254"/>
        <item m="1" x="87"/>
        <item m="1" x="252"/>
        <item m="1" x="229"/>
        <item m="1" x="30"/>
        <item m="1" x="339"/>
        <item m="1" x="306"/>
        <item m="1" x="310"/>
        <item m="1" x="176"/>
        <item m="1" x="336"/>
        <item m="1" x="207"/>
        <item m="1" x="167"/>
        <item m="1" x="50"/>
        <item m="1" x="148"/>
        <item m="1" x="324"/>
        <item m="1" x="281"/>
        <item m="1" x="130"/>
        <item m="1" x="173"/>
        <item m="1" x="41"/>
        <item m="1" x="348"/>
        <item m="1" x="286"/>
        <item m="1" x="83"/>
        <item m="1" x="81"/>
        <item m="1" x="107"/>
        <item m="1" x="2"/>
        <item m="1" x="73"/>
        <item m="1" x="116"/>
        <item m="1" x="196"/>
        <item m="1" x="373"/>
        <item m="1" x="114"/>
        <item m="1" x="201"/>
        <item m="1" x="285"/>
        <item m="1" x="293"/>
        <item m="1" x="101"/>
        <item m="1" x="162"/>
        <item m="1" x="298"/>
        <item m="1" x="356"/>
        <item m="1" x="168"/>
        <item m="1" x="371"/>
        <item m="1" x="68"/>
        <item m="1" x="24"/>
        <item m="1" x="251"/>
        <item m="1" x="270"/>
        <item m="1" x="218"/>
        <item m="1" x="376"/>
        <item m="1" x="134"/>
        <item m="1" x="181"/>
        <item m="1" x="29"/>
        <item m="1" x="331"/>
        <item m="1" x="124"/>
        <item m="1" x="382"/>
        <item m="1" x="325"/>
        <item m="1" x="97"/>
        <item m="1" x="143"/>
        <item m="1" x="122"/>
        <item m="1" x="190"/>
        <item m="1" x="319"/>
        <item m="1" x="96"/>
        <item m="1" x="198"/>
        <item m="1" x="343"/>
        <item m="1" x="46"/>
        <item m="1" x="6"/>
        <item m="1" x="354"/>
        <item m="1" x="183"/>
        <item m="1" x="166"/>
        <item m="1" x="375"/>
        <item m="1" x="71"/>
        <item m="1" x="52"/>
        <item m="1" x="288"/>
        <item m="1" x="284"/>
        <item m="1" x="277"/>
        <item m="1" x="158"/>
        <item m="1" x="209"/>
        <item m="1" x="141"/>
        <item m="1" x="302"/>
        <item m="1" x="381"/>
        <item m="1" x="357"/>
        <item m="1" x="246"/>
        <item m="1" x="338"/>
        <item m="1" x="212"/>
        <item m="1" x="225"/>
        <item m="1" x="108"/>
        <item m="1" x="314"/>
        <item m="1" x="203"/>
        <item m="1" x="329"/>
        <item m="1" x="61"/>
        <item m="1" x="222"/>
        <item m="1" x="11"/>
        <item m="1" x="189"/>
        <item m="1" x="265"/>
        <item m="1" x="47"/>
        <item m="1" x="195"/>
        <item m="1" x="60"/>
        <item m="1" x="132"/>
        <item m="1" x="294"/>
        <item m="1" x="48"/>
        <item m="1" x="184"/>
        <item m="1" x="35"/>
        <item m="1" x="54"/>
        <item m="1" x="245"/>
        <item m="1" x="31"/>
        <item m="1" x="247"/>
        <item m="1" x="350"/>
        <item m="1" x="19"/>
        <item m="1" x="129"/>
        <item m="1" x="217"/>
        <item m="1" x="344"/>
        <item m="1" x="182"/>
        <item m="1" x="235"/>
        <item m="1" x="305"/>
        <item m="1" x="4"/>
        <item m="1" x="186"/>
        <item m="1" x="249"/>
        <item m="1" x="347"/>
        <item m="1" x="362"/>
        <item x="1"/>
        <item t="default"/>
      </items>
    </pivotField>
    <pivotField dataField="1" numFmtId="43" subtotalTop="0" showAll="0"/>
    <pivotField dataField="1" numFmtId="43" subtotalTop="0" showAll="0"/>
    <pivotField numFmtId="43" subtotalTop="0" showAll="0"/>
  </pivotFields>
  <rowFields count="1">
    <field x="0"/>
  </rowFields>
  <rowItems count="1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3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Lastro" fld="1" baseField="0" baseItem="0"/>
    <dataField name="Soma de Sênior" fld="2" baseField="0" baseItem="0"/>
    <dataField name="Soma de Subordinda Preferencial" fld="3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K3:L30" firstHeaderRow="1" firstDataRow="1" firstDataCol="1" rowPageCount="1" colPageCount="1"/>
  <pivotFields count="2">
    <pivotField axis="axisRow" subtotalTop="0" showAll="0">
      <items count="27">
        <item x="23"/>
        <item x="18"/>
        <item x="24"/>
        <item x="6"/>
        <item x="11"/>
        <item x="7"/>
        <item x="10"/>
        <item x="8"/>
        <item x="15"/>
        <item x="2"/>
        <item x="14"/>
        <item x="13"/>
        <item x="12"/>
        <item x="17"/>
        <item x="9"/>
        <item x="19"/>
        <item x="4"/>
        <item x="1"/>
        <item x="16"/>
        <item x="21"/>
        <item x="25"/>
        <item x="3"/>
        <item x="5"/>
        <item x="20"/>
        <item x="0"/>
        <item x="22"/>
        <item t="default"/>
      </items>
    </pivotField>
    <pivotField axis="axisPage" dataField="1" numFmtId="10" subtotalTop="0" multipleItemSelectionAllowed="1" showAll="0">
      <items count="19">
        <item h="1" m="1" x="1"/>
        <item m="1" x="10"/>
        <item m="1" x="7"/>
        <item m="1" x="8"/>
        <item m="1" x="17"/>
        <item m="1" x="12"/>
        <item m="1" x="11"/>
        <item m="1" x="3"/>
        <item m="1" x="13"/>
        <item m="1" x="4"/>
        <item m="1" x="16"/>
        <item m="1" x="15"/>
        <item m="1" x="2"/>
        <item m="1" x="6"/>
        <item m="1" x="9"/>
        <item h="1" m="1" x="5"/>
        <item h="1" m="1" x="14"/>
        <item x="0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pageFields count="1">
    <pageField fld="1" hier="-1"/>
  </pageFields>
  <dataFields count="1">
    <dataField name="Soma de PORCENTAGEM" fld="1" baseField="0" baseItem="0" numFmtId="10"/>
  </dataFields>
  <formats count="6">
    <format dxfId="7">
      <pivotArea outline="0" collapsedLevelsAreSubtotals="1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outline="0" axis="axisValues" fieldPosition="0"/>
    </format>
    <format dxfId="2">
      <pivotArea dataOnly="0" labelOnly="1" outline="0" axis="axisValues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G3:H4" firstHeaderRow="1" firstDataRow="1" firstDataCol="1" rowPageCount="1" colPageCount="1"/>
  <pivotFields count="2">
    <pivotField axis="axisRow" subtotalTop="0" showAll="0">
      <items count="27">
        <item h="1" x="23"/>
        <item h="1" x="18"/>
        <item h="1" x="24"/>
        <item h="1" x="6"/>
        <item h="1" x="11"/>
        <item h="1" x="7"/>
        <item h="1" x="10"/>
        <item h="1" x="8"/>
        <item h="1" x="15"/>
        <item h="1" x="2"/>
        <item h="1" x="14"/>
        <item h="1" x="13"/>
        <item h="1" x="12"/>
        <item h="1" x="17"/>
        <item h="1" x="9"/>
        <item h="1" x="19"/>
        <item h="1" x="4"/>
        <item h="1" x="1"/>
        <item x="16"/>
        <item h="1" x="21"/>
        <item h="1" x="25"/>
        <item h="1" x="3"/>
        <item h="1" x="5"/>
        <item h="1" x="20"/>
        <item h="1" x="0"/>
        <item h="1" x="22"/>
        <item t="default"/>
      </items>
    </pivotField>
    <pivotField axis="axisPage" dataField="1" numFmtId="10" subtotalTop="0" multipleItemSelectionAllowed="1" showAll="0">
      <items count="11">
        <item h="1" x="0"/>
        <item m="1" x="3"/>
        <item m="1" x="2"/>
        <item m="1" x="9"/>
        <item m="1" x="4"/>
        <item m="1" x="6"/>
        <item m="1" x="7"/>
        <item m="1" x="1"/>
        <item m="1" x="5"/>
        <item m="1" x="8"/>
        <item t="default"/>
      </items>
    </pivotField>
  </pivotFields>
  <rowFields count="1">
    <field x="0"/>
  </rowFields>
  <rowItems count="1">
    <i t="grand">
      <x/>
    </i>
  </rowItems>
  <colItems count="1">
    <i/>
  </colItems>
  <pageFields count="1">
    <pageField fld="1" hier="-1"/>
  </pageFields>
  <dataFields count="1">
    <dataField name="Soma de PORCENTAGEM" fld="1" baseField="0" baseItem="0" numFmtId="10"/>
  </dataFields>
  <formats count="4">
    <format dxfId="11">
      <pivotArea outline="0" collapsedLevelsAreSubtotals="1" fieldPosition="0"/>
    </format>
    <format dxfId="10">
      <pivotArea outline="0" collapsedLevelsAreSubtotals="1" fieldPosition="0"/>
    </format>
    <format dxfId="9">
      <pivotArea outline="0" collapsedLevelsAreSubtotals="1" fieldPosition="0"/>
    </format>
    <format dxfId="8">
      <pivotArea outline="0" collapsedLevelsAreSubtotals="1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IGPM_1" refreshOnLoad="1" adjustColumnWidth="0" connectionId="7" autoFormatId="16" applyNumberFormats="0" applyBorderFormats="0" applyFontFormats="0" applyPatternFormats="0" applyAlignmentFormats="0" applyWidthHeightFormats="0">
  <queryTableRefresh nextId="3">
    <queryTableFields count="2">
      <queryTableField id="1" name="DATA" tableColumnId="1"/>
      <queryTableField id="2" name="VAR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indice" displayName="indice" ref="A1:B339" tableType="queryTable" totalsRowShown="0" headerRowDxfId="92" dataDxfId="91">
  <autoFilter ref="A1:B339"/>
  <tableColumns count="2">
    <tableColumn id="1" uniqueName="1" name="DATA" queryTableFieldId="1" dataDxfId="1"/>
    <tableColumn id="2" uniqueName="2" name="VAR" queryTableFieldId="2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rilha de Vapor">
  <a:themeElements>
    <a:clrScheme name="Trilha de Vapor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Trilha de Vapor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Trilha de Vapor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VP@EMISS&#194;O" TargetMode="External"/><Relationship Id="rId3" Type="http://schemas.openxmlformats.org/officeDocument/2006/relationships/hyperlink" Target="mailto:VP@EMISS&#194;O" TargetMode="External"/><Relationship Id="rId7" Type="http://schemas.openxmlformats.org/officeDocument/2006/relationships/hyperlink" Target="mailto:VP@CART" TargetMode="External"/><Relationship Id="rId2" Type="http://schemas.openxmlformats.org/officeDocument/2006/relationships/hyperlink" Target="mailto:VP@EMISS&#194;O" TargetMode="External"/><Relationship Id="rId1" Type="http://schemas.openxmlformats.org/officeDocument/2006/relationships/hyperlink" Target="mailto:VP@COMPRA" TargetMode="External"/><Relationship Id="rId6" Type="http://schemas.openxmlformats.org/officeDocument/2006/relationships/hyperlink" Target="mailto:VP@CART" TargetMode="External"/><Relationship Id="rId5" Type="http://schemas.openxmlformats.org/officeDocument/2006/relationships/hyperlink" Target="mailto:VP@EMISS&#194;O" TargetMode="External"/><Relationship Id="rId4" Type="http://schemas.openxmlformats.org/officeDocument/2006/relationships/hyperlink" Target="mailto:VP@EMISS&#194;O" TargetMode="External"/><Relationship Id="rId9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5"/>
  <sheetViews>
    <sheetView showGridLines="0" zoomScaleNormal="100" workbookViewId="0">
      <selection activeCell="H14" sqref="H14"/>
    </sheetView>
  </sheetViews>
  <sheetFormatPr defaultRowHeight="16.5" outlineLevelCol="2" x14ac:dyDescent="0.3"/>
  <cols>
    <col min="2" max="2" width="17.625" bestFit="1" customWidth="1"/>
    <col min="3" max="3" width="21.125" customWidth="1"/>
    <col min="4" max="4" width="20.875" customWidth="1" outlineLevel="1"/>
    <col min="5" max="5" width="17" customWidth="1" outlineLevel="2"/>
  </cols>
  <sheetData>
    <row r="1" spans="2:5" x14ac:dyDescent="0.3">
      <c r="B1" s="292"/>
      <c r="C1" s="292"/>
      <c r="D1" s="292"/>
      <c r="E1" s="292"/>
    </row>
    <row r="2" spans="2:5" ht="22.5" customHeight="1" x14ac:dyDescent="0.3">
      <c r="B2" s="286" t="str">
        <f>IF(C2="Sênior","Série","Séries")</f>
        <v>Série</v>
      </c>
      <c r="C2" s="293" t="s">
        <v>194</v>
      </c>
      <c r="D2" s="293" t="str">
        <f>IF(nm_séries=1,,IF(nm_séries=2,"Subordinada","Subordinada Preferencial"))</f>
        <v>Subordinada Preferencial</v>
      </c>
      <c r="E2" s="293" t="str">
        <f>IF(nm_séries=3,"Subordinada",0)</f>
        <v>Subordinada</v>
      </c>
    </row>
    <row r="3" spans="2:5" ht="22.5" customHeight="1" x14ac:dyDescent="0.3">
      <c r="B3" s="286" t="s">
        <v>458</v>
      </c>
      <c r="C3" s="288">
        <f>CAPA!T114</f>
        <v>0</v>
      </c>
      <c r="D3" s="288">
        <f>CAPA!O95</f>
        <v>0</v>
      </c>
      <c r="E3" s="288">
        <f>CAPA!T95</f>
        <v>0</v>
      </c>
    </row>
    <row r="4" spans="2:5" ht="22.5" customHeight="1" x14ac:dyDescent="0.3">
      <c r="B4" s="286" t="s">
        <v>2</v>
      </c>
      <c r="C4" s="289">
        <f>CAPA!J97</f>
        <v>120</v>
      </c>
      <c r="D4" s="289">
        <f>CAPA!O97</f>
        <v>239</v>
      </c>
      <c r="E4" s="289">
        <f>CAPA!T97</f>
        <v>120</v>
      </c>
    </row>
    <row r="5" spans="2:5" ht="22.5" customHeight="1" x14ac:dyDescent="0.3">
      <c r="B5" s="286" t="s">
        <v>5</v>
      </c>
      <c r="C5" s="290">
        <f>CAPA!J98</f>
        <v>0</v>
      </c>
      <c r="D5" s="290">
        <f>CAPA!O98</f>
        <v>0</v>
      </c>
      <c r="E5" s="290">
        <f>CAPA!T98</f>
        <v>0</v>
      </c>
    </row>
    <row r="6" spans="2:5" ht="22.5" customHeight="1" x14ac:dyDescent="0.3">
      <c r="B6" s="286" t="s">
        <v>402</v>
      </c>
      <c r="C6" s="291">
        <f>CAPA!J96</f>
        <v>0</v>
      </c>
      <c r="D6" s="291">
        <f>CAPA!O96</f>
        <v>0</v>
      </c>
      <c r="E6" s="291">
        <f>CAPA!T96</f>
        <v>0.1268</v>
      </c>
    </row>
    <row r="7" spans="2:5" ht="22.5" customHeight="1" x14ac:dyDescent="0.3">
      <c r="B7" s="286" t="s">
        <v>459</v>
      </c>
      <c r="C7" s="294">
        <f>CAPA!T116</f>
        <v>0</v>
      </c>
      <c r="D7" s="294"/>
      <c r="E7" s="294"/>
    </row>
    <row r="8" spans="2:5" ht="22.5" customHeight="1" x14ac:dyDescent="0.3">
      <c r="B8" s="286" t="s">
        <v>460</v>
      </c>
      <c r="C8" s="294">
        <f>CAPA!T117</f>
        <v>0</v>
      </c>
      <c r="D8" s="294"/>
      <c r="E8" s="294"/>
    </row>
    <row r="9" spans="2:5" ht="22.5" customHeight="1" x14ac:dyDescent="0.3">
      <c r="B9" s="286" t="s">
        <v>461</v>
      </c>
      <c r="C9" s="295">
        <f>CAPA!T118</f>
        <v>0</v>
      </c>
      <c r="D9" s="295"/>
      <c r="E9" s="295"/>
    </row>
    <row r="10" spans="2:5" ht="22.5" customHeight="1" x14ac:dyDescent="0.3">
      <c r="B10" s="287" t="s">
        <v>462</v>
      </c>
      <c r="C10" s="296">
        <f>CAPA!T119</f>
        <v>0</v>
      </c>
      <c r="D10" s="296"/>
      <c r="E10" s="296"/>
    </row>
    <row r="11" spans="2:5" x14ac:dyDescent="0.3">
      <c r="B11" s="292"/>
      <c r="C11" s="292"/>
      <c r="D11" s="292"/>
    </row>
    <row r="12" spans="2:5" x14ac:dyDescent="0.3">
      <c r="B12" s="292"/>
      <c r="C12" s="292"/>
      <c r="D12" s="292"/>
    </row>
    <row r="13" spans="2:5" x14ac:dyDescent="0.3">
      <c r="B13" s="292"/>
      <c r="C13" s="292"/>
      <c r="D13" s="292"/>
    </row>
    <row r="14" spans="2:5" x14ac:dyDescent="0.3">
      <c r="B14" s="292"/>
      <c r="C14" s="292"/>
      <c r="D14" s="292"/>
    </row>
    <row r="15" spans="2:5" x14ac:dyDescent="0.3">
      <c r="B15" s="292"/>
      <c r="C15" s="292"/>
      <c r="D15" s="292"/>
    </row>
  </sheetData>
  <mergeCells count="4">
    <mergeCell ref="C7:E7"/>
    <mergeCell ref="C8:E8"/>
    <mergeCell ref="C9:E9"/>
    <mergeCell ref="C10:E10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C29"/>
  <sheetViews>
    <sheetView showGridLines="0" zoomScale="85" zoomScaleNormal="85" workbookViewId="0">
      <selection activeCell="E7" sqref="E7"/>
    </sheetView>
  </sheetViews>
  <sheetFormatPr defaultRowHeight="16.5" x14ac:dyDescent="0.3"/>
  <cols>
    <col min="1" max="1" width="9" customWidth="1"/>
    <col min="2" max="2" width="44" style="255" customWidth="1"/>
    <col min="3" max="3" width="49" style="256" customWidth="1"/>
  </cols>
  <sheetData>
    <row r="1" spans="2:3" ht="17.25" thickBot="1" x14ac:dyDescent="0.35"/>
    <row r="2" spans="2:3" s="174" customFormat="1" ht="57.75" customHeight="1" thickBot="1" x14ac:dyDescent="0.35">
      <c r="B2" s="297" t="s">
        <v>416</v>
      </c>
      <c r="C2" s="298"/>
    </row>
    <row r="3" spans="2:3" s="174" customFormat="1" ht="33" customHeight="1" thickBot="1" x14ac:dyDescent="0.35">
      <c r="B3" s="257" t="s">
        <v>417</v>
      </c>
      <c r="C3" s="258" t="s">
        <v>446</v>
      </c>
    </row>
    <row r="4" spans="2:3" s="174" customFormat="1" ht="33" customHeight="1" thickBot="1" x14ac:dyDescent="0.35">
      <c r="B4" s="259" t="s">
        <v>418</v>
      </c>
      <c r="C4" s="260" t="s">
        <v>419</v>
      </c>
    </row>
    <row r="5" spans="2:3" s="174" customFormat="1" ht="33" customHeight="1" thickBot="1" x14ac:dyDescent="0.35">
      <c r="B5" s="261" t="s">
        <v>420</v>
      </c>
      <c r="C5" s="262">
        <v>42962</v>
      </c>
    </row>
    <row r="6" spans="2:3" s="174" customFormat="1" ht="33" customHeight="1" thickBot="1" x14ac:dyDescent="0.35">
      <c r="B6" s="259" t="s">
        <v>421</v>
      </c>
      <c r="C6" s="263" t="s">
        <v>32</v>
      </c>
    </row>
    <row r="7" spans="2:3" s="174" customFormat="1" ht="33" customHeight="1" thickBot="1" x14ac:dyDescent="0.35">
      <c r="B7" s="264" t="s">
        <v>422</v>
      </c>
      <c r="C7" s="265" t="s">
        <v>423</v>
      </c>
    </row>
    <row r="8" spans="2:3" s="174" customFormat="1" ht="33" customHeight="1" thickBot="1" x14ac:dyDescent="0.35">
      <c r="B8" s="259" t="s">
        <v>424</v>
      </c>
      <c r="C8" s="263" t="s">
        <v>425</v>
      </c>
    </row>
    <row r="9" spans="2:3" s="174" customFormat="1" ht="33" customHeight="1" thickBot="1" x14ac:dyDescent="0.35">
      <c r="B9" s="264" t="s">
        <v>426</v>
      </c>
      <c r="C9" s="265">
        <v>476</v>
      </c>
    </row>
    <row r="10" spans="2:3" s="174" customFormat="1" ht="33" customHeight="1" thickBot="1" x14ac:dyDescent="0.35">
      <c r="B10" s="259" t="s">
        <v>427</v>
      </c>
      <c r="C10" s="263" t="s">
        <v>425</v>
      </c>
    </row>
    <row r="11" spans="2:3" s="174" customFormat="1" ht="33" customHeight="1" thickBot="1" x14ac:dyDescent="0.35">
      <c r="B11" s="264" t="s">
        <v>428</v>
      </c>
      <c r="C11" s="265" t="s">
        <v>425</v>
      </c>
    </row>
    <row r="12" spans="2:3" s="174" customFormat="1" ht="33" customHeight="1" thickBot="1" x14ac:dyDescent="0.35">
      <c r="B12" s="259" t="s">
        <v>429</v>
      </c>
      <c r="C12" s="263" t="s">
        <v>425</v>
      </c>
    </row>
    <row r="13" spans="2:3" s="174" customFormat="1" ht="33" customHeight="1" thickBot="1" x14ac:dyDescent="0.35">
      <c r="B13" s="264" t="s">
        <v>430</v>
      </c>
      <c r="C13" s="266">
        <v>0</v>
      </c>
    </row>
    <row r="14" spans="2:3" s="174" customFormat="1" ht="33" customHeight="1" thickBot="1" x14ac:dyDescent="0.35">
      <c r="B14" s="259" t="s">
        <v>431</v>
      </c>
      <c r="C14" s="263" t="s">
        <v>432</v>
      </c>
    </row>
    <row r="15" spans="2:3" s="174" customFormat="1" ht="33" customHeight="1" thickBot="1" x14ac:dyDescent="0.35">
      <c r="B15" s="264" t="s">
        <v>433</v>
      </c>
      <c r="C15" s="267" t="str">
        <f>CAPA!J96*100&amp;"% + IGPM"</f>
        <v>0% + IGPM</v>
      </c>
    </row>
    <row r="16" spans="2:3" s="174" customFormat="1" ht="33" customHeight="1" thickBot="1" x14ac:dyDescent="0.35">
      <c r="B16" s="259" t="s">
        <v>434</v>
      </c>
      <c r="C16" s="273">
        <v>120</v>
      </c>
    </row>
    <row r="17" spans="2:3" s="174" customFormat="1" ht="33" customHeight="1" thickBot="1" x14ac:dyDescent="0.35">
      <c r="B17" s="264" t="s">
        <v>435</v>
      </c>
      <c r="C17" s="265" t="s">
        <v>425</v>
      </c>
    </row>
    <row r="18" spans="2:3" s="174" customFormat="1" ht="34.5" customHeight="1" thickBot="1" x14ac:dyDescent="0.35">
      <c r="B18" s="259" t="s">
        <v>436</v>
      </c>
      <c r="C18" s="263" t="s">
        <v>425</v>
      </c>
    </row>
    <row r="19" spans="2:3" s="174" customFormat="1" ht="33" customHeight="1" thickBot="1" x14ac:dyDescent="0.35">
      <c r="B19" s="264" t="s">
        <v>437</v>
      </c>
      <c r="C19" s="268" t="s">
        <v>425</v>
      </c>
    </row>
    <row r="20" spans="2:3" s="174" customFormat="1" ht="33" customHeight="1" thickBot="1" x14ac:dyDescent="0.35">
      <c r="B20" s="299" t="s">
        <v>438</v>
      </c>
      <c r="C20" s="269" t="s">
        <v>425</v>
      </c>
    </row>
    <row r="21" spans="2:3" s="174" customFormat="1" ht="33" customHeight="1" thickBot="1" x14ac:dyDescent="0.35">
      <c r="B21" s="300"/>
      <c r="C21" s="269" t="s">
        <v>425</v>
      </c>
    </row>
    <row r="22" spans="2:3" s="174" customFormat="1" ht="33" customHeight="1" thickBot="1" x14ac:dyDescent="0.35">
      <c r="B22" s="275" t="s">
        <v>439</v>
      </c>
      <c r="C22" s="265" t="s">
        <v>425</v>
      </c>
    </row>
    <row r="23" spans="2:3" s="174" customFormat="1" ht="33" customHeight="1" thickBot="1" x14ac:dyDescent="0.35">
      <c r="B23" s="274" t="s">
        <v>440</v>
      </c>
      <c r="C23" s="263" t="s">
        <v>425</v>
      </c>
    </row>
    <row r="24" spans="2:3" s="174" customFormat="1" ht="33" customHeight="1" thickBot="1" x14ac:dyDescent="0.35">
      <c r="B24" s="270" t="s">
        <v>441</v>
      </c>
      <c r="C24" s="265" t="s">
        <v>425</v>
      </c>
    </row>
    <row r="25" spans="2:3" s="174" customFormat="1" ht="33" customHeight="1" thickBot="1" x14ac:dyDescent="0.35">
      <c r="B25" s="259" t="s">
        <v>442</v>
      </c>
      <c r="C25" s="263" t="s">
        <v>425</v>
      </c>
    </row>
    <row r="26" spans="2:3" s="174" customFormat="1" ht="33" customHeight="1" thickBot="1" x14ac:dyDescent="0.35">
      <c r="B26" s="301" t="s">
        <v>443</v>
      </c>
      <c r="C26" s="271" t="s">
        <v>425</v>
      </c>
    </row>
    <row r="27" spans="2:3" s="174" customFormat="1" ht="33" customHeight="1" thickBot="1" x14ac:dyDescent="0.35">
      <c r="B27" s="302"/>
      <c r="C27" s="272" t="s">
        <v>425</v>
      </c>
    </row>
    <row r="28" spans="2:3" s="174" customFormat="1" ht="33" customHeight="1" thickBot="1" x14ac:dyDescent="0.35">
      <c r="B28" s="259" t="s">
        <v>444</v>
      </c>
      <c r="C28" s="263" t="s">
        <v>425</v>
      </c>
    </row>
    <row r="29" spans="2:3" s="174" customFormat="1" ht="33" customHeight="1" x14ac:dyDescent="0.3">
      <c r="B29" s="264" t="s">
        <v>445</v>
      </c>
      <c r="C29" s="265"/>
    </row>
  </sheetData>
  <mergeCells count="3">
    <mergeCell ref="B2:C2"/>
    <mergeCell ref="B20:B21"/>
    <mergeCell ref="B26:B27"/>
  </mergeCells>
  <pageMargins left="0.51181102362204722" right="0.51181102362204722" top="0.78740157480314965" bottom="0.78740157480314965" header="0.31496062992125984" footer="0.31496062992125984"/>
  <pageSetup paperSize="9" scale="83" fitToHeight="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EW35"/>
  <sheetViews>
    <sheetView showGridLines="0" topLeftCell="A4" zoomScaleNormal="100" workbookViewId="0">
      <selection activeCell="B2" sqref="B2:Q2"/>
    </sheetView>
  </sheetViews>
  <sheetFormatPr defaultRowHeight="16.5" x14ac:dyDescent="0.3"/>
  <cols>
    <col min="1" max="1" width="5" style="215" customWidth="1"/>
    <col min="2" max="5" width="9.125" style="215" customWidth="1"/>
    <col min="6" max="6" width="11.875" style="215" customWidth="1"/>
    <col min="7" max="9" width="9.125" style="215" customWidth="1"/>
    <col min="10" max="16384" width="9" style="215"/>
  </cols>
  <sheetData>
    <row r="1" spans="1:16377" ht="17.25" thickBot="1" x14ac:dyDescent="0.35">
      <c r="A1" s="168"/>
      <c r="B1" s="168"/>
      <c r="C1" s="168"/>
      <c r="D1" s="168"/>
      <c r="E1" s="168"/>
      <c r="F1" s="168"/>
      <c r="G1" s="168"/>
      <c r="H1" s="168"/>
      <c r="I1" s="168"/>
    </row>
    <row r="2" spans="1:16377" ht="45" customHeight="1" thickBot="1" x14ac:dyDescent="0.35">
      <c r="A2" s="216"/>
      <c r="B2" s="329" t="s">
        <v>415</v>
      </c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1"/>
    </row>
    <row r="3" spans="1:16377" s="218" customFormat="1" ht="17.25" thickBot="1" x14ac:dyDescent="0.35">
      <c r="A3" s="214"/>
      <c r="B3" s="326" t="s">
        <v>403</v>
      </c>
      <c r="C3" s="327"/>
      <c r="D3" s="327"/>
      <c r="E3" s="327"/>
      <c r="F3" s="327"/>
      <c r="G3" s="327"/>
      <c r="H3" s="327"/>
      <c r="I3" s="328"/>
      <c r="J3" s="321" t="s">
        <v>397</v>
      </c>
      <c r="K3" s="322"/>
      <c r="L3" s="322"/>
      <c r="M3" s="322"/>
      <c r="N3" s="322"/>
      <c r="O3" s="322"/>
      <c r="P3" s="322"/>
      <c r="Q3" s="323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  <c r="BK3" s="217"/>
      <c r="BL3" s="217"/>
      <c r="BM3" s="217"/>
      <c r="BN3" s="217"/>
      <c r="BO3" s="217"/>
      <c r="BP3" s="217"/>
      <c r="BQ3" s="217"/>
      <c r="BR3" s="217"/>
      <c r="BS3" s="217"/>
      <c r="BT3" s="217"/>
      <c r="BU3" s="217"/>
      <c r="BV3" s="217"/>
      <c r="BW3" s="217"/>
      <c r="BX3" s="217"/>
      <c r="BY3" s="217"/>
      <c r="BZ3" s="217"/>
      <c r="CA3" s="217"/>
      <c r="CB3" s="217"/>
      <c r="CC3" s="217"/>
      <c r="CD3" s="217"/>
      <c r="CE3" s="217"/>
      <c r="CF3" s="217"/>
      <c r="CG3" s="217"/>
      <c r="CH3" s="217"/>
      <c r="CI3" s="217"/>
      <c r="CJ3" s="217"/>
      <c r="CK3" s="217"/>
      <c r="CL3" s="217"/>
      <c r="CM3" s="217"/>
      <c r="CN3" s="217"/>
      <c r="CO3" s="217"/>
      <c r="CP3" s="217"/>
      <c r="CQ3" s="217"/>
      <c r="CR3" s="217"/>
      <c r="CS3" s="217"/>
      <c r="CT3" s="217"/>
      <c r="CU3" s="217"/>
      <c r="CV3" s="217"/>
      <c r="CW3" s="217"/>
      <c r="CX3" s="217"/>
      <c r="CY3" s="217"/>
      <c r="CZ3" s="217"/>
      <c r="DA3" s="217"/>
      <c r="DB3" s="217"/>
      <c r="DC3" s="217"/>
      <c r="DD3" s="217"/>
      <c r="DE3" s="217"/>
      <c r="DF3" s="217"/>
      <c r="DG3" s="217"/>
      <c r="DH3" s="217"/>
      <c r="DI3" s="217"/>
      <c r="DJ3" s="217"/>
      <c r="DK3" s="217"/>
      <c r="DL3" s="217"/>
      <c r="DM3" s="217"/>
      <c r="DN3" s="217"/>
      <c r="DO3" s="217"/>
      <c r="DP3" s="217"/>
      <c r="DQ3" s="217"/>
      <c r="DR3" s="217"/>
      <c r="DS3" s="217"/>
      <c r="DT3" s="217"/>
      <c r="DU3" s="217"/>
      <c r="DV3" s="217"/>
      <c r="DW3" s="217"/>
      <c r="DX3" s="217"/>
      <c r="DY3" s="217"/>
      <c r="DZ3" s="217"/>
      <c r="EA3" s="217"/>
      <c r="EB3" s="217"/>
      <c r="EC3" s="217"/>
      <c r="ED3" s="217"/>
      <c r="EE3" s="217"/>
      <c r="EF3" s="217"/>
      <c r="EG3" s="217"/>
      <c r="EH3" s="217"/>
      <c r="EI3" s="217"/>
      <c r="EJ3" s="217"/>
      <c r="EK3" s="217"/>
      <c r="EL3" s="217"/>
      <c r="EM3" s="217"/>
      <c r="EN3" s="217"/>
      <c r="EO3" s="217"/>
      <c r="EP3" s="217"/>
      <c r="EQ3" s="217"/>
      <c r="ER3" s="217"/>
      <c r="ES3" s="217"/>
      <c r="ET3" s="217"/>
      <c r="EU3" s="217"/>
      <c r="EV3" s="217"/>
      <c r="EW3" s="217"/>
      <c r="EX3" s="217"/>
      <c r="EY3" s="217"/>
      <c r="EZ3" s="217"/>
      <c r="FA3" s="217"/>
      <c r="FB3" s="217"/>
      <c r="FC3" s="217"/>
      <c r="FD3" s="217"/>
      <c r="FE3" s="217"/>
      <c r="FF3" s="217"/>
      <c r="FG3" s="217"/>
      <c r="FH3" s="217"/>
      <c r="FI3" s="217"/>
      <c r="FJ3" s="217"/>
      <c r="FK3" s="217"/>
      <c r="FL3" s="217"/>
      <c r="FM3" s="217"/>
      <c r="FN3" s="217"/>
      <c r="FO3" s="217"/>
      <c r="FP3" s="217"/>
      <c r="FQ3" s="217"/>
      <c r="FR3" s="217"/>
      <c r="FS3" s="217"/>
      <c r="FT3" s="217"/>
      <c r="FU3" s="217"/>
      <c r="FV3" s="217"/>
      <c r="FW3" s="217"/>
      <c r="FX3" s="217"/>
      <c r="FY3" s="217"/>
      <c r="FZ3" s="217"/>
      <c r="GA3" s="217"/>
      <c r="GB3" s="217"/>
      <c r="GC3" s="217"/>
      <c r="GD3" s="217"/>
      <c r="GE3" s="217"/>
      <c r="GF3" s="217"/>
      <c r="GG3" s="217"/>
      <c r="GH3" s="217"/>
      <c r="GI3" s="217"/>
      <c r="GJ3" s="217"/>
      <c r="GK3" s="217"/>
      <c r="GL3" s="217"/>
      <c r="GM3" s="217"/>
      <c r="GN3" s="217"/>
      <c r="GO3" s="217"/>
      <c r="GP3" s="217"/>
      <c r="GQ3" s="217"/>
      <c r="GR3" s="217"/>
      <c r="GS3" s="217"/>
      <c r="GT3" s="217"/>
      <c r="GU3" s="217"/>
      <c r="GV3" s="217"/>
      <c r="GW3" s="217"/>
      <c r="GX3" s="217"/>
      <c r="GY3" s="217"/>
      <c r="GZ3" s="217"/>
      <c r="HA3" s="217"/>
      <c r="HB3" s="217"/>
      <c r="HC3" s="217"/>
      <c r="HD3" s="217"/>
      <c r="HE3" s="217"/>
      <c r="HF3" s="217"/>
      <c r="HG3" s="217"/>
      <c r="HH3" s="217"/>
      <c r="HI3" s="217"/>
      <c r="HJ3" s="217"/>
      <c r="HK3" s="217"/>
      <c r="HL3" s="217"/>
      <c r="HM3" s="217"/>
      <c r="HN3" s="217"/>
      <c r="HO3" s="217"/>
      <c r="HP3" s="217"/>
      <c r="HQ3" s="217"/>
      <c r="HR3" s="217"/>
      <c r="HS3" s="217"/>
      <c r="HT3" s="217"/>
      <c r="HU3" s="217"/>
      <c r="HV3" s="217"/>
      <c r="HW3" s="217"/>
      <c r="HX3" s="217"/>
      <c r="HY3" s="217"/>
      <c r="HZ3" s="217"/>
      <c r="IA3" s="217"/>
      <c r="IB3" s="217"/>
      <c r="IC3" s="217"/>
      <c r="ID3" s="217"/>
      <c r="IE3" s="217"/>
      <c r="IF3" s="217"/>
      <c r="IG3" s="217"/>
      <c r="IH3" s="217"/>
      <c r="II3" s="217"/>
      <c r="IJ3" s="217"/>
      <c r="IK3" s="217"/>
      <c r="IL3" s="217"/>
      <c r="IM3" s="217"/>
      <c r="IN3" s="217"/>
      <c r="IO3" s="217"/>
      <c r="IP3" s="217"/>
      <c r="IQ3" s="217"/>
      <c r="IR3" s="217"/>
      <c r="IS3" s="217"/>
      <c r="IT3" s="217"/>
      <c r="IU3" s="217"/>
      <c r="IV3" s="217"/>
      <c r="IW3" s="217"/>
      <c r="IX3" s="217"/>
      <c r="IY3" s="217"/>
      <c r="IZ3" s="217"/>
      <c r="JA3" s="217"/>
      <c r="JB3" s="217"/>
      <c r="JC3" s="217"/>
      <c r="JD3" s="217"/>
      <c r="JE3" s="217"/>
      <c r="JF3" s="217"/>
      <c r="JG3" s="217"/>
      <c r="JH3" s="217"/>
      <c r="JI3" s="217"/>
      <c r="JJ3" s="217"/>
      <c r="JK3" s="217"/>
      <c r="JL3" s="217"/>
      <c r="JM3" s="217"/>
      <c r="JN3" s="217"/>
      <c r="JO3" s="217"/>
      <c r="JP3" s="217"/>
      <c r="JQ3" s="217"/>
      <c r="JR3" s="217"/>
      <c r="JS3" s="217"/>
      <c r="JT3" s="217"/>
      <c r="JU3" s="217"/>
      <c r="JV3" s="217"/>
      <c r="JW3" s="217"/>
      <c r="JX3" s="217"/>
      <c r="JY3" s="217"/>
      <c r="JZ3" s="217"/>
      <c r="KA3" s="217"/>
      <c r="KB3" s="217"/>
      <c r="KC3" s="217"/>
      <c r="KD3" s="217"/>
      <c r="KE3" s="217"/>
      <c r="KF3" s="217"/>
      <c r="KG3" s="217"/>
      <c r="KH3" s="217"/>
      <c r="KI3" s="217"/>
      <c r="KJ3" s="217"/>
      <c r="KK3" s="217"/>
      <c r="KL3" s="217"/>
      <c r="KM3" s="217"/>
      <c r="KN3" s="217"/>
      <c r="KO3" s="217"/>
      <c r="KP3" s="217"/>
      <c r="KQ3" s="217"/>
      <c r="KR3" s="217"/>
      <c r="KS3" s="217"/>
      <c r="KT3" s="217"/>
      <c r="KU3" s="217"/>
      <c r="KV3" s="217"/>
      <c r="KW3" s="217"/>
      <c r="KX3" s="217"/>
      <c r="KY3" s="217"/>
      <c r="KZ3" s="217"/>
      <c r="LA3" s="217"/>
      <c r="LB3" s="217"/>
      <c r="LC3" s="217"/>
      <c r="LD3" s="217"/>
      <c r="LE3" s="217"/>
      <c r="LF3" s="217"/>
      <c r="LG3" s="217"/>
      <c r="LH3" s="217"/>
      <c r="LI3" s="217"/>
      <c r="LJ3" s="217"/>
      <c r="LK3" s="217"/>
      <c r="LL3" s="217"/>
      <c r="LM3" s="217"/>
      <c r="LN3" s="217"/>
      <c r="LO3" s="217"/>
      <c r="LP3" s="217"/>
      <c r="LQ3" s="217"/>
      <c r="LR3" s="217"/>
      <c r="LS3" s="217"/>
      <c r="LT3" s="217"/>
      <c r="LU3" s="217"/>
      <c r="LV3" s="217"/>
      <c r="LW3" s="217"/>
      <c r="LX3" s="217"/>
      <c r="LY3" s="217"/>
      <c r="LZ3" s="217"/>
      <c r="MA3" s="217"/>
      <c r="MB3" s="217"/>
      <c r="MC3" s="217"/>
      <c r="MD3" s="217"/>
      <c r="ME3" s="217"/>
      <c r="MF3" s="217"/>
      <c r="MG3" s="217"/>
      <c r="MH3" s="217"/>
      <c r="MI3" s="217"/>
      <c r="MJ3" s="217"/>
      <c r="MK3" s="217"/>
      <c r="ML3" s="217"/>
      <c r="MM3" s="217"/>
      <c r="MN3" s="217"/>
      <c r="MO3" s="217"/>
      <c r="MP3" s="217"/>
      <c r="MQ3" s="217"/>
      <c r="MR3" s="217"/>
      <c r="MS3" s="217"/>
      <c r="MT3" s="217"/>
      <c r="MU3" s="217"/>
      <c r="MV3" s="217"/>
      <c r="MW3" s="217"/>
      <c r="MX3" s="217"/>
      <c r="MY3" s="217"/>
      <c r="MZ3" s="217"/>
      <c r="NA3" s="217"/>
      <c r="NB3" s="217"/>
      <c r="NC3" s="217"/>
      <c r="ND3" s="217"/>
      <c r="NE3" s="217"/>
      <c r="NF3" s="217"/>
      <c r="NG3" s="217"/>
      <c r="NH3" s="217"/>
      <c r="NI3" s="217"/>
      <c r="NJ3" s="217"/>
      <c r="NK3" s="217"/>
      <c r="NL3" s="217"/>
      <c r="NM3" s="217"/>
      <c r="NN3" s="217"/>
      <c r="NO3" s="217"/>
      <c r="NP3" s="217"/>
      <c r="NQ3" s="217"/>
      <c r="NR3" s="217"/>
      <c r="NS3" s="217"/>
      <c r="NT3" s="217"/>
      <c r="NU3" s="217"/>
      <c r="NV3" s="217"/>
      <c r="NW3" s="217"/>
      <c r="NX3" s="217"/>
      <c r="NY3" s="217"/>
      <c r="NZ3" s="217"/>
      <c r="OA3" s="217"/>
      <c r="OB3" s="217"/>
      <c r="OC3" s="217"/>
      <c r="OD3" s="217"/>
      <c r="OE3" s="217"/>
      <c r="OF3" s="217"/>
      <c r="OG3" s="217"/>
      <c r="OH3" s="217"/>
      <c r="OI3" s="217"/>
      <c r="OJ3" s="217"/>
      <c r="OK3" s="217"/>
      <c r="OL3" s="217"/>
      <c r="OM3" s="217"/>
      <c r="ON3" s="217"/>
      <c r="OO3" s="217"/>
      <c r="OP3" s="217"/>
      <c r="OQ3" s="217"/>
      <c r="OR3" s="217"/>
      <c r="OS3" s="217"/>
      <c r="OT3" s="217"/>
      <c r="OU3" s="217"/>
      <c r="OV3" s="217"/>
      <c r="OW3" s="217"/>
      <c r="OX3" s="217"/>
      <c r="OY3" s="217"/>
      <c r="OZ3" s="217"/>
      <c r="PA3" s="217"/>
      <c r="PB3" s="217"/>
      <c r="PC3" s="217"/>
      <c r="PD3" s="217"/>
      <c r="PE3" s="217"/>
      <c r="PF3" s="217"/>
      <c r="PG3" s="217"/>
      <c r="PH3" s="217"/>
      <c r="PI3" s="217"/>
      <c r="PJ3" s="217"/>
      <c r="PK3" s="217"/>
      <c r="PL3" s="217"/>
      <c r="PM3" s="217"/>
      <c r="PN3" s="217"/>
      <c r="PO3" s="217"/>
      <c r="PP3" s="217"/>
      <c r="PQ3" s="217"/>
      <c r="PR3" s="217"/>
      <c r="PS3" s="217"/>
      <c r="PT3" s="217"/>
      <c r="PU3" s="217"/>
      <c r="PV3" s="217"/>
      <c r="PW3" s="217"/>
      <c r="PX3" s="217"/>
      <c r="PY3" s="217"/>
      <c r="PZ3" s="217"/>
      <c r="QA3" s="217"/>
      <c r="QB3" s="217"/>
      <c r="QC3" s="217"/>
      <c r="QD3" s="217"/>
      <c r="QE3" s="217"/>
      <c r="QF3" s="217"/>
      <c r="QG3" s="217"/>
      <c r="QH3" s="217"/>
      <c r="QI3" s="217"/>
      <c r="QJ3" s="217"/>
      <c r="QK3" s="217"/>
      <c r="QL3" s="217"/>
      <c r="QM3" s="217"/>
      <c r="QN3" s="217"/>
      <c r="QO3" s="217"/>
      <c r="QP3" s="217"/>
      <c r="QQ3" s="217"/>
      <c r="QR3" s="217"/>
      <c r="QS3" s="217"/>
      <c r="QT3" s="217"/>
      <c r="QU3" s="217"/>
      <c r="QV3" s="217"/>
      <c r="QW3" s="217"/>
      <c r="QX3" s="217"/>
      <c r="QY3" s="217"/>
      <c r="QZ3" s="217"/>
      <c r="RA3" s="217"/>
      <c r="RB3" s="217"/>
      <c r="RC3" s="217"/>
      <c r="RD3" s="217"/>
      <c r="RE3" s="217"/>
      <c r="RF3" s="217"/>
      <c r="RG3" s="217"/>
      <c r="RH3" s="217"/>
      <c r="RI3" s="217"/>
      <c r="RJ3" s="217"/>
      <c r="RK3" s="217"/>
      <c r="RL3" s="217"/>
      <c r="RM3" s="217"/>
      <c r="RN3" s="217"/>
      <c r="RO3" s="217"/>
      <c r="RP3" s="217"/>
      <c r="RQ3" s="217"/>
      <c r="RR3" s="217"/>
      <c r="RS3" s="217"/>
      <c r="RT3" s="217"/>
      <c r="RU3" s="217"/>
      <c r="RV3" s="217"/>
      <c r="RW3" s="217"/>
      <c r="RX3" s="217"/>
      <c r="RY3" s="217"/>
      <c r="RZ3" s="217"/>
      <c r="SA3" s="217"/>
      <c r="SB3" s="217"/>
      <c r="SC3" s="217"/>
      <c r="SD3" s="217"/>
      <c r="SE3" s="217"/>
      <c r="SF3" s="217"/>
      <c r="SG3" s="217"/>
      <c r="SH3" s="217"/>
      <c r="SI3" s="217"/>
      <c r="SJ3" s="217"/>
      <c r="SK3" s="217"/>
      <c r="SL3" s="217"/>
      <c r="SM3" s="217"/>
      <c r="SN3" s="217"/>
      <c r="SO3" s="217"/>
      <c r="SP3" s="217"/>
      <c r="SQ3" s="217"/>
      <c r="SR3" s="217"/>
      <c r="SS3" s="217"/>
      <c r="ST3" s="217"/>
      <c r="SU3" s="217"/>
      <c r="SV3" s="217"/>
      <c r="SW3" s="217"/>
      <c r="SX3" s="217"/>
      <c r="SY3" s="217"/>
      <c r="SZ3" s="217"/>
      <c r="TA3" s="217"/>
      <c r="TB3" s="217"/>
      <c r="TC3" s="217"/>
      <c r="TD3" s="217"/>
      <c r="TE3" s="217"/>
      <c r="TF3" s="217"/>
      <c r="TG3" s="217"/>
      <c r="TH3" s="217"/>
      <c r="TI3" s="217"/>
      <c r="TJ3" s="217"/>
      <c r="TK3" s="217"/>
      <c r="TL3" s="217"/>
      <c r="TM3" s="217"/>
      <c r="TN3" s="217"/>
      <c r="TO3" s="217"/>
      <c r="TP3" s="217"/>
      <c r="TQ3" s="217"/>
      <c r="TR3" s="217"/>
      <c r="TS3" s="217"/>
      <c r="TT3" s="217"/>
      <c r="TU3" s="217"/>
      <c r="TV3" s="217"/>
      <c r="TW3" s="217"/>
      <c r="TX3" s="217"/>
      <c r="TY3" s="217"/>
      <c r="TZ3" s="217"/>
      <c r="UA3" s="217"/>
      <c r="UB3" s="217"/>
      <c r="UC3" s="217"/>
      <c r="UD3" s="217"/>
      <c r="UE3" s="217"/>
      <c r="UF3" s="217"/>
      <c r="UG3" s="217"/>
      <c r="UH3" s="217"/>
      <c r="UI3" s="217"/>
      <c r="UJ3" s="217"/>
      <c r="UK3" s="217"/>
      <c r="UL3" s="217"/>
      <c r="UM3" s="217"/>
      <c r="UN3" s="217"/>
      <c r="UO3" s="217"/>
      <c r="UP3" s="217"/>
      <c r="UQ3" s="217"/>
      <c r="UR3" s="217"/>
      <c r="US3" s="217"/>
      <c r="UT3" s="217"/>
      <c r="UU3" s="217"/>
      <c r="UV3" s="217"/>
      <c r="UW3" s="217"/>
      <c r="UX3" s="217"/>
      <c r="UY3" s="217"/>
      <c r="UZ3" s="217"/>
      <c r="VA3" s="217"/>
      <c r="VB3" s="217"/>
      <c r="VC3" s="217"/>
      <c r="VD3" s="217"/>
      <c r="VE3" s="217"/>
      <c r="VF3" s="217"/>
      <c r="VG3" s="217"/>
      <c r="VH3" s="217"/>
      <c r="VI3" s="217"/>
      <c r="VJ3" s="217"/>
      <c r="VK3" s="217"/>
      <c r="VL3" s="217"/>
      <c r="VM3" s="217"/>
      <c r="VN3" s="217"/>
      <c r="VO3" s="217"/>
      <c r="VP3" s="217"/>
      <c r="VQ3" s="217"/>
      <c r="VR3" s="217"/>
      <c r="VS3" s="217"/>
      <c r="VT3" s="217"/>
      <c r="VU3" s="217"/>
      <c r="VV3" s="217"/>
      <c r="VW3" s="217"/>
      <c r="VX3" s="217"/>
      <c r="VY3" s="217"/>
      <c r="VZ3" s="217"/>
      <c r="WA3" s="217"/>
      <c r="WB3" s="217"/>
      <c r="WC3" s="217"/>
      <c r="WD3" s="217"/>
      <c r="WE3" s="217"/>
      <c r="WF3" s="217"/>
      <c r="WG3" s="217"/>
      <c r="WH3" s="217"/>
      <c r="WI3" s="217"/>
      <c r="WJ3" s="217"/>
      <c r="WK3" s="217"/>
      <c r="WL3" s="217"/>
      <c r="WM3" s="217"/>
      <c r="WN3" s="217"/>
      <c r="WO3" s="217"/>
      <c r="WP3" s="217"/>
      <c r="WQ3" s="217"/>
      <c r="WR3" s="217"/>
      <c r="WS3" s="217"/>
      <c r="WT3" s="217"/>
      <c r="WU3" s="217"/>
      <c r="WV3" s="217"/>
      <c r="WW3" s="217"/>
      <c r="WX3" s="217"/>
      <c r="WY3" s="217"/>
      <c r="WZ3" s="217"/>
      <c r="XA3" s="217"/>
      <c r="XB3" s="217"/>
      <c r="XC3" s="217"/>
      <c r="XD3" s="217"/>
      <c r="XE3" s="217"/>
      <c r="XF3" s="217"/>
      <c r="XG3" s="217"/>
      <c r="XH3" s="217"/>
      <c r="XI3" s="217"/>
      <c r="XJ3" s="217"/>
      <c r="XK3" s="217"/>
      <c r="XL3" s="217"/>
      <c r="XM3" s="217"/>
      <c r="XN3" s="217"/>
      <c r="XO3" s="217"/>
      <c r="XP3" s="217"/>
      <c r="XQ3" s="217"/>
      <c r="XR3" s="217"/>
      <c r="XS3" s="217"/>
      <c r="XT3" s="217"/>
      <c r="XU3" s="217"/>
      <c r="XV3" s="217"/>
      <c r="XW3" s="217"/>
      <c r="XX3" s="217"/>
      <c r="XY3" s="217"/>
      <c r="XZ3" s="217"/>
      <c r="YA3" s="217"/>
      <c r="YB3" s="217"/>
      <c r="YC3" s="217"/>
      <c r="YD3" s="217"/>
      <c r="YE3" s="217"/>
      <c r="YF3" s="217"/>
      <c r="YG3" s="217"/>
      <c r="YH3" s="217"/>
      <c r="YI3" s="217"/>
      <c r="YJ3" s="217"/>
      <c r="YK3" s="217"/>
      <c r="YL3" s="217"/>
      <c r="YM3" s="217"/>
      <c r="YN3" s="217"/>
      <c r="YO3" s="217"/>
      <c r="YP3" s="217"/>
      <c r="YQ3" s="217"/>
      <c r="YR3" s="217"/>
      <c r="YS3" s="217"/>
      <c r="YT3" s="217"/>
      <c r="YU3" s="217"/>
      <c r="YV3" s="217"/>
      <c r="YW3" s="217"/>
      <c r="YX3" s="217"/>
      <c r="YY3" s="217"/>
      <c r="YZ3" s="217"/>
      <c r="ZA3" s="217"/>
      <c r="ZB3" s="217"/>
      <c r="ZC3" s="217"/>
      <c r="ZD3" s="217"/>
      <c r="ZE3" s="217"/>
      <c r="ZF3" s="217"/>
      <c r="ZG3" s="217"/>
      <c r="ZH3" s="217"/>
      <c r="ZI3" s="217"/>
      <c r="ZJ3" s="217"/>
      <c r="ZK3" s="217"/>
      <c r="ZL3" s="217"/>
      <c r="ZM3" s="217"/>
      <c r="ZN3" s="217"/>
      <c r="ZO3" s="217"/>
      <c r="ZP3" s="217"/>
      <c r="ZQ3" s="217"/>
      <c r="ZR3" s="217"/>
      <c r="ZS3" s="217"/>
      <c r="ZT3" s="217"/>
      <c r="ZU3" s="217"/>
      <c r="ZV3" s="217"/>
      <c r="ZW3" s="217"/>
      <c r="ZX3" s="217"/>
      <c r="ZY3" s="217"/>
      <c r="ZZ3" s="217"/>
      <c r="AAA3" s="217"/>
      <c r="AAB3" s="217"/>
      <c r="AAC3" s="217"/>
      <c r="AAD3" s="217"/>
      <c r="AAE3" s="217"/>
      <c r="AAF3" s="217"/>
      <c r="AAG3" s="217"/>
      <c r="AAH3" s="217"/>
      <c r="AAI3" s="217"/>
      <c r="AAJ3" s="217"/>
      <c r="AAK3" s="217"/>
      <c r="AAL3" s="217"/>
      <c r="AAM3" s="217"/>
      <c r="AAN3" s="217"/>
      <c r="AAO3" s="217"/>
      <c r="AAP3" s="217"/>
      <c r="AAQ3" s="217"/>
      <c r="AAR3" s="217"/>
      <c r="AAS3" s="217"/>
      <c r="AAT3" s="217"/>
      <c r="AAU3" s="217"/>
      <c r="AAV3" s="217"/>
      <c r="AAW3" s="217"/>
      <c r="AAX3" s="217"/>
      <c r="AAY3" s="217"/>
      <c r="AAZ3" s="217"/>
      <c r="ABA3" s="217"/>
      <c r="ABB3" s="217"/>
      <c r="ABC3" s="217"/>
      <c r="ABD3" s="217"/>
      <c r="ABE3" s="217"/>
      <c r="ABF3" s="217"/>
      <c r="ABG3" s="217"/>
      <c r="ABH3" s="217"/>
      <c r="ABI3" s="217"/>
      <c r="ABJ3" s="217"/>
      <c r="ABK3" s="217"/>
      <c r="ABL3" s="217"/>
      <c r="ABM3" s="217"/>
      <c r="ABN3" s="217"/>
      <c r="ABO3" s="217"/>
      <c r="ABP3" s="217"/>
      <c r="ABQ3" s="217"/>
      <c r="ABR3" s="217"/>
      <c r="ABS3" s="217"/>
      <c r="ABT3" s="217"/>
      <c r="ABU3" s="217"/>
      <c r="ABV3" s="217"/>
      <c r="ABW3" s="217"/>
      <c r="ABX3" s="217"/>
      <c r="ABY3" s="217"/>
      <c r="ABZ3" s="217"/>
      <c r="ACA3" s="217"/>
      <c r="ACB3" s="217"/>
      <c r="ACC3" s="217"/>
      <c r="ACD3" s="217"/>
      <c r="ACE3" s="217"/>
      <c r="ACF3" s="217"/>
      <c r="ACG3" s="217"/>
      <c r="ACH3" s="217"/>
      <c r="ACI3" s="217"/>
      <c r="ACJ3" s="217"/>
      <c r="ACK3" s="217"/>
      <c r="ACL3" s="217"/>
      <c r="ACM3" s="217"/>
      <c r="ACN3" s="217"/>
      <c r="ACO3" s="217"/>
      <c r="ACP3" s="217"/>
      <c r="ACQ3" s="217"/>
      <c r="ACR3" s="217"/>
      <c r="ACS3" s="217"/>
      <c r="ACT3" s="217"/>
      <c r="ACU3" s="217"/>
      <c r="ACV3" s="217"/>
      <c r="ACW3" s="217"/>
      <c r="ACX3" s="217"/>
      <c r="ACY3" s="217"/>
      <c r="ACZ3" s="217"/>
      <c r="ADA3" s="217"/>
      <c r="ADB3" s="217"/>
      <c r="ADC3" s="217"/>
      <c r="ADD3" s="217"/>
      <c r="ADE3" s="217"/>
      <c r="ADF3" s="217"/>
      <c r="ADG3" s="217"/>
      <c r="ADH3" s="217"/>
      <c r="ADI3" s="217"/>
      <c r="ADJ3" s="217"/>
      <c r="ADK3" s="217"/>
      <c r="ADL3" s="217"/>
      <c r="ADM3" s="217"/>
      <c r="ADN3" s="217"/>
      <c r="ADO3" s="217"/>
      <c r="ADP3" s="217"/>
      <c r="ADQ3" s="217"/>
      <c r="ADR3" s="217"/>
      <c r="ADS3" s="217"/>
      <c r="ADT3" s="217"/>
      <c r="ADU3" s="217"/>
      <c r="ADV3" s="217"/>
      <c r="ADW3" s="217"/>
      <c r="ADX3" s="217"/>
      <c r="ADY3" s="217"/>
      <c r="ADZ3" s="217"/>
      <c r="AEA3" s="217"/>
      <c r="AEB3" s="217"/>
      <c r="AEC3" s="217"/>
      <c r="AED3" s="217"/>
      <c r="AEE3" s="217"/>
      <c r="AEF3" s="217"/>
      <c r="AEG3" s="217"/>
      <c r="AEH3" s="217"/>
      <c r="AEI3" s="217"/>
      <c r="AEJ3" s="217"/>
      <c r="AEK3" s="217"/>
      <c r="AEL3" s="217"/>
      <c r="AEM3" s="217"/>
      <c r="AEN3" s="217"/>
      <c r="AEO3" s="217"/>
      <c r="AEP3" s="217"/>
      <c r="AEQ3" s="217"/>
      <c r="AER3" s="217"/>
      <c r="AES3" s="217"/>
      <c r="AET3" s="217"/>
      <c r="AEU3" s="217"/>
      <c r="AEV3" s="217"/>
      <c r="AEW3" s="217"/>
      <c r="AEX3" s="217"/>
      <c r="AEY3" s="217"/>
      <c r="AEZ3" s="217"/>
      <c r="AFA3" s="217"/>
      <c r="AFB3" s="217"/>
      <c r="AFC3" s="217"/>
      <c r="AFD3" s="217"/>
      <c r="AFE3" s="217"/>
      <c r="AFF3" s="217"/>
      <c r="AFG3" s="217"/>
      <c r="AFH3" s="217"/>
      <c r="AFI3" s="217"/>
      <c r="AFJ3" s="217"/>
      <c r="AFK3" s="217"/>
      <c r="AFL3" s="217"/>
      <c r="AFM3" s="217"/>
      <c r="AFN3" s="217"/>
      <c r="AFO3" s="217"/>
      <c r="AFP3" s="217"/>
      <c r="AFQ3" s="217"/>
      <c r="AFR3" s="217"/>
      <c r="AFS3" s="217"/>
      <c r="AFT3" s="217"/>
      <c r="AFU3" s="217"/>
      <c r="AFV3" s="217"/>
      <c r="AFW3" s="217"/>
      <c r="AFX3" s="217"/>
      <c r="AFY3" s="217"/>
      <c r="AFZ3" s="217"/>
      <c r="AGA3" s="217"/>
      <c r="AGB3" s="217"/>
      <c r="AGC3" s="217"/>
      <c r="AGD3" s="217"/>
      <c r="AGE3" s="217"/>
      <c r="AGF3" s="217"/>
      <c r="AGG3" s="217"/>
      <c r="AGH3" s="217"/>
      <c r="AGI3" s="217"/>
      <c r="AGJ3" s="217"/>
      <c r="AGK3" s="217"/>
      <c r="AGL3" s="217"/>
      <c r="AGM3" s="217"/>
      <c r="AGN3" s="217"/>
      <c r="AGO3" s="217"/>
      <c r="AGP3" s="217"/>
      <c r="AGQ3" s="217"/>
      <c r="AGR3" s="217"/>
      <c r="AGS3" s="217"/>
      <c r="AGT3" s="217"/>
      <c r="AGU3" s="217"/>
      <c r="AGV3" s="217"/>
      <c r="AGW3" s="217"/>
      <c r="AGX3" s="217"/>
      <c r="AGY3" s="217"/>
      <c r="AGZ3" s="217"/>
      <c r="AHA3" s="217"/>
      <c r="AHB3" s="217"/>
      <c r="AHC3" s="217"/>
      <c r="AHD3" s="217"/>
      <c r="AHE3" s="217"/>
      <c r="AHF3" s="217"/>
      <c r="AHG3" s="217"/>
      <c r="AHH3" s="217"/>
      <c r="AHI3" s="217"/>
      <c r="AHJ3" s="217"/>
      <c r="AHK3" s="217"/>
      <c r="AHL3" s="217"/>
      <c r="AHM3" s="217"/>
      <c r="AHN3" s="217"/>
      <c r="AHO3" s="217"/>
      <c r="AHP3" s="217"/>
      <c r="AHQ3" s="217"/>
      <c r="AHR3" s="217"/>
      <c r="AHS3" s="217"/>
      <c r="AHT3" s="217"/>
      <c r="AHU3" s="217"/>
      <c r="AHV3" s="217"/>
      <c r="AHW3" s="217"/>
      <c r="AHX3" s="217"/>
      <c r="AHY3" s="217"/>
      <c r="AHZ3" s="217"/>
      <c r="AIA3" s="217"/>
      <c r="AIB3" s="217"/>
      <c r="AIC3" s="217"/>
      <c r="AID3" s="217"/>
      <c r="AIE3" s="217"/>
      <c r="AIF3" s="217"/>
      <c r="AIG3" s="217"/>
      <c r="AIH3" s="217"/>
      <c r="AII3" s="217"/>
      <c r="AIJ3" s="217"/>
      <c r="AIK3" s="217"/>
      <c r="AIL3" s="217"/>
      <c r="AIM3" s="217"/>
      <c r="AIN3" s="217"/>
      <c r="AIO3" s="217"/>
      <c r="AIP3" s="217"/>
      <c r="AIQ3" s="217"/>
      <c r="AIR3" s="217"/>
      <c r="AIS3" s="217"/>
      <c r="AIT3" s="217"/>
      <c r="AIU3" s="217"/>
      <c r="AIV3" s="217"/>
      <c r="AIW3" s="217"/>
      <c r="AIX3" s="217"/>
      <c r="AIY3" s="217"/>
      <c r="AIZ3" s="217"/>
      <c r="AJA3" s="217"/>
      <c r="AJB3" s="217"/>
      <c r="AJC3" s="217"/>
      <c r="AJD3" s="217"/>
      <c r="AJE3" s="217"/>
      <c r="AJF3" s="217"/>
      <c r="AJG3" s="217"/>
      <c r="AJH3" s="217"/>
      <c r="AJI3" s="217"/>
      <c r="AJJ3" s="217"/>
      <c r="AJK3" s="217"/>
      <c r="AJL3" s="217"/>
      <c r="AJM3" s="217"/>
      <c r="AJN3" s="217"/>
      <c r="AJO3" s="217"/>
      <c r="AJP3" s="217"/>
      <c r="AJQ3" s="217"/>
      <c r="AJR3" s="217"/>
      <c r="AJS3" s="217"/>
      <c r="AJT3" s="217"/>
      <c r="AJU3" s="217"/>
      <c r="AJV3" s="217"/>
      <c r="AJW3" s="217"/>
      <c r="AJX3" s="217"/>
      <c r="AJY3" s="217"/>
      <c r="AJZ3" s="217"/>
      <c r="AKA3" s="217"/>
      <c r="AKB3" s="217"/>
      <c r="AKC3" s="217"/>
      <c r="AKD3" s="217"/>
      <c r="AKE3" s="217"/>
      <c r="AKF3" s="217"/>
      <c r="AKG3" s="217"/>
      <c r="AKH3" s="217"/>
      <c r="AKI3" s="217"/>
      <c r="AKJ3" s="217"/>
      <c r="AKK3" s="217"/>
      <c r="AKL3" s="217"/>
      <c r="AKM3" s="217"/>
      <c r="AKN3" s="217"/>
      <c r="AKO3" s="217"/>
      <c r="AKP3" s="217"/>
      <c r="AKQ3" s="217"/>
      <c r="AKR3" s="217"/>
      <c r="AKS3" s="217"/>
      <c r="AKT3" s="217"/>
      <c r="AKU3" s="217"/>
      <c r="AKV3" s="217"/>
      <c r="AKW3" s="217"/>
      <c r="AKX3" s="217"/>
      <c r="AKY3" s="217"/>
      <c r="AKZ3" s="217"/>
      <c r="ALA3" s="217"/>
      <c r="ALB3" s="217"/>
      <c r="ALC3" s="217"/>
      <c r="ALD3" s="217"/>
      <c r="ALE3" s="217"/>
      <c r="ALF3" s="217"/>
      <c r="ALG3" s="217"/>
      <c r="ALH3" s="217"/>
      <c r="ALI3" s="217"/>
      <c r="ALJ3" s="217"/>
      <c r="ALK3" s="217"/>
      <c r="ALL3" s="217"/>
      <c r="ALM3" s="217"/>
      <c r="ALN3" s="217"/>
      <c r="ALO3" s="217"/>
      <c r="ALP3" s="217"/>
      <c r="ALQ3" s="217"/>
      <c r="ALR3" s="217"/>
      <c r="ALS3" s="217"/>
      <c r="ALT3" s="217"/>
      <c r="ALU3" s="217"/>
      <c r="ALV3" s="217"/>
      <c r="ALW3" s="217"/>
      <c r="ALX3" s="217"/>
      <c r="ALY3" s="217"/>
      <c r="ALZ3" s="217"/>
      <c r="AMA3" s="217"/>
      <c r="AMB3" s="217"/>
      <c r="AMC3" s="217"/>
      <c r="AMD3" s="217"/>
      <c r="AME3" s="217"/>
      <c r="AMF3" s="217"/>
      <c r="AMG3" s="217"/>
      <c r="AMH3" s="217"/>
      <c r="AMI3" s="217"/>
      <c r="AMJ3" s="217"/>
      <c r="AMK3" s="217"/>
      <c r="AML3" s="217"/>
      <c r="AMM3" s="217"/>
      <c r="AMN3" s="217"/>
      <c r="AMO3" s="217"/>
      <c r="AMP3" s="217"/>
      <c r="AMQ3" s="217"/>
      <c r="AMR3" s="217"/>
      <c r="AMS3" s="217"/>
      <c r="AMT3" s="217"/>
      <c r="AMU3" s="217"/>
      <c r="AMV3" s="217"/>
      <c r="AMW3" s="217"/>
      <c r="AMX3" s="217"/>
      <c r="AMY3" s="217"/>
      <c r="AMZ3" s="217"/>
      <c r="ANA3" s="217"/>
      <c r="ANB3" s="217"/>
      <c r="ANC3" s="217"/>
      <c r="AND3" s="217"/>
      <c r="ANE3" s="217"/>
      <c r="ANF3" s="217"/>
      <c r="ANG3" s="217"/>
      <c r="ANH3" s="217"/>
      <c r="ANI3" s="217"/>
      <c r="ANJ3" s="217"/>
      <c r="ANK3" s="217"/>
      <c r="ANL3" s="217"/>
      <c r="ANM3" s="217"/>
      <c r="ANN3" s="217"/>
      <c r="ANO3" s="217"/>
      <c r="ANP3" s="217"/>
      <c r="ANQ3" s="217"/>
      <c r="ANR3" s="217"/>
      <c r="ANS3" s="217"/>
      <c r="ANT3" s="217"/>
      <c r="ANU3" s="217"/>
      <c r="ANV3" s="217"/>
      <c r="ANW3" s="217"/>
      <c r="ANX3" s="217"/>
      <c r="ANY3" s="217"/>
      <c r="ANZ3" s="217"/>
      <c r="AOA3" s="217"/>
      <c r="AOB3" s="217"/>
      <c r="AOC3" s="217"/>
      <c r="AOD3" s="217"/>
      <c r="AOE3" s="217"/>
      <c r="AOF3" s="217"/>
      <c r="AOG3" s="217"/>
      <c r="AOH3" s="217"/>
      <c r="AOI3" s="217"/>
      <c r="AOJ3" s="217"/>
      <c r="AOK3" s="217"/>
      <c r="AOL3" s="217"/>
      <c r="AOM3" s="217"/>
      <c r="AON3" s="217"/>
      <c r="AOO3" s="217"/>
      <c r="AOP3" s="217"/>
      <c r="AOQ3" s="217"/>
      <c r="AOR3" s="217"/>
      <c r="AOS3" s="217"/>
      <c r="AOT3" s="217"/>
      <c r="AOU3" s="217"/>
      <c r="AOV3" s="217"/>
      <c r="AOW3" s="217"/>
      <c r="AOX3" s="217"/>
      <c r="AOY3" s="217"/>
      <c r="AOZ3" s="217"/>
      <c r="APA3" s="217"/>
      <c r="APB3" s="217"/>
      <c r="APC3" s="217"/>
      <c r="APD3" s="217"/>
      <c r="APE3" s="217"/>
      <c r="APF3" s="217"/>
      <c r="APG3" s="217"/>
      <c r="APH3" s="217"/>
      <c r="API3" s="217"/>
      <c r="APJ3" s="217"/>
      <c r="APK3" s="217"/>
      <c r="APL3" s="217"/>
      <c r="APM3" s="217"/>
      <c r="APN3" s="217"/>
      <c r="APO3" s="217"/>
      <c r="APP3" s="217"/>
      <c r="APQ3" s="217"/>
      <c r="APR3" s="217"/>
      <c r="APS3" s="217"/>
      <c r="APT3" s="217"/>
      <c r="APU3" s="217"/>
      <c r="APV3" s="217"/>
      <c r="APW3" s="217"/>
      <c r="APX3" s="217"/>
      <c r="APY3" s="217"/>
      <c r="APZ3" s="217"/>
      <c r="AQA3" s="217"/>
      <c r="AQB3" s="217"/>
      <c r="AQC3" s="217"/>
      <c r="AQD3" s="217"/>
      <c r="AQE3" s="217"/>
      <c r="AQF3" s="217"/>
      <c r="AQG3" s="217"/>
      <c r="AQH3" s="217"/>
      <c r="AQI3" s="217"/>
      <c r="AQJ3" s="217"/>
      <c r="AQK3" s="217"/>
      <c r="AQL3" s="217"/>
      <c r="AQM3" s="217"/>
      <c r="AQN3" s="217"/>
      <c r="AQO3" s="217"/>
      <c r="AQP3" s="217"/>
      <c r="AQQ3" s="217"/>
      <c r="AQR3" s="217"/>
      <c r="AQS3" s="217"/>
      <c r="AQT3" s="217"/>
      <c r="AQU3" s="217"/>
      <c r="AQV3" s="217"/>
      <c r="AQW3" s="217"/>
      <c r="AQX3" s="217"/>
      <c r="AQY3" s="217"/>
      <c r="AQZ3" s="217"/>
      <c r="ARA3" s="217"/>
      <c r="ARB3" s="217"/>
      <c r="ARC3" s="217"/>
      <c r="ARD3" s="217"/>
      <c r="ARE3" s="217"/>
      <c r="ARF3" s="217"/>
      <c r="ARG3" s="217"/>
      <c r="ARH3" s="217"/>
      <c r="ARI3" s="217"/>
      <c r="ARJ3" s="217"/>
      <c r="ARK3" s="217"/>
      <c r="ARL3" s="217"/>
      <c r="ARM3" s="217"/>
      <c r="ARN3" s="217"/>
      <c r="ARO3" s="217"/>
      <c r="ARP3" s="217"/>
      <c r="ARQ3" s="217"/>
      <c r="ARR3" s="217"/>
      <c r="ARS3" s="217"/>
      <c r="ART3" s="217"/>
      <c r="ARU3" s="217"/>
      <c r="ARV3" s="217"/>
      <c r="ARW3" s="217"/>
      <c r="ARX3" s="217"/>
      <c r="ARY3" s="217"/>
      <c r="ARZ3" s="217"/>
      <c r="ASA3" s="217"/>
      <c r="ASB3" s="217"/>
      <c r="ASC3" s="217"/>
      <c r="ASD3" s="217"/>
      <c r="ASE3" s="217"/>
      <c r="ASF3" s="217"/>
      <c r="ASG3" s="217"/>
      <c r="ASH3" s="217"/>
      <c r="ASI3" s="217"/>
      <c r="ASJ3" s="217"/>
      <c r="ASK3" s="217"/>
      <c r="ASL3" s="217"/>
      <c r="ASM3" s="217"/>
      <c r="ASN3" s="217"/>
      <c r="ASO3" s="217"/>
      <c r="ASP3" s="217"/>
      <c r="ASQ3" s="217"/>
      <c r="ASR3" s="217"/>
      <c r="ASS3" s="217"/>
      <c r="AST3" s="217"/>
      <c r="ASU3" s="217"/>
      <c r="ASV3" s="217"/>
      <c r="ASW3" s="217"/>
      <c r="ASX3" s="217"/>
      <c r="ASY3" s="217"/>
      <c r="ASZ3" s="217"/>
      <c r="ATA3" s="217"/>
      <c r="ATB3" s="217"/>
      <c r="ATC3" s="217"/>
      <c r="ATD3" s="217"/>
      <c r="ATE3" s="217"/>
      <c r="ATF3" s="217"/>
      <c r="ATG3" s="217"/>
      <c r="ATH3" s="217"/>
      <c r="ATI3" s="217"/>
      <c r="ATJ3" s="217"/>
      <c r="ATK3" s="217"/>
      <c r="ATL3" s="217"/>
      <c r="ATM3" s="217"/>
      <c r="ATN3" s="217"/>
      <c r="ATO3" s="217"/>
      <c r="ATP3" s="217"/>
      <c r="ATQ3" s="217"/>
      <c r="ATR3" s="217"/>
      <c r="ATS3" s="217"/>
      <c r="ATT3" s="217"/>
      <c r="ATU3" s="217"/>
      <c r="ATV3" s="217"/>
      <c r="ATW3" s="217"/>
      <c r="ATX3" s="217"/>
      <c r="ATY3" s="217"/>
      <c r="ATZ3" s="217"/>
      <c r="AUA3" s="217"/>
      <c r="AUB3" s="217"/>
      <c r="AUC3" s="217"/>
      <c r="AUD3" s="217"/>
      <c r="AUE3" s="217"/>
      <c r="AUF3" s="217"/>
      <c r="AUG3" s="217"/>
      <c r="AUH3" s="217"/>
      <c r="AUI3" s="217"/>
      <c r="AUJ3" s="217"/>
      <c r="AUK3" s="217"/>
      <c r="AUL3" s="217"/>
      <c r="AUM3" s="217"/>
      <c r="AUN3" s="217"/>
      <c r="AUO3" s="217"/>
      <c r="AUP3" s="217"/>
      <c r="AUQ3" s="217"/>
      <c r="AUR3" s="217"/>
      <c r="AUS3" s="217"/>
      <c r="AUT3" s="217"/>
      <c r="AUU3" s="217"/>
      <c r="AUV3" s="217"/>
      <c r="AUW3" s="217"/>
      <c r="AUX3" s="217"/>
      <c r="AUY3" s="217"/>
      <c r="AUZ3" s="217"/>
      <c r="AVA3" s="217"/>
      <c r="AVB3" s="217"/>
      <c r="AVC3" s="217"/>
      <c r="AVD3" s="217"/>
      <c r="AVE3" s="217"/>
      <c r="AVF3" s="217"/>
      <c r="AVG3" s="217"/>
      <c r="AVH3" s="217"/>
      <c r="AVI3" s="217"/>
      <c r="AVJ3" s="217"/>
      <c r="AVK3" s="217"/>
      <c r="AVL3" s="217"/>
      <c r="AVM3" s="217"/>
      <c r="AVN3" s="217"/>
      <c r="AVO3" s="217"/>
      <c r="AVP3" s="217"/>
      <c r="AVQ3" s="217"/>
      <c r="AVR3" s="217"/>
      <c r="AVS3" s="217"/>
      <c r="AVT3" s="217"/>
      <c r="AVU3" s="217"/>
      <c r="AVV3" s="217"/>
      <c r="AVW3" s="217"/>
      <c r="AVX3" s="217"/>
      <c r="AVY3" s="217"/>
      <c r="AVZ3" s="217"/>
      <c r="AWA3" s="217"/>
      <c r="AWB3" s="217"/>
      <c r="AWC3" s="217"/>
      <c r="AWD3" s="217"/>
      <c r="AWE3" s="217"/>
      <c r="AWF3" s="217"/>
      <c r="AWG3" s="217"/>
      <c r="AWH3" s="217"/>
      <c r="AWI3" s="217"/>
      <c r="AWJ3" s="217"/>
      <c r="AWK3" s="217"/>
      <c r="AWL3" s="217"/>
      <c r="AWM3" s="217"/>
      <c r="AWN3" s="217"/>
      <c r="AWO3" s="217"/>
      <c r="AWP3" s="217"/>
      <c r="AWQ3" s="217"/>
      <c r="AWR3" s="217"/>
      <c r="AWS3" s="217"/>
      <c r="AWT3" s="217"/>
      <c r="AWU3" s="217"/>
      <c r="AWV3" s="217"/>
      <c r="AWW3" s="217"/>
      <c r="AWX3" s="217"/>
      <c r="AWY3" s="217"/>
      <c r="AWZ3" s="217"/>
      <c r="AXA3" s="217"/>
      <c r="AXB3" s="217"/>
      <c r="AXC3" s="217"/>
      <c r="AXD3" s="217"/>
      <c r="AXE3" s="217"/>
      <c r="AXF3" s="217"/>
      <c r="AXG3" s="217"/>
      <c r="AXH3" s="217"/>
      <c r="AXI3" s="217"/>
      <c r="AXJ3" s="217"/>
      <c r="AXK3" s="217"/>
      <c r="AXL3" s="217"/>
      <c r="AXM3" s="217"/>
      <c r="AXN3" s="217"/>
      <c r="AXO3" s="217"/>
      <c r="AXP3" s="217"/>
      <c r="AXQ3" s="217"/>
      <c r="AXR3" s="217"/>
      <c r="AXS3" s="217"/>
      <c r="AXT3" s="217"/>
      <c r="AXU3" s="217"/>
      <c r="AXV3" s="217"/>
      <c r="AXW3" s="217"/>
      <c r="AXX3" s="217"/>
      <c r="AXY3" s="217"/>
      <c r="AXZ3" s="217"/>
      <c r="AYA3" s="217"/>
      <c r="AYB3" s="217"/>
      <c r="AYC3" s="217"/>
      <c r="AYD3" s="217"/>
      <c r="AYE3" s="217"/>
      <c r="AYF3" s="217"/>
      <c r="AYG3" s="217"/>
      <c r="AYH3" s="217"/>
      <c r="AYI3" s="217"/>
      <c r="AYJ3" s="217"/>
      <c r="AYK3" s="217"/>
      <c r="AYL3" s="217"/>
      <c r="AYM3" s="217"/>
      <c r="AYN3" s="217"/>
      <c r="AYO3" s="217"/>
      <c r="AYP3" s="217"/>
      <c r="AYQ3" s="217"/>
      <c r="AYR3" s="217"/>
      <c r="AYS3" s="217"/>
      <c r="AYT3" s="217"/>
      <c r="AYU3" s="217"/>
      <c r="AYV3" s="217"/>
      <c r="AYW3" s="217"/>
      <c r="AYX3" s="217"/>
      <c r="AYY3" s="217"/>
      <c r="AYZ3" s="217"/>
      <c r="AZA3" s="217"/>
      <c r="AZB3" s="217"/>
      <c r="AZC3" s="217"/>
      <c r="AZD3" s="217"/>
      <c r="AZE3" s="217"/>
      <c r="AZF3" s="217"/>
      <c r="AZG3" s="217"/>
      <c r="AZH3" s="217"/>
      <c r="AZI3" s="217"/>
      <c r="AZJ3" s="217"/>
      <c r="AZK3" s="217"/>
      <c r="AZL3" s="217"/>
      <c r="AZM3" s="217"/>
      <c r="AZN3" s="217"/>
      <c r="AZO3" s="217"/>
      <c r="AZP3" s="217"/>
      <c r="AZQ3" s="217"/>
      <c r="AZR3" s="217"/>
      <c r="AZS3" s="217"/>
      <c r="AZT3" s="217"/>
      <c r="AZU3" s="217"/>
      <c r="AZV3" s="217"/>
      <c r="AZW3" s="217"/>
      <c r="AZX3" s="217"/>
      <c r="AZY3" s="217"/>
      <c r="AZZ3" s="217"/>
      <c r="BAA3" s="217"/>
      <c r="BAB3" s="217"/>
      <c r="BAC3" s="217"/>
      <c r="BAD3" s="217"/>
      <c r="BAE3" s="217"/>
      <c r="BAF3" s="217"/>
      <c r="BAG3" s="217"/>
      <c r="BAH3" s="217"/>
      <c r="BAI3" s="217"/>
      <c r="BAJ3" s="217"/>
      <c r="BAK3" s="217"/>
      <c r="BAL3" s="217"/>
      <c r="BAM3" s="217"/>
      <c r="BAN3" s="217"/>
      <c r="BAO3" s="217"/>
      <c r="BAP3" s="217"/>
      <c r="BAQ3" s="217"/>
      <c r="BAR3" s="217"/>
      <c r="BAS3" s="217"/>
      <c r="BAT3" s="217"/>
      <c r="BAU3" s="217"/>
      <c r="BAV3" s="217"/>
      <c r="BAW3" s="217"/>
      <c r="BAX3" s="217"/>
      <c r="BAY3" s="217"/>
      <c r="BAZ3" s="217"/>
      <c r="BBA3" s="217"/>
      <c r="BBB3" s="217"/>
      <c r="BBC3" s="217"/>
      <c r="BBD3" s="217"/>
      <c r="BBE3" s="217"/>
      <c r="BBF3" s="217"/>
      <c r="BBG3" s="217"/>
      <c r="BBH3" s="217"/>
      <c r="BBI3" s="217"/>
      <c r="BBJ3" s="217"/>
      <c r="BBK3" s="217"/>
      <c r="BBL3" s="217"/>
      <c r="BBM3" s="217"/>
      <c r="BBN3" s="217"/>
      <c r="BBO3" s="217"/>
      <c r="BBP3" s="217"/>
      <c r="BBQ3" s="217"/>
      <c r="BBR3" s="217"/>
      <c r="BBS3" s="217"/>
      <c r="BBT3" s="217"/>
      <c r="BBU3" s="217"/>
      <c r="BBV3" s="217"/>
      <c r="BBW3" s="217"/>
      <c r="BBX3" s="217"/>
      <c r="BBY3" s="217"/>
      <c r="BBZ3" s="217"/>
      <c r="BCA3" s="217"/>
      <c r="BCB3" s="217"/>
      <c r="BCC3" s="217"/>
      <c r="BCD3" s="217"/>
      <c r="BCE3" s="217"/>
      <c r="BCF3" s="217"/>
      <c r="BCG3" s="217"/>
      <c r="BCH3" s="217"/>
      <c r="BCI3" s="217"/>
      <c r="BCJ3" s="217"/>
      <c r="BCK3" s="217"/>
      <c r="BCL3" s="217"/>
      <c r="BCM3" s="217"/>
      <c r="BCN3" s="217"/>
      <c r="BCO3" s="217"/>
      <c r="BCP3" s="217"/>
      <c r="BCQ3" s="217"/>
      <c r="BCR3" s="217"/>
      <c r="BCS3" s="217"/>
      <c r="BCT3" s="217"/>
      <c r="BCU3" s="217"/>
      <c r="BCV3" s="217"/>
      <c r="BCW3" s="217"/>
      <c r="BCX3" s="217"/>
      <c r="BCY3" s="217"/>
      <c r="BCZ3" s="217"/>
      <c r="BDA3" s="217"/>
      <c r="BDB3" s="217"/>
      <c r="BDC3" s="217"/>
      <c r="BDD3" s="217"/>
      <c r="BDE3" s="217"/>
      <c r="BDF3" s="217"/>
      <c r="BDG3" s="217"/>
      <c r="BDH3" s="217"/>
      <c r="BDI3" s="217"/>
      <c r="BDJ3" s="217"/>
      <c r="BDK3" s="217"/>
      <c r="BDL3" s="217"/>
      <c r="BDM3" s="217"/>
      <c r="BDN3" s="217"/>
      <c r="BDO3" s="217"/>
      <c r="BDP3" s="217"/>
      <c r="BDQ3" s="217"/>
      <c r="BDR3" s="217"/>
      <c r="BDS3" s="217"/>
      <c r="BDT3" s="217"/>
      <c r="BDU3" s="217"/>
      <c r="BDV3" s="217"/>
      <c r="BDW3" s="217"/>
      <c r="BDX3" s="217"/>
      <c r="BDY3" s="217"/>
      <c r="BDZ3" s="217"/>
      <c r="BEA3" s="217"/>
      <c r="BEB3" s="217"/>
      <c r="BEC3" s="217"/>
      <c r="BED3" s="217"/>
      <c r="BEE3" s="217"/>
      <c r="BEF3" s="217"/>
      <c r="BEG3" s="217"/>
      <c r="BEH3" s="217"/>
      <c r="BEI3" s="217"/>
      <c r="BEJ3" s="217"/>
      <c r="BEK3" s="217"/>
      <c r="BEL3" s="217"/>
      <c r="BEM3" s="217"/>
      <c r="BEN3" s="217"/>
      <c r="BEO3" s="217"/>
      <c r="BEP3" s="217"/>
      <c r="BEQ3" s="217"/>
      <c r="BER3" s="217"/>
      <c r="BES3" s="217"/>
      <c r="BET3" s="217"/>
      <c r="BEU3" s="217"/>
      <c r="BEV3" s="217"/>
      <c r="BEW3" s="217"/>
      <c r="BEX3" s="217"/>
      <c r="BEY3" s="217"/>
      <c r="BEZ3" s="217"/>
      <c r="BFA3" s="217"/>
      <c r="BFB3" s="217"/>
      <c r="BFC3" s="217"/>
      <c r="BFD3" s="217"/>
      <c r="BFE3" s="217"/>
      <c r="BFF3" s="217"/>
      <c r="BFG3" s="217"/>
      <c r="BFH3" s="217"/>
      <c r="BFI3" s="217"/>
      <c r="BFJ3" s="217"/>
      <c r="BFK3" s="217"/>
      <c r="BFL3" s="217"/>
      <c r="BFM3" s="217"/>
      <c r="BFN3" s="217"/>
      <c r="BFO3" s="217"/>
      <c r="BFP3" s="217"/>
      <c r="BFQ3" s="217"/>
      <c r="BFR3" s="217"/>
      <c r="BFS3" s="217"/>
      <c r="BFT3" s="217"/>
      <c r="BFU3" s="217"/>
      <c r="BFV3" s="217"/>
      <c r="BFW3" s="217"/>
      <c r="BFX3" s="217"/>
      <c r="BFY3" s="217"/>
      <c r="BFZ3" s="217"/>
      <c r="BGA3" s="217"/>
      <c r="BGB3" s="217"/>
      <c r="BGC3" s="217"/>
      <c r="BGD3" s="217"/>
      <c r="BGE3" s="217"/>
      <c r="BGF3" s="217"/>
      <c r="BGG3" s="217"/>
      <c r="BGH3" s="217"/>
      <c r="BGI3" s="217"/>
      <c r="BGJ3" s="217"/>
      <c r="BGK3" s="217"/>
      <c r="BGL3" s="217"/>
      <c r="BGM3" s="217"/>
      <c r="BGN3" s="217"/>
      <c r="BGO3" s="217"/>
      <c r="BGP3" s="217"/>
      <c r="BGQ3" s="217"/>
      <c r="BGR3" s="217"/>
      <c r="BGS3" s="217"/>
      <c r="BGT3" s="217"/>
      <c r="BGU3" s="217"/>
      <c r="BGV3" s="217"/>
      <c r="BGW3" s="217"/>
      <c r="BGX3" s="217"/>
      <c r="BGY3" s="217"/>
      <c r="BGZ3" s="217"/>
      <c r="BHA3" s="217"/>
      <c r="BHB3" s="217"/>
      <c r="BHC3" s="217"/>
      <c r="BHD3" s="217"/>
      <c r="BHE3" s="217"/>
      <c r="BHF3" s="217"/>
      <c r="BHG3" s="217"/>
      <c r="BHH3" s="217"/>
      <c r="BHI3" s="217"/>
      <c r="BHJ3" s="217"/>
      <c r="BHK3" s="217"/>
      <c r="BHL3" s="217"/>
      <c r="BHM3" s="217"/>
      <c r="BHN3" s="217"/>
      <c r="BHO3" s="217"/>
      <c r="BHP3" s="217"/>
      <c r="BHQ3" s="217"/>
      <c r="BHR3" s="217"/>
      <c r="BHS3" s="217"/>
      <c r="BHT3" s="217"/>
      <c r="BHU3" s="217"/>
      <c r="BHV3" s="217"/>
      <c r="BHW3" s="217"/>
      <c r="BHX3" s="217"/>
      <c r="BHY3" s="217"/>
      <c r="BHZ3" s="217"/>
      <c r="BIA3" s="217"/>
      <c r="BIB3" s="217"/>
      <c r="BIC3" s="217"/>
      <c r="BID3" s="217"/>
      <c r="BIE3" s="217"/>
      <c r="BIF3" s="217"/>
      <c r="BIG3" s="217"/>
      <c r="BIH3" s="217"/>
      <c r="BII3" s="217"/>
      <c r="BIJ3" s="217"/>
      <c r="BIK3" s="217"/>
      <c r="BIL3" s="217"/>
      <c r="BIM3" s="217"/>
      <c r="BIN3" s="217"/>
      <c r="BIO3" s="217"/>
      <c r="BIP3" s="217"/>
      <c r="BIQ3" s="217"/>
      <c r="BIR3" s="217"/>
      <c r="BIS3" s="217"/>
      <c r="BIT3" s="217"/>
      <c r="BIU3" s="217"/>
      <c r="BIV3" s="217"/>
      <c r="BIW3" s="217"/>
      <c r="BIX3" s="217"/>
      <c r="BIY3" s="217"/>
      <c r="BIZ3" s="217"/>
      <c r="BJA3" s="217"/>
      <c r="BJB3" s="217"/>
      <c r="BJC3" s="217"/>
      <c r="BJD3" s="217"/>
      <c r="BJE3" s="217"/>
      <c r="BJF3" s="217"/>
      <c r="BJG3" s="217"/>
      <c r="BJH3" s="217"/>
      <c r="BJI3" s="217"/>
      <c r="BJJ3" s="217"/>
      <c r="BJK3" s="217"/>
      <c r="BJL3" s="217"/>
      <c r="BJM3" s="217"/>
      <c r="BJN3" s="217"/>
      <c r="BJO3" s="217"/>
      <c r="BJP3" s="217"/>
      <c r="BJQ3" s="217"/>
      <c r="BJR3" s="217"/>
      <c r="BJS3" s="217"/>
      <c r="BJT3" s="217"/>
      <c r="BJU3" s="217"/>
      <c r="BJV3" s="217"/>
      <c r="BJW3" s="217"/>
      <c r="BJX3" s="217"/>
      <c r="BJY3" s="217"/>
      <c r="BJZ3" s="217"/>
      <c r="BKA3" s="217"/>
      <c r="BKB3" s="217"/>
      <c r="BKC3" s="217"/>
      <c r="BKD3" s="217"/>
      <c r="BKE3" s="217"/>
      <c r="BKF3" s="217"/>
      <c r="BKG3" s="217"/>
      <c r="BKH3" s="217"/>
      <c r="BKI3" s="217"/>
      <c r="BKJ3" s="217"/>
      <c r="BKK3" s="217"/>
      <c r="BKL3" s="217"/>
      <c r="BKM3" s="217"/>
      <c r="BKN3" s="217"/>
      <c r="BKO3" s="217"/>
      <c r="BKP3" s="217"/>
      <c r="BKQ3" s="217"/>
      <c r="BKR3" s="217"/>
      <c r="BKS3" s="217"/>
      <c r="BKT3" s="217"/>
      <c r="BKU3" s="217"/>
      <c r="BKV3" s="217"/>
      <c r="BKW3" s="217"/>
      <c r="BKX3" s="217"/>
      <c r="BKY3" s="217"/>
      <c r="BKZ3" s="217"/>
      <c r="BLA3" s="217"/>
      <c r="BLB3" s="217"/>
      <c r="BLC3" s="217"/>
      <c r="BLD3" s="217"/>
      <c r="BLE3" s="217"/>
      <c r="BLF3" s="217"/>
      <c r="BLG3" s="217"/>
      <c r="BLH3" s="217"/>
      <c r="BLI3" s="217"/>
      <c r="BLJ3" s="217"/>
      <c r="BLK3" s="217"/>
      <c r="BLL3" s="217"/>
      <c r="BLM3" s="217"/>
      <c r="BLN3" s="217"/>
      <c r="BLO3" s="217"/>
      <c r="BLP3" s="217"/>
      <c r="BLQ3" s="217"/>
      <c r="BLR3" s="217"/>
      <c r="BLS3" s="217"/>
      <c r="BLT3" s="217"/>
      <c r="BLU3" s="217"/>
      <c r="BLV3" s="217"/>
      <c r="BLW3" s="217"/>
      <c r="BLX3" s="217"/>
      <c r="BLY3" s="217"/>
      <c r="BLZ3" s="217"/>
      <c r="BMA3" s="217"/>
      <c r="BMB3" s="217"/>
      <c r="BMC3" s="217"/>
      <c r="BMD3" s="217"/>
      <c r="BME3" s="217"/>
      <c r="BMF3" s="217"/>
      <c r="BMG3" s="217"/>
      <c r="BMH3" s="217"/>
      <c r="BMI3" s="217"/>
      <c r="BMJ3" s="217"/>
      <c r="BMK3" s="217"/>
      <c r="BML3" s="217"/>
      <c r="BMM3" s="217"/>
      <c r="BMN3" s="217"/>
      <c r="BMO3" s="217"/>
      <c r="BMP3" s="217"/>
      <c r="BMQ3" s="217"/>
      <c r="BMR3" s="217"/>
      <c r="BMS3" s="217"/>
      <c r="BMT3" s="217"/>
      <c r="BMU3" s="217"/>
      <c r="BMV3" s="217"/>
      <c r="BMW3" s="217"/>
      <c r="BMX3" s="217"/>
      <c r="BMY3" s="217"/>
      <c r="BMZ3" s="217"/>
      <c r="BNA3" s="217"/>
      <c r="BNB3" s="217"/>
      <c r="BNC3" s="217"/>
      <c r="BND3" s="217"/>
      <c r="BNE3" s="217"/>
      <c r="BNF3" s="217"/>
      <c r="BNG3" s="217"/>
      <c r="BNH3" s="217"/>
      <c r="BNI3" s="217"/>
      <c r="BNJ3" s="217"/>
      <c r="BNK3" s="217"/>
      <c r="BNL3" s="217"/>
      <c r="BNM3" s="217"/>
      <c r="BNN3" s="217"/>
      <c r="BNO3" s="217"/>
      <c r="BNP3" s="217"/>
      <c r="BNQ3" s="217"/>
      <c r="BNR3" s="217"/>
      <c r="BNS3" s="217"/>
      <c r="BNT3" s="217"/>
      <c r="BNU3" s="217"/>
      <c r="BNV3" s="217"/>
      <c r="BNW3" s="217"/>
      <c r="BNX3" s="217"/>
      <c r="BNY3" s="217"/>
      <c r="BNZ3" s="217"/>
      <c r="BOA3" s="217"/>
      <c r="BOB3" s="217"/>
      <c r="BOC3" s="217"/>
      <c r="BOD3" s="217"/>
      <c r="BOE3" s="217"/>
      <c r="BOF3" s="217"/>
      <c r="BOG3" s="217"/>
      <c r="BOH3" s="217"/>
      <c r="BOI3" s="217"/>
      <c r="BOJ3" s="217"/>
      <c r="BOK3" s="217"/>
      <c r="BOL3" s="217"/>
      <c r="BOM3" s="217"/>
      <c r="BON3" s="217"/>
      <c r="BOO3" s="217"/>
      <c r="BOP3" s="217"/>
      <c r="BOQ3" s="217"/>
      <c r="BOR3" s="217"/>
      <c r="BOS3" s="217"/>
      <c r="BOT3" s="217"/>
      <c r="BOU3" s="217"/>
      <c r="BOV3" s="217"/>
      <c r="BOW3" s="217"/>
      <c r="BOX3" s="217"/>
      <c r="BOY3" s="217"/>
      <c r="BOZ3" s="217"/>
      <c r="BPA3" s="217"/>
      <c r="BPB3" s="217"/>
      <c r="BPC3" s="217"/>
      <c r="BPD3" s="217"/>
      <c r="BPE3" s="217"/>
      <c r="BPF3" s="217"/>
      <c r="BPG3" s="217"/>
      <c r="BPH3" s="217"/>
      <c r="BPI3" s="217"/>
      <c r="BPJ3" s="217"/>
      <c r="BPK3" s="217"/>
      <c r="BPL3" s="217"/>
      <c r="BPM3" s="217"/>
      <c r="BPN3" s="217"/>
      <c r="BPO3" s="217"/>
      <c r="BPP3" s="217"/>
      <c r="BPQ3" s="217"/>
      <c r="BPR3" s="217"/>
      <c r="BPS3" s="217"/>
      <c r="BPT3" s="217"/>
      <c r="BPU3" s="217"/>
      <c r="BPV3" s="217"/>
      <c r="BPW3" s="217"/>
      <c r="BPX3" s="217"/>
      <c r="BPY3" s="217"/>
      <c r="BPZ3" s="217"/>
      <c r="BQA3" s="217"/>
      <c r="BQB3" s="217"/>
      <c r="BQC3" s="217"/>
      <c r="BQD3" s="217"/>
      <c r="BQE3" s="217"/>
      <c r="BQF3" s="217"/>
      <c r="BQG3" s="217"/>
      <c r="BQH3" s="217"/>
      <c r="BQI3" s="217"/>
      <c r="BQJ3" s="217"/>
      <c r="BQK3" s="217"/>
      <c r="BQL3" s="217"/>
      <c r="BQM3" s="217"/>
      <c r="BQN3" s="217"/>
      <c r="BQO3" s="217"/>
      <c r="BQP3" s="217"/>
      <c r="BQQ3" s="217"/>
      <c r="BQR3" s="217"/>
      <c r="BQS3" s="217"/>
      <c r="BQT3" s="217"/>
      <c r="BQU3" s="217"/>
      <c r="BQV3" s="217"/>
      <c r="BQW3" s="217"/>
      <c r="BQX3" s="217"/>
      <c r="BQY3" s="217"/>
      <c r="BQZ3" s="217"/>
      <c r="BRA3" s="217"/>
      <c r="BRB3" s="217"/>
      <c r="BRC3" s="217"/>
      <c r="BRD3" s="217"/>
      <c r="BRE3" s="217"/>
      <c r="BRF3" s="217"/>
      <c r="BRG3" s="217"/>
      <c r="BRH3" s="217"/>
      <c r="BRI3" s="217"/>
      <c r="BRJ3" s="217"/>
      <c r="BRK3" s="217"/>
      <c r="BRL3" s="217"/>
      <c r="BRM3" s="217"/>
      <c r="BRN3" s="217"/>
      <c r="BRO3" s="217"/>
      <c r="BRP3" s="217"/>
      <c r="BRQ3" s="217"/>
      <c r="BRR3" s="217"/>
      <c r="BRS3" s="217"/>
      <c r="BRT3" s="217"/>
      <c r="BRU3" s="217"/>
      <c r="BRV3" s="217"/>
      <c r="BRW3" s="217"/>
      <c r="BRX3" s="217"/>
      <c r="BRY3" s="217"/>
      <c r="BRZ3" s="217"/>
      <c r="BSA3" s="217"/>
      <c r="BSB3" s="217"/>
      <c r="BSC3" s="217"/>
      <c r="BSD3" s="217"/>
      <c r="BSE3" s="217"/>
      <c r="BSF3" s="217"/>
      <c r="BSG3" s="217"/>
      <c r="BSH3" s="217"/>
      <c r="BSI3" s="217"/>
      <c r="BSJ3" s="217"/>
      <c r="BSK3" s="217"/>
      <c r="BSL3" s="217"/>
      <c r="BSM3" s="217"/>
      <c r="BSN3" s="217"/>
      <c r="BSO3" s="217"/>
      <c r="BSP3" s="217"/>
      <c r="BSQ3" s="217"/>
      <c r="BSR3" s="217"/>
      <c r="BSS3" s="217"/>
      <c r="BST3" s="217"/>
      <c r="BSU3" s="217"/>
      <c r="BSV3" s="217"/>
      <c r="BSW3" s="217"/>
      <c r="BSX3" s="217"/>
      <c r="BSY3" s="217"/>
      <c r="BSZ3" s="217"/>
      <c r="BTA3" s="217"/>
      <c r="BTB3" s="217"/>
      <c r="BTC3" s="217"/>
      <c r="BTD3" s="217"/>
      <c r="BTE3" s="217"/>
      <c r="BTF3" s="217"/>
      <c r="BTG3" s="217"/>
      <c r="BTH3" s="217"/>
      <c r="BTI3" s="217"/>
      <c r="BTJ3" s="217"/>
      <c r="BTK3" s="217"/>
      <c r="BTL3" s="217"/>
      <c r="BTM3" s="217"/>
      <c r="BTN3" s="217"/>
      <c r="BTO3" s="217"/>
      <c r="BTP3" s="217"/>
      <c r="BTQ3" s="217"/>
      <c r="BTR3" s="217"/>
      <c r="BTS3" s="217"/>
      <c r="BTT3" s="217"/>
      <c r="BTU3" s="217"/>
      <c r="BTV3" s="217"/>
      <c r="BTW3" s="217"/>
      <c r="BTX3" s="217"/>
      <c r="BTY3" s="217"/>
      <c r="BTZ3" s="217"/>
      <c r="BUA3" s="217"/>
      <c r="BUB3" s="217"/>
      <c r="BUC3" s="217"/>
      <c r="BUD3" s="217"/>
      <c r="BUE3" s="217"/>
      <c r="BUF3" s="217"/>
      <c r="BUG3" s="217"/>
      <c r="BUH3" s="217"/>
      <c r="BUI3" s="217"/>
      <c r="BUJ3" s="217"/>
      <c r="BUK3" s="217"/>
      <c r="BUL3" s="217"/>
      <c r="BUM3" s="217"/>
      <c r="BUN3" s="217"/>
      <c r="BUO3" s="217"/>
      <c r="BUP3" s="217"/>
      <c r="BUQ3" s="217"/>
      <c r="BUR3" s="217"/>
      <c r="BUS3" s="217"/>
      <c r="BUT3" s="217"/>
      <c r="BUU3" s="217"/>
      <c r="BUV3" s="217"/>
      <c r="BUW3" s="217"/>
      <c r="BUX3" s="217"/>
      <c r="BUY3" s="217"/>
      <c r="BUZ3" s="217"/>
      <c r="BVA3" s="217"/>
      <c r="BVB3" s="217"/>
      <c r="BVC3" s="217"/>
      <c r="BVD3" s="217"/>
      <c r="BVE3" s="217"/>
      <c r="BVF3" s="217"/>
      <c r="BVG3" s="217"/>
      <c r="BVH3" s="217"/>
      <c r="BVI3" s="217"/>
      <c r="BVJ3" s="217"/>
      <c r="BVK3" s="217"/>
      <c r="BVL3" s="217"/>
      <c r="BVM3" s="217"/>
      <c r="BVN3" s="217"/>
      <c r="BVO3" s="217"/>
      <c r="BVP3" s="217"/>
      <c r="BVQ3" s="217"/>
      <c r="BVR3" s="217"/>
      <c r="BVS3" s="217"/>
      <c r="BVT3" s="217"/>
      <c r="BVU3" s="217"/>
      <c r="BVV3" s="217"/>
      <c r="BVW3" s="217"/>
      <c r="BVX3" s="217"/>
      <c r="BVY3" s="217"/>
      <c r="BVZ3" s="217"/>
      <c r="BWA3" s="217"/>
      <c r="BWB3" s="217"/>
      <c r="BWC3" s="217"/>
      <c r="BWD3" s="217"/>
      <c r="BWE3" s="217"/>
      <c r="BWF3" s="217"/>
      <c r="BWG3" s="217"/>
      <c r="BWH3" s="217"/>
      <c r="BWI3" s="217"/>
      <c r="BWJ3" s="217"/>
      <c r="BWK3" s="217"/>
      <c r="BWL3" s="217"/>
      <c r="BWM3" s="217"/>
      <c r="BWN3" s="217"/>
      <c r="BWO3" s="217"/>
      <c r="BWP3" s="217"/>
      <c r="BWQ3" s="217"/>
      <c r="BWR3" s="217"/>
      <c r="BWS3" s="217"/>
      <c r="BWT3" s="217"/>
      <c r="BWU3" s="217"/>
      <c r="BWV3" s="217"/>
      <c r="BWW3" s="217"/>
      <c r="BWX3" s="217"/>
      <c r="BWY3" s="217"/>
      <c r="BWZ3" s="217"/>
      <c r="BXA3" s="217"/>
      <c r="BXB3" s="217"/>
      <c r="BXC3" s="217"/>
      <c r="BXD3" s="217"/>
      <c r="BXE3" s="217"/>
      <c r="BXF3" s="217"/>
      <c r="BXG3" s="217"/>
      <c r="BXH3" s="217"/>
      <c r="BXI3" s="217"/>
      <c r="BXJ3" s="217"/>
      <c r="BXK3" s="217"/>
      <c r="BXL3" s="217"/>
      <c r="BXM3" s="217"/>
      <c r="BXN3" s="217"/>
      <c r="BXO3" s="217"/>
      <c r="BXP3" s="217"/>
      <c r="BXQ3" s="217"/>
      <c r="BXR3" s="217"/>
      <c r="BXS3" s="217"/>
      <c r="BXT3" s="217"/>
      <c r="BXU3" s="217"/>
      <c r="BXV3" s="217"/>
      <c r="BXW3" s="217"/>
      <c r="BXX3" s="217"/>
      <c r="BXY3" s="217"/>
      <c r="BXZ3" s="217"/>
      <c r="BYA3" s="217"/>
      <c r="BYB3" s="217"/>
      <c r="BYC3" s="217"/>
      <c r="BYD3" s="217"/>
      <c r="BYE3" s="217"/>
      <c r="BYF3" s="217"/>
      <c r="BYG3" s="217"/>
      <c r="BYH3" s="217"/>
      <c r="BYI3" s="217"/>
      <c r="BYJ3" s="217"/>
      <c r="BYK3" s="217"/>
      <c r="BYL3" s="217"/>
      <c r="BYM3" s="217"/>
      <c r="BYN3" s="217"/>
      <c r="BYO3" s="217"/>
      <c r="BYP3" s="217"/>
      <c r="BYQ3" s="217"/>
      <c r="BYR3" s="217"/>
      <c r="BYS3" s="217"/>
      <c r="BYT3" s="217"/>
      <c r="BYU3" s="217"/>
      <c r="BYV3" s="217"/>
      <c r="BYW3" s="217"/>
      <c r="BYX3" s="217"/>
      <c r="BYY3" s="217"/>
      <c r="BYZ3" s="217"/>
      <c r="BZA3" s="217"/>
      <c r="BZB3" s="217"/>
      <c r="BZC3" s="217"/>
      <c r="BZD3" s="217"/>
      <c r="BZE3" s="217"/>
      <c r="BZF3" s="217"/>
      <c r="BZG3" s="217"/>
      <c r="BZH3" s="217"/>
      <c r="BZI3" s="217"/>
      <c r="BZJ3" s="217"/>
      <c r="BZK3" s="217"/>
      <c r="BZL3" s="217"/>
      <c r="BZM3" s="217"/>
      <c r="BZN3" s="217"/>
      <c r="BZO3" s="217"/>
      <c r="BZP3" s="217"/>
      <c r="BZQ3" s="217"/>
      <c r="BZR3" s="217"/>
      <c r="BZS3" s="217"/>
      <c r="BZT3" s="217"/>
      <c r="BZU3" s="217"/>
      <c r="BZV3" s="217"/>
      <c r="BZW3" s="217"/>
      <c r="BZX3" s="217"/>
      <c r="BZY3" s="217"/>
      <c r="BZZ3" s="217"/>
      <c r="CAA3" s="217"/>
      <c r="CAB3" s="217"/>
      <c r="CAC3" s="217"/>
      <c r="CAD3" s="217"/>
      <c r="CAE3" s="217"/>
      <c r="CAF3" s="217"/>
      <c r="CAG3" s="217"/>
      <c r="CAH3" s="217"/>
      <c r="CAI3" s="217"/>
      <c r="CAJ3" s="217"/>
      <c r="CAK3" s="217"/>
      <c r="CAL3" s="217"/>
      <c r="CAM3" s="217"/>
      <c r="CAN3" s="217"/>
      <c r="CAO3" s="217"/>
      <c r="CAP3" s="217"/>
      <c r="CAQ3" s="217"/>
      <c r="CAR3" s="217"/>
      <c r="CAS3" s="217"/>
      <c r="CAT3" s="217"/>
      <c r="CAU3" s="217"/>
      <c r="CAV3" s="217"/>
      <c r="CAW3" s="217"/>
      <c r="CAX3" s="217"/>
      <c r="CAY3" s="217"/>
      <c r="CAZ3" s="217"/>
      <c r="CBA3" s="217"/>
      <c r="CBB3" s="217"/>
      <c r="CBC3" s="217"/>
      <c r="CBD3" s="217"/>
      <c r="CBE3" s="217"/>
      <c r="CBF3" s="217"/>
      <c r="CBG3" s="217"/>
      <c r="CBH3" s="217"/>
      <c r="CBI3" s="217"/>
      <c r="CBJ3" s="217"/>
      <c r="CBK3" s="217"/>
      <c r="CBL3" s="217"/>
      <c r="CBM3" s="217"/>
      <c r="CBN3" s="217"/>
      <c r="CBO3" s="217"/>
      <c r="CBP3" s="217"/>
      <c r="CBQ3" s="217"/>
      <c r="CBR3" s="217"/>
      <c r="CBS3" s="217"/>
      <c r="CBT3" s="217"/>
      <c r="CBU3" s="217"/>
      <c r="CBV3" s="217"/>
      <c r="CBW3" s="217"/>
      <c r="CBX3" s="217"/>
      <c r="CBY3" s="217"/>
      <c r="CBZ3" s="217"/>
      <c r="CCA3" s="217"/>
      <c r="CCB3" s="217"/>
      <c r="CCC3" s="217"/>
      <c r="CCD3" s="217"/>
      <c r="CCE3" s="217"/>
      <c r="CCF3" s="217"/>
      <c r="CCG3" s="217"/>
      <c r="CCH3" s="217"/>
      <c r="CCI3" s="217"/>
      <c r="CCJ3" s="217"/>
      <c r="CCK3" s="217"/>
      <c r="CCL3" s="217"/>
      <c r="CCM3" s="217"/>
      <c r="CCN3" s="217"/>
      <c r="CCO3" s="217"/>
      <c r="CCP3" s="217"/>
      <c r="CCQ3" s="217"/>
      <c r="CCR3" s="217"/>
      <c r="CCS3" s="217"/>
      <c r="CCT3" s="217"/>
      <c r="CCU3" s="217"/>
      <c r="CCV3" s="217"/>
      <c r="CCW3" s="217"/>
      <c r="CCX3" s="217"/>
      <c r="CCY3" s="217"/>
      <c r="CCZ3" s="217"/>
      <c r="CDA3" s="217"/>
      <c r="CDB3" s="217"/>
      <c r="CDC3" s="217"/>
      <c r="CDD3" s="217"/>
      <c r="CDE3" s="217"/>
      <c r="CDF3" s="217"/>
      <c r="CDG3" s="217"/>
      <c r="CDH3" s="217"/>
      <c r="CDI3" s="217"/>
      <c r="CDJ3" s="217"/>
      <c r="CDK3" s="217"/>
      <c r="CDL3" s="217"/>
      <c r="CDM3" s="217"/>
      <c r="CDN3" s="217"/>
      <c r="CDO3" s="217"/>
      <c r="CDP3" s="217"/>
      <c r="CDQ3" s="217"/>
      <c r="CDR3" s="217"/>
      <c r="CDS3" s="217"/>
      <c r="CDT3" s="217"/>
      <c r="CDU3" s="217"/>
      <c r="CDV3" s="217"/>
      <c r="CDW3" s="217"/>
      <c r="CDX3" s="217"/>
      <c r="CDY3" s="217"/>
      <c r="CDZ3" s="217"/>
      <c r="CEA3" s="217"/>
      <c r="CEB3" s="217"/>
      <c r="CEC3" s="217"/>
      <c r="CED3" s="217"/>
      <c r="CEE3" s="217"/>
      <c r="CEF3" s="217"/>
      <c r="CEG3" s="217"/>
      <c r="CEH3" s="217"/>
      <c r="CEI3" s="217"/>
      <c r="CEJ3" s="217"/>
      <c r="CEK3" s="217"/>
      <c r="CEL3" s="217"/>
      <c r="CEM3" s="217"/>
      <c r="CEN3" s="217"/>
      <c r="CEO3" s="217"/>
      <c r="CEP3" s="217"/>
      <c r="CEQ3" s="217"/>
      <c r="CER3" s="217"/>
      <c r="CES3" s="217"/>
      <c r="CET3" s="217"/>
      <c r="CEU3" s="217"/>
      <c r="CEV3" s="217"/>
      <c r="CEW3" s="217"/>
      <c r="CEX3" s="217"/>
      <c r="CEY3" s="217"/>
      <c r="CEZ3" s="217"/>
      <c r="CFA3" s="217"/>
      <c r="CFB3" s="217"/>
      <c r="CFC3" s="217"/>
      <c r="CFD3" s="217"/>
      <c r="CFE3" s="217"/>
      <c r="CFF3" s="217"/>
      <c r="CFG3" s="217"/>
      <c r="CFH3" s="217"/>
      <c r="CFI3" s="217"/>
      <c r="CFJ3" s="217"/>
      <c r="CFK3" s="217"/>
      <c r="CFL3" s="217"/>
      <c r="CFM3" s="217"/>
      <c r="CFN3" s="217"/>
      <c r="CFO3" s="217"/>
      <c r="CFP3" s="217"/>
      <c r="CFQ3" s="217"/>
      <c r="CFR3" s="217"/>
      <c r="CFS3" s="217"/>
      <c r="CFT3" s="217"/>
      <c r="CFU3" s="217"/>
      <c r="CFV3" s="217"/>
      <c r="CFW3" s="217"/>
      <c r="CFX3" s="217"/>
      <c r="CFY3" s="217"/>
      <c r="CFZ3" s="217"/>
      <c r="CGA3" s="217"/>
      <c r="CGB3" s="217"/>
      <c r="CGC3" s="217"/>
      <c r="CGD3" s="217"/>
      <c r="CGE3" s="217"/>
      <c r="CGF3" s="217"/>
      <c r="CGG3" s="217"/>
      <c r="CGH3" s="217"/>
      <c r="CGI3" s="217"/>
      <c r="CGJ3" s="217"/>
      <c r="CGK3" s="217"/>
      <c r="CGL3" s="217"/>
      <c r="CGM3" s="217"/>
      <c r="CGN3" s="217"/>
      <c r="CGO3" s="217"/>
      <c r="CGP3" s="217"/>
      <c r="CGQ3" s="217"/>
      <c r="CGR3" s="217"/>
      <c r="CGS3" s="217"/>
      <c r="CGT3" s="217"/>
      <c r="CGU3" s="217"/>
      <c r="CGV3" s="217"/>
      <c r="CGW3" s="217"/>
      <c r="CGX3" s="217"/>
      <c r="CGY3" s="217"/>
      <c r="CGZ3" s="217"/>
      <c r="CHA3" s="217"/>
      <c r="CHB3" s="217"/>
      <c r="CHC3" s="217"/>
      <c r="CHD3" s="217"/>
      <c r="CHE3" s="217"/>
      <c r="CHF3" s="217"/>
      <c r="CHG3" s="217"/>
      <c r="CHH3" s="217"/>
      <c r="CHI3" s="217"/>
      <c r="CHJ3" s="217"/>
      <c r="CHK3" s="217"/>
      <c r="CHL3" s="217"/>
      <c r="CHM3" s="217"/>
      <c r="CHN3" s="217"/>
      <c r="CHO3" s="217"/>
      <c r="CHP3" s="217"/>
      <c r="CHQ3" s="217"/>
      <c r="CHR3" s="217"/>
      <c r="CHS3" s="217"/>
      <c r="CHT3" s="217"/>
      <c r="CHU3" s="217"/>
      <c r="CHV3" s="217"/>
      <c r="CHW3" s="217"/>
      <c r="CHX3" s="217"/>
      <c r="CHY3" s="217"/>
      <c r="CHZ3" s="217"/>
      <c r="CIA3" s="217"/>
      <c r="CIB3" s="217"/>
      <c r="CIC3" s="217"/>
      <c r="CID3" s="217"/>
      <c r="CIE3" s="217"/>
      <c r="CIF3" s="217"/>
      <c r="CIG3" s="217"/>
      <c r="CIH3" s="217"/>
      <c r="CII3" s="217"/>
      <c r="CIJ3" s="217"/>
      <c r="CIK3" s="217"/>
      <c r="CIL3" s="217"/>
      <c r="CIM3" s="217"/>
      <c r="CIN3" s="217"/>
      <c r="CIO3" s="217"/>
      <c r="CIP3" s="217"/>
      <c r="CIQ3" s="217"/>
      <c r="CIR3" s="217"/>
      <c r="CIS3" s="217"/>
      <c r="CIT3" s="217"/>
      <c r="CIU3" s="217"/>
      <c r="CIV3" s="217"/>
      <c r="CIW3" s="217"/>
      <c r="CIX3" s="217"/>
      <c r="CIY3" s="217"/>
      <c r="CIZ3" s="217"/>
      <c r="CJA3" s="217"/>
      <c r="CJB3" s="217"/>
      <c r="CJC3" s="217"/>
      <c r="CJD3" s="217"/>
      <c r="CJE3" s="217"/>
      <c r="CJF3" s="217"/>
      <c r="CJG3" s="217"/>
      <c r="CJH3" s="217"/>
      <c r="CJI3" s="217"/>
      <c r="CJJ3" s="217"/>
      <c r="CJK3" s="217"/>
      <c r="CJL3" s="217"/>
      <c r="CJM3" s="217"/>
      <c r="CJN3" s="217"/>
      <c r="CJO3" s="217"/>
      <c r="CJP3" s="217"/>
      <c r="CJQ3" s="217"/>
      <c r="CJR3" s="217"/>
      <c r="CJS3" s="217"/>
      <c r="CJT3" s="217"/>
      <c r="CJU3" s="217"/>
      <c r="CJV3" s="217"/>
      <c r="CJW3" s="217"/>
      <c r="CJX3" s="217"/>
      <c r="CJY3" s="217"/>
      <c r="CJZ3" s="217"/>
      <c r="CKA3" s="217"/>
      <c r="CKB3" s="217"/>
      <c r="CKC3" s="217"/>
      <c r="CKD3" s="217"/>
      <c r="CKE3" s="217"/>
      <c r="CKF3" s="217"/>
      <c r="CKG3" s="217"/>
      <c r="CKH3" s="217"/>
      <c r="CKI3" s="217"/>
      <c r="CKJ3" s="217"/>
      <c r="CKK3" s="217"/>
      <c r="CKL3" s="217"/>
      <c r="CKM3" s="217"/>
      <c r="CKN3" s="217"/>
      <c r="CKO3" s="217"/>
      <c r="CKP3" s="217"/>
      <c r="CKQ3" s="217"/>
      <c r="CKR3" s="217"/>
      <c r="CKS3" s="217"/>
      <c r="CKT3" s="217"/>
      <c r="CKU3" s="217"/>
      <c r="CKV3" s="217"/>
      <c r="CKW3" s="217"/>
      <c r="CKX3" s="217"/>
      <c r="CKY3" s="217"/>
      <c r="CKZ3" s="217"/>
      <c r="CLA3" s="217"/>
      <c r="CLB3" s="217"/>
      <c r="CLC3" s="217"/>
      <c r="CLD3" s="217"/>
      <c r="CLE3" s="217"/>
      <c r="CLF3" s="217"/>
      <c r="CLG3" s="217"/>
      <c r="CLH3" s="217"/>
      <c r="CLI3" s="217"/>
      <c r="CLJ3" s="217"/>
      <c r="CLK3" s="217"/>
      <c r="CLL3" s="217"/>
      <c r="CLM3" s="217"/>
      <c r="CLN3" s="217"/>
      <c r="CLO3" s="217"/>
      <c r="CLP3" s="217"/>
      <c r="CLQ3" s="217"/>
      <c r="CLR3" s="217"/>
      <c r="CLS3" s="217"/>
      <c r="CLT3" s="217"/>
      <c r="CLU3" s="217"/>
      <c r="CLV3" s="217"/>
      <c r="CLW3" s="217"/>
      <c r="CLX3" s="217"/>
      <c r="CLY3" s="217"/>
      <c r="CLZ3" s="217"/>
      <c r="CMA3" s="217"/>
      <c r="CMB3" s="217"/>
      <c r="CMC3" s="217"/>
      <c r="CMD3" s="217"/>
      <c r="CME3" s="217"/>
      <c r="CMF3" s="217"/>
      <c r="CMG3" s="217"/>
      <c r="CMH3" s="217"/>
      <c r="CMI3" s="217"/>
      <c r="CMJ3" s="217"/>
      <c r="CMK3" s="217"/>
      <c r="CML3" s="217"/>
      <c r="CMM3" s="217"/>
      <c r="CMN3" s="217"/>
      <c r="CMO3" s="217"/>
      <c r="CMP3" s="217"/>
      <c r="CMQ3" s="217"/>
      <c r="CMR3" s="217"/>
      <c r="CMS3" s="217"/>
      <c r="CMT3" s="217"/>
      <c r="CMU3" s="217"/>
      <c r="CMV3" s="217"/>
      <c r="CMW3" s="217"/>
      <c r="CMX3" s="217"/>
      <c r="CMY3" s="217"/>
      <c r="CMZ3" s="217"/>
      <c r="CNA3" s="217"/>
      <c r="CNB3" s="217"/>
      <c r="CNC3" s="217"/>
      <c r="CND3" s="217"/>
      <c r="CNE3" s="217"/>
      <c r="CNF3" s="217"/>
      <c r="CNG3" s="217"/>
      <c r="CNH3" s="217"/>
      <c r="CNI3" s="217"/>
      <c r="CNJ3" s="217"/>
      <c r="CNK3" s="217"/>
      <c r="CNL3" s="217"/>
      <c r="CNM3" s="217"/>
      <c r="CNN3" s="217"/>
      <c r="CNO3" s="217"/>
      <c r="CNP3" s="217"/>
      <c r="CNQ3" s="217"/>
      <c r="CNR3" s="217"/>
      <c r="CNS3" s="217"/>
      <c r="CNT3" s="217"/>
      <c r="CNU3" s="217"/>
      <c r="CNV3" s="217"/>
      <c r="CNW3" s="217"/>
      <c r="CNX3" s="217"/>
      <c r="CNY3" s="217"/>
      <c r="CNZ3" s="217"/>
      <c r="COA3" s="217"/>
      <c r="COB3" s="217"/>
      <c r="COC3" s="217"/>
      <c r="COD3" s="217"/>
      <c r="COE3" s="217"/>
      <c r="COF3" s="217"/>
      <c r="COG3" s="217"/>
      <c r="COH3" s="217"/>
      <c r="COI3" s="217"/>
      <c r="COJ3" s="217"/>
      <c r="COK3" s="217"/>
      <c r="COL3" s="217"/>
      <c r="COM3" s="217"/>
      <c r="CON3" s="217"/>
      <c r="COO3" s="217"/>
      <c r="COP3" s="217"/>
      <c r="COQ3" s="217"/>
      <c r="COR3" s="217"/>
      <c r="COS3" s="217"/>
      <c r="COT3" s="217"/>
      <c r="COU3" s="217"/>
      <c r="COV3" s="217"/>
      <c r="COW3" s="217"/>
      <c r="COX3" s="217"/>
      <c r="COY3" s="217"/>
      <c r="COZ3" s="217"/>
      <c r="CPA3" s="217"/>
      <c r="CPB3" s="217"/>
      <c r="CPC3" s="217"/>
      <c r="CPD3" s="217"/>
      <c r="CPE3" s="217"/>
      <c r="CPF3" s="217"/>
      <c r="CPG3" s="217"/>
      <c r="CPH3" s="217"/>
      <c r="CPI3" s="217"/>
      <c r="CPJ3" s="217"/>
      <c r="CPK3" s="217"/>
      <c r="CPL3" s="217"/>
      <c r="CPM3" s="217"/>
      <c r="CPN3" s="217"/>
      <c r="CPO3" s="217"/>
      <c r="CPP3" s="217"/>
      <c r="CPQ3" s="217"/>
      <c r="CPR3" s="217"/>
      <c r="CPS3" s="217"/>
      <c r="CPT3" s="217"/>
      <c r="CPU3" s="217"/>
      <c r="CPV3" s="217"/>
      <c r="CPW3" s="217"/>
      <c r="CPX3" s="217"/>
      <c r="CPY3" s="217"/>
      <c r="CPZ3" s="217"/>
      <c r="CQA3" s="217"/>
      <c r="CQB3" s="217"/>
      <c r="CQC3" s="217"/>
      <c r="CQD3" s="217"/>
      <c r="CQE3" s="217"/>
      <c r="CQF3" s="217"/>
      <c r="CQG3" s="217"/>
      <c r="CQH3" s="217"/>
      <c r="CQI3" s="217"/>
      <c r="CQJ3" s="217"/>
      <c r="CQK3" s="217"/>
      <c r="CQL3" s="217"/>
      <c r="CQM3" s="217"/>
      <c r="CQN3" s="217"/>
      <c r="CQO3" s="217"/>
      <c r="CQP3" s="217"/>
      <c r="CQQ3" s="217"/>
      <c r="CQR3" s="217"/>
      <c r="CQS3" s="217"/>
      <c r="CQT3" s="217"/>
      <c r="CQU3" s="217"/>
      <c r="CQV3" s="217"/>
      <c r="CQW3" s="217"/>
      <c r="CQX3" s="217"/>
      <c r="CQY3" s="217"/>
      <c r="CQZ3" s="217"/>
      <c r="CRA3" s="217"/>
      <c r="CRB3" s="217"/>
      <c r="CRC3" s="217"/>
      <c r="CRD3" s="217"/>
      <c r="CRE3" s="217"/>
      <c r="CRF3" s="217"/>
      <c r="CRG3" s="217"/>
      <c r="CRH3" s="217"/>
      <c r="CRI3" s="217"/>
      <c r="CRJ3" s="217"/>
      <c r="CRK3" s="217"/>
      <c r="CRL3" s="217"/>
      <c r="CRM3" s="217"/>
      <c r="CRN3" s="217"/>
      <c r="CRO3" s="217"/>
      <c r="CRP3" s="217"/>
      <c r="CRQ3" s="217"/>
      <c r="CRR3" s="217"/>
      <c r="CRS3" s="217"/>
      <c r="CRT3" s="217"/>
      <c r="CRU3" s="217"/>
      <c r="CRV3" s="217"/>
      <c r="CRW3" s="217"/>
      <c r="CRX3" s="217"/>
      <c r="CRY3" s="217"/>
      <c r="CRZ3" s="217"/>
      <c r="CSA3" s="217"/>
      <c r="CSB3" s="217"/>
      <c r="CSC3" s="217"/>
      <c r="CSD3" s="217"/>
      <c r="CSE3" s="217"/>
      <c r="CSF3" s="217"/>
      <c r="CSG3" s="217"/>
      <c r="CSH3" s="217"/>
      <c r="CSI3" s="217"/>
      <c r="CSJ3" s="217"/>
      <c r="CSK3" s="217"/>
      <c r="CSL3" s="217"/>
      <c r="CSM3" s="217"/>
      <c r="CSN3" s="217"/>
      <c r="CSO3" s="217"/>
      <c r="CSP3" s="217"/>
      <c r="CSQ3" s="217"/>
      <c r="CSR3" s="217"/>
      <c r="CSS3" s="217"/>
      <c r="CST3" s="217"/>
      <c r="CSU3" s="217"/>
      <c r="CSV3" s="217"/>
      <c r="CSW3" s="217"/>
      <c r="CSX3" s="217"/>
      <c r="CSY3" s="217"/>
      <c r="CSZ3" s="217"/>
      <c r="CTA3" s="217"/>
      <c r="CTB3" s="217"/>
      <c r="CTC3" s="217"/>
      <c r="CTD3" s="217"/>
      <c r="CTE3" s="217"/>
      <c r="CTF3" s="217"/>
      <c r="CTG3" s="217"/>
      <c r="CTH3" s="217"/>
      <c r="CTI3" s="217"/>
      <c r="CTJ3" s="217"/>
      <c r="CTK3" s="217"/>
      <c r="CTL3" s="217"/>
      <c r="CTM3" s="217"/>
      <c r="CTN3" s="217"/>
      <c r="CTO3" s="217"/>
      <c r="CTP3" s="217"/>
      <c r="CTQ3" s="217"/>
      <c r="CTR3" s="217"/>
      <c r="CTS3" s="217"/>
      <c r="CTT3" s="217"/>
      <c r="CTU3" s="217"/>
      <c r="CTV3" s="217"/>
      <c r="CTW3" s="217"/>
      <c r="CTX3" s="217"/>
      <c r="CTY3" s="217"/>
      <c r="CTZ3" s="217"/>
      <c r="CUA3" s="217"/>
      <c r="CUB3" s="217"/>
      <c r="CUC3" s="217"/>
      <c r="CUD3" s="217"/>
      <c r="CUE3" s="217"/>
      <c r="CUF3" s="217"/>
      <c r="CUG3" s="217"/>
      <c r="CUH3" s="217"/>
      <c r="CUI3" s="217"/>
      <c r="CUJ3" s="217"/>
      <c r="CUK3" s="217"/>
      <c r="CUL3" s="217"/>
      <c r="CUM3" s="217"/>
      <c r="CUN3" s="217"/>
      <c r="CUO3" s="217"/>
      <c r="CUP3" s="217"/>
      <c r="CUQ3" s="217"/>
      <c r="CUR3" s="217"/>
      <c r="CUS3" s="217"/>
      <c r="CUT3" s="217"/>
      <c r="CUU3" s="217"/>
      <c r="CUV3" s="217"/>
      <c r="CUW3" s="217"/>
      <c r="CUX3" s="217"/>
      <c r="CUY3" s="217"/>
      <c r="CUZ3" s="217"/>
      <c r="CVA3" s="217"/>
      <c r="CVB3" s="217"/>
      <c r="CVC3" s="217"/>
      <c r="CVD3" s="217"/>
      <c r="CVE3" s="217"/>
      <c r="CVF3" s="217"/>
      <c r="CVG3" s="217"/>
      <c r="CVH3" s="217"/>
      <c r="CVI3" s="217"/>
      <c r="CVJ3" s="217"/>
      <c r="CVK3" s="217"/>
      <c r="CVL3" s="217"/>
      <c r="CVM3" s="217"/>
      <c r="CVN3" s="217"/>
      <c r="CVO3" s="217"/>
      <c r="CVP3" s="217"/>
      <c r="CVQ3" s="217"/>
      <c r="CVR3" s="217"/>
      <c r="CVS3" s="217"/>
      <c r="CVT3" s="217"/>
      <c r="CVU3" s="217"/>
      <c r="CVV3" s="217"/>
      <c r="CVW3" s="217"/>
      <c r="CVX3" s="217"/>
      <c r="CVY3" s="217"/>
      <c r="CVZ3" s="217"/>
      <c r="CWA3" s="217"/>
      <c r="CWB3" s="217"/>
      <c r="CWC3" s="217"/>
      <c r="CWD3" s="217"/>
      <c r="CWE3" s="217"/>
      <c r="CWF3" s="217"/>
      <c r="CWG3" s="217"/>
      <c r="CWH3" s="217"/>
      <c r="CWI3" s="217"/>
      <c r="CWJ3" s="217"/>
      <c r="CWK3" s="217"/>
      <c r="CWL3" s="217"/>
      <c r="CWM3" s="217"/>
      <c r="CWN3" s="217"/>
      <c r="CWO3" s="217"/>
      <c r="CWP3" s="217"/>
      <c r="CWQ3" s="217"/>
      <c r="CWR3" s="217"/>
      <c r="CWS3" s="217"/>
      <c r="CWT3" s="217"/>
      <c r="CWU3" s="217"/>
      <c r="CWV3" s="217"/>
      <c r="CWW3" s="217"/>
      <c r="CWX3" s="217"/>
      <c r="CWY3" s="217"/>
      <c r="CWZ3" s="217"/>
      <c r="CXA3" s="217"/>
      <c r="CXB3" s="217"/>
      <c r="CXC3" s="217"/>
      <c r="CXD3" s="217"/>
      <c r="CXE3" s="217"/>
      <c r="CXF3" s="217"/>
      <c r="CXG3" s="217"/>
      <c r="CXH3" s="217"/>
      <c r="CXI3" s="217"/>
      <c r="CXJ3" s="217"/>
      <c r="CXK3" s="217"/>
      <c r="CXL3" s="217"/>
      <c r="CXM3" s="217"/>
      <c r="CXN3" s="217"/>
      <c r="CXO3" s="217"/>
      <c r="CXP3" s="217"/>
      <c r="CXQ3" s="217"/>
      <c r="CXR3" s="217"/>
      <c r="CXS3" s="217"/>
      <c r="CXT3" s="217"/>
      <c r="CXU3" s="217"/>
      <c r="CXV3" s="217"/>
      <c r="CXW3" s="217"/>
      <c r="CXX3" s="217"/>
      <c r="CXY3" s="217"/>
      <c r="CXZ3" s="217"/>
      <c r="CYA3" s="217"/>
      <c r="CYB3" s="217"/>
      <c r="CYC3" s="217"/>
      <c r="CYD3" s="217"/>
      <c r="CYE3" s="217"/>
      <c r="CYF3" s="217"/>
      <c r="CYG3" s="217"/>
      <c r="CYH3" s="217"/>
      <c r="CYI3" s="217"/>
      <c r="CYJ3" s="217"/>
      <c r="CYK3" s="217"/>
      <c r="CYL3" s="217"/>
      <c r="CYM3" s="217"/>
      <c r="CYN3" s="217"/>
      <c r="CYO3" s="217"/>
      <c r="CYP3" s="217"/>
      <c r="CYQ3" s="217"/>
      <c r="CYR3" s="217"/>
      <c r="CYS3" s="217"/>
      <c r="CYT3" s="217"/>
      <c r="CYU3" s="217"/>
      <c r="CYV3" s="217"/>
      <c r="CYW3" s="217"/>
      <c r="CYX3" s="217"/>
      <c r="CYY3" s="217"/>
      <c r="CYZ3" s="217"/>
      <c r="CZA3" s="217"/>
      <c r="CZB3" s="217"/>
      <c r="CZC3" s="217"/>
      <c r="CZD3" s="217"/>
      <c r="CZE3" s="217"/>
      <c r="CZF3" s="217"/>
      <c r="CZG3" s="217"/>
      <c r="CZH3" s="217"/>
      <c r="CZI3" s="217"/>
      <c r="CZJ3" s="217"/>
      <c r="CZK3" s="217"/>
      <c r="CZL3" s="217"/>
      <c r="CZM3" s="217"/>
      <c r="CZN3" s="217"/>
      <c r="CZO3" s="217"/>
      <c r="CZP3" s="217"/>
      <c r="CZQ3" s="217"/>
      <c r="CZR3" s="217"/>
      <c r="CZS3" s="217"/>
      <c r="CZT3" s="217"/>
      <c r="CZU3" s="217"/>
      <c r="CZV3" s="217"/>
      <c r="CZW3" s="217"/>
      <c r="CZX3" s="217"/>
      <c r="CZY3" s="217"/>
      <c r="CZZ3" s="217"/>
      <c r="DAA3" s="217"/>
      <c r="DAB3" s="217"/>
      <c r="DAC3" s="217"/>
      <c r="DAD3" s="217"/>
      <c r="DAE3" s="217"/>
      <c r="DAF3" s="217"/>
      <c r="DAG3" s="217"/>
      <c r="DAH3" s="217"/>
      <c r="DAI3" s="217"/>
      <c r="DAJ3" s="217"/>
      <c r="DAK3" s="217"/>
      <c r="DAL3" s="217"/>
      <c r="DAM3" s="217"/>
      <c r="DAN3" s="217"/>
      <c r="DAO3" s="217"/>
      <c r="DAP3" s="217"/>
      <c r="DAQ3" s="217"/>
      <c r="DAR3" s="217"/>
      <c r="DAS3" s="217"/>
      <c r="DAT3" s="217"/>
      <c r="DAU3" s="217"/>
      <c r="DAV3" s="217"/>
      <c r="DAW3" s="217"/>
      <c r="DAX3" s="217"/>
      <c r="DAY3" s="217"/>
      <c r="DAZ3" s="217"/>
      <c r="DBA3" s="217"/>
      <c r="DBB3" s="217"/>
      <c r="DBC3" s="217"/>
      <c r="DBD3" s="217"/>
      <c r="DBE3" s="217"/>
      <c r="DBF3" s="217"/>
      <c r="DBG3" s="217"/>
      <c r="DBH3" s="217"/>
      <c r="DBI3" s="217"/>
      <c r="DBJ3" s="217"/>
      <c r="DBK3" s="217"/>
      <c r="DBL3" s="217"/>
      <c r="DBM3" s="217"/>
      <c r="DBN3" s="217"/>
      <c r="DBO3" s="217"/>
      <c r="DBP3" s="217"/>
      <c r="DBQ3" s="217"/>
      <c r="DBR3" s="217"/>
      <c r="DBS3" s="217"/>
      <c r="DBT3" s="217"/>
      <c r="DBU3" s="217"/>
      <c r="DBV3" s="217"/>
      <c r="DBW3" s="217"/>
      <c r="DBX3" s="217"/>
      <c r="DBY3" s="217"/>
      <c r="DBZ3" s="217"/>
      <c r="DCA3" s="217"/>
      <c r="DCB3" s="217"/>
      <c r="DCC3" s="217"/>
      <c r="DCD3" s="217"/>
      <c r="DCE3" s="217"/>
      <c r="DCF3" s="217"/>
      <c r="DCG3" s="217"/>
      <c r="DCH3" s="217"/>
      <c r="DCI3" s="217"/>
      <c r="DCJ3" s="217"/>
      <c r="DCK3" s="217"/>
      <c r="DCL3" s="217"/>
      <c r="DCM3" s="217"/>
      <c r="DCN3" s="217"/>
      <c r="DCO3" s="217"/>
      <c r="DCP3" s="217"/>
      <c r="DCQ3" s="217"/>
      <c r="DCR3" s="217"/>
      <c r="DCS3" s="217"/>
      <c r="DCT3" s="217"/>
      <c r="DCU3" s="217"/>
      <c r="DCV3" s="217"/>
      <c r="DCW3" s="217"/>
      <c r="DCX3" s="217"/>
      <c r="DCY3" s="217"/>
      <c r="DCZ3" s="217"/>
      <c r="DDA3" s="217"/>
      <c r="DDB3" s="217"/>
      <c r="DDC3" s="217"/>
      <c r="DDD3" s="217"/>
      <c r="DDE3" s="217"/>
      <c r="DDF3" s="217"/>
      <c r="DDG3" s="217"/>
      <c r="DDH3" s="217"/>
      <c r="DDI3" s="217"/>
      <c r="DDJ3" s="217"/>
      <c r="DDK3" s="217"/>
      <c r="DDL3" s="217"/>
      <c r="DDM3" s="217"/>
      <c r="DDN3" s="217"/>
      <c r="DDO3" s="217"/>
      <c r="DDP3" s="217"/>
      <c r="DDQ3" s="217"/>
      <c r="DDR3" s="217"/>
      <c r="DDS3" s="217"/>
      <c r="DDT3" s="217"/>
      <c r="DDU3" s="217"/>
      <c r="DDV3" s="217"/>
      <c r="DDW3" s="217"/>
      <c r="DDX3" s="217"/>
      <c r="DDY3" s="217"/>
      <c r="DDZ3" s="217"/>
      <c r="DEA3" s="217"/>
      <c r="DEB3" s="217"/>
      <c r="DEC3" s="217"/>
      <c r="DED3" s="217"/>
      <c r="DEE3" s="217"/>
      <c r="DEF3" s="217"/>
      <c r="DEG3" s="217"/>
      <c r="DEH3" s="217"/>
      <c r="DEI3" s="217"/>
      <c r="DEJ3" s="217"/>
      <c r="DEK3" s="217"/>
      <c r="DEL3" s="217"/>
      <c r="DEM3" s="217"/>
      <c r="DEN3" s="217"/>
      <c r="DEO3" s="217"/>
      <c r="DEP3" s="217"/>
      <c r="DEQ3" s="217"/>
      <c r="DER3" s="217"/>
      <c r="DES3" s="217"/>
      <c r="DET3" s="217"/>
      <c r="DEU3" s="217"/>
      <c r="DEV3" s="217"/>
      <c r="DEW3" s="217"/>
      <c r="DEX3" s="217"/>
      <c r="DEY3" s="217"/>
      <c r="DEZ3" s="217"/>
      <c r="DFA3" s="217"/>
      <c r="DFB3" s="217"/>
      <c r="DFC3" s="217"/>
      <c r="DFD3" s="217"/>
      <c r="DFE3" s="217"/>
      <c r="DFF3" s="217"/>
      <c r="DFG3" s="217"/>
      <c r="DFH3" s="217"/>
      <c r="DFI3" s="217"/>
      <c r="DFJ3" s="217"/>
      <c r="DFK3" s="217"/>
      <c r="DFL3" s="217"/>
      <c r="DFM3" s="217"/>
      <c r="DFN3" s="217"/>
      <c r="DFO3" s="217"/>
      <c r="DFP3" s="217"/>
      <c r="DFQ3" s="217"/>
      <c r="DFR3" s="217"/>
      <c r="DFS3" s="217"/>
      <c r="DFT3" s="217"/>
      <c r="DFU3" s="217"/>
      <c r="DFV3" s="217"/>
      <c r="DFW3" s="217"/>
      <c r="DFX3" s="217"/>
      <c r="DFY3" s="217"/>
      <c r="DFZ3" s="217"/>
      <c r="DGA3" s="217"/>
      <c r="DGB3" s="217"/>
      <c r="DGC3" s="217"/>
      <c r="DGD3" s="217"/>
      <c r="DGE3" s="217"/>
      <c r="DGF3" s="217"/>
      <c r="DGG3" s="217"/>
      <c r="DGH3" s="217"/>
      <c r="DGI3" s="217"/>
      <c r="DGJ3" s="217"/>
      <c r="DGK3" s="217"/>
      <c r="DGL3" s="217"/>
      <c r="DGM3" s="217"/>
      <c r="DGN3" s="217"/>
      <c r="DGO3" s="217"/>
      <c r="DGP3" s="217"/>
      <c r="DGQ3" s="217"/>
      <c r="DGR3" s="217"/>
      <c r="DGS3" s="217"/>
      <c r="DGT3" s="217"/>
      <c r="DGU3" s="217"/>
      <c r="DGV3" s="217"/>
      <c r="DGW3" s="217"/>
      <c r="DGX3" s="217"/>
      <c r="DGY3" s="217"/>
      <c r="DGZ3" s="217"/>
      <c r="DHA3" s="217"/>
      <c r="DHB3" s="217"/>
      <c r="DHC3" s="217"/>
      <c r="DHD3" s="217"/>
      <c r="DHE3" s="217"/>
      <c r="DHF3" s="217"/>
      <c r="DHG3" s="217"/>
      <c r="DHH3" s="217"/>
      <c r="DHI3" s="217"/>
      <c r="DHJ3" s="217"/>
      <c r="DHK3" s="217"/>
      <c r="DHL3" s="217"/>
      <c r="DHM3" s="217"/>
      <c r="DHN3" s="217"/>
      <c r="DHO3" s="217"/>
      <c r="DHP3" s="217"/>
      <c r="DHQ3" s="217"/>
      <c r="DHR3" s="217"/>
      <c r="DHS3" s="217"/>
      <c r="DHT3" s="217"/>
      <c r="DHU3" s="217"/>
      <c r="DHV3" s="217"/>
      <c r="DHW3" s="217"/>
      <c r="DHX3" s="217"/>
      <c r="DHY3" s="217"/>
      <c r="DHZ3" s="217"/>
      <c r="DIA3" s="217"/>
      <c r="DIB3" s="217"/>
      <c r="DIC3" s="217"/>
      <c r="DID3" s="217"/>
      <c r="DIE3" s="217"/>
      <c r="DIF3" s="217"/>
      <c r="DIG3" s="217"/>
      <c r="DIH3" s="217"/>
      <c r="DII3" s="217"/>
      <c r="DIJ3" s="217"/>
      <c r="DIK3" s="217"/>
      <c r="DIL3" s="217"/>
      <c r="DIM3" s="217"/>
      <c r="DIN3" s="217"/>
      <c r="DIO3" s="217"/>
      <c r="DIP3" s="217"/>
      <c r="DIQ3" s="217"/>
      <c r="DIR3" s="217"/>
      <c r="DIS3" s="217"/>
      <c r="DIT3" s="217"/>
      <c r="DIU3" s="217"/>
      <c r="DIV3" s="217"/>
      <c r="DIW3" s="217"/>
      <c r="DIX3" s="217"/>
      <c r="DIY3" s="217"/>
      <c r="DIZ3" s="217"/>
      <c r="DJA3" s="217"/>
      <c r="DJB3" s="217"/>
      <c r="DJC3" s="217"/>
      <c r="DJD3" s="217"/>
      <c r="DJE3" s="217"/>
      <c r="DJF3" s="217"/>
      <c r="DJG3" s="217"/>
      <c r="DJH3" s="217"/>
      <c r="DJI3" s="217"/>
      <c r="DJJ3" s="217"/>
      <c r="DJK3" s="217"/>
      <c r="DJL3" s="217"/>
      <c r="DJM3" s="217"/>
      <c r="DJN3" s="217"/>
      <c r="DJO3" s="217"/>
      <c r="DJP3" s="217"/>
      <c r="DJQ3" s="217"/>
      <c r="DJR3" s="217"/>
      <c r="DJS3" s="217"/>
      <c r="DJT3" s="217"/>
      <c r="DJU3" s="217"/>
      <c r="DJV3" s="217"/>
      <c r="DJW3" s="217"/>
      <c r="DJX3" s="217"/>
      <c r="DJY3" s="217"/>
      <c r="DJZ3" s="217"/>
      <c r="DKA3" s="217"/>
      <c r="DKB3" s="217"/>
      <c r="DKC3" s="217"/>
      <c r="DKD3" s="217"/>
      <c r="DKE3" s="217"/>
      <c r="DKF3" s="217"/>
      <c r="DKG3" s="217"/>
      <c r="DKH3" s="217"/>
      <c r="DKI3" s="217"/>
      <c r="DKJ3" s="217"/>
      <c r="DKK3" s="217"/>
      <c r="DKL3" s="217"/>
      <c r="DKM3" s="217"/>
      <c r="DKN3" s="217"/>
      <c r="DKO3" s="217"/>
      <c r="DKP3" s="217"/>
      <c r="DKQ3" s="217"/>
      <c r="DKR3" s="217"/>
      <c r="DKS3" s="217"/>
      <c r="DKT3" s="217"/>
      <c r="DKU3" s="217"/>
      <c r="DKV3" s="217"/>
      <c r="DKW3" s="217"/>
      <c r="DKX3" s="217"/>
      <c r="DKY3" s="217"/>
      <c r="DKZ3" s="217"/>
      <c r="DLA3" s="217"/>
      <c r="DLB3" s="217"/>
      <c r="DLC3" s="217"/>
      <c r="DLD3" s="217"/>
      <c r="DLE3" s="217"/>
      <c r="DLF3" s="217"/>
      <c r="DLG3" s="217"/>
      <c r="DLH3" s="217"/>
      <c r="DLI3" s="217"/>
      <c r="DLJ3" s="217"/>
      <c r="DLK3" s="217"/>
      <c r="DLL3" s="217"/>
      <c r="DLM3" s="217"/>
      <c r="DLN3" s="217"/>
      <c r="DLO3" s="217"/>
      <c r="DLP3" s="217"/>
      <c r="DLQ3" s="217"/>
      <c r="DLR3" s="217"/>
      <c r="DLS3" s="217"/>
      <c r="DLT3" s="217"/>
      <c r="DLU3" s="217"/>
      <c r="DLV3" s="217"/>
      <c r="DLW3" s="217"/>
      <c r="DLX3" s="217"/>
      <c r="DLY3" s="217"/>
      <c r="DLZ3" s="217"/>
      <c r="DMA3" s="217"/>
      <c r="DMB3" s="217"/>
      <c r="DMC3" s="217"/>
      <c r="DMD3" s="217"/>
      <c r="DME3" s="217"/>
      <c r="DMF3" s="217"/>
      <c r="DMG3" s="217"/>
      <c r="DMH3" s="217"/>
      <c r="DMI3" s="217"/>
      <c r="DMJ3" s="217"/>
      <c r="DMK3" s="217"/>
      <c r="DML3" s="217"/>
      <c r="DMM3" s="217"/>
      <c r="DMN3" s="217"/>
      <c r="DMO3" s="217"/>
      <c r="DMP3" s="217"/>
      <c r="DMQ3" s="217"/>
      <c r="DMR3" s="217"/>
      <c r="DMS3" s="217"/>
      <c r="DMT3" s="217"/>
      <c r="DMU3" s="217"/>
      <c r="DMV3" s="217"/>
      <c r="DMW3" s="217"/>
      <c r="DMX3" s="217"/>
      <c r="DMY3" s="217"/>
      <c r="DMZ3" s="217"/>
      <c r="DNA3" s="217"/>
      <c r="DNB3" s="217"/>
      <c r="DNC3" s="217"/>
      <c r="DND3" s="217"/>
      <c r="DNE3" s="217"/>
      <c r="DNF3" s="217"/>
      <c r="DNG3" s="217"/>
      <c r="DNH3" s="217"/>
      <c r="DNI3" s="217"/>
      <c r="DNJ3" s="217"/>
      <c r="DNK3" s="217"/>
      <c r="DNL3" s="217"/>
      <c r="DNM3" s="217"/>
      <c r="DNN3" s="217"/>
      <c r="DNO3" s="217"/>
      <c r="DNP3" s="217"/>
      <c r="DNQ3" s="217"/>
      <c r="DNR3" s="217"/>
      <c r="DNS3" s="217"/>
      <c r="DNT3" s="217"/>
      <c r="DNU3" s="217"/>
      <c r="DNV3" s="217"/>
      <c r="DNW3" s="217"/>
      <c r="DNX3" s="217"/>
      <c r="DNY3" s="217"/>
      <c r="DNZ3" s="217"/>
      <c r="DOA3" s="217"/>
      <c r="DOB3" s="217"/>
      <c r="DOC3" s="217"/>
      <c r="DOD3" s="217"/>
      <c r="DOE3" s="217"/>
      <c r="DOF3" s="217"/>
      <c r="DOG3" s="217"/>
      <c r="DOH3" s="217"/>
      <c r="DOI3" s="217"/>
      <c r="DOJ3" s="217"/>
      <c r="DOK3" s="217"/>
      <c r="DOL3" s="217"/>
      <c r="DOM3" s="217"/>
      <c r="DON3" s="217"/>
      <c r="DOO3" s="217"/>
      <c r="DOP3" s="217"/>
      <c r="DOQ3" s="217"/>
      <c r="DOR3" s="217"/>
      <c r="DOS3" s="217"/>
      <c r="DOT3" s="217"/>
      <c r="DOU3" s="217"/>
      <c r="DOV3" s="217"/>
      <c r="DOW3" s="217"/>
      <c r="DOX3" s="217"/>
      <c r="DOY3" s="217"/>
      <c r="DOZ3" s="217"/>
      <c r="DPA3" s="217"/>
      <c r="DPB3" s="217"/>
      <c r="DPC3" s="217"/>
      <c r="DPD3" s="217"/>
      <c r="DPE3" s="217"/>
      <c r="DPF3" s="217"/>
      <c r="DPG3" s="217"/>
      <c r="DPH3" s="217"/>
      <c r="DPI3" s="217"/>
      <c r="DPJ3" s="217"/>
      <c r="DPK3" s="217"/>
      <c r="DPL3" s="217"/>
      <c r="DPM3" s="217"/>
      <c r="DPN3" s="217"/>
      <c r="DPO3" s="217"/>
      <c r="DPP3" s="217"/>
      <c r="DPQ3" s="217"/>
      <c r="DPR3" s="217"/>
      <c r="DPS3" s="217"/>
      <c r="DPT3" s="217"/>
      <c r="DPU3" s="217"/>
      <c r="DPV3" s="217"/>
      <c r="DPW3" s="217"/>
      <c r="DPX3" s="217"/>
      <c r="DPY3" s="217"/>
      <c r="DPZ3" s="217"/>
      <c r="DQA3" s="217"/>
      <c r="DQB3" s="217"/>
      <c r="DQC3" s="217"/>
      <c r="DQD3" s="217"/>
      <c r="DQE3" s="217"/>
      <c r="DQF3" s="217"/>
      <c r="DQG3" s="217"/>
      <c r="DQH3" s="217"/>
      <c r="DQI3" s="217"/>
      <c r="DQJ3" s="217"/>
      <c r="DQK3" s="217"/>
      <c r="DQL3" s="217"/>
      <c r="DQM3" s="217"/>
      <c r="DQN3" s="217"/>
      <c r="DQO3" s="217"/>
      <c r="DQP3" s="217"/>
      <c r="DQQ3" s="217"/>
      <c r="DQR3" s="217"/>
      <c r="DQS3" s="217"/>
      <c r="DQT3" s="217"/>
      <c r="DQU3" s="217"/>
      <c r="DQV3" s="217"/>
      <c r="DQW3" s="217"/>
      <c r="DQX3" s="217"/>
      <c r="DQY3" s="217"/>
      <c r="DQZ3" s="217"/>
      <c r="DRA3" s="217"/>
      <c r="DRB3" s="217"/>
      <c r="DRC3" s="217"/>
      <c r="DRD3" s="217"/>
      <c r="DRE3" s="217"/>
      <c r="DRF3" s="217"/>
      <c r="DRG3" s="217"/>
      <c r="DRH3" s="217"/>
      <c r="DRI3" s="217"/>
      <c r="DRJ3" s="217"/>
      <c r="DRK3" s="217"/>
      <c r="DRL3" s="217"/>
      <c r="DRM3" s="217"/>
      <c r="DRN3" s="217"/>
      <c r="DRO3" s="217"/>
      <c r="DRP3" s="217"/>
      <c r="DRQ3" s="217"/>
      <c r="DRR3" s="217"/>
      <c r="DRS3" s="217"/>
      <c r="DRT3" s="217"/>
      <c r="DRU3" s="217"/>
      <c r="DRV3" s="217"/>
      <c r="DRW3" s="217"/>
      <c r="DRX3" s="217"/>
      <c r="DRY3" s="217"/>
      <c r="DRZ3" s="217"/>
      <c r="DSA3" s="217"/>
      <c r="DSB3" s="217"/>
      <c r="DSC3" s="217"/>
      <c r="DSD3" s="217"/>
      <c r="DSE3" s="217"/>
      <c r="DSF3" s="217"/>
      <c r="DSG3" s="217"/>
      <c r="DSH3" s="217"/>
      <c r="DSI3" s="217"/>
      <c r="DSJ3" s="217"/>
      <c r="DSK3" s="217"/>
      <c r="DSL3" s="217"/>
      <c r="DSM3" s="217"/>
      <c r="DSN3" s="217"/>
      <c r="DSO3" s="217"/>
      <c r="DSP3" s="217"/>
      <c r="DSQ3" s="217"/>
      <c r="DSR3" s="217"/>
      <c r="DSS3" s="217"/>
      <c r="DST3" s="217"/>
      <c r="DSU3" s="217"/>
      <c r="DSV3" s="217"/>
      <c r="DSW3" s="217"/>
      <c r="DSX3" s="217"/>
      <c r="DSY3" s="217"/>
      <c r="DSZ3" s="217"/>
      <c r="DTA3" s="217"/>
      <c r="DTB3" s="217"/>
      <c r="DTC3" s="217"/>
      <c r="DTD3" s="217"/>
      <c r="DTE3" s="217"/>
      <c r="DTF3" s="217"/>
      <c r="DTG3" s="217"/>
      <c r="DTH3" s="217"/>
      <c r="DTI3" s="217"/>
      <c r="DTJ3" s="217"/>
      <c r="DTK3" s="217"/>
      <c r="DTL3" s="217"/>
      <c r="DTM3" s="217"/>
      <c r="DTN3" s="217"/>
      <c r="DTO3" s="217"/>
      <c r="DTP3" s="217"/>
      <c r="DTQ3" s="217"/>
      <c r="DTR3" s="217"/>
      <c r="DTS3" s="217"/>
      <c r="DTT3" s="217"/>
      <c r="DTU3" s="217"/>
      <c r="DTV3" s="217"/>
      <c r="DTW3" s="217"/>
      <c r="DTX3" s="217"/>
      <c r="DTY3" s="217"/>
      <c r="DTZ3" s="217"/>
      <c r="DUA3" s="217"/>
      <c r="DUB3" s="217"/>
      <c r="DUC3" s="217"/>
      <c r="DUD3" s="217"/>
      <c r="DUE3" s="217"/>
      <c r="DUF3" s="217"/>
      <c r="DUG3" s="217"/>
      <c r="DUH3" s="217"/>
      <c r="DUI3" s="217"/>
      <c r="DUJ3" s="217"/>
      <c r="DUK3" s="217"/>
      <c r="DUL3" s="217"/>
      <c r="DUM3" s="217"/>
      <c r="DUN3" s="217"/>
      <c r="DUO3" s="217"/>
      <c r="DUP3" s="217"/>
      <c r="DUQ3" s="217"/>
      <c r="DUR3" s="217"/>
      <c r="DUS3" s="217"/>
      <c r="DUT3" s="217"/>
      <c r="DUU3" s="217"/>
      <c r="DUV3" s="217"/>
      <c r="DUW3" s="217"/>
      <c r="DUX3" s="217"/>
      <c r="DUY3" s="217"/>
      <c r="DUZ3" s="217"/>
      <c r="DVA3" s="217"/>
      <c r="DVB3" s="217"/>
      <c r="DVC3" s="217"/>
      <c r="DVD3" s="217"/>
      <c r="DVE3" s="217"/>
      <c r="DVF3" s="217"/>
      <c r="DVG3" s="217"/>
      <c r="DVH3" s="217"/>
      <c r="DVI3" s="217"/>
      <c r="DVJ3" s="217"/>
      <c r="DVK3" s="217"/>
      <c r="DVL3" s="217"/>
      <c r="DVM3" s="217"/>
      <c r="DVN3" s="217"/>
      <c r="DVO3" s="217"/>
      <c r="DVP3" s="217"/>
      <c r="DVQ3" s="217"/>
      <c r="DVR3" s="217"/>
      <c r="DVS3" s="217"/>
      <c r="DVT3" s="217"/>
      <c r="DVU3" s="217"/>
      <c r="DVV3" s="217"/>
      <c r="DVW3" s="217"/>
      <c r="DVX3" s="217"/>
      <c r="DVY3" s="217"/>
      <c r="DVZ3" s="217"/>
      <c r="DWA3" s="217"/>
      <c r="DWB3" s="217"/>
      <c r="DWC3" s="217"/>
      <c r="DWD3" s="217"/>
      <c r="DWE3" s="217"/>
      <c r="DWF3" s="217"/>
      <c r="DWG3" s="217"/>
      <c r="DWH3" s="217"/>
      <c r="DWI3" s="217"/>
      <c r="DWJ3" s="217"/>
      <c r="DWK3" s="217"/>
      <c r="DWL3" s="217"/>
      <c r="DWM3" s="217"/>
      <c r="DWN3" s="217"/>
      <c r="DWO3" s="217"/>
      <c r="DWP3" s="217"/>
      <c r="DWQ3" s="217"/>
      <c r="DWR3" s="217"/>
      <c r="DWS3" s="217"/>
      <c r="DWT3" s="217"/>
      <c r="DWU3" s="217"/>
      <c r="DWV3" s="217"/>
      <c r="DWW3" s="217"/>
      <c r="DWX3" s="217"/>
      <c r="DWY3" s="217"/>
      <c r="DWZ3" s="217"/>
      <c r="DXA3" s="217"/>
      <c r="DXB3" s="217"/>
      <c r="DXC3" s="217"/>
      <c r="DXD3" s="217"/>
      <c r="DXE3" s="217"/>
      <c r="DXF3" s="217"/>
      <c r="DXG3" s="217"/>
      <c r="DXH3" s="217"/>
      <c r="DXI3" s="217"/>
      <c r="DXJ3" s="217"/>
      <c r="DXK3" s="217"/>
      <c r="DXL3" s="217"/>
      <c r="DXM3" s="217"/>
      <c r="DXN3" s="217"/>
      <c r="DXO3" s="217"/>
      <c r="DXP3" s="217"/>
      <c r="DXQ3" s="217"/>
      <c r="DXR3" s="217"/>
      <c r="DXS3" s="217"/>
      <c r="DXT3" s="217"/>
      <c r="DXU3" s="217"/>
      <c r="DXV3" s="217"/>
      <c r="DXW3" s="217"/>
      <c r="DXX3" s="217"/>
      <c r="DXY3" s="217"/>
      <c r="DXZ3" s="217"/>
      <c r="DYA3" s="217"/>
      <c r="DYB3" s="217"/>
      <c r="DYC3" s="217"/>
      <c r="DYD3" s="217"/>
      <c r="DYE3" s="217"/>
      <c r="DYF3" s="217"/>
      <c r="DYG3" s="217"/>
      <c r="DYH3" s="217"/>
      <c r="DYI3" s="217"/>
      <c r="DYJ3" s="217"/>
      <c r="DYK3" s="217"/>
      <c r="DYL3" s="217"/>
      <c r="DYM3" s="217"/>
      <c r="DYN3" s="217"/>
      <c r="DYO3" s="217"/>
      <c r="DYP3" s="217"/>
      <c r="DYQ3" s="217"/>
      <c r="DYR3" s="217"/>
      <c r="DYS3" s="217"/>
      <c r="DYT3" s="217"/>
      <c r="DYU3" s="217"/>
      <c r="DYV3" s="217"/>
      <c r="DYW3" s="217"/>
      <c r="DYX3" s="217"/>
      <c r="DYY3" s="217"/>
      <c r="DYZ3" s="217"/>
      <c r="DZA3" s="217"/>
      <c r="DZB3" s="217"/>
      <c r="DZC3" s="217"/>
      <c r="DZD3" s="217"/>
      <c r="DZE3" s="217"/>
      <c r="DZF3" s="217"/>
      <c r="DZG3" s="217"/>
      <c r="DZH3" s="217"/>
      <c r="DZI3" s="217"/>
      <c r="DZJ3" s="217"/>
      <c r="DZK3" s="217"/>
      <c r="DZL3" s="217"/>
      <c r="DZM3" s="217"/>
      <c r="DZN3" s="217"/>
      <c r="DZO3" s="217"/>
      <c r="DZP3" s="217"/>
      <c r="DZQ3" s="217"/>
      <c r="DZR3" s="217"/>
      <c r="DZS3" s="217"/>
      <c r="DZT3" s="217"/>
      <c r="DZU3" s="217"/>
      <c r="DZV3" s="217"/>
      <c r="DZW3" s="217"/>
      <c r="DZX3" s="217"/>
      <c r="DZY3" s="217"/>
      <c r="DZZ3" s="217"/>
      <c r="EAA3" s="217"/>
      <c r="EAB3" s="217"/>
      <c r="EAC3" s="217"/>
      <c r="EAD3" s="217"/>
      <c r="EAE3" s="217"/>
      <c r="EAF3" s="217"/>
      <c r="EAG3" s="217"/>
      <c r="EAH3" s="217"/>
      <c r="EAI3" s="217"/>
      <c r="EAJ3" s="217"/>
      <c r="EAK3" s="217"/>
      <c r="EAL3" s="217"/>
      <c r="EAM3" s="217"/>
      <c r="EAN3" s="217"/>
      <c r="EAO3" s="217"/>
      <c r="EAP3" s="217"/>
      <c r="EAQ3" s="217"/>
      <c r="EAR3" s="217"/>
      <c r="EAS3" s="217"/>
      <c r="EAT3" s="217"/>
      <c r="EAU3" s="217"/>
      <c r="EAV3" s="217"/>
      <c r="EAW3" s="217"/>
      <c r="EAX3" s="217"/>
      <c r="EAY3" s="217"/>
      <c r="EAZ3" s="217"/>
      <c r="EBA3" s="217"/>
      <c r="EBB3" s="217"/>
      <c r="EBC3" s="217"/>
      <c r="EBD3" s="217"/>
      <c r="EBE3" s="217"/>
      <c r="EBF3" s="217"/>
      <c r="EBG3" s="217"/>
      <c r="EBH3" s="217"/>
      <c r="EBI3" s="217"/>
      <c r="EBJ3" s="217"/>
      <c r="EBK3" s="217"/>
      <c r="EBL3" s="217"/>
      <c r="EBM3" s="217"/>
      <c r="EBN3" s="217"/>
      <c r="EBO3" s="217"/>
      <c r="EBP3" s="217"/>
      <c r="EBQ3" s="217"/>
      <c r="EBR3" s="217"/>
      <c r="EBS3" s="217"/>
      <c r="EBT3" s="217"/>
      <c r="EBU3" s="217"/>
      <c r="EBV3" s="217"/>
      <c r="EBW3" s="217"/>
      <c r="EBX3" s="217"/>
      <c r="EBY3" s="217"/>
      <c r="EBZ3" s="217"/>
      <c r="ECA3" s="217"/>
      <c r="ECB3" s="217"/>
      <c r="ECC3" s="217"/>
      <c r="ECD3" s="217"/>
      <c r="ECE3" s="217"/>
      <c r="ECF3" s="217"/>
      <c r="ECG3" s="217"/>
      <c r="ECH3" s="217"/>
      <c r="ECI3" s="217"/>
      <c r="ECJ3" s="217"/>
      <c r="ECK3" s="217"/>
      <c r="ECL3" s="217"/>
      <c r="ECM3" s="217"/>
      <c r="ECN3" s="217"/>
      <c r="ECO3" s="217"/>
      <c r="ECP3" s="217"/>
      <c r="ECQ3" s="217"/>
      <c r="ECR3" s="217"/>
      <c r="ECS3" s="217"/>
      <c r="ECT3" s="217"/>
      <c r="ECU3" s="217"/>
      <c r="ECV3" s="217"/>
      <c r="ECW3" s="217"/>
      <c r="ECX3" s="217"/>
      <c r="ECY3" s="217"/>
      <c r="ECZ3" s="217"/>
      <c r="EDA3" s="217"/>
      <c r="EDB3" s="217"/>
      <c r="EDC3" s="217"/>
      <c r="EDD3" s="217"/>
      <c r="EDE3" s="217"/>
      <c r="EDF3" s="217"/>
      <c r="EDG3" s="217"/>
      <c r="EDH3" s="217"/>
      <c r="EDI3" s="217"/>
      <c r="EDJ3" s="217"/>
      <c r="EDK3" s="217"/>
      <c r="EDL3" s="217"/>
      <c r="EDM3" s="217"/>
      <c r="EDN3" s="217"/>
      <c r="EDO3" s="217"/>
      <c r="EDP3" s="217"/>
      <c r="EDQ3" s="217"/>
      <c r="EDR3" s="217"/>
      <c r="EDS3" s="217"/>
      <c r="EDT3" s="217"/>
      <c r="EDU3" s="217"/>
      <c r="EDV3" s="217"/>
      <c r="EDW3" s="217"/>
      <c r="EDX3" s="217"/>
      <c r="EDY3" s="217"/>
      <c r="EDZ3" s="217"/>
      <c r="EEA3" s="217"/>
      <c r="EEB3" s="217"/>
      <c r="EEC3" s="217"/>
      <c r="EED3" s="217"/>
      <c r="EEE3" s="217"/>
      <c r="EEF3" s="217"/>
      <c r="EEG3" s="217"/>
      <c r="EEH3" s="217"/>
      <c r="EEI3" s="217"/>
      <c r="EEJ3" s="217"/>
      <c r="EEK3" s="217"/>
      <c r="EEL3" s="217"/>
      <c r="EEM3" s="217"/>
      <c r="EEN3" s="217"/>
      <c r="EEO3" s="217"/>
      <c r="EEP3" s="217"/>
      <c r="EEQ3" s="217"/>
      <c r="EER3" s="217"/>
      <c r="EES3" s="217"/>
      <c r="EET3" s="217"/>
      <c r="EEU3" s="217"/>
      <c r="EEV3" s="217"/>
      <c r="EEW3" s="217"/>
      <c r="EEX3" s="217"/>
      <c r="EEY3" s="217"/>
      <c r="EEZ3" s="217"/>
      <c r="EFA3" s="217"/>
      <c r="EFB3" s="217"/>
      <c r="EFC3" s="217"/>
      <c r="EFD3" s="217"/>
      <c r="EFE3" s="217"/>
      <c r="EFF3" s="217"/>
      <c r="EFG3" s="217"/>
      <c r="EFH3" s="217"/>
      <c r="EFI3" s="217"/>
      <c r="EFJ3" s="217"/>
      <c r="EFK3" s="217"/>
      <c r="EFL3" s="217"/>
      <c r="EFM3" s="217"/>
      <c r="EFN3" s="217"/>
      <c r="EFO3" s="217"/>
      <c r="EFP3" s="217"/>
      <c r="EFQ3" s="217"/>
      <c r="EFR3" s="217"/>
      <c r="EFS3" s="217"/>
      <c r="EFT3" s="217"/>
      <c r="EFU3" s="217"/>
      <c r="EFV3" s="217"/>
      <c r="EFW3" s="217"/>
      <c r="EFX3" s="217"/>
      <c r="EFY3" s="217"/>
      <c r="EFZ3" s="217"/>
      <c r="EGA3" s="217"/>
      <c r="EGB3" s="217"/>
      <c r="EGC3" s="217"/>
      <c r="EGD3" s="217"/>
      <c r="EGE3" s="217"/>
      <c r="EGF3" s="217"/>
      <c r="EGG3" s="217"/>
      <c r="EGH3" s="217"/>
      <c r="EGI3" s="217"/>
      <c r="EGJ3" s="217"/>
      <c r="EGK3" s="217"/>
      <c r="EGL3" s="217"/>
      <c r="EGM3" s="217"/>
      <c r="EGN3" s="217"/>
      <c r="EGO3" s="217"/>
      <c r="EGP3" s="217"/>
      <c r="EGQ3" s="217"/>
      <c r="EGR3" s="217"/>
      <c r="EGS3" s="217"/>
      <c r="EGT3" s="217"/>
      <c r="EGU3" s="217"/>
      <c r="EGV3" s="217"/>
      <c r="EGW3" s="217"/>
      <c r="EGX3" s="217"/>
      <c r="EGY3" s="217"/>
      <c r="EGZ3" s="217"/>
      <c r="EHA3" s="217"/>
      <c r="EHB3" s="217"/>
      <c r="EHC3" s="217"/>
      <c r="EHD3" s="217"/>
      <c r="EHE3" s="217"/>
      <c r="EHF3" s="217"/>
      <c r="EHG3" s="217"/>
      <c r="EHH3" s="217"/>
      <c r="EHI3" s="217"/>
      <c r="EHJ3" s="217"/>
      <c r="EHK3" s="217"/>
      <c r="EHL3" s="217"/>
      <c r="EHM3" s="217"/>
      <c r="EHN3" s="217"/>
      <c r="EHO3" s="217"/>
      <c r="EHP3" s="217"/>
      <c r="EHQ3" s="217"/>
      <c r="EHR3" s="217"/>
      <c r="EHS3" s="217"/>
      <c r="EHT3" s="217"/>
      <c r="EHU3" s="217"/>
      <c r="EHV3" s="217"/>
      <c r="EHW3" s="217"/>
      <c r="EHX3" s="217"/>
      <c r="EHY3" s="217"/>
      <c r="EHZ3" s="217"/>
      <c r="EIA3" s="217"/>
      <c r="EIB3" s="217"/>
      <c r="EIC3" s="217"/>
      <c r="EID3" s="217"/>
      <c r="EIE3" s="217"/>
      <c r="EIF3" s="217"/>
      <c r="EIG3" s="217"/>
      <c r="EIH3" s="217"/>
      <c r="EII3" s="217"/>
      <c r="EIJ3" s="217"/>
      <c r="EIK3" s="217"/>
      <c r="EIL3" s="217"/>
      <c r="EIM3" s="217"/>
      <c r="EIN3" s="217"/>
      <c r="EIO3" s="217"/>
      <c r="EIP3" s="217"/>
      <c r="EIQ3" s="217"/>
      <c r="EIR3" s="217"/>
      <c r="EIS3" s="217"/>
      <c r="EIT3" s="217"/>
      <c r="EIU3" s="217"/>
      <c r="EIV3" s="217"/>
      <c r="EIW3" s="217"/>
      <c r="EIX3" s="217"/>
      <c r="EIY3" s="217"/>
      <c r="EIZ3" s="217"/>
      <c r="EJA3" s="217"/>
      <c r="EJB3" s="217"/>
      <c r="EJC3" s="217"/>
      <c r="EJD3" s="217"/>
      <c r="EJE3" s="217"/>
      <c r="EJF3" s="217"/>
      <c r="EJG3" s="217"/>
      <c r="EJH3" s="217"/>
      <c r="EJI3" s="217"/>
      <c r="EJJ3" s="217"/>
      <c r="EJK3" s="217"/>
      <c r="EJL3" s="217"/>
      <c r="EJM3" s="217"/>
      <c r="EJN3" s="217"/>
      <c r="EJO3" s="217"/>
      <c r="EJP3" s="217"/>
      <c r="EJQ3" s="217"/>
      <c r="EJR3" s="217"/>
      <c r="EJS3" s="217"/>
      <c r="EJT3" s="217"/>
      <c r="EJU3" s="217"/>
      <c r="EJV3" s="217"/>
      <c r="EJW3" s="217"/>
      <c r="EJX3" s="217"/>
      <c r="EJY3" s="217"/>
      <c r="EJZ3" s="217"/>
      <c r="EKA3" s="217"/>
      <c r="EKB3" s="217"/>
      <c r="EKC3" s="217"/>
      <c r="EKD3" s="217"/>
      <c r="EKE3" s="217"/>
      <c r="EKF3" s="217"/>
      <c r="EKG3" s="217"/>
      <c r="EKH3" s="217"/>
      <c r="EKI3" s="217"/>
      <c r="EKJ3" s="217"/>
      <c r="EKK3" s="217"/>
      <c r="EKL3" s="217"/>
      <c r="EKM3" s="217"/>
      <c r="EKN3" s="217"/>
      <c r="EKO3" s="217"/>
      <c r="EKP3" s="217"/>
      <c r="EKQ3" s="217"/>
      <c r="EKR3" s="217"/>
      <c r="EKS3" s="217"/>
      <c r="EKT3" s="217"/>
      <c r="EKU3" s="217"/>
      <c r="EKV3" s="217"/>
      <c r="EKW3" s="217"/>
      <c r="EKX3" s="217"/>
      <c r="EKY3" s="217"/>
      <c r="EKZ3" s="217"/>
      <c r="ELA3" s="217"/>
      <c r="ELB3" s="217"/>
      <c r="ELC3" s="217"/>
      <c r="ELD3" s="217"/>
      <c r="ELE3" s="217"/>
      <c r="ELF3" s="217"/>
      <c r="ELG3" s="217"/>
      <c r="ELH3" s="217"/>
      <c r="ELI3" s="217"/>
      <c r="ELJ3" s="217"/>
      <c r="ELK3" s="217"/>
      <c r="ELL3" s="217"/>
      <c r="ELM3" s="217"/>
      <c r="ELN3" s="217"/>
      <c r="ELO3" s="217"/>
      <c r="ELP3" s="217"/>
      <c r="ELQ3" s="217"/>
      <c r="ELR3" s="217"/>
      <c r="ELS3" s="217"/>
      <c r="ELT3" s="217"/>
      <c r="ELU3" s="217"/>
      <c r="ELV3" s="217"/>
      <c r="ELW3" s="217"/>
      <c r="ELX3" s="217"/>
      <c r="ELY3" s="217"/>
      <c r="ELZ3" s="217"/>
      <c r="EMA3" s="217"/>
      <c r="EMB3" s="217"/>
      <c r="EMC3" s="217"/>
      <c r="EMD3" s="217"/>
      <c r="EME3" s="217"/>
      <c r="EMF3" s="217"/>
      <c r="EMG3" s="217"/>
      <c r="EMH3" s="217"/>
      <c r="EMI3" s="217"/>
      <c r="EMJ3" s="217"/>
      <c r="EMK3" s="217"/>
      <c r="EML3" s="217"/>
      <c r="EMM3" s="217"/>
      <c r="EMN3" s="217"/>
      <c r="EMO3" s="217"/>
      <c r="EMP3" s="217"/>
      <c r="EMQ3" s="217"/>
      <c r="EMR3" s="217"/>
      <c r="EMS3" s="217"/>
      <c r="EMT3" s="217"/>
      <c r="EMU3" s="217"/>
      <c r="EMV3" s="217"/>
      <c r="EMW3" s="217"/>
      <c r="EMX3" s="217"/>
      <c r="EMY3" s="217"/>
      <c r="EMZ3" s="217"/>
      <c r="ENA3" s="217"/>
      <c r="ENB3" s="217"/>
      <c r="ENC3" s="217"/>
      <c r="END3" s="217"/>
      <c r="ENE3" s="217"/>
      <c r="ENF3" s="217"/>
      <c r="ENG3" s="217"/>
      <c r="ENH3" s="217"/>
      <c r="ENI3" s="217"/>
      <c r="ENJ3" s="217"/>
      <c r="ENK3" s="217"/>
      <c r="ENL3" s="217"/>
      <c r="ENM3" s="217"/>
      <c r="ENN3" s="217"/>
      <c r="ENO3" s="217"/>
      <c r="ENP3" s="217"/>
      <c r="ENQ3" s="217"/>
      <c r="ENR3" s="217"/>
      <c r="ENS3" s="217"/>
      <c r="ENT3" s="217"/>
      <c r="ENU3" s="217"/>
      <c r="ENV3" s="217"/>
      <c r="ENW3" s="217"/>
      <c r="ENX3" s="217"/>
      <c r="ENY3" s="217"/>
      <c r="ENZ3" s="217"/>
      <c r="EOA3" s="217"/>
      <c r="EOB3" s="217"/>
      <c r="EOC3" s="217"/>
      <c r="EOD3" s="217"/>
      <c r="EOE3" s="217"/>
      <c r="EOF3" s="217"/>
      <c r="EOG3" s="217"/>
      <c r="EOH3" s="217"/>
      <c r="EOI3" s="217"/>
      <c r="EOJ3" s="217"/>
      <c r="EOK3" s="217"/>
      <c r="EOL3" s="217"/>
      <c r="EOM3" s="217"/>
      <c r="EON3" s="217"/>
      <c r="EOO3" s="217"/>
      <c r="EOP3" s="217"/>
      <c r="EOQ3" s="217"/>
      <c r="EOR3" s="217"/>
      <c r="EOS3" s="217"/>
      <c r="EOT3" s="217"/>
      <c r="EOU3" s="217"/>
      <c r="EOV3" s="217"/>
      <c r="EOW3" s="217"/>
      <c r="EOX3" s="217"/>
      <c r="EOY3" s="217"/>
      <c r="EOZ3" s="217"/>
      <c r="EPA3" s="217"/>
      <c r="EPB3" s="217"/>
      <c r="EPC3" s="217"/>
      <c r="EPD3" s="217"/>
      <c r="EPE3" s="217"/>
      <c r="EPF3" s="217"/>
      <c r="EPG3" s="217"/>
      <c r="EPH3" s="217"/>
      <c r="EPI3" s="217"/>
      <c r="EPJ3" s="217"/>
      <c r="EPK3" s="217"/>
      <c r="EPL3" s="217"/>
      <c r="EPM3" s="217"/>
      <c r="EPN3" s="217"/>
      <c r="EPO3" s="217"/>
      <c r="EPP3" s="217"/>
      <c r="EPQ3" s="217"/>
      <c r="EPR3" s="217"/>
      <c r="EPS3" s="217"/>
      <c r="EPT3" s="217"/>
      <c r="EPU3" s="217"/>
      <c r="EPV3" s="217"/>
      <c r="EPW3" s="217"/>
      <c r="EPX3" s="217"/>
      <c r="EPY3" s="217"/>
      <c r="EPZ3" s="217"/>
      <c r="EQA3" s="217"/>
      <c r="EQB3" s="217"/>
      <c r="EQC3" s="217"/>
      <c r="EQD3" s="217"/>
      <c r="EQE3" s="217"/>
      <c r="EQF3" s="217"/>
      <c r="EQG3" s="217"/>
      <c r="EQH3" s="217"/>
      <c r="EQI3" s="217"/>
      <c r="EQJ3" s="217"/>
      <c r="EQK3" s="217"/>
      <c r="EQL3" s="217"/>
      <c r="EQM3" s="217"/>
      <c r="EQN3" s="217"/>
      <c r="EQO3" s="217"/>
      <c r="EQP3" s="217"/>
      <c r="EQQ3" s="217"/>
      <c r="EQR3" s="217"/>
      <c r="EQS3" s="217"/>
      <c r="EQT3" s="217"/>
      <c r="EQU3" s="217"/>
      <c r="EQV3" s="217"/>
      <c r="EQW3" s="217"/>
      <c r="EQX3" s="217"/>
      <c r="EQY3" s="217"/>
      <c r="EQZ3" s="217"/>
      <c r="ERA3" s="217"/>
      <c r="ERB3" s="217"/>
      <c r="ERC3" s="217"/>
      <c r="ERD3" s="217"/>
      <c r="ERE3" s="217"/>
      <c r="ERF3" s="217"/>
      <c r="ERG3" s="217"/>
      <c r="ERH3" s="217"/>
      <c r="ERI3" s="217"/>
      <c r="ERJ3" s="217"/>
      <c r="ERK3" s="217"/>
      <c r="ERL3" s="217"/>
      <c r="ERM3" s="217"/>
      <c r="ERN3" s="217"/>
      <c r="ERO3" s="217"/>
      <c r="ERP3" s="217"/>
      <c r="ERQ3" s="217"/>
      <c r="ERR3" s="217"/>
      <c r="ERS3" s="217"/>
      <c r="ERT3" s="217"/>
      <c r="ERU3" s="217"/>
      <c r="ERV3" s="217"/>
      <c r="ERW3" s="217"/>
      <c r="ERX3" s="217"/>
      <c r="ERY3" s="217"/>
      <c r="ERZ3" s="217"/>
      <c r="ESA3" s="217"/>
      <c r="ESB3" s="217"/>
      <c r="ESC3" s="217"/>
      <c r="ESD3" s="217"/>
      <c r="ESE3" s="217"/>
      <c r="ESF3" s="217"/>
      <c r="ESG3" s="217"/>
      <c r="ESH3" s="217"/>
      <c r="ESI3" s="217"/>
      <c r="ESJ3" s="217"/>
      <c r="ESK3" s="217"/>
      <c r="ESL3" s="217"/>
      <c r="ESM3" s="217"/>
      <c r="ESN3" s="217"/>
      <c r="ESO3" s="217"/>
      <c r="ESP3" s="217"/>
      <c r="ESQ3" s="217"/>
      <c r="ESR3" s="217"/>
      <c r="ESS3" s="217"/>
      <c r="EST3" s="217"/>
      <c r="ESU3" s="217"/>
      <c r="ESV3" s="217"/>
      <c r="ESW3" s="217"/>
      <c r="ESX3" s="217"/>
      <c r="ESY3" s="217"/>
      <c r="ESZ3" s="217"/>
      <c r="ETA3" s="217"/>
      <c r="ETB3" s="217"/>
      <c r="ETC3" s="217"/>
      <c r="ETD3" s="217"/>
      <c r="ETE3" s="217"/>
      <c r="ETF3" s="217"/>
      <c r="ETG3" s="217"/>
      <c r="ETH3" s="217"/>
      <c r="ETI3" s="217"/>
      <c r="ETJ3" s="217"/>
      <c r="ETK3" s="217"/>
      <c r="ETL3" s="217"/>
      <c r="ETM3" s="217"/>
      <c r="ETN3" s="217"/>
      <c r="ETO3" s="217"/>
      <c r="ETP3" s="217"/>
      <c r="ETQ3" s="217"/>
      <c r="ETR3" s="217"/>
      <c r="ETS3" s="217"/>
      <c r="ETT3" s="217"/>
      <c r="ETU3" s="217"/>
      <c r="ETV3" s="217"/>
      <c r="ETW3" s="217"/>
      <c r="ETX3" s="217"/>
      <c r="ETY3" s="217"/>
      <c r="ETZ3" s="217"/>
      <c r="EUA3" s="217"/>
      <c r="EUB3" s="217"/>
      <c r="EUC3" s="217"/>
      <c r="EUD3" s="217"/>
      <c r="EUE3" s="217"/>
      <c r="EUF3" s="217"/>
      <c r="EUG3" s="217"/>
      <c r="EUH3" s="217"/>
      <c r="EUI3" s="217"/>
      <c r="EUJ3" s="217"/>
      <c r="EUK3" s="217"/>
      <c r="EUL3" s="217"/>
      <c r="EUM3" s="217"/>
      <c r="EUN3" s="217"/>
      <c r="EUO3" s="217"/>
      <c r="EUP3" s="217"/>
      <c r="EUQ3" s="217"/>
      <c r="EUR3" s="217"/>
      <c r="EUS3" s="217"/>
      <c r="EUT3" s="217"/>
      <c r="EUU3" s="217"/>
      <c r="EUV3" s="217"/>
      <c r="EUW3" s="217"/>
      <c r="EUX3" s="217"/>
      <c r="EUY3" s="217"/>
      <c r="EUZ3" s="217"/>
      <c r="EVA3" s="217"/>
      <c r="EVB3" s="217"/>
      <c r="EVC3" s="217"/>
      <c r="EVD3" s="217"/>
      <c r="EVE3" s="217"/>
      <c r="EVF3" s="217"/>
      <c r="EVG3" s="217"/>
      <c r="EVH3" s="217"/>
      <c r="EVI3" s="217"/>
      <c r="EVJ3" s="217"/>
      <c r="EVK3" s="217"/>
      <c r="EVL3" s="217"/>
      <c r="EVM3" s="217"/>
      <c r="EVN3" s="217"/>
      <c r="EVO3" s="217"/>
      <c r="EVP3" s="217"/>
      <c r="EVQ3" s="217"/>
      <c r="EVR3" s="217"/>
      <c r="EVS3" s="217"/>
      <c r="EVT3" s="217"/>
      <c r="EVU3" s="217"/>
      <c r="EVV3" s="217"/>
      <c r="EVW3" s="217"/>
      <c r="EVX3" s="217"/>
      <c r="EVY3" s="217"/>
      <c r="EVZ3" s="217"/>
      <c r="EWA3" s="217"/>
      <c r="EWB3" s="217"/>
      <c r="EWC3" s="217"/>
      <c r="EWD3" s="217"/>
      <c r="EWE3" s="217"/>
      <c r="EWF3" s="217"/>
      <c r="EWG3" s="217"/>
      <c r="EWH3" s="217"/>
      <c r="EWI3" s="217"/>
      <c r="EWJ3" s="217"/>
      <c r="EWK3" s="217"/>
      <c r="EWL3" s="217"/>
      <c r="EWM3" s="217"/>
      <c r="EWN3" s="217"/>
      <c r="EWO3" s="217"/>
      <c r="EWP3" s="217"/>
      <c r="EWQ3" s="217"/>
      <c r="EWR3" s="217"/>
      <c r="EWS3" s="217"/>
      <c r="EWT3" s="217"/>
      <c r="EWU3" s="217"/>
      <c r="EWV3" s="217"/>
      <c r="EWW3" s="217"/>
      <c r="EWX3" s="217"/>
      <c r="EWY3" s="217"/>
      <c r="EWZ3" s="217"/>
      <c r="EXA3" s="217"/>
      <c r="EXB3" s="217"/>
      <c r="EXC3" s="217"/>
      <c r="EXD3" s="217"/>
      <c r="EXE3" s="217"/>
      <c r="EXF3" s="217"/>
      <c r="EXG3" s="217"/>
      <c r="EXH3" s="217"/>
      <c r="EXI3" s="217"/>
      <c r="EXJ3" s="217"/>
      <c r="EXK3" s="217"/>
      <c r="EXL3" s="217"/>
      <c r="EXM3" s="217"/>
      <c r="EXN3" s="217"/>
      <c r="EXO3" s="217"/>
      <c r="EXP3" s="217"/>
      <c r="EXQ3" s="217"/>
      <c r="EXR3" s="217"/>
      <c r="EXS3" s="217"/>
      <c r="EXT3" s="217"/>
      <c r="EXU3" s="217"/>
      <c r="EXV3" s="217"/>
      <c r="EXW3" s="217"/>
      <c r="EXX3" s="217"/>
      <c r="EXY3" s="217"/>
      <c r="EXZ3" s="217"/>
      <c r="EYA3" s="217"/>
      <c r="EYB3" s="217"/>
      <c r="EYC3" s="217"/>
      <c r="EYD3" s="217"/>
      <c r="EYE3" s="217"/>
      <c r="EYF3" s="217"/>
      <c r="EYG3" s="217"/>
      <c r="EYH3" s="217"/>
      <c r="EYI3" s="217"/>
      <c r="EYJ3" s="217"/>
      <c r="EYK3" s="217"/>
      <c r="EYL3" s="217"/>
      <c r="EYM3" s="217"/>
      <c r="EYN3" s="217"/>
      <c r="EYO3" s="217"/>
      <c r="EYP3" s="217"/>
      <c r="EYQ3" s="217"/>
      <c r="EYR3" s="217"/>
      <c r="EYS3" s="217"/>
      <c r="EYT3" s="217"/>
      <c r="EYU3" s="217"/>
      <c r="EYV3" s="217"/>
      <c r="EYW3" s="217"/>
      <c r="EYX3" s="217"/>
      <c r="EYY3" s="217"/>
      <c r="EYZ3" s="217"/>
      <c r="EZA3" s="217"/>
      <c r="EZB3" s="217"/>
      <c r="EZC3" s="217"/>
      <c r="EZD3" s="217"/>
      <c r="EZE3" s="217"/>
      <c r="EZF3" s="217"/>
      <c r="EZG3" s="217"/>
      <c r="EZH3" s="217"/>
      <c r="EZI3" s="217"/>
      <c r="EZJ3" s="217"/>
      <c r="EZK3" s="217"/>
      <c r="EZL3" s="217"/>
      <c r="EZM3" s="217"/>
      <c r="EZN3" s="217"/>
      <c r="EZO3" s="217"/>
      <c r="EZP3" s="217"/>
      <c r="EZQ3" s="217"/>
      <c r="EZR3" s="217"/>
      <c r="EZS3" s="217"/>
      <c r="EZT3" s="217"/>
      <c r="EZU3" s="217"/>
      <c r="EZV3" s="217"/>
      <c r="EZW3" s="217"/>
      <c r="EZX3" s="217"/>
      <c r="EZY3" s="217"/>
      <c r="EZZ3" s="217"/>
      <c r="FAA3" s="217"/>
      <c r="FAB3" s="217"/>
      <c r="FAC3" s="217"/>
      <c r="FAD3" s="217"/>
      <c r="FAE3" s="217"/>
      <c r="FAF3" s="217"/>
      <c r="FAG3" s="217"/>
      <c r="FAH3" s="217"/>
      <c r="FAI3" s="217"/>
      <c r="FAJ3" s="217"/>
      <c r="FAK3" s="217"/>
      <c r="FAL3" s="217"/>
      <c r="FAM3" s="217"/>
      <c r="FAN3" s="217"/>
      <c r="FAO3" s="217"/>
      <c r="FAP3" s="217"/>
      <c r="FAQ3" s="217"/>
      <c r="FAR3" s="217"/>
      <c r="FAS3" s="217"/>
      <c r="FAT3" s="217"/>
      <c r="FAU3" s="217"/>
      <c r="FAV3" s="217"/>
      <c r="FAW3" s="217"/>
      <c r="FAX3" s="217"/>
      <c r="FAY3" s="217"/>
      <c r="FAZ3" s="217"/>
      <c r="FBA3" s="217"/>
      <c r="FBB3" s="217"/>
      <c r="FBC3" s="217"/>
      <c r="FBD3" s="217"/>
      <c r="FBE3" s="217"/>
      <c r="FBF3" s="217"/>
      <c r="FBG3" s="217"/>
      <c r="FBH3" s="217"/>
      <c r="FBI3" s="217"/>
      <c r="FBJ3" s="217"/>
      <c r="FBK3" s="217"/>
      <c r="FBL3" s="217"/>
      <c r="FBM3" s="217"/>
      <c r="FBN3" s="217"/>
      <c r="FBO3" s="217"/>
      <c r="FBP3" s="217"/>
      <c r="FBQ3" s="217"/>
      <c r="FBR3" s="217"/>
      <c r="FBS3" s="217"/>
      <c r="FBT3" s="217"/>
      <c r="FBU3" s="217"/>
      <c r="FBV3" s="217"/>
      <c r="FBW3" s="217"/>
      <c r="FBX3" s="217"/>
      <c r="FBY3" s="217"/>
      <c r="FBZ3" s="217"/>
      <c r="FCA3" s="217"/>
      <c r="FCB3" s="217"/>
      <c r="FCC3" s="217"/>
      <c r="FCD3" s="217"/>
      <c r="FCE3" s="217"/>
      <c r="FCF3" s="217"/>
      <c r="FCG3" s="217"/>
      <c r="FCH3" s="217"/>
      <c r="FCI3" s="217"/>
      <c r="FCJ3" s="217"/>
      <c r="FCK3" s="217"/>
      <c r="FCL3" s="217"/>
      <c r="FCM3" s="217"/>
      <c r="FCN3" s="217"/>
      <c r="FCO3" s="217"/>
      <c r="FCP3" s="217"/>
      <c r="FCQ3" s="217"/>
      <c r="FCR3" s="217"/>
      <c r="FCS3" s="217"/>
      <c r="FCT3" s="217"/>
      <c r="FCU3" s="217"/>
      <c r="FCV3" s="217"/>
      <c r="FCW3" s="217"/>
      <c r="FCX3" s="217"/>
      <c r="FCY3" s="217"/>
      <c r="FCZ3" s="217"/>
      <c r="FDA3" s="217"/>
      <c r="FDB3" s="217"/>
      <c r="FDC3" s="217"/>
      <c r="FDD3" s="217"/>
      <c r="FDE3" s="217"/>
      <c r="FDF3" s="217"/>
      <c r="FDG3" s="217"/>
      <c r="FDH3" s="217"/>
      <c r="FDI3" s="217"/>
      <c r="FDJ3" s="217"/>
      <c r="FDK3" s="217"/>
      <c r="FDL3" s="217"/>
      <c r="FDM3" s="217"/>
      <c r="FDN3" s="217"/>
      <c r="FDO3" s="217"/>
      <c r="FDP3" s="217"/>
      <c r="FDQ3" s="217"/>
      <c r="FDR3" s="217"/>
      <c r="FDS3" s="217"/>
      <c r="FDT3" s="217"/>
      <c r="FDU3" s="217"/>
      <c r="FDV3" s="217"/>
      <c r="FDW3" s="217"/>
      <c r="FDX3" s="217"/>
      <c r="FDY3" s="217"/>
      <c r="FDZ3" s="217"/>
      <c r="FEA3" s="217"/>
      <c r="FEB3" s="217"/>
      <c r="FEC3" s="217"/>
      <c r="FED3" s="217"/>
      <c r="FEE3" s="217"/>
      <c r="FEF3" s="217"/>
      <c r="FEG3" s="217"/>
      <c r="FEH3" s="217"/>
      <c r="FEI3" s="217"/>
      <c r="FEJ3" s="217"/>
      <c r="FEK3" s="217"/>
      <c r="FEL3" s="217"/>
      <c r="FEM3" s="217"/>
      <c r="FEN3" s="217"/>
      <c r="FEO3" s="217"/>
      <c r="FEP3" s="217"/>
      <c r="FEQ3" s="217"/>
      <c r="FER3" s="217"/>
      <c r="FES3" s="217"/>
      <c r="FET3" s="217"/>
      <c r="FEU3" s="217"/>
      <c r="FEV3" s="217"/>
      <c r="FEW3" s="217"/>
      <c r="FEX3" s="217"/>
      <c r="FEY3" s="217"/>
      <c r="FEZ3" s="217"/>
      <c r="FFA3" s="217"/>
      <c r="FFB3" s="217"/>
      <c r="FFC3" s="217"/>
      <c r="FFD3" s="217"/>
      <c r="FFE3" s="217"/>
      <c r="FFF3" s="217"/>
      <c r="FFG3" s="217"/>
      <c r="FFH3" s="217"/>
      <c r="FFI3" s="217"/>
      <c r="FFJ3" s="217"/>
      <c r="FFK3" s="217"/>
      <c r="FFL3" s="217"/>
      <c r="FFM3" s="217"/>
      <c r="FFN3" s="217"/>
      <c r="FFO3" s="217"/>
      <c r="FFP3" s="217"/>
      <c r="FFQ3" s="217"/>
      <c r="FFR3" s="217"/>
      <c r="FFS3" s="217"/>
      <c r="FFT3" s="217"/>
      <c r="FFU3" s="217"/>
      <c r="FFV3" s="217"/>
      <c r="FFW3" s="217"/>
      <c r="FFX3" s="217"/>
      <c r="FFY3" s="217"/>
      <c r="FFZ3" s="217"/>
      <c r="FGA3" s="217"/>
      <c r="FGB3" s="217"/>
      <c r="FGC3" s="217"/>
      <c r="FGD3" s="217"/>
      <c r="FGE3" s="217"/>
      <c r="FGF3" s="217"/>
      <c r="FGG3" s="217"/>
      <c r="FGH3" s="217"/>
      <c r="FGI3" s="217"/>
      <c r="FGJ3" s="217"/>
      <c r="FGK3" s="217"/>
      <c r="FGL3" s="217"/>
      <c r="FGM3" s="217"/>
      <c r="FGN3" s="217"/>
      <c r="FGO3" s="217"/>
      <c r="FGP3" s="217"/>
      <c r="FGQ3" s="217"/>
      <c r="FGR3" s="217"/>
      <c r="FGS3" s="217"/>
      <c r="FGT3" s="217"/>
      <c r="FGU3" s="217"/>
      <c r="FGV3" s="217"/>
      <c r="FGW3" s="217"/>
      <c r="FGX3" s="217"/>
      <c r="FGY3" s="217"/>
      <c r="FGZ3" s="217"/>
      <c r="FHA3" s="217"/>
      <c r="FHB3" s="217"/>
      <c r="FHC3" s="217"/>
      <c r="FHD3" s="217"/>
      <c r="FHE3" s="217"/>
      <c r="FHF3" s="217"/>
      <c r="FHG3" s="217"/>
      <c r="FHH3" s="217"/>
      <c r="FHI3" s="217"/>
      <c r="FHJ3" s="217"/>
      <c r="FHK3" s="217"/>
      <c r="FHL3" s="217"/>
      <c r="FHM3" s="217"/>
      <c r="FHN3" s="217"/>
      <c r="FHO3" s="217"/>
      <c r="FHP3" s="217"/>
      <c r="FHQ3" s="217"/>
      <c r="FHR3" s="217"/>
      <c r="FHS3" s="217"/>
      <c r="FHT3" s="217"/>
      <c r="FHU3" s="217"/>
      <c r="FHV3" s="217"/>
      <c r="FHW3" s="217"/>
      <c r="FHX3" s="217"/>
      <c r="FHY3" s="217"/>
      <c r="FHZ3" s="217"/>
      <c r="FIA3" s="217"/>
      <c r="FIB3" s="217"/>
      <c r="FIC3" s="217"/>
      <c r="FID3" s="217"/>
      <c r="FIE3" s="217"/>
      <c r="FIF3" s="217"/>
      <c r="FIG3" s="217"/>
      <c r="FIH3" s="217"/>
      <c r="FII3" s="217"/>
      <c r="FIJ3" s="217"/>
      <c r="FIK3" s="217"/>
      <c r="FIL3" s="217"/>
      <c r="FIM3" s="217"/>
      <c r="FIN3" s="217"/>
      <c r="FIO3" s="217"/>
      <c r="FIP3" s="217"/>
      <c r="FIQ3" s="217"/>
      <c r="FIR3" s="217"/>
      <c r="FIS3" s="217"/>
      <c r="FIT3" s="217"/>
      <c r="FIU3" s="217"/>
      <c r="FIV3" s="217"/>
      <c r="FIW3" s="217"/>
      <c r="FIX3" s="217"/>
      <c r="FIY3" s="217"/>
      <c r="FIZ3" s="217"/>
      <c r="FJA3" s="217"/>
      <c r="FJB3" s="217"/>
      <c r="FJC3" s="217"/>
      <c r="FJD3" s="217"/>
      <c r="FJE3" s="217"/>
      <c r="FJF3" s="217"/>
      <c r="FJG3" s="217"/>
      <c r="FJH3" s="217"/>
      <c r="FJI3" s="217"/>
      <c r="FJJ3" s="217"/>
      <c r="FJK3" s="217"/>
      <c r="FJL3" s="217"/>
      <c r="FJM3" s="217"/>
      <c r="FJN3" s="217"/>
      <c r="FJO3" s="217"/>
      <c r="FJP3" s="217"/>
      <c r="FJQ3" s="217"/>
      <c r="FJR3" s="217"/>
      <c r="FJS3" s="217"/>
      <c r="FJT3" s="217"/>
      <c r="FJU3" s="217"/>
      <c r="FJV3" s="217"/>
      <c r="FJW3" s="217"/>
      <c r="FJX3" s="217"/>
      <c r="FJY3" s="217"/>
      <c r="FJZ3" s="217"/>
      <c r="FKA3" s="217"/>
      <c r="FKB3" s="217"/>
      <c r="FKC3" s="217"/>
      <c r="FKD3" s="217"/>
      <c r="FKE3" s="217"/>
      <c r="FKF3" s="217"/>
      <c r="FKG3" s="217"/>
      <c r="FKH3" s="217"/>
      <c r="FKI3" s="217"/>
      <c r="FKJ3" s="217"/>
      <c r="FKK3" s="217"/>
      <c r="FKL3" s="217"/>
      <c r="FKM3" s="217"/>
      <c r="FKN3" s="217"/>
      <c r="FKO3" s="217"/>
      <c r="FKP3" s="217"/>
      <c r="FKQ3" s="217"/>
      <c r="FKR3" s="217"/>
      <c r="FKS3" s="217"/>
      <c r="FKT3" s="217"/>
      <c r="FKU3" s="217"/>
      <c r="FKV3" s="217"/>
      <c r="FKW3" s="217"/>
      <c r="FKX3" s="217"/>
      <c r="FKY3" s="217"/>
      <c r="FKZ3" s="217"/>
      <c r="FLA3" s="217"/>
      <c r="FLB3" s="217"/>
      <c r="FLC3" s="217"/>
      <c r="FLD3" s="217"/>
      <c r="FLE3" s="217"/>
      <c r="FLF3" s="217"/>
      <c r="FLG3" s="217"/>
      <c r="FLH3" s="217"/>
      <c r="FLI3" s="217"/>
      <c r="FLJ3" s="217"/>
      <c r="FLK3" s="217"/>
      <c r="FLL3" s="217"/>
      <c r="FLM3" s="217"/>
      <c r="FLN3" s="217"/>
      <c r="FLO3" s="217"/>
      <c r="FLP3" s="217"/>
      <c r="FLQ3" s="217"/>
      <c r="FLR3" s="217"/>
      <c r="FLS3" s="217"/>
      <c r="FLT3" s="217"/>
      <c r="FLU3" s="217"/>
      <c r="FLV3" s="217"/>
      <c r="FLW3" s="217"/>
      <c r="FLX3" s="217"/>
      <c r="FLY3" s="217"/>
      <c r="FLZ3" s="217"/>
      <c r="FMA3" s="217"/>
      <c r="FMB3" s="217"/>
      <c r="FMC3" s="217"/>
      <c r="FMD3" s="217"/>
      <c r="FME3" s="217"/>
      <c r="FMF3" s="217"/>
      <c r="FMG3" s="217"/>
      <c r="FMH3" s="217"/>
      <c r="FMI3" s="217"/>
      <c r="FMJ3" s="217"/>
      <c r="FMK3" s="217"/>
      <c r="FML3" s="217"/>
      <c r="FMM3" s="217"/>
      <c r="FMN3" s="217"/>
      <c r="FMO3" s="217"/>
      <c r="FMP3" s="217"/>
      <c r="FMQ3" s="217"/>
      <c r="FMR3" s="217"/>
      <c r="FMS3" s="217"/>
      <c r="FMT3" s="217"/>
      <c r="FMU3" s="217"/>
      <c r="FMV3" s="217"/>
      <c r="FMW3" s="217"/>
      <c r="FMX3" s="217"/>
      <c r="FMY3" s="217"/>
      <c r="FMZ3" s="217"/>
      <c r="FNA3" s="217"/>
      <c r="FNB3" s="217"/>
      <c r="FNC3" s="217"/>
      <c r="FND3" s="217"/>
      <c r="FNE3" s="217"/>
      <c r="FNF3" s="217"/>
      <c r="FNG3" s="217"/>
      <c r="FNH3" s="217"/>
      <c r="FNI3" s="217"/>
      <c r="FNJ3" s="217"/>
      <c r="FNK3" s="217"/>
      <c r="FNL3" s="217"/>
      <c r="FNM3" s="217"/>
      <c r="FNN3" s="217"/>
      <c r="FNO3" s="217"/>
      <c r="FNP3" s="217"/>
      <c r="FNQ3" s="217"/>
      <c r="FNR3" s="217"/>
      <c r="FNS3" s="217"/>
      <c r="FNT3" s="217"/>
      <c r="FNU3" s="217"/>
      <c r="FNV3" s="217"/>
      <c r="FNW3" s="217"/>
      <c r="FNX3" s="217"/>
      <c r="FNY3" s="217"/>
      <c r="FNZ3" s="217"/>
      <c r="FOA3" s="217"/>
      <c r="FOB3" s="217"/>
      <c r="FOC3" s="217"/>
      <c r="FOD3" s="217"/>
      <c r="FOE3" s="217"/>
      <c r="FOF3" s="217"/>
      <c r="FOG3" s="217"/>
      <c r="FOH3" s="217"/>
      <c r="FOI3" s="217"/>
      <c r="FOJ3" s="217"/>
      <c r="FOK3" s="217"/>
      <c r="FOL3" s="217"/>
      <c r="FOM3" s="217"/>
      <c r="FON3" s="217"/>
      <c r="FOO3" s="217"/>
      <c r="FOP3" s="217"/>
      <c r="FOQ3" s="217"/>
      <c r="FOR3" s="217"/>
      <c r="FOS3" s="217"/>
      <c r="FOT3" s="217"/>
      <c r="FOU3" s="217"/>
      <c r="FOV3" s="217"/>
      <c r="FOW3" s="217"/>
      <c r="FOX3" s="217"/>
      <c r="FOY3" s="217"/>
      <c r="FOZ3" s="217"/>
      <c r="FPA3" s="217"/>
      <c r="FPB3" s="217"/>
      <c r="FPC3" s="217"/>
      <c r="FPD3" s="217"/>
      <c r="FPE3" s="217"/>
      <c r="FPF3" s="217"/>
      <c r="FPG3" s="217"/>
      <c r="FPH3" s="217"/>
      <c r="FPI3" s="217"/>
      <c r="FPJ3" s="217"/>
      <c r="FPK3" s="217"/>
      <c r="FPL3" s="217"/>
      <c r="FPM3" s="217"/>
      <c r="FPN3" s="217"/>
      <c r="FPO3" s="217"/>
      <c r="FPP3" s="217"/>
      <c r="FPQ3" s="217"/>
      <c r="FPR3" s="217"/>
      <c r="FPS3" s="217"/>
      <c r="FPT3" s="217"/>
      <c r="FPU3" s="217"/>
      <c r="FPV3" s="217"/>
      <c r="FPW3" s="217"/>
      <c r="FPX3" s="217"/>
      <c r="FPY3" s="217"/>
      <c r="FPZ3" s="217"/>
      <c r="FQA3" s="217"/>
      <c r="FQB3" s="217"/>
      <c r="FQC3" s="217"/>
      <c r="FQD3" s="217"/>
      <c r="FQE3" s="217"/>
      <c r="FQF3" s="217"/>
      <c r="FQG3" s="217"/>
      <c r="FQH3" s="217"/>
      <c r="FQI3" s="217"/>
      <c r="FQJ3" s="217"/>
      <c r="FQK3" s="217"/>
      <c r="FQL3" s="217"/>
      <c r="FQM3" s="217"/>
      <c r="FQN3" s="217"/>
      <c r="FQO3" s="217"/>
      <c r="FQP3" s="217"/>
      <c r="FQQ3" s="217"/>
      <c r="FQR3" s="217"/>
      <c r="FQS3" s="217"/>
      <c r="FQT3" s="217"/>
      <c r="FQU3" s="217"/>
      <c r="FQV3" s="217"/>
      <c r="FQW3" s="217"/>
      <c r="FQX3" s="217"/>
      <c r="FQY3" s="217"/>
      <c r="FQZ3" s="217"/>
      <c r="FRA3" s="217"/>
      <c r="FRB3" s="217"/>
      <c r="FRC3" s="217"/>
      <c r="FRD3" s="217"/>
      <c r="FRE3" s="217"/>
      <c r="FRF3" s="217"/>
      <c r="FRG3" s="217"/>
      <c r="FRH3" s="217"/>
      <c r="FRI3" s="217"/>
      <c r="FRJ3" s="217"/>
      <c r="FRK3" s="217"/>
      <c r="FRL3" s="217"/>
      <c r="FRM3" s="217"/>
      <c r="FRN3" s="217"/>
      <c r="FRO3" s="217"/>
      <c r="FRP3" s="217"/>
      <c r="FRQ3" s="217"/>
      <c r="FRR3" s="217"/>
      <c r="FRS3" s="217"/>
      <c r="FRT3" s="217"/>
      <c r="FRU3" s="217"/>
      <c r="FRV3" s="217"/>
      <c r="FRW3" s="217"/>
      <c r="FRX3" s="217"/>
      <c r="FRY3" s="217"/>
      <c r="FRZ3" s="217"/>
      <c r="FSA3" s="217"/>
      <c r="FSB3" s="217"/>
      <c r="FSC3" s="217"/>
      <c r="FSD3" s="217"/>
      <c r="FSE3" s="217"/>
      <c r="FSF3" s="217"/>
      <c r="FSG3" s="217"/>
      <c r="FSH3" s="217"/>
      <c r="FSI3" s="217"/>
      <c r="FSJ3" s="217"/>
      <c r="FSK3" s="217"/>
      <c r="FSL3" s="217"/>
      <c r="FSM3" s="217"/>
      <c r="FSN3" s="217"/>
      <c r="FSO3" s="217"/>
      <c r="FSP3" s="217"/>
      <c r="FSQ3" s="217"/>
      <c r="FSR3" s="217"/>
      <c r="FSS3" s="217"/>
      <c r="FST3" s="217"/>
      <c r="FSU3" s="217"/>
      <c r="FSV3" s="217"/>
      <c r="FSW3" s="217"/>
      <c r="FSX3" s="217"/>
      <c r="FSY3" s="217"/>
      <c r="FSZ3" s="217"/>
      <c r="FTA3" s="217"/>
      <c r="FTB3" s="217"/>
      <c r="FTC3" s="217"/>
      <c r="FTD3" s="217"/>
      <c r="FTE3" s="217"/>
      <c r="FTF3" s="217"/>
      <c r="FTG3" s="217"/>
      <c r="FTH3" s="217"/>
      <c r="FTI3" s="217"/>
      <c r="FTJ3" s="217"/>
      <c r="FTK3" s="217"/>
      <c r="FTL3" s="217"/>
      <c r="FTM3" s="217"/>
      <c r="FTN3" s="217"/>
      <c r="FTO3" s="217"/>
      <c r="FTP3" s="217"/>
      <c r="FTQ3" s="217"/>
      <c r="FTR3" s="217"/>
      <c r="FTS3" s="217"/>
      <c r="FTT3" s="217"/>
      <c r="FTU3" s="217"/>
      <c r="FTV3" s="217"/>
      <c r="FTW3" s="217"/>
      <c r="FTX3" s="217"/>
      <c r="FTY3" s="217"/>
      <c r="FTZ3" s="217"/>
      <c r="FUA3" s="217"/>
      <c r="FUB3" s="217"/>
      <c r="FUC3" s="217"/>
      <c r="FUD3" s="217"/>
      <c r="FUE3" s="217"/>
      <c r="FUF3" s="217"/>
      <c r="FUG3" s="217"/>
      <c r="FUH3" s="217"/>
      <c r="FUI3" s="217"/>
      <c r="FUJ3" s="217"/>
      <c r="FUK3" s="217"/>
      <c r="FUL3" s="217"/>
      <c r="FUM3" s="217"/>
      <c r="FUN3" s="217"/>
      <c r="FUO3" s="217"/>
      <c r="FUP3" s="217"/>
      <c r="FUQ3" s="217"/>
      <c r="FUR3" s="217"/>
      <c r="FUS3" s="217"/>
      <c r="FUT3" s="217"/>
      <c r="FUU3" s="217"/>
      <c r="FUV3" s="217"/>
      <c r="FUW3" s="217"/>
      <c r="FUX3" s="217"/>
      <c r="FUY3" s="217"/>
      <c r="FUZ3" s="217"/>
      <c r="FVA3" s="217"/>
      <c r="FVB3" s="217"/>
      <c r="FVC3" s="217"/>
      <c r="FVD3" s="217"/>
      <c r="FVE3" s="217"/>
      <c r="FVF3" s="217"/>
      <c r="FVG3" s="217"/>
      <c r="FVH3" s="217"/>
      <c r="FVI3" s="217"/>
      <c r="FVJ3" s="217"/>
      <c r="FVK3" s="217"/>
      <c r="FVL3" s="217"/>
      <c r="FVM3" s="217"/>
      <c r="FVN3" s="217"/>
      <c r="FVO3" s="217"/>
      <c r="FVP3" s="217"/>
      <c r="FVQ3" s="217"/>
      <c r="FVR3" s="217"/>
      <c r="FVS3" s="217"/>
      <c r="FVT3" s="217"/>
      <c r="FVU3" s="217"/>
      <c r="FVV3" s="217"/>
      <c r="FVW3" s="217"/>
      <c r="FVX3" s="217"/>
      <c r="FVY3" s="217"/>
      <c r="FVZ3" s="217"/>
      <c r="FWA3" s="217"/>
      <c r="FWB3" s="217"/>
      <c r="FWC3" s="217"/>
      <c r="FWD3" s="217"/>
      <c r="FWE3" s="217"/>
      <c r="FWF3" s="217"/>
      <c r="FWG3" s="217"/>
      <c r="FWH3" s="217"/>
      <c r="FWI3" s="217"/>
      <c r="FWJ3" s="217"/>
      <c r="FWK3" s="217"/>
      <c r="FWL3" s="217"/>
      <c r="FWM3" s="217"/>
      <c r="FWN3" s="217"/>
      <c r="FWO3" s="217"/>
      <c r="FWP3" s="217"/>
      <c r="FWQ3" s="217"/>
      <c r="FWR3" s="217"/>
      <c r="FWS3" s="217"/>
      <c r="FWT3" s="217"/>
      <c r="FWU3" s="217"/>
      <c r="FWV3" s="217"/>
      <c r="FWW3" s="217"/>
      <c r="FWX3" s="217"/>
      <c r="FWY3" s="217"/>
      <c r="FWZ3" s="217"/>
      <c r="FXA3" s="217"/>
      <c r="FXB3" s="217"/>
      <c r="FXC3" s="217"/>
      <c r="FXD3" s="217"/>
      <c r="FXE3" s="217"/>
      <c r="FXF3" s="217"/>
      <c r="FXG3" s="217"/>
      <c r="FXH3" s="217"/>
      <c r="FXI3" s="217"/>
      <c r="FXJ3" s="217"/>
      <c r="FXK3" s="217"/>
      <c r="FXL3" s="217"/>
      <c r="FXM3" s="217"/>
      <c r="FXN3" s="217"/>
      <c r="FXO3" s="217"/>
      <c r="FXP3" s="217"/>
      <c r="FXQ3" s="217"/>
      <c r="FXR3" s="217"/>
      <c r="FXS3" s="217"/>
      <c r="FXT3" s="217"/>
      <c r="FXU3" s="217"/>
      <c r="FXV3" s="217"/>
      <c r="FXW3" s="217"/>
      <c r="FXX3" s="217"/>
      <c r="FXY3" s="217"/>
      <c r="FXZ3" s="217"/>
      <c r="FYA3" s="217"/>
      <c r="FYB3" s="217"/>
      <c r="FYC3" s="217"/>
      <c r="FYD3" s="217"/>
      <c r="FYE3" s="217"/>
      <c r="FYF3" s="217"/>
      <c r="FYG3" s="217"/>
      <c r="FYH3" s="217"/>
      <c r="FYI3" s="217"/>
      <c r="FYJ3" s="217"/>
      <c r="FYK3" s="217"/>
      <c r="FYL3" s="217"/>
      <c r="FYM3" s="217"/>
      <c r="FYN3" s="217"/>
      <c r="FYO3" s="217"/>
      <c r="FYP3" s="217"/>
      <c r="FYQ3" s="217"/>
      <c r="FYR3" s="217"/>
      <c r="FYS3" s="217"/>
      <c r="FYT3" s="217"/>
      <c r="FYU3" s="217"/>
      <c r="FYV3" s="217"/>
      <c r="FYW3" s="217"/>
      <c r="FYX3" s="217"/>
      <c r="FYY3" s="217"/>
      <c r="FYZ3" s="217"/>
      <c r="FZA3" s="217"/>
      <c r="FZB3" s="217"/>
      <c r="FZC3" s="217"/>
      <c r="FZD3" s="217"/>
      <c r="FZE3" s="217"/>
      <c r="FZF3" s="217"/>
      <c r="FZG3" s="217"/>
      <c r="FZH3" s="217"/>
      <c r="FZI3" s="217"/>
      <c r="FZJ3" s="217"/>
      <c r="FZK3" s="217"/>
      <c r="FZL3" s="217"/>
      <c r="FZM3" s="217"/>
      <c r="FZN3" s="217"/>
      <c r="FZO3" s="217"/>
      <c r="FZP3" s="217"/>
      <c r="FZQ3" s="217"/>
      <c r="FZR3" s="217"/>
      <c r="FZS3" s="217"/>
      <c r="FZT3" s="217"/>
      <c r="FZU3" s="217"/>
      <c r="FZV3" s="217"/>
      <c r="FZW3" s="217"/>
      <c r="FZX3" s="217"/>
      <c r="FZY3" s="217"/>
      <c r="FZZ3" s="217"/>
      <c r="GAA3" s="217"/>
      <c r="GAB3" s="217"/>
      <c r="GAC3" s="217"/>
      <c r="GAD3" s="217"/>
      <c r="GAE3" s="217"/>
      <c r="GAF3" s="217"/>
      <c r="GAG3" s="217"/>
      <c r="GAH3" s="217"/>
      <c r="GAI3" s="217"/>
      <c r="GAJ3" s="217"/>
      <c r="GAK3" s="217"/>
      <c r="GAL3" s="217"/>
      <c r="GAM3" s="217"/>
      <c r="GAN3" s="217"/>
      <c r="GAO3" s="217"/>
      <c r="GAP3" s="217"/>
      <c r="GAQ3" s="217"/>
      <c r="GAR3" s="217"/>
      <c r="GAS3" s="217"/>
      <c r="GAT3" s="217"/>
      <c r="GAU3" s="217"/>
      <c r="GAV3" s="217"/>
      <c r="GAW3" s="217"/>
      <c r="GAX3" s="217"/>
      <c r="GAY3" s="217"/>
      <c r="GAZ3" s="217"/>
      <c r="GBA3" s="217"/>
      <c r="GBB3" s="217"/>
      <c r="GBC3" s="217"/>
      <c r="GBD3" s="217"/>
      <c r="GBE3" s="217"/>
      <c r="GBF3" s="217"/>
      <c r="GBG3" s="217"/>
      <c r="GBH3" s="217"/>
      <c r="GBI3" s="217"/>
      <c r="GBJ3" s="217"/>
      <c r="GBK3" s="217"/>
      <c r="GBL3" s="217"/>
      <c r="GBM3" s="217"/>
      <c r="GBN3" s="217"/>
      <c r="GBO3" s="217"/>
      <c r="GBP3" s="217"/>
      <c r="GBQ3" s="217"/>
      <c r="GBR3" s="217"/>
      <c r="GBS3" s="217"/>
      <c r="GBT3" s="217"/>
      <c r="GBU3" s="217"/>
      <c r="GBV3" s="217"/>
      <c r="GBW3" s="217"/>
      <c r="GBX3" s="217"/>
      <c r="GBY3" s="217"/>
      <c r="GBZ3" s="217"/>
      <c r="GCA3" s="217"/>
      <c r="GCB3" s="217"/>
      <c r="GCC3" s="217"/>
      <c r="GCD3" s="217"/>
      <c r="GCE3" s="217"/>
      <c r="GCF3" s="217"/>
      <c r="GCG3" s="217"/>
      <c r="GCH3" s="217"/>
      <c r="GCI3" s="217"/>
      <c r="GCJ3" s="217"/>
      <c r="GCK3" s="217"/>
      <c r="GCL3" s="217"/>
      <c r="GCM3" s="217"/>
      <c r="GCN3" s="217"/>
      <c r="GCO3" s="217"/>
      <c r="GCP3" s="217"/>
      <c r="GCQ3" s="217"/>
      <c r="GCR3" s="217"/>
      <c r="GCS3" s="217"/>
      <c r="GCT3" s="217"/>
      <c r="GCU3" s="217"/>
      <c r="GCV3" s="217"/>
      <c r="GCW3" s="217"/>
      <c r="GCX3" s="217"/>
      <c r="GCY3" s="217"/>
      <c r="GCZ3" s="217"/>
      <c r="GDA3" s="217"/>
      <c r="GDB3" s="217"/>
      <c r="GDC3" s="217"/>
      <c r="GDD3" s="217"/>
      <c r="GDE3" s="217"/>
      <c r="GDF3" s="217"/>
      <c r="GDG3" s="217"/>
      <c r="GDH3" s="217"/>
      <c r="GDI3" s="217"/>
      <c r="GDJ3" s="217"/>
      <c r="GDK3" s="217"/>
      <c r="GDL3" s="217"/>
      <c r="GDM3" s="217"/>
      <c r="GDN3" s="217"/>
      <c r="GDO3" s="217"/>
      <c r="GDP3" s="217"/>
      <c r="GDQ3" s="217"/>
      <c r="GDR3" s="217"/>
      <c r="GDS3" s="217"/>
      <c r="GDT3" s="217"/>
      <c r="GDU3" s="217"/>
      <c r="GDV3" s="217"/>
      <c r="GDW3" s="217"/>
      <c r="GDX3" s="217"/>
      <c r="GDY3" s="217"/>
      <c r="GDZ3" s="217"/>
      <c r="GEA3" s="217"/>
      <c r="GEB3" s="217"/>
      <c r="GEC3" s="217"/>
      <c r="GED3" s="217"/>
      <c r="GEE3" s="217"/>
      <c r="GEF3" s="217"/>
      <c r="GEG3" s="217"/>
      <c r="GEH3" s="217"/>
      <c r="GEI3" s="217"/>
      <c r="GEJ3" s="217"/>
      <c r="GEK3" s="217"/>
      <c r="GEL3" s="217"/>
      <c r="GEM3" s="217"/>
      <c r="GEN3" s="217"/>
      <c r="GEO3" s="217"/>
      <c r="GEP3" s="217"/>
      <c r="GEQ3" s="217"/>
      <c r="GER3" s="217"/>
      <c r="GES3" s="217"/>
      <c r="GET3" s="217"/>
      <c r="GEU3" s="217"/>
      <c r="GEV3" s="217"/>
      <c r="GEW3" s="217"/>
      <c r="GEX3" s="217"/>
      <c r="GEY3" s="217"/>
      <c r="GEZ3" s="217"/>
      <c r="GFA3" s="217"/>
      <c r="GFB3" s="217"/>
      <c r="GFC3" s="217"/>
      <c r="GFD3" s="217"/>
      <c r="GFE3" s="217"/>
      <c r="GFF3" s="217"/>
      <c r="GFG3" s="217"/>
      <c r="GFH3" s="217"/>
      <c r="GFI3" s="217"/>
      <c r="GFJ3" s="217"/>
      <c r="GFK3" s="217"/>
      <c r="GFL3" s="217"/>
      <c r="GFM3" s="217"/>
      <c r="GFN3" s="217"/>
      <c r="GFO3" s="217"/>
      <c r="GFP3" s="217"/>
      <c r="GFQ3" s="217"/>
      <c r="GFR3" s="217"/>
      <c r="GFS3" s="217"/>
      <c r="GFT3" s="217"/>
      <c r="GFU3" s="217"/>
      <c r="GFV3" s="217"/>
      <c r="GFW3" s="217"/>
      <c r="GFX3" s="217"/>
      <c r="GFY3" s="217"/>
      <c r="GFZ3" s="217"/>
      <c r="GGA3" s="217"/>
      <c r="GGB3" s="217"/>
      <c r="GGC3" s="217"/>
      <c r="GGD3" s="217"/>
      <c r="GGE3" s="217"/>
      <c r="GGF3" s="217"/>
      <c r="GGG3" s="217"/>
      <c r="GGH3" s="217"/>
      <c r="GGI3" s="217"/>
      <c r="GGJ3" s="217"/>
      <c r="GGK3" s="217"/>
      <c r="GGL3" s="217"/>
      <c r="GGM3" s="217"/>
      <c r="GGN3" s="217"/>
      <c r="GGO3" s="217"/>
      <c r="GGP3" s="217"/>
      <c r="GGQ3" s="217"/>
      <c r="GGR3" s="217"/>
      <c r="GGS3" s="217"/>
      <c r="GGT3" s="217"/>
      <c r="GGU3" s="217"/>
      <c r="GGV3" s="217"/>
      <c r="GGW3" s="217"/>
      <c r="GGX3" s="217"/>
      <c r="GGY3" s="217"/>
      <c r="GGZ3" s="217"/>
      <c r="GHA3" s="217"/>
      <c r="GHB3" s="217"/>
      <c r="GHC3" s="217"/>
      <c r="GHD3" s="217"/>
      <c r="GHE3" s="217"/>
      <c r="GHF3" s="217"/>
      <c r="GHG3" s="217"/>
      <c r="GHH3" s="217"/>
      <c r="GHI3" s="217"/>
      <c r="GHJ3" s="217"/>
      <c r="GHK3" s="217"/>
      <c r="GHL3" s="217"/>
      <c r="GHM3" s="217"/>
      <c r="GHN3" s="217"/>
      <c r="GHO3" s="217"/>
      <c r="GHP3" s="217"/>
      <c r="GHQ3" s="217"/>
      <c r="GHR3" s="217"/>
      <c r="GHS3" s="217"/>
      <c r="GHT3" s="217"/>
      <c r="GHU3" s="217"/>
      <c r="GHV3" s="217"/>
      <c r="GHW3" s="217"/>
      <c r="GHX3" s="217"/>
      <c r="GHY3" s="217"/>
      <c r="GHZ3" s="217"/>
      <c r="GIA3" s="217"/>
      <c r="GIB3" s="217"/>
      <c r="GIC3" s="217"/>
      <c r="GID3" s="217"/>
      <c r="GIE3" s="217"/>
      <c r="GIF3" s="217"/>
      <c r="GIG3" s="217"/>
      <c r="GIH3" s="217"/>
      <c r="GII3" s="217"/>
      <c r="GIJ3" s="217"/>
      <c r="GIK3" s="217"/>
      <c r="GIL3" s="217"/>
      <c r="GIM3" s="217"/>
      <c r="GIN3" s="217"/>
      <c r="GIO3" s="217"/>
      <c r="GIP3" s="217"/>
      <c r="GIQ3" s="217"/>
      <c r="GIR3" s="217"/>
      <c r="GIS3" s="217"/>
      <c r="GIT3" s="217"/>
      <c r="GIU3" s="217"/>
      <c r="GIV3" s="217"/>
      <c r="GIW3" s="217"/>
      <c r="GIX3" s="217"/>
      <c r="GIY3" s="217"/>
      <c r="GIZ3" s="217"/>
      <c r="GJA3" s="217"/>
      <c r="GJB3" s="217"/>
      <c r="GJC3" s="217"/>
      <c r="GJD3" s="217"/>
      <c r="GJE3" s="217"/>
      <c r="GJF3" s="217"/>
      <c r="GJG3" s="217"/>
      <c r="GJH3" s="217"/>
      <c r="GJI3" s="217"/>
      <c r="GJJ3" s="217"/>
      <c r="GJK3" s="217"/>
      <c r="GJL3" s="217"/>
      <c r="GJM3" s="217"/>
      <c r="GJN3" s="217"/>
      <c r="GJO3" s="217"/>
      <c r="GJP3" s="217"/>
      <c r="GJQ3" s="217"/>
      <c r="GJR3" s="217"/>
      <c r="GJS3" s="217"/>
      <c r="GJT3" s="217"/>
      <c r="GJU3" s="217"/>
      <c r="GJV3" s="217"/>
      <c r="GJW3" s="217"/>
      <c r="GJX3" s="217"/>
      <c r="GJY3" s="217"/>
      <c r="GJZ3" s="217"/>
      <c r="GKA3" s="217"/>
      <c r="GKB3" s="217"/>
      <c r="GKC3" s="217"/>
      <c r="GKD3" s="217"/>
      <c r="GKE3" s="217"/>
      <c r="GKF3" s="217"/>
      <c r="GKG3" s="217"/>
      <c r="GKH3" s="217"/>
      <c r="GKI3" s="217"/>
      <c r="GKJ3" s="217"/>
      <c r="GKK3" s="217"/>
      <c r="GKL3" s="217"/>
      <c r="GKM3" s="217"/>
      <c r="GKN3" s="217"/>
      <c r="GKO3" s="217"/>
      <c r="GKP3" s="217"/>
      <c r="GKQ3" s="217"/>
      <c r="GKR3" s="217"/>
      <c r="GKS3" s="217"/>
      <c r="GKT3" s="217"/>
      <c r="GKU3" s="217"/>
      <c r="GKV3" s="217"/>
      <c r="GKW3" s="217"/>
      <c r="GKX3" s="217"/>
      <c r="GKY3" s="217"/>
      <c r="GKZ3" s="217"/>
      <c r="GLA3" s="217"/>
      <c r="GLB3" s="217"/>
      <c r="GLC3" s="217"/>
      <c r="GLD3" s="217"/>
      <c r="GLE3" s="217"/>
      <c r="GLF3" s="217"/>
      <c r="GLG3" s="217"/>
      <c r="GLH3" s="217"/>
      <c r="GLI3" s="217"/>
      <c r="GLJ3" s="217"/>
      <c r="GLK3" s="217"/>
      <c r="GLL3" s="217"/>
      <c r="GLM3" s="217"/>
      <c r="GLN3" s="217"/>
      <c r="GLO3" s="217"/>
      <c r="GLP3" s="217"/>
      <c r="GLQ3" s="217"/>
      <c r="GLR3" s="217"/>
      <c r="GLS3" s="217"/>
      <c r="GLT3" s="217"/>
      <c r="GLU3" s="217"/>
      <c r="GLV3" s="217"/>
      <c r="GLW3" s="217"/>
      <c r="GLX3" s="217"/>
      <c r="GLY3" s="217"/>
      <c r="GLZ3" s="217"/>
      <c r="GMA3" s="217"/>
      <c r="GMB3" s="217"/>
      <c r="GMC3" s="217"/>
      <c r="GMD3" s="217"/>
      <c r="GME3" s="217"/>
      <c r="GMF3" s="217"/>
      <c r="GMG3" s="217"/>
      <c r="GMH3" s="217"/>
      <c r="GMI3" s="217"/>
      <c r="GMJ3" s="217"/>
      <c r="GMK3" s="217"/>
      <c r="GML3" s="217"/>
      <c r="GMM3" s="217"/>
      <c r="GMN3" s="217"/>
      <c r="GMO3" s="217"/>
      <c r="GMP3" s="217"/>
      <c r="GMQ3" s="217"/>
      <c r="GMR3" s="217"/>
      <c r="GMS3" s="217"/>
      <c r="GMT3" s="217"/>
      <c r="GMU3" s="217"/>
      <c r="GMV3" s="217"/>
      <c r="GMW3" s="217"/>
      <c r="GMX3" s="217"/>
      <c r="GMY3" s="217"/>
      <c r="GMZ3" s="217"/>
      <c r="GNA3" s="217"/>
      <c r="GNB3" s="217"/>
      <c r="GNC3" s="217"/>
      <c r="GND3" s="217"/>
      <c r="GNE3" s="217"/>
      <c r="GNF3" s="217"/>
      <c r="GNG3" s="217"/>
      <c r="GNH3" s="217"/>
      <c r="GNI3" s="217"/>
      <c r="GNJ3" s="217"/>
      <c r="GNK3" s="217"/>
      <c r="GNL3" s="217"/>
      <c r="GNM3" s="217"/>
      <c r="GNN3" s="217"/>
      <c r="GNO3" s="217"/>
      <c r="GNP3" s="217"/>
      <c r="GNQ3" s="217"/>
      <c r="GNR3" s="217"/>
      <c r="GNS3" s="217"/>
      <c r="GNT3" s="217"/>
      <c r="GNU3" s="217"/>
      <c r="GNV3" s="217"/>
      <c r="GNW3" s="217"/>
      <c r="GNX3" s="217"/>
      <c r="GNY3" s="217"/>
      <c r="GNZ3" s="217"/>
      <c r="GOA3" s="217"/>
      <c r="GOB3" s="217"/>
      <c r="GOC3" s="217"/>
      <c r="GOD3" s="217"/>
      <c r="GOE3" s="217"/>
      <c r="GOF3" s="217"/>
      <c r="GOG3" s="217"/>
      <c r="GOH3" s="217"/>
      <c r="GOI3" s="217"/>
      <c r="GOJ3" s="217"/>
      <c r="GOK3" s="217"/>
      <c r="GOL3" s="217"/>
      <c r="GOM3" s="217"/>
      <c r="GON3" s="217"/>
      <c r="GOO3" s="217"/>
      <c r="GOP3" s="217"/>
      <c r="GOQ3" s="217"/>
      <c r="GOR3" s="217"/>
      <c r="GOS3" s="217"/>
      <c r="GOT3" s="217"/>
      <c r="GOU3" s="217"/>
      <c r="GOV3" s="217"/>
      <c r="GOW3" s="217"/>
      <c r="GOX3" s="217"/>
      <c r="GOY3" s="217"/>
      <c r="GOZ3" s="217"/>
      <c r="GPA3" s="217"/>
      <c r="GPB3" s="217"/>
      <c r="GPC3" s="217"/>
      <c r="GPD3" s="217"/>
      <c r="GPE3" s="217"/>
      <c r="GPF3" s="217"/>
      <c r="GPG3" s="217"/>
      <c r="GPH3" s="217"/>
      <c r="GPI3" s="217"/>
      <c r="GPJ3" s="217"/>
      <c r="GPK3" s="217"/>
      <c r="GPL3" s="217"/>
      <c r="GPM3" s="217"/>
      <c r="GPN3" s="217"/>
      <c r="GPO3" s="217"/>
      <c r="GPP3" s="217"/>
      <c r="GPQ3" s="217"/>
      <c r="GPR3" s="217"/>
      <c r="GPS3" s="217"/>
      <c r="GPT3" s="217"/>
      <c r="GPU3" s="217"/>
      <c r="GPV3" s="217"/>
      <c r="GPW3" s="217"/>
      <c r="GPX3" s="217"/>
      <c r="GPY3" s="217"/>
      <c r="GPZ3" s="217"/>
      <c r="GQA3" s="217"/>
      <c r="GQB3" s="217"/>
      <c r="GQC3" s="217"/>
      <c r="GQD3" s="217"/>
      <c r="GQE3" s="217"/>
      <c r="GQF3" s="217"/>
      <c r="GQG3" s="217"/>
      <c r="GQH3" s="217"/>
      <c r="GQI3" s="217"/>
      <c r="GQJ3" s="217"/>
      <c r="GQK3" s="217"/>
      <c r="GQL3" s="217"/>
      <c r="GQM3" s="217"/>
      <c r="GQN3" s="217"/>
      <c r="GQO3" s="217"/>
      <c r="GQP3" s="217"/>
      <c r="GQQ3" s="217"/>
      <c r="GQR3" s="217"/>
      <c r="GQS3" s="217"/>
      <c r="GQT3" s="217"/>
      <c r="GQU3" s="217"/>
      <c r="GQV3" s="217"/>
      <c r="GQW3" s="217"/>
      <c r="GQX3" s="217"/>
      <c r="GQY3" s="217"/>
      <c r="GQZ3" s="217"/>
      <c r="GRA3" s="217"/>
      <c r="GRB3" s="217"/>
      <c r="GRC3" s="217"/>
      <c r="GRD3" s="217"/>
      <c r="GRE3" s="217"/>
      <c r="GRF3" s="217"/>
      <c r="GRG3" s="217"/>
      <c r="GRH3" s="217"/>
      <c r="GRI3" s="217"/>
      <c r="GRJ3" s="217"/>
      <c r="GRK3" s="217"/>
      <c r="GRL3" s="217"/>
      <c r="GRM3" s="217"/>
      <c r="GRN3" s="217"/>
      <c r="GRO3" s="217"/>
      <c r="GRP3" s="217"/>
      <c r="GRQ3" s="217"/>
      <c r="GRR3" s="217"/>
      <c r="GRS3" s="217"/>
      <c r="GRT3" s="217"/>
      <c r="GRU3" s="217"/>
      <c r="GRV3" s="217"/>
      <c r="GRW3" s="217"/>
      <c r="GRX3" s="217"/>
      <c r="GRY3" s="217"/>
      <c r="GRZ3" s="217"/>
      <c r="GSA3" s="217"/>
      <c r="GSB3" s="217"/>
      <c r="GSC3" s="217"/>
      <c r="GSD3" s="217"/>
      <c r="GSE3" s="217"/>
      <c r="GSF3" s="217"/>
      <c r="GSG3" s="217"/>
      <c r="GSH3" s="217"/>
      <c r="GSI3" s="217"/>
      <c r="GSJ3" s="217"/>
      <c r="GSK3" s="217"/>
      <c r="GSL3" s="217"/>
      <c r="GSM3" s="217"/>
      <c r="GSN3" s="217"/>
      <c r="GSO3" s="217"/>
      <c r="GSP3" s="217"/>
      <c r="GSQ3" s="217"/>
      <c r="GSR3" s="217"/>
      <c r="GSS3" s="217"/>
      <c r="GST3" s="217"/>
      <c r="GSU3" s="217"/>
      <c r="GSV3" s="217"/>
      <c r="GSW3" s="217"/>
      <c r="GSX3" s="217"/>
      <c r="GSY3" s="217"/>
      <c r="GSZ3" s="217"/>
      <c r="GTA3" s="217"/>
      <c r="GTB3" s="217"/>
      <c r="GTC3" s="217"/>
      <c r="GTD3" s="217"/>
      <c r="GTE3" s="217"/>
      <c r="GTF3" s="217"/>
      <c r="GTG3" s="217"/>
      <c r="GTH3" s="217"/>
      <c r="GTI3" s="217"/>
      <c r="GTJ3" s="217"/>
      <c r="GTK3" s="217"/>
      <c r="GTL3" s="217"/>
      <c r="GTM3" s="217"/>
      <c r="GTN3" s="217"/>
      <c r="GTO3" s="217"/>
      <c r="GTP3" s="217"/>
      <c r="GTQ3" s="217"/>
      <c r="GTR3" s="217"/>
      <c r="GTS3" s="217"/>
      <c r="GTT3" s="217"/>
      <c r="GTU3" s="217"/>
      <c r="GTV3" s="217"/>
      <c r="GTW3" s="217"/>
      <c r="GTX3" s="217"/>
      <c r="GTY3" s="217"/>
      <c r="GTZ3" s="217"/>
      <c r="GUA3" s="217"/>
      <c r="GUB3" s="217"/>
      <c r="GUC3" s="217"/>
      <c r="GUD3" s="217"/>
      <c r="GUE3" s="217"/>
      <c r="GUF3" s="217"/>
      <c r="GUG3" s="217"/>
      <c r="GUH3" s="217"/>
      <c r="GUI3" s="217"/>
      <c r="GUJ3" s="217"/>
      <c r="GUK3" s="217"/>
      <c r="GUL3" s="217"/>
      <c r="GUM3" s="217"/>
      <c r="GUN3" s="217"/>
      <c r="GUO3" s="217"/>
      <c r="GUP3" s="217"/>
      <c r="GUQ3" s="217"/>
      <c r="GUR3" s="217"/>
      <c r="GUS3" s="217"/>
      <c r="GUT3" s="217"/>
      <c r="GUU3" s="217"/>
      <c r="GUV3" s="217"/>
      <c r="GUW3" s="217"/>
      <c r="GUX3" s="217"/>
      <c r="GUY3" s="217"/>
      <c r="GUZ3" s="217"/>
      <c r="GVA3" s="217"/>
      <c r="GVB3" s="217"/>
      <c r="GVC3" s="217"/>
      <c r="GVD3" s="217"/>
      <c r="GVE3" s="217"/>
      <c r="GVF3" s="217"/>
      <c r="GVG3" s="217"/>
      <c r="GVH3" s="217"/>
      <c r="GVI3" s="217"/>
      <c r="GVJ3" s="217"/>
      <c r="GVK3" s="217"/>
      <c r="GVL3" s="217"/>
      <c r="GVM3" s="217"/>
      <c r="GVN3" s="217"/>
      <c r="GVO3" s="217"/>
      <c r="GVP3" s="217"/>
      <c r="GVQ3" s="217"/>
      <c r="GVR3" s="217"/>
      <c r="GVS3" s="217"/>
      <c r="GVT3" s="217"/>
      <c r="GVU3" s="217"/>
      <c r="GVV3" s="217"/>
      <c r="GVW3" s="217"/>
      <c r="GVX3" s="217"/>
      <c r="GVY3" s="217"/>
      <c r="GVZ3" s="217"/>
      <c r="GWA3" s="217"/>
      <c r="GWB3" s="217"/>
      <c r="GWC3" s="217"/>
      <c r="GWD3" s="217"/>
      <c r="GWE3" s="217"/>
      <c r="GWF3" s="217"/>
      <c r="GWG3" s="217"/>
      <c r="GWH3" s="217"/>
      <c r="GWI3" s="217"/>
      <c r="GWJ3" s="217"/>
      <c r="GWK3" s="217"/>
      <c r="GWL3" s="217"/>
      <c r="GWM3" s="217"/>
      <c r="GWN3" s="217"/>
      <c r="GWO3" s="217"/>
      <c r="GWP3" s="217"/>
      <c r="GWQ3" s="217"/>
      <c r="GWR3" s="217"/>
      <c r="GWS3" s="217"/>
      <c r="GWT3" s="217"/>
      <c r="GWU3" s="217"/>
      <c r="GWV3" s="217"/>
      <c r="GWW3" s="217"/>
      <c r="GWX3" s="217"/>
      <c r="GWY3" s="217"/>
      <c r="GWZ3" s="217"/>
      <c r="GXA3" s="217"/>
      <c r="GXB3" s="217"/>
      <c r="GXC3" s="217"/>
      <c r="GXD3" s="217"/>
      <c r="GXE3" s="217"/>
      <c r="GXF3" s="217"/>
      <c r="GXG3" s="217"/>
      <c r="GXH3" s="217"/>
      <c r="GXI3" s="217"/>
      <c r="GXJ3" s="217"/>
      <c r="GXK3" s="217"/>
      <c r="GXL3" s="217"/>
      <c r="GXM3" s="217"/>
      <c r="GXN3" s="217"/>
      <c r="GXO3" s="217"/>
      <c r="GXP3" s="217"/>
      <c r="GXQ3" s="217"/>
      <c r="GXR3" s="217"/>
      <c r="GXS3" s="217"/>
      <c r="GXT3" s="217"/>
      <c r="GXU3" s="217"/>
      <c r="GXV3" s="217"/>
      <c r="GXW3" s="217"/>
      <c r="GXX3" s="217"/>
      <c r="GXY3" s="217"/>
      <c r="GXZ3" s="217"/>
      <c r="GYA3" s="217"/>
      <c r="GYB3" s="217"/>
      <c r="GYC3" s="217"/>
      <c r="GYD3" s="217"/>
      <c r="GYE3" s="217"/>
      <c r="GYF3" s="217"/>
      <c r="GYG3" s="217"/>
      <c r="GYH3" s="217"/>
      <c r="GYI3" s="217"/>
      <c r="GYJ3" s="217"/>
      <c r="GYK3" s="217"/>
      <c r="GYL3" s="217"/>
      <c r="GYM3" s="217"/>
      <c r="GYN3" s="217"/>
      <c r="GYO3" s="217"/>
      <c r="GYP3" s="217"/>
      <c r="GYQ3" s="217"/>
      <c r="GYR3" s="217"/>
      <c r="GYS3" s="217"/>
      <c r="GYT3" s="217"/>
      <c r="GYU3" s="217"/>
      <c r="GYV3" s="217"/>
      <c r="GYW3" s="217"/>
      <c r="GYX3" s="217"/>
      <c r="GYY3" s="217"/>
      <c r="GYZ3" s="217"/>
      <c r="GZA3" s="217"/>
      <c r="GZB3" s="217"/>
      <c r="GZC3" s="217"/>
      <c r="GZD3" s="217"/>
      <c r="GZE3" s="217"/>
      <c r="GZF3" s="217"/>
      <c r="GZG3" s="217"/>
      <c r="GZH3" s="217"/>
      <c r="GZI3" s="217"/>
      <c r="GZJ3" s="217"/>
      <c r="GZK3" s="217"/>
      <c r="GZL3" s="217"/>
      <c r="GZM3" s="217"/>
      <c r="GZN3" s="217"/>
      <c r="GZO3" s="217"/>
      <c r="GZP3" s="217"/>
      <c r="GZQ3" s="217"/>
      <c r="GZR3" s="217"/>
      <c r="GZS3" s="217"/>
      <c r="GZT3" s="217"/>
      <c r="GZU3" s="217"/>
      <c r="GZV3" s="217"/>
      <c r="GZW3" s="217"/>
      <c r="GZX3" s="217"/>
      <c r="GZY3" s="217"/>
      <c r="GZZ3" s="217"/>
      <c r="HAA3" s="217"/>
      <c r="HAB3" s="217"/>
      <c r="HAC3" s="217"/>
      <c r="HAD3" s="217"/>
      <c r="HAE3" s="217"/>
      <c r="HAF3" s="217"/>
      <c r="HAG3" s="217"/>
      <c r="HAH3" s="217"/>
      <c r="HAI3" s="217"/>
      <c r="HAJ3" s="217"/>
      <c r="HAK3" s="217"/>
      <c r="HAL3" s="217"/>
      <c r="HAM3" s="217"/>
      <c r="HAN3" s="217"/>
      <c r="HAO3" s="217"/>
      <c r="HAP3" s="217"/>
      <c r="HAQ3" s="217"/>
      <c r="HAR3" s="217"/>
      <c r="HAS3" s="217"/>
      <c r="HAT3" s="217"/>
      <c r="HAU3" s="217"/>
      <c r="HAV3" s="217"/>
      <c r="HAW3" s="217"/>
      <c r="HAX3" s="217"/>
      <c r="HAY3" s="217"/>
      <c r="HAZ3" s="217"/>
      <c r="HBA3" s="217"/>
      <c r="HBB3" s="217"/>
      <c r="HBC3" s="217"/>
      <c r="HBD3" s="217"/>
      <c r="HBE3" s="217"/>
      <c r="HBF3" s="217"/>
      <c r="HBG3" s="217"/>
      <c r="HBH3" s="217"/>
      <c r="HBI3" s="217"/>
      <c r="HBJ3" s="217"/>
      <c r="HBK3" s="217"/>
      <c r="HBL3" s="217"/>
      <c r="HBM3" s="217"/>
      <c r="HBN3" s="217"/>
      <c r="HBO3" s="217"/>
      <c r="HBP3" s="217"/>
      <c r="HBQ3" s="217"/>
      <c r="HBR3" s="217"/>
      <c r="HBS3" s="217"/>
      <c r="HBT3" s="217"/>
      <c r="HBU3" s="217"/>
      <c r="HBV3" s="217"/>
      <c r="HBW3" s="217"/>
      <c r="HBX3" s="217"/>
      <c r="HBY3" s="217"/>
      <c r="HBZ3" s="217"/>
      <c r="HCA3" s="217"/>
      <c r="HCB3" s="217"/>
      <c r="HCC3" s="217"/>
      <c r="HCD3" s="217"/>
      <c r="HCE3" s="217"/>
      <c r="HCF3" s="217"/>
      <c r="HCG3" s="217"/>
      <c r="HCH3" s="217"/>
      <c r="HCI3" s="217"/>
      <c r="HCJ3" s="217"/>
      <c r="HCK3" s="217"/>
      <c r="HCL3" s="217"/>
      <c r="HCM3" s="217"/>
      <c r="HCN3" s="217"/>
      <c r="HCO3" s="217"/>
      <c r="HCP3" s="217"/>
      <c r="HCQ3" s="217"/>
      <c r="HCR3" s="217"/>
      <c r="HCS3" s="217"/>
      <c r="HCT3" s="217"/>
      <c r="HCU3" s="217"/>
      <c r="HCV3" s="217"/>
      <c r="HCW3" s="217"/>
      <c r="HCX3" s="217"/>
      <c r="HCY3" s="217"/>
      <c r="HCZ3" s="217"/>
      <c r="HDA3" s="217"/>
      <c r="HDB3" s="217"/>
      <c r="HDC3" s="217"/>
      <c r="HDD3" s="217"/>
      <c r="HDE3" s="217"/>
      <c r="HDF3" s="217"/>
      <c r="HDG3" s="217"/>
      <c r="HDH3" s="217"/>
      <c r="HDI3" s="217"/>
      <c r="HDJ3" s="217"/>
      <c r="HDK3" s="217"/>
      <c r="HDL3" s="217"/>
      <c r="HDM3" s="217"/>
      <c r="HDN3" s="217"/>
      <c r="HDO3" s="217"/>
      <c r="HDP3" s="217"/>
      <c r="HDQ3" s="217"/>
      <c r="HDR3" s="217"/>
      <c r="HDS3" s="217"/>
      <c r="HDT3" s="217"/>
      <c r="HDU3" s="217"/>
      <c r="HDV3" s="217"/>
      <c r="HDW3" s="217"/>
      <c r="HDX3" s="217"/>
      <c r="HDY3" s="217"/>
      <c r="HDZ3" s="217"/>
      <c r="HEA3" s="217"/>
      <c r="HEB3" s="217"/>
      <c r="HEC3" s="217"/>
      <c r="HED3" s="217"/>
      <c r="HEE3" s="217"/>
      <c r="HEF3" s="217"/>
      <c r="HEG3" s="217"/>
      <c r="HEH3" s="217"/>
      <c r="HEI3" s="217"/>
      <c r="HEJ3" s="217"/>
      <c r="HEK3" s="217"/>
      <c r="HEL3" s="217"/>
      <c r="HEM3" s="217"/>
      <c r="HEN3" s="217"/>
      <c r="HEO3" s="217"/>
      <c r="HEP3" s="217"/>
      <c r="HEQ3" s="217"/>
      <c r="HER3" s="217"/>
      <c r="HES3" s="217"/>
      <c r="HET3" s="217"/>
      <c r="HEU3" s="217"/>
      <c r="HEV3" s="217"/>
      <c r="HEW3" s="217"/>
      <c r="HEX3" s="217"/>
      <c r="HEY3" s="217"/>
      <c r="HEZ3" s="217"/>
      <c r="HFA3" s="217"/>
      <c r="HFB3" s="217"/>
      <c r="HFC3" s="217"/>
      <c r="HFD3" s="217"/>
      <c r="HFE3" s="217"/>
      <c r="HFF3" s="217"/>
      <c r="HFG3" s="217"/>
      <c r="HFH3" s="217"/>
      <c r="HFI3" s="217"/>
      <c r="HFJ3" s="217"/>
      <c r="HFK3" s="217"/>
      <c r="HFL3" s="217"/>
      <c r="HFM3" s="217"/>
      <c r="HFN3" s="217"/>
      <c r="HFO3" s="217"/>
      <c r="HFP3" s="217"/>
      <c r="HFQ3" s="217"/>
      <c r="HFR3" s="217"/>
      <c r="HFS3" s="217"/>
      <c r="HFT3" s="217"/>
      <c r="HFU3" s="217"/>
      <c r="HFV3" s="217"/>
      <c r="HFW3" s="217"/>
      <c r="HFX3" s="217"/>
      <c r="HFY3" s="217"/>
      <c r="HFZ3" s="217"/>
      <c r="HGA3" s="217"/>
      <c r="HGB3" s="217"/>
      <c r="HGC3" s="217"/>
      <c r="HGD3" s="217"/>
      <c r="HGE3" s="217"/>
      <c r="HGF3" s="217"/>
      <c r="HGG3" s="217"/>
      <c r="HGH3" s="217"/>
      <c r="HGI3" s="217"/>
      <c r="HGJ3" s="217"/>
      <c r="HGK3" s="217"/>
      <c r="HGL3" s="217"/>
      <c r="HGM3" s="217"/>
      <c r="HGN3" s="217"/>
      <c r="HGO3" s="217"/>
      <c r="HGP3" s="217"/>
      <c r="HGQ3" s="217"/>
      <c r="HGR3" s="217"/>
      <c r="HGS3" s="217"/>
      <c r="HGT3" s="217"/>
      <c r="HGU3" s="217"/>
      <c r="HGV3" s="217"/>
      <c r="HGW3" s="217"/>
      <c r="HGX3" s="217"/>
      <c r="HGY3" s="217"/>
      <c r="HGZ3" s="217"/>
      <c r="HHA3" s="217"/>
      <c r="HHB3" s="217"/>
      <c r="HHC3" s="217"/>
      <c r="HHD3" s="217"/>
      <c r="HHE3" s="217"/>
      <c r="HHF3" s="217"/>
      <c r="HHG3" s="217"/>
      <c r="HHH3" s="217"/>
      <c r="HHI3" s="217"/>
      <c r="HHJ3" s="217"/>
      <c r="HHK3" s="217"/>
      <c r="HHL3" s="217"/>
      <c r="HHM3" s="217"/>
      <c r="HHN3" s="217"/>
      <c r="HHO3" s="217"/>
      <c r="HHP3" s="217"/>
      <c r="HHQ3" s="217"/>
      <c r="HHR3" s="217"/>
      <c r="HHS3" s="217"/>
      <c r="HHT3" s="217"/>
      <c r="HHU3" s="217"/>
      <c r="HHV3" s="217"/>
      <c r="HHW3" s="217"/>
      <c r="HHX3" s="217"/>
      <c r="HHY3" s="217"/>
      <c r="HHZ3" s="217"/>
      <c r="HIA3" s="217"/>
      <c r="HIB3" s="217"/>
      <c r="HIC3" s="217"/>
      <c r="HID3" s="217"/>
      <c r="HIE3" s="217"/>
      <c r="HIF3" s="217"/>
      <c r="HIG3" s="217"/>
      <c r="HIH3" s="217"/>
      <c r="HII3" s="217"/>
      <c r="HIJ3" s="217"/>
      <c r="HIK3" s="217"/>
      <c r="HIL3" s="217"/>
      <c r="HIM3" s="217"/>
      <c r="HIN3" s="217"/>
      <c r="HIO3" s="217"/>
      <c r="HIP3" s="217"/>
      <c r="HIQ3" s="217"/>
      <c r="HIR3" s="217"/>
      <c r="HIS3" s="217"/>
      <c r="HIT3" s="217"/>
      <c r="HIU3" s="217"/>
      <c r="HIV3" s="217"/>
      <c r="HIW3" s="217"/>
      <c r="HIX3" s="217"/>
      <c r="HIY3" s="217"/>
      <c r="HIZ3" s="217"/>
      <c r="HJA3" s="217"/>
      <c r="HJB3" s="217"/>
      <c r="HJC3" s="217"/>
      <c r="HJD3" s="217"/>
      <c r="HJE3" s="217"/>
      <c r="HJF3" s="217"/>
      <c r="HJG3" s="217"/>
      <c r="HJH3" s="217"/>
      <c r="HJI3" s="217"/>
      <c r="HJJ3" s="217"/>
      <c r="HJK3" s="217"/>
      <c r="HJL3" s="217"/>
      <c r="HJM3" s="217"/>
      <c r="HJN3" s="217"/>
      <c r="HJO3" s="217"/>
      <c r="HJP3" s="217"/>
      <c r="HJQ3" s="217"/>
      <c r="HJR3" s="217"/>
      <c r="HJS3" s="217"/>
      <c r="HJT3" s="217"/>
      <c r="HJU3" s="217"/>
      <c r="HJV3" s="217"/>
      <c r="HJW3" s="217"/>
      <c r="HJX3" s="217"/>
      <c r="HJY3" s="217"/>
      <c r="HJZ3" s="217"/>
      <c r="HKA3" s="217"/>
      <c r="HKB3" s="217"/>
      <c r="HKC3" s="217"/>
      <c r="HKD3" s="217"/>
      <c r="HKE3" s="217"/>
      <c r="HKF3" s="217"/>
      <c r="HKG3" s="217"/>
      <c r="HKH3" s="217"/>
      <c r="HKI3" s="217"/>
      <c r="HKJ3" s="217"/>
      <c r="HKK3" s="217"/>
      <c r="HKL3" s="217"/>
      <c r="HKM3" s="217"/>
      <c r="HKN3" s="217"/>
      <c r="HKO3" s="217"/>
      <c r="HKP3" s="217"/>
      <c r="HKQ3" s="217"/>
      <c r="HKR3" s="217"/>
      <c r="HKS3" s="217"/>
      <c r="HKT3" s="217"/>
      <c r="HKU3" s="217"/>
      <c r="HKV3" s="217"/>
      <c r="HKW3" s="217"/>
      <c r="HKX3" s="217"/>
      <c r="HKY3" s="217"/>
      <c r="HKZ3" s="217"/>
      <c r="HLA3" s="217"/>
      <c r="HLB3" s="217"/>
      <c r="HLC3" s="217"/>
      <c r="HLD3" s="217"/>
      <c r="HLE3" s="217"/>
      <c r="HLF3" s="217"/>
      <c r="HLG3" s="217"/>
      <c r="HLH3" s="217"/>
      <c r="HLI3" s="217"/>
      <c r="HLJ3" s="217"/>
      <c r="HLK3" s="217"/>
      <c r="HLL3" s="217"/>
      <c r="HLM3" s="217"/>
      <c r="HLN3" s="217"/>
      <c r="HLO3" s="217"/>
      <c r="HLP3" s="217"/>
      <c r="HLQ3" s="217"/>
      <c r="HLR3" s="217"/>
      <c r="HLS3" s="217"/>
      <c r="HLT3" s="217"/>
      <c r="HLU3" s="217"/>
      <c r="HLV3" s="217"/>
      <c r="HLW3" s="217"/>
      <c r="HLX3" s="217"/>
      <c r="HLY3" s="217"/>
      <c r="HLZ3" s="217"/>
      <c r="HMA3" s="217"/>
      <c r="HMB3" s="217"/>
      <c r="HMC3" s="217"/>
      <c r="HMD3" s="217"/>
      <c r="HME3" s="217"/>
      <c r="HMF3" s="217"/>
      <c r="HMG3" s="217"/>
      <c r="HMH3" s="217"/>
      <c r="HMI3" s="217"/>
      <c r="HMJ3" s="217"/>
      <c r="HMK3" s="217"/>
      <c r="HML3" s="217"/>
      <c r="HMM3" s="217"/>
      <c r="HMN3" s="217"/>
      <c r="HMO3" s="217"/>
      <c r="HMP3" s="217"/>
      <c r="HMQ3" s="217"/>
      <c r="HMR3" s="217"/>
      <c r="HMS3" s="217"/>
      <c r="HMT3" s="217"/>
      <c r="HMU3" s="217"/>
      <c r="HMV3" s="217"/>
      <c r="HMW3" s="217"/>
      <c r="HMX3" s="217"/>
      <c r="HMY3" s="217"/>
      <c r="HMZ3" s="217"/>
      <c r="HNA3" s="217"/>
      <c r="HNB3" s="217"/>
      <c r="HNC3" s="217"/>
      <c r="HND3" s="217"/>
      <c r="HNE3" s="217"/>
      <c r="HNF3" s="217"/>
      <c r="HNG3" s="217"/>
      <c r="HNH3" s="217"/>
      <c r="HNI3" s="217"/>
      <c r="HNJ3" s="217"/>
      <c r="HNK3" s="217"/>
      <c r="HNL3" s="217"/>
      <c r="HNM3" s="217"/>
      <c r="HNN3" s="217"/>
      <c r="HNO3" s="217"/>
      <c r="HNP3" s="217"/>
      <c r="HNQ3" s="217"/>
      <c r="HNR3" s="217"/>
      <c r="HNS3" s="217"/>
      <c r="HNT3" s="217"/>
      <c r="HNU3" s="217"/>
      <c r="HNV3" s="217"/>
      <c r="HNW3" s="217"/>
      <c r="HNX3" s="217"/>
      <c r="HNY3" s="217"/>
      <c r="HNZ3" s="217"/>
      <c r="HOA3" s="217"/>
      <c r="HOB3" s="217"/>
      <c r="HOC3" s="217"/>
      <c r="HOD3" s="217"/>
      <c r="HOE3" s="217"/>
      <c r="HOF3" s="217"/>
      <c r="HOG3" s="217"/>
      <c r="HOH3" s="217"/>
      <c r="HOI3" s="217"/>
      <c r="HOJ3" s="217"/>
      <c r="HOK3" s="217"/>
      <c r="HOL3" s="217"/>
      <c r="HOM3" s="217"/>
      <c r="HON3" s="217"/>
      <c r="HOO3" s="217"/>
      <c r="HOP3" s="217"/>
      <c r="HOQ3" s="217"/>
      <c r="HOR3" s="217"/>
      <c r="HOS3" s="217"/>
      <c r="HOT3" s="217"/>
      <c r="HOU3" s="217"/>
      <c r="HOV3" s="217"/>
      <c r="HOW3" s="217"/>
      <c r="HOX3" s="217"/>
      <c r="HOY3" s="217"/>
      <c r="HOZ3" s="217"/>
      <c r="HPA3" s="217"/>
      <c r="HPB3" s="217"/>
      <c r="HPC3" s="217"/>
      <c r="HPD3" s="217"/>
      <c r="HPE3" s="217"/>
      <c r="HPF3" s="217"/>
      <c r="HPG3" s="217"/>
      <c r="HPH3" s="217"/>
      <c r="HPI3" s="217"/>
      <c r="HPJ3" s="217"/>
      <c r="HPK3" s="217"/>
      <c r="HPL3" s="217"/>
      <c r="HPM3" s="217"/>
      <c r="HPN3" s="217"/>
      <c r="HPO3" s="217"/>
      <c r="HPP3" s="217"/>
      <c r="HPQ3" s="217"/>
      <c r="HPR3" s="217"/>
      <c r="HPS3" s="217"/>
      <c r="HPT3" s="217"/>
      <c r="HPU3" s="217"/>
      <c r="HPV3" s="217"/>
      <c r="HPW3" s="217"/>
      <c r="HPX3" s="217"/>
      <c r="HPY3" s="217"/>
      <c r="HPZ3" s="217"/>
      <c r="HQA3" s="217"/>
      <c r="HQB3" s="217"/>
      <c r="HQC3" s="217"/>
      <c r="HQD3" s="217"/>
      <c r="HQE3" s="217"/>
      <c r="HQF3" s="217"/>
      <c r="HQG3" s="217"/>
      <c r="HQH3" s="217"/>
      <c r="HQI3" s="217"/>
      <c r="HQJ3" s="217"/>
      <c r="HQK3" s="217"/>
      <c r="HQL3" s="217"/>
      <c r="HQM3" s="217"/>
      <c r="HQN3" s="217"/>
      <c r="HQO3" s="217"/>
      <c r="HQP3" s="217"/>
      <c r="HQQ3" s="217"/>
      <c r="HQR3" s="217"/>
      <c r="HQS3" s="217"/>
      <c r="HQT3" s="217"/>
      <c r="HQU3" s="217"/>
      <c r="HQV3" s="217"/>
      <c r="HQW3" s="217"/>
      <c r="HQX3" s="217"/>
      <c r="HQY3" s="217"/>
      <c r="HQZ3" s="217"/>
      <c r="HRA3" s="217"/>
      <c r="HRB3" s="217"/>
      <c r="HRC3" s="217"/>
      <c r="HRD3" s="217"/>
      <c r="HRE3" s="217"/>
      <c r="HRF3" s="217"/>
      <c r="HRG3" s="217"/>
      <c r="HRH3" s="217"/>
      <c r="HRI3" s="217"/>
      <c r="HRJ3" s="217"/>
      <c r="HRK3" s="217"/>
      <c r="HRL3" s="217"/>
      <c r="HRM3" s="217"/>
      <c r="HRN3" s="217"/>
      <c r="HRO3" s="217"/>
      <c r="HRP3" s="217"/>
      <c r="HRQ3" s="217"/>
      <c r="HRR3" s="217"/>
      <c r="HRS3" s="217"/>
      <c r="HRT3" s="217"/>
      <c r="HRU3" s="217"/>
      <c r="HRV3" s="217"/>
      <c r="HRW3" s="217"/>
      <c r="HRX3" s="217"/>
      <c r="HRY3" s="217"/>
      <c r="HRZ3" s="217"/>
      <c r="HSA3" s="217"/>
      <c r="HSB3" s="217"/>
      <c r="HSC3" s="217"/>
      <c r="HSD3" s="217"/>
      <c r="HSE3" s="217"/>
      <c r="HSF3" s="217"/>
      <c r="HSG3" s="217"/>
      <c r="HSH3" s="217"/>
      <c r="HSI3" s="217"/>
      <c r="HSJ3" s="217"/>
      <c r="HSK3" s="217"/>
      <c r="HSL3" s="217"/>
      <c r="HSM3" s="217"/>
      <c r="HSN3" s="217"/>
      <c r="HSO3" s="217"/>
      <c r="HSP3" s="217"/>
      <c r="HSQ3" s="217"/>
      <c r="HSR3" s="217"/>
      <c r="HSS3" s="217"/>
      <c r="HST3" s="217"/>
      <c r="HSU3" s="217"/>
      <c r="HSV3" s="217"/>
      <c r="HSW3" s="217"/>
      <c r="HSX3" s="217"/>
      <c r="HSY3" s="217"/>
      <c r="HSZ3" s="217"/>
      <c r="HTA3" s="217"/>
      <c r="HTB3" s="217"/>
      <c r="HTC3" s="217"/>
      <c r="HTD3" s="217"/>
      <c r="HTE3" s="217"/>
      <c r="HTF3" s="217"/>
      <c r="HTG3" s="217"/>
      <c r="HTH3" s="217"/>
      <c r="HTI3" s="217"/>
      <c r="HTJ3" s="217"/>
      <c r="HTK3" s="217"/>
      <c r="HTL3" s="217"/>
      <c r="HTM3" s="217"/>
      <c r="HTN3" s="217"/>
      <c r="HTO3" s="217"/>
      <c r="HTP3" s="217"/>
      <c r="HTQ3" s="217"/>
      <c r="HTR3" s="217"/>
      <c r="HTS3" s="217"/>
      <c r="HTT3" s="217"/>
      <c r="HTU3" s="217"/>
      <c r="HTV3" s="217"/>
      <c r="HTW3" s="217"/>
      <c r="HTX3" s="217"/>
      <c r="HTY3" s="217"/>
      <c r="HTZ3" s="217"/>
      <c r="HUA3" s="217"/>
      <c r="HUB3" s="217"/>
      <c r="HUC3" s="217"/>
      <c r="HUD3" s="217"/>
      <c r="HUE3" s="217"/>
      <c r="HUF3" s="217"/>
      <c r="HUG3" s="217"/>
      <c r="HUH3" s="217"/>
      <c r="HUI3" s="217"/>
      <c r="HUJ3" s="217"/>
      <c r="HUK3" s="217"/>
      <c r="HUL3" s="217"/>
      <c r="HUM3" s="217"/>
      <c r="HUN3" s="217"/>
      <c r="HUO3" s="217"/>
      <c r="HUP3" s="217"/>
      <c r="HUQ3" s="217"/>
      <c r="HUR3" s="217"/>
      <c r="HUS3" s="217"/>
      <c r="HUT3" s="217"/>
      <c r="HUU3" s="217"/>
      <c r="HUV3" s="217"/>
      <c r="HUW3" s="217"/>
      <c r="HUX3" s="217"/>
      <c r="HUY3" s="217"/>
      <c r="HUZ3" s="217"/>
      <c r="HVA3" s="217"/>
      <c r="HVB3" s="217"/>
      <c r="HVC3" s="217"/>
      <c r="HVD3" s="217"/>
      <c r="HVE3" s="217"/>
      <c r="HVF3" s="217"/>
      <c r="HVG3" s="217"/>
      <c r="HVH3" s="217"/>
      <c r="HVI3" s="217"/>
      <c r="HVJ3" s="217"/>
      <c r="HVK3" s="217"/>
      <c r="HVL3" s="217"/>
      <c r="HVM3" s="217"/>
      <c r="HVN3" s="217"/>
      <c r="HVO3" s="217"/>
      <c r="HVP3" s="217"/>
      <c r="HVQ3" s="217"/>
      <c r="HVR3" s="217"/>
      <c r="HVS3" s="217"/>
      <c r="HVT3" s="217"/>
      <c r="HVU3" s="217"/>
      <c r="HVV3" s="217"/>
      <c r="HVW3" s="217"/>
      <c r="HVX3" s="217"/>
      <c r="HVY3" s="217"/>
      <c r="HVZ3" s="217"/>
      <c r="HWA3" s="217"/>
      <c r="HWB3" s="217"/>
      <c r="HWC3" s="217"/>
      <c r="HWD3" s="217"/>
      <c r="HWE3" s="217"/>
      <c r="HWF3" s="217"/>
      <c r="HWG3" s="217"/>
      <c r="HWH3" s="217"/>
      <c r="HWI3" s="217"/>
      <c r="HWJ3" s="217"/>
      <c r="HWK3" s="217"/>
      <c r="HWL3" s="217"/>
      <c r="HWM3" s="217"/>
      <c r="HWN3" s="217"/>
      <c r="HWO3" s="217"/>
      <c r="HWP3" s="217"/>
      <c r="HWQ3" s="217"/>
      <c r="HWR3" s="217"/>
      <c r="HWS3" s="217"/>
      <c r="HWT3" s="217"/>
      <c r="HWU3" s="217"/>
      <c r="HWV3" s="217"/>
      <c r="HWW3" s="217"/>
      <c r="HWX3" s="217"/>
      <c r="HWY3" s="217"/>
      <c r="HWZ3" s="217"/>
      <c r="HXA3" s="217"/>
      <c r="HXB3" s="217"/>
      <c r="HXC3" s="217"/>
      <c r="HXD3" s="217"/>
      <c r="HXE3" s="217"/>
      <c r="HXF3" s="217"/>
      <c r="HXG3" s="217"/>
      <c r="HXH3" s="217"/>
      <c r="HXI3" s="217"/>
      <c r="HXJ3" s="217"/>
      <c r="HXK3" s="217"/>
      <c r="HXL3" s="217"/>
      <c r="HXM3" s="217"/>
      <c r="HXN3" s="217"/>
      <c r="HXO3" s="217"/>
      <c r="HXP3" s="217"/>
      <c r="HXQ3" s="217"/>
      <c r="HXR3" s="217"/>
      <c r="HXS3" s="217"/>
      <c r="HXT3" s="217"/>
      <c r="HXU3" s="217"/>
      <c r="HXV3" s="217"/>
      <c r="HXW3" s="217"/>
      <c r="HXX3" s="217"/>
      <c r="HXY3" s="217"/>
      <c r="HXZ3" s="217"/>
      <c r="HYA3" s="217"/>
      <c r="HYB3" s="217"/>
      <c r="HYC3" s="217"/>
      <c r="HYD3" s="217"/>
      <c r="HYE3" s="217"/>
      <c r="HYF3" s="217"/>
      <c r="HYG3" s="217"/>
      <c r="HYH3" s="217"/>
      <c r="HYI3" s="217"/>
      <c r="HYJ3" s="217"/>
      <c r="HYK3" s="217"/>
      <c r="HYL3" s="217"/>
      <c r="HYM3" s="217"/>
      <c r="HYN3" s="217"/>
      <c r="HYO3" s="217"/>
      <c r="HYP3" s="217"/>
      <c r="HYQ3" s="217"/>
      <c r="HYR3" s="217"/>
      <c r="HYS3" s="217"/>
      <c r="HYT3" s="217"/>
      <c r="HYU3" s="217"/>
      <c r="HYV3" s="217"/>
      <c r="HYW3" s="217"/>
      <c r="HYX3" s="217"/>
      <c r="HYY3" s="217"/>
      <c r="HYZ3" s="217"/>
      <c r="HZA3" s="217"/>
      <c r="HZB3" s="217"/>
      <c r="HZC3" s="217"/>
      <c r="HZD3" s="217"/>
      <c r="HZE3" s="217"/>
      <c r="HZF3" s="217"/>
      <c r="HZG3" s="217"/>
      <c r="HZH3" s="217"/>
      <c r="HZI3" s="217"/>
      <c r="HZJ3" s="217"/>
      <c r="HZK3" s="217"/>
      <c r="HZL3" s="217"/>
      <c r="HZM3" s="217"/>
      <c r="HZN3" s="217"/>
      <c r="HZO3" s="217"/>
      <c r="HZP3" s="217"/>
      <c r="HZQ3" s="217"/>
      <c r="HZR3" s="217"/>
      <c r="HZS3" s="217"/>
      <c r="HZT3" s="217"/>
      <c r="HZU3" s="217"/>
      <c r="HZV3" s="217"/>
      <c r="HZW3" s="217"/>
      <c r="HZX3" s="217"/>
      <c r="HZY3" s="217"/>
      <c r="HZZ3" s="217"/>
      <c r="IAA3" s="217"/>
      <c r="IAB3" s="217"/>
      <c r="IAC3" s="217"/>
      <c r="IAD3" s="217"/>
      <c r="IAE3" s="217"/>
      <c r="IAF3" s="217"/>
      <c r="IAG3" s="217"/>
      <c r="IAH3" s="217"/>
      <c r="IAI3" s="217"/>
      <c r="IAJ3" s="217"/>
      <c r="IAK3" s="217"/>
      <c r="IAL3" s="217"/>
      <c r="IAM3" s="217"/>
      <c r="IAN3" s="217"/>
      <c r="IAO3" s="217"/>
      <c r="IAP3" s="217"/>
      <c r="IAQ3" s="217"/>
      <c r="IAR3" s="217"/>
      <c r="IAS3" s="217"/>
      <c r="IAT3" s="217"/>
      <c r="IAU3" s="217"/>
      <c r="IAV3" s="217"/>
      <c r="IAW3" s="217"/>
      <c r="IAX3" s="217"/>
      <c r="IAY3" s="217"/>
      <c r="IAZ3" s="217"/>
      <c r="IBA3" s="217"/>
      <c r="IBB3" s="217"/>
      <c r="IBC3" s="217"/>
      <c r="IBD3" s="217"/>
      <c r="IBE3" s="217"/>
      <c r="IBF3" s="217"/>
      <c r="IBG3" s="217"/>
      <c r="IBH3" s="217"/>
      <c r="IBI3" s="217"/>
      <c r="IBJ3" s="217"/>
      <c r="IBK3" s="217"/>
      <c r="IBL3" s="217"/>
      <c r="IBM3" s="217"/>
      <c r="IBN3" s="217"/>
      <c r="IBO3" s="217"/>
      <c r="IBP3" s="217"/>
      <c r="IBQ3" s="217"/>
      <c r="IBR3" s="217"/>
      <c r="IBS3" s="217"/>
      <c r="IBT3" s="217"/>
      <c r="IBU3" s="217"/>
      <c r="IBV3" s="217"/>
      <c r="IBW3" s="217"/>
      <c r="IBX3" s="217"/>
      <c r="IBY3" s="217"/>
      <c r="IBZ3" s="217"/>
      <c r="ICA3" s="217"/>
      <c r="ICB3" s="217"/>
      <c r="ICC3" s="217"/>
      <c r="ICD3" s="217"/>
      <c r="ICE3" s="217"/>
      <c r="ICF3" s="217"/>
      <c r="ICG3" s="217"/>
      <c r="ICH3" s="217"/>
      <c r="ICI3" s="217"/>
      <c r="ICJ3" s="217"/>
      <c r="ICK3" s="217"/>
      <c r="ICL3" s="217"/>
      <c r="ICM3" s="217"/>
      <c r="ICN3" s="217"/>
      <c r="ICO3" s="217"/>
      <c r="ICP3" s="217"/>
      <c r="ICQ3" s="217"/>
      <c r="ICR3" s="217"/>
      <c r="ICS3" s="217"/>
      <c r="ICT3" s="217"/>
      <c r="ICU3" s="217"/>
      <c r="ICV3" s="217"/>
      <c r="ICW3" s="217"/>
      <c r="ICX3" s="217"/>
      <c r="ICY3" s="217"/>
      <c r="ICZ3" s="217"/>
      <c r="IDA3" s="217"/>
      <c r="IDB3" s="217"/>
      <c r="IDC3" s="217"/>
      <c r="IDD3" s="217"/>
      <c r="IDE3" s="217"/>
      <c r="IDF3" s="217"/>
      <c r="IDG3" s="217"/>
      <c r="IDH3" s="217"/>
      <c r="IDI3" s="217"/>
      <c r="IDJ3" s="217"/>
      <c r="IDK3" s="217"/>
      <c r="IDL3" s="217"/>
      <c r="IDM3" s="217"/>
      <c r="IDN3" s="217"/>
      <c r="IDO3" s="217"/>
      <c r="IDP3" s="217"/>
      <c r="IDQ3" s="217"/>
      <c r="IDR3" s="217"/>
      <c r="IDS3" s="217"/>
      <c r="IDT3" s="217"/>
      <c r="IDU3" s="217"/>
      <c r="IDV3" s="217"/>
      <c r="IDW3" s="217"/>
      <c r="IDX3" s="217"/>
      <c r="IDY3" s="217"/>
      <c r="IDZ3" s="217"/>
      <c r="IEA3" s="217"/>
      <c r="IEB3" s="217"/>
      <c r="IEC3" s="217"/>
      <c r="IED3" s="217"/>
      <c r="IEE3" s="217"/>
      <c r="IEF3" s="217"/>
      <c r="IEG3" s="217"/>
      <c r="IEH3" s="217"/>
      <c r="IEI3" s="217"/>
      <c r="IEJ3" s="217"/>
      <c r="IEK3" s="217"/>
      <c r="IEL3" s="217"/>
      <c r="IEM3" s="217"/>
      <c r="IEN3" s="217"/>
      <c r="IEO3" s="217"/>
      <c r="IEP3" s="217"/>
      <c r="IEQ3" s="217"/>
      <c r="IER3" s="217"/>
      <c r="IES3" s="217"/>
      <c r="IET3" s="217"/>
      <c r="IEU3" s="217"/>
      <c r="IEV3" s="217"/>
      <c r="IEW3" s="217"/>
      <c r="IEX3" s="217"/>
      <c r="IEY3" s="217"/>
      <c r="IEZ3" s="217"/>
      <c r="IFA3" s="217"/>
      <c r="IFB3" s="217"/>
      <c r="IFC3" s="217"/>
      <c r="IFD3" s="217"/>
      <c r="IFE3" s="217"/>
      <c r="IFF3" s="217"/>
      <c r="IFG3" s="217"/>
      <c r="IFH3" s="217"/>
      <c r="IFI3" s="217"/>
      <c r="IFJ3" s="217"/>
      <c r="IFK3" s="217"/>
      <c r="IFL3" s="217"/>
      <c r="IFM3" s="217"/>
      <c r="IFN3" s="217"/>
      <c r="IFO3" s="217"/>
      <c r="IFP3" s="217"/>
      <c r="IFQ3" s="217"/>
      <c r="IFR3" s="217"/>
      <c r="IFS3" s="217"/>
      <c r="IFT3" s="217"/>
      <c r="IFU3" s="217"/>
      <c r="IFV3" s="217"/>
      <c r="IFW3" s="217"/>
      <c r="IFX3" s="217"/>
      <c r="IFY3" s="217"/>
      <c r="IFZ3" s="217"/>
      <c r="IGA3" s="217"/>
      <c r="IGB3" s="217"/>
      <c r="IGC3" s="217"/>
      <c r="IGD3" s="217"/>
      <c r="IGE3" s="217"/>
      <c r="IGF3" s="217"/>
      <c r="IGG3" s="217"/>
      <c r="IGH3" s="217"/>
      <c r="IGI3" s="217"/>
      <c r="IGJ3" s="217"/>
      <c r="IGK3" s="217"/>
      <c r="IGL3" s="217"/>
      <c r="IGM3" s="217"/>
      <c r="IGN3" s="217"/>
      <c r="IGO3" s="217"/>
      <c r="IGP3" s="217"/>
      <c r="IGQ3" s="217"/>
      <c r="IGR3" s="217"/>
      <c r="IGS3" s="217"/>
      <c r="IGT3" s="217"/>
      <c r="IGU3" s="217"/>
      <c r="IGV3" s="217"/>
      <c r="IGW3" s="217"/>
      <c r="IGX3" s="217"/>
      <c r="IGY3" s="217"/>
      <c r="IGZ3" s="217"/>
      <c r="IHA3" s="217"/>
      <c r="IHB3" s="217"/>
      <c r="IHC3" s="217"/>
      <c r="IHD3" s="217"/>
      <c r="IHE3" s="217"/>
      <c r="IHF3" s="217"/>
      <c r="IHG3" s="217"/>
      <c r="IHH3" s="217"/>
      <c r="IHI3" s="217"/>
      <c r="IHJ3" s="217"/>
      <c r="IHK3" s="217"/>
      <c r="IHL3" s="217"/>
      <c r="IHM3" s="217"/>
      <c r="IHN3" s="217"/>
      <c r="IHO3" s="217"/>
      <c r="IHP3" s="217"/>
      <c r="IHQ3" s="217"/>
      <c r="IHR3" s="217"/>
      <c r="IHS3" s="217"/>
      <c r="IHT3" s="217"/>
      <c r="IHU3" s="217"/>
      <c r="IHV3" s="217"/>
      <c r="IHW3" s="217"/>
      <c r="IHX3" s="217"/>
      <c r="IHY3" s="217"/>
      <c r="IHZ3" s="217"/>
      <c r="IIA3" s="217"/>
      <c r="IIB3" s="217"/>
      <c r="IIC3" s="217"/>
      <c r="IID3" s="217"/>
      <c r="IIE3" s="217"/>
      <c r="IIF3" s="217"/>
      <c r="IIG3" s="217"/>
      <c r="IIH3" s="217"/>
      <c r="III3" s="217"/>
      <c r="IIJ3" s="217"/>
      <c r="IIK3" s="217"/>
      <c r="IIL3" s="217"/>
      <c r="IIM3" s="217"/>
      <c r="IIN3" s="217"/>
      <c r="IIO3" s="217"/>
      <c r="IIP3" s="217"/>
      <c r="IIQ3" s="217"/>
      <c r="IIR3" s="217"/>
      <c r="IIS3" s="217"/>
      <c r="IIT3" s="217"/>
      <c r="IIU3" s="217"/>
      <c r="IIV3" s="217"/>
      <c r="IIW3" s="217"/>
      <c r="IIX3" s="217"/>
      <c r="IIY3" s="217"/>
      <c r="IIZ3" s="217"/>
      <c r="IJA3" s="217"/>
      <c r="IJB3" s="217"/>
      <c r="IJC3" s="217"/>
      <c r="IJD3" s="217"/>
      <c r="IJE3" s="217"/>
      <c r="IJF3" s="217"/>
      <c r="IJG3" s="217"/>
      <c r="IJH3" s="217"/>
      <c r="IJI3" s="217"/>
      <c r="IJJ3" s="217"/>
      <c r="IJK3" s="217"/>
      <c r="IJL3" s="217"/>
      <c r="IJM3" s="217"/>
      <c r="IJN3" s="217"/>
      <c r="IJO3" s="217"/>
      <c r="IJP3" s="217"/>
      <c r="IJQ3" s="217"/>
      <c r="IJR3" s="217"/>
      <c r="IJS3" s="217"/>
      <c r="IJT3" s="217"/>
      <c r="IJU3" s="217"/>
      <c r="IJV3" s="217"/>
      <c r="IJW3" s="217"/>
      <c r="IJX3" s="217"/>
      <c r="IJY3" s="217"/>
      <c r="IJZ3" s="217"/>
      <c r="IKA3" s="217"/>
      <c r="IKB3" s="217"/>
      <c r="IKC3" s="217"/>
      <c r="IKD3" s="217"/>
      <c r="IKE3" s="217"/>
      <c r="IKF3" s="217"/>
      <c r="IKG3" s="217"/>
      <c r="IKH3" s="217"/>
      <c r="IKI3" s="217"/>
      <c r="IKJ3" s="217"/>
      <c r="IKK3" s="217"/>
      <c r="IKL3" s="217"/>
      <c r="IKM3" s="217"/>
      <c r="IKN3" s="217"/>
      <c r="IKO3" s="217"/>
      <c r="IKP3" s="217"/>
      <c r="IKQ3" s="217"/>
      <c r="IKR3" s="217"/>
      <c r="IKS3" s="217"/>
      <c r="IKT3" s="217"/>
      <c r="IKU3" s="217"/>
      <c r="IKV3" s="217"/>
      <c r="IKW3" s="217"/>
      <c r="IKX3" s="217"/>
      <c r="IKY3" s="217"/>
      <c r="IKZ3" s="217"/>
      <c r="ILA3" s="217"/>
      <c r="ILB3" s="217"/>
      <c r="ILC3" s="217"/>
      <c r="ILD3" s="217"/>
      <c r="ILE3" s="217"/>
      <c r="ILF3" s="217"/>
      <c r="ILG3" s="217"/>
      <c r="ILH3" s="217"/>
      <c r="ILI3" s="217"/>
      <c r="ILJ3" s="217"/>
      <c r="ILK3" s="217"/>
      <c r="ILL3" s="217"/>
      <c r="ILM3" s="217"/>
      <c r="ILN3" s="217"/>
      <c r="ILO3" s="217"/>
      <c r="ILP3" s="217"/>
      <c r="ILQ3" s="217"/>
      <c r="ILR3" s="217"/>
      <c r="ILS3" s="217"/>
      <c r="ILT3" s="217"/>
      <c r="ILU3" s="217"/>
      <c r="ILV3" s="217"/>
      <c r="ILW3" s="217"/>
      <c r="ILX3" s="217"/>
      <c r="ILY3" s="217"/>
      <c r="ILZ3" s="217"/>
      <c r="IMA3" s="217"/>
      <c r="IMB3" s="217"/>
      <c r="IMC3" s="217"/>
      <c r="IMD3" s="217"/>
      <c r="IME3" s="217"/>
      <c r="IMF3" s="217"/>
      <c r="IMG3" s="217"/>
      <c r="IMH3" s="217"/>
      <c r="IMI3" s="217"/>
      <c r="IMJ3" s="217"/>
      <c r="IMK3" s="217"/>
      <c r="IML3" s="217"/>
      <c r="IMM3" s="217"/>
      <c r="IMN3" s="217"/>
      <c r="IMO3" s="217"/>
      <c r="IMP3" s="217"/>
      <c r="IMQ3" s="217"/>
      <c r="IMR3" s="217"/>
      <c r="IMS3" s="217"/>
      <c r="IMT3" s="217"/>
      <c r="IMU3" s="217"/>
      <c r="IMV3" s="217"/>
      <c r="IMW3" s="217"/>
      <c r="IMX3" s="217"/>
      <c r="IMY3" s="217"/>
      <c r="IMZ3" s="217"/>
      <c r="INA3" s="217"/>
      <c r="INB3" s="217"/>
      <c r="INC3" s="217"/>
      <c r="IND3" s="217"/>
      <c r="INE3" s="217"/>
      <c r="INF3" s="217"/>
      <c r="ING3" s="217"/>
      <c r="INH3" s="217"/>
      <c r="INI3" s="217"/>
      <c r="INJ3" s="217"/>
      <c r="INK3" s="217"/>
      <c r="INL3" s="217"/>
      <c r="INM3" s="217"/>
      <c r="INN3" s="217"/>
      <c r="INO3" s="217"/>
      <c r="INP3" s="217"/>
      <c r="INQ3" s="217"/>
      <c r="INR3" s="217"/>
      <c r="INS3" s="217"/>
      <c r="INT3" s="217"/>
      <c r="INU3" s="217"/>
      <c r="INV3" s="217"/>
      <c r="INW3" s="217"/>
      <c r="INX3" s="217"/>
      <c r="INY3" s="217"/>
      <c r="INZ3" s="217"/>
      <c r="IOA3" s="217"/>
      <c r="IOB3" s="217"/>
      <c r="IOC3" s="217"/>
      <c r="IOD3" s="217"/>
      <c r="IOE3" s="217"/>
      <c r="IOF3" s="217"/>
      <c r="IOG3" s="217"/>
      <c r="IOH3" s="217"/>
      <c r="IOI3" s="217"/>
      <c r="IOJ3" s="217"/>
      <c r="IOK3" s="217"/>
      <c r="IOL3" s="217"/>
      <c r="IOM3" s="217"/>
      <c r="ION3" s="217"/>
      <c r="IOO3" s="217"/>
      <c r="IOP3" s="217"/>
      <c r="IOQ3" s="217"/>
      <c r="IOR3" s="217"/>
      <c r="IOS3" s="217"/>
      <c r="IOT3" s="217"/>
      <c r="IOU3" s="217"/>
      <c r="IOV3" s="217"/>
      <c r="IOW3" s="217"/>
      <c r="IOX3" s="217"/>
      <c r="IOY3" s="217"/>
      <c r="IOZ3" s="217"/>
      <c r="IPA3" s="217"/>
      <c r="IPB3" s="217"/>
      <c r="IPC3" s="217"/>
      <c r="IPD3" s="217"/>
      <c r="IPE3" s="217"/>
      <c r="IPF3" s="217"/>
      <c r="IPG3" s="217"/>
      <c r="IPH3" s="217"/>
      <c r="IPI3" s="217"/>
      <c r="IPJ3" s="217"/>
      <c r="IPK3" s="217"/>
      <c r="IPL3" s="217"/>
      <c r="IPM3" s="217"/>
      <c r="IPN3" s="217"/>
      <c r="IPO3" s="217"/>
      <c r="IPP3" s="217"/>
      <c r="IPQ3" s="217"/>
      <c r="IPR3" s="217"/>
      <c r="IPS3" s="217"/>
      <c r="IPT3" s="217"/>
      <c r="IPU3" s="217"/>
      <c r="IPV3" s="217"/>
      <c r="IPW3" s="217"/>
      <c r="IPX3" s="217"/>
      <c r="IPY3" s="217"/>
      <c r="IPZ3" s="217"/>
      <c r="IQA3" s="217"/>
      <c r="IQB3" s="217"/>
      <c r="IQC3" s="217"/>
      <c r="IQD3" s="217"/>
      <c r="IQE3" s="217"/>
      <c r="IQF3" s="217"/>
      <c r="IQG3" s="217"/>
      <c r="IQH3" s="217"/>
      <c r="IQI3" s="217"/>
      <c r="IQJ3" s="217"/>
      <c r="IQK3" s="217"/>
      <c r="IQL3" s="217"/>
      <c r="IQM3" s="217"/>
      <c r="IQN3" s="217"/>
      <c r="IQO3" s="217"/>
      <c r="IQP3" s="217"/>
      <c r="IQQ3" s="217"/>
      <c r="IQR3" s="217"/>
      <c r="IQS3" s="217"/>
      <c r="IQT3" s="217"/>
      <c r="IQU3" s="217"/>
      <c r="IQV3" s="217"/>
      <c r="IQW3" s="217"/>
      <c r="IQX3" s="217"/>
      <c r="IQY3" s="217"/>
      <c r="IQZ3" s="217"/>
      <c r="IRA3" s="217"/>
      <c r="IRB3" s="217"/>
      <c r="IRC3" s="217"/>
      <c r="IRD3" s="217"/>
      <c r="IRE3" s="217"/>
      <c r="IRF3" s="217"/>
      <c r="IRG3" s="217"/>
      <c r="IRH3" s="217"/>
      <c r="IRI3" s="217"/>
      <c r="IRJ3" s="217"/>
      <c r="IRK3" s="217"/>
      <c r="IRL3" s="217"/>
      <c r="IRM3" s="217"/>
      <c r="IRN3" s="217"/>
      <c r="IRO3" s="217"/>
      <c r="IRP3" s="217"/>
      <c r="IRQ3" s="217"/>
      <c r="IRR3" s="217"/>
      <c r="IRS3" s="217"/>
      <c r="IRT3" s="217"/>
      <c r="IRU3" s="217"/>
      <c r="IRV3" s="217"/>
      <c r="IRW3" s="217"/>
      <c r="IRX3" s="217"/>
      <c r="IRY3" s="217"/>
      <c r="IRZ3" s="217"/>
      <c r="ISA3" s="217"/>
      <c r="ISB3" s="217"/>
      <c r="ISC3" s="217"/>
      <c r="ISD3" s="217"/>
      <c r="ISE3" s="217"/>
      <c r="ISF3" s="217"/>
      <c r="ISG3" s="217"/>
      <c r="ISH3" s="217"/>
      <c r="ISI3" s="217"/>
      <c r="ISJ3" s="217"/>
      <c r="ISK3" s="217"/>
      <c r="ISL3" s="217"/>
      <c r="ISM3" s="217"/>
      <c r="ISN3" s="217"/>
      <c r="ISO3" s="217"/>
      <c r="ISP3" s="217"/>
      <c r="ISQ3" s="217"/>
      <c r="ISR3" s="217"/>
      <c r="ISS3" s="217"/>
      <c r="IST3" s="217"/>
      <c r="ISU3" s="217"/>
      <c r="ISV3" s="217"/>
      <c r="ISW3" s="217"/>
      <c r="ISX3" s="217"/>
      <c r="ISY3" s="217"/>
      <c r="ISZ3" s="217"/>
      <c r="ITA3" s="217"/>
      <c r="ITB3" s="217"/>
      <c r="ITC3" s="217"/>
      <c r="ITD3" s="217"/>
      <c r="ITE3" s="217"/>
      <c r="ITF3" s="217"/>
      <c r="ITG3" s="217"/>
      <c r="ITH3" s="217"/>
      <c r="ITI3" s="217"/>
      <c r="ITJ3" s="217"/>
      <c r="ITK3" s="217"/>
      <c r="ITL3" s="217"/>
      <c r="ITM3" s="217"/>
      <c r="ITN3" s="217"/>
      <c r="ITO3" s="217"/>
      <c r="ITP3" s="217"/>
      <c r="ITQ3" s="217"/>
      <c r="ITR3" s="217"/>
      <c r="ITS3" s="217"/>
      <c r="ITT3" s="217"/>
      <c r="ITU3" s="217"/>
      <c r="ITV3" s="217"/>
      <c r="ITW3" s="217"/>
      <c r="ITX3" s="217"/>
      <c r="ITY3" s="217"/>
      <c r="ITZ3" s="217"/>
      <c r="IUA3" s="217"/>
      <c r="IUB3" s="217"/>
      <c r="IUC3" s="217"/>
      <c r="IUD3" s="217"/>
      <c r="IUE3" s="217"/>
      <c r="IUF3" s="217"/>
      <c r="IUG3" s="217"/>
      <c r="IUH3" s="217"/>
      <c r="IUI3" s="217"/>
      <c r="IUJ3" s="217"/>
      <c r="IUK3" s="217"/>
      <c r="IUL3" s="217"/>
      <c r="IUM3" s="217"/>
      <c r="IUN3" s="217"/>
      <c r="IUO3" s="217"/>
      <c r="IUP3" s="217"/>
      <c r="IUQ3" s="217"/>
      <c r="IUR3" s="217"/>
      <c r="IUS3" s="217"/>
      <c r="IUT3" s="217"/>
      <c r="IUU3" s="217"/>
      <c r="IUV3" s="217"/>
      <c r="IUW3" s="217"/>
      <c r="IUX3" s="217"/>
      <c r="IUY3" s="217"/>
      <c r="IUZ3" s="217"/>
      <c r="IVA3" s="217"/>
      <c r="IVB3" s="217"/>
      <c r="IVC3" s="217"/>
      <c r="IVD3" s="217"/>
      <c r="IVE3" s="217"/>
      <c r="IVF3" s="217"/>
      <c r="IVG3" s="217"/>
      <c r="IVH3" s="217"/>
      <c r="IVI3" s="217"/>
      <c r="IVJ3" s="217"/>
      <c r="IVK3" s="217"/>
      <c r="IVL3" s="217"/>
      <c r="IVM3" s="217"/>
      <c r="IVN3" s="217"/>
      <c r="IVO3" s="217"/>
      <c r="IVP3" s="217"/>
      <c r="IVQ3" s="217"/>
      <c r="IVR3" s="217"/>
      <c r="IVS3" s="217"/>
      <c r="IVT3" s="217"/>
      <c r="IVU3" s="217"/>
      <c r="IVV3" s="217"/>
      <c r="IVW3" s="217"/>
      <c r="IVX3" s="217"/>
      <c r="IVY3" s="217"/>
      <c r="IVZ3" s="217"/>
      <c r="IWA3" s="217"/>
      <c r="IWB3" s="217"/>
      <c r="IWC3" s="217"/>
      <c r="IWD3" s="217"/>
      <c r="IWE3" s="217"/>
      <c r="IWF3" s="217"/>
      <c r="IWG3" s="217"/>
      <c r="IWH3" s="217"/>
      <c r="IWI3" s="217"/>
      <c r="IWJ3" s="217"/>
      <c r="IWK3" s="217"/>
      <c r="IWL3" s="217"/>
      <c r="IWM3" s="217"/>
      <c r="IWN3" s="217"/>
      <c r="IWO3" s="217"/>
      <c r="IWP3" s="217"/>
      <c r="IWQ3" s="217"/>
      <c r="IWR3" s="217"/>
      <c r="IWS3" s="217"/>
      <c r="IWT3" s="217"/>
      <c r="IWU3" s="217"/>
      <c r="IWV3" s="217"/>
      <c r="IWW3" s="217"/>
      <c r="IWX3" s="217"/>
      <c r="IWY3" s="217"/>
      <c r="IWZ3" s="217"/>
      <c r="IXA3" s="217"/>
      <c r="IXB3" s="217"/>
      <c r="IXC3" s="217"/>
      <c r="IXD3" s="217"/>
      <c r="IXE3" s="217"/>
      <c r="IXF3" s="217"/>
      <c r="IXG3" s="217"/>
      <c r="IXH3" s="217"/>
      <c r="IXI3" s="217"/>
      <c r="IXJ3" s="217"/>
      <c r="IXK3" s="217"/>
      <c r="IXL3" s="217"/>
      <c r="IXM3" s="217"/>
      <c r="IXN3" s="217"/>
      <c r="IXO3" s="217"/>
      <c r="IXP3" s="217"/>
      <c r="IXQ3" s="217"/>
      <c r="IXR3" s="217"/>
      <c r="IXS3" s="217"/>
      <c r="IXT3" s="217"/>
      <c r="IXU3" s="217"/>
      <c r="IXV3" s="217"/>
      <c r="IXW3" s="217"/>
      <c r="IXX3" s="217"/>
      <c r="IXY3" s="217"/>
      <c r="IXZ3" s="217"/>
      <c r="IYA3" s="217"/>
      <c r="IYB3" s="217"/>
      <c r="IYC3" s="217"/>
      <c r="IYD3" s="217"/>
      <c r="IYE3" s="217"/>
      <c r="IYF3" s="217"/>
      <c r="IYG3" s="217"/>
      <c r="IYH3" s="217"/>
      <c r="IYI3" s="217"/>
      <c r="IYJ3" s="217"/>
      <c r="IYK3" s="217"/>
      <c r="IYL3" s="217"/>
      <c r="IYM3" s="217"/>
      <c r="IYN3" s="217"/>
      <c r="IYO3" s="217"/>
      <c r="IYP3" s="217"/>
      <c r="IYQ3" s="217"/>
      <c r="IYR3" s="217"/>
      <c r="IYS3" s="217"/>
      <c r="IYT3" s="217"/>
      <c r="IYU3" s="217"/>
      <c r="IYV3" s="217"/>
      <c r="IYW3" s="217"/>
      <c r="IYX3" s="217"/>
      <c r="IYY3" s="217"/>
      <c r="IYZ3" s="217"/>
      <c r="IZA3" s="217"/>
      <c r="IZB3" s="217"/>
      <c r="IZC3" s="217"/>
      <c r="IZD3" s="217"/>
      <c r="IZE3" s="217"/>
      <c r="IZF3" s="217"/>
      <c r="IZG3" s="217"/>
      <c r="IZH3" s="217"/>
      <c r="IZI3" s="217"/>
      <c r="IZJ3" s="217"/>
      <c r="IZK3" s="217"/>
      <c r="IZL3" s="217"/>
      <c r="IZM3" s="217"/>
      <c r="IZN3" s="217"/>
      <c r="IZO3" s="217"/>
      <c r="IZP3" s="217"/>
      <c r="IZQ3" s="217"/>
      <c r="IZR3" s="217"/>
      <c r="IZS3" s="217"/>
      <c r="IZT3" s="217"/>
      <c r="IZU3" s="217"/>
      <c r="IZV3" s="217"/>
      <c r="IZW3" s="217"/>
      <c r="IZX3" s="217"/>
      <c r="IZY3" s="217"/>
      <c r="IZZ3" s="217"/>
      <c r="JAA3" s="217"/>
      <c r="JAB3" s="217"/>
      <c r="JAC3" s="217"/>
      <c r="JAD3" s="217"/>
      <c r="JAE3" s="217"/>
      <c r="JAF3" s="217"/>
      <c r="JAG3" s="217"/>
      <c r="JAH3" s="217"/>
      <c r="JAI3" s="217"/>
      <c r="JAJ3" s="217"/>
      <c r="JAK3" s="217"/>
      <c r="JAL3" s="217"/>
      <c r="JAM3" s="217"/>
      <c r="JAN3" s="217"/>
      <c r="JAO3" s="217"/>
      <c r="JAP3" s="217"/>
      <c r="JAQ3" s="217"/>
      <c r="JAR3" s="217"/>
      <c r="JAS3" s="217"/>
      <c r="JAT3" s="217"/>
      <c r="JAU3" s="217"/>
      <c r="JAV3" s="217"/>
      <c r="JAW3" s="217"/>
      <c r="JAX3" s="217"/>
      <c r="JAY3" s="217"/>
      <c r="JAZ3" s="217"/>
      <c r="JBA3" s="217"/>
      <c r="JBB3" s="217"/>
      <c r="JBC3" s="217"/>
      <c r="JBD3" s="217"/>
      <c r="JBE3" s="217"/>
      <c r="JBF3" s="217"/>
      <c r="JBG3" s="217"/>
      <c r="JBH3" s="217"/>
      <c r="JBI3" s="217"/>
      <c r="JBJ3" s="217"/>
      <c r="JBK3" s="217"/>
      <c r="JBL3" s="217"/>
      <c r="JBM3" s="217"/>
      <c r="JBN3" s="217"/>
      <c r="JBO3" s="217"/>
      <c r="JBP3" s="217"/>
      <c r="JBQ3" s="217"/>
      <c r="JBR3" s="217"/>
      <c r="JBS3" s="217"/>
      <c r="JBT3" s="217"/>
      <c r="JBU3" s="217"/>
      <c r="JBV3" s="217"/>
      <c r="JBW3" s="217"/>
      <c r="JBX3" s="217"/>
      <c r="JBY3" s="217"/>
      <c r="JBZ3" s="217"/>
      <c r="JCA3" s="217"/>
      <c r="JCB3" s="217"/>
      <c r="JCC3" s="217"/>
      <c r="JCD3" s="217"/>
      <c r="JCE3" s="217"/>
      <c r="JCF3" s="217"/>
      <c r="JCG3" s="217"/>
      <c r="JCH3" s="217"/>
      <c r="JCI3" s="217"/>
      <c r="JCJ3" s="217"/>
      <c r="JCK3" s="217"/>
      <c r="JCL3" s="217"/>
      <c r="JCM3" s="217"/>
      <c r="JCN3" s="217"/>
      <c r="JCO3" s="217"/>
      <c r="JCP3" s="217"/>
      <c r="JCQ3" s="217"/>
      <c r="JCR3" s="217"/>
      <c r="JCS3" s="217"/>
      <c r="JCT3" s="217"/>
      <c r="JCU3" s="217"/>
      <c r="JCV3" s="217"/>
      <c r="JCW3" s="217"/>
      <c r="JCX3" s="217"/>
      <c r="JCY3" s="217"/>
      <c r="JCZ3" s="217"/>
      <c r="JDA3" s="217"/>
      <c r="JDB3" s="217"/>
      <c r="JDC3" s="217"/>
      <c r="JDD3" s="217"/>
      <c r="JDE3" s="217"/>
      <c r="JDF3" s="217"/>
      <c r="JDG3" s="217"/>
      <c r="JDH3" s="217"/>
      <c r="JDI3" s="217"/>
      <c r="JDJ3" s="217"/>
      <c r="JDK3" s="217"/>
      <c r="JDL3" s="217"/>
      <c r="JDM3" s="217"/>
      <c r="JDN3" s="217"/>
      <c r="JDO3" s="217"/>
      <c r="JDP3" s="217"/>
      <c r="JDQ3" s="217"/>
      <c r="JDR3" s="217"/>
      <c r="JDS3" s="217"/>
      <c r="JDT3" s="217"/>
      <c r="JDU3" s="217"/>
      <c r="JDV3" s="217"/>
      <c r="JDW3" s="217"/>
      <c r="JDX3" s="217"/>
      <c r="JDY3" s="217"/>
      <c r="JDZ3" s="217"/>
      <c r="JEA3" s="217"/>
      <c r="JEB3" s="217"/>
      <c r="JEC3" s="217"/>
      <c r="JED3" s="217"/>
      <c r="JEE3" s="217"/>
      <c r="JEF3" s="217"/>
      <c r="JEG3" s="217"/>
      <c r="JEH3" s="217"/>
      <c r="JEI3" s="217"/>
      <c r="JEJ3" s="217"/>
      <c r="JEK3" s="217"/>
      <c r="JEL3" s="217"/>
      <c r="JEM3" s="217"/>
      <c r="JEN3" s="217"/>
      <c r="JEO3" s="217"/>
      <c r="JEP3" s="217"/>
      <c r="JEQ3" s="217"/>
      <c r="JER3" s="217"/>
      <c r="JES3" s="217"/>
      <c r="JET3" s="217"/>
      <c r="JEU3" s="217"/>
      <c r="JEV3" s="217"/>
      <c r="JEW3" s="217"/>
      <c r="JEX3" s="217"/>
      <c r="JEY3" s="217"/>
      <c r="JEZ3" s="217"/>
      <c r="JFA3" s="217"/>
      <c r="JFB3" s="217"/>
      <c r="JFC3" s="217"/>
      <c r="JFD3" s="217"/>
      <c r="JFE3" s="217"/>
      <c r="JFF3" s="217"/>
      <c r="JFG3" s="217"/>
      <c r="JFH3" s="217"/>
      <c r="JFI3" s="217"/>
      <c r="JFJ3" s="217"/>
      <c r="JFK3" s="217"/>
      <c r="JFL3" s="217"/>
      <c r="JFM3" s="217"/>
      <c r="JFN3" s="217"/>
      <c r="JFO3" s="217"/>
      <c r="JFP3" s="217"/>
      <c r="JFQ3" s="217"/>
      <c r="JFR3" s="217"/>
      <c r="JFS3" s="217"/>
      <c r="JFT3" s="217"/>
      <c r="JFU3" s="217"/>
      <c r="JFV3" s="217"/>
      <c r="JFW3" s="217"/>
      <c r="JFX3" s="217"/>
      <c r="JFY3" s="217"/>
      <c r="JFZ3" s="217"/>
      <c r="JGA3" s="217"/>
      <c r="JGB3" s="217"/>
      <c r="JGC3" s="217"/>
      <c r="JGD3" s="217"/>
      <c r="JGE3" s="217"/>
      <c r="JGF3" s="217"/>
      <c r="JGG3" s="217"/>
      <c r="JGH3" s="217"/>
      <c r="JGI3" s="217"/>
      <c r="JGJ3" s="217"/>
      <c r="JGK3" s="217"/>
      <c r="JGL3" s="217"/>
      <c r="JGM3" s="217"/>
      <c r="JGN3" s="217"/>
      <c r="JGO3" s="217"/>
      <c r="JGP3" s="217"/>
      <c r="JGQ3" s="217"/>
      <c r="JGR3" s="217"/>
      <c r="JGS3" s="217"/>
      <c r="JGT3" s="217"/>
      <c r="JGU3" s="217"/>
      <c r="JGV3" s="217"/>
      <c r="JGW3" s="217"/>
      <c r="JGX3" s="217"/>
      <c r="JGY3" s="217"/>
      <c r="JGZ3" s="217"/>
      <c r="JHA3" s="217"/>
      <c r="JHB3" s="217"/>
      <c r="JHC3" s="217"/>
      <c r="JHD3" s="217"/>
      <c r="JHE3" s="217"/>
      <c r="JHF3" s="217"/>
      <c r="JHG3" s="217"/>
      <c r="JHH3" s="217"/>
      <c r="JHI3" s="217"/>
      <c r="JHJ3" s="217"/>
      <c r="JHK3" s="217"/>
      <c r="JHL3" s="217"/>
      <c r="JHM3" s="217"/>
      <c r="JHN3" s="217"/>
      <c r="JHO3" s="217"/>
      <c r="JHP3" s="217"/>
      <c r="JHQ3" s="217"/>
      <c r="JHR3" s="217"/>
      <c r="JHS3" s="217"/>
      <c r="JHT3" s="217"/>
      <c r="JHU3" s="217"/>
      <c r="JHV3" s="217"/>
      <c r="JHW3" s="217"/>
      <c r="JHX3" s="217"/>
      <c r="JHY3" s="217"/>
      <c r="JHZ3" s="217"/>
      <c r="JIA3" s="217"/>
      <c r="JIB3" s="217"/>
      <c r="JIC3" s="217"/>
      <c r="JID3" s="217"/>
      <c r="JIE3" s="217"/>
      <c r="JIF3" s="217"/>
      <c r="JIG3" s="217"/>
      <c r="JIH3" s="217"/>
      <c r="JII3" s="217"/>
      <c r="JIJ3" s="217"/>
      <c r="JIK3" s="217"/>
      <c r="JIL3" s="217"/>
      <c r="JIM3" s="217"/>
      <c r="JIN3" s="217"/>
      <c r="JIO3" s="217"/>
      <c r="JIP3" s="217"/>
      <c r="JIQ3" s="217"/>
      <c r="JIR3" s="217"/>
      <c r="JIS3" s="217"/>
      <c r="JIT3" s="217"/>
      <c r="JIU3" s="217"/>
      <c r="JIV3" s="217"/>
      <c r="JIW3" s="217"/>
      <c r="JIX3" s="217"/>
      <c r="JIY3" s="217"/>
      <c r="JIZ3" s="217"/>
      <c r="JJA3" s="217"/>
      <c r="JJB3" s="217"/>
      <c r="JJC3" s="217"/>
      <c r="JJD3" s="217"/>
      <c r="JJE3" s="217"/>
      <c r="JJF3" s="217"/>
      <c r="JJG3" s="217"/>
      <c r="JJH3" s="217"/>
      <c r="JJI3" s="217"/>
      <c r="JJJ3" s="217"/>
      <c r="JJK3" s="217"/>
      <c r="JJL3" s="217"/>
      <c r="JJM3" s="217"/>
      <c r="JJN3" s="217"/>
      <c r="JJO3" s="217"/>
      <c r="JJP3" s="217"/>
      <c r="JJQ3" s="217"/>
      <c r="JJR3" s="217"/>
      <c r="JJS3" s="217"/>
      <c r="JJT3" s="217"/>
      <c r="JJU3" s="217"/>
      <c r="JJV3" s="217"/>
      <c r="JJW3" s="217"/>
      <c r="JJX3" s="217"/>
      <c r="JJY3" s="217"/>
      <c r="JJZ3" s="217"/>
      <c r="JKA3" s="217"/>
      <c r="JKB3" s="217"/>
      <c r="JKC3" s="217"/>
      <c r="JKD3" s="217"/>
      <c r="JKE3" s="217"/>
      <c r="JKF3" s="217"/>
      <c r="JKG3" s="217"/>
      <c r="JKH3" s="217"/>
      <c r="JKI3" s="217"/>
      <c r="JKJ3" s="217"/>
      <c r="JKK3" s="217"/>
      <c r="JKL3" s="217"/>
      <c r="JKM3" s="217"/>
      <c r="JKN3" s="217"/>
      <c r="JKO3" s="217"/>
      <c r="JKP3" s="217"/>
      <c r="JKQ3" s="217"/>
      <c r="JKR3" s="217"/>
      <c r="JKS3" s="217"/>
      <c r="JKT3" s="217"/>
      <c r="JKU3" s="217"/>
      <c r="JKV3" s="217"/>
      <c r="JKW3" s="217"/>
      <c r="JKX3" s="217"/>
      <c r="JKY3" s="217"/>
      <c r="JKZ3" s="217"/>
      <c r="JLA3" s="217"/>
      <c r="JLB3" s="217"/>
      <c r="JLC3" s="217"/>
      <c r="JLD3" s="217"/>
      <c r="JLE3" s="217"/>
      <c r="JLF3" s="217"/>
      <c r="JLG3" s="217"/>
      <c r="JLH3" s="217"/>
      <c r="JLI3" s="217"/>
      <c r="JLJ3" s="217"/>
      <c r="JLK3" s="217"/>
      <c r="JLL3" s="217"/>
      <c r="JLM3" s="217"/>
      <c r="JLN3" s="217"/>
      <c r="JLO3" s="217"/>
      <c r="JLP3" s="217"/>
      <c r="JLQ3" s="217"/>
      <c r="JLR3" s="217"/>
      <c r="JLS3" s="217"/>
      <c r="JLT3" s="217"/>
      <c r="JLU3" s="217"/>
      <c r="JLV3" s="217"/>
      <c r="JLW3" s="217"/>
      <c r="JLX3" s="217"/>
      <c r="JLY3" s="217"/>
      <c r="JLZ3" s="217"/>
      <c r="JMA3" s="217"/>
      <c r="JMB3" s="217"/>
      <c r="JMC3" s="217"/>
      <c r="JMD3" s="217"/>
      <c r="JME3" s="217"/>
      <c r="JMF3" s="217"/>
      <c r="JMG3" s="217"/>
      <c r="JMH3" s="217"/>
      <c r="JMI3" s="217"/>
      <c r="JMJ3" s="217"/>
      <c r="JMK3" s="217"/>
      <c r="JML3" s="217"/>
      <c r="JMM3" s="217"/>
      <c r="JMN3" s="217"/>
      <c r="JMO3" s="217"/>
      <c r="JMP3" s="217"/>
      <c r="JMQ3" s="217"/>
      <c r="JMR3" s="217"/>
      <c r="JMS3" s="217"/>
      <c r="JMT3" s="217"/>
      <c r="JMU3" s="217"/>
      <c r="JMV3" s="217"/>
      <c r="JMW3" s="217"/>
      <c r="JMX3" s="217"/>
      <c r="JMY3" s="217"/>
      <c r="JMZ3" s="217"/>
      <c r="JNA3" s="217"/>
      <c r="JNB3" s="217"/>
      <c r="JNC3" s="217"/>
      <c r="JND3" s="217"/>
      <c r="JNE3" s="217"/>
      <c r="JNF3" s="217"/>
      <c r="JNG3" s="217"/>
      <c r="JNH3" s="217"/>
      <c r="JNI3" s="217"/>
      <c r="JNJ3" s="217"/>
      <c r="JNK3" s="217"/>
      <c r="JNL3" s="217"/>
      <c r="JNM3" s="217"/>
      <c r="JNN3" s="217"/>
      <c r="JNO3" s="217"/>
      <c r="JNP3" s="217"/>
      <c r="JNQ3" s="217"/>
      <c r="JNR3" s="217"/>
      <c r="JNS3" s="217"/>
      <c r="JNT3" s="217"/>
      <c r="JNU3" s="217"/>
      <c r="JNV3" s="217"/>
      <c r="JNW3" s="217"/>
      <c r="JNX3" s="217"/>
      <c r="JNY3" s="217"/>
      <c r="JNZ3" s="217"/>
      <c r="JOA3" s="217"/>
      <c r="JOB3" s="217"/>
      <c r="JOC3" s="217"/>
      <c r="JOD3" s="217"/>
      <c r="JOE3" s="217"/>
      <c r="JOF3" s="217"/>
      <c r="JOG3" s="217"/>
      <c r="JOH3" s="217"/>
      <c r="JOI3" s="217"/>
      <c r="JOJ3" s="217"/>
      <c r="JOK3" s="217"/>
      <c r="JOL3" s="217"/>
      <c r="JOM3" s="217"/>
      <c r="JON3" s="217"/>
      <c r="JOO3" s="217"/>
      <c r="JOP3" s="217"/>
      <c r="JOQ3" s="217"/>
      <c r="JOR3" s="217"/>
      <c r="JOS3" s="217"/>
      <c r="JOT3" s="217"/>
      <c r="JOU3" s="217"/>
      <c r="JOV3" s="217"/>
      <c r="JOW3" s="217"/>
      <c r="JOX3" s="217"/>
      <c r="JOY3" s="217"/>
      <c r="JOZ3" s="217"/>
      <c r="JPA3" s="217"/>
      <c r="JPB3" s="217"/>
      <c r="JPC3" s="217"/>
      <c r="JPD3" s="217"/>
      <c r="JPE3" s="217"/>
      <c r="JPF3" s="217"/>
      <c r="JPG3" s="217"/>
      <c r="JPH3" s="217"/>
      <c r="JPI3" s="217"/>
      <c r="JPJ3" s="217"/>
      <c r="JPK3" s="217"/>
      <c r="JPL3" s="217"/>
      <c r="JPM3" s="217"/>
      <c r="JPN3" s="217"/>
      <c r="JPO3" s="217"/>
      <c r="JPP3" s="217"/>
      <c r="JPQ3" s="217"/>
      <c r="JPR3" s="217"/>
      <c r="JPS3" s="217"/>
      <c r="JPT3" s="217"/>
      <c r="JPU3" s="217"/>
      <c r="JPV3" s="217"/>
      <c r="JPW3" s="217"/>
      <c r="JPX3" s="217"/>
      <c r="JPY3" s="217"/>
      <c r="JPZ3" s="217"/>
      <c r="JQA3" s="217"/>
      <c r="JQB3" s="217"/>
      <c r="JQC3" s="217"/>
      <c r="JQD3" s="217"/>
      <c r="JQE3" s="217"/>
      <c r="JQF3" s="217"/>
      <c r="JQG3" s="217"/>
      <c r="JQH3" s="217"/>
      <c r="JQI3" s="217"/>
      <c r="JQJ3" s="217"/>
      <c r="JQK3" s="217"/>
      <c r="JQL3" s="217"/>
      <c r="JQM3" s="217"/>
      <c r="JQN3" s="217"/>
      <c r="JQO3" s="217"/>
      <c r="JQP3" s="217"/>
      <c r="JQQ3" s="217"/>
      <c r="JQR3" s="217"/>
      <c r="JQS3" s="217"/>
      <c r="JQT3" s="217"/>
      <c r="JQU3" s="217"/>
      <c r="JQV3" s="217"/>
      <c r="JQW3" s="217"/>
      <c r="JQX3" s="217"/>
      <c r="JQY3" s="217"/>
      <c r="JQZ3" s="217"/>
      <c r="JRA3" s="217"/>
      <c r="JRB3" s="217"/>
      <c r="JRC3" s="217"/>
      <c r="JRD3" s="217"/>
      <c r="JRE3" s="217"/>
      <c r="JRF3" s="217"/>
      <c r="JRG3" s="217"/>
      <c r="JRH3" s="217"/>
      <c r="JRI3" s="217"/>
      <c r="JRJ3" s="217"/>
      <c r="JRK3" s="217"/>
      <c r="JRL3" s="217"/>
      <c r="JRM3" s="217"/>
      <c r="JRN3" s="217"/>
      <c r="JRO3" s="217"/>
      <c r="JRP3" s="217"/>
      <c r="JRQ3" s="217"/>
      <c r="JRR3" s="217"/>
      <c r="JRS3" s="217"/>
      <c r="JRT3" s="217"/>
      <c r="JRU3" s="217"/>
      <c r="JRV3" s="217"/>
      <c r="JRW3" s="217"/>
      <c r="JRX3" s="217"/>
      <c r="JRY3" s="217"/>
      <c r="JRZ3" s="217"/>
      <c r="JSA3" s="217"/>
      <c r="JSB3" s="217"/>
      <c r="JSC3" s="217"/>
      <c r="JSD3" s="217"/>
      <c r="JSE3" s="217"/>
      <c r="JSF3" s="217"/>
      <c r="JSG3" s="217"/>
      <c r="JSH3" s="217"/>
      <c r="JSI3" s="217"/>
      <c r="JSJ3" s="217"/>
      <c r="JSK3" s="217"/>
      <c r="JSL3" s="217"/>
      <c r="JSM3" s="217"/>
      <c r="JSN3" s="217"/>
      <c r="JSO3" s="217"/>
      <c r="JSP3" s="217"/>
      <c r="JSQ3" s="217"/>
      <c r="JSR3" s="217"/>
      <c r="JSS3" s="217"/>
      <c r="JST3" s="217"/>
      <c r="JSU3" s="217"/>
      <c r="JSV3" s="217"/>
      <c r="JSW3" s="217"/>
      <c r="JSX3" s="217"/>
      <c r="JSY3" s="217"/>
      <c r="JSZ3" s="217"/>
      <c r="JTA3" s="217"/>
      <c r="JTB3" s="217"/>
      <c r="JTC3" s="217"/>
      <c r="JTD3" s="217"/>
      <c r="JTE3" s="217"/>
      <c r="JTF3" s="217"/>
      <c r="JTG3" s="217"/>
      <c r="JTH3" s="217"/>
      <c r="JTI3" s="217"/>
      <c r="JTJ3" s="217"/>
      <c r="JTK3" s="217"/>
      <c r="JTL3" s="217"/>
      <c r="JTM3" s="217"/>
      <c r="JTN3" s="217"/>
      <c r="JTO3" s="217"/>
      <c r="JTP3" s="217"/>
      <c r="JTQ3" s="217"/>
      <c r="JTR3" s="217"/>
      <c r="JTS3" s="217"/>
      <c r="JTT3" s="217"/>
      <c r="JTU3" s="217"/>
      <c r="JTV3" s="217"/>
      <c r="JTW3" s="217"/>
      <c r="JTX3" s="217"/>
      <c r="JTY3" s="217"/>
      <c r="JTZ3" s="217"/>
      <c r="JUA3" s="217"/>
      <c r="JUB3" s="217"/>
      <c r="JUC3" s="217"/>
      <c r="JUD3" s="217"/>
      <c r="JUE3" s="217"/>
      <c r="JUF3" s="217"/>
      <c r="JUG3" s="217"/>
      <c r="JUH3" s="217"/>
      <c r="JUI3" s="217"/>
      <c r="JUJ3" s="217"/>
      <c r="JUK3" s="217"/>
      <c r="JUL3" s="217"/>
      <c r="JUM3" s="217"/>
      <c r="JUN3" s="217"/>
      <c r="JUO3" s="217"/>
      <c r="JUP3" s="217"/>
      <c r="JUQ3" s="217"/>
      <c r="JUR3" s="217"/>
      <c r="JUS3" s="217"/>
      <c r="JUT3" s="217"/>
      <c r="JUU3" s="217"/>
      <c r="JUV3" s="217"/>
      <c r="JUW3" s="217"/>
      <c r="JUX3" s="217"/>
      <c r="JUY3" s="217"/>
      <c r="JUZ3" s="217"/>
      <c r="JVA3" s="217"/>
      <c r="JVB3" s="217"/>
      <c r="JVC3" s="217"/>
      <c r="JVD3" s="217"/>
      <c r="JVE3" s="217"/>
      <c r="JVF3" s="217"/>
      <c r="JVG3" s="217"/>
      <c r="JVH3" s="217"/>
      <c r="JVI3" s="217"/>
      <c r="JVJ3" s="217"/>
      <c r="JVK3" s="217"/>
      <c r="JVL3" s="217"/>
      <c r="JVM3" s="217"/>
      <c r="JVN3" s="217"/>
      <c r="JVO3" s="217"/>
      <c r="JVP3" s="217"/>
      <c r="JVQ3" s="217"/>
      <c r="JVR3" s="217"/>
      <c r="JVS3" s="217"/>
      <c r="JVT3" s="217"/>
      <c r="JVU3" s="217"/>
      <c r="JVV3" s="217"/>
      <c r="JVW3" s="217"/>
      <c r="JVX3" s="217"/>
      <c r="JVY3" s="217"/>
      <c r="JVZ3" s="217"/>
      <c r="JWA3" s="217"/>
      <c r="JWB3" s="217"/>
      <c r="JWC3" s="217"/>
      <c r="JWD3" s="217"/>
      <c r="JWE3" s="217"/>
      <c r="JWF3" s="217"/>
      <c r="JWG3" s="217"/>
      <c r="JWH3" s="217"/>
      <c r="JWI3" s="217"/>
      <c r="JWJ3" s="217"/>
      <c r="JWK3" s="217"/>
      <c r="JWL3" s="217"/>
      <c r="JWM3" s="217"/>
      <c r="JWN3" s="217"/>
      <c r="JWO3" s="217"/>
      <c r="JWP3" s="217"/>
      <c r="JWQ3" s="217"/>
      <c r="JWR3" s="217"/>
      <c r="JWS3" s="217"/>
      <c r="JWT3" s="217"/>
      <c r="JWU3" s="217"/>
      <c r="JWV3" s="217"/>
      <c r="JWW3" s="217"/>
      <c r="JWX3" s="217"/>
      <c r="JWY3" s="217"/>
      <c r="JWZ3" s="217"/>
      <c r="JXA3" s="217"/>
      <c r="JXB3" s="217"/>
      <c r="JXC3" s="217"/>
      <c r="JXD3" s="217"/>
      <c r="JXE3" s="217"/>
      <c r="JXF3" s="217"/>
      <c r="JXG3" s="217"/>
      <c r="JXH3" s="217"/>
      <c r="JXI3" s="217"/>
      <c r="JXJ3" s="217"/>
      <c r="JXK3" s="217"/>
      <c r="JXL3" s="217"/>
      <c r="JXM3" s="217"/>
      <c r="JXN3" s="217"/>
      <c r="JXO3" s="217"/>
      <c r="JXP3" s="217"/>
      <c r="JXQ3" s="217"/>
      <c r="JXR3" s="217"/>
      <c r="JXS3" s="217"/>
      <c r="JXT3" s="217"/>
      <c r="JXU3" s="217"/>
      <c r="JXV3" s="217"/>
      <c r="JXW3" s="217"/>
      <c r="JXX3" s="217"/>
      <c r="JXY3" s="217"/>
      <c r="JXZ3" s="217"/>
      <c r="JYA3" s="217"/>
      <c r="JYB3" s="217"/>
      <c r="JYC3" s="217"/>
      <c r="JYD3" s="217"/>
      <c r="JYE3" s="217"/>
      <c r="JYF3" s="217"/>
      <c r="JYG3" s="217"/>
      <c r="JYH3" s="217"/>
      <c r="JYI3" s="217"/>
      <c r="JYJ3" s="217"/>
      <c r="JYK3" s="217"/>
      <c r="JYL3" s="217"/>
      <c r="JYM3" s="217"/>
      <c r="JYN3" s="217"/>
      <c r="JYO3" s="217"/>
      <c r="JYP3" s="217"/>
      <c r="JYQ3" s="217"/>
      <c r="JYR3" s="217"/>
      <c r="JYS3" s="217"/>
      <c r="JYT3" s="217"/>
      <c r="JYU3" s="217"/>
      <c r="JYV3" s="217"/>
      <c r="JYW3" s="217"/>
      <c r="JYX3" s="217"/>
      <c r="JYY3" s="217"/>
      <c r="JYZ3" s="217"/>
      <c r="JZA3" s="217"/>
      <c r="JZB3" s="217"/>
      <c r="JZC3" s="217"/>
      <c r="JZD3" s="217"/>
      <c r="JZE3" s="217"/>
      <c r="JZF3" s="217"/>
      <c r="JZG3" s="217"/>
      <c r="JZH3" s="217"/>
      <c r="JZI3" s="217"/>
      <c r="JZJ3" s="217"/>
      <c r="JZK3" s="217"/>
      <c r="JZL3" s="217"/>
      <c r="JZM3" s="217"/>
      <c r="JZN3" s="217"/>
      <c r="JZO3" s="217"/>
      <c r="JZP3" s="217"/>
      <c r="JZQ3" s="217"/>
      <c r="JZR3" s="217"/>
      <c r="JZS3" s="217"/>
      <c r="JZT3" s="217"/>
      <c r="JZU3" s="217"/>
      <c r="JZV3" s="217"/>
      <c r="JZW3" s="217"/>
      <c r="JZX3" s="217"/>
      <c r="JZY3" s="217"/>
      <c r="JZZ3" s="217"/>
      <c r="KAA3" s="217"/>
      <c r="KAB3" s="217"/>
      <c r="KAC3" s="217"/>
      <c r="KAD3" s="217"/>
      <c r="KAE3" s="217"/>
      <c r="KAF3" s="217"/>
      <c r="KAG3" s="217"/>
      <c r="KAH3" s="217"/>
      <c r="KAI3" s="217"/>
      <c r="KAJ3" s="217"/>
      <c r="KAK3" s="217"/>
      <c r="KAL3" s="217"/>
      <c r="KAM3" s="217"/>
      <c r="KAN3" s="217"/>
      <c r="KAO3" s="217"/>
      <c r="KAP3" s="217"/>
      <c r="KAQ3" s="217"/>
      <c r="KAR3" s="217"/>
      <c r="KAS3" s="217"/>
      <c r="KAT3" s="217"/>
      <c r="KAU3" s="217"/>
      <c r="KAV3" s="217"/>
      <c r="KAW3" s="217"/>
      <c r="KAX3" s="217"/>
      <c r="KAY3" s="217"/>
      <c r="KAZ3" s="217"/>
      <c r="KBA3" s="217"/>
      <c r="KBB3" s="217"/>
      <c r="KBC3" s="217"/>
      <c r="KBD3" s="217"/>
      <c r="KBE3" s="217"/>
      <c r="KBF3" s="217"/>
      <c r="KBG3" s="217"/>
      <c r="KBH3" s="217"/>
      <c r="KBI3" s="217"/>
      <c r="KBJ3" s="217"/>
      <c r="KBK3" s="217"/>
      <c r="KBL3" s="217"/>
      <c r="KBM3" s="217"/>
      <c r="KBN3" s="217"/>
      <c r="KBO3" s="217"/>
      <c r="KBP3" s="217"/>
      <c r="KBQ3" s="217"/>
      <c r="KBR3" s="217"/>
      <c r="KBS3" s="217"/>
      <c r="KBT3" s="217"/>
      <c r="KBU3" s="217"/>
      <c r="KBV3" s="217"/>
      <c r="KBW3" s="217"/>
      <c r="KBX3" s="217"/>
      <c r="KBY3" s="217"/>
      <c r="KBZ3" s="217"/>
      <c r="KCA3" s="217"/>
      <c r="KCB3" s="217"/>
      <c r="KCC3" s="217"/>
      <c r="KCD3" s="217"/>
      <c r="KCE3" s="217"/>
      <c r="KCF3" s="217"/>
      <c r="KCG3" s="217"/>
      <c r="KCH3" s="217"/>
      <c r="KCI3" s="217"/>
      <c r="KCJ3" s="217"/>
      <c r="KCK3" s="217"/>
      <c r="KCL3" s="217"/>
      <c r="KCM3" s="217"/>
      <c r="KCN3" s="217"/>
      <c r="KCO3" s="217"/>
      <c r="KCP3" s="217"/>
      <c r="KCQ3" s="217"/>
      <c r="KCR3" s="217"/>
      <c r="KCS3" s="217"/>
      <c r="KCT3" s="217"/>
      <c r="KCU3" s="217"/>
      <c r="KCV3" s="217"/>
      <c r="KCW3" s="217"/>
      <c r="KCX3" s="217"/>
      <c r="KCY3" s="217"/>
      <c r="KCZ3" s="217"/>
      <c r="KDA3" s="217"/>
      <c r="KDB3" s="217"/>
      <c r="KDC3" s="217"/>
      <c r="KDD3" s="217"/>
      <c r="KDE3" s="217"/>
      <c r="KDF3" s="217"/>
      <c r="KDG3" s="217"/>
      <c r="KDH3" s="217"/>
      <c r="KDI3" s="217"/>
      <c r="KDJ3" s="217"/>
      <c r="KDK3" s="217"/>
      <c r="KDL3" s="217"/>
      <c r="KDM3" s="217"/>
      <c r="KDN3" s="217"/>
      <c r="KDO3" s="217"/>
      <c r="KDP3" s="217"/>
      <c r="KDQ3" s="217"/>
      <c r="KDR3" s="217"/>
      <c r="KDS3" s="217"/>
      <c r="KDT3" s="217"/>
      <c r="KDU3" s="217"/>
      <c r="KDV3" s="217"/>
      <c r="KDW3" s="217"/>
      <c r="KDX3" s="217"/>
      <c r="KDY3" s="217"/>
      <c r="KDZ3" s="217"/>
      <c r="KEA3" s="217"/>
      <c r="KEB3" s="217"/>
      <c r="KEC3" s="217"/>
      <c r="KED3" s="217"/>
      <c r="KEE3" s="217"/>
      <c r="KEF3" s="217"/>
      <c r="KEG3" s="217"/>
      <c r="KEH3" s="217"/>
      <c r="KEI3" s="217"/>
      <c r="KEJ3" s="217"/>
      <c r="KEK3" s="217"/>
      <c r="KEL3" s="217"/>
      <c r="KEM3" s="217"/>
      <c r="KEN3" s="217"/>
      <c r="KEO3" s="217"/>
      <c r="KEP3" s="217"/>
      <c r="KEQ3" s="217"/>
      <c r="KER3" s="217"/>
      <c r="KES3" s="217"/>
      <c r="KET3" s="217"/>
      <c r="KEU3" s="217"/>
      <c r="KEV3" s="217"/>
      <c r="KEW3" s="217"/>
      <c r="KEX3" s="217"/>
      <c r="KEY3" s="217"/>
      <c r="KEZ3" s="217"/>
      <c r="KFA3" s="217"/>
      <c r="KFB3" s="217"/>
      <c r="KFC3" s="217"/>
      <c r="KFD3" s="217"/>
      <c r="KFE3" s="217"/>
      <c r="KFF3" s="217"/>
      <c r="KFG3" s="217"/>
      <c r="KFH3" s="217"/>
      <c r="KFI3" s="217"/>
      <c r="KFJ3" s="217"/>
      <c r="KFK3" s="217"/>
      <c r="KFL3" s="217"/>
      <c r="KFM3" s="217"/>
      <c r="KFN3" s="217"/>
      <c r="KFO3" s="217"/>
      <c r="KFP3" s="217"/>
      <c r="KFQ3" s="217"/>
      <c r="KFR3" s="217"/>
      <c r="KFS3" s="217"/>
      <c r="KFT3" s="217"/>
      <c r="KFU3" s="217"/>
      <c r="KFV3" s="217"/>
      <c r="KFW3" s="217"/>
      <c r="KFX3" s="217"/>
      <c r="KFY3" s="217"/>
      <c r="KFZ3" s="217"/>
      <c r="KGA3" s="217"/>
      <c r="KGB3" s="217"/>
      <c r="KGC3" s="217"/>
      <c r="KGD3" s="217"/>
      <c r="KGE3" s="217"/>
      <c r="KGF3" s="217"/>
      <c r="KGG3" s="217"/>
      <c r="KGH3" s="217"/>
      <c r="KGI3" s="217"/>
      <c r="KGJ3" s="217"/>
      <c r="KGK3" s="217"/>
      <c r="KGL3" s="217"/>
      <c r="KGM3" s="217"/>
      <c r="KGN3" s="217"/>
      <c r="KGO3" s="217"/>
      <c r="KGP3" s="217"/>
      <c r="KGQ3" s="217"/>
      <c r="KGR3" s="217"/>
      <c r="KGS3" s="217"/>
      <c r="KGT3" s="217"/>
      <c r="KGU3" s="217"/>
      <c r="KGV3" s="217"/>
      <c r="KGW3" s="217"/>
      <c r="KGX3" s="217"/>
      <c r="KGY3" s="217"/>
      <c r="KGZ3" s="217"/>
      <c r="KHA3" s="217"/>
      <c r="KHB3" s="217"/>
      <c r="KHC3" s="217"/>
      <c r="KHD3" s="217"/>
      <c r="KHE3" s="217"/>
      <c r="KHF3" s="217"/>
      <c r="KHG3" s="217"/>
      <c r="KHH3" s="217"/>
      <c r="KHI3" s="217"/>
      <c r="KHJ3" s="217"/>
      <c r="KHK3" s="217"/>
      <c r="KHL3" s="217"/>
      <c r="KHM3" s="217"/>
      <c r="KHN3" s="217"/>
      <c r="KHO3" s="217"/>
      <c r="KHP3" s="217"/>
      <c r="KHQ3" s="217"/>
      <c r="KHR3" s="217"/>
      <c r="KHS3" s="217"/>
      <c r="KHT3" s="217"/>
      <c r="KHU3" s="217"/>
      <c r="KHV3" s="217"/>
      <c r="KHW3" s="217"/>
      <c r="KHX3" s="217"/>
      <c r="KHY3" s="217"/>
      <c r="KHZ3" s="217"/>
      <c r="KIA3" s="217"/>
      <c r="KIB3" s="217"/>
      <c r="KIC3" s="217"/>
      <c r="KID3" s="217"/>
      <c r="KIE3" s="217"/>
      <c r="KIF3" s="217"/>
      <c r="KIG3" s="217"/>
      <c r="KIH3" s="217"/>
      <c r="KII3" s="217"/>
      <c r="KIJ3" s="217"/>
      <c r="KIK3" s="217"/>
      <c r="KIL3" s="217"/>
      <c r="KIM3" s="217"/>
      <c r="KIN3" s="217"/>
      <c r="KIO3" s="217"/>
      <c r="KIP3" s="217"/>
      <c r="KIQ3" s="217"/>
      <c r="KIR3" s="217"/>
      <c r="KIS3" s="217"/>
      <c r="KIT3" s="217"/>
      <c r="KIU3" s="217"/>
      <c r="KIV3" s="217"/>
      <c r="KIW3" s="217"/>
      <c r="KIX3" s="217"/>
      <c r="KIY3" s="217"/>
      <c r="KIZ3" s="217"/>
      <c r="KJA3" s="217"/>
      <c r="KJB3" s="217"/>
      <c r="KJC3" s="217"/>
      <c r="KJD3" s="217"/>
      <c r="KJE3" s="217"/>
      <c r="KJF3" s="217"/>
      <c r="KJG3" s="217"/>
      <c r="KJH3" s="217"/>
      <c r="KJI3" s="217"/>
      <c r="KJJ3" s="217"/>
      <c r="KJK3" s="217"/>
      <c r="KJL3" s="217"/>
      <c r="KJM3" s="217"/>
      <c r="KJN3" s="217"/>
      <c r="KJO3" s="217"/>
      <c r="KJP3" s="217"/>
      <c r="KJQ3" s="217"/>
      <c r="KJR3" s="217"/>
      <c r="KJS3" s="217"/>
      <c r="KJT3" s="217"/>
      <c r="KJU3" s="217"/>
      <c r="KJV3" s="217"/>
      <c r="KJW3" s="217"/>
      <c r="KJX3" s="217"/>
      <c r="KJY3" s="217"/>
      <c r="KJZ3" s="217"/>
      <c r="KKA3" s="217"/>
      <c r="KKB3" s="217"/>
      <c r="KKC3" s="217"/>
      <c r="KKD3" s="217"/>
      <c r="KKE3" s="217"/>
      <c r="KKF3" s="217"/>
      <c r="KKG3" s="217"/>
      <c r="KKH3" s="217"/>
      <c r="KKI3" s="217"/>
      <c r="KKJ3" s="217"/>
      <c r="KKK3" s="217"/>
      <c r="KKL3" s="217"/>
      <c r="KKM3" s="217"/>
      <c r="KKN3" s="217"/>
      <c r="KKO3" s="217"/>
      <c r="KKP3" s="217"/>
      <c r="KKQ3" s="217"/>
      <c r="KKR3" s="217"/>
      <c r="KKS3" s="217"/>
      <c r="KKT3" s="217"/>
      <c r="KKU3" s="217"/>
      <c r="KKV3" s="217"/>
      <c r="KKW3" s="217"/>
      <c r="KKX3" s="217"/>
      <c r="KKY3" s="217"/>
      <c r="KKZ3" s="217"/>
      <c r="KLA3" s="217"/>
      <c r="KLB3" s="217"/>
      <c r="KLC3" s="217"/>
      <c r="KLD3" s="217"/>
      <c r="KLE3" s="217"/>
      <c r="KLF3" s="217"/>
      <c r="KLG3" s="217"/>
      <c r="KLH3" s="217"/>
      <c r="KLI3" s="217"/>
      <c r="KLJ3" s="217"/>
      <c r="KLK3" s="217"/>
      <c r="KLL3" s="217"/>
      <c r="KLM3" s="217"/>
      <c r="KLN3" s="217"/>
      <c r="KLO3" s="217"/>
      <c r="KLP3" s="217"/>
      <c r="KLQ3" s="217"/>
      <c r="KLR3" s="217"/>
      <c r="KLS3" s="217"/>
      <c r="KLT3" s="217"/>
      <c r="KLU3" s="217"/>
      <c r="KLV3" s="217"/>
      <c r="KLW3" s="217"/>
      <c r="KLX3" s="217"/>
      <c r="KLY3" s="217"/>
      <c r="KLZ3" s="217"/>
      <c r="KMA3" s="217"/>
      <c r="KMB3" s="217"/>
      <c r="KMC3" s="217"/>
      <c r="KMD3" s="217"/>
      <c r="KME3" s="217"/>
      <c r="KMF3" s="217"/>
      <c r="KMG3" s="217"/>
      <c r="KMH3" s="217"/>
      <c r="KMI3" s="217"/>
      <c r="KMJ3" s="217"/>
      <c r="KMK3" s="217"/>
      <c r="KML3" s="217"/>
      <c r="KMM3" s="217"/>
      <c r="KMN3" s="217"/>
      <c r="KMO3" s="217"/>
      <c r="KMP3" s="217"/>
      <c r="KMQ3" s="217"/>
      <c r="KMR3" s="217"/>
      <c r="KMS3" s="217"/>
      <c r="KMT3" s="217"/>
      <c r="KMU3" s="217"/>
      <c r="KMV3" s="217"/>
      <c r="KMW3" s="217"/>
      <c r="KMX3" s="217"/>
      <c r="KMY3" s="217"/>
      <c r="KMZ3" s="217"/>
      <c r="KNA3" s="217"/>
      <c r="KNB3" s="217"/>
      <c r="KNC3" s="217"/>
      <c r="KND3" s="217"/>
      <c r="KNE3" s="217"/>
      <c r="KNF3" s="217"/>
      <c r="KNG3" s="217"/>
      <c r="KNH3" s="217"/>
      <c r="KNI3" s="217"/>
      <c r="KNJ3" s="217"/>
      <c r="KNK3" s="217"/>
      <c r="KNL3" s="217"/>
      <c r="KNM3" s="217"/>
      <c r="KNN3" s="217"/>
      <c r="KNO3" s="217"/>
      <c r="KNP3" s="217"/>
      <c r="KNQ3" s="217"/>
      <c r="KNR3" s="217"/>
      <c r="KNS3" s="217"/>
      <c r="KNT3" s="217"/>
      <c r="KNU3" s="217"/>
      <c r="KNV3" s="217"/>
      <c r="KNW3" s="217"/>
      <c r="KNX3" s="217"/>
      <c r="KNY3" s="217"/>
      <c r="KNZ3" s="217"/>
      <c r="KOA3" s="217"/>
      <c r="KOB3" s="217"/>
      <c r="KOC3" s="217"/>
      <c r="KOD3" s="217"/>
      <c r="KOE3" s="217"/>
      <c r="KOF3" s="217"/>
      <c r="KOG3" s="217"/>
      <c r="KOH3" s="217"/>
      <c r="KOI3" s="217"/>
      <c r="KOJ3" s="217"/>
      <c r="KOK3" s="217"/>
      <c r="KOL3" s="217"/>
      <c r="KOM3" s="217"/>
      <c r="KON3" s="217"/>
      <c r="KOO3" s="217"/>
      <c r="KOP3" s="217"/>
      <c r="KOQ3" s="217"/>
      <c r="KOR3" s="217"/>
      <c r="KOS3" s="217"/>
      <c r="KOT3" s="217"/>
      <c r="KOU3" s="217"/>
      <c r="KOV3" s="217"/>
      <c r="KOW3" s="217"/>
      <c r="KOX3" s="217"/>
      <c r="KOY3" s="217"/>
      <c r="KOZ3" s="217"/>
      <c r="KPA3" s="217"/>
      <c r="KPB3" s="217"/>
      <c r="KPC3" s="217"/>
      <c r="KPD3" s="217"/>
      <c r="KPE3" s="217"/>
      <c r="KPF3" s="217"/>
      <c r="KPG3" s="217"/>
      <c r="KPH3" s="217"/>
      <c r="KPI3" s="217"/>
      <c r="KPJ3" s="217"/>
      <c r="KPK3" s="217"/>
      <c r="KPL3" s="217"/>
      <c r="KPM3" s="217"/>
      <c r="KPN3" s="217"/>
      <c r="KPO3" s="217"/>
      <c r="KPP3" s="217"/>
      <c r="KPQ3" s="217"/>
      <c r="KPR3" s="217"/>
      <c r="KPS3" s="217"/>
      <c r="KPT3" s="217"/>
      <c r="KPU3" s="217"/>
      <c r="KPV3" s="217"/>
      <c r="KPW3" s="217"/>
      <c r="KPX3" s="217"/>
      <c r="KPY3" s="217"/>
      <c r="KPZ3" s="217"/>
      <c r="KQA3" s="217"/>
      <c r="KQB3" s="217"/>
      <c r="KQC3" s="217"/>
      <c r="KQD3" s="217"/>
      <c r="KQE3" s="217"/>
      <c r="KQF3" s="217"/>
      <c r="KQG3" s="217"/>
      <c r="KQH3" s="217"/>
      <c r="KQI3" s="217"/>
      <c r="KQJ3" s="217"/>
      <c r="KQK3" s="217"/>
      <c r="KQL3" s="217"/>
      <c r="KQM3" s="217"/>
      <c r="KQN3" s="217"/>
      <c r="KQO3" s="217"/>
      <c r="KQP3" s="217"/>
      <c r="KQQ3" s="217"/>
      <c r="KQR3" s="217"/>
      <c r="KQS3" s="217"/>
      <c r="KQT3" s="217"/>
      <c r="KQU3" s="217"/>
      <c r="KQV3" s="217"/>
      <c r="KQW3" s="217"/>
      <c r="KQX3" s="217"/>
      <c r="KQY3" s="217"/>
      <c r="KQZ3" s="217"/>
      <c r="KRA3" s="217"/>
      <c r="KRB3" s="217"/>
      <c r="KRC3" s="217"/>
      <c r="KRD3" s="217"/>
      <c r="KRE3" s="217"/>
      <c r="KRF3" s="217"/>
      <c r="KRG3" s="217"/>
      <c r="KRH3" s="217"/>
      <c r="KRI3" s="217"/>
      <c r="KRJ3" s="217"/>
      <c r="KRK3" s="217"/>
      <c r="KRL3" s="217"/>
      <c r="KRM3" s="217"/>
      <c r="KRN3" s="217"/>
      <c r="KRO3" s="217"/>
      <c r="KRP3" s="217"/>
      <c r="KRQ3" s="217"/>
      <c r="KRR3" s="217"/>
      <c r="KRS3" s="217"/>
      <c r="KRT3" s="217"/>
      <c r="KRU3" s="217"/>
      <c r="KRV3" s="217"/>
      <c r="KRW3" s="217"/>
      <c r="KRX3" s="217"/>
      <c r="KRY3" s="217"/>
      <c r="KRZ3" s="217"/>
      <c r="KSA3" s="217"/>
      <c r="KSB3" s="217"/>
      <c r="KSC3" s="217"/>
      <c r="KSD3" s="217"/>
      <c r="KSE3" s="217"/>
      <c r="KSF3" s="217"/>
      <c r="KSG3" s="217"/>
      <c r="KSH3" s="217"/>
      <c r="KSI3" s="217"/>
      <c r="KSJ3" s="217"/>
      <c r="KSK3" s="217"/>
      <c r="KSL3" s="217"/>
      <c r="KSM3" s="217"/>
      <c r="KSN3" s="217"/>
      <c r="KSO3" s="217"/>
      <c r="KSP3" s="217"/>
      <c r="KSQ3" s="217"/>
      <c r="KSR3" s="217"/>
      <c r="KSS3" s="217"/>
      <c r="KST3" s="217"/>
      <c r="KSU3" s="217"/>
      <c r="KSV3" s="217"/>
      <c r="KSW3" s="217"/>
      <c r="KSX3" s="217"/>
      <c r="KSY3" s="217"/>
      <c r="KSZ3" s="217"/>
      <c r="KTA3" s="217"/>
      <c r="KTB3" s="217"/>
      <c r="KTC3" s="217"/>
      <c r="KTD3" s="217"/>
      <c r="KTE3" s="217"/>
      <c r="KTF3" s="217"/>
      <c r="KTG3" s="217"/>
      <c r="KTH3" s="217"/>
      <c r="KTI3" s="217"/>
      <c r="KTJ3" s="217"/>
      <c r="KTK3" s="217"/>
      <c r="KTL3" s="217"/>
      <c r="KTM3" s="217"/>
      <c r="KTN3" s="217"/>
      <c r="KTO3" s="217"/>
      <c r="KTP3" s="217"/>
      <c r="KTQ3" s="217"/>
      <c r="KTR3" s="217"/>
      <c r="KTS3" s="217"/>
      <c r="KTT3" s="217"/>
      <c r="KTU3" s="217"/>
      <c r="KTV3" s="217"/>
      <c r="KTW3" s="217"/>
      <c r="KTX3" s="217"/>
      <c r="KTY3" s="217"/>
      <c r="KTZ3" s="217"/>
      <c r="KUA3" s="217"/>
      <c r="KUB3" s="217"/>
      <c r="KUC3" s="217"/>
      <c r="KUD3" s="217"/>
      <c r="KUE3" s="217"/>
      <c r="KUF3" s="217"/>
      <c r="KUG3" s="217"/>
      <c r="KUH3" s="217"/>
      <c r="KUI3" s="217"/>
      <c r="KUJ3" s="217"/>
      <c r="KUK3" s="217"/>
      <c r="KUL3" s="217"/>
      <c r="KUM3" s="217"/>
      <c r="KUN3" s="217"/>
      <c r="KUO3" s="217"/>
      <c r="KUP3" s="217"/>
      <c r="KUQ3" s="217"/>
      <c r="KUR3" s="217"/>
      <c r="KUS3" s="217"/>
      <c r="KUT3" s="217"/>
      <c r="KUU3" s="217"/>
      <c r="KUV3" s="217"/>
      <c r="KUW3" s="217"/>
      <c r="KUX3" s="217"/>
      <c r="KUY3" s="217"/>
      <c r="KUZ3" s="217"/>
      <c r="KVA3" s="217"/>
      <c r="KVB3" s="217"/>
      <c r="KVC3" s="217"/>
      <c r="KVD3" s="217"/>
      <c r="KVE3" s="217"/>
      <c r="KVF3" s="217"/>
      <c r="KVG3" s="217"/>
      <c r="KVH3" s="217"/>
      <c r="KVI3" s="217"/>
      <c r="KVJ3" s="217"/>
      <c r="KVK3" s="217"/>
      <c r="KVL3" s="217"/>
      <c r="KVM3" s="217"/>
      <c r="KVN3" s="217"/>
      <c r="KVO3" s="217"/>
      <c r="KVP3" s="217"/>
      <c r="KVQ3" s="217"/>
      <c r="KVR3" s="217"/>
      <c r="KVS3" s="217"/>
      <c r="KVT3" s="217"/>
      <c r="KVU3" s="217"/>
      <c r="KVV3" s="217"/>
      <c r="KVW3" s="217"/>
      <c r="KVX3" s="217"/>
      <c r="KVY3" s="217"/>
      <c r="KVZ3" s="217"/>
      <c r="KWA3" s="217"/>
      <c r="KWB3" s="217"/>
      <c r="KWC3" s="217"/>
      <c r="KWD3" s="217"/>
      <c r="KWE3" s="217"/>
      <c r="KWF3" s="217"/>
      <c r="KWG3" s="217"/>
      <c r="KWH3" s="217"/>
      <c r="KWI3" s="217"/>
      <c r="KWJ3" s="217"/>
      <c r="KWK3" s="217"/>
      <c r="KWL3" s="217"/>
      <c r="KWM3" s="217"/>
      <c r="KWN3" s="217"/>
      <c r="KWO3" s="217"/>
      <c r="KWP3" s="217"/>
      <c r="KWQ3" s="217"/>
      <c r="KWR3" s="217"/>
      <c r="KWS3" s="217"/>
      <c r="KWT3" s="217"/>
      <c r="KWU3" s="217"/>
      <c r="KWV3" s="217"/>
      <c r="KWW3" s="217"/>
      <c r="KWX3" s="217"/>
      <c r="KWY3" s="217"/>
      <c r="KWZ3" s="217"/>
      <c r="KXA3" s="217"/>
      <c r="KXB3" s="217"/>
      <c r="KXC3" s="217"/>
      <c r="KXD3" s="217"/>
      <c r="KXE3" s="217"/>
      <c r="KXF3" s="217"/>
      <c r="KXG3" s="217"/>
      <c r="KXH3" s="217"/>
      <c r="KXI3" s="217"/>
      <c r="KXJ3" s="217"/>
      <c r="KXK3" s="217"/>
      <c r="KXL3" s="217"/>
      <c r="KXM3" s="217"/>
      <c r="KXN3" s="217"/>
      <c r="KXO3" s="217"/>
      <c r="KXP3" s="217"/>
      <c r="KXQ3" s="217"/>
      <c r="KXR3" s="217"/>
      <c r="KXS3" s="217"/>
      <c r="KXT3" s="217"/>
      <c r="KXU3" s="217"/>
      <c r="KXV3" s="217"/>
      <c r="KXW3" s="217"/>
      <c r="KXX3" s="217"/>
      <c r="KXY3" s="217"/>
      <c r="KXZ3" s="217"/>
      <c r="KYA3" s="217"/>
      <c r="KYB3" s="217"/>
      <c r="KYC3" s="217"/>
      <c r="KYD3" s="217"/>
      <c r="KYE3" s="217"/>
      <c r="KYF3" s="217"/>
      <c r="KYG3" s="217"/>
      <c r="KYH3" s="217"/>
      <c r="KYI3" s="217"/>
      <c r="KYJ3" s="217"/>
      <c r="KYK3" s="217"/>
      <c r="KYL3" s="217"/>
      <c r="KYM3" s="217"/>
      <c r="KYN3" s="217"/>
      <c r="KYO3" s="217"/>
      <c r="KYP3" s="217"/>
      <c r="KYQ3" s="217"/>
      <c r="KYR3" s="217"/>
      <c r="KYS3" s="217"/>
      <c r="KYT3" s="217"/>
      <c r="KYU3" s="217"/>
      <c r="KYV3" s="217"/>
      <c r="KYW3" s="217"/>
      <c r="KYX3" s="217"/>
      <c r="KYY3" s="217"/>
      <c r="KYZ3" s="217"/>
      <c r="KZA3" s="217"/>
      <c r="KZB3" s="217"/>
      <c r="KZC3" s="217"/>
      <c r="KZD3" s="217"/>
      <c r="KZE3" s="217"/>
      <c r="KZF3" s="217"/>
      <c r="KZG3" s="217"/>
      <c r="KZH3" s="217"/>
      <c r="KZI3" s="217"/>
      <c r="KZJ3" s="217"/>
      <c r="KZK3" s="217"/>
      <c r="KZL3" s="217"/>
      <c r="KZM3" s="217"/>
      <c r="KZN3" s="217"/>
      <c r="KZO3" s="217"/>
      <c r="KZP3" s="217"/>
      <c r="KZQ3" s="217"/>
      <c r="KZR3" s="217"/>
      <c r="KZS3" s="217"/>
      <c r="KZT3" s="217"/>
      <c r="KZU3" s="217"/>
      <c r="KZV3" s="217"/>
      <c r="KZW3" s="217"/>
      <c r="KZX3" s="217"/>
      <c r="KZY3" s="217"/>
      <c r="KZZ3" s="217"/>
      <c r="LAA3" s="217"/>
      <c r="LAB3" s="217"/>
      <c r="LAC3" s="217"/>
      <c r="LAD3" s="217"/>
      <c r="LAE3" s="217"/>
      <c r="LAF3" s="217"/>
      <c r="LAG3" s="217"/>
      <c r="LAH3" s="217"/>
      <c r="LAI3" s="217"/>
      <c r="LAJ3" s="217"/>
      <c r="LAK3" s="217"/>
      <c r="LAL3" s="217"/>
      <c r="LAM3" s="217"/>
      <c r="LAN3" s="217"/>
      <c r="LAO3" s="217"/>
      <c r="LAP3" s="217"/>
      <c r="LAQ3" s="217"/>
      <c r="LAR3" s="217"/>
      <c r="LAS3" s="217"/>
      <c r="LAT3" s="217"/>
      <c r="LAU3" s="217"/>
      <c r="LAV3" s="217"/>
      <c r="LAW3" s="217"/>
      <c r="LAX3" s="217"/>
      <c r="LAY3" s="217"/>
      <c r="LAZ3" s="217"/>
      <c r="LBA3" s="217"/>
      <c r="LBB3" s="217"/>
      <c r="LBC3" s="217"/>
      <c r="LBD3" s="217"/>
      <c r="LBE3" s="217"/>
      <c r="LBF3" s="217"/>
      <c r="LBG3" s="217"/>
      <c r="LBH3" s="217"/>
      <c r="LBI3" s="217"/>
      <c r="LBJ3" s="217"/>
      <c r="LBK3" s="217"/>
      <c r="LBL3" s="217"/>
      <c r="LBM3" s="217"/>
      <c r="LBN3" s="217"/>
      <c r="LBO3" s="217"/>
      <c r="LBP3" s="217"/>
      <c r="LBQ3" s="217"/>
      <c r="LBR3" s="217"/>
      <c r="LBS3" s="217"/>
      <c r="LBT3" s="217"/>
      <c r="LBU3" s="217"/>
      <c r="LBV3" s="217"/>
      <c r="LBW3" s="217"/>
      <c r="LBX3" s="217"/>
      <c r="LBY3" s="217"/>
      <c r="LBZ3" s="217"/>
      <c r="LCA3" s="217"/>
      <c r="LCB3" s="217"/>
      <c r="LCC3" s="217"/>
      <c r="LCD3" s="217"/>
      <c r="LCE3" s="217"/>
      <c r="LCF3" s="217"/>
      <c r="LCG3" s="217"/>
      <c r="LCH3" s="217"/>
      <c r="LCI3" s="217"/>
      <c r="LCJ3" s="217"/>
      <c r="LCK3" s="217"/>
      <c r="LCL3" s="217"/>
      <c r="LCM3" s="217"/>
      <c r="LCN3" s="217"/>
      <c r="LCO3" s="217"/>
      <c r="LCP3" s="217"/>
      <c r="LCQ3" s="217"/>
      <c r="LCR3" s="217"/>
      <c r="LCS3" s="217"/>
      <c r="LCT3" s="217"/>
      <c r="LCU3" s="217"/>
      <c r="LCV3" s="217"/>
      <c r="LCW3" s="217"/>
      <c r="LCX3" s="217"/>
      <c r="LCY3" s="217"/>
      <c r="LCZ3" s="217"/>
      <c r="LDA3" s="217"/>
      <c r="LDB3" s="217"/>
      <c r="LDC3" s="217"/>
      <c r="LDD3" s="217"/>
      <c r="LDE3" s="217"/>
      <c r="LDF3" s="217"/>
      <c r="LDG3" s="217"/>
      <c r="LDH3" s="217"/>
      <c r="LDI3" s="217"/>
      <c r="LDJ3" s="217"/>
      <c r="LDK3" s="217"/>
      <c r="LDL3" s="217"/>
      <c r="LDM3" s="217"/>
      <c r="LDN3" s="217"/>
      <c r="LDO3" s="217"/>
      <c r="LDP3" s="217"/>
      <c r="LDQ3" s="217"/>
      <c r="LDR3" s="217"/>
      <c r="LDS3" s="217"/>
      <c r="LDT3" s="217"/>
      <c r="LDU3" s="217"/>
      <c r="LDV3" s="217"/>
      <c r="LDW3" s="217"/>
      <c r="LDX3" s="217"/>
      <c r="LDY3" s="217"/>
      <c r="LDZ3" s="217"/>
      <c r="LEA3" s="217"/>
      <c r="LEB3" s="217"/>
      <c r="LEC3" s="217"/>
      <c r="LED3" s="217"/>
      <c r="LEE3" s="217"/>
      <c r="LEF3" s="217"/>
      <c r="LEG3" s="217"/>
      <c r="LEH3" s="217"/>
      <c r="LEI3" s="217"/>
      <c r="LEJ3" s="217"/>
      <c r="LEK3" s="217"/>
      <c r="LEL3" s="217"/>
      <c r="LEM3" s="217"/>
      <c r="LEN3" s="217"/>
      <c r="LEO3" s="217"/>
      <c r="LEP3" s="217"/>
      <c r="LEQ3" s="217"/>
      <c r="LER3" s="217"/>
      <c r="LES3" s="217"/>
      <c r="LET3" s="217"/>
      <c r="LEU3" s="217"/>
      <c r="LEV3" s="217"/>
      <c r="LEW3" s="217"/>
      <c r="LEX3" s="217"/>
      <c r="LEY3" s="217"/>
      <c r="LEZ3" s="217"/>
      <c r="LFA3" s="217"/>
      <c r="LFB3" s="217"/>
      <c r="LFC3" s="217"/>
      <c r="LFD3" s="217"/>
      <c r="LFE3" s="217"/>
      <c r="LFF3" s="217"/>
      <c r="LFG3" s="217"/>
      <c r="LFH3" s="217"/>
      <c r="LFI3" s="217"/>
      <c r="LFJ3" s="217"/>
      <c r="LFK3" s="217"/>
      <c r="LFL3" s="217"/>
      <c r="LFM3" s="217"/>
      <c r="LFN3" s="217"/>
      <c r="LFO3" s="217"/>
      <c r="LFP3" s="217"/>
      <c r="LFQ3" s="217"/>
      <c r="LFR3" s="217"/>
      <c r="LFS3" s="217"/>
      <c r="LFT3" s="217"/>
      <c r="LFU3" s="217"/>
      <c r="LFV3" s="217"/>
      <c r="LFW3" s="217"/>
      <c r="LFX3" s="217"/>
      <c r="LFY3" s="217"/>
      <c r="LFZ3" s="217"/>
      <c r="LGA3" s="217"/>
      <c r="LGB3" s="217"/>
      <c r="LGC3" s="217"/>
      <c r="LGD3" s="217"/>
      <c r="LGE3" s="217"/>
      <c r="LGF3" s="217"/>
      <c r="LGG3" s="217"/>
      <c r="LGH3" s="217"/>
      <c r="LGI3" s="217"/>
      <c r="LGJ3" s="217"/>
      <c r="LGK3" s="217"/>
      <c r="LGL3" s="217"/>
      <c r="LGM3" s="217"/>
      <c r="LGN3" s="217"/>
      <c r="LGO3" s="217"/>
      <c r="LGP3" s="217"/>
      <c r="LGQ3" s="217"/>
      <c r="LGR3" s="217"/>
      <c r="LGS3" s="217"/>
      <c r="LGT3" s="217"/>
      <c r="LGU3" s="217"/>
      <c r="LGV3" s="217"/>
      <c r="LGW3" s="217"/>
      <c r="LGX3" s="217"/>
      <c r="LGY3" s="217"/>
      <c r="LGZ3" s="217"/>
      <c r="LHA3" s="217"/>
      <c r="LHB3" s="217"/>
      <c r="LHC3" s="217"/>
      <c r="LHD3" s="217"/>
      <c r="LHE3" s="217"/>
      <c r="LHF3" s="217"/>
      <c r="LHG3" s="217"/>
      <c r="LHH3" s="217"/>
      <c r="LHI3" s="217"/>
      <c r="LHJ3" s="217"/>
      <c r="LHK3" s="217"/>
      <c r="LHL3" s="217"/>
      <c r="LHM3" s="217"/>
      <c r="LHN3" s="217"/>
      <c r="LHO3" s="217"/>
      <c r="LHP3" s="217"/>
      <c r="LHQ3" s="217"/>
      <c r="LHR3" s="217"/>
      <c r="LHS3" s="217"/>
      <c r="LHT3" s="217"/>
      <c r="LHU3" s="217"/>
      <c r="LHV3" s="217"/>
      <c r="LHW3" s="217"/>
      <c r="LHX3" s="217"/>
      <c r="LHY3" s="217"/>
      <c r="LHZ3" s="217"/>
      <c r="LIA3" s="217"/>
      <c r="LIB3" s="217"/>
      <c r="LIC3" s="217"/>
      <c r="LID3" s="217"/>
      <c r="LIE3" s="217"/>
      <c r="LIF3" s="217"/>
      <c r="LIG3" s="217"/>
      <c r="LIH3" s="217"/>
      <c r="LII3" s="217"/>
      <c r="LIJ3" s="217"/>
      <c r="LIK3" s="217"/>
      <c r="LIL3" s="217"/>
      <c r="LIM3" s="217"/>
      <c r="LIN3" s="217"/>
      <c r="LIO3" s="217"/>
      <c r="LIP3" s="217"/>
      <c r="LIQ3" s="217"/>
      <c r="LIR3" s="217"/>
      <c r="LIS3" s="217"/>
      <c r="LIT3" s="217"/>
      <c r="LIU3" s="217"/>
      <c r="LIV3" s="217"/>
      <c r="LIW3" s="217"/>
      <c r="LIX3" s="217"/>
      <c r="LIY3" s="217"/>
      <c r="LIZ3" s="217"/>
      <c r="LJA3" s="217"/>
      <c r="LJB3" s="217"/>
      <c r="LJC3" s="217"/>
      <c r="LJD3" s="217"/>
      <c r="LJE3" s="217"/>
      <c r="LJF3" s="217"/>
      <c r="LJG3" s="217"/>
      <c r="LJH3" s="217"/>
      <c r="LJI3" s="217"/>
      <c r="LJJ3" s="217"/>
      <c r="LJK3" s="217"/>
      <c r="LJL3" s="217"/>
      <c r="LJM3" s="217"/>
      <c r="LJN3" s="217"/>
      <c r="LJO3" s="217"/>
      <c r="LJP3" s="217"/>
      <c r="LJQ3" s="217"/>
      <c r="LJR3" s="217"/>
      <c r="LJS3" s="217"/>
      <c r="LJT3" s="217"/>
      <c r="LJU3" s="217"/>
      <c r="LJV3" s="217"/>
      <c r="LJW3" s="217"/>
      <c r="LJX3" s="217"/>
      <c r="LJY3" s="217"/>
      <c r="LJZ3" s="217"/>
      <c r="LKA3" s="217"/>
      <c r="LKB3" s="217"/>
      <c r="LKC3" s="217"/>
      <c r="LKD3" s="217"/>
      <c r="LKE3" s="217"/>
      <c r="LKF3" s="217"/>
      <c r="LKG3" s="217"/>
      <c r="LKH3" s="217"/>
      <c r="LKI3" s="217"/>
      <c r="LKJ3" s="217"/>
      <c r="LKK3" s="217"/>
      <c r="LKL3" s="217"/>
      <c r="LKM3" s="217"/>
      <c r="LKN3" s="217"/>
      <c r="LKO3" s="217"/>
      <c r="LKP3" s="217"/>
      <c r="LKQ3" s="217"/>
      <c r="LKR3" s="217"/>
      <c r="LKS3" s="217"/>
      <c r="LKT3" s="217"/>
      <c r="LKU3" s="217"/>
      <c r="LKV3" s="217"/>
      <c r="LKW3" s="217"/>
      <c r="LKX3" s="217"/>
      <c r="LKY3" s="217"/>
      <c r="LKZ3" s="217"/>
      <c r="LLA3" s="217"/>
      <c r="LLB3" s="217"/>
      <c r="LLC3" s="217"/>
      <c r="LLD3" s="217"/>
      <c r="LLE3" s="217"/>
      <c r="LLF3" s="217"/>
      <c r="LLG3" s="217"/>
      <c r="LLH3" s="217"/>
      <c r="LLI3" s="217"/>
      <c r="LLJ3" s="217"/>
      <c r="LLK3" s="217"/>
      <c r="LLL3" s="217"/>
      <c r="LLM3" s="217"/>
      <c r="LLN3" s="217"/>
      <c r="LLO3" s="217"/>
      <c r="LLP3" s="217"/>
      <c r="LLQ3" s="217"/>
      <c r="LLR3" s="217"/>
      <c r="LLS3" s="217"/>
      <c r="LLT3" s="217"/>
      <c r="LLU3" s="217"/>
      <c r="LLV3" s="217"/>
      <c r="LLW3" s="217"/>
      <c r="LLX3" s="217"/>
      <c r="LLY3" s="217"/>
      <c r="LLZ3" s="217"/>
      <c r="LMA3" s="217"/>
      <c r="LMB3" s="217"/>
      <c r="LMC3" s="217"/>
      <c r="LMD3" s="217"/>
      <c r="LME3" s="217"/>
      <c r="LMF3" s="217"/>
      <c r="LMG3" s="217"/>
      <c r="LMH3" s="217"/>
      <c r="LMI3" s="217"/>
      <c r="LMJ3" s="217"/>
      <c r="LMK3" s="217"/>
      <c r="LML3" s="217"/>
      <c r="LMM3" s="217"/>
      <c r="LMN3" s="217"/>
      <c r="LMO3" s="217"/>
      <c r="LMP3" s="217"/>
      <c r="LMQ3" s="217"/>
      <c r="LMR3" s="217"/>
      <c r="LMS3" s="217"/>
      <c r="LMT3" s="217"/>
      <c r="LMU3" s="217"/>
      <c r="LMV3" s="217"/>
      <c r="LMW3" s="217"/>
      <c r="LMX3" s="217"/>
      <c r="LMY3" s="217"/>
      <c r="LMZ3" s="217"/>
      <c r="LNA3" s="217"/>
      <c r="LNB3" s="217"/>
      <c r="LNC3" s="217"/>
      <c r="LND3" s="217"/>
      <c r="LNE3" s="217"/>
      <c r="LNF3" s="217"/>
      <c r="LNG3" s="217"/>
      <c r="LNH3" s="217"/>
      <c r="LNI3" s="217"/>
      <c r="LNJ3" s="217"/>
      <c r="LNK3" s="217"/>
      <c r="LNL3" s="217"/>
      <c r="LNM3" s="217"/>
      <c r="LNN3" s="217"/>
      <c r="LNO3" s="217"/>
      <c r="LNP3" s="217"/>
      <c r="LNQ3" s="217"/>
      <c r="LNR3" s="217"/>
      <c r="LNS3" s="217"/>
      <c r="LNT3" s="217"/>
      <c r="LNU3" s="217"/>
      <c r="LNV3" s="217"/>
      <c r="LNW3" s="217"/>
      <c r="LNX3" s="217"/>
      <c r="LNY3" s="217"/>
      <c r="LNZ3" s="217"/>
      <c r="LOA3" s="217"/>
      <c r="LOB3" s="217"/>
      <c r="LOC3" s="217"/>
      <c r="LOD3" s="217"/>
      <c r="LOE3" s="217"/>
      <c r="LOF3" s="217"/>
      <c r="LOG3" s="217"/>
      <c r="LOH3" s="217"/>
      <c r="LOI3" s="217"/>
      <c r="LOJ3" s="217"/>
      <c r="LOK3" s="217"/>
      <c r="LOL3" s="217"/>
      <c r="LOM3" s="217"/>
      <c r="LON3" s="217"/>
      <c r="LOO3" s="217"/>
      <c r="LOP3" s="217"/>
      <c r="LOQ3" s="217"/>
      <c r="LOR3" s="217"/>
      <c r="LOS3" s="217"/>
      <c r="LOT3" s="217"/>
      <c r="LOU3" s="217"/>
      <c r="LOV3" s="217"/>
      <c r="LOW3" s="217"/>
      <c r="LOX3" s="217"/>
      <c r="LOY3" s="217"/>
      <c r="LOZ3" s="217"/>
      <c r="LPA3" s="217"/>
      <c r="LPB3" s="217"/>
      <c r="LPC3" s="217"/>
      <c r="LPD3" s="217"/>
      <c r="LPE3" s="217"/>
      <c r="LPF3" s="217"/>
      <c r="LPG3" s="217"/>
      <c r="LPH3" s="217"/>
      <c r="LPI3" s="217"/>
      <c r="LPJ3" s="217"/>
      <c r="LPK3" s="217"/>
      <c r="LPL3" s="217"/>
      <c r="LPM3" s="217"/>
      <c r="LPN3" s="217"/>
      <c r="LPO3" s="217"/>
      <c r="LPP3" s="217"/>
      <c r="LPQ3" s="217"/>
      <c r="LPR3" s="217"/>
      <c r="LPS3" s="217"/>
      <c r="LPT3" s="217"/>
      <c r="LPU3" s="217"/>
      <c r="LPV3" s="217"/>
      <c r="LPW3" s="217"/>
      <c r="LPX3" s="217"/>
      <c r="LPY3" s="217"/>
      <c r="LPZ3" s="217"/>
      <c r="LQA3" s="217"/>
      <c r="LQB3" s="217"/>
      <c r="LQC3" s="217"/>
      <c r="LQD3" s="217"/>
      <c r="LQE3" s="217"/>
      <c r="LQF3" s="217"/>
      <c r="LQG3" s="217"/>
      <c r="LQH3" s="217"/>
      <c r="LQI3" s="217"/>
      <c r="LQJ3" s="217"/>
      <c r="LQK3" s="217"/>
      <c r="LQL3" s="217"/>
      <c r="LQM3" s="217"/>
      <c r="LQN3" s="217"/>
      <c r="LQO3" s="217"/>
      <c r="LQP3" s="217"/>
      <c r="LQQ3" s="217"/>
      <c r="LQR3" s="217"/>
      <c r="LQS3" s="217"/>
      <c r="LQT3" s="217"/>
      <c r="LQU3" s="217"/>
      <c r="LQV3" s="217"/>
      <c r="LQW3" s="217"/>
      <c r="LQX3" s="217"/>
      <c r="LQY3" s="217"/>
      <c r="LQZ3" s="217"/>
      <c r="LRA3" s="217"/>
      <c r="LRB3" s="217"/>
      <c r="LRC3" s="217"/>
      <c r="LRD3" s="217"/>
      <c r="LRE3" s="217"/>
      <c r="LRF3" s="217"/>
      <c r="LRG3" s="217"/>
      <c r="LRH3" s="217"/>
      <c r="LRI3" s="217"/>
      <c r="LRJ3" s="217"/>
      <c r="LRK3" s="217"/>
      <c r="LRL3" s="217"/>
      <c r="LRM3" s="217"/>
      <c r="LRN3" s="217"/>
      <c r="LRO3" s="217"/>
      <c r="LRP3" s="217"/>
      <c r="LRQ3" s="217"/>
      <c r="LRR3" s="217"/>
      <c r="LRS3" s="217"/>
      <c r="LRT3" s="217"/>
      <c r="LRU3" s="217"/>
      <c r="LRV3" s="217"/>
      <c r="LRW3" s="217"/>
      <c r="LRX3" s="217"/>
      <c r="LRY3" s="217"/>
      <c r="LRZ3" s="217"/>
      <c r="LSA3" s="217"/>
      <c r="LSB3" s="217"/>
      <c r="LSC3" s="217"/>
      <c r="LSD3" s="217"/>
      <c r="LSE3" s="217"/>
      <c r="LSF3" s="217"/>
      <c r="LSG3" s="217"/>
      <c r="LSH3" s="217"/>
      <c r="LSI3" s="217"/>
      <c r="LSJ3" s="217"/>
      <c r="LSK3" s="217"/>
      <c r="LSL3" s="217"/>
      <c r="LSM3" s="217"/>
      <c r="LSN3" s="217"/>
      <c r="LSO3" s="217"/>
      <c r="LSP3" s="217"/>
      <c r="LSQ3" s="217"/>
      <c r="LSR3" s="217"/>
      <c r="LSS3" s="217"/>
      <c r="LST3" s="217"/>
      <c r="LSU3" s="217"/>
      <c r="LSV3" s="217"/>
      <c r="LSW3" s="217"/>
      <c r="LSX3" s="217"/>
      <c r="LSY3" s="217"/>
      <c r="LSZ3" s="217"/>
      <c r="LTA3" s="217"/>
      <c r="LTB3" s="217"/>
      <c r="LTC3" s="217"/>
      <c r="LTD3" s="217"/>
      <c r="LTE3" s="217"/>
      <c r="LTF3" s="217"/>
      <c r="LTG3" s="217"/>
      <c r="LTH3" s="217"/>
      <c r="LTI3" s="217"/>
      <c r="LTJ3" s="217"/>
      <c r="LTK3" s="217"/>
      <c r="LTL3" s="217"/>
      <c r="LTM3" s="217"/>
      <c r="LTN3" s="217"/>
      <c r="LTO3" s="217"/>
      <c r="LTP3" s="217"/>
      <c r="LTQ3" s="217"/>
      <c r="LTR3" s="217"/>
      <c r="LTS3" s="217"/>
      <c r="LTT3" s="217"/>
      <c r="LTU3" s="217"/>
      <c r="LTV3" s="217"/>
      <c r="LTW3" s="217"/>
      <c r="LTX3" s="217"/>
      <c r="LTY3" s="217"/>
      <c r="LTZ3" s="217"/>
      <c r="LUA3" s="217"/>
      <c r="LUB3" s="217"/>
      <c r="LUC3" s="217"/>
      <c r="LUD3" s="217"/>
      <c r="LUE3" s="217"/>
      <c r="LUF3" s="217"/>
      <c r="LUG3" s="217"/>
      <c r="LUH3" s="217"/>
      <c r="LUI3" s="217"/>
      <c r="LUJ3" s="217"/>
      <c r="LUK3" s="217"/>
      <c r="LUL3" s="217"/>
      <c r="LUM3" s="217"/>
      <c r="LUN3" s="217"/>
      <c r="LUO3" s="217"/>
      <c r="LUP3" s="217"/>
      <c r="LUQ3" s="217"/>
      <c r="LUR3" s="217"/>
      <c r="LUS3" s="217"/>
      <c r="LUT3" s="217"/>
      <c r="LUU3" s="217"/>
      <c r="LUV3" s="217"/>
      <c r="LUW3" s="217"/>
      <c r="LUX3" s="217"/>
      <c r="LUY3" s="217"/>
      <c r="LUZ3" s="217"/>
      <c r="LVA3" s="217"/>
      <c r="LVB3" s="217"/>
      <c r="LVC3" s="217"/>
      <c r="LVD3" s="217"/>
      <c r="LVE3" s="217"/>
      <c r="LVF3" s="217"/>
      <c r="LVG3" s="217"/>
      <c r="LVH3" s="217"/>
      <c r="LVI3" s="217"/>
      <c r="LVJ3" s="217"/>
      <c r="LVK3" s="217"/>
      <c r="LVL3" s="217"/>
      <c r="LVM3" s="217"/>
      <c r="LVN3" s="217"/>
      <c r="LVO3" s="217"/>
      <c r="LVP3" s="217"/>
      <c r="LVQ3" s="217"/>
      <c r="LVR3" s="217"/>
      <c r="LVS3" s="217"/>
      <c r="LVT3" s="217"/>
      <c r="LVU3" s="217"/>
      <c r="LVV3" s="217"/>
      <c r="LVW3" s="217"/>
      <c r="LVX3" s="217"/>
      <c r="LVY3" s="217"/>
      <c r="LVZ3" s="217"/>
      <c r="LWA3" s="217"/>
      <c r="LWB3" s="217"/>
      <c r="LWC3" s="217"/>
      <c r="LWD3" s="217"/>
      <c r="LWE3" s="217"/>
      <c r="LWF3" s="217"/>
      <c r="LWG3" s="217"/>
      <c r="LWH3" s="217"/>
      <c r="LWI3" s="217"/>
      <c r="LWJ3" s="217"/>
      <c r="LWK3" s="217"/>
      <c r="LWL3" s="217"/>
      <c r="LWM3" s="217"/>
      <c r="LWN3" s="217"/>
      <c r="LWO3" s="217"/>
      <c r="LWP3" s="217"/>
      <c r="LWQ3" s="217"/>
      <c r="LWR3" s="217"/>
      <c r="LWS3" s="217"/>
      <c r="LWT3" s="217"/>
      <c r="LWU3" s="217"/>
      <c r="LWV3" s="217"/>
      <c r="LWW3" s="217"/>
      <c r="LWX3" s="217"/>
      <c r="LWY3" s="217"/>
      <c r="LWZ3" s="217"/>
      <c r="LXA3" s="217"/>
      <c r="LXB3" s="217"/>
      <c r="LXC3" s="217"/>
      <c r="LXD3" s="217"/>
      <c r="LXE3" s="217"/>
      <c r="LXF3" s="217"/>
      <c r="LXG3" s="217"/>
      <c r="LXH3" s="217"/>
      <c r="LXI3" s="217"/>
      <c r="LXJ3" s="217"/>
      <c r="LXK3" s="217"/>
      <c r="LXL3" s="217"/>
      <c r="LXM3" s="217"/>
      <c r="LXN3" s="217"/>
      <c r="LXO3" s="217"/>
      <c r="LXP3" s="217"/>
      <c r="LXQ3" s="217"/>
      <c r="LXR3" s="217"/>
      <c r="LXS3" s="217"/>
      <c r="LXT3" s="217"/>
      <c r="LXU3" s="217"/>
      <c r="LXV3" s="217"/>
      <c r="LXW3" s="217"/>
      <c r="LXX3" s="217"/>
      <c r="LXY3" s="217"/>
      <c r="LXZ3" s="217"/>
      <c r="LYA3" s="217"/>
      <c r="LYB3" s="217"/>
      <c r="LYC3" s="217"/>
      <c r="LYD3" s="217"/>
      <c r="LYE3" s="217"/>
      <c r="LYF3" s="217"/>
      <c r="LYG3" s="217"/>
      <c r="LYH3" s="217"/>
      <c r="LYI3" s="217"/>
      <c r="LYJ3" s="217"/>
      <c r="LYK3" s="217"/>
      <c r="LYL3" s="217"/>
      <c r="LYM3" s="217"/>
      <c r="LYN3" s="217"/>
      <c r="LYO3" s="217"/>
      <c r="LYP3" s="217"/>
      <c r="LYQ3" s="217"/>
      <c r="LYR3" s="217"/>
      <c r="LYS3" s="217"/>
      <c r="LYT3" s="217"/>
      <c r="LYU3" s="217"/>
      <c r="LYV3" s="217"/>
      <c r="LYW3" s="217"/>
      <c r="LYX3" s="217"/>
      <c r="LYY3" s="217"/>
      <c r="LYZ3" s="217"/>
      <c r="LZA3" s="217"/>
      <c r="LZB3" s="217"/>
      <c r="LZC3" s="217"/>
      <c r="LZD3" s="217"/>
      <c r="LZE3" s="217"/>
      <c r="LZF3" s="217"/>
      <c r="LZG3" s="217"/>
      <c r="LZH3" s="217"/>
      <c r="LZI3" s="217"/>
      <c r="LZJ3" s="217"/>
      <c r="LZK3" s="217"/>
      <c r="LZL3" s="217"/>
      <c r="LZM3" s="217"/>
      <c r="LZN3" s="217"/>
      <c r="LZO3" s="217"/>
      <c r="LZP3" s="217"/>
      <c r="LZQ3" s="217"/>
      <c r="LZR3" s="217"/>
      <c r="LZS3" s="217"/>
      <c r="LZT3" s="217"/>
      <c r="LZU3" s="217"/>
      <c r="LZV3" s="217"/>
      <c r="LZW3" s="217"/>
      <c r="LZX3" s="217"/>
      <c r="LZY3" s="217"/>
      <c r="LZZ3" s="217"/>
      <c r="MAA3" s="217"/>
      <c r="MAB3" s="217"/>
      <c r="MAC3" s="217"/>
      <c r="MAD3" s="217"/>
      <c r="MAE3" s="217"/>
      <c r="MAF3" s="217"/>
      <c r="MAG3" s="217"/>
      <c r="MAH3" s="217"/>
      <c r="MAI3" s="217"/>
      <c r="MAJ3" s="217"/>
      <c r="MAK3" s="217"/>
      <c r="MAL3" s="217"/>
      <c r="MAM3" s="217"/>
      <c r="MAN3" s="217"/>
      <c r="MAO3" s="217"/>
      <c r="MAP3" s="217"/>
      <c r="MAQ3" s="217"/>
      <c r="MAR3" s="217"/>
      <c r="MAS3" s="217"/>
      <c r="MAT3" s="217"/>
      <c r="MAU3" s="217"/>
      <c r="MAV3" s="217"/>
      <c r="MAW3" s="217"/>
      <c r="MAX3" s="217"/>
      <c r="MAY3" s="217"/>
      <c r="MAZ3" s="217"/>
      <c r="MBA3" s="217"/>
      <c r="MBB3" s="217"/>
      <c r="MBC3" s="217"/>
      <c r="MBD3" s="217"/>
      <c r="MBE3" s="217"/>
      <c r="MBF3" s="217"/>
      <c r="MBG3" s="217"/>
      <c r="MBH3" s="217"/>
      <c r="MBI3" s="217"/>
      <c r="MBJ3" s="217"/>
      <c r="MBK3" s="217"/>
      <c r="MBL3" s="217"/>
      <c r="MBM3" s="217"/>
      <c r="MBN3" s="217"/>
      <c r="MBO3" s="217"/>
      <c r="MBP3" s="217"/>
      <c r="MBQ3" s="217"/>
      <c r="MBR3" s="217"/>
      <c r="MBS3" s="217"/>
      <c r="MBT3" s="217"/>
      <c r="MBU3" s="217"/>
      <c r="MBV3" s="217"/>
      <c r="MBW3" s="217"/>
      <c r="MBX3" s="217"/>
      <c r="MBY3" s="217"/>
      <c r="MBZ3" s="217"/>
      <c r="MCA3" s="217"/>
      <c r="MCB3" s="217"/>
      <c r="MCC3" s="217"/>
      <c r="MCD3" s="217"/>
      <c r="MCE3" s="217"/>
      <c r="MCF3" s="217"/>
      <c r="MCG3" s="217"/>
      <c r="MCH3" s="217"/>
      <c r="MCI3" s="217"/>
      <c r="MCJ3" s="217"/>
      <c r="MCK3" s="217"/>
      <c r="MCL3" s="217"/>
      <c r="MCM3" s="217"/>
      <c r="MCN3" s="217"/>
      <c r="MCO3" s="217"/>
      <c r="MCP3" s="217"/>
      <c r="MCQ3" s="217"/>
      <c r="MCR3" s="217"/>
      <c r="MCS3" s="217"/>
      <c r="MCT3" s="217"/>
      <c r="MCU3" s="217"/>
      <c r="MCV3" s="217"/>
      <c r="MCW3" s="217"/>
      <c r="MCX3" s="217"/>
      <c r="MCY3" s="217"/>
      <c r="MCZ3" s="217"/>
      <c r="MDA3" s="217"/>
      <c r="MDB3" s="217"/>
      <c r="MDC3" s="217"/>
      <c r="MDD3" s="217"/>
      <c r="MDE3" s="217"/>
      <c r="MDF3" s="217"/>
      <c r="MDG3" s="217"/>
      <c r="MDH3" s="217"/>
      <c r="MDI3" s="217"/>
      <c r="MDJ3" s="217"/>
      <c r="MDK3" s="217"/>
      <c r="MDL3" s="217"/>
      <c r="MDM3" s="217"/>
      <c r="MDN3" s="217"/>
      <c r="MDO3" s="217"/>
      <c r="MDP3" s="217"/>
      <c r="MDQ3" s="217"/>
      <c r="MDR3" s="217"/>
      <c r="MDS3" s="217"/>
      <c r="MDT3" s="217"/>
      <c r="MDU3" s="217"/>
      <c r="MDV3" s="217"/>
      <c r="MDW3" s="217"/>
      <c r="MDX3" s="217"/>
      <c r="MDY3" s="217"/>
      <c r="MDZ3" s="217"/>
      <c r="MEA3" s="217"/>
      <c r="MEB3" s="217"/>
      <c r="MEC3" s="217"/>
      <c r="MED3" s="217"/>
      <c r="MEE3" s="217"/>
      <c r="MEF3" s="217"/>
      <c r="MEG3" s="217"/>
      <c r="MEH3" s="217"/>
      <c r="MEI3" s="217"/>
      <c r="MEJ3" s="217"/>
      <c r="MEK3" s="217"/>
      <c r="MEL3" s="217"/>
      <c r="MEM3" s="217"/>
      <c r="MEN3" s="217"/>
      <c r="MEO3" s="217"/>
      <c r="MEP3" s="217"/>
      <c r="MEQ3" s="217"/>
      <c r="MER3" s="217"/>
      <c r="MES3" s="217"/>
      <c r="MET3" s="217"/>
      <c r="MEU3" s="217"/>
      <c r="MEV3" s="217"/>
      <c r="MEW3" s="217"/>
      <c r="MEX3" s="217"/>
      <c r="MEY3" s="217"/>
      <c r="MEZ3" s="217"/>
      <c r="MFA3" s="217"/>
      <c r="MFB3" s="217"/>
      <c r="MFC3" s="217"/>
      <c r="MFD3" s="217"/>
      <c r="MFE3" s="217"/>
      <c r="MFF3" s="217"/>
      <c r="MFG3" s="217"/>
      <c r="MFH3" s="217"/>
      <c r="MFI3" s="217"/>
      <c r="MFJ3" s="217"/>
      <c r="MFK3" s="217"/>
      <c r="MFL3" s="217"/>
      <c r="MFM3" s="217"/>
      <c r="MFN3" s="217"/>
      <c r="MFO3" s="217"/>
      <c r="MFP3" s="217"/>
      <c r="MFQ3" s="217"/>
      <c r="MFR3" s="217"/>
      <c r="MFS3" s="217"/>
      <c r="MFT3" s="217"/>
      <c r="MFU3" s="217"/>
      <c r="MFV3" s="217"/>
      <c r="MFW3" s="217"/>
      <c r="MFX3" s="217"/>
      <c r="MFY3" s="217"/>
      <c r="MFZ3" s="217"/>
      <c r="MGA3" s="217"/>
      <c r="MGB3" s="217"/>
      <c r="MGC3" s="217"/>
      <c r="MGD3" s="217"/>
      <c r="MGE3" s="217"/>
      <c r="MGF3" s="217"/>
      <c r="MGG3" s="217"/>
      <c r="MGH3" s="217"/>
      <c r="MGI3" s="217"/>
      <c r="MGJ3" s="217"/>
      <c r="MGK3" s="217"/>
      <c r="MGL3" s="217"/>
      <c r="MGM3" s="217"/>
      <c r="MGN3" s="217"/>
      <c r="MGO3" s="217"/>
      <c r="MGP3" s="217"/>
      <c r="MGQ3" s="217"/>
      <c r="MGR3" s="217"/>
      <c r="MGS3" s="217"/>
      <c r="MGT3" s="217"/>
      <c r="MGU3" s="217"/>
      <c r="MGV3" s="217"/>
      <c r="MGW3" s="217"/>
      <c r="MGX3" s="217"/>
      <c r="MGY3" s="217"/>
      <c r="MGZ3" s="217"/>
      <c r="MHA3" s="217"/>
      <c r="MHB3" s="217"/>
      <c r="MHC3" s="217"/>
      <c r="MHD3" s="217"/>
      <c r="MHE3" s="217"/>
      <c r="MHF3" s="217"/>
      <c r="MHG3" s="217"/>
      <c r="MHH3" s="217"/>
      <c r="MHI3" s="217"/>
      <c r="MHJ3" s="217"/>
      <c r="MHK3" s="217"/>
      <c r="MHL3" s="217"/>
      <c r="MHM3" s="217"/>
      <c r="MHN3" s="217"/>
      <c r="MHO3" s="217"/>
      <c r="MHP3" s="217"/>
      <c r="MHQ3" s="217"/>
      <c r="MHR3" s="217"/>
      <c r="MHS3" s="217"/>
      <c r="MHT3" s="217"/>
      <c r="MHU3" s="217"/>
      <c r="MHV3" s="217"/>
      <c r="MHW3" s="217"/>
      <c r="MHX3" s="217"/>
      <c r="MHY3" s="217"/>
      <c r="MHZ3" s="217"/>
      <c r="MIA3" s="217"/>
      <c r="MIB3" s="217"/>
      <c r="MIC3" s="217"/>
      <c r="MID3" s="217"/>
      <c r="MIE3" s="217"/>
      <c r="MIF3" s="217"/>
      <c r="MIG3" s="217"/>
      <c r="MIH3" s="217"/>
      <c r="MII3" s="217"/>
      <c r="MIJ3" s="217"/>
      <c r="MIK3" s="217"/>
      <c r="MIL3" s="217"/>
      <c r="MIM3" s="217"/>
      <c r="MIN3" s="217"/>
      <c r="MIO3" s="217"/>
      <c r="MIP3" s="217"/>
      <c r="MIQ3" s="217"/>
      <c r="MIR3" s="217"/>
      <c r="MIS3" s="217"/>
      <c r="MIT3" s="217"/>
      <c r="MIU3" s="217"/>
      <c r="MIV3" s="217"/>
      <c r="MIW3" s="217"/>
      <c r="MIX3" s="217"/>
      <c r="MIY3" s="217"/>
      <c r="MIZ3" s="217"/>
      <c r="MJA3" s="217"/>
      <c r="MJB3" s="217"/>
      <c r="MJC3" s="217"/>
      <c r="MJD3" s="217"/>
      <c r="MJE3" s="217"/>
      <c r="MJF3" s="217"/>
      <c r="MJG3" s="217"/>
      <c r="MJH3" s="217"/>
      <c r="MJI3" s="217"/>
      <c r="MJJ3" s="217"/>
      <c r="MJK3" s="217"/>
      <c r="MJL3" s="217"/>
      <c r="MJM3" s="217"/>
      <c r="MJN3" s="217"/>
      <c r="MJO3" s="217"/>
      <c r="MJP3" s="217"/>
      <c r="MJQ3" s="217"/>
      <c r="MJR3" s="217"/>
      <c r="MJS3" s="217"/>
      <c r="MJT3" s="217"/>
      <c r="MJU3" s="217"/>
      <c r="MJV3" s="217"/>
      <c r="MJW3" s="217"/>
      <c r="MJX3" s="217"/>
      <c r="MJY3" s="217"/>
      <c r="MJZ3" s="217"/>
      <c r="MKA3" s="217"/>
      <c r="MKB3" s="217"/>
      <c r="MKC3" s="217"/>
      <c r="MKD3" s="217"/>
      <c r="MKE3" s="217"/>
      <c r="MKF3" s="217"/>
      <c r="MKG3" s="217"/>
      <c r="MKH3" s="217"/>
      <c r="MKI3" s="217"/>
      <c r="MKJ3" s="217"/>
      <c r="MKK3" s="217"/>
      <c r="MKL3" s="217"/>
      <c r="MKM3" s="217"/>
      <c r="MKN3" s="217"/>
      <c r="MKO3" s="217"/>
      <c r="MKP3" s="217"/>
      <c r="MKQ3" s="217"/>
      <c r="MKR3" s="217"/>
      <c r="MKS3" s="217"/>
      <c r="MKT3" s="217"/>
      <c r="MKU3" s="217"/>
      <c r="MKV3" s="217"/>
      <c r="MKW3" s="217"/>
      <c r="MKX3" s="217"/>
      <c r="MKY3" s="217"/>
      <c r="MKZ3" s="217"/>
      <c r="MLA3" s="217"/>
      <c r="MLB3" s="217"/>
      <c r="MLC3" s="217"/>
      <c r="MLD3" s="217"/>
      <c r="MLE3" s="217"/>
      <c r="MLF3" s="217"/>
      <c r="MLG3" s="217"/>
      <c r="MLH3" s="217"/>
      <c r="MLI3" s="217"/>
      <c r="MLJ3" s="217"/>
      <c r="MLK3" s="217"/>
      <c r="MLL3" s="217"/>
      <c r="MLM3" s="217"/>
      <c r="MLN3" s="217"/>
      <c r="MLO3" s="217"/>
      <c r="MLP3" s="217"/>
      <c r="MLQ3" s="217"/>
      <c r="MLR3" s="217"/>
      <c r="MLS3" s="217"/>
      <c r="MLT3" s="217"/>
      <c r="MLU3" s="217"/>
      <c r="MLV3" s="217"/>
      <c r="MLW3" s="217"/>
      <c r="MLX3" s="217"/>
      <c r="MLY3" s="217"/>
      <c r="MLZ3" s="217"/>
      <c r="MMA3" s="217"/>
      <c r="MMB3" s="217"/>
      <c r="MMC3" s="217"/>
      <c r="MMD3" s="217"/>
      <c r="MME3" s="217"/>
      <c r="MMF3" s="217"/>
      <c r="MMG3" s="217"/>
      <c r="MMH3" s="217"/>
      <c r="MMI3" s="217"/>
      <c r="MMJ3" s="217"/>
      <c r="MMK3" s="217"/>
      <c r="MML3" s="217"/>
      <c r="MMM3" s="217"/>
      <c r="MMN3" s="217"/>
      <c r="MMO3" s="217"/>
      <c r="MMP3" s="217"/>
      <c r="MMQ3" s="217"/>
      <c r="MMR3" s="217"/>
      <c r="MMS3" s="217"/>
      <c r="MMT3" s="217"/>
      <c r="MMU3" s="217"/>
      <c r="MMV3" s="217"/>
      <c r="MMW3" s="217"/>
      <c r="MMX3" s="217"/>
      <c r="MMY3" s="217"/>
      <c r="MMZ3" s="217"/>
      <c r="MNA3" s="217"/>
      <c r="MNB3" s="217"/>
      <c r="MNC3" s="217"/>
      <c r="MND3" s="217"/>
      <c r="MNE3" s="217"/>
      <c r="MNF3" s="217"/>
      <c r="MNG3" s="217"/>
      <c r="MNH3" s="217"/>
      <c r="MNI3" s="217"/>
      <c r="MNJ3" s="217"/>
      <c r="MNK3" s="217"/>
      <c r="MNL3" s="217"/>
      <c r="MNM3" s="217"/>
      <c r="MNN3" s="217"/>
      <c r="MNO3" s="217"/>
      <c r="MNP3" s="217"/>
      <c r="MNQ3" s="217"/>
      <c r="MNR3" s="217"/>
      <c r="MNS3" s="217"/>
      <c r="MNT3" s="217"/>
      <c r="MNU3" s="217"/>
      <c r="MNV3" s="217"/>
      <c r="MNW3" s="217"/>
      <c r="MNX3" s="217"/>
      <c r="MNY3" s="217"/>
      <c r="MNZ3" s="217"/>
      <c r="MOA3" s="217"/>
      <c r="MOB3" s="217"/>
      <c r="MOC3" s="217"/>
      <c r="MOD3" s="217"/>
      <c r="MOE3" s="217"/>
      <c r="MOF3" s="217"/>
      <c r="MOG3" s="217"/>
      <c r="MOH3" s="217"/>
      <c r="MOI3" s="217"/>
      <c r="MOJ3" s="217"/>
      <c r="MOK3" s="217"/>
      <c r="MOL3" s="217"/>
      <c r="MOM3" s="217"/>
      <c r="MON3" s="217"/>
      <c r="MOO3" s="217"/>
      <c r="MOP3" s="217"/>
      <c r="MOQ3" s="217"/>
      <c r="MOR3" s="217"/>
      <c r="MOS3" s="217"/>
      <c r="MOT3" s="217"/>
      <c r="MOU3" s="217"/>
      <c r="MOV3" s="217"/>
      <c r="MOW3" s="217"/>
      <c r="MOX3" s="217"/>
      <c r="MOY3" s="217"/>
      <c r="MOZ3" s="217"/>
      <c r="MPA3" s="217"/>
      <c r="MPB3" s="217"/>
      <c r="MPC3" s="217"/>
      <c r="MPD3" s="217"/>
      <c r="MPE3" s="217"/>
      <c r="MPF3" s="217"/>
      <c r="MPG3" s="217"/>
      <c r="MPH3" s="217"/>
      <c r="MPI3" s="217"/>
      <c r="MPJ3" s="217"/>
      <c r="MPK3" s="217"/>
      <c r="MPL3" s="217"/>
      <c r="MPM3" s="217"/>
      <c r="MPN3" s="217"/>
      <c r="MPO3" s="217"/>
      <c r="MPP3" s="217"/>
      <c r="MPQ3" s="217"/>
      <c r="MPR3" s="217"/>
      <c r="MPS3" s="217"/>
      <c r="MPT3" s="217"/>
      <c r="MPU3" s="217"/>
      <c r="MPV3" s="217"/>
      <c r="MPW3" s="217"/>
      <c r="MPX3" s="217"/>
      <c r="MPY3" s="217"/>
      <c r="MPZ3" s="217"/>
      <c r="MQA3" s="217"/>
      <c r="MQB3" s="217"/>
      <c r="MQC3" s="217"/>
      <c r="MQD3" s="217"/>
      <c r="MQE3" s="217"/>
      <c r="MQF3" s="217"/>
      <c r="MQG3" s="217"/>
      <c r="MQH3" s="217"/>
      <c r="MQI3" s="217"/>
      <c r="MQJ3" s="217"/>
      <c r="MQK3" s="217"/>
      <c r="MQL3" s="217"/>
      <c r="MQM3" s="217"/>
      <c r="MQN3" s="217"/>
      <c r="MQO3" s="217"/>
      <c r="MQP3" s="217"/>
      <c r="MQQ3" s="217"/>
      <c r="MQR3" s="217"/>
      <c r="MQS3" s="217"/>
      <c r="MQT3" s="217"/>
      <c r="MQU3" s="217"/>
      <c r="MQV3" s="217"/>
      <c r="MQW3" s="217"/>
      <c r="MQX3" s="217"/>
      <c r="MQY3" s="217"/>
      <c r="MQZ3" s="217"/>
      <c r="MRA3" s="217"/>
      <c r="MRB3" s="217"/>
      <c r="MRC3" s="217"/>
      <c r="MRD3" s="217"/>
      <c r="MRE3" s="217"/>
      <c r="MRF3" s="217"/>
      <c r="MRG3" s="217"/>
      <c r="MRH3" s="217"/>
      <c r="MRI3" s="217"/>
      <c r="MRJ3" s="217"/>
      <c r="MRK3" s="217"/>
      <c r="MRL3" s="217"/>
      <c r="MRM3" s="217"/>
      <c r="MRN3" s="217"/>
      <c r="MRO3" s="217"/>
      <c r="MRP3" s="217"/>
      <c r="MRQ3" s="217"/>
      <c r="MRR3" s="217"/>
      <c r="MRS3" s="217"/>
      <c r="MRT3" s="217"/>
      <c r="MRU3" s="217"/>
      <c r="MRV3" s="217"/>
      <c r="MRW3" s="217"/>
      <c r="MRX3" s="217"/>
      <c r="MRY3" s="217"/>
      <c r="MRZ3" s="217"/>
      <c r="MSA3" s="217"/>
      <c r="MSB3" s="217"/>
      <c r="MSC3" s="217"/>
      <c r="MSD3" s="217"/>
      <c r="MSE3" s="217"/>
      <c r="MSF3" s="217"/>
      <c r="MSG3" s="217"/>
      <c r="MSH3" s="217"/>
      <c r="MSI3" s="217"/>
      <c r="MSJ3" s="217"/>
      <c r="MSK3" s="217"/>
      <c r="MSL3" s="217"/>
      <c r="MSM3" s="217"/>
      <c r="MSN3" s="217"/>
      <c r="MSO3" s="217"/>
      <c r="MSP3" s="217"/>
      <c r="MSQ3" s="217"/>
      <c r="MSR3" s="217"/>
      <c r="MSS3" s="217"/>
      <c r="MST3" s="217"/>
      <c r="MSU3" s="217"/>
      <c r="MSV3" s="217"/>
      <c r="MSW3" s="217"/>
      <c r="MSX3" s="217"/>
      <c r="MSY3" s="217"/>
      <c r="MSZ3" s="217"/>
      <c r="MTA3" s="217"/>
      <c r="MTB3" s="217"/>
      <c r="MTC3" s="217"/>
      <c r="MTD3" s="217"/>
      <c r="MTE3" s="217"/>
      <c r="MTF3" s="217"/>
      <c r="MTG3" s="217"/>
      <c r="MTH3" s="217"/>
      <c r="MTI3" s="217"/>
      <c r="MTJ3" s="217"/>
      <c r="MTK3" s="217"/>
      <c r="MTL3" s="217"/>
      <c r="MTM3" s="217"/>
      <c r="MTN3" s="217"/>
      <c r="MTO3" s="217"/>
      <c r="MTP3" s="217"/>
      <c r="MTQ3" s="217"/>
      <c r="MTR3" s="217"/>
      <c r="MTS3" s="217"/>
      <c r="MTT3" s="217"/>
      <c r="MTU3" s="217"/>
      <c r="MTV3" s="217"/>
      <c r="MTW3" s="217"/>
      <c r="MTX3" s="217"/>
      <c r="MTY3" s="217"/>
      <c r="MTZ3" s="217"/>
      <c r="MUA3" s="217"/>
      <c r="MUB3" s="217"/>
      <c r="MUC3" s="217"/>
      <c r="MUD3" s="217"/>
      <c r="MUE3" s="217"/>
      <c r="MUF3" s="217"/>
      <c r="MUG3" s="217"/>
      <c r="MUH3" s="217"/>
      <c r="MUI3" s="217"/>
      <c r="MUJ3" s="217"/>
      <c r="MUK3" s="217"/>
      <c r="MUL3" s="217"/>
      <c r="MUM3" s="217"/>
      <c r="MUN3" s="217"/>
      <c r="MUO3" s="217"/>
      <c r="MUP3" s="217"/>
      <c r="MUQ3" s="217"/>
      <c r="MUR3" s="217"/>
      <c r="MUS3" s="217"/>
      <c r="MUT3" s="217"/>
      <c r="MUU3" s="217"/>
      <c r="MUV3" s="217"/>
      <c r="MUW3" s="217"/>
      <c r="MUX3" s="217"/>
      <c r="MUY3" s="217"/>
      <c r="MUZ3" s="217"/>
      <c r="MVA3" s="217"/>
      <c r="MVB3" s="217"/>
      <c r="MVC3" s="217"/>
      <c r="MVD3" s="217"/>
      <c r="MVE3" s="217"/>
      <c r="MVF3" s="217"/>
      <c r="MVG3" s="217"/>
      <c r="MVH3" s="217"/>
      <c r="MVI3" s="217"/>
      <c r="MVJ3" s="217"/>
      <c r="MVK3" s="217"/>
      <c r="MVL3" s="217"/>
      <c r="MVM3" s="217"/>
      <c r="MVN3" s="217"/>
      <c r="MVO3" s="217"/>
      <c r="MVP3" s="217"/>
      <c r="MVQ3" s="217"/>
      <c r="MVR3" s="217"/>
      <c r="MVS3" s="217"/>
      <c r="MVT3" s="217"/>
      <c r="MVU3" s="217"/>
      <c r="MVV3" s="217"/>
      <c r="MVW3" s="217"/>
      <c r="MVX3" s="217"/>
      <c r="MVY3" s="217"/>
      <c r="MVZ3" s="217"/>
      <c r="MWA3" s="217"/>
      <c r="MWB3" s="217"/>
      <c r="MWC3" s="217"/>
      <c r="MWD3" s="217"/>
      <c r="MWE3" s="217"/>
      <c r="MWF3" s="217"/>
      <c r="MWG3" s="217"/>
      <c r="MWH3" s="217"/>
      <c r="MWI3" s="217"/>
      <c r="MWJ3" s="217"/>
      <c r="MWK3" s="217"/>
      <c r="MWL3" s="217"/>
      <c r="MWM3" s="217"/>
      <c r="MWN3" s="217"/>
      <c r="MWO3" s="217"/>
      <c r="MWP3" s="217"/>
      <c r="MWQ3" s="217"/>
      <c r="MWR3" s="217"/>
      <c r="MWS3" s="217"/>
      <c r="MWT3" s="217"/>
      <c r="MWU3" s="217"/>
      <c r="MWV3" s="217"/>
      <c r="MWW3" s="217"/>
      <c r="MWX3" s="217"/>
      <c r="MWY3" s="217"/>
      <c r="MWZ3" s="217"/>
      <c r="MXA3" s="217"/>
      <c r="MXB3" s="217"/>
      <c r="MXC3" s="217"/>
      <c r="MXD3" s="217"/>
      <c r="MXE3" s="217"/>
      <c r="MXF3" s="217"/>
      <c r="MXG3" s="217"/>
      <c r="MXH3" s="217"/>
      <c r="MXI3" s="217"/>
      <c r="MXJ3" s="217"/>
      <c r="MXK3" s="217"/>
      <c r="MXL3" s="217"/>
      <c r="MXM3" s="217"/>
      <c r="MXN3" s="217"/>
      <c r="MXO3" s="217"/>
      <c r="MXP3" s="217"/>
      <c r="MXQ3" s="217"/>
      <c r="MXR3" s="217"/>
      <c r="MXS3" s="217"/>
      <c r="MXT3" s="217"/>
      <c r="MXU3" s="217"/>
      <c r="MXV3" s="217"/>
      <c r="MXW3" s="217"/>
      <c r="MXX3" s="217"/>
      <c r="MXY3" s="217"/>
      <c r="MXZ3" s="217"/>
      <c r="MYA3" s="217"/>
      <c r="MYB3" s="217"/>
      <c r="MYC3" s="217"/>
      <c r="MYD3" s="217"/>
      <c r="MYE3" s="217"/>
      <c r="MYF3" s="217"/>
      <c r="MYG3" s="217"/>
      <c r="MYH3" s="217"/>
      <c r="MYI3" s="217"/>
      <c r="MYJ3" s="217"/>
      <c r="MYK3" s="217"/>
      <c r="MYL3" s="217"/>
      <c r="MYM3" s="217"/>
      <c r="MYN3" s="217"/>
      <c r="MYO3" s="217"/>
      <c r="MYP3" s="217"/>
      <c r="MYQ3" s="217"/>
      <c r="MYR3" s="217"/>
      <c r="MYS3" s="217"/>
      <c r="MYT3" s="217"/>
      <c r="MYU3" s="217"/>
      <c r="MYV3" s="217"/>
      <c r="MYW3" s="217"/>
      <c r="MYX3" s="217"/>
      <c r="MYY3" s="217"/>
      <c r="MYZ3" s="217"/>
      <c r="MZA3" s="217"/>
      <c r="MZB3" s="217"/>
      <c r="MZC3" s="217"/>
      <c r="MZD3" s="217"/>
      <c r="MZE3" s="217"/>
      <c r="MZF3" s="217"/>
      <c r="MZG3" s="217"/>
      <c r="MZH3" s="217"/>
      <c r="MZI3" s="217"/>
      <c r="MZJ3" s="217"/>
      <c r="MZK3" s="217"/>
      <c r="MZL3" s="217"/>
      <c r="MZM3" s="217"/>
      <c r="MZN3" s="217"/>
      <c r="MZO3" s="217"/>
      <c r="MZP3" s="217"/>
      <c r="MZQ3" s="217"/>
      <c r="MZR3" s="217"/>
      <c r="MZS3" s="217"/>
      <c r="MZT3" s="217"/>
      <c r="MZU3" s="217"/>
      <c r="MZV3" s="217"/>
      <c r="MZW3" s="217"/>
      <c r="MZX3" s="217"/>
      <c r="MZY3" s="217"/>
      <c r="MZZ3" s="217"/>
      <c r="NAA3" s="217"/>
      <c r="NAB3" s="217"/>
      <c r="NAC3" s="217"/>
      <c r="NAD3" s="217"/>
      <c r="NAE3" s="217"/>
      <c r="NAF3" s="217"/>
      <c r="NAG3" s="217"/>
      <c r="NAH3" s="217"/>
      <c r="NAI3" s="217"/>
      <c r="NAJ3" s="217"/>
      <c r="NAK3" s="217"/>
      <c r="NAL3" s="217"/>
      <c r="NAM3" s="217"/>
      <c r="NAN3" s="217"/>
      <c r="NAO3" s="217"/>
      <c r="NAP3" s="217"/>
      <c r="NAQ3" s="217"/>
      <c r="NAR3" s="217"/>
      <c r="NAS3" s="217"/>
      <c r="NAT3" s="217"/>
      <c r="NAU3" s="217"/>
      <c r="NAV3" s="217"/>
      <c r="NAW3" s="217"/>
      <c r="NAX3" s="217"/>
      <c r="NAY3" s="217"/>
      <c r="NAZ3" s="217"/>
      <c r="NBA3" s="217"/>
      <c r="NBB3" s="217"/>
      <c r="NBC3" s="217"/>
      <c r="NBD3" s="217"/>
      <c r="NBE3" s="217"/>
      <c r="NBF3" s="217"/>
      <c r="NBG3" s="217"/>
      <c r="NBH3" s="217"/>
      <c r="NBI3" s="217"/>
      <c r="NBJ3" s="217"/>
      <c r="NBK3" s="217"/>
      <c r="NBL3" s="217"/>
      <c r="NBM3" s="217"/>
      <c r="NBN3" s="217"/>
      <c r="NBO3" s="217"/>
      <c r="NBP3" s="217"/>
      <c r="NBQ3" s="217"/>
      <c r="NBR3" s="217"/>
      <c r="NBS3" s="217"/>
      <c r="NBT3" s="217"/>
      <c r="NBU3" s="217"/>
      <c r="NBV3" s="217"/>
      <c r="NBW3" s="217"/>
      <c r="NBX3" s="217"/>
      <c r="NBY3" s="217"/>
      <c r="NBZ3" s="217"/>
      <c r="NCA3" s="217"/>
      <c r="NCB3" s="217"/>
      <c r="NCC3" s="217"/>
      <c r="NCD3" s="217"/>
      <c r="NCE3" s="217"/>
      <c r="NCF3" s="217"/>
      <c r="NCG3" s="217"/>
      <c r="NCH3" s="217"/>
      <c r="NCI3" s="217"/>
      <c r="NCJ3" s="217"/>
      <c r="NCK3" s="217"/>
      <c r="NCL3" s="217"/>
      <c r="NCM3" s="217"/>
      <c r="NCN3" s="217"/>
      <c r="NCO3" s="217"/>
      <c r="NCP3" s="217"/>
      <c r="NCQ3" s="217"/>
      <c r="NCR3" s="217"/>
      <c r="NCS3" s="217"/>
      <c r="NCT3" s="217"/>
      <c r="NCU3" s="217"/>
      <c r="NCV3" s="217"/>
      <c r="NCW3" s="217"/>
      <c r="NCX3" s="217"/>
      <c r="NCY3" s="217"/>
      <c r="NCZ3" s="217"/>
      <c r="NDA3" s="217"/>
      <c r="NDB3" s="217"/>
      <c r="NDC3" s="217"/>
      <c r="NDD3" s="217"/>
      <c r="NDE3" s="217"/>
      <c r="NDF3" s="217"/>
      <c r="NDG3" s="217"/>
      <c r="NDH3" s="217"/>
      <c r="NDI3" s="217"/>
      <c r="NDJ3" s="217"/>
      <c r="NDK3" s="217"/>
      <c r="NDL3" s="217"/>
      <c r="NDM3" s="217"/>
      <c r="NDN3" s="217"/>
      <c r="NDO3" s="217"/>
      <c r="NDP3" s="217"/>
      <c r="NDQ3" s="217"/>
      <c r="NDR3" s="217"/>
      <c r="NDS3" s="217"/>
      <c r="NDT3" s="217"/>
      <c r="NDU3" s="217"/>
      <c r="NDV3" s="217"/>
      <c r="NDW3" s="217"/>
      <c r="NDX3" s="217"/>
      <c r="NDY3" s="217"/>
      <c r="NDZ3" s="217"/>
      <c r="NEA3" s="217"/>
      <c r="NEB3" s="217"/>
      <c r="NEC3" s="217"/>
      <c r="NED3" s="217"/>
      <c r="NEE3" s="217"/>
      <c r="NEF3" s="217"/>
      <c r="NEG3" s="217"/>
      <c r="NEH3" s="217"/>
      <c r="NEI3" s="217"/>
      <c r="NEJ3" s="217"/>
      <c r="NEK3" s="217"/>
      <c r="NEL3" s="217"/>
      <c r="NEM3" s="217"/>
      <c r="NEN3" s="217"/>
      <c r="NEO3" s="217"/>
      <c r="NEP3" s="217"/>
      <c r="NEQ3" s="217"/>
      <c r="NER3" s="217"/>
      <c r="NES3" s="217"/>
      <c r="NET3" s="217"/>
      <c r="NEU3" s="217"/>
      <c r="NEV3" s="217"/>
      <c r="NEW3" s="217"/>
      <c r="NEX3" s="217"/>
      <c r="NEY3" s="217"/>
      <c r="NEZ3" s="217"/>
      <c r="NFA3" s="217"/>
      <c r="NFB3" s="217"/>
      <c r="NFC3" s="217"/>
      <c r="NFD3" s="217"/>
      <c r="NFE3" s="217"/>
      <c r="NFF3" s="217"/>
      <c r="NFG3" s="217"/>
      <c r="NFH3" s="217"/>
      <c r="NFI3" s="217"/>
      <c r="NFJ3" s="217"/>
      <c r="NFK3" s="217"/>
      <c r="NFL3" s="217"/>
      <c r="NFM3" s="217"/>
      <c r="NFN3" s="217"/>
      <c r="NFO3" s="217"/>
      <c r="NFP3" s="217"/>
      <c r="NFQ3" s="217"/>
      <c r="NFR3" s="217"/>
      <c r="NFS3" s="217"/>
      <c r="NFT3" s="217"/>
      <c r="NFU3" s="217"/>
      <c r="NFV3" s="217"/>
      <c r="NFW3" s="217"/>
      <c r="NFX3" s="217"/>
      <c r="NFY3" s="217"/>
      <c r="NFZ3" s="217"/>
      <c r="NGA3" s="217"/>
      <c r="NGB3" s="217"/>
      <c r="NGC3" s="217"/>
      <c r="NGD3" s="217"/>
      <c r="NGE3" s="217"/>
      <c r="NGF3" s="217"/>
      <c r="NGG3" s="217"/>
      <c r="NGH3" s="217"/>
      <c r="NGI3" s="217"/>
      <c r="NGJ3" s="217"/>
      <c r="NGK3" s="217"/>
      <c r="NGL3" s="217"/>
      <c r="NGM3" s="217"/>
      <c r="NGN3" s="217"/>
      <c r="NGO3" s="217"/>
      <c r="NGP3" s="217"/>
      <c r="NGQ3" s="217"/>
      <c r="NGR3" s="217"/>
      <c r="NGS3" s="217"/>
      <c r="NGT3" s="217"/>
      <c r="NGU3" s="217"/>
      <c r="NGV3" s="217"/>
      <c r="NGW3" s="217"/>
      <c r="NGX3" s="217"/>
      <c r="NGY3" s="217"/>
      <c r="NGZ3" s="217"/>
      <c r="NHA3" s="217"/>
      <c r="NHB3" s="217"/>
      <c r="NHC3" s="217"/>
      <c r="NHD3" s="217"/>
      <c r="NHE3" s="217"/>
      <c r="NHF3" s="217"/>
      <c r="NHG3" s="217"/>
      <c r="NHH3" s="217"/>
      <c r="NHI3" s="217"/>
      <c r="NHJ3" s="217"/>
      <c r="NHK3" s="217"/>
      <c r="NHL3" s="217"/>
      <c r="NHM3" s="217"/>
      <c r="NHN3" s="217"/>
      <c r="NHO3" s="217"/>
      <c r="NHP3" s="217"/>
      <c r="NHQ3" s="217"/>
      <c r="NHR3" s="217"/>
      <c r="NHS3" s="217"/>
      <c r="NHT3" s="217"/>
      <c r="NHU3" s="217"/>
      <c r="NHV3" s="217"/>
      <c r="NHW3" s="217"/>
      <c r="NHX3" s="217"/>
      <c r="NHY3" s="217"/>
      <c r="NHZ3" s="217"/>
      <c r="NIA3" s="217"/>
      <c r="NIB3" s="217"/>
      <c r="NIC3" s="217"/>
      <c r="NID3" s="217"/>
      <c r="NIE3" s="217"/>
      <c r="NIF3" s="217"/>
      <c r="NIG3" s="217"/>
      <c r="NIH3" s="217"/>
      <c r="NII3" s="217"/>
      <c r="NIJ3" s="217"/>
      <c r="NIK3" s="217"/>
      <c r="NIL3" s="217"/>
      <c r="NIM3" s="217"/>
      <c r="NIN3" s="217"/>
      <c r="NIO3" s="217"/>
      <c r="NIP3" s="217"/>
      <c r="NIQ3" s="217"/>
      <c r="NIR3" s="217"/>
      <c r="NIS3" s="217"/>
      <c r="NIT3" s="217"/>
      <c r="NIU3" s="217"/>
      <c r="NIV3" s="217"/>
      <c r="NIW3" s="217"/>
      <c r="NIX3" s="217"/>
      <c r="NIY3" s="217"/>
      <c r="NIZ3" s="217"/>
      <c r="NJA3" s="217"/>
      <c r="NJB3" s="217"/>
      <c r="NJC3" s="217"/>
      <c r="NJD3" s="217"/>
      <c r="NJE3" s="217"/>
      <c r="NJF3" s="217"/>
      <c r="NJG3" s="217"/>
      <c r="NJH3" s="217"/>
      <c r="NJI3" s="217"/>
      <c r="NJJ3" s="217"/>
      <c r="NJK3" s="217"/>
      <c r="NJL3" s="217"/>
      <c r="NJM3" s="217"/>
      <c r="NJN3" s="217"/>
      <c r="NJO3" s="217"/>
      <c r="NJP3" s="217"/>
      <c r="NJQ3" s="217"/>
      <c r="NJR3" s="217"/>
      <c r="NJS3" s="217"/>
      <c r="NJT3" s="217"/>
      <c r="NJU3" s="217"/>
      <c r="NJV3" s="217"/>
      <c r="NJW3" s="217"/>
      <c r="NJX3" s="217"/>
      <c r="NJY3" s="217"/>
      <c r="NJZ3" s="217"/>
      <c r="NKA3" s="217"/>
      <c r="NKB3" s="217"/>
      <c r="NKC3" s="217"/>
      <c r="NKD3" s="217"/>
      <c r="NKE3" s="217"/>
      <c r="NKF3" s="217"/>
      <c r="NKG3" s="217"/>
      <c r="NKH3" s="217"/>
      <c r="NKI3" s="217"/>
      <c r="NKJ3" s="217"/>
      <c r="NKK3" s="217"/>
      <c r="NKL3" s="217"/>
      <c r="NKM3" s="217"/>
      <c r="NKN3" s="217"/>
      <c r="NKO3" s="217"/>
      <c r="NKP3" s="217"/>
      <c r="NKQ3" s="217"/>
      <c r="NKR3" s="217"/>
      <c r="NKS3" s="217"/>
      <c r="NKT3" s="217"/>
      <c r="NKU3" s="217"/>
      <c r="NKV3" s="217"/>
      <c r="NKW3" s="217"/>
      <c r="NKX3" s="217"/>
      <c r="NKY3" s="217"/>
      <c r="NKZ3" s="217"/>
      <c r="NLA3" s="217"/>
      <c r="NLB3" s="217"/>
      <c r="NLC3" s="217"/>
      <c r="NLD3" s="217"/>
      <c r="NLE3" s="217"/>
      <c r="NLF3" s="217"/>
      <c r="NLG3" s="217"/>
      <c r="NLH3" s="217"/>
      <c r="NLI3" s="217"/>
      <c r="NLJ3" s="217"/>
      <c r="NLK3" s="217"/>
      <c r="NLL3" s="217"/>
      <c r="NLM3" s="217"/>
      <c r="NLN3" s="217"/>
      <c r="NLO3" s="217"/>
      <c r="NLP3" s="217"/>
      <c r="NLQ3" s="217"/>
      <c r="NLR3" s="217"/>
      <c r="NLS3" s="217"/>
      <c r="NLT3" s="217"/>
      <c r="NLU3" s="217"/>
      <c r="NLV3" s="217"/>
      <c r="NLW3" s="217"/>
      <c r="NLX3" s="217"/>
      <c r="NLY3" s="217"/>
      <c r="NLZ3" s="217"/>
      <c r="NMA3" s="217"/>
      <c r="NMB3" s="217"/>
      <c r="NMC3" s="217"/>
      <c r="NMD3" s="217"/>
      <c r="NME3" s="217"/>
      <c r="NMF3" s="217"/>
      <c r="NMG3" s="217"/>
      <c r="NMH3" s="217"/>
      <c r="NMI3" s="217"/>
      <c r="NMJ3" s="217"/>
      <c r="NMK3" s="217"/>
      <c r="NML3" s="217"/>
      <c r="NMM3" s="217"/>
      <c r="NMN3" s="217"/>
      <c r="NMO3" s="217"/>
      <c r="NMP3" s="217"/>
      <c r="NMQ3" s="217"/>
      <c r="NMR3" s="217"/>
      <c r="NMS3" s="217"/>
      <c r="NMT3" s="217"/>
      <c r="NMU3" s="217"/>
      <c r="NMV3" s="217"/>
      <c r="NMW3" s="217"/>
      <c r="NMX3" s="217"/>
      <c r="NMY3" s="217"/>
      <c r="NMZ3" s="217"/>
      <c r="NNA3" s="217"/>
      <c r="NNB3" s="217"/>
      <c r="NNC3" s="217"/>
      <c r="NND3" s="217"/>
      <c r="NNE3" s="217"/>
      <c r="NNF3" s="217"/>
      <c r="NNG3" s="217"/>
      <c r="NNH3" s="217"/>
      <c r="NNI3" s="217"/>
      <c r="NNJ3" s="217"/>
      <c r="NNK3" s="217"/>
      <c r="NNL3" s="217"/>
      <c r="NNM3" s="217"/>
      <c r="NNN3" s="217"/>
      <c r="NNO3" s="217"/>
      <c r="NNP3" s="217"/>
      <c r="NNQ3" s="217"/>
      <c r="NNR3" s="217"/>
      <c r="NNS3" s="217"/>
      <c r="NNT3" s="217"/>
      <c r="NNU3" s="217"/>
      <c r="NNV3" s="217"/>
      <c r="NNW3" s="217"/>
      <c r="NNX3" s="217"/>
      <c r="NNY3" s="217"/>
      <c r="NNZ3" s="217"/>
      <c r="NOA3" s="217"/>
      <c r="NOB3" s="217"/>
      <c r="NOC3" s="217"/>
      <c r="NOD3" s="217"/>
      <c r="NOE3" s="217"/>
      <c r="NOF3" s="217"/>
      <c r="NOG3" s="217"/>
      <c r="NOH3" s="217"/>
      <c r="NOI3" s="217"/>
      <c r="NOJ3" s="217"/>
      <c r="NOK3" s="217"/>
      <c r="NOL3" s="217"/>
      <c r="NOM3" s="217"/>
      <c r="NON3" s="217"/>
      <c r="NOO3" s="217"/>
      <c r="NOP3" s="217"/>
      <c r="NOQ3" s="217"/>
      <c r="NOR3" s="217"/>
      <c r="NOS3" s="217"/>
      <c r="NOT3" s="217"/>
      <c r="NOU3" s="217"/>
      <c r="NOV3" s="217"/>
      <c r="NOW3" s="217"/>
      <c r="NOX3" s="217"/>
      <c r="NOY3" s="217"/>
      <c r="NOZ3" s="217"/>
      <c r="NPA3" s="217"/>
      <c r="NPB3" s="217"/>
      <c r="NPC3" s="217"/>
      <c r="NPD3" s="217"/>
      <c r="NPE3" s="217"/>
      <c r="NPF3" s="217"/>
      <c r="NPG3" s="217"/>
      <c r="NPH3" s="217"/>
      <c r="NPI3" s="217"/>
      <c r="NPJ3" s="217"/>
      <c r="NPK3" s="217"/>
      <c r="NPL3" s="217"/>
      <c r="NPM3" s="217"/>
      <c r="NPN3" s="217"/>
      <c r="NPO3" s="217"/>
      <c r="NPP3" s="217"/>
      <c r="NPQ3" s="217"/>
      <c r="NPR3" s="217"/>
      <c r="NPS3" s="217"/>
      <c r="NPT3" s="217"/>
      <c r="NPU3" s="217"/>
      <c r="NPV3" s="217"/>
      <c r="NPW3" s="217"/>
      <c r="NPX3" s="217"/>
      <c r="NPY3" s="217"/>
      <c r="NPZ3" s="217"/>
      <c r="NQA3" s="217"/>
      <c r="NQB3" s="217"/>
      <c r="NQC3" s="217"/>
      <c r="NQD3" s="217"/>
      <c r="NQE3" s="217"/>
      <c r="NQF3" s="217"/>
      <c r="NQG3" s="217"/>
      <c r="NQH3" s="217"/>
      <c r="NQI3" s="217"/>
      <c r="NQJ3" s="217"/>
      <c r="NQK3" s="217"/>
      <c r="NQL3" s="217"/>
      <c r="NQM3" s="217"/>
      <c r="NQN3" s="217"/>
      <c r="NQO3" s="217"/>
      <c r="NQP3" s="217"/>
      <c r="NQQ3" s="217"/>
      <c r="NQR3" s="217"/>
      <c r="NQS3" s="217"/>
      <c r="NQT3" s="217"/>
      <c r="NQU3" s="217"/>
      <c r="NQV3" s="217"/>
      <c r="NQW3" s="217"/>
      <c r="NQX3" s="217"/>
      <c r="NQY3" s="217"/>
      <c r="NQZ3" s="217"/>
      <c r="NRA3" s="217"/>
      <c r="NRB3" s="217"/>
      <c r="NRC3" s="217"/>
      <c r="NRD3" s="217"/>
      <c r="NRE3" s="217"/>
      <c r="NRF3" s="217"/>
      <c r="NRG3" s="217"/>
      <c r="NRH3" s="217"/>
      <c r="NRI3" s="217"/>
      <c r="NRJ3" s="217"/>
      <c r="NRK3" s="217"/>
      <c r="NRL3" s="217"/>
      <c r="NRM3" s="217"/>
      <c r="NRN3" s="217"/>
      <c r="NRO3" s="217"/>
      <c r="NRP3" s="217"/>
      <c r="NRQ3" s="217"/>
      <c r="NRR3" s="217"/>
      <c r="NRS3" s="217"/>
      <c r="NRT3" s="217"/>
      <c r="NRU3" s="217"/>
      <c r="NRV3" s="217"/>
      <c r="NRW3" s="217"/>
      <c r="NRX3" s="217"/>
      <c r="NRY3" s="217"/>
      <c r="NRZ3" s="217"/>
      <c r="NSA3" s="217"/>
      <c r="NSB3" s="217"/>
      <c r="NSC3" s="217"/>
      <c r="NSD3" s="217"/>
      <c r="NSE3" s="217"/>
      <c r="NSF3" s="217"/>
      <c r="NSG3" s="217"/>
      <c r="NSH3" s="217"/>
      <c r="NSI3" s="217"/>
      <c r="NSJ3" s="217"/>
      <c r="NSK3" s="217"/>
      <c r="NSL3" s="217"/>
      <c r="NSM3" s="217"/>
      <c r="NSN3" s="217"/>
      <c r="NSO3" s="217"/>
      <c r="NSP3" s="217"/>
      <c r="NSQ3" s="217"/>
      <c r="NSR3" s="217"/>
      <c r="NSS3" s="217"/>
      <c r="NST3" s="217"/>
      <c r="NSU3" s="217"/>
      <c r="NSV3" s="217"/>
      <c r="NSW3" s="217"/>
      <c r="NSX3" s="217"/>
      <c r="NSY3" s="217"/>
      <c r="NSZ3" s="217"/>
      <c r="NTA3" s="217"/>
      <c r="NTB3" s="217"/>
      <c r="NTC3" s="217"/>
      <c r="NTD3" s="217"/>
      <c r="NTE3" s="217"/>
      <c r="NTF3" s="217"/>
      <c r="NTG3" s="217"/>
      <c r="NTH3" s="217"/>
      <c r="NTI3" s="217"/>
      <c r="NTJ3" s="217"/>
      <c r="NTK3" s="217"/>
      <c r="NTL3" s="217"/>
      <c r="NTM3" s="217"/>
      <c r="NTN3" s="217"/>
      <c r="NTO3" s="217"/>
      <c r="NTP3" s="217"/>
      <c r="NTQ3" s="217"/>
      <c r="NTR3" s="217"/>
      <c r="NTS3" s="217"/>
      <c r="NTT3" s="217"/>
      <c r="NTU3" s="217"/>
      <c r="NTV3" s="217"/>
      <c r="NTW3" s="217"/>
      <c r="NTX3" s="217"/>
      <c r="NTY3" s="217"/>
      <c r="NTZ3" s="217"/>
      <c r="NUA3" s="217"/>
      <c r="NUB3" s="217"/>
      <c r="NUC3" s="217"/>
      <c r="NUD3" s="217"/>
      <c r="NUE3" s="217"/>
      <c r="NUF3" s="217"/>
      <c r="NUG3" s="217"/>
      <c r="NUH3" s="217"/>
      <c r="NUI3" s="217"/>
      <c r="NUJ3" s="217"/>
      <c r="NUK3" s="217"/>
      <c r="NUL3" s="217"/>
      <c r="NUM3" s="217"/>
      <c r="NUN3" s="217"/>
      <c r="NUO3" s="217"/>
      <c r="NUP3" s="217"/>
      <c r="NUQ3" s="217"/>
      <c r="NUR3" s="217"/>
      <c r="NUS3" s="217"/>
      <c r="NUT3" s="217"/>
      <c r="NUU3" s="217"/>
      <c r="NUV3" s="217"/>
      <c r="NUW3" s="217"/>
      <c r="NUX3" s="217"/>
      <c r="NUY3" s="217"/>
      <c r="NUZ3" s="217"/>
      <c r="NVA3" s="217"/>
      <c r="NVB3" s="217"/>
      <c r="NVC3" s="217"/>
      <c r="NVD3" s="217"/>
      <c r="NVE3" s="217"/>
      <c r="NVF3" s="217"/>
      <c r="NVG3" s="217"/>
      <c r="NVH3" s="217"/>
      <c r="NVI3" s="217"/>
      <c r="NVJ3" s="217"/>
      <c r="NVK3" s="217"/>
      <c r="NVL3" s="217"/>
      <c r="NVM3" s="217"/>
      <c r="NVN3" s="217"/>
      <c r="NVO3" s="217"/>
      <c r="NVP3" s="217"/>
      <c r="NVQ3" s="217"/>
      <c r="NVR3" s="217"/>
      <c r="NVS3" s="217"/>
      <c r="NVT3" s="217"/>
      <c r="NVU3" s="217"/>
      <c r="NVV3" s="217"/>
      <c r="NVW3" s="217"/>
      <c r="NVX3" s="217"/>
      <c r="NVY3" s="217"/>
      <c r="NVZ3" s="217"/>
      <c r="NWA3" s="217"/>
      <c r="NWB3" s="217"/>
      <c r="NWC3" s="217"/>
      <c r="NWD3" s="217"/>
      <c r="NWE3" s="217"/>
      <c r="NWF3" s="217"/>
      <c r="NWG3" s="217"/>
      <c r="NWH3" s="217"/>
      <c r="NWI3" s="217"/>
      <c r="NWJ3" s="217"/>
      <c r="NWK3" s="217"/>
      <c r="NWL3" s="217"/>
      <c r="NWM3" s="217"/>
      <c r="NWN3" s="217"/>
      <c r="NWO3" s="217"/>
      <c r="NWP3" s="217"/>
      <c r="NWQ3" s="217"/>
      <c r="NWR3" s="217"/>
      <c r="NWS3" s="217"/>
      <c r="NWT3" s="217"/>
      <c r="NWU3" s="217"/>
      <c r="NWV3" s="217"/>
      <c r="NWW3" s="217"/>
      <c r="NWX3" s="217"/>
      <c r="NWY3" s="217"/>
      <c r="NWZ3" s="217"/>
      <c r="NXA3" s="217"/>
      <c r="NXB3" s="217"/>
      <c r="NXC3" s="217"/>
      <c r="NXD3" s="217"/>
      <c r="NXE3" s="217"/>
      <c r="NXF3" s="217"/>
      <c r="NXG3" s="217"/>
      <c r="NXH3" s="217"/>
      <c r="NXI3" s="217"/>
      <c r="NXJ3" s="217"/>
      <c r="NXK3" s="217"/>
      <c r="NXL3" s="217"/>
      <c r="NXM3" s="217"/>
      <c r="NXN3" s="217"/>
      <c r="NXO3" s="217"/>
      <c r="NXP3" s="217"/>
      <c r="NXQ3" s="217"/>
      <c r="NXR3" s="217"/>
      <c r="NXS3" s="217"/>
      <c r="NXT3" s="217"/>
      <c r="NXU3" s="217"/>
      <c r="NXV3" s="217"/>
      <c r="NXW3" s="217"/>
      <c r="NXX3" s="217"/>
      <c r="NXY3" s="217"/>
      <c r="NXZ3" s="217"/>
      <c r="NYA3" s="217"/>
      <c r="NYB3" s="217"/>
      <c r="NYC3" s="217"/>
      <c r="NYD3" s="217"/>
      <c r="NYE3" s="217"/>
      <c r="NYF3" s="217"/>
      <c r="NYG3" s="217"/>
      <c r="NYH3" s="217"/>
      <c r="NYI3" s="217"/>
      <c r="NYJ3" s="217"/>
      <c r="NYK3" s="217"/>
      <c r="NYL3" s="217"/>
      <c r="NYM3" s="217"/>
      <c r="NYN3" s="217"/>
      <c r="NYO3" s="217"/>
      <c r="NYP3" s="217"/>
      <c r="NYQ3" s="217"/>
      <c r="NYR3" s="217"/>
      <c r="NYS3" s="217"/>
      <c r="NYT3" s="217"/>
      <c r="NYU3" s="217"/>
      <c r="NYV3" s="217"/>
      <c r="NYW3" s="217"/>
      <c r="NYX3" s="217"/>
      <c r="NYY3" s="217"/>
      <c r="NYZ3" s="217"/>
      <c r="NZA3" s="217"/>
      <c r="NZB3" s="217"/>
      <c r="NZC3" s="217"/>
      <c r="NZD3" s="217"/>
      <c r="NZE3" s="217"/>
      <c r="NZF3" s="217"/>
      <c r="NZG3" s="217"/>
      <c r="NZH3" s="217"/>
      <c r="NZI3" s="217"/>
      <c r="NZJ3" s="217"/>
      <c r="NZK3" s="217"/>
      <c r="NZL3" s="217"/>
      <c r="NZM3" s="217"/>
      <c r="NZN3" s="217"/>
      <c r="NZO3" s="217"/>
      <c r="NZP3" s="217"/>
      <c r="NZQ3" s="217"/>
      <c r="NZR3" s="217"/>
      <c r="NZS3" s="217"/>
      <c r="NZT3" s="217"/>
      <c r="NZU3" s="217"/>
      <c r="NZV3" s="217"/>
      <c r="NZW3" s="217"/>
      <c r="NZX3" s="217"/>
      <c r="NZY3" s="217"/>
      <c r="NZZ3" s="217"/>
      <c r="OAA3" s="217"/>
      <c r="OAB3" s="217"/>
      <c r="OAC3" s="217"/>
      <c r="OAD3" s="217"/>
      <c r="OAE3" s="217"/>
      <c r="OAF3" s="217"/>
      <c r="OAG3" s="217"/>
      <c r="OAH3" s="217"/>
      <c r="OAI3" s="217"/>
      <c r="OAJ3" s="217"/>
      <c r="OAK3" s="217"/>
      <c r="OAL3" s="217"/>
      <c r="OAM3" s="217"/>
      <c r="OAN3" s="217"/>
      <c r="OAO3" s="217"/>
      <c r="OAP3" s="217"/>
      <c r="OAQ3" s="217"/>
      <c r="OAR3" s="217"/>
      <c r="OAS3" s="217"/>
      <c r="OAT3" s="217"/>
      <c r="OAU3" s="217"/>
      <c r="OAV3" s="217"/>
      <c r="OAW3" s="217"/>
      <c r="OAX3" s="217"/>
      <c r="OAY3" s="217"/>
      <c r="OAZ3" s="217"/>
      <c r="OBA3" s="217"/>
      <c r="OBB3" s="217"/>
      <c r="OBC3" s="217"/>
      <c r="OBD3" s="217"/>
      <c r="OBE3" s="217"/>
      <c r="OBF3" s="217"/>
      <c r="OBG3" s="217"/>
      <c r="OBH3" s="217"/>
      <c r="OBI3" s="217"/>
      <c r="OBJ3" s="217"/>
      <c r="OBK3" s="217"/>
      <c r="OBL3" s="217"/>
      <c r="OBM3" s="217"/>
      <c r="OBN3" s="217"/>
      <c r="OBO3" s="217"/>
      <c r="OBP3" s="217"/>
      <c r="OBQ3" s="217"/>
      <c r="OBR3" s="217"/>
      <c r="OBS3" s="217"/>
      <c r="OBT3" s="217"/>
      <c r="OBU3" s="217"/>
      <c r="OBV3" s="217"/>
      <c r="OBW3" s="217"/>
      <c r="OBX3" s="217"/>
      <c r="OBY3" s="217"/>
      <c r="OBZ3" s="217"/>
      <c r="OCA3" s="217"/>
      <c r="OCB3" s="217"/>
      <c r="OCC3" s="217"/>
      <c r="OCD3" s="217"/>
      <c r="OCE3" s="217"/>
      <c r="OCF3" s="217"/>
      <c r="OCG3" s="217"/>
      <c r="OCH3" s="217"/>
      <c r="OCI3" s="217"/>
      <c r="OCJ3" s="217"/>
      <c r="OCK3" s="217"/>
      <c r="OCL3" s="217"/>
      <c r="OCM3" s="217"/>
      <c r="OCN3" s="217"/>
      <c r="OCO3" s="217"/>
      <c r="OCP3" s="217"/>
      <c r="OCQ3" s="217"/>
      <c r="OCR3" s="217"/>
      <c r="OCS3" s="217"/>
      <c r="OCT3" s="217"/>
      <c r="OCU3" s="217"/>
      <c r="OCV3" s="217"/>
      <c r="OCW3" s="217"/>
      <c r="OCX3" s="217"/>
      <c r="OCY3" s="217"/>
      <c r="OCZ3" s="217"/>
      <c r="ODA3" s="217"/>
      <c r="ODB3" s="217"/>
      <c r="ODC3" s="217"/>
      <c r="ODD3" s="217"/>
      <c r="ODE3" s="217"/>
      <c r="ODF3" s="217"/>
      <c r="ODG3" s="217"/>
      <c r="ODH3" s="217"/>
      <c r="ODI3" s="217"/>
      <c r="ODJ3" s="217"/>
      <c r="ODK3" s="217"/>
      <c r="ODL3" s="217"/>
      <c r="ODM3" s="217"/>
      <c r="ODN3" s="217"/>
      <c r="ODO3" s="217"/>
      <c r="ODP3" s="217"/>
      <c r="ODQ3" s="217"/>
      <c r="ODR3" s="217"/>
      <c r="ODS3" s="217"/>
      <c r="ODT3" s="217"/>
      <c r="ODU3" s="217"/>
      <c r="ODV3" s="217"/>
      <c r="ODW3" s="217"/>
      <c r="ODX3" s="217"/>
      <c r="ODY3" s="217"/>
      <c r="ODZ3" s="217"/>
      <c r="OEA3" s="217"/>
      <c r="OEB3" s="217"/>
      <c r="OEC3" s="217"/>
      <c r="OED3" s="217"/>
      <c r="OEE3" s="217"/>
      <c r="OEF3" s="217"/>
      <c r="OEG3" s="217"/>
      <c r="OEH3" s="217"/>
      <c r="OEI3" s="217"/>
      <c r="OEJ3" s="217"/>
      <c r="OEK3" s="217"/>
      <c r="OEL3" s="217"/>
      <c r="OEM3" s="217"/>
      <c r="OEN3" s="217"/>
      <c r="OEO3" s="217"/>
      <c r="OEP3" s="217"/>
      <c r="OEQ3" s="217"/>
      <c r="OER3" s="217"/>
      <c r="OES3" s="217"/>
      <c r="OET3" s="217"/>
      <c r="OEU3" s="217"/>
      <c r="OEV3" s="217"/>
      <c r="OEW3" s="217"/>
      <c r="OEX3" s="217"/>
      <c r="OEY3" s="217"/>
      <c r="OEZ3" s="217"/>
      <c r="OFA3" s="217"/>
      <c r="OFB3" s="217"/>
      <c r="OFC3" s="217"/>
      <c r="OFD3" s="217"/>
      <c r="OFE3" s="217"/>
      <c r="OFF3" s="217"/>
      <c r="OFG3" s="217"/>
      <c r="OFH3" s="217"/>
      <c r="OFI3" s="217"/>
      <c r="OFJ3" s="217"/>
      <c r="OFK3" s="217"/>
      <c r="OFL3" s="217"/>
      <c r="OFM3" s="217"/>
      <c r="OFN3" s="217"/>
      <c r="OFO3" s="217"/>
      <c r="OFP3" s="217"/>
      <c r="OFQ3" s="217"/>
      <c r="OFR3" s="217"/>
      <c r="OFS3" s="217"/>
      <c r="OFT3" s="217"/>
      <c r="OFU3" s="217"/>
      <c r="OFV3" s="217"/>
      <c r="OFW3" s="217"/>
      <c r="OFX3" s="217"/>
      <c r="OFY3" s="217"/>
      <c r="OFZ3" s="217"/>
      <c r="OGA3" s="217"/>
      <c r="OGB3" s="217"/>
      <c r="OGC3" s="217"/>
      <c r="OGD3" s="217"/>
      <c r="OGE3" s="217"/>
      <c r="OGF3" s="217"/>
      <c r="OGG3" s="217"/>
      <c r="OGH3" s="217"/>
      <c r="OGI3" s="217"/>
      <c r="OGJ3" s="217"/>
      <c r="OGK3" s="217"/>
      <c r="OGL3" s="217"/>
      <c r="OGM3" s="217"/>
      <c r="OGN3" s="217"/>
      <c r="OGO3" s="217"/>
      <c r="OGP3" s="217"/>
      <c r="OGQ3" s="217"/>
      <c r="OGR3" s="217"/>
      <c r="OGS3" s="217"/>
      <c r="OGT3" s="217"/>
      <c r="OGU3" s="217"/>
      <c r="OGV3" s="217"/>
      <c r="OGW3" s="217"/>
      <c r="OGX3" s="217"/>
      <c r="OGY3" s="217"/>
      <c r="OGZ3" s="217"/>
      <c r="OHA3" s="217"/>
      <c r="OHB3" s="217"/>
      <c r="OHC3" s="217"/>
      <c r="OHD3" s="217"/>
      <c r="OHE3" s="217"/>
      <c r="OHF3" s="217"/>
      <c r="OHG3" s="217"/>
      <c r="OHH3" s="217"/>
      <c r="OHI3" s="217"/>
      <c r="OHJ3" s="217"/>
      <c r="OHK3" s="217"/>
      <c r="OHL3" s="217"/>
      <c r="OHM3" s="217"/>
      <c r="OHN3" s="217"/>
      <c r="OHO3" s="217"/>
      <c r="OHP3" s="217"/>
      <c r="OHQ3" s="217"/>
      <c r="OHR3" s="217"/>
      <c r="OHS3" s="217"/>
      <c r="OHT3" s="217"/>
      <c r="OHU3" s="217"/>
      <c r="OHV3" s="217"/>
      <c r="OHW3" s="217"/>
      <c r="OHX3" s="217"/>
      <c r="OHY3" s="217"/>
      <c r="OHZ3" s="217"/>
      <c r="OIA3" s="217"/>
      <c r="OIB3" s="217"/>
      <c r="OIC3" s="217"/>
      <c r="OID3" s="217"/>
      <c r="OIE3" s="217"/>
      <c r="OIF3" s="217"/>
      <c r="OIG3" s="217"/>
      <c r="OIH3" s="217"/>
      <c r="OII3" s="217"/>
      <c r="OIJ3" s="217"/>
      <c r="OIK3" s="217"/>
      <c r="OIL3" s="217"/>
      <c r="OIM3" s="217"/>
      <c r="OIN3" s="217"/>
      <c r="OIO3" s="217"/>
      <c r="OIP3" s="217"/>
      <c r="OIQ3" s="217"/>
      <c r="OIR3" s="217"/>
      <c r="OIS3" s="217"/>
      <c r="OIT3" s="217"/>
      <c r="OIU3" s="217"/>
      <c r="OIV3" s="217"/>
      <c r="OIW3" s="217"/>
      <c r="OIX3" s="217"/>
      <c r="OIY3" s="217"/>
      <c r="OIZ3" s="217"/>
      <c r="OJA3" s="217"/>
      <c r="OJB3" s="217"/>
      <c r="OJC3" s="217"/>
      <c r="OJD3" s="217"/>
      <c r="OJE3" s="217"/>
      <c r="OJF3" s="217"/>
      <c r="OJG3" s="217"/>
      <c r="OJH3" s="217"/>
      <c r="OJI3" s="217"/>
      <c r="OJJ3" s="217"/>
      <c r="OJK3" s="217"/>
      <c r="OJL3" s="217"/>
      <c r="OJM3" s="217"/>
      <c r="OJN3" s="217"/>
      <c r="OJO3" s="217"/>
      <c r="OJP3" s="217"/>
      <c r="OJQ3" s="217"/>
      <c r="OJR3" s="217"/>
      <c r="OJS3" s="217"/>
      <c r="OJT3" s="217"/>
      <c r="OJU3" s="217"/>
      <c r="OJV3" s="217"/>
      <c r="OJW3" s="217"/>
      <c r="OJX3" s="217"/>
      <c r="OJY3" s="217"/>
      <c r="OJZ3" s="217"/>
      <c r="OKA3" s="217"/>
      <c r="OKB3" s="217"/>
      <c r="OKC3" s="217"/>
      <c r="OKD3" s="217"/>
      <c r="OKE3" s="217"/>
      <c r="OKF3" s="217"/>
      <c r="OKG3" s="217"/>
      <c r="OKH3" s="217"/>
      <c r="OKI3" s="217"/>
      <c r="OKJ3" s="217"/>
      <c r="OKK3" s="217"/>
      <c r="OKL3" s="217"/>
      <c r="OKM3" s="217"/>
      <c r="OKN3" s="217"/>
      <c r="OKO3" s="217"/>
      <c r="OKP3" s="217"/>
      <c r="OKQ3" s="217"/>
      <c r="OKR3" s="217"/>
      <c r="OKS3" s="217"/>
      <c r="OKT3" s="217"/>
      <c r="OKU3" s="217"/>
      <c r="OKV3" s="217"/>
      <c r="OKW3" s="217"/>
      <c r="OKX3" s="217"/>
      <c r="OKY3" s="217"/>
      <c r="OKZ3" s="217"/>
      <c r="OLA3" s="217"/>
      <c r="OLB3" s="217"/>
      <c r="OLC3" s="217"/>
      <c r="OLD3" s="217"/>
      <c r="OLE3" s="217"/>
      <c r="OLF3" s="217"/>
      <c r="OLG3" s="217"/>
      <c r="OLH3" s="217"/>
      <c r="OLI3" s="217"/>
      <c r="OLJ3" s="217"/>
      <c r="OLK3" s="217"/>
      <c r="OLL3" s="217"/>
      <c r="OLM3" s="217"/>
      <c r="OLN3" s="217"/>
      <c r="OLO3" s="217"/>
      <c r="OLP3" s="217"/>
      <c r="OLQ3" s="217"/>
      <c r="OLR3" s="217"/>
      <c r="OLS3" s="217"/>
      <c r="OLT3" s="217"/>
      <c r="OLU3" s="217"/>
      <c r="OLV3" s="217"/>
      <c r="OLW3" s="217"/>
      <c r="OLX3" s="217"/>
      <c r="OLY3" s="217"/>
      <c r="OLZ3" s="217"/>
      <c r="OMA3" s="217"/>
      <c r="OMB3" s="217"/>
      <c r="OMC3" s="217"/>
      <c r="OMD3" s="217"/>
      <c r="OME3" s="217"/>
      <c r="OMF3" s="217"/>
      <c r="OMG3" s="217"/>
      <c r="OMH3" s="217"/>
      <c r="OMI3" s="217"/>
      <c r="OMJ3" s="217"/>
      <c r="OMK3" s="217"/>
      <c r="OML3" s="217"/>
      <c r="OMM3" s="217"/>
      <c r="OMN3" s="217"/>
      <c r="OMO3" s="217"/>
      <c r="OMP3" s="217"/>
      <c r="OMQ3" s="217"/>
      <c r="OMR3" s="217"/>
      <c r="OMS3" s="217"/>
      <c r="OMT3" s="217"/>
      <c r="OMU3" s="217"/>
      <c r="OMV3" s="217"/>
      <c r="OMW3" s="217"/>
      <c r="OMX3" s="217"/>
      <c r="OMY3" s="217"/>
      <c r="OMZ3" s="217"/>
      <c r="ONA3" s="217"/>
      <c r="ONB3" s="217"/>
      <c r="ONC3" s="217"/>
      <c r="OND3" s="217"/>
      <c r="ONE3" s="217"/>
      <c r="ONF3" s="217"/>
      <c r="ONG3" s="217"/>
      <c r="ONH3" s="217"/>
      <c r="ONI3" s="217"/>
      <c r="ONJ3" s="217"/>
      <c r="ONK3" s="217"/>
      <c r="ONL3" s="217"/>
      <c r="ONM3" s="217"/>
      <c r="ONN3" s="217"/>
      <c r="ONO3" s="217"/>
      <c r="ONP3" s="217"/>
      <c r="ONQ3" s="217"/>
      <c r="ONR3" s="217"/>
      <c r="ONS3" s="217"/>
      <c r="ONT3" s="217"/>
      <c r="ONU3" s="217"/>
      <c r="ONV3" s="217"/>
      <c r="ONW3" s="217"/>
      <c r="ONX3" s="217"/>
      <c r="ONY3" s="217"/>
      <c r="ONZ3" s="217"/>
      <c r="OOA3" s="217"/>
      <c r="OOB3" s="217"/>
      <c r="OOC3" s="217"/>
      <c r="OOD3" s="217"/>
      <c r="OOE3" s="217"/>
      <c r="OOF3" s="217"/>
      <c r="OOG3" s="217"/>
      <c r="OOH3" s="217"/>
      <c r="OOI3" s="217"/>
      <c r="OOJ3" s="217"/>
      <c r="OOK3" s="217"/>
      <c r="OOL3" s="217"/>
      <c r="OOM3" s="217"/>
      <c r="OON3" s="217"/>
      <c r="OOO3" s="217"/>
      <c r="OOP3" s="217"/>
      <c r="OOQ3" s="217"/>
      <c r="OOR3" s="217"/>
      <c r="OOS3" s="217"/>
      <c r="OOT3" s="217"/>
      <c r="OOU3" s="217"/>
      <c r="OOV3" s="217"/>
      <c r="OOW3" s="217"/>
      <c r="OOX3" s="217"/>
      <c r="OOY3" s="217"/>
      <c r="OOZ3" s="217"/>
      <c r="OPA3" s="217"/>
      <c r="OPB3" s="217"/>
      <c r="OPC3" s="217"/>
      <c r="OPD3" s="217"/>
      <c r="OPE3" s="217"/>
      <c r="OPF3" s="217"/>
      <c r="OPG3" s="217"/>
      <c r="OPH3" s="217"/>
      <c r="OPI3" s="217"/>
      <c r="OPJ3" s="217"/>
      <c r="OPK3" s="217"/>
      <c r="OPL3" s="217"/>
      <c r="OPM3" s="217"/>
      <c r="OPN3" s="217"/>
      <c r="OPO3" s="217"/>
      <c r="OPP3" s="217"/>
      <c r="OPQ3" s="217"/>
      <c r="OPR3" s="217"/>
      <c r="OPS3" s="217"/>
      <c r="OPT3" s="217"/>
      <c r="OPU3" s="217"/>
      <c r="OPV3" s="217"/>
      <c r="OPW3" s="217"/>
      <c r="OPX3" s="217"/>
      <c r="OPY3" s="217"/>
      <c r="OPZ3" s="217"/>
      <c r="OQA3" s="217"/>
      <c r="OQB3" s="217"/>
      <c r="OQC3" s="217"/>
      <c r="OQD3" s="217"/>
      <c r="OQE3" s="217"/>
      <c r="OQF3" s="217"/>
      <c r="OQG3" s="217"/>
      <c r="OQH3" s="217"/>
      <c r="OQI3" s="217"/>
      <c r="OQJ3" s="217"/>
      <c r="OQK3" s="217"/>
      <c r="OQL3" s="217"/>
      <c r="OQM3" s="217"/>
      <c r="OQN3" s="217"/>
      <c r="OQO3" s="217"/>
      <c r="OQP3" s="217"/>
      <c r="OQQ3" s="217"/>
      <c r="OQR3" s="217"/>
      <c r="OQS3" s="217"/>
      <c r="OQT3" s="217"/>
      <c r="OQU3" s="217"/>
      <c r="OQV3" s="217"/>
      <c r="OQW3" s="217"/>
      <c r="OQX3" s="217"/>
      <c r="OQY3" s="217"/>
      <c r="OQZ3" s="217"/>
      <c r="ORA3" s="217"/>
      <c r="ORB3" s="217"/>
      <c r="ORC3" s="217"/>
      <c r="ORD3" s="217"/>
      <c r="ORE3" s="217"/>
      <c r="ORF3" s="217"/>
      <c r="ORG3" s="217"/>
      <c r="ORH3" s="217"/>
      <c r="ORI3" s="217"/>
      <c r="ORJ3" s="217"/>
      <c r="ORK3" s="217"/>
      <c r="ORL3" s="217"/>
      <c r="ORM3" s="217"/>
      <c r="ORN3" s="217"/>
      <c r="ORO3" s="217"/>
      <c r="ORP3" s="217"/>
      <c r="ORQ3" s="217"/>
      <c r="ORR3" s="217"/>
      <c r="ORS3" s="217"/>
      <c r="ORT3" s="217"/>
      <c r="ORU3" s="217"/>
      <c r="ORV3" s="217"/>
      <c r="ORW3" s="217"/>
      <c r="ORX3" s="217"/>
      <c r="ORY3" s="217"/>
      <c r="ORZ3" s="217"/>
      <c r="OSA3" s="217"/>
      <c r="OSB3" s="217"/>
      <c r="OSC3" s="217"/>
      <c r="OSD3" s="217"/>
      <c r="OSE3" s="217"/>
      <c r="OSF3" s="217"/>
      <c r="OSG3" s="217"/>
      <c r="OSH3" s="217"/>
      <c r="OSI3" s="217"/>
      <c r="OSJ3" s="217"/>
      <c r="OSK3" s="217"/>
      <c r="OSL3" s="217"/>
      <c r="OSM3" s="217"/>
      <c r="OSN3" s="217"/>
      <c r="OSO3" s="217"/>
      <c r="OSP3" s="217"/>
      <c r="OSQ3" s="217"/>
      <c r="OSR3" s="217"/>
      <c r="OSS3" s="217"/>
      <c r="OST3" s="217"/>
      <c r="OSU3" s="217"/>
      <c r="OSV3" s="217"/>
      <c r="OSW3" s="217"/>
      <c r="OSX3" s="217"/>
      <c r="OSY3" s="217"/>
      <c r="OSZ3" s="217"/>
      <c r="OTA3" s="217"/>
      <c r="OTB3" s="217"/>
      <c r="OTC3" s="217"/>
      <c r="OTD3" s="217"/>
      <c r="OTE3" s="217"/>
      <c r="OTF3" s="217"/>
      <c r="OTG3" s="217"/>
      <c r="OTH3" s="217"/>
      <c r="OTI3" s="217"/>
      <c r="OTJ3" s="217"/>
      <c r="OTK3" s="217"/>
      <c r="OTL3" s="217"/>
      <c r="OTM3" s="217"/>
      <c r="OTN3" s="217"/>
      <c r="OTO3" s="217"/>
      <c r="OTP3" s="217"/>
      <c r="OTQ3" s="217"/>
      <c r="OTR3" s="217"/>
      <c r="OTS3" s="217"/>
      <c r="OTT3" s="217"/>
      <c r="OTU3" s="217"/>
      <c r="OTV3" s="217"/>
      <c r="OTW3" s="217"/>
      <c r="OTX3" s="217"/>
      <c r="OTY3" s="217"/>
      <c r="OTZ3" s="217"/>
      <c r="OUA3" s="217"/>
      <c r="OUB3" s="217"/>
      <c r="OUC3" s="217"/>
      <c r="OUD3" s="217"/>
      <c r="OUE3" s="217"/>
      <c r="OUF3" s="217"/>
      <c r="OUG3" s="217"/>
      <c r="OUH3" s="217"/>
      <c r="OUI3" s="217"/>
      <c r="OUJ3" s="217"/>
      <c r="OUK3" s="217"/>
      <c r="OUL3" s="217"/>
      <c r="OUM3" s="217"/>
      <c r="OUN3" s="217"/>
      <c r="OUO3" s="217"/>
      <c r="OUP3" s="217"/>
      <c r="OUQ3" s="217"/>
      <c r="OUR3" s="217"/>
      <c r="OUS3" s="217"/>
      <c r="OUT3" s="217"/>
      <c r="OUU3" s="217"/>
      <c r="OUV3" s="217"/>
      <c r="OUW3" s="217"/>
      <c r="OUX3" s="217"/>
      <c r="OUY3" s="217"/>
      <c r="OUZ3" s="217"/>
      <c r="OVA3" s="217"/>
      <c r="OVB3" s="217"/>
      <c r="OVC3" s="217"/>
      <c r="OVD3" s="217"/>
      <c r="OVE3" s="217"/>
      <c r="OVF3" s="217"/>
      <c r="OVG3" s="217"/>
      <c r="OVH3" s="217"/>
      <c r="OVI3" s="217"/>
      <c r="OVJ3" s="217"/>
      <c r="OVK3" s="217"/>
      <c r="OVL3" s="217"/>
      <c r="OVM3" s="217"/>
      <c r="OVN3" s="217"/>
      <c r="OVO3" s="217"/>
      <c r="OVP3" s="217"/>
      <c r="OVQ3" s="217"/>
      <c r="OVR3" s="217"/>
      <c r="OVS3" s="217"/>
      <c r="OVT3" s="217"/>
      <c r="OVU3" s="217"/>
      <c r="OVV3" s="217"/>
      <c r="OVW3" s="217"/>
      <c r="OVX3" s="217"/>
      <c r="OVY3" s="217"/>
      <c r="OVZ3" s="217"/>
      <c r="OWA3" s="217"/>
      <c r="OWB3" s="217"/>
      <c r="OWC3" s="217"/>
      <c r="OWD3" s="217"/>
      <c r="OWE3" s="217"/>
      <c r="OWF3" s="217"/>
      <c r="OWG3" s="217"/>
      <c r="OWH3" s="217"/>
      <c r="OWI3" s="217"/>
      <c r="OWJ3" s="217"/>
      <c r="OWK3" s="217"/>
      <c r="OWL3" s="217"/>
      <c r="OWM3" s="217"/>
      <c r="OWN3" s="217"/>
      <c r="OWO3" s="217"/>
      <c r="OWP3" s="217"/>
      <c r="OWQ3" s="217"/>
      <c r="OWR3" s="217"/>
      <c r="OWS3" s="217"/>
      <c r="OWT3" s="217"/>
      <c r="OWU3" s="217"/>
      <c r="OWV3" s="217"/>
      <c r="OWW3" s="217"/>
      <c r="OWX3" s="217"/>
      <c r="OWY3" s="217"/>
      <c r="OWZ3" s="217"/>
      <c r="OXA3" s="217"/>
      <c r="OXB3" s="217"/>
      <c r="OXC3" s="217"/>
      <c r="OXD3" s="217"/>
      <c r="OXE3" s="217"/>
      <c r="OXF3" s="217"/>
      <c r="OXG3" s="217"/>
      <c r="OXH3" s="217"/>
      <c r="OXI3" s="217"/>
      <c r="OXJ3" s="217"/>
      <c r="OXK3" s="217"/>
      <c r="OXL3" s="217"/>
      <c r="OXM3" s="217"/>
      <c r="OXN3" s="217"/>
      <c r="OXO3" s="217"/>
      <c r="OXP3" s="217"/>
      <c r="OXQ3" s="217"/>
      <c r="OXR3" s="217"/>
      <c r="OXS3" s="217"/>
      <c r="OXT3" s="217"/>
      <c r="OXU3" s="217"/>
      <c r="OXV3" s="217"/>
      <c r="OXW3" s="217"/>
      <c r="OXX3" s="217"/>
      <c r="OXY3" s="217"/>
      <c r="OXZ3" s="217"/>
      <c r="OYA3" s="217"/>
      <c r="OYB3" s="217"/>
      <c r="OYC3" s="217"/>
      <c r="OYD3" s="217"/>
      <c r="OYE3" s="217"/>
      <c r="OYF3" s="217"/>
      <c r="OYG3" s="217"/>
      <c r="OYH3" s="217"/>
      <c r="OYI3" s="217"/>
      <c r="OYJ3" s="217"/>
      <c r="OYK3" s="217"/>
      <c r="OYL3" s="217"/>
      <c r="OYM3" s="217"/>
      <c r="OYN3" s="217"/>
      <c r="OYO3" s="217"/>
      <c r="OYP3" s="217"/>
      <c r="OYQ3" s="217"/>
      <c r="OYR3" s="217"/>
      <c r="OYS3" s="217"/>
      <c r="OYT3" s="217"/>
      <c r="OYU3" s="217"/>
      <c r="OYV3" s="217"/>
      <c r="OYW3" s="217"/>
      <c r="OYX3" s="217"/>
      <c r="OYY3" s="217"/>
      <c r="OYZ3" s="217"/>
      <c r="OZA3" s="217"/>
      <c r="OZB3" s="217"/>
      <c r="OZC3" s="217"/>
      <c r="OZD3" s="217"/>
      <c r="OZE3" s="217"/>
      <c r="OZF3" s="217"/>
      <c r="OZG3" s="217"/>
      <c r="OZH3" s="217"/>
      <c r="OZI3" s="217"/>
      <c r="OZJ3" s="217"/>
      <c r="OZK3" s="217"/>
      <c r="OZL3" s="217"/>
      <c r="OZM3" s="217"/>
      <c r="OZN3" s="217"/>
      <c r="OZO3" s="217"/>
      <c r="OZP3" s="217"/>
      <c r="OZQ3" s="217"/>
      <c r="OZR3" s="217"/>
      <c r="OZS3" s="217"/>
      <c r="OZT3" s="217"/>
      <c r="OZU3" s="217"/>
      <c r="OZV3" s="217"/>
      <c r="OZW3" s="217"/>
      <c r="OZX3" s="217"/>
      <c r="OZY3" s="217"/>
      <c r="OZZ3" s="217"/>
      <c r="PAA3" s="217"/>
      <c r="PAB3" s="217"/>
      <c r="PAC3" s="217"/>
      <c r="PAD3" s="217"/>
      <c r="PAE3" s="217"/>
      <c r="PAF3" s="217"/>
      <c r="PAG3" s="217"/>
      <c r="PAH3" s="217"/>
      <c r="PAI3" s="217"/>
      <c r="PAJ3" s="217"/>
      <c r="PAK3" s="217"/>
      <c r="PAL3" s="217"/>
      <c r="PAM3" s="217"/>
      <c r="PAN3" s="217"/>
      <c r="PAO3" s="217"/>
      <c r="PAP3" s="217"/>
      <c r="PAQ3" s="217"/>
      <c r="PAR3" s="217"/>
      <c r="PAS3" s="217"/>
      <c r="PAT3" s="217"/>
      <c r="PAU3" s="217"/>
      <c r="PAV3" s="217"/>
      <c r="PAW3" s="217"/>
      <c r="PAX3" s="217"/>
      <c r="PAY3" s="217"/>
      <c r="PAZ3" s="217"/>
      <c r="PBA3" s="217"/>
      <c r="PBB3" s="217"/>
      <c r="PBC3" s="217"/>
      <c r="PBD3" s="217"/>
      <c r="PBE3" s="217"/>
      <c r="PBF3" s="217"/>
      <c r="PBG3" s="217"/>
      <c r="PBH3" s="217"/>
      <c r="PBI3" s="217"/>
      <c r="PBJ3" s="217"/>
      <c r="PBK3" s="217"/>
      <c r="PBL3" s="217"/>
      <c r="PBM3" s="217"/>
      <c r="PBN3" s="217"/>
      <c r="PBO3" s="217"/>
      <c r="PBP3" s="217"/>
      <c r="PBQ3" s="217"/>
      <c r="PBR3" s="217"/>
      <c r="PBS3" s="217"/>
      <c r="PBT3" s="217"/>
      <c r="PBU3" s="217"/>
      <c r="PBV3" s="217"/>
      <c r="PBW3" s="217"/>
      <c r="PBX3" s="217"/>
      <c r="PBY3" s="217"/>
      <c r="PBZ3" s="217"/>
      <c r="PCA3" s="217"/>
      <c r="PCB3" s="217"/>
      <c r="PCC3" s="217"/>
      <c r="PCD3" s="217"/>
      <c r="PCE3" s="217"/>
      <c r="PCF3" s="217"/>
      <c r="PCG3" s="217"/>
      <c r="PCH3" s="217"/>
      <c r="PCI3" s="217"/>
      <c r="PCJ3" s="217"/>
      <c r="PCK3" s="217"/>
      <c r="PCL3" s="217"/>
      <c r="PCM3" s="217"/>
      <c r="PCN3" s="217"/>
      <c r="PCO3" s="217"/>
      <c r="PCP3" s="217"/>
      <c r="PCQ3" s="217"/>
      <c r="PCR3" s="217"/>
      <c r="PCS3" s="217"/>
      <c r="PCT3" s="217"/>
      <c r="PCU3" s="217"/>
      <c r="PCV3" s="217"/>
      <c r="PCW3" s="217"/>
      <c r="PCX3" s="217"/>
      <c r="PCY3" s="217"/>
      <c r="PCZ3" s="217"/>
      <c r="PDA3" s="217"/>
      <c r="PDB3" s="217"/>
      <c r="PDC3" s="217"/>
      <c r="PDD3" s="217"/>
      <c r="PDE3" s="217"/>
      <c r="PDF3" s="217"/>
      <c r="PDG3" s="217"/>
      <c r="PDH3" s="217"/>
      <c r="PDI3" s="217"/>
      <c r="PDJ3" s="217"/>
      <c r="PDK3" s="217"/>
      <c r="PDL3" s="217"/>
      <c r="PDM3" s="217"/>
      <c r="PDN3" s="217"/>
      <c r="PDO3" s="217"/>
      <c r="PDP3" s="217"/>
      <c r="PDQ3" s="217"/>
      <c r="PDR3" s="217"/>
      <c r="PDS3" s="217"/>
      <c r="PDT3" s="217"/>
      <c r="PDU3" s="217"/>
      <c r="PDV3" s="217"/>
      <c r="PDW3" s="217"/>
      <c r="PDX3" s="217"/>
      <c r="PDY3" s="217"/>
      <c r="PDZ3" s="217"/>
      <c r="PEA3" s="217"/>
      <c r="PEB3" s="217"/>
      <c r="PEC3" s="217"/>
      <c r="PED3" s="217"/>
      <c r="PEE3" s="217"/>
      <c r="PEF3" s="217"/>
      <c r="PEG3" s="217"/>
      <c r="PEH3" s="217"/>
      <c r="PEI3" s="217"/>
      <c r="PEJ3" s="217"/>
      <c r="PEK3" s="217"/>
      <c r="PEL3" s="217"/>
      <c r="PEM3" s="217"/>
      <c r="PEN3" s="217"/>
      <c r="PEO3" s="217"/>
      <c r="PEP3" s="217"/>
      <c r="PEQ3" s="217"/>
      <c r="PER3" s="217"/>
      <c r="PES3" s="217"/>
      <c r="PET3" s="217"/>
      <c r="PEU3" s="217"/>
      <c r="PEV3" s="217"/>
      <c r="PEW3" s="217"/>
      <c r="PEX3" s="217"/>
      <c r="PEY3" s="217"/>
      <c r="PEZ3" s="217"/>
      <c r="PFA3" s="217"/>
      <c r="PFB3" s="217"/>
      <c r="PFC3" s="217"/>
      <c r="PFD3" s="217"/>
      <c r="PFE3" s="217"/>
      <c r="PFF3" s="217"/>
      <c r="PFG3" s="217"/>
      <c r="PFH3" s="217"/>
      <c r="PFI3" s="217"/>
      <c r="PFJ3" s="217"/>
      <c r="PFK3" s="217"/>
      <c r="PFL3" s="217"/>
      <c r="PFM3" s="217"/>
      <c r="PFN3" s="217"/>
      <c r="PFO3" s="217"/>
      <c r="PFP3" s="217"/>
      <c r="PFQ3" s="217"/>
      <c r="PFR3" s="217"/>
      <c r="PFS3" s="217"/>
      <c r="PFT3" s="217"/>
      <c r="PFU3" s="217"/>
      <c r="PFV3" s="217"/>
      <c r="PFW3" s="217"/>
      <c r="PFX3" s="217"/>
      <c r="PFY3" s="217"/>
      <c r="PFZ3" s="217"/>
      <c r="PGA3" s="217"/>
      <c r="PGB3" s="217"/>
      <c r="PGC3" s="217"/>
      <c r="PGD3" s="217"/>
      <c r="PGE3" s="217"/>
      <c r="PGF3" s="217"/>
      <c r="PGG3" s="217"/>
      <c r="PGH3" s="217"/>
      <c r="PGI3" s="217"/>
      <c r="PGJ3" s="217"/>
      <c r="PGK3" s="217"/>
      <c r="PGL3" s="217"/>
      <c r="PGM3" s="217"/>
      <c r="PGN3" s="217"/>
      <c r="PGO3" s="217"/>
      <c r="PGP3" s="217"/>
      <c r="PGQ3" s="217"/>
      <c r="PGR3" s="217"/>
      <c r="PGS3" s="217"/>
      <c r="PGT3" s="217"/>
      <c r="PGU3" s="217"/>
      <c r="PGV3" s="217"/>
      <c r="PGW3" s="217"/>
      <c r="PGX3" s="217"/>
      <c r="PGY3" s="217"/>
      <c r="PGZ3" s="217"/>
      <c r="PHA3" s="217"/>
      <c r="PHB3" s="217"/>
      <c r="PHC3" s="217"/>
      <c r="PHD3" s="217"/>
      <c r="PHE3" s="217"/>
      <c r="PHF3" s="217"/>
      <c r="PHG3" s="217"/>
      <c r="PHH3" s="217"/>
      <c r="PHI3" s="217"/>
      <c r="PHJ3" s="217"/>
      <c r="PHK3" s="217"/>
      <c r="PHL3" s="217"/>
      <c r="PHM3" s="217"/>
      <c r="PHN3" s="217"/>
      <c r="PHO3" s="217"/>
      <c r="PHP3" s="217"/>
      <c r="PHQ3" s="217"/>
      <c r="PHR3" s="217"/>
      <c r="PHS3" s="217"/>
      <c r="PHT3" s="217"/>
      <c r="PHU3" s="217"/>
      <c r="PHV3" s="217"/>
      <c r="PHW3" s="217"/>
      <c r="PHX3" s="217"/>
      <c r="PHY3" s="217"/>
      <c r="PHZ3" s="217"/>
      <c r="PIA3" s="217"/>
      <c r="PIB3" s="217"/>
      <c r="PIC3" s="217"/>
      <c r="PID3" s="217"/>
      <c r="PIE3" s="217"/>
      <c r="PIF3" s="217"/>
      <c r="PIG3" s="217"/>
      <c r="PIH3" s="217"/>
      <c r="PII3" s="217"/>
      <c r="PIJ3" s="217"/>
      <c r="PIK3" s="217"/>
      <c r="PIL3" s="217"/>
      <c r="PIM3" s="217"/>
      <c r="PIN3" s="217"/>
      <c r="PIO3" s="217"/>
      <c r="PIP3" s="217"/>
      <c r="PIQ3" s="217"/>
      <c r="PIR3" s="217"/>
      <c r="PIS3" s="217"/>
      <c r="PIT3" s="217"/>
      <c r="PIU3" s="217"/>
      <c r="PIV3" s="217"/>
      <c r="PIW3" s="217"/>
      <c r="PIX3" s="217"/>
      <c r="PIY3" s="217"/>
      <c r="PIZ3" s="217"/>
      <c r="PJA3" s="217"/>
      <c r="PJB3" s="217"/>
      <c r="PJC3" s="217"/>
      <c r="PJD3" s="217"/>
      <c r="PJE3" s="217"/>
      <c r="PJF3" s="217"/>
      <c r="PJG3" s="217"/>
      <c r="PJH3" s="217"/>
      <c r="PJI3" s="217"/>
      <c r="PJJ3" s="217"/>
      <c r="PJK3" s="217"/>
      <c r="PJL3" s="217"/>
      <c r="PJM3" s="217"/>
      <c r="PJN3" s="217"/>
      <c r="PJO3" s="217"/>
      <c r="PJP3" s="217"/>
      <c r="PJQ3" s="217"/>
      <c r="PJR3" s="217"/>
      <c r="PJS3" s="217"/>
      <c r="PJT3" s="217"/>
      <c r="PJU3" s="217"/>
      <c r="PJV3" s="217"/>
      <c r="PJW3" s="217"/>
      <c r="PJX3" s="217"/>
      <c r="PJY3" s="217"/>
      <c r="PJZ3" s="217"/>
      <c r="PKA3" s="217"/>
      <c r="PKB3" s="217"/>
      <c r="PKC3" s="217"/>
      <c r="PKD3" s="217"/>
      <c r="PKE3" s="217"/>
      <c r="PKF3" s="217"/>
      <c r="PKG3" s="217"/>
      <c r="PKH3" s="217"/>
      <c r="PKI3" s="217"/>
      <c r="PKJ3" s="217"/>
      <c r="PKK3" s="217"/>
      <c r="PKL3" s="217"/>
      <c r="PKM3" s="217"/>
      <c r="PKN3" s="217"/>
      <c r="PKO3" s="217"/>
      <c r="PKP3" s="217"/>
      <c r="PKQ3" s="217"/>
      <c r="PKR3" s="217"/>
      <c r="PKS3" s="217"/>
      <c r="PKT3" s="217"/>
      <c r="PKU3" s="217"/>
      <c r="PKV3" s="217"/>
      <c r="PKW3" s="217"/>
      <c r="PKX3" s="217"/>
      <c r="PKY3" s="217"/>
      <c r="PKZ3" s="217"/>
      <c r="PLA3" s="217"/>
      <c r="PLB3" s="217"/>
      <c r="PLC3" s="217"/>
      <c r="PLD3" s="217"/>
      <c r="PLE3" s="217"/>
      <c r="PLF3" s="217"/>
      <c r="PLG3" s="217"/>
      <c r="PLH3" s="217"/>
      <c r="PLI3" s="217"/>
      <c r="PLJ3" s="217"/>
      <c r="PLK3" s="217"/>
      <c r="PLL3" s="217"/>
      <c r="PLM3" s="217"/>
      <c r="PLN3" s="217"/>
      <c r="PLO3" s="217"/>
      <c r="PLP3" s="217"/>
      <c r="PLQ3" s="217"/>
      <c r="PLR3" s="217"/>
      <c r="PLS3" s="217"/>
      <c r="PLT3" s="217"/>
      <c r="PLU3" s="217"/>
      <c r="PLV3" s="217"/>
      <c r="PLW3" s="217"/>
      <c r="PLX3" s="217"/>
      <c r="PLY3" s="217"/>
      <c r="PLZ3" s="217"/>
      <c r="PMA3" s="217"/>
      <c r="PMB3" s="217"/>
      <c r="PMC3" s="217"/>
      <c r="PMD3" s="217"/>
      <c r="PME3" s="217"/>
      <c r="PMF3" s="217"/>
      <c r="PMG3" s="217"/>
      <c r="PMH3" s="217"/>
      <c r="PMI3" s="217"/>
      <c r="PMJ3" s="217"/>
      <c r="PMK3" s="217"/>
      <c r="PML3" s="217"/>
      <c r="PMM3" s="217"/>
      <c r="PMN3" s="217"/>
      <c r="PMO3" s="217"/>
      <c r="PMP3" s="217"/>
      <c r="PMQ3" s="217"/>
      <c r="PMR3" s="217"/>
      <c r="PMS3" s="217"/>
      <c r="PMT3" s="217"/>
      <c r="PMU3" s="217"/>
      <c r="PMV3" s="217"/>
      <c r="PMW3" s="217"/>
      <c r="PMX3" s="217"/>
      <c r="PMY3" s="217"/>
      <c r="PMZ3" s="217"/>
      <c r="PNA3" s="217"/>
      <c r="PNB3" s="217"/>
      <c r="PNC3" s="217"/>
      <c r="PND3" s="217"/>
      <c r="PNE3" s="217"/>
      <c r="PNF3" s="217"/>
      <c r="PNG3" s="217"/>
      <c r="PNH3" s="217"/>
      <c r="PNI3" s="217"/>
      <c r="PNJ3" s="217"/>
      <c r="PNK3" s="217"/>
      <c r="PNL3" s="217"/>
      <c r="PNM3" s="217"/>
      <c r="PNN3" s="217"/>
      <c r="PNO3" s="217"/>
      <c r="PNP3" s="217"/>
      <c r="PNQ3" s="217"/>
      <c r="PNR3" s="217"/>
      <c r="PNS3" s="217"/>
      <c r="PNT3" s="217"/>
      <c r="PNU3" s="217"/>
      <c r="PNV3" s="217"/>
      <c r="PNW3" s="217"/>
      <c r="PNX3" s="217"/>
      <c r="PNY3" s="217"/>
      <c r="PNZ3" s="217"/>
      <c r="POA3" s="217"/>
      <c r="POB3" s="217"/>
      <c r="POC3" s="217"/>
      <c r="POD3" s="217"/>
      <c r="POE3" s="217"/>
      <c r="POF3" s="217"/>
      <c r="POG3" s="217"/>
      <c r="POH3" s="217"/>
      <c r="POI3" s="217"/>
      <c r="POJ3" s="217"/>
      <c r="POK3" s="217"/>
      <c r="POL3" s="217"/>
      <c r="POM3" s="217"/>
      <c r="PON3" s="217"/>
      <c r="POO3" s="217"/>
      <c r="POP3" s="217"/>
      <c r="POQ3" s="217"/>
      <c r="POR3" s="217"/>
      <c r="POS3" s="217"/>
      <c r="POT3" s="217"/>
      <c r="POU3" s="217"/>
      <c r="POV3" s="217"/>
      <c r="POW3" s="217"/>
      <c r="POX3" s="217"/>
      <c r="POY3" s="217"/>
      <c r="POZ3" s="217"/>
      <c r="PPA3" s="217"/>
      <c r="PPB3" s="217"/>
      <c r="PPC3" s="217"/>
      <c r="PPD3" s="217"/>
      <c r="PPE3" s="217"/>
      <c r="PPF3" s="217"/>
      <c r="PPG3" s="217"/>
      <c r="PPH3" s="217"/>
      <c r="PPI3" s="217"/>
      <c r="PPJ3" s="217"/>
      <c r="PPK3" s="217"/>
      <c r="PPL3" s="217"/>
      <c r="PPM3" s="217"/>
      <c r="PPN3" s="217"/>
      <c r="PPO3" s="217"/>
      <c r="PPP3" s="217"/>
      <c r="PPQ3" s="217"/>
      <c r="PPR3" s="217"/>
      <c r="PPS3" s="217"/>
      <c r="PPT3" s="217"/>
      <c r="PPU3" s="217"/>
      <c r="PPV3" s="217"/>
      <c r="PPW3" s="217"/>
      <c r="PPX3" s="217"/>
      <c r="PPY3" s="217"/>
      <c r="PPZ3" s="217"/>
      <c r="PQA3" s="217"/>
      <c r="PQB3" s="217"/>
      <c r="PQC3" s="217"/>
      <c r="PQD3" s="217"/>
      <c r="PQE3" s="217"/>
      <c r="PQF3" s="217"/>
      <c r="PQG3" s="217"/>
      <c r="PQH3" s="217"/>
      <c r="PQI3" s="217"/>
      <c r="PQJ3" s="217"/>
      <c r="PQK3" s="217"/>
      <c r="PQL3" s="217"/>
      <c r="PQM3" s="217"/>
      <c r="PQN3" s="217"/>
      <c r="PQO3" s="217"/>
      <c r="PQP3" s="217"/>
      <c r="PQQ3" s="217"/>
      <c r="PQR3" s="217"/>
      <c r="PQS3" s="217"/>
      <c r="PQT3" s="217"/>
      <c r="PQU3" s="217"/>
      <c r="PQV3" s="217"/>
      <c r="PQW3" s="217"/>
      <c r="PQX3" s="217"/>
      <c r="PQY3" s="217"/>
      <c r="PQZ3" s="217"/>
      <c r="PRA3" s="217"/>
      <c r="PRB3" s="217"/>
      <c r="PRC3" s="217"/>
      <c r="PRD3" s="217"/>
      <c r="PRE3" s="217"/>
      <c r="PRF3" s="217"/>
      <c r="PRG3" s="217"/>
      <c r="PRH3" s="217"/>
      <c r="PRI3" s="217"/>
      <c r="PRJ3" s="217"/>
      <c r="PRK3" s="217"/>
      <c r="PRL3" s="217"/>
      <c r="PRM3" s="217"/>
      <c r="PRN3" s="217"/>
      <c r="PRO3" s="217"/>
      <c r="PRP3" s="217"/>
      <c r="PRQ3" s="217"/>
      <c r="PRR3" s="217"/>
      <c r="PRS3" s="217"/>
      <c r="PRT3" s="217"/>
      <c r="PRU3" s="217"/>
      <c r="PRV3" s="217"/>
      <c r="PRW3" s="217"/>
      <c r="PRX3" s="217"/>
      <c r="PRY3" s="217"/>
      <c r="PRZ3" s="217"/>
      <c r="PSA3" s="217"/>
      <c r="PSB3" s="217"/>
      <c r="PSC3" s="217"/>
      <c r="PSD3" s="217"/>
      <c r="PSE3" s="217"/>
      <c r="PSF3" s="217"/>
      <c r="PSG3" s="217"/>
      <c r="PSH3" s="217"/>
      <c r="PSI3" s="217"/>
      <c r="PSJ3" s="217"/>
      <c r="PSK3" s="217"/>
      <c r="PSL3" s="217"/>
      <c r="PSM3" s="217"/>
      <c r="PSN3" s="217"/>
      <c r="PSO3" s="217"/>
      <c r="PSP3" s="217"/>
      <c r="PSQ3" s="217"/>
      <c r="PSR3" s="217"/>
      <c r="PSS3" s="217"/>
      <c r="PST3" s="217"/>
      <c r="PSU3" s="217"/>
      <c r="PSV3" s="217"/>
      <c r="PSW3" s="217"/>
      <c r="PSX3" s="217"/>
      <c r="PSY3" s="217"/>
      <c r="PSZ3" s="217"/>
      <c r="PTA3" s="217"/>
      <c r="PTB3" s="217"/>
      <c r="PTC3" s="217"/>
      <c r="PTD3" s="217"/>
      <c r="PTE3" s="217"/>
      <c r="PTF3" s="217"/>
      <c r="PTG3" s="217"/>
      <c r="PTH3" s="217"/>
      <c r="PTI3" s="217"/>
      <c r="PTJ3" s="217"/>
      <c r="PTK3" s="217"/>
      <c r="PTL3" s="217"/>
      <c r="PTM3" s="217"/>
      <c r="PTN3" s="217"/>
      <c r="PTO3" s="217"/>
      <c r="PTP3" s="217"/>
      <c r="PTQ3" s="217"/>
      <c r="PTR3" s="217"/>
      <c r="PTS3" s="217"/>
      <c r="PTT3" s="217"/>
      <c r="PTU3" s="217"/>
      <c r="PTV3" s="217"/>
      <c r="PTW3" s="217"/>
      <c r="PTX3" s="217"/>
      <c r="PTY3" s="217"/>
      <c r="PTZ3" s="217"/>
      <c r="PUA3" s="217"/>
      <c r="PUB3" s="217"/>
      <c r="PUC3" s="217"/>
      <c r="PUD3" s="217"/>
      <c r="PUE3" s="217"/>
      <c r="PUF3" s="217"/>
      <c r="PUG3" s="217"/>
      <c r="PUH3" s="217"/>
      <c r="PUI3" s="217"/>
      <c r="PUJ3" s="217"/>
      <c r="PUK3" s="217"/>
      <c r="PUL3" s="217"/>
      <c r="PUM3" s="217"/>
      <c r="PUN3" s="217"/>
      <c r="PUO3" s="217"/>
      <c r="PUP3" s="217"/>
      <c r="PUQ3" s="217"/>
      <c r="PUR3" s="217"/>
      <c r="PUS3" s="217"/>
      <c r="PUT3" s="217"/>
      <c r="PUU3" s="217"/>
      <c r="PUV3" s="217"/>
      <c r="PUW3" s="217"/>
      <c r="PUX3" s="217"/>
      <c r="PUY3" s="217"/>
      <c r="PUZ3" s="217"/>
      <c r="PVA3" s="217"/>
      <c r="PVB3" s="217"/>
      <c r="PVC3" s="217"/>
      <c r="PVD3" s="217"/>
      <c r="PVE3" s="217"/>
      <c r="PVF3" s="217"/>
      <c r="PVG3" s="217"/>
      <c r="PVH3" s="217"/>
      <c r="PVI3" s="217"/>
      <c r="PVJ3" s="217"/>
      <c r="PVK3" s="217"/>
      <c r="PVL3" s="217"/>
      <c r="PVM3" s="217"/>
      <c r="PVN3" s="217"/>
      <c r="PVO3" s="217"/>
      <c r="PVP3" s="217"/>
      <c r="PVQ3" s="217"/>
      <c r="PVR3" s="217"/>
      <c r="PVS3" s="217"/>
      <c r="PVT3" s="217"/>
      <c r="PVU3" s="217"/>
      <c r="PVV3" s="217"/>
      <c r="PVW3" s="217"/>
      <c r="PVX3" s="217"/>
      <c r="PVY3" s="217"/>
      <c r="PVZ3" s="217"/>
      <c r="PWA3" s="217"/>
      <c r="PWB3" s="217"/>
      <c r="PWC3" s="217"/>
      <c r="PWD3" s="217"/>
      <c r="PWE3" s="217"/>
      <c r="PWF3" s="217"/>
      <c r="PWG3" s="217"/>
      <c r="PWH3" s="217"/>
      <c r="PWI3" s="217"/>
      <c r="PWJ3" s="217"/>
      <c r="PWK3" s="217"/>
      <c r="PWL3" s="217"/>
      <c r="PWM3" s="217"/>
      <c r="PWN3" s="217"/>
      <c r="PWO3" s="217"/>
      <c r="PWP3" s="217"/>
      <c r="PWQ3" s="217"/>
      <c r="PWR3" s="217"/>
      <c r="PWS3" s="217"/>
      <c r="PWT3" s="217"/>
      <c r="PWU3" s="217"/>
      <c r="PWV3" s="217"/>
      <c r="PWW3" s="217"/>
      <c r="PWX3" s="217"/>
      <c r="PWY3" s="217"/>
      <c r="PWZ3" s="217"/>
      <c r="PXA3" s="217"/>
      <c r="PXB3" s="217"/>
      <c r="PXC3" s="217"/>
      <c r="PXD3" s="217"/>
      <c r="PXE3" s="217"/>
      <c r="PXF3" s="217"/>
      <c r="PXG3" s="217"/>
      <c r="PXH3" s="217"/>
      <c r="PXI3" s="217"/>
      <c r="PXJ3" s="217"/>
      <c r="PXK3" s="217"/>
      <c r="PXL3" s="217"/>
      <c r="PXM3" s="217"/>
      <c r="PXN3" s="217"/>
      <c r="PXO3" s="217"/>
      <c r="PXP3" s="217"/>
      <c r="PXQ3" s="217"/>
      <c r="PXR3" s="217"/>
      <c r="PXS3" s="217"/>
      <c r="PXT3" s="217"/>
      <c r="PXU3" s="217"/>
      <c r="PXV3" s="217"/>
      <c r="PXW3" s="217"/>
      <c r="PXX3" s="217"/>
      <c r="PXY3" s="217"/>
      <c r="PXZ3" s="217"/>
      <c r="PYA3" s="217"/>
      <c r="PYB3" s="217"/>
      <c r="PYC3" s="217"/>
      <c r="PYD3" s="217"/>
      <c r="PYE3" s="217"/>
      <c r="PYF3" s="217"/>
      <c r="PYG3" s="217"/>
      <c r="PYH3" s="217"/>
      <c r="PYI3" s="217"/>
      <c r="PYJ3" s="217"/>
      <c r="PYK3" s="217"/>
      <c r="PYL3" s="217"/>
      <c r="PYM3" s="217"/>
      <c r="PYN3" s="217"/>
      <c r="PYO3" s="217"/>
      <c r="PYP3" s="217"/>
      <c r="PYQ3" s="217"/>
      <c r="PYR3" s="217"/>
      <c r="PYS3" s="217"/>
      <c r="PYT3" s="217"/>
      <c r="PYU3" s="217"/>
      <c r="PYV3" s="217"/>
      <c r="PYW3" s="217"/>
      <c r="PYX3" s="217"/>
      <c r="PYY3" s="217"/>
      <c r="PYZ3" s="217"/>
      <c r="PZA3" s="217"/>
      <c r="PZB3" s="217"/>
      <c r="PZC3" s="217"/>
      <c r="PZD3" s="217"/>
      <c r="PZE3" s="217"/>
      <c r="PZF3" s="217"/>
      <c r="PZG3" s="217"/>
      <c r="PZH3" s="217"/>
      <c r="PZI3" s="217"/>
      <c r="PZJ3" s="217"/>
      <c r="PZK3" s="217"/>
      <c r="PZL3" s="217"/>
      <c r="PZM3" s="217"/>
      <c r="PZN3" s="217"/>
      <c r="PZO3" s="217"/>
      <c r="PZP3" s="217"/>
      <c r="PZQ3" s="217"/>
      <c r="PZR3" s="217"/>
      <c r="PZS3" s="217"/>
      <c r="PZT3" s="217"/>
      <c r="PZU3" s="217"/>
      <c r="PZV3" s="217"/>
      <c r="PZW3" s="217"/>
      <c r="PZX3" s="217"/>
      <c r="PZY3" s="217"/>
      <c r="PZZ3" s="217"/>
      <c r="QAA3" s="217"/>
      <c r="QAB3" s="217"/>
      <c r="QAC3" s="217"/>
      <c r="QAD3" s="217"/>
      <c r="QAE3" s="217"/>
      <c r="QAF3" s="217"/>
      <c r="QAG3" s="217"/>
      <c r="QAH3" s="217"/>
      <c r="QAI3" s="217"/>
      <c r="QAJ3" s="217"/>
      <c r="QAK3" s="217"/>
      <c r="QAL3" s="217"/>
      <c r="QAM3" s="217"/>
      <c r="QAN3" s="217"/>
      <c r="QAO3" s="217"/>
      <c r="QAP3" s="217"/>
      <c r="QAQ3" s="217"/>
      <c r="QAR3" s="217"/>
      <c r="QAS3" s="217"/>
      <c r="QAT3" s="217"/>
      <c r="QAU3" s="217"/>
      <c r="QAV3" s="217"/>
      <c r="QAW3" s="217"/>
      <c r="QAX3" s="217"/>
      <c r="QAY3" s="217"/>
      <c r="QAZ3" s="217"/>
      <c r="QBA3" s="217"/>
      <c r="QBB3" s="217"/>
      <c r="QBC3" s="217"/>
      <c r="QBD3" s="217"/>
      <c r="QBE3" s="217"/>
      <c r="QBF3" s="217"/>
      <c r="QBG3" s="217"/>
      <c r="QBH3" s="217"/>
      <c r="QBI3" s="217"/>
      <c r="QBJ3" s="217"/>
      <c r="QBK3" s="217"/>
      <c r="QBL3" s="217"/>
      <c r="QBM3" s="217"/>
      <c r="QBN3" s="217"/>
      <c r="QBO3" s="217"/>
      <c r="QBP3" s="217"/>
      <c r="QBQ3" s="217"/>
      <c r="QBR3" s="217"/>
      <c r="QBS3" s="217"/>
      <c r="QBT3" s="217"/>
      <c r="QBU3" s="217"/>
      <c r="QBV3" s="217"/>
      <c r="QBW3" s="217"/>
      <c r="QBX3" s="217"/>
      <c r="QBY3" s="217"/>
      <c r="QBZ3" s="217"/>
      <c r="QCA3" s="217"/>
      <c r="QCB3" s="217"/>
      <c r="QCC3" s="217"/>
      <c r="QCD3" s="217"/>
      <c r="QCE3" s="217"/>
      <c r="QCF3" s="217"/>
      <c r="QCG3" s="217"/>
      <c r="QCH3" s="217"/>
      <c r="QCI3" s="217"/>
      <c r="QCJ3" s="217"/>
      <c r="QCK3" s="217"/>
      <c r="QCL3" s="217"/>
      <c r="QCM3" s="217"/>
      <c r="QCN3" s="217"/>
      <c r="QCO3" s="217"/>
      <c r="QCP3" s="217"/>
      <c r="QCQ3" s="217"/>
      <c r="QCR3" s="217"/>
      <c r="QCS3" s="217"/>
      <c r="QCT3" s="217"/>
      <c r="QCU3" s="217"/>
      <c r="QCV3" s="217"/>
      <c r="QCW3" s="217"/>
      <c r="QCX3" s="217"/>
      <c r="QCY3" s="217"/>
      <c r="QCZ3" s="217"/>
      <c r="QDA3" s="217"/>
      <c r="QDB3" s="217"/>
      <c r="QDC3" s="217"/>
      <c r="QDD3" s="217"/>
      <c r="QDE3" s="217"/>
      <c r="QDF3" s="217"/>
      <c r="QDG3" s="217"/>
      <c r="QDH3" s="217"/>
      <c r="QDI3" s="217"/>
      <c r="QDJ3" s="217"/>
      <c r="QDK3" s="217"/>
      <c r="QDL3" s="217"/>
      <c r="QDM3" s="217"/>
      <c r="QDN3" s="217"/>
      <c r="QDO3" s="217"/>
      <c r="QDP3" s="217"/>
      <c r="QDQ3" s="217"/>
      <c r="QDR3" s="217"/>
      <c r="QDS3" s="217"/>
      <c r="QDT3" s="217"/>
      <c r="QDU3" s="217"/>
      <c r="QDV3" s="217"/>
      <c r="QDW3" s="217"/>
      <c r="QDX3" s="217"/>
      <c r="QDY3" s="217"/>
      <c r="QDZ3" s="217"/>
      <c r="QEA3" s="217"/>
      <c r="QEB3" s="217"/>
      <c r="QEC3" s="217"/>
      <c r="QED3" s="217"/>
      <c r="QEE3" s="217"/>
      <c r="QEF3" s="217"/>
      <c r="QEG3" s="217"/>
      <c r="QEH3" s="217"/>
      <c r="QEI3" s="217"/>
      <c r="QEJ3" s="217"/>
      <c r="QEK3" s="217"/>
      <c r="QEL3" s="217"/>
      <c r="QEM3" s="217"/>
      <c r="QEN3" s="217"/>
      <c r="QEO3" s="217"/>
      <c r="QEP3" s="217"/>
      <c r="QEQ3" s="217"/>
      <c r="QER3" s="217"/>
      <c r="QES3" s="217"/>
      <c r="QET3" s="217"/>
      <c r="QEU3" s="217"/>
      <c r="QEV3" s="217"/>
      <c r="QEW3" s="217"/>
      <c r="QEX3" s="217"/>
      <c r="QEY3" s="217"/>
      <c r="QEZ3" s="217"/>
      <c r="QFA3" s="217"/>
      <c r="QFB3" s="217"/>
      <c r="QFC3" s="217"/>
      <c r="QFD3" s="217"/>
      <c r="QFE3" s="217"/>
      <c r="QFF3" s="217"/>
      <c r="QFG3" s="217"/>
      <c r="QFH3" s="217"/>
      <c r="QFI3" s="217"/>
      <c r="QFJ3" s="217"/>
      <c r="QFK3" s="217"/>
      <c r="QFL3" s="217"/>
      <c r="QFM3" s="217"/>
      <c r="QFN3" s="217"/>
      <c r="QFO3" s="217"/>
      <c r="QFP3" s="217"/>
      <c r="QFQ3" s="217"/>
      <c r="QFR3" s="217"/>
      <c r="QFS3" s="217"/>
      <c r="QFT3" s="217"/>
      <c r="QFU3" s="217"/>
      <c r="QFV3" s="217"/>
      <c r="QFW3" s="217"/>
      <c r="QFX3" s="217"/>
      <c r="QFY3" s="217"/>
      <c r="QFZ3" s="217"/>
      <c r="QGA3" s="217"/>
      <c r="QGB3" s="217"/>
      <c r="QGC3" s="217"/>
      <c r="QGD3" s="217"/>
      <c r="QGE3" s="217"/>
      <c r="QGF3" s="217"/>
      <c r="QGG3" s="217"/>
      <c r="QGH3" s="217"/>
      <c r="QGI3" s="217"/>
      <c r="QGJ3" s="217"/>
      <c r="QGK3" s="217"/>
      <c r="QGL3" s="217"/>
      <c r="QGM3" s="217"/>
      <c r="QGN3" s="217"/>
      <c r="QGO3" s="217"/>
      <c r="QGP3" s="217"/>
      <c r="QGQ3" s="217"/>
      <c r="QGR3" s="217"/>
      <c r="QGS3" s="217"/>
      <c r="QGT3" s="217"/>
      <c r="QGU3" s="217"/>
      <c r="QGV3" s="217"/>
      <c r="QGW3" s="217"/>
      <c r="QGX3" s="217"/>
      <c r="QGY3" s="217"/>
      <c r="QGZ3" s="217"/>
      <c r="QHA3" s="217"/>
      <c r="QHB3" s="217"/>
      <c r="QHC3" s="217"/>
      <c r="QHD3" s="217"/>
      <c r="QHE3" s="217"/>
      <c r="QHF3" s="217"/>
      <c r="QHG3" s="217"/>
      <c r="QHH3" s="217"/>
      <c r="QHI3" s="217"/>
      <c r="QHJ3" s="217"/>
      <c r="QHK3" s="217"/>
      <c r="QHL3" s="217"/>
      <c r="QHM3" s="217"/>
      <c r="QHN3" s="217"/>
      <c r="QHO3" s="217"/>
      <c r="QHP3" s="217"/>
      <c r="QHQ3" s="217"/>
      <c r="QHR3" s="217"/>
      <c r="QHS3" s="217"/>
      <c r="QHT3" s="217"/>
      <c r="QHU3" s="217"/>
      <c r="QHV3" s="217"/>
      <c r="QHW3" s="217"/>
      <c r="QHX3" s="217"/>
      <c r="QHY3" s="217"/>
      <c r="QHZ3" s="217"/>
      <c r="QIA3" s="217"/>
      <c r="QIB3" s="217"/>
      <c r="QIC3" s="217"/>
      <c r="QID3" s="217"/>
      <c r="QIE3" s="217"/>
      <c r="QIF3" s="217"/>
      <c r="QIG3" s="217"/>
      <c r="QIH3" s="217"/>
      <c r="QII3" s="217"/>
      <c r="QIJ3" s="217"/>
      <c r="QIK3" s="217"/>
      <c r="QIL3" s="217"/>
      <c r="QIM3" s="217"/>
      <c r="QIN3" s="217"/>
      <c r="QIO3" s="217"/>
      <c r="QIP3" s="217"/>
      <c r="QIQ3" s="217"/>
      <c r="QIR3" s="217"/>
      <c r="QIS3" s="217"/>
      <c r="QIT3" s="217"/>
      <c r="QIU3" s="217"/>
      <c r="QIV3" s="217"/>
      <c r="QIW3" s="217"/>
      <c r="QIX3" s="217"/>
      <c r="QIY3" s="217"/>
      <c r="QIZ3" s="217"/>
      <c r="QJA3" s="217"/>
      <c r="QJB3" s="217"/>
      <c r="QJC3" s="217"/>
      <c r="QJD3" s="217"/>
      <c r="QJE3" s="217"/>
      <c r="QJF3" s="217"/>
      <c r="QJG3" s="217"/>
      <c r="QJH3" s="217"/>
      <c r="QJI3" s="217"/>
      <c r="QJJ3" s="217"/>
      <c r="QJK3" s="217"/>
      <c r="QJL3" s="217"/>
      <c r="QJM3" s="217"/>
      <c r="QJN3" s="217"/>
      <c r="QJO3" s="217"/>
      <c r="QJP3" s="217"/>
      <c r="QJQ3" s="217"/>
      <c r="QJR3" s="217"/>
      <c r="QJS3" s="217"/>
      <c r="QJT3" s="217"/>
      <c r="QJU3" s="217"/>
      <c r="QJV3" s="217"/>
      <c r="QJW3" s="217"/>
      <c r="QJX3" s="217"/>
      <c r="QJY3" s="217"/>
      <c r="QJZ3" s="217"/>
      <c r="QKA3" s="217"/>
      <c r="QKB3" s="217"/>
      <c r="QKC3" s="217"/>
      <c r="QKD3" s="217"/>
      <c r="QKE3" s="217"/>
      <c r="QKF3" s="217"/>
      <c r="QKG3" s="217"/>
      <c r="QKH3" s="217"/>
      <c r="QKI3" s="217"/>
      <c r="QKJ3" s="217"/>
      <c r="QKK3" s="217"/>
      <c r="QKL3" s="217"/>
      <c r="QKM3" s="217"/>
      <c r="QKN3" s="217"/>
      <c r="QKO3" s="217"/>
      <c r="QKP3" s="217"/>
      <c r="QKQ3" s="217"/>
      <c r="QKR3" s="217"/>
      <c r="QKS3" s="217"/>
      <c r="QKT3" s="217"/>
      <c r="QKU3" s="217"/>
      <c r="QKV3" s="217"/>
      <c r="QKW3" s="217"/>
      <c r="QKX3" s="217"/>
      <c r="QKY3" s="217"/>
      <c r="QKZ3" s="217"/>
      <c r="QLA3" s="217"/>
      <c r="QLB3" s="217"/>
      <c r="QLC3" s="217"/>
      <c r="QLD3" s="217"/>
      <c r="QLE3" s="217"/>
      <c r="QLF3" s="217"/>
      <c r="QLG3" s="217"/>
      <c r="QLH3" s="217"/>
      <c r="QLI3" s="217"/>
      <c r="QLJ3" s="217"/>
      <c r="QLK3" s="217"/>
      <c r="QLL3" s="217"/>
      <c r="QLM3" s="217"/>
      <c r="QLN3" s="217"/>
      <c r="QLO3" s="217"/>
      <c r="QLP3" s="217"/>
      <c r="QLQ3" s="217"/>
      <c r="QLR3" s="217"/>
      <c r="QLS3" s="217"/>
      <c r="QLT3" s="217"/>
      <c r="QLU3" s="217"/>
      <c r="QLV3" s="217"/>
      <c r="QLW3" s="217"/>
      <c r="QLX3" s="217"/>
      <c r="QLY3" s="217"/>
      <c r="QLZ3" s="217"/>
      <c r="QMA3" s="217"/>
      <c r="QMB3" s="217"/>
      <c r="QMC3" s="217"/>
      <c r="QMD3" s="217"/>
      <c r="QME3" s="217"/>
      <c r="QMF3" s="217"/>
      <c r="QMG3" s="217"/>
      <c r="QMH3" s="217"/>
      <c r="QMI3" s="217"/>
      <c r="QMJ3" s="217"/>
      <c r="QMK3" s="217"/>
      <c r="QML3" s="217"/>
      <c r="QMM3" s="217"/>
      <c r="QMN3" s="217"/>
      <c r="QMO3" s="217"/>
      <c r="QMP3" s="217"/>
      <c r="QMQ3" s="217"/>
      <c r="QMR3" s="217"/>
      <c r="QMS3" s="217"/>
      <c r="QMT3" s="217"/>
      <c r="QMU3" s="217"/>
      <c r="QMV3" s="217"/>
      <c r="QMW3" s="217"/>
      <c r="QMX3" s="217"/>
      <c r="QMY3" s="217"/>
      <c r="QMZ3" s="217"/>
      <c r="QNA3" s="217"/>
      <c r="QNB3" s="217"/>
      <c r="QNC3" s="217"/>
      <c r="QND3" s="217"/>
      <c r="QNE3" s="217"/>
      <c r="QNF3" s="217"/>
      <c r="QNG3" s="217"/>
      <c r="QNH3" s="217"/>
      <c r="QNI3" s="217"/>
      <c r="QNJ3" s="217"/>
      <c r="QNK3" s="217"/>
      <c r="QNL3" s="217"/>
      <c r="QNM3" s="217"/>
      <c r="QNN3" s="217"/>
      <c r="QNO3" s="217"/>
      <c r="QNP3" s="217"/>
      <c r="QNQ3" s="217"/>
      <c r="QNR3" s="217"/>
      <c r="QNS3" s="217"/>
      <c r="QNT3" s="217"/>
      <c r="QNU3" s="217"/>
      <c r="QNV3" s="217"/>
      <c r="QNW3" s="217"/>
      <c r="QNX3" s="217"/>
      <c r="QNY3" s="217"/>
      <c r="QNZ3" s="217"/>
      <c r="QOA3" s="217"/>
      <c r="QOB3" s="217"/>
      <c r="QOC3" s="217"/>
      <c r="QOD3" s="217"/>
      <c r="QOE3" s="217"/>
      <c r="QOF3" s="217"/>
      <c r="QOG3" s="217"/>
      <c r="QOH3" s="217"/>
      <c r="QOI3" s="217"/>
      <c r="QOJ3" s="217"/>
      <c r="QOK3" s="217"/>
      <c r="QOL3" s="217"/>
      <c r="QOM3" s="217"/>
      <c r="QON3" s="217"/>
      <c r="QOO3" s="217"/>
      <c r="QOP3" s="217"/>
      <c r="QOQ3" s="217"/>
      <c r="QOR3" s="217"/>
      <c r="QOS3" s="217"/>
      <c r="QOT3" s="217"/>
      <c r="QOU3" s="217"/>
      <c r="QOV3" s="217"/>
      <c r="QOW3" s="217"/>
      <c r="QOX3" s="217"/>
      <c r="QOY3" s="217"/>
      <c r="QOZ3" s="217"/>
      <c r="QPA3" s="217"/>
      <c r="QPB3" s="217"/>
      <c r="QPC3" s="217"/>
      <c r="QPD3" s="217"/>
      <c r="QPE3" s="217"/>
      <c r="QPF3" s="217"/>
      <c r="QPG3" s="217"/>
      <c r="QPH3" s="217"/>
      <c r="QPI3" s="217"/>
      <c r="QPJ3" s="217"/>
      <c r="QPK3" s="217"/>
      <c r="QPL3" s="217"/>
      <c r="QPM3" s="217"/>
      <c r="QPN3" s="217"/>
      <c r="QPO3" s="217"/>
      <c r="QPP3" s="217"/>
      <c r="QPQ3" s="217"/>
      <c r="QPR3" s="217"/>
      <c r="QPS3" s="217"/>
      <c r="QPT3" s="217"/>
      <c r="QPU3" s="217"/>
      <c r="QPV3" s="217"/>
      <c r="QPW3" s="217"/>
      <c r="QPX3" s="217"/>
      <c r="QPY3" s="217"/>
      <c r="QPZ3" s="217"/>
      <c r="QQA3" s="217"/>
      <c r="QQB3" s="217"/>
      <c r="QQC3" s="217"/>
      <c r="QQD3" s="217"/>
      <c r="QQE3" s="217"/>
      <c r="QQF3" s="217"/>
      <c r="QQG3" s="217"/>
      <c r="QQH3" s="217"/>
      <c r="QQI3" s="217"/>
      <c r="QQJ3" s="217"/>
      <c r="QQK3" s="217"/>
      <c r="QQL3" s="217"/>
      <c r="QQM3" s="217"/>
      <c r="QQN3" s="217"/>
      <c r="QQO3" s="217"/>
      <c r="QQP3" s="217"/>
      <c r="QQQ3" s="217"/>
      <c r="QQR3" s="217"/>
      <c r="QQS3" s="217"/>
      <c r="QQT3" s="217"/>
      <c r="QQU3" s="217"/>
      <c r="QQV3" s="217"/>
      <c r="QQW3" s="217"/>
      <c r="QQX3" s="217"/>
      <c r="QQY3" s="217"/>
      <c r="QQZ3" s="217"/>
      <c r="QRA3" s="217"/>
      <c r="QRB3" s="217"/>
      <c r="QRC3" s="217"/>
      <c r="QRD3" s="217"/>
      <c r="QRE3" s="217"/>
      <c r="QRF3" s="217"/>
      <c r="QRG3" s="217"/>
      <c r="QRH3" s="217"/>
      <c r="QRI3" s="217"/>
      <c r="QRJ3" s="217"/>
      <c r="QRK3" s="217"/>
      <c r="QRL3" s="217"/>
      <c r="QRM3" s="217"/>
      <c r="QRN3" s="217"/>
      <c r="QRO3" s="217"/>
      <c r="QRP3" s="217"/>
      <c r="QRQ3" s="217"/>
      <c r="QRR3" s="217"/>
      <c r="QRS3" s="217"/>
      <c r="QRT3" s="217"/>
      <c r="QRU3" s="217"/>
      <c r="QRV3" s="217"/>
      <c r="QRW3" s="217"/>
      <c r="QRX3" s="217"/>
      <c r="QRY3" s="217"/>
      <c r="QRZ3" s="217"/>
      <c r="QSA3" s="217"/>
      <c r="QSB3" s="217"/>
      <c r="QSC3" s="217"/>
      <c r="QSD3" s="217"/>
      <c r="QSE3" s="217"/>
      <c r="QSF3" s="217"/>
      <c r="QSG3" s="217"/>
      <c r="QSH3" s="217"/>
      <c r="QSI3" s="217"/>
      <c r="QSJ3" s="217"/>
      <c r="QSK3" s="217"/>
      <c r="QSL3" s="217"/>
      <c r="QSM3" s="217"/>
      <c r="QSN3" s="217"/>
      <c r="QSO3" s="217"/>
      <c r="QSP3" s="217"/>
      <c r="QSQ3" s="217"/>
      <c r="QSR3" s="217"/>
      <c r="QSS3" s="217"/>
      <c r="QST3" s="217"/>
      <c r="QSU3" s="217"/>
      <c r="QSV3" s="217"/>
      <c r="QSW3" s="217"/>
      <c r="QSX3" s="217"/>
      <c r="QSY3" s="217"/>
      <c r="QSZ3" s="217"/>
      <c r="QTA3" s="217"/>
      <c r="QTB3" s="217"/>
      <c r="QTC3" s="217"/>
      <c r="QTD3" s="217"/>
      <c r="QTE3" s="217"/>
      <c r="QTF3" s="217"/>
      <c r="QTG3" s="217"/>
      <c r="QTH3" s="217"/>
      <c r="QTI3" s="217"/>
      <c r="QTJ3" s="217"/>
      <c r="QTK3" s="217"/>
      <c r="QTL3" s="217"/>
      <c r="QTM3" s="217"/>
      <c r="QTN3" s="217"/>
      <c r="QTO3" s="217"/>
      <c r="QTP3" s="217"/>
      <c r="QTQ3" s="217"/>
      <c r="QTR3" s="217"/>
      <c r="QTS3" s="217"/>
      <c r="QTT3" s="217"/>
      <c r="QTU3" s="217"/>
      <c r="QTV3" s="217"/>
      <c r="QTW3" s="217"/>
      <c r="QTX3" s="217"/>
      <c r="QTY3" s="217"/>
      <c r="QTZ3" s="217"/>
      <c r="QUA3" s="217"/>
      <c r="QUB3" s="217"/>
      <c r="QUC3" s="217"/>
      <c r="QUD3" s="217"/>
      <c r="QUE3" s="217"/>
      <c r="QUF3" s="217"/>
      <c r="QUG3" s="217"/>
      <c r="QUH3" s="217"/>
      <c r="QUI3" s="217"/>
      <c r="QUJ3" s="217"/>
      <c r="QUK3" s="217"/>
      <c r="QUL3" s="217"/>
      <c r="QUM3" s="217"/>
      <c r="QUN3" s="217"/>
      <c r="QUO3" s="217"/>
      <c r="QUP3" s="217"/>
      <c r="QUQ3" s="217"/>
      <c r="QUR3" s="217"/>
      <c r="QUS3" s="217"/>
      <c r="QUT3" s="217"/>
      <c r="QUU3" s="217"/>
      <c r="QUV3" s="217"/>
      <c r="QUW3" s="217"/>
      <c r="QUX3" s="217"/>
      <c r="QUY3" s="217"/>
      <c r="QUZ3" s="217"/>
      <c r="QVA3" s="217"/>
      <c r="QVB3" s="217"/>
      <c r="QVC3" s="217"/>
      <c r="QVD3" s="217"/>
      <c r="QVE3" s="217"/>
      <c r="QVF3" s="217"/>
      <c r="QVG3" s="217"/>
      <c r="QVH3" s="217"/>
      <c r="QVI3" s="217"/>
      <c r="QVJ3" s="217"/>
      <c r="QVK3" s="217"/>
      <c r="QVL3" s="217"/>
      <c r="QVM3" s="217"/>
      <c r="QVN3" s="217"/>
      <c r="QVO3" s="217"/>
      <c r="QVP3" s="217"/>
      <c r="QVQ3" s="217"/>
      <c r="QVR3" s="217"/>
      <c r="QVS3" s="217"/>
      <c r="QVT3" s="217"/>
      <c r="QVU3" s="217"/>
      <c r="QVV3" s="217"/>
      <c r="QVW3" s="217"/>
      <c r="QVX3" s="217"/>
      <c r="QVY3" s="217"/>
      <c r="QVZ3" s="217"/>
      <c r="QWA3" s="217"/>
      <c r="QWB3" s="217"/>
      <c r="QWC3" s="217"/>
      <c r="QWD3" s="217"/>
      <c r="QWE3" s="217"/>
      <c r="QWF3" s="217"/>
      <c r="QWG3" s="217"/>
      <c r="QWH3" s="217"/>
      <c r="QWI3" s="217"/>
      <c r="QWJ3" s="217"/>
      <c r="QWK3" s="217"/>
      <c r="QWL3" s="217"/>
      <c r="QWM3" s="217"/>
      <c r="QWN3" s="217"/>
      <c r="QWO3" s="217"/>
      <c r="QWP3" s="217"/>
      <c r="QWQ3" s="217"/>
      <c r="QWR3" s="217"/>
      <c r="QWS3" s="217"/>
      <c r="QWT3" s="217"/>
      <c r="QWU3" s="217"/>
      <c r="QWV3" s="217"/>
      <c r="QWW3" s="217"/>
      <c r="QWX3" s="217"/>
      <c r="QWY3" s="217"/>
      <c r="QWZ3" s="217"/>
      <c r="QXA3" s="217"/>
      <c r="QXB3" s="217"/>
      <c r="QXC3" s="217"/>
      <c r="QXD3" s="217"/>
      <c r="QXE3" s="217"/>
      <c r="QXF3" s="217"/>
      <c r="QXG3" s="217"/>
      <c r="QXH3" s="217"/>
      <c r="QXI3" s="217"/>
      <c r="QXJ3" s="217"/>
      <c r="QXK3" s="217"/>
      <c r="QXL3" s="217"/>
      <c r="QXM3" s="217"/>
      <c r="QXN3" s="217"/>
      <c r="QXO3" s="217"/>
      <c r="QXP3" s="217"/>
      <c r="QXQ3" s="217"/>
      <c r="QXR3" s="217"/>
      <c r="QXS3" s="217"/>
      <c r="QXT3" s="217"/>
      <c r="QXU3" s="217"/>
      <c r="QXV3" s="217"/>
      <c r="QXW3" s="217"/>
      <c r="QXX3" s="217"/>
      <c r="QXY3" s="217"/>
      <c r="QXZ3" s="217"/>
      <c r="QYA3" s="217"/>
      <c r="QYB3" s="217"/>
      <c r="QYC3" s="217"/>
      <c r="QYD3" s="217"/>
      <c r="QYE3" s="217"/>
      <c r="QYF3" s="217"/>
      <c r="QYG3" s="217"/>
      <c r="QYH3" s="217"/>
      <c r="QYI3" s="217"/>
      <c r="QYJ3" s="217"/>
      <c r="QYK3" s="217"/>
      <c r="QYL3" s="217"/>
      <c r="QYM3" s="217"/>
      <c r="QYN3" s="217"/>
      <c r="QYO3" s="217"/>
      <c r="QYP3" s="217"/>
      <c r="QYQ3" s="217"/>
      <c r="QYR3" s="217"/>
      <c r="QYS3" s="217"/>
      <c r="QYT3" s="217"/>
      <c r="QYU3" s="217"/>
      <c r="QYV3" s="217"/>
      <c r="QYW3" s="217"/>
      <c r="QYX3" s="217"/>
      <c r="QYY3" s="217"/>
      <c r="QYZ3" s="217"/>
      <c r="QZA3" s="217"/>
      <c r="QZB3" s="217"/>
      <c r="QZC3" s="217"/>
      <c r="QZD3" s="217"/>
      <c r="QZE3" s="217"/>
      <c r="QZF3" s="217"/>
      <c r="QZG3" s="217"/>
      <c r="QZH3" s="217"/>
      <c r="QZI3" s="217"/>
      <c r="QZJ3" s="217"/>
      <c r="QZK3" s="217"/>
      <c r="QZL3" s="217"/>
      <c r="QZM3" s="217"/>
      <c r="QZN3" s="217"/>
      <c r="QZO3" s="217"/>
      <c r="QZP3" s="217"/>
      <c r="QZQ3" s="217"/>
      <c r="QZR3" s="217"/>
      <c r="QZS3" s="217"/>
      <c r="QZT3" s="217"/>
      <c r="QZU3" s="217"/>
      <c r="QZV3" s="217"/>
      <c r="QZW3" s="217"/>
      <c r="QZX3" s="217"/>
      <c r="QZY3" s="217"/>
      <c r="QZZ3" s="217"/>
      <c r="RAA3" s="217"/>
      <c r="RAB3" s="217"/>
      <c r="RAC3" s="217"/>
      <c r="RAD3" s="217"/>
      <c r="RAE3" s="217"/>
      <c r="RAF3" s="217"/>
      <c r="RAG3" s="217"/>
      <c r="RAH3" s="217"/>
      <c r="RAI3" s="217"/>
      <c r="RAJ3" s="217"/>
      <c r="RAK3" s="217"/>
      <c r="RAL3" s="217"/>
      <c r="RAM3" s="217"/>
      <c r="RAN3" s="217"/>
      <c r="RAO3" s="217"/>
      <c r="RAP3" s="217"/>
      <c r="RAQ3" s="217"/>
      <c r="RAR3" s="217"/>
      <c r="RAS3" s="217"/>
      <c r="RAT3" s="217"/>
      <c r="RAU3" s="217"/>
      <c r="RAV3" s="217"/>
      <c r="RAW3" s="217"/>
      <c r="RAX3" s="217"/>
      <c r="RAY3" s="217"/>
      <c r="RAZ3" s="217"/>
      <c r="RBA3" s="217"/>
      <c r="RBB3" s="217"/>
      <c r="RBC3" s="217"/>
      <c r="RBD3" s="217"/>
      <c r="RBE3" s="217"/>
      <c r="RBF3" s="217"/>
      <c r="RBG3" s="217"/>
      <c r="RBH3" s="217"/>
      <c r="RBI3" s="217"/>
      <c r="RBJ3" s="217"/>
      <c r="RBK3" s="217"/>
      <c r="RBL3" s="217"/>
      <c r="RBM3" s="217"/>
      <c r="RBN3" s="217"/>
      <c r="RBO3" s="217"/>
      <c r="RBP3" s="217"/>
      <c r="RBQ3" s="217"/>
      <c r="RBR3" s="217"/>
      <c r="RBS3" s="217"/>
      <c r="RBT3" s="217"/>
      <c r="RBU3" s="217"/>
      <c r="RBV3" s="217"/>
      <c r="RBW3" s="217"/>
      <c r="RBX3" s="217"/>
      <c r="RBY3" s="217"/>
      <c r="RBZ3" s="217"/>
      <c r="RCA3" s="217"/>
      <c r="RCB3" s="217"/>
      <c r="RCC3" s="217"/>
      <c r="RCD3" s="217"/>
      <c r="RCE3" s="217"/>
      <c r="RCF3" s="217"/>
      <c r="RCG3" s="217"/>
      <c r="RCH3" s="217"/>
      <c r="RCI3" s="217"/>
      <c r="RCJ3" s="217"/>
      <c r="RCK3" s="217"/>
      <c r="RCL3" s="217"/>
      <c r="RCM3" s="217"/>
      <c r="RCN3" s="217"/>
      <c r="RCO3" s="217"/>
      <c r="RCP3" s="217"/>
      <c r="RCQ3" s="217"/>
      <c r="RCR3" s="217"/>
      <c r="RCS3" s="217"/>
      <c r="RCT3" s="217"/>
      <c r="RCU3" s="217"/>
      <c r="RCV3" s="217"/>
      <c r="RCW3" s="217"/>
      <c r="RCX3" s="217"/>
      <c r="RCY3" s="217"/>
      <c r="RCZ3" s="217"/>
      <c r="RDA3" s="217"/>
      <c r="RDB3" s="217"/>
      <c r="RDC3" s="217"/>
      <c r="RDD3" s="217"/>
      <c r="RDE3" s="217"/>
      <c r="RDF3" s="217"/>
      <c r="RDG3" s="217"/>
      <c r="RDH3" s="217"/>
      <c r="RDI3" s="217"/>
      <c r="RDJ3" s="217"/>
      <c r="RDK3" s="217"/>
      <c r="RDL3" s="217"/>
      <c r="RDM3" s="217"/>
      <c r="RDN3" s="217"/>
      <c r="RDO3" s="217"/>
      <c r="RDP3" s="217"/>
      <c r="RDQ3" s="217"/>
      <c r="RDR3" s="217"/>
      <c r="RDS3" s="217"/>
      <c r="RDT3" s="217"/>
      <c r="RDU3" s="217"/>
      <c r="RDV3" s="217"/>
      <c r="RDW3" s="217"/>
      <c r="RDX3" s="217"/>
      <c r="RDY3" s="217"/>
      <c r="RDZ3" s="217"/>
      <c r="REA3" s="217"/>
      <c r="REB3" s="217"/>
      <c r="REC3" s="217"/>
      <c r="RED3" s="217"/>
      <c r="REE3" s="217"/>
      <c r="REF3" s="217"/>
      <c r="REG3" s="217"/>
      <c r="REH3" s="217"/>
      <c r="REI3" s="217"/>
      <c r="REJ3" s="217"/>
      <c r="REK3" s="217"/>
      <c r="REL3" s="217"/>
      <c r="REM3" s="217"/>
      <c r="REN3" s="217"/>
      <c r="REO3" s="217"/>
      <c r="REP3" s="217"/>
      <c r="REQ3" s="217"/>
      <c r="RER3" s="217"/>
      <c r="RES3" s="217"/>
      <c r="RET3" s="217"/>
      <c r="REU3" s="217"/>
      <c r="REV3" s="217"/>
      <c r="REW3" s="217"/>
      <c r="REX3" s="217"/>
      <c r="REY3" s="217"/>
      <c r="REZ3" s="217"/>
      <c r="RFA3" s="217"/>
      <c r="RFB3" s="217"/>
      <c r="RFC3" s="217"/>
      <c r="RFD3" s="217"/>
      <c r="RFE3" s="217"/>
      <c r="RFF3" s="217"/>
      <c r="RFG3" s="217"/>
      <c r="RFH3" s="217"/>
      <c r="RFI3" s="217"/>
      <c r="RFJ3" s="217"/>
      <c r="RFK3" s="217"/>
      <c r="RFL3" s="217"/>
      <c r="RFM3" s="217"/>
      <c r="RFN3" s="217"/>
      <c r="RFO3" s="217"/>
      <c r="RFP3" s="217"/>
      <c r="RFQ3" s="217"/>
      <c r="RFR3" s="217"/>
      <c r="RFS3" s="217"/>
      <c r="RFT3" s="217"/>
      <c r="RFU3" s="217"/>
      <c r="RFV3" s="217"/>
      <c r="RFW3" s="217"/>
      <c r="RFX3" s="217"/>
      <c r="RFY3" s="217"/>
      <c r="RFZ3" s="217"/>
      <c r="RGA3" s="217"/>
      <c r="RGB3" s="217"/>
      <c r="RGC3" s="217"/>
      <c r="RGD3" s="217"/>
      <c r="RGE3" s="217"/>
      <c r="RGF3" s="217"/>
      <c r="RGG3" s="217"/>
      <c r="RGH3" s="217"/>
      <c r="RGI3" s="217"/>
      <c r="RGJ3" s="217"/>
      <c r="RGK3" s="217"/>
      <c r="RGL3" s="217"/>
      <c r="RGM3" s="217"/>
      <c r="RGN3" s="217"/>
      <c r="RGO3" s="217"/>
      <c r="RGP3" s="217"/>
      <c r="RGQ3" s="217"/>
      <c r="RGR3" s="217"/>
      <c r="RGS3" s="217"/>
      <c r="RGT3" s="217"/>
      <c r="RGU3" s="217"/>
      <c r="RGV3" s="217"/>
      <c r="RGW3" s="217"/>
      <c r="RGX3" s="217"/>
      <c r="RGY3" s="217"/>
      <c r="RGZ3" s="217"/>
      <c r="RHA3" s="217"/>
      <c r="RHB3" s="217"/>
      <c r="RHC3" s="217"/>
      <c r="RHD3" s="217"/>
      <c r="RHE3" s="217"/>
      <c r="RHF3" s="217"/>
      <c r="RHG3" s="217"/>
      <c r="RHH3" s="217"/>
      <c r="RHI3" s="217"/>
      <c r="RHJ3" s="217"/>
      <c r="RHK3" s="217"/>
      <c r="RHL3" s="217"/>
      <c r="RHM3" s="217"/>
      <c r="RHN3" s="217"/>
      <c r="RHO3" s="217"/>
      <c r="RHP3" s="217"/>
      <c r="RHQ3" s="217"/>
      <c r="RHR3" s="217"/>
      <c r="RHS3" s="217"/>
      <c r="RHT3" s="217"/>
      <c r="RHU3" s="217"/>
      <c r="RHV3" s="217"/>
      <c r="RHW3" s="217"/>
      <c r="RHX3" s="217"/>
      <c r="RHY3" s="217"/>
      <c r="RHZ3" s="217"/>
      <c r="RIA3" s="217"/>
      <c r="RIB3" s="217"/>
      <c r="RIC3" s="217"/>
      <c r="RID3" s="217"/>
      <c r="RIE3" s="217"/>
      <c r="RIF3" s="217"/>
      <c r="RIG3" s="217"/>
      <c r="RIH3" s="217"/>
      <c r="RII3" s="217"/>
      <c r="RIJ3" s="217"/>
      <c r="RIK3" s="217"/>
      <c r="RIL3" s="217"/>
      <c r="RIM3" s="217"/>
      <c r="RIN3" s="217"/>
      <c r="RIO3" s="217"/>
      <c r="RIP3" s="217"/>
      <c r="RIQ3" s="217"/>
      <c r="RIR3" s="217"/>
      <c r="RIS3" s="217"/>
      <c r="RIT3" s="217"/>
      <c r="RIU3" s="217"/>
      <c r="RIV3" s="217"/>
      <c r="RIW3" s="217"/>
      <c r="RIX3" s="217"/>
      <c r="RIY3" s="217"/>
      <c r="RIZ3" s="217"/>
      <c r="RJA3" s="217"/>
      <c r="RJB3" s="217"/>
      <c r="RJC3" s="217"/>
      <c r="RJD3" s="217"/>
      <c r="RJE3" s="217"/>
      <c r="RJF3" s="217"/>
      <c r="RJG3" s="217"/>
      <c r="RJH3" s="217"/>
      <c r="RJI3" s="217"/>
      <c r="RJJ3" s="217"/>
      <c r="RJK3" s="217"/>
      <c r="RJL3" s="217"/>
      <c r="RJM3" s="217"/>
      <c r="RJN3" s="217"/>
      <c r="RJO3" s="217"/>
      <c r="RJP3" s="217"/>
      <c r="RJQ3" s="217"/>
      <c r="RJR3" s="217"/>
      <c r="RJS3" s="217"/>
      <c r="RJT3" s="217"/>
      <c r="RJU3" s="217"/>
      <c r="RJV3" s="217"/>
      <c r="RJW3" s="217"/>
      <c r="RJX3" s="217"/>
      <c r="RJY3" s="217"/>
      <c r="RJZ3" s="217"/>
      <c r="RKA3" s="217"/>
      <c r="RKB3" s="217"/>
      <c r="RKC3" s="217"/>
      <c r="RKD3" s="217"/>
      <c r="RKE3" s="217"/>
      <c r="RKF3" s="217"/>
      <c r="RKG3" s="217"/>
      <c r="RKH3" s="217"/>
      <c r="RKI3" s="217"/>
      <c r="RKJ3" s="217"/>
      <c r="RKK3" s="217"/>
      <c r="RKL3" s="217"/>
      <c r="RKM3" s="217"/>
      <c r="RKN3" s="217"/>
      <c r="RKO3" s="217"/>
      <c r="RKP3" s="217"/>
      <c r="RKQ3" s="217"/>
      <c r="RKR3" s="217"/>
      <c r="RKS3" s="217"/>
      <c r="RKT3" s="217"/>
      <c r="RKU3" s="217"/>
      <c r="RKV3" s="217"/>
      <c r="RKW3" s="217"/>
      <c r="RKX3" s="217"/>
      <c r="RKY3" s="217"/>
      <c r="RKZ3" s="217"/>
      <c r="RLA3" s="217"/>
      <c r="RLB3" s="217"/>
      <c r="RLC3" s="217"/>
      <c r="RLD3" s="217"/>
      <c r="RLE3" s="217"/>
      <c r="RLF3" s="217"/>
      <c r="RLG3" s="217"/>
      <c r="RLH3" s="217"/>
      <c r="RLI3" s="217"/>
      <c r="RLJ3" s="217"/>
      <c r="RLK3" s="217"/>
      <c r="RLL3" s="217"/>
      <c r="RLM3" s="217"/>
      <c r="RLN3" s="217"/>
      <c r="RLO3" s="217"/>
      <c r="RLP3" s="217"/>
      <c r="RLQ3" s="217"/>
      <c r="RLR3" s="217"/>
      <c r="RLS3" s="217"/>
      <c r="RLT3" s="217"/>
      <c r="RLU3" s="217"/>
      <c r="RLV3" s="217"/>
      <c r="RLW3" s="217"/>
      <c r="RLX3" s="217"/>
      <c r="RLY3" s="217"/>
      <c r="RLZ3" s="217"/>
      <c r="RMA3" s="217"/>
      <c r="RMB3" s="217"/>
      <c r="RMC3" s="217"/>
      <c r="RMD3" s="217"/>
      <c r="RME3" s="217"/>
      <c r="RMF3" s="217"/>
      <c r="RMG3" s="217"/>
      <c r="RMH3" s="217"/>
      <c r="RMI3" s="217"/>
      <c r="RMJ3" s="217"/>
      <c r="RMK3" s="217"/>
      <c r="RML3" s="217"/>
      <c r="RMM3" s="217"/>
      <c r="RMN3" s="217"/>
      <c r="RMO3" s="217"/>
      <c r="RMP3" s="217"/>
      <c r="RMQ3" s="217"/>
      <c r="RMR3" s="217"/>
      <c r="RMS3" s="217"/>
      <c r="RMT3" s="217"/>
      <c r="RMU3" s="217"/>
      <c r="RMV3" s="217"/>
      <c r="RMW3" s="217"/>
      <c r="RMX3" s="217"/>
      <c r="RMY3" s="217"/>
      <c r="RMZ3" s="217"/>
      <c r="RNA3" s="217"/>
      <c r="RNB3" s="217"/>
      <c r="RNC3" s="217"/>
      <c r="RND3" s="217"/>
      <c r="RNE3" s="217"/>
      <c r="RNF3" s="217"/>
      <c r="RNG3" s="217"/>
      <c r="RNH3" s="217"/>
      <c r="RNI3" s="217"/>
      <c r="RNJ3" s="217"/>
      <c r="RNK3" s="217"/>
      <c r="RNL3" s="217"/>
      <c r="RNM3" s="217"/>
      <c r="RNN3" s="217"/>
      <c r="RNO3" s="217"/>
      <c r="RNP3" s="217"/>
      <c r="RNQ3" s="217"/>
      <c r="RNR3" s="217"/>
      <c r="RNS3" s="217"/>
      <c r="RNT3" s="217"/>
      <c r="RNU3" s="217"/>
      <c r="RNV3" s="217"/>
      <c r="RNW3" s="217"/>
      <c r="RNX3" s="217"/>
      <c r="RNY3" s="217"/>
      <c r="RNZ3" s="217"/>
      <c r="ROA3" s="217"/>
      <c r="ROB3" s="217"/>
      <c r="ROC3" s="217"/>
      <c r="ROD3" s="217"/>
      <c r="ROE3" s="217"/>
      <c r="ROF3" s="217"/>
      <c r="ROG3" s="217"/>
      <c r="ROH3" s="217"/>
      <c r="ROI3" s="217"/>
      <c r="ROJ3" s="217"/>
      <c r="ROK3" s="217"/>
      <c r="ROL3" s="217"/>
      <c r="ROM3" s="217"/>
      <c r="RON3" s="217"/>
      <c r="ROO3" s="217"/>
      <c r="ROP3" s="217"/>
      <c r="ROQ3" s="217"/>
      <c r="ROR3" s="217"/>
      <c r="ROS3" s="217"/>
      <c r="ROT3" s="217"/>
      <c r="ROU3" s="217"/>
      <c r="ROV3" s="217"/>
      <c r="ROW3" s="217"/>
      <c r="ROX3" s="217"/>
      <c r="ROY3" s="217"/>
      <c r="ROZ3" s="217"/>
      <c r="RPA3" s="217"/>
      <c r="RPB3" s="217"/>
      <c r="RPC3" s="217"/>
      <c r="RPD3" s="217"/>
      <c r="RPE3" s="217"/>
      <c r="RPF3" s="217"/>
      <c r="RPG3" s="217"/>
      <c r="RPH3" s="217"/>
      <c r="RPI3" s="217"/>
      <c r="RPJ3" s="217"/>
      <c r="RPK3" s="217"/>
      <c r="RPL3" s="217"/>
      <c r="RPM3" s="217"/>
      <c r="RPN3" s="217"/>
      <c r="RPO3" s="217"/>
      <c r="RPP3" s="217"/>
      <c r="RPQ3" s="217"/>
      <c r="RPR3" s="217"/>
      <c r="RPS3" s="217"/>
      <c r="RPT3" s="217"/>
      <c r="RPU3" s="217"/>
      <c r="RPV3" s="217"/>
      <c r="RPW3" s="217"/>
      <c r="RPX3" s="217"/>
      <c r="RPY3" s="217"/>
      <c r="RPZ3" s="217"/>
      <c r="RQA3" s="217"/>
      <c r="RQB3" s="217"/>
      <c r="RQC3" s="217"/>
      <c r="RQD3" s="217"/>
      <c r="RQE3" s="217"/>
      <c r="RQF3" s="217"/>
      <c r="RQG3" s="217"/>
      <c r="RQH3" s="217"/>
      <c r="RQI3" s="217"/>
      <c r="RQJ3" s="217"/>
      <c r="RQK3" s="217"/>
      <c r="RQL3" s="217"/>
      <c r="RQM3" s="217"/>
      <c r="RQN3" s="217"/>
      <c r="RQO3" s="217"/>
      <c r="RQP3" s="217"/>
      <c r="RQQ3" s="217"/>
      <c r="RQR3" s="217"/>
      <c r="RQS3" s="217"/>
      <c r="RQT3" s="217"/>
      <c r="RQU3" s="217"/>
      <c r="RQV3" s="217"/>
      <c r="RQW3" s="217"/>
      <c r="RQX3" s="217"/>
      <c r="RQY3" s="217"/>
      <c r="RQZ3" s="217"/>
      <c r="RRA3" s="217"/>
      <c r="RRB3" s="217"/>
      <c r="RRC3" s="217"/>
      <c r="RRD3" s="217"/>
      <c r="RRE3" s="217"/>
      <c r="RRF3" s="217"/>
      <c r="RRG3" s="217"/>
      <c r="RRH3" s="217"/>
      <c r="RRI3" s="217"/>
      <c r="RRJ3" s="217"/>
      <c r="RRK3" s="217"/>
      <c r="RRL3" s="217"/>
      <c r="RRM3" s="217"/>
      <c r="RRN3" s="217"/>
      <c r="RRO3" s="217"/>
      <c r="RRP3" s="217"/>
      <c r="RRQ3" s="217"/>
      <c r="RRR3" s="217"/>
      <c r="RRS3" s="217"/>
      <c r="RRT3" s="217"/>
      <c r="RRU3" s="217"/>
      <c r="RRV3" s="217"/>
      <c r="RRW3" s="217"/>
      <c r="RRX3" s="217"/>
      <c r="RRY3" s="217"/>
      <c r="RRZ3" s="217"/>
      <c r="RSA3" s="217"/>
      <c r="RSB3" s="217"/>
      <c r="RSC3" s="217"/>
      <c r="RSD3" s="217"/>
      <c r="RSE3" s="217"/>
      <c r="RSF3" s="217"/>
      <c r="RSG3" s="217"/>
      <c r="RSH3" s="217"/>
      <c r="RSI3" s="217"/>
      <c r="RSJ3" s="217"/>
      <c r="RSK3" s="217"/>
      <c r="RSL3" s="217"/>
      <c r="RSM3" s="217"/>
      <c r="RSN3" s="217"/>
      <c r="RSO3" s="217"/>
      <c r="RSP3" s="217"/>
      <c r="RSQ3" s="217"/>
      <c r="RSR3" s="217"/>
      <c r="RSS3" s="217"/>
      <c r="RST3" s="217"/>
      <c r="RSU3" s="217"/>
      <c r="RSV3" s="217"/>
      <c r="RSW3" s="217"/>
      <c r="RSX3" s="217"/>
      <c r="RSY3" s="217"/>
      <c r="RSZ3" s="217"/>
      <c r="RTA3" s="217"/>
      <c r="RTB3" s="217"/>
      <c r="RTC3" s="217"/>
      <c r="RTD3" s="217"/>
      <c r="RTE3" s="217"/>
      <c r="RTF3" s="217"/>
      <c r="RTG3" s="217"/>
      <c r="RTH3" s="217"/>
      <c r="RTI3" s="217"/>
      <c r="RTJ3" s="217"/>
      <c r="RTK3" s="217"/>
      <c r="RTL3" s="217"/>
      <c r="RTM3" s="217"/>
      <c r="RTN3" s="217"/>
      <c r="RTO3" s="217"/>
      <c r="RTP3" s="217"/>
      <c r="RTQ3" s="217"/>
      <c r="RTR3" s="217"/>
      <c r="RTS3" s="217"/>
      <c r="RTT3" s="217"/>
      <c r="RTU3" s="217"/>
      <c r="RTV3" s="217"/>
      <c r="RTW3" s="217"/>
      <c r="RTX3" s="217"/>
      <c r="RTY3" s="217"/>
      <c r="RTZ3" s="217"/>
      <c r="RUA3" s="217"/>
      <c r="RUB3" s="217"/>
      <c r="RUC3" s="217"/>
      <c r="RUD3" s="217"/>
      <c r="RUE3" s="217"/>
      <c r="RUF3" s="217"/>
      <c r="RUG3" s="217"/>
      <c r="RUH3" s="217"/>
      <c r="RUI3" s="217"/>
      <c r="RUJ3" s="217"/>
      <c r="RUK3" s="217"/>
      <c r="RUL3" s="217"/>
      <c r="RUM3" s="217"/>
      <c r="RUN3" s="217"/>
      <c r="RUO3" s="217"/>
      <c r="RUP3" s="217"/>
      <c r="RUQ3" s="217"/>
      <c r="RUR3" s="217"/>
      <c r="RUS3" s="217"/>
      <c r="RUT3" s="217"/>
      <c r="RUU3" s="217"/>
      <c r="RUV3" s="217"/>
      <c r="RUW3" s="217"/>
      <c r="RUX3" s="217"/>
      <c r="RUY3" s="217"/>
      <c r="RUZ3" s="217"/>
      <c r="RVA3" s="217"/>
      <c r="RVB3" s="217"/>
      <c r="RVC3" s="217"/>
      <c r="RVD3" s="217"/>
      <c r="RVE3" s="217"/>
      <c r="RVF3" s="217"/>
      <c r="RVG3" s="217"/>
      <c r="RVH3" s="217"/>
      <c r="RVI3" s="217"/>
      <c r="RVJ3" s="217"/>
      <c r="RVK3" s="217"/>
      <c r="RVL3" s="217"/>
      <c r="RVM3" s="217"/>
      <c r="RVN3" s="217"/>
      <c r="RVO3" s="217"/>
      <c r="RVP3" s="217"/>
      <c r="RVQ3" s="217"/>
      <c r="RVR3" s="217"/>
      <c r="RVS3" s="217"/>
      <c r="RVT3" s="217"/>
      <c r="RVU3" s="217"/>
      <c r="RVV3" s="217"/>
      <c r="RVW3" s="217"/>
      <c r="RVX3" s="217"/>
      <c r="RVY3" s="217"/>
      <c r="RVZ3" s="217"/>
      <c r="RWA3" s="217"/>
      <c r="RWB3" s="217"/>
      <c r="RWC3" s="217"/>
      <c r="RWD3" s="217"/>
      <c r="RWE3" s="217"/>
      <c r="RWF3" s="217"/>
      <c r="RWG3" s="217"/>
      <c r="RWH3" s="217"/>
      <c r="RWI3" s="217"/>
      <c r="RWJ3" s="217"/>
      <c r="RWK3" s="217"/>
      <c r="RWL3" s="217"/>
      <c r="RWM3" s="217"/>
      <c r="RWN3" s="217"/>
      <c r="RWO3" s="217"/>
      <c r="RWP3" s="217"/>
      <c r="RWQ3" s="217"/>
      <c r="RWR3" s="217"/>
      <c r="RWS3" s="217"/>
      <c r="RWT3" s="217"/>
      <c r="RWU3" s="217"/>
      <c r="RWV3" s="217"/>
      <c r="RWW3" s="217"/>
      <c r="RWX3" s="217"/>
      <c r="RWY3" s="217"/>
      <c r="RWZ3" s="217"/>
      <c r="RXA3" s="217"/>
      <c r="RXB3" s="217"/>
      <c r="RXC3" s="217"/>
      <c r="RXD3" s="217"/>
      <c r="RXE3" s="217"/>
      <c r="RXF3" s="217"/>
      <c r="RXG3" s="217"/>
      <c r="RXH3" s="217"/>
      <c r="RXI3" s="217"/>
      <c r="RXJ3" s="217"/>
      <c r="RXK3" s="217"/>
      <c r="RXL3" s="217"/>
      <c r="RXM3" s="217"/>
      <c r="RXN3" s="217"/>
      <c r="RXO3" s="217"/>
      <c r="RXP3" s="217"/>
      <c r="RXQ3" s="217"/>
      <c r="RXR3" s="217"/>
      <c r="RXS3" s="217"/>
      <c r="RXT3" s="217"/>
      <c r="RXU3" s="217"/>
      <c r="RXV3" s="217"/>
      <c r="RXW3" s="217"/>
      <c r="RXX3" s="217"/>
      <c r="RXY3" s="217"/>
      <c r="RXZ3" s="217"/>
      <c r="RYA3" s="217"/>
      <c r="RYB3" s="217"/>
      <c r="RYC3" s="217"/>
      <c r="RYD3" s="217"/>
      <c r="RYE3" s="217"/>
      <c r="RYF3" s="217"/>
      <c r="RYG3" s="217"/>
      <c r="RYH3" s="217"/>
      <c r="RYI3" s="217"/>
      <c r="RYJ3" s="217"/>
      <c r="RYK3" s="217"/>
      <c r="RYL3" s="217"/>
      <c r="RYM3" s="217"/>
      <c r="RYN3" s="217"/>
      <c r="RYO3" s="217"/>
      <c r="RYP3" s="217"/>
      <c r="RYQ3" s="217"/>
      <c r="RYR3" s="217"/>
      <c r="RYS3" s="217"/>
      <c r="RYT3" s="217"/>
      <c r="RYU3" s="217"/>
      <c r="RYV3" s="217"/>
      <c r="RYW3" s="217"/>
      <c r="RYX3" s="217"/>
      <c r="RYY3" s="217"/>
      <c r="RYZ3" s="217"/>
      <c r="RZA3" s="217"/>
      <c r="RZB3" s="217"/>
      <c r="RZC3" s="217"/>
      <c r="RZD3" s="217"/>
      <c r="RZE3" s="217"/>
      <c r="RZF3" s="217"/>
      <c r="RZG3" s="217"/>
      <c r="RZH3" s="217"/>
      <c r="RZI3" s="217"/>
      <c r="RZJ3" s="217"/>
      <c r="RZK3" s="217"/>
      <c r="RZL3" s="217"/>
      <c r="RZM3" s="217"/>
      <c r="RZN3" s="217"/>
      <c r="RZO3" s="217"/>
      <c r="RZP3" s="217"/>
      <c r="RZQ3" s="217"/>
      <c r="RZR3" s="217"/>
      <c r="RZS3" s="217"/>
      <c r="RZT3" s="217"/>
      <c r="RZU3" s="217"/>
      <c r="RZV3" s="217"/>
      <c r="RZW3" s="217"/>
      <c r="RZX3" s="217"/>
      <c r="RZY3" s="217"/>
      <c r="RZZ3" s="217"/>
      <c r="SAA3" s="217"/>
      <c r="SAB3" s="217"/>
      <c r="SAC3" s="217"/>
      <c r="SAD3" s="217"/>
      <c r="SAE3" s="217"/>
      <c r="SAF3" s="217"/>
      <c r="SAG3" s="217"/>
      <c r="SAH3" s="217"/>
      <c r="SAI3" s="217"/>
      <c r="SAJ3" s="217"/>
      <c r="SAK3" s="217"/>
      <c r="SAL3" s="217"/>
      <c r="SAM3" s="217"/>
      <c r="SAN3" s="217"/>
      <c r="SAO3" s="217"/>
      <c r="SAP3" s="217"/>
      <c r="SAQ3" s="217"/>
      <c r="SAR3" s="217"/>
      <c r="SAS3" s="217"/>
      <c r="SAT3" s="217"/>
      <c r="SAU3" s="217"/>
      <c r="SAV3" s="217"/>
      <c r="SAW3" s="217"/>
      <c r="SAX3" s="217"/>
      <c r="SAY3" s="217"/>
      <c r="SAZ3" s="217"/>
      <c r="SBA3" s="217"/>
      <c r="SBB3" s="217"/>
      <c r="SBC3" s="217"/>
      <c r="SBD3" s="217"/>
      <c r="SBE3" s="217"/>
      <c r="SBF3" s="217"/>
      <c r="SBG3" s="217"/>
      <c r="SBH3" s="217"/>
      <c r="SBI3" s="217"/>
      <c r="SBJ3" s="217"/>
      <c r="SBK3" s="217"/>
      <c r="SBL3" s="217"/>
      <c r="SBM3" s="217"/>
      <c r="SBN3" s="217"/>
      <c r="SBO3" s="217"/>
      <c r="SBP3" s="217"/>
      <c r="SBQ3" s="217"/>
      <c r="SBR3" s="217"/>
      <c r="SBS3" s="217"/>
      <c r="SBT3" s="217"/>
      <c r="SBU3" s="217"/>
      <c r="SBV3" s="217"/>
      <c r="SBW3" s="217"/>
      <c r="SBX3" s="217"/>
      <c r="SBY3" s="217"/>
      <c r="SBZ3" s="217"/>
      <c r="SCA3" s="217"/>
      <c r="SCB3" s="217"/>
      <c r="SCC3" s="217"/>
      <c r="SCD3" s="217"/>
      <c r="SCE3" s="217"/>
      <c r="SCF3" s="217"/>
      <c r="SCG3" s="217"/>
      <c r="SCH3" s="217"/>
      <c r="SCI3" s="217"/>
      <c r="SCJ3" s="217"/>
      <c r="SCK3" s="217"/>
      <c r="SCL3" s="217"/>
      <c r="SCM3" s="217"/>
      <c r="SCN3" s="217"/>
      <c r="SCO3" s="217"/>
      <c r="SCP3" s="217"/>
      <c r="SCQ3" s="217"/>
      <c r="SCR3" s="217"/>
      <c r="SCS3" s="217"/>
      <c r="SCT3" s="217"/>
      <c r="SCU3" s="217"/>
      <c r="SCV3" s="217"/>
      <c r="SCW3" s="217"/>
      <c r="SCX3" s="217"/>
      <c r="SCY3" s="217"/>
      <c r="SCZ3" s="217"/>
      <c r="SDA3" s="217"/>
      <c r="SDB3" s="217"/>
      <c r="SDC3" s="217"/>
      <c r="SDD3" s="217"/>
      <c r="SDE3" s="217"/>
      <c r="SDF3" s="217"/>
      <c r="SDG3" s="217"/>
      <c r="SDH3" s="217"/>
      <c r="SDI3" s="217"/>
      <c r="SDJ3" s="217"/>
      <c r="SDK3" s="217"/>
      <c r="SDL3" s="217"/>
      <c r="SDM3" s="217"/>
      <c r="SDN3" s="217"/>
      <c r="SDO3" s="217"/>
      <c r="SDP3" s="217"/>
      <c r="SDQ3" s="217"/>
      <c r="SDR3" s="217"/>
      <c r="SDS3" s="217"/>
      <c r="SDT3" s="217"/>
      <c r="SDU3" s="217"/>
      <c r="SDV3" s="217"/>
      <c r="SDW3" s="217"/>
      <c r="SDX3" s="217"/>
      <c r="SDY3" s="217"/>
      <c r="SDZ3" s="217"/>
      <c r="SEA3" s="217"/>
      <c r="SEB3" s="217"/>
      <c r="SEC3" s="217"/>
      <c r="SED3" s="217"/>
      <c r="SEE3" s="217"/>
      <c r="SEF3" s="217"/>
      <c r="SEG3" s="217"/>
      <c r="SEH3" s="217"/>
      <c r="SEI3" s="217"/>
      <c r="SEJ3" s="217"/>
      <c r="SEK3" s="217"/>
      <c r="SEL3" s="217"/>
      <c r="SEM3" s="217"/>
      <c r="SEN3" s="217"/>
      <c r="SEO3" s="217"/>
      <c r="SEP3" s="217"/>
      <c r="SEQ3" s="217"/>
      <c r="SER3" s="217"/>
      <c r="SES3" s="217"/>
      <c r="SET3" s="217"/>
      <c r="SEU3" s="217"/>
      <c r="SEV3" s="217"/>
      <c r="SEW3" s="217"/>
      <c r="SEX3" s="217"/>
      <c r="SEY3" s="217"/>
      <c r="SEZ3" s="217"/>
      <c r="SFA3" s="217"/>
      <c r="SFB3" s="217"/>
      <c r="SFC3" s="217"/>
      <c r="SFD3" s="217"/>
      <c r="SFE3" s="217"/>
      <c r="SFF3" s="217"/>
      <c r="SFG3" s="217"/>
      <c r="SFH3" s="217"/>
      <c r="SFI3" s="217"/>
      <c r="SFJ3" s="217"/>
      <c r="SFK3" s="217"/>
      <c r="SFL3" s="217"/>
      <c r="SFM3" s="217"/>
      <c r="SFN3" s="217"/>
      <c r="SFO3" s="217"/>
      <c r="SFP3" s="217"/>
      <c r="SFQ3" s="217"/>
      <c r="SFR3" s="217"/>
      <c r="SFS3" s="217"/>
      <c r="SFT3" s="217"/>
      <c r="SFU3" s="217"/>
      <c r="SFV3" s="217"/>
      <c r="SFW3" s="217"/>
      <c r="SFX3" s="217"/>
      <c r="SFY3" s="217"/>
      <c r="SFZ3" s="217"/>
      <c r="SGA3" s="217"/>
      <c r="SGB3" s="217"/>
      <c r="SGC3" s="217"/>
      <c r="SGD3" s="217"/>
      <c r="SGE3" s="217"/>
      <c r="SGF3" s="217"/>
      <c r="SGG3" s="217"/>
      <c r="SGH3" s="217"/>
      <c r="SGI3" s="217"/>
      <c r="SGJ3" s="217"/>
      <c r="SGK3" s="217"/>
      <c r="SGL3" s="217"/>
      <c r="SGM3" s="217"/>
      <c r="SGN3" s="217"/>
      <c r="SGO3" s="217"/>
      <c r="SGP3" s="217"/>
      <c r="SGQ3" s="217"/>
      <c r="SGR3" s="217"/>
      <c r="SGS3" s="217"/>
      <c r="SGT3" s="217"/>
      <c r="SGU3" s="217"/>
      <c r="SGV3" s="217"/>
      <c r="SGW3" s="217"/>
      <c r="SGX3" s="217"/>
      <c r="SGY3" s="217"/>
      <c r="SGZ3" s="217"/>
      <c r="SHA3" s="217"/>
      <c r="SHB3" s="217"/>
      <c r="SHC3" s="217"/>
      <c r="SHD3" s="217"/>
      <c r="SHE3" s="217"/>
      <c r="SHF3" s="217"/>
      <c r="SHG3" s="217"/>
      <c r="SHH3" s="217"/>
      <c r="SHI3" s="217"/>
      <c r="SHJ3" s="217"/>
      <c r="SHK3" s="217"/>
      <c r="SHL3" s="217"/>
      <c r="SHM3" s="217"/>
      <c r="SHN3" s="217"/>
      <c r="SHO3" s="217"/>
      <c r="SHP3" s="217"/>
      <c r="SHQ3" s="217"/>
      <c r="SHR3" s="217"/>
      <c r="SHS3" s="217"/>
      <c r="SHT3" s="217"/>
      <c r="SHU3" s="217"/>
      <c r="SHV3" s="217"/>
      <c r="SHW3" s="217"/>
      <c r="SHX3" s="217"/>
      <c r="SHY3" s="217"/>
      <c r="SHZ3" s="217"/>
      <c r="SIA3" s="217"/>
      <c r="SIB3" s="217"/>
      <c r="SIC3" s="217"/>
      <c r="SID3" s="217"/>
      <c r="SIE3" s="217"/>
      <c r="SIF3" s="217"/>
      <c r="SIG3" s="217"/>
      <c r="SIH3" s="217"/>
      <c r="SII3" s="217"/>
      <c r="SIJ3" s="217"/>
      <c r="SIK3" s="217"/>
      <c r="SIL3" s="217"/>
      <c r="SIM3" s="217"/>
      <c r="SIN3" s="217"/>
      <c r="SIO3" s="217"/>
      <c r="SIP3" s="217"/>
      <c r="SIQ3" s="217"/>
      <c r="SIR3" s="217"/>
      <c r="SIS3" s="217"/>
      <c r="SIT3" s="217"/>
      <c r="SIU3" s="217"/>
      <c r="SIV3" s="217"/>
      <c r="SIW3" s="217"/>
      <c r="SIX3" s="217"/>
      <c r="SIY3" s="217"/>
      <c r="SIZ3" s="217"/>
      <c r="SJA3" s="217"/>
      <c r="SJB3" s="217"/>
      <c r="SJC3" s="217"/>
      <c r="SJD3" s="217"/>
      <c r="SJE3" s="217"/>
      <c r="SJF3" s="217"/>
      <c r="SJG3" s="217"/>
      <c r="SJH3" s="217"/>
      <c r="SJI3" s="217"/>
      <c r="SJJ3" s="217"/>
      <c r="SJK3" s="217"/>
      <c r="SJL3" s="217"/>
      <c r="SJM3" s="217"/>
      <c r="SJN3" s="217"/>
      <c r="SJO3" s="217"/>
      <c r="SJP3" s="217"/>
      <c r="SJQ3" s="217"/>
      <c r="SJR3" s="217"/>
      <c r="SJS3" s="217"/>
      <c r="SJT3" s="217"/>
      <c r="SJU3" s="217"/>
      <c r="SJV3" s="217"/>
      <c r="SJW3" s="217"/>
      <c r="SJX3" s="217"/>
      <c r="SJY3" s="217"/>
      <c r="SJZ3" s="217"/>
      <c r="SKA3" s="217"/>
      <c r="SKB3" s="217"/>
      <c r="SKC3" s="217"/>
      <c r="SKD3" s="217"/>
      <c r="SKE3" s="217"/>
      <c r="SKF3" s="217"/>
      <c r="SKG3" s="217"/>
      <c r="SKH3" s="217"/>
      <c r="SKI3" s="217"/>
      <c r="SKJ3" s="217"/>
      <c r="SKK3" s="217"/>
      <c r="SKL3" s="217"/>
      <c r="SKM3" s="217"/>
      <c r="SKN3" s="217"/>
      <c r="SKO3" s="217"/>
      <c r="SKP3" s="217"/>
      <c r="SKQ3" s="217"/>
      <c r="SKR3" s="217"/>
      <c r="SKS3" s="217"/>
      <c r="SKT3" s="217"/>
      <c r="SKU3" s="217"/>
      <c r="SKV3" s="217"/>
      <c r="SKW3" s="217"/>
      <c r="SKX3" s="217"/>
      <c r="SKY3" s="217"/>
      <c r="SKZ3" s="217"/>
      <c r="SLA3" s="217"/>
      <c r="SLB3" s="217"/>
      <c r="SLC3" s="217"/>
      <c r="SLD3" s="217"/>
      <c r="SLE3" s="217"/>
      <c r="SLF3" s="217"/>
      <c r="SLG3" s="217"/>
      <c r="SLH3" s="217"/>
      <c r="SLI3" s="217"/>
      <c r="SLJ3" s="217"/>
      <c r="SLK3" s="217"/>
      <c r="SLL3" s="217"/>
      <c r="SLM3" s="217"/>
      <c r="SLN3" s="217"/>
      <c r="SLO3" s="217"/>
      <c r="SLP3" s="217"/>
      <c r="SLQ3" s="217"/>
      <c r="SLR3" s="217"/>
      <c r="SLS3" s="217"/>
      <c r="SLT3" s="217"/>
      <c r="SLU3" s="217"/>
      <c r="SLV3" s="217"/>
      <c r="SLW3" s="217"/>
      <c r="SLX3" s="217"/>
      <c r="SLY3" s="217"/>
      <c r="SLZ3" s="217"/>
      <c r="SMA3" s="217"/>
      <c r="SMB3" s="217"/>
      <c r="SMC3" s="217"/>
      <c r="SMD3" s="217"/>
      <c r="SME3" s="217"/>
      <c r="SMF3" s="217"/>
      <c r="SMG3" s="217"/>
      <c r="SMH3" s="217"/>
      <c r="SMI3" s="217"/>
      <c r="SMJ3" s="217"/>
      <c r="SMK3" s="217"/>
      <c r="SML3" s="217"/>
      <c r="SMM3" s="217"/>
      <c r="SMN3" s="217"/>
      <c r="SMO3" s="217"/>
      <c r="SMP3" s="217"/>
      <c r="SMQ3" s="217"/>
      <c r="SMR3" s="217"/>
      <c r="SMS3" s="217"/>
      <c r="SMT3" s="217"/>
      <c r="SMU3" s="217"/>
      <c r="SMV3" s="217"/>
      <c r="SMW3" s="217"/>
      <c r="SMX3" s="217"/>
      <c r="SMY3" s="217"/>
      <c r="SMZ3" s="217"/>
      <c r="SNA3" s="217"/>
      <c r="SNB3" s="217"/>
      <c r="SNC3" s="217"/>
      <c r="SND3" s="217"/>
      <c r="SNE3" s="217"/>
      <c r="SNF3" s="217"/>
      <c r="SNG3" s="217"/>
      <c r="SNH3" s="217"/>
      <c r="SNI3" s="217"/>
      <c r="SNJ3" s="217"/>
      <c r="SNK3" s="217"/>
      <c r="SNL3" s="217"/>
      <c r="SNM3" s="217"/>
      <c r="SNN3" s="217"/>
      <c r="SNO3" s="217"/>
      <c r="SNP3" s="217"/>
      <c r="SNQ3" s="217"/>
      <c r="SNR3" s="217"/>
      <c r="SNS3" s="217"/>
      <c r="SNT3" s="217"/>
      <c r="SNU3" s="217"/>
      <c r="SNV3" s="217"/>
      <c r="SNW3" s="217"/>
      <c r="SNX3" s="217"/>
      <c r="SNY3" s="217"/>
      <c r="SNZ3" s="217"/>
      <c r="SOA3" s="217"/>
      <c r="SOB3" s="217"/>
      <c r="SOC3" s="217"/>
      <c r="SOD3" s="217"/>
      <c r="SOE3" s="217"/>
      <c r="SOF3" s="217"/>
      <c r="SOG3" s="217"/>
      <c r="SOH3" s="217"/>
      <c r="SOI3" s="217"/>
      <c r="SOJ3" s="217"/>
      <c r="SOK3" s="217"/>
      <c r="SOL3" s="217"/>
      <c r="SOM3" s="217"/>
      <c r="SON3" s="217"/>
      <c r="SOO3" s="217"/>
      <c r="SOP3" s="217"/>
      <c r="SOQ3" s="217"/>
      <c r="SOR3" s="217"/>
      <c r="SOS3" s="217"/>
      <c r="SOT3" s="217"/>
      <c r="SOU3" s="217"/>
      <c r="SOV3" s="217"/>
      <c r="SOW3" s="217"/>
      <c r="SOX3" s="217"/>
      <c r="SOY3" s="217"/>
      <c r="SOZ3" s="217"/>
      <c r="SPA3" s="217"/>
      <c r="SPB3" s="217"/>
      <c r="SPC3" s="217"/>
      <c r="SPD3" s="217"/>
      <c r="SPE3" s="217"/>
      <c r="SPF3" s="217"/>
      <c r="SPG3" s="217"/>
      <c r="SPH3" s="217"/>
      <c r="SPI3" s="217"/>
      <c r="SPJ3" s="217"/>
      <c r="SPK3" s="217"/>
      <c r="SPL3" s="217"/>
      <c r="SPM3" s="217"/>
      <c r="SPN3" s="217"/>
      <c r="SPO3" s="217"/>
      <c r="SPP3" s="217"/>
      <c r="SPQ3" s="217"/>
      <c r="SPR3" s="217"/>
      <c r="SPS3" s="217"/>
      <c r="SPT3" s="217"/>
      <c r="SPU3" s="217"/>
      <c r="SPV3" s="217"/>
      <c r="SPW3" s="217"/>
      <c r="SPX3" s="217"/>
      <c r="SPY3" s="217"/>
      <c r="SPZ3" s="217"/>
      <c r="SQA3" s="217"/>
      <c r="SQB3" s="217"/>
      <c r="SQC3" s="217"/>
      <c r="SQD3" s="217"/>
      <c r="SQE3" s="217"/>
      <c r="SQF3" s="217"/>
      <c r="SQG3" s="217"/>
      <c r="SQH3" s="217"/>
      <c r="SQI3" s="217"/>
      <c r="SQJ3" s="217"/>
      <c r="SQK3" s="217"/>
      <c r="SQL3" s="217"/>
      <c r="SQM3" s="217"/>
      <c r="SQN3" s="217"/>
      <c r="SQO3" s="217"/>
      <c r="SQP3" s="217"/>
      <c r="SQQ3" s="217"/>
      <c r="SQR3" s="217"/>
      <c r="SQS3" s="217"/>
      <c r="SQT3" s="217"/>
      <c r="SQU3" s="217"/>
      <c r="SQV3" s="217"/>
      <c r="SQW3" s="217"/>
      <c r="SQX3" s="217"/>
      <c r="SQY3" s="217"/>
      <c r="SQZ3" s="217"/>
      <c r="SRA3" s="217"/>
      <c r="SRB3" s="217"/>
      <c r="SRC3" s="217"/>
      <c r="SRD3" s="217"/>
      <c r="SRE3" s="217"/>
      <c r="SRF3" s="217"/>
      <c r="SRG3" s="217"/>
      <c r="SRH3" s="217"/>
      <c r="SRI3" s="217"/>
      <c r="SRJ3" s="217"/>
      <c r="SRK3" s="217"/>
      <c r="SRL3" s="217"/>
      <c r="SRM3" s="217"/>
      <c r="SRN3" s="217"/>
      <c r="SRO3" s="217"/>
      <c r="SRP3" s="217"/>
      <c r="SRQ3" s="217"/>
      <c r="SRR3" s="217"/>
      <c r="SRS3" s="217"/>
      <c r="SRT3" s="217"/>
      <c r="SRU3" s="217"/>
      <c r="SRV3" s="217"/>
      <c r="SRW3" s="217"/>
      <c r="SRX3" s="217"/>
      <c r="SRY3" s="217"/>
      <c r="SRZ3" s="217"/>
      <c r="SSA3" s="217"/>
      <c r="SSB3" s="217"/>
      <c r="SSC3" s="217"/>
      <c r="SSD3" s="217"/>
      <c r="SSE3" s="217"/>
      <c r="SSF3" s="217"/>
      <c r="SSG3" s="217"/>
      <c r="SSH3" s="217"/>
      <c r="SSI3" s="217"/>
      <c r="SSJ3" s="217"/>
      <c r="SSK3" s="217"/>
      <c r="SSL3" s="217"/>
      <c r="SSM3" s="217"/>
      <c r="SSN3" s="217"/>
      <c r="SSO3" s="217"/>
      <c r="SSP3" s="217"/>
      <c r="SSQ3" s="217"/>
      <c r="SSR3" s="217"/>
      <c r="SSS3" s="217"/>
      <c r="SST3" s="217"/>
      <c r="SSU3" s="217"/>
      <c r="SSV3" s="217"/>
      <c r="SSW3" s="217"/>
      <c r="SSX3" s="217"/>
      <c r="SSY3" s="217"/>
      <c r="SSZ3" s="217"/>
      <c r="STA3" s="217"/>
      <c r="STB3" s="217"/>
      <c r="STC3" s="217"/>
      <c r="STD3" s="217"/>
      <c r="STE3" s="217"/>
      <c r="STF3" s="217"/>
      <c r="STG3" s="217"/>
      <c r="STH3" s="217"/>
      <c r="STI3" s="217"/>
      <c r="STJ3" s="217"/>
      <c r="STK3" s="217"/>
      <c r="STL3" s="217"/>
      <c r="STM3" s="217"/>
      <c r="STN3" s="217"/>
      <c r="STO3" s="217"/>
      <c r="STP3" s="217"/>
      <c r="STQ3" s="217"/>
      <c r="STR3" s="217"/>
      <c r="STS3" s="217"/>
      <c r="STT3" s="217"/>
      <c r="STU3" s="217"/>
      <c r="STV3" s="217"/>
      <c r="STW3" s="217"/>
      <c r="STX3" s="217"/>
      <c r="STY3" s="217"/>
      <c r="STZ3" s="217"/>
      <c r="SUA3" s="217"/>
      <c r="SUB3" s="217"/>
      <c r="SUC3" s="217"/>
      <c r="SUD3" s="217"/>
      <c r="SUE3" s="217"/>
      <c r="SUF3" s="217"/>
      <c r="SUG3" s="217"/>
      <c r="SUH3" s="217"/>
      <c r="SUI3" s="217"/>
      <c r="SUJ3" s="217"/>
      <c r="SUK3" s="217"/>
      <c r="SUL3" s="217"/>
      <c r="SUM3" s="217"/>
      <c r="SUN3" s="217"/>
      <c r="SUO3" s="217"/>
      <c r="SUP3" s="217"/>
      <c r="SUQ3" s="217"/>
      <c r="SUR3" s="217"/>
      <c r="SUS3" s="217"/>
      <c r="SUT3" s="217"/>
      <c r="SUU3" s="217"/>
      <c r="SUV3" s="217"/>
      <c r="SUW3" s="217"/>
      <c r="SUX3" s="217"/>
      <c r="SUY3" s="217"/>
      <c r="SUZ3" s="217"/>
      <c r="SVA3" s="217"/>
      <c r="SVB3" s="217"/>
      <c r="SVC3" s="217"/>
      <c r="SVD3" s="217"/>
      <c r="SVE3" s="217"/>
      <c r="SVF3" s="217"/>
      <c r="SVG3" s="217"/>
      <c r="SVH3" s="217"/>
      <c r="SVI3" s="217"/>
      <c r="SVJ3" s="217"/>
      <c r="SVK3" s="217"/>
      <c r="SVL3" s="217"/>
      <c r="SVM3" s="217"/>
      <c r="SVN3" s="217"/>
      <c r="SVO3" s="217"/>
      <c r="SVP3" s="217"/>
      <c r="SVQ3" s="217"/>
      <c r="SVR3" s="217"/>
      <c r="SVS3" s="217"/>
      <c r="SVT3" s="217"/>
      <c r="SVU3" s="217"/>
      <c r="SVV3" s="217"/>
      <c r="SVW3" s="217"/>
      <c r="SVX3" s="217"/>
      <c r="SVY3" s="217"/>
      <c r="SVZ3" s="217"/>
      <c r="SWA3" s="217"/>
      <c r="SWB3" s="217"/>
      <c r="SWC3" s="217"/>
      <c r="SWD3" s="217"/>
      <c r="SWE3" s="217"/>
      <c r="SWF3" s="217"/>
      <c r="SWG3" s="217"/>
      <c r="SWH3" s="217"/>
      <c r="SWI3" s="217"/>
      <c r="SWJ3" s="217"/>
      <c r="SWK3" s="217"/>
      <c r="SWL3" s="217"/>
      <c r="SWM3" s="217"/>
      <c r="SWN3" s="217"/>
      <c r="SWO3" s="217"/>
      <c r="SWP3" s="217"/>
      <c r="SWQ3" s="217"/>
      <c r="SWR3" s="217"/>
      <c r="SWS3" s="217"/>
      <c r="SWT3" s="217"/>
      <c r="SWU3" s="217"/>
      <c r="SWV3" s="217"/>
      <c r="SWW3" s="217"/>
      <c r="SWX3" s="217"/>
      <c r="SWY3" s="217"/>
      <c r="SWZ3" s="217"/>
      <c r="SXA3" s="217"/>
      <c r="SXB3" s="217"/>
      <c r="SXC3" s="217"/>
      <c r="SXD3" s="217"/>
      <c r="SXE3" s="217"/>
      <c r="SXF3" s="217"/>
      <c r="SXG3" s="217"/>
      <c r="SXH3" s="217"/>
      <c r="SXI3" s="217"/>
      <c r="SXJ3" s="217"/>
      <c r="SXK3" s="217"/>
      <c r="SXL3" s="217"/>
      <c r="SXM3" s="217"/>
      <c r="SXN3" s="217"/>
      <c r="SXO3" s="217"/>
      <c r="SXP3" s="217"/>
      <c r="SXQ3" s="217"/>
      <c r="SXR3" s="217"/>
      <c r="SXS3" s="217"/>
      <c r="SXT3" s="217"/>
      <c r="SXU3" s="217"/>
      <c r="SXV3" s="217"/>
      <c r="SXW3" s="217"/>
      <c r="SXX3" s="217"/>
      <c r="SXY3" s="217"/>
      <c r="SXZ3" s="217"/>
      <c r="SYA3" s="217"/>
      <c r="SYB3" s="217"/>
      <c r="SYC3" s="217"/>
      <c r="SYD3" s="217"/>
      <c r="SYE3" s="217"/>
      <c r="SYF3" s="217"/>
      <c r="SYG3" s="217"/>
      <c r="SYH3" s="217"/>
      <c r="SYI3" s="217"/>
      <c r="SYJ3" s="217"/>
      <c r="SYK3" s="217"/>
      <c r="SYL3" s="217"/>
      <c r="SYM3" s="217"/>
      <c r="SYN3" s="217"/>
      <c r="SYO3" s="217"/>
      <c r="SYP3" s="217"/>
      <c r="SYQ3" s="217"/>
      <c r="SYR3" s="217"/>
      <c r="SYS3" s="217"/>
      <c r="SYT3" s="217"/>
      <c r="SYU3" s="217"/>
      <c r="SYV3" s="217"/>
      <c r="SYW3" s="217"/>
      <c r="SYX3" s="217"/>
      <c r="SYY3" s="217"/>
      <c r="SYZ3" s="217"/>
      <c r="SZA3" s="217"/>
      <c r="SZB3" s="217"/>
      <c r="SZC3" s="217"/>
      <c r="SZD3" s="217"/>
      <c r="SZE3" s="217"/>
      <c r="SZF3" s="217"/>
      <c r="SZG3" s="217"/>
      <c r="SZH3" s="217"/>
      <c r="SZI3" s="217"/>
      <c r="SZJ3" s="217"/>
      <c r="SZK3" s="217"/>
      <c r="SZL3" s="217"/>
      <c r="SZM3" s="217"/>
      <c r="SZN3" s="217"/>
      <c r="SZO3" s="217"/>
      <c r="SZP3" s="217"/>
      <c r="SZQ3" s="217"/>
      <c r="SZR3" s="217"/>
      <c r="SZS3" s="217"/>
      <c r="SZT3" s="217"/>
      <c r="SZU3" s="217"/>
      <c r="SZV3" s="217"/>
      <c r="SZW3" s="217"/>
      <c r="SZX3" s="217"/>
      <c r="SZY3" s="217"/>
      <c r="SZZ3" s="217"/>
      <c r="TAA3" s="217"/>
      <c r="TAB3" s="217"/>
      <c r="TAC3" s="217"/>
      <c r="TAD3" s="217"/>
      <c r="TAE3" s="217"/>
      <c r="TAF3" s="217"/>
      <c r="TAG3" s="217"/>
      <c r="TAH3" s="217"/>
      <c r="TAI3" s="217"/>
      <c r="TAJ3" s="217"/>
      <c r="TAK3" s="217"/>
      <c r="TAL3" s="217"/>
      <c r="TAM3" s="217"/>
      <c r="TAN3" s="217"/>
      <c r="TAO3" s="217"/>
      <c r="TAP3" s="217"/>
      <c r="TAQ3" s="217"/>
      <c r="TAR3" s="217"/>
      <c r="TAS3" s="217"/>
      <c r="TAT3" s="217"/>
      <c r="TAU3" s="217"/>
      <c r="TAV3" s="217"/>
      <c r="TAW3" s="217"/>
      <c r="TAX3" s="217"/>
      <c r="TAY3" s="217"/>
      <c r="TAZ3" s="217"/>
      <c r="TBA3" s="217"/>
      <c r="TBB3" s="217"/>
      <c r="TBC3" s="217"/>
      <c r="TBD3" s="217"/>
      <c r="TBE3" s="217"/>
      <c r="TBF3" s="217"/>
      <c r="TBG3" s="217"/>
      <c r="TBH3" s="217"/>
      <c r="TBI3" s="217"/>
      <c r="TBJ3" s="217"/>
      <c r="TBK3" s="217"/>
      <c r="TBL3" s="217"/>
      <c r="TBM3" s="217"/>
      <c r="TBN3" s="217"/>
      <c r="TBO3" s="217"/>
      <c r="TBP3" s="217"/>
      <c r="TBQ3" s="217"/>
      <c r="TBR3" s="217"/>
      <c r="TBS3" s="217"/>
      <c r="TBT3" s="217"/>
      <c r="TBU3" s="217"/>
      <c r="TBV3" s="217"/>
      <c r="TBW3" s="217"/>
      <c r="TBX3" s="217"/>
      <c r="TBY3" s="217"/>
      <c r="TBZ3" s="217"/>
      <c r="TCA3" s="217"/>
      <c r="TCB3" s="217"/>
      <c r="TCC3" s="217"/>
      <c r="TCD3" s="217"/>
      <c r="TCE3" s="217"/>
      <c r="TCF3" s="217"/>
      <c r="TCG3" s="217"/>
      <c r="TCH3" s="217"/>
      <c r="TCI3" s="217"/>
      <c r="TCJ3" s="217"/>
      <c r="TCK3" s="217"/>
      <c r="TCL3" s="217"/>
      <c r="TCM3" s="217"/>
      <c r="TCN3" s="217"/>
      <c r="TCO3" s="217"/>
      <c r="TCP3" s="217"/>
      <c r="TCQ3" s="217"/>
      <c r="TCR3" s="217"/>
      <c r="TCS3" s="217"/>
      <c r="TCT3" s="217"/>
      <c r="TCU3" s="217"/>
      <c r="TCV3" s="217"/>
      <c r="TCW3" s="217"/>
      <c r="TCX3" s="217"/>
      <c r="TCY3" s="217"/>
      <c r="TCZ3" s="217"/>
      <c r="TDA3" s="217"/>
      <c r="TDB3" s="217"/>
      <c r="TDC3" s="217"/>
      <c r="TDD3" s="217"/>
      <c r="TDE3" s="217"/>
      <c r="TDF3" s="217"/>
      <c r="TDG3" s="217"/>
      <c r="TDH3" s="217"/>
      <c r="TDI3" s="217"/>
      <c r="TDJ3" s="217"/>
      <c r="TDK3" s="217"/>
      <c r="TDL3" s="217"/>
      <c r="TDM3" s="217"/>
      <c r="TDN3" s="217"/>
      <c r="TDO3" s="217"/>
      <c r="TDP3" s="217"/>
      <c r="TDQ3" s="217"/>
      <c r="TDR3" s="217"/>
      <c r="TDS3" s="217"/>
      <c r="TDT3" s="217"/>
      <c r="TDU3" s="217"/>
      <c r="TDV3" s="217"/>
      <c r="TDW3" s="217"/>
      <c r="TDX3" s="217"/>
      <c r="TDY3" s="217"/>
      <c r="TDZ3" s="217"/>
      <c r="TEA3" s="217"/>
      <c r="TEB3" s="217"/>
      <c r="TEC3" s="217"/>
      <c r="TED3" s="217"/>
      <c r="TEE3" s="217"/>
      <c r="TEF3" s="217"/>
      <c r="TEG3" s="217"/>
      <c r="TEH3" s="217"/>
      <c r="TEI3" s="217"/>
      <c r="TEJ3" s="217"/>
      <c r="TEK3" s="217"/>
      <c r="TEL3" s="217"/>
      <c r="TEM3" s="217"/>
      <c r="TEN3" s="217"/>
      <c r="TEO3" s="217"/>
      <c r="TEP3" s="217"/>
      <c r="TEQ3" s="217"/>
      <c r="TER3" s="217"/>
      <c r="TES3" s="217"/>
      <c r="TET3" s="217"/>
      <c r="TEU3" s="217"/>
      <c r="TEV3" s="217"/>
      <c r="TEW3" s="217"/>
      <c r="TEX3" s="217"/>
      <c r="TEY3" s="217"/>
      <c r="TEZ3" s="217"/>
      <c r="TFA3" s="217"/>
      <c r="TFB3" s="217"/>
      <c r="TFC3" s="217"/>
      <c r="TFD3" s="217"/>
      <c r="TFE3" s="217"/>
      <c r="TFF3" s="217"/>
      <c r="TFG3" s="217"/>
      <c r="TFH3" s="217"/>
      <c r="TFI3" s="217"/>
      <c r="TFJ3" s="217"/>
      <c r="TFK3" s="217"/>
      <c r="TFL3" s="217"/>
      <c r="TFM3" s="217"/>
      <c r="TFN3" s="217"/>
      <c r="TFO3" s="217"/>
      <c r="TFP3" s="217"/>
      <c r="TFQ3" s="217"/>
      <c r="TFR3" s="217"/>
      <c r="TFS3" s="217"/>
      <c r="TFT3" s="217"/>
      <c r="TFU3" s="217"/>
      <c r="TFV3" s="217"/>
      <c r="TFW3" s="217"/>
      <c r="TFX3" s="217"/>
      <c r="TFY3" s="217"/>
      <c r="TFZ3" s="217"/>
      <c r="TGA3" s="217"/>
      <c r="TGB3" s="217"/>
      <c r="TGC3" s="217"/>
      <c r="TGD3" s="217"/>
      <c r="TGE3" s="217"/>
      <c r="TGF3" s="217"/>
      <c r="TGG3" s="217"/>
      <c r="TGH3" s="217"/>
      <c r="TGI3" s="217"/>
      <c r="TGJ3" s="217"/>
      <c r="TGK3" s="217"/>
      <c r="TGL3" s="217"/>
      <c r="TGM3" s="217"/>
      <c r="TGN3" s="217"/>
      <c r="TGO3" s="217"/>
      <c r="TGP3" s="217"/>
      <c r="TGQ3" s="217"/>
      <c r="TGR3" s="217"/>
      <c r="TGS3" s="217"/>
      <c r="TGT3" s="217"/>
      <c r="TGU3" s="217"/>
      <c r="TGV3" s="217"/>
      <c r="TGW3" s="217"/>
      <c r="TGX3" s="217"/>
      <c r="TGY3" s="217"/>
      <c r="TGZ3" s="217"/>
      <c r="THA3" s="217"/>
      <c r="THB3" s="217"/>
      <c r="THC3" s="217"/>
      <c r="THD3" s="217"/>
      <c r="THE3" s="217"/>
      <c r="THF3" s="217"/>
      <c r="THG3" s="217"/>
      <c r="THH3" s="217"/>
      <c r="THI3" s="217"/>
      <c r="THJ3" s="217"/>
      <c r="THK3" s="217"/>
      <c r="THL3" s="217"/>
      <c r="THM3" s="217"/>
      <c r="THN3" s="217"/>
      <c r="THO3" s="217"/>
      <c r="THP3" s="217"/>
      <c r="THQ3" s="217"/>
      <c r="THR3" s="217"/>
      <c r="THS3" s="217"/>
      <c r="THT3" s="217"/>
      <c r="THU3" s="217"/>
      <c r="THV3" s="217"/>
      <c r="THW3" s="217"/>
      <c r="THX3" s="217"/>
      <c r="THY3" s="217"/>
      <c r="THZ3" s="217"/>
      <c r="TIA3" s="217"/>
      <c r="TIB3" s="217"/>
      <c r="TIC3" s="217"/>
      <c r="TID3" s="217"/>
      <c r="TIE3" s="217"/>
      <c r="TIF3" s="217"/>
      <c r="TIG3" s="217"/>
      <c r="TIH3" s="217"/>
      <c r="TII3" s="217"/>
      <c r="TIJ3" s="217"/>
      <c r="TIK3" s="217"/>
      <c r="TIL3" s="217"/>
      <c r="TIM3" s="217"/>
      <c r="TIN3" s="217"/>
      <c r="TIO3" s="217"/>
      <c r="TIP3" s="217"/>
      <c r="TIQ3" s="217"/>
      <c r="TIR3" s="217"/>
      <c r="TIS3" s="217"/>
      <c r="TIT3" s="217"/>
      <c r="TIU3" s="217"/>
      <c r="TIV3" s="217"/>
      <c r="TIW3" s="217"/>
      <c r="TIX3" s="217"/>
      <c r="TIY3" s="217"/>
      <c r="TIZ3" s="217"/>
      <c r="TJA3" s="217"/>
      <c r="TJB3" s="217"/>
      <c r="TJC3" s="217"/>
      <c r="TJD3" s="217"/>
      <c r="TJE3" s="217"/>
      <c r="TJF3" s="217"/>
      <c r="TJG3" s="217"/>
      <c r="TJH3" s="217"/>
      <c r="TJI3" s="217"/>
      <c r="TJJ3" s="217"/>
      <c r="TJK3" s="217"/>
      <c r="TJL3" s="217"/>
      <c r="TJM3" s="217"/>
      <c r="TJN3" s="217"/>
      <c r="TJO3" s="217"/>
      <c r="TJP3" s="217"/>
      <c r="TJQ3" s="217"/>
      <c r="TJR3" s="217"/>
      <c r="TJS3" s="217"/>
      <c r="TJT3" s="217"/>
      <c r="TJU3" s="217"/>
      <c r="TJV3" s="217"/>
      <c r="TJW3" s="217"/>
      <c r="TJX3" s="217"/>
      <c r="TJY3" s="217"/>
      <c r="TJZ3" s="217"/>
      <c r="TKA3" s="217"/>
      <c r="TKB3" s="217"/>
      <c r="TKC3" s="217"/>
      <c r="TKD3" s="217"/>
      <c r="TKE3" s="217"/>
      <c r="TKF3" s="217"/>
      <c r="TKG3" s="217"/>
      <c r="TKH3" s="217"/>
      <c r="TKI3" s="217"/>
      <c r="TKJ3" s="217"/>
      <c r="TKK3" s="217"/>
      <c r="TKL3" s="217"/>
      <c r="TKM3" s="217"/>
      <c r="TKN3" s="217"/>
      <c r="TKO3" s="217"/>
      <c r="TKP3" s="217"/>
      <c r="TKQ3" s="217"/>
      <c r="TKR3" s="217"/>
      <c r="TKS3" s="217"/>
      <c r="TKT3" s="217"/>
      <c r="TKU3" s="217"/>
      <c r="TKV3" s="217"/>
      <c r="TKW3" s="217"/>
      <c r="TKX3" s="217"/>
      <c r="TKY3" s="217"/>
      <c r="TKZ3" s="217"/>
      <c r="TLA3" s="217"/>
      <c r="TLB3" s="217"/>
      <c r="TLC3" s="217"/>
      <c r="TLD3" s="217"/>
      <c r="TLE3" s="217"/>
      <c r="TLF3" s="217"/>
      <c r="TLG3" s="217"/>
      <c r="TLH3" s="217"/>
      <c r="TLI3" s="217"/>
      <c r="TLJ3" s="217"/>
      <c r="TLK3" s="217"/>
      <c r="TLL3" s="217"/>
      <c r="TLM3" s="217"/>
      <c r="TLN3" s="217"/>
      <c r="TLO3" s="217"/>
      <c r="TLP3" s="217"/>
      <c r="TLQ3" s="217"/>
      <c r="TLR3" s="217"/>
      <c r="TLS3" s="217"/>
      <c r="TLT3" s="217"/>
      <c r="TLU3" s="217"/>
      <c r="TLV3" s="217"/>
      <c r="TLW3" s="217"/>
      <c r="TLX3" s="217"/>
      <c r="TLY3" s="217"/>
      <c r="TLZ3" s="217"/>
      <c r="TMA3" s="217"/>
      <c r="TMB3" s="217"/>
      <c r="TMC3" s="217"/>
      <c r="TMD3" s="217"/>
      <c r="TME3" s="217"/>
      <c r="TMF3" s="217"/>
      <c r="TMG3" s="217"/>
      <c r="TMH3" s="217"/>
      <c r="TMI3" s="217"/>
      <c r="TMJ3" s="217"/>
      <c r="TMK3" s="217"/>
      <c r="TML3" s="217"/>
      <c r="TMM3" s="217"/>
      <c r="TMN3" s="217"/>
      <c r="TMO3" s="217"/>
      <c r="TMP3" s="217"/>
      <c r="TMQ3" s="217"/>
      <c r="TMR3" s="217"/>
      <c r="TMS3" s="217"/>
      <c r="TMT3" s="217"/>
      <c r="TMU3" s="217"/>
      <c r="TMV3" s="217"/>
      <c r="TMW3" s="217"/>
      <c r="TMX3" s="217"/>
      <c r="TMY3" s="217"/>
      <c r="TMZ3" s="217"/>
      <c r="TNA3" s="217"/>
      <c r="TNB3" s="217"/>
      <c r="TNC3" s="217"/>
      <c r="TND3" s="217"/>
      <c r="TNE3" s="217"/>
      <c r="TNF3" s="217"/>
      <c r="TNG3" s="217"/>
      <c r="TNH3" s="217"/>
      <c r="TNI3" s="217"/>
      <c r="TNJ3" s="217"/>
      <c r="TNK3" s="217"/>
      <c r="TNL3" s="217"/>
      <c r="TNM3" s="217"/>
      <c r="TNN3" s="217"/>
      <c r="TNO3" s="217"/>
      <c r="TNP3" s="217"/>
      <c r="TNQ3" s="217"/>
      <c r="TNR3" s="217"/>
      <c r="TNS3" s="217"/>
      <c r="TNT3" s="217"/>
      <c r="TNU3" s="217"/>
      <c r="TNV3" s="217"/>
      <c r="TNW3" s="217"/>
      <c r="TNX3" s="217"/>
      <c r="TNY3" s="217"/>
      <c r="TNZ3" s="217"/>
      <c r="TOA3" s="217"/>
      <c r="TOB3" s="217"/>
      <c r="TOC3" s="217"/>
      <c r="TOD3" s="217"/>
      <c r="TOE3" s="217"/>
      <c r="TOF3" s="217"/>
      <c r="TOG3" s="217"/>
      <c r="TOH3" s="217"/>
      <c r="TOI3" s="217"/>
      <c r="TOJ3" s="217"/>
      <c r="TOK3" s="217"/>
      <c r="TOL3" s="217"/>
      <c r="TOM3" s="217"/>
      <c r="TON3" s="217"/>
      <c r="TOO3" s="217"/>
      <c r="TOP3" s="217"/>
      <c r="TOQ3" s="217"/>
      <c r="TOR3" s="217"/>
      <c r="TOS3" s="217"/>
      <c r="TOT3" s="217"/>
      <c r="TOU3" s="217"/>
      <c r="TOV3" s="217"/>
      <c r="TOW3" s="217"/>
      <c r="TOX3" s="217"/>
      <c r="TOY3" s="217"/>
      <c r="TOZ3" s="217"/>
      <c r="TPA3" s="217"/>
      <c r="TPB3" s="217"/>
      <c r="TPC3" s="217"/>
      <c r="TPD3" s="217"/>
      <c r="TPE3" s="217"/>
      <c r="TPF3" s="217"/>
      <c r="TPG3" s="217"/>
      <c r="TPH3" s="217"/>
      <c r="TPI3" s="217"/>
      <c r="TPJ3" s="217"/>
      <c r="TPK3" s="217"/>
      <c r="TPL3" s="217"/>
      <c r="TPM3" s="217"/>
      <c r="TPN3" s="217"/>
      <c r="TPO3" s="217"/>
      <c r="TPP3" s="217"/>
      <c r="TPQ3" s="217"/>
      <c r="TPR3" s="217"/>
      <c r="TPS3" s="217"/>
      <c r="TPT3" s="217"/>
      <c r="TPU3" s="217"/>
      <c r="TPV3" s="217"/>
      <c r="TPW3" s="217"/>
      <c r="TPX3" s="217"/>
      <c r="TPY3" s="217"/>
      <c r="TPZ3" s="217"/>
      <c r="TQA3" s="217"/>
      <c r="TQB3" s="217"/>
      <c r="TQC3" s="217"/>
      <c r="TQD3" s="217"/>
      <c r="TQE3" s="217"/>
      <c r="TQF3" s="217"/>
      <c r="TQG3" s="217"/>
      <c r="TQH3" s="217"/>
      <c r="TQI3" s="217"/>
      <c r="TQJ3" s="217"/>
      <c r="TQK3" s="217"/>
      <c r="TQL3" s="217"/>
      <c r="TQM3" s="217"/>
      <c r="TQN3" s="217"/>
      <c r="TQO3" s="217"/>
      <c r="TQP3" s="217"/>
      <c r="TQQ3" s="217"/>
      <c r="TQR3" s="217"/>
      <c r="TQS3" s="217"/>
      <c r="TQT3" s="217"/>
      <c r="TQU3" s="217"/>
      <c r="TQV3" s="217"/>
      <c r="TQW3" s="217"/>
      <c r="TQX3" s="217"/>
      <c r="TQY3" s="217"/>
      <c r="TQZ3" s="217"/>
      <c r="TRA3" s="217"/>
      <c r="TRB3" s="217"/>
      <c r="TRC3" s="217"/>
      <c r="TRD3" s="217"/>
      <c r="TRE3" s="217"/>
      <c r="TRF3" s="217"/>
      <c r="TRG3" s="217"/>
      <c r="TRH3" s="217"/>
      <c r="TRI3" s="217"/>
      <c r="TRJ3" s="217"/>
      <c r="TRK3" s="217"/>
      <c r="TRL3" s="217"/>
      <c r="TRM3" s="217"/>
      <c r="TRN3" s="217"/>
      <c r="TRO3" s="217"/>
      <c r="TRP3" s="217"/>
      <c r="TRQ3" s="217"/>
      <c r="TRR3" s="217"/>
      <c r="TRS3" s="217"/>
      <c r="TRT3" s="217"/>
      <c r="TRU3" s="217"/>
      <c r="TRV3" s="217"/>
      <c r="TRW3" s="217"/>
      <c r="TRX3" s="217"/>
      <c r="TRY3" s="217"/>
      <c r="TRZ3" s="217"/>
      <c r="TSA3" s="217"/>
      <c r="TSB3" s="217"/>
      <c r="TSC3" s="217"/>
      <c r="TSD3" s="217"/>
      <c r="TSE3" s="217"/>
      <c r="TSF3" s="217"/>
      <c r="TSG3" s="217"/>
      <c r="TSH3" s="217"/>
      <c r="TSI3" s="217"/>
      <c r="TSJ3" s="217"/>
      <c r="TSK3" s="217"/>
      <c r="TSL3" s="217"/>
      <c r="TSM3" s="217"/>
      <c r="TSN3" s="217"/>
      <c r="TSO3" s="217"/>
      <c r="TSP3" s="217"/>
      <c r="TSQ3" s="217"/>
      <c r="TSR3" s="217"/>
      <c r="TSS3" s="217"/>
      <c r="TST3" s="217"/>
      <c r="TSU3" s="217"/>
      <c r="TSV3" s="217"/>
      <c r="TSW3" s="217"/>
      <c r="TSX3" s="217"/>
      <c r="TSY3" s="217"/>
      <c r="TSZ3" s="217"/>
      <c r="TTA3" s="217"/>
      <c r="TTB3" s="217"/>
      <c r="TTC3" s="217"/>
      <c r="TTD3" s="217"/>
      <c r="TTE3" s="217"/>
      <c r="TTF3" s="217"/>
      <c r="TTG3" s="217"/>
      <c r="TTH3" s="217"/>
      <c r="TTI3" s="217"/>
      <c r="TTJ3" s="217"/>
      <c r="TTK3" s="217"/>
      <c r="TTL3" s="217"/>
      <c r="TTM3" s="217"/>
      <c r="TTN3" s="217"/>
      <c r="TTO3" s="217"/>
      <c r="TTP3" s="217"/>
      <c r="TTQ3" s="217"/>
      <c r="TTR3" s="217"/>
      <c r="TTS3" s="217"/>
      <c r="TTT3" s="217"/>
      <c r="TTU3" s="217"/>
      <c r="TTV3" s="217"/>
      <c r="TTW3" s="217"/>
      <c r="TTX3" s="217"/>
      <c r="TTY3" s="217"/>
      <c r="TTZ3" s="217"/>
      <c r="TUA3" s="217"/>
      <c r="TUB3" s="217"/>
      <c r="TUC3" s="217"/>
      <c r="TUD3" s="217"/>
      <c r="TUE3" s="217"/>
      <c r="TUF3" s="217"/>
      <c r="TUG3" s="217"/>
      <c r="TUH3" s="217"/>
      <c r="TUI3" s="217"/>
      <c r="TUJ3" s="217"/>
      <c r="TUK3" s="217"/>
      <c r="TUL3" s="217"/>
      <c r="TUM3" s="217"/>
      <c r="TUN3" s="217"/>
      <c r="TUO3" s="217"/>
      <c r="TUP3" s="217"/>
      <c r="TUQ3" s="217"/>
      <c r="TUR3" s="217"/>
      <c r="TUS3" s="217"/>
      <c r="TUT3" s="217"/>
      <c r="TUU3" s="217"/>
      <c r="TUV3" s="217"/>
      <c r="TUW3" s="217"/>
      <c r="TUX3" s="217"/>
      <c r="TUY3" s="217"/>
      <c r="TUZ3" s="217"/>
      <c r="TVA3" s="217"/>
      <c r="TVB3" s="217"/>
      <c r="TVC3" s="217"/>
      <c r="TVD3" s="217"/>
      <c r="TVE3" s="217"/>
      <c r="TVF3" s="217"/>
      <c r="TVG3" s="217"/>
      <c r="TVH3" s="217"/>
      <c r="TVI3" s="217"/>
      <c r="TVJ3" s="217"/>
      <c r="TVK3" s="217"/>
      <c r="TVL3" s="217"/>
      <c r="TVM3" s="217"/>
      <c r="TVN3" s="217"/>
      <c r="TVO3" s="217"/>
      <c r="TVP3" s="217"/>
      <c r="TVQ3" s="217"/>
      <c r="TVR3" s="217"/>
      <c r="TVS3" s="217"/>
      <c r="TVT3" s="217"/>
      <c r="TVU3" s="217"/>
      <c r="TVV3" s="217"/>
      <c r="TVW3" s="217"/>
      <c r="TVX3" s="217"/>
      <c r="TVY3" s="217"/>
      <c r="TVZ3" s="217"/>
      <c r="TWA3" s="217"/>
      <c r="TWB3" s="217"/>
      <c r="TWC3" s="217"/>
      <c r="TWD3" s="217"/>
      <c r="TWE3" s="217"/>
      <c r="TWF3" s="217"/>
      <c r="TWG3" s="217"/>
      <c r="TWH3" s="217"/>
      <c r="TWI3" s="217"/>
      <c r="TWJ3" s="217"/>
      <c r="TWK3" s="217"/>
      <c r="TWL3" s="217"/>
      <c r="TWM3" s="217"/>
      <c r="TWN3" s="217"/>
      <c r="TWO3" s="217"/>
      <c r="TWP3" s="217"/>
      <c r="TWQ3" s="217"/>
      <c r="TWR3" s="217"/>
      <c r="TWS3" s="217"/>
      <c r="TWT3" s="217"/>
      <c r="TWU3" s="217"/>
      <c r="TWV3" s="217"/>
      <c r="TWW3" s="217"/>
      <c r="TWX3" s="217"/>
      <c r="TWY3" s="217"/>
      <c r="TWZ3" s="217"/>
      <c r="TXA3" s="217"/>
      <c r="TXB3" s="217"/>
      <c r="TXC3" s="217"/>
      <c r="TXD3" s="217"/>
      <c r="TXE3" s="217"/>
      <c r="TXF3" s="217"/>
      <c r="TXG3" s="217"/>
      <c r="TXH3" s="217"/>
      <c r="TXI3" s="217"/>
      <c r="TXJ3" s="217"/>
      <c r="TXK3" s="217"/>
      <c r="TXL3" s="217"/>
      <c r="TXM3" s="217"/>
      <c r="TXN3" s="217"/>
      <c r="TXO3" s="217"/>
      <c r="TXP3" s="217"/>
      <c r="TXQ3" s="217"/>
      <c r="TXR3" s="217"/>
      <c r="TXS3" s="217"/>
      <c r="TXT3" s="217"/>
      <c r="TXU3" s="217"/>
      <c r="TXV3" s="217"/>
      <c r="TXW3" s="217"/>
      <c r="TXX3" s="217"/>
      <c r="TXY3" s="217"/>
      <c r="TXZ3" s="217"/>
      <c r="TYA3" s="217"/>
      <c r="TYB3" s="217"/>
      <c r="TYC3" s="217"/>
      <c r="TYD3" s="217"/>
      <c r="TYE3" s="217"/>
      <c r="TYF3" s="217"/>
      <c r="TYG3" s="217"/>
      <c r="TYH3" s="217"/>
      <c r="TYI3" s="217"/>
      <c r="TYJ3" s="217"/>
      <c r="TYK3" s="217"/>
      <c r="TYL3" s="217"/>
      <c r="TYM3" s="217"/>
      <c r="TYN3" s="217"/>
      <c r="TYO3" s="217"/>
      <c r="TYP3" s="217"/>
      <c r="TYQ3" s="217"/>
      <c r="TYR3" s="217"/>
      <c r="TYS3" s="217"/>
      <c r="TYT3" s="217"/>
      <c r="TYU3" s="217"/>
      <c r="TYV3" s="217"/>
      <c r="TYW3" s="217"/>
      <c r="TYX3" s="217"/>
      <c r="TYY3" s="217"/>
      <c r="TYZ3" s="217"/>
      <c r="TZA3" s="217"/>
      <c r="TZB3" s="217"/>
      <c r="TZC3" s="217"/>
      <c r="TZD3" s="217"/>
      <c r="TZE3" s="217"/>
      <c r="TZF3" s="217"/>
      <c r="TZG3" s="217"/>
      <c r="TZH3" s="217"/>
      <c r="TZI3" s="217"/>
      <c r="TZJ3" s="217"/>
      <c r="TZK3" s="217"/>
      <c r="TZL3" s="217"/>
      <c r="TZM3" s="217"/>
      <c r="TZN3" s="217"/>
      <c r="TZO3" s="217"/>
      <c r="TZP3" s="217"/>
      <c r="TZQ3" s="217"/>
      <c r="TZR3" s="217"/>
      <c r="TZS3" s="217"/>
      <c r="TZT3" s="217"/>
      <c r="TZU3" s="217"/>
      <c r="TZV3" s="217"/>
      <c r="TZW3" s="217"/>
      <c r="TZX3" s="217"/>
      <c r="TZY3" s="217"/>
      <c r="TZZ3" s="217"/>
      <c r="UAA3" s="217"/>
      <c r="UAB3" s="217"/>
      <c r="UAC3" s="217"/>
      <c r="UAD3" s="217"/>
      <c r="UAE3" s="217"/>
      <c r="UAF3" s="217"/>
      <c r="UAG3" s="217"/>
      <c r="UAH3" s="217"/>
      <c r="UAI3" s="217"/>
      <c r="UAJ3" s="217"/>
      <c r="UAK3" s="217"/>
      <c r="UAL3" s="217"/>
      <c r="UAM3" s="217"/>
      <c r="UAN3" s="217"/>
      <c r="UAO3" s="217"/>
      <c r="UAP3" s="217"/>
      <c r="UAQ3" s="217"/>
      <c r="UAR3" s="217"/>
      <c r="UAS3" s="217"/>
      <c r="UAT3" s="217"/>
      <c r="UAU3" s="217"/>
      <c r="UAV3" s="217"/>
      <c r="UAW3" s="217"/>
      <c r="UAX3" s="217"/>
      <c r="UAY3" s="217"/>
      <c r="UAZ3" s="217"/>
      <c r="UBA3" s="217"/>
      <c r="UBB3" s="217"/>
      <c r="UBC3" s="217"/>
      <c r="UBD3" s="217"/>
      <c r="UBE3" s="217"/>
      <c r="UBF3" s="217"/>
      <c r="UBG3" s="217"/>
      <c r="UBH3" s="217"/>
      <c r="UBI3" s="217"/>
      <c r="UBJ3" s="217"/>
      <c r="UBK3" s="217"/>
      <c r="UBL3" s="217"/>
      <c r="UBM3" s="217"/>
      <c r="UBN3" s="217"/>
      <c r="UBO3" s="217"/>
      <c r="UBP3" s="217"/>
      <c r="UBQ3" s="217"/>
      <c r="UBR3" s="217"/>
      <c r="UBS3" s="217"/>
      <c r="UBT3" s="217"/>
      <c r="UBU3" s="217"/>
      <c r="UBV3" s="217"/>
      <c r="UBW3" s="217"/>
      <c r="UBX3" s="217"/>
      <c r="UBY3" s="217"/>
      <c r="UBZ3" s="217"/>
      <c r="UCA3" s="217"/>
      <c r="UCB3" s="217"/>
      <c r="UCC3" s="217"/>
      <c r="UCD3" s="217"/>
      <c r="UCE3" s="217"/>
      <c r="UCF3" s="217"/>
      <c r="UCG3" s="217"/>
      <c r="UCH3" s="217"/>
      <c r="UCI3" s="217"/>
      <c r="UCJ3" s="217"/>
      <c r="UCK3" s="217"/>
      <c r="UCL3" s="217"/>
      <c r="UCM3" s="217"/>
      <c r="UCN3" s="217"/>
      <c r="UCO3" s="217"/>
      <c r="UCP3" s="217"/>
      <c r="UCQ3" s="217"/>
      <c r="UCR3" s="217"/>
      <c r="UCS3" s="217"/>
      <c r="UCT3" s="217"/>
      <c r="UCU3" s="217"/>
      <c r="UCV3" s="217"/>
      <c r="UCW3" s="217"/>
      <c r="UCX3" s="217"/>
      <c r="UCY3" s="217"/>
      <c r="UCZ3" s="217"/>
      <c r="UDA3" s="217"/>
      <c r="UDB3" s="217"/>
      <c r="UDC3" s="217"/>
      <c r="UDD3" s="217"/>
      <c r="UDE3" s="217"/>
      <c r="UDF3" s="217"/>
      <c r="UDG3" s="217"/>
      <c r="UDH3" s="217"/>
      <c r="UDI3" s="217"/>
      <c r="UDJ3" s="217"/>
      <c r="UDK3" s="217"/>
      <c r="UDL3" s="217"/>
      <c r="UDM3" s="217"/>
      <c r="UDN3" s="217"/>
      <c r="UDO3" s="217"/>
      <c r="UDP3" s="217"/>
      <c r="UDQ3" s="217"/>
      <c r="UDR3" s="217"/>
      <c r="UDS3" s="217"/>
      <c r="UDT3" s="217"/>
      <c r="UDU3" s="217"/>
      <c r="UDV3" s="217"/>
      <c r="UDW3" s="217"/>
      <c r="UDX3" s="217"/>
      <c r="UDY3" s="217"/>
      <c r="UDZ3" s="217"/>
      <c r="UEA3" s="217"/>
      <c r="UEB3" s="217"/>
      <c r="UEC3" s="217"/>
      <c r="UED3" s="217"/>
      <c r="UEE3" s="217"/>
      <c r="UEF3" s="217"/>
      <c r="UEG3" s="217"/>
      <c r="UEH3" s="217"/>
      <c r="UEI3" s="217"/>
      <c r="UEJ3" s="217"/>
      <c r="UEK3" s="217"/>
      <c r="UEL3" s="217"/>
      <c r="UEM3" s="217"/>
      <c r="UEN3" s="217"/>
      <c r="UEO3" s="217"/>
      <c r="UEP3" s="217"/>
      <c r="UEQ3" s="217"/>
      <c r="UER3" s="217"/>
      <c r="UES3" s="217"/>
      <c r="UET3" s="217"/>
      <c r="UEU3" s="217"/>
      <c r="UEV3" s="217"/>
      <c r="UEW3" s="217"/>
      <c r="UEX3" s="217"/>
      <c r="UEY3" s="217"/>
      <c r="UEZ3" s="217"/>
      <c r="UFA3" s="217"/>
      <c r="UFB3" s="217"/>
      <c r="UFC3" s="217"/>
      <c r="UFD3" s="217"/>
      <c r="UFE3" s="217"/>
      <c r="UFF3" s="217"/>
      <c r="UFG3" s="217"/>
      <c r="UFH3" s="217"/>
      <c r="UFI3" s="217"/>
      <c r="UFJ3" s="217"/>
      <c r="UFK3" s="217"/>
      <c r="UFL3" s="217"/>
      <c r="UFM3" s="217"/>
      <c r="UFN3" s="217"/>
      <c r="UFO3" s="217"/>
      <c r="UFP3" s="217"/>
      <c r="UFQ3" s="217"/>
      <c r="UFR3" s="217"/>
      <c r="UFS3" s="217"/>
      <c r="UFT3" s="217"/>
      <c r="UFU3" s="217"/>
      <c r="UFV3" s="217"/>
      <c r="UFW3" s="217"/>
      <c r="UFX3" s="217"/>
      <c r="UFY3" s="217"/>
      <c r="UFZ3" s="217"/>
      <c r="UGA3" s="217"/>
      <c r="UGB3" s="217"/>
      <c r="UGC3" s="217"/>
      <c r="UGD3" s="217"/>
      <c r="UGE3" s="217"/>
      <c r="UGF3" s="217"/>
      <c r="UGG3" s="217"/>
      <c r="UGH3" s="217"/>
      <c r="UGI3" s="217"/>
      <c r="UGJ3" s="217"/>
      <c r="UGK3" s="217"/>
      <c r="UGL3" s="217"/>
      <c r="UGM3" s="217"/>
      <c r="UGN3" s="217"/>
      <c r="UGO3" s="217"/>
      <c r="UGP3" s="217"/>
      <c r="UGQ3" s="217"/>
      <c r="UGR3" s="217"/>
      <c r="UGS3" s="217"/>
      <c r="UGT3" s="217"/>
      <c r="UGU3" s="217"/>
      <c r="UGV3" s="217"/>
      <c r="UGW3" s="217"/>
      <c r="UGX3" s="217"/>
      <c r="UGY3" s="217"/>
      <c r="UGZ3" s="217"/>
      <c r="UHA3" s="217"/>
      <c r="UHB3" s="217"/>
      <c r="UHC3" s="217"/>
      <c r="UHD3" s="217"/>
      <c r="UHE3" s="217"/>
      <c r="UHF3" s="217"/>
      <c r="UHG3" s="217"/>
      <c r="UHH3" s="217"/>
      <c r="UHI3" s="217"/>
      <c r="UHJ3" s="217"/>
      <c r="UHK3" s="217"/>
      <c r="UHL3" s="217"/>
      <c r="UHM3" s="217"/>
      <c r="UHN3" s="217"/>
      <c r="UHO3" s="217"/>
      <c r="UHP3" s="217"/>
      <c r="UHQ3" s="217"/>
      <c r="UHR3" s="217"/>
      <c r="UHS3" s="217"/>
      <c r="UHT3" s="217"/>
      <c r="UHU3" s="217"/>
      <c r="UHV3" s="217"/>
      <c r="UHW3" s="217"/>
      <c r="UHX3" s="217"/>
      <c r="UHY3" s="217"/>
      <c r="UHZ3" s="217"/>
      <c r="UIA3" s="217"/>
      <c r="UIB3" s="217"/>
      <c r="UIC3" s="217"/>
      <c r="UID3" s="217"/>
      <c r="UIE3" s="217"/>
      <c r="UIF3" s="217"/>
      <c r="UIG3" s="217"/>
      <c r="UIH3" s="217"/>
      <c r="UII3" s="217"/>
      <c r="UIJ3" s="217"/>
      <c r="UIK3" s="217"/>
      <c r="UIL3" s="217"/>
      <c r="UIM3" s="217"/>
      <c r="UIN3" s="217"/>
      <c r="UIO3" s="217"/>
      <c r="UIP3" s="217"/>
      <c r="UIQ3" s="217"/>
      <c r="UIR3" s="217"/>
      <c r="UIS3" s="217"/>
      <c r="UIT3" s="217"/>
      <c r="UIU3" s="217"/>
      <c r="UIV3" s="217"/>
      <c r="UIW3" s="217"/>
      <c r="UIX3" s="217"/>
      <c r="UIY3" s="217"/>
      <c r="UIZ3" s="217"/>
      <c r="UJA3" s="217"/>
      <c r="UJB3" s="217"/>
      <c r="UJC3" s="217"/>
      <c r="UJD3" s="217"/>
      <c r="UJE3" s="217"/>
      <c r="UJF3" s="217"/>
      <c r="UJG3" s="217"/>
      <c r="UJH3" s="217"/>
      <c r="UJI3" s="217"/>
      <c r="UJJ3" s="217"/>
      <c r="UJK3" s="217"/>
      <c r="UJL3" s="217"/>
      <c r="UJM3" s="217"/>
      <c r="UJN3" s="217"/>
      <c r="UJO3" s="217"/>
      <c r="UJP3" s="217"/>
      <c r="UJQ3" s="217"/>
      <c r="UJR3" s="217"/>
      <c r="UJS3" s="217"/>
      <c r="UJT3" s="217"/>
      <c r="UJU3" s="217"/>
      <c r="UJV3" s="217"/>
      <c r="UJW3" s="217"/>
      <c r="UJX3" s="217"/>
      <c r="UJY3" s="217"/>
      <c r="UJZ3" s="217"/>
      <c r="UKA3" s="217"/>
      <c r="UKB3" s="217"/>
      <c r="UKC3" s="217"/>
      <c r="UKD3" s="217"/>
      <c r="UKE3" s="217"/>
      <c r="UKF3" s="217"/>
      <c r="UKG3" s="217"/>
      <c r="UKH3" s="217"/>
      <c r="UKI3" s="217"/>
      <c r="UKJ3" s="217"/>
      <c r="UKK3" s="217"/>
      <c r="UKL3" s="217"/>
      <c r="UKM3" s="217"/>
      <c r="UKN3" s="217"/>
      <c r="UKO3" s="217"/>
      <c r="UKP3" s="217"/>
      <c r="UKQ3" s="217"/>
      <c r="UKR3" s="217"/>
      <c r="UKS3" s="217"/>
      <c r="UKT3" s="217"/>
      <c r="UKU3" s="217"/>
      <c r="UKV3" s="217"/>
      <c r="UKW3" s="217"/>
      <c r="UKX3" s="217"/>
      <c r="UKY3" s="217"/>
      <c r="UKZ3" s="217"/>
      <c r="ULA3" s="217"/>
      <c r="ULB3" s="217"/>
      <c r="ULC3" s="217"/>
      <c r="ULD3" s="217"/>
      <c r="ULE3" s="217"/>
      <c r="ULF3" s="217"/>
      <c r="ULG3" s="217"/>
      <c r="ULH3" s="217"/>
      <c r="ULI3" s="217"/>
      <c r="ULJ3" s="217"/>
      <c r="ULK3" s="217"/>
      <c r="ULL3" s="217"/>
      <c r="ULM3" s="217"/>
      <c r="ULN3" s="217"/>
      <c r="ULO3" s="217"/>
      <c r="ULP3" s="217"/>
      <c r="ULQ3" s="217"/>
      <c r="ULR3" s="217"/>
      <c r="ULS3" s="217"/>
      <c r="ULT3" s="217"/>
      <c r="ULU3" s="217"/>
      <c r="ULV3" s="217"/>
      <c r="ULW3" s="217"/>
      <c r="ULX3" s="217"/>
      <c r="ULY3" s="217"/>
      <c r="ULZ3" s="217"/>
      <c r="UMA3" s="217"/>
      <c r="UMB3" s="217"/>
      <c r="UMC3" s="217"/>
      <c r="UMD3" s="217"/>
      <c r="UME3" s="217"/>
      <c r="UMF3" s="217"/>
      <c r="UMG3" s="217"/>
      <c r="UMH3" s="217"/>
      <c r="UMI3" s="217"/>
      <c r="UMJ3" s="217"/>
      <c r="UMK3" s="217"/>
      <c r="UML3" s="217"/>
      <c r="UMM3" s="217"/>
      <c r="UMN3" s="217"/>
      <c r="UMO3" s="217"/>
      <c r="UMP3" s="217"/>
      <c r="UMQ3" s="217"/>
      <c r="UMR3" s="217"/>
      <c r="UMS3" s="217"/>
      <c r="UMT3" s="217"/>
      <c r="UMU3" s="217"/>
      <c r="UMV3" s="217"/>
      <c r="UMW3" s="217"/>
      <c r="UMX3" s="217"/>
      <c r="UMY3" s="217"/>
      <c r="UMZ3" s="217"/>
      <c r="UNA3" s="217"/>
      <c r="UNB3" s="217"/>
      <c r="UNC3" s="217"/>
      <c r="UND3" s="217"/>
      <c r="UNE3" s="217"/>
      <c r="UNF3" s="217"/>
      <c r="UNG3" s="217"/>
      <c r="UNH3" s="217"/>
      <c r="UNI3" s="217"/>
      <c r="UNJ3" s="217"/>
      <c r="UNK3" s="217"/>
      <c r="UNL3" s="217"/>
      <c r="UNM3" s="217"/>
      <c r="UNN3" s="217"/>
      <c r="UNO3" s="217"/>
      <c r="UNP3" s="217"/>
      <c r="UNQ3" s="217"/>
      <c r="UNR3" s="217"/>
      <c r="UNS3" s="217"/>
      <c r="UNT3" s="217"/>
      <c r="UNU3" s="217"/>
      <c r="UNV3" s="217"/>
      <c r="UNW3" s="217"/>
      <c r="UNX3" s="217"/>
      <c r="UNY3" s="217"/>
      <c r="UNZ3" s="217"/>
      <c r="UOA3" s="217"/>
      <c r="UOB3" s="217"/>
      <c r="UOC3" s="217"/>
      <c r="UOD3" s="217"/>
      <c r="UOE3" s="217"/>
      <c r="UOF3" s="217"/>
      <c r="UOG3" s="217"/>
      <c r="UOH3" s="217"/>
      <c r="UOI3" s="217"/>
      <c r="UOJ3" s="217"/>
      <c r="UOK3" s="217"/>
      <c r="UOL3" s="217"/>
      <c r="UOM3" s="217"/>
      <c r="UON3" s="217"/>
      <c r="UOO3" s="217"/>
      <c r="UOP3" s="217"/>
      <c r="UOQ3" s="217"/>
      <c r="UOR3" s="217"/>
      <c r="UOS3" s="217"/>
      <c r="UOT3" s="217"/>
      <c r="UOU3" s="217"/>
      <c r="UOV3" s="217"/>
      <c r="UOW3" s="217"/>
      <c r="UOX3" s="217"/>
      <c r="UOY3" s="217"/>
      <c r="UOZ3" s="217"/>
      <c r="UPA3" s="217"/>
      <c r="UPB3" s="217"/>
      <c r="UPC3" s="217"/>
      <c r="UPD3" s="217"/>
      <c r="UPE3" s="217"/>
      <c r="UPF3" s="217"/>
      <c r="UPG3" s="217"/>
      <c r="UPH3" s="217"/>
      <c r="UPI3" s="217"/>
      <c r="UPJ3" s="217"/>
      <c r="UPK3" s="217"/>
      <c r="UPL3" s="217"/>
      <c r="UPM3" s="217"/>
      <c r="UPN3" s="217"/>
      <c r="UPO3" s="217"/>
      <c r="UPP3" s="217"/>
      <c r="UPQ3" s="217"/>
      <c r="UPR3" s="217"/>
      <c r="UPS3" s="217"/>
      <c r="UPT3" s="217"/>
      <c r="UPU3" s="217"/>
      <c r="UPV3" s="217"/>
      <c r="UPW3" s="217"/>
      <c r="UPX3" s="217"/>
      <c r="UPY3" s="217"/>
      <c r="UPZ3" s="217"/>
      <c r="UQA3" s="217"/>
      <c r="UQB3" s="217"/>
      <c r="UQC3" s="217"/>
      <c r="UQD3" s="217"/>
      <c r="UQE3" s="217"/>
      <c r="UQF3" s="217"/>
      <c r="UQG3" s="217"/>
      <c r="UQH3" s="217"/>
      <c r="UQI3" s="217"/>
      <c r="UQJ3" s="217"/>
      <c r="UQK3" s="217"/>
      <c r="UQL3" s="217"/>
      <c r="UQM3" s="217"/>
      <c r="UQN3" s="217"/>
      <c r="UQO3" s="217"/>
      <c r="UQP3" s="217"/>
      <c r="UQQ3" s="217"/>
      <c r="UQR3" s="217"/>
      <c r="UQS3" s="217"/>
      <c r="UQT3" s="217"/>
      <c r="UQU3" s="217"/>
      <c r="UQV3" s="217"/>
      <c r="UQW3" s="217"/>
      <c r="UQX3" s="217"/>
      <c r="UQY3" s="217"/>
      <c r="UQZ3" s="217"/>
      <c r="URA3" s="217"/>
      <c r="URB3" s="217"/>
      <c r="URC3" s="217"/>
      <c r="URD3" s="217"/>
      <c r="URE3" s="217"/>
      <c r="URF3" s="217"/>
      <c r="URG3" s="217"/>
      <c r="URH3" s="217"/>
      <c r="URI3" s="217"/>
      <c r="URJ3" s="217"/>
      <c r="URK3" s="217"/>
      <c r="URL3" s="217"/>
      <c r="URM3" s="217"/>
      <c r="URN3" s="217"/>
      <c r="URO3" s="217"/>
      <c r="URP3" s="217"/>
      <c r="URQ3" s="217"/>
      <c r="URR3" s="217"/>
      <c r="URS3" s="217"/>
      <c r="URT3" s="217"/>
      <c r="URU3" s="217"/>
      <c r="URV3" s="217"/>
      <c r="URW3" s="217"/>
      <c r="URX3" s="217"/>
      <c r="URY3" s="217"/>
      <c r="URZ3" s="217"/>
      <c r="USA3" s="217"/>
      <c r="USB3" s="217"/>
      <c r="USC3" s="217"/>
      <c r="USD3" s="217"/>
      <c r="USE3" s="217"/>
      <c r="USF3" s="217"/>
      <c r="USG3" s="217"/>
      <c r="USH3" s="217"/>
      <c r="USI3" s="217"/>
      <c r="USJ3" s="217"/>
      <c r="USK3" s="217"/>
      <c r="USL3" s="217"/>
      <c r="USM3" s="217"/>
      <c r="USN3" s="217"/>
      <c r="USO3" s="217"/>
      <c r="USP3" s="217"/>
      <c r="USQ3" s="217"/>
      <c r="USR3" s="217"/>
      <c r="USS3" s="217"/>
      <c r="UST3" s="217"/>
      <c r="USU3" s="217"/>
      <c r="USV3" s="217"/>
      <c r="USW3" s="217"/>
      <c r="USX3" s="217"/>
      <c r="USY3" s="217"/>
      <c r="USZ3" s="217"/>
      <c r="UTA3" s="217"/>
      <c r="UTB3" s="217"/>
      <c r="UTC3" s="217"/>
      <c r="UTD3" s="217"/>
      <c r="UTE3" s="217"/>
      <c r="UTF3" s="217"/>
      <c r="UTG3" s="217"/>
      <c r="UTH3" s="217"/>
      <c r="UTI3" s="217"/>
      <c r="UTJ3" s="217"/>
      <c r="UTK3" s="217"/>
      <c r="UTL3" s="217"/>
      <c r="UTM3" s="217"/>
      <c r="UTN3" s="217"/>
      <c r="UTO3" s="217"/>
      <c r="UTP3" s="217"/>
      <c r="UTQ3" s="217"/>
      <c r="UTR3" s="217"/>
      <c r="UTS3" s="217"/>
      <c r="UTT3" s="217"/>
      <c r="UTU3" s="217"/>
      <c r="UTV3" s="217"/>
      <c r="UTW3" s="217"/>
      <c r="UTX3" s="217"/>
      <c r="UTY3" s="217"/>
      <c r="UTZ3" s="217"/>
      <c r="UUA3" s="217"/>
      <c r="UUB3" s="217"/>
      <c r="UUC3" s="217"/>
      <c r="UUD3" s="217"/>
      <c r="UUE3" s="217"/>
      <c r="UUF3" s="217"/>
      <c r="UUG3" s="217"/>
      <c r="UUH3" s="217"/>
      <c r="UUI3" s="217"/>
      <c r="UUJ3" s="217"/>
      <c r="UUK3" s="217"/>
      <c r="UUL3" s="217"/>
      <c r="UUM3" s="217"/>
      <c r="UUN3" s="217"/>
      <c r="UUO3" s="217"/>
      <c r="UUP3" s="217"/>
      <c r="UUQ3" s="217"/>
      <c r="UUR3" s="217"/>
      <c r="UUS3" s="217"/>
      <c r="UUT3" s="217"/>
      <c r="UUU3" s="217"/>
      <c r="UUV3" s="217"/>
      <c r="UUW3" s="217"/>
      <c r="UUX3" s="217"/>
      <c r="UUY3" s="217"/>
      <c r="UUZ3" s="217"/>
      <c r="UVA3" s="217"/>
      <c r="UVB3" s="217"/>
      <c r="UVC3" s="217"/>
      <c r="UVD3" s="217"/>
      <c r="UVE3" s="217"/>
      <c r="UVF3" s="217"/>
      <c r="UVG3" s="217"/>
      <c r="UVH3" s="217"/>
      <c r="UVI3" s="217"/>
      <c r="UVJ3" s="217"/>
      <c r="UVK3" s="217"/>
      <c r="UVL3" s="217"/>
      <c r="UVM3" s="217"/>
      <c r="UVN3" s="217"/>
      <c r="UVO3" s="217"/>
      <c r="UVP3" s="217"/>
      <c r="UVQ3" s="217"/>
      <c r="UVR3" s="217"/>
      <c r="UVS3" s="217"/>
      <c r="UVT3" s="217"/>
      <c r="UVU3" s="217"/>
      <c r="UVV3" s="217"/>
      <c r="UVW3" s="217"/>
      <c r="UVX3" s="217"/>
      <c r="UVY3" s="217"/>
      <c r="UVZ3" s="217"/>
      <c r="UWA3" s="217"/>
      <c r="UWB3" s="217"/>
      <c r="UWC3" s="217"/>
      <c r="UWD3" s="217"/>
      <c r="UWE3" s="217"/>
      <c r="UWF3" s="217"/>
      <c r="UWG3" s="217"/>
      <c r="UWH3" s="217"/>
      <c r="UWI3" s="217"/>
      <c r="UWJ3" s="217"/>
      <c r="UWK3" s="217"/>
      <c r="UWL3" s="217"/>
      <c r="UWM3" s="217"/>
      <c r="UWN3" s="217"/>
      <c r="UWO3" s="217"/>
      <c r="UWP3" s="217"/>
      <c r="UWQ3" s="217"/>
      <c r="UWR3" s="217"/>
      <c r="UWS3" s="217"/>
      <c r="UWT3" s="217"/>
      <c r="UWU3" s="217"/>
      <c r="UWV3" s="217"/>
      <c r="UWW3" s="217"/>
      <c r="UWX3" s="217"/>
      <c r="UWY3" s="217"/>
      <c r="UWZ3" s="217"/>
      <c r="UXA3" s="217"/>
      <c r="UXB3" s="217"/>
      <c r="UXC3" s="217"/>
      <c r="UXD3" s="217"/>
      <c r="UXE3" s="217"/>
      <c r="UXF3" s="217"/>
      <c r="UXG3" s="217"/>
      <c r="UXH3" s="217"/>
      <c r="UXI3" s="217"/>
      <c r="UXJ3" s="217"/>
      <c r="UXK3" s="217"/>
      <c r="UXL3" s="217"/>
      <c r="UXM3" s="217"/>
      <c r="UXN3" s="217"/>
      <c r="UXO3" s="217"/>
      <c r="UXP3" s="217"/>
      <c r="UXQ3" s="217"/>
      <c r="UXR3" s="217"/>
      <c r="UXS3" s="217"/>
      <c r="UXT3" s="217"/>
      <c r="UXU3" s="217"/>
      <c r="UXV3" s="217"/>
      <c r="UXW3" s="217"/>
      <c r="UXX3" s="217"/>
      <c r="UXY3" s="217"/>
      <c r="UXZ3" s="217"/>
      <c r="UYA3" s="217"/>
      <c r="UYB3" s="217"/>
      <c r="UYC3" s="217"/>
      <c r="UYD3" s="217"/>
      <c r="UYE3" s="217"/>
      <c r="UYF3" s="217"/>
      <c r="UYG3" s="217"/>
      <c r="UYH3" s="217"/>
      <c r="UYI3" s="217"/>
      <c r="UYJ3" s="217"/>
      <c r="UYK3" s="217"/>
      <c r="UYL3" s="217"/>
      <c r="UYM3" s="217"/>
      <c r="UYN3" s="217"/>
      <c r="UYO3" s="217"/>
      <c r="UYP3" s="217"/>
      <c r="UYQ3" s="217"/>
      <c r="UYR3" s="217"/>
      <c r="UYS3" s="217"/>
      <c r="UYT3" s="217"/>
      <c r="UYU3" s="217"/>
      <c r="UYV3" s="217"/>
      <c r="UYW3" s="217"/>
      <c r="UYX3" s="217"/>
      <c r="UYY3" s="217"/>
      <c r="UYZ3" s="217"/>
      <c r="UZA3" s="217"/>
      <c r="UZB3" s="217"/>
      <c r="UZC3" s="217"/>
      <c r="UZD3" s="217"/>
      <c r="UZE3" s="217"/>
      <c r="UZF3" s="217"/>
      <c r="UZG3" s="217"/>
      <c r="UZH3" s="217"/>
      <c r="UZI3" s="217"/>
      <c r="UZJ3" s="217"/>
      <c r="UZK3" s="217"/>
      <c r="UZL3" s="217"/>
      <c r="UZM3" s="217"/>
      <c r="UZN3" s="217"/>
      <c r="UZO3" s="217"/>
      <c r="UZP3" s="217"/>
      <c r="UZQ3" s="217"/>
      <c r="UZR3" s="217"/>
      <c r="UZS3" s="217"/>
      <c r="UZT3" s="217"/>
      <c r="UZU3" s="217"/>
      <c r="UZV3" s="217"/>
      <c r="UZW3" s="217"/>
      <c r="UZX3" s="217"/>
      <c r="UZY3" s="217"/>
      <c r="UZZ3" s="217"/>
      <c r="VAA3" s="217"/>
      <c r="VAB3" s="217"/>
      <c r="VAC3" s="217"/>
      <c r="VAD3" s="217"/>
      <c r="VAE3" s="217"/>
      <c r="VAF3" s="217"/>
      <c r="VAG3" s="217"/>
      <c r="VAH3" s="217"/>
      <c r="VAI3" s="217"/>
      <c r="VAJ3" s="217"/>
      <c r="VAK3" s="217"/>
      <c r="VAL3" s="217"/>
      <c r="VAM3" s="217"/>
      <c r="VAN3" s="217"/>
      <c r="VAO3" s="217"/>
      <c r="VAP3" s="217"/>
      <c r="VAQ3" s="217"/>
      <c r="VAR3" s="217"/>
      <c r="VAS3" s="217"/>
      <c r="VAT3" s="217"/>
      <c r="VAU3" s="217"/>
      <c r="VAV3" s="217"/>
      <c r="VAW3" s="217"/>
      <c r="VAX3" s="217"/>
      <c r="VAY3" s="217"/>
      <c r="VAZ3" s="217"/>
      <c r="VBA3" s="217"/>
      <c r="VBB3" s="217"/>
      <c r="VBC3" s="217"/>
      <c r="VBD3" s="217"/>
      <c r="VBE3" s="217"/>
      <c r="VBF3" s="217"/>
      <c r="VBG3" s="217"/>
      <c r="VBH3" s="217"/>
      <c r="VBI3" s="217"/>
      <c r="VBJ3" s="217"/>
      <c r="VBK3" s="217"/>
      <c r="VBL3" s="217"/>
      <c r="VBM3" s="217"/>
      <c r="VBN3" s="217"/>
      <c r="VBO3" s="217"/>
      <c r="VBP3" s="217"/>
      <c r="VBQ3" s="217"/>
      <c r="VBR3" s="217"/>
      <c r="VBS3" s="217"/>
      <c r="VBT3" s="217"/>
      <c r="VBU3" s="217"/>
      <c r="VBV3" s="217"/>
      <c r="VBW3" s="217"/>
      <c r="VBX3" s="217"/>
      <c r="VBY3" s="217"/>
      <c r="VBZ3" s="217"/>
      <c r="VCA3" s="217"/>
      <c r="VCB3" s="217"/>
      <c r="VCC3" s="217"/>
      <c r="VCD3" s="217"/>
      <c r="VCE3" s="217"/>
      <c r="VCF3" s="217"/>
      <c r="VCG3" s="217"/>
      <c r="VCH3" s="217"/>
      <c r="VCI3" s="217"/>
      <c r="VCJ3" s="217"/>
      <c r="VCK3" s="217"/>
      <c r="VCL3" s="217"/>
      <c r="VCM3" s="217"/>
      <c r="VCN3" s="217"/>
      <c r="VCO3" s="217"/>
      <c r="VCP3" s="217"/>
      <c r="VCQ3" s="217"/>
      <c r="VCR3" s="217"/>
      <c r="VCS3" s="217"/>
      <c r="VCT3" s="217"/>
      <c r="VCU3" s="217"/>
      <c r="VCV3" s="217"/>
      <c r="VCW3" s="217"/>
      <c r="VCX3" s="217"/>
      <c r="VCY3" s="217"/>
      <c r="VCZ3" s="217"/>
      <c r="VDA3" s="217"/>
      <c r="VDB3" s="217"/>
      <c r="VDC3" s="217"/>
      <c r="VDD3" s="217"/>
      <c r="VDE3" s="217"/>
      <c r="VDF3" s="217"/>
      <c r="VDG3" s="217"/>
      <c r="VDH3" s="217"/>
      <c r="VDI3" s="217"/>
      <c r="VDJ3" s="217"/>
      <c r="VDK3" s="217"/>
      <c r="VDL3" s="217"/>
      <c r="VDM3" s="217"/>
      <c r="VDN3" s="217"/>
      <c r="VDO3" s="217"/>
      <c r="VDP3" s="217"/>
      <c r="VDQ3" s="217"/>
      <c r="VDR3" s="217"/>
      <c r="VDS3" s="217"/>
      <c r="VDT3" s="217"/>
      <c r="VDU3" s="217"/>
      <c r="VDV3" s="217"/>
      <c r="VDW3" s="217"/>
      <c r="VDX3" s="217"/>
      <c r="VDY3" s="217"/>
      <c r="VDZ3" s="217"/>
      <c r="VEA3" s="217"/>
      <c r="VEB3" s="217"/>
      <c r="VEC3" s="217"/>
      <c r="VED3" s="217"/>
      <c r="VEE3" s="217"/>
      <c r="VEF3" s="217"/>
      <c r="VEG3" s="217"/>
      <c r="VEH3" s="217"/>
      <c r="VEI3" s="217"/>
      <c r="VEJ3" s="217"/>
      <c r="VEK3" s="217"/>
      <c r="VEL3" s="217"/>
      <c r="VEM3" s="217"/>
      <c r="VEN3" s="217"/>
      <c r="VEO3" s="217"/>
      <c r="VEP3" s="217"/>
      <c r="VEQ3" s="217"/>
      <c r="VER3" s="217"/>
      <c r="VES3" s="217"/>
      <c r="VET3" s="217"/>
      <c r="VEU3" s="217"/>
      <c r="VEV3" s="217"/>
      <c r="VEW3" s="217"/>
      <c r="VEX3" s="217"/>
      <c r="VEY3" s="217"/>
      <c r="VEZ3" s="217"/>
      <c r="VFA3" s="217"/>
      <c r="VFB3" s="217"/>
      <c r="VFC3" s="217"/>
      <c r="VFD3" s="217"/>
      <c r="VFE3" s="217"/>
      <c r="VFF3" s="217"/>
      <c r="VFG3" s="217"/>
      <c r="VFH3" s="217"/>
      <c r="VFI3" s="217"/>
      <c r="VFJ3" s="217"/>
      <c r="VFK3" s="217"/>
      <c r="VFL3" s="217"/>
      <c r="VFM3" s="217"/>
      <c r="VFN3" s="217"/>
      <c r="VFO3" s="217"/>
      <c r="VFP3" s="217"/>
      <c r="VFQ3" s="217"/>
      <c r="VFR3" s="217"/>
      <c r="VFS3" s="217"/>
      <c r="VFT3" s="217"/>
      <c r="VFU3" s="217"/>
      <c r="VFV3" s="217"/>
      <c r="VFW3" s="217"/>
      <c r="VFX3" s="217"/>
      <c r="VFY3" s="217"/>
      <c r="VFZ3" s="217"/>
      <c r="VGA3" s="217"/>
      <c r="VGB3" s="217"/>
      <c r="VGC3" s="217"/>
      <c r="VGD3" s="217"/>
      <c r="VGE3" s="217"/>
      <c r="VGF3" s="217"/>
      <c r="VGG3" s="217"/>
      <c r="VGH3" s="217"/>
      <c r="VGI3" s="217"/>
      <c r="VGJ3" s="217"/>
      <c r="VGK3" s="217"/>
      <c r="VGL3" s="217"/>
      <c r="VGM3" s="217"/>
      <c r="VGN3" s="217"/>
      <c r="VGO3" s="217"/>
      <c r="VGP3" s="217"/>
      <c r="VGQ3" s="217"/>
      <c r="VGR3" s="217"/>
      <c r="VGS3" s="217"/>
      <c r="VGT3" s="217"/>
      <c r="VGU3" s="217"/>
      <c r="VGV3" s="217"/>
      <c r="VGW3" s="217"/>
      <c r="VGX3" s="217"/>
      <c r="VGY3" s="217"/>
      <c r="VGZ3" s="217"/>
      <c r="VHA3" s="217"/>
      <c r="VHB3" s="217"/>
      <c r="VHC3" s="217"/>
      <c r="VHD3" s="217"/>
      <c r="VHE3" s="217"/>
      <c r="VHF3" s="217"/>
      <c r="VHG3" s="217"/>
      <c r="VHH3" s="217"/>
      <c r="VHI3" s="217"/>
      <c r="VHJ3" s="217"/>
      <c r="VHK3" s="217"/>
      <c r="VHL3" s="217"/>
      <c r="VHM3" s="217"/>
      <c r="VHN3" s="217"/>
      <c r="VHO3" s="217"/>
      <c r="VHP3" s="217"/>
      <c r="VHQ3" s="217"/>
      <c r="VHR3" s="217"/>
      <c r="VHS3" s="217"/>
      <c r="VHT3" s="217"/>
      <c r="VHU3" s="217"/>
      <c r="VHV3" s="217"/>
      <c r="VHW3" s="217"/>
      <c r="VHX3" s="217"/>
      <c r="VHY3" s="217"/>
      <c r="VHZ3" s="217"/>
      <c r="VIA3" s="217"/>
      <c r="VIB3" s="217"/>
      <c r="VIC3" s="217"/>
      <c r="VID3" s="217"/>
      <c r="VIE3" s="217"/>
      <c r="VIF3" s="217"/>
      <c r="VIG3" s="217"/>
      <c r="VIH3" s="217"/>
      <c r="VII3" s="217"/>
      <c r="VIJ3" s="217"/>
      <c r="VIK3" s="217"/>
      <c r="VIL3" s="217"/>
      <c r="VIM3" s="217"/>
      <c r="VIN3" s="217"/>
      <c r="VIO3" s="217"/>
      <c r="VIP3" s="217"/>
      <c r="VIQ3" s="217"/>
      <c r="VIR3" s="217"/>
      <c r="VIS3" s="217"/>
      <c r="VIT3" s="217"/>
      <c r="VIU3" s="217"/>
      <c r="VIV3" s="217"/>
      <c r="VIW3" s="217"/>
      <c r="VIX3" s="217"/>
      <c r="VIY3" s="217"/>
      <c r="VIZ3" s="217"/>
      <c r="VJA3" s="217"/>
      <c r="VJB3" s="217"/>
      <c r="VJC3" s="217"/>
      <c r="VJD3" s="217"/>
      <c r="VJE3" s="217"/>
      <c r="VJF3" s="217"/>
      <c r="VJG3" s="217"/>
      <c r="VJH3" s="217"/>
      <c r="VJI3" s="217"/>
      <c r="VJJ3" s="217"/>
      <c r="VJK3" s="217"/>
      <c r="VJL3" s="217"/>
      <c r="VJM3" s="217"/>
      <c r="VJN3" s="217"/>
      <c r="VJO3" s="217"/>
      <c r="VJP3" s="217"/>
      <c r="VJQ3" s="217"/>
      <c r="VJR3" s="217"/>
      <c r="VJS3" s="217"/>
      <c r="VJT3" s="217"/>
      <c r="VJU3" s="217"/>
      <c r="VJV3" s="217"/>
      <c r="VJW3" s="217"/>
      <c r="VJX3" s="217"/>
      <c r="VJY3" s="217"/>
      <c r="VJZ3" s="217"/>
      <c r="VKA3" s="217"/>
      <c r="VKB3" s="217"/>
      <c r="VKC3" s="217"/>
      <c r="VKD3" s="217"/>
      <c r="VKE3" s="217"/>
      <c r="VKF3" s="217"/>
      <c r="VKG3" s="217"/>
      <c r="VKH3" s="217"/>
      <c r="VKI3" s="217"/>
      <c r="VKJ3" s="217"/>
      <c r="VKK3" s="217"/>
      <c r="VKL3" s="217"/>
      <c r="VKM3" s="217"/>
      <c r="VKN3" s="217"/>
      <c r="VKO3" s="217"/>
      <c r="VKP3" s="217"/>
      <c r="VKQ3" s="217"/>
      <c r="VKR3" s="217"/>
      <c r="VKS3" s="217"/>
      <c r="VKT3" s="217"/>
      <c r="VKU3" s="217"/>
      <c r="VKV3" s="217"/>
      <c r="VKW3" s="217"/>
      <c r="VKX3" s="217"/>
      <c r="VKY3" s="217"/>
      <c r="VKZ3" s="217"/>
      <c r="VLA3" s="217"/>
      <c r="VLB3" s="217"/>
      <c r="VLC3" s="217"/>
      <c r="VLD3" s="217"/>
      <c r="VLE3" s="217"/>
      <c r="VLF3" s="217"/>
      <c r="VLG3" s="217"/>
      <c r="VLH3" s="217"/>
      <c r="VLI3" s="217"/>
      <c r="VLJ3" s="217"/>
      <c r="VLK3" s="217"/>
      <c r="VLL3" s="217"/>
      <c r="VLM3" s="217"/>
      <c r="VLN3" s="217"/>
      <c r="VLO3" s="217"/>
      <c r="VLP3" s="217"/>
      <c r="VLQ3" s="217"/>
      <c r="VLR3" s="217"/>
      <c r="VLS3" s="217"/>
      <c r="VLT3" s="217"/>
      <c r="VLU3" s="217"/>
      <c r="VLV3" s="217"/>
      <c r="VLW3" s="217"/>
      <c r="VLX3" s="217"/>
      <c r="VLY3" s="217"/>
      <c r="VLZ3" s="217"/>
      <c r="VMA3" s="217"/>
      <c r="VMB3" s="217"/>
      <c r="VMC3" s="217"/>
      <c r="VMD3" s="217"/>
      <c r="VME3" s="217"/>
      <c r="VMF3" s="217"/>
      <c r="VMG3" s="217"/>
      <c r="VMH3" s="217"/>
      <c r="VMI3" s="217"/>
      <c r="VMJ3" s="217"/>
      <c r="VMK3" s="217"/>
      <c r="VML3" s="217"/>
      <c r="VMM3" s="217"/>
      <c r="VMN3" s="217"/>
      <c r="VMO3" s="217"/>
      <c r="VMP3" s="217"/>
      <c r="VMQ3" s="217"/>
      <c r="VMR3" s="217"/>
      <c r="VMS3" s="217"/>
      <c r="VMT3" s="217"/>
      <c r="VMU3" s="217"/>
      <c r="VMV3" s="217"/>
      <c r="VMW3" s="217"/>
      <c r="VMX3" s="217"/>
      <c r="VMY3" s="217"/>
      <c r="VMZ3" s="217"/>
      <c r="VNA3" s="217"/>
      <c r="VNB3" s="217"/>
      <c r="VNC3" s="217"/>
      <c r="VND3" s="217"/>
      <c r="VNE3" s="217"/>
      <c r="VNF3" s="217"/>
      <c r="VNG3" s="217"/>
      <c r="VNH3" s="217"/>
      <c r="VNI3" s="217"/>
      <c r="VNJ3" s="217"/>
      <c r="VNK3" s="217"/>
      <c r="VNL3" s="217"/>
      <c r="VNM3" s="217"/>
      <c r="VNN3" s="217"/>
      <c r="VNO3" s="217"/>
      <c r="VNP3" s="217"/>
      <c r="VNQ3" s="217"/>
      <c r="VNR3" s="217"/>
      <c r="VNS3" s="217"/>
      <c r="VNT3" s="217"/>
      <c r="VNU3" s="217"/>
      <c r="VNV3" s="217"/>
      <c r="VNW3" s="217"/>
      <c r="VNX3" s="217"/>
      <c r="VNY3" s="217"/>
      <c r="VNZ3" s="217"/>
      <c r="VOA3" s="217"/>
      <c r="VOB3" s="217"/>
      <c r="VOC3" s="217"/>
      <c r="VOD3" s="217"/>
      <c r="VOE3" s="217"/>
      <c r="VOF3" s="217"/>
      <c r="VOG3" s="217"/>
      <c r="VOH3" s="217"/>
      <c r="VOI3" s="217"/>
      <c r="VOJ3" s="217"/>
      <c r="VOK3" s="217"/>
      <c r="VOL3" s="217"/>
      <c r="VOM3" s="217"/>
      <c r="VON3" s="217"/>
      <c r="VOO3" s="217"/>
      <c r="VOP3" s="217"/>
      <c r="VOQ3" s="217"/>
      <c r="VOR3" s="217"/>
      <c r="VOS3" s="217"/>
      <c r="VOT3" s="217"/>
      <c r="VOU3" s="217"/>
      <c r="VOV3" s="217"/>
      <c r="VOW3" s="217"/>
      <c r="VOX3" s="217"/>
      <c r="VOY3" s="217"/>
      <c r="VOZ3" s="217"/>
      <c r="VPA3" s="217"/>
      <c r="VPB3" s="217"/>
      <c r="VPC3" s="217"/>
      <c r="VPD3" s="217"/>
      <c r="VPE3" s="217"/>
      <c r="VPF3" s="217"/>
      <c r="VPG3" s="217"/>
      <c r="VPH3" s="217"/>
      <c r="VPI3" s="217"/>
      <c r="VPJ3" s="217"/>
      <c r="VPK3" s="217"/>
      <c r="VPL3" s="217"/>
      <c r="VPM3" s="217"/>
      <c r="VPN3" s="217"/>
      <c r="VPO3" s="217"/>
      <c r="VPP3" s="217"/>
      <c r="VPQ3" s="217"/>
      <c r="VPR3" s="217"/>
      <c r="VPS3" s="217"/>
      <c r="VPT3" s="217"/>
      <c r="VPU3" s="217"/>
      <c r="VPV3" s="217"/>
      <c r="VPW3" s="217"/>
      <c r="VPX3" s="217"/>
      <c r="VPY3" s="217"/>
      <c r="VPZ3" s="217"/>
      <c r="VQA3" s="217"/>
      <c r="VQB3" s="217"/>
      <c r="VQC3" s="217"/>
      <c r="VQD3" s="217"/>
      <c r="VQE3" s="217"/>
      <c r="VQF3" s="217"/>
      <c r="VQG3" s="217"/>
      <c r="VQH3" s="217"/>
      <c r="VQI3" s="217"/>
      <c r="VQJ3" s="217"/>
      <c r="VQK3" s="217"/>
      <c r="VQL3" s="217"/>
      <c r="VQM3" s="217"/>
      <c r="VQN3" s="217"/>
      <c r="VQO3" s="217"/>
      <c r="VQP3" s="217"/>
      <c r="VQQ3" s="217"/>
      <c r="VQR3" s="217"/>
      <c r="VQS3" s="217"/>
      <c r="VQT3" s="217"/>
      <c r="VQU3" s="217"/>
      <c r="VQV3" s="217"/>
      <c r="VQW3" s="217"/>
      <c r="VQX3" s="217"/>
      <c r="VQY3" s="217"/>
      <c r="VQZ3" s="217"/>
      <c r="VRA3" s="217"/>
      <c r="VRB3" s="217"/>
      <c r="VRC3" s="217"/>
      <c r="VRD3" s="217"/>
      <c r="VRE3" s="217"/>
      <c r="VRF3" s="217"/>
      <c r="VRG3" s="217"/>
      <c r="VRH3" s="217"/>
      <c r="VRI3" s="217"/>
      <c r="VRJ3" s="217"/>
      <c r="VRK3" s="217"/>
      <c r="VRL3" s="217"/>
      <c r="VRM3" s="217"/>
      <c r="VRN3" s="217"/>
      <c r="VRO3" s="217"/>
      <c r="VRP3" s="217"/>
      <c r="VRQ3" s="217"/>
      <c r="VRR3" s="217"/>
      <c r="VRS3" s="217"/>
      <c r="VRT3" s="217"/>
      <c r="VRU3" s="217"/>
      <c r="VRV3" s="217"/>
      <c r="VRW3" s="217"/>
      <c r="VRX3" s="217"/>
      <c r="VRY3" s="217"/>
      <c r="VRZ3" s="217"/>
      <c r="VSA3" s="217"/>
      <c r="VSB3" s="217"/>
      <c r="VSC3" s="217"/>
      <c r="VSD3" s="217"/>
      <c r="VSE3" s="217"/>
      <c r="VSF3" s="217"/>
      <c r="VSG3" s="217"/>
      <c r="VSH3" s="217"/>
      <c r="VSI3" s="217"/>
      <c r="VSJ3" s="217"/>
      <c r="VSK3" s="217"/>
      <c r="VSL3" s="217"/>
      <c r="VSM3" s="217"/>
      <c r="VSN3" s="217"/>
      <c r="VSO3" s="217"/>
      <c r="VSP3" s="217"/>
      <c r="VSQ3" s="217"/>
      <c r="VSR3" s="217"/>
      <c r="VSS3" s="217"/>
      <c r="VST3" s="217"/>
      <c r="VSU3" s="217"/>
      <c r="VSV3" s="217"/>
      <c r="VSW3" s="217"/>
      <c r="VSX3" s="217"/>
      <c r="VSY3" s="217"/>
      <c r="VSZ3" s="217"/>
      <c r="VTA3" s="217"/>
      <c r="VTB3" s="217"/>
      <c r="VTC3" s="217"/>
      <c r="VTD3" s="217"/>
      <c r="VTE3" s="217"/>
      <c r="VTF3" s="217"/>
      <c r="VTG3" s="217"/>
      <c r="VTH3" s="217"/>
      <c r="VTI3" s="217"/>
      <c r="VTJ3" s="217"/>
      <c r="VTK3" s="217"/>
      <c r="VTL3" s="217"/>
      <c r="VTM3" s="217"/>
      <c r="VTN3" s="217"/>
      <c r="VTO3" s="217"/>
      <c r="VTP3" s="217"/>
      <c r="VTQ3" s="217"/>
      <c r="VTR3" s="217"/>
      <c r="VTS3" s="217"/>
      <c r="VTT3" s="217"/>
      <c r="VTU3" s="217"/>
      <c r="VTV3" s="217"/>
      <c r="VTW3" s="217"/>
      <c r="VTX3" s="217"/>
      <c r="VTY3" s="217"/>
      <c r="VTZ3" s="217"/>
      <c r="VUA3" s="217"/>
      <c r="VUB3" s="217"/>
      <c r="VUC3" s="217"/>
      <c r="VUD3" s="217"/>
      <c r="VUE3" s="217"/>
      <c r="VUF3" s="217"/>
      <c r="VUG3" s="217"/>
      <c r="VUH3" s="217"/>
      <c r="VUI3" s="217"/>
      <c r="VUJ3" s="217"/>
      <c r="VUK3" s="217"/>
      <c r="VUL3" s="217"/>
      <c r="VUM3" s="217"/>
      <c r="VUN3" s="217"/>
      <c r="VUO3" s="217"/>
      <c r="VUP3" s="217"/>
      <c r="VUQ3" s="217"/>
      <c r="VUR3" s="217"/>
      <c r="VUS3" s="217"/>
      <c r="VUT3" s="217"/>
      <c r="VUU3" s="217"/>
      <c r="VUV3" s="217"/>
      <c r="VUW3" s="217"/>
      <c r="VUX3" s="217"/>
      <c r="VUY3" s="217"/>
      <c r="VUZ3" s="217"/>
      <c r="VVA3" s="217"/>
      <c r="VVB3" s="217"/>
      <c r="VVC3" s="217"/>
      <c r="VVD3" s="217"/>
      <c r="VVE3" s="217"/>
      <c r="VVF3" s="217"/>
      <c r="VVG3" s="217"/>
      <c r="VVH3" s="217"/>
      <c r="VVI3" s="217"/>
      <c r="VVJ3" s="217"/>
      <c r="VVK3" s="217"/>
      <c r="VVL3" s="217"/>
      <c r="VVM3" s="217"/>
      <c r="VVN3" s="217"/>
      <c r="VVO3" s="217"/>
      <c r="VVP3" s="217"/>
      <c r="VVQ3" s="217"/>
      <c r="VVR3" s="217"/>
      <c r="VVS3" s="217"/>
      <c r="VVT3" s="217"/>
      <c r="VVU3" s="217"/>
      <c r="VVV3" s="217"/>
      <c r="VVW3" s="217"/>
      <c r="VVX3" s="217"/>
      <c r="VVY3" s="217"/>
      <c r="VVZ3" s="217"/>
      <c r="VWA3" s="217"/>
      <c r="VWB3" s="217"/>
      <c r="VWC3" s="217"/>
      <c r="VWD3" s="217"/>
      <c r="VWE3" s="217"/>
      <c r="VWF3" s="217"/>
      <c r="VWG3" s="217"/>
      <c r="VWH3" s="217"/>
      <c r="VWI3" s="217"/>
      <c r="VWJ3" s="217"/>
      <c r="VWK3" s="217"/>
      <c r="VWL3" s="217"/>
      <c r="VWM3" s="217"/>
      <c r="VWN3" s="217"/>
      <c r="VWO3" s="217"/>
      <c r="VWP3" s="217"/>
      <c r="VWQ3" s="217"/>
      <c r="VWR3" s="217"/>
      <c r="VWS3" s="217"/>
      <c r="VWT3" s="217"/>
      <c r="VWU3" s="217"/>
      <c r="VWV3" s="217"/>
      <c r="VWW3" s="217"/>
      <c r="VWX3" s="217"/>
      <c r="VWY3" s="217"/>
      <c r="VWZ3" s="217"/>
      <c r="VXA3" s="217"/>
      <c r="VXB3" s="217"/>
      <c r="VXC3" s="217"/>
      <c r="VXD3" s="217"/>
      <c r="VXE3" s="217"/>
      <c r="VXF3" s="217"/>
      <c r="VXG3" s="217"/>
      <c r="VXH3" s="217"/>
      <c r="VXI3" s="217"/>
      <c r="VXJ3" s="217"/>
      <c r="VXK3" s="217"/>
      <c r="VXL3" s="217"/>
      <c r="VXM3" s="217"/>
      <c r="VXN3" s="217"/>
      <c r="VXO3" s="217"/>
      <c r="VXP3" s="217"/>
      <c r="VXQ3" s="217"/>
      <c r="VXR3" s="217"/>
      <c r="VXS3" s="217"/>
      <c r="VXT3" s="217"/>
      <c r="VXU3" s="217"/>
      <c r="VXV3" s="217"/>
      <c r="VXW3" s="217"/>
      <c r="VXX3" s="217"/>
      <c r="VXY3" s="217"/>
      <c r="VXZ3" s="217"/>
      <c r="VYA3" s="217"/>
      <c r="VYB3" s="217"/>
      <c r="VYC3" s="217"/>
      <c r="VYD3" s="217"/>
      <c r="VYE3" s="217"/>
      <c r="VYF3" s="217"/>
      <c r="VYG3" s="217"/>
      <c r="VYH3" s="217"/>
      <c r="VYI3" s="217"/>
      <c r="VYJ3" s="217"/>
      <c r="VYK3" s="217"/>
      <c r="VYL3" s="217"/>
      <c r="VYM3" s="217"/>
      <c r="VYN3" s="217"/>
      <c r="VYO3" s="217"/>
      <c r="VYP3" s="217"/>
      <c r="VYQ3" s="217"/>
      <c r="VYR3" s="217"/>
      <c r="VYS3" s="217"/>
      <c r="VYT3" s="217"/>
      <c r="VYU3" s="217"/>
      <c r="VYV3" s="217"/>
      <c r="VYW3" s="217"/>
      <c r="VYX3" s="217"/>
      <c r="VYY3" s="217"/>
      <c r="VYZ3" s="217"/>
      <c r="VZA3" s="217"/>
      <c r="VZB3" s="217"/>
      <c r="VZC3" s="217"/>
      <c r="VZD3" s="217"/>
      <c r="VZE3" s="217"/>
      <c r="VZF3" s="217"/>
      <c r="VZG3" s="217"/>
      <c r="VZH3" s="217"/>
      <c r="VZI3" s="217"/>
      <c r="VZJ3" s="217"/>
      <c r="VZK3" s="217"/>
      <c r="VZL3" s="217"/>
      <c r="VZM3" s="217"/>
      <c r="VZN3" s="217"/>
      <c r="VZO3" s="217"/>
      <c r="VZP3" s="217"/>
      <c r="VZQ3" s="217"/>
      <c r="VZR3" s="217"/>
      <c r="VZS3" s="217"/>
      <c r="VZT3" s="217"/>
      <c r="VZU3" s="217"/>
      <c r="VZV3" s="217"/>
      <c r="VZW3" s="217"/>
      <c r="VZX3" s="217"/>
      <c r="VZY3" s="217"/>
      <c r="VZZ3" s="217"/>
      <c r="WAA3" s="217"/>
      <c r="WAB3" s="217"/>
      <c r="WAC3" s="217"/>
      <c r="WAD3" s="217"/>
      <c r="WAE3" s="217"/>
      <c r="WAF3" s="217"/>
      <c r="WAG3" s="217"/>
      <c r="WAH3" s="217"/>
      <c r="WAI3" s="217"/>
      <c r="WAJ3" s="217"/>
      <c r="WAK3" s="217"/>
      <c r="WAL3" s="217"/>
      <c r="WAM3" s="217"/>
      <c r="WAN3" s="217"/>
      <c r="WAO3" s="217"/>
      <c r="WAP3" s="217"/>
      <c r="WAQ3" s="217"/>
      <c r="WAR3" s="217"/>
      <c r="WAS3" s="217"/>
      <c r="WAT3" s="217"/>
      <c r="WAU3" s="217"/>
      <c r="WAV3" s="217"/>
      <c r="WAW3" s="217"/>
      <c r="WAX3" s="217"/>
      <c r="WAY3" s="217"/>
      <c r="WAZ3" s="217"/>
      <c r="WBA3" s="217"/>
      <c r="WBB3" s="217"/>
      <c r="WBC3" s="217"/>
      <c r="WBD3" s="217"/>
      <c r="WBE3" s="217"/>
      <c r="WBF3" s="217"/>
      <c r="WBG3" s="217"/>
      <c r="WBH3" s="217"/>
      <c r="WBI3" s="217"/>
      <c r="WBJ3" s="217"/>
      <c r="WBK3" s="217"/>
      <c r="WBL3" s="217"/>
      <c r="WBM3" s="217"/>
      <c r="WBN3" s="217"/>
      <c r="WBO3" s="217"/>
      <c r="WBP3" s="217"/>
      <c r="WBQ3" s="217"/>
      <c r="WBR3" s="217"/>
      <c r="WBS3" s="217"/>
      <c r="WBT3" s="217"/>
      <c r="WBU3" s="217"/>
      <c r="WBV3" s="217"/>
      <c r="WBW3" s="217"/>
      <c r="WBX3" s="217"/>
      <c r="WBY3" s="217"/>
      <c r="WBZ3" s="217"/>
      <c r="WCA3" s="217"/>
      <c r="WCB3" s="217"/>
      <c r="WCC3" s="217"/>
      <c r="WCD3" s="217"/>
      <c r="WCE3" s="217"/>
      <c r="WCF3" s="217"/>
      <c r="WCG3" s="217"/>
      <c r="WCH3" s="217"/>
      <c r="WCI3" s="217"/>
      <c r="WCJ3" s="217"/>
      <c r="WCK3" s="217"/>
      <c r="WCL3" s="217"/>
      <c r="WCM3" s="217"/>
      <c r="WCN3" s="217"/>
      <c r="WCO3" s="217"/>
      <c r="WCP3" s="217"/>
      <c r="WCQ3" s="217"/>
      <c r="WCR3" s="217"/>
      <c r="WCS3" s="217"/>
      <c r="WCT3" s="217"/>
      <c r="WCU3" s="217"/>
      <c r="WCV3" s="217"/>
      <c r="WCW3" s="217"/>
      <c r="WCX3" s="217"/>
      <c r="WCY3" s="217"/>
      <c r="WCZ3" s="217"/>
      <c r="WDA3" s="217"/>
      <c r="WDB3" s="217"/>
      <c r="WDC3" s="217"/>
      <c r="WDD3" s="217"/>
      <c r="WDE3" s="217"/>
      <c r="WDF3" s="217"/>
      <c r="WDG3" s="217"/>
      <c r="WDH3" s="217"/>
      <c r="WDI3" s="217"/>
      <c r="WDJ3" s="217"/>
      <c r="WDK3" s="217"/>
      <c r="WDL3" s="217"/>
      <c r="WDM3" s="217"/>
      <c r="WDN3" s="217"/>
      <c r="WDO3" s="217"/>
      <c r="WDP3" s="217"/>
      <c r="WDQ3" s="217"/>
      <c r="WDR3" s="217"/>
      <c r="WDS3" s="217"/>
      <c r="WDT3" s="217"/>
      <c r="WDU3" s="217"/>
      <c r="WDV3" s="217"/>
      <c r="WDW3" s="217"/>
      <c r="WDX3" s="217"/>
      <c r="WDY3" s="217"/>
      <c r="WDZ3" s="217"/>
      <c r="WEA3" s="217"/>
      <c r="WEB3" s="217"/>
      <c r="WEC3" s="217"/>
      <c r="WED3" s="217"/>
      <c r="WEE3" s="217"/>
      <c r="WEF3" s="217"/>
      <c r="WEG3" s="217"/>
      <c r="WEH3" s="217"/>
      <c r="WEI3" s="217"/>
      <c r="WEJ3" s="217"/>
      <c r="WEK3" s="217"/>
      <c r="WEL3" s="217"/>
      <c r="WEM3" s="217"/>
      <c r="WEN3" s="217"/>
      <c r="WEO3" s="217"/>
      <c r="WEP3" s="217"/>
      <c r="WEQ3" s="217"/>
      <c r="WER3" s="217"/>
      <c r="WES3" s="217"/>
      <c r="WET3" s="217"/>
      <c r="WEU3" s="217"/>
      <c r="WEV3" s="217"/>
      <c r="WEW3" s="217"/>
      <c r="WEX3" s="217"/>
      <c r="WEY3" s="217"/>
      <c r="WEZ3" s="217"/>
      <c r="WFA3" s="217"/>
      <c r="WFB3" s="217"/>
      <c r="WFC3" s="217"/>
      <c r="WFD3" s="217"/>
      <c r="WFE3" s="217"/>
      <c r="WFF3" s="217"/>
      <c r="WFG3" s="217"/>
      <c r="WFH3" s="217"/>
      <c r="WFI3" s="217"/>
      <c r="WFJ3" s="217"/>
      <c r="WFK3" s="217"/>
      <c r="WFL3" s="217"/>
      <c r="WFM3" s="217"/>
      <c r="WFN3" s="217"/>
      <c r="WFO3" s="217"/>
      <c r="WFP3" s="217"/>
      <c r="WFQ3" s="217"/>
      <c r="WFR3" s="217"/>
      <c r="WFS3" s="217"/>
      <c r="WFT3" s="217"/>
      <c r="WFU3" s="217"/>
      <c r="WFV3" s="217"/>
      <c r="WFW3" s="217"/>
      <c r="WFX3" s="217"/>
      <c r="WFY3" s="217"/>
      <c r="WFZ3" s="217"/>
      <c r="WGA3" s="217"/>
      <c r="WGB3" s="217"/>
      <c r="WGC3" s="217"/>
      <c r="WGD3" s="217"/>
      <c r="WGE3" s="217"/>
      <c r="WGF3" s="217"/>
      <c r="WGG3" s="217"/>
      <c r="WGH3" s="217"/>
      <c r="WGI3" s="217"/>
      <c r="WGJ3" s="217"/>
      <c r="WGK3" s="217"/>
      <c r="WGL3" s="217"/>
      <c r="WGM3" s="217"/>
      <c r="WGN3" s="217"/>
      <c r="WGO3" s="217"/>
      <c r="WGP3" s="217"/>
      <c r="WGQ3" s="217"/>
      <c r="WGR3" s="217"/>
      <c r="WGS3" s="217"/>
      <c r="WGT3" s="217"/>
      <c r="WGU3" s="217"/>
      <c r="WGV3" s="217"/>
      <c r="WGW3" s="217"/>
      <c r="WGX3" s="217"/>
      <c r="WGY3" s="217"/>
      <c r="WGZ3" s="217"/>
      <c r="WHA3" s="217"/>
      <c r="WHB3" s="217"/>
      <c r="WHC3" s="217"/>
      <c r="WHD3" s="217"/>
      <c r="WHE3" s="217"/>
      <c r="WHF3" s="217"/>
      <c r="WHG3" s="217"/>
      <c r="WHH3" s="217"/>
      <c r="WHI3" s="217"/>
      <c r="WHJ3" s="217"/>
      <c r="WHK3" s="217"/>
      <c r="WHL3" s="217"/>
      <c r="WHM3" s="217"/>
      <c r="WHN3" s="217"/>
      <c r="WHO3" s="217"/>
      <c r="WHP3" s="217"/>
      <c r="WHQ3" s="217"/>
      <c r="WHR3" s="217"/>
      <c r="WHS3" s="217"/>
      <c r="WHT3" s="217"/>
      <c r="WHU3" s="217"/>
      <c r="WHV3" s="217"/>
      <c r="WHW3" s="217"/>
      <c r="WHX3" s="217"/>
      <c r="WHY3" s="217"/>
      <c r="WHZ3" s="217"/>
      <c r="WIA3" s="217"/>
      <c r="WIB3" s="217"/>
      <c r="WIC3" s="217"/>
      <c r="WID3" s="217"/>
      <c r="WIE3" s="217"/>
      <c r="WIF3" s="217"/>
      <c r="WIG3" s="217"/>
      <c r="WIH3" s="217"/>
      <c r="WII3" s="217"/>
      <c r="WIJ3" s="217"/>
      <c r="WIK3" s="217"/>
      <c r="WIL3" s="217"/>
      <c r="WIM3" s="217"/>
      <c r="WIN3" s="217"/>
      <c r="WIO3" s="217"/>
      <c r="WIP3" s="217"/>
      <c r="WIQ3" s="217"/>
      <c r="WIR3" s="217"/>
      <c r="WIS3" s="217"/>
      <c r="WIT3" s="217"/>
      <c r="WIU3" s="217"/>
      <c r="WIV3" s="217"/>
      <c r="WIW3" s="217"/>
      <c r="WIX3" s="217"/>
      <c r="WIY3" s="217"/>
      <c r="WIZ3" s="217"/>
      <c r="WJA3" s="217"/>
      <c r="WJB3" s="217"/>
      <c r="WJC3" s="217"/>
      <c r="WJD3" s="217"/>
      <c r="WJE3" s="217"/>
      <c r="WJF3" s="217"/>
      <c r="WJG3" s="217"/>
      <c r="WJH3" s="217"/>
      <c r="WJI3" s="217"/>
      <c r="WJJ3" s="217"/>
      <c r="WJK3" s="217"/>
      <c r="WJL3" s="217"/>
      <c r="WJM3" s="217"/>
      <c r="WJN3" s="217"/>
      <c r="WJO3" s="217"/>
      <c r="WJP3" s="217"/>
      <c r="WJQ3" s="217"/>
      <c r="WJR3" s="217"/>
      <c r="WJS3" s="217"/>
      <c r="WJT3" s="217"/>
      <c r="WJU3" s="217"/>
      <c r="WJV3" s="217"/>
      <c r="WJW3" s="217"/>
      <c r="WJX3" s="217"/>
      <c r="WJY3" s="217"/>
      <c r="WJZ3" s="217"/>
      <c r="WKA3" s="217"/>
      <c r="WKB3" s="217"/>
      <c r="WKC3" s="217"/>
      <c r="WKD3" s="217"/>
      <c r="WKE3" s="217"/>
      <c r="WKF3" s="217"/>
      <c r="WKG3" s="217"/>
      <c r="WKH3" s="217"/>
      <c r="WKI3" s="217"/>
      <c r="WKJ3" s="217"/>
      <c r="WKK3" s="217"/>
      <c r="WKL3" s="217"/>
      <c r="WKM3" s="217"/>
      <c r="WKN3" s="217"/>
      <c r="WKO3" s="217"/>
      <c r="WKP3" s="217"/>
      <c r="WKQ3" s="217"/>
      <c r="WKR3" s="217"/>
      <c r="WKS3" s="217"/>
      <c r="WKT3" s="217"/>
      <c r="WKU3" s="217"/>
      <c r="WKV3" s="217"/>
      <c r="WKW3" s="217"/>
      <c r="WKX3" s="217"/>
      <c r="WKY3" s="217"/>
      <c r="WKZ3" s="217"/>
      <c r="WLA3" s="217"/>
      <c r="WLB3" s="217"/>
      <c r="WLC3" s="217"/>
      <c r="WLD3" s="217"/>
      <c r="WLE3" s="217"/>
      <c r="WLF3" s="217"/>
      <c r="WLG3" s="217"/>
      <c r="WLH3" s="217"/>
      <c r="WLI3" s="217"/>
      <c r="WLJ3" s="217"/>
      <c r="WLK3" s="217"/>
      <c r="WLL3" s="217"/>
      <c r="WLM3" s="217"/>
      <c r="WLN3" s="217"/>
      <c r="WLO3" s="217"/>
      <c r="WLP3" s="217"/>
      <c r="WLQ3" s="217"/>
      <c r="WLR3" s="217"/>
      <c r="WLS3" s="217"/>
      <c r="WLT3" s="217"/>
      <c r="WLU3" s="217"/>
      <c r="WLV3" s="217"/>
      <c r="WLW3" s="217"/>
      <c r="WLX3" s="217"/>
      <c r="WLY3" s="217"/>
      <c r="WLZ3" s="217"/>
      <c r="WMA3" s="217"/>
      <c r="WMB3" s="217"/>
      <c r="WMC3" s="217"/>
      <c r="WMD3" s="217"/>
      <c r="WME3" s="217"/>
      <c r="WMF3" s="217"/>
      <c r="WMG3" s="217"/>
      <c r="WMH3" s="217"/>
      <c r="WMI3" s="217"/>
      <c r="WMJ3" s="217"/>
      <c r="WMK3" s="217"/>
      <c r="WML3" s="217"/>
      <c r="WMM3" s="217"/>
      <c r="WMN3" s="217"/>
      <c r="WMO3" s="217"/>
      <c r="WMP3" s="217"/>
      <c r="WMQ3" s="217"/>
      <c r="WMR3" s="217"/>
      <c r="WMS3" s="217"/>
      <c r="WMT3" s="217"/>
      <c r="WMU3" s="217"/>
      <c r="WMV3" s="217"/>
      <c r="WMW3" s="217"/>
      <c r="WMX3" s="217"/>
      <c r="WMY3" s="217"/>
      <c r="WMZ3" s="217"/>
      <c r="WNA3" s="217"/>
      <c r="WNB3" s="217"/>
      <c r="WNC3" s="217"/>
      <c r="WND3" s="217"/>
      <c r="WNE3" s="217"/>
      <c r="WNF3" s="217"/>
      <c r="WNG3" s="217"/>
      <c r="WNH3" s="217"/>
      <c r="WNI3" s="217"/>
      <c r="WNJ3" s="217"/>
      <c r="WNK3" s="217"/>
      <c r="WNL3" s="217"/>
      <c r="WNM3" s="217"/>
      <c r="WNN3" s="217"/>
      <c r="WNO3" s="217"/>
      <c r="WNP3" s="217"/>
      <c r="WNQ3" s="217"/>
      <c r="WNR3" s="217"/>
      <c r="WNS3" s="217"/>
      <c r="WNT3" s="217"/>
      <c r="WNU3" s="217"/>
      <c r="WNV3" s="217"/>
      <c r="WNW3" s="217"/>
      <c r="WNX3" s="217"/>
      <c r="WNY3" s="217"/>
      <c r="WNZ3" s="217"/>
      <c r="WOA3" s="217"/>
      <c r="WOB3" s="217"/>
      <c r="WOC3" s="217"/>
      <c r="WOD3" s="217"/>
      <c r="WOE3" s="217"/>
      <c r="WOF3" s="217"/>
      <c r="WOG3" s="217"/>
      <c r="WOH3" s="217"/>
      <c r="WOI3" s="217"/>
      <c r="WOJ3" s="217"/>
      <c r="WOK3" s="217"/>
      <c r="WOL3" s="217"/>
      <c r="WOM3" s="217"/>
      <c r="WON3" s="217"/>
      <c r="WOO3" s="217"/>
      <c r="WOP3" s="217"/>
      <c r="WOQ3" s="217"/>
      <c r="WOR3" s="217"/>
      <c r="WOS3" s="217"/>
      <c r="WOT3" s="217"/>
      <c r="WOU3" s="217"/>
      <c r="WOV3" s="217"/>
      <c r="WOW3" s="217"/>
      <c r="WOX3" s="217"/>
      <c r="WOY3" s="217"/>
      <c r="WOZ3" s="217"/>
      <c r="WPA3" s="217"/>
      <c r="WPB3" s="217"/>
      <c r="WPC3" s="217"/>
      <c r="WPD3" s="217"/>
      <c r="WPE3" s="217"/>
      <c r="WPF3" s="217"/>
      <c r="WPG3" s="217"/>
      <c r="WPH3" s="217"/>
      <c r="WPI3" s="217"/>
      <c r="WPJ3" s="217"/>
      <c r="WPK3" s="217"/>
      <c r="WPL3" s="217"/>
      <c r="WPM3" s="217"/>
      <c r="WPN3" s="217"/>
      <c r="WPO3" s="217"/>
      <c r="WPP3" s="217"/>
      <c r="WPQ3" s="217"/>
      <c r="WPR3" s="217"/>
      <c r="WPS3" s="217"/>
      <c r="WPT3" s="217"/>
      <c r="WPU3" s="217"/>
      <c r="WPV3" s="217"/>
      <c r="WPW3" s="217"/>
      <c r="WPX3" s="217"/>
      <c r="WPY3" s="217"/>
      <c r="WPZ3" s="217"/>
      <c r="WQA3" s="217"/>
      <c r="WQB3" s="217"/>
      <c r="WQC3" s="217"/>
      <c r="WQD3" s="217"/>
      <c r="WQE3" s="217"/>
      <c r="WQF3" s="217"/>
      <c r="WQG3" s="217"/>
      <c r="WQH3" s="217"/>
      <c r="WQI3" s="217"/>
      <c r="WQJ3" s="217"/>
      <c r="WQK3" s="217"/>
      <c r="WQL3" s="217"/>
      <c r="WQM3" s="217"/>
      <c r="WQN3" s="217"/>
      <c r="WQO3" s="217"/>
      <c r="WQP3" s="217"/>
      <c r="WQQ3" s="217"/>
      <c r="WQR3" s="217"/>
      <c r="WQS3" s="217"/>
      <c r="WQT3" s="217"/>
      <c r="WQU3" s="217"/>
      <c r="WQV3" s="217"/>
      <c r="WQW3" s="217"/>
      <c r="WQX3" s="217"/>
      <c r="WQY3" s="217"/>
      <c r="WQZ3" s="217"/>
      <c r="WRA3" s="217"/>
      <c r="WRB3" s="217"/>
      <c r="WRC3" s="217"/>
      <c r="WRD3" s="217"/>
      <c r="WRE3" s="217"/>
      <c r="WRF3" s="217"/>
      <c r="WRG3" s="217"/>
      <c r="WRH3" s="217"/>
      <c r="WRI3" s="217"/>
      <c r="WRJ3" s="217"/>
      <c r="WRK3" s="217"/>
      <c r="WRL3" s="217"/>
      <c r="WRM3" s="217"/>
      <c r="WRN3" s="217"/>
      <c r="WRO3" s="217"/>
      <c r="WRP3" s="217"/>
      <c r="WRQ3" s="217"/>
      <c r="WRR3" s="217"/>
      <c r="WRS3" s="217"/>
      <c r="WRT3" s="217"/>
      <c r="WRU3" s="217"/>
      <c r="WRV3" s="217"/>
      <c r="WRW3" s="217"/>
      <c r="WRX3" s="217"/>
      <c r="WRY3" s="217"/>
      <c r="WRZ3" s="217"/>
      <c r="WSA3" s="217"/>
      <c r="WSB3" s="217"/>
      <c r="WSC3" s="217"/>
      <c r="WSD3" s="217"/>
      <c r="WSE3" s="217"/>
      <c r="WSF3" s="217"/>
      <c r="WSG3" s="217"/>
      <c r="WSH3" s="217"/>
      <c r="WSI3" s="217"/>
      <c r="WSJ3" s="217"/>
      <c r="WSK3" s="217"/>
      <c r="WSL3" s="217"/>
      <c r="WSM3" s="217"/>
      <c r="WSN3" s="217"/>
      <c r="WSO3" s="217"/>
      <c r="WSP3" s="217"/>
      <c r="WSQ3" s="217"/>
      <c r="WSR3" s="217"/>
      <c r="WSS3" s="217"/>
      <c r="WST3" s="217"/>
      <c r="WSU3" s="217"/>
      <c r="WSV3" s="217"/>
      <c r="WSW3" s="217"/>
      <c r="WSX3" s="217"/>
      <c r="WSY3" s="217"/>
      <c r="WSZ3" s="217"/>
      <c r="WTA3" s="217"/>
      <c r="WTB3" s="217"/>
      <c r="WTC3" s="217"/>
      <c r="WTD3" s="217"/>
      <c r="WTE3" s="217"/>
      <c r="WTF3" s="217"/>
      <c r="WTG3" s="217"/>
      <c r="WTH3" s="217"/>
      <c r="WTI3" s="217"/>
      <c r="WTJ3" s="217"/>
      <c r="WTK3" s="217"/>
      <c r="WTL3" s="217"/>
      <c r="WTM3" s="217"/>
      <c r="WTN3" s="217"/>
      <c r="WTO3" s="217"/>
      <c r="WTP3" s="217"/>
      <c r="WTQ3" s="217"/>
      <c r="WTR3" s="217"/>
      <c r="WTS3" s="217"/>
      <c r="WTT3" s="217"/>
      <c r="WTU3" s="217"/>
      <c r="WTV3" s="217"/>
      <c r="WTW3" s="217"/>
      <c r="WTX3" s="217"/>
      <c r="WTY3" s="217"/>
      <c r="WTZ3" s="217"/>
      <c r="WUA3" s="217"/>
      <c r="WUB3" s="217"/>
      <c r="WUC3" s="217"/>
      <c r="WUD3" s="217"/>
      <c r="WUE3" s="217"/>
      <c r="WUF3" s="217"/>
      <c r="WUG3" s="217"/>
      <c r="WUH3" s="217"/>
      <c r="WUI3" s="217"/>
      <c r="WUJ3" s="217"/>
      <c r="WUK3" s="217"/>
      <c r="WUL3" s="217"/>
      <c r="WUM3" s="217"/>
      <c r="WUN3" s="217"/>
      <c r="WUO3" s="217"/>
      <c r="WUP3" s="217"/>
      <c r="WUQ3" s="217"/>
      <c r="WUR3" s="217"/>
      <c r="WUS3" s="217"/>
      <c r="WUT3" s="217"/>
      <c r="WUU3" s="217"/>
      <c r="WUV3" s="217"/>
      <c r="WUW3" s="217"/>
      <c r="WUX3" s="217"/>
      <c r="WUY3" s="217"/>
      <c r="WUZ3" s="217"/>
      <c r="WVA3" s="217"/>
      <c r="WVB3" s="217"/>
      <c r="WVC3" s="217"/>
      <c r="WVD3" s="217"/>
      <c r="WVE3" s="217"/>
      <c r="WVF3" s="217"/>
      <c r="WVG3" s="217"/>
      <c r="WVH3" s="217"/>
      <c r="WVI3" s="217"/>
      <c r="WVJ3" s="217"/>
      <c r="WVK3" s="217"/>
      <c r="WVL3" s="217"/>
      <c r="WVM3" s="217"/>
      <c r="WVN3" s="217"/>
      <c r="WVO3" s="217"/>
      <c r="WVP3" s="217"/>
      <c r="WVQ3" s="217"/>
      <c r="WVR3" s="217"/>
      <c r="WVS3" s="217"/>
      <c r="WVT3" s="217"/>
      <c r="WVU3" s="217"/>
      <c r="WVV3" s="217"/>
      <c r="WVW3" s="217"/>
      <c r="WVX3" s="217"/>
      <c r="WVY3" s="217"/>
      <c r="WVZ3" s="217"/>
      <c r="WWA3" s="217"/>
      <c r="WWB3" s="217"/>
      <c r="WWC3" s="217"/>
      <c r="WWD3" s="217"/>
      <c r="WWE3" s="217"/>
      <c r="WWF3" s="217"/>
      <c r="WWG3" s="217"/>
      <c r="WWH3" s="217"/>
      <c r="WWI3" s="217"/>
      <c r="WWJ3" s="217"/>
      <c r="WWK3" s="217"/>
      <c r="WWL3" s="217"/>
      <c r="WWM3" s="217"/>
      <c r="WWN3" s="217"/>
      <c r="WWO3" s="217"/>
      <c r="WWP3" s="217"/>
      <c r="WWQ3" s="217"/>
      <c r="WWR3" s="217"/>
      <c r="WWS3" s="217"/>
      <c r="WWT3" s="217"/>
      <c r="WWU3" s="217"/>
      <c r="WWV3" s="217"/>
      <c r="WWW3" s="217"/>
      <c r="WWX3" s="217"/>
      <c r="WWY3" s="217"/>
      <c r="WWZ3" s="217"/>
      <c r="WXA3" s="217"/>
      <c r="WXB3" s="217"/>
      <c r="WXC3" s="217"/>
      <c r="WXD3" s="217"/>
      <c r="WXE3" s="217"/>
      <c r="WXF3" s="217"/>
      <c r="WXG3" s="217"/>
      <c r="WXH3" s="217"/>
      <c r="WXI3" s="217"/>
      <c r="WXJ3" s="217"/>
      <c r="WXK3" s="217"/>
      <c r="WXL3" s="217"/>
      <c r="WXM3" s="217"/>
      <c r="WXN3" s="217"/>
      <c r="WXO3" s="217"/>
      <c r="WXP3" s="217"/>
      <c r="WXQ3" s="217"/>
      <c r="WXR3" s="217"/>
      <c r="WXS3" s="217"/>
      <c r="WXT3" s="217"/>
      <c r="WXU3" s="217"/>
      <c r="WXV3" s="217"/>
      <c r="WXW3" s="217"/>
      <c r="WXX3" s="217"/>
      <c r="WXY3" s="217"/>
      <c r="WXZ3" s="217"/>
      <c r="WYA3" s="217"/>
      <c r="WYB3" s="217"/>
      <c r="WYC3" s="217"/>
      <c r="WYD3" s="217"/>
      <c r="WYE3" s="217"/>
      <c r="WYF3" s="217"/>
      <c r="WYG3" s="217"/>
      <c r="WYH3" s="217"/>
      <c r="WYI3" s="217"/>
      <c r="WYJ3" s="217"/>
      <c r="WYK3" s="217"/>
      <c r="WYL3" s="217"/>
      <c r="WYM3" s="217"/>
      <c r="WYN3" s="217"/>
      <c r="WYO3" s="217"/>
      <c r="WYP3" s="217"/>
      <c r="WYQ3" s="217"/>
      <c r="WYR3" s="217"/>
      <c r="WYS3" s="217"/>
      <c r="WYT3" s="217"/>
      <c r="WYU3" s="217"/>
      <c r="WYV3" s="217"/>
      <c r="WYW3" s="217"/>
      <c r="WYX3" s="217"/>
      <c r="WYY3" s="217"/>
      <c r="WYZ3" s="217"/>
      <c r="WZA3" s="217"/>
      <c r="WZB3" s="217"/>
      <c r="WZC3" s="217"/>
      <c r="WZD3" s="217"/>
      <c r="WZE3" s="217"/>
      <c r="WZF3" s="217"/>
      <c r="WZG3" s="217"/>
      <c r="WZH3" s="217"/>
      <c r="WZI3" s="217"/>
      <c r="WZJ3" s="217"/>
      <c r="WZK3" s="217"/>
      <c r="WZL3" s="217"/>
      <c r="WZM3" s="217"/>
      <c r="WZN3" s="217"/>
      <c r="WZO3" s="217"/>
      <c r="WZP3" s="217"/>
      <c r="WZQ3" s="217"/>
      <c r="WZR3" s="217"/>
      <c r="WZS3" s="217"/>
      <c r="WZT3" s="217"/>
      <c r="WZU3" s="217"/>
      <c r="WZV3" s="217"/>
      <c r="WZW3" s="217"/>
      <c r="WZX3" s="217"/>
      <c r="WZY3" s="217"/>
      <c r="WZZ3" s="217"/>
      <c r="XAA3" s="217"/>
      <c r="XAB3" s="217"/>
      <c r="XAC3" s="217"/>
      <c r="XAD3" s="217"/>
      <c r="XAE3" s="217"/>
      <c r="XAF3" s="217"/>
      <c r="XAG3" s="217"/>
      <c r="XAH3" s="217"/>
      <c r="XAI3" s="217"/>
      <c r="XAJ3" s="217"/>
      <c r="XAK3" s="217"/>
      <c r="XAL3" s="217"/>
      <c r="XAM3" s="217"/>
      <c r="XAN3" s="217"/>
      <c r="XAO3" s="217"/>
      <c r="XAP3" s="217"/>
      <c r="XAQ3" s="217"/>
      <c r="XAR3" s="217"/>
      <c r="XAS3" s="217"/>
      <c r="XAT3" s="217"/>
      <c r="XAU3" s="217"/>
      <c r="XAV3" s="217"/>
      <c r="XAW3" s="217"/>
      <c r="XAX3" s="217"/>
      <c r="XAY3" s="217"/>
      <c r="XAZ3" s="217"/>
      <c r="XBA3" s="217"/>
      <c r="XBB3" s="217"/>
      <c r="XBC3" s="217"/>
      <c r="XBD3" s="217"/>
      <c r="XBE3" s="217"/>
      <c r="XBF3" s="217"/>
      <c r="XBG3" s="217"/>
      <c r="XBH3" s="217"/>
      <c r="XBI3" s="217"/>
      <c r="XBJ3" s="217"/>
      <c r="XBK3" s="217"/>
      <c r="XBL3" s="217"/>
      <c r="XBM3" s="217"/>
      <c r="XBN3" s="217"/>
      <c r="XBO3" s="217"/>
      <c r="XBP3" s="217"/>
      <c r="XBQ3" s="217"/>
      <c r="XBR3" s="217"/>
      <c r="XBS3" s="217"/>
      <c r="XBT3" s="217"/>
      <c r="XBU3" s="217"/>
      <c r="XBV3" s="217"/>
      <c r="XBW3" s="217"/>
      <c r="XBX3" s="217"/>
      <c r="XBY3" s="217"/>
      <c r="XBZ3" s="217"/>
      <c r="XCA3" s="217"/>
      <c r="XCB3" s="217"/>
      <c r="XCC3" s="217"/>
      <c r="XCD3" s="217"/>
      <c r="XCE3" s="217"/>
      <c r="XCF3" s="217"/>
      <c r="XCG3" s="217"/>
      <c r="XCH3" s="217"/>
      <c r="XCI3" s="217"/>
      <c r="XCJ3" s="217"/>
      <c r="XCK3" s="217"/>
      <c r="XCL3" s="217"/>
      <c r="XCM3" s="217"/>
      <c r="XCN3" s="217"/>
      <c r="XCO3" s="217"/>
      <c r="XCP3" s="217"/>
      <c r="XCQ3" s="217"/>
      <c r="XCR3" s="217"/>
      <c r="XCS3" s="217"/>
      <c r="XCT3" s="217"/>
      <c r="XCU3" s="217"/>
      <c r="XCV3" s="217"/>
      <c r="XCW3" s="217"/>
      <c r="XCX3" s="217"/>
      <c r="XCY3" s="217"/>
      <c r="XCZ3" s="217"/>
      <c r="XDA3" s="217"/>
      <c r="XDB3" s="217"/>
      <c r="XDC3" s="217"/>
      <c r="XDD3" s="217"/>
      <c r="XDE3" s="217"/>
      <c r="XDF3" s="217"/>
      <c r="XDG3" s="217"/>
      <c r="XDH3" s="217"/>
      <c r="XDI3" s="217"/>
      <c r="XDJ3" s="217"/>
      <c r="XDK3" s="217"/>
      <c r="XDL3" s="217"/>
      <c r="XDM3" s="217"/>
      <c r="XDN3" s="217"/>
      <c r="XDO3" s="217"/>
      <c r="XDP3" s="217"/>
      <c r="XDQ3" s="217"/>
      <c r="XDR3" s="217"/>
      <c r="XDS3" s="217"/>
      <c r="XDT3" s="217"/>
      <c r="XDU3" s="217"/>
      <c r="XDV3" s="217"/>
      <c r="XDW3" s="217"/>
      <c r="XDX3" s="217"/>
      <c r="XDY3" s="217"/>
      <c r="XDZ3" s="217"/>
      <c r="XEA3" s="217"/>
      <c r="XEB3" s="217"/>
      <c r="XEC3" s="217"/>
      <c r="XED3" s="217"/>
      <c r="XEE3" s="217"/>
      <c r="XEF3" s="217"/>
      <c r="XEG3" s="217"/>
      <c r="XEH3" s="217"/>
      <c r="XEI3" s="217"/>
      <c r="XEJ3" s="217"/>
      <c r="XEK3" s="217"/>
      <c r="XEL3" s="217"/>
      <c r="XEM3" s="217"/>
      <c r="XEN3" s="217"/>
      <c r="XEO3" s="217"/>
      <c r="XEP3" s="217"/>
      <c r="XEQ3" s="217"/>
      <c r="XER3" s="217"/>
      <c r="XES3" s="217"/>
      <c r="XET3" s="217"/>
      <c r="XEU3" s="217"/>
      <c r="XEV3" s="217"/>
      <c r="XEW3" s="217"/>
    </row>
    <row r="4" spans="1:16377" x14ac:dyDescent="0.3">
      <c r="A4" s="216"/>
      <c r="B4" s="338" t="s">
        <v>406</v>
      </c>
      <c r="C4" s="339"/>
      <c r="D4" s="316">
        <f>CAPA!O114</f>
        <v>0</v>
      </c>
      <c r="E4" s="316"/>
      <c r="F4" s="305" t="s">
        <v>401</v>
      </c>
      <c r="G4" s="305"/>
      <c r="H4" s="336">
        <f>ESTRUTURA!I6</f>
        <v>0</v>
      </c>
      <c r="I4" s="337"/>
      <c r="J4" s="221"/>
      <c r="K4" s="222"/>
      <c r="L4" s="222"/>
      <c r="M4" s="222"/>
      <c r="N4" s="222"/>
      <c r="O4" s="222"/>
      <c r="P4" s="222"/>
      <c r="Q4" s="223"/>
    </row>
    <row r="5" spans="1:16377" x14ac:dyDescent="0.3">
      <c r="A5" s="216"/>
      <c r="B5" s="332" t="s">
        <v>391</v>
      </c>
      <c r="C5" s="305"/>
      <c r="D5" s="333">
        <f>CAPA!E12</f>
        <v>42901</v>
      </c>
      <c r="E5" s="333"/>
      <c r="F5" s="305" t="s">
        <v>394</v>
      </c>
      <c r="G5" s="305"/>
      <c r="H5" s="334">
        <f>CAPA!H15</f>
        <v>1</v>
      </c>
      <c r="I5" s="335"/>
      <c r="J5" s="221"/>
      <c r="K5" s="222"/>
      <c r="L5" s="222"/>
      <c r="M5" s="222"/>
      <c r="N5" s="222"/>
      <c r="O5" s="222"/>
      <c r="P5" s="222"/>
      <c r="Q5" s="223"/>
    </row>
    <row r="6" spans="1:16377" x14ac:dyDescent="0.3">
      <c r="A6" s="216"/>
      <c r="B6" s="332" t="s">
        <v>392</v>
      </c>
      <c r="C6" s="305"/>
      <c r="D6" s="340">
        <f>CAPA!J12</f>
        <v>42917</v>
      </c>
      <c r="E6" s="340"/>
      <c r="F6" s="305" t="s">
        <v>395</v>
      </c>
      <c r="G6" s="305"/>
      <c r="H6" s="341">
        <f>CAPA!J45</f>
        <v>0</v>
      </c>
      <c r="I6" s="342"/>
      <c r="J6" s="221"/>
      <c r="K6" s="222"/>
      <c r="L6" s="222"/>
      <c r="M6" s="222"/>
      <c r="N6" s="222"/>
      <c r="O6" s="222"/>
      <c r="P6" s="222"/>
      <c r="Q6" s="223"/>
    </row>
    <row r="7" spans="1:16377" x14ac:dyDescent="0.3">
      <c r="A7" s="216"/>
      <c r="B7" s="332" t="s">
        <v>20</v>
      </c>
      <c r="C7" s="305"/>
      <c r="D7" s="340">
        <f>CAPA!O12</f>
        <v>50496</v>
      </c>
      <c r="E7" s="340"/>
      <c r="F7" s="305" t="s">
        <v>262</v>
      </c>
      <c r="G7" s="305"/>
      <c r="H7" s="341">
        <f>CAPA!F45</f>
        <v>0</v>
      </c>
      <c r="I7" s="342"/>
      <c r="J7" s="221"/>
      <c r="K7" s="222"/>
      <c r="L7" s="222"/>
      <c r="M7" s="222"/>
      <c r="N7" s="222"/>
      <c r="O7" s="222"/>
      <c r="P7" s="222"/>
      <c r="Q7" s="223"/>
    </row>
    <row r="8" spans="1:16377" s="219" customFormat="1" ht="17.25" thickBot="1" x14ac:dyDescent="0.35">
      <c r="A8" s="216"/>
      <c r="B8" s="324" t="s">
        <v>393</v>
      </c>
      <c r="C8" s="318"/>
      <c r="D8" s="325">
        <f>F12</f>
        <v>120</v>
      </c>
      <c r="E8" s="325"/>
      <c r="F8" s="318" t="s">
        <v>263</v>
      </c>
      <c r="G8" s="318"/>
      <c r="H8" s="319">
        <f>CAPA!H45</f>
        <v>0</v>
      </c>
      <c r="I8" s="320"/>
      <c r="J8" s="221"/>
      <c r="K8" s="222"/>
      <c r="L8" s="222"/>
      <c r="M8" s="222"/>
      <c r="N8" s="222"/>
      <c r="O8" s="222"/>
      <c r="P8" s="222"/>
      <c r="Q8" s="223"/>
    </row>
    <row r="9" spans="1:16377" ht="17.25" thickBot="1" x14ac:dyDescent="0.35">
      <c r="A9" s="216"/>
      <c r="B9" s="321" t="s">
        <v>396</v>
      </c>
      <c r="C9" s="322"/>
      <c r="D9" s="322"/>
      <c r="E9" s="322"/>
      <c r="F9" s="322"/>
      <c r="G9" s="322"/>
      <c r="H9" s="322"/>
      <c r="I9" s="323"/>
      <c r="J9" s="221"/>
      <c r="K9" s="222"/>
      <c r="L9" s="222"/>
      <c r="M9" s="222"/>
      <c r="N9" s="222"/>
      <c r="O9" s="222"/>
      <c r="P9" s="222"/>
      <c r="Q9" s="223"/>
      <c r="R9" s="208"/>
      <c r="S9" s="208"/>
    </row>
    <row r="10" spans="1:16377" x14ac:dyDescent="0.3">
      <c r="A10" s="216"/>
      <c r="B10" s="306" t="s">
        <v>400</v>
      </c>
      <c r="C10" s="307"/>
      <c r="D10" s="307"/>
      <c r="E10" s="308"/>
      <c r="F10" s="312" t="s">
        <v>194</v>
      </c>
      <c r="G10" s="313"/>
      <c r="H10" s="313"/>
      <c r="I10" s="314"/>
      <c r="J10" s="303"/>
      <c r="K10" s="303"/>
      <c r="L10" s="304"/>
      <c r="M10" s="304"/>
      <c r="N10" s="224"/>
      <c r="O10" s="224"/>
      <c r="P10" s="224"/>
      <c r="Q10" s="225"/>
      <c r="R10" s="208"/>
      <c r="S10" s="208"/>
    </row>
    <row r="11" spans="1:16377" x14ac:dyDescent="0.3">
      <c r="A11" s="216"/>
      <c r="B11" s="309" t="s">
        <v>7</v>
      </c>
      <c r="C11" s="310"/>
      <c r="D11" s="310"/>
      <c r="E11" s="311"/>
      <c r="F11" s="315">
        <f>sd_se</f>
        <v>0</v>
      </c>
      <c r="G11" s="316"/>
      <c r="H11" s="316"/>
      <c r="I11" s="317"/>
      <c r="J11" s="242"/>
      <c r="K11" s="229"/>
      <c r="L11" s="230"/>
      <c r="M11" s="230"/>
      <c r="N11" s="224"/>
      <c r="O11" s="224"/>
      <c r="P11" s="224"/>
      <c r="Q11" s="225"/>
      <c r="R11" s="208"/>
      <c r="S11" s="208"/>
    </row>
    <row r="12" spans="1:16377" x14ac:dyDescent="0.3">
      <c r="A12" s="216"/>
      <c r="B12" s="309" t="s">
        <v>2</v>
      </c>
      <c r="C12" s="310"/>
      <c r="D12" s="310"/>
      <c r="E12" s="311"/>
      <c r="F12" s="358">
        <f>ESTRUTURA!R2</f>
        <v>120</v>
      </c>
      <c r="G12" s="359"/>
      <c r="H12" s="359"/>
      <c r="I12" s="360"/>
      <c r="J12" s="305"/>
      <c r="K12" s="305"/>
      <c r="L12" s="305"/>
      <c r="M12" s="305"/>
      <c r="N12" s="224"/>
      <c r="O12" s="224"/>
      <c r="P12" s="224"/>
      <c r="Q12" s="225"/>
      <c r="R12" s="208"/>
      <c r="S12" s="208"/>
    </row>
    <row r="13" spans="1:16377" x14ac:dyDescent="0.3">
      <c r="A13" s="216"/>
      <c r="B13" s="309" t="s">
        <v>5</v>
      </c>
      <c r="C13" s="310"/>
      <c r="D13" s="310"/>
      <c r="E13" s="311"/>
      <c r="F13" s="361">
        <f>CAPA!J98</f>
        <v>0</v>
      </c>
      <c r="G13" s="362"/>
      <c r="H13" s="362"/>
      <c r="I13" s="363"/>
      <c r="J13" s="222"/>
      <c r="K13" s="222"/>
      <c r="L13" s="222"/>
      <c r="M13" s="222"/>
      <c r="N13" s="224"/>
      <c r="O13" s="224"/>
      <c r="P13" s="224"/>
      <c r="Q13" s="225"/>
      <c r="R13" s="208"/>
      <c r="S13" s="208"/>
    </row>
    <row r="14" spans="1:16377" ht="17.25" customHeight="1" x14ac:dyDescent="0.3">
      <c r="A14" s="216"/>
      <c r="B14" s="309" t="s">
        <v>129</v>
      </c>
      <c r="C14" s="310"/>
      <c r="D14" s="310"/>
      <c r="E14" s="311"/>
      <c r="F14" s="364">
        <f>ESTRUTURA!R3</f>
        <v>0</v>
      </c>
      <c r="G14" s="336"/>
      <c r="H14" s="336"/>
      <c r="I14" s="365"/>
      <c r="J14" s="222"/>
      <c r="K14" s="222"/>
      <c r="L14" s="222"/>
      <c r="M14" s="222"/>
      <c r="N14" s="222"/>
      <c r="O14" s="222"/>
      <c r="P14" s="222"/>
      <c r="Q14" s="223"/>
      <c r="R14" s="208"/>
      <c r="S14" s="208"/>
    </row>
    <row r="15" spans="1:16377" ht="17.25" thickBot="1" x14ac:dyDescent="0.35">
      <c r="A15" s="216"/>
      <c r="B15" s="355" t="s">
        <v>402</v>
      </c>
      <c r="C15" s="356"/>
      <c r="D15" s="356"/>
      <c r="E15" s="357"/>
      <c r="F15" s="366">
        <f>ESTRUTURA!U2</f>
        <v>0</v>
      </c>
      <c r="G15" s="367"/>
      <c r="H15" s="367"/>
      <c r="I15" s="368"/>
      <c r="J15" s="222"/>
      <c r="K15" s="222"/>
      <c r="L15" s="222"/>
      <c r="M15" s="222"/>
      <c r="N15" s="222"/>
      <c r="O15" s="222"/>
      <c r="P15" s="222"/>
      <c r="Q15" s="223"/>
      <c r="S15" s="208"/>
    </row>
    <row r="16" spans="1:16377" x14ac:dyDescent="0.3">
      <c r="A16" s="216"/>
      <c r="B16" s="369" t="s">
        <v>9</v>
      </c>
      <c r="C16" s="370"/>
      <c r="D16" s="370"/>
      <c r="E16" s="370"/>
      <c r="F16" s="370"/>
      <c r="G16" s="370"/>
      <c r="H16" s="370"/>
      <c r="I16" s="371"/>
      <c r="J16" s="221"/>
      <c r="K16" s="222"/>
      <c r="L16" s="222"/>
      <c r="M16" s="222"/>
      <c r="N16" s="222"/>
      <c r="O16" s="222"/>
      <c r="P16" s="222"/>
      <c r="Q16" s="223"/>
      <c r="S16" s="208"/>
    </row>
    <row r="17" spans="1:19" ht="18.75" x14ac:dyDescent="0.3">
      <c r="A17" s="216"/>
      <c r="B17" s="353" t="s">
        <v>287</v>
      </c>
      <c r="C17" s="354"/>
      <c r="D17" s="354"/>
      <c r="E17" s="354"/>
      <c r="F17" s="343">
        <f>CAPA!T114</f>
        <v>0</v>
      </c>
      <c r="G17" s="343"/>
      <c r="H17" s="343"/>
      <c r="I17" s="344"/>
      <c r="J17" s="221"/>
      <c r="K17" s="222"/>
      <c r="L17" s="222"/>
      <c r="M17" s="222"/>
      <c r="N17" s="222"/>
      <c r="O17" s="222"/>
      <c r="P17" s="222"/>
      <c r="Q17" s="223"/>
      <c r="S17" s="208"/>
    </row>
    <row r="18" spans="1:19" ht="15.75" customHeight="1" x14ac:dyDescent="0.3">
      <c r="A18" s="216"/>
      <c r="B18" s="353" t="s">
        <v>389</v>
      </c>
      <c r="C18" s="354"/>
      <c r="D18" s="354"/>
      <c r="E18" s="354"/>
      <c r="F18" s="343">
        <f>CAPA!T116</f>
        <v>0</v>
      </c>
      <c r="G18" s="343"/>
      <c r="H18" s="343"/>
      <c r="I18" s="344"/>
      <c r="J18" s="221"/>
      <c r="K18" s="222"/>
      <c r="L18" s="222"/>
      <c r="M18" s="222"/>
      <c r="N18" s="222"/>
      <c r="O18" s="222"/>
      <c r="P18" s="222"/>
      <c r="Q18" s="223"/>
      <c r="S18" s="208"/>
    </row>
    <row r="19" spans="1:19" ht="18.75" x14ac:dyDescent="0.3">
      <c r="A19" s="216"/>
      <c r="B19" s="353" t="s">
        <v>390</v>
      </c>
      <c r="C19" s="354"/>
      <c r="D19" s="354"/>
      <c r="E19" s="354"/>
      <c r="F19" s="343">
        <f>CAPA!T117</f>
        <v>0</v>
      </c>
      <c r="G19" s="343"/>
      <c r="H19" s="343"/>
      <c r="I19" s="344"/>
      <c r="J19" s="221"/>
      <c r="K19" s="222"/>
      <c r="L19" s="222"/>
      <c r="M19" s="222"/>
      <c r="N19" s="222"/>
      <c r="O19" s="222"/>
      <c r="P19" s="222"/>
      <c r="Q19" s="223"/>
      <c r="S19" s="208"/>
    </row>
    <row r="20" spans="1:19" ht="16.5" customHeight="1" x14ac:dyDescent="0.3">
      <c r="A20" s="216"/>
      <c r="B20" s="345" t="s">
        <v>289</v>
      </c>
      <c r="C20" s="346"/>
      <c r="D20" s="346"/>
      <c r="E20" s="346"/>
      <c r="F20" s="349">
        <f>CAPA!T118</f>
        <v>0</v>
      </c>
      <c r="G20" s="349"/>
      <c r="H20" s="349"/>
      <c r="I20" s="350"/>
      <c r="J20" s="221"/>
      <c r="K20" s="222"/>
      <c r="L20" s="222"/>
      <c r="M20" s="222"/>
      <c r="N20" s="222"/>
      <c r="O20" s="222"/>
      <c r="P20" s="222"/>
      <c r="Q20" s="223"/>
      <c r="S20" s="208"/>
    </row>
    <row r="21" spans="1:19" ht="19.5" thickBot="1" x14ac:dyDescent="0.35">
      <c r="A21" s="216"/>
      <c r="B21" s="347" t="s">
        <v>408</v>
      </c>
      <c r="C21" s="348"/>
      <c r="D21" s="348"/>
      <c r="E21" s="348"/>
      <c r="F21" s="351">
        <f>CAPA!T119</f>
        <v>0</v>
      </c>
      <c r="G21" s="351"/>
      <c r="H21" s="351"/>
      <c r="I21" s="352"/>
      <c r="J21" s="226"/>
      <c r="K21" s="227"/>
      <c r="L21" s="227"/>
      <c r="M21" s="227"/>
      <c r="N21" s="227"/>
      <c r="O21" s="227"/>
      <c r="P21" s="227"/>
      <c r="Q21" s="228"/>
      <c r="R21" s="220"/>
      <c r="S21" s="208"/>
    </row>
    <row r="22" spans="1:19" x14ac:dyDescent="0.3">
      <c r="A22" s="216"/>
      <c r="B22" s="244" t="s">
        <v>407</v>
      </c>
      <c r="C22" s="244"/>
      <c r="D22" s="244"/>
      <c r="E22" s="244"/>
      <c r="F22" s="244"/>
      <c r="G22" s="244"/>
      <c r="H22" s="244"/>
      <c r="I22" s="244"/>
      <c r="J22" s="244"/>
      <c r="R22" s="208"/>
      <c r="S22" s="208"/>
    </row>
    <row r="23" spans="1:19" x14ac:dyDescent="0.3">
      <c r="A23" s="216"/>
      <c r="B23" s="244" t="s">
        <v>409</v>
      </c>
      <c r="R23" s="208"/>
      <c r="S23" s="208"/>
    </row>
    <row r="24" spans="1:19" x14ac:dyDescent="0.3">
      <c r="A24" s="216"/>
      <c r="B24" s="247" t="s">
        <v>410</v>
      </c>
      <c r="C24" s="248"/>
      <c r="D24" s="248" t="s">
        <v>411</v>
      </c>
      <c r="E24" s="249"/>
      <c r="F24" s="250" t="s">
        <v>414</v>
      </c>
    </row>
    <row r="25" spans="1:19" x14ac:dyDescent="0.3">
      <c r="A25" s="216"/>
      <c r="B25" s="251" t="s">
        <v>412</v>
      </c>
      <c r="C25" s="252"/>
      <c r="D25" s="253" t="s">
        <v>413</v>
      </c>
      <c r="E25" s="254"/>
      <c r="F25" s="246">
        <v>0.01</v>
      </c>
    </row>
    <row r="26" spans="1:19" x14ac:dyDescent="0.3">
      <c r="A26" s="216"/>
    </row>
    <row r="27" spans="1:19" x14ac:dyDescent="0.3">
      <c r="A27" s="216"/>
    </row>
    <row r="28" spans="1:19" x14ac:dyDescent="0.3">
      <c r="A28" s="216"/>
    </row>
    <row r="29" spans="1:19" x14ac:dyDescent="0.3">
      <c r="A29" s="216"/>
    </row>
    <row r="30" spans="1:19" x14ac:dyDescent="0.3">
      <c r="A30" s="216"/>
    </row>
    <row r="31" spans="1:19" x14ac:dyDescent="0.3">
      <c r="A31" s="216"/>
    </row>
    <row r="32" spans="1:19" x14ac:dyDescent="0.3">
      <c r="A32" s="216"/>
    </row>
    <row r="33" spans="1:1" x14ac:dyDescent="0.3">
      <c r="A33" s="216"/>
    </row>
    <row r="34" spans="1:1" x14ac:dyDescent="0.3">
      <c r="A34" s="216"/>
    </row>
    <row r="35" spans="1:1" x14ac:dyDescent="0.3">
      <c r="A35" s="216"/>
    </row>
  </sheetData>
  <mergeCells count="51">
    <mergeCell ref="F18:I18"/>
    <mergeCell ref="B16:I16"/>
    <mergeCell ref="B17:E17"/>
    <mergeCell ref="B18:E18"/>
    <mergeCell ref="F17:I17"/>
    <mergeCell ref="B13:E13"/>
    <mergeCell ref="B14:E14"/>
    <mergeCell ref="B15:E15"/>
    <mergeCell ref="F12:I12"/>
    <mergeCell ref="F13:I13"/>
    <mergeCell ref="F14:I14"/>
    <mergeCell ref="F15:I15"/>
    <mergeCell ref="F19:I19"/>
    <mergeCell ref="B20:E20"/>
    <mergeCell ref="B21:E21"/>
    <mergeCell ref="F20:I20"/>
    <mergeCell ref="F21:I21"/>
    <mergeCell ref="B19:E19"/>
    <mergeCell ref="B6:C6"/>
    <mergeCell ref="D6:E6"/>
    <mergeCell ref="F6:G6"/>
    <mergeCell ref="H6:I6"/>
    <mergeCell ref="B7:C7"/>
    <mergeCell ref="D7:E7"/>
    <mergeCell ref="F7:G7"/>
    <mergeCell ref="H7:I7"/>
    <mergeCell ref="B3:I3"/>
    <mergeCell ref="B2:Q2"/>
    <mergeCell ref="B5:C5"/>
    <mergeCell ref="D5:E5"/>
    <mergeCell ref="F5:G5"/>
    <mergeCell ref="H5:I5"/>
    <mergeCell ref="F4:G4"/>
    <mergeCell ref="H4:I4"/>
    <mergeCell ref="J3:Q3"/>
    <mergeCell ref="B4:C4"/>
    <mergeCell ref="D4:E4"/>
    <mergeCell ref="F8:G8"/>
    <mergeCell ref="H8:I8"/>
    <mergeCell ref="B9:I9"/>
    <mergeCell ref="B8:C8"/>
    <mergeCell ref="D8:E8"/>
    <mergeCell ref="J10:K10"/>
    <mergeCell ref="L10:M10"/>
    <mergeCell ref="J12:K12"/>
    <mergeCell ref="L12:M12"/>
    <mergeCell ref="B10:E10"/>
    <mergeCell ref="B11:E11"/>
    <mergeCell ref="F10:I10"/>
    <mergeCell ref="F11:I11"/>
    <mergeCell ref="B12:E1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47"/>
  <sheetViews>
    <sheetView showGridLines="0" tabSelected="1" zoomScale="70" zoomScaleNormal="70" workbookViewId="0">
      <selection activeCell="D35" sqref="D35"/>
    </sheetView>
  </sheetViews>
  <sheetFormatPr defaultRowHeight="16.5" x14ac:dyDescent="0.3"/>
  <cols>
    <col min="2" max="2" width="24.625" bestFit="1" customWidth="1"/>
    <col min="3" max="3" width="38" bestFit="1" customWidth="1"/>
    <col min="4" max="4" width="18.125" bestFit="1" customWidth="1"/>
    <col min="5" max="5" width="13" bestFit="1" customWidth="1"/>
    <col min="6" max="6" width="15.125" bestFit="1" customWidth="1"/>
    <col min="7" max="7" width="12.375" bestFit="1" customWidth="1"/>
    <col min="8" max="8" width="16.75" bestFit="1" customWidth="1"/>
  </cols>
  <sheetData>
    <row r="2" spans="2:8" ht="17.25" thickBot="1" x14ac:dyDescent="0.35">
      <c r="B2" s="372" t="s">
        <v>451</v>
      </c>
      <c r="C2" s="372"/>
      <c r="D2" s="372"/>
      <c r="E2" s="372"/>
      <c r="F2" s="372"/>
      <c r="G2" s="372"/>
      <c r="H2" s="372"/>
    </row>
    <row r="3" spans="2:8" ht="17.25" thickTop="1" x14ac:dyDescent="0.3">
      <c r="B3" s="282"/>
      <c r="C3" s="282"/>
      <c r="D3" s="282"/>
      <c r="E3" s="282"/>
      <c r="F3" s="282"/>
      <c r="G3" s="282"/>
      <c r="H3" s="282"/>
    </row>
    <row r="4" spans="2:8" x14ac:dyDescent="0.3">
      <c r="B4" s="282"/>
      <c r="C4" s="282"/>
      <c r="D4" s="282"/>
      <c r="E4" s="282"/>
      <c r="F4" s="282"/>
      <c r="G4" s="282"/>
      <c r="H4" s="282"/>
    </row>
    <row r="5" spans="2:8" x14ac:dyDescent="0.3">
      <c r="B5" s="276" t="s">
        <v>452</v>
      </c>
      <c r="C5" s="283">
        <f>CAPA!T43</f>
        <v>0</v>
      </c>
      <c r="D5" s="283"/>
      <c r="E5" s="282"/>
      <c r="F5" s="282"/>
      <c r="G5" s="282"/>
      <c r="H5" s="282"/>
    </row>
    <row r="6" spans="2:8" x14ac:dyDescent="0.3">
      <c r="B6" s="276" t="s">
        <v>288</v>
      </c>
      <c r="C6" s="284">
        <f>CAPA!T44</f>
        <v>0</v>
      </c>
      <c r="D6" s="283"/>
      <c r="E6" s="282"/>
      <c r="F6" s="282"/>
      <c r="G6" s="282"/>
      <c r="H6" s="282"/>
    </row>
    <row r="7" spans="2:8" x14ac:dyDescent="0.3">
      <c r="B7" s="276" t="s">
        <v>315</v>
      </c>
      <c r="C7" s="284">
        <f>CAPA!T45</f>
        <v>0</v>
      </c>
      <c r="D7" s="283"/>
      <c r="E7" s="282"/>
      <c r="F7" s="282"/>
      <c r="G7" s="282"/>
      <c r="H7" s="282"/>
    </row>
    <row r="8" spans="2:8" x14ac:dyDescent="0.3">
      <c r="B8" s="276" t="s">
        <v>316</v>
      </c>
      <c r="C8" s="284">
        <f>CAPA!T46</f>
        <v>0</v>
      </c>
      <c r="D8" s="283"/>
      <c r="E8" s="282"/>
      <c r="F8" s="282"/>
      <c r="G8" s="282"/>
      <c r="H8" s="282"/>
    </row>
    <row r="9" spans="2:8" x14ac:dyDescent="0.3">
      <c r="B9" s="276" t="s">
        <v>289</v>
      </c>
      <c r="C9" s="284">
        <f>CAPA!T47</f>
        <v>0</v>
      </c>
      <c r="D9" s="283"/>
      <c r="E9" s="282"/>
      <c r="F9" s="282"/>
      <c r="G9" s="282"/>
      <c r="H9" s="282"/>
    </row>
    <row r="10" spans="2:8" x14ac:dyDescent="0.3">
      <c r="B10" s="276" t="s">
        <v>453</v>
      </c>
      <c r="C10" s="285">
        <f>nm_elegíveis</f>
        <v>1</v>
      </c>
      <c r="D10" s="282"/>
      <c r="E10" s="282"/>
      <c r="F10" s="282"/>
      <c r="G10" s="282"/>
      <c r="H10" s="282"/>
    </row>
    <row r="11" spans="2:8" x14ac:dyDescent="0.3">
      <c r="B11" s="283"/>
      <c r="C11" s="283"/>
      <c r="D11" s="282"/>
      <c r="E11" s="282"/>
      <c r="F11" s="282"/>
      <c r="G11" s="282"/>
      <c r="H11" s="282"/>
    </row>
    <row r="12" spans="2:8" x14ac:dyDescent="0.3">
      <c r="B12" s="276" t="s">
        <v>454</v>
      </c>
      <c r="C12" s="276" t="s">
        <v>215</v>
      </c>
      <c r="D12" s="276" t="s">
        <v>31</v>
      </c>
      <c r="E12" s="276" t="s">
        <v>223</v>
      </c>
      <c r="F12" s="276" t="s">
        <v>224</v>
      </c>
      <c r="G12" s="276" t="s">
        <v>455</v>
      </c>
      <c r="H12" s="276" t="s">
        <v>456</v>
      </c>
    </row>
    <row r="13" spans="2:8" x14ac:dyDescent="0.3">
      <c r="B13" s="278" t="s">
        <v>203</v>
      </c>
      <c r="C13" s="278" t="s">
        <v>203</v>
      </c>
      <c r="D13" s="279" t="str">
        <f>VLOOKUP(C13,Tabela!$A$2:$H$35,3,0)</f>
        <v>FLAT</v>
      </c>
      <c r="E13" s="280">
        <f>IF(Tabela!E2&gt;0,,IF(Tabela!F2&gt;0,,VLOOKUP(C13,Tabela!$A$2:$H$35,7,0)))</f>
        <v>0</v>
      </c>
      <c r="F13" s="281">
        <f>VLOOKUP(C13,Tabela!$A$2:$H$35,8,0)</f>
        <v>0</v>
      </c>
      <c r="G13" s="281">
        <f>VLOOKUP(C13,CAPA!$C$106:$K$145,2,0)</f>
        <v>0</v>
      </c>
      <c r="H13" s="281">
        <v>0</v>
      </c>
    </row>
    <row r="14" spans="2:8" x14ac:dyDescent="0.3">
      <c r="B14" s="278" t="s">
        <v>425</v>
      </c>
      <c r="C14" s="278" t="s">
        <v>217</v>
      </c>
      <c r="D14" s="279" t="str">
        <f>VLOOKUP(C14,Tabela!$A$2:$H$35,3,0)</f>
        <v>FLAT</v>
      </c>
      <c r="E14" s="280">
        <f>IF(Tabela!E3&gt;0,,IF(Tabela!F3&gt;0,,VLOOKUP(C14,Tabela!$A$2:$H$35,7,0)))</f>
        <v>0</v>
      </c>
      <c r="F14" s="281">
        <f>VLOOKUP(C14,Tabela!$A$2:$H$35,8,0)</f>
        <v>100000</v>
      </c>
      <c r="G14" s="281">
        <f>VLOOKUP(C14,CAPA!$C$106:$K$145,2,0)</f>
        <v>0</v>
      </c>
      <c r="H14" s="281">
        <v>0</v>
      </c>
    </row>
    <row r="15" spans="2:8" x14ac:dyDescent="0.3">
      <c r="B15" s="278" t="s">
        <v>425</v>
      </c>
      <c r="C15" s="278" t="s">
        <v>242</v>
      </c>
      <c r="D15" s="279" t="str">
        <f>VLOOKUP(C15,Tabela!$A$2:$H$35,3,0)</f>
        <v>FLAT</v>
      </c>
      <c r="E15" s="280">
        <f>IF(Tabela!E4&gt;0,,IF(Tabela!F4&gt;0,,VLOOKUP(C15,Tabela!$A$2:$H$35,7,0)))</f>
        <v>0</v>
      </c>
      <c r="F15" s="281">
        <f>VLOOKUP(C15,Tabela!$A$2:$H$35,8,0)</f>
        <v>50000</v>
      </c>
      <c r="G15" s="281">
        <f>VLOOKUP(C15,CAPA!$C$106:$K$145,2,0)</f>
        <v>0</v>
      </c>
      <c r="H15" s="281">
        <v>0</v>
      </c>
    </row>
    <row r="16" spans="2:8" x14ac:dyDescent="0.3">
      <c r="B16" s="278" t="s">
        <v>425</v>
      </c>
      <c r="C16" s="278" t="s">
        <v>137</v>
      </c>
      <c r="D16" s="279" t="str">
        <f>VLOOKUP(C16,Tabela!$A$2:$H$35,3,0)</f>
        <v>FLAT</v>
      </c>
      <c r="E16" s="280">
        <f>IF(Tabela!E5&gt;0,,IF(Tabela!F5&gt;0,,VLOOKUP(C16,Tabela!$A$2:$H$35,7,0)))</f>
        <v>0</v>
      </c>
      <c r="F16" s="281">
        <f>VLOOKUP(C16,Tabela!$A$2:$H$35,8,0)</f>
        <v>10000</v>
      </c>
      <c r="G16" s="281">
        <f>VLOOKUP(C16,CAPA!$C$106:$K$145,2,0)</f>
        <v>0</v>
      </c>
      <c r="H16" s="281">
        <v>0</v>
      </c>
    </row>
    <row r="17" spans="2:8" x14ac:dyDescent="0.3">
      <c r="B17" s="278" t="s">
        <v>448</v>
      </c>
      <c r="C17" s="278" t="s">
        <v>226</v>
      </c>
      <c r="D17" s="279" t="str">
        <f>VLOOKUP(C17,Tabela!$A$2:$H$35,3,0)</f>
        <v>MENSAL</v>
      </c>
      <c r="E17" s="280">
        <f>IF(Tabela!E6&gt;0,,IF(Tabela!F6&gt;0,,VLOOKUP(C17,Tabela!$A$2:$H$35,7,0)))</f>
        <v>0</v>
      </c>
      <c r="F17" s="281">
        <f>VLOOKUP(C17,Tabela!$A$2:$H$35,8,0)</f>
        <v>150</v>
      </c>
      <c r="G17" s="281">
        <f>VLOOKUP(C17,CAPA!$C$106:$K$145,2,0)</f>
        <v>0</v>
      </c>
      <c r="H17" s="281">
        <f>F17*prazo_op</f>
        <v>18000</v>
      </c>
    </row>
    <row r="18" spans="2:8" x14ac:dyDescent="0.3">
      <c r="B18" s="278" t="s">
        <v>448</v>
      </c>
      <c r="C18" s="278" t="s">
        <v>227</v>
      </c>
      <c r="D18" s="279" t="str">
        <f>VLOOKUP(C18,Tabela!$A$2:$H$35,3,0)</f>
        <v>FLAT</v>
      </c>
      <c r="E18" s="280">
        <f>IF(Tabela!E7&gt;0,,IF(Tabela!F7&gt;0,,VLOOKUP(C18,Tabela!$A$2:$H$35,7,0)))</f>
        <v>0</v>
      </c>
      <c r="F18" s="281">
        <f>VLOOKUP(C18,Tabela!$A$2:$H$35,8,0)</f>
        <v>2500</v>
      </c>
      <c r="G18" s="281">
        <f>VLOOKUP(C18,CAPA!$C$106:$K$145,2,0)</f>
        <v>0</v>
      </c>
      <c r="H18" s="281">
        <v>0</v>
      </c>
    </row>
    <row r="19" spans="2:8" x14ac:dyDescent="0.3">
      <c r="B19" s="278" t="s">
        <v>448</v>
      </c>
      <c r="C19" s="278" t="s">
        <v>228</v>
      </c>
      <c r="D19" s="279" t="str">
        <f>VLOOKUP(C19,Tabela!$A$2:$H$35,3,0)</f>
        <v>MENSAL</v>
      </c>
      <c r="E19" s="280">
        <f>IF(Tabela!E8&gt;0,,IF(Tabela!F8&gt;0,,VLOOKUP(C19,Tabela!$A$2:$H$35,7,0)))</f>
        <v>0</v>
      </c>
      <c r="F19" s="281">
        <f>VLOOKUP(C19,Tabela!$A$2:$H$35,8,0)</f>
        <v>1500</v>
      </c>
      <c r="G19" s="281">
        <f>VLOOKUP(C19,CAPA!$C$106:$K$145,2,0)</f>
        <v>0</v>
      </c>
      <c r="H19" s="281">
        <f>F19*prazo_op</f>
        <v>180000</v>
      </c>
    </row>
    <row r="20" spans="2:8" x14ac:dyDescent="0.3">
      <c r="B20" s="278" t="s">
        <v>450</v>
      </c>
      <c r="C20" s="278" t="s">
        <v>284</v>
      </c>
      <c r="D20" s="279" t="str">
        <f>VLOOKUP(C20,Tabela!$A$2:$H$35,3,0)</f>
        <v>FLAT</v>
      </c>
      <c r="E20" s="280">
        <f>IF(Tabela!E9&gt;0,,IF(Tabela!F9&gt;0,,VLOOKUP(C20,Tabela!$A$2:$H$35,7,0)))</f>
        <v>0</v>
      </c>
      <c r="F20" s="281">
        <f>VLOOKUP(C20,Tabela!$A$2:$H$35,8,0)</f>
        <v>0</v>
      </c>
      <c r="G20" s="281">
        <f>VLOOKUP(C20,CAPA!$C$106:$K$145,2,0)</f>
        <v>0</v>
      </c>
      <c r="H20" s="281">
        <f>F20*96</f>
        <v>0</v>
      </c>
    </row>
    <row r="21" spans="2:8" x14ac:dyDescent="0.3">
      <c r="B21" s="278" t="s">
        <v>450</v>
      </c>
      <c r="C21" s="278" t="s">
        <v>285</v>
      </c>
      <c r="D21" s="279" t="str">
        <f>VLOOKUP(C21,Tabela!$A$2:$H$35,3,0)</f>
        <v>FLAT</v>
      </c>
      <c r="E21" s="280">
        <f>IF(Tabela!E10&gt;0,,IF(Tabela!F10&gt;0,,VLOOKUP(C21,Tabela!$A$2:$H$35,7,0)))</f>
        <v>2.3300000000000001E-5</v>
      </c>
      <c r="F21" s="281">
        <f>VLOOKUP(C21,Tabela!$A$2:$H$35,8,0)</f>
        <v>0</v>
      </c>
      <c r="G21" s="281">
        <f>VLOOKUP(C21,CAPA!$C$106:$K$145,2,0)</f>
        <v>0</v>
      </c>
      <c r="H21" s="281">
        <v>0</v>
      </c>
    </row>
    <row r="22" spans="2:8" x14ac:dyDescent="0.3">
      <c r="B22" s="278" t="s">
        <v>450</v>
      </c>
      <c r="C22" s="278" t="s">
        <v>214</v>
      </c>
      <c r="D22" s="279" t="str">
        <f>VLOOKUP(C22,Tabela!$A$2:$H$35,3,0)</f>
        <v>FLAT</v>
      </c>
      <c r="E22" s="280">
        <f>IF(Tabela!E11&gt;0,,IF(Tabela!F11&gt;0,,VLOOKUP(C22,Tabela!$A$2:$H$35,7,0)))</f>
        <v>0</v>
      </c>
      <c r="F22" s="281">
        <f>VLOOKUP(C22,Tabela!$A$2:$H$35,8,0)</f>
        <v>0</v>
      </c>
      <c r="G22" s="281" t="e">
        <f>VLOOKUP(C22,CAPA!$C$106:$K$145,2,0)</f>
        <v>#N/A</v>
      </c>
      <c r="H22" s="281" t="e">
        <f>G22*96</f>
        <v>#N/A</v>
      </c>
    </row>
    <row r="23" spans="2:8" x14ac:dyDescent="0.3">
      <c r="B23" s="278" t="s">
        <v>450</v>
      </c>
      <c r="C23" s="278" t="s">
        <v>212</v>
      </c>
      <c r="D23" s="279" t="str">
        <f>VLOOKUP(C23,Tabela!$A$2:$H$35,3,0)</f>
        <v>FLAT</v>
      </c>
      <c r="E23" s="280">
        <f>IF(Tabela!E12&gt;0,,IF(Tabela!F12&gt;0,,VLOOKUP(C23,Tabela!$A$2:$H$35,7,0)))</f>
        <v>5.0000000000000002E-5</v>
      </c>
      <c r="F23" s="281">
        <f>VLOOKUP(C23,Tabela!$A$2:$H$35,8,0)</f>
        <v>0</v>
      </c>
      <c r="G23" s="281" t="e">
        <f>VLOOKUP(C23,CAPA!$C$106:$K$145,2,0)</f>
        <v>#N/A</v>
      </c>
      <c r="H23" s="281" t="e">
        <f>G23*(96/3)</f>
        <v>#N/A</v>
      </c>
    </row>
    <row r="24" spans="2:8" x14ac:dyDescent="0.3">
      <c r="B24" s="278" t="s">
        <v>450</v>
      </c>
      <c r="C24" s="278" t="s">
        <v>213</v>
      </c>
      <c r="D24" s="279" t="str">
        <f>VLOOKUP(C24,Tabela!$A$2:$H$35,3,0)</f>
        <v>FLAT</v>
      </c>
      <c r="E24" s="280">
        <f>IF(Tabela!E13&gt;0,,IF(Tabela!F13&gt;0,,VLOOKUP(C24,Tabela!$A$2:$H$35,7,0)))</f>
        <v>9.3200000000000002E-5</v>
      </c>
      <c r="F24" s="281">
        <f>VLOOKUP(C24,Tabela!$A$2:$H$35,8,0)</f>
        <v>0</v>
      </c>
      <c r="G24" s="281">
        <f>VLOOKUP(C24,CAPA!$C$106:$K$145,2,0)</f>
        <v>0</v>
      </c>
      <c r="H24" s="281">
        <v>0</v>
      </c>
    </row>
    <row r="25" spans="2:8" x14ac:dyDescent="0.3">
      <c r="B25" s="278" t="s">
        <v>450</v>
      </c>
      <c r="C25" s="278" t="s">
        <v>248</v>
      </c>
      <c r="D25" s="279" t="str">
        <f>VLOOKUP(C25,Tabela!$A$2:$H$35,3,0)</f>
        <v>FLAT</v>
      </c>
      <c r="E25" s="280">
        <f>IF(Tabela!E14&gt;0,,IF(Tabela!F14&gt;0,,VLOOKUP(C25,Tabela!$A$2:$H$35,7,0)))</f>
        <v>0</v>
      </c>
      <c r="F25" s="281">
        <f>VLOOKUP(C25,Tabela!$A$2:$H$35,8,0)</f>
        <v>71.12</v>
      </c>
      <c r="G25" s="281">
        <f>VLOOKUP(C25,CAPA!$C$106:$K$145,2,0)</f>
        <v>0</v>
      </c>
      <c r="H25" s="281">
        <v>0</v>
      </c>
    </row>
    <row r="26" spans="2:8" x14ac:dyDescent="0.3">
      <c r="B26" s="278" t="s">
        <v>450</v>
      </c>
      <c r="C26" s="278" t="s">
        <v>230</v>
      </c>
      <c r="D26" s="279" t="str">
        <f>VLOOKUP(C26,Tabela!$A$2:$H$35,3,0)</f>
        <v>FLAT</v>
      </c>
      <c r="E26" s="280">
        <f>IF(Tabela!E15&gt;0,,IF(Tabela!F15&gt;0,,VLOOKUP(C26,Tabela!$A$2:$H$35,7,0)))</f>
        <v>0</v>
      </c>
      <c r="F26" s="281">
        <f>VLOOKUP(C26,Tabela!$A$2:$H$35,8,0)</f>
        <v>29.3</v>
      </c>
      <c r="G26" s="281" t="e">
        <f>VLOOKUP(C26,CAPA!$C$106:$K$145,2,0)</f>
        <v>#N/A</v>
      </c>
      <c r="H26" s="281">
        <v>0</v>
      </c>
    </row>
    <row r="27" spans="2:8" x14ac:dyDescent="0.3">
      <c r="B27" s="278" t="s">
        <v>450</v>
      </c>
      <c r="C27" s="278" t="s">
        <v>231</v>
      </c>
      <c r="D27" s="279" t="str">
        <f>VLOOKUP(C27,Tabela!$A$2:$H$35,3,0)</f>
        <v>FLAT</v>
      </c>
      <c r="E27" s="280">
        <f>IF(Tabela!E16&gt;0,,IF(Tabela!F16&gt;0,,VLOOKUP(C27,Tabela!$A$2:$H$35,7,0)))</f>
        <v>0</v>
      </c>
      <c r="F27" s="281">
        <f>VLOOKUP(C27,Tabela!$A$2:$H$35,8,0)</f>
        <v>0</v>
      </c>
      <c r="G27" s="281">
        <f>VLOOKUP(C27,CAPA!$C$106:$K$145,2,0)</f>
        <v>0</v>
      </c>
      <c r="H27" s="281">
        <f>F27*96</f>
        <v>0</v>
      </c>
    </row>
    <row r="28" spans="2:8" x14ac:dyDescent="0.3">
      <c r="B28" s="278" t="s">
        <v>450</v>
      </c>
      <c r="C28" s="278" t="s">
        <v>206</v>
      </c>
      <c r="D28" s="279" t="str">
        <f>VLOOKUP(C28,Tabela!$A$2:$H$35,3,0)</f>
        <v>MENSAL</v>
      </c>
      <c r="E28" s="280">
        <f>IF(Tabela!E17&gt;0,,IF(Tabela!F17&gt;0,,VLOOKUP(C28,Tabela!$A$2:$H$35,7,0)))</f>
        <v>0</v>
      </c>
      <c r="F28" s="281">
        <f>VLOOKUP(C28,Tabela!$A$2:$H$35,8,0)</f>
        <v>66.400000000000006</v>
      </c>
      <c r="G28" s="281">
        <f>VLOOKUP(C28,CAPA!$C$106:$K$145,2,0)</f>
        <v>0</v>
      </c>
      <c r="H28" s="281">
        <f>F28*prazo_op</f>
        <v>7968.0000000000009</v>
      </c>
    </row>
    <row r="29" spans="2:8" x14ac:dyDescent="0.3">
      <c r="B29" s="278" t="s">
        <v>450</v>
      </c>
      <c r="C29" s="278" t="s">
        <v>207</v>
      </c>
      <c r="D29" s="279" t="str">
        <f>VLOOKUP(C29,Tabela!$A$2:$H$35,3,0)</f>
        <v>MENSAL</v>
      </c>
      <c r="E29" s="280">
        <f>IF(Tabela!E18&gt;0,,IF(Tabela!F18&gt;0,,VLOOKUP(C29,Tabela!$A$2:$H$35,7,0)))</f>
        <v>0</v>
      </c>
      <c r="F29" s="281">
        <f>VLOOKUP(C29,Tabela!$A$2:$H$35,8,0)</f>
        <v>44.2</v>
      </c>
      <c r="G29" s="281">
        <f>VLOOKUP(C29,CAPA!$C$106:$K$145,2,0)</f>
        <v>0</v>
      </c>
      <c r="H29" s="281">
        <f>F29*prazo_op</f>
        <v>5304</v>
      </c>
    </row>
    <row r="30" spans="2:8" x14ac:dyDescent="0.3">
      <c r="B30" s="278" t="s">
        <v>450</v>
      </c>
      <c r="C30" s="278" t="s">
        <v>232</v>
      </c>
      <c r="D30" s="279" t="str">
        <f>VLOOKUP(C30,Tabela!$A$2:$H$35,3,0)</f>
        <v>FLAT</v>
      </c>
      <c r="E30" s="280">
        <f>IF(Tabela!E19&gt;0,,IF(Tabela!F19&gt;0,,VLOOKUP(C30,Tabela!$A$2:$H$35,7,0)))</f>
        <v>1.166E-5</v>
      </c>
      <c r="F30" s="281">
        <f>VLOOKUP(C30,Tabela!$A$2:$H$35,8,0)</f>
        <v>0</v>
      </c>
      <c r="G30" s="281">
        <f>VLOOKUP(C30,CAPA!$C$106:$K$145,2,0)</f>
        <v>0</v>
      </c>
      <c r="H30" s="281">
        <v>0</v>
      </c>
    </row>
    <row r="31" spans="2:8" x14ac:dyDescent="0.3">
      <c r="B31" s="278" t="s">
        <v>425</v>
      </c>
      <c r="C31" s="278" t="s">
        <v>283</v>
      </c>
      <c r="D31" s="279" t="str">
        <f>VLOOKUP(C31,Tabela!$A$2:$H$35,3,0)</f>
        <v>MENSAL</v>
      </c>
      <c r="E31" s="280">
        <f>IF(Tabela!E20&gt;0,,IF(Tabela!F20&gt;0,,VLOOKUP(C31,Tabela!$A$2:$H$35,7,0)))</f>
        <v>0</v>
      </c>
      <c r="F31" s="281">
        <f>VLOOKUP(C31,Tabela!$A$2:$H$35,8,0)</f>
        <v>1000</v>
      </c>
      <c r="G31" s="281">
        <f>VLOOKUP(C31,CAPA!$C$106:$K$145,2,0)</f>
        <v>0</v>
      </c>
      <c r="H31" s="281">
        <f>F31*prazo_op</f>
        <v>120000</v>
      </c>
    </row>
    <row r="32" spans="2:8" x14ac:dyDescent="0.3">
      <c r="B32" s="278" t="s">
        <v>425</v>
      </c>
      <c r="C32" s="278" t="s">
        <v>12</v>
      </c>
      <c r="D32" s="279" t="str">
        <f>VLOOKUP(C32,Tabela!$A$2:$H$35,3,0)</f>
        <v>FLAT</v>
      </c>
      <c r="E32" s="280">
        <f>IF(Tabela!E21&gt;0,,IF(Tabela!F21&gt;0,,VLOOKUP(C32,Tabela!$A$2:$H$35,7,0)))</f>
        <v>0.01</v>
      </c>
      <c r="F32" s="281">
        <f>VLOOKUP(C32,Tabela!$A$2:$H$35,8,0)</f>
        <v>0</v>
      </c>
      <c r="G32" s="281">
        <f>VLOOKUP(C32,CAPA!$C$106:$K$145,2,0)</f>
        <v>0</v>
      </c>
      <c r="H32" s="281">
        <v>0</v>
      </c>
    </row>
    <row r="33" spans="2:8" x14ac:dyDescent="0.3">
      <c r="B33" s="278" t="s">
        <v>449</v>
      </c>
      <c r="C33" s="278" t="s">
        <v>204</v>
      </c>
      <c r="D33" s="279" t="str">
        <f>VLOOKUP(C33,Tabela!$A$2:$H$35,3,0)</f>
        <v>FLAT</v>
      </c>
      <c r="E33" s="280">
        <f>IF(Tabela!E22&gt;0,,IF(Tabela!F22&gt;0,,VLOOKUP(C33,Tabela!$A$2:$H$35,7,0)))</f>
        <v>0</v>
      </c>
      <c r="F33" s="281">
        <f>VLOOKUP(C33,Tabela!$A$2:$H$35,8,0)</f>
        <v>8366.2005497788941</v>
      </c>
      <c r="G33" s="281">
        <f>VLOOKUP(C33,CAPA!$C$106:$K$145,2,0)</f>
        <v>0</v>
      </c>
      <c r="H33" s="281">
        <v>0</v>
      </c>
    </row>
    <row r="34" spans="2:8" x14ac:dyDescent="0.3">
      <c r="B34" s="278" t="s">
        <v>449</v>
      </c>
      <c r="C34" s="278" t="s">
        <v>11</v>
      </c>
      <c r="D34" s="279" t="s">
        <v>246</v>
      </c>
      <c r="E34" s="280">
        <f>IF(Tabela!E23&gt;0,,IF(Tabela!F23&gt;0,,VLOOKUP(C34,Tabela!$A$2:$H$35,7,0)))</f>
        <v>0</v>
      </c>
      <c r="F34" s="281">
        <f>VLOOKUP(C34,Tabela!$A$2:$H$35,8,0)</f>
        <v>9561.3720568901645</v>
      </c>
      <c r="G34" s="281">
        <f>VLOOKUP(C34,CAPA!$C$106:$K$145,2,0)</f>
        <v>0</v>
      </c>
      <c r="H34" s="281">
        <f>F34*(prazo_op/12)</f>
        <v>95613.720568901641</v>
      </c>
    </row>
    <row r="35" spans="2:8" x14ac:dyDescent="0.3">
      <c r="B35" s="278" t="s">
        <v>43</v>
      </c>
      <c r="C35" s="278" t="s">
        <v>205</v>
      </c>
      <c r="D35" s="279" t="str">
        <f>VLOOKUP(C35,Tabela!$A$2:$H$35,3,0)</f>
        <v>FLAT</v>
      </c>
      <c r="E35" s="280">
        <f>IF(Tabela!E24&gt;0,,IF(Tabela!F24&gt;0,,VLOOKUP(C35,Tabela!$A$2:$H$35,7,0)))</f>
        <v>0</v>
      </c>
      <c r="F35" s="281">
        <f>VLOOKUP(C35,Tabela!$A$2:$H$35,8,0)</f>
        <v>0</v>
      </c>
      <c r="G35" s="281">
        <f>VLOOKUP(C35,CAPA!$C$106:$K$145,2,0)</f>
        <v>0</v>
      </c>
      <c r="H35" s="281">
        <v>0</v>
      </c>
    </row>
    <row r="36" spans="2:8" x14ac:dyDescent="0.3">
      <c r="B36" s="278" t="s">
        <v>449</v>
      </c>
      <c r="C36" s="278" t="s">
        <v>219</v>
      </c>
      <c r="D36" s="279" t="str">
        <f>VLOOKUP(C36,Tabela!$A$2:$H$35,3,0)</f>
        <v>MENSAL</v>
      </c>
      <c r="E36" s="280">
        <f>IF(Tabela!E25&gt;0,,IF(Tabela!F25&gt;0,,VLOOKUP(C36,Tabela!$A$2:$H$35,7,0)))</f>
        <v>0</v>
      </c>
      <c r="F36" s="281">
        <f>VLOOKUP(C36,Tabela!$A$2:$H$35,8,0)</f>
        <v>300</v>
      </c>
      <c r="G36" s="281">
        <f>VLOOKUP(C36,CAPA!$C$106:$K$145,2,0)</f>
        <v>0</v>
      </c>
      <c r="H36" s="281">
        <f>F36*prazo_op</f>
        <v>36000</v>
      </c>
    </row>
    <row r="37" spans="2:8" x14ac:dyDescent="0.3">
      <c r="B37" s="278" t="s">
        <v>449</v>
      </c>
      <c r="C37" s="278" t="s">
        <v>241</v>
      </c>
      <c r="D37" s="279" t="str">
        <f>VLOOKUP(C37,Tabela!$A$2:$H$35,3,0)</f>
        <v>FLAT</v>
      </c>
      <c r="E37" s="280">
        <f>IF(Tabela!E26&gt;0,,IF(Tabela!F26&gt;0,,VLOOKUP(C37,Tabela!$A$2:$H$35,7,0)))</f>
        <v>0</v>
      </c>
      <c r="F37" s="281">
        <f>VLOOKUP(C37,Tabela!$A$2:$H$35,8,0)</f>
        <v>2500</v>
      </c>
      <c r="G37" s="281">
        <f>VLOOKUP(C37,CAPA!$C$106:$K$145,2,0)</f>
        <v>0</v>
      </c>
      <c r="H37" s="281">
        <v>0</v>
      </c>
    </row>
    <row r="38" spans="2:8" x14ac:dyDescent="0.3">
      <c r="B38" s="278" t="s">
        <v>449</v>
      </c>
      <c r="C38" s="278" t="s">
        <v>14</v>
      </c>
      <c r="D38" s="279" t="str">
        <f>VLOOKUP(C38,Tabela!$A$2:$H$35,3,0)</f>
        <v>TRIMESTRAL</v>
      </c>
      <c r="E38" s="280">
        <f>IF(Tabela!E27&gt;0,,IF(Tabela!F27&gt;0,,VLOOKUP(C38,Tabela!$A$2:$H$35,7,0)))</f>
        <v>0</v>
      </c>
      <c r="F38" s="281">
        <f>VLOOKUP(C38,Tabela!$A$2:$H$35,8,0)</f>
        <v>4780.6860284450822</v>
      </c>
      <c r="G38" s="281">
        <f>VLOOKUP(C38,CAPA!$C$106:$K$145,2,0)</f>
        <v>0</v>
      </c>
      <c r="H38" s="281">
        <f>F38*(prazo_op/3)</f>
        <v>191227.44113780328</v>
      </c>
    </row>
    <row r="39" spans="2:8" x14ac:dyDescent="0.3">
      <c r="B39" s="278" t="s">
        <v>425</v>
      </c>
      <c r="C39" s="278" t="s">
        <v>211</v>
      </c>
      <c r="D39" s="279" t="str">
        <f>VLOOKUP(C39,Tabela!$A$2:$H$35,3,0)</f>
        <v>FLAT</v>
      </c>
      <c r="E39" s="280">
        <f>IF(Tabela!E28&gt;0,,IF(Tabela!F28&gt;0,,VLOOKUP(C39,Tabela!$A$2:$H$35,7,0)))</f>
        <v>0</v>
      </c>
      <c r="F39" s="281">
        <f>VLOOKUP(C39,Tabela!$A$2:$H$35,8,0)</f>
        <v>50000</v>
      </c>
      <c r="G39" s="281">
        <f>VLOOKUP(C39,CAPA!$C$106:$K$145,2,0)</f>
        <v>0</v>
      </c>
      <c r="H39" s="281">
        <v>0</v>
      </c>
    </row>
    <row r="40" spans="2:8" x14ac:dyDescent="0.3">
      <c r="B40" s="278" t="s">
        <v>425</v>
      </c>
      <c r="C40" s="278" t="s">
        <v>209</v>
      </c>
      <c r="D40" s="279" t="str">
        <f>VLOOKUP(C40,Tabela!$A$2:$H$35,3,0)</f>
        <v>FLAT</v>
      </c>
      <c r="E40" s="280">
        <f>IF(Tabela!E29&gt;0,,IF(Tabela!F29&gt;0,,VLOOKUP(C40,Tabela!$A$2:$H$35,7,0)))</f>
        <v>0</v>
      </c>
      <c r="F40" s="281">
        <f>VLOOKUP(C40,Tabela!$A$2:$H$35,8,0)</f>
        <v>35000</v>
      </c>
      <c r="G40" s="281">
        <f>VLOOKUP(C40,CAPA!$C$106:$K$145,2,0)</f>
        <v>0</v>
      </c>
      <c r="H40" s="281">
        <v>0</v>
      </c>
    </row>
    <row r="41" spans="2:8" x14ac:dyDescent="0.3">
      <c r="B41" s="278" t="s">
        <v>425</v>
      </c>
      <c r="C41" s="278" t="s">
        <v>225</v>
      </c>
      <c r="D41" s="279" t="str">
        <f>VLOOKUP(C41,Tabela!$A$2:$H$35,3,0)</f>
        <v>ANUAL</v>
      </c>
      <c r="E41" s="280">
        <f>IF(Tabela!E30&gt;0,,IF(Tabela!F30&gt;0,,VLOOKUP(C41,Tabela!$A$2:$H$35,7,0)))</f>
        <v>0</v>
      </c>
      <c r="F41" s="281">
        <f>VLOOKUP(C41,Tabela!$A$2:$H$35,8,0)</f>
        <v>15000</v>
      </c>
      <c r="G41" s="281">
        <f>VLOOKUP(C41,CAPA!$C$106:$K$145,2,0)</f>
        <v>0</v>
      </c>
      <c r="H41" s="281">
        <f>F41*(prazo_op/12)</f>
        <v>150000</v>
      </c>
    </row>
    <row r="42" spans="2:8" x14ac:dyDescent="0.3">
      <c r="B42" s="278" t="s">
        <v>447</v>
      </c>
      <c r="C42" s="278" t="s">
        <v>42</v>
      </c>
      <c r="D42" s="279" t="str">
        <f>VLOOKUP(C42,Tabela!$A$2:$H$35,3,0)</f>
        <v>FLAT</v>
      </c>
      <c r="E42" s="280">
        <f>IF(Tabela!E31&gt;0,,IF(Tabela!F31&gt;0,,VLOOKUP(C42,Tabela!$A$2:$H$35,7,0)))</f>
        <v>0</v>
      </c>
      <c r="F42" s="281">
        <f>VLOOKUP(C42,Tabela!$A$2:$H$35,8,0)</f>
        <v>200000</v>
      </c>
      <c r="G42" s="281">
        <f>VLOOKUP(C42,CAPA!$C$106:$K$145,2,0)</f>
        <v>0</v>
      </c>
      <c r="H42" s="281">
        <v>0</v>
      </c>
    </row>
    <row r="43" spans="2:8" x14ac:dyDescent="0.3">
      <c r="B43" s="278" t="s">
        <v>447</v>
      </c>
      <c r="C43" s="278" t="s">
        <v>109</v>
      </c>
      <c r="D43" s="279" t="str">
        <f>VLOOKUP(C43,Tabela!$A$2:$H$35,3,0)</f>
        <v>FLAT</v>
      </c>
      <c r="E43" s="280">
        <f>IF(Tabela!E32&gt;0,,IF(Tabela!F32&gt;0,,VLOOKUP(C43,Tabela!$A$2:$H$35,7,0)))</f>
        <v>0.02</v>
      </c>
      <c r="F43" s="281">
        <f>VLOOKUP(C43,Tabela!$A$2:$H$35,8,0)</f>
        <v>0</v>
      </c>
      <c r="G43" s="281">
        <f>VLOOKUP(C43,CAPA!$C$106:$K$145,2,0)</f>
        <v>0</v>
      </c>
      <c r="H43" s="281">
        <v>0</v>
      </c>
    </row>
    <row r="44" spans="2:8" x14ac:dyDescent="0.3">
      <c r="B44" s="278" t="s">
        <v>447</v>
      </c>
      <c r="C44" s="278" t="s">
        <v>208</v>
      </c>
      <c r="D44" s="279" t="str">
        <f>VLOOKUP(C44,Tabela!$A$2:$H$35,3,0)</f>
        <v>MENSAL</v>
      </c>
      <c r="E44" s="280">
        <f>IF(Tabela!E33&gt;0,,IF(Tabela!F33&gt;0,,VLOOKUP(C44,Tabela!$A$2:$H$35,7,0)))</f>
        <v>0</v>
      </c>
      <c r="F44" s="281">
        <f>VLOOKUP(C44,Tabela!$A$2:$H$35,8,0)</f>
        <v>3000</v>
      </c>
      <c r="G44" s="281">
        <f>VLOOKUP(C44,CAPA!$C$106:$K$145,2,0)</f>
        <v>0</v>
      </c>
      <c r="H44" s="281">
        <f>F44*prazo_op</f>
        <v>360000</v>
      </c>
    </row>
    <row r="45" spans="2:8" x14ac:dyDescent="0.3">
      <c r="B45" s="278" t="s">
        <v>425</v>
      </c>
      <c r="C45" s="278" t="s">
        <v>366</v>
      </c>
      <c r="D45" s="279" t="str">
        <f>VLOOKUP(C45,Tabela!$A$2:$H$35,3,0)</f>
        <v>MENSAL/CLIENTE</v>
      </c>
      <c r="E45" s="280">
        <f>IF(Tabela!E34&gt;0,,IF(Tabela!F34&gt;0,,VLOOKUP(C45,Tabela!$A$2:$H$35,7,0)))</f>
        <v>0</v>
      </c>
      <c r="F45" s="281">
        <f>VLOOKUP(C45,Tabela!$A$2:$H$35,8,0)</f>
        <v>25</v>
      </c>
      <c r="G45" s="281">
        <f>VLOOKUP(C45,CAPA!$C$106:$K$145,2,0)</f>
        <v>0</v>
      </c>
      <c r="H45" s="281">
        <f>F45*prazo_op*nm_elegíveis</f>
        <v>3000</v>
      </c>
    </row>
    <row r="46" spans="2:8" x14ac:dyDescent="0.3">
      <c r="B46" s="278" t="s">
        <v>425</v>
      </c>
      <c r="C46" s="278" t="s">
        <v>368</v>
      </c>
      <c r="D46" s="279" t="str">
        <f>VLOOKUP(C46,Tabela!$A$2:$H$35,3,0)</f>
        <v>FLAT</v>
      </c>
      <c r="E46" s="280">
        <f>IF(Tabela!E35&gt;0,,IF(Tabela!F35&gt;0,,VLOOKUP(C46,Tabela!$A$2:$H$35,7,0)))</f>
        <v>0</v>
      </c>
      <c r="F46" s="281">
        <f>VLOOKUP(C46,Tabela!$A$2:$H$35,8,0)</f>
        <v>0</v>
      </c>
      <c r="G46" s="281">
        <f>VLOOKUP(C46,CAPA!$C$106:$K$145,2,0)</f>
        <v>0</v>
      </c>
      <c r="H46" s="281">
        <v>0</v>
      </c>
    </row>
    <row r="47" spans="2:8" x14ac:dyDescent="0.3">
      <c r="B47" s="373" t="s">
        <v>457</v>
      </c>
      <c r="C47" s="374"/>
      <c r="D47" s="374"/>
      <c r="E47" s="374"/>
      <c r="F47" s="375"/>
      <c r="G47" s="277" t="e">
        <f>SUM(G18:G43)</f>
        <v>#N/A</v>
      </c>
      <c r="H47" s="277" t="e">
        <f>SUM(H18:H43)</f>
        <v>#N/A</v>
      </c>
    </row>
  </sheetData>
  <mergeCells count="2">
    <mergeCell ref="B2:H2"/>
    <mergeCell ref="B47:F47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C1:AE145"/>
  <sheetViews>
    <sheetView showGridLines="0" topLeftCell="A80" zoomScale="70" zoomScaleNormal="70" workbookViewId="0">
      <selection activeCell="A79" sqref="A79:XFD79"/>
    </sheetView>
  </sheetViews>
  <sheetFormatPr defaultRowHeight="14.25" outlineLevelRow="1" x14ac:dyDescent="0.2"/>
  <cols>
    <col min="1" max="1" width="9" style="3" customWidth="1"/>
    <col min="2" max="2" width="8.875" style="3" customWidth="1"/>
    <col min="3" max="4" width="9" style="3" customWidth="1"/>
    <col min="5" max="5" width="10.125" style="3" bestFit="1" customWidth="1"/>
    <col min="6" max="17" width="9" style="3"/>
    <col min="18" max="18" width="10.125" style="3" bestFit="1" customWidth="1"/>
    <col min="19" max="28" width="9" style="3"/>
    <col min="29" max="30" width="13.625" style="3" bestFit="1" customWidth="1"/>
    <col min="31" max="16384" width="9" style="3"/>
  </cols>
  <sheetData>
    <row r="1" spans="3:31" ht="15" thickBot="1" x14ac:dyDescent="0.25"/>
    <row r="2" spans="3:31" ht="26.25" x14ac:dyDescent="0.2"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1"/>
    </row>
    <row r="3" spans="3:31" ht="26.25" x14ac:dyDescent="0.2">
      <c r="C3" s="12"/>
      <c r="D3" s="13"/>
      <c r="E3" s="13"/>
      <c r="F3" s="14"/>
      <c r="G3" s="13"/>
      <c r="H3" s="14"/>
      <c r="I3" s="13"/>
      <c r="K3" s="13"/>
      <c r="L3" s="13" t="s">
        <v>160</v>
      </c>
      <c r="M3" s="13"/>
      <c r="N3" s="13"/>
      <c r="O3" s="13"/>
      <c r="P3" s="13"/>
      <c r="Q3" s="13"/>
      <c r="R3" s="420">
        <f ca="1">TODAY()</f>
        <v>42965</v>
      </c>
      <c r="S3" s="420"/>
      <c r="T3" s="420"/>
      <c r="U3" s="15"/>
    </row>
    <row r="4" spans="3:31" ht="27" thickBot="1" x14ac:dyDescent="0.25">
      <c r="C4" s="16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8"/>
    </row>
    <row r="6" spans="3:31" x14ac:dyDescent="0.2">
      <c r="C6" s="412" t="s">
        <v>271</v>
      </c>
      <c r="D6" s="412"/>
      <c r="E6" s="412"/>
      <c r="F6" s="412"/>
      <c r="H6" s="412" t="s">
        <v>161</v>
      </c>
      <c r="I6" s="412"/>
      <c r="J6" s="412"/>
      <c r="K6" s="412"/>
      <c r="L6" s="19"/>
      <c r="M6" s="412" t="s">
        <v>145</v>
      </c>
      <c r="N6" s="412"/>
      <c r="O6" s="412"/>
      <c r="P6" s="412"/>
      <c r="Q6" s="19"/>
      <c r="R6" s="412" t="s">
        <v>146</v>
      </c>
      <c r="S6" s="412"/>
      <c r="T6" s="412"/>
      <c r="U6" s="412"/>
    </row>
    <row r="7" spans="3:31" x14ac:dyDescent="0.2">
      <c r="C7" s="458">
        <f>tx_lastro</f>
        <v>0</v>
      </c>
      <c r="D7" s="458"/>
      <c r="E7" s="458"/>
      <c r="F7" s="458"/>
      <c r="H7" s="387" t="s">
        <v>162</v>
      </c>
      <c r="I7" s="387"/>
      <c r="J7" s="387"/>
      <c r="K7" s="387"/>
      <c r="L7" s="19"/>
      <c r="M7" s="387">
        <v>476</v>
      </c>
      <c r="N7" s="387"/>
      <c r="O7" s="387"/>
      <c r="P7" s="387"/>
      <c r="Q7" s="19"/>
      <c r="R7" s="456" t="str">
        <f>op_tipo</f>
        <v>Pulverizado</v>
      </c>
      <c r="S7" s="457"/>
      <c r="T7" s="457"/>
      <c r="U7" s="457"/>
      <c r="V7" s="14"/>
      <c r="W7" s="14"/>
      <c r="X7" s="14"/>
      <c r="Y7" s="14"/>
      <c r="Z7" s="14"/>
      <c r="AA7" s="14"/>
      <c r="AB7" s="14"/>
      <c r="AC7" s="14"/>
      <c r="AD7" s="14"/>
      <c r="AE7" s="14"/>
    </row>
    <row r="8" spans="3:31" x14ac:dyDescent="0.2">
      <c r="V8" s="14"/>
      <c r="W8" s="14"/>
      <c r="X8" s="14"/>
      <c r="Y8" s="14"/>
      <c r="Z8" s="14"/>
      <c r="AA8" s="14"/>
      <c r="AB8" s="14"/>
      <c r="AC8" s="14"/>
      <c r="AD8" s="14"/>
      <c r="AE8" s="14"/>
    </row>
    <row r="9" spans="3:31" hidden="1" outlineLevel="1" x14ac:dyDescent="0.2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14"/>
      <c r="W9" s="14"/>
      <c r="X9" s="14"/>
      <c r="Y9" s="14"/>
      <c r="Z9" s="14"/>
      <c r="AA9" s="14"/>
      <c r="AB9" s="14"/>
      <c r="AC9" s="14"/>
      <c r="AD9" s="14"/>
      <c r="AE9" s="14"/>
    </row>
    <row r="10" spans="3:31" ht="15" hidden="1" outlineLevel="1" x14ac:dyDescent="0.2">
      <c r="C10" s="465" t="s">
        <v>272</v>
      </c>
      <c r="D10" s="465"/>
      <c r="E10" s="465"/>
      <c r="F10" s="465"/>
      <c r="G10" s="465"/>
      <c r="H10" s="465"/>
      <c r="I10" s="465"/>
      <c r="J10" s="465"/>
      <c r="K10" s="465"/>
      <c r="L10" s="465"/>
      <c r="M10" s="465"/>
      <c r="N10" s="465"/>
      <c r="O10" s="465"/>
      <c r="P10" s="465"/>
      <c r="Q10" s="465"/>
      <c r="R10" s="465"/>
      <c r="S10" s="465"/>
      <c r="T10" s="465"/>
      <c r="U10" s="465"/>
      <c r="V10" s="14"/>
      <c r="W10" s="14"/>
      <c r="X10" s="14"/>
      <c r="Y10" s="14"/>
      <c r="Z10" s="14"/>
      <c r="AA10" s="14"/>
      <c r="AB10" s="14"/>
      <c r="AC10" s="14"/>
      <c r="AD10" s="14"/>
      <c r="AE10" s="14"/>
    </row>
    <row r="11" spans="3:31" hidden="1" outlineLevel="1" x14ac:dyDescent="0.2"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</row>
    <row r="12" spans="3:31" ht="15" hidden="1" outlineLevel="1" x14ac:dyDescent="0.2">
      <c r="C12" s="459" t="s">
        <v>166</v>
      </c>
      <c r="D12" s="460"/>
      <c r="E12" s="461">
        <v>42901</v>
      </c>
      <c r="F12" s="462"/>
      <c r="G12" s="143"/>
      <c r="H12" s="459" t="s">
        <v>163</v>
      </c>
      <c r="I12" s="460"/>
      <c r="J12" s="461">
        <f>BASE_SINTÉTICA!BR1</f>
        <v>42917</v>
      </c>
      <c r="K12" s="462"/>
      <c r="L12" s="142"/>
      <c r="M12" s="459" t="s">
        <v>164</v>
      </c>
      <c r="N12" s="460"/>
      <c r="O12" s="461">
        <f>FLUXO_ELEGÍVEL!$IT$1</f>
        <v>50496</v>
      </c>
      <c r="P12" s="462"/>
      <c r="Q12" s="142"/>
      <c r="R12" s="459" t="s">
        <v>165</v>
      </c>
      <c r="S12" s="460"/>
      <c r="T12" s="463">
        <v>239</v>
      </c>
      <c r="U12" s="464"/>
      <c r="V12" s="14"/>
      <c r="W12" s="14"/>
      <c r="X12" s="14"/>
      <c r="Y12" s="14"/>
      <c r="Z12" s="14"/>
      <c r="AA12" s="14"/>
      <c r="AB12" s="14"/>
      <c r="AC12" s="14"/>
      <c r="AD12" s="14"/>
      <c r="AE12" s="14"/>
    </row>
    <row r="13" spans="3:31" hidden="1" outlineLevel="1" x14ac:dyDescent="0.2">
      <c r="C13" s="14"/>
      <c r="D13" s="14"/>
      <c r="E13" s="51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</row>
    <row r="14" spans="3:31" hidden="1" outlineLevel="1" x14ac:dyDescent="0.2">
      <c r="C14" s="405" t="s">
        <v>150</v>
      </c>
      <c r="D14" s="405"/>
      <c r="E14" s="405"/>
      <c r="F14" s="405"/>
      <c r="H14" s="405" t="s">
        <v>139</v>
      </c>
      <c r="I14" s="405"/>
      <c r="J14" s="405"/>
      <c r="K14" s="405"/>
      <c r="M14" s="405" t="s">
        <v>105</v>
      </c>
      <c r="N14" s="405"/>
      <c r="O14" s="405"/>
      <c r="P14" s="405"/>
      <c r="R14" s="405" t="s">
        <v>300</v>
      </c>
      <c r="S14" s="405"/>
      <c r="T14" s="405"/>
      <c r="U14" s="437"/>
      <c r="V14" s="14"/>
      <c r="W14" s="14"/>
      <c r="X14" s="14"/>
      <c r="Y14" s="14"/>
      <c r="Z14" s="14"/>
      <c r="AA14" s="14"/>
      <c r="AB14" s="14"/>
      <c r="AC14" s="14"/>
      <c r="AD14" s="14"/>
      <c r="AE14" s="14"/>
    </row>
    <row r="15" spans="3:31" ht="15" hidden="1" outlineLevel="1" x14ac:dyDescent="0.2">
      <c r="C15" s="434">
        <f>ESTRUTURA!I11/1000000</f>
        <v>0</v>
      </c>
      <c r="D15" s="434"/>
      <c r="E15" s="434"/>
      <c r="F15" s="426">
        <f>IFERROR((C15/($C$15+$C$20)),0)</f>
        <v>0</v>
      </c>
      <c r="H15" s="425">
        <f>COUNTIF(BASE_SINTÉTICA!B:B,"Elegível")</f>
        <v>1</v>
      </c>
      <c r="I15" s="425"/>
      <c r="J15" s="425"/>
      <c r="K15" s="426">
        <f>IFERROR(nm_elegíveis/(nm_elegíveis+H20),0)</f>
        <v>1</v>
      </c>
      <c r="M15" s="430" t="str">
        <f>IFERROR(AVERAGEIF(BASE_SINTÉTICA!B:B,"Elegível",BASE_SINTÉTICA!AL:AL),"-")</f>
        <v>-</v>
      </c>
      <c r="N15" s="430"/>
      <c r="O15" s="430"/>
      <c r="P15" s="430"/>
      <c r="R15" s="438" t="s">
        <v>148</v>
      </c>
      <c r="S15" s="439"/>
      <c r="T15" s="438" t="s">
        <v>149</v>
      </c>
      <c r="U15" s="440"/>
      <c r="V15" s="14"/>
      <c r="W15" s="14"/>
      <c r="X15" s="14"/>
      <c r="Y15" s="14"/>
      <c r="Z15" s="14"/>
      <c r="AA15" s="14"/>
      <c r="AB15" s="14"/>
      <c r="AC15" s="14"/>
      <c r="AD15" s="14"/>
      <c r="AE15" s="14"/>
    </row>
    <row r="16" spans="3:31" hidden="1" outlineLevel="1" x14ac:dyDescent="0.2">
      <c r="C16" s="434"/>
      <c r="D16" s="434"/>
      <c r="E16" s="434"/>
      <c r="F16" s="426"/>
      <c r="H16" s="425"/>
      <c r="I16" s="425"/>
      <c r="J16" s="425"/>
      <c r="K16" s="426"/>
      <c r="M16" s="430"/>
      <c r="N16" s="430"/>
      <c r="O16" s="430"/>
      <c r="P16" s="430"/>
      <c r="R16" s="441">
        <f>INAD!H1</f>
        <v>0</v>
      </c>
      <c r="S16" s="442"/>
      <c r="T16" s="441">
        <f>INAD!I1</f>
        <v>0</v>
      </c>
      <c r="U16" s="445"/>
      <c r="V16" s="14"/>
      <c r="W16" s="14"/>
      <c r="X16" s="14"/>
      <c r="Y16" s="14"/>
      <c r="Z16" s="14"/>
      <c r="AA16" s="14"/>
      <c r="AB16" s="14"/>
      <c r="AC16" s="14"/>
      <c r="AD16" s="14"/>
      <c r="AE16" s="14"/>
    </row>
    <row r="17" spans="3:31" hidden="1" outlineLevel="1" x14ac:dyDescent="0.2">
      <c r="C17" s="434"/>
      <c r="D17" s="434"/>
      <c r="E17" s="434"/>
      <c r="F17" s="426"/>
      <c r="H17" s="425"/>
      <c r="I17" s="425"/>
      <c r="J17" s="425"/>
      <c r="K17" s="426"/>
      <c r="M17" s="430"/>
      <c r="N17" s="430"/>
      <c r="O17" s="430"/>
      <c r="P17" s="430"/>
      <c r="R17" s="443"/>
      <c r="S17" s="444"/>
      <c r="T17" s="443"/>
      <c r="U17" s="446"/>
      <c r="V17" s="14"/>
      <c r="W17" s="14"/>
      <c r="X17" s="14"/>
      <c r="Y17" s="14"/>
      <c r="Z17" s="14"/>
      <c r="AA17" s="14"/>
      <c r="AB17" s="14"/>
      <c r="AC17" s="14"/>
      <c r="AD17" s="14"/>
      <c r="AE17" s="14"/>
    </row>
    <row r="18" spans="3:31" hidden="1" outlineLevel="1" x14ac:dyDescent="0.2">
      <c r="V18" s="14"/>
      <c r="W18" s="14"/>
      <c r="X18" s="14"/>
      <c r="Y18" s="14"/>
      <c r="Z18" s="14"/>
      <c r="AA18" s="14"/>
      <c r="AB18" s="14"/>
      <c r="AC18" s="14"/>
      <c r="AD18" s="14"/>
      <c r="AE18" s="14"/>
    </row>
    <row r="19" spans="3:31" hidden="1" outlineLevel="1" x14ac:dyDescent="0.2">
      <c r="C19" s="422" t="s">
        <v>275</v>
      </c>
      <c r="D19" s="422"/>
      <c r="E19" s="422"/>
      <c r="F19" s="422"/>
      <c r="H19" s="421" t="s">
        <v>276</v>
      </c>
      <c r="I19" s="421"/>
      <c r="J19" s="421"/>
      <c r="K19" s="421"/>
      <c r="M19" s="421" t="s">
        <v>105</v>
      </c>
      <c r="N19" s="421"/>
      <c r="O19" s="421"/>
      <c r="P19" s="421"/>
      <c r="R19" s="421" t="s">
        <v>300</v>
      </c>
      <c r="S19" s="421"/>
      <c r="T19" s="421"/>
      <c r="U19" s="408"/>
      <c r="V19" s="14"/>
      <c r="W19" s="14"/>
      <c r="X19" s="14"/>
      <c r="Y19" s="14"/>
      <c r="Z19" s="14"/>
      <c r="AA19" s="14"/>
      <c r="AB19" s="14"/>
      <c r="AC19" s="14"/>
      <c r="AD19" s="14"/>
      <c r="AE19" s="14"/>
    </row>
    <row r="20" spans="3:31" ht="15" hidden="1" outlineLevel="1" x14ac:dyDescent="0.2">
      <c r="C20" s="435">
        <f>SUMIF(BASE_SINTÉTICA!B:B,"INelegível",BASE_SINTÉTICA!AM:AM)/1000000</f>
        <v>0</v>
      </c>
      <c r="D20" s="435"/>
      <c r="E20" s="435"/>
      <c r="F20" s="429">
        <f>1-F15</f>
        <v>1</v>
      </c>
      <c r="H20" s="431">
        <f>COUNTIF(BASE_SINTÉTICA!B:B,"Inelegível")</f>
        <v>0</v>
      </c>
      <c r="I20" s="431"/>
      <c r="J20" s="431"/>
      <c r="K20" s="429">
        <f>1-K15</f>
        <v>0</v>
      </c>
      <c r="M20" s="432" t="str">
        <f>IFERROR(AVERAGEIFS(BASE_SINTÉTICA!AL:AL,BASE_SINTÉTICA!B:B,"INElegível",BASE_SINTÉTICA!AM:AM,"&gt;"&amp;0),"-")</f>
        <v>-</v>
      </c>
      <c r="N20" s="432"/>
      <c r="O20" s="432"/>
      <c r="P20" s="432"/>
      <c r="R20" s="447" t="s">
        <v>148</v>
      </c>
      <c r="S20" s="448"/>
      <c r="T20" s="447" t="s">
        <v>149</v>
      </c>
      <c r="U20" s="449"/>
      <c r="V20" s="14"/>
      <c r="W20" s="14"/>
      <c r="X20" s="14"/>
      <c r="Y20" s="14"/>
      <c r="Z20" s="14"/>
      <c r="AA20" s="14"/>
      <c r="AB20" s="14"/>
      <c r="AC20" s="14"/>
      <c r="AD20" s="14"/>
      <c r="AE20" s="14"/>
    </row>
    <row r="21" spans="3:31" hidden="1" outlineLevel="1" x14ac:dyDescent="0.2">
      <c r="C21" s="435"/>
      <c r="D21" s="435"/>
      <c r="E21" s="435"/>
      <c r="F21" s="429"/>
      <c r="H21" s="431"/>
      <c r="I21" s="431"/>
      <c r="J21" s="431"/>
      <c r="K21" s="429"/>
      <c r="M21" s="432"/>
      <c r="N21" s="432"/>
      <c r="O21" s="432"/>
      <c r="P21" s="432"/>
      <c r="R21" s="450">
        <f>INAD!H16</f>
        <v>0</v>
      </c>
      <c r="S21" s="451"/>
      <c r="T21" s="450">
        <f>INAD!I16</f>
        <v>0</v>
      </c>
      <c r="U21" s="454"/>
      <c r="V21" s="14"/>
      <c r="W21" s="14"/>
      <c r="X21" s="14"/>
      <c r="Y21" s="14"/>
      <c r="Z21" s="14"/>
      <c r="AA21" s="14"/>
      <c r="AB21" s="14"/>
      <c r="AC21" s="14"/>
      <c r="AD21" s="14"/>
      <c r="AE21" s="14"/>
    </row>
    <row r="22" spans="3:31" hidden="1" outlineLevel="1" x14ac:dyDescent="0.2">
      <c r="C22" s="435"/>
      <c r="D22" s="435"/>
      <c r="E22" s="435"/>
      <c r="F22" s="429"/>
      <c r="H22" s="431"/>
      <c r="I22" s="431"/>
      <c r="J22" s="431"/>
      <c r="K22" s="429"/>
      <c r="M22" s="432"/>
      <c r="N22" s="432"/>
      <c r="O22" s="432"/>
      <c r="P22" s="432"/>
      <c r="R22" s="452"/>
      <c r="S22" s="453"/>
      <c r="T22" s="452"/>
      <c r="U22" s="455"/>
      <c r="V22" s="14"/>
      <c r="W22" s="14"/>
      <c r="X22" s="14"/>
      <c r="Y22" s="14"/>
      <c r="Z22" s="14"/>
      <c r="AA22" s="14"/>
      <c r="AB22" s="14"/>
      <c r="AC22" s="14"/>
      <c r="AD22" s="14"/>
      <c r="AE22" s="14"/>
    </row>
    <row r="23" spans="3:31" hidden="1" outlineLevel="1" x14ac:dyDescent="0.2">
      <c r="V23" s="14"/>
      <c r="W23" s="14"/>
      <c r="X23" s="14"/>
      <c r="Y23" s="14"/>
      <c r="Z23" s="14"/>
      <c r="AA23" s="14"/>
      <c r="AB23" s="14"/>
      <c r="AC23" s="14"/>
      <c r="AD23" s="14"/>
      <c r="AE23" s="14"/>
    </row>
    <row r="24" spans="3:31" hidden="1" outlineLevel="1" x14ac:dyDescent="0.2">
      <c r="V24" s="14"/>
      <c r="W24" s="14"/>
      <c r="X24" s="14"/>
      <c r="Y24" s="14"/>
      <c r="Z24" s="14"/>
      <c r="AA24" s="14"/>
      <c r="AB24" s="14"/>
      <c r="AC24" s="14"/>
      <c r="AD24" s="14"/>
      <c r="AE24" s="14"/>
    </row>
    <row r="25" spans="3:31" ht="15" hidden="1" outlineLevel="1" x14ac:dyDescent="0.2">
      <c r="C25" s="433" t="s">
        <v>147</v>
      </c>
      <c r="D25" s="433"/>
      <c r="E25" s="433"/>
      <c r="F25" s="433"/>
      <c r="G25" s="433"/>
      <c r="H25" s="433"/>
      <c r="I25" s="433"/>
      <c r="J25" s="433"/>
      <c r="K25" s="433"/>
      <c r="M25" s="436" t="s">
        <v>159</v>
      </c>
      <c r="N25" s="377"/>
      <c r="O25" s="377"/>
      <c r="P25" s="377"/>
      <c r="Q25" s="377"/>
      <c r="R25" s="377"/>
      <c r="S25" s="377"/>
      <c r="T25" s="377"/>
      <c r="U25" s="377"/>
      <c r="V25" s="14"/>
      <c r="W25" s="14"/>
      <c r="X25" s="14"/>
      <c r="Y25" s="14"/>
      <c r="Z25" s="14"/>
      <c r="AA25" s="14"/>
      <c r="AB25" s="14"/>
      <c r="AC25" s="14"/>
      <c r="AD25" s="14"/>
      <c r="AE25" s="14"/>
    </row>
    <row r="26" spans="3:31" hidden="1" outlineLevel="1" x14ac:dyDescent="0.2">
      <c r="C26" s="412" t="s">
        <v>133</v>
      </c>
      <c r="D26" s="412"/>
      <c r="E26" s="412"/>
      <c r="F26" s="412" t="s">
        <v>110</v>
      </c>
      <c r="G26" s="412"/>
      <c r="H26" s="412" t="s">
        <v>158</v>
      </c>
      <c r="I26" s="412"/>
      <c r="J26" s="412" t="s">
        <v>111</v>
      </c>
      <c r="K26" s="412"/>
      <c r="V26" s="14"/>
      <c r="W26" s="14"/>
      <c r="X26" s="14"/>
      <c r="Y26" s="14"/>
      <c r="Z26" s="14"/>
      <c r="AA26" s="14"/>
      <c r="AB26" s="14"/>
      <c r="AC26" s="14"/>
      <c r="AD26" s="14"/>
      <c r="AE26" s="14"/>
    </row>
    <row r="27" spans="3:31" hidden="1" outlineLevel="1" x14ac:dyDescent="0.2">
      <c r="C27" s="418" t="s">
        <v>151</v>
      </c>
      <c r="D27" s="418"/>
      <c r="E27" s="418"/>
      <c r="F27" s="427">
        <f>IFERROR(LARGE(BASE_SINTÉTICA!$U:$U,1),0)</f>
        <v>0</v>
      </c>
      <c r="G27" s="427"/>
      <c r="H27" s="427">
        <f>IFERROR(SMALL(BASE_SINTÉTICA!$U:$U,1),0)</f>
        <v>0</v>
      </c>
      <c r="I27" s="427"/>
      <c r="J27" s="427">
        <f>IFERROR(AVERAGE(BASE_SINTÉTICA!$U:$U),0)</f>
        <v>0</v>
      </c>
      <c r="K27" s="427"/>
      <c r="L27" s="140"/>
      <c r="M27" s="408" t="s">
        <v>91</v>
      </c>
      <c r="N27" s="409"/>
      <c r="P27" s="408" t="s">
        <v>322</v>
      </c>
      <c r="Q27" s="409"/>
      <c r="S27" s="408" t="s">
        <v>323</v>
      </c>
      <c r="T27" s="409"/>
      <c r="V27" s="14"/>
      <c r="W27" s="14"/>
      <c r="X27" s="14"/>
      <c r="Y27" s="14"/>
      <c r="Z27" s="14"/>
      <c r="AA27" s="14"/>
      <c r="AB27" s="14"/>
      <c r="AC27" s="14"/>
      <c r="AD27" s="14"/>
      <c r="AE27" s="14"/>
    </row>
    <row r="28" spans="3:31" ht="14.25" hidden="1" customHeight="1" outlineLevel="1" x14ac:dyDescent="0.2">
      <c r="C28" s="418" t="s">
        <v>152</v>
      </c>
      <c r="D28" s="418"/>
      <c r="E28" s="418"/>
      <c r="F28" s="427">
        <f>IFERROR(LARGE(BASE_SINTÉTICA!$AJ:$AJ,1),0)</f>
        <v>0</v>
      </c>
      <c r="G28" s="427"/>
      <c r="H28" s="427">
        <f>IFERROR(SMALL(BASE_SINTÉTICA!$AJ:$AJ,1),0)</f>
        <v>0</v>
      </c>
      <c r="I28" s="427"/>
      <c r="J28" s="427">
        <f>IFERROR(AVERAGE(BASE_SINTÉTICA!$AJ:$AJ),0)</f>
        <v>0</v>
      </c>
      <c r="K28" s="427"/>
      <c r="L28" s="140"/>
      <c r="M28" s="416">
        <f>MAX(COUNTIF(ELEGIBILIDADE!C:C,"X"),COUNTIF(ELEGIBILIDADE!D:D,"X"),COUNTIF(ELEGIBILIDADE!E:E,"X"),COUNTIF(ELEGIBILIDADE!F:F,"X"),COUNTIF(ELEGIBILIDADE!G:G,"X"))</f>
        <v>0</v>
      </c>
      <c r="N28" s="406">
        <f>IFERROR(M28/$H$20,0)</f>
        <v>0</v>
      </c>
      <c r="P28" s="416">
        <f>MAX(COUNTIF(ELEGIBILIDADE!H:H,"X"),COUNTIF(ELEGIBILIDADE!I:I,"X"),COUNTIF(ELEGIBILIDADE!J:J,"X"),COUNTIF(ELEGIBILIDADE!K:K,"X"))</f>
        <v>0</v>
      </c>
      <c r="Q28" s="406">
        <f>IFERROR(P28/$H$20,0)</f>
        <v>0</v>
      </c>
      <c r="S28" s="416">
        <f>MAX(COUNTIF(ELEGIBILIDADE!L:L,"X"),COUNTIF(ELEGIBILIDADE!M:M,"X"),COUNTIF(ELEGIBILIDADE!N:N,"X"),COUNTIF(ELEGIBILIDADE!O:O,"X"),COUNTIF(ELEGIBILIDADE!P:P,"X"),COUNTIF(ELEGIBILIDADE!Q:Q,"X"),COUNTIF(ELEGIBILIDADE!R:R,"X"))</f>
        <v>0</v>
      </c>
      <c r="T28" s="406">
        <f>IFERROR(S28/$H$20,0)</f>
        <v>0</v>
      </c>
      <c r="V28" s="14"/>
      <c r="W28" s="14"/>
      <c r="X28" s="14"/>
      <c r="Y28" s="14"/>
      <c r="Z28" s="14"/>
      <c r="AA28" s="14"/>
      <c r="AB28" s="14"/>
      <c r="AC28" s="14"/>
      <c r="AD28" s="14"/>
      <c r="AE28" s="14"/>
    </row>
    <row r="29" spans="3:31" ht="14.25" hidden="1" customHeight="1" outlineLevel="1" x14ac:dyDescent="0.2">
      <c r="C29" s="418" t="s">
        <v>112</v>
      </c>
      <c r="D29" s="418"/>
      <c r="E29" s="418"/>
      <c r="F29" s="428">
        <f>IFERROR(LARGE(BASE_SINTÉTICA!$AO:$AO,1),0)</f>
        <v>0</v>
      </c>
      <c r="G29" s="428"/>
      <c r="H29" s="428">
        <f>IFERROR(SMALL(BASE_SINTÉTICA!$AO:$AO,1),0)</f>
        <v>0</v>
      </c>
      <c r="I29" s="428"/>
      <c r="J29" s="428">
        <f>IFERROR(AVERAGE(BASE_SINTÉTICA!$AO:$AO),0)</f>
        <v>0</v>
      </c>
      <c r="K29" s="428"/>
      <c r="L29" s="140"/>
      <c r="M29" s="417"/>
      <c r="N29" s="407"/>
      <c r="P29" s="417"/>
      <c r="Q29" s="407"/>
      <c r="S29" s="417"/>
      <c r="T29" s="407"/>
      <c r="V29" s="14"/>
      <c r="W29" s="14"/>
      <c r="X29" s="14"/>
      <c r="Y29" s="14"/>
      <c r="Z29" s="14"/>
      <c r="AA29" s="14"/>
      <c r="AB29" s="14"/>
      <c r="AC29" s="14"/>
      <c r="AD29" s="14"/>
      <c r="AE29" s="14"/>
    </row>
    <row r="30" spans="3:31" hidden="1" outlineLevel="1" x14ac:dyDescent="0.2">
      <c r="C30" s="418" t="s">
        <v>153</v>
      </c>
      <c r="D30" s="418"/>
      <c r="E30" s="418"/>
      <c r="F30" s="428">
        <f>IFERROR(LARGE(BASE_SINTÉTICA!$AP:$AP,1),0)</f>
        <v>0</v>
      </c>
      <c r="G30" s="428"/>
      <c r="H30" s="428">
        <f>IFERROR(SMALL(BASE_SINTÉTICA!$AP:$AP,1),0)</f>
        <v>0</v>
      </c>
      <c r="I30" s="428"/>
      <c r="J30" s="428">
        <f>IFERROR(AVERAGE(BASE_SINTÉTICA!$AP:$AP),0)</f>
        <v>0</v>
      </c>
      <c r="K30" s="428"/>
      <c r="L30" s="140"/>
      <c r="V30" s="14"/>
      <c r="W30" s="14"/>
      <c r="X30" s="14"/>
      <c r="Y30" s="14"/>
      <c r="Z30" s="14"/>
      <c r="AA30" s="14"/>
      <c r="AB30" s="14"/>
      <c r="AC30" s="14"/>
      <c r="AD30" s="14"/>
      <c r="AE30" s="14"/>
    </row>
    <row r="31" spans="3:31" hidden="1" outlineLevel="1" x14ac:dyDescent="0.2">
      <c r="C31" s="418" t="s">
        <v>99</v>
      </c>
      <c r="D31" s="418"/>
      <c r="E31" s="418"/>
      <c r="F31" s="428">
        <f>IFERROR(LARGE(BASE_SINTÉTICA!$AK:$AK,1),0)</f>
        <v>0</v>
      </c>
      <c r="G31" s="428"/>
      <c r="H31" s="428">
        <f>IFERROR(SMALL(BASE_SINTÉTICA!$AK:$AK,1),0)</f>
        <v>0</v>
      </c>
      <c r="I31" s="428"/>
      <c r="J31" s="428">
        <f>IFERROR(AVERAGE(BASE_SINTÉTICA!$AK:$AK),0)</f>
        <v>0</v>
      </c>
      <c r="K31" s="428"/>
      <c r="L31" s="140"/>
      <c r="M31" s="408" t="s">
        <v>317</v>
      </c>
      <c r="N31" s="409"/>
      <c r="P31" s="408" t="s">
        <v>318</v>
      </c>
      <c r="Q31" s="409"/>
      <c r="S31" s="408" t="s">
        <v>319</v>
      </c>
      <c r="T31" s="409"/>
      <c r="V31" s="14"/>
      <c r="W31" s="14"/>
      <c r="X31" s="14"/>
      <c r="Y31" s="14"/>
      <c r="Z31" s="14"/>
      <c r="AA31" s="14"/>
      <c r="AB31" s="14"/>
      <c r="AC31" s="14"/>
      <c r="AD31" s="14"/>
      <c r="AE31" s="14"/>
    </row>
    <row r="32" spans="3:31" ht="14.25" hidden="1" customHeight="1" outlineLevel="1" x14ac:dyDescent="0.2">
      <c r="C32" s="418" t="s">
        <v>154</v>
      </c>
      <c r="D32" s="418"/>
      <c r="E32" s="418"/>
      <c r="F32" s="413">
        <f>IFERROR(LARGE(BASE_SINTÉTICA!$BM:$BM,1),0)</f>
        <v>0</v>
      </c>
      <c r="G32" s="413"/>
      <c r="H32" s="413">
        <f>IFERROR(SMALL(BASE_SINTÉTICA!$BM:$BM,1),0)</f>
        <v>0</v>
      </c>
      <c r="I32" s="413"/>
      <c r="J32" s="413">
        <f>IFERROR(AVERAGE(BASE_SINTÉTICA!$BM:$BM),0)</f>
        <v>0</v>
      </c>
      <c r="K32" s="413"/>
      <c r="L32" s="140"/>
      <c r="M32" s="416">
        <f>COUNTIF(ELEGIBILIDADE!U:U,"X")</f>
        <v>0</v>
      </c>
      <c r="N32" s="406">
        <f>IFERROR(M32/$H$20,0)</f>
        <v>0</v>
      </c>
      <c r="P32" s="416">
        <f>COUNTIF(ELEGIBILIDADE!W:W,"X")</f>
        <v>0</v>
      </c>
      <c r="Q32" s="406">
        <f>IFERROR(P32/$H$20,0)</f>
        <v>0</v>
      </c>
      <c r="S32" s="416">
        <f>COUNTIF(ELEGIBILIDADE!X:X,"X")</f>
        <v>0</v>
      </c>
      <c r="T32" s="406">
        <f>IFERROR(S32/$H$20,0)</f>
        <v>0</v>
      </c>
      <c r="V32" s="14"/>
      <c r="W32" s="14"/>
      <c r="X32" s="14"/>
      <c r="Y32" s="14"/>
      <c r="Z32" s="14"/>
      <c r="AA32" s="14"/>
      <c r="AB32" s="14"/>
      <c r="AC32" s="14"/>
      <c r="AD32" s="14"/>
      <c r="AE32" s="14"/>
    </row>
    <row r="33" spans="3:31" ht="14.25" hidden="1" customHeight="1" outlineLevel="1" x14ac:dyDescent="0.2">
      <c r="C33" s="418" t="s">
        <v>155</v>
      </c>
      <c r="D33" s="418"/>
      <c r="E33" s="418"/>
      <c r="F33" s="413">
        <f>IFERROR(LARGE(BASE_SINTÉTICA!$BP:$BP,1),0)</f>
        <v>0</v>
      </c>
      <c r="G33" s="413"/>
      <c r="H33" s="413">
        <f>IFERROR(SMALL(BASE_SINTÉTICA!$BP:$BP,1),0)</f>
        <v>0</v>
      </c>
      <c r="I33" s="413"/>
      <c r="J33" s="413">
        <f>IFERROR(AVERAGE(BASE_SINTÉTICA!$BP:$BP),0)</f>
        <v>0</v>
      </c>
      <c r="K33" s="413"/>
      <c r="L33" s="140"/>
      <c r="M33" s="417"/>
      <c r="N33" s="407"/>
      <c r="P33" s="417"/>
      <c r="Q33" s="407"/>
      <c r="S33" s="417"/>
      <c r="T33" s="407"/>
      <c r="V33" s="14"/>
      <c r="W33" s="14"/>
      <c r="X33" s="14"/>
      <c r="Y33" s="14"/>
      <c r="Z33" s="14"/>
      <c r="AA33" s="14"/>
      <c r="AB33" s="14"/>
      <c r="AC33" s="14"/>
      <c r="AD33" s="14"/>
      <c r="AE33" s="14"/>
    </row>
    <row r="34" spans="3:31" hidden="1" outlineLevel="1" x14ac:dyDescent="0.2">
      <c r="C34" s="418" t="s">
        <v>156</v>
      </c>
      <c r="D34" s="418"/>
      <c r="E34" s="418"/>
      <c r="F34" s="413">
        <f>IFERROR(LARGE(BASE_SINTÉTICA!$BL:$BL,1),0)</f>
        <v>1409</v>
      </c>
      <c r="G34" s="413"/>
      <c r="H34" s="413">
        <f>IFERROR(SMALL(BASE_SINTÉTICA!$BL:$BL,1),0)</f>
        <v>1409</v>
      </c>
      <c r="I34" s="413"/>
      <c r="J34" s="413">
        <f>IFERROR(AVERAGE(BASE_SINTÉTICA!$BL:$BL),0)</f>
        <v>1409</v>
      </c>
      <c r="K34" s="413"/>
      <c r="L34" s="140"/>
      <c r="V34" s="14"/>
      <c r="W34" s="14"/>
      <c r="X34" s="14"/>
      <c r="Y34" s="14"/>
      <c r="Z34" s="14"/>
      <c r="AA34" s="14"/>
      <c r="AB34" s="14"/>
      <c r="AC34" s="14"/>
      <c r="AD34" s="14"/>
      <c r="AE34" s="14"/>
    </row>
    <row r="35" spans="3:31" hidden="1" outlineLevel="1" x14ac:dyDescent="0.2">
      <c r="C35" s="418" t="s">
        <v>157</v>
      </c>
      <c r="D35" s="418"/>
      <c r="E35" s="418"/>
      <c r="F35" s="413">
        <f>IFERROR(LARGE(BASE_SINTÉTICA!$BO:$BO,1),0)</f>
        <v>0</v>
      </c>
      <c r="G35" s="413"/>
      <c r="H35" s="413">
        <f>IFERROR(SMALL(BASE_SINTÉTICA!$BO:$BO,1),0)</f>
        <v>0</v>
      </c>
      <c r="I35" s="413"/>
      <c r="J35" s="413">
        <f>IFERROR(AVERAGE(BASE_SINTÉTICA!$BO:$BO),0)</f>
        <v>0</v>
      </c>
      <c r="K35" s="413"/>
      <c r="L35" s="140"/>
      <c r="M35" s="408" t="s">
        <v>324</v>
      </c>
      <c r="N35" s="409"/>
      <c r="P35" s="408" t="s">
        <v>320</v>
      </c>
      <c r="Q35" s="409"/>
      <c r="S35" s="408" t="s">
        <v>321</v>
      </c>
      <c r="T35" s="409"/>
      <c r="V35" s="14"/>
      <c r="W35" s="14"/>
      <c r="X35" s="14"/>
      <c r="Y35" s="14"/>
      <c r="Z35" s="14"/>
      <c r="AA35" s="14"/>
      <c r="AB35" s="14"/>
      <c r="AC35" s="14"/>
      <c r="AD35" s="14"/>
      <c r="AE35" s="14"/>
    </row>
    <row r="36" spans="3:31" ht="14.25" hidden="1" customHeight="1" outlineLevel="1" x14ac:dyDescent="0.2"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416">
        <f>MAX(COUNTIF(ELEGIBILIDADE!Y:Y,"X"),COUNTIF(ELEGIBILIDADE!Z:Z,"X"))</f>
        <v>0</v>
      </c>
      <c r="N36" s="406">
        <f>IFERROR(M36/$H$20,0)</f>
        <v>0</v>
      </c>
      <c r="P36" s="416">
        <f>COUNTIF(ELEGIBILIDADE!S:S,"X")</f>
        <v>0</v>
      </c>
      <c r="Q36" s="406">
        <f>IFERROR(P36/$H$20,0)</f>
        <v>0</v>
      </c>
      <c r="S36" s="416">
        <f>COUNTIF(ELEGIBILIDADE!T:T,"X")</f>
        <v>0</v>
      </c>
      <c r="T36" s="406">
        <f>IFERROR(S36/$H$20,0)</f>
        <v>0</v>
      </c>
      <c r="V36" s="14"/>
      <c r="W36" s="14"/>
      <c r="X36" s="14"/>
      <c r="Y36" s="14"/>
      <c r="Z36" s="14"/>
      <c r="AA36" s="14"/>
      <c r="AB36" s="14"/>
      <c r="AC36" s="14"/>
      <c r="AD36" s="14"/>
      <c r="AE36" s="14"/>
    </row>
    <row r="37" spans="3:31" ht="14.25" hidden="1" customHeight="1" outlineLevel="1" x14ac:dyDescent="0.2">
      <c r="M37" s="417"/>
      <c r="N37" s="407"/>
      <c r="P37" s="417"/>
      <c r="Q37" s="407"/>
      <c r="S37" s="417"/>
      <c r="T37" s="407"/>
      <c r="V37" s="14"/>
      <c r="W37" s="14"/>
      <c r="X37" s="14"/>
      <c r="Y37" s="14"/>
      <c r="Z37" s="14"/>
      <c r="AA37" s="14"/>
      <c r="AB37" s="14"/>
      <c r="AC37" s="14"/>
      <c r="AD37" s="14"/>
      <c r="AE37" s="14"/>
    </row>
    <row r="38" spans="3:31" hidden="1" outlineLevel="1" x14ac:dyDescent="0.2">
      <c r="L38" s="168"/>
      <c r="V38" s="14"/>
      <c r="W38" s="14"/>
      <c r="X38" s="14"/>
      <c r="Y38" s="14"/>
      <c r="Z38" s="14"/>
      <c r="AA38" s="14"/>
      <c r="AB38" s="14"/>
      <c r="AC38" s="14"/>
      <c r="AD38" s="14"/>
      <c r="AE38" s="14"/>
    </row>
    <row r="39" spans="3:31" ht="15" hidden="1" outlineLevel="1" x14ac:dyDescent="0.2">
      <c r="C39" s="433" t="s">
        <v>274</v>
      </c>
      <c r="D39" s="433"/>
      <c r="E39" s="433"/>
      <c r="F39" s="433"/>
      <c r="G39" s="433"/>
      <c r="H39" s="433"/>
      <c r="I39" s="433"/>
      <c r="J39" s="433"/>
      <c r="K39" s="433"/>
      <c r="M39" s="377" t="s">
        <v>273</v>
      </c>
      <c r="N39" s="377"/>
      <c r="O39" s="377"/>
      <c r="P39" s="377"/>
      <c r="Q39" s="168"/>
      <c r="R39" s="377" t="s">
        <v>381</v>
      </c>
      <c r="S39" s="377"/>
      <c r="T39" s="377"/>
      <c r="U39" s="377"/>
      <c r="V39" s="14"/>
    </row>
    <row r="40" spans="3:31" hidden="1" outlineLevel="1" x14ac:dyDescent="0.2">
      <c r="C40" s="412" t="s">
        <v>133</v>
      </c>
      <c r="D40" s="412"/>
      <c r="E40" s="412"/>
      <c r="F40" s="412" t="s">
        <v>110</v>
      </c>
      <c r="G40" s="412"/>
      <c r="H40" s="412" t="s">
        <v>158</v>
      </c>
      <c r="I40" s="412"/>
      <c r="J40" s="412" t="s">
        <v>111</v>
      </c>
      <c r="K40" s="412"/>
      <c r="R40" s="393" t="s">
        <v>330</v>
      </c>
      <c r="S40" s="393"/>
      <c r="T40" s="394">
        <f>COUNTIFS(BASE_SINTÉTICA!$H:$H,R40,BASE_SINTÉTICA!$B:$B,"Elegível")/nm_elegíveis</f>
        <v>0</v>
      </c>
      <c r="U40" s="394"/>
      <c r="V40" s="232"/>
    </row>
    <row r="41" spans="3:31" ht="15" hidden="1" customHeight="1" outlineLevel="1" x14ac:dyDescent="0.25">
      <c r="C41" s="418" t="s">
        <v>151</v>
      </c>
      <c r="D41" s="418"/>
      <c r="E41" s="418"/>
      <c r="F41" s="402">
        <f>_xlfn.MAXIFS(BASE_SINTÉTICA!$U:$U,BASE_SINTÉTICA!$B:$B,"Elegível")</f>
        <v>0</v>
      </c>
      <c r="G41" s="402"/>
      <c r="H41" s="402">
        <f>_xlfn.MINIFS(BASE_SINTÉTICA!$U:$U,BASE_SINTÉTICA!$B:$B,"Elegível")</f>
        <v>0</v>
      </c>
      <c r="I41" s="402"/>
      <c r="J41" s="402">
        <f>IFERROR(AVERAGEIF(BASE_SINTÉTICA!B:B,"Elegível",BASE_SINTÉTICA!U:U),0)</f>
        <v>0</v>
      </c>
      <c r="K41" s="402"/>
      <c r="M41" s="470">
        <v>0.1</v>
      </c>
      <c r="N41" s="471"/>
      <c r="O41" s="6">
        <f>COUNTIFS(BASE_SINTÉTICA!$B:$B,"Elegível",BASE_SINTÉTICA!$AL:$AL,"&gt;="&amp;0,BASE_SINTÉTICA!$AL:$AL,"&lt;"&amp;10%)</f>
        <v>0</v>
      </c>
      <c r="R41" s="393" t="s">
        <v>331</v>
      </c>
      <c r="S41" s="393"/>
      <c r="T41" s="394">
        <f>COUNTIFS(BASE_SINTÉTICA!$H:$H,R41,BASE_SINTÉTICA!$B:$B,"Elegível")/nm_elegíveis</f>
        <v>0</v>
      </c>
      <c r="U41" s="394"/>
      <c r="V41" s="232"/>
    </row>
    <row r="42" spans="3:31" ht="15" hidden="1" customHeight="1" outlineLevel="1" x14ac:dyDescent="0.25">
      <c r="C42" s="418" t="s">
        <v>152</v>
      </c>
      <c r="D42" s="418"/>
      <c r="E42" s="418"/>
      <c r="F42" s="402">
        <f>_xlfn.MAXIFS(BASE_SINTÉTICA!$AJ:$AJ,BASE_SINTÉTICA!$B:$B,"Elegível")</f>
        <v>0</v>
      </c>
      <c r="G42" s="402"/>
      <c r="H42" s="402">
        <f>_xlfn.MINIFS(BASE_SINTÉTICA!$AJ:$AJ,BASE_SINTÉTICA!$B:$B,"Elegível")</f>
        <v>0</v>
      </c>
      <c r="I42" s="402"/>
      <c r="J42" s="402">
        <f>IFERROR(AVERAGEIF(BASE_SINTÉTICA!B:B,"Elegível",BASE_SINTÉTICA!AJ:AJ),0)</f>
        <v>0</v>
      </c>
      <c r="K42" s="402"/>
      <c r="M42" s="472">
        <f>M41+0.1</f>
        <v>0.2</v>
      </c>
      <c r="N42" s="473"/>
      <c r="O42" s="6">
        <f>COUNTIFS(BASE_SINTÉTICA!$B:$B,"Elegível",BASE_SINTÉTICA!$AL:$AL,"&gt;="&amp;10%,BASE_SINTÉTICA!$AL:$AL,"&lt;"&amp;20%)</f>
        <v>0</v>
      </c>
      <c r="R42" s="393" t="s">
        <v>332</v>
      </c>
      <c r="S42" s="393"/>
      <c r="T42" s="394">
        <f>COUNTIFS(BASE_SINTÉTICA!$H:$H,R42,BASE_SINTÉTICA!$B:$B,"Elegível")/nm_elegíveis</f>
        <v>0</v>
      </c>
      <c r="U42" s="394"/>
      <c r="V42" s="232"/>
    </row>
    <row r="43" spans="3:31" ht="15" hidden="1" outlineLevel="1" x14ac:dyDescent="0.25">
      <c r="C43" s="418" t="s">
        <v>112</v>
      </c>
      <c r="D43" s="418"/>
      <c r="E43" s="418"/>
      <c r="F43" s="403">
        <f>_xlfn.MAXIFS(BASE_SINTÉTICA!$AO:$AO,BASE_SINTÉTICA!$B:$B,"Elegível")</f>
        <v>0</v>
      </c>
      <c r="G43" s="403"/>
      <c r="H43" s="403">
        <f>_xlfn.MINIFS(BASE_SINTÉTICA!$AO:$AO,BASE_SINTÉTICA!$B:$B,"Elegível")</f>
        <v>0</v>
      </c>
      <c r="I43" s="403"/>
      <c r="J43" s="404">
        <f>IFERROR(AVERAGEIF(BASE_SINTÉTICA!B:B,"Elegível",BASE_SINTÉTICA!AO:AO),0)</f>
        <v>0</v>
      </c>
      <c r="K43" s="404"/>
      <c r="M43" s="474">
        <f t="shared" ref="M43:M50" si="0">M42+0.1</f>
        <v>0.30000000000000004</v>
      </c>
      <c r="N43" s="475"/>
      <c r="O43" s="6">
        <f>COUNTIFS(BASE_SINTÉTICA!$B:$B,"Elegível",BASE_SINTÉTICA!$AL:$AL,"&gt;="&amp;20%,BASE_SINTÉTICA!$AL:$AL,"&lt;"&amp;30%)</f>
        <v>0</v>
      </c>
      <c r="R43" s="393" t="s">
        <v>333</v>
      </c>
      <c r="S43" s="393"/>
      <c r="T43" s="394">
        <f>COUNTIFS(BASE_SINTÉTICA!$H:$H,R43,BASE_SINTÉTICA!$B:$B,"Elegível")/nm_elegíveis</f>
        <v>0</v>
      </c>
      <c r="U43" s="394"/>
      <c r="V43" s="232"/>
    </row>
    <row r="44" spans="3:31" ht="15" hidden="1" outlineLevel="1" x14ac:dyDescent="0.25">
      <c r="C44" s="418" t="s">
        <v>153</v>
      </c>
      <c r="D44" s="418"/>
      <c r="E44" s="418"/>
      <c r="F44" s="403">
        <f>_xlfn.MAXIFS(BASE_SINTÉTICA!$AP:$AP,BASE_SINTÉTICA!$B:$B,"Elegível")</f>
        <v>0</v>
      </c>
      <c r="G44" s="403"/>
      <c r="H44" s="403">
        <f>_xlfn.MINIFS(BASE_SINTÉTICA!$AP:$AP,BASE_SINTÉTICA!$B:$B,"Elegível")</f>
        <v>0</v>
      </c>
      <c r="I44" s="403"/>
      <c r="J44" s="404">
        <f>IFERROR(AVERAGEIF(BASE_SINTÉTICA!B:B,"Elegível",BASE_SINTÉTICA!AP:AP),0)</f>
        <v>0</v>
      </c>
      <c r="K44" s="404"/>
      <c r="M44" s="476">
        <f t="shared" si="0"/>
        <v>0.4</v>
      </c>
      <c r="N44" s="477"/>
      <c r="O44" s="6">
        <f>COUNTIFS(BASE_SINTÉTICA!$B:$B,"Elegível",BASE_SINTÉTICA!$AL:$AL,"&gt;="&amp;30%,BASE_SINTÉTICA!$AL:$AL,"&lt;"&amp;40%)</f>
        <v>0</v>
      </c>
      <c r="R44" s="393" t="s">
        <v>334</v>
      </c>
      <c r="S44" s="393"/>
      <c r="T44" s="394">
        <f>COUNTIFS(BASE_SINTÉTICA!$H:$H,R44,BASE_SINTÉTICA!$B:$B,"Elegível")/nm_elegíveis</f>
        <v>0</v>
      </c>
      <c r="U44" s="394"/>
      <c r="V44" s="232"/>
    </row>
    <row r="45" spans="3:31" ht="15" hidden="1" customHeight="1" outlineLevel="1" x14ac:dyDescent="0.25">
      <c r="C45" s="418" t="s">
        <v>99</v>
      </c>
      <c r="D45" s="418"/>
      <c r="E45" s="418"/>
      <c r="F45" s="403">
        <f>_xlfn.MAXIFS(BASE_SINTÉTICA!$AK:$AK,BASE_SINTÉTICA!$B:$B,"Elegível")</f>
        <v>0</v>
      </c>
      <c r="G45" s="403"/>
      <c r="H45" s="403">
        <f>_xlfn.MINIFS(BASE_SINTÉTICA!$AK:$AK,BASE_SINTÉTICA!$B:$B,"Elegível")</f>
        <v>0</v>
      </c>
      <c r="I45" s="403"/>
      <c r="J45" s="404">
        <f>IFERROR(AVERAGEIF(BASE_SINTÉTICA!B:B,"Elegível",BASE_SINTÉTICA!AK:AK),0)</f>
        <v>0</v>
      </c>
      <c r="K45" s="404"/>
      <c r="M45" s="478">
        <f t="shared" si="0"/>
        <v>0.5</v>
      </c>
      <c r="N45" s="479"/>
      <c r="O45" s="6">
        <f>COUNTIFS(BASE_SINTÉTICA!$B:$B,"Elegível",BASE_SINTÉTICA!$AL:$AL,"&gt;="&amp;40%,BASE_SINTÉTICA!$AL:$AL,"&lt;"&amp;50%)</f>
        <v>0</v>
      </c>
      <c r="R45" s="189"/>
      <c r="S45" s="189"/>
      <c r="T45" s="190"/>
      <c r="U45" s="190"/>
      <c r="V45" s="232"/>
    </row>
    <row r="46" spans="3:31" ht="15" hidden="1" customHeight="1" outlineLevel="1" x14ac:dyDescent="0.25">
      <c r="C46" s="418" t="s">
        <v>154</v>
      </c>
      <c r="D46" s="418"/>
      <c r="E46" s="418"/>
      <c r="F46" s="423">
        <f>_xlfn.MAXIFS(BASE_SINTÉTICA!$BM:$BM,BASE_SINTÉTICA!$B:$B,"Elegível")</f>
        <v>0</v>
      </c>
      <c r="G46" s="423"/>
      <c r="H46" s="423">
        <f>_xlfn.MINIFS(BASE_SINTÉTICA!$BM:$BM,BASE_SINTÉTICA!$B:$B,"Elegível")</f>
        <v>0</v>
      </c>
      <c r="I46" s="423"/>
      <c r="J46" s="424">
        <f>IFERROR(AVERAGEIF(BASE_SINTÉTICA!B:B,"Elegível",BASE_SINTÉTICA!BM:BM),0)</f>
        <v>0</v>
      </c>
      <c r="K46" s="424"/>
      <c r="M46" s="480">
        <f t="shared" si="0"/>
        <v>0.6</v>
      </c>
      <c r="N46" s="481"/>
      <c r="O46" s="6">
        <f>COUNTIFS(BASE_SINTÉTICA!$B:$B,"Elegível",BASE_SINTÉTICA!$AL:$AL,"&gt;="&amp;50%,BASE_SINTÉTICA!$AL:$AL,"&lt;"&amp;60%)</f>
        <v>0</v>
      </c>
      <c r="R46" s="188"/>
      <c r="S46" s="188"/>
      <c r="T46" s="188"/>
      <c r="U46" s="188"/>
      <c r="V46" s="232"/>
    </row>
    <row r="47" spans="3:31" ht="15" hidden="1" outlineLevel="1" x14ac:dyDescent="0.25">
      <c r="C47" s="418" t="s">
        <v>155</v>
      </c>
      <c r="D47" s="418"/>
      <c r="E47" s="418"/>
      <c r="F47" s="423">
        <f>_xlfn.MAXIFS(BASE_SINTÉTICA!$BP:$BP,BASE_SINTÉTICA!$B:$B,"Elegível")</f>
        <v>0</v>
      </c>
      <c r="G47" s="423"/>
      <c r="H47" s="423">
        <f>_xlfn.MINIFS(BASE_SINTÉTICA!$BP:$BP,BASE_SINTÉTICA!$B:$B,"Elegível")</f>
        <v>0</v>
      </c>
      <c r="I47" s="423"/>
      <c r="J47" s="424">
        <f>IFERROR(AVERAGEIF(BASE_SINTÉTICA!B:B,"Elegível",BASE_SINTÉTICA!BP:BP),0)</f>
        <v>0</v>
      </c>
      <c r="K47" s="424"/>
      <c r="M47" s="482">
        <f t="shared" si="0"/>
        <v>0.7</v>
      </c>
      <c r="N47" s="483"/>
      <c r="O47" s="6">
        <f>COUNTIFS(BASE_SINTÉTICA!$B:$B,"Elegível",BASE_SINTÉTICA!$AL:$AL,"&gt;="&amp;60%,BASE_SINTÉTICA!$AL:$AL,"&lt;"&amp;70%)</f>
        <v>0</v>
      </c>
      <c r="R47" s="188"/>
      <c r="S47" s="188"/>
      <c r="T47" s="188"/>
      <c r="U47" s="188"/>
      <c r="V47" s="232"/>
    </row>
    <row r="48" spans="3:31" ht="15" hidden="1" outlineLevel="1" x14ac:dyDescent="0.25">
      <c r="C48" s="418" t="s">
        <v>156</v>
      </c>
      <c r="D48" s="418"/>
      <c r="E48" s="418"/>
      <c r="F48" s="423">
        <f>_xlfn.MAXIFS(BASE_SINTÉTICA!$BL:$BL,BASE_SINTÉTICA!$B:$B,"Elegível")</f>
        <v>1409</v>
      </c>
      <c r="G48" s="423"/>
      <c r="H48" s="423">
        <f>_xlfn.MINIFS(BASE_SINTÉTICA!$BL:$BL,BASE_SINTÉTICA!$B:$B,"Elegível")</f>
        <v>1409</v>
      </c>
      <c r="I48" s="423"/>
      <c r="J48" s="424">
        <f>IFERROR(AVERAGEIF(BASE_SINTÉTICA!B:B,"Elegível",BASE_SINTÉTICA!BL:BL),0)</f>
        <v>1409</v>
      </c>
      <c r="K48" s="424"/>
      <c r="M48" s="484">
        <f t="shared" si="0"/>
        <v>0.79999999999999993</v>
      </c>
      <c r="N48" s="485"/>
      <c r="O48" s="6">
        <f>COUNTIFS(BASE_SINTÉTICA!$B:$B,"Elegível",BASE_SINTÉTICA!$AL:$AL,"&gt;="&amp;70%,BASE_SINTÉTICA!$AL:$AL,"&lt;"&amp;80%)</f>
        <v>0</v>
      </c>
      <c r="V48" s="14"/>
    </row>
    <row r="49" spans="3:22" ht="15" hidden="1" customHeight="1" outlineLevel="1" x14ac:dyDescent="0.25">
      <c r="C49" s="418" t="s">
        <v>157</v>
      </c>
      <c r="D49" s="418"/>
      <c r="E49" s="418"/>
      <c r="F49" s="423">
        <f>_xlfn.MAXIFS(BASE_SINTÉTICA!$BO:$BO,BASE_SINTÉTICA!$B:$B,"Elegível")</f>
        <v>0</v>
      </c>
      <c r="G49" s="423"/>
      <c r="H49" s="423">
        <f>_xlfn.MINIFS(BASE_SINTÉTICA!$BO:$BO,BASE_SINTÉTICA!$B:$B,"Elegível")</f>
        <v>0</v>
      </c>
      <c r="I49" s="423"/>
      <c r="J49" s="424">
        <f>IFERROR(AVERAGEIF(BASE_SINTÉTICA!B:B,"Elegível",BASE_SINTÉTICA!BO:BO),0)</f>
        <v>0</v>
      </c>
      <c r="K49" s="424"/>
      <c r="M49" s="410">
        <f t="shared" si="0"/>
        <v>0.89999999999999991</v>
      </c>
      <c r="N49" s="411"/>
      <c r="O49" s="6">
        <f>COUNTIFS(BASE_SINTÉTICA!$B:$B,"Elegível",BASE_SINTÉTICA!$AL:$AL,"&gt;="&amp;80%,BASE_SINTÉTICA!$AL:$AL,"&lt;"&amp;90%)</f>
        <v>0</v>
      </c>
      <c r="V49" s="14"/>
    </row>
    <row r="50" spans="3:22" ht="15" hidden="1" customHeight="1" outlineLevel="1" x14ac:dyDescent="0.25">
      <c r="M50" s="486">
        <f t="shared" si="0"/>
        <v>0.99999999999999989</v>
      </c>
      <c r="N50" s="487"/>
      <c r="O50" s="6">
        <f>COUNTIFS(BASE_SINTÉTICA!$B:$B,"Elegível",BASE_SINTÉTICA!$AL:$AL,"&gt;="&amp;90%,BASE_SINTÉTICA!$AL:$AL,"&lt;"&amp;100%)</f>
        <v>0</v>
      </c>
      <c r="V50" s="14"/>
    </row>
    <row r="51" spans="3:22" ht="15" hidden="1" outlineLevel="1" x14ac:dyDescent="0.25">
      <c r="M51" s="492">
        <f>M50</f>
        <v>0.99999999999999989</v>
      </c>
      <c r="N51" s="493"/>
      <c r="O51" s="6">
        <f>COUNTIFS(BASE_SINTÉTICA!$B:$B,"Elegível",BASE_SINTÉTICA!$AL:$AL,"&gt;="&amp;100%)</f>
        <v>0</v>
      </c>
      <c r="V51" s="14"/>
    </row>
    <row r="52" spans="3:22" hidden="1" outlineLevel="1" x14ac:dyDescent="0.2">
      <c r="V52" s="14"/>
    </row>
    <row r="53" spans="3:22" ht="15" hidden="1" outlineLevel="1" x14ac:dyDescent="0.2">
      <c r="C53" s="414" t="s">
        <v>377</v>
      </c>
      <c r="D53" s="415"/>
      <c r="E53" s="415"/>
      <c r="F53" s="415"/>
      <c r="G53" s="415"/>
      <c r="H53" s="415"/>
      <c r="I53" s="415"/>
      <c r="J53" s="415"/>
      <c r="K53" s="491"/>
      <c r="M53" s="414" t="s">
        <v>376</v>
      </c>
      <c r="N53" s="415"/>
      <c r="O53" s="415"/>
      <c r="P53" s="415"/>
      <c r="Q53" s="415"/>
      <c r="R53" s="415"/>
      <c r="S53" s="415"/>
      <c r="T53" s="415"/>
      <c r="U53" s="415"/>
      <c r="V53" s="14"/>
    </row>
    <row r="54" spans="3:22" hidden="1" outlineLevel="1" x14ac:dyDescent="0.2">
      <c r="V54" s="14"/>
    </row>
    <row r="55" spans="3:22" hidden="1" outlineLevel="1" x14ac:dyDescent="0.2">
      <c r="V55" s="14"/>
    </row>
    <row r="56" spans="3:22" ht="14.25" hidden="1" customHeight="1" outlineLevel="1" x14ac:dyDescent="0.2">
      <c r="V56" s="14"/>
    </row>
    <row r="57" spans="3:22" ht="14.25" hidden="1" customHeight="1" outlineLevel="1" x14ac:dyDescent="0.2">
      <c r="V57" s="14"/>
    </row>
    <row r="58" spans="3:22" hidden="1" outlineLevel="1" x14ac:dyDescent="0.2">
      <c r="V58" s="14"/>
    </row>
    <row r="59" spans="3:22" hidden="1" outlineLevel="1" x14ac:dyDescent="0.2">
      <c r="V59" s="14"/>
    </row>
    <row r="60" spans="3:22" hidden="1" outlineLevel="1" x14ac:dyDescent="0.2">
      <c r="V60" s="14"/>
    </row>
    <row r="61" spans="3:22" hidden="1" outlineLevel="1" x14ac:dyDescent="0.2">
      <c r="I61" s="170"/>
      <c r="V61" s="14"/>
    </row>
    <row r="62" spans="3:22" hidden="1" outlineLevel="1" x14ac:dyDescent="0.2">
      <c r="I62" s="186"/>
      <c r="V62" s="14"/>
    </row>
    <row r="63" spans="3:22" hidden="1" outlineLevel="1" x14ac:dyDescent="0.2">
      <c r="I63" s="186"/>
      <c r="V63" s="14"/>
    </row>
    <row r="64" spans="3:22" hidden="1" outlineLevel="1" x14ac:dyDescent="0.2">
      <c r="I64" s="186"/>
      <c r="V64" s="14"/>
    </row>
    <row r="65" spans="3:31" hidden="1" outlineLevel="1" x14ac:dyDescent="0.2">
      <c r="I65" s="186"/>
      <c r="V65" s="14"/>
    </row>
    <row r="66" spans="3:31" ht="15" hidden="1" outlineLevel="1" x14ac:dyDescent="0.2">
      <c r="C66" s="377" t="s">
        <v>378</v>
      </c>
      <c r="D66" s="377"/>
      <c r="E66" s="377"/>
      <c r="F66" s="377"/>
      <c r="G66" s="14"/>
      <c r="H66" s="377" t="s">
        <v>379</v>
      </c>
      <c r="I66" s="377"/>
      <c r="J66" s="377"/>
      <c r="K66" s="377"/>
      <c r="M66" s="377" t="s">
        <v>382</v>
      </c>
      <c r="N66" s="377"/>
      <c r="O66" s="377"/>
      <c r="P66" s="377"/>
      <c r="Q66" s="14"/>
      <c r="R66" s="377" t="s">
        <v>335</v>
      </c>
      <c r="S66" s="377"/>
      <c r="T66" s="377"/>
      <c r="U66" s="377"/>
      <c r="V66" s="14"/>
    </row>
    <row r="67" spans="3:31" ht="15" hidden="1" outlineLevel="1" x14ac:dyDescent="0.25">
      <c r="C67" s="14"/>
      <c r="D67" s="14"/>
      <c r="E67" s="14"/>
      <c r="F67" s="14"/>
      <c r="G67" s="14"/>
      <c r="H67" s="236" t="s">
        <v>380</v>
      </c>
      <c r="I67" s="201" t="e">
        <f>LARGE(BASE_SINTÉTICA!AO:AO,1)</f>
        <v>#NUM!</v>
      </c>
      <c r="J67" s="203">
        <f>COUNTIF(BASE_SINTÉTICA!L:L,INDEX(BASE_SINTÉTICA!L:L,MATCH(LARGE(BASE_SINTÉTICA!AO:AO,1),BASE_SINTÉTICA!AO:AO,0)))</f>
        <v>0</v>
      </c>
      <c r="K67" s="237" t="e">
        <f>I67</f>
        <v>#NUM!</v>
      </c>
      <c r="M67" s="378" t="s">
        <v>330</v>
      </c>
      <c r="N67" s="378"/>
      <c r="O67" s="379" t="e">
        <f>SUMIFS(BASE_SINTÉTICA!AM:AM,BASE_SINTÉTICA!$H:$H,M67,BASE_SINTÉTICA!$B:$B,"Elegível")/($C$15*10^6)</f>
        <v>#DIV/0!</v>
      </c>
      <c r="P67" s="379"/>
      <c r="Q67" s="14"/>
      <c r="R67" s="378" t="s">
        <v>336</v>
      </c>
      <c r="S67" s="378"/>
      <c r="T67" s="379">
        <f>COUNTIFS(BASE_SINTÉTICA!$I:$I,R67,BASE_SINTÉTICA!$B:$B,"Elegível")/nm_elegíveis</f>
        <v>0</v>
      </c>
      <c r="U67" s="379"/>
      <c r="V67" s="14"/>
      <c r="W67" s="14"/>
      <c r="X67" s="14"/>
      <c r="Y67" s="14"/>
      <c r="Z67" s="14"/>
      <c r="AA67" s="14"/>
      <c r="AB67" s="14"/>
      <c r="AC67" s="14"/>
      <c r="AD67" s="14"/>
      <c r="AE67" s="14"/>
    </row>
    <row r="68" spans="3:31" ht="15" hidden="1" outlineLevel="1" x14ac:dyDescent="0.25">
      <c r="C68" s="376" t="s">
        <v>301</v>
      </c>
      <c r="D68" s="376"/>
      <c r="E68" s="376"/>
      <c r="F68" s="238">
        <f t="array" ref="F68">LARGE(IF(BASE_SINTÉTICA!$B:$B="Elegível",BASE_SINTÉTICA!$AP:$AP,0),1)</f>
        <v>0</v>
      </c>
      <c r="G68" s="14"/>
      <c r="H68" s="239">
        <v>2</v>
      </c>
      <c r="I68" s="201" t="e">
        <f>LARGE(BASE_SINTÉTICA!AO:AO,(H68-1+SUM($J$67:J67)))</f>
        <v>#NUM!</v>
      </c>
      <c r="J68" s="203">
        <f>COUNTIF(BASE_SINTÉTICA!L:L,INDEX(BASE_SINTÉTICA!L:L,MATCH(LARGE(BASE_SINTÉTICA!AO:AO,(H68-1+SUM($J$67:J67))),BASE_SINTÉTICA!AO:AO,0)))</f>
        <v>0</v>
      </c>
      <c r="K68" s="240" t="e">
        <f>I68+K67</f>
        <v>#NUM!</v>
      </c>
      <c r="M68" s="378" t="s">
        <v>331</v>
      </c>
      <c r="N68" s="378"/>
      <c r="O68" s="379" t="e">
        <f>SUMIFS(BASE_SINTÉTICA!AM:AM,BASE_SINTÉTICA!$H:$H,M68,BASE_SINTÉTICA!$B:$B,"Elegível")/($C$15*10^6)</f>
        <v>#DIV/0!</v>
      </c>
      <c r="P68" s="379"/>
      <c r="Q68" s="14"/>
      <c r="R68" s="378" t="s">
        <v>337</v>
      </c>
      <c r="S68" s="378"/>
      <c r="T68" s="379">
        <f>COUNTIFS(BASE_SINTÉTICA!$I:$I,R68,BASE_SINTÉTICA!$B:$B,"Elegível")/nm_elegíveis</f>
        <v>0</v>
      </c>
      <c r="U68" s="379"/>
      <c r="V68" s="14"/>
      <c r="W68" s="14"/>
      <c r="X68" s="14"/>
      <c r="Y68" s="14"/>
      <c r="Z68" s="14"/>
      <c r="AA68" s="14"/>
      <c r="AB68" s="14"/>
      <c r="AC68" s="14"/>
      <c r="AD68" s="14"/>
      <c r="AE68" s="14"/>
    </row>
    <row r="69" spans="3:31" ht="15" hidden="1" outlineLevel="1" x14ac:dyDescent="0.25">
      <c r="C69" s="376" t="s">
        <v>302</v>
      </c>
      <c r="D69" s="376"/>
      <c r="E69" s="376"/>
      <c r="F69" s="238">
        <f t="array" ref="F69">LARGE(IF(BASE_SINTÉTICA!$B:$B="Elegível",BASE_SINTÉTICA!$AP:$AP,0),1)+LARGE(IF(BASE_SINTÉTICA!$B:$B="Elegível",BASE_SINTÉTICA!$AP:$AP,0),2)+LARGE(IF(BASE_SINTÉTICA!$B:$B="Elegível",BASE_SINTÉTICA!$AP:$AP,0),3)+LARGE(IF(BASE_SINTÉTICA!$B:$B="Elegível",BASE_SINTÉTICA!$AP:$AP,0),4)+LARGE(IF(BASE_SINTÉTICA!$B:$B="Elegível",BASE_SINTÉTICA!$AP:$AP,0),5)</f>
        <v>0</v>
      </c>
      <c r="G69" s="14"/>
      <c r="H69" s="239">
        <f>H68+1</f>
        <v>3</v>
      </c>
      <c r="I69" s="201" t="e">
        <f>LARGE(BASE_SINTÉTICA!AO:AO,(H69-1+SUM($J$67:J68)))</f>
        <v>#NUM!</v>
      </c>
      <c r="J69" s="203">
        <f>COUNTIF(BASE_SINTÉTICA!L:L,INDEX(BASE_SINTÉTICA!L:L,MATCH(LARGE(BASE_SINTÉTICA!AO:AO,(H69-1+SUM($J$67:J68))),BASE_SINTÉTICA!AO:AO,0)))</f>
        <v>0</v>
      </c>
      <c r="K69" s="240" t="e">
        <f t="shared" ref="K69:K76" si="1">I69+K68</f>
        <v>#NUM!</v>
      </c>
      <c r="M69" s="378" t="s">
        <v>332</v>
      </c>
      <c r="N69" s="378"/>
      <c r="O69" s="379" t="e">
        <f>SUMIFS(BASE_SINTÉTICA!AM:AM,BASE_SINTÉTICA!$H:$H,M69,BASE_SINTÉTICA!$B:$B,"Elegível")/($C$15*10^6)</f>
        <v>#DIV/0!</v>
      </c>
      <c r="P69" s="379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</row>
    <row r="70" spans="3:31" ht="15" hidden="1" outlineLevel="1" x14ac:dyDescent="0.25">
      <c r="C70" s="376" t="s">
        <v>303</v>
      </c>
      <c r="D70" s="376"/>
      <c r="E70" s="376"/>
      <c r="F70" s="238">
        <f t="array" ref="F70">LARGE(IF(BASE_SINTÉTICA!$B:$B="Elegível",BASE_SINTÉTICA!$AP:$AP,0),1)+LARGE(IF(BASE_SINTÉTICA!$B:$B="Elegível",BASE_SINTÉTICA!$AP:$AP,0),2)+LARGE(IF(BASE_SINTÉTICA!$B:$B="Elegível",BASE_SINTÉTICA!$AP:$AP,0),3)+LARGE(IF(BASE_SINTÉTICA!$B:$B="Elegível",BASE_SINTÉTICA!$AP:$AP,0),4)+LARGE(IF(BASE_SINTÉTICA!$B:$B="Elegível",BASE_SINTÉTICA!$AP:$AP,0),5)+LARGE(IF(BASE_SINTÉTICA!$B:$B="Elegível",BASE_SINTÉTICA!$AP:$AP,0),6)+LARGE(IF(BASE_SINTÉTICA!$B:$B="Elegível",BASE_SINTÉTICA!$AP:$AP,0),7)+LARGE(IF(BASE_SINTÉTICA!$B:$B="Elegível",BASE_SINTÉTICA!$AP:$AP,0),8)+LARGE(IF(BASE_SINTÉTICA!$B:$B="Elegível",BASE_SINTÉTICA!$AP:$AP,0),9)+LARGE(IF(BASE_SINTÉTICA!$B:$B="Elegível",BASE_SINTÉTICA!$AP:$AP,0),10)</f>
        <v>0</v>
      </c>
      <c r="G70" s="14"/>
      <c r="H70" s="239">
        <f t="shared" ref="H70:H76" si="2">H69+1</f>
        <v>4</v>
      </c>
      <c r="I70" s="201" t="e">
        <f>LARGE(BASE_SINTÉTICA!AO:AO,(H70-1+SUM($J$67:J69)))</f>
        <v>#NUM!</v>
      </c>
      <c r="J70" s="203">
        <f>COUNTIF(BASE_SINTÉTICA!L:L,INDEX(BASE_SINTÉTICA!L:L,MATCH(LARGE(BASE_SINTÉTICA!AO:AO,(H70-1+SUM($J$67:J69))),BASE_SINTÉTICA!AO:AO,0)))</f>
        <v>0</v>
      </c>
      <c r="K70" s="240" t="e">
        <f t="shared" si="1"/>
        <v>#NUM!</v>
      </c>
      <c r="M70" s="378" t="s">
        <v>333</v>
      </c>
      <c r="N70" s="378"/>
      <c r="O70" s="379" t="e">
        <f>SUMIFS(BASE_SINTÉTICA!AM:AM,BASE_SINTÉTICA!$H:$H,M70,BASE_SINTÉTICA!$B:$B,"Elegível")/($C$15*10^6)</f>
        <v>#DIV/0!</v>
      </c>
      <c r="P70" s="379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</row>
    <row r="71" spans="3:31" ht="15" hidden="1" outlineLevel="1" x14ac:dyDescent="0.25">
      <c r="C71" s="376" t="s">
        <v>304</v>
      </c>
      <c r="D71" s="376"/>
      <c r="E71" s="376"/>
      <c r="F71" s="238">
        <f t="array" ref="F71">LARGE(IF(BASE_SINTÉTICA!$B:$B="Elegível",BASE_SINTÉTICA!$AP:$AP,0),1)+LARGE(IF(BASE_SINTÉTICA!$B:$B="Elegível",BASE_SINTÉTICA!$AP:$AP,0),2)+LARGE(IF(BASE_SINTÉTICA!$B:$B="Elegível",BASE_SINTÉTICA!$AP:$AP,0),3)+LARGE(IF(BASE_SINTÉTICA!$B:$B="Elegível",BASE_SINTÉTICA!$AP:$AP,0),4)+LARGE(IF(BASE_SINTÉTICA!$B:$B="Elegível",BASE_SINTÉTICA!$AP:$AP,0),5)+LARGE(IF(BASE_SINTÉTICA!$B:$B="Elegível",BASE_SINTÉTICA!$AP:$AP,0),6)+LARGE(IF(BASE_SINTÉTICA!$B:$B="Elegível",BASE_SINTÉTICA!$AP:$AP,0),7)+LARGE(IF(BASE_SINTÉTICA!$B:$B="Elegível",BASE_SINTÉTICA!$AP:$AP,0),8)+LARGE(IF(BASE_SINTÉTICA!$B:$B="Elegível",BASE_SINTÉTICA!$AP:$AP,0),9)+LARGE(IF(BASE_SINTÉTICA!$B:$B="Elegível",BASE_SINTÉTICA!$AP:$AP,0),10)+LARGE(IF(BASE_SINTÉTICA!$B:$B="Elegível",BASE_SINTÉTICA!$AP:$AP,0),11)+LARGE(IF(BASE_SINTÉTICA!$B:$B="Elegível",BASE_SINTÉTICA!$AP:$AP,0),12)+LARGE(IF(BASE_SINTÉTICA!$B:$B="Elegível",BASE_SINTÉTICA!$AP:$AP,0),13)+LARGE(IF(BASE_SINTÉTICA!$B:$B="Elegível",BASE_SINTÉTICA!$AP:$AP,0),14)+LARGE(IF(BASE_SINTÉTICA!$B:$B="Elegível",BASE_SINTÉTICA!$AP:$AP,0),15)</f>
        <v>0</v>
      </c>
      <c r="G71" s="14"/>
      <c r="H71" s="239">
        <f t="shared" si="2"/>
        <v>5</v>
      </c>
      <c r="I71" s="201" t="e">
        <f>LARGE(BASE_SINTÉTICA!AO:AO,(H71-1+SUM($J$67:J70)))</f>
        <v>#NUM!</v>
      </c>
      <c r="J71" s="203">
        <f>COUNTIF(BASE_SINTÉTICA!L:L,INDEX(BASE_SINTÉTICA!L:L,MATCH(LARGE(BASE_SINTÉTICA!AO:AO,(H71-1+SUM($J$67:J70))),BASE_SINTÉTICA!AO:AO,0)))</f>
        <v>0</v>
      </c>
      <c r="K71" s="240" t="e">
        <f t="shared" si="1"/>
        <v>#NUM!</v>
      </c>
      <c r="M71" s="378" t="s">
        <v>334</v>
      </c>
      <c r="N71" s="378"/>
      <c r="O71" s="379" t="e">
        <f>SUMIFS(BASE_SINTÉTICA!AM:AM,BASE_SINTÉTICA!$H:$H,M71,BASE_SINTÉTICA!$B:$B,"Elegível")/($C$15*10^6)</f>
        <v>#DIV/0!</v>
      </c>
      <c r="P71" s="379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</row>
    <row r="72" spans="3:31" ht="15" hidden="1" outlineLevel="1" x14ac:dyDescent="0.25">
      <c r="C72" s="376"/>
      <c r="D72" s="376"/>
      <c r="E72" s="376"/>
      <c r="F72" s="241"/>
      <c r="G72" s="14"/>
      <c r="H72" s="239">
        <f t="shared" si="2"/>
        <v>6</v>
      </c>
      <c r="I72" s="201" t="e">
        <f>LARGE(BASE_SINTÉTICA!AO:AO,(H72-1+SUM($J$67:J71)))</f>
        <v>#NUM!</v>
      </c>
      <c r="J72" s="203">
        <f>COUNTIF(BASE_SINTÉTICA!L:L,INDEX(BASE_SINTÉTICA!L:L,MATCH(LARGE(BASE_SINTÉTICA!AO:AO,(H72-1+SUM($J$67:J71))),BASE_SINTÉTICA!AO:AO,0)))</f>
        <v>0</v>
      </c>
      <c r="K72" s="240" t="e">
        <f t="shared" si="1"/>
        <v>#NUM!</v>
      </c>
      <c r="M72" s="233"/>
      <c r="N72" s="233"/>
      <c r="O72" s="234"/>
      <c r="P72" s="23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</row>
    <row r="73" spans="3:31" ht="15" hidden="1" outlineLevel="1" x14ac:dyDescent="0.25">
      <c r="C73" s="376"/>
      <c r="D73" s="376"/>
      <c r="E73" s="376"/>
      <c r="F73" s="241"/>
      <c r="G73" s="14"/>
      <c r="H73" s="239">
        <f t="shared" si="2"/>
        <v>7</v>
      </c>
      <c r="I73" s="201" t="e">
        <f>LARGE(BASE_SINTÉTICA!AO:AO,(H73-1+SUM($J$67:J72)))</f>
        <v>#NUM!</v>
      </c>
      <c r="J73" s="203">
        <f>COUNTIF(BASE_SINTÉTICA!L:L,INDEX(BASE_SINTÉTICA!L:L,MATCH(LARGE(BASE_SINTÉTICA!AO:AO,(H73-1+SUM($J$67:J72))),BASE_SINTÉTICA!AO:AO,0)))</f>
        <v>0</v>
      </c>
      <c r="K73" s="240" t="e">
        <f t="shared" si="1"/>
        <v>#NUM!</v>
      </c>
      <c r="M73" s="235"/>
      <c r="N73" s="235"/>
      <c r="O73" s="235"/>
      <c r="P73" s="235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</row>
    <row r="74" spans="3:31" ht="15" hidden="1" outlineLevel="1" x14ac:dyDescent="0.25">
      <c r="C74" s="376"/>
      <c r="D74" s="376"/>
      <c r="E74" s="376"/>
      <c r="F74" s="241"/>
      <c r="G74" s="14"/>
      <c r="H74" s="239">
        <f t="shared" si="2"/>
        <v>8</v>
      </c>
      <c r="I74" s="201" t="e">
        <f>LARGE(BASE_SINTÉTICA!AO:AO,(H74-1+SUM($J$67:J73)))</f>
        <v>#NUM!</v>
      </c>
      <c r="J74" s="203">
        <f>COUNTIF(BASE_SINTÉTICA!L:L,INDEX(BASE_SINTÉTICA!L:L,MATCH(LARGE(BASE_SINTÉTICA!AO:AO,(H74-1+SUM($J$67:J73))),BASE_SINTÉTICA!AO:AO,0)))</f>
        <v>0</v>
      </c>
      <c r="K74" s="240" t="e">
        <f t="shared" si="1"/>
        <v>#NUM!</v>
      </c>
      <c r="M74" s="235"/>
      <c r="N74" s="235"/>
      <c r="O74" s="235"/>
      <c r="P74" s="235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</row>
    <row r="75" spans="3:31" ht="15" hidden="1" outlineLevel="1" x14ac:dyDescent="0.25">
      <c r="C75" s="376"/>
      <c r="D75" s="376"/>
      <c r="E75" s="376"/>
      <c r="F75" s="241"/>
      <c r="G75" s="14"/>
      <c r="H75" s="239">
        <f t="shared" si="2"/>
        <v>9</v>
      </c>
      <c r="I75" s="201" t="e">
        <f>LARGE(BASE_SINTÉTICA!AO:AO,(H75-1+SUM($J$67:J74)))</f>
        <v>#NUM!</v>
      </c>
      <c r="J75" s="203">
        <f>COUNTIF(BASE_SINTÉTICA!L:L,INDEX(BASE_SINTÉTICA!L:L,MATCH(LARGE(BASE_SINTÉTICA!AO:AO,(H75-1+SUM($J$67:J74))),BASE_SINTÉTICA!AO:AO,0)))</f>
        <v>0</v>
      </c>
      <c r="K75" s="240" t="e">
        <f t="shared" si="1"/>
        <v>#NUM!</v>
      </c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</row>
    <row r="76" spans="3:31" ht="15" hidden="1" outlineLevel="1" x14ac:dyDescent="0.25">
      <c r="C76" s="376"/>
      <c r="D76" s="376"/>
      <c r="E76" s="376"/>
      <c r="F76" s="241"/>
      <c r="G76" s="14"/>
      <c r="H76" s="239">
        <f t="shared" si="2"/>
        <v>10</v>
      </c>
      <c r="I76" s="201" t="e">
        <f>LARGE(BASE_SINTÉTICA!AO:AO,(H76-1+SUM($J$67:J75)))</f>
        <v>#NUM!</v>
      </c>
      <c r="J76" s="203">
        <f>COUNTIF(BASE_SINTÉTICA!L:L,INDEX(BASE_SINTÉTICA!L:L,MATCH(LARGE(BASE_SINTÉTICA!AO:AO,(H76-1+SUM($J$67:J75))),BASE_SINTÉTICA!AO:AO,0)))</f>
        <v>0</v>
      </c>
      <c r="K76" s="240" t="e">
        <f t="shared" si="1"/>
        <v>#NUM!</v>
      </c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</row>
    <row r="77" spans="3:31" ht="15" hidden="1" outlineLevel="1" x14ac:dyDescent="0.25">
      <c r="C77" s="376"/>
      <c r="D77" s="376"/>
      <c r="E77" s="376"/>
      <c r="F77" s="241"/>
      <c r="G77" s="14"/>
      <c r="H77" s="376"/>
      <c r="I77" s="376"/>
      <c r="J77" s="376"/>
      <c r="K77" s="241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</row>
    <row r="78" spans="3:31" ht="15" hidden="1" outlineLevel="1" x14ac:dyDescent="0.25">
      <c r="C78" s="376"/>
      <c r="D78" s="376"/>
      <c r="E78" s="376"/>
      <c r="F78" s="241"/>
      <c r="G78" s="14"/>
      <c r="H78" s="376"/>
      <c r="I78" s="376"/>
      <c r="J78" s="376"/>
      <c r="K78" s="241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</row>
    <row r="79" spans="3:31" hidden="1" outlineLevel="1" x14ac:dyDescent="0.2">
      <c r="C79" s="14"/>
      <c r="D79" s="14"/>
      <c r="E79" s="14"/>
      <c r="F79" s="14"/>
      <c r="G79" s="14"/>
      <c r="H79" s="14"/>
      <c r="I79" s="14"/>
      <c r="J79" s="14"/>
      <c r="K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</row>
    <row r="80" spans="3:31" ht="15.75" collapsed="1" x14ac:dyDescent="0.2">
      <c r="C80" s="396" t="s">
        <v>173</v>
      </c>
      <c r="D80" s="396"/>
      <c r="E80" s="396"/>
      <c r="F80" s="396"/>
      <c r="G80" s="396"/>
      <c r="H80" s="396"/>
      <c r="I80" s="396"/>
      <c r="J80" s="396"/>
      <c r="K80" s="396"/>
      <c r="L80" s="396"/>
      <c r="M80" s="396"/>
      <c r="N80" s="396"/>
      <c r="O80" s="396"/>
      <c r="P80" s="396"/>
      <c r="Q80" s="396"/>
      <c r="R80" s="396"/>
      <c r="S80" s="396"/>
      <c r="T80" s="396"/>
      <c r="U80" s="396"/>
      <c r="V80" s="231"/>
      <c r="W80" s="231"/>
      <c r="X80" s="231"/>
      <c r="Y80" s="231"/>
      <c r="Z80" s="231"/>
      <c r="AA80" s="231"/>
      <c r="AB80" s="231"/>
      <c r="AC80" s="231"/>
      <c r="AD80" s="231"/>
      <c r="AE80" s="231"/>
    </row>
    <row r="81" spans="3:31" x14ac:dyDescent="0.2"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</row>
    <row r="82" spans="3:31" x14ac:dyDescent="0.2"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</row>
    <row r="83" spans="3:31" x14ac:dyDescent="0.2"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3:31" x14ac:dyDescent="0.2"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  <row r="85" spans="3:31" x14ac:dyDescent="0.2"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</row>
    <row r="86" spans="3:31" x14ac:dyDescent="0.2"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</row>
    <row r="87" spans="3:31" x14ac:dyDescent="0.2"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</row>
    <row r="88" spans="3:31" x14ac:dyDescent="0.2"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</row>
    <row r="89" spans="3:31" x14ac:dyDescent="0.2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</row>
    <row r="90" spans="3:31" x14ac:dyDescent="0.2"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</row>
    <row r="91" spans="3:31" x14ac:dyDescent="0.2"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</row>
    <row r="92" spans="3:31" x14ac:dyDescent="0.2"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</row>
    <row r="93" spans="3:31" x14ac:dyDescent="0.2"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</row>
    <row r="94" spans="3:31" x14ac:dyDescent="0.2">
      <c r="C94" s="405" t="s">
        <v>142</v>
      </c>
      <c r="D94" s="405"/>
      <c r="E94" s="405"/>
      <c r="F94" s="405"/>
      <c r="G94" s="141"/>
      <c r="H94" s="405" t="s">
        <v>8</v>
      </c>
      <c r="I94" s="405"/>
      <c r="J94" s="405"/>
      <c r="K94" s="405"/>
      <c r="L94" s="141"/>
      <c r="M94" s="405" t="s">
        <v>140</v>
      </c>
      <c r="N94" s="405"/>
      <c r="O94" s="405"/>
      <c r="P94" s="405"/>
      <c r="Q94" s="141"/>
      <c r="R94" s="405" t="s">
        <v>141</v>
      </c>
      <c r="S94" s="405"/>
      <c r="T94" s="405"/>
      <c r="U94" s="405"/>
    </row>
    <row r="95" spans="3:31" x14ac:dyDescent="0.2">
      <c r="C95" s="387" t="s">
        <v>48</v>
      </c>
      <c r="D95" s="387"/>
      <c r="E95" s="467">
        <f>dt_emissão</f>
        <v>42962</v>
      </c>
      <c r="F95" s="467"/>
      <c r="G95" s="136"/>
      <c r="H95" s="387" t="s">
        <v>7</v>
      </c>
      <c r="I95" s="387"/>
      <c r="J95" s="385">
        <f>sd_se</f>
        <v>0</v>
      </c>
      <c r="K95" s="385"/>
      <c r="L95" s="136"/>
      <c r="M95" s="387" t="s">
        <v>7</v>
      </c>
      <c r="N95" s="387"/>
      <c r="O95" s="385">
        <f>sd_subp</f>
        <v>0</v>
      </c>
      <c r="P95" s="385"/>
      <c r="Q95" s="136"/>
      <c r="R95" s="387" t="s">
        <v>7</v>
      </c>
      <c r="S95" s="387"/>
      <c r="T95" s="385">
        <f>sd_sub</f>
        <v>0</v>
      </c>
      <c r="U95" s="385"/>
    </row>
    <row r="96" spans="3:31" x14ac:dyDescent="0.2">
      <c r="C96" s="387" t="s">
        <v>19</v>
      </c>
      <c r="D96" s="387"/>
      <c r="E96" s="467">
        <f>dt_aniversário</f>
        <v>42993</v>
      </c>
      <c r="F96" s="467"/>
      <c r="G96" s="136"/>
      <c r="H96" s="387" t="s">
        <v>6</v>
      </c>
      <c r="I96" s="387"/>
      <c r="J96" s="386">
        <f>tx_se</f>
        <v>0</v>
      </c>
      <c r="K96" s="386"/>
      <c r="L96" s="136"/>
      <c r="M96" s="387" t="s">
        <v>6</v>
      </c>
      <c r="N96" s="387"/>
      <c r="O96" s="386">
        <f>tx_subp</f>
        <v>0</v>
      </c>
      <c r="P96" s="386"/>
      <c r="Q96" s="136"/>
      <c r="R96" s="387" t="s">
        <v>6</v>
      </c>
      <c r="S96" s="387"/>
      <c r="T96" s="386">
        <f>tx_sub</f>
        <v>0.1268</v>
      </c>
      <c r="U96" s="386"/>
    </row>
    <row r="97" spans="3:22" x14ac:dyDescent="0.2">
      <c r="C97" s="387" t="s">
        <v>89</v>
      </c>
      <c r="D97" s="387"/>
      <c r="E97" s="467">
        <f>dt_pagamento</f>
        <v>42993</v>
      </c>
      <c r="F97" s="467"/>
      <c r="G97" s="136"/>
      <c r="H97" s="387" t="s">
        <v>2</v>
      </c>
      <c r="I97" s="387"/>
      <c r="J97" s="387">
        <f>prazo_se</f>
        <v>120</v>
      </c>
      <c r="K97" s="387"/>
      <c r="L97" s="136"/>
      <c r="M97" s="387" t="s">
        <v>2</v>
      </c>
      <c r="N97" s="387"/>
      <c r="O97" s="387">
        <f>prazo_subp</f>
        <v>239</v>
      </c>
      <c r="P97" s="387"/>
      <c r="Q97" s="136"/>
      <c r="R97" s="387" t="s">
        <v>2</v>
      </c>
      <c r="S97" s="387"/>
      <c r="T97" s="387">
        <f>prazo_sub</f>
        <v>120</v>
      </c>
      <c r="U97" s="387"/>
    </row>
    <row r="98" spans="3:22" x14ac:dyDescent="0.2">
      <c r="C98" s="387" t="s">
        <v>20</v>
      </c>
      <c r="D98" s="387"/>
      <c r="E98" s="467">
        <f>dt_vencimento</f>
        <v>46614</v>
      </c>
      <c r="F98" s="467"/>
      <c r="G98" s="136"/>
      <c r="H98" s="387" t="s">
        <v>5</v>
      </c>
      <c r="I98" s="387"/>
      <c r="J98" s="384">
        <f>IFERROR(TRUNC(SUMPRODUCT(ESTRUTURA!A12:A371,ESTRUTURA!U12:U371)/sd_se/12,2),0)</f>
        <v>0</v>
      </c>
      <c r="K98" s="384"/>
      <c r="L98" s="136"/>
      <c r="M98" s="387" t="s">
        <v>5</v>
      </c>
      <c r="N98" s="387"/>
      <c r="O98" s="384">
        <f>IFERROR(TRUNC(SUMPRODUCT(ESTRUTURA!A12:A371,ESTRUTURA!AB12:AB371)/sd_subp/12,2),0)</f>
        <v>0</v>
      </c>
      <c r="P98" s="384"/>
      <c r="Q98" s="136"/>
      <c r="R98" s="387" t="s">
        <v>5</v>
      </c>
      <c r="S98" s="387"/>
      <c r="T98" s="384">
        <f>IFERROR(TRUNC(SUMPRODUCT(ESTRUTURA!A12:A371,ESTRUTURA!AH12:AH371)/sd_sub/12,2),0)</f>
        <v>0</v>
      </c>
      <c r="U98" s="384"/>
    </row>
    <row r="99" spans="3:22" x14ac:dyDescent="0.2">
      <c r="C99" s="387" t="s">
        <v>143</v>
      </c>
      <c r="D99" s="387"/>
      <c r="E99" s="387">
        <f>prazo_op</f>
        <v>120</v>
      </c>
      <c r="F99" s="387"/>
      <c r="G99" s="136"/>
      <c r="H99" s="387" t="s">
        <v>172</v>
      </c>
      <c r="I99" s="387"/>
      <c r="J99" s="384">
        <f>IFERROR(TRUNC(SUMPRODUCT(ESTRUTURA!A12:A371,ESTRUTURA!Q12:Q371)/SUM(ESTRUTURA!Q12:Q371)/12,2),0)</f>
        <v>0</v>
      </c>
      <c r="K99" s="384"/>
      <c r="L99" s="136"/>
      <c r="M99" s="387" t="s">
        <v>172</v>
      </c>
      <c r="N99" s="387"/>
      <c r="O99" s="384">
        <f>IFERROR(TRUNC(SUMPRODUCT(ESTRUTURA!A12:A371,ESTRUTURA!X12:X371)/SUM(ESTRUTURA!X12:X371)/12,2),0)</f>
        <v>0</v>
      </c>
      <c r="P99" s="384"/>
      <c r="Q99" s="136"/>
      <c r="R99" s="387" t="s">
        <v>172</v>
      </c>
      <c r="S99" s="387"/>
      <c r="T99" s="384">
        <f>IFERROR(TRUNC(SUMPRODUCT(ESTRUTURA!A12:A371,ESTRUTURA!AD12:AD371)/SUM(ESTRUTURA!AD12:AD371)/12,2),0)</f>
        <v>0</v>
      </c>
      <c r="U99" s="384"/>
    </row>
    <row r="100" spans="3:22" x14ac:dyDescent="0.2">
      <c r="C100" s="387" t="s">
        <v>144</v>
      </c>
      <c r="D100" s="387"/>
      <c r="E100" s="387">
        <f>E98-E95</f>
        <v>3652</v>
      </c>
      <c r="F100" s="387"/>
      <c r="G100" s="136"/>
      <c r="H100" s="387" t="s">
        <v>49</v>
      </c>
      <c r="I100" s="387"/>
      <c r="J100" s="387">
        <f>carência_se</f>
        <v>0</v>
      </c>
      <c r="K100" s="387"/>
      <c r="L100" s="136"/>
      <c r="M100" s="387" t="s">
        <v>49</v>
      </c>
      <c r="N100" s="387"/>
      <c r="O100" s="387">
        <f>carência_subp</f>
        <v>0</v>
      </c>
      <c r="P100" s="387"/>
      <c r="Q100" s="136"/>
      <c r="R100" s="387" t="s">
        <v>49</v>
      </c>
      <c r="S100" s="387"/>
      <c r="T100" s="387">
        <f>carência_sub</f>
        <v>0</v>
      </c>
      <c r="U100" s="387"/>
    </row>
    <row r="101" spans="3:22" x14ac:dyDescent="0.2">
      <c r="C101" s="136"/>
      <c r="D101" s="136"/>
      <c r="E101" s="136"/>
      <c r="F101" s="136"/>
      <c r="G101" s="136"/>
      <c r="H101" s="387" t="s">
        <v>129</v>
      </c>
      <c r="I101" s="387"/>
      <c r="J101" s="386">
        <f>per_se</f>
        <v>0</v>
      </c>
      <c r="K101" s="386"/>
      <c r="L101" s="136"/>
      <c r="M101" s="387" t="s">
        <v>129</v>
      </c>
      <c r="N101" s="387"/>
      <c r="O101" s="386">
        <f>per_subp</f>
        <v>0</v>
      </c>
      <c r="P101" s="386"/>
      <c r="Q101" s="136"/>
      <c r="R101" s="387" t="s">
        <v>129</v>
      </c>
      <c r="S101" s="387"/>
      <c r="T101" s="386">
        <f>per_sub</f>
        <v>0</v>
      </c>
      <c r="U101" s="386"/>
    </row>
    <row r="103" spans="3:22" x14ac:dyDescent="0.2"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</row>
    <row r="104" spans="3:22" x14ac:dyDescent="0.2">
      <c r="C104" s="466" t="s">
        <v>40</v>
      </c>
      <c r="D104" s="466"/>
      <c r="E104" s="466"/>
      <c r="F104" s="466"/>
      <c r="G104" s="466"/>
      <c r="H104" s="466"/>
      <c r="I104" s="466"/>
      <c r="J104" s="466"/>
      <c r="K104" s="466"/>
      <c r="L104" s="144"/>
      <c r="M104" s="466" t="s">
        <v>134</v>
      </c>
      <c r="N104" s="466"/>
      <c r="O104" s="466"/>
      <c r="P104" s="466"/>
      <c r="Q104" s="141"/>
      <c r="R104" s="466" t="s">
        <v>135</v>
      </c>
      <c r="S104" s="466"/>
      <c r="T104" s="466"/>
      <c r="U104" s="466"/>
      <c r="V104" s="140"/>
    </row>
    <row r="105" spans="3:22" x14ac:dyDescent="0.2">
      <c r="C105" s="488" t="s">
        <v>41</v>
      </c>
      <c r="D105" s="489"/>
      <c r="E105" s="489"/>
      <c r="F105" s="489"/>
      <c r="G105" s="490"/>
      <c r="H105" s="466" t="s">
        <v>244</v>
      </c>
      <c r="I105" s="466"/>
      <c r="J105" s="466" t="s">
        <v>286</v>
      </c>
      <c r="K105" s="466"/>
      <c r="L105" s="144"/>
      <c r="M105" s="395" t="s">
        <v>171</v>
      </c>
      <c r="N105" s="395"/>
      <c r="O105" s="397">
        <f>sd_over</f>
        <v>0</v>
      </c>
      <c r="P105" s="397"/>
      <c r="Q105" s="146"/>
      <c r="R105" s="395" t="s">
        <v>136</v>
      </c>
      <c r="S105" s="395"/>
      <c r="T105" s="397">
        <v>0</v>
      </c>
      <c r="U105" s="397"/>
      <c r="V105" s="140"/>
    </row>
    <row r="106" spans="3:22" x14ac:dyDescent="0.2">
      <c r="C106" s="401" t="str">
        <f>IF(título="CRI",bd!H2,bd!I3)</f>
        <v>Avaliação de Imóveis</v>
      </c>
      <c r="D106" s="401"/>
      <c r="E106" s="401"/>
      <c r="F106" s="401"/>
      <c r="G106" s="401"/>
      <c r="H106" s="380">
        <f>HLOOKUP(C106,CUSTOS!$C$5:$AJ$11,7,0)</f>
        <v>0</v>
      </c>
      <c r="I106" s="380"/>
      <c r="J106" s="380">
        <f>HLOOKUP(C106,CUSTOS!$C$5:$AJ$11,4,0)-H106</f>
        <v>0</v>
      </c>
      <c r="K106" s="380"/>
      <c r="L106" s="144"/>
      <c r="M106" s="395" t="s">
        <v>170</v>
      </c>
      <c r="N106" s="395"/>
      <c r="O106" s="397">
        <f>sd_over2</f>
        <v>0</v>
      </c>
      <c r="P106" s="397"/>
      <c r="Q106" s="146"/>
      <c r="R106" s="395" t="s">
        <v>168</v>
      </c>
      <c r="S106" s="395"/>
      <c r="T106" s="397">
        <v>0</v>
      </c>
      <c r="U106" s="397"/>
      <c r="V106" s="140"/>
    </row>
    <row r="107" spans="3:22" x14ac:dyDescent="0.2">
      <c r="C107" s="401" t="str">
        <f>IF(título="CRI",bd!H3,bd!I4)</f>
        <v>Monitoramento</v>
      </c>
      <c r="D107" s="401"/>
      <c r="E107" s="401"/>
      <c r="F107" s="401"/>
      <c r="G107" s="401"/>
      <c r="H107" s="380">
        <f>HLOOKUP(C107,CUSTOS!$C$5:$AJ$11,7,0)</f>
        <v>0</v>
      </c>
      <c r="I107" s="380"/>
      <c r="J107" s="380">
        <f>HLOOKUP(C107,CUSTOS!$C$5:$AJ$11,4,0)-H107</f>
        <v>0</v>
      </c>
      <c r="K107" s="380"/>
      <c r="L107" s="144"/>
      <c r="M107" s="395" t="s">
        <v>167</v>
      </c>
      <c r="N107" s="395"/>
      <c r="O107" s="398">
        <f>IFERROR(O105/(J95+O95+T95),0)</f>
        <v>0</v>
      </c>
      <c r="P107" s="398"/>
      <c r="Q107" s="146"/>
      <c r="R107" s="395" t="s">
        <v>291</v>
      </c>
      <c r="S107" s="395"/>
      <c r="T107" s="397">
        <v>0</v>
      </c>
      <c r="U107" s="397"/>
      <c r="V107" s="140"/>
    </row>
    <row r="108" spans="3:22" x14ac:dyDescent="0.2">
      <c r="C108" s="401" t="str">
        <f>IF(título="CRI",bd!H4,bd!I5)</f>
        <v>Distribuição</v>
      </c>
      <c r="D108" s="401"/>
      <c r="E108" s="401"/>
      <c r="F108" s="401"/>
      <c r="G108" s="401"/>
      <c r="H108" s="380">
        <f>HLOOKUP(C108,CUSTOS!$C$5:$AJ$11,7,0)</f>
        <v>0</v>
      </c>
      <c r="I108" s="380"/>
      <c r="J108" s="380">
        <f>HLOOKUP(C108,CUSTOS!$C$5:$AJ$11,4,0)-H108</f>
        <v>0</v>
      </c>
      <c r="K108" s="380"/>
      <c r="L108" s="144"/>
      <c r="M108" s="395" t="s">
        <v>279</v>
      </c>
      <c r="N108" s="395"/>
      <c r="O108" s="398">
        <f>tx_over</f>
        <v>0</v>
      </c>
      <c r="P108" s="398"/>
      <c r="Q108" s="146"/>
      <c r="R108" s="395" t="s">
        <v>292</v>
      </c>
      <c r="S108" s="395"/>
      <c r="T108" s="397">
        <v>0</v>
      </c>
      <c r="U108" s="397"/>
      <c r="V108" s="140"/>
    </row>
    <row r="109" spans="3:22" x14ac:dyDescent="0.2">
      <c r="C109" s="401" t="str">
        <f>IF(título="CRI",bd!H5,bd!I6)</f>
        <v>Estruturação</v>
      </c>
      <c r="D109" s="401"/>
      <c r="E109" s="401"/>
      <c r="F109" s="401"/>
      <c r="G109" s="401"/>
      <c r="H109" s="380">
        <f>HLOOKUP(C109,CUSTOS!$C$5:$AJ$11,7,0)</f>
        <v>0</v>
      </c>
      <c r="I109" s="380"/>
      <c r="J109" s="380">
        <f>HLOOKUP(C109,CUSTOS!$C$5:$AJ$11,4,0)-H109</f>
        <v>0</v>
      </c>
      <c r="K109" s="380"/>
      <c r="L109" s="144"/>
      <c r="M109" s="395" t="s">
        <v>169</v>
      </c>
      <c r="N109" s="395"/>
      <c r="O109" s="397">
        <f>AVERAGE(ESTRUTURA!AJ12:AJ371)</f>
        <v>0</v>
      </c>
      <c r="P109" s="397"/>
      <c r="Q109" s="146"/>
      <c r="R109" s="395" t="s">
        <v>293</v>
      </c>
      <c r="S109" s="395"/>
      <c r="T109" s="397">
        <v>0</v>
      </c>
      <c r="U109" s="397"/>
      <c r="V109" s="140"/>
    </row>
    <row r="110" spans="3:22" x14ac:dyDescent="0.2">
      <c r="C110" s="401" t="str">
        <f>IF(título="CRI",bd!H6,bd!I7)</f>
        <v>Assessor Legal</v>
      </c>
      <c r="D110" s="401"/>
      <c r="E110" s="401"/>
      <c r="F110" s="401"/>
      <c r="G110" s="401"/>
      <c r="H110" s="380">
        <f>H111+H112</f>
        <v>0</v>
      </c>
      <c r="I110" s="380"/>
      <c r="J110" s="380">
        <f>J111+J112</f>
        <v>0</v>
      </c>
      <c r="K110" s="380"/>
      <c r="L110" s="144"/>
      <c r="V110" s="140"/>
    </row>
    <row r="111" spans="3:22" x14ac:dyDescent="0.2">
      <c r="C111" s="395" t="str">
        <f>IF(título="CRI",bd!H7,bd!I8)</f>
        <v>Assessoria Legal</v>
      </c>
      <c r="D111" s="395"/>
      <c r="E111" s="395"/>
      <c r="F111" s="395"/>
      <c r="G111" s="395"/>
      <c r="H111" s="381">
        <f>HLOOKUP(C111,CUSTOS!$C$5:$AJ$11,7,0)</f>
        <v>0</v>
      </c>
      <c r="I111" s="381"/>
      <c r="J111" s="381">
        <f>HLOOKUP(C111,CUSTOS!$C$5:$AJ$11,4,0)-H111</f>
        <v>0</v>
      </c>
      <c r="K111" s="381"/>
      <c r="L111" s="144"/>
      <c r="M111" s="141"/>
      <c r="N111" s="141"/>
      <c r="O111" s="141"/>
      <c r="P111" s="141"/>
      <c r="Q111" s="141"/>
      <c r="R111" s="141"/>
      <c r="S111" s="141"/>
      <c r="T111" s="141"/>
      <c r="U111" s="141"/>
      <c r="V111" s="144"/>
    </row>
    <row r="112" spans="3:22" x14ac:dyDescent="0.2">
      <c r="C112" s="395" t="str">
        <f>IF(título="CRI",bd!H8,bd!I11)</f>
        <v>Due Diligence</v>
      </c>
      <c r="D112" s="395"/>
      <c r="E112" s="395"/>
      <c r="F112" s="395"/>
      <c r="G112" s="395"/>
      <c r="H112" s="381">
        <f>HLOOKUP(C112,CUSTOS!$C$5:$AJ$11,7,0)</f>
        <v>0</v>
      </c>
      <c r="I112" s="381"/>
      <c r="J112" s="381">
        <f>HLOOKUP(C112,CUSTOS!$C$5:$AJ$11,4,0)-H112</f>
        <v>0</v>
      </c>
      <c r="K112" s="381"/>
      <c r="L112" s="144"/>
      <c r="V112" s="144"/>
    </row>
    <row r="113" spans="3:22" x14ac:dyDescent="0.2">
      <c r="C113" s="401" t="str">
        <f>IF(título="CRI",bd!H9,bd!I12)</f>
        <v>Servicer</v>
      </c>
      <c r="D113" s="401"/>
      <c r="E113" s="401"/>
      <c r="F113" s="401"/>
      <c r="G113" s="401"/>
      <c r="H113" s="380">
        <f>HLOOKUP(C113,CUSTOS!$C$5:$AJ$11,7,0)</f>
        <v>0</v>
      </c>
      <c r="I113" s="380"/>
      <c r="J113" s="380">
        <f>HLOOKUP(C113,CUSTOS!$C$5:$AJ$11,4,0)-H113</f>
        <v>0</v>
      </c>
      <c r="K113" s="380"/>
      <c r="L113" s="140"/>
      <c r="M113" s="466" t="s">
        <v>138</v>
      </c>
      <c r="N113" s="466"/>
      <c r="O113" s="466"/>
      <c r="P113" s="466"/>
      <c r="Q113" s="141"/>
      <c r="R113" s="466" t="s">
        <v>9</v>
      </c>
      <c r="S113" s="466"/>
      <c r="T113" s="466"/>
      <c r="U113" s="466"/>
      <c r="V113" s="140"/>
    </row>
    <row r="114" spans="3:22" x14ac:dyDescent="0.2">
      <c r="C114" s="401" t="str">
        <f>IF(título="CRI",bd!H10,bd!I13)</f>
        <v>Originador CCB</v>
      </c>
      <c r="D114" s="401"/>
      <c r="E114" s="401"/>
      <c r="F114" s="401"/>
      <c r="G114" s="401"/>
      <c r="H114" s="380">
        <f>HLOOKUP(C114,CUSTOS!$C$5:$AJ$11,7,0)</f>
        <v>0</v>
      </c>
      <c r="I114" s="380"/>
      <c r="J114" s="380">
        <f>HLOOKUP(C114,CUSTOS!$C$5:$AJ$11,4,0)-H114</f>
        <v>0</v>
      </c>
      <c r="K114" s="380"/>
      <c r="L114" s="140"/>
      <c r="M114" s="395" t="s">
        <v>194</v>
      </c>
      <c r="N114" s="395"/>
      <c r="O114" s="388">
        <f>J95</f>
        <v>0</v>
      </c>
      <c r="P114" s="389"/>
      <c r="Q114" s="141"/>
      <c r="R114" s="395" t="s">
        <v>287</v>
      </c>
      <c r="S114" s="395"/>
      <c r="T114" s="388">
        <f>O118</f>
        <v>0</v>
      </c>
      <c r="U114" s="389"/>
      <c r="V114" s="140"/>
    </row>
    <row r="115" spans="3:22" x14ac:dyDescent="0.2">
      <c r="C115" s="401" t="str">
        <f>IF(título="CRI",bd!H11,bd!I14)</f>
        <v>Securitizadora</v>
      </c>
      <c r="D115" s="401"/>
      <c r="E115" s="401"/>
      <c r="F115" s="401"/>
      <c r="G115" s="401"/>
      <c r="H115" s="380">
        <f>H116+H117</f>
        <v>0</v>
      </c>
      <c r="I115" s="380"/>
      <c r="J115" s="380">
        <f>J116+J117</f>
        <v>0</v>
      </c>
      <c r="K115" s="380"/>
      <c r="L115" s="140"/>
      <c r="M115" s="395" t="s">
        <v>280</v>
      </c>
      <c r="N115" s="395"/>
      <c r="O115" s="388">
        <f>O95</f>
        <v>0</v>
      </c>
      <c r="P115" s="389"/>
      <c r="Q115" s="141"/>
      <c r="R115" s="395" t="s">
        <v>288</v>
      </c>
      <c r="S115" s="395"/>
      <c r="T115" s="388">
        <f>-(T105+T106+T107+T108+T109)</f>
        <v>0</v>
      </c>
      <c r="U115" s="389"/>
      <c r="V115" s="140"/>
    </row>
    <row r="116" spans="3:22" x14ac:dyDescent="0.2">
      <c r="C116" s="395" t="str">
        <f>IF(título="CRI",bd!H12,bd!I15)</f>
        <v>Emissão</v>
      </c>
      <c r="D116" s="395"/>
      <c r="E116" s="395"/>
      <c r="F116" s="395"/>
      <c r="G116" s="395"/>
      <c r="H116" s="381">
        <f>HLOOKUP(C116,CUSTOS!$C$5:$AJ$11,7,0)</f>
        <v>0</v>
      </c>
      <c r="I116" s="381"/>
      <c r="J116" s="381">
        <f>HLOOKUP(C116,CUSTOS!$C$5:$AJ$11,4,0)-H116</f>
        <v>0</v>
      </c>
      <c r="K116" s="381"/>
      <c r="L116" s="140"/>
      <c r="M116" s="395" t="s">
        <v>281</v>
      </c>
      <c r="N116" s="395"/>
      <c r="O116" s="388">
        <f>T95</f>
        <v>0</v>
      </c>
      <c r="P116" s="389"/>
      <c r="Q116" s="141"/>
      <c r="R116" s="395" t="s">
        <v>315</v>
      </c>
      <c r="S116" s="395"/>
      <c r="T116" s="468">
        <f>-H145</f>
        <v>0</v>
      </c>
      <c r="U116" s="469"/>
      <c r="V116" s="140"/>
    </row>
    <row r="117" spans="3:22" x14ac:dyDescent="0.2">
      <c r="C117" s="395" t="str">
        <f>IF(título="CRI",bd!H13,bd!I16)</f>
        <v>Taxa de gestão</v>
      </c>
      <c r="D117" s="395"/>
      <c r="E117" s="395"/>
      <c r="F117" s="395"/>
      <c r="G117" s="395"/>
      <c r="H117" s="381">
        <f>HLOOKUP(C117,CUSTOS!$C$5:$AJ$11,7,0)</f>
        <v>0</v>
      </c>
      <c r="I117" s="381"/>
      <c r="J117" s="381">
        <f>HLOOKUP(C117,CUSTOS!$C$5:$AJ$11,4,0)-H117</f>
        <v>0</v>
      </c>
      <c r="K117" s="381"/>
      <c r="L117" s="140"/>
      <c r="M117" s="419"/>
      <c r="N117" s="419"/>
      <c r="O117" s="144"/>
      <c r="P117" s="144"/>
      <c r="Q117" s="141"/>
      <c r="R117" s="395" t="s">
        <v>316</v>
      </c>
      <c r="S117" s="395"/>
      <c r="T117" s="388">
        <f>IF(CUSTOS!C2="Sim",-CAPA!J145,0)</f>
        <v>0</v>
      </c>
      <c r="U117" s="389"/>
      <c r="V117" s="140"/>
    </row>
    <row r="118" spans="3:22" x14ac:dyDescent="0.2">
      <c r="C118" s="401" t="str">
        <f>IF(título="CRI",bd!H14,bd!I17)</f>
        <v>Banco Liquidante</v>
      </c>
      <c r="D118" s="401"/>
      <c r="E118" s="401"/>
      <c r="F118" s="401"/>
      <c r="G118" s="401"/>
      <c r="H118" s="380">
        <f>H119+H120+H121</f>
        <v>0</v>
      </c>
      <c r="I118" s="380"/>
      <c r="J118" s="380">
        <f>J119+J120+J121</f>
        <v>0</v>
      </c>
      <c r="K118" s="380"/>
      <c r="L118" s="140"/>
      <c r="M118" s="391" t="s">
        <v>39</v>
      </c>
      <c r="N118" s="391"/>
      <c r="O118" s="390">
        <f>O114+O115+O116</f>
        <v>0</v>
      </c>
      <c r="P118" s="391"/>
      <c r="Q118" s="141"/>
      <c r="R118" s="391" t="s">
        <v>289</v>
      </c>
      <c r="S118" s="391"/>
      <c r="T118" s="390">
        <f>T114+T115+T116+T117</f>
        <v>0</v>
      </c>
      <c r="U118" s="391"/>
      <c r="V118" s="140"/>
    </row>
    <row r="119" spans="3:22" x14ac:dyDescent="0.2">
      <c r="C119" s="395" t="str">
        <f>IF(título="CRI",bd!H15,bd!I18)</f>
        <v>Tarifa Conta</v>
      </c>
      <c r="D119" s="395"/>
      <c r="E119" s="395"/>
      <c r="F119" s="395"/>
      <c r="G119" s="395"/>
      <c r="H119" s="381">
        <f>HLOOKUP(C119,CUSTOS!$C$5:$AJ$11,7,0)</f>
        <v>0</v>
      </c>
      <c r="I119" s="381"/>
      <c r="J119" s="381">
        <f>HLOOKUP(C119,CUSTOS!$C$5:$AJ$11,4,0)-H119</f>
        <v>0</v>
      </c>
      <c r="K119" s="381"/>
      <c r="L119" s="140"/>
      <c r="M119" s="144"/>
      <c r="N119" s="144"/>
      <c r="O119" s="144"/>
      <c r="P119" s="144"/>
      <c r="Q119" s="141"/>
      <c r="R119" s="391" t="s">
        <v>290</v>
      </c>
      <c r="S119" s="391"/>
      <c r="T119" s="392">
        <v>0</v>
      </c>
      <c r="U119" s="392"/>
      <c r="V119" s="140"/>
    </row>
    <row r="120" spans="3:22" x14ac:dyDescent="0.2">
      <c r="C120" s="395" t="str">
        <f>IF(título="CRI",bd!H16,bd!I19)</f>
        <v>Abertura Conta Vinculada</v>
      </c>
      <c r="D120" s="395"/>
      <c r="E120" s="395"/>
      <c r="F120" s="395"/>
      <c r="G120" s="395"/>
      <c r="H120" s="381">
        <f>HLOOKUP(C120,CUSTOS!$C$5:$AJ$11,7,0)</f>
        <v>0</v>
      </c>
      <c r="I120" s="381"/>
      <c r="J120" s="381">
        <f>HLOOKUP(C120,CUSTOS!$C$5:$AJ$11,4,0)-H120</f>
        <v>0</v>
      </c>
      <c r="K120" s="381"/>
      <c r="L120" s="140"/>
      <c r="M120" s="245">
        <f>H109+H116+H117</f>
        <v>0</v>
      </c>
      <c r="N120" s="141"/>
      <c r="O120" s="141"/>
      <c r="P120" s="141"/>
      <c r="Q120" s="141"/>
      <c r="R120" s="141"/>
      <c r="S120" s="141"/>
      <c r="T120" s="141"/>
      <c r="U120" s="141"/>
      <c r="V120" s="140"/>
    </row>
    <row r="121" spans="3:22" x14ac:dyDescent="0.2">
      <c r="C121" s="395" t="str">
        <f>IF(título="CRI",bd!H17,bd!I20)</f>
        <v>Manuntenção Conta Vinculada</v>
      </c>
      <c r="D121" s="395"/>
      <c r="E121" s="395"/>
      <c r="F121" s="395"/>
      <c r="G121" s="395"/>
      <c r="H121" s="381">
        <f>HLOOKUP(C121,CUSTOS!$C$5:$AJ$11,7,0)</f>
        <v>0</v>
      </c>
      <c r="I121" s="381"/>
      <c r="J121" s="381">
        <f>HLOOKUP(C121,CUSTOS!$C$5:$AJ$11,4,0)-H121</f>
        <v>0</v>
      </c>
      <c r="K121" s="381"/>
      <c r="L121" s="140"/>
      <c r="M121" s="141"/>
      <c r="N121" s="141"/>
      <c r="O121" s="141"/>
      <c r="P121" s="141"/>
      <c r="Q121" s="141"/>
      <c r="R121" s="141"/>
      <c r="S121" s="141"/>
      <c r="T121" s="141"/>
      <c r="U121" s="141"/>
      <c r="V121" s="140"/>
    </row>
    <row r="122" spans="3:22" x14ac:dyDescent="0.2">
      <c r="C122" s="401" t="str">
        <f>IF(título="CRI",bd!H18,bd!I21)</f>
        <v>Fiduciário</v>
      </c>
      <c r="D122" s="401"/>
      <c r="E122" s="401"/>
      <c r="F122" s="401"/>
      <c r="G122" s="401"/>
      <c r="H122" s="380">
        <f>HLOOKUP(C122,CUSTOS!$C$5:$AJ$11,7,0)</f>
        <v>0</v>
      </c>
      <c r="I122" s="380"/>
      <c r="J122" s="380">
        <f>HLOOKUP(C122,CUSTOS!$C$5:$AJ$11,4,0)-H122</f>
        <v>0</v>
      </c>
      <c r="K122" s="380"/>
      <c r="L122" s="140"/>
      <c r="M122" s="141"/>
      <c r="N122" s="141"/>
      <c r="O122" s="141"/>
      <c r="P122" s="141"/>
      <c r="Q122" s="141"/>
      <c r="R122" s="141"/>
      <c r="S122" s="141"/>
      <c r="T122" s="141"/>
      <c r="U122" s="141"/>
      <c r="V122" s="140"/>
    </row>
    <row r="123" spans="3:22" x14ac:dyDescent="0.2">
      <c r="C123" s="401" t="str">
        <f>IF(título="CRI",bd!H19,bd!I22)</f>
        <v>Custodiante</v>
      </c>
      <c r="D123" s="401"/>
      <c r="E123" s="401"/>
      <c r="F123" s="401"/>
      <c r="G123" s="401"/>
      <c r="H123" s="380">
        <f>H124+H125</f>
        <v>0</v>
      </c>
      <c r="I123" s="380"/>
      <c r="J123" s="380">
        <f>J124+J125</f>
        <v>0</v>
      </c>
      <c r="K123" s="380"/>
      <c r="L123" s="140"/>
      <c r="M123" s="141"/>
      <c r="N123" s="141"/>
      <c r="O123" s="141"/>
      <c r="P123" s="141"/>
      <c r="Q123" s="141"/>
      <c r="R123" s="141"/>
      <c r="S123" s="141"/>
      <c r="T123" s="141"/>
      <c r="U123" s="141"/>
      <c r="V123" s="140"/>
    </row>
    <row r="124" spans="3:22" x14ac:dyDescent="0.2">
      <c r="C124" s="395" t="str">
        <f>IF(título="CRI",bd!H20,bd!I23)</f>
        <v>Agente Registrador</v>
      </c>
      <c r="D124" s="395"/>
      <c r="E124" s="395"/>
      <c r="F124" s="395"/>
      <c r="G124" s="395"/>
      <c r="H124" s="381">
        <f>HLOOKUP(C124,CUSTOS!$C$5:$AJ$11,7,0)</f>
        <v>0</v>
      </c>
      <c r="I124" s="381"/>
      <c r="J124" s="381">
        <f>HLOOKUP(C124,CUSTOS!$C$5:$AJ$11,4,0)-H124</f>
        <v>0</v>
      </c>
      <c r="K124" s="381"/>
      <c r="L124" s="140"/>
      <c r="M124" s="141"/>
      <c r="N124" s="141"/>
      <c r="O124" s="141"/>
      <c r="P124" s="141"/>
      <c r="Q124" s="141"/>
      <c r="R124" s="141"/>
      <c r="S124" s="141"/>
      <c r="T124" s="141"/>
      <c r="U124" s="141"/>
      <c r="V124" s="140"/>
    </row>
    <row r="125" spans="3:22" x14ac:dyDescent="0.2">
      <c r="C125" s="395" t="str">
        <f>IF(título="CRI",bd!H21,bd!I24)</f>
        <v>Custódia</v>
      </c>
      <c r="D125" s="395"/>
      <c r="E125" s="395"/>
      <c r="F125" s="395"/>
      <c r="G125" s="395"/>
      <c r="H125" s="381">
        <f>HLOOKUP(C125,CUSTOS!$C$5:$AJ$11,7,0)</f>
        <v>0</v>
      </c>
      <c r="I125" s="381"/>
      <c r="J125" s="381">
        <f>HLOOKUP(C125,CUSTOS!$C$5:$AJ$11,4,0)-H125</f>
        <v>0</v>
      </c>
      <c r="K125" s="381"/>
      <c r="L125" s="140"/>
      <c r="M125" s="141"/>
      <c r="N125" s="141"/>
      <c r="O125" s="141"/>
      <c r="P125" s="141"/>
      <c r="Q125" s="141"/>
      <c r="R125" s="141"/>
      <c r="S125" s="141"/>
      <c r="T125" s="141"/>
      <c r="U125" s="141"/>
      <c r="V125" s="140"/>
    </row>
    <row r="126" spans="3:22" x14ac:dyDescent="0.2">
      <c r="C126" s="401" t="str">
        <f>IF(título="CRI",bd!H22,bd!I25)</f>
        <v>Escriturador</v>
      </c>
      <c r="D126" s="401"/>
      <c r="E126" s="401"/>
      <c r="F126" s="401"/>
      <c r="G126" s="401"/>
      <c r="H126" s="380">
        <f>H127+H128</f>
        <v>0</v>
      </c>
      <c r="I126" s="380"/>
      <c r="J126" s="380">
        <f>J127+J128</f>
        <v>0</v>
      </c>
      <c r="K126" s="380"/>
      <c r="L126" s="140"/>
      <c r="M126" s="141"/>
      <c r="N126" s="141"/>
      <c r="O126" s="141"/>
      <c r="P126" s="141"/>
      <c r="Q126" s="141"/>
      <c r="R126" s="141"/>
      <c r="S126" s="141"/>
      <c r="T126" s="141"/>
      <c r="U126" s="141"/>
      <c r="V126" s="140"/>
    </row>
    <row r="127" spans="3:22" x14ac:dyDescent="0.2">
      <c r="C127" s="395" t="str">
        <f>IF(título="CRI",bd!H23,bd!I26)</f>
        <v>Escrituração</v>
      </c>
      <c r="D127" s="395"/>
      <c r="E127" s="395"/>
      <c r="F127" s="395"/>
      <c r="G127" s="395"/>
      <c r="H127" s="381">
        <f>HLOOKUP(C127,CUSTOS!$C$5:$AJ$11,7,0)</f>
        <v>0</v>
      </c>
      <c r="I127" s="381"/>
      <c r="J127" s="381">
        <f>HLOOKUP(C127,CUSTOS!$C$5:$AJ$11,4,0)-H127</f>
        <v>0</v>
      </c>
      <c r="K127" s="381"/>
      <c r="L127" s="140"/>
      <c r="M127" s="141"/>
      <c r="N127" s="141"/>
      <c r="O127" s="141"/>
      <c r="P127" s="141"/>
      <c r="Q127" s="141"/>
      <c r="R127" s="141"/>
      <c r="S127" s="141"/>
      <c r="T127" s="141"/>
      <c r="U127" s="141"/>
      <c r="V127" s="140"/>
    </row>
    <row r="128" spans="3:22" x14ac:dyDescent="0.2">
      <c r="C128" s="395" t="str">
        <f>IF(título="CRI",bd!H24,bd!I27)</f>
        <v>Abertura dos Livros Escriturais</v>
      </c>
      <c r="D128" s="395"/>
      <c r="E128" s="395"/>
      <c r="F128" s="395"/>
      <c r="G128" s="395"/>
      <c r="H128" s="381">
        <f>HLOOKUP(C128,CUSTOS!$C$5:$AJ$11,7,0)</f>
        <v>0</v>
      </c>
      <c r="I128" s="381"/>
      <c r="J128" s="381">
        <f>HLOOKUP(C128,CUSTOS!$C$5:$AJ$11,4,0)-H128</f>
        <v>0</v>
      </c>
      <c r="K128" s="381"/>
      <c r="L128" s="140"/>
      <c r="M128" s="141"/>
      <c r="N128" s="141"/>
      <c r="O128" s="141"/>
      <c r="P128" s="141"/>
      <c r="Q128" s="141"/>
      <c r="R128" s="140"/>
      <c r="S128" s="140"/>
      <c r="T128" s="140"/>
      <c r="U128" s="140"/>
      <c r="V128" s="140"/>
    </row>
    <row r="129" spans="3:22" x14ac:dyDescent="0.2">
      <c r="C129" s="401" t="str">
        <f>IF(título="CRI",bd!H25,bd!I28)</f>
        <v>Rating</v>
      </c>
      <c r="D129" s="401"/>
      <c r="E129" s="401"/>
      <c r="F129" s="401"/>
      <c r="G129" s="401"/>
      <c r="H129" s="380">
        <f>H130+H131</f>
        <v>0</v>
      </c>
      <c r="I129" s="380"/>
      <c r="J129" s="380">
        <f>J130+J131</f>
        <v>0</v>
      </c>
      <c r="K129" s="380"/>
      <c r="L129" s="140"/>
      <c r="M129" s="141"/>
      <c r="N129" s="141"/>
      <c r="O129" s="141"/>
      <c r="P129" s="141"/>
      <c r="Q129" s="141"/>
      <c r="V129" s="140"/>
    </row>
    <row r="130" spans="3:22" x14ac:dyDescent="0.2">
      <c r="C130" s="395" t="str">
        <f>IF(título="CRI",bd!H26,bd!I29)</f>
        <v>Rating Emissão</v>
      </c>
      <c r="D130" s="395"/>
      <c r="E130" s="395"/>
      <c r="F130" s="395"/>
      <c r="G130" s="395"/>
      <c r="H130" s="381">
        <f>HLOOKUP(C130,CUSTOS!$C$5:$AJ$11,7,0)</f>
        <v>0</v>
      </c>
      <c r="I130" s="381"/>
      <c r="J130" s="381">
        <f>HLOOKUP(C130,CUSTOS!$C$5:$AJ$11,4,0)-H130</f>
        <v>0</v>
      </c>
      <c r="K130" s="381"/>
      <c r="M130" s="141"/>
      <c r="N130" s="141"/>
      <c r="O130" s="141"/>
      <c r="P130" s="141"/>
      <c r="Q130" s="141"/>
    </row>
    <row r="131" spans="3:22" x14ac:dyDescent="0.2">
      <c r="C131" s="395" t="str">
        <f>IF(título="CRI",bd!H27,bd!I30)</f>
        <v>Rating Renovação</v>
      </c>
      <c r="D131" s="395"/>
      <c r="E131" s="395"/>
      <c r="F131" s="395"/>
      <c r="G131" s="395"/>
      <c r="H131" s="381">
        <f>HLOOKUP(C131,CUSTOS!$C$5:$AJ$11,7,0)</f>
        <v>0</v>
      </c>
      <c r="I131" s="381"/>
      <c r="J131" s="381">
        <f>HLOOKUP(C131,CUSTOS!$C$5:$AJ$11,4,0)-H131</f>
        <v>0</v>
      </c>
      <c r="K131" s="381"/>
      <c r="M131" s="141"/>
      <c r="N131" s="141"/>
      <c r="O131" s="141"/>
      <c r="P131" s="141"/>
      <c r="Q131" s="141"/>
    </row>
    <row r="132" spans="3:22" x14ac:dyDescent="0.2">
      <c r="C132" s="401" t="str">
        <f>IF(título="CRI",bd!H28,bd!I31)</f>
        <v>Registro CVM</v>
      </c>
      <c r="D132" s="401"/>
      <c r="E132" s="401"/>
      <c r="F132" s="401"/>
      <c r="G132" s="401"/>
      <c r="H132" s="380">
        <f>HLOOKUP(C132,CUSTOS!$C$5:$AJ$11,7,0)</f>
        <v>0</v>
      </c>
      <c r="I132" s="380"/>
      <c r="J132" s="380">
        <f>HLOOKUP(C132,CUSTOS!$C$5:$AJ$11,4,0)-H132</f>
        <v>0</v>
      </c>
      <c r="K132" s="380"/>
      <c r="M132" s="141"/>
      <c r="N132" s="141"/>
      <c r="O132" s="141"/>
      <c r="P132" s="141"/>
      <c r="Q132" s="141"/>
    </row>
    <row r="133" spans="3:22" x14ac:dyDescent="0.2">
      <c r="C133" s="401" t="str">
        <f>IF(título="CRI",bd!H29,bd!I32)</f>
        <v>ANBIMA</v>
      </c>
      <c r="D133" s="401"/>
      <c r="E133" s="401"/>
      <c r="F133" s="401"/>
      <c r="G133" s="401"/>
      <c r="H133" s="380">
        <f>HLOOKUP(C133,CUSTOS!$C$5:$AJ$11,7,0)</f>
        <v>0</v>
      </c>
      <c r="I133" s="380"/>
      <c r="J133" s="380">
        <f>HLOOKUP(C133,CUSTOS!$C$5:$AJ$11,4,0)-H133</f>
        <v>0</v>
      </c>
      <c r="K133" s="380"/>
      <c r="M133" s="141"/>
      <c r="N133" s="141"/>
      <c r="O133" s="141"/>
      <c r="P133" s="141"/>
      <c r="Q133" s="141"/>
    </row>
    <row r="134" spans="3:22" x14ac:dyDescent="0.2">
      <c r="C134" s="401" t="str">
        <f>IF(título="CRI",bd!H30,bd!I33)</f>
        <v>Marketing da Distribuição</v>
      </c>
      <c r="D134" s="401"/>
      <c r="E134" s="401"/>
      <c r="F134" s="401"/>
      <c r="G134" s="401"/>
      <c r="H134" s="380">
        <f>HLOOKUP(C134,CUSTOS!$C$5:$AJ$11,7,0)</f>
        <v>0</v>
      </c>
      <c r="I134" s="380"/>
      <c r="J134" s="380">
        <f>HLOOKUP(C134,CUSTOS!$C$5:$AJ$11,4,0)-H134</f>
        <v>0</v>
      </c>
      <c r="K134" s="380"/>
      <c r="M134" s="141"/>
      <c r="N134" s="141"/>
      <c r="O134" s="141"/>
      <c r="P134" s="141"/>
      <c r="Q134" s="141"/>
    </row>
    <row r="135" spans="3:22" x14ac:dyDescent="0.2">
      <c r="C135" s="401" t="str">
        <f>IF(título="CRI",bd!H31,bd!I34)</f>
        <v>CETIP</v>
      </c>
      <c r="D135" s="401"/>
      <c r="E135" s="401"/>
      <c r="F135" s="401"/>
      <c r="G135" s="401"/>
      <c r="H135" s="380">
        <f>H136+H137+H138+H139+H140+H141+H142+H143+H144</f>
        <v>0</v>
      </c>
      <c r="I135" s="380"/>
      <c r="J135" s="380">
        <f>J136+J137+J138+J139+J140+J141+J142+J143+J144</f>
        <v>0</v>
      </c>
      <c r="K135" s="380"/>
    </row>
    <row r="136" spans="3:22" x14ac:dyDescent="0.2">
      <c r="C136" s="395" t="str">
        <f>IF(título="CRI",bd!H32,bd!I35)</f>
        <v>Pré-Registro  CR</v>
      </c>
      <c r="D136" s="395"/>
      <c r="E136" s="395"/>
      <c r="F136" s="395"/>
      <c r="G136" s="395"/>
      <c r="H136" s="382">
        <f>HLOOKUP(C136,CUSTOS!$C$5:$AJ$11,7,0)</f>
        <v>0</v>
      </c>
      <c r="I136" s="383"/>
      <c r="J136" s="382">
        <f>HLOOKUP(C136,CUSTOS!$C$5:$AJ$11,4,0)-H136</f>
        <v>0</v>
      </c>
      <c r="K136" s="383"/>
    </row>
    <row r="137" spans="3:22" x14ac:dyDescent="0.2">
      <c r="C137" s="395" t="str">
        <f>IF(título="CRI",bd!H33,bd!I36)</f>
        <v>Registro CR</v>
      </c>
      <c r="D137" s="395"/>
      <c r="E137" s="395"/>
      <c r="F137" s="395"/>
      <c r="G137" s="395"/>
      <c r="H137" s="382">
        <f>HLOOKUP(C137,CUSTOS!$C$5:$AJ$11,7,0)</f>
        <v>0</v>
      </c>
      <c r="I137" s="383"/>
      <c r="J137" s="382">
        <f>HLOOKUP(C137,CUSTOS!$C$5:$AJ$11,4,0)-H137</f>
        <v>0</v>
      </c>
      <c r="K137" s="383"/>
    </row>
    <row r="138" spans="3:22" x14ac:dyDescent="0.2">
      <c r="C138" s="395" t="str">
        <f>IF(título="CRI",bd!H34,bd!I37)</f>
        <v>Registro CCI</v>
      </c>
      <c r="D138" s="395"/>
      <c r="E138" s="395"/>
      <c r="F138" s="395"/>
      <c r="G138" s="395"/>
      <c r="H138" s="382">
        <f>HLOOKUP(C138,CUSTOS!$C$5:$AJ$11,7,0)</f>
        <v>0</v>
      </c>
      <c r="I138" s="383"/>
      <c r="J138" s="382">
        <f>HLOOKUP(C138,CUSTOS!$C$5:$AJ$11,4,0)-H138</f>
        <v>0</v>
      </c>
      <c r="K138" s="383"/>
    </row>
    <row r="139" spans="3:22" x14ac:dyDescent="0.2">
      <c r="C139" s="395" t="str">
        <f>IF(título="CRI",bd!H35,bd!I38)</f>
        <v>Carta de Titularidade</v>
      </c>
      <c r="D139" s="395"/>
      <c r="E139" s="395"/>
      <c r="F139" s="395"/>
      <c r="G139" s="395"/>
      <c r="H139" s="382">
        <f>HLOOKUP(C139,CUSTOS!$C$5:$AJ$11,7,0)</f>
        <v>0</v>
      </c>
      <c r="I139" s="383"/>
      <c r="J139" s="382">
        <f>HLOOKUP(C139,CUSTOS!$C$5:$AJ$11,4,0)-H139</f>
        <v>0</v>
      </c>
      <c r="K139" s="383"/>
    </row>
    <row r="140" spans="3:22" x14ac:dyDescent="0.2">
      <c r="C140" s="395" t="str">
        <f>IF(título="CRI",bd!H36,bd!I39)</f>
        <v>Pré-Registro Debênture</v>
      </c>
      <c r="D140" s="395"/>
      <c r="E140" s="395"/>
      <c r="F140" s="395"/>
      <c r="G140" s="395"/>
      <c r="H140" s="382">
        <f>HLOOKUP(C140,CUSTOS!$C$5:$AJ$11,7,0)</f>
        <v>0</v>
      </c>
      <c r="I140" s="383"/>
      <c r="J140" s="382">
        <f>HLOOKUP(C140,CUSTOS!$C$5:$AJ$11,4,0)-H140</f>
        <v>0</v>
      </c>
      <c r="K140" s="383"/>
    </row>
    <row r="141" spans="3:22" x14ac:dyDescent="0.2">
      <c r="C141" s="395" t="str">
        <f>IF(título="CRI",bd!H37,bd!I40)</f>
        <v>Taxa Transação</v>
      </c>
      <c r="D141" s="395"/>
      <c r="E141" s="395"/>
      <c r="F141" s="395"/>
      <c r="G141" s="395"/>
      <c r="H141" s="382">
        <f>HLOOKUP(C141,CUSTOS!$C$5:$AJ$11,7,0)</f>
        <v>0</v>
      </c>
      <c r="I141" s="383"/>
      <c r="J141" s="382">
        <f>HLOOKUP(C141,CUSTOS!$C$5:$AJ$11,4,0)-H141</f>
        <v>0</v>
      </c>
      <c r="K141" s="383"/>
    </row>
    <row r="142" spans="3:22" x14ac:dyDescent="0.2">
      <c r="C142" s="395" t="str">
        <f>IF(título="CRI",bd!H38,bd!I41)</f>
        <v>Utilização Mensal</v>
      </c>
      <c r="D142" s="395"/>
      <c r="E142" s="395"/>
      <c r="F142" s="395"/>
      <c r="G142" s="395"/>
      <c r="H142" s="382">
        <f>HLOOKUP(C142,CUSTOS!$C$5:$AJ$11,7,0)</f>
        <v>0</v>
      </c>
      <c r="I142" s="383"/>
      <c r="J142" s="382">
        <f>HLOOKUP(C142,CUSTOS!$C$5:$AJ$11,4,0)-H142</f>
        <v>0</v>
      </c>
      <c r="K142" s="383"/>
    </row>
    <row r="143" spans="3:22" x14ac:dyDescent="0.2">
      <c r="C143" s="395" t="str">
        <f>IF(título="CRI",bd!H39,bd!I42)</f>
        <v>Módulo de Distribuição de Títulos (MDA)</v>
      </c>
      <c r="D143" s="395"/>
      <c r="E143" s="395"/>
      <c r="F143" s="395"/>
      <c r="G143" s="395"/>
      <c r="H143" s="382">
        <f>HLOOKUP(C143,CUSTOS!$C$5:$AJ$11,7,0)</f>
        <v>0</v>
      </c>
      <c r="I143" s="383"/>
      <c r="J143" s="382">
        <f>HLOOKUP(C143,CUSTOS!$C$5:$AJ$11,4,0)-H143</f>
        <v>0</v>
      </c>
      <c r="K143" s="383"/>
    </row>
    <row r="144" spans="3:22" x14ac:dyDescent="0.2">
      <c r="C144" s="395" t="str">
        <f>IF(título="CRI",bd!H40,bd!I43)</f>
        <v>-</v>
      </c>
      <c r="D144" s="395"/>
      <c r="E144" s="395"/>
      <c r="F144" s="395"/>
      <c r="G144" s="395"/>
      <c r="H144" s="382">
        <f>IFERROR(HLOOKUP(C144,CUSTOS!$C$5:$AJ$11,7,0),0)</f>
        <v>0</v>
      </c>
      <c r="I144" s="383"/>
      <c r="J144" s="382">
        <f>IFERROR(HLOOKUP(C144,CUSTOS!$C$5:$AJ$11,4,0),0)-H144</f>
        <v>0</v>
      </c>
      <c r="K144" s="383"/>
    </row>
    <row r="145" spans="3:11" x14ac:dyDescent="0.2">
      <c r="C145" s="399" t="s">
        <v>39</v>
      </c>
      <c r="D145" s="399"/>
      <c r="E145" s="399"/>
      <c r="F145" s="399"/>
      <c r="G145" s="399"/>
      <c r="H145" s="400">
        <f>H106+H107+H108+H109+H110+H113+H114+H115+H118+H122+H123+H126+H129+H132+H133+H134+H135</f>
        <v>0</v>
      </c>
      <c r="I145" s="400"/>
      <c r="J145" s="400">
        <f>J106+J107+J108+J109+J110+J113+J114+J115+J118+J122+J123+J126+J129+J132+J133+J134+J135</f>
        <v>0</v>
      </c>
      <c r="K145" s="400"/>
    </row>
  </sheetData>
  <mergeCells count="438">
    <mergeCell ref="C42:E42"/>
    <mergeCell ref="C48:E48"/>
    <mergeCell ref="F48:G48"/>
    <mergeCell ref="F42:G42"/>
    <mergeCell ref="Q36:Q37"/>
    <mergeCell ref="F44:G44"/>
    <mergeCell ref="H44:I44"/>
    <mergeCell ref="J42:K42"/>
    <mergeCell ref="T117:U117"/>
    <mergeCell ref="R113:U113"/>
    <mergeCell ref="J99:K99"/>
    <mergeCell ref="M99:N99"/>
    <mergeCell ref="J45:K45"/>
    <mergeCell ref="C53:K53"/>
    <mergeCell ref="M51:N51"/>
    <mergeCell ref="C46:E46"/>
    <mergeCell ref="C39:K39"/>
    <mergeCell ref="C40:E40"/>
    <mergeCell ref="F40:G40"/>
    <mergeCell ref="C44:E44"/>
    <mergeCell ref="M109:N109"/>
    <mergeCell ref="M104:P104"/>
    <mergeCell ref="E100:F100"/>
    <mergeCell ref="C95:D95"/>
    <mergeCell ref="C96:D96"/>
    <mergeCell ref="C97:D97"/>
    <mergeCell ref="C99:D99"/>
    <mergeCell ref="C100:D100"/>
    <mergeCell ref="E99:F99"/>
    <mergeCell ref="M105:N105"/>
    <mergeCell ref="O105:P105"/>
    <mergeCell ref="J108:K108"/>
    <mergeCell ref="H107:I107"/>
    <mergeCell ref="H106:I106"/>
    <mergeCell ref="H108:I108"/>
    <mergeCell ref="M100:N100"/>
    <mergeCell ref="C107:G107"/>
    <mergeCell ref="C105:G105"/>
    <mergeCell ref="C106:G106"/>
    <mergeCell ref="J105:K105"/>
    <mergeCell ref="J106:K106"/>
    <mergeCell ref="H105:I105"/>
    <mergeCell ref="H99:I99"/>
    <mergeCell ref="O108:P108"/>
    <mergeCell ref="O99:P99"/>
    <mergeCell ref="M106:N106"/>
    <mergeCell ref="O106:P106"/>
    <mergeCell ref="J107:K107"/>
    <mergeCell ref="T115:U115"/>
    <mergeCell ref="T116:U116"/>
    <mergeCell ref="M36:M37"/>
    <mergeCell ref="N36:N37"/>
    <mergeCell ref="M41:N41"/>
    <mergeCell ref="M42:N42"/>
    <mergeCell ref="M43:N43"/>
    <mergeCell ref="M44:N44"/>
    <mergeCell ref="M45:N45"/>
    <mergeCell ref="M46:N46"/>
    <mergeCell ref="M47:N47"/>
    <mergeCell ref="O109:P109"/>
    <mergeCell ref="M101:N101"/>
    <mergeCell ref="O100:P100"/>
    <mergeCell ref="O101:P101"/>
    <mergeCell ref="M48:N48"/>
    <mergeCell ref="P36:P37"/>
    <mergeCell ref="M50:N50"/>
    <mergeCell ref="R39:U39"/>
    <mergeCell ref="S36:S37"/>
    <mergeCell ref="R99:S99"/>
    <mergeCell ref="T106:U106"/>
    <mergeCell ref="R104:U104"/>
    <mergeCell ref="M116:N116"/>
    <mergeCell ref="C45:E45"/>
    <mergeCell ref="F45:G45"/>
    <mergeCell ref="H48:I48"/>
    <mergeCell ref="J48:K48"/>
    <mergeCell ref="C49:E49"/>
    <mergeCell ref="F49:G49"/>
    <mergeCell ref="H49:I49"/>
    <mergeCell ref="J49:K49"/>
    <mergeCell ref="H45:I45"/>
    <mergeCell ref="C43:E43"/>
    <mergeCell ref="F43:G43"/>
    <mergeCell ref="C98:D98"/>
    <mergeCell ref="H95:I95"/>
    <mergeCell ref="C109:G109"/>
    <mergeCell ref="O116:P116"/>
    <mergeCell ref="C104:K104"/>
    <mergeCell ref="M113:P113"/>
    <mergeCell ref="H96:I96"/>
    <mergeCell ref="H97:I97"/>
    <mergeCell ref="E95:F95"/>
    <mergeCell ref="E96:F96"/>
    <mergeCell ref="E97:F97"/>
    <mergeCell ref="E98:F98"/>
    <mergeCell ref="J97:K97"/>
    <mergeCell ref="H98:I98"/>
    <mergeCell ref="J98:K98"/>
    <mergeCell ref="M98:N98"/>
    <mergeCell ref="C108:G108"/>
    <mergeCell ref="J100:K100"/>
    <mergeCell ref="H101:I101"/>
    <mergeCell ref="H100:I100"/>
    <mergeCell ref="J109:K109"/>
    <mergeCell ref="H109:I109"/>
    <mergeCell ref="R6:U6"/>
    <mergeCell ref="R7:U7"/>
    <mergeCell ref="C7:F7"/>
    <mergeCell ref="H12:I12"/>
    <mergeCell ref="J12:K12"/>
    <mergeCell ref="M12:N12"/>
    <mergeCell ref="O12:P12"/>
    <mergeCell ref="R12:S12"/>
    <mergeCell ref="T12:U12"/>
    <mergeCell ref="C12:D12"/>
    <mergeCell ref="E12:F12"/>
    <mergeCell ref="C10:U10"/>
    <mergeCell ref="H6:K6"/>
    <mergeCell ref="H7:K7"/>
    <mergeCell ref="M6:P6"/>
    <mergeCell ref="M7:P7"/>
    <mergeCell ref="C6:F6"/>
    <mergeCell ref="C35:E35"/>
    <mergeCell ref="F35:G35"/>
    <mergeCell ref="H35:I35"/>
    <mergeCell ref="J34:K34"/>
    <mergeCell ref="J35:K35"/>
    <mergeCell ref="C34:E34"/>
    <mergeCell ref="F34:G34"/>
    <mergeCell ref="H34:I34"/>
    <mergeCell ref="M35:N35"/>
    <mergeCell ref="M14:P14"/>
    <mergeCell ref="M19:P19"/>
    <mergeCell ref="M28:M29"/>
    <mergeCell ref="M27:N27"/>
    <mergeCell ref="P27:Q27"/>
    <mergeCell ref="P28:P29"/>
    <mergeCell ref="Q28:Q29"/>
    <mergeCell ref="R14:U14"/>
    <mergeCell ref="R19:U19"/>
    <mergeCell ref="R15:S15"/>
    <mergeCell ref="T15:U15"/>
    <mergeCell ref="R16:S17"/>
    <mergeCell ref="T16:U17"/>
    <mergeCell ref="R20:S20"/>
    <mergeCell ref="T20:U20"/>
    <mergeCell ref="R21:S22"/>
    <mergeCell ref="T21:U22"/>
    <mergeCell ref="S28:S29"/>
    <mergeCell ref="N28:N29"/>
    <mergeCell ref="S27:T27"/>
    <mergeCell ref="T28:T29"/>
    <mergeCell ref="F20:F22"/>
    <mergeCell ref="M15:P17"/>
    <mergeCell ref="H20:J22"/>
    <mergeCell ref="K20:K22"/>
    <mergeCell ref="M20:P22"/>
    <mergeCell ref="C25:K25"/>
    <mergeCell ref="C26:E26"/>
    <mergeCell ref="C15:E17"/>
    <mergeCell ref="C20:E22"/>
    <mergeCell ref="M25:U25"/>
    <mergeCell ref="C27:E27"/>
    <mergeCell ref="F27:G27"/>
    <mergeCell ref="H27:I27"/>
    <mergeCell ref="J27:K27"/>
    <mergeCell ref="C30:E30"/>
    <mergeCell ref="F30:G30"/>
    <mergeCell ref="H30:I30"/>
    <mergeCell ref="J30:K30"/>
    <mergeCell ref="C31:E31"/>
    <mergeCell ref="F31:G31"/>
    <mergeCell ref="H31:I31"/>
    <mergeCell ref="J31:K31"/>
    <mergeCell ref="C28:E28"/>
    <mergeCell ref="F28:G28"/>
    <mergeCell ref="H28:I28"/>
    <mergeCell ref="J28:K28"/>
    <mergeCell ref="C29:E29"/>
    <mergeCell ref="F29:G29"/>
    <mergeCell ref="H29:I29"/>
    <mergeCell ref="J29:K29"/>
    <mergeCell ref="R3:T3"/>
    <mergeCell ref="C14:F14"/>
    <mergeCell ref="C94:F94"/>
    <mergeCell ref="H94:K94"/>
    <mergeCell ref="M94:P94"/>
    <mergeCell ref="H19:K19"/>
    <mergeCell ref="C19:F19"/>
    <mergeCell ref="H14:K14"/>
    <mergeCell ref="F46:G46"/>
    <mergeCell ref="H46:I46"/>
    <mergeCell ref="J46:K46"/>
    <mergeCell ref="C47:E47"/>
    <mergeCell ref="F47:G47"/>
    <mergeCell ref="H47:I47"/>
    <mergeCell ref="J47:K47"/>
    <mergeCell ref="M39:P39"/>
    <mergeCell ref="C41:E41"/>
    <mergeCell ref="F41:G41"/>
    <mergeCell ref="H15:J17"/>
    <mergeCell ref="K15:K17"/>
    <mergeCell ref="F26:G26"/>
    <mergeCell ref="H26:I26"/>
    <mergeCell ref="J26:K26"/>
    <mergeCell ref="F15:F17"/>
    <mergeCell ref="R116:S116"/>
    <mergeCell ref="R117:S117"/>
    <mergeCell ref="R118:S118"/>
    <mergeCell ref="H117:I117"/>
    <mergeCell ref="H114:I114"/>
    <mergeCell ref="H116:I116"/>
    <mergeCell ref="H115:I115"/>
    <mergeCell ref="H118:I118"/>
    <mergeCell ref="J117:K117"/>
    <mergeCell ref="M117:N117"/>
    <mergeCell ref="O118:P118"/>
    <mergeCell ref="M115:N115"/>
    <mergeCell ref="M114:N114"/>
    <mergeCell ref="M118:N118"/>
    <mergeCell ref="J118:K118"/>
    <mergeCell ref="R105:S105"/>
    <mergeCell ref="T105:U105"/>
    <mergeCell ref="T95:U95"/>
    <mergeCell ref="R96:S96"/>
    <mergeCell ref="T96:U96"/>
    <mergeCell ref="R97:S97"/>
    <mergeCell ref="R95:S95"/>
    <mergeCell ref="S31:T31"/>
    <mergeCell ref="S32:S33"/>
    <mergeCell ref="T32:T33"/>
    <mergeCell ref="T99:U99"/>
    <mergeCell ref="R41:S41"/>
    <mergeCell ref="T41:U41"/>
    <mergeCell ref="R42:S42"/>
    <mergeCell ref="T36:T37"/>
    <mergeCell ref="T97:U97"/>
    <mergeCell ref="R98:S98"/>
    <mergeCell ref="R40:S40"/>
    <mergeCell ref="T42:U42"/>
    <mergeCell ref="M31:N31"/>
    <mergeCell ref="R100:S100"/>
    <mergeCell ref="T98:U98"/>
    <mergeCell ref="M53:U53"/>
    <mergeCell ref="C68:E68"/>
    <mergeCell ref="C69:E69"/>
    <mergeCell ref="C66:F66"/>
    <mergeCell ref="S35:T35"/>
    <mergeCell ref="P31:Q31"/>
    <mergeCell ref="P32:P33"/>
    <mergeCell ref="C74:E74"/>
    <mergeCell ref="C75:E75"/>
    <mergeCell ref="C76:E76"/>
    <mergeCell ref="C77:E77"/>
    <mergeCell ref="C78:E78"/>
    <mergeCell ref="C32:E32"/>
    <mergeCell ref="F32:G32"/>
    <mergeCell ref="H32:I32"/>
    <mergeCell ref="J32:K32"/>
    <mergeCell ref="C33:E33"/>
    <mergeCell ref="F33:G33"/>
    <mergeCell ref="H33:I33"/>
    <mergeCell ref="M32:M33"/>
    <mergeCell ref="N32:N33"/>
    <mergeCell ref="H41:I41"/>
    <mergeCell ref="J41:K41"/>
    <mergeCell ref="H43:I43"/>
    <mergeCell ref="J43:K43"/>
    <mergeCell ref="R94:U94"/>
    <mergeCell ref="Q32:Q33"/>
    <mergeCell ref="P35:Q35"/>
    <mergeCell ref="M49:N49"/>
    <mergeCell ref="T40:U40"/>
    <mergeCell ref="H42:I42"/>
    <mergeCell ref="J44:K44"/>
    <mergeCell ref="H40:I40"/>
    <mergeCell ref="J40:K40"/>
    <mergeCell ref="J33:K33"/>
    <mergeCell ref="R66:U66"/>
    <mergeCell ref="R67:S67"/>
    <mergeCell ref="T67:U67"/>
    <mergeCell ref="R68:S68"/>
    <mergeCell ref="T68:U68"/>
    <mergeCell ref="C130:G130"/>
    <mergeCell ref="C131:G131"/>
    <mergeCell ref="C132:G132"/>
    <mergeCell ref="C128:G128"/>
    <mergeCell ref="C110:G110"/>
    <mergeCell ref="C116:G116"/>
    <mergeCell ref="C117:G117"/>
    <mergeCell ref="C113:G113"/>
    <mergeCell ref="C119:G119"/>
    <mergeCell ref="C120:G120"/>
    <mergeCell ref="C111:G111"/>
    <mergeCell ref="C112:G112"/>
    <mergeCell ref="C114:G114"/>
    <mergeCell ref="C115:G115"/>
    <mergeCell ref="C121:G121"/>
    <mergeCell ref="C122:G122"/>
    <mergeCell ref="C123:G123"/>
    <mergeCell ref="C124:G124"/>
    <mergeCell ref="C125:G125"/>
    <mergeCell ref="C126:G126"/>
    <mergeCell ref="C127:G127"/>
    <mergeCell ref="C118:G118"/>
    <mergeCell ref="C129:G129"/>
    <mergeCell ref="C133:G133"/>
    <mergeCell ref="C134:G134"/>
    <mergeCell ref="C135:G135"/>
    <mergeCell ref="C136:G136"/>
    <mergeCell ref="C137:G137"/>
    <mergeCell ref="C138:G138"/>
    <mergeCell ref="C139:G139"/>
    <mergeCell ref="C140:G140"/>
    <mergeCell ref="C141:G141"/>
    <mergeCell ref="C142:G142"/>
    <mergeCell ref="C143:G143"/>
    <mergeCell ref="C144:G144"/>
    <mergeCell ref="H144:I144"/>
    <mergeCell ref="J144:K144"/>
    <mergeCell ref="H140:I140"/>
    <mergeCell ref="J140:K140"/>
    <mergeCell ref="H141:I141"/>
    <mergeCell ref="J141:K141"/>
    <mergeCell ref="H142:I142"/>
    <mergeCell ref="J142:K142"/>
    <mergeCell ref="H143:I143"/>
    <mergeCell ref="J143:K143"/>
    <mergeCell ref="H138:I138"/>
    <mergeCell ref="J138:K138"/>
    <mergeCell ref="H139:I139"/>
    <mergeCell ref="J139:K139"/>
    <mergeCell ref="C145:G145"/>
    <mergeCell ref="H145:I145"/>
    <mergeCell ref="J145:K145"/>
    <mergeCell ref="H120:I120"/>
    <mergeCell ref="J120:K120"/>
    <mergeCell ref="H121:I121"/>
    <mergeCell ref="J121:K121"/>
    <mergeCell ref="H122:I122"/>
    <mergeCell ref="J122:K122"/>
    <mergeCell ref="H123:I123"/>
    <mergeCell ref="J123:K123"/>
    <mergeCell ref="H124:I124"/>
    <mergeCell ref="J124:K124"/>
    <mergeCell ref="H125:I125"/>
    <mergeCell ref="J125:K125"/>
    <mergeCell ref="H126:I126"/>
    <mergeCell ref="J126:K126"/>
    <mergeCell ref="H127:I127"/>
    <mergeCell ref="H136:I136"/>
    <mergeCell ref="H137:I137"/>
    <mergeCell ref="T118:U118"/>
    <mergeCell ref="R119:S119"/>
    <mergeCell ref="T119:U119"/>
    <mergeCell ref="R43:S43"/>
    <mergeCell ref="T43:U43"/>
    <mergeCell ref="R44:S44"/>
    <mergeCell ref="T44:U44"/>
    <mergeCell ref="T100:U100"/>
    <mergeCell ref="R114:S114"/>
    <mergeCell ref="T114:U114"/>
    <mergeCell ref="R115:S115"/>
    <mergeCell ref="C80:U80"/>
    <mergeCell ref="R108:S108"/>
    <mergeCell ref="T108:U108"/>
    <mergeCell ref="R109:S109"/>
    <mergeCell ref="T109:U109"/>
    <mergeCell ref="T107:U107"/>
    <mergeCell ref="R101:S101"/>
    <mergeCell ref="T101:U101"/>
    <mergeCell ref="R106:S106"/>
    <mergeCell ref="R107:S107"/>
    <mergeCell ref="M107:N107"/>
    <mergeCell ref="O107:P107"/>
    <mergeCell ref="M108:N108"/>
    <mergeCell ref="J137:K137"/>
    <mergeCell ref="O98:P98"/>
    <mergeCell ref="O95:P95"/>
    <mergeCell ref="O96:P96"/>
    <mergeCell ref="O97:P97"/>
    <mergeCell ref="J95:K95"/>
    <mergeCell ref="J96:K96"/>
    <mergeCell ref="J101:K101"/>
    <mergeCell ref="M95:N95"/>
    <mergeCell ref="M96:N96"/>
    <mergeCell ref="M97:N97"/>
    <mergeCell ref="J136:K136"/>
    <mergeCell ref="J127:K127"/>
    <mergeCell ref="J128:K128"/>
    <mergeCell ref="J129:K129"/>
    <mergeCell ref="J130:K130"/>
    <mergeCell ref="J131:K131"/>
    <mergeCell ref="J132:K132"/>
    <mergeCell ref="J119:K119"/>
    <mergeCell ref="J114:K114"/>
    <mergeCell ref="J116:K116"/>
    <mergeCell ref="J115:K115"/>
    <mergeCell ref="O114:P114"/>
    <mergeCell ref="O115:P115"/>
    <mergeCell ref="H133:I133"/>
    <mergeCell ref="J133:K133"/>
    <mergeCell ref="H134:I134"/>
    <mergeCell ref="J134:K134"/>
    <mergeCell ref="H113:I113"/>
    <mergeCell ref="J113:K113"/>
    <mergeCell ref="H135:I135"/>
    <mergeCell ref="J135:K135"/>
    <mergeCell ref="H110:I110"/>
    <mergeCell ref="H112:I112"/>
    <mergeCell ref="J111:K111"/>
    <mergeCell ref="J112:K112"/>
    <mergeCell ref="H128:I128"/>
    <mergeCell ref="H129:I129"/>
    <mergeCell ref="H130:I130"/>
    <mergeCell ref="H131:I131"/>
    <mergeCell ref="H132:I132"/>
    <mergeCell ref="H119:I119"/>
    <mergeCell ref="H111:I111"/>
    <mergeCell ref="J110:K110"/>
    <mergeCell ref="C70:E70"/>
    <mergeCell ref="C71:E71"/>
    <mergeCell ref="C72:E72"/>
    <mergeCell ref="C73:E73"/>
    <mergeCell ref="H77:J77"/>
    <mergeCell ref="H78:J78"/>
    <mergeCell ref="M66:P66"/>
    <mergeCell ref="M67:N67"/>
    <mergeCell ref="O67:P67"/>
    <mergeCell ref="M68:N68"/>
    <mergeCell ref="O68:P68"/>
    <mergeCell ref="M69:N69"/>
    <mergeCell ref="O69:P69"/>
    <mergeCell ref="M70:N70"/>
    <mergeCell ref="O70:P70"/>
    <mergeCell ref="M71:N71"/>
    <mergeCell ref="O71:P71"/>
    <mergeCell ref="H66:K66"/>
  </mergeCells>
  <conditionalFormatting sqref="N28:N29 Q28:Q29 T28:T29 N32:N33 Q32:Q33 T32:T33 N36:N37 Q36:Q37 T36:T37">
    <cfRule type="iconSet" priority="5">
      <iconSet iconSet="4Rating" showValue="0">
        <cfvo type="percent" val="0"/>
        <cfvo type="percent" val="25"/>
        <cfvo type="percent" val="50"/>
        <cfvo type="percent" val="75"/>
      </iconSet>
    </cfRule>
  </conditionalFormatting>
  <dataValidations count="3">
    <dataValidation type="list" allowBlank="1" showInputMessage="1" showErrorMessage="1" sqref="H7:K7">
      <formula1>"CRI,CRA"</formula1>
    </dataValidation>
    <dataValidation type="list" allowBlank="1" showInputMessage="1" showErrorMessage="1" sqref="M7:P7">
      <formula1>"400,476"</formula1>
    </dataValidation>
    <dataValidation type="list" allowBlank="1" showInputMessage="1" showErrorMessage="1" sqref="T119:U119">
      <formula1>allin</formula1>
    </dataValidation>
  </dataValidations>
  <pageMargins left="0.51181102362204722" right="0.51181102362204722" top="0.78740157480314965" bottom="0.78740157480314965" header="0.31496062992125984" footer="0.31496062992125984"/>
  <pageSetup paperSize="9" scale="95" fitToWidth="2" fitToHeight="2" orientation="landscape" r:id="rId1"/>
  <ignoredErrors>
    <ignoredError sqref="H135:K135 F28:K28 H110:K111 H116:K129 I115 H115 J115:K115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W35514"/>
  <sheetViews>
    <sheetView showGridLines="0" zoomScale="70" zoomScaleNormal="70" workbookViewId="0">
      <pane ySplit="1" topLeftCell="A51" activePane="bottomLeft" state="frozen"/>
      <selection activeCell="M35249" sqref="M35249:U35249"/>
      <selection pane="bottomLeft" activeCell="R51" sqref="R51"/>
    </sheetView>
  </sheetViews>
  <sheetFormatPr defaultColWidth="9.125" defaultRowHeight="12.75" x14ac:dyDescent="0.2"/>
  <cols>
    <col min="1" max="1" width="53.125" style="56" customWidth="1"/>
    <col min="2" max="2" width="47.5" style="56" bestFit="1" customWidth="1"/>
    <col min="3" max="3" width="6" style="56" customWidth="1"/>
    <col min="4" max="4" width="5.5" style="56" customWidth="1"/>
    <col min="5" max="5" width="50.875" style="56" customWidth="1"/>
    <col min="6" max="6" width="14.375" style="56" customWidth="1"/>
    <col min="7" max="7" width="14.625" style="56" customWidth="1"/>
    <col min="8" max="8" width="9.375" style="177" customWidth="1"/>
    <col min="9" max="9" width="9" style="177" customWidth="1"/>
    <col min="10" max="10" width="10.125" style="56" customWidth="1"/>
    <col min="11" max="11" width="9.25" style="56" customWidth="1"/>
    <col min="12" max="12" width="5.25" style="58" customWidth="1"/>
    <col min="13" max="13" width="27.125" style="177" customWidth="1"/>
    <col min="14" max="14" width="28.75" style="177" customWidth="1"/>
    <col min="15" max="15" width="28.375" style="177" customWidth="1"/>
    <col min="16" max="16" width="20.875" style="56" customWidth="1"/>
    <col min="17" max="17" width="17.5" style="56" bestFit="1" customWidth="1"/>
    <col min="18" max="18" width="19.25" style="56" customWidth="1"/>
    <col min="19" max="19" width="19.75" style="56" customWidth="1"/>
    <col min="20" max="21" width="18.25" style="56" customWidth="1"/>
    <col min="22" max="22" width="11.375" style="56" customWidth="1"/>
    <col min="23" max="23" width="11.5" style="56" customWidth="1"/>
    <col min="24" max="16384" width="9.125" style="56"/>
  </cols>
  <sheetData>
    <row r="1" spans="1:23" s="55" customFormat="1" ht="45" customHeight="1" x14ac:dyDescent="0.2">
      <c r="A1" s="106" t="s">
        <v>52</v>
      </c>
      <c r="B1" s="106" t="s">
        <v>54</v>
      </c>
      <c r="C1" s="106" t="s">
        <v>55</v>
      </c>
      <c r="D1" s="106" t="s">
        <v>56</v>
      </c>
      <c r="E1" s="106" t="s">
        <v>57</v>
      </c>
      <c r="F1" s="106" t="s">
        <v>108</v>
      </c>
      <c r="G1" s="106" t="s">
        <v>119</v>
      </c>
      <c r="H1" s="176" t="s">
        <v>58</v>
      </c>
      <c r="I1" s="176" t="s">
        <v>59</v>
      </c>
      <c r="J1" s="106" t="s">
        <v>94</v>
      </c>
      <c r="K1" s="106" t="s">
        <v>60</v>
      </c>
      <c r="L1" s="57"/>
      <c r="M1" s="178" t="s">
        <v>61</v>
      </c>
      <c r="N1" s="178" t="s">
        <v>62</v>
      </c>
      <c r="O1" s="178" t="s">
        <v>63</v>
      </c>
      <c r="P1" s="53" t="s">
        <v>64</v>
      </c>
      <c r="Q1" s="53" t="s">
        <v>102</v>
      </c>
      <c r="R1" s="53" t="s">
        <v>65</v>
      </c>
      <c r="S1" s="53" t="s">
        <v>251</v>
      </c>
      <c r="T1" s="106" t="s">
        <v>53</v>
      </c>
      <c r="U1" s="106" t="s">
        <v>66</v>
      </c>
      <c r="V1" s="52"/>
      <c r="W1" s="52"/>
    </row>
    <row r="2" spans="1:23" s="179" customFormat="1" x14ac:dyDescent="0.2">
      <c r="H2" s="180"/>
      <c r="I2" s="180"/>
      <c r="J2" s="205"/>
      <c r="K2" s="205"/>
      <c r="L2" s="181"/>
      <c r="M2" s="180"/>
      <c r="N2" s="180"/>
      <c r="O2" s="180"/>
    </row>
    <row r="3" spans="1:23" s="179" customFormat="1" x14ac:dyDescent="0.2">
      <c r="H3" s="180"/>
      <c r="I3" s="180"/>
      <c r="J3" s="205"/>
      <c r="K3" s="205"/>
      <c r="L3" s="181"/>
      <c r="M3" s="180"/>
      <c r="N3" s="180"/>
      <c r="O3" s="180"/>
    </row>
    <row r="4" spans="1:23" s="179" customFormat="1" x14ac:dyDescent="0.2">
      <c r="H4" s="180"/>
      <c r="I4" s="180"/>
      <c r="J4" s="205"/>
      <c r="K4" s="205"/>
      <c r="L4" s="181"/>
      <c r="M4" s="180"/>
      <c r="N4" s="180"/>
      <c r="O4" s="180"/>
    </row>
    <row r="5" spans="1:23" s="179" customFormat="1" x14ac:dyDescent="0.2">
      <c r="H5" s="180"/>
      <c r="I5" s="180"/>
      <c r="J5" s="205"/>
      <c r="K5" s="205"/>
      <c r="L5" s="181"/>
      <c r="M5" s="180"/>
      <c r="N5" s="180"/>
      <c r="O5" s="180"/>
    </row>
    <row r="6" spans="1:23" s="179" customFormat="1" x14ac:dyDescent="0.2">
      <c r="H6" s="180"/>
      <c r="I6" s="180"/>
      <c r="J6" s="205"/>
      <c r="K6" s="205"/>
      <c r="L6" s="181"/>
      <c r="M6" s="180"/>
      <c r="N6" s="180"/>
      <c r="O6" s="180"/>
    </row>
    <row r="7" spans="1:23" s="179" customFormat="1" x14ac:dyDescent="0.2">
      <c r="H7" s="180"/>
      <c r="I7" s="180"/>
      <c r="J7" s="205"/>
      <c r="K7" s="205"/>
      <c r="L7" s="181"/>
      <c r="M7" s="180"/>
      <c r="N7" s="180"/>
      <c r="O7" s="180"/>
    </row>
    <row r="8" spans="1:23" s="179" customFormat="1" x14ac:dyDescent="0.2">
      <c r="H8" s="180"/>
      <c r="I8" s="180"/>
      <c r="J8" s="205"/>
      <c r="K8" s="205"/>
      <c r="L8" s="181"/>
      <c r="M8" s="180"/>
      <c r="N8" s="180"/>
      <c r="O8" s="180"/>
    </row>
    <row r="9" spans="1:23" s="179" customFormat="1" x14ac:dyDescent="0.2">
      <c r="H9" s="180"/>
      <c r="I9" s="180"/>
      <c r="J9" s="205"/>
      <c r="K9" s="205"/>
      <c r="L9" s="181"/>
      <c r="M9" s="180"/>
      <c r="N9" s="180"/>
      <c r="O9" s="180"/>
    </row>
    <row r="10" spans="1:23" s="179" customFormat="1" x14ac:dyDescent="0.2">
      <c r="H10" s="180"/>
      <c r="I10" s="180"/>
      <c r="J10" s="205"/>
      <c r="K10" s="205"/>
      <c r="L10" s="181"/>
      <c r="M10" s="180"/>
      <c r="N10" s="180"/>
      <c r="O10" s="180"/>
    </row>
    <row r="11" spans="1:23" s="179" customFormat="1" x14ac:dyDescent="0.2">
      <c r="H11" s="180"/>
      <c r="I11" s="180"/>
      <c r="J11" s="205"/>
      <c r="K11" s="205"/>
      <c r="L11" s="181"/>
      <c r="M11" s="180"/>
      <c r="N11" s="180"/>
      <c r="O11" s="180"/>
    </row>
    <row r="12" spans="1:23" s="179" customFormat="1" x14ac:dyDescent="0.2">
      <c r="H12" s="180"/>
      <c r="I12" s="180"/>
      <c r="J12" s="205"/>
      <c r="K12" s="205"/>
      <c r="L12" s="181"/>
      <c r="M12" s="180"/>
      <c r="N12" s="180"/>
      <c r="O12" s="180"/>
    </row>
    <row r="13" spans="1:23" s="179" customFormat="1" x14ac:dyDescent="0.2">
      <c r="H13" s="180"/>
      <c r="I13" s="180"/>
      <c r="J13" s="205"/>
      <c r="K13" s="205"/>
      <c r="L13" s="181"/>
      <c r="M13" s="180"/>
      <c r="N13" s="180"/>
      <c r="O13" s="180"/>
    </row>
    <row r="14" spans="1:23" s="179" customFormat="1" x14ac:dyDescent="0.2">
      <c r="H14" s="180"/>
      <c r="I14" s="180"/>
      <c r="J14" s="205"/>
      <c r="K14" s="205"/>
      <c r="L14" s="181"/>
      <c r="M14" s="180"/>
      <c r="N14" s="180"/>
      <c r="O14" s="180"/>
    </row>
    <row r="15" spans="1:23" s="179" customFormat="1" x14ac:dyDescent="0.2">
      <c r="H15" s="180"/>
      <c r="I15" s="180"/>
      <c r="J15" s="205"/>
      <c r="K15" s="205"/>
      <c r="L15" s="181"/>
      <c r="M15" s="180"/>
      <c r="N15" s="180"/>
      <c r="O15" s="180"/>
    </row>
    <row r="16" spans="1:23" s="179" customFormat="1" x14ac:dyDescent="0.2">
      <c r="H16" s="180"/>
      <c r="I16" s="180"/>
      <c r="J16" s="205"/>
      <c r="K16" s="205"/>
      <c r="L16" s="181"/>
      <c r="M16" s="180"/>
      <c r="N16" s="180"/>
      <c r="O16" s="180"/>
    </row>
    <row r="17" spans="8:15" s="179" customFormat="1" x14ac:dyDescent="0.2">
      <c r="H17" s="180"/>
      <c r="I17" s="180"/>
      <c r="J17" s="205"/>
      <c r="K17" s="205"/>
      <c r="L17" s="181"/>
      <c r="M17" s="180"/>
      <c r="N17" s="180"/>
      <c r="O17" s="180"/>
    </row>
    <row r="18" spans="8:15" s="179" customFormat="1" x14ac:dyDescent="0.2">
      <c r="H18" s="180"/>
      <c r="I18" s="180"/>
      <c r="J18" s="205"/>
      <c r="K18" s="205"/>
      <c r="L18" s="181"/>
      <c r="M18" s="180"/>
      <c r="N18" s="180"/>
      <c r="O18" s="180"/>
    </row>
    <row r="19" spans="8:15" s="179" customFormat="1" x14ac:dyDescent="0.2">
      <c r="H19" s="180"/>
      <c r="I19" s="180"/>
      <c r="J19" s="205"/>
      <c r="K19" s="205"/>
      <c r="L19" s="181"/>
      <c r="M19" s="180"/>
      <c r="N19" s="180"/>
      <c r="O19" s="180"/>
    </row>
    <row r="20" spans="8:15" s="179" customFormat="1" x14ac:dyDescent="0.2">
      <c r="H20" s="180"/>
      <c r="I20" s="180"/>
      <c r="J20" s="205"/>
      <c r="K20" s="205"/>
      <c r="L20" s="181"/>
      <c r="M20" s="180"/>
      <c r="N20" s="180"/>
      <c r="O20" s="180"/>
    </row>
    <row r="21" spans="8:15" s="179" customFormat="1" x14ac:dyDescent="0.2">
      <c r="H21" s="180"/>
      <c r="I21" s="180"/>
      <c r="J21" s="205"/>
      <c r="K21" s="205"/>
      <c r="L21" s="181"/>
      <c r="M21" s="180"/>
      <c r="N21" s="180"/>
      <c r="O21" s="180"/>
    </row>
    <row r="22" spans="8:15" s="179" customFormat="1" x14ac:dyDescent="0.2">
      <c r="H22" s="180"/>
      <c r="I22" s="180"/>
      <c r="J22" s="205"/>
      <c r="K22" s="205"/>
      <c r="L22" s="181"/>
      <c r="M22" s="180"/>
      <c r="N22" s="180"/>
      <c r="O22" s="180"/>
    </row>
    <row r="23" spans="8:15" s="179" customFormat="1" x14ac:dyDescent="0.2">
      <c r="H23" s="180"/>
      <c r="I23" s="180"/>
      <c r="J23" s="205"/>
      <c r="K23" s="205"/>
      <c r="L23" s="181"/>
      <c r="M23" s="180"/>
      <c r="N23" s="180"/>
      <c r="O23" s="180"/>
    </row>
    <row r="24" spans="8:15" s="179" customFormat="1" x14ac:dyDescent="0.2">
      <c r="H24" s="180"/>
      <c r="I24" s="180"/>
      <c r="J24" s="205"/>
      <c r="K24" s="205"/>
      <c r="L24" s="181"/>
      <c r="M24" s="180"/>
      <c r="N24" s="180"/>
      <c r="O24" s="180"/>
    </row>
    <row r="25" spans="8:15" s="179" customFormat="1" x14ac:dyDescent="0.2">
      <c r="H25" s="180"/>
      <c r="I25" s="180"/>
      <c r="J25" s="205"/>
      <c r="K25" s="205"/>
      <c r="L25" s="181"/>
      <c r="M25" s="180"/>
      <c r="N25" s="180"/>
      <c r="O25" s="180"/>
    </row>
    <row r="26" spans="8:15" s="179" customFormat="1" x14ac:dyDescent="0.2">
      <c r="H26" s="180"/>
      <c r="I26" s="180"/>
      <c r="J26" s="205"/>
      <c r="K26" s="205"/>
      <c r="L26" s="181"/>
      <c r="M26" s="180"/>
      <c r="N26" s="180"/>
      <c r="O26" s="180"/>
    </row>
    <row r="27" spans="8:15" s="179" customFormat="1" x14ac:dyDescent="0.2">
      <c r="H27" s="180"/>
      <c r="I27" s="180"/>
      <c r="J27" s="205"/>
      <c r="K27" s="205"/>
      <c r="L27" s="181"/>
      <c r="M27" s="180"/>
      <c r="N27" s="180"/>
      <c r="O27" s="180"/>
    </row>
    <row r="28" spans="8:15" s="179" customFormat="1" x14ac:dyDescent="0.2">
      <c r="H28" s="180"/>
      <c r="I28" s="180"/>
      <c r="J28" s="205"/>
      <c r="K28" s="205"/>
      <c r="L28" s="181"/>
      <c r="M28" s="180"/>
      <c r="N28" s="180"/>
      <c r="O28" s="180"/>
    </row>
    <row r="29" spans="8:15" s="179" customFormat="1" x14ac:dyDescent="0.2">
      <c r="H29" s="180"/>
      <c r="I29" s="180"/>
      <c r="J29" s="205"/>
      <c r="K29" s="205"/>
      <c r="L29" s="181"/>
      <c r="M29" s="180"/>
      <c r="N29" s="180"/>
      <c r="O29" s="180"/>
    </row>
    <row r="30" spans="8:15" s="179" customFormat="1" x14ac:dyDescent="0.2">
      <c r="H30" s="180"/>
      <c r="I30" s="180"/>
      <c r="J30" s="205"/>
      <c r="K30" s="205"/>
      <c r="L30" s="181"/>
      <c r="M30" s="180"/>
      <c r="N30" s="180"/>
      <c r="O30" s="180"/>
    </row>
    <row r="31" spans="8:15" s="179" customFormat="1" x14ac:dyDescent="0.2">
      <c r="H31" s="180"/>
      <c r="I31" s="180"/>
      <c r="J31" s="205"/>
      <c r="K31" s="205"/>
      <c r="L31" s="181"/>
      <c r="M31" s="180"/>
      <c r="N31" s="180"/>
      <c r="O31" s="180"/>
    </row>
    <row r="32" spans="8:15" s="179" customFormat="1" x14ac:dyDescent="0.2">
      <c r="H32" s="180"/>
      <c r="I32" s="180"/>
      <c r="J32" s="205"/>
      <c r="K32" s="205"/>
      <c r="L32" s="181"/>
      <c r="M32" s="180"/>
      <c r="N32" s="180"/>
      <c r="O32" s="180"/>
    </row>
    <row r="33" spans="8:15" s="179" customFormat="1" x14ac:dyDescent="0.2">
      <c r="H33" s="180"/>
      <c r="I33" s="180"/>
      <c r="J33" s="205"/>
      <c r="K33" s="205"/>
      <c r="L33" s="181"/>
      <c r="M33" s="180"/>
      <c r="N33" s="180"/>
      <c r="O33" s="180"/>
    </row>
    <row r="34" spans="8:15" s="179" customFormat="1" x14ac:dyDescent="0.2">
      <c r="H34" s="180"/>
      <c r="I34" s="180"/>
      <c r="J34" s="205"/>
      <c r="K34" s="205"/>
      <c r="L34" s="181"/>
      <c r="M34" s="180"/>
      <c r="N34" s="180"/>
      <c r="O34" s="180"/>
    </row>
    <row r="35" spans="8:15" s="179" customFormat="1" x14ac:dyDescent="0.2">
      <c r="H35" s="180"/>
      <c r="I35" s="180"/>
      <c r="J35" s="205"/>
      <c r="K35" s="205"/>
      <c r="L35" s="181"/>
      <c r="M35" s="180"/>
      <c r="N35" s="180"/>
      <c r="O35" s="180"/>
    </row>
    <row r="36" spans="8:15" s="179" customFormat="1" x14ac:dyDescent="0.2">
      <c r="H36" s="180"/>
      <c r="I36" s="180"/>
      <c r="J36" s="205"/>
      <c r="K36" s="205"/>
      <c r="L36" s="181"/>
      <c r="M36" s="180"/>
      <c r="N36" s="180"/>
      <c r="O36" s="180"/>
    </row>
    <row r="37" spans="8:15" s="179" customFormat="1" x14ac:dyDescent="0.2">
      <c r="H37" s="180"/>
      <c r="I37" s="180"/>
      <c r="J37" s="205"/>
      <c r="K37" s="205"/>
      <c r="L37" s="181"/>
      <c r="M37" s="180"/>
      <c r="N37" s="180"/>
      <c r="O37" s="180"/>
    </row>
    <row r="38" spans="8:15" s="179" customFormat="1" x14ac:dyDescent="0.2">
      <c r="H38" s="180"/>
      <c r="I38" s="180"/>
      <c r="J38" s="205"/>
      <c r="K38" s="205"/>
      <c r="L38" s="181"/>
      <c r="M38" s="180"/>
      <c r="N38" s="180"/>
      <c r="O38" s="180"/>
    </row>
    <row r="39" spans="8:15" s="179" customFormat="1" x14ac:dyDescent="0.2">
      <c r="H39" s="180"/>
      <c r="I39" s="180"/>
      <c r="J39" s="205"/>
      <c r="K39" s="205"/>
      <c r="L39" s="181"/>
      <c r="M39" s="180"/>
      <c r="N39" s="180"/>
      <c r="O39" s="180"/>
    </row>
    <row r="40" spans="8:15" s="179" customFormat="1" x14ac:dyDescent="0.2">
      <c r="H40" s="180"/>
      <c r="I40" s="180"/>
      <c r="J40" s="205"/>
      <c r="K40" s="205"/>
      <c r="L40" s="181"/>
      <c r="M40" s="180"/>
      <c r="N40" s="180"/>
      <c r="O40" s="180"/>
    </row>
    <row r="41" spans="8:15" s="179" customFormat="1" x14ac:dyDescent="0.2">
      <c r="H41" s="180"/>
      <c r="I41" s="180"/>
      <c r="J41" s="205"/>
      <c r="K41" s="205"/>
      <c r="L41" s="181"/>
      <c r="M41" s="180"/>
      <c r="N41" s="180"/>
      <c r="O41" s="180"/>
    </row>
    <row r="42" spans="8:15" s="179" customFormat="1" x14ac:dyDescent="0.2">
      <c r="H42" s="180"/>
      <c r="I42" s="180"/>
      <c r="J42" s="205"/>
      <c r="K42" s="205"/>
      <c r="L42" s="181"/>
      <c r="M42" s="180"/>
      <c r="N42" s="180"/>
      <c r="O42" s="180"/>
    </row>
    <row r="43" spans="8:15" s="179" customFormat="1" x14ac:dyDescent="0.2">
      <c r="H43" s="180"/>
      <c r="I43" s="180"/>
      <c r="J43" s="205"/>
      <c r="K43" s="205"/>
      <c r="L43" s="181"/>
      <c r="M43" s="180"/>
      <c r="N43" s="180"/>
      <c r="O43" s="180"/>
    </row>
    <row r="44" spans="8:15" s="179" customFormat="1" x14ac:dyDescent="0.2">
      <c r="H44" s="180"/>
      <c r="I44" s="180"/>
      <c r="J44" s="205"/>
      <c r="K44" s="205"/>
      <c r="L44" s="181"/>
      <c r="M44" s="180"/>
      <c r="N44" s="180"/>
      <c r="O44" s="180"/>
    </row>
    <row r="45" spans="8:15" s="179" customFormat="1" x14ac:dyDescent="0.2">
      <c r="H45" s="180"/>
      <c r="I45" s="180"/>
      <c r="J45" s="205"/>
      <c r="K45" s="205"/>
      <c r="L45" s="181"/>
      <c r="M45" s="180"/>
      <c r="N45" s="180"/>
      <c r="O45" s="180"/>
    </row>
    <row r="46" spans="8:15" s="179" customFormat="1" x14ac:dyDescent="0.2">
      <c r="H46" s="180"/>
      <c r="I46" s="180"/>
      <c r="J46" s="205"/>
      <c r="K46" s="205"/>
      <c r="L46" s="181"/>
      <c r="M46" s="180"/>
      <c r="N46" s="180"/>
      <c r="O46" s="180"/>
    </row>
    <row r="47" spans="8:15" s="179" customFormat="1" x14ac:dyDescent="0.2">
      <c r="H47" s="180"/>
      <c r="I47" s="180"/>
      <c r="J47" s="205"/>
      <c r="K47" s="205"/>
      <c r="L47" s="181"/>
      <c r="M47" s="180"/>
      <c r="N47" s="180"/>
      <c r="O47" s="180"/>
    </row>
    <row r="48" spans="8:15" s="179" customFormat="1" x14ac:dyDescent="0.2">
      <c r="H48" s="180"/>
      <c r="I48" s="180"/>
      <c r="J48" s="205"/>
      <c r="K48" s="205"/>
      <c r="L48" s="181"/>
      <c r="M48" s="180"/>
      <c r="N48" s="180"/>
      <c r="O48" s="180"/>
    </row>
    <row r="49" spans="8:15" s="179" customFormat="1" x14ac:dyDescent="0.2">
      <c r="H49" s="180"/>
      <c r="I49" s="180"/>
      <c r="J49" s="205"/>
      <c r="K49" s="205"/>
      <c r="L49" s="181"/>
      <c r="M49" s="180"/>
      <c r="N49" s="180"/>
      <c r="O49" s="180"/>
    </row>
    <row r="50" spans="8:15" s="179" customFormat="1" x14ac:dyDescent="0.2">
      <c r="H50" s="180"/>
      <c r="I50" s="180"/>
      <c r="J50" s="205"/>
      <c r="K50" s="205"/>
      <c r="L50" s="181"/>
      <c r="M50" s="180"/>
      <c r="N50" s="180"/>
      <c r="O50" s="180"/>
    </row>
    <row r="51" spans="8:15" s="179" customFormat="1" x14ac:dyDescent="0.2">
      <c r="H51" s="180"/>
      <c r="I51" s="180"/>
      <c r="J51" s="205"/>
      <c r="K51" s="205"/>
      <c r="L51" s="181"/>
      <c r="M51" s="180"/>
      <c r="N51" s="180"/>
      <c r="O51" s="180"/>
    </row>
    <row r="52" spans="8:15" s="179" customFormat="1" x14ac:dyDescent="0.2">
      <c r="H52" s="180"/>
      <c r="I52" s="180"/>
      <c r="J52" s="205"/>
      <c r="K52" s="205"/>
      <c r="L52" s="181"/>
      <c r="M52" s="180"/>
      <c r="N52" s="180"/>
      <c r="O52" s="180"/>
    </row>
    <row r="53" spans="8:15" s="179" customFormat="1" x14ac:dyDescent="0.2">
      <c r="H53" s="180"/>
      <c r="I53" s="180"/>
      <c r="J53" s="205"/>
      <c r="K53" s="205"/>
      <c r="L53" s="181"/>
      <c r="M53" s="180"/>
      <c r="N53" s="180"/>
      <c r="O53" s="180"/>
    </row>
    <row r="54" spans="8:15" s="179" customFormat="1" x14ac:dyDescent="0.2">
      <c r="H54" s="180"/>
      <c r="I54" s="180"/>
      <c r="J54" s="205"/>
      <c r="K54" s="205"/>
      <c r="L54" s="181"/>
      <c r="M54" s="180"/>
      <c r="N54" s="180"/>
      <c r="O54" s="180"/>
    </row>
    <row r="55" spans="8:15" s="179" customFormat="1" x14ac:dyDescent="0.2">
      <c r="H55" s="180"/>
      <c r="I55" s="180"/>
      <c r="J55" s="205"/>
      <c r="K55" s="205"/>
      <c r="L55" s="181"/>
      <c r="M55" s="180"/>
      <c r="N55" s="180"/>
      <c r="O55" s="180"/>
    </row>
    <row r="56" spans="8:15" s="179" customFormat="1" x14ac:dyDescent="0.2">
      <c r="H56" s="180"/>
      <c r="I56" s="180"/>
      <c r="J56" s="205"/>
      <c r="K56" s="205"/>
      <c r="L56" s="181"/>
      <c r="M56" s="180"/>
      <c r="N56" s="180"/>
      <c r="O56" s="180"/>
    </row>
    <row r="57" spans="8:15" s="179" customFormat="1" x14ac:dyDescent="0.2">
      <c r="H57" s="180"/>
      <c r="I57" s="180"/>
      <c r="J57" s="205"/>
      <c r="K57" s="205"/>
      <c r="L57" s="181"/>
      <c r="M57" s="180"/>
      <c r="N57" s="180"/>
      <c r="O57" s="180"/>
    </row>
    <row r="58" spans="8:15" s="179" customFormat="1" x14ac:dyDescent="0.2">
      <c r="H58" s="180"/>
      <c r="I58" s="180"/>
      <c r="J58" s="205"/>
      <c r="K58" s="205"/>
      <c r="L58" s="181"/>
      <c r="M58" s="180"/>
      <c r="N58" s="180"/>
      <c r="O58" s="180"/>
    </row>
    <row r="59" spans="8:15" s="179" customFormat="1" x14ac:dyDescent="0.2">
      <c r="H59" s="180"/>
      <c r="I59" s="180"/>
      <c r="J59" s="205"/>
      <c r="K59" s="205"/>
      <c r="L59" s="181"/>
      <c r="M59" s="180"/>
      <c r="N59" s="180"/>
      <c r="O59" s="180"/>
    </row>
    <row r="60" spans="8:15" s="179" customFormat="1" x14ac:dyDescent="0.2">
      <c r="H60" s="180"/>
      <c r="I60" s="180"/>
      <c r="J60" s="205"/>
      <c r="K60" s="205"/>
      <c r="L60" s="181"/>
      <c r="M60" s="180"/>
      <c r="N60" s="180"/>
      <c r="O60" s="180"/>
    </row>
    <row r="61" spans="8:15" s="179" customFormat="1" x14ac:dyDescent="0.2">
      <c r="H61" s="180"/>
      <c r="I61" s="180"/>
      <c r="J61" s="205"/>
      <c r="K61" s="205"/>
      <c r="L61" s="181"/>
      <c r="M61" s="180"/>
      <c r="N61" s="180"/>
      <c r="O61" s="180"/>
    </row>
    <row r="62" spans="8:15" s="179" customFormat="1" x14ac:dyDescent="0.2">
      <c r="H62" s="180"/>
      <c r="I62" s="180"/>
      <c r="J62" s="205"/>
      <c r="K62" s="205"/>
      <c r="L62" s="181"/>
      <c r="M62" s="180"/>
      <c r="N62" s="180"/>
      <c r="O62" s="180"/>
    </row>
    <row r="63" spans="8:15" s="179" customFormat="1" x14ac:dyDescent="0.2">
      <c r="H63" s="180"/>
      <c r="I63" s="180"/>
      <c r="J63" s="205"/>
      <c r="K63" s="205"/>
      <c r="L63" s="181"/>
      <c r="M63" s="180"/>
      <c r="N63" s="180"/>
      <c r="O63" s="180"/>
    </row>
    <row r="64" spans="8:15" s="179" customFormat="1" x14ac:dyDescent="0.2">
      <c r="H64" s="180"/>
      <c r="I64" s="180"/>
      <c r="J64" s="205"/>
      <c r="K64" s="205"/>
      <c r="L64" s="181"/>
      <c r="M64" s="180"/>
      <c r="N64" s="180"/>
      <c r="O64" s="180"/>
    </row>
    <row r="65" spans="8:15" s="179" customFormat="1" x14ac:dyDescent="0.2">
      <c r="H65" s="180"/>
      <c r="I65" s="180"/>
      <c r="J65" s="205"/>
      <c r="K65" s="205"/>
      <c r="L65" s="181"/>
      <c r="M65" s="180"/>
      <c r="N65" s="180"/>
      <c r="O65" s="180"/>
    </row>
    <row r="66" spans="8:15" s="179" customFormat="1" x14ac:dyDescent="0.2">
      <c r="H66" s="180"/>
      <c r="I66" s="180"/>
      <c r="J66" s="205"/>
      <c r="K66" s="205"/>
      <c r="L66" s="181"/>
      <c r="M66" s="180"/>
      <c r="N66" s="180"/>
      <c r="O66" s="180"/>
    </row>
    <row r="67" spans="8:15" s="179" customFormat="1" x14ac:dyDescent="0.2">
      <c r="H67" s="180"/>
      <c r="I67" s="180"/>
      <c r="J67" s="205"/>
      <c r="K67" s="205"/>
      <c r="L67" s="181"/>
      <c r="M67" s="180"/>
      <c r="N67" s="180"/>
      <c r="O67" s="180"/>
    </row>
    <row r="68" spans="8:15" s="179" customFormat="1" x14ac:dyDescent="0.2">
      <c r="H68" s="180"/>
      <c r="I68" s="180"/>
      <c r="J68" s="205"/>
      <c r="K68" s="205"/>
      <c r="L68" s="181"/>
      <c r="M68" s="180"/>
      <c r="N68" s="180"/>
      <c r="O68" s="180"/>
    </row>
    <row r="69" spans="8:15" s="179" customFormat="1" x14ac:dyDescent="0.2">
      <c r="H69" s="180"/>
      <c r="I69" s="180"/>
      <c r="J69" s="205"/>
      <c r="K69" s="205"/>
      <c r="L69" s="181"/>
      <c r="M69" s="180"/>
      <c r="N69" s="180"/>
      <c r="O69" s="180"/>
    </row>
    <row r="70" spans="8:15" s="179" customFormat="1" x14ac:dyDescent="0.2">
      <c r="H70" s="180"/>
      <c r="I70" s="180"/>
      <c r="J70" s="205"/>
      <c r="K70" s="205"/>
      <c r="L70" s="181"/>
      <c r="M70" s="180"/>
      <c r="N70" s="180"/>
      <c r="O70" s="180"/>
    </row>
    <row r="71" spans="8:15" s="179" customFormat="1" x14ac:dyDescent="0.2">
      <c r="H71" s="180"/>
      <c r="I71" s="180"/>
      <c r="J71" s="205"/>
      <c r="K71" s="205"/>
      <c r="L71" s="181"/>
      <c r="M71" s="180"/>
      <c r="N71" s="180"/>
      <c r="O71" s="180"/>
    </row>
    <row r="72" spans="8:15" s="179" customFormat="1" x14ac:dyDescent="0.2">
      <c r="H72" s="180"/>
      <c r="I72" s="180"/>
      <c r="J72" s="205"/>
      <c r="K72" s="205"/>
      <c r="L72" s="181"/>
      <c r="M72" s="180"/>
      <c r="N72" s="180"/>
      <c r="O72" s="180"/>
    </row>
    <row r="73" spans="8:15" s="179" customFormat="1" x14ac:dyDescent="0.2">
      <c r="H73" s="180"/>
      <c r="I73" s="180"/>
      <c r="J73" s="205"/>
      <c r="K73" s="205"/>
      <c r="L73" s="181"/>
      <c r="M73" s="180"/>
      <c r="N73" s="180"/>
      <c r="O73" s="180"/>
    </row>
    <row r="74" spans="8:15" s="179" customFormat="1" x14ac:dyDescent="0.2">
      <c r="H74" s="180"/>
      <c r="I74" s="180"/>
      <c r="J74" s="205"/>
      <c r="K74" s="205"/>
      <c r="L74" s="181"/>
      <c r="M74" s="180"/>
      <c r="N74" s="180"/>
      <c r="O74" s="180"/>
    </row>
    <row r="75" spans="8:15" s="179" customFormat="1" x14ac:dyDescent="0.2">
      <c r="H75" s="180"/>
      <c r="I75" s="180"/>
      <c r="J75" s="205"/>
      <c r="K75" s="205"/>
      <c r="L75" s="181"/>
      <c r="M75" s="180"/>
      <c r="N75" s="180"/>
      <c r="O75" s="180"/>
    </row>
    <row r="76" spans="8:15" s="179" customFormat="1" x14ac:dyDescent="0.2">
      <c r="H76" s="180"/>
      <c r="I76" s="180"/>
      <c r="J76" s="205"/>
      <c r="K76" s="205"/>
      <c r="L76" s="181"/>
      <c r="M76" s="180"/>
      <c r="N76" s="180"/>
      <c r="O76" s="180"/>
    </row>
    <row r="77" spans="8:15" s="179" customFormat="1" x14ac:dyDescent="0.2">
      <c r="H77" s="180"/>
      <c r="I77" s="180"/>
      <c r="J77" s="205"/>
      <c r="K77" s="205"/>
      <c r="L77" s="181"/>
      <c r="M77" s="180"/>
      <c r="N77" s="180"/>
      <c r="O77" s="180"/>
    </row>
    <row r="78" spans="8:15" s="179" customFormat="1" x14ac:dyDescent="0.2">
      <c r="H78" s="180"/>
      <c r="I78" s="180"/>
      <c r="J78" s="205"/>
      <c r="K78" s="205"/>
      <c r="L78" s="181"/>
      <c r="M78" s="180"/>
      <c r="N78" s="180"/>
      <c r="O78" s="180"/>
    </row>
    <row r="79" spans="8:15" s="179" customFormat="1" x14ac:dyDescent="0.2">
      <c r="H79" s="180"/>
      <c r="I79" s="180"/>
      <c r="J79" s="205"/>
      <c r="K79" s="205"/>
      <c r="L79" s="181"/>
      <c r="M79" s="180"/>
      <c r="N79" s="180"/>
      <c r="O79" s="180"/>
    </row>
    <row r="80" spans="8:15" s="179" customFormat="1" x14ac:dyDescent="0.2">
      <c r="H80" s="180"/>
      <c r="I80" s="180"/>
      <c r="J80" s="205"/>
      <c r="K80" s="205"/>
      <c r="L80" s="181"/>
      <c r="M80" s="180"/>
      <c r="N80" s="180"/>
      <c r="O80" s="180"/>
    </row>
    <row r="81" spans="8:15" s="179" customFormat="1" x14ac:dyDescent="0.2">
      <c r="H81" s="180"/>
      <c r="I81" s="180"/>
      <c r="J81" s="205"/>
      <c r="K81" s="205"/>
      <c r="L81" s="181"/>
      <c r="M81" s="180"/>
      <c r="N81" s="180"/>
      <c r="O81" s="180"/>
    </row>
    <row r="82" spans="8:15" s="179" customFormat="1" x14ac:dyDescent="0.2">
      <c r="H82" s="180"/>
      <c r="I82" s="180"/>
      <c r="J82" s="205"/>
      <c r="K82" s="205"/>
      <c r="L82" s="181"/>
      <c r="M82" s="180"/>
      <c r="N82" s="180"/>
      <c r="O82" s="180"/>
    </row>
    <row r="83" spans="8:15" s="179" customFormat="1" x14ac:dyDescent="0.2">
      <c r="H83" s="180"/>
      <c r="I83" s="180"/>
      <c r="J83" s="205"/>
      <c r="K83" s="205"/>
      <c r="L83" s="181"/>
      <c r="M83" s="180"/>
      <c r="N83" s="180"/>
      <c r="O83" s="180"/>
    </row>
    <row r="84" spans="8:15" s="179" customFormat="1" x14ac:dyDescent="0.2">
      <c r="H84" s="180"/>
      <c r="I84" s="180"/>
      <c r="J84" s="205"/>
      <c r="K84" s="205"/>
      <c r="L84" s="181"/>
      <c r="M84" s="180"/>
      <c r="N84" s="180"/>
      <c r="O84" s="180"/>
    </row>
    <row r="85" spans="8:15" s="179" customFormat="1" x14ac:dyDescent="0.2">
      <c r="H85" s="180"/>
      <c r="I85" s="180"/>
      <c r="J85" s="205"/>
      <c r="K85" s="205"/>
      <c r="L85" s="181"/>
      <c r="M85" s="180"/>
      <c r="N85" s="180"/>
      <c r="O85" s="180"/>
    </row>
    <row r="86" spans="8:15" s="179" customFormat="1" x14ac:dyDescent="0.2">
      <c r="H86" s="180"/>
      <c r="I86" s="180"/>
      <c r="J86" s="205"/>
      <c r="K86" s="205"/>
      <c r="L86" s="181"/>
      <c r="M86" s="180"/>
      <c r="N86" s="180"/>
      <c r="O86" s="180"/>
    </row>
    <row r="87" spans="8:15" s="179" customFormat="1" x14ac:dyDescent="0.2">
      <c r="H87" s="180"/>
      <c r="I87" s="180"/>
      <c r="J87" s="205"/>
      <c r="K87" s="205"/>
      <c r="L87" s="181"/>
      <c r="M87" s="180"/>
      <c r="N87" s="180"/>
      <c r="O87" s="180"/>
    </row>
    <row r="88" spans="8:15" s="179" customFormat="1" x14ac:dyDescent="0.2">
      <c r="H88" s="180"/>
      <c r="I88" s="180"/>
      <c r="J88" s="205"/>
      <c r="K88" s="205"/>
      <c r="L88" s="181"/>
      <c r="M88" s="180"/>
      <c r="N88" s="180"/>
      <c r="O88" s="180"/>
    </row>
    <row r="89" spans="8:15" s="179" customFormat="1" x14ac:dyDescent="0.2">
      <c r="H89" s="180"/>
      <c r="I89" s="180"/>
      <c r="J89" s="205"/>
      <c r="K89" s="205"/>
      <c r="L89" s="181"/>
      <c r="M89" s="180"/>
      <c r="N89" s="180"/>
      <c r="O89" s="180"/>
    </row>
    <row r="90" spans="8:15" s="179" customFormat="1" x14ac:dyDescent="0.2">
      <c r="H90" s="180"/>
      <c r="I90" s="180"/>
      <c r="J90" s="205"/>
      <c r="K90" s="205"/>
      <c r="L90" s="181"/>
      <c r="M90" s="180"/>
      <c r="N90" s="180"/>
      <c r="O90" s="180"/>
    </row>
    <row r="91" spans="8:15" s="179" customFormat="1" x14ac:dyDescent="0.2">
      <c r="H91" s="180"/>
      <c r="I91" s="180"/>
      <c r="J91" s="205"/>
      <c r="K91" s="205"/>
      <c r="L91" s="181"/>
      <c r="M91" s="180"/>
      <c r="N91" s="180"/>
      <c r="O91" s="180"/>
    </row>
    <row r="92" spans="8:15" s="179" customFormat="1" x14ac:dyDescent="0.2">
      <c r="H92" s="180"/>
      <c r="I92" s="180"/>
      <c r="J92" s="205"/>
      <c r="K92" s="205"/>
      <c r="L92" s="181"/>
      <c r="M92" s="180"/>
      <c r="N92" s="180"/>
      <c r="O92" s="180"/>
    </row>
    <row r="93" spans="8:15" s="179" customFormat="1" x14ac:dyDescent="0.2">
      <c r="H93" s="180"/>
      <c r="I93" s="180"/>
      <c r="J93" s="205"/>
      <c r="K93" s="205"/>
      <c r="L93" s="181"/>
      <c r="M93" s="180"/>
      <c r="N93" s="180"/>
      <c r="O93" s="180"/>
    </row>
    <row r="94" spans="8:15" s="179" customFormat="1" x14ac:dyDescent="0.2">
      <c r="H94" s="180"/>
      <c r="I94" s="180"/>
      <c r="J94" s="205"/>
      <c r="K94" s="205"/>
      <c r="L94" s="181"/>
      <c r="M94" s="180"/>
      <c r="N94" s="180"/>
      <c r="O94" s="180"/>
    </row>
    <row r="95" spans="8:15" s="179" customFormat="1" x14ac:dyDescent="0.2">
      <c r="H95" s="180"/>
      <c r="I95" s="180"/>
      <c r="J95" s="205"/>
      <c r="K95" s="205"/>
      <c r="L95" s="181"/>
      <c r="M95" s="180"/>
      <c r="N95" s="180"/>
      <c r="O95" s="180"/>
    </row>
    <row r="96" spans="8:15" s="179" customFormat="1" x14ac:dyDescent="0.2">
      <c r="H96" s="180"/>
      <c r="I96" s="180"/>
      <c r="J96" s="205"/>
      <c r="K96" s="205"/>
      <c r="L96" s="181"/>
      <c r="M96" s="180"/>
      <c r="N96" s="180"/>
      <c r="O96" s="180"/>
    </row>
    <row r="97" spans="8:15" s="179" customFormat="1" x14ac:dyDescent="0.2">
      <c r="H97" s="180"/>
      <c r="I97" s="180"/>
      <c r="J97" s="205"/>
      <c r="K97" s="205"/>
      <c r="L97" s="181"/>
      <c r="M97" s="180"/>
      <c r="N97" s="180"/>
      <c r="O97" s="180"/>
    </row>
    <row r="98" spans="8:15" s="179" customFormat="1" x14ac:dyDescent="0.2">
      <c r="H98" s="180"/>
      <c r="I98" s="180"/>
      <c r="J98" s="205"/>
      <c r="K98" s="205"/>
      <c r="L98" s="181"/>
      <c r="M98" s="180"/>
      <c r="N98" s="180"/>
      <c r="O98" s="180"/>
    </row>
    <row r="99" spans="8:15" s="179" customFormat="1" x14ac:dyDescent="0.2">
      <c r="H99" s="180"/>
      <c r="I99" s="180"/>
      <c r="J99" s="205"/>
      <c r="K99" s="205"/>
      <c r="L99" s="181"/>
      <c r="M99" s="180"/>
      <c r="N99" s="180"/>
      <c r="O99" s="180"/>
    </row>
    <row r="100" spans="8:15" s="179" customFormat="1" x14ac:dyDescent="0.2">
      <c r="H100" s="180"/>
      <c r="I100" s="180"/>
      <c r="J100" s="205"/>
      <c r="K100" s="205"/>
      <c r="L100" s="181"/>
      <c r="M100" s="180"/>
      <c r="N100" s="180"/>
      <c r="O100" s="180"/>
    </row>
    <row r="101" spans="8:15" s="179" customFormat="1" x14ac:dyDescent="0.2">
      <c r="H101" s="180"/>
      <c r="I101" s="180"/>
      <c r="J101" s="205"/>
      <c r="K101" s="205"/>
      <c r="L101" s="181"/>
      <c r="M101" s="180"/>
      <c r="N101" s="180"/>
      <c r="O101" s="180"/>
    </row>
    <row r="102" spans="8:15" s="179" customFormat="1" x14ac:dyDescent="0.2">
      <c r="H102" s="180"/>
      <c r="I102" s="180"/>
      <c r="J102" s="205"/>
      <c r="K102" s="205"/>
      <c r="L102" s="181"/>
      <c r="M102" s="180"/>
      <c r="N102" s="180"/>
      <c r="O102" s="180"/>
    </row>
    <row r="103" spans="8:15" s="179" customFormat="1" x14ac:dyDescent="0.2">
      <c r="H103" s="180"/>
      <c r="I103" s="180"/>
      <c r="J103" s="205"/>
      <c r="K103" s="205"/>
      <c r="L103" s="181"/>
      <c r="M103" s="180"/>
      <c r="N103" s="180"/>
      <c r="O103" s="180"/>
    </row>
    <row r="104" spans="8:15" s="179" customFormat="1" x14ac:dyDescent="0.2">
      <c r="H104" s="180"/>
      <c r="I104" s="180"/>
      <c r="J104" s="205"/>
      <c r="K104" s="205"/>
      <c r="L104" s="181"/>
      <c r="M104" s="180"/>
      <c r="N104" s="180"/>
      <c r="O104" s="180"/>
    </row>
    <row r="105" spans="8:15" s="179" customFormat="1" x14ac:dyDescent="0.2">
      <c r="H105" s="180"/>
      <c r="I105" s="180"/>
      <c r="J105" s="205"/>
      <c r="K105" s="205"/>
      <c r="L105" s="181"/>
      <c r="M105" s="180"/>
      <c r="N105" s="180"/>
      <c r="O105" s="180"/>
    </row>
    <row r="106" spans="8:15" s="179" customFormat="1" x14ac:dyDescent="0.2">
      <c r="H106" s="180"/>
      <c r="I106" s="180"/>
      <c r="J106" s="205"/>
      <c r="K106" s="205"/>
      <c r="L106" s="181"/>
      <c r="M106" s="180"/>
      <c r="N106" s="180"/>
      <c r="O106" s="180"/>
    </row>
    <row r="107" spans="8:15" s="179" customFormat="1" x14ac:dyDescent="0.2">
      <c r="H107" s="180"/>
      <c r="I107" s="180"/>
      <c r="J107" s="205"/>
      <c r="K107" s="205"/>
      <c r="L107" s="181"/>
      <c r="M107" s="180"/>
      <c r="N107" s="180"/>
      <c r="O107" s="180"/>
    </row>
    <row r="108" spans="8:15" s="179" customFormat="1" x14ac:dyDescent="0.2">
      <c r="H108" s="180"/>
      <c r="I108" s="180"/>
      <c r="J108" s="205"/>
      <c r="K108" s="205"/>
      <c r="L108" s="181"/>
      <c r="M108" s="180"/>
      <c r="N108" s="180"/>
      <c r="O108" s="180"/>
    </row>
    <row r="109" spans="8:15" s="179" customFormat="1" x14ac:dyDescent="0.2">
      <c r="H109" s="180"/>
      <c r="I109" s="180"/>
      <c r="J109" s="205"/>
      <c r="K109" s="205"/>
      <c r="L109" s="181"/>
      <c r="M109" s="180"/>
      <c r="N109" s="180"/>
      <c r="O109" s="180"/>
    </row>
    <row r="110" spans="8:15" s="179" customFormat="1" x14ac:dyDescent="0.2">
      <c r="H110" s="180"/>
      <c r="I110" s="180"/>
      <c r="J110" s="205"/>
      <c r="K110" s="205"/>
      <c r="L110" s="181"/>
      <c r="M110" s="180"/>
      <c r="N110" s="180"/>
      <c r="O110" s="180"/>
    </row>
    <row r="111" spans="8:15" s="179" customFormat="1" x14ac:dyDescent="0.2">
      <c r="H111" s="180"/>
      <c r="I111" s="180"/>
      <c r="J111" s="205"/>
      <c r="K111" s="205"/>
      <c r="L111" s="181"/>
      <c r="M111" s="180"/>
      <c r="N111" s="180"/>
      <c r="O111" s="180"/>
    </row>
    <row r="112" spans="8:15" s="179" customFormat="1" x14ac:dyDescent="0.2">
      <c r="H112" s="180"/>
      <c r="I112" s="180"/>
      <c r="J112" s="205"/>
      <c r="K112" s="205"/>
      <c r="L112" s="181"/>
      <c r="M112" s="180"/>
      <c r="N112" s="180"/>
      <c r="O112" s="180"/>
    </row>
    <row r="113" spans="8:15" s="179" customFormat="1" x14ac:dyDescent="0.2">
      <c r="H113" s="180"/>
      <c r="I113" s="180"/>
      <c r="J113" s="205"/>
      <c r="K113" s="205"/>
      <c r="L113" s="181"/>
      <c r="M113" s="180"/>
      <c r="N113" s="180"/>
      <c r="O113" s="180"/>
    </row>
    <row r="114" spans="8:15" s="179" customFormat="1" x14ac:dyDescent="0.2">
      <c r="H114" s="180"/>
      <c r="I114" s="180"/>
      <c r="J114" s="205"/>
      <c r="K114" s="205"/>
      <c r="L114" s="181"/>
      <c r="M114" s="180"/>
      <c r="N114" s="180"/>
      <c r="O114" s="180"/>
    </row>
    <row r="115" spans="8:15" s="179" customFormat="1" x14ac:dyDescent="0.2">
      <c r="H115" s="180"/>
      <c r="I115" s="180"/>
      <c r="J115" s="205"/>
      <c r="K115" s="205"/>
      <c r="L115" s="181"/>
      <c r="M115" s="180"/>
      <c r="N115" s="180"/>
      <c r="O115" s="180"/>
    </row>
    <row r="116" spans="8:15" s="179" customFormat="1" x14ac:dyDescent="0.2">
      <c r="H116" s="180"/>
      <c r="I116" s="180"/>
      <c r="J116" s="205"/>
      <c r="K116" s="205"/>
      <c r="L116" s="181"/>
      <c r="M116" s="180"/>
      <c r="N116" s="180"/>
      <c r="O116" s="180"/>
    </row>
    <row r="117" spans="8:15" s="179" customFormat="1" x14ac:dyDescent="0.2">
      <c r="H117" s="180"/>
      <c r="I117" s="180"/>
      <c r="J117" s="205"/>
      <c r="K117" s="205"/>
      <c r="L117" s="181"/>
      <c r="M117" s="180"/>
      <c r="N117" s="180"/>
      <c r="O117" s="180"/>
    </row>
    <row r="118" spans="8:15" s="179" customFormat="1" x14ac:dyDescent="0.2">
      <c r="H118" s="180"/>
      <c r="I118" s="180"/>
      <c r="J118" s="205"/>
      <c r="K118" s="205"/>
      <c r="L118" s="181"/>
      <c r="M118" s="180"/>
      <c r="N118" s="180"/>
      <c r="O118" s="180"/>
    </row>
    <row r="119" spans="8:15" s="179" customFormat="1" x14ac:dyDescent="0.2">
      <c r="H119" s="180"/>
      <c r="I119" s="180"/>
      <c r="J119" s="205"/>
      <c r="K119" s="205"/>
      <c r="L119" s="181"/>
      <c r="M119" s="180"/>
      <c r="N119" s="180"/>
      <c r="O119" s="180"/>
    </row>
    <row r="120" spans="8:15" s="179" customFormat="1" x14ac:dyDescent="0.2">
      <c r="H120" s="180"/>
      <c r="I120" s="180"/>
      <c r="J120" s="205"/>
      <c r="K120" s="205"/>
      <c r="L120" s="181"/>
      <c r="M120" s="180"/>
      <c r="N120" s="180"/>
      <c r="O120" s="180"/>
    </row>
    <row r="121" spans="8:15" s="179" customFormat="1" x14ac:dyDescent="0.2">
      <c r="H121" s="180"/>
      <c r="I121" s="180"/>
      <c r="J121" s="205"/>
      <c r="K121" s="205"/>
      <c r="L121" s="181"/>
      <c r="M121" s="180"/>
      <c r="N121" s="180"/>
      <c r="O121" s="180"/>
    </row>
    <row r="122" spans="8:15" s="179" customFormat="1" x14ac:dyDescent="0.2">
      <c r="H122" s="180"/>
      <c r="I122" s="180"/>
      <c r="J122" s="205"/>
      <c r="K122" s="205"/>
      <c r="L122" s="181"/>
      <c r="M122" s="180"/>
      <c r="N122" s="180"/>
      <c r="O122" s="180"/>
    </row>
    <row r="123" spans="8:15" s="179" customFormat="1" x14ac:dyDescent="0.2">
      <c r="H123" s="180"/>
      <c r="I123" s="180"/>
      <c r="J123" s="205"/>
      <c r="K123" s="205"/>
      <c r="L123" s="181"/>
      <c r="M123" s="180"/>
      <c r="N123" s="180"/>
      <c r="O123" s="180"/>
    </row>
    <row r="124" spans="8:15" s="179" customFormat="1" x14ac:dyDescent="0.2">
      <c r="H124" s="180"/>
      <c r="I124" s="180"/>
      <c r="J124" s="205"/>
      <c r="K124" s="205"/>
      <c r="L124" s="181"/>
      <c r="M124" s="180"/>
      <c r="N124" s="180"/>
      <c r="O124" s="180"/>
    </row>
    <row r="125" spans="8:15" s="179" customFormat="1" x14ac:dyDescent="0.2">
      <c r="H125" s="180"/>
      <c r="I125" s="180"/>
      <c r="J125" s="205"/>
      <c r="K125" s="205"/>
      <c r="L125" s="181"/>
      <c r="M125" s="180"/>
      <c r="N125" s="180"/>
      <c r="O125" s="180"/>
    </row>
    <row r="126" spans="8:15" s="179" customFormat="1" x14ac:dyDescent="0.2">
      <c r="H126" s="180"/>
      <c r="I126" s="180"/>
      <c r="J126" s="205"/>
      <c r="K126" s="205"/>
      <c r="L126" s="181"/>
      <c r="M126" s="180"/>
      <c r="N126" s="180"/>
      <c r="O126" s="180"/>
    </row>
    <row r="127" spans="8:15" s="179" customFormat="1" x14ac:dyDescent="0.2">
      <c r="H127" s="180"/>
      <c r="I127" s="180"/>
      <c r="J127" s="205"/>
      <c r="K127" s="205"/>
      <c r="L127" s="181"/>
      <c r="M127" s="180"/>
      <c r="N127" s="180"/>
      <c r="O127" s="180"/>
    </row>
    <row r="128" spans="8:15" s="179" customFormat="1" x14ac:dyDescent="0.2">
      <c r="H128" s="180"/>
      <c r="I128" s="180"/>
      <c r="J128" s="205"/>
      <c r="K128" s="205"/>
      <c r="L128" s="181"/>
      <c r="M128" s="180"/>
      <c r="N128" s="180"/>
      <c r="O128" s="180"/>
    </row>
    <row r="129" spans="8:15" s="179" customFormat="1" x14ac:dyDescent="0.2">
      <c r="H129" s="180"/>
      <c r="I129" s="180"/>
      <c r="J129" s="205"/>
      <c r="K129" s="205"/>
      <c r="L129" s="181"/>
      <c r="M129" s="180"/>
      <c r="N129" s="180"/>
      <c r="O129" s="180"/>
    </row>
    <row r="130" spans="8:15" s="179" customFormat="1" x14ac:dyDescent="0.2">
      <c r="H130" s="180"/>
      <c r="I130" s="180"/>
      <c r="J130" s="205"/>
      <c r="K130" s="205"/>
      <c r="L130" s="181"/>
      <c r="M130" s="180"/>
      <c r="N130" s="180"/>
      <c r="O130" s="180"/>
    </row>
    <row r="131" spans="8:15" s="179" customFormat="1" x14ac:dyDescent="0.2">
      <c r="H131" s="180"/>
      <c r="I131" s="180"/>
      <c r="J131" s="205"/>
      <c r="K131" s="205"/>
      <c r="L131" s="181"/>
      <c r="M131" s="180"/>
      <c r="N131" s="180"/>
      <c r="O131" s="180"/>
    </row>
    <row r="132" spans="8:15" s="179" customFormat="1" x14ac:dyDescent="0.2">
      <c r="H132" s="180"/>
      <c r="I132" s="180"/>
      <c r="J132" s="205"/>
      <c r="K132" s="205"/>
      <c r="L132" s="181"/>
      <c r="M132" s="180"/>
      <c r="N132" s="180"/>
      <c r="O132" s="180"/>
    </row>
    <row r="133" spans="8:15" s="179" customFormat="1" x14ac:dyDescent="0.2">
      <c r="H133" s="180"/>
      <c r="I133" s="180"/>
      <c r="J133" s="205"/>
      <c r="K133" s="205"/>
      <c r="L133" s="181"/>
      <c r="M133" s="180"/>
      <c r="N133" s="180"/>
      <c r="O133" s="180"/>
    </row>
    <row r="134" spans="8:15" s="179" customFormat="1" x14ac:dyDescent="0.2">
      <c r="H134" s="180"/>
      <c r="I134" s="180"/>
      <c r="J134" s="205"/>
      <c r="K134" s="205"/>
      <c r="L134" s="181"/>
      <c r="M134" s="180"/>
      <c r="N134" s="180"/>
      <c r="O134" s="180"/>
    </row>
    <row r="135" spans="8:15" s="179" customFormat="1" x14ac:dyDescent="0.2">
      <c r="H135" s="180"/>
      <c r="I135" s="180"/>
      <c r="J135" s="205"/>
      <c r="K135" s="205"/>
      <c r="L135" s="181"/>
      <c r="M135" s="180"/>
      <c r="N135" s="180"/>
      <c r="O135" s="180"/>
    </row>
    <row r="136" spans="8:15" s="179" customFormat="1" x14ac:dyDescent="0.2">
      <c r="H136" s="180"/>
      <c r="I136" s="180"/>
      <c r="J136" s="205"/>
      <c r="K136" s="205"/>
      <c r="L136" s="181"/>
      <c r="M136" s="180"/>
      <c r="N136" s="180"/>
      <c r="O136" s="180"/>
    </row>
    <row r="137" spans="8:15" s="179" customFormat="1" x14ac:dyDescent="0.2">
      <c r="H137" s="180"/>
      <c r="I137" s="180"/>
      <c r="J137" s="205"/>
      <c r="K137" s="205"/>
      <c r="L137" s="181"/>
      <c r="M137" s="180"/>
      <c r="N137" s="180"/>
      <c r="O137" s="180"/>
    </row>
    <row r="138" spans="8:15" s="179" customFormat="1" x14ac:dyDescent="0.2">
      <c r="H138" s="180"/>
      <c r="I138" s="180"/>
      <c r="J138" s="205"/>
      <c r="K138" s="205"/>
      <c r="L138" s="181"/>
      <c r="M138" s="180"/>
      <c r="N138" s="180"/>
      <c r="O138" s="180"/>
    </row>
    <row r="139" spans="8:15" s="179" customFormat="1" x14ac:dyDescent="0.2">
      <c r="H139" s="180"/>
      <c r="I139" s="180"/>
      <c r="J139" s="205"/>
      <c r="K139" s="205"/>
      <c r="L139" s="181"/>
      <c r="M139" s="180"/>
      <c r="N139" s="180"/>
      <c r="O139" s="180"/>
    </row>
    <row r="140" spans="8:15" s="179" customFormat="1" x14ac:dyDescent="0.2">
      <c r="H140" s="180"/>
      <c r="I140" s="180"/>
      <c r="J140" s="205"/>
      <c r="K140" s="205"/>
      <c r="L140" s="181"/>
      <c r="M140" s="180"/>
      <c r="N140" s="180"/>
      <c r="O140" s="180"/>
    </row>
    <row r="141" spans="8:15" s="179" customFormat="1" x14ac:dyDescent="0.2">
      <c r="H141" s="180"/>
      <c r="I141" s="180"/>
      <c r="J141" s="205"/>
      <c r="K141" s="205"/>
      <c r="L141" s="181"/>
      <c r="M141" s="180"/>
      <c r="N141" s="180"/>
      <c r="O141" s="180"/>
    </row>
    <row r="142" spans="8:15" s="179" customFormat="1" x14ac:dyDescent="0.2">
      <c r="H142" s="180"/>
      <c r="I142" s="180"/>
      <c r="J142" s="205"/>
      <c r="K142" s="205"/>
      <c r="L142" s="181"/>
      <c r="M142" s="180"/>
      <c r="N142" s="180"/>
      <c r="O142" s="180"/>
    </row>
    <row r="143" spans="8:15" s="179" customFormat="1" x14ac:dyDescent="0.2">
      <c r="H143" s="180"/>
      <c r="I143" s="180"/>
      <c r="J143" s="205"/>
      <c r="K143" s="205"/>
      <c r="L143" s="181"/>
      <c r="M143" s="180"/>
      <c r="N143" s="180"/>
      <c r="O143" s="180"/>
    </row>
    <row r="144" spans="8:15" s="179" customFormat="1" x14ac:dyDescent="0.2">
      <c r="H144" s="180"/>
      <c r="I144" s="180"/>
      <c r="J144" s="205"/>
      <c r="K144" s="205"/>
      <c r="L144" s="181"/>
      <c r="M144" s="180"/>
      <c r="N144" s="180"/>
      <c r="O144" s="180"/>
    </row>
    <row r="145" spans="8:15" s="179" customFormat="1" x14ac:dyDescent="0.2">
      <c r="H145" s="180"/>
      <c r="I145" s="180"/>
      <c r="J145" s="205"/>
      <c r="K145" s="205"/>
      <c r="L145" s="181"/>
      <c r="M145" s="180"/>
      <c r="N145" s="180"/>
      <c r="O145" s="180"/>
    </row>
    <row r="146" spans="8:15" s="179" customFormat="1" x14ac:dyDescent="0.2">
      <c r="H146" s="180"/>
      <c r="I146" s="180"/>
      <c r="J146" s="205"/>
      <c r="K146" s="205"/>
      <c r="L146" s="181"/>
      <c r="M146" s="180"/>
      <c r="N146" s="180"/>
      <c r="O146" s="180"/>
    </row>
    <row r="147" spans="8:15" s="179" customFormat="1" x14ac:dyDescent="0.2">
      <c r="H147" s="180"/>
      <c r="I147" s="180"/>
      <c r="J147" s="205"/>
      <c r="K147" s="205"/>
      <c r="L147" s="181"/>
      <c r="M147" s="180"/>
      <c r="N147" s="180"/>
      <c r="O147" s="180"/>
    </row>
    <row r="148" spans="8:15" s="179" customFormat="1" x14ac:dyDescent="0.2">
      <c r="H148" s="180"/>
      <c r="I148" s="180"/>
      <c r="J148" s="205"/>
      <c r="K148" s="205"/>
      <c r="L148" s="181"/>
      <c r="M148" s="180"/>
      <c r="N148" s="180"/>
      <c r="O148" s="180"/>
    </row>
    <row r="149" spans="8:15" s="179" customFormat="1" x14ac:dyDescent="0.2">
      <c r="H149" s="180"/>
      <c r="I149" s="180"/>
      <c r="J149" s="205"/>
      <c r="K149" s="205"/>
      <c r="L149" s="181"/>
      <c r="M149" s="180"/>
      <c r="N149" s="180"/>
      <c r="O149" s="180"/>
    </row>
    <row r="150" spans="8:15" s="179" customFormat="1" x14ac:dyDescent="0.2">
      <c r="H150" s="180"/>
      <c r="I150" s="180"/>
      <c r="J150" s="205"/>
      <c r="K150" s="205"/>
      <c r="L150" s="181"/>
      <c r="M150" s="180"/>
      <c r="N150" s="180"/>
      <c r="O150" s="180"/>
    </row>
    <row r="151" spans="8:15" s="179" customFormat="1" x14ac:dyDescent="0.2">
      <c r="H151" s="180"/>
      <c r="I151" s="180"/>
      <c r="J151" s="205"/>
      <c r="K151" s="205"/>
      <c r="L151" s="181"/>
      <c r="M151" s="180"/>
      <c r="N151" s="180"/>
      <c r="O151" s="180"/>
    </row>
    <row r="152" spans="8:15" s="179" customFormat="1" x14ac:dyDescent="0.2">
      <c r="H152" s="180"/>
      <c r="I152" s="180"/>
      <c r="J152" s="205"/>
      <c r="K152" s="205"/>
      <c r="L152" s="181"/>
      <c r="M152" s="180"/>
      <c r="N152" s="180"/>
      <c r="O152" s="180"/>
    </row>
    <row r="153" spans="8:15" s="179" customFormat="1" x14ac:dyDescent="0.2">
      <c r="H153" s="180"/>
      <c r="I153" s="180"/>
      <c r="J153" s="205"/>
      <c r="K153" s="205"/>
      <c r="L153" s="181"/>
      <c r="M153" s="180"/>
      <c r="N153" s="180"/>
      <c r="O153" s="180"/>
    </row>
    <row r="154" spans="8:15" s="179" customFormat="1" x14ac:dyDescent="0.2">
      <c r="H154" s="180"/>
      <c r="I154" s="180"/>
      <c r="J154" s="205"/>
      <c r="K154" s="205"/>
      <c r="L154" s="181"/>
      <c r="M154" s="180"/>
      <c r="N154" s="180"/>
      <c r="O154" s="180"/>
    </row>
    <row r="155" spans="8:15" s="179" customFormat="1" x14ac:dyDescent="0.2">
      <c r="H155" s="180"/>
      <c r="I155" s="180"/>
      <c r="J155" s="205"/>
      <c r="K155" s="205"/>
      <c r="L155" s="181"/>
      <c r="M155" s="180"/>
      <c r="N155" s="180"/>
      <c r="O155" s="180"/>
    </row>
    <row r="156" spans="8:15" s="179" customFormat="1" x14ac:dyDescent="0.2">
      <c r="H156" s="180"/>
      <c r="I156" s="180"/>
      <c r="J156" s="205"/>
      <c r="K156" s="205"/>
      <c r="L156" s="181"/>
      <c r="M156" s="180"/>
      <c r="N156" s="180"/>
      <c r="O156" s="180"/>
    </row>
    <row r="157" spans="8:15" s="179" customFormat="1" x14ac:dyDescent="0.2">
      <c r="H157" s="180"/>
      <c r="I157" s="180"/>
      <c r="J157" s="205"/>
      <c r="K157" s="205"/>
      <c r="L157" s="181"/>
      <c r="M157" s="180"/>
      <c r="N157" s="180"/>
      <c r="O157" s="180"/>
    </row>
    <row r="158" spans="8:15" s="179" customFormat="1" x14ac:dyDescent="0.2">
      <c r="H158" s="180"/>
      <c r="I158" s="180"/>
      <c r="J158" s="205"/>
      <c r="K158" s="205"/>
      <c r="L158" s="181"/>
      <c r="M158" s="180"/>
      <c r="N158" s="180"/>
      <c r="O158" s="180"/>
    </row>
    <row r="159" spans="8:15" s="179" customFormat="1" x14ac:dyDescent="0.2">
      <c r="H159" s="180"/>
      <c r="I159" s="180"/>
      <c r="J159" s="205"/>
      <c r="K159" s="205"/>
      <c r="L159" s="181"/>
      <c r="M159" s="180"/>
      <c r="N159" s="180"/>
      <c r="O159" s="180"/>
    </row>
    <row r="160" spans="8:15" s="179" customFormat="1" x14ac:dyDescent="0.2">
      <c r="H160" s="180"/>
      <c r="I160" s="180"/>
      <c r="J160" s="205"/>
      <c r="K160" s="205"/>
      <c r="L160" s="181"/>
      <c r="M160" s="180"/>
      <c r="N160" s="180"/>
      <c r="O160" s="180"/>
    </row>
    <row r="161" spans="8:15" s="179" customFormat="1" x14ac:dyDescent="0.2">
      <c r="H161" s="180"/>
      <c r="I161" s="180"/>
      <c r="J161" s="205"/>
      <c r="K161" s="205"/>
      <c r="L161" s="181"/>
      <c r="M161" s="180"/>
      <c r="N161" s="180"/>
      <c r="O161" s="180"/>
    </row>
    <row r="162" spans="8:15" s="179" customFormat="1" x14ac:dyDescent="0.2">
      <c r="H162" s="180"/>
      <c r="I162" s="180"/>
      <c r="J162" s="205"/>
      <c r="K162" s="205"/>
      <c r="L162" s="181"/>
      <c r="M162" s="180"/>
      <c r="N162" s="180"/>
      <c r="O162" s="180"/>
    </row>
    <row r="163" spans="8:15" s="179" customFormat="1" x14ac:dyDescent="0.2">
      <c r="H163" s="180"/>
      <c r="I163" s="180"/>
      <c r="J163" s="205"/>
      <c r="K163" s="205"/>
      <c r="L163" s="181"/>
      <c r="M163" s="180"/>
      <c r="N163" s="180"/>
      <c r="O163" s="180"/>
    </row>
    <row r="164" spans="8:15" s="179" customFormat="1" x14ac:dyDescent="0.2">
      <c r="H164" s="180"/>
      <c r="I164" s="180"/>
      <c r="J164" s="205"/>
      <c r="K164" s="205"/>
      <c r="L164" s="181"/>
      <c r="M164" s="180"/>
      <c r="N164" s="180"/>
      <c r="O164" s="180"/>
    </row>
    <row r="165" spans="8:15" s="179" customFormat="1" x14ac:dyDescent="0.2">
      <c r="H165" s="180"/>
      <c r="I165" s="180"/>
      <c r="J165" s="205"/>
      <c r="K165" s="205"/>
      <c r="L165" s="181"/>
      <c r="M165" s="180"/>
      <c r="N165" s="180"/>
      <c r="O165" s="180"/>
    </row>
    <row r="166" spans="8:15" s="179" customFormat="1" x14ac:dyDescent="0.2">
      <c r="H166" s="180"/>
      <c r="I166" s="180"/>
      <c r="J166" s="205"/>
      <c r="K166" s="205"/>
      <c r="L166" s="181"/>
      <c r="M166" s="180"/>
      <c r="N166" s="180"/>
      <c r="O166" s="180"/>
    </row>
    <row r="167" spans="8:15" s="179" customFormat="1" x14ac:dyDescent="0.2">
      <c r="H167" s="180"/>
      <c r="I167" s="180"/>
      <c r="J167" s="205"/>
      <c r="K167" s="205"/>
      <c r="L167" s="181"/>
      <c r="M167" s="180"/>
      <c r="N167" s="180"/>
      <c r="O167" s="180"/>
    </row>
    <row r="168" spans="8:15" s="179" customFormat="1" x14ac:dyDescent="0.2">
      <c r="H168" s="180"/>
      <c r="I168" s="180"/>
      <c r="J168" s="205"/>
      <c r="K168" s="205"/>
      <c r="L168" s="181"/>
      <c r="M168" s="180"/>
      <c r="N168" s="180"/>
      <c r="O168" s="180"/>
    </row>
    <row r="169" spans="8:15" s="179" customFormat="1" x14ac:dyDescent="0.2">
      <c r="H169" s="180"/>
      <c r="I169" s="180"/>
      <c r="J169" s="205"/>
      <c r="K169" s="205"/>
      <c r="L169" s="181"/>
      <c r="M169" s="180"/>
      <c r="N169" s="180"/>
      <c r="O169" s="180"/>
    </row>
    <row r="170" spans="8:15" s="179" customFormat="1" x14ac:dyDescent="0.2">
      <c r="H170" s="180"/>
      <c r="I170" s="180"/>
      <c r="J170" s="205"/>
      <c r="K170" s="205"/>
      <c r="L170" s="181"/>
      <c r="M170" s="180"/>
      <c r="N170" s="180"/>
      <c r="O170" s="180"/>
    </row>
    <row r="171" spans="8:15" s="179" customFormat="1" x14ac:dyDescent="0.2">
      <c r="H171" s="180"/>
      <c r="I171" s="180"/>
      <c r="J171" s="205"/>
      <c r="K171" s="205"/>
      <c r="L171" s="181"/>
      <c r="M171" s="180"/>
      <c r="N171" s="180"/>
      <c r="O171" s="180"/>
    </row>
    <row r="172" spans="8:15" s="179" customFormat="1" x14ac:dyDescent="0.2">
      <c r="H172" s="180"/>
      <c r="I172" s="180"/>
      <c r="J172" s="205"/>
      <c r="K172" s="205"/>
      <c r="L172" s="181"/>
      <c r="M172" s="180"/>
      <c r="N172" s="180"/>
      <c r="O172" s="180"/>
    </row>
    <row r="173" spans="8:15" s="179" customFormat="1" x14ac:dyDescent="0.2">
      <c r="H173" s="180"/>
      <c r="I173" s="180"/>
      <c r="J173" s="205"/>
      <c r="K173" s="205"/>
      <c r="L173" s="181"/>
      <c r="M173" s="180"/>
      <c r="N173" s="180"/>
      <c r="O173" s="180"/>
    </row>
    <row r="174" spans="8:15" s="179" customFormat="1" x14ac:dyDescent="0.2">
      <c r="H174" s="180"/>
      <c r="I174" s="180"/>
      <c r="J174" s="205"/>
      <c r="K174" s="205"/>
      <c r="L174" s="181"/>
      <c r="M174" s="180"/>
      <c r="N174" s="180"/>
      <c r="O174" s="180"/>
    </row>
    <row r="175" spans="8:15" s="179" customFormat="1" x14ac:dyDescent="0.2">
      <c r="H175" s="180"/>
      <c r="I175" s="180"/>
      <c r="J175" s="205"/>
      <c r="K175" s="205"/>
      <c r="L175" s="181"/>
      <c r="M175" s="180"/>
      <c r="N175" s="180"/>
      <c r="O175" s="180"/>
    </row>
    <row r="176" spans="8:15" s="179" customFormat="1" x14ac:dyDescent="0.2">
      <c r="H176" s="180"/>
      <c r="I176" s="180"/>
      <c r="J176" s="205"/>
      <c r="K176" s="205"/>
      <c r="L176" s="181"/>
      <c r="M176" s="180"/>
      <c r="N176" s="180"/>
      <c r="O176" s="180"/>
    </row>
    <row r="177" spans="8:15" s="179" customFormat="1" x14ac:dyDescent="0.2">
      <c r="H177" s="180"/>
      <c r="I177" s="180"/>
      <c r="J177" s="205"/>
      <c r="K177" s="205"/>
      <c r="L177" s="181"/>
      <c r="M177" s="180"/>
      <c r="N177" s="180"/>
      <c r="O177" s="180"/>
    </row>
    <row r="178" spans="8:15" s="179" customFormat="1" x14ac:dyDescent="0.2">
      <c r="H178" s="180"/>
      <c r="I178" s="180"/>
      <c r="J178" s="205"/>
      <c r="K178" s="205"/>
      <c r="L178" s="181"/>
      <c r="M178" s="180"/>
      <c r="N178" s="180"/>
      <c r="O178" s="180"/>
    </row>
    <row r="179" spans="8:15" s="179" customFormat="1" x14ac:dyDescent="0.2">
      <c r="H179" s="180"/>
      <c r="I179" s="180"/>
      <c r="J179" s="205"/>
      <c r="K179" s="205"/>
      <c r="L179" s="181"/>
      <c r="M179" s="180"/>
      <c r="N179" s="180"/>
      <c r="O179" s="180"/>
    </row>
    <row r="180" spans="8:15" s="179" customFormat="1" x14ac:dyDescent="0.2">
      <c r="H180" s="180"/>
      <c r="I180" s="180"/>
      <c r="J180" s="205"/>
      <c r="K180" s="205"/>
      <c r="L180" s="181"/>
      <c r="M180" s="180"/>
      <c r="N180" s="180"/>
      <c r="O180" s="180"/>
    </row>
    <row r="181" spans="8:15" s="179" customFormat="1" x14ac:dyDescent="0.2">
      <c r="H181" s="180"/>
      <c r="I181" s="180"/>
      <c r="J181" s="205"/>
      <c r="K181" s="205"/>
      <c r="L181" s="181"/>
      <c r="M181" s="180"/>
      <c r="N181" s="180"/>
      <c r="O181" s="180"/>
    </row>
    <row r="182" spans="8:15" s="179" customFormat="1" x14ac:dyDescent="0.2">
      <c r="H182" s="180"/>
      <c r="I182" s="180"/>
      <c r="J182" s="205"/>
      <c r="K182" s="205"/>
      <c r="L182" s="181"/>
      <c r="M182" s="180"/>
      <c r="N182" s="180"/>
      <c r="O182" s="180"/>
    </row>
    <row r="183" spans="8:15" s="179" customFormat="1" x14ac:dyDescent="0.2">
      <c r="H183" s="180"/>
      <c r="I183" s="180"/>
      <c r="J183" s="205"/>
      <c r="K183" s="205"/>
      <c r="L183" s="181"/>
      <c r="M183" s="180"/>
      <c r="N183" s="180"/>
      <c r="O183" s="180"/>
    </row>
    <row r="184" spans="8:15" s="179" customFormat="1" x14ac:dyDescent="0.2">
      <c r="H184" s="180"/>
      <c r="I184" s="180"/>
      <c r="J184" s="205"/>
      <c r="K184" s="205"/>
      <c r="L184" s="181"/>
      <c r="M184" s="180"/>
      <c r="N184" s="180"/>
      <c r="O184" s="180"/>
    </row>
    <row r="185" spans="8:15" s="179" customFormat="1" x14ac:dyDescent="0.2">
      <c r="H185" s="180"/>
      <c r="I185" s="180"/>
      <c r="J185" s="205"/>
      <c r="K185" s="205"/>
      <c r="L185" s="181"/>
      <c r="M185" s="180"/>
      <c r="N185" s="180"/>
      <c r="O185" s="180"/>
    </row>
    <row r="186" spans="8:15" s="179" customFormat="1" x14ac:dyDescent="0.2">
      <c r="H186" s="180"/>
      <c r="I186" s="180"/>
      <c r="J186" s="205"/>
      <c r="K186" s="205"/>
      <c r="L186" s="181"/>
      <c r="M186" s="180"/>
      <c r="N186" s="180"/>
      <c r="O186" s="180"/>
    </row>
    <row r="187" spans="8:15" s="179" customFormat="1" x14ac:dyDescent="0.2">
      <c r="H187" s="180"/>
      <c r="I187" s="180"/>
      <c r="J187" s="205"/>
      <c r="K187" s="205"/>
      <c r="L187" s="181"/>
      <c r="M187" s="180"/>
      <c r="N187" s="180"/>
      <c r="O187" s="180"/>
    </row>
    <row r="188" spans="8:15" s="179" customFormat="1" x14ac:dyDescent="0.2">
      <c r="H188" s="180"/>
      <c r="I188" s="180"/>
      <c r="J188" s="205"/>
      <c r="K188" s="205"/>
      <c r="L188" s="181"/>
      <c r="M188" s="180"/>
      <c r="N188" s="180"/>
      <c r="O188" s="180"/>
    </row>
    <row r="189" spans="8:15" s="179" customFormat="1" x14ac:dyDescent="0.2">
      <c r="H189" s="180"/>
      <c r="I189" s="180"/>
      <c r="J189" s="205"/>
      <c r="K189" s="205"/>
      <c r="L189" s="181"/>
      <c r="M189" s="180"/>
      <c r="N189" s="180"/>
      <c r="O189" s="180"/>
    </row>
    <row r="190" spans="8:15" s="179" customFormat="1" x14ac:dyDescent="0.2">
      <c r="H190" s="180"/>
      <c r="I190" s="180"/>
      <c r="J190" s="205"/>
      <c r="K190" s="205"/>
      <c r="L190" s="181"/>
      <c r="M190" s="180"/>
      <c r="N190" s="180"/>
      <c r="O190" s="180"/>
    </row>
    <row r="191" spans="8:15" s="179" customFormat="1" x14ac:dyDescent="0.2">
      <c r="H191" s="180"/>
      <c r="I191" s="180"/>
      <c r="J191" s="205"/>
      <c r="K191" s="205"/>
      <c r="L191" s="181"/>
      <c r="M191" s="180"/>
      <c r="N191" s="180"/>
      <c r="O191" s="180"/>
    </row>
    <row r="192" spans="8:15" s="179" customFormat="1" x14ac:dyDescent="0.2">
      <c r="H192" s="180"/>
      <c r="I192" s="180"/>
      <c r="J192" s="205"/>
      <c r="K192" s="205"/>
      <c r="L192" s="181"/>
      <c r="M192" s="180"/>
      <c r="N192" s="180"/>
      <c r="O192" s="180"/>
    </row>
    <row r="193" spans="8:15" s="179" customFormat="1" x14ac:dyDescent="0.2">
      <c r="H193" s="180"/>
      <c r="I193" s="180"/>
      <c r="J193" s="205"/>
      <c r="K193" s="205"/>
      <c r="L193" s="181"/>
      <c r="M193" s="180"/>
      <c r="N193" s="180"/>
      <c r="O193" s="180"/>
    </row>
    <row r="194" spans="8:15" s="179" customFormat="1" x14ac:dyDescent="0.2">
      <c r="H194" s="180"/>
      <c r="I194" s="180"/>
      <c r="J194" s="205"/>
      <c r="K194" s="205"/>
      <c r="L194" s="181"/>
      <c r="M194" s="180"/>
      <c r="N194" s="180"/>
      <c r="O194" s="180"/>
    </row>
    <row r="195" spans="8:15" s="179" customFormat="1" x14ac:dyDescent="0.2">
      <c r="H195" s="180"/>
      <c r="I195" s="180"/>
      <c r="J195" s="205"/>
      <c r="K195" s="205"/>
      <c r="L195" s="181"/>
      <c r="M195" s="180"/>
      <c r="N195" s="180"/>
      <c r="O195" s="180"/>
    </row>
    <row r="196" spans="8:15" s="179" customFormat="1" x14ac:dyDescent="0.2">
      <c r="H196" s="180"/>
      <c r="I196" s="180"/>
      <c r="J196" s="205"/>
      <c r="K196" s="205"/>
      <c r="L196" s="181"/>
      <c r="M196" s="180"/>
      <c r="N196" s="180"/>
      <c r="O196" s="180"/>
    </row>
    <row r="197" spans="8:15" s="179" customFormat="1" x14ac:dyDescent="0.2">
      <c r="H197" s="180"/>
      <c r="I197" s="180"/>
      <c r="J197" s="205"/>
      <c r="K197" s="205"/>
      <c r="L197" s="181"/>
      <c r="M197" s="180"/>
      <c r="N197" s="180"/>
      <c r="O197" s="180"/>
    </row>
    <row r="198" spans="8:15" s="179" customFormat="1" x14ac:dyDescent="0.2">
      <c r="H198" s="180"/>
      <c r="I198" s="180"/>
      <c r="J198" s="205"/>
      <c r="K198" s="205"/>
      <c r="L198" s="181"/>
      <c r="M198" s="180"/>
      <c r="N198" s="180"/>
      <c r="O198" s="180"/>
    </row>
    <row r="199" spans="8:15" s="179" customFormat="1" x14ac:dyDescent="0.2">
      <c r="H199" s="180"/>
      <c r="I199" s="180"/>
      <c r="J199" s="205"/>
      <c r="K199" s="205"/>
      <c r="L199" s="181"/>
      <c r="M199" s="180"/>
      <c r="N199" s="180"/>
      <c r="O199" s="180"/>
    </row>
    <row r="200" spans="8:15" s="179" customFormat="1" x14ac:dyDescent="0.2">
      <c r="H200" s="180"/>
      <c r="I200" s="180"/>
      <c r="J200" s="205"/>
      <c r="K200" s="205"/>
      <c r="L200" s="181"/>
      <c r="M200" s="180"/>
      <c r="N200" s="180"/>
      <c r="O200" s="180"/>
    </row>
    <row r="201" spans="8:15" s="179" customFormat="1" x14ac:dyDescent="0.2">
      <c r="H201" s="180"/>
      <c r="I201" s="180"/>
      <c r="J201" s="205"/>
      <c r="K201" s="205"/>
      <c r="L201" s="181"/>
      <c r="M201" s="180"/>
      <c r="N201" s="180"/>
      <c r="O201" s="180"/>
    </row>
    <row r="202" spans="8:15" s="179" customFormat="1" x14ac:dyDescent="0.2">
      <c r="H202" s="180"/>
      <c r="I202" s="180"/>
      <c r="J202" s="205"/>
      <c r="K202" s="205"/>
      <c r="L202" s="181"/>
      <c r="M202" s="180"/>
      <c r="N202" s="180"/>
      <c r="O202" s="180"/>
    </row>
    <row r="203" spans="8:15" s="179" customFormat="1" x14ac:dyDescent="0.2">
      <c r="H203" s="180"/>
      <c r="I203" s="180"/>
      <c r="J203" s="205"/>
      <c r="K203" s="205"/>
      <c r="L203" s="181"/>
      <c r="M203" s="180"/>
      <c r="N203" s="180"/>
      <c r="O203" s="180"/>
    </row>
    <row r="204" spans="8:15" s="179" customFormat="1" x14ac:dyDescent="0.2">
      <c r="H204" s="180"/>
      <c r="I204" s="180"/>
      <c r="J204" s="205"/>
      <c r="K204" s="205"/>
      <c r="L204" s="181"/>
      <c r="M204" s="180"/>
      <c r="N204" s="180"/>
      <c r="O204" s="180"/>
    </row>
    <row r="205" spans="8:15" s="179" customFormat="1" x14ac:dyDescent="0.2">
      <c r="H205" s="180"/>
      <c r="I205" s="180"/>
      <c r="J205" s="205"/>
      <c r="K205" s="205"/>
      <c r="L205" s="181"/>
      <c r="M205" s="180"/>
      <c r="N205" s="180"/>
      <c r="O205" s="180"/>
    </row>
    <row r="206" spans="8:15" s="179" customFormat="1" x14ac:dyDescent="0.2">
      <c r="H206" s="180"/>
      <c r="I206" s="180"/>
      <c r="J206" s="205"/>
      <c r="K206" s="205"/>
      <c r="L206" s="181"/>
      <c r="M206" s="180"/>
      <c r="N206" s="180"/>
      <c r="O206" s="180"/>
    </row>
    <row r="207" spans="8:15" s="179" customFormat="1" x14ac:dyDescent="0.2">
      <c r="H207" s="180"/>
      <c r="I207" s="180"/>
      <c r="J207" s="205"/>
      <c r="K207" s="205"/>
      <c r="L207" s="181"/>
      <c r="M207" s="180"/>
      <c r="N207" s="180"/>
      <c r="O207" s="180"/>
    </row>
    <row r="208" spans="8:15" s="179" customFormat="1" x14ac:dyDescent="0.2">
      <c r="H208" s="180"/>
      <c r="I208" s="180"/>
      <c r="J208" s="205"/>
      <c r="K208" s="205"/>
      <c r="L208" s="181"/>
      <c r="M208" s="180"/>
      <c r="N208" s="180"/>
      <c r="O208" s="180"/>
    </row>
    <row r="209" spans="8:15" s="179" customFormat="1" x14ac:dyDescent="0.2">
      <c r="H209" s="180"/>
      <c r="I209" s="180"/>
      <c r="J209" s="205"/>
      <c r="K209" s="205"/>
      <c r="L209" s="181"/>
      <c r="M209" s="180"/>
      <c r="N209" s="180"/>
      <c r="O209" s="180"/>
    </row>
    <row r="210" spans="8:15" s="179" customFormat="1" x14ac:dyDescent="0.2">
      <c r="H210" s="180"/>
      <c r="I210" s="180"/>
      <c r="J210" s="205"/>
      <c r="K210" s="205"/>
      <c r="L210" s="181"/>
      <c r="M210" s="180"/>
      <c r="N210" s="180"/>
      <c r="O210" s="180"/>
    </row>
    <row r="211" spans="8:15" s="179" customFormat="1" x14ac:dyDescent="0.2">
      <c r="H211" s="180"/>
      <c r="I211" s="180"/>
      <c r="J211" s="205"/>
      <c r="K211" s="205"/>
      <c r="L211" s="181"/>
      <c r="M211" s="180"/>
      <c r="N211" s="180"/>
      <c r="O211" s="180"/>
    </row>
    <row r="212" spans="8:15" s="179" customFormat="1" x14ac:dyDescent="0.2">
      <c r="H212" s="180"/>
      <c r="I212" s="180"/>
      <c r="J212" s="205"/>
      <c r="K212" s="205"/>
      <c r="L212" s="181"/>
      <c r="M212" s="180"/>
      <c r="N212" s="180"/>
      <c r="O212" s="180"/>
    </row>
    <row r="213" spans="8:15" s="179" customFormat="1" x14ac:dyDescent="0.2">
      <c r="H213" s="180"/>
      <c r="I213" s="180"/>
      <c r="J213" s="205"/>
      <c r="K213" s="205"/>
      <c r="L213" s="181"/>
      <c r="M213" s="180"/>
      <c r="N213" s="180"/>
      <c r="O213" s="180"/>
    </row>
    <row r="214" spans="8:15" s="179" customFormat="1" x14ac:dyDescent="0.2">
      <c r="H214" s="180"/>
      <c r="I214" s="180"/>
      <c r="J214" s="205"/>
      <c r="K214" s="205"/>
      <c r="L214" s="181"/>
      <c r="M214" s="180"/>
      <c r="N214" s="180"/>
      <c r="O214" s="180"/>
    </row>
    <row r="215" spans="8:15" s="179" customFormat="1" x14ac:dyDescent="0.2">
      <c r="H215" s="180"/>
      <c r="I215" s="180"/>
      <c r="J215" s="205"/>
      <c r="K215" s="205"/>
      <c r="L215" s="181"/>
      <c r="M215" s="180"/>
      <c r="N215" s="180"/>
      <c r="O215" s="180"/>
    </row>
    <row r="216" spans="8:15" s="179" customFormat="1" x14ac:dyDescent="0.2">
      <c r="H216" s="180"/>
      <c r="I216" s="180"/>
      <c r="J216" s="205"/>
      <c r="K216" s="205"/>
      <c r="L216" s="181"/>
      <c r="M216" s="180"/>
      <c r="N216" s="180"/>
      <c r="O216" s="180"/>
    </row>
    <row r="217" spans="8:15" s="179" customFormat="1" x14ac:dyDescent="0.2">
      <c r="H217" s="180"/>
      <c r="I217" s="180"/>
      <c r="J217" s="205"/>
      <c r="K217" s="205"/>
      <c r="L217" s="181"/>
      <c r="M217" s="180"/>
      <c r="N217" s="180"/>
      <c r="O217" s="180"/>
    </row>
    <row r="218" spans="8:15" s="179" customFormat="1" x14ac:dyDescent="0.2">
      <c r="H218" s="180"/>
      <c r="I218" s="180"/>
      <c r="J218" s="205"/>
      <c r="K218" s="205"/>
      <c r="L218" s="181"/>
      <c r="M218" s="180"/>
      <c r="N218" s="180"/>
      <c r="O218" s="180"/>
    </row>
    <row r="219" spans="8:15" s="179" customFormat="1" x14ac:dyDescent="0.2">
      <c r="H219" s="180"/>
      <c r="I219" s="180"/>
      <c r="J219" s="205"/>
      <c r="K219" s="205"/>
      <c r="L219" s="181"/>
      <c r="M219" s="180"/>
      <c r="N219" s="180"/>
      <c r="O219" s="180"/>
    </row>
    <row r="220" spans="8:15" s="179" customFormat="1" x14ac:dyDescent="0.2">
      <c r="H220" s="180"/>
      <c r="I220" s="180"/>
      <c r="J220" s="205"/>
      <c r="K220" s="205"/>
      <c r="L220" s="181"/>
      <c r="M220" s="180"/>
      <c r="N220" s="180"/>
      <c r="O220" s="180"/>
    </row>
    <row r="221" spans="8:15" s="179" customFormat="1" x14ac:dyDescent="0.2">
      <c r="H221" s="180"/>
      <c r="I221" s="180"/>
      <c r="J221" s="205"/>
      <c r="K221" s="205"/>
      <c r="L221" s="181"/>
      <c r="M221" s="180"/>
      <c r="N221" s="180"/>
      <c r="O221" s="180"/>
    </row>
    <row r="222" spans="8:15" s="179" customFormat="1" x14ac:dyDescent="0.2">
      <c r="H222" s="180"/>
      <c r="I222" s="180"/>
      <c r="J222" s="205"/>
      <c r="K222" s="205"/>
      <c r="L222" s="181"/>
      <c r="M222" s="180"/>
      <c r="N222" s="180"/>
      <c r="O222" s="180"/>
    </row>
    <row r="223" spans="8:15" s="179" customFormat="1" x14ac:dyDescent="0.2">
      <c r="H223" s="180"/>
      <c r="I223" s="180"/>
      <c r="J223" s="205"/>
      <c r="K223" s="205"/>
      <c r="L223" s="181"/>
      <c r="M223" s="180"/>
      <c r="N223" s="180"/>
      <c r="O223" s="180"/>
    </row>
    <row r="224" spans="8:15" s="179" customFormat="1" x14ac:dyDescent="0.2">
      <c r="H224" s="180"/>
      <c r="I224" s="180"/>
      <c r="J224" s="205"/>
      <c r="K224" s="205"/>
      <c r="L224" s="181"/>
      <c r="M224" s="180"/>
      <c r="N224" s="180"/>
      <c r="O224" s="180"/>
    </row>
    <row r="225" spans="8:15" s="179" customFormat="1" x14ac:dyDescent="0.2">
      <c r="H225" s="180"/>
      <c r="I225" s="180"/>
      <c r="J225" s="205"/>
      <c r="K225" s="205"/>
      <c r="L225" s="181"/>
      <c r="M225" s="180"/>
      <c r="N225" s="180"/>
      <c r="O225" s="180"/>
    </row>
    <row r="226" spans="8:15" s="179" customFormat="1" x14ac:dyDescent="0.2">
      <c r="H226" s="180"/>
      <c r="I226" s="180"/>
      <c r="J226" s="205"/>
      <c r="K226" s="205"/>
      <c r="L226" s="181"/>
      <c r="M226" s="180"/>
      <c r="N226" s="180"/>
      <c r="O226" s="180"/>
    </row>
    <row r="227" spans="8:15" s="179" customFormat="1" x14ac:dyDescent="0.2">
      <c r="H227" s="180"/>
      <c r="I227" s="180"/>
      <c r="J227" s="205"/>
      <c r="K227" s="205"/>
      <c r="L227" s="181"/>
      <c r="M227" s="180"/>
      <c r="N227" s="180"/>
      <c r="O227" s="180"/>
    </row>
    <row r="228" spans="8:15" s="179" customFormat="1" x14ac:dyDescent="0.2">
      <c r="H228" s="180"/>
      <c r="I228" s="180"/>
      <c r="J228" s="205"/>
      <c r="K228" s="205"/>
      <c r="L228" s="181"/>
      <c r="M228" s="180"/>
      <c r="N228" s="180"/>
      <c r="O228" s="180"/>
    </row>
    <row r="229" spans="8:15" s="179" customFormat="1" x14ac:dyDescent="0.2">
      <c r="H229" s="180"/>
      <c r="I229" s="180"/>
      <c r="J229" s="205"/>
      <c r="K229" s="205"/>
      <c r="L229" s="181"/>
      <c r="M229" s="180"/>
      <c r="N229" s="180"/>
      <c r="O229" s="180"/>
    </row>
    <row r="230" spans="8:15" s="179" customFormat="1" x14ac:dyDescent="0.2">
      <c r="H230" s="180"/>
      <c r="I230" s="180"/>
      <c r="J230" s="205"/>
      <c r="K230" s="205"/>
      <c r="L230" s="181"/>
      <c r="M230" s="180"/>
      <c r="N230" s="180"/>
      <c r="O230" s="180"/>
    </row>
    <row r="231" spans="8:15" s="179" customFormat="1" x14ac:dyDescent="0.2">
      <c r="H231" s="180"/>
      <c r="I231" s="180"/>
      <c r="J231" s="205"/>
      <c r="K231" s="205"/>
      <c r="L231" s="181"/>
      <c r="M231" s="180"/>
      <c r="N231" s="180"/>
      <c r="O231" s="180"/>
    </row>
    <row r="232" spans="8:15" s="179" customFormat="1" x14ac:dyDescent="0.2">
      <c r="H232" s="180"/>
      <c r="I232" s="180"/>
      <c r="J232" s="205"/>
      <c r="K232" s="205"/>
      <c r="L232" s="181"/>
      <c r="M232" s="180"/>
      <c r="N232" s="180"/>
      <c r="O232" s="180"/>
    </row>
    <row r="233" spans="8:15" s="179" customFormat="1" x14ac:dyDescent="0.2">
      <c r="H233" s="180"/>
      <c r="I233" s="180"/>
      <c r="J233" s="205"/>
      <c r="K233" s="205"/>
      <c r="L233" s="181"/>
      <c r="M233" s="180"/>
      <c r="N233" s="180"/>
      <c r="O233" s="180"/>
    </row>
    <row r="234" spans="8:15" s="179" customFormat="1" x14ac:dyDescent="0.2">
      <c r="H234" s="180"/>
      <c r="I234" s="180"/>
      <c r="J234" s="205"/>
      <c r="K234" s="205"/>
      <c r="L234" s="181"/>
      <c r="M234" s="180"/>
      <c r="N234" s="180"/>
      <c r="O234" s="180"/>
    </row>
    <row r="235" spans="8:15" s="179" customFormat="1" x14ac:dyDescent="0.2">
      <c r="H235" s="180"/>
      <c r="I235" s="180"/>
      <c r="J235" s="205"/>
      <c r="K235" s="205"/>
      <c r="L235" s="181"/>
      <c r="M235" s="180"/>
      <c r="N235" s="180"/>
      <c r="O235" s="180"/>
    </row>
    <row r="236" spans="8:15" s="179" customFormat="1" x14ac:dyDescent="0.2">
      <c r="H236" s="180"/>
      <c r="I236" s="180"/>
      <c r="J236" s="205"/>
      <c r="K236" s="205"/>
      <c r="L236" s="181"/>
      <c r="M236" s="180"/>
      <c r="N236" s="180"/>
      <c r="O236" s="180"/>
    </row>
    <row r="237" spans="8:15" s="179" customFormat="1" x14ac:dyDescent="0.2">
      <c r="H237" s="180"/>
      <c r="I237" s="180"/>
      <c r="J237" s="205"/>
      <c r="K237" s="205"/>
      <c r="L237" s="181"/>
      <c r="M237" s="180"/>
      <c r="N237" s="180"/>
      <c r="O237" s="180"/>
    </row>
    <row r="238" spans="8:15" s="179" customFormat="1" x14ac:dyDescent="0.2">
      <c r="H238" s="180"/>
      <c r="I238" s="180"/>
      <c r="J238" s="205"/>
      <c r="K238" s="205"/>
      <c r="L238" s="181"/>
      <c r="M238" s="180"/>
      <c r="N238" s="180"/>
      <c r="O238" s="180"/>
    </row>
    <row r="239" spans="8:15" s="179" customFormat="1" x14ac:dyDescent="0.2">
      <c r="H239" s="180"/>
      <c r="I239" s="180"/>
      <c r="J239" s="205"/>
      <c r="K239" s="205"/>
      <c r="L239" s="181"/>
      <c r="M239" s="180"/>
      <c r="N239" s="180"/>
      <c r="O239" s="180"/>
    </row>
    <row r="240" spans="8:15" s="179" customFormat="1" x14ac:dyDescent="0.2">
      <c r="H240" s="180"/>
      <c r="I240" s="180"/>
      <c r="J240" s="205"/>
      <c r="K240" s="205"/>
      <c r="L240" s="181"/>
      <c r="M240" s="180"/>
      <c r="N240" s="180"/>
      <c r="O240" s="180"/>
    </row>
    <row r="241" spans="8:15" s="179" customFormat="1" x14ac:dyDescent="0.2">
      <c r="H241" s="180"/>
      <c r="I241" s="180"/>
      <c r="J241" s="205"/>
      <c r="K241" s="205"/>
      <c r="L241" s="181"/>
      <c r="M241" s="180"/>
      <c r="N241" s="180"/>
      <c r="O241" s="180"/>
    </row>
    <row r="242" spans="8:15" s="179" customFormat="1" x14ac:dyDescent="0.2">
      <c r="H242" s="180"/>
      <c r="I242" s="180"/>
      <c r="J242" s="205"/>
      <c r="K242" s="205"/>
      <c r="L242" s="181"/>
      <c r="M242" s="180"/>
      <c r="N242" s="180"/>
      <c r="O242" s="180"/>
    </row>
    <row r="243" spans="8:15" s="179" customFormat="1" x14ac:dyDescent="0.2">
      <c r="H243" s="180"/>
      <c r="I243" s="180"/>
      <c r="J243" s="205"/>
      <c r="K243" s="205"/>
      <c r="L243" s="181"/>
      <c r="M243" s="180"/>
      <c r="N243" s="180"/>
      <c r="O243" s="180"/>
    </row>
    <row r="244" spans="8:15" s="179" customFormat="1" x14ac:dyDescent="0.2">
      <c r="H244" s="180"/>
      <c r="I244" s="180"/>
      <c r="J244" s="205"/>
      <c r="K244" s="205"/>
      <c r="L244" s="181"/>
      <c r="M244" s="180"/>
      <c r="N244" s="180"/>
      <c r="O244" s="180"/>
    </row>
    <row r="245" spans="8:15" s="179" customFormat="1" x14ac:dyDescent="0.2">
      <c r="H245" s="180"/>
      <c r="I245" s="180"/>
      <c r="J245" s="205"/>
      <c r="K245" s="205"/>
      <c r="L245" s="181"/>
      <c r="M245" s="180"/>
      <c r="N245" s="180"/>
      <c r="O245" s="180"/>
    </row>
    <row r="246" spans="8:15" s="179" customFormat="1" x14ac:dyDescent="0.2">
      <c r="H246" s="180"/>
      <c r="I246" s="180"/>
      <c r="J246" s="205"/>
      <c r="K246" s="205"/>
      <c r="L246" s="181"/>
      <c r="M246" s="180"/>
      <c r="N246" s="180"/>
      <c r="O246" s="180"/>
    </row>
    <row r="247" spans="8:15" s="179" customFormat="1" x14ac:dyDescent="0.2">
      <c r="H247" s="180"/>
      <c r="I247" s="180"/>
      <c r="J247" s="205"/>
      <c r="K247" s="205"/>
      <c r="L247" s="181"/>
      <c r="M247" s="180"/>
      <c r="N247" s="180"/>
      <c r="O247" s="180"/>
    </row>
    <row r="248" spans="8:15" s="179" customFormat="1" x14ac:dyDescent="0.2">
      <c r="H248" s="180"/>
      <c r="I248" s="180"/>
      <c r="J248" s="205"/>
      <c r="K248" s="205"/>
      <c r="L248" s="181"/>
      <c r="M248" s="180"/>
      <c r="N248" s="180"/>
      <c r="O248" s="180"/>
    </row>
    <row r="249" spans="8:15" s="179" customFormat="1" x14ac:dyDescent="0.2">
      <c r="H249" s="180"/>
      <c r="I249" s="180"/>
      <c r="J249" s="205"/>
      <c r="K249" s="205"/>
      <c r="L249" s="181"/>
      <c r="M249" s="180"/>
      <c r="N249" s="180"/>
      <c r="O249" s="180"/>
    </row>
    <row r="250" spans="8:15" s="179" customFormat="1" x14ac:dyDescent="0.2">
      <c r="H250" s="180"/>
      <c r="I250" s="180"/>
      <c r="J250" s="205"/>
      <c r="K250" s="205"/>
      <c r="L250" s="181"/>
      <c r="M250" s="180"/>
      <c r="N250" s="180"/>
      <c r="O250" s="180"/>
    </row>
    <row r="251" spans="8:15" s="179" customFormat="1" x14ac:dyDescent="0.2">
      <c r="H251" s="180"/>
      <c r="I251" s="180"/>
      <c r="J251" s="205"/>
      <c r="K251" s="205"/>
      <c r="L251" s="181"/>
      <c r="M251" s="180"/>
      <c r="N251" s="180"/>
      <c r="O251" s="180"/>
    </row>
    <row r="252" spans="8:15" s="179" customFormat="1" x14ac:dyDescent="0.2">
      <c r="H252" s="180"/>
      <c r="I252" s="180"/>
      <c r="J252" s="205"/>
      <c r="K252" s="205"/>
      <c r="L252" s="181"/>
      <c r="M252" s="180"/>
      <c r="N252" s="180"/>
      <c r="O252" s="180"/>
    </row>
    <row r="253" spans="8:15" s="179" customFormat="1" x14ac:dyDescent="0.2">
      <c r="H253" s="180"/>
      <c r="I253" s="180"/>
      <c r="J253" s="205"/>
      <c r="K253" s="205"/>
      <c r="L253" s="181"/>
      <c r="M253" s="180"/>
      <c r="N253" s="180"/>
      <c r="O253" s="180"/>
    </row>
    <row r="254" spans="8:15" s="179" customFormat="1" x14ac:dyDescent="0.2">
      <c r="H254" s="180"/>
      <c r="I254" s="180"/>
      <c r="J254" s="205"/>
      <c r="K254" s="205"/>
      <c r="L254" s="181"/>
      <c r="M254" s="180"/>
      <c r="N254" s="180"/>
      <c r="O254" s="180"/>
    </row>
    <row r="255" spans="8:15" s="179" customFormat="1" x14ac:dyDescent="0.2">
      <c r="H255" s="180"/>
      <c r="I255" s="180"/>
      <c r="J255" s="205"/>
      <c r="K255" s="205"/>
      <c r="L255" s="181"/>
      <c r="M255" s="180"/>
      <c r="N255" s="180"/>
      <c r="O255" s="180"/>
    </row>
    <row r="256" spans="8:15" s="179" customFormat="1" x14ac:dyDescent="0.2">
      <c r="H256" s="180"/>
      <c r="I256" s="180"/>
      <c r="J256" s="205"/>
      <c r="K256" s="205"/>
      <c r="L256" s="181"/>
      <c r="M256" s="180"/>
      <c r="N256" s="180"/>
      <c r="O256" s="180"/>
    </row>
    <row r="257" spans="8:15" s="179" customFormat="1" x14ac:dyDescent="0.2">
      <c r="H257" s="180"/>
      <c r="I257" s="180"/>
      <c r="J257" s="205"/>
      <c r="K257" s="205"/>
      <c r="L257" s="181"/>
      <c r="M257" s="180"/>
      <c r="N257" s="180"/>
      <c r="O257" s="180"/>
    </row>
    <row r="258" spans="8:15" s="179" customFormat="1" x14ac:dyDescent="0.2">
      <c r="H258" s="180"/>
      <c r="I258" s="180"/>
      <c r="J258" s="205"/>
      <c r="K258" s="205"/>
      <c r="L258" s="181"/>
      <c r="M258" s="180"/>
      <c r="N258" s="180"/>
      <c r="O258" s="180"/>
    </row>
    <row r="259" spans="8:15" s="179" customFormat="1" x14ac:dyDescent="0.2">
      <c r="H259" s="180"/>
      <c r="I259" s="180"/>
      <c r="J259" s="205"/>
      <c r="K259" s="205"/>
      <c r="L259" s="181"/>
      <c r="M259" s="180"/>
      <c r="N259" s="180"/>
      <c r="O259" s="180"/>
    </row>
    <row r="260" spans="8:15" s="179" customFormat="1" x14ac:dyDescent="0.2">
      <c r="H260" s="180"/>
      <c r="I260" s="180"/>
      <c r="J260" s="205"/>
      <c r="K260" s="205"/>
      <c r="L260" s="181"/>
      <c r="M260" s="180"/>
      <c r="N260" s="180"/>
      <c r="O260" s="180"/>
    </row>
    <row r="261" spans="8:15" s="179" customFormat="1" x14ac:dyDescent="0.2">
      <c r="H261" s="180"/>
      <c r="I261" s="180"/>
      <c r="J261" s="205"/>
      <c r="K261" s="205"/>
      <c r="L261" s="181"/>
      <c r="M261" s="180"/>
      <c r="N261" s="180"/>
      <c r="O261" s="180"/>
    </row>
    <row r="262" spans="8:15" s="179" customFormat="1" x14ac:dyDescent="0.2">
      <c r="H262" s="180"/>
      <c r="I262" s="180"/>
      <c r="J262" s="205"/>
      <c r="K262" s="205"/>
      <c r="L262" s="181"/>
      <c r="M262" s="180"/>
      <c r="N262" s="180"/>
      <c r="O262" s="180"/>
    </row>
    <row r="263" spans="8:15" s="179" customFormat="1" x14ac:dyDescent="0.2">
      <c r="H263" s="180"/>
      <c r="I263" s="180"/>
      <c r="J263" s="205"/>
      <c r="K263" s="205"/>
      <c r="L263" s="181"/>
      <c r="M263" s="180"/>
      <c r="N263" s="180"/>
      <c r="O263" s="180"/>
    </row>
    <row r="264" spans="8:15" s="179" customFormat="1" x14ac:dyDescent="0.2">
      <c r="H264" s="180"/>
      <c r="I264" s="180"/>
      <c r="J264" s="205"/>
      <c r="K264" s="205"/>
      <c r="L264" s="181"/>
      <c r="M264" s="180"/>
      <c r="N264" s="180"/>
      <c r="O264" s="180"/>
    </row>
    <row r="265" spans="8:15" s="179" customFormat="1" x14ac:dyDescent="0.2">
      <c r="H265" s="180"/>
      <c r="I265" s="180"/>
      <c r="J265" s="205"/>
      <c r="K265" s="205"/>
      <c r="L265" s="181"/>
      <c r="M265" s="180"/>
      <c r="N265" s="180"/>
      <c r="O265" s="180"/>
    </row>
    <row r="266" spans="8:15" s="179" customFormat="1" x14ac:dyDescent="0.2">
      <c r="H266" s="180"/>
      <c r="I266" s="180"/>
      <c r="J266" s="205"/>
      <c r="K266" s="205"/>
      <c r="L266" s="181"/>
      <c r="M266" s="180"/>
      <c r="N266" s="180"/>
      <c r="O266" s="180"/>
    </row>
    <row r="267" spans="8:15" s="179" customFormat="1" x14ac:dyDescent="0.2">
      <c r="H267" s="180"/>
      <c r="I267" s="180"/>
      <c r="J267" s="205"/>
      <c r="K267" s="205"/>
      <c r="L267" s="181"/>
      <c r="M267" s="180"/>
      <c r="N267" s="180"/>
      <c r="O267" s="180"/>
    </row>
    <row r="268" spans="8:15" s="179" customFormat="1" x14ac:dyDescent="0.2">
      <c r="H268" s="180"/>
      <c r="I268" s="180"/>
      <c r="J268" s="205"/>
      <c r="K268" s="205"/>
      <c r="L268" s="181"/>
      <c r="M268" s="180"/>
      <c r="N268" s="180"/>
      <c r="O268" s="180"/>
    </row>
    <row r="269" spans="8:15" s="179" customFormat="1" x14ac:dyDescent="0.2">
      <c r="H269" s="180"/>
      <c r="I269" s="180"/>
      <c r="J269" s="205"/>
      <c r="K269" s="205"/>
      <c r="L269" s="181"/>
      <c r="M269" s="180"/>
      <c r="N269" s="180"/>
      <c r="O269" s="180"/>
    </row>
    <row r="270" spans="8:15" s="179" customFormat="1" x14ac:dyDescent="0.2">
      <c r="H270" s="180"/>
      <c r="I270" s="180"/>
      <c r="J270" s="205"/>
      <c r="K270" s="205"/>
      <c r="L270" s="181"/>
      <c r="M270" s="180"/>
      <c r="N270" s="180"/>
      <c r="O270" s="180"/>
    </row>
    <row r="271" spans="8:15" s="179" customFormat="1" x14ac:dyDescent="0.2">
      <c r="H271" s="180"/>
      <c r="I271" s="180"/>
      <c r="J271" s="205"/>
      <c r="K271" s="205"/>
      <c r="L271" s="181"/>
      <c r="M271" s="180"/>
      <c r="N271" s="180"/>
      <c r="O271" s="180"/>
    </row>
    <row r="272" spans="8:15" s="179" customFormat="1" x14ac:dyDescent="0.2">
      <c r="H272" s="180"/>
      <c r="I272" s="180"/>
      <c r="J272" s="205"/>
      <c r="K272" s="205"/>
      <c r="L272" s="181"/>
      <c r="M272" s="180"/>
      <c r="N272" s="180"/>
      <c r="O272" s="180"/>
    </row>
    <row r="273" spans="8:15" s="179" customFormat="1" x14ac:dyDescent="0.2">
      <c r="H273" s="180"/>
      <c r="I273" s="180"/>
      <c r="J273" s="205"/>
      <c r="K273" s="205"/>
      <c r="L273" s="181"/>
      <c r="M273" s="180"/>
      <c r="N273" s="180"/>
      <c r="O273" s="180"/>
    </row>
    <row r="274" spans="8:15" s="179" customFormat="1" x14ac:dyDescent="0.2">
      <c r="H274" s="180"/>
      <c r="I274" s="180"/>
      <c r="J274" s="205"/>
      <c r="K274" s="205"/>
      <c r="L274" s="181"/>
      <c r="M274" s="180"/>
      <c r="N274" s="180"/>
      <c r="O274" s="180"/>
    </row>
    <row r="275" spans="8:15" s="179" customFormat="1" x14ac:dyDescent="0.2">
      <c r="H275" s="180"/>
      <c r="I275" s="180"/>
      <c r="J275" s="205"/>
      <c r="K275" s="205"/>
      <c r="L275" s="181"/>
      <c r="M275" s="180"/>
      <c r="N275" s="180"/>
      <c r="O275" s="180"/>
    </row>
    <row r="276" spans="8:15" s="179" customFormat="1" x14ac:dyDescent="0.2">
      <c r="H276" s="180"/>
      <c r="I276" s="180"/>
      <c r="J276" s="205"/>
      <c r="K276" s="205"/>
      <c r="L276" s="181"/>
      <c r="M276" s="180"/>
      <c r="N276" s="180"/>
      <c r="O276" s="180"/>
    </row>
    <row r="277" spans="8:15" s="179" customFormat="1" x14ac:dyDescent="0.2">
      <c r="H277" s="180"/>
      <c r="I277" s="180"/>
      <c r="J277" s="205"/>
      <c r="K277" s="205"/>
      <c r="L277" s="181"/>
      <c r="M277" s="180"/>
      <c r="N277" s="180"/>
      <c r="O277" s="180"/>
    </row>
    <row r="278" spans="8:15" s="179" customFormat="1" x14ac:dyDescent="0.2">
      <c r="H278" s="180"/>
      <c r="I278" s="180"/>
      <c r="J278" s="205"/>
      <c r="K278" s="205"/>
      <c r="L278" s="181"/>
      <c r="M278" s="180"/>
      <c r="N278" s="180"/>
      <c r="O278" s="180"/>
    </row>
    <row r="279" spans="8:15" s="179" customFormat="1" x14ac:dyDescent="0.2">
      <c r="H279" s="180"/>
      <c r="I279" s="180"/>
      <c r="J279" s="205"/>
      <c r="K279" s="205"/>
      <c r="L279" s="181"/>
      <c r="M279" s="180"/>
      <c r="N279" s="180"/>
      <c r="O279" s="180"/>
    </row>
    <row r="280" spans="8:15" s="179" customFormat="1" x14ac:dyDescent="0.2">
      <c r="H280" s="180"/>
      <c r="I280" s="180"/>
      <c r="J280" s="205"/>
      <c r="K280" s="205"/>
      <c r="L280" s="181"/>
      <c r="M280" s="180"/>
      <c r="N280" s="180"/>
      <c r="O280" s="180"/>
    </row>
    <row r="281" spans="8:15" s="179" customFormat="1" x14ac:dyDescent="0.2">
      <c r="H281" s="180"/>
      <c r="I281" s="180"/>
      <c r="J281" s="205"/>
      <c r="K281" s="205"/>
      <c r="L281" s="181"/>
      <c r="M281" s="180"/>
      <c r="N281" s="180"/>
      <c r="O281" s="180"/>
    </row>
    <row r="282" spans="8:15" s="179" customFormat="1" x14ac:dyDescent="0.2">
      <c r="H282" s="180"/>
      <c r="I282" s="180"/>
      <c r="J282" s="205"/>
      <c r="K282" s="205"/>
      <c r="L282" s="181"/>
      <c r="M282" s="180"/>
      <c r="N282" s="180"/>
      <c r="O282" s="180"/>
    </row>
    <row r="283" spans="8:15" s="179" customFormat="1" x14ac:dyDescent="0.2">
      <c r="H283" s="180"/>
      <c r="I283" s="180"/>
      <c r="J283" s="205"/>
      <c r="K283" s="205"/>
      <c r="L283" s="181"/>
      <c r="M283" s="180"/>
      <c r="N283" s="180"/>
      <c r="O283" s="180"/>
    </row>
    <row r="284" spans="8:15" s="179" customFormat="1" x14ac:dyDescent="0.2">
      <c r="H284" s="180"/>
      <c r="I284" s="180"/>
      <c r="J284" s="205"/>
      <c r="K284" s="205"/>
      <c r="L284" s="181"/>
      <c r="M284" s="180"/>
      <c r="N284" s="180"/>
      <c r="O284" s="180"/>
    </row>
    <row r="285" spans="8:15" s="179" customFormat="1" x14ac:dyDescent="0.2">
      <c r="H285" s="180"/>
      <c r="I285" s="180"/>
      <c r="J285" s="205"/>
      <c r="K285" s="205"/>
      <c r="L285" s="181"/>
      <c r="M285" s="180"/>
      <c r="N285" s="180"/>
      <c r="O285" s="180"/>
    </row>
    <row r="286" spans="8:15" s="179" customFormat="1" x14ac:dyDescent="0.2">
      <c r="H286" s="180"/>
      <c r="I286" s="180"/>
      <c r="J286" s="205"/>
      <c r="K286" s="205"/>
      <c r="L286" s="181"/>
      <c r="M286" s="180"/>
      <c r="N286" s="180"/>
      <c r="O286" s="180"/>
    </row>
    <row r="287" spans="8:15" s="179" customFormat="1" x14ac:dyDescent="0.2">
      <c r="H287" s="180"/>
      <c r="I287" s="180"/>
      <c r="J287" s="205"/>
      <c r="K287" s="205"/>
      <c r="L287" s="181"/>
      <c r="M287" s="180"/>
      <c r="N287" s="180"/>
      <c r="O287" s="180"/>
    </row>
    <row r="288" spans="8:15" s="179" customFormat="1" x14ac:dyDescent="0.2">
      <c r="H288" s="180"/>
      <c r="I288" s="180"/>
      <c r="J288" s="205"/>
      <c r="K288" s="205"/>
      <c r="L288" s="181"/>
      <c r="M288" s="180"/>
      <c r="N288" s="180"/>
      <c r="O288" s="180"/>
    </row>
    <row r="289" spans="8:15" s="179" customFormat="1" x14ac:dyDescent="0.2">
      <c r="H289" s="180"/>
      <c r="I289" s="180"/>
      <c r="J289" s="205"/>
      <c r="K289" s="205"/>
      <c r="L289" s="181"/>
      <c r="M289" s="180"/>
      <c r="N289" s="180"/>
      <c r="O289" s="180"/>
    </row>
    <row r="290" spans="8:15" s="179" customFormat="1" x14ac:dyDescent="0.2">
      <c r="H290" s="180"/>
      <c r="I290" s="180"/>
      <c r="J290" s="205"/>
      <c r="K290" s="205"/>
      <c r="L290" s="181"/>
      <c r="M290" s="180"/>
      <c r="N290" s="180"/>
      <c r="O290" s="180"/>
    </row>
    <row r="291" spans="8:15" s="179" customFormat="1" x14ac:dyDescent="0.2">
      <c r="H291" s="180"/>
      <c r="I291" s="180"/>
      <c r="J291" s="205"/>
      <c r="K291" s="205"/>
      <c r="L291" s="181"/>
      <c r="M291" s="180"/>
      <c r="N291" s="180"/>
      <c r="O291" s="180"/>
    </row>
    <row r="292" spans="8:15" s="179" customFormat="1" x14ac:dyDescent="0.2">
      <c r="H292" s="180"/>
      <c r="I292" s="180"/>
      <c r="J292" s="205"/>
      <c r="K292" s="205"/>
      <c r="L292" s="181"/>
      <c r="M292" s="180"/>
      <c r="N292" s="180"/>
      <c r="O292" s="180"/>
    </row>
    <row r="293" spans="8:15" s="179" customFormat="1" x14ac:dyDescent="0.2">
      <c r="H293" s="180"/>
      <c r="I293" s="180"/>
      <c r="J293" s="205"/>
      <c r="K293" s="205"/>
      <c r="L293" s="181"/>
      <c r="M293" s="180"/>
      <c r="N293" s="180"/>
      <c r="O293" s="180"/>
    </row>
    <row r="294" spans="8:15" s="179" customFormat="1" x14ac:dyDescent="0.2">
      <c r="H294" s="180"/>
      <c r="I294" s="180"/>
      <c r="J294" s="205"/>
      <c r="K294" s="205"/>
      <c r="L294" s="181"/>
      <c r="M294" s="180"/>
      <c r="N294" s="180"/>
      <c r="O294" s="180"/>
    </row>
    <row r="295" spans="8:15" s="179" customFormat="1" x14ac:dyDescent="0.2">
      <c r="H295" s="180"/>
      <c r="I295" s="180"/>
      <c r="J295" s="205"/>
      <c r="K295" s="205"/>
      <c r="L295" s="181"/>
      <c r="M295" s="180"/>
      <c r="N295" s="180"/>
      <c r="O295" s="180"/>
    </row>
    <row r="296" spans="8:15" s="179" customFormat="1" x14ac:dyDescent="0.2">
      <c r="H296" s="180"/>
      <c r="I296" s="180"/>
      <c r="J296" s="205"/>
      <c r="K296" s="205"/>
      <c r="L296" s="181"/>
      <c r="M296" s="180"/>
      <c r="N296" s="180"/>
      <c r="O296" s="180"/>
    </row>
    <row r="297" spans="8:15" s="179" customFormat="1" x14ac:dyDescent="0.2">
      <c r="H297" s="180"/>
      <c r="I297" s="180"/>
      <c r="J297" s="205"/>
      <c r="K297" s="205"/>
      <c r="L297" s="181"/>
      <c r="M297" s="180"/>
      <c r="N297" s="180"/>
      <c r="O297" s="180"/>
    </row>
    <row r="298" spans="8:15" s="179" customFormat="1" x14ac:dyDescent="0.2">
      <c r="H298" s="180"/>
      <c r="I298" s="180"/>
      <c r="J298" s="205"/>
      <c r="K298" s="205"/>
      <c r="L298" s="181"/>
      <c r="M298" s="180"/>
      <c r="N298" s="180"/>
      <c r="O298" s="180"/>
    </row>
    <row r="299" spans="8:15" s="179" customFormat="1" x14ac:dyDescent="0.2">
      <c r="H299" s="180"/>
      <c r="I299" s="180"/>
      <c r="J299" s="205"/>
      <c r="K299" s="205"/>
      <c r="L299" s="181"/>
      <c r="M299" s="180"/>
      <c r="N299" s="180"/>
      <c r="O299" s="180"/>
    </row>
    <row r="300" spans="8:15" s="179" customFormat="1" x14ac:dyDescent="0.2">
      <c r="H300" s="180"/>
      <c r="I300" s="180"/>
      <c r="J300" s="205"/>
      <c r="K300" s="205"/>
      <c r="L300" s="181"/>
      <c r="M300" s="180"/>
      <c r="N300" s="180"/>
      <c r="O300" s="180"/>
    </row>
    <row r="301" spans="8:15" s="179" customFormat="1" x14ac:dyDescent="0.2">
      <c r="H301" s="180"/>
      <c r="I301" s="180"/>
      <c r="J301" s="205"/>
      <c r="K301" s="205"/>
      <c r="L301" s="181"/>
      <c r="M301" s="180"/>
      <c r="N301" s="180"/>
      <c r="O301" s="180"/>
    </row>
    <row r="302" spans="8:15" s="179" customFormat="1" x14ac:dyDescent="0.2">
      <c r="H302" s="180"/>
      <c r="I302" s="180"/>
      <c r="J302" s="205"/>
      <c r="K302" s="205"/>
      <c r="L302" s="181"/>
      <c r="M302" s="180"/>
      <c r="N302" s="180"/>
      <c r="O302" s="180"/>
    </row>
    <row r="303" spans="8:15" s="179" customFormat="1" x14ac:dyDescent="0.2">
      <c r="H303" s="180"/>
      <c r="I303" s="180"/>
      <c r="J303" s="205"/>
      <c r="K303" s="205"/>
      <c r="L303" s="181"/>
      <c r="M303" s="180"/>
      <c r="N303" s="180"/>
      <c r="O303" s="180"/>
    </row>
    <row r="304" spans="8:15" s="179" customFormat="1" x14ac:dyDescent="0.2">
      <c r="H304" s="180"/>
      <c r="I304" s="180"/>
      <c r="J304" s="205"/>
      <c r="K304" s="205"/>
      <c r="L304" s="181"/>
      <c r="M304" s="180"/>
      <c r="N304" s="180"/>
      <c r="O304" s="180"/>
    </row>
    <row r="305" spans="8:15" s="179" customFormat="1" x14ac:dyDescent="0.2">
      <c r="H305" s="180"/>
      <c r="I305" s="180"/>
      <c r="J305" s="205"/>
      <c r="K305" s="205"/>
      <c r="L305" s="181"/>
      <c r="M305" s="180"/>
      <c r="N305" s="180"/>
      <c r="O305" s="180"/>
    </row>
    <row r="306" spans="8:15" s="179" customFormat="1" x14ac:dyDescent="0.2">
      <c r="H306" s="180"/>
      <c r="I306" s="180"/>
      <c r="J306" s="205"/>
      <c r="K306" s="205"/>
      <c r="L306" s="181"/>
      <c r="M306" s="180"/>
      <c r="N306" s="180"/>
      <c r="O306" s="180"/>
    </row>
    <row r="307" spans="8:15" s="179" customFormat="1" x14ac:dyDescent="0.2">
      <c r="H307" s="180"/>
      <c r="I307" s="180"/>
      <c r="J307" s="205"/>
      <c r="K307" s="205"/>
      <c r="L307" s="181"/>
      <c r="M307" s="180"/>
      <c r="N307" s="180"/>
      <c r="O307" s="180"/>
    </row>
    <row r="308" spans="8:15" s="179" customFormat="1" x14ac:dyDescent="0.2">
      <c r="H308" s="180"/>
      <c r="I308" s="180"/>
      <c r="J308" s="205"/>
      <c r="K308" s="205"/>
      <c r="L308" s="181"/>
      <c r="M308" s="180"/>
      <c r="N308" s="180"/>
      <c r="O308" s="180"/>
    </row>
    <row r="309" spans="8:15" s="179" customFormat="1" x14ac:dyDescent="0.2">
      <c r="H309" s="180"/>
      <c r="I309" s="180"/>
      <c r="J309" s="205"/>
      <c r="K309" s="205"/>
      <c r="L309" s="181"/>
      <c r="M309" s="180"/>
      <c r="N309" s="180"/>
      <c r="O309" s="180"/>
    </row>
    <row r="310" spans="8:15" s="179" customFormat="1" x14ac:dyDescent="0.2">
      <c r="H310" s="180"/>
      <c r="I310" s="180"/>
      <c r="J310" s="205"/>
      <c r="K310" s="205"/>
      <c r="L310" s="181"/>
      <c r="M310" s="180"/>
      <c r="N310" s="180"/>
      <c r="O310" s="180"/>
    </row>
    <row r="311" spans="8:15" s="179" customFormat="1" x14ac:dyDescent="0.2">
      <c r="H311" s="180"/>
      <c r="I311" s="180"/>
      <c r="J311" s="205"/>
      <c r="K311" s="205"/>
      <c r="L311" s="181"/>
      <c r="M311" s="180"/>
      <c r="N311" s="180"/>
      <c r="O311" s="180"/>
    </row>
    <row r="312" spans="8:15" s="179" customFormat="1" x14ac:dyDescent="0.2">
      <c r="H312" s="180"/>
      <c r="I312" s="180"/>
      <c r="J312" s="205"/>
      <c r="K312" s="205"/>
      <c r="L312" s="181"/>
      <c r="M312" s="180"/>
      <c r="N312" s="180"/>
      <c r="O312" s="180"/>
    </row>
    <row r="313" spans="8:15" s="179" customFormat="1" x14ac:dyDescent="0.2">
      <c r="H313" s="180"/>
      <c r="I313" s="180"/>
      <c r="J313" s="205"/>
      <c r="K313" s="205"/>
      <c r="L313" s="181"/>
      <c r="M313" s="180"/>
      <c r="N313" s="180"/>
      <c r="O313" s="180"/>
    </row>
    <row r="314" spans="8:15" s="179" customFormat="1" x14ac:dyDescent="0.2">
      <c r="H314" s="180"/>
      <c r="I314" s="180"/>
      <c r="J314" s="205"/>
      <c r="K314" s="205"/>
      <c r="L314" s="181"/>
      <c r="M314" s="180"/>
      <c r="N314" s="180"/>
      <c r="O314" s="180"/>
    </row>
    <row r="315" spans="8:15" s="179" customFormat="1" x14ac:dyDescent="0.2">
      <c r="H315" s="180"/>
      <c r="I315" s="180"/>
      <c r="J315" s="205"/>
      <c r="K315" s="205"/>
      <c r="L315" s="181"/>
      <c r="M315" s="180"/>
      <c r="N315" s="180"/>
      <c r="O315" s="180"/>
    </row>
    <row r="316" spans="8:15" s="179" customFormat="1" x14ac:dyDescent="0.2">
      <c r="H316" s="180"/>
      <c r="I316" s="180"/>
      <c r="J316" s="205"/>
      <c r="K316" s="205"/>
      <c r="L316" s="181"/>
      <c r="M316" s="180"/>
      <c r="N316" s="180"/>
      <c r="O316" s="180"/>
    </row>
    <row r="317" spans="8:15" s="179" customFormat="1" x14ac:dyDescent="0.2">
      <c r="H317" s="180"/>
      <c r="I317" s="180"/>
      <c r="J317" s="205"/>
      <c r="K317" s="205"/>
      <c r="L317" s="181"/>
      <c r="M317" s="180"/>
      <c r="N317" s="180"/>
      <c r="O317" s="180"/>
    </row>
    <row r="318" spans="8:15" s="179" customFormat="1" x14ac:dyDescent="0.2">
      <c r="H318" s="180"/>
      <c r="I318" s="180"/>
      <c r="J318" s="205"/>
      <c r="K318" s="205"/>
      <c r="L318" s="181"/>
      <c r="M318" s="180"/>
      <c r="N318" s="180"/>
      <c r="O318" s="180"/>
    </row>
    <row r="319" spans="8:15" s="179" customFormat="1" x14ac:dyDescent="0.2">
      <c r="H319" s="180"/>
      <c r="I319" s="180"/>
      <c r="J319" s="205"/>
      <c r="K319" s="205"/>
      <c r="L319" s="181"/>
      <c r="M319" s="180"/>
      <c r="N319" s="180"/>
      <c r="O319" s="180"/>
    </row>
    <row r="320" spans="8:15" s="179" customFormat="1" x14ac:dyDescent="0.2">
      <c r="H320" s="180"/>
      <c r="I320" s="180"/>
      <c r="J320" s="205"/>
      <c r="K320" s="205"/>
      <c r="L320" s="181"/>
      <c r="M320" s="180"/>
      <c r="N320" s="180"/>
      <c r="O320" s="180"/>
    </row>
    <row r="321" spans="8:15" s="179" customFormat="1" x14ac:dyDescent="0.2">
      <c r="H321" s="180"/>
      <c r="I321" s="180"/>
      <c r="J321" s="205"/>
      <c r="K321" s="205"/>
      <c r="L321" s="181"/>
      <c r="M321" s="180"/>
      <c r="N321" s="180"/>
      <c r="O321" s="180"/>
    </row>
    <row r="322" spans="8:15" s="179" customFormat="1" x14ac:dyDescent="0.2">
      <c r="H322" s="180"/>
      <c r="I322" s="180"/>
      <c r="J322" s="205"/>
      <c r="K322" s="205"/>
      <c r="L322" s="181"/>
      <c r="M322" s="180"/>
      <c r="N322" s="180"/>
      <c r="O322" s="180"/>
    </row>
    <row r="323" spans="8:15" s="179" customFormat="1" x14ac:dyDescent="0.2">
      <c r="H323" s="180"/>
      <c r="I323" s="180"/>
      <c r="J323" s="205"/>
      <c r="K323" s="205"/>
      <c r="L323" s="181"/>
      <c r="M323" s="180"/>
      <c r="N323" s="180"/>
      <c r="O323" s="180"/>
    </row>
    <row r="324" spans="8:15" s="179" customFormat="1" x14ac:dyDescent="0.2">
      <c r="H324" s="180"/>
      <c r="I324" s="180"/>
      <c r="J324" s="205"/>
      <c r="K324" s="205"/>
      <c r="L324" s="181"/>
      <c r="M324" s="180"/>
      <c r="N324" s="180"/>
      <c r="O324" s="180"/>
    </row>
    <row r="325" spans="8:15" s="179" customFormat="1" x14ac:dyDescent="0.2">
      <c r="H325" s="180"/>
      <c r="I325" s="180"/>
      <c r="J325" s="205"/>
      <c r="K325" s="205"/>
      <c r="L325" s="181"/>
      <c r="M325" s="180"/>
      <c r="N325" s="180"/>
      <c r="O325" s="180"/>
    </row>
    <row r="326" spans="8:15" s="179" customFormat="1" x14ac:dyDescent="0.2">
      <c r="H326" s="180"/>
      <c r="I326" s="180"/>
      <c r="J326" s="205"/>
      <c r="K326" s="205"/>
      <c r="L326" s="181"/>
      <c r="M326" s="180"/>
      <c r="N326" s="180"/>
      <c r="O326" s="180"/>
    </row>
    <row r="327" spans="8:15" s="179" customFormat="1" x14ac:dyDescent="0.2">
      <c r="H327" s="180"/>
      <c r="I327" s="180"/>
      <c r="J327" s="205"/>
      <c r="K327" s="205"/>
      <c r="L327" s="181"/>
      <c r="M327" s="180"/>
      <c r="N327" s="180"/>
      <c r="O327" s="180"/>
    </row>
    <row r="328" spans="8:15" s="179" customFormat="1" x14ac:dyDescent="0.2">
      <c r="H328" s="180"/>
      <c r="I328" s="180"/>
      <c r="J328" s="205"/>
      <c r="K328" s="205"/>
      <c r="L328" s="181"/>
      <c r="M328" s="180"/>
      <c r="N328" s="180"/>
      <c r="O328" s="180"/>
    </row>
    <row r="329" spans="8:15" s="179" customFormat="1" x14ac:dyDescent="0.2">
      <c r="H329" s="180"/>
      <c r="I329" s="180"/>
      <c r="J329" s="205"/>
      <c r="K329" s="205"/>
      <c r="L329" s="181"/>
      <c r="M329" s="180"/>
      <c r="N329" s="180"/>
      <c r="O329" s="180"/>
    </row>
    <row r="330" spans="8:15" s="179" customFormat="1" x14ac:dyDescent="0.2">
      <c r="H330" s="180"/>
      <c r="I330" s="180"/>
      <c r="J330" s="205"/>
      <c r="K330" s="205"/>
      <c r="L330" s="181"/>
      <c r="M330" s="180"/>
      <c r="N330" s="180"/>
      <c r="O330" s="180"/>
    </row>
    <row r="331" spans="8:15" s="179" customFormat="1" x14ac:dyDescent="0.2">
      <c r="H331" s="180"/>
      <c r="I331" s="180"/>
      <c r="J331" s="205"/>
      <c r="K331" s="205"/>
      <c r="L331" s="181"/>
      <c r="M331" s="180"/>
      <c r="N331" s="180"/>
      <c r="O331" s="180"/>
    </row>
    <row r="332" spans="8:15" s="179" customFormat="1" x14ac:dyDescent="0.2">
      <c r="H332" s="180"/>
      <c r="I332" s="180"/>
      <c r="J332" s="205"/>
      <c r="K332" s="205"/>
      <c r="L332" s="181"/>
      <c r="M332" s="180"/>
      <c r="N332" s="180"/>
      <c r="O332" s="180"/>
    </row>
    <row r="333" spans="8:15" s="179" customFormat="1" x14ac:dyDescent="0.2">
      <c r="H333" s="180"/>
      <c r="I333" s="180"/>
      <c r="J333" s="205"/>
      <c r="K333" s="205"/>
      <c r="L333" s="181"/>
      <c r="M333" s="180"/>
      <c r="N333" s="180"/>
      <c r="O333" s="180"/>
    </row>
    <row r="334" spans="8:15" s="179" customFormat="1" x14ac:dyDescent="0.2">
      <c r="H334" s="180"/>
      <c r="I334" s="180"/>
      <c r="J334" s="205"/>
      <c r="K334" s="205"/>
      <c r="L334" s="181"/>
      <c r="M334" s="180"/>
      <c r="N334" s="180"/>
      <c r="O334" s="180"/>
    </row>
    <row r="335" spans="8:15" s="179" customFormat="1" x14ac:dyDescent="0.2">
      <c r="H335" s="180"/>
      <c r="I335" s="180"/>
      <c r="J335" s="205"/>
      <c r="K335" s="205"/>
      <c r="L335" s="181"/>
      <c r="M335" s="180"/>
      <c r="N335" s="180"/>
      <c r="O335" s="180"/>
    </row>
    <row r="336" spans="8:15" s="179" customFormat="1" x14ac:dyDescent="0.2">
      <c r="H336" s="180"/>
      <c r="I336" s="180"/>
      <c r="J336" s="205"/>
      <c r="K336" s="205"/>
      <c r="L336" s="181"/>
      <c r="M336" s="180"/>
      <c r="N336" s="180"/>
      <c r="O336" s="180"/>
    </row>
    <row r="337" spans="8:15" s="179" customFormat="1" x14ac:dyDescent="0.2">
      <c r="H337" s="180"/>
      <c r="I337" s="180"/>
      <c r="J337" s="205"/>
      <c r="K337" s="205"/>
      <c r="L337" s="181"/>
      <c r="M337" s="180"/>
      <c r="N337" s="180"/>
      <c r="O337" s="180"/>
    </row>
    <row r="338" spans="8:15" s="179" customFormat="1" x14ac:dyDescent="0.2">
      <c r="H338" s="180"/>
      <c r="I338" s="180"/>
      <c r="J338" s="205"/>
      <c r="K338" s="205"/>
      <c r="L338" s="181"/>
      <c r="M338" s="180"/>
      <c r="N338" s="180"/>
      <c r="O338" s="180"/>
    </row>
    <row r="339" spans="8:15" s="179" customFormat="1" x14ac:dyDescent="0.2">
      <c r="H339" s="180"/>
      <c r="I339" s="180"/>
      <c r="J339" s="205"/>
      <c r="K339" s="205"/>
      <c r="L339" s="181"/>
      <c r="M339" s="180"/>
      <c r="N339" s="180"/>
      <c r="O339" s="180"/>
    </row>
    <row r="340" spans="8:15" s="179" customFormat="1" x14ac:dyDescent="0.2">
      <c r="H340" s="180"/>
      <c r="I340" s="180"/>
      <c r="J340" s="205"/>
      <c r="K340" s="205"/>
      <c r="L340" s="181"/>
      <c r="M340" s="180"/>
      <c r="N340" s="180"/>
      <c r="O340" s="180"/>
    </row>
    <row r="341" spans="8:15" s="179" customFormat="1" x14ac:dyDescent="0.2">
      <c r="H341" s="180"/>
      <c r="I341" s="180"/>
      <c r="J341" s="205"/>
      <c r="K341" s="205"/>
      <c r="L341" s="181"/>
      <c r="M341" s="180"/>
      <c r="N341" s="180"/>
      <c r="O341" s="180"/>
    </row>
    <row r="342" spans="8:15" s="179" customFormat="1" x14ac:dyDescent="0.2">
      <c r="H342" s="180"/>
      <c r="I342" s="180"/>
      <c r="J342" s="205"/>
      <c r="K342" s="205"/>
      <c r="L342" s="181"/>
      <c r="M342" s="180"/>
      <c r="N342" s="180"/>
      <c r="O342" s="180"/>
    </row>
    <row r="343" spans="8:15" s="179" customFormat="1" x14ac:dyDescent="0.2">
      <c r="H343" s="180"/>
      <c r="I343" s="180"/>
      <c r="J343" s="205"/>
      <c r="K343" s="205"/>
      <c r="L343" s="181"/>
      <c r="M343" s="180"/>
      <c r="N343" s="180"/>
      <c r="O343" s="180"/>
    </row>
    <row r="344" spans="8:15" s="179" customFormat="1" x14ac:dyDescent="0.2">
      <c r="H344" s="180"/>
      <c r="I344" s="180"/>
      <c r="J344" s="205"/>
      <c r="K344" s="205"/>
      <c r="L344" s="181"/>
      <c r="M344" s="180"/>
      <c r="N344" s="180"/>
      <c r="O344" s="180"/>
    </row>
    <row r="345" spans="8:15" s="179" customFormat="1" x14ac:dyDescent="0.2">
      <c r="H345" s="180"/>
      <c r="I345" s="180"/>
      <c r="J345" s="205"/>
      <c r="K345" s="205"/>
      <c r="L345" s="181"/>
      <c r="M345" s="180"/>
      <c r="N345" s="180"/>
      <c r="O345" s="180"/>
    </row>
    <row r="346" spans="8:15" s="179" customFormat="1" x14ac:dyDescent="0.2">
      <c r="H346" s="180"/>
      <c r="I346" s="180"/>
      <c r="J346" s="205"/>
      <c r="K346" s="205"/>
      <c r="L346" s="181"/>
      <c r="M346" s="180"/>
      <c r="N346" s="180"/>
      <c r="O346" s="180"/>
    </row>
    <row r="347" spans="8:15" s="179" customFormat="1" x14ac:dyDescent="0.2">
      <c r="H347" s="180"/>
      <c r="I347" s="180"/>
      <c r="J347" s="205"/>
      <c r="K347" s="205"/>
      <c r="L347" s="181"/>
      <c r="M347" s="180"/>
      <c r="N347" s="180"/>
      <c r="O347" s="180"/>
    </row>
    <row r="348" spans="8:15" s="179" customFormat="1" x14ac:dyDescent="0.2">
      <c r="H348" s="180"/>
      <c r="I348" s="180"/>
      <c r="J348" s="205"/>
      <c r="K348" s="205"/>
      <c r="L348" s="181"/>
      <c r="M348" s="180"/>
      <c r="N348" s="180"/>
      <c r="O348" s="180"/>
    </row>
    <row r="349" spans="8:15" s="179" customFormat="1" x14ac:dyDescent="0.2">
      <c r="H349" s="180"/>
      <c r="I349" s="180"/>
      <c r="J349" s="205"/>
      <c r="K349" s="205"/>
      <c r="L349" s="181"/>
      <c r="M349" s="180"/>
      <c r="N349" s="180"/>
      <c r="O349" s="180"/>
    </row>
    <row r="350" spans="8:15" s="179" customFormat="1" x14ac:dyDescent="0.2">
      <c r="H350" s="180"/>
      <c r="I350" s="180"/>
      <c r="J350" s="205"/>
      <c r="K350" s="205"/>
      <c r="L350" s="181"/>
      <c r="M350" s="180"/>
      <c r="N350" s="180"/>
      <c r="O350" s="180"/>
    </row>
    <row r="351" spans="8:15" s="179" customFormat="1" x14ac:dyDescent="0.2">
      <c r="H351" s="180"/>
      <c r="I351" s="180"/>
      <c r="J351" s="205"/>
      <c r="K351" s="205"/>
      <c r="L351" s="181"/>
      <c r="M351" s="180"/>
      <c r="N351" s="180"/>
      <c r="O351" s="180"/>
    </row>
    <row r="352" spans="8:15" s="179" customFormat="1" x14ac:dyDescent="0.2">
      <c r="H352" s="180"/>
      <c r="I352" s="180"/>
      <c r="J352" s="205"/>
      <c r="K352" s="205"/>
      <c r="L352" s="181"/>
      <c r="M352" s="180"/>
      <c r="N352" s="180"/>
      <c r="O352" s="180"/>
    </row>
    <row r="353" spans="8:15" s="179" customFormat="1" x14ac:dyDescent="0.2">
      <c r="H353" s="180"/>
      <c r="I353" s="180"/>
      <c r="J353" s="205"/>
      <c r="K353" s="205"/>
      <c r="L353" s="181"/>
      <c r="M353" s="180"/>
      <c r="N353" s="180"/>
      <c r="O353" s="180"/>
    </row>
    <row r="354" spans="8:15" s="179" customFormat="1" x14ac:dyDescent="0.2">
      <c r="H354" s="180"/>
      <c r="I354" s="180"/>
      <c r="J354" s="205"/>
      <c r="K354" s="205"/>
      <c r="L354" s="181"/>
      <c r="M354" s="180"/>
      <c r="N354" s="180"/>
      <c r="O354" s="180"/>
    </row>
    <row r="355" spans="8:15" s="179" customFormat="1" x14ac:dyDescent="0.2">
      <c r="H355" s="180"/>
      <c r="I355" s="180"/>
      <c r="J355" s="205"/>
      <c r="K355" s="205"/>
      <c r="L355" s="181"/>
      <c r="M355" s="180"/>
      <c r="N355" s="180"/>
      <c r="O355" s="180"/>
    </row>
    <row r="356" spans="8:15" s="179" customFormat="1" x14ac:dyDescent="0.2">
      <c r="H356" s="180"/>
      <c r="I356" s="180"/>
      <c r="J356" s="205"/>
      <c r="K356" s="205"/>
      <c r="L356" s="181"/>
      <c r="M356" s="180"/>
      <c r="N356" s="180"/>
      <c r="O356" s="180"/>
    </row>
    <row r="357" spans="8:15" s="179" customFormat="1" x14ac:dyDescent="0.2">
      <c r="H357" s="180"/>
      <c r="I357" s="180"/>
      <c r="J357" s="205"/>
      <c r="K357" s="205"/>
      <c r="L357" s="181"/>
      <c r="M357" s="180"/>
      <c r="N357" s="180"/>
      <c r="O357" s="180"/>
    </row>
    <row r="358" spans="8:15" s="179" customFormat="1" x14ac:dyDescent="0.2">
      <c r="H358" s="180"/>
      <c r="I358" s="180"/>
      <c r="J358" s="205"/>
      <c r="K358" s="205"/>
      <c r="L358" s="181"/>
      <c r="M358" s="180"/>
      <c r="N358" s="180"/>
      <c r="O358" s="180"/>
    </row>
    <row r="359" spans="8:15" s="179" customFormat="1" x14ac:dyDescent="0.2">
      <c r="H359" s="180"/>
      <c r="I359" s="180"/>
      <c r="J359" s="205"/>
      <c r="K359" s="205"/>
      <c r="L359" s="181"/>
      <c r="M359" s="180"/>
      <c r="N359" s="180"/>
      <c r="O359" s="180"/>
    </row>
    <row r="360" spans="8:15" s="179" customFormat="1" x14ac:dyDescent="0.2">
      <c r="H360" s="180"/>
      <c r="I360" s="180"/>
      <c r="J360" s="205"/>
      <c r="K360" s="205"/>
      <c r="L360" s="181"/>
      <c r="M360" s="180"/>
      <c r="N360" s="180"/>
      <c r="O360" s="180"/>
    </row>
    <row r="361" spans="8:15" s="179" customFormat="1" x14ac:dyDescent="0.2">
      <c r="H361" s="180"/>
      <c r="I361" s="180"/>
      <c r="J361" s="205"/>
      <c r="K361" s="205"/>
      <c r="L361" s="181"/>
      <c r="M361" s="180"/>
      <c r="N361" s="180"/>
      <c r="O361" s="180"/>
    </row>
    <row r="362" spans="8:15" s="179" customFormat="1" x14ac:dyDescent="0.2">
      <c r="H362" s="180"/>
      <c r="I362" s="180"/>
      <c r="J362" s="205"/>
      <c r="K362" s="205"/>
      <c r="L362" s="181"/>
      <c r="M362" s="180"/>
      <c r="N362" s="180"/>
      <c r="O362" s="180"/>
    </row>
    <row r="363" spans="8:15" s="179" customFormat="1" x14ac:dyDescent="0.2">
      <c r="H363" s="180"/>
      <c r="I363" s="180"/>
      <c r="J363" s="205"/>
      <c r="K363" s="205"/>
      <c r="L363" s="181"/>
      <c r="M363" s="180"/>
      <c r="N363" s="180"/>
      <c r="O363" s="180"/>
    </row>
    <row r="364" spans="8:15" s="179" customFormat="1" x14ac:dyDescent="0.2">
      <c r="H364" s="180"/>
      <c r="I364" s="180"/>
      <c r="J364" s="205"/>
      <c r="K364" s="205"/>
      <c r="L364" s="181"/>
      <c r="M364" s="180"/>
      <c r="N364" s="180"/>
      <c r="O364" s="180"/>
    </row>
    <row r="365" spans="8:15" s="179" customFormat="1" x14ac:dyDescent="0.2">
      <c r="H365" s="180"/>
      <c r="I365" s="180"/>
      <c r="J365" s="205"/>
      <c r="K365" s="205"/>
      <c r="L365" s="181"/>
      <c r="M365" s="180"/>
      <c r="N365" s="180"/>
      <c r="O365" s="180"/>
    </row>
    <row r="366" spans="8:15" s="179" customFormat="1" x14ac:dyDescent="0.2">
      <c r="H366" s="180"/>
      <c r="I366" s="180"/>
      <c r="J366" s="205"/>
      <c r="K366" s="205"/>
      <c r="L366" s="181"/>
      <c r="M366" s="180"/>
      <c r="N366" s="180"/>
      <c r="O366" s="180"/>
    </row>
    <row r="367" spans="8:15" s="179" customFormat="1" x14ac:dyDescent="0.2">
      <c r="H367" s="180"/>
      <c r="I367" s="180"/>
      <c r="J367" s="205"/>
      <c r="K367" s="205"/>
      <c r="L367" s="181"/>
      <c r="M367" s="180"/>
      <c r="N367" s="180"/>
      <c r="O367" s="180"/>
    </row>
    <row r="368" spans="8:15" s="179" customFormat="1" x14ac:dyDescent="0.2">
      <c r="H368" s="180"/>
      <c r="I368" s="180"/>
      <c r="J368" s="205"/>
      <c r="K368" s="205"/>
      <c r="L368" s="181"/>
      <c r="M368" s="180"/>
      <c r="N368" s="180"/>
      <c r="O368" s="180"/>
    </row>
    <row r="369" spans="8:15" s="179" customFormat="1" x14ac:dyDescent="0.2">
      <c r="H369" s="180"/>
      <c r="I369" s="180"/>
      <c r="J369" s="205"/>
      <c r="K369" s="205"/>
      <c r="L369" s="181"/>
      <c r="M369" s="180"/>
      <c r="N369" s="180"/>
      <c r="O369" s="180"/>
    </row>
    <row r="370" spans="8:15" s="179" customFormat="1" x14ac:dyDescent="0.2">
      <c r="H370" s="180"/>
      <c r="I370" s="180"/>
      <c r="J370" s="205"/>
      <c r="K370" s="205"/>
      <c r="L370" s="181"/>
      <c r="M370" s="180"/>
      <c r="N370" s="180"/>
      <c r="O370" s="180"/>
    </row>
    <row r="371" spans="8:15" s="179" customFormat="1" x14ac:dyDescent="0.2">
      <c r="H371" s="180"/>
      <c r="I371" s="180"/>
      <c r="J371" s="205"/>
      <c r="K371" s="205"/>
      <c r="L371" s="181"/>
      <c r="M371" s="180"/>
      <c r="N371" s="180"/>
      <c r="O371" s="180"/>
    </row>
    <row r="372" spans="8:15" s="179" customFormat="1" x14ac:dyDescent="0.2">
      <c r="H372" s="180"/>
      <c r="I372" s="180"/>
      <c r="J372" s="205"/>
      <c r="K372" s="205"/>
      <c r="L372" s="181"/>
      <c r="M372" s="180"/>
      <c r="N372" s="180"/>
      <c r="O372" s="180"/>
    </row>
    <row r="373" spans="8:15" s="179" customFormat="1" x14ac:dyDescent="0.2">
      <c r="H373" s="180"/>
      <c r="I373" s="180"/>
      <c r="J373" s="205"/>
      <c r="K373" s="205"/>
      <c r="L373" s="181"/>
      <c r="M373" s="180"/>
      <c r="N373" s="180"/>
      <c r="O373" s="180"/>
    </row>
    <row r="374" spans="8:15" s="179" customFormat="1" x14ac:dyDescent="0.2">
      <c r="H374" s="180"/>
      <c r="I374" s="180"/>
      <c r="J374" s="205"/>
      <c r="K374" s="205"/>
      <c r="L374" s="181"/>
      <c r="M374" s="180"/>
      <c r="N374" s="180"/>
      <c r="O374" s="180"/>
    </row>
    <row r="375" spans="8:15" s="179" customFormat="1" x14ac:dyDescent="0.2">
      <c r="H375" s="180"/>
      <c r="I375" s="180"/>
      <c r="J375" s="205"/>
      <c r="K375" s="205"/>
      <c r="L375" s="181"/>
      <c r="M375" s="180"/>
      <c r="N375" s="180"/>
      <c r="O375" s="180"/>
    </row>
    <row r="376" spans="8:15" s="179" customFormat="1" x14ac:dyDescent="0.2">
      <c r="H376" s="180"/>
      <c r="I376" s="180"/>
      <c r="J376" s="205"/>
      <c r="K376" s="205"/>
      <c r="L376" s="181"/>
      <c r="M376" s="180"/>
      <c r="N376" s="180"/>
      <c r="O376" s="180"/>
    </row>
    <row r="377" spans="8:15" s="179" customFormat="1" x14ac:dyDescent="0.2">
      <c r="H377" s="180"/>
      <c r="I377" s="180"/>
      <c r="J377" s="205"/>
      <c r="K377" s="205"/>
      <c r="L377" s="181"/>
      <c r="M377" s="180"/>
      <c r="N377" s="180"/>
      <c r="O377" s="180"/>
    </row>
    <row r="378" spans="8:15" s="179" customFormat="1" x14ac:dyDescent="0.2">
      <c r="H378" s="180"/>
      <c r="I378" s="180"/>
      <c r="J378" s="205"/>
      <c r="K378" s="205"/>
      <c r="L378" s="181"/>
      <c r="M378" s="180"/>
      <c r="N378" s="180"/>
      <c r="O378" s="180"/>
    </row>
    <row r="379" spans="8:15" s="179" customFormat="1" x14ac:dyDescent="0.2">
      <c r="H379" s="180"/>
      <c r="I379" s="180"/>
      <c r="J379" s="205"/>
      <c r="K379" s="205"/>
      <c r="L379" s="181"/>
      <c r="M379" s="180"/>
      <c r="N379" s="180"/>
      <c r="O379" s="180"/>
    </row>
    <row r="380" spans="8:15" s="179" customFormat="1" x14ac:dyDescent="0.2">
      <c r="H380" s="180"/>
      <c r="I380" s="180"/>
      <c r="J380" s="205"/>
      <c r="K380" s="205"/>
      <c r="L380" s="181"/>
      <c r="M380" s="180"/>
      <c r="N380" s="180"/>
      <c r="O380" s="180"/>
    </row>
    <row r="381" spans="8:15" s="179" customFormat="1" x14ac:dyDescent="0.2">
      <c r="H381" s="180"/>
      <c r="I381" s="180"/>
      <c r="J381" s="205"/>
      <c r="K381" s="205"/>
      <c r="L381" s="181"/>
      <c r="M381" s="180"/>
      <c r="N381" s="180"/>
      <c r="O381" s="180"/>
    </row>
    <row r="382" spans="8:15" s="179" customFormat="1" x14ac:dyDescent="0.2">
      <c r="H382" s="180"/>
      <c r="I382" s="180"/>
      <c r="J382" s="205"/>
      <c r="K382" s="205"/>
      <c r="L382" s="181"/>
      <c r="M382" s="180"/>
      <c r="N382" s="180"/>
      <c r="O382" s="180"/>
    </row>
    <row r="383" spans="8:15" s="179" customFormat="1" x14ac:dyDescent="0.2">
      <c r="H383" s="180"/>
      <c r="I383" s="180"/>
      <c r="J383" s="205"/>
      <c r="K383" s="205"/>
      <c r="L383" s="181"/>
      <c r="M383" s="180"/>
      <c r="N383" s="180"/>
      <c r="O383" s="180"/>
    </row>
    <row r="384" spans="8:15" s="179" customFormat="1" x14ac:dyDescent="0.2">
      <c r="H384" s="180"/>
      <c r="I384" s="180"/>
      <c r="J384" s="205"/>
      <c r="K384" s="205"/>
      <c r="L384" s="181"/>
      <c r="M384" s="180"/>
      <c r="N384" s="180"/>
      <c r="O384" s="180"/>
    </row>
    <row r="385" spans="8:15" s="179" customFormat="1" x14ac:dyDescent="0.2">
      <c r="H385" s="180"/>
      <c r="I385" s="180"/>
      <c r="J385" s="205"/>
      <c r="K385" s="205"/>
      <c r="L385" s="181"/>
      <c r="M385" s="180"/>
      <c r="N385" s="180"/>
      <c r="O385" s="180"/>
    </row>
    <row r="386" spans="8:15" s="179" customFormat="1" x14ac:dyDescent="0.2">
      <c r="H386" s="180"/>
      <c r="I386" s="180"/>
      <c r="J386" s="205"/>
      <c r="K386" s="205"/>
      <c r="L386" s="181"/>
      <c r="M386" s="180"/>
      <c r="N386" s="180"/>
      <c r="O386" s="180"/>
    </row>
    <row r="387" spans="8:15" s="179" customFormat="1" x14ac:dyDescent="0.2">
      <c r="H387" s="180"/>
      <c r="I387" s="180"/>
      <c r="J387" s="205"/>
      <c r="K387" s="205"/>
      <c r="L387" s="181"/>
      <c r="M387" s="180"/>
      <c r="N387" s="180"/>
      <c r="O387" s="180"/>
    </row>
    <row r="388" spans="8:15" s="179" customFormat="1" x14ac:dyDescent="0.2">
      <c r="H388" s="180"/>
      <c r="I388" s="180"/>
      <c r="J388" s="205"/>
      <c r="K388" s="205"/>
      <c r="L388" s="181"/>
      <c r="M388" s="180"/>
      <c r="N388" s="180"/>
      <c r="O388" s="180"/>
    </row>
    <row r="389" spans="8:15" s="179" customFormat="1" x14ac:dyDescent="0.2">
      <c r="H389" s="180"/>
      <c r="I389" s="180"/>
      <c r="J389" s="205"/>
      <c r="K389" s="205"/>
      <c r="L389" s="181"/>
      <c r="M389" s="180"/>
      <c r="N389" s="180"/>
      <c r="O389" s="180"/>
    </row>
    <row r="390" spans="8:15" s="179" customFormat="1" x14ac:dyDescent="0.2">
      <c r="H390" s="180"/>
      <c r="I390" s="180"/>
      <c r="J390" s="205"/>
      <c r="K390" s="205"/>
      <c r="L390" s="181"/>
      <c r="M390" s="180"/>
      <c r="N390" s="180"/>
      <c r="O390" s="180"/>
    </row>
    <row r="391" spans="8:15" s="179" customFormat="1" x14ac:dyDescent="0.2">
      <c r="H391" s="180"/>
      <c r="I391" s="180"/>
      <c r="J391" s="205"/>
      <c r="K391" s="205"/>
      <c r="L391" s="181"/>
      <c r="M391" s="180"/>
      <c r="N391" s="180"/>
      <c r="O391" s="180"/>
    </row>
    <row r="392" spans="8:15" s="179" customFormat="1" x14ac:dyDescent="0.2">
      <c r="H392" s="180"/>
      <c r="I392" s="180"/>
      <c r="J392" s="205"/>
      <c r="K392" s="205"/>
      <c r="L392" s="181"/>
      <c r="M392" s="180"/>
      <c r="N392" s="180"/>
      <c r="O392" s="180"/>
    </row>
    <row r="393" spans="8:15" s="179" customFormat="1" x14ac:dyDescent="0.2">
      <c r="H393" s="180"/>
      <c r="I393" s="180"/>
      <c r="J393" s="205"/>
      <c r="K393" s="205"/>
      <c r="L393" s="181"/>
      <c r="M393" s="180"/>
      <c r="N393" s="180"/>
      <c r="O393" s="180"/>
    </row>
    <row r="394" spans="8:15" s="179" customFormat="1" x14ac:dyDescent="0.2">
      <c r="H394" s="180"/>
      <c r="I394" s="180"/>
      <c r="J394" s="205"/>
      <c r="K394" s="205"/>
      <c r="L394" s="181"/>
      <c r="M394" s="180"/>
      <c r="N394" s="180"/>
      <c r="O394" s="180"/>
    </row>
    <row r="395" spans="8:15" s="179" customFormat="1" x14ac:dyDescent="0.2">
      <c r="H395" s="180"/>
      <c r="I395" s="180"/>
      <c r="J395" s="205"/>
      <c r="K395" s="205"/>
      <c r="L395" s="181"/>
      <c r="M395" s="180"/>
      <c r="N395" s="180"/>
      <c r="O395" s="180"/>
    </row>
    <row r="396" spans="8:15" s="179" customFormat="1" x14ac:dyDescent="0.2">
      <c r="H396" s="180"/>
      <c r="I396" s="180"/>
      <c r="J396" s="205"/>
      <c r="K396" s="205"/>
      <c r="L396" s="181"/>
      <c r="M396" s="180"/>
      <c r="N396" s="180"/>
      <c r="O396" s="180"/>
    </row>
    <row r="397" spans="8:15" s="179" customFormat="1" x14ac:dyDescent="0.2">
      <c r="H397" s="180"/>
      <c r="I397" s="180"/>
      <c r="J397" s="205"/>
      <c r="K397" s="205"/>
      <c r="L397" s="181"/>
      <c r="M397" s="180"/>
      <c r="N397" s="180"/>
      <c r="O397" s="180"/>
    </row>
    <row r="398" spans="8:15" s="179" customFormat="1" x14ac:dyDescent="0.2">
      <c r="H398" s="180"/>
      <c r="I398" s="180"/>
      <c r="J398" s="205"/>
      <c r="K398" s="205"/>
      <c r="L398" s="181"/>
      <c r="M398" s="180"/>
      <c r="N398" s="180"/>
      <c r="O398" s="180"/>
    </row>
    <row r="399" spans="8:15" s="179" customFormat="1" x14ac:dyDescent="0.2">
      <c r="H399" s="180"/>
      <c r="I399" s="180"/>
      <c r="J399" s="205"/>
      <c r="K399" s="205"/>
      <c r="L399" s="181"/>
      <c r="M399" s="180"/>
      <c r="N399" s="180"/>
      <c r="O399" s="180"/>
    </row>
    <row r="400" spans="8:15" s="179" customFormat="1" x14ac:dyDescent="0.2">
      <c r="H400" s="180"/>
      <c r="I400" s="180"/>
      <c r="J400" s="205"/>
      <c r="K400" s="205"/>
      <c r="L400" s="181"/>
      <c r="M400" s="180"/>
      <c r="N400" s="180"/>
      <c r="O400" s="180"/>
    </row>
    <row r="401" spans="8:15" s="179" customFormat="1" x14ac:dyDescent="0.2">
      <c r="H401" s="180"/>
      <c r="I401" s="180"/>
      <c r="J401" s="205"/>
      <c r="K401" s="205"/>
      <c r="L401" s="181"/>
      <c r="M401" s="180"/>
      <c r="N401" s="180"/>
      <c r="O401" s="180"/>
    </row>
    <row r="402" spans="8:15" s="179" customFormat="1" x14ac:dyDescent="0.2">
      <c r="H402" s="180"/>
      <c r="I402" s="180"/>
      <c r="J402" s="205"/>
      <c r="K402" s="205"/>
      <c r="L402" s="181"/>
      <c r="M402" s="180"/>
      <c r="N402" s="180"/>
      <c r="O402" s="180"/>
    </row>
    <row r="403" spans="8:15" s="179" customFormat="1" x14ac:dyDescent="0.2">
      <c r="H403" s="180"/>
      <c r="I403" s="180"/>
      <c r="J403" s="205"/>
      <c r="K403" s="205"/>
      <c r="L403" s="181"/>
      <c r="M403" s="180"/>
      <c r="N403" s="180"/>
      <c r="O403" s="180"/>
    </row>
    <row r="404" spans="8:15" s="179" customFormat="1" x14ac:dyDescent="0.2">
      <c r="H404" s="180"/>
      <c r="I404" s="180"/>
      <c r="J404" s="205"/>
      <c r="K404" s="205"/>
      <c r="L404" s="181"/>
      <c r="M404" s="180"/>
      <c r="N404" s="180"/>
      <c r="O404" s="180"/>
    </row>
    <row r="405" spans="8:15" s="179" customFormat="1" x14ac:dyDescent="0.2">
      <c r="H405" s="180"/>
      <c r="I405" s="180"/>
      <c r="J405" s="205"/>
      <c r="K405" s="205"/>
      <c r="L405" s="181"/>
      <c r="M405" s="180"/>
      <c r="N405" s="180"/>
      <c r="O405" s="180"/>
    </row>
    <row r="406" spans="8:15" s="179" customFormat="1" x14ac:dyDescent="0.2">
      <c r="H406" s="180"/>
      <c r="I406" s="180"/>
      <c r="J406" s="205"/>
      <c r="K406" s="205"/>
      <c r="L406" s="181"/>
      <c r="M406" s="180"/>
      <c r="N406" s="180"/>
      <c r="O406" s="180"/>
    </row>
    <row r="407" spans="8:15" s="179" customFormat="1" x14ac:dyDescent="0.2">
      <c r="H407" s="180"/>
      <c r="I407" s="180"/>
      <c r="J407" s="205"/>
      <c r="K407" s="205"/>
      <c r="L407" s="181"/>
      <c r="M407" s="180"/>
      <c r="N407" s="180"/>
      <c r="O407" s="180"/>
    </row>
    <row r="408" spans="8:15" s="179" customFormat="1" x14ac:dyDescent="0.2">
      <c r="H408" s="180"/>
      <c r="I408" s="180"/>
      <c r="J408" s="205"/>
      <c r="K408" s="205"/>
      <c r="L408" s="181"/>
      <c r="M408" s="180"/>
      <c r="N408" s="180"/>
      <c r="O408" s="180"/>
    </row>
    <row r="409" spans="8:15" s="179" customFormat="1" x14ac:dyDescent="0.2">
      <c r="H409" s="180"/>
      <c r="I409" s="180"/>
      <c r="J409" s="205"/>
      <c r="K409" s="205"/>
      <c r="L409" s="181"/>
      <c r="M409" s="180"/>
      <c r="N409" s="180"/>
      <c r="O409" s="180"/>
    </row>
    <row r="410" spans="8:15" s="179" customFormat="1" x14ac:dyDescent="0.2">
      <c r="H410" s="180"/>
      <c r="I410" s="180"/>
      <c r="J410" s="205"/>
      <c r="K410" s="205"/>
      <c r="L410" s="181"/>
      <c r="M410" s="180"/>
      <c r="N410" s="180"/>
      <c r="O410" s="180"/>
    </row>
    <row r="411" spans="8:15" s="179" customFormat="1" x14ac:dyDescent="0.2">
      <c r="H411" s="180"/>
      <c r="I411" s="180"/>
      <c r="J411" s="205"/>
      <c r="K411" s="205"/>
      <c r="L411" s="181"/>
      <c r="M411" s="180"/>
      <c r="N411" s="180"/>
      <c r="O411" s="180"/>
    </row>
    <row r="412" spans="8:15" s="179" customFormat="1" x14ac:dyDescent="0.2">
      <c r="H412" s="180"/>
      <c r="I412" s="180"/>
      <c r="J412" s="205"/>
      <c r="K412" s="205"/>
      <c r="L412" s="181"/>
      <c r="M412" s="180"/>
      <c r="N412" s="180"/>
      <c r="O412" s="180"/>
    </row>
    <row r="413" spans="8:15" s="179" customFormat="1" x14ac:dyDescent="0.2">
      <c r="H413" s="180"/>
      <c r="I413" s="180"/>
      <c r="J413" s="205"/>
      <c r="K413" s="205"/>
      <c r="L413" s="181"/>
      <c r="M413" s="180"/>
      <c r="N413" s="180"/>
      <c r="O413" s="180"/>
    </row>
    <row r="414" spans="8:15" s="179" customFormat="1" x14ac:dyDescent="0.2">
      <c r="H414" s="180"/>
      <c r="I414" s="180"/>
      <c r="J414" s="205"/>
      <c r="K414" s="205"/>
      <c r="L414" s="181"/>
      <c r="M414" s="180"/>
      <c r="N414" s="180"/>
      <c r="O414" s="180"/>
    </row>
    <row r="415" spans="8:15" s="179" customFormat="1" x14ac:dyDescent="0.2">
      <c r="H415" s="180"/>
      <c r="I415" s="180"/>
      <c r="J415" s="205"/>
      <c r="K415" s="205"/>
      <c r="L415" s="181"/>
      <c r="M415" s="180"/>
      <c r="N415" s="180"/>
      <c r="O415" s="180"/>
    </row>
    <row r="416" spans="8:15" s="179" customFormat="1" x14ac:dyDescent="0.2">
      <c r="H416" s="180"/>
      <c r="I416" s="180"/>
      <c r="J416" s="205"/>
      <c r="K416" s="205"/>
      <c r="L416" s="181"/>
      <c r="M416" s="180"/>
      <c r="N416" s="180"/>
      <c r="O416" s="180"/>
    </row>
    <row r="417" spans="8:15" s="179" customFormat="1" x14ac:dyDescent="0.2">
      <c r="H417" s="180"/>
      <c r="I417" s="180"/>
      <c r="J417" s="205"/>
      <c r="K417" s="205"/>
      <c r="L417" s="181"/>
      <c r="M417" s="180"/>
      <c r="N417" s="180"/>
      <c r="O417" s="180"/>
    </row>
    <row r="418" spans="8:15" s="179" customFormat="1" x14ac:dyDescent="0.2">
      <c r="H418" s="180"/>
      <c r="I418" s="180"/>
      <c r="J418" s="205"/>
      <c r="K418" s="205"/>
      <c r="L418" s="181"/>
      <c r="M418" s="180"/>
      <c r="N418" s="180"/>
      <c r="O418" s="180"/>
    </row>
    <row r="419" spans="8:15" s="179" customFormat="1" x14ac:dyDescent="0.2">
      <c r="H419" s="180"/>
      <c r="I419" s="180"/>
      <c r="J419" s="205"/>
      <c r="K419" s="205"/>
      <c r="L419" s="181"/>
      <c r="M419" s="180"/>
      <c r="N419" s="180"/>
      <c r="O419" s="180"/>
    </row>
    <row r="420" spans="8:15" s="179" customFormat="1" x14ac:dyDescent="0.2">
      <c r="H420" s="180"/>
      <c r="I420" s="180"/>
      <c r="J420" s="205"/>
      <c r="K420" s="205"/>
      <c r="L420" s="181"/>
      <c r="M420" s="180"/>
      <c r="N420" s="180"/>
      <c r="O420" s="180"/>
    </row>
    <row r="421" spans="8:15" s="179" customFormat="1" x14ac:dyDescent="0.2">
      <c r="H421" s="180"/>
      <c r="I421" s="180"/>
      <c r="J421" s="205"/>
      <c r="K421" s="205"/>
      <c r="L421" s="181"/>
      <c r="M421" s="180"/>
      <c r="N421" s="180"/>
      <c r="O421" s="180"/>
    </row>
    <row r="422" spans="8:15" s="179" customFormat="1" x14ac:dyDescent="0.2">
      <c r="H422" s="180"/>
      <c r="I422" s="180"/>
      <c r="J422" s="205"/>
      <c r="K422" s="205"/>
      <c r="L422" s="181"/>
      <c r="M422" s="180"/>
      <c r="N422" s="180"/>
      <c r="O422" s="180"/>
    </row>
    <row r="423" spans="8:15" s="179" customFormat="1" x14ac:dyDescent="0.2">
      <c r="H423" s="180"/>
      <c r="I423" s="180"/>
      <c r="J423" s="205"/>
      <c r="K423" s="205"/>
      <c r="L423" s="181"/>
      <c r="M423" s="180"/>
      <c r="N423" s="180"/>
      <c r="O423" s="180"/>
    </row>
    <row r="424" spans="8:15" s="179" customFormat="1" x14ac:dyDescent="0.2">
      <c r="H424" s="180"/>
      <c r="I424" s="180"/>
      <c r="J424" s="205"/>
      <c r="K424" s="205"/>
      <c r="L424" s="181"/>
      <c r="M424" s="180"/>
      <c r="N424" s="180"/>
      <c r="O424" s="180"/>
    </row>
    <row r="425" spans="8:15" s="179" customFormat="1" x14ac:dyDescent="0.2">
      <c r="H425" s="180"/>
      <c r="I425" s="180"/>
      <c r="J425" s="205"/>
      <c r="K425" s="205"/>
      <c r="L425" s="181"/>
      <c r="M425" s="180"/>
      <c r="N425" s="180"/>
      <c r="O425" s="180"/>
    </row>
    <row r="426" spans="8:15" s="179" customFormat="1" x14ac:dyDescent="0.2">
      <c r="H426" s="180"/>
      <c r="I426" s="180"/>
      <c r="J426" s="205"/>
      <c r="K426" s="205"/>
      <c r="L426" s="181"/>
      <c r="M426" s="180"/>
      <c r="N426" s="180"/>
      <c r="O426" s="180"/>
    </row>
    <row r="427" spans="8:15" s="179" customFormat="1" x14ac:dyDescent="0.2">
      <c r="H427" s="180"/>
      <c r="I427" s="180"/>
      <c r="J427" s="205"/>
      <c r="K427" s="205"/>
      <c r="L427" s="181"/>
      <c r="M427" s="180"/>
      <c r="N427" s="180"/>
      <c r="O427" s="180"/>
    </row>
    <row r="428" spans="8:15" s="179" customFormat="1" x14ac:dyDescent="0.2">
      <c r="H428" s="180"/>
      <c r="I428" s="180"/>
      <c r="J428" s="205"/>
      <c r="K428" s="205"/>
      <c r="L428" s="181"/>
      <c r="M428" s="180"/>
      <c r="N428" s="180"/>
      <c r="O428" s="180"/>
    </row>
    <row r="429" spans="8:15" s="179" customFormat="1" x14ac:dyDescent="0.2">
      <c r="H429" s="180"/>
      <c r="I429" s="180"/>
      <c r="J429" s="205"/>
      <c r="K429" s="205"/>
      <c r="L429" s="181"/>
      <c r="M429" s="180"/>
      <c r="N429" s="180"/>
      <c r="O429" s="180"/>
    </row>
    <row r="430" spans="8:15" s="179" customFormat="1" x14ac:dyDescent="0.2">
      <c r="H430" s="180"/>
      <c r="I430" s="180"/>
      <c r="J430" s="205"/>
      <c r="K430" s="205"/>
      <c r="L430" s="181"/>
      <c r="M430" s="180"/>
      <c r="N430" s="180"/>
      <c r="O430" s="180"/>
    </row>
    <row r="431" spans="8:15" s="179" customFormat="1" x14ac:dyDescent="0.2">
      <c r="H431" s="180"/>
      <c r="I431" s="180"/>
      <c r="J431" s="205"/>
      <c r="K431" s="205"/>
      <c r="L431" s="181"/>
      <c r="M431" s="180"/>
      <c r="N431" s="180"/>
      <c r="O431" s="180"/>
    </row>
    <row r="432" spans="8:15" s="179" customFormat="1" x14ac:dyDescent="0.2">
      <c r="H432" s="180"/>
      <c r="I432" s="180"/>
      <c r="J432" s="205"/>
      <c r="K432" s="205"/>
      <c r="L432" s="181"/>
      <c r="M432" s="180"/>
      <c r="N432" s="180"/>
      <c r="O432" s="180"/>
    </row>
    <row r="433" spans="8:15" s="179" customFormat="1" x14ac:dyDescent="0.2">
      <c r="H433" s="180"/>
      <c r="I433" s="180"/>
      <c r="J433" s="205"/>
      <c r="K433" s="205"/>
      <c r="L433" s="181"/>
      <c r="M433" s="180"/>
      <c r="N433" s="180"/>
      <c r="O433" s="180"/>
    </row>
    <row r="434" spans="8:15" s="179" customFormat="1" x14ac:dyDescent="0.2">
      <c r="H434" s="180"/>
      <c r="I434" s="180"/>
      <c r="J434" s="205"/>
      <c r="K434" s="205"/>
      <c r="L434" s="181"/>
      <c r="M434" s="180"/>
      <c r="N434" s="180"/>
      <c r="O434" s="180"/>
    </row>
    <row r="435" spans="8:15" s="179" customFormat="1" x14ac:dyDescent="0.2">
      <c r="H435" s="180"/>
      <c r="I435" s="180"/>
      <c r="J435" s="205"/>
      <c r="K435" s="205"/>
      <c r="L435" s="181"/>
      <c r="M435" s="180"/>
      <c r="N435" s="180"/>
      <c r="O435" s="180"/>
    </row>
    <row r="436" spans="8:15" s="179" customFormat="1" x14ac:dyDescent="0.2">
      <c r="H436" s="180"/>
      <c r="I436" s="180"/>
      <c r="J436" s="205"/>
      <c r="K436" s="205"/>
      <c r="L436" s="181"/>
      <c r="M436" s="180"/>
      <c r="N436" s="180"/>
      <c r="O436" s="180"/>
    </row>
    <row r="437" spans="8:15" s="179" customFormat="1" x14ac:dyDescent="0.2">
      <c r="H437" s="180"/>
      <c r="I437" s="180"/>
      <c r="J437" s="205"/>
      <c r="K437" s="205"/>
      <c r="L437" s="181"/>
      <c r="M437" s="180"/>
      <c r="N437" s="180"/>
      <c r="O437" s="180"/>
    </row>
    <row r="438" spans="8:15" s="179" customFormat="1" x14ac:dyDescent="0.2">
      <c r="H438" s="180"/>
      <c r="I438" s="180"/>
      <c r="J438" s="205"/>
      <c r="K438" s="205"/>
      <c r="L438" s="181"/>
      <c r="M438" s="180"/>
      <c r="N438" s="180"/>
      <c r="O438" s="180"/>
    </row>
    <row r="439" spans="8:15" s="179" customFormat="1" x14ac:dyDescent="0.2">
      <c r="H439" s="180"/>
      <c r="I439" s="180"/>
      <c r="J439" s="205"/>
      <c r="K439" s="205"/>
      <c r="L439" s="181"/>
      <c r="M439" s="180"/>
      <c r="N439" s="180"/>
      <c r="O439" s="180"/>
    </row>
    <row r="440" spans="8:15" s="179" customFormat="1" x14ac:dyDescent="0.2">
      <c r="H440" s="180"/>
      <c r="I440" s="180"/>
      <c r="J440" s="205"/>
      <c r="K440" s="205"/>
      <c r="L440" s="181"/>
      <c r="M440" s="180"/>
      <c r="N440" s="180"/>
      <c r="O440" s="180"/>
    </row>
    <row r="441" spans="8:15" s="179" customFormat="1" x14ac:dyDescent="0.2">
      <c r="H441" s="180"/>
      <c r="I441" s="180"/>
      <c r="J441" s="205"/>
      <c r="K441" s="205"/>
      <c r="L441" s="181"/>
      <c r="M441" s="180"/>
      <c r="N441" s="180"/>
      <c r="O441" s="180"/>
    </row>
    <row r="442" spans="8:15" s="179" customFormat="1" x14ac:dyDescent="0.2">
      <c r="H442" s="180"/>
      <c r="I442" s="180"/>
      <c r="J442" s="205"/>
      <c r="K442" s="205"/>
      <c r="L442" s="181"/>
      <c r="M442" s="180"/>
      <c r="N442" s="180"/>
      <c r="O442" s="180"/>
    </row>
    <row r="443" spans="8:15" s="179" customFormat="1" x14ac:dyDescent="0.2">
      <c r="H443" s="180"/>
      <c r="I443" s="180"/>
      <c r="J443" s="205"/>
      <c r="K443" s="205"/>
      <c r="L443" s="181"/>
      <c r="M443" s="180"/>
      <c r="N443" s="180"/>
      <c r="O443" s="180"/>
    </row>
    <row r="444" spans="8:15" s="179" customFormat="1" x14ac:dyDescent="0.2">
      <c r="H444" s="180"/>
      <c r="I444" s="180"/>
      <c r="J444" s="205"/>
      <c r="K444" s="205"/>
      <c r="L444" s="181"/>
      <c r="M444" s="180"/>
      <c r="N444" s="180"/>
      <c r="O444" s="180"/>
    </row>
    <row r="445" spans="8:15" s="179" customFormat="1" x14ac:dyDescent="0.2">
      <c r="H445" s="180"/>
      <c r="I445" s="180"/>
      <c r="J445" s="205"/>
      <c r="K445" s="205"/>
      <c r="L445" s="181"/>
      <c r="M445" s="180"/>
      <c r="N445" s="180"/>
      <c r="O445" s="180"/>
    </row>
    <row r="446" spans="8:15" s="179" customFormat="1" x14ac:dyDescent="0.2">
      <c r="H446" s="180"/>
      <c r="I446" s="180"/>
      <c r="J446" s="205"/>
      <c r="K446" s="205"/>
      <c r="L446" s="181"/>
      <c r="M446" s="180"/>
      <c r="N446" s="180"/>
      <c r="O446" s="180"/>
    </row>
    <row r="447" spans="8:15" s="179" customFormat="1" x14ac:dyDescent="0.2">
      <c r="H447" s="180"/>
      <c r="I447" s="180"/>
      <c r="J447" s="205"/>
      <c r="K447" s="205"/>
      <c r="L447" s="181"/>
      <c r="M447" s="180"/>
      <c r="N447" s="180"/>
      <c r="O447" s="180"/>
    </row>
    <row r="448" spans="8:15" s="179" customFormat="1" x14ac:dyDescent="0.2">
      <c r="H448" s="180"/>
      <c r="I448" s="180"/>
      <c r="J448" s="205"/>
      <c r="K448" s="205"/>
      <c r="L448" s="181"/>
      <c r="M448" s="180"/>
      <c r="N448" s="180"/>
      <c r="O448" s="180"/>
    </row>
    <row r="449" spans="8:15" s="179" customFormat="1" x14ac:dyDescent="0.2">
      <c r="H449" s="180"/>
      <c r="I449" s="180"/>
      <c r="J449" s="205"/>
      <c r="K449" s="205"/>
      <c r="L449" s="181"/>
      <c r="M449" s="180"/>
      <c r="N449" s="180"/>
      <c r="O449" s="180"/>
    </row>
    <row r="450" spans="8:15" s="179" customFormat="1" x14ac:dyDescent="0.2">
      <c r="H450" s="180"/>
      <c r="I450" s="180"/>
      <c r="J450" s="205"/>
      <c r="K450" s="205"/>
      <c r="L450" s="181"/>
      <c r="M450" s="180"/>
      <c r="N450" s="180"/>
      <c r="O450" s="180"/>
    </row>
    <row r="451" spans="8:15" s="179" customFormat="1" x14ac:dyDescent="0.2">
      <c r="H451" s="180"/>
      <c r="I451" s="180"/>
      <c r="J451" s="205"/>
      <c r="K451" s="205"/>
      <c r="L451" s="181"/>
      <c r="M451" s="180"/>
      <c r="N451" s="180"/>
      <c r="O451" s="180"/>
    </row>
    <row r="452" spans="8:15" s="179" customFormat="1" x14ac:dyDescent="0.2">
      <c r="H452" s="180"/>
      <c r="I452" s="180"/>
      <c r="J452" s="205"/>
      <c r="K452" s="205"/>
      <c r="L452" s="181"/>
      <c r="M452" s="180"/>
      <c r="N452" s="180"/>
      <c r="O452" s="180"/>
    </row>
    <row r="453" spans="8:15" s="179" customFormat="1" x14ac:dyDescent="0.2">
      <c r="H453" s="180"/>
      <c r="I453" s="180"/>
      <c r="J453" s="205"/>
      <c r="K453" s="205"/>
      <c r="L453" s="181"/>
      <c r="M453" s="180"/>
      <c r="N453" s="180"/>
      <c r="O453" s="180"/>
    </row>
    <row r="454" spans="8:15" s="179" customFormat="1" x14ac:dyDescent="0.2">
      <c r="H454" s="180"/>
      <c r="I454" s="180"/>
      <c r="J454" s="205"/>
      <c r="K454" s="205"/>
      <c r="L454" s="181"/>
      <c r="M454" s="180"/>
      <c r="N454" s="180"/>
      <c r="O454" s="180"/>
    </row>
    <row r="455" spans="8:15" s="179" customFormat="1" x14ac:dyDescent="0.2">
      <c r="H455" s="180"/>
      <c r="I455" s="180"/>
      <c r="J455" s="205"/>
      <c r="K455" s="205"/>
      <c r="L455" s="181"/>
      <c r="M455" s="180"/>
      <c r="N455" s="180"/>
      <c r="O455" s="180"/>
    </row>
    <row r="456" spans="8:15" s="179" customFormat="1" x14ac:dyDescent="0.2">
      <c r="H456" s="180"/>
      <c r="I456" s="180"/>
      <c r="J456" s="205"/>
      <c r="K456" s="205"/>
      <c r="L456" s="181"/>
      <c r="M456" s="180"/>
      <c r="N456" s="180"/>
      <c r="O456" s="180"/>
    </row>
    <row r="457" spans="8:15" s="179" customFormat="1" x14ac:dyDescent="0.2">
      <c r="H457" s="180"/>
      <c r="I457" s="180"/>
      <c r="J457" s="205"/>
      <c r="K457" s="205"/>
      <c r="L457" s="181"/>
      <c r="M457" s="180"/>
      <c r="N457" s="180"/>
      <c r="O457" s="180"/>
    </row>
    <row r="458" spans="8:15" s="179" customFormat="1" x14ac:dyDescent="0.2">
      <c r="H458" s="180"/>
      <c r="I458" s="180"/>
      <c r="J458" s="205"/>
      <c r="K458" s="205"/>
      <c r="L458" s="181"/>
      <c r="M458" s="180"/>
      <c r="N458" s="180"/>
      <c r="O458" s="180"/>
    </row>
    <row r="459" spans="8:15" s="179" customFormat="1" x14ac:dyDescent="0.2">
      <c r="H459" s="180"/>
      <c r="I459" s="180"/>
      <c r="J459" s="205"/>
      <c r="K459" s="205"/>
      <c r="L459" s="181"/>
      <c r="M459" s="180"/>
      <c r="N459" s="180"/>
      <c r="O459" s="180"/>
    </row>
    <row r="460" spans="8:15" s="179" customFormat="1" x14ac:dyDescent="0.2">
      <c r="H460" s="180"/>
      <c r="I460" s="180"/>
      <c r="J460" s="205"/>
      <c r="K460" s="205"/>
      <c r="L460" s="181"/>
      <c r="M460" s="180"/>
      <c r="N460" s="180"/>
      <c r="O460" s="180"/>
    </row>
    <row r="461" spans="8:15" s="179" customFormat="1" x14ac:dyDescent="0.2">
      <c r="H461" s="180"/>
      <c r="I461" s="180"/>
      <c r="J461" s="205"/>
      <c r="K461" s="205"/>
      <c r="L461" s="181"/>
      <c r="M461" s="180"/>
      <c r="N461" s="180"/>
      <c r="O461" s="180"/>
    </row>
    <row r="462" spans="8:15" s="179" customFormat="1" x14ac:dyDescent="0.2">
      <c r="H462" s="180"/>
      <c r="I462" s="180"/>
      <c r="J462" s="205"/>
      <c r="K462" s="205"/>
      <c r="L462" s="181"/>
      <c r="M462" s="180"/>
      <c r="N462" s="180"/>
      <c r="O462" s="180"/>
    </row>
    <row r="463" spans="8:15" s="179" customFormat="1" x14ac:dyDescent="0.2">
      <c r="H463" s="180"/>
      <c r="I463" s="180"/>
      <c r="J463" s="205"/>
      <c r="K463" s="205"/>
      <c r="L463" s="181"/>
      <c r="M463" s="180"/>
      <c r="N463" s="180"/>
      <c r="O463" s="180"/>
    </row>
    <row r="464" spans="8:15" s="179" customFormat="1" x14ac:dyDescent="0.2">
      <c r="H464" s="180"/>
      <c r="I464" s="180"/>
      <c r="J464" s="205"/>
      <c r="K464" s="205"/>
      <c r="L464" s="181"/>
      <c r="M464" s="180"/>
      <c r="N464" s="180"/>
      <c r="O464" s="180"/>
    </row>
    <row r="465" spans="8:15" s="179" customFormat="1" x14ac:dyDescent="0.2">
      <c r="H465" s="180"/>
      <c r="I465" s="180"/>
      <c r="J465" s="205"/>
      <c r="K465" s="205"/>
      <c r="L465" s="181"/>
      <c r="M465" s="180"/>
      <c r="N465" s="180"/>
      <c r="O465" s="180"/>
    </row>
    <row r="466" spans="8:15" s="179" customFormat="1" x14ac:dyDescent="0.2">
      <c r="H466" s="180"/>
      <c r="I466" s="180"/>
      <c r="J466" s="205"/>
      <c r="K466" s="205"/>
      <c r="L466" s="181"/>
      <c r="M466" s="180"/>
      <c r="N466" s="180"/>
      <c r="O466" s="180"/>
    </row>
    <row r="467" spans="8:15" s="179" customFormat="1" x14ac:dyDescent="0.2">
      <c r="H467" s="180"/>
      <c r="I467" s="180"/>
      <c r="J467" s="205"/>
      <c r="K467" s="205"/>
      <c r="L467" s="181"/>
      <c r="M467" s="180"/>
      <c r="N467" s="180"/>
      <c r="O467" s="180"/>
    </row>
    <row r="468" spans="8:15" s="179" customFormat="1" x14ac:dyDescent="0.2">
      <c r="H468" s="180"/>
      <c r="I468" s="180"/>
      <c r="J468" s="205"/>
      <c r="K468" s="205"/>
      <c r="L468" s="181"/>
      <c r="M468" s="180"/>
      <c r="N468" s="180"/>
      <c r="O468" s="180"/>
    </row>
    <row r="469" spans="8:15" s="179" customFormat="1" x14ac:dyDescent="0.2">
      <c r="H469" s="180"/>
      <c r="I469" s="180"/>
      <c r="J469" s="205"/>
      <c r="K469" s="205"/>
      <c r="L469" s="181"/>
      <c r="M469" s="180"/>
      <c r="N469" s="180"/>
      <c r="O469" s="180"/>
    </row>
    <row r="470" spans="8:15" s="179" customFormat="1" x14ac:dyDescent="0.2">
      <c r="H470" s="180"/>
      <c r="I470" s="180"/>
      <c r="J470" s="205"/>
      <c r="K470" s="205"/>
      <c r="L470" s="181"/>
      <c r="M470" s="180"/>
      <c r="N470" s="180"/>
      <c r="O470" s="180"/>
    </row>
    <row r="471" spans="8:15" s="179" customFormat="1" x14ac:dyDescent="0.2">
      <c r="H471" s="180"/>
      <c r="I471" s="180"/>
      <c r="J471" s="205"/>
      <c r="K471" s="205"/>
      <c r="L471" s="181"/>
      <c r="M471" s="180"/>
      <c r="N471" s="180"/>
      <c r="O471" s="180"/>
    </row>
    <row r="472" spans="8:15" s="179" customFormat="1" x14ac:dyDescent="0.2">
      <c r="H472" s="180"/>
      <c r="I472" s="180"/>
      <c r="J472" s="205"/>
      <c r="K472" s="205"/>
      <c r="L472" s="181"/>
      <c r="M472" s="180"/>
      <c r="N472" s="180"/>
      <c r="O472" s="180"/>
    </row>
    <row r="473" spans="8:15" s="179" customFormat="1" x14ac:dyDescent="0.2">
      <c r="H473" s="180"/>
      <c r="I473" s="180"/>
      <c r="J473" s="205"/>
      <c r="K473" s="205"/>
      <c r="L473" s="181"/>
      <c r="M473" s="180"/>
      <c r="N473" s="180"/>
      <c r="O473" s="180"/>
    </row>
    <row r="474" spans="8:15" s="179" customFormat="1" x14ac:dyDescent="0.2">
      <c r="H474" s="180"/>
      <c r="I474" s="180"/>
      <c r="J474" s="205"/>
      <c r="K474" s="205"/>
      <c r="L474" s="181"/>
      <c r="M474" s="180"/>
      <c r="N474" s="180"/>
      <c r="O474" s="180"/>
    </row>
    <row r="475" spans="8:15" s="179" customFormat="1" x14ac:dyDescent="0.2">
      <c r="H475" s="180"/>
      <c r="I475" s="180"/>
      <c r="J475" s="205"/>
      <c r="K475" s="205"/>
      <c r="L475" s="181"/>
      <c r="M475" s="180"/>
      <c r="N475" s="180"/>
      <c r="O475" s="180"/>
    </row>
    <row r="476" spans="8:15" s="179" customFormat="1" x14ac:dyDescent="0.2">
      <c r="H476" s="180"/>
      <c r="I476" s="180"/>
      <c r="J476" s="205"/>
      <c r="K476" s="205"/>
      <c r="L476" s="181"/>
      <c r="M476" s="180"/>
      <c r="N476" s="180"/>
      <c r="O476" s="180"/>
    </row>
    <row r="477" spans="8:15" s="179" customFormat="1" x14ac:dyDescent="0.2">
      <c r="H477" s="180"/>
      <c r="I477" s="180"/>
      <c r="J477" s="205"/>
      <c r="K477" s="205"/>
      <c r="L477" s="181"/>
      <c r="M477" s="180"/>
      <c r="N477" s="180"/>
      <c r="O477" s="180"/>
    </row>
    <row r="478" spans="8:15" s="179" customFormat="1" x14ac:dyDescent="0.2">
      <c r="H478" s="180"/>
      <c r="I478" s="180"/>
      <c r="J478" s="205"/>
      <c r="K478" s="205"/>
      <c r="L478" s="181"/>
      <c r="M478" s="180"/>
      <c r="N478" s="180"/>
      <c r="O478" s="180"/>
    </row>
    <row r="479" spans="8:15" s="179" customFormat="1" x14ac:dyDescent="0.2">
      <c r="H479" s="180"/>
      <c r="I479" s="180"/>
      <c r="J479" s="205"/>
      <c r="K479" s="205"/>
      <c r="L479" s="181"/>
      <c r="M479" s="180"/>
      <c r="N479" s="180"/>
      <c r="O479" s="180"/>
    </row>
    <row r="480" spans="8:15" s="179" customFormat="1" x14ac:dyDescent="0.2">
      <c r="H480" s="180"/>
      <c r="I480" s="180"/>
      <c r="J480" s="205"/>
      <c r="K480" s="205"/>
      <c r="L480" s="181"/>
      <c r="M480" s="180"/>
      <c r="N480" s="180"/>
      <c r="O480" s="180"/>
    </row>
    <row r="481" spans="8:15" s="179" customFormat="1" x14ac:dyDescent="0.2">
      <c r="H481" s="180"/>
      <c r="I481" s="180"/>
      <c r="J481" s="205"/>
      <c r="K481" s="205"/>
      <c r="L481" s="181"/>
      <c r="M481" s="180"/>
      <c r="N481" s="180"/>
      <c r="O481" s="180"/>
    </row>
    <row r="482" spans="8:15" s="179" customFormat="1" x14ac:dyDescent="0.2">
      <c r="H482" s="180"/>
      <c r="I482" s="180"/>
      <c r="J482" s="205"/>
      <c r="K482" s="205"/>
      <c r="L482" s="181"/>
      <c r="M482" s="180"/>
      <c r="N482" s="180"/>
      <c r="O482" s="180"/>
    </row>
    <row r="483" spans="8:15" s="179" customFormat="1" x14ac:dyDescent="0.2">
      <c r="H483" s="180"/>
      <c r="I483" s="180"/>
      <c r="J483" s="205"/>
      <c r="K483" s="205"/>
      <c r="L483" s="181"/>
      <c r="M483" s="180"/>
      <c r="N483" s="180"/>
      <c r="O483" s="180"/>
    </row>
    <row r="484" spans="8:15" s="179" customFormat="1" x14ac:dyDescent="0.2">
      <c r="H484" s="180"/>
      <c r="I484" s="180"/>
      <c r="J484" s="205"/>
      <c r="K484" s="205"/>
      <c r="L484" s="181"/>
      <c r="M484" s="180"/>
      <c r="N484" s="180"/>
      <c r="O484" s="180"/>
    </row>
    <row r="485" spans="8:15" s="179" customFormat="1" x14ac:dyDescent="0.2">
      <c r="H485" s="180"/>
      <c r="I485" s="180"/>
      <c r="J485" s="205"/>
      <c r="K485" s="205"/>
      <c r="L485" s="181"/>
      <c r="M485" s="180"/>
      <c r="N485" s="180"/>
      <c r="O485" s="180"/>
    </row>
    <row r="486" spans="8:15" s="179" customFormat="1" x14ac:dyDescent="0.2">
      <c r="H486" s="180"/>
      <c r="I486" s="180"/>
      <c r="J486" s="205"/>
      <c r="K486" s="205"/>
      <c r="L486" s="181"/>
      <c r="M486" s="180"/>
      <c r="N486" s="180"/>
      <c r="O486" s="180"/>
    </row>
    <row r="487" spans="8:15" s="179" customFormat="1" x14ac:dyDescent="0.2">
      <c r="H487" s="180"/>
      <c r="I487" s="180"/>
      <c r="J487" s="205"/>
      <c r="K487" s="205"/>
      <c r="L487" s="181"/>
      <c r="M487" s="180"/>
      <c r="N487" s="180"/>
      <c r="O487" s="180"/>
    </row>
    <row r="488" spans="8:15" s="179" customFormat="1" x14ac:dyDescent="0.2">
      <c r="H488" s="180"/>
      <c r="I488" s="180"/>
      <c r="J488" s="205"/>
      <c r="K488" s="205"/>
      <c r="L488" s="181"/>
      <c r="M488" s="180"/>
      <c r="N488" s="180"/>
      <c r="O488" s="180"/>
    </row>
    <row r="489" spans="8:15" s="179" customFormat="1" x14ac:dyDescent="0.2">
      <c r="H489" s="180"/>
      <c r="I489" s="180"/>
      <c r="J489" s="205"/>
      <c r="K489" s="205"/>
      <c r="L489" s="181"/>
      <c r="M489" s="180"/>
      <c r="N489" s="180"/>
      <c r="O489" s="180"/>
    </row>
    <row r="490" spans="8:15" s="179" customFormat="1" x14ac:dyDescent="0.2">
      <c r="H490" s="180"/>
      <c r="I490" s="180"/>
      <c r="J490" s="205"/>
      <c r="K490" s="205"/>
      <c r="L490" s="181"/>
      <c r="M490" s="180"/>
      <c r="N490" s="180"/>
      <c r="O490" s="180"/>
    </row>
    <row r="491" spans="8:15" s="179" customFormat="1" x14ac:dyDescent="0.2">
      <c r="H491" s="180"/>
      <c r="I491" s="180"/>
      <c r="J491" s="205"/>
      <c r="K491" s="205"/>
      <c r="L491" s="181"/>
      <c r="M491" s="180"/>
      <c r="N491" s="180"/>
      <c r="O491" s="180"/>
    </row>
    <row r="492" spans="8:15" s="179" customFormat="1" x14ac:dyDescent="0.2">
      <c r="H492" s="180"/>
      <c r="I492" s="180"/>
      <c r="J492" s="205"/>
      <c r="K492" s="205"/>
      <c r="L492" s="181"/>
      <c r="M492" s="180"/>
      <c r="N492" s="180"/>
      <c r="O492" s="180"/>
    </row>
    <row r="493" spans="8:15" s="179" customFormat="1" x14ac:dyDescent="0.2">
      <c r="H493" s="180"/>
      <c r="I493" s="180"/>
      <c r="J493" s="205"/>
      <c r="K493" s="205"/>
      <c r="L493" s="181"/>
      <c r="M493" s="180"/>
      <c r="N493" s="180"/>
      <c r="O493" s="180"/>
    </row>
    <row r="494" spans="8:15" s="179" customFormat="1" x14ac:dyDescent="0.2">
      <c r="H494" s="180"/>
      <c r="I494" s="180"/>
      <c r="J494" s="205"/>
      <c r="K494" s="205"/>
      <c r="L494" s="181"/>
      <c r="M494" s="180"/>
      <c r="N494" s="180"/>
      <c r="O494" s="180"/>
    </row>
    <row r="495" spans="8:15" s="179" customFormat="1" x14ac:dyDescent="0.2">
      <c r="H495" s="180"/>
      <c r="I495" s="180"/>
      <c r="J495" s="205"/>
      <c r="K495" s="205"/>
      <c r="L495" s="181"/>
      <c r="M495" s="180"/>
      <c r="N495" s="180"/>
      <c r="O495" s="180"/>
    </row>
    <row r="496" spans="8:15" s="179" customFormat="1" x14ac:dyDescent="0.2">
      <c r="H496" s="180"/>
      <c r="I496" s="180"/>
      <c r="J496" s="205"/>
      <c r="K496" s="205"/>
      <c r="L496" s="181"/>
      <c r="M496" s="180"/>
      <c r="N496" s="180"/>
      <c r="O496" s="180"/>
    </row>
    <row r="497" spans="8:15" s="179" customFormat="1" x14ac:dyDescent="0.2">
      <c r="H497" s="180"/>
      <c r="I497" s="180"/>
      <c r="J497" s="205"/>
      <c r="K497" s="205"/>
      <c r="L497" s="181"/>
      <c r="M497" s="180"/>
      <c r="N497" s="180"/>
      <c r="O497" s="180"/>
    </row>
    <row r="498" spans="8:15" s="179" customFormat="1" x14ac:dyDescent="0.2">
      <c r="H498" s="180"/>
      <c r="I498" s="180"/>
      <c r="J498" s="205"/>
      <c r="K498" s="205"/>
      <c r="L498" s="181"/>
      <c r="M498" s="180"/>
      <c r="N498" s="180"/>
      <c r="O498" s="180"/>
    </row>
    <row r="499" spans="8:15" s="179" customFormat="1" x14ac:dyDescent="0.2">
      <c r="H499" s="180"/>
      <c r="I499" s="180"/>
      <c r="J499" s="205"/>
      <c r="K499" s="205"/>
      <c r="L499" s="181"/>
      <c r="M499" s="180"/>
      <c r="N499" s="180"/>
      <c r="O499" s="180"/>
    </row>
    <row r="500" spans="8:15" s="179" customFormat="1" x14ac:dyDescent="0.2">
      <c r="H500" s="180"/>
      <c r="I500" s="180"/>
      <c r="J500" s="205"/>
      <c r="K500" s="205"/>
      <c r="L500" s="181"/>
      <c r="M500" s="180"/>
      <c r="N500" s="180"/>
      <c r="O500" s="180"/>
    </row>
    <row r="501" spans="8:15" s="179" customFormat="1" x14ac:dyDescent="0.2">
      <c r="H501" s="180"/>
      <c r="I501" s="180"/>
      <c r="J501" s="205"/>
      <c r="K501" s="205"/>
      <c r="L501" s="181"/>
      <c r="M501" s="180"/>
      <c r="N501" s="180"/>
      <c r="O501" s="180"/>
    </row>
    <row r="502" spans="8:15" s="179" customFormat="1" x14ac:dyDescent="0.2">
      <c r="H502" s="180"/>
      <c r="I502" s="180"/>
      <c r="J502" s="205"/>
      <c r="K502" s="205"/>
      <c r="L502" s="181"/>
      <c r="M502" s="180"/>
      <c r="N502" s="180"/>
      <c r="O502" s="180"/>
    </row>
    <row r="503" spans="8:15" s="179" customFormat="1" x14ac:dyDescent="0.2">
      <c r="H503" s="180"/>
      <c r="I503" s="180"/>
      <c r="J503" s="205"/>
      <c r="K503" s="205"/>
      <c r="L503" s="181"/>
      <c r="M503" s="180"/>
      <c r="N503" s="180"/>
      <c r="O503" s="180"/>
    </row>
    <row r="504" spans="8:15" s="179" customFormat="1" x14ac:dyDescent="0.2">
      <c r="H504" s="180"/>
      <c r="I504" s="180"/>
      <c r="J504" s="205"/>
      <c r="K504" s="205"/>
      <c r="L504" s="181"/>
      <c r="M504" s="180"/>
      <c r="N504" s="180"/>
      <c r="O504" s="180"/>
    </row>
    <row r="505" spans="8:15" s="179" customFormat="1" x14ac:dyDescent="0.2">
      <c r="H505" s="180"/>
      <c r="I505" s="180"/>
      <c r="J505" s="205"/>
      <c r="K505" s="205"/>
      <c r="L505" s="181"/>
      <c r="M505" s="180"/>
      <c r="N505" s="180"/>
      <c r="O505" s="180"/>
    </row>
    <row r="506" spans="8:15" s="179" customFormat="1" x14ac:dyDescent="0.2">
      <c r="H506" s="180"/>
      <c r="I506" s="180"/>
      <c r="J506" s="205"/>
      <c r="K506" s="205"/>
      <c r="L506" s="181"/>
      <c r="M506" s="180"/>
      <c r="N506" s="180"/>
      <c r="O506" s="180"/>
    </row>
    <row r="507" spans="8:15" s="179" customFormat="1" x14ac:dyDescent="0.2">
      <c r="H507" s="180"/>
      <c r="I507" s="180"/>
      <c r="J507" s="205"/>
      <c r="K507" s="205"/>
      <c r="L507" s="181"/>
      <c r="M507" s="180"/>
      <c r="N507" s="180"/>
      <c r="O507" s="180"/>
    </row>
    <row r="508" spans="8:15" s="179" customFormat="1" x14ac:dyDescent="0.2">
      <c r="H508" s="180"/>
      <c r="I508" s="180"/>
      <c r="J508" s="205"/>
      <c r="K508" s="205"/>
      <c r="L508" s="181"/>
      <c r="M508" s="180"/>
      <c r="N508" s="180"/>
      <c r="O508" s="180"/>
    </row>
    <row r="509" spans="8:15" s="179" customFormat="1" x14ac:dyDescent="0.2">
      <c r="H509" s="180"/>
      <c r="I509" s="180"/>
      <c r="J509" s="205"/>
      <c r="K509" s="205"/>
      <c r="L509" s="181"/>
      <c r="M509" s="180"/>
      <c r="N509" s="180"/>
      <c r="O509" s="180"/>
    </row>
    <row r="510" spans="8:15" s="179" customFormat="1" x14ac:dyDescent="0.2">
      <c r="H510" s="180"/>
      <c r="I510" s="180"/>
      <c r="J510" s="205"/>
      <c r="K510" s="205"/>
      <c r="L510" s="181"/>
      <c r="M510" s="180"/>
      <c r="N510" s="180"/>
      <c r="O510" s="180"/>
    </row>
    <row r="511" spans="8:15" s="179" customFormat="1" x14ac:dyDescent="0.2">
      <c r="H511" s="180"/>
      <c r="I511" s="180"/>
      <c r="J511" s="205"/>
      <c r="K511" s="205"/>
      <c r="L511" s="181"/>
      <c r="M511" s="180"/>
      <c r="N511" s="180"/>
      <c r="O511" s="180"/>
    </row>
    <row r="512" spans="8:15" s="179" customFormat="1" x14ac:dyDescent="0.2">
      <c r="H512" s="180"/>
      <c r="I512" s="180"/>
      <c r="J512" s="205"/>
      <c r="K512" s="205"/>
      <c r="L512" s="181"/>
      <c r="M512" s="180"/>
      <c r="N512" s="180"/>
      <c r="O512" s="180"/>
    </row>
    <row r="513" spans="8:15" s="179" customFormat="1" x14ac:dyDescent="0.2">
      <c r="H513" s="180"/>
      <c r="I513" s="180"/>
      <c r="J513" s="205"/>
      <c r="K513" s="205"/>
      <c r="L513" s="181"/>
      <c r="M513" s="180"/>
      <c r="N513" s="180"/>
      <c r="O513" s="180"/>
    </row>
    <row r="514" spans="8:15" s="179" customFormat="1" x14ac:dyDescent="0.2">
      <c r="H514" s="180"/>
      <c r="I514" s="180"/>
      <c r="J514" s="205"/>
      <c r="K514" s="205"/>
      <c r="L514" s="181"/>
      <c r="M514" s="180"/>
      <c r="N514" s="180"/>
      <c r="O514" s="180"/>
    </row>
    <row r="515" spans="8:15" s="179" customFormat="1" x14ac:dyDescent="0.2">
      <c r="H515" s="180"/>
      <c r="I515" s="180"/>
      <c r="J515" s="205"/>
      <c r="K515" s="205"/>
      <c r="L515" s="181"/>
      <c r="M515" s="180"/>
      <c r="N515" s="180"/>
      <c r="O515" s="180"/>
    </row>
    <row r="516" spans="8:15" s="179" customFormat="1" x14ac:dyDescent="0.2">
      <c r="H516" s="180"/>
      <c r="I516" s="180"/>
      <c r="J516" s="205"/>
      <c r="K516" s="205"/>
      <c r="L516" s="181"/>
      <c r="M516" s="180"/>
      <c r="N516" s="180"/>
      <c r="O516" s="180"/>
    </row>
    <row r="517" spans="8:15" s="179" customFormat="1" x14ac:dyDescent="0.2">
      <c r="H517" s="180"/>
      <c r="I517" s="180"/>
      <c r="J517" s="205"/>
      <c r="K517" s="205"/>
      <c r="L517" s="181"/>
      <c r="M517" s="180"/>
      <c r="N517" s="180"/>
      <c r="O517" s="180"/>
    </row>
    <row r="518" spans="8:15" s="179" customFormat="1" x14ac:dyDescent="0.2">
      <c r="H518" s="180"/>
      <c r="I518" s="180"/>
      <c r="J518" s="205"/>
      <c r="K518" s="205"/>
      <c r="L518" s="181"/>
      <c r="M518" s="180"/>
      <c r="N518" s="180"/>
      <c r="O518" s="180"/>
    </row>
    <row r="519" spans="8:15" s="179" customFormat="1" x14ac:dyDescent="0.2">
      <c r="H519" s="180"/>
      <c r="I519" s="180"/>
      <c r="J519" s="205"/>
      <c r="K519" s="205"/>
      <c r="L519" s="181"/>
      <c r="M519" s="180"/>
      <c r="N519" s="180"/>
      <c r="O519" s="180"/>
    </row>
    <row r="520" spans="8:15" s="179" customFormat="1" x14ac:dyDescent="0.2">
      <c r="H520" s="180"/>
      <c r="I520" s="180"/>
      <c r="J520" s="205"/>
      <c r="K520" s="205"/>
      <c r="L520" s="181"/>
      <c r="M520" s="180"/>
      <c r="N520" s="180"/>
      <c r="O520" s="180"/>
    </row>
    <row r="521" spans="8:15" s="179" customFormat="1" x14ac:dyDescent="0.2">
      <c r="H521" s="180"/>
      <c r="I521" s="180"/>
      <c r="J521" s="205"/>
      <c r="K521" s="205"/>
      <c r="L521" s="181"/>
      <c r="M521" s="180"/>
      <c r="N521" s="180"/>
      <c r="O521" s="180"/>
    </row>
    <row r="522" spans="8:15" s="179" customFormat="1" x14ac:dyDescent="0.2">
      <c r="H522" s="180"/>
      <c r="I522" s="180"/>
      <c r="J522" s="205"/>
      <c r="K522" s="205"/>
      <c r="L522" s="181"/>
      <c r="M522" s="180"/>
      <c r="N522" s="180"/>
      <c r="O522" s="180"/>
    </row>
    <row r="523" spans="8:15" s="179" customFormat="1" x14ac:dyDescent="0.2">
      <c r="H523" s="180"/>
      <c r="I523" s="180"/>
      <c r="J523" s="205"/>
      <c r="K523" s="205"/>
      <c r="L523" s="181"/>
      <c r="M523" s="180"/>
      <c r="N523" s="180"/>
      <c r="O523" s="180"/>
    </row>
    <row r="524" spans="8:15" s="179" customFormat="1" x14ac:dyDescent="0.2">
      <c r="H524" s="180"/>
      <c r="I524" s="180"/>
      <c r="J524" s="205"/>
      <c r="K524" s="205"/>
      <c r="L524" s="181"/>
      <c r="M524" s="180"/>
      <c r="N524" s="180"/>
      <c r="O524" s="180"/>
    </row>
    <row r="525" spans="8:15" s="179" customFormat="1" x14ac:dyDescent="0.2">
      <c r="H525" s="180"/>
      <c r="I525" s="180"/>
      <c r="J525" s="205"/>
      <c r="K525" s="205"/>
      <c r="L525" s="181"/>
      <c r="M525" s="180"/>
      <c r="N525" s="180"/>
      <c r="O525" s="180"/>
    </row>
    <row r="526" spans="8:15" s="179" customFormat="1" x14ac:dyDescent="0.2">
      <c r="H526" s="180"/>
      <c r="I526" s="180"/>
      <c r="J526" s="205"/>
      <c r="K526" s="205"/>
      <c r="L526" s="181"/>
      <c r="M526" s="180"/>
      <c r="N526" s="180"/>
      <c r="O526" s="180"/>
    </row>
    <row r="527" spans="8:15" s="179" customFormat="1" x14ac:dyDescent="0.2">
      <c r="H527" s="180"/>
      <c r="I527" s="180"/>
      <c r="J527" s="205"/>
      <c r="K527" s="205"/>
      <c r="L527" s="181"/>
      <c r="M527" s="180"/>
      <c r="N527" s="180"/>
      <c r="O527" s="180"/>
    </row>
    <row r="528" spans="8:15" s="179" customFormat="1" x14ac:dyDescent="0.2">
      <c r="H528" s="180"/>
      <c r="I528" s="180"/>
      <c r="J528" s="205"/>
      <c r="K528" s="205"/>
      <c r="L528" s="181"/>
      <c r="M528" s="180"/>
      <c r="N528" s="180"/>
      <c r="O528" s="180"/>
    </row>
    <row r="529" spans="8:15" s="179" customFormat="1" x14ac:dyDescent="0.2">
      <c r="H529" s="180"/>
      <c r="I529" s="180"/>
      <c r="J529" s="205"/>
      <c r="K529" s="205"/>
      <c r="L529" s="181"/>
      <c r="M529" s="180"/>
      <c r="N529" s="180"/>
      <c r="O529" s="180"/>
    </row>
    <row r="530" spans="8:15" s="179" customFormat="1" x14ac:dyDescent="0.2">
      <c r="H530" s="180"/>
      <c r="I530" s="180"/>
      <c r="J530" s="205"/>
      <c r="K530" s="205"/>
      <c r="L530" s="181"/>
      <c r="M530" s="180"/>
      <c r="N530" s="180"/>
      <c r="O530" s="180"/>
    </row>
    <row r="531" spans="8:15" s="179" customFormat="1" x14ac:dyDescent="0.2">
      <c r="H531" s="180"/>
      <c r="I531" s="180"/>
      <c r="J531" s="205"/>
      <c r="K531" s="205"/>
      <c r="L531" s="181"/>
      <c r="M531" s="180"/>
      <c r="N531" s="180"/>
      <c r="O531" s="180"/>
    </row>
    <row r="532" spans="8:15" s="179" customFormat="1" x14ac:dyDescent="0.2">
      <c r="H532" s="180"/>
      <c r="I532" s="180"/>
      <c r="J532" s="205"/>
      <c r="K532" s="205"/>
      <c r="L532" s="181"/>
      <c r="M532" s="180"/>
      <c r="N532" s="180"/>
      <c r="O532" s="180"/>
    </row>
    <row r="533" spans="8:15" s="179" customFormat="1" x14ac:dyDescent="0.2">
      <c r="H533" s="180"/>
      <c r="I533" s="180"/>
      <c r="J533" s="205"/>
      <c r="K533" s="205"/>
      <c r="L533" s="181"/>
      <c r="M533" s="180"/>
      <c r="N533" s="180"/>
      <c r="O533" s="180"/>
    </row>
    <row r="534" spans="8:15" s="179" customFormat="1" x14ac:dyDescent="0.2">
      <c r="H534" s="180"/>
      <c r="I534" s="180"/>
      <c r="J534" s="205"/>
      <c r="K534" s="205"/>
      <c r="L534" s="181"/>
      <c r="M534" s="180"/>
      <c r="N534" s="180"/>
      <c r="O534" s="180"/>
    </row>
    <row r="535" spans="8:15" s="179" customFormat="1" x14ac:dyDescent="0.2">
      <c r="H535" s="180"/>
      <c r="I535" s="180"/>
      <c r="J535" s="205"/>
      <c r="K535" s="205"/>
      <c r="L535" s="181"/>
      <c r="M535" s="180"/>
      <c r="N535" s="180"/>
      <c r="O535" s="180"/>
    </row>
    <row r="536" spans="8:15" s="179" customFormat="1" x14ac:dyDescent="0.2">
      <c r="H536" s="180"/>
      <c r="I536" s="180"/>
      <c r="J536" s="205"/>
      <c r="K536" s="205"/>
      <c r="L536" s="181"/>
      <c r="M536" s="180"/>
      <c r="N536" s="180"/>
      <c r="O536" s="180"/>
    </row>
    <row r="537" spans="8:15" s="179" customFormat="1" x14ac:dyDescent="0.2">
      <c r="H537" s="180"/>
      <c r="I537" s="180"/>
      <c r="J537" s="205"/>
      <c r="K537" s="205"/>
      <c r="L537" s="181"/>
      <c r="M537" s="180"/>
      <c r="N537" s="180"/>
      <c r="O537" s="180"/>
    </row>
    <row r="538" spans="8:15" s="179" customFormat="1" x14ac:dyDescent="0.2">
      <c r="H538" s="180"/>
      <c r="I538" s="180"/>
      <c r="J538" s="205"/>
      <c r="K538" s="205"/>
      <c r="L538" s="181"/>
      <c r="M538" s="180"/>
      <c r="N538" s="180"/>
      <c r="O538" s="180"/>
    </row>
    <row r="539" spans="8:15" s="179" customFormat="1" x14ac:dyDescent="0.2">
      <c r="H539" s="180"/>
      <c r="I539" s="180"/>
      <c r="J539" s="205"/>
      <c r="K539" s="205"/>
      <c r="L539" s="181"/>
      <c r="M539" s="180"/>
      <c r="N539" s="180"/>
      <c r="O539" s="180"/>
    </row>
    <row r="540" spans="8:15" s="179" customFormat="1" x14ac:dyDescent="0.2">
      <c r="H540" s="180"/>
      <c r="I540" s="180"/>
      <c r="J540" s="205"/>
      <c r="K540" s="205"/>
      <c r="L540" s="181"/>
      <c r="M540" s="180"/>
      <c r="N540" s="180"/>
      <c r="O540" s="180"/>
    </row>
    <row r="541" spans="8:15" s="179" customFormat="1" x14ac:dyDescent="0.2">
      <c r="H541" s="180"/>
      <c r="I541" s="180"/>
      <c r="J541" s="205"/>
      <c r="K541" s="205"/>
      <c r="L541" s="181"/>
      <c r="M541" s="180"/>
      <c r="N541" s="180"/>
      <c r="O541" s="180"/>
    </row>
    <row r="542" spans="8:15" s="179" customFormat="1" x14ac:dyDescent="0.2">
      <c r="H542" s="180"/>
      <c r="I542" s="180"/>
      <c r="J542" s="205"/>
      <c r="K542" s="205"/>
      <c r="L542" s="181"/>
      <c r="M542" s="180"/>
      <c r="N542" s="180"/>
      <c r="O542" s="180"/>
    </row>
    <row r="543" spans="8:15" s="179" customFormat="1" x14ac:dyDescent="0.2">
      <c r="H543" s="180"/>
      <c r="I543" s="180"/>
      <c r="J543" s="205"/>
      <c r="K543" s="205"/>
      <c r="L543" s="181"/>
      <c r="M543" s="180"/>
      <c r="N543" s="180"/>
      <c r="O543" s="180"/>
    </row>
    <row r="544" spans="8:15" s="179" customFormat="1" x14ac:dyDescent="0.2">
      <c r="H544" s="180"/>
      <c r="I544" s="180"/>
      <c r="J544" s="205"/>
      <c r="K544" s="205"/>
      <c r="L544" s="181"/>
      <c r="M544" s="180"/>
      <c r="N544" s="180"/>
      <c r="O544" s="180"/>
    </row>
    <row r="545" spans="8:15" s="179" customFormat="1" x14ac:dyDescent="0.2">
      <c r="H545" s="180"/>
      <c r="I545" s="180"/>
      <c r="J545" s="205"/>
      <c r="K545" s="205"/>
      <c r="L545" s="181"/>
      <c r="M545" s="180"/>
      <c r="N545" s="180"/>
      <c r="O545" s="180"/>
    </row>
    <row r="546" spans="8:15" s="179" customFormat="1" x14ac:dyDescent="0.2">
      <c r="H546" s="180"/>
      <c r="I546" s="180"/>
      <c r="J546" s="205"/>
      <c r="K546" s="205"/>
      <c r="L546" s="181"/>
      <c r="M546" s="180"/>
      <c r="N546" s="180"/>
      <c r="O546" s="180"/>
    </row>
    <row r="547" spans="8:15" s="179" customFormat="1" x14ac:dyDescent="0.2">
      <c r="H547" s="180"/>
      <c r="I547" s="180"/>
      <c r="J547" s="205"/>
      <c r="K547" s="205"/>
      <c r="L547" s="181"/>
      <c r="M547" s="180"/>
      <c r="N547" s="180"/>
      <c r="O547" s="180"/>
    </row>
    <row r="548" spans="8:15" s="179" customFormat="1" x14ac:dyDescent="0.2">
      <c r="H548" s="180"/>
      <c r="I548" s="180"/>
      <c r="J548" s="205"/>
      <c r="K548" s="205"/>
      <c r="L548" s="181"/>
      <c r="M548" s="180"/>
      <c r="N548" s="180"/>
      <c r="O548" s="180"/>
    </row>
    <row r="549" spans="8:15" s="179" customFormat="1" x14ac:dyDescent="0.2">
      <c r="H549" s="180"/>
      <c r="I549" s="180"/>
      <c r="J549" s="205"/>
      <c r="K549" s="205"/>
      <c r="L549" s="181"/>
      <c r="M549" s="180"/>
      <c r="N549" s="180"/>
      <c r="O549" s="180"/>
    </row>
    <row r="550" spans="8:15" s="179" customFormat="1" x14ac:dyDescent="0.2">
      <c r="H550" s="180"/>
      <c r="I550" s="180"/>
      <c r="J550" s="205"/>
      <c r="K550" s="205"/>
      <c r="L550" s="181"/>
      <c r="M550" s="180"/>
      <c r="N550" s="180"/>
      <c r="O550" s="180"/>
    </row>
    <row r="551" spans="8:15" s="179" customFormat="1" x14ac:dyDescent="0.2">
      <c r="H551" s="180"/>
      <c r="I551" s="180"/>
      <c r="J551" s="205"/>
      <c r="K551" s="205"/>
      <c r="L551" s="181"/>
      <c r="M551" s="180"/>
      <c r="N551" s="180"/>
      <c r="O551" s="180"/>
    </row>
    <row r="552" spans="8:15" s="179" customFormat="1" x14ac:dyDescent="0.2">
      <c r="H552" s="180"/>
      <c r="I552" s="180"/>
      <c r="J552" s="205"/>
      <c r="K552" s="205"/>
      <c r="L552" s="181"/>
      <c r="M552" s="180"/>
      <c r="N552" s="180"/>
      <c r="O552" s="180"/>
    </row>
    <row r="553" spans="8:15" s="179" customFormat="1" x14ac:dyDescent="0.2">
      <c r="H553" s="180"/>
      <c r="I553" s="180"/>
      <c r="J553" s="205"/>
      <c r="K553" s="205"/>
      <c r="L553" s="181"/>
      <c r="M553" s="180"/>
      <c r="N553" s="180"/>
      <c r="O553" s="180"/>
    </row>
    <row r="554" spans="8:15" s="179" customFormat="1" x14ac:dyDescent="0.2">
      <c r="H554" s="180"/>
      <c r="I554" s="180"/>
      <c r="J554" s="205"/>
      <c r="K554" s="205"/>
      <c r="L554" s="181"/>
      <c r="M554" s="180"/>
      <c r="N554" s="180"/>
      <c r="O554" s="180"/>
    </row>
    <row r="555" spans="8:15" s="179" customFormat="1" x14ac:dyDescent="0.2">
      <c r="H555" s="180"/>
      <c r="I555" s="180"/>
      <c r="J555" s="205"/>
      <c r="K555" s="205"/>
      <c r="L555" s="181"/>
      <c r="M555" s="180"/>
      <c r="N555" s="180"/>
      <c r="O555" s="180"/>
    </row>
    <row r="556" spans="8:15" s="179" customFormat="1" x14ac:dyDescent="0.2">
      <c r="H556" s="180"/>
      <c r="I556" s="180"/>
      <c r="J556" s="205"/>
      <c r="K556" s="205"/>
      <c r="L556" s="181"/>
      <c r="M556" s="180"/>
      <c r="N556" s="180"/>
      <c r="O556" s="180"/>
    </row>
    <row r="557" spans="8:15" s="179" customFormat="1" x14ac:dyDescent="0.2">
      <c r="H557" s="180"/>
      <c r="I557" s="180"/>
      <c r="J557" s="205"/>
      <c r="K557" s="205"/>
      <c r="L557" s="181"/>
      <c r="M557" s="180"/>
      <c r="N557" s="180"/>
      <c r="O557" s="180"/>
    </row>
    <row r="558" spans="8:15" s="179" customFormat="1" x14ac:dyDescent="0.2">
      <c r="H558" s="180"/>
      <c r="I558" s="180"/>
      <c r="J558" s="205"/>
      <c r="K558" s="205"/>
      <c r="L558" s="181"/>
      <c r="M558" s="180"/>
      <c r="N558" s="180"/>
      <c r="O558" s="180"/>
    </row>
    <row r="559" spans="8:15" s="179" customFormat="1" x14ac:dyDescent="0.2">
      <c r="H559" s="180"/>
      <c r="I559" s="180"/>
      <c r="J559" s="205"/>
      <c r="K559" s="205"/>
      <c r="L559" s="181"/>
      <c r="M559" s="180"/>
      <c r="N559" s="180"/>
      <c r="O559" s="180"/>
    </row>
    <row r="560" spans="8:15" s="179" customFormat="1" x14ac:dyDescent="0.2">
      <c r="H560" s="180"/>
      <c r="I560" s="180"/>
      <c r="J560" s="205"/>
      <c r="K560" s="205"/>
      <c r="L560" s="181"/>
      <c r="M560" s="180"/>
      <c r="N560" s="180"/>
      <c r="O560" s="180"/>
    </row>
    <row r="561" spans="8:15" s="179" customFormat="1" x14ac:dyDescent="0.2">
      <c r="H561" s="180"/>
      <c r="I561" s="180"/>
      <c r="J561" s="205"/>
      <c r="K561" s="205"/>
      <c r="L561" s="181"/>
      <c r="M561" s="180"/>
      <c r="N561" s="180"/>
      <c r="O561" s="180"/>
    </row>
    <row r="562" spans="8:15" s="179" customFormat="1" x14ac:dyDescent="0.2">
      <c r="H562" s="180"/>
      <c r="I562" s="180"/>
      <c r="J562" s="205"/>
      <c r="K562" s="205"/>
      <c r="L562" s="181"/>
      <c r="M562" s="180"/>
      <c r="N562" s="180"/>
      <c r="O562" s="180"/>
    </row>
    <row r="563" spans="8:15" s="179" customFormat="1" x14ac:dyDescent="0.2">
      <c r="H563" s="180"/>
      <c r="I563" s="180"/>
      <c r="J563" s="205"/>
      <c r="K563" s="205"/>
      <c r="L563" s="181"/>
      <c r="M563" s="180"/>
      <c r="N563" s="180"/>
      <c r="O563" s="180"/>
    </row>
    <row r="564" spans="8:15" s="179" customFormat="1" x14ac:dyDescent="0.2">
      <c r="H564" s="180"/>
      <c r="I564" s="180"/>
      <c r="J564" s="205"/>
      <c r="K564" s="205"/>
      <c r="L564" s="181"/>
      <c r="M564" s="180"/>
      <c r="N564" s="180"/>
      <c r="O564" s="180"/>
    </row>
    <row r="565" spans="8:15" s="179" customFormat="1" x14ac:dyDescent="0.2">
      <c r="H565" s="180"/>
      <c r="I565" s="180"/>
      <c r="J565" s="205"/>
      <c r="K565" s="205"/>
      <c r="L565" s="181"/>
      <c r="M565" s="180"/>
      <c r="N565" s="180"/>
      <c r="O565" s="180"/>
    </row>
    <row r="566" spans="8:15" s="179" customFormat="1" x14ac:dyDescent="0.2">
      <c r="H566" s="180"/>
      <c r="I566" s="180"/>
      <c r="J566" s="205"/>
      <c r="K566" s="205"/>
      <c r="L566" s="181"/>
      <c r="M566" s="180"/>
      <c r="N566" s="180"/>
      <c r="O566" s="180"/>
    </row>
    <row r="567" spans="8:15" s="179" customFormat="1" x14ac:dyDescent="0.2">
      <c r="H567" s="180"/>
      <c r="I567" s="180"/>
      <c r="J567" s="205"/>
      <c r="K567" s="205"/>
      <c r="L567" s="181"/>
      <c r="M567" s="180"/>
      <c r="N567" s="180"/>
      <c r="O567" s="180"/>
    </row>
    <row r="568" spans="8:15" s="179" customFormat="1" x14ac:dyDescent="0.2">
      <c r="H568" s="180"/>
      <c r="I568" s="180"/>
      <c r="J568" s="205"/>
      <c r="K568" s="205"/>
      <c r="L568" s="181"/>
      <c r="M568" s="180"/>
      <c r="N568" s="180"/>
      <c r="O568" s="180"/>
    </row>
    <row r="569" spans="8:15" s="179" customFormat="1" x14ac:dyDescent="0.2">
      <c r="H569" s="180"/>
      <c r="I569" s="180"/>
      <c r="J569" s="205"/>
      <c r="K569" s="205"/>
      <c r="L569" s="181"/>
      <c r="M569" s="180"/>
      <c r="N569" s="180"/>
      <c r="O569" s="180"/>
    </row>
    <row r="570" spans="8:15" s="179" customFormat="1" x14ac:dyDescent="0.2">
      <c r="H570" s="180"/>
      <c r="I570" s="180"/>
      <c r="J570" s="205"/>
      <c r="K570" s="205"/>
      <c r="L570" s="181"/>
      <c r="M570" s="180"/>
      <c r="N570" s="180"/>
      <c r="O570" s="180"/>
    </row>
    <row r="571" spans="8:15" s="179" customFormat="1" x14ac:dyDescent="0.2">
      <c r="H571" s="180"/>
      <c r="I571" s="180"/>
      <c r="J571" s="205"/>
      <c r="K571" s="205"/>
      <c r="L571" s="181"/>
      <c r="M571" s="180"/>
      <c r="N571" s="180"/>
      <c r="O571" s="180"/>
    </row>
    <row r="572" spans="8:15" s="179" customFormat="1" x14ac:dyDescent="0.2">
      <c r="H572" s="180"/>
      <c r="I572" s="180"/>
      <c r="J572" s="205"/>
      <c r="K572" s="205"/>
      <c r="L572" s="181"/>
      <c r="M572" s="180"/>
      <c r="N572" s="180"/>
      <c r="O572" s="180"/>
    </row>
    <row r="573" spans="8:15" s="179" customFormat="1" x14ac:dyDescent="0.2">
      <c r="H573" s="180"/>
      <c r="I573" s="180"/>
      <c r="J573" s="205"/>
      <c r="K573" s="205"/>
      <c r="L573" s="181"/>
      <c r="M573" s="180"/>
      <c r="N573" s="180"/>
      <c r="O573" s="180"/>
    </row>
    <row r="574" spans="8:15" s="179" customFormat="1" x14ac:dyDescent="0.2">
      <c r="H574" s="180"/>
      <c r="I574" s="180"/>
      <c r="J574" s="205"/>
      <c r="K574" s="205"/>
      <c r="L574" s="181"/>
      <c r="M574" s="180"/>
      <c r="N574" s="180"/>
      <c r="O574" s="180"/>
    </row>
    <row r="575" spans="8:15" s="179" customFormat="1" x14ac:dyDescent="0.2">
      <c r="H575" s="180"/>
      <c r="I575" s="180"/>
      <c r="J575" s="205"/>
      <c r="K575" s="205"/>
      <c r="L575" s="181"/>
      <c r="M575" s="180"/>
      <c r="N575" s="180"/>
      <c r="O575" s="180"/>
    </row>
    <row r="576" spans="8:15" s="179" customFormat="1" x14ac:dyDescent="0.2">
      <c r="H576" s="180"/>
      <c r="I576" s="180"/>
      <c r="J576" s="205"/>
      <c r="K576" s="205"/>
      <c r="L576" s="181"/>
      <c r="M576" s="180"/>
      <c r="N576" s="180"/>
      <c r="O576" s="180"/>
    </row>
    <row r="577" spans="8:15" s="179" customFormat="1" x14ac:dyDescent="0.2">
      <c r="H577" s="180"/>
      <c r="I577" s="180"/>
      <c r="J577" s="205"/>
      <c r="K577" s="205"/>
      <c r="L577" s="181"/>
      <c r="M577" s="180"/>
      <c r="N577" s="180"/>
      <c r="O577" s="180"/>
    </row>
    <row r="578" spans="8:15" s="179" customFormat="1" x14ac:dyDescent="0.2">
      <c r="H578" s="180"/>
      <c r="I578" s="180"/>
      <c r="J578" s="205"/>
      <c r="K578" s="205"/>
      <c r="L578" s="181"/>
      <c r="M578" s="180"/>
      <c r="N578" s="180"/>
      <c r="O578" s="180"/>
    </row>
    <row r="579" spans="8:15" s="179" customFormat="1" x14ac:dyDescent="0.2">
      <c r="H579" s="180"/>
      <c r="I579" s="180"/>
      <c r="J579" s="205"/>
      <c r="K579" s="205"/>
      <c r="L579" s="181"/>
      <c r="M579" s="180"/>
      <c r="N579" s="180"/>
      <c r="O579" s="180"/>
    </row>
    <row r="580" spans="8:15" s="179" customFormat="1" x14ac:dyDescent="0.2">
      <c r="H580" s="180"/>
      <c r="I580" s="180"/>
      <c r="J580" s="205"/>
      <c r="K580" s="205"/>
      <c r="L580" s="181"/>
      <c r="M580" s="180"/>
      <c r="N580" s="180"/>
      <c r="O580" s="180"/>
    </row>
    <row r="581" spans="8:15" s="179" customFormat="1" x14ac:dyDescent="0.2">
      <c r="H581" s="180"/>
      <c r="I581" s="180"/>
      <c r="J581" s="205"/>
      <c r="K581" s="205"/>
      <c r="L581" s="181"/>
      <c r="M581" s="180"/>
      <c r="N581" s="180"/>
      <c r="O581" s="180"/>
    </row>
    <row r="582" spans="8:15" s="179" customFormat="1" x14ac:dyDescent="0.2">
      <c r="H582" s="180"/>
      <c r="I582" s="180"/>
      <c r="J582" s="205"/>
      <c r="K582" s="205"/>
      <c r="L582" s="181"/>
      <c r="M582" s="180"/>
      <c r="N582" s="180"/>
      <c r="O582" s="180"/>
    </row>
    <row r="583" spans="8:15" s="179" customFormat="1" x14ac:dyDescent="0.2">
      <c r="H583" s="180"/>
      <c r="I583" s="180"/>
      <c r="J583" s="205"/>
      <c r="K583" s="205"/>
      <c r="L583" s="181"/>
      <c r="M583" s="180"/>
      <c r="N583" s="180"/>
      <c r="O583" s="180"/>
    </row>
    <row r="584" spans="8:15" s="179" customFormat="1" x14ac:dyDescent="0.2">
      <c r="H584" s="180"/>
      <c r="I584" s="180"/>
      <c r="J584" s="205"/>
      <c r="K584" s="205"/>
      <c r="L584" s="181"/>
      <c r="M584" s="180"/>
      <c r="N584" s="180"/>
      <c r="O584" s="180"/>
    </row>
    <row r="585" spans="8:15" s="179" customFormat="1" x14ac:dyDescent="0.2">
      <c r="H585" s="180"/>
      <c r="I585" s="180"/>
      <c r="J585" s="205"/>
      <c r="K585" s="205"/>
      <c r="L585" s="181"/>
      <c r="M585" s="180"/>
      <c r="N585" s="180"/>
      <c r="O585" s="180"/>
    </row>
    <row r="586" spans="8:15" s="179" customFormat="1" x14ac:dyDescent="0.2">
      <c r="H586" s="180"/>
      <c r="I586" s="180"/>
      <c r="J586" s="205"/>
      <c r="K586" s="205"/>
      <c r="L586" s="181"/>
      <c r="M586" s="180"/>
      <c r="N586" s="180"/>
      <c r="O586" s="180"/>
    </row>
    <row r="587" spans="8:15" s="179" customFormat="1" x14ac:dyDescent="0.2">
      <c r="H587" s="180"/>
      <c r="I587" s="180"/>
      <c r="J587" s="205"/>
      <c r="K587" s="205"/>
      <c r="L587" s="181"/>
      <c r="M587" s="180"/>
      <c r="N587" s="180"/>
      <c r="O587" s="180"/>
    </row>
    <row r="588" spans="8:15" s="179" customFormat="1" x14ac:dyDescent="0.2">
      <c r="H588" s="180"/>
      <c r="I588" s="180"/>
      <c r="J588" s="205"/>
      <c r="K588" s="205"/>
      <c r="L588" s="181"/>
      <c r="M588" s="180"/>
      <c r="N588" s="180"/>
      <c r="O588" s="180"/>
    </row>
    <row r="589" spans="8:15" s="179" customFormat="1" x14ac:dyDescent="0.2">
      <c r="H589" s="180"/>
      <c r="I589" s="180"/>
      <c r="J589" s="205"/>
      <c r="K589" s="205"/>
      <c r="L589" s="181"/>
      <c r="M589" s="180"/>
      <c r="N589" s="180"/>
      <c r="O589" s="180"/>
    </row>
    <row r="590" spans="8:15" s="179" customFormat="1" x14ac:dyDescent="0.2">
      <c r="H590" s="180"/>
      <c r="I590" s="180"/>
      <c r="J590" s="205"/>
      <c r="K590" s="205"/>
      <c r="L590" s="181"/>
      <c r="M590" s="180"/>
      <c r="N590" s="180"/>
      <c r="O590" s="180"/>
    </row>
    <row r="591" spans="8:15" s="179" customFormat="1" x14ac:dyDescent="0.2">
      <c r="H591" s="180"/>
      <c r="I591" s="180"/>
      <c r="J591" s="205"/>
      <c r="K591" s="205"/>
      <c r="L591" s="181"/>
      <c r="M591" s="180"/>
      <c r="N591" s="180"/>
      <c r="O591" s="180"/>
    </row>
    <row r="592" spans="8:15" s="179" customFormat="1" x14ac:dyDescent="0.2">
      <c r="H592" s="180"/>
      <c r="I592" s="180"/>
      <c r="J592" s="205"/>
      <c r="K592" s="205"/>
      <c r="L592" s="181"/>
      <c r="M592" s="180"/>
      <c r="N592" s="180"/>
      <c r="O592" s="180"/>
    </row>
    <row r="593" spans="8:15" s="179" customFormat="1" x14ac:dyDescent="0.2">
      <c r="H593" s="180"/>
      <c r="I593" s="180"/>
      <c r="J593" s="205"/>
      <c r="K593" s="205"/>
      <c r="L593" s="181"/>
      <c r="M593" s="180"/>
      <c r="N593" s="180"/>
      <c r="O593" s="180"/>
    </row>
    <row r="594" spans="8:15" s="179" customFormat="1" x14ac:dyDescent="0.2">
      <c r="H594" s="180"/>
      <c r="I594" s="180"/>
      <c r="J594" s="205"/>
      <c r="K594" s="205"/>
      <c r="L594" s="181"/>
      <c r="M594" s="180"/>
      <c r="N594" s="180"/>
      <c r="O594" s="180"/>
    </row>
    <row r="595" spans="8:15" s="179" customFormat="1" x14ac:dyDescent="0.2">
      <c r="H595" s="180"/>
      <c r="I595" s="180"/>
      <c r="J595" s="205"/>
      <c r="K595" s="205"/>
      <c r="L595" s="181"/>
      <c r="M595" s="180"/>
      <c r="N595" s="180"/>
      <c r="O595" s="180"/>
    </row>
    <row r="596" spans="8:15" s="179" customFormat="1" x14ac:dyDescent="0.2">
      <c r="H596" s="180"/>
      <c r="I596" s="180"/>
      <c r="J596" s="205"/>
      <c r="K596" s="205"/>
      <c r="L596" s="181"/>
      <c r="M596" s="180"/>
      <c r="N596" s="180"/>
      <c r="O596" s="180"/>
    </row>
    <row r="597" spans="8:15" s="179" customFormat="1" x14ac:dyDescent="0.2">
      <c r="H597" s="180"/>
      <c r="I597" s="180"/>
      <c r="J597" s="205"/>
      <c r="K597" s="205"/>
      <c r="L597" s="181"/>
      <c r="M597" s="180"/>
      <c r="N597" s="180"/>
      <c r="O597" s="180"/>
    </row>
    <row r="598" spans="8:15" s="179" customFormat="1" x14ac:dyDescent="0.2">
      <c r="H598" s="180"/>
      <c r="I598" s="180"/>
      <c r="J598" s="205"/>
      <c r="K598" s="205"/>
      <c r="L598" s="181"/>
      <c r="M598" s="180"/>
      <c r="N598" s="180"/>
      <c r="O598" s="180"/>
    </row>
    <row r="599" spans="8:15" s="179" customFormat="1" x14ac:dyDescent="0.2">
      <c r="H599" s="180"/>
      <c r="I599" s="180"/>
      <c r="J599" s="205"/>
      <c r="K599" s="205"/>
      <c r="L599" s="181"/>
      <c r="M599" s="180"/>
      <c r="N599" s="180"/>
      <c r="O599" s="180"/>
    </row>
    <row r="600" spans="8:15" s="179" customFormat="1" x14ac:dyDescent="0.2">
      <c r="H600" s="180"/>
      <c r="I600" s="180"/>
      <c r="J600" s="205"/>
      <c r="K600" s="205"/>
      <c r="L600" s="181"/>
      <c r="M600" s="180"/>
      <c r="N600" s="180"/>
      <c r="O600" s="180"/>
    </row>
    <row r="601" spans="8:15" s="179" customFormat="1" x14ac:dyDescent="0.2">
      <c r="H601" s="180"/>
      <c r="I601" s="180"/>
      <c r="J601" s="205"/>
      <c r="K601" s="205"/>
      <c r="L601" s="181"/>
      <c r="M601" s="180"/>
      <c r="N601" s="180"/>
      <c r="O601" s="180"/>
    </row>
    <row r="602" spans="8:15" s="179" customFormat="1" x14ac:dyDescent="0.2">
      <c r="H602" s="180"/>
      <c r="I602" s="180"/>
      <c r="J602" s="205"/>
      <c r="K602" s="205"/>
      <c r="L602" s="181"/>
      <c r="M602" s="180"/>
      <c r="N602" s="180"/>
      <c r="O602" s="180"/>
    </row>
    <row r="603" spans="8:15" s="179" customFormat="1" x14ac:dyDescent="0.2">
      <c r="H603" s="180"/>
      <c r="I603" s="180"/>
      <c r="J603" s="205"/>
      <c r="K603" s="205"/>
      <c r="L603" s="181"/>
      <c r="M603" s="180"/>
      <c r="N603" s="180"/>
      <c r="O603" s="180"/>
    </row>
    <row r="604" spans="8:15" s="179" customFormat="1" x14ac:dyDescent="0.2">
      <c r="H604" s="180"/>
      <c r="I604" s="180"/>
      <c r="J604" s="205"/>
      <c r="K604" s="205"/>
      <c r="L604" s="181"/>
      <c r="M604" s="180"/>
      <c r="N604" s="180"/>
      <c r="O604" s="180"/>
    </row>
    <row r="605" spans="8:15" s="179" customFormat="1" x14ac:dyDescent="0.2">
      <c r="H605" s="180"/>
      <c r="I605" s="180"/>
      <c r="J605" s="205"/>
      <c r="K605" s="205"/>
      <c r="L605" s="181"/>
      <c r="M605" s="180"/>
      <c r="N605" s="180"/>
      <c r="O605" s="180"/>
    </row>
    <row r="606" spans="8:15" s="179" customFormat="1" x14ac:dyDescent="0.2">
      <c r="H606" s="180"/>
      <c r="I606" s="180"/>
      <c r="J606" s="205"/>
      <c r="K606" s="205"/>
      <c r="L606" s="181"/>
      <c r="M606" s="180"/>
      <c r="N606" s="180"/>
      <c r="O606" s="180"/>
    </row>
    <row r="607" spans="8:15" s="179" customFormat="1" x14ac:dyDescent="0.2">
      <c r="H607" s="180"/>
      <c r="I607" s="180"/>
      <c r="J607" s="205"/>
      <c r="K607" s="205"/>
      <c r="L607" s="181"/>
      <c r="M607" s="180"/>
      <c r="N607" s="180"/>
      <c r="O607" s="180"/>
    </row>
    <row r="608" spans="8:15" s="179" customFormat="1" x14ac:dyDescent="0.2">
      <c r="H608" s="180"/>
      <c r="I608" s="180"/>
      <c r="J608" s="205"/>
      <c r="K608" s="205"/>
      <c r="L608" s="181"/>
      <c r="M608" s="180"/>
      <c r="N608" s="180"/>
      <c r="O608" s="180"/>
    </row>
    <row r="609" spans="8:15" s="179" customFormat="1" x14ac:dyDescent="0.2">
      <c r="H609" s="180"/>
      <c r="I609" s="180"/>
      <c r="J609" s="205"/>
      <c r="K609" s="205"/>
      <c r="L609" s="181"/>
      <c r="M609" s="180"/>
      <c r="N609" s="180"/>
      <c r="O609" s="180"/>
    </row>
    <row r="610" spans="8:15" s="179" customFormat="1" x14ac:dyDescent="0.2">
      <c r="H610" s="180"/>
      <c r="I610" s="180"/>
      <c r="J610" s="205"/>
      <c r="K610" s="205"/>
      <c r="L610" s="181"/>
      <c r="M610" s="180"/>
      <c r="N610" s="180"/>
      <c r="O610" s="180"/>
    </row>
    <row r="611" spans="8:15" s="179" customFormat="1" x14ac:dyDescent="0.2">
      <c r="H611" s="180"/>
      <c r="I611" s="180"/>
      <c r="J611" s="205"/>
      <c r="K611" s="205"/>
      <c r="L611" s="181"/>
      <c r="M611" s="180"/>
      <c r="N611" s="180"/>
      <c r="O611" s="180"/>
    </row>
    <row r="612" spans="8:15" s="179" customFormat="1" x14ac:dyDescent="0.2">
      <c r="H612" s="180"/>
      <c r="I612" s="180"/>
      <c r="J612" s="205"/>
      <c r="K612" s="205"/>
      <c r="L612" s="181"/>
      <c r="M612" s="180"/>
      <c r="N612" s="180"/>
      <c r="O612" s="180"/>
    </row>
    <row r="613" spans="8:15" s="179" customFormat="1" x14ac:dyDescent="0.2">
      <c r="H613" s="180"/>
      <c r="I613" s="180"/>
      <c r="J613" s="205"/>
      <c r="K613" s="205"/>
      <c r="L613" s="181"/>
      <c r="M613" s="180"/>
      <c r="N613" s="180"/>
      <c r="O613" s="180"/>
    </row>
    <row r="614" spans="8:15" s="179" customFormat="1" x14ac:dyDescent="0.2">
      <c r="H614" s="180"/>
      <c r="I614" s="180"/>
      <c r="J614" s="205"/>
      <c r="K614" s="205"/>
      <c r="L614" s="181"/>
      <c r="M614" s="180"/>
      <c r="N614" s="180"/>
      <c r="O614" s="180"/>
    </row>
    <row r="615" spans="8:15" s="179" customFormat="1" x14ac:dyDescent="0.2">
      <c r="H615" s="180"/>
      <c r="I615" s="180"/>
      <c r="J615" s="205"/>
      <c r="K615" s="205"/>
      <c r="L615" s="181"/>
      <c r="M615" s="180"/>
      <c r="N615" s="180"/>
      <c r="O615" s="180"/>
    </row>
    <row r="616" spans="8:15" s="179" customFormat="1" x14ac:dyDescent="0.2">
      <c r="H616" s="180"/>
      <c r="I616" s="180"/>
      <c r="J616" s="205"/>
      <c r="K616" s="205"/>
      <c r="L616" s="181"/>
      <c r="M616" s="180"/>
      <c r="N616" s="180"/>
      <c r="O616" s="180"/>
    </row>
    <row r="617" spans="8:15" s="179" customFormat="1" x14ac:dyDescent="0.2">
      <c r="H617" s="180"/>
      <c r="I617" s="180"/>
      <c r="J617" s="205"/>
      <c r="K617" s="205"/>
      <c r="L617" s="181"/>
      <c r="M617" s="180"/>
      <c r="N617" s="180"/>
      <c r="O617" s="180"/>
    </row>
    <row r="618" spans="8:15" s="179" customFormat="1" x14ac:dyDescent="0.2">
      <c r="H618" s="180"/>
      <c r="I618" s="180"/>
      <c r="J618" s="205"/>
      <c r="K618" s="205"/>
      <c r="L618" s="181"/>
      <c r="M618" s="180"/>
      <c r="N618" s="180"/>
      <c r="O618" s="180"/>
    </row>
    <row r="619" spans="8:15" s="179" customFormat="1" x14ac:dyDescent="0.2">
      <c r="H619" s="180"/>
      <c r="I619" s="180"/>
      <c r="J619" s="205"/>
      <c r="K619" s="205"/>
      <c r="L619" s="181"/>
      <c r="M619" s="180"/>
      <c r="N619" s="180"/>
      <c r="O619" s="180"/>
    </row>
    <row r="620" spans="8:15" s="179" customFormat="1" x14ac:dyDescent="0.2">
      <c r="H620" s="180"/>
      <c r="I620" s="180"/>
      <c r="J620" s="205"/>
      <c r="K620" s="205"/>
      <c r="L620" s="181"/>
      <c r="M620" s="180"/>
      <c r="N620" s="180"/>
      <c r="O620" s="180"/>
    </row>
    <row r="621" spans="8:15" s="179" customFormat="1" x14ac:dyDescent="0.2">
      <c r="H621" s="180"/>
      <c r="I621" s="180"/>
      <c r="J621" s="205"/>
      <c r="K621" s="205"/>
      <c r="L621" s="181"/>
      <c r="M621" s="180"/>
      <c r="N621" s="180"/>
      <c r="O621" s="180"/>
    </row>
    <row r="622" spans="8:15" s="179" customFormat="1" x14ac:dyDescent="0.2">
      <c r="H622" s="180"/>
      <c r="I622" s="180"/>
      <c r="J622" s="205"/>
      <c r="K622" s="205"/>
      <c r="L622" s="181"/>
      <c r="M622" s="180"/>
      <c r="N622" s="180"/>
      <c r="O622" s="180"/>
    </row>
    <row r="623" spans="8:15" s="179" customFormat="1" x14ac:dyDescent="0.2">
      <c r="H623" s="180"/>
      <c r="I623" s="180"/>
      <c r="J623" s="205"/>
      <c r="K623" s="205"/>
      <c r="L623" s="181"/>
      <c r="M623" s="180"/>
      <c r="N623" s="180"/>
      <c r="O623" s="180"/>
    </row>
    <row r="624" spans="8:15" s="179" customFormat="1" x14ac:dyDescent="0.2">
      <c r="H624" s="180"/>
      <c r="I624" s="180"/>
      <c r="J624" s="205"/>
      <c r="K624" s="205"/>
      <c r="L624" s="181"/>
      <c r="M624" s="180"/>
      <c r="N624" s="180"/>
      <c r="O624" s="180"/>
    </row>
    <row r="625" spans="8:15" s="179" customFormat="1" x14ac:dyDescent="0.2">
      <c r="H625" s="180"/>
      <c r="I625" s="180"/>
      <c r="J625" s="205"/>
      <c r="K625" s="205"/>
      <c r="L625" s="181"/>
      <c r="M625" s="180"/>
      <c r="N625" s="180"/>
      <c r="O625" s="180"/>
    </row>
    <row r="626" spans="8:15" s="179" customFormat="1" x14ac:dyDescent="0.2">
      <c r="H626" s="180"/>
      <c r="I626" s="180"/>
      <c r="J626" s="205"/>
      <c r="K626" s="205"/>
      <c r="L626" s="181"/>
      <c r="M626" s="180"/>
      <c r="N626" s="180"/>
      <c r="O626" s="180"/>
    </row>
    <row r="627" spans="8:15" s="179" customFormat="1" x14ac:dyDescent="0.2">
      <c r="H627" s="180"/>
      <c r="I627" s="180"/>
      <c r="J627" s="205"/>
      <c r="K627" s="205"/>
      <c r="L627" s="181"/>
      <c r="M627" s="180"/>
      <c r="N627" s="180"/>
      <c r="O627" s="180"/>
    </row>
    <row r="628" spans="8:15" s="179" customFormat="1" x14ac:dyDescent="0.2">
      <c r="H628" s="180"/>
      <c r="I628" s="180"/>
      <c r="J628" s="205"/>
      <c r="K628" s="205"/>
      <c r="L628" s="181"/>
      <c r="M628" s="180"/>
      <c r="N628" s="180"/>
      <c r="O628" s="180"/>
    </row>
    <row r="629" spans="8:15" s="179" customFormat="1" x14ac:dyDescent="0.2">
      <c r="H629" s="180"/>
      <c r="I629" s="180"/>
      <c r="J629" s="205"/>
      <c r="K629" s="205"/>
      <c r="L629" s="181"/>
      <c r="M629" s="180"/>
      <c r="N629" s="180"/>
      <c r="O629" s="180"/>
    </row>
    <row r="630" spans="8:15" s="179" customFormat="1" x14ac:dyDescent="0.2">
      <c r="H630" s="180"/>
      <c r="I630" s="180"/>
      <c r="J630" s="205"/>
      <c r="K630" s="205"/>
      <c r="L630" s="181"/>
      <c r="M630" s="180"/>
      <c r="N630" s="180"/>
      <c r="O630" s="180"/>
    </row>
    <row r="631" spans="8:15" s="179" customFormat="1" x14ac:dyDescent="0.2">
      <c r="H631" s="180"/>
      <c r="I631" s="180"/>
      <c r="J631" s="205"/>
      <c r="K631" s="205"/>
      <c r="L631" s="181"/>
      <c r="M631" s="180"/>
      <c r="N631" s="180"/>
      <c r="O631" s="180"/>
    </row>
    <row r="632" spans="8:15" s="179" customFormat="1" x14ac:dyDescent="0.2">
      <c r="H632" s="180"/>
      <c r="I632" s="180"/>
      <c r="J632" s="205"/>
      <c r="K632" s="205"/>
      <c r="L632" s="181"/>
      <c r="M632" s="180"/>
      <c r="N632" s="180"/>
      <c r="O632" s="180"/>
    </row>
    <row r="633" spans="8:15" s="179" customFormat="1" x14ac:dyDescent="0.2">
      <c r="H633" s="180"/>
      <c r="I633" s="180"/>
      <c r="J633" s="205"/>
      <c r="K633" s="205"/>
      <c r="L633" s="181"/>
      <c r="M633" s="180"/>
      <c r="N633" s="180"/>
      <c r="O633" s="180"/>
    </row>
    <row r="634" spans="8:15" s="179" customFormat="1" x14ac:dyDescent="0.2">
      <c r="H634" s="180"/>
      <c r="I634" s="180"/>
      <c r="J634" s="205"/>
      <c r="K634" s="205"/>
      <c r="L634" s="181"/>
      <c r="M634" s="180"/>
      <c r="N634" s="180"/>
      <c r="O634" s="180"/>
    </row>
    <row r="635" spans="8:15" s="179" customFormat="1" x14ac:dyDescent="0.2">
      <c r="H635" s="180"/>
      <c r="I635" s="180"/>
      <c r="J635" s="205"/>
      <c r="K635" s="205"/>
      <c r="L635" s="181"/>
      <c r="M635" s="180"/>
      <c r="N635" s="180"/>
      <c r="O635" s="180"/>
    </row>
    <row r="636" spans="8:15" s="179" customFormat="1" x14ac:dyDescent="0.2">
      <c r="H636" s="180"/>
      <c r="I636" s="180"/>
      <c r="J636" s="205"/>
      <c r="K636" s="205"/>
      <c r="L636" s="181"/>
      <c r="M636" s="180"/>
      <c r="N636" s="180"/>
      <c r="O636" s="180"/>
    </row>
    <row r="637" spans="8:15" s="179" customFormat="1" x14ac:dyDescent="0.2">
      <c r="H637" s="180"/>
      <c r="I637" s="180"/>
      <c r="J637" s="205"/>
      <c r="K637" s="205"/>
      <c r="L637" s="181"/>
      <c r="M637" s="180"/>
      <c r="N637" s="180"/>
      <c r="O637" s="180"/>
    </row>
    <row r="638" spans="8:15" s="179" customFormat="1" x14ac:dyDescent="0.2">
      <c r="H638" s="180"/>
      <c r="I638" s="180"/>
      <c r="J638" s="205"/>
      <c r="K638" s="205"/>
      <c r="L638" s="181"/>
      <c r="M638" s="180"/>
      <c r="N638" s="180"/>
      <c r="O638" s="180"/>
    </row>
    <row r="639" spans="8:15" s="179" customFormat="1" x14ac:dyDescent="0.2">
      <c r="H639" s="180"/>
      <c r="I639" s="180"/>
      <c r="J639" s="205"/>
      <c r="K639" s="205"/>
      <c r="L639" s="181"/>
      <c r="M639" s="180"/>
      <c r="N639" s="180"/>
      <c r="O639" s="180"/>
    </row>
    <row r="640" spans="8:15" s="179" customFormat="1" x14ac:dyDescent="0.2">
      <c r="H640" s="180"/>
      <c r="I640" s="180"/>
      <c r="J640" s="205"/>
      <c r="K640" s="205"/>
      <c r="L640" s="181"/>
      <c r="M640" s="180"/>
      <c r="N640" s="180"/>
      <c r="O640" s="180"/>
    </row>
    <row r="641" spans="8:15" s="179" customFormat="1" x14ac:dyDescent="0.2">
      <c r="H641" s="180"/>
      <c r="I641" s="180"/>
      <c r="J641" s="205"/>
      <c r="K641" s="205"/>
      <c r="L641" s="181"/>
      <c r="M641" s="180"/>
      <c r="N641" s="180"/>
      <c r="O641" s="180"/>
    </row>
    <row r="642" spans="8:15" s="179" customFormat="1" x14ac:dyDescent="0.2">
      <c r="H642" s="180"/>
      <c r="I642" s="180"/>
      <c r="J642" s="205"/>
      <c r="K642" s="205"/>
      <c r="L642" s="181"/>
      <c r="M642" s="180"/>
      <c r="N642" s="180"/>
      <c r="O642" s="180"/>
    </row>
    <row r="643" spans="8:15" s="179" customFormat="1" x14ac:dyDescent="0.2">
      <c r="H643" s="180"/>
      <c r="I643" s="180"/>
      <c r="J643" s="205"/>
      <c r="K643" s="205"/>
      <c r="L643" s="181"/>
      <c r="M643" s="180"/>
      <c r="N643" s="180"/>
      <c r="O643" s="180"/>
    </row>
    <row r="644" spans="8:15" s="179" customFormat="1" x14ac:dyDescent="0.2">
      <c r="H644" s="180"/>
      <c r="I644" s="180"/>
      <c r="J644" s="205"/>
      <c r="K644" s="205"/>
      <c r="L644" s="181"/>
      <c r="M644" s="180"/>
      <c r="N644" s="180"/>
      <c r="O644" s="180"/>
    </row>
    <row r="645" spans="8:15" s="179" customFormat="1" x14ac:dyDescent="0.2">
      <c r="H645" s="180"/>
      <c r="I645" s="180"/>
      <c r="J645" s="205"/>
      <c r="K645" s="205"/>
      <c r="L645" s="181"/>
      <c r="M645" s="180"/>
      <c r="N645" s="180"/>
      <c r="O645" s="180"/>
    </row>
    <row r="646" spans="8:15" s="179" customFormat="1" x14ac:dyDescent="0.2">
      <c r="H646" s="180"/>
      <c r="I646" s="180"/>
      <c r="J646" s="205"/>
      <c r="K646" s="205"/>
      <c r="L646" s="181"/>
      <c r="M646" s="180"/>
      <c r="N646" s="180"/>
      <c r="O646" s="180"/>
    </row>
    <row r="647" spans="8:15" s="179" customFormat="1" x14ac:dyDescent="0.2">
      <c r="H647" s="180"/>
      <c r="I647" s="180"/>
      <c r="J647" s="205"/>
      <c r="K647" s="205"/>
      <c r="L647" s="181"/>
      <c r="M647" s="180"/>
      <c r="N647" s="180"/>
      <c r="O647" s="180"/>
    </row>
    <row r="648" spans="8:15" s="179" customFormat="1" x14ac:dyDescent="0.2">
      <c r="H648" s="180"/>
      <c r="I648" s="180"/>
      <c r="J648" s="205"/>
      <c r="K648" s="205"/>
      <c r="L648" s="181"/>
      <c r="M648" s="180"/>
      <c r="N648" s="180"/>
      <c r="O648" s="180"/>
    </row>
    <row r="649" spans="8:15" s="179" customFormat="1" x14ac:dyDescent="0.2">
      <c r="H649" s="180"/>
      <c r="I649" s="180"/>
      <c r="J649" s="205"/>
      <c r="K649" s="205"/>
      <c r="L649" s="181"/>
      <c r="M649" s="180"/>
      <c r="N649" s="180"/>
      <c r="O649" s="180"/>
    </row>
    <row r="650" spans="8:15" s="179" customFormat="1" x14ac:dyDescent="0.2">
      <c r="H650" s="180"/>
      <c r="I650" s="180"/>
      <c r="J650" s="205"/>
      <c r="K650" s="205"/>
      <c r="L650" s="181"/>
      <c r="M650" s="180"/>
      <c r="N650" s="180"/>
      <c r="O650" s="180"/>
    </row>
    <row r="651" spans="8:15" s="179" customFormat="1" x14ac:dyDescent="0.2">
      <c r="H651" s="180"/>
      <c r="I651" s="180"/>
      <c r="J651" s="205"/>
      <c r="K651" s="205"/>
      <c r="L651" s="181"/>
      <c r="M651" s="180"/>
      <c r="N651" s="180"/>
      <c r="O651" s="180"/>
    </row>
    <row r="652" spans="8:15" s="179" customFormat="1" x14ac:dyDescent="0.2">
      <c r="H652" s="180"/>
      <c r="I652" s="180"/>
      <c r="J652" s="205"/>
      <c r="K652" s="205"/>
      <c r="L652" s="181"/>
      <c r="M652" s="180"/>
      <c r="N652" s="180"/>
      <c r="O652" s="180"/>
    </row>
    <row r="653" spans="8:15" s="179" customFormat="1" x14ac:dyDescent="0.2">
      <c r="H653" s="180"/>
      <c r="I653" s="180"/>
      <c r="J653" s="205"/>
      <c r="K653" s="205"/>
      <c r="L653" s="181"/>
      <c r="M653" s="180"/>
      <c r="N653" s="180"/>
      <c r="O653" s="180"/>
    </row>
    <row r="654" spans="8:15" s="179" customFormat="1" x14ac:dyDescent="0.2">
      <c r="H654" s="180"/>
      <c r="I654" s="180"/>
      <c r="J654" s="205"/>
      <c r="K654" s="205"/>
      <c r="L654" s="181"/>
      <c r="M654" s="180"/>
      <c r="N654" s="180"/>
      <c r="O654" s="180"/>
    </row>
    <row r="655" spans="8:15" s="179" customFormat="1" x14ac:dyDescent="0.2">
      <c r="H655" s="180"/>
      <c r="I655" s="180"/>
      <c r="J655" s="205"/>
      <c r="K655" s="205"/>
      <c r="L655" s="181"/>
      <c r="M655" s="180"/>
      <c r="N655" s="180"/>
      <c r="O655" s="180"/>
    </row>
    <row r="656" spans="8:15" s="179" customFormat="1" x14ac:dyDescent="0.2">
      <c r="H656" s="180"/>
      <c r="I656" s="180"/>
      <c r="J656" s="205"/>
      <c r="K656" s="205"/>
      <c r="L656" s="181"/>
      <c r="M656" s="180"/>
      <c r="N656" s="180"/>
      <c r="O656" s="180"/>
    </row>
    <row r="657" spans="8:15" s="179" customFormat="1" x14ac:dyDescent="0.2">
      <c r="H657" s="180"/>
      <c r="I657" s="180"/>
      <c r="J657" s="205"/>
      <c r="K657" s="205"/>
      <c r="L657" s="181"/>
      <c r="M657" s="180"/>
      <c r="N657" s="180"/>
      <c r="O657" s="180"/>
    </row>
    <row r="658" spans="8:15" s="179" customFormat="1" x14ac:dyDescent="0.2">
      <c r="H658" s="180"/>
      <c r="I658" s="180"/>
      <c r="J658" s="205"/>
      <c r="K658" s="205"/>
      <c r="L658" s="181"/>
      <c r="M658" s="180"/>
      <c r="N658" s="180"/>
      <c r="O658" s="180"/>
    </row>
    <row r="659" spans="8:15" s="179" customFormat="1" x14ac:dyDescent="0.2">
      <c r="H659" s="180"/>
      <c r="I659" s="180"/>
      <c r="J659" s="205"/>
      <c r="K659" s="205"/>
      <c r="L659" s="181"/>
      <c r="M659" s="180"/>
      <c r="N659" s="180"/>
      <c r="O659" s="180"/>
    </row>
    <row r="660" spans="8:15" s="179" customFormat="1" x14ac:dyDescent="0.2">
      <c r="H660" s="180"/>
      <c r="I660" s="180"/>
      <c r="J660" s="205"/>
      <c r="K660" s="205"/>
      <c r="L660" s="181"/>
      <c r="M660" s="180"/>
      <c r="N660" s="180"/>
      <c r="O660" s="180"/>
    </row>
    <row r="661" spans="8:15" s="179" customFormat="1" x14ac:dyDescent="0.2">
      <c r="H661" s="180"/>
      <c r="I661" s="180"/>
      <c r="J661" s="205"/>
      <c r="K661" s="205"/>
      <c r="L661" s="181"/>
      <c r="M661" s="180"/>
      <c r="N661" s="180"/>
      <c r="O661" s="180"/>
    </row>
    <row r="662" spans="8:15" s="179" customFormat="1" x14ac:dyDescent="0.2">
      <c r="H662" s="180"/>
      <c r="I662" s="180"/>
      <c r="J662" s="205"/>
      <c r="K662" s="205"/>
      <c r="L662" s="181"/>
      <c r="M662" s="180"/>
      <c r="N662" s="180"/>
      <c r="O662" s="180"/>
    </row>
    <row r="663" spans="8:15" s="179" customFormat="1" x14ac:dyDescent="0.2">
      <c r="H663" s="180"/>
      <c r="I663" s="180"/>
      <c r="J663" s="205"/>
      <c r="K663" s="205"/>
      <c r="L663" s="181"/>
      <c r="M663" s="180"/>
      <c r="N663" s="180"/>
      <c r="O663" s="180"/>
    </row>
    <row r="664" spans="8:15" s="179" customFormat="1" x14ac:dyDescent="0.2">
      <c r="H664" s="180"/>
      <c r="I664" s="180"/>
      <c r="J664" s="205"/>
      <c r="K664" s="205"/>
      <c r="L664" s="181"/>
      <c r="M664" s="180"/>
      <c r="N664" s="180"/>
      <c r="O664" s="180"/>
    </row>
    <row r="665" spans="8:15" s="179" customFormat="1" x14ac:dyDescent="0.2">
      <c r="H665" s="180"/>
      <c r="I665" s="180"/>
      <c r="J665" s="205"/>
      <c r="K665" s="205"/>
      <c r="L665" s="181"/>
      <c r="M665" s="180"/>
      <c r="N665" s="180"/>
      <c r="O665" s="180"/>
    </row>
    <row r="666" spans="8:15" s="179" customFormat="1" x14ac:dyDescent="0.2">
      <c r="H666" s="180"/>
      <c r="I666" s="180"/>
      <c r="J666" s="205"/>
      <c r="K666" s="205"/>
      <c r="L666" s="181"/>
      <c r="M666" s="180"/>
      <c r="N666" s="180"/>
      <c r="O666" s="180"/>
    </row>
    <row r="667" spans="8:15" s="179" customFormat="1" x14ac:dyDescent="0.2">
      <c r="H667" s="180"/>
      <c r="I667" s="180"/>
      <c r="J667" s="205"/>
      <c r="K667" s="205"/>
      <c r="L667" s="181"/>
      <c r="M667" s="180"/>
      <c r="N667" s="180"/>
      <c r="O667" s="180"/>
    </row>
    <row r="668" spans="8:15" s="179" customFormat="1" x14ac:dyDescent="0.2">
      <c r="H668" s="180"/>
      <c r="I668" s="180"/>
      <c r="J668" s="205"/>
      <c r="K668" s="205"/>
      <c r="L668" s="181"/>
      <c r="M668" s="180"/>
      <c r="N668" s="180"/>
      <c r="O668" s="180"/>
    </row>
    <row r="669" spans="8:15" s="179" customFormat="1" x14ac:dyDescent="0.2">
      <c r="H669" s="180"/>
      <c r="I669" s="180"/>
      <c r="J669" s="205"/>
      <c r="K669" s="205"/>
      <c r="L669" s="181"/>
      <c r="M669" s="180"/>
      <c r="N669" s="180"/>
      <c r="O669" s="180"/>
    </row>
    <row r="670" spans="8:15" s="179" customFormat="1" x14ac:dyDescent="0.2">
      <c r="H670" s="180"/>
      <c r="I670" s="180"/>
      <c r="J670" s="205"/>
      <c r="K670" s="205"/>
      <c r="L670" s="181"/>
      <c r="M670" s="180"/>
      <c r="N670" s="180"/>
      <c r="O670" s="180"/>
    </row>
    <row r="671" spans="8:15" s="179" customFormat="1" x14ac:dyDescent="0.2">
      <c r="H671" s="180"/>
      <c r="I671" s="180"/>
      <c r="J671" s="205"/>
      <c r="K671" s="205"/>
      <c r="L671" s="181"/>
      <c r="M671" s="180"/>
      <c r="N671" s="180"/>
      <c r="O671" s="180"/>
    </row>
    <row r="672" spans="8:15" s="179" customFormat="1" x14ac:dyDescent="0.2">
      <c r="H672" s="180"/>
      <c r="I672" s="180"/>
      <c r="J672" s="205"/>
      <c r="K672" s="205"/>
      <c r="L672" s="181"/>
      <c r="M672" s="180"/>
      <c r="N672" s="180"/>
      <c r="O672" s="180"/>
    </row>
    <row r="673" spans="8:15" s="179" customFormat="1" x14ac:dyDescent="0.2">
      <c r="H673" s="180"/>
      <c r="I673" s="180"/>
      <c r="J673" s="205"/>
      <c r="K673" s="205"/>
      <c r="L673" s="181"/>
      <c r="M673" s="180"/>
      <c r="N673" s="180"/>
      <c r="O673" s="180"/>
    </row>
    <row r="674" spans="8:15" s="179" customFormat="1" x14ac:dyDescent="0.2">
      <c r="H674" s="180"/>
      <c r="I674" s="180"/>
      <c r="J674" s="205"/>
      <c r="K674" s="205"/>
      <c r="L674" s="181"/>
      <c r="M674" s="180"/>
      <c r="N674" s="180"/>
      <c r="O674" s="180"/>
    </row>
    <row r="675" spans="8:15" s="179" customFormat="1" x14ac:dyDescent="0.2">
      <c r="H675" s="180"/>
      <c r="I675" s="180"/>
      <c r="J675" s="205"/>
      <c r="K675" s="205"/>
      <c r="L675" s="181"/>
      <c r="M675" s="180"/>
      <c r="N675" s="180"/>
      <c r="O675" s="180"/>
    </row>
    <row r="676" spans="8:15" s="179" customFormat="1" x14ac:dyDescent="0.2">
      <c r="H676" s="180"/>
      <c r="I676" s="180"/>
      <c r="J676" s="205"/>
      <c r="K676" s="205"/>
      <c r="L676" s="181"/>
      <c r="M676" s="180"/>
      <c r="N676" s="180"/>
      <c r="O676" s="180"/>
    </row>
    <row r="677" spans="8:15" s="179" customFormat="1" x14ac:dyDescent="0.2">
      <c r="H677" s="180"/>
      <c r="I677" s="180"/>
      <c r="J677" s="205"/>
      <c r="K677" s="205"/>
      <c r="L677" s="181"/>
      <c r="M677" s="180"/>
      <c r="N677" s="180"/>
      <c r="O677" s="180"/>
    </row>
    <row r="678" spans="8:15" s="179" customFormat="1" x14ac:dyDescent="0.2">
      <c r="H678" s="180"/>
      <c r="I678" s="180"/>
      <c r="J678" s="205"/>
      <c r="K678" s="205"/>
      <c r="L678" s="181"/>
      <c r="M678" s="180"/>
      <c r="N678" s="180"/>
      <c r="O678" s="180"/>
    </row>
    <row r="679" spans="8:15" s="179" customFormat="1" x14ac:dyDescent="0.2">
      <c r="H679" s="180"/>
      <c r="I679" s="180"/>
      <c r="J679" s="205"/>
      <c r="K679" s="205"/>
      <c r="L679" s="181"/>
      <c r="M679" s="180"/>
      <c r="N679" s="180"/>
      <c r="O679" s="180"/>
    </row>
    <row r="680" spans="8:15" s="179" customFormat="1" x14ac:dyDescent="0.2">
      <c r="H680" s="180"/>
      <c r="I680" s="180"/>
      <c r="J680" s="205"/>
      <c r="K680" s="205"/>
      <c r="L680" s="181"/>
      <c r="M680" s="180"/>
      <c r="N680" s="180"/>
      <c r="O680" s="180"/>
    </row>
    <row r="681" spans="8:15" s="179" customFormat="1" x14ac:dyDescent="0.2">
      <c r="H681" s="180"/>
      <c r="I681" s="180"/>
      <c r="J681" s="205"/>
      <c r="K681" s="205"/>
      <c r="L681" s="181"/>
      <c r="M681" s="180"/>
      <c r="N681" s="180"/>
      <c r="O681" s="180"/>
    </row>
    <row r="682" spans="8:15" s="179" customFormat="1" x14ac:dyDescent="0.2">
      <c r="H682" s="180"/>
      <c r="I682" s="180"/>
      <c r="J682" s="205"/>
      <c r="K682" s="205"/>
      <c r="L682" s="181"/>
      <c r="M682" s="180"/>
      <c r="N682" s="180"/>
      <c r="O682" s="180"/>
    </row>
    <row r="683" spans="8:15" s="179" customFormat="1" x14ac:dyDescent="0.2">
      <c r="H683" s="180"/>
      <c r="I683" s="180"/>
      <c r="J683" s="205"/>
      <c r="K683" s="205"/>
      <c r="L683" s="181"/>
      <c r="M683" s="180"/>
      <c r="N683" s="180"/>
      <c r="O683" s="180"/>
    </row>
    <row r="684" spans="8:15" s="179" customFormat="1" x14ac:dyDescent="0.2">
      <c r="H684" s="180"/>
      <c r="I684" s="180"/>
      <c r="J684" s="205"/>
      <c r="K684" s="205"/>
      <c r="L684" s="181"/>
      <c r="M684" s="180"/>
      <c r="N684" s="180"/>
      <c r="O684" s="180"/>
    </row>
    <row r="685" spans="8:15" s="179" customFormat="1" x14ac:dyDescent="0.2">
      <c r="H685" s="180"/>
      <c r="I685" s="180"/>
      <c r="J685" s="205"/>
      <c r="K685" s="205"/>
      <c r="L685" s="181"/>
      <c r="M685" s="180"/>
      <c r="N685" s="180"/>
      <c r="O685" s="180"/>
    </row>
    <row r="686" spans="8:15" s="179" customFormat="1" x14ac:dyDescent="0.2">
      <c r="H686" s="180"/>
      <c r="I686" s="180"/>
      <c r="J686" s="205"/>
      <c r="K686" s="205"/>
      <c r="L686" s="181"/>
      <c r="M686" s="180"/>
      <c r="N686" s="180"/>
      <c r="O686" s="180"/>
    </row>
    <row r="687" spans="8:15" s="179" customFormat="1" x14ac:dyDescent="0.2">
      <c r="H687" s="180"/>
      <c r="I687" s="180"/>
      <c r="J687" s="205"/>
      <c r="K687" s="205"/>
      <c r="L687" s="181"/>
      <c r="M687" s="180"/>
      <c r="N687" s="180"/>
      <c r="O687" s="180"/>
    </row>
    <row r="688" spans="8:15" s="179" customFormat="1" x14ac:dyDescent="0.2">
      <c r="H688" s="180"/>
      <c r="I688" s="180"/>
      <c r="J688" s="205"/>
      <c r="K688" s="205"/>
      <c r="L688" s="181"/>
      <c r="M688" s="180"/>
      <c r="N688" s="180"/>
      <c r="O688" s="180"/>
    </row>
    <row r="689" spans="8:15" s="179" customFormat="1" x14ac:dyDescent="0.2">
      <c r="H689" s="180"/>
      <c r="I689" s="180"/>
      <c r="J689" s="205"/>
      <c r="K689" s="205"/>
      <c r="L689" s="181"/>
      <c r="M689" s="180"/>
      <c r="N689" s="180"/>
      <c r="O689" s="180"/>
    </row>
    <row r="690" spans="8:15" s="179" customFormat="1" x14ac:dyDescent="0.2">
      <c r="H690" s="180"/>
      <c r="I690" s="180"/>
      <c r="J690" s="205"/>
      <c r="K690" s="205"/>
      <c r="L690" s="181"/>
      <c r="M690" s="180"/>
      <c r="N690" s="180"/>
      <c r="O690" s="180"/>
    </row>
    <row r="691" spans="8:15" s="179" customFormat="1" x14ac:dyDescent="0.2">
      <c r="H691" s="180"/>
      <c r="I691" s="180"/>
      <c r="J691" s="205"/>
      <c r="K691" s="205"/>
      <c r="L691" s="181"/>
      <c r="M691" s="180"/>
      <c r="N691" s="180"/>
      <c r="O691" s="180"/>
    </row>
    <row r="692" spans="8:15" s="179" customFormat="1" x14ac:dyDescent="0.2">
      <c r="H692" s="180"/>
      <c r="I692" s="180"/>
      <c r="J692" s="205"/>
      <c r="K692" s="205"/>
      <c r="L692" s="181"/>
      <c r="M692" s="180"/>
      <c r="N692" s="180"/>
      <c r="O692" s="180"/>
    </row>
    <row r="693" spans="8:15" s="179" customFormat="1" x14ac:dyDescent="0.2">
      <c r="H693" s="180"/>
      <c r="I693" s="180"/>
      <c r="J693" s="205"/>
      <c r="K693" s="205"/>
      <c r="L693" s="181"/>
      <c r="M693" s="180"/>
      <c r="N693" s="180"/>
      <c r="O693" s="180"/>
    </row>
    <row r="694" spans="8:15" s="179" customFormat="1" x14ac:dyDescent="0.2">
      <c r="H694" s="180"/>
      <c r="I694" s="180"/>
      <c r="J694" s="205"/>
      <c r="K694" s="205"/>
      <c r="L694" s="181"/>
      <c r="M694" s="180"/>
      <c r="N694" s="180"/>
      <c r="O694" s="180"/>
    </row>
    <row r="695" spans="8:15" s="179" customFormat="1" x14ac:dyDescent="0.2">
      <c r="H695" s="180"/>
      <c r="I695" s="180"/>
      <c r="J695" s="205"/>
      <c r="K695" s="205"/>
      <c r="L695" s="181"/>
      <c r="M695" s="180"/>
      <c r="N695" s="180"/>
      <c r="O695" s="180"/>
    </row>
    <row r="696" spans="8:15" s="179" customFormat="1" x14ac:dyDescent="0.2">
      <c r="H696" s="180"/>
      <c r="I696" s="180"/>
      <c r="J696" s="205"/>
      <c r="K696" s="205"/>
      <c r="L696" s="181"/>
      <c r="M696" s="180"/>
      <c r="N696" s="180"/>
      <c r="O696" s="180"/>
    </row>
    <row r="697" spans="8:15" s="179" customFormat="1" x14ac:dyDescent="0.2">
      <c r="H697" s="180"/>
      <c r="I697" s="180"/>
      <c r="J697" s="205"/>
      <c r="K697" s="205"/>
      <c r="L697" s="181"/>
      <c r="M697" s="180"/>
      <c r="N697" s="180"/>
      <c r="O697" s="180"/>
    </row>
    <row r="698" spans="8:15" s="179" customFormat="1" x14ac:dyDescent="0.2">
      <c r="H698" s="180"/>
      <c r="I698" s="180"/>
      <c r="J698" s="205"/>
      <c r="K698" s="205"/>
      <c r="L698" s="181"/>
      <c r="M698" s="180"/>
      <c r="N698" s="180"/>
      <c r="O698" s="180"/>
    </row>
    <row r="699" spans="8:15" s="179" customFormat="1" x14ac:dyDescent="0.2">
      <c r="H699" s="180"/>
      <c r="I699" s="180"/>
      <c r="J699" s="205"/>
      <c r="K699" s="205"/>
      <c r="L699" s="181"/>
      <c r="M699" s="180"/>
      <c r="N699" s="180"/>
      <c r="O699" s="180"/>
    </row>
    <row r="700" spans="8:15" s="179" customFormat="1" x14ac:dyDescent="0.2">
      <c r="H700" s="180"/>
      <c r="I700" s="180"/>
      <c r="J700" s="205"/>
      <c r="K700" s="205"/>
      <c r="L700" s="181"/>
      <c r="M700" s="180"/>
      <c r="N700" s="180"/>
      <c r="O700" s="180"/>
    </row>
    <row r="701" spans="8:15" s="179" customFormat="1" x14ac:dyDescent="0.2">
      <c r="H701" s="180"/>
      <c r="I701" s="180"/>
      <c r="J701" s="205"/>
      <c r="K701" s="205"/>
      <c r="L701" s="181"/>
      <c r="M701" s="180"/>
      <c r="N701" s="180"/>
      <c r="O701" s="180"/>
    </row>
    <row r="702" spans="8:15" s="179" customFormat="1" x14ac:dyDescent="0.2">
      <c r="H702" s="180"/>
      <c r="I702" s="180"/>
      <c r="J702" s="205"/>
      <c r="K702" s="205"/>
      <c r="L702" s="181"/>
      <c r="M702" s="180"/>
      <c r="N702" s="180"/>
      <c r="O702" s="180"/>
    </row>
    <row r="703" spans="8:15" s="179" customFormat="1" x14ac:dyDescent="0.2">
      <c r="H703" s="180"/>
      <c r="I703" s="180"/>
      <c r="J703" s="205"/>
      <c r="K703" s="205"/>
      <c r="L703" s="181"/>
      <c r="M703" s="180"/>
      <c r="N703" s="180"/>
      <c r="O703" s="180"/>
    </row>
    <row r="704" spans="8:15" s="179" customFormat="1" x14ac:dyDescent="0.2">
      <c r="H704" s="180"/>
      <c r="I704" s="180"/>
      <c r="J704" s="205"/>
      <c r="K704" s="205"/>
      <c r="L704" s="181"/>
      <c r="M704" s="180"/>
      <c r="N704" s="180"/>
      <c r="O704" s="180"/>
    </row>
    <row r="705" spans="8:15" s="179" customFormat="1" x14ac:dyDescent="0.2">
      <c r="H705" s="180"/>
      <c r="I705" s="180"/>
      <c r="J705" s="205"/>
      <c r="K705" s="205"/>
      <c r="L705" s="181"/>
      <c r="M705" s="180"/>
      <c r="N705" s="180"/>
      <c r="O705" s="180"/>
    </row>
    <row r="706" spans="8:15" s="179" customFormat="1" x14ac:dyDescent="0.2">
      <c r="H706" s="180"/>
      <c r="I706" s="180"/>
      <c r="J706" s="205"/>
      <c r="K706" s="205"/>
      <c r="L706" s="181"/>
      <c r="M706" s="180"/>
      <c r="N706" s="180"/>
      <c r="O706" s="180"/>
    </row>
    <row r="707" spans="8:15" s="179" customFormat="1" x14ac:dyDescent="0.2">
      <c r="H707" s="180"/>
      <c r="I707" s="180"/>
      <c r="J707" s="205"/>
      <c r="K707" s="205"/>
      <c r="L707" s="181"/>
      <c r="M707" s="180"/>
      <c r="N707" s="180"/>
      <c r="O707" s="180"/>
    </row>
    <row r="708" spans="8:15" s="179" customFormat="1" x14ac:dyDescent="0.2">
      <c r="H708" s="180"/>
      <c r="I708" s="180"/>
      <c r="J708" s="205"/>
      <c r="K708" s="205"/>
      <c r="L708" s="181"/>
      <c r="M708" s="180"/>
      <c r="N708" s="180"/>
      <c r="O708" s="180"/>
    </row>
    <row r="709" spans="8:15" s="179" customFormat="1" x14ac:dyDescent="0.2">
      <c r="H709" s="180"/>
      <c r="I709" s="180"/>
      <c r="J709" s="205"/>
      <c r="K709" s="205"/>
      <c r="L709" s="181"/>
      <c r="M709" s="180"/>
      <c r="N709" s="180"/>
      <c r="O709" s="180"/>
    </row>
    <row r="710" spans="8:15" s="179" customFormat="1" x14ac:dyDescent="0.2">
      <c r="H710" s="180"/>
      <c r="I710" s="180"/>
      <c r="J710" s="205"/>
      <c r="K710" s="205"/>
      <c r="L710" s="181"/>
      <c r="M710" s="180"/>
      <c r="N710" s="180"/>
      <c r="O710" s="180"/>
    </row>
    <row r="711" spans="8:15" s="179" customFormat="1" x14ac:dyDescent="0.2">
      <c r="H711" s="180"/>
      <c r="I711" s="180"/>
      <c r="J711" s="205"/>
      <c r="K711" s="205"/>
      <c r="L711" s="181"/>
      <c r="M711" s="180"/>
      <c r="N711" s="180"/>
      <c r="O711" s="180"/>
    </row>
    <row r="712" spans="8:15" s="179" customFormat="1" x14ac:dyDescent="0.2">
      <c r="H712" s="180"/>
      <c r="I712" s="180"/>
      <c r="J712" s="205"/>
      <c r="K712" s="205"/>
      <c r="L712" s="181"/>
      <c r="M712" s="180"/>
      <c r="N712" s="180"/>
      <c r="O712" s="180"/>
    </row>
    <row r="713" spans="8:15" s="179" customFormat="1" x14ac:dyDescent="0.2">
      <c r="H713" s="180"/>
      <c r="I713" s="180"/>
      <c r="J713" s="205"/>
      <c r="K713" s="205"/>
      <c r="L713" s="181"/>
      <c r="M713" s="180"/>
      <c r="N713" s="180"/>
      <c r="O713" s="180"/>
    </row>
    <row r="714" spans="8:15" s="179" customFormat="1" x14ac:dyDescent="0.2">
      <c r="H714" s="180"/>
      <c r="I714" s="180"/>
      <c r="J714" s="205"/>
      <c r="K714" s="205"/>
      <c r="L714" s="181"/>
      <c r="M714" s="180"/>
      <c r="N714" s="180"/>
      <c r="O714" s="180"/>
    </row>
    <row r="715" spans="8:15" s="179" customFormat="1" x14ac:dyDescent="0.2">
      <c r="H715" s="180"/>
      <c r="I715" s="180"/>
      <c r="J715" s="205"/>
      <c r="K715" s="205"/>
      <c r="L715" s="181"/>
      <c r="M715" s="180"/>
      <c r="N715" s="180"/>
      <c r="O715" s="180"/>
    </row>
    <row r="716" spans="8:15" s="179" customFormat="1" x14ac:dyDescent="0.2">
      <c r="H716" s="180"/>
      <c r="I716" s="180"/>
      <c r="J716" s="205"/>
      <c r="K716" s="205"/>
      <c r="L716" s="181"/>
      <c r="M716" s="180"/>
      <c r="N716" s="180"/>
      <c r="O716" s="180"/>
    </row>
    <row r="717" spans="8:15" s="179" customFormat="1" x14ac:dyDescent="0.2">
      <c r="H717" s="180"/>
      <c r="I717" s="180"/>
      <c r="J717" s="205"/>
      <c r="K717" s="205"/>
      <c r="L717" s="181"/>
      <c r="M717" s="180"/>
      <c r="N717" s="180"/>
      <c r="O717" s="180"/>
    </row>
    <row r="718" spans="8:15" s="179" customFormat="1" x14ac:dyDescent="0.2">
      <c r="H718" s="180"/>
      <c r="I718" s="180"/>
      <c r="J718" s="205"/>
      <c r="K718" s="205"/>
      <c r="L718" s="181"/>
      <c r="M718" s="180"/>
      <c r="N718" s="180"/>
      <c r="O718" s="180"/>
    </row>
    <row r="719" spans="8:15" s="179" customFormat="1" x14ac:dyDescent="0.2">
      <c r="H719" s="180"/>
      <c r="I719" s="180"/>
      <c r="J719" s="205"/>
      <c r="K719" s="205"/>
      <c r="L719" s="181"/>
      <c r="M719" s="180"/>
      <c r="N719" s="180"/>
      <c r="O719" s="180"/>
    </row>
    <row r="720" spans="8:15" s="179" customFormat="1" x14ac:dyDescent="0.2">
      <c r="H720" s="180"/>
      <c r="I720" s="180"/>
      <c r="J720" s="205"/>
      <c r="K720" s="205"/>
      <c r="L720" s="181"/>
      <c r="M720" s="180"/>
      <c r="N720" s="180"/>
      <c r="O720" s="180"/>
    </row>
    <row r="721" spans="8:15" s="179" customFormat="1" x14ac:dyDescent="0.2">
      <c r="H721" s="180"/>
      <c r="I721" s="180"/>
      <c r="J721" s="205"/>
      <c r="K721" s="205"/>
      <c r="L721" s="181"/>
      <c r="M721" s="180"/>
      <c r="N721" s="180"/>
      <c r="O721" s="180"/>
    </row>
    <row r="722" spans="8:15" s="179" customFormat="1" x14ac:dyDescent="0.2">
      <c r="H722" s="180"/>
      <c r="I722" s="180"/>
      <c r="J722" s="205"/>
      <c r="K722" s="205"/>
      <c r="L722" s="181"/>
      <c r="M722" s="180"/>
      <c r="N722" s="180"/>
      <c r="O722" s="180"/>
    </row>
    <row r="723" spans="8:15" s="179" customFormat="1" x14ac:dyDescent="0.2">
      <c r="H723" s="180"/>
      <c r="I723" s="180"/>
      <c r="J723" s="205"/>
      <c r="K723" s="205"/>
      <c r="L723" s="181"/>
      <c r="M723" s="180"/>
      <c r="N723" s="180"/>
      <c r="O723" s="180"/>
    </row>
    <row r="724" spans="8:15" s="179" customFormat="1" x14ac:dyDescent="0.2">
      <c r="H724" s="180"/>
      <c r="I724" s="180"/>
      <c r="J724" s="205"/>
      <c r="K724" s="205"/>
      <c r="L724" s="181"/>
      <c r="M724" s="180"/>
      <c r="N724" s="180"/>
      <c r="O724" s="180"/>
    </row>
    <row r="725" spans="8:15" s="179" customFormat="1" x14ac:dyDescent="0.2">
      <c r="H725" s="180"/>
      <c r="I725" s="180"/>
      <c r="J725" s="205"/>
      <c r="K725" s="205"/>
      <c r="L725" s="181"/>
      <c r="M725" s="180"/>
      <c r="N725" s="180"/>
      <c r="O725" s="180"/>
    </row>
    <row r="726" spans="8:15" s="179" customFormat="1" x14ac:dyDescent="0.2">
      <c r="H726" s="180"/>
      <c r="I726" s="180"/>
      <c r="J726" s="205"/>
      <c r="K726" s="205"/>
      <c r="L726" s="181"/>
      <c r="M726" s="180"/>
      <c r="N726" s="180"/>
      <c r="O726" s="180"/>
    </row>
    <row r="727" spans="8:15" s="179" customFormat="1" x14ac:dyDescent="0.2">
      <c r="H727" s="180"/>
      <c r="I727" s="180"/>
      <c r="J727" s="205"/>
      <c r="K727" s="205"/>
      <c r="L727" s="181"/>
      <c r="M727" s="180"/>
      <c r="N727" s="180"/>
      <c r="O727" s="180"/>
    </row>
    <row r="728" spans="8:15" s="179" customFormat="1" x14ac:dyDescent="0.2">
      <c r="H728" s="180"/>
      <c r="I728" s="180"/>
      <c r="J728" s="205"/>
      <c r="K728" s="205"/>
      <c r="L728" s="181"/>
      <c r="M728" s="180"/>
      <c r="N728" s="180"/>
      <c r="O728" s="180"/>
    </row>
    <row r="729" spans="8:15" s="179" customFormat="1" x14ac:dyDescent="0.2">
      <c r="H729" s="180"/>
      <c r="I729" s="180"/>
      <c r="J729" s="205"/>
      <c r="K729" s="205"/>
      <c r="L729" s="181"/>
      <c r="M729" s="180"/>
      <c r="N729" s="180"/>
      <c r="O729" s="180"/>
    </row>
    <row r="730" spans="8:15" s="179" customFormat="1" x14ac:dyDescent="0.2">
      <c r="H730" s="180"/>
      <c r="I730" s="180"/>
      <c r="J730" s="205"/>
      <c r="K730" s="205"/>
      <c r="L730" s="181"/>
      <c r="M730" s="180"/>
      <c r="N730" s="180"/>
      <c r="O730" s="180"/>
    </row>
    <row r="731" spans="8:15" s="179" customFormat="1" x14ac:dyDescent="0.2">
      <c r="H731" s="180"/>
      <c r="I731" s="180"/>
      <c r="J731" s="205"/>
      <c r="K731" s="205"/>
      <c r="L731" s="181"/>
      <c r="M731" s="180"/>
      <c r="N731" s="180"/>
      <c r="O731" s="180"/>
    </row>
    <row r="732" spans="8:15" s="179" customFormat="1" x14ac:dyDescent="0.2">
      <c r="H732" s="180"/>
      <c r="I732" s="180"/>
      <c r="J732" s="205"/>
      <c r="K732" s="205"/>
      <c r="L732" s="181"/>
      <c r="M732" s="180"/>
      <c r="N732" s="180"/>
      <c r="O732" s="180"/>
    </row>
    <row r="733" spans="8:15" s="179" customFormat="1" x14ac:dyDescent="0.2">
      <c r="H733" s="180"/>
      <c r="I733" s="180"/>
      <c r="J733" s="205"/>
      <c r="K733" s="205"/>
      <c r="L733" s="181"/>
      <c r="M733" s="180"/>
      <c r="N733" s="180"/>
      <c r="O733" s="180"/>
    </row>
    <row r="734" spans="8:15" s="179" customFormat="1" x14ac:dyDescent="0.2">
      <c r="H734" s="180"/>
      <c r="I734" s="180"/>
      <c r="J734" s="205"/>
      <c r="K734" s="205"/>
      <c r="L734" s="181"/>
      <c r="M734" s="180"/>
      <c r="N734" s="180"/>
      <c r="O734" s="180"/>
    </row>
    <row r="735" spans="8:15" s="179" customFormat="1" x14ac:dyDescent="0.2">
      <c r="H735" s="180"/>
      <c r="I735" s="180"/>
      <c r="J735" s="205"/>
      <c r="K735" s="205"/>
      <c r="L735" s="181"/>
      <c r="M735" s="180"/>
      <c r="N735" s="180"/>
      <c r="O735" s="180"/>
    </row>
    <row r="736" spans="8:15" s="179" customFormat="1" x14ac:dyDescent="0.2">
      <c r="H736" s="180"/>
      <c r="I736" s="180"/>
      <c r="J736" s="205"/>
      <c r="K736" s="205"/>
      <c r="L736" s="181"/>
      <c r="M736" s="180"/>
      <c r="N736" s="180"/>
      <c r="O736" s="180"/>
    </row>
    <row r="737" spans="8:15" s="179" customFormat="1" x14ac:dyDescent="0.2">
      <c r="H737" s="180"/>
      <c r="I737" s="180"/>
      <c r="J737" s="205"/>
      <c r="K737" s="205"/>
      <c r="L737" s="181"/>
      <c r="M737" s="180"/>
      <c r="N737" s="180"/>
      <c r="O737" s="180"/>
    </row>
    <row r="738" spans="8:15" s="179" customFormat="1" x14ac:dyDescent="0.2">
      <c r="H738" s="180"/>
      <c r="I738" s="180"/>
      <c r="J738" s="205"/>
      <c r="K738" s="205"/>
      <c r="L738" s="181"/>
      <c r="M738" s="180"/>
      <c r="N738" s="180"/>
      <c r="O738" s="180"/>
    </row>
    <row r="739" spans="8:15" s="179" customFormat="1" x14ac:dyDescent="0.2">
      <c r="H739" s="180"/>
      <c r="I739" s="180"/>
      <c r="J739" s="205"/>
      <c r="K739" s="205"/>
      <c r="L739" s="181"/>
      <c r="M739" s="180"/>
      <c r="N739" s="180"/>
      <c r="O739" s="180"/>
    </row>
    <row r="740" spans="8:15" s="179" customFormat="1" x14ac:dyDescent="0.2">
      <c r="H740" s="180"/>
      <c r="I740" s="180"/>
      <c r="J740" s="205"/>
      <c r="K740" s="205"/>
      <c r="L740" s="181"/>
      <c r="M740" s="180"/>
      <c r="N740" s="180"/>
      <c r="O740" s="180"/>
    </row>
    <row r="741" spans="8:15" s="179" customFormat="1" x14ac:dyDescent="0.2">
      <c r="H741" s="180"/>
      <c r="I741" s="180"/>
      <c r="J741" s="205"/>
      <c r="K741" s="205"/>
      <c r="L741" s="181"/>
      <c r="M741" s="180"/>
      <c r="N741" s="180"/>
      <c r="O741" s="180"/>
    </row>
    <row r="742" spans="8:15" s="179" customFormat="1" x14ac:dyDescent="0.2">
      <c r="H742" s="180"/>
      <c r="I742" s="180"/>
      <c r="J742" s="205"/>
      <c r="K742" s="205"/>
      <c r="L742" s="181"/>
      <c r="M742" s="180"/>
      <c r="N742" s="180"/>
      <c r="O742" s="180"/>
    </row>
    <row r="743" spans="8:15" s="179" customFormat="1" x14ac:dyDescent="0.2">
      <c r="H743" s="180"/>
      <c r="I743" s="180"/>
      <c r="J743" s="205"/>
      <c r="K743" s="205"/>
      <c r="L743" s="181"/>
      <c r="M743" s="180"/>
      <c r="N743" s="180"/>
      <c r="O743" s="180"/>
    </row>
    <row r="744" spans="8:15" s="179" customFormat="1" x14ac:dyDescent="0.2">
      <c r="H744" s="180"/>
      <c r="I744" s="180"/>
      <c r="J744" s="205"/>
      <c r="K744" s="205"/>
      <c r="L744" s="181"/>
      <c r="M744" s="180"/>
      <c r="N744" s="180"/>
      <c r="O744" s="180"/>
    </row>
    <row r="745" spans="8:15" s="179" customFormat="1" x14ac:dyDescent="0.2">
      <c r="H745" s="180"/>
      <c r="I745" s="180"/>
      <c r="J745" s="205"/>
      <c r="K745" s="205"/>
      <c r="L745" s="181"/>
      <c r="M745" s="180"/>
      <c r="N745" s="180"/>
      <c r="O745" s="180"/>
    </row>
    <row r="746" spans="8:15" s="179" customFormat="1" x14ac:dyDescent="0.2">
      <c r="H746" s="180"/>
      <c r="I746" s="180"/>
      <c r="J746" s="205"/>
      <c r="K746" s="205"/>
      <c r="L746" s="181"/>
      <c r="M746" s="180"/>
      <c r="N746" s="180"/>
      <c r="O746" s="180"/>
    </row>
    <row r="747" spans="8:15" s="179" customFormat="1" x14ac:dyDescent="0.2">
      <c r="H747" s="180"/>
      <c r="I747" s="180"/>
      <c r="J747" s="205"/>
      <c r="K747" s="205"/>
      <c r="L747" s="181"/>
      <c r="M747" s="180"/>
      <c r="N747" s="180"/>
      <c r="O747" s="180"/>
    </row>
    <row r="748" spans="8:15" s="179" customFormat="1" x14ac:dyDescent="0.2">
      <c r="H748" s="180"/>
      <c r="I748" s="180"/>
      <c r="J748" s="205"/>
      <c r="K748" s="205"/>
      <c r="L748" s="181"/>
      <c r="M748" s="180"/>
      <c r="N748" s="180"/>
      <c r="O748" s="180"/>
    </row>
    <row r="749" spans="8:15" s="179" customFormat="1" x14ac:dyDescent="0.2">
      <c r="H749" s="180"/>
      <c r="I749" s="180"/>
      <c r="J749" s="205"/>
      <c r="K749" s="205"/>
      <c r="L749" s="181"/>
      <c r="M749" s="180"/>
      <c r="N749" s="180"/>
      <c r="O749" s="180"/>
    </row>
    <row r="750" spans="8:15" s="179" customFormat="1" x14ac:dyDescent="0.2">
      <c r="H750" s="180"/>
      <c r="I750" s="180"/>
      <c r="J750" s="205"/>
      <c r="K750" s="205"/>
      <c r="L750" s="181"/>
      <c r="M750" s="180"/>
      <c r="N750" s="180"/>
      <c r="O750" s="180"/>
    </row>
    <row r="751" spans="8:15" s="179" customFormat="1" x14ac:dyDescent="0.2">
      <c r="H751" s="180"/>
      <c r="I751" s="180"/>
      <c r="J751" s="205"/>
      <c r="K751" s="205"/>
      <c r="L751" s="181"/>
      <c r="M751" s="180"/>
      <c r="N751" s="180"/>
      <c r="O751" s="180"/>
    </row>
    <row r="752" spans="8:15" s="179" customFormat="1" x14ac:dyDescent="0.2">
      <c r="H752" s="180"/>
      <c r="I752" s="180"/>
      <c r="J752" s="205"/>
      <c r="K752" s="205"/>
      <c r="L752" s="181"/>
      <c r="M752" s="180"/>
      <c r="N752" s="180"/>
      <c r="O752" s="180"/>
    </row>
    <row r="753" spans="8:15" s="179" customFormat="1" x14ac:dyDescent="0.2">
      <c r="H753" s="180"/>
      <c r="I753" s="180"/>
      <c r="J753" s="205"/>
      <c r="K753" s="205"/>
      <c r="L753" s="181"/>
      <c r="M753" s="180"/>
      <c r="N753" s="180"/>
      <c r="O753" s="180"/>
    </row>
    <row r="754" spans="8:15" s="179" customFormat="1" x14ac:dyDescent="0.2">
      <c r="H754" s="180"/>
      <c r="I754" s="180"/>
      <c r="J754" s="205"/>
      <c r="K754" s="205"/>
      <c r="L754" s="181"/>
      <c r="M754" s="180"/>
      <c r="N754" s="180"/>
      <c r="O754" s="180"/>
    </row>
    <row r="755" spans="8:15" s="179" customFormat="1" x14ac:dyDescent="0.2">
      <c r="H755" s="180"/>
      <c r="I755" s="180"/>
      <c r="J755" s="205"/>
      <c r="K755" s="205"/>
      <c r="L755" s="181"/>
      <c r="M755" s="180"/>
      <c r="N755" s="180"/>
      <c r="O755" s="180"/>
    </row>
    <row r="756" spans="8:15" s="179" customFormat="1" x14ac:dyDescent="0.2">
      <c r="H756" s="180"/>
      <c r="I756" s="180"/>
      <c r="J756" s="205"/>
      <c r="K756" s="205"/>
      <c r="L756" s="181"/>
      <c r="M756" s="180"/>
      <c r="N756" s="180"/>
      <c r="O756" s="180"/>
    </row>
    <row r="757" spans="8:15" s="179" customFormat="1" x14ac:dyDescent="0.2">
      <c r="H757" s="180"/>
      <c r="I757" s="180"/>
      <c r="J757" s="205"/>
      <c r="K757" s="205"/>
      <c r="L757" s="181"/>
      <c r="M757" s="180"/>
      <c r="N757" s="180"/>
      <c r="O757" s="180"/>
    </row>
    <row r="758" spans="8:15" s="179" customFormat="1" x14ac:dyDescent="0.2">
      <c r="H758" s="180"/>
      <c r="I758" s="180"/>
      <c r="J758" s="205"/>
      <c r="K758" s="205"/>
      <c r="L758" s="181"/>
      <c r="M758" s="180"/>
      <c r="N758" s="180"/>
      <c r="O758" s="180"/>
    </row>
    <row r="759" spans="8:15" s="179" customFormat="1" x14ac:dyDescent="0.2">
      <c r="H759" s="180"/>
      <c r="I759" s="180"/>
      <c r="J759" s="205"/>
      <c r="K759" s="205"/>
      <c r="L759" s="181"/>
      <c r="M759" s="180"/>
      <c r="N759" s="180"/>
      <c r="O759" s="180"/>
    </row>
    <row r="760" spans="8:15" s="179" customFormat="1" x14ac:dyDescent="0.2">
      <c r="H760" s="180"/>
      <c r="I760" s="180"/>
      <c r="J760" s="205"/>
      <c r="K760" s="205"/>
      <c r="L760" s="181"/>
      <c r="M760" s="180"/>
      <c r="N760" s="180"/>
      <c r="O760" s="180"/>
    </row>
    <row r="761" spans="8:15" s="179" customFormat="1" x14ac:dyDescent="0.2">
      <c r="H761" s="180"/>
      <c r="I761" s="180"/>
      <c r="J761" s="205"/>
      <c r="K761" s="205"/>
      <c r="L761" s="181"/>
      <c r="M761" s="180"/>
      <c r="N761" s="180"/>
      <c r="O761" s="180"/>
    </row>
    <row r="762" spans="8:15" s="179" customFormat="1" x14ac:dyDescent="0.2">
      <c r="H762" s="180"/>
      <c r="I762" s="180"/>
      <c r="J762" s="205"/>
      <c r="K762" s="205"/>
      <c r="L762" s="181"/>
      <c r="M762" s="180"/>
      <c r="N762" s="180"/>
      <c r="O762" s="180"/>
    </row>
    <row r="763" spans="8:15" s="179" customFormat="1" x14ac:dyDescent="0.2">
      <c r="H763" s="180"/>
      <c r="I763" s="180"/>
      <c r="J763" s="205"/>
      <c r="K763" s="205"/>
      <c r="L763" s="181"/>
      <c r="M763" s="180"/>
      <c r="N763" s="180"/>
      <c r="O763" s="180"/>
    </row>
    <row r="764" spans="8:15" s="179" customFormat="1" x14ac:dyDescent="0.2">
      <c r="H764" s="180"/>
      <c r="I764" s="180"/>
      <c r="J764" s="205"/>
      <c r="K764" s="205"/>
      <c r="L764" s="181"/>
      <c r="M764" s="180"/>
      <c r="N764" s="180"/>
      <c r="O764" s="180"/>
    </row>
    <row r="765" spans="8:15" s="179" customFormat="1" x14ac:dyDescent="0.2">
      <c r="H765" s="180"/>
      <c r="I765" s="180"/>
      <c r="J765" s="205"/>
      <c r="K765" s="205"/>
      <c r="L765" s="181"/>
      <c r="M765" s="180"/>
      <c r="N765" s="180"/>
      <c r="O765" s="180"/>
    </row>
    <row r="766" spans="8:15" s="179" customFormat="1" x14ac:dyDescent="0.2">
      <c r="H766" s="180"/>
      <c r="I766" s="180"/>
      <c r="J766" s="205"/>
      <c r="K766" s="205"/>
      <c r="L766" s="181"/>
      <c r="M766" s="180"/>
      <c r="N766" s="180"/>
      <c r="O766" s="180"/>
    </row>
    <row r="767" spans="8:15" s="179" customFormat="1" x14ac:dyDescent="0.2">
      <c r="H767" s="180"/>
      <c r="I767" s="180"/>
      <c r="J767" s="205"/>
      <c r="K767" s="205"/>
      <c r="L767" s="181"/>
      <c r="M767" s="180"/>
      <c r="N767" s="180"/>
      <c r="O767" s="180"/>
    </row>
    <row r="768" spans="8:15" s="179" customFormat="1" x14ac:dyDescent="0.2">
      <c r="H768" s="180"/>
      <c r="I768" s="180"/>
      <c r="J768" s="205"/>
      <c r="K768" s="205"/>
      <c r="L768" s="181"/>
      <c r="M768" s="180"/>
      <c r="N768" s="180"/>
      <c r="O768" s="180"/>
    </row>
    <row r="769" spans="8:15" s="179" customFormat="1" x14ac:dyDescent="0.2">
      <c r="H769" s="180"/>
      <c r="I769" s="180"/>
      <c r="J769" s="205"/>
      <c r="K769" s="205"/>
      <c r="L769" s="181"/>
      <c r="M769" s="180"/>
      <c r="N769" s="180"/>
      <c r="O769" s="180"/>
    </row>
    <row r="770" spans="8:15" s="179" customFormat="1" x14ac:dyDescent="0.2">
      <c r="H770" s="180"/>
      <c r="I770" s="180"/>
      <c r="J770" s="205"/>
      <c r="K770" s="205"/>
      <c r="L770" s="181"/>
      <c r="M770" s="180"/>
      <c r="N770" s="180"/>
      <c r="O770" s="180"/>
    </row>
    <row r="771" spans="8:15" s="179" customFormat="1" x14ac:dyDescent="0.2">
      <c r="H771" s="180"/>
      <c r="I771" s="180"/>
      <c r="J771" s="205"/>
      <c r="K771" s="205"/>
      <c r="L771" s="181"/>
      <c r="M771" s="180"/>
      <c r="N771" s="180"/>
      <c r="O771" s="180"/>
    </row>
    <row r="772" spans="8:15" s="179" customFormat="1" x14ac:dyDescent="0.2">
      <c r="H772" s="180"/>
      <c r="I772" s="180"/>
      <c r="J772" s="205"/>
      <c r="K772" s="205"/>
      <c r="L772" s="181"/>
      <c r="M772" s="180"/>
      <c r="N772" s="180"/>
      <c r="O772" s="180"/>
    </row>
    <row r="773" spans="8:15" s="179" customFormat="1" x14ac:dyDescent="0.2">
      <c r="H773" s="180"/>
      <c r="I773" s="180"/>
      <c r="J773" s="205"/>
      <c r="K773" s="205"/>
      <c r="L773" s="181"/>
      <c r="M773" s="180"/>
      <c r="N773" s="180"/>
      <c r="O773" s="180"/>
    </row>
    <row r="774" spans="8:15" s="179" customFormat="1" x14ac:dyDescent="0.2">
      <c r="H774" s="180"/>
      <c r="I774" s="180"/>
      <c r="J774" s="205"/>
      <c r="K774" s="205"/>
      <c r="L774" s="181"/>
      <c r="M774" s="180"/>
      <c r="N774" s="180"/>
      <c r="O774" s="180"/>
    </row>
    <row r="775" spans="8:15" s="179" customFormat="1" x14ac:dyDescent="0.2">
      <c r="H775" s="180"/>
      <c r="I775" s="180"/>
      <c r="J775" s="205"/>
      <c r="K775" s="205"/>
      <c r="L775" s="181"/>
      <c r="M775" s="180"/>
      <c r="N775" s="180"/>
      <c r="O775" s="180"/>
    </row>
    <row r="776" spans="8:15" s="179" customFormat="1" x14ac:dyDescent="0.2">
      <c r="H776" s="180"/>
      <c r="I776" s="180"/>
      <c r="J776" s="205"/>
      <c r="K776" s="205"/>
      <c r="L776" s="181"/>
      <c r="M776" s="180"/>
      <c r="N776" s="180"/>
      <c r="O776" s="180"/>
    </row>
    <row r="777" spans="8:15" s="179" customFormat="1" x14ac:dyDescent="0.2">
      <c r="H777" s="180"/>
      <c r="I777" s="180"/>
      <c r="J777" s="205"/>
      <c r="K777" s="205"/>
      <c r="L777" s="181"/>
      <c r="M777" s="180"/>
      <c r="N777" s="180"/>
      <c r="O777" s="180"/>
    </row>
    <row r="778" spans="8:15" s="179" customFormat="1" x14ac:dyDescent="0.2">
      <c r="H778" s="180"/>
      <c r="I778" s="180"/>
      <c r="J778" s="205"/>
      <c r="K778" s="205"/>
      <c r="L778" s="181"/>
      <c r="M778" s="180"/>
      <c r="N778" s="180"/>
      <c r="O778" s="180"/>
    </row>
    <row r="779" spans="8:15" s="179" customFormat="1" x14ac:dyDescent="0.2">
      <c r="H779" s="180"/>
      <c r="I779" s="180"/>
      <c r="J779" s="205"/>
      <c r="K779" s="205"/>
      <c r="L779" s="181"/>
      <c r="M779" s="180"/>
      <c r="N779" s="180"/>
      <c r="O779" s="180"/>
    </row>
    <row r="780" spans="8:15" s="179" customFormat="1" x14ac:dyDescent="0.2">
      <c r="H780" s="180"/>
      <c r="I780" s="180"/>
      <c r="J780" s="205"/>
      <c r="K780" s="205"/>
      <c r="L780" s="181"/>
      <c r="M780" s="180"/>
      <c r="N780" s="180"/>
      <c r="O780" s="180"/>
    </row>
    <row r="781" spans="8:15" s="179" customFormat="1" x14ac:dyDescent="0.2">
      <c r="H781" s="180"/>
      <c r="I781" s="180"/>
      <c r="J781" s="205"/>
      <c r="K781" s="205"/>
      <c r="L781" s="181"/>
      <c r="M781" s="180"/>
      <c r="N781" s="180"/>
      <c r="O781" s="180"/>
    </row>
    <row r="782" spans="8:15" s="179" customFormat="1" x14ac:dyDescent="0.2">
      <c r="H782" s="180"/>
      <c r="I782" s="180"/>
      <c r="J782" s="205"/>
      <c r="K782" s="205"/>
      <c r="L782" s="181"/>
      <c r="M782" s="180"/>
      <c r="N782" s="180"/>
      <c r="O782" s="180"/>
    </row>
    <row r="783" spans="8:15" s="179" customFormat="1" x14ac:dyDescent="0.2">
      <c r="H783" s="180"/>
      <c r="I783" s="180"/>
      <c r="J783" s="205"/>
      <c r="K783" s="205"/>
      <c r="L783" s="181"/>
      <c r="M783" s="180"/>
      <c r="N783" s="180"/>
      <c r="O783" s="180"/>
    </row>
    <row r="784" spans="8:15" s="179" customFormat="1" x14ac:dyDescent="0.2">
      <c r="H784" s="180"/>
      <c r="I784" s="180"/>
      <c r="J784" s="205"/>
      <c r="K784" s="205"/>
      <c r="L784" s="181"/>
      <c r="M784" s="180"/>
      <c r="N784" s="180"/>
      <c r="O784" s="180"/>
    </row>
    <row r="785" spans="8:15" s="179" customFormat="1" x14ac:dyDescent="0.2">
      <c r="H785" s="180"/>
      <c r="I785" s="180"/>
      <c r="J785" s="205"/>
      <c r="K785" s="205"/>
      <c r="L785" s="181"/>
      <c r="M785" s="180"/>
      <c r="N785" s="180"/>
      <c r="O785" s="180"/>
    </row>
    <row r="786" spans="8:15" s="179" customFormat="1" x14ac:dyDescent="0.2">
      <c r="H786" s="180"/>
      <c r="I786" s="180"/>
      <c r="J786" s="205"/>
      <c r="K786" s="205"/>
      <c r="L786" s="181"/>
      <c r="M786" s="180"/>
      <c r="N786" s="180"/>
      <c r="O786" s="180"/>
    </row>
    <row r="787" spans="8:15" s="179" customFormat="1" x14ac:dyDescent="0.2">
      <c r="H787" s="180"/>
      <c r="I787" s="180"/>
      <c r="J787" s="205"/>
      <c r="K787" s="205"/>
      <c r="L787" s="181"/>
      <c r="M787" s="180"/>
      <c r="N787" s="180"/>
      <c r="O787" s="180"/>
    </row>
    <row r="788" spans="8:15" s="179" customFormat="1" x14ac:dyDescent="0.2">
      <c r="H788" s="180"/>
      <c r="I788" s="180"/>
      <c r="J788" s="205"/>
      <c r="K788" s="205"/>
      <c r="L788" s="181"/>
      <c r="M788" s="180"/>
      <c r="N788" s="180"/>
      <c r="O788" s="180"/>
    </row>
    <row r="789" spans="8:15" s="179" customFormat="1" x14ac:dyDescent="0.2">
      <c r="H789" s="180"/>
      <c r="I789" s="180"/>
      <c r="J789" s="205"/>
      <c r="K789" s="205"/>
      <c r="L789" s="181"/>
      <c r="M789" s="180"/>
      <c r="N789" s="180"/>
      <c r="O789" s="180"/>
    </row>
    <row r="790" spans="8:15" s="179" customFormat="1" x14ac:dyDescent="0.2">
      <c r="H790" s="180"/>
      <c r="I790" s="180"/>
      <c r="J790" s="205"/>
      <c r="K790" s="205"/>
      <c r="L790" s="181"/>
      <c r="M790" s="180"/>
      <c r="N790" s="180"/>
      <c r="O790" s="180"/>
    </row>
    <row r="791" spans="8:15" s="179" customFormat="1" x14ac:dyDescent="0.2">
      <c r="H791" s="180"/>
      <c r="I791" s="180"/>
      <c r="J791" s="205"/>
      <c r="K791" s="205"/>
      <c r="L791" s="181"/>
      <c r="M791" s="180"/>
      <c r="N791" s="180"/>
      <c r="O791" s="180"/>
    </row>
    <row r="792" spans="8:15" s="179" customFormat="1" x14ac:dyDescent="0.2">
      <c r="H792" s="180"/>
      <c r="I792" s="180"/>
      <c r="J792" s="205"/>
      <c r="K792" s="205"/>
      <c r="L792" s="181"/>
      <c r="M792" s="180"/>
      <c r="N792" s="180"/>
      <c r="O792" s="180"/>
    </row>
    <row r="793" spans="8:15" s="179" customFormat="1" x14ac:dyDescent="0.2">
      <c r="H793" s="180"/>
      <c r="I793" s="180"/>
      <c r="J793" s="205"/>
      <c r="K793" s="205"/>
      <c r="L793" s="181"/>
      <c r="M793" s="180"/>
      <c r="N793" s="180"/>
      <c r="O793" s="180"/>
    </row>
    <row r="794" spans="8:15" s="179" customFormat="1" x14ac:dyDescent="0.2">
      <c r="H794" s="180"/>
      <c r="I794" s="180"/>
      <c r="J794" s="205"/>
      <c r="K794" s="205"/>
      <c r="L794" s="181"/>
      <c r="M794" s="180"/>
      <c r="N794" s="180"/>
      <c r="O794" s="180"/>
    </row>
    <row r="795" spans="8:15" s="179" customFormat="1" x14ac:dyDescent="0.2">
      <c r="H795" s="180"/>
      <c r="I795" s="180"/>
      <c r="J795" s="205"/>
      <c r="K795" s="205"/>
      <c r="L795" s="181"/>
      <c r="M795" s="180"/>
      <c r="N795" s="180"/>
      <c r="O795" s="180"/>
    </row>
    <row r="796" spans="8:15" s="179" customFormat="1" x14ac:dyDescent="0.2">
      <c r="H796" s="180"/>
      <c r="I796" s="180"/>
      <c r="J796" s="205"/>
      <c r="K796" s="205"/>
      <c r="L796" s="181"/>
      <c r="M796" s="180"/>
      <c r="N796" s="180"/>
      <c r="O796" s="180"/>
    </row>
    <row r="797" spans="8:15" s="179" customFormat="1" x14ac:dyDescent="0.2">
      <c r="H797" s="180"/>
      <c r="I797" s="180"/>
      <c r="J797" s="205"/>
      <c r="K797" s="205"/>
      <c r="L797" s="181"/>
      <c r="M797" s="180"/>
      <c r="N797" s="180"/>
      <c r="O797" s="180"/>
    </row>
    <row r="798" spans="8:15" s="179" customFormat="1" x14ac:dyDescent="0.2">
      <c r="H798" s="180"/>
      <c r="I798" s="180"/>
      <c r="J798" s="205"/>
      <c r="K798" s="205"/>
      <c r="L798" s="181"/>
      <c r="M798" s="180"/>
      <c r="N798" s="180"/>
      <c r="O798" s="180"/>
    </row>
    <row r="799" spans="8:15" s="179" customFormat="1" x14ac:dyDescent="0.2">
      <c r="H799" s="180"/>
      <c r="I799" s="180"/>
      <c r="J799" s="205"/>
      <c r="K799" s="205"/>
      <c r="L799" s="181"/>
      <c r="M799" s="180"/>
      <c r="N799" s="180"/>
      <c r="O799" s="180"/>
    </row>
    <row r="800" spans="8:15" s="179" customFormat="1" x14ac:dyDescent="0.2">
      <c r="H800" s="180"/>
      <c r="I800" s="180"/>
      <c r="J800" s="205"/>
      <c r="K800" s="205"/>
      <c r="L800" s="181"/>
      <c r="M800" s="180"/>
      <c r="N800" s="180"/>
      <c r="O800" s="180"/>
    </row>
    <row r="801" spans="8:15" s="179" customFormat="1" x14ac:dyDescent="0.2">
      <c r="H801" s="180"/>
      <c r="I801" s="180"/>
      <c r="J801" s="205"/>
      <c r="K801" s="205"/>
      <c r="L801" s="181"/>
      <c r="M801" s="180"/>
      <c r="N801" s="180"/>
      <c r="O801" s="180"/>
    </row>
    <row r="802" spans="8:15" s="179" customFormat="1" x14ac:dyDescent="0.2">
      <c r="H802" s="180"/>
      <c r="I802" s="180"/>
      <c r="J802" s="205"/>
      <c r="K802" s="205"/>
      <c r="L802" s="181"/>
      <c r="M802" s="180"/>
      <c r="N802" s="180"/>
      <c r="O802" s="180"/>
    </row>
    <row r="803" spans="8:15" s="179" customFormat="1" x14ac:dyDescent="0.2">
      <c r="H803" s="180"/>
      <c r="I803" s="180"/>
      <c r="J803" s="205"/>
      <c r="K803" s="205"/>
      <c r="L803" s="181"/>
      <c r="M803" s="180"/>
      <c r="N803" s="180"/>
      <c r="O803" s="180"/>
    </row>
    <row r="804" spans="8:15" s="179" customFormat="1" x14ac:dyDescent="0.2">
      <c r="H804" s="180"/>
      <c r="I804" s="180"/>
      <c r="J804" s="205"/>
      <c r="K804" s="205"/>
      <c r="L804" s="181"/>
      <c r="M804" s="180"/>
      <c r="N804" s="180"/>
      <c r="O804" s="180"/>
    </row>
    <row r="805" spans="8:15" s="179" customFormat="1" x14ac:dyDescent="0.2">
      <c r="H805" s="180"/>
      <c r="I805" s="180"/>
      <c r="J805" s="205"/>
      <c r="K805" s="205"/>
      <c r="L805" s="181"/>
      <c r="M805" s="180"/>
      <c r="N805" s="180"/>
      <c r="O805" s="180"/>
    </row>
    <row r="806" spans="8:15" s="179" customFormat="1" x14ac:dyDescent="0.2">
      <c r="H806" s="180"/>
      <c r="I806" s="180"/>
      <c r="J806" s="205"/>
      <c r="K806" s="205"/>
      <c r="L806" s="181"/>
      <c r="M806" s="180"/>
      <c r="N806" s="180"/>
      <c r="O806" s="180"/>
    </row>
    <row r="807" spans="8:15" s="179" customFormat="1" x14ac:dyDescent="0.2">
      <c r="H807" s="180"/>
      <c r="I807" s="180"/>
      <c r="J807" s="205"/>
      <c r="K807" s="205"/>
      <c r="L807" s="181"/>
      <c r="M807" s="180"/>
      <c r="N807" s="180"/>
      <c r="O807" s="180"/>
    </row>
    <row r="808" spans="8:15" s="179" customFormat="1" x14ac:dyDescent="0.2">
      <c r="H808" s="180"/>
      <c r="I808" s="180"/>
      <c r="J808" s="205"/>
      <c r="K808" s="205"/>
      <c r="L808" s="181"/>
      <c r="M808" s="180"/>
      <c r="N808" s="180"/>
      <c r="O808" s="180"/>
    </row>
    <row r="809" spans="8:15" s="179" customFormat="1" x14ac:dyDescent="0.2">
      <c r="H809" s="180"/>
      <c r="I809" s="180"/>
      <c r="J809" s="205"/>
      <c r="K809" s="205"/>
      <c r="L809" s="181"/>
      <c r="M809" s="180"/>
      <c r="N809" s="180"/>
      <c r="O809" s="180"/>
    </row>
    <row r="810" spans="8:15" s="179" customFormat="1" x14ac:dyDescent="0.2">
      <c r="H810" s="180"/>
      <c r="I810" s="180"/>
      <c r="J810" s="205"/>
      <c r="K810" s="205"/>
      <c r="L810" s="181"/>
      <c r="M810" s="180"/>
      <c r="N810" s="180"/>
      <c r="O810" s="180"/>
    </row>
    <row r="811" spans="8:15" s="179" customFormat="1" x14ac:dyDescent="0.2">
      <c r="H811" s="180"/>
      <c r="I811" s="180"/>
      <c r="J811" s="205"/>
      <c r="K811" s="205"/>
      <c r="L811" s="181"/>
      <c r="M811" s="180"/>
      <c r="N811" s="180"/>
      <c r="O811" s="180"/>
    </row>
    <row r="812" spans="8:15" s="179" customFormat="1" x14ac:dyDescent="0.2">
      <c r="H812" s="180"/>
      <c r="I812" s="180"/>
      <c r="J812" s="205"/>
      <c r="K812" s="205"/>
      <c r="L812" s="181"/>
      <c r="M812" s="180"/>
      <c r="N812" s="180"/>
      <c r="O812" s="180"/>
    </row>
    <row r="813" spans="8:15" s="179" customFormat="1" x14ac:dyDescent="0.2">
      <c r="H813" s="180"/>
      <c r="I813" s="180"/>
      <c r="J813" s="205"/>
      <c r="K813" s="205"/>
      <c r="L813" s="181"/>
      <c r="M813" s="180"/>
      <c r="N813" s="180"/>
      <c r="O813" s="180"/>
    </row>
    <row r="814" spans="8:15" s="179" customFormat="1" x14ac:dyDescent="0.2">
      <c r="H814" s="180"/>
      <c r="I814" s="180"/>
      <c r="J814" s="205"/>
      <c r="K814" s="205"/>
      <c r="L814" s="181"/>
      <c r="M814" s="180"/>
      <c r="N814" s="180"/>
      <c r="O814" s="180"/>
    </row>
    <row r="815" spans="8:15" s="179" customFormat="1" x14ac:dyDescent="0.2">
      <c r="H815" s="180"/>
      <c r="I815" s="180"/>
      <c r="J815" s="205"/>
      <c r="K815" s="205"/>
      <c r="L815" s="181"/>
      <c r="M815" s="180"/>
      <c r="N815" s="180"/>
      <c r="O815" s="180"/>
    </row>
    <row r="816" spans="8:15" s="179" customFormat="1" x14ac:dyDescent="0.2">
      <c r="H816" s="180"/>
      <c r="I816" s="180"/>
      <c r="J816" s="205"/>
      <c r="K816" s="205"/>
      <c r="L816" s="181"/>
      <c r="M816" s="180"/>
      <c r="N816" s="180"/>
      <c r="O816" s="180"/>
    </row>
    <row r="817" spans="8:15" s="179" customFormat="1" x14ac:dyDescent="0.2">
      <c r="H817" s="180"/>
      <c r="I817" s="180"/>
      <c r="J817" s="205"/>
      <c r="K817" s="205"/>
      <c r="L817" s="181"/>
      <c r="M817" s="180"/>
      <c r="N817" s="180"/>
      <c r="O817" s="180"/>
    </row>
    <row r="818" spans="8:15" s="179" customFormat="1" x14ac:dyDescent="0.2">
      <c r="H818" s="180"/>
      <c r="I818" s="180"/>
      <c r="J818" s="205"/>
      <c r="K818" s="205"/>
      <c r="L818" s="181"/>
      <c r="M818" s="180"/>
      <c r="N818" s="180"/>
      <c r="O818" s="180"/>
    </row>
    <row r="819" spans="8:15" s="179" customFormat="1" x14ac:dyDescent="0.2">
      <c r="H819" s="180"/>
      <c r="I819" s="180"/>
      <c r="J819" s="205"/>
      <c r="K819" s="205"/>
      <c r="L819" s="181"/>
      <c r="M819" s="180"/>
      <c r="N819" s="180"/>
      <c r="O819" s="180"/>
    </row>
    <row r="820" spans="8:15" s="179" customFormat="1" x14ac:dyDescent="0.2">
      <c r="H820" s="180"/>
      <c r="I820" s="180"/>
      <c r="J820" s="205"/>
      <c r="K820" s="205"/>
      <c r="L820" s="181"/>
      <c r="M820" s="180"/>
      <c r="N820" s="180"/>
      <c r="O820" s="180"/>
    </row>
    <row r="821" spans="8:15" s="179" customFormat="1" x14ac:dyDescent="0.2">
      <c r="H821" s="180"/>
      <c r="I821" s="180"/>
      <c r="J821" s="205"/>
      <c r="K821" s="205"/>
      <c r="L821" s="181"/>
      <c r="M821" s="180"/>
      <c r="N821" s="180"/>
      <c r="O821" s="180"/>
    </row>
    <row r="822" spans="8:15" s="179" customFormat="1" x14ac:dyDescent="0.2">
      <c r="H822" s="180"/>
      <c r="I822" s="180"/>
      <c r="J822" s="205"/>
      <c r="K822" s="205"/>
      <c r="L822" s="181"/>
      <c r="M822" s="180"/>
      <c r="N822" s="180"/>
      <c r="O822" s="180"/>
    </row>
    <row r="823" spans="8:15" s="179" customFormat="1" x14ac:dyDescent="0.2">
      <c r="H823" s="180"/>
      <c r="I823" s="180"/>
      <c r="J823" s="205"/>
      <c r="K823" s="205"/>
      <c r="L823" s="181"/>
      <c r="M823" s="180"/>
      <c r="N823" s="180"/>
      <c r="O823" s="180"/>
    </row>
    <row r="824" spans="8:15" s="179" customFormat="1" x14ac:dyDescent="0.2">
      <c r="H824" s="180"/>
      <c r="I824" s="180"/>
      <c r="J824" s="205"/>
      <c r="K824" s="205"/>
      <c r="L824" s="181"/>
      <c r="M824" s="180"/>
      <c r="N824" s="180"/>
      <c r="O824" s="180"/>
    </row>
    <row r="825" spans="8:15" s="179" customFormat="1" x14ac:dyDescent="0.2">
      <c r="H825" s="180"/>
      <c r="I825" s="180"/>
      <c r="J825" s="205"/>
      <c r="K825" s="205"/>
      <c r="L825" s="181"/>
      <c r="M825" s="180"/>
      <c r="N825" s="180"/>
      <c r="O825" s="180"/>
    </row>
    <row r="826" spans="8:15" s="179" customFormat="1" x14ac:dyDescent="0.2">
      <c r="H826" s="180"/>
      <c r="I826" s="180"/>
      <c r="J826" s="205"/>
      <c r="K826" s="205"/>
      <c r="L826" s="181"/>
      <c r="M826" s="180"/>
      <c r="N826" s="180"/>
      <c r="O826" s="180"/>
    </row>
    <row r="827" spans="8:15" s="179" customFormat="1" x14ac:dyDescent="0.2">
      <c r="H827" s="180"/>
      <c r="I827" s="180"/>
      <c r="J827" s="205"/>
      <c r="K827" s="205"/>
      <c r="L827" s="181"/>
      <c r="M827" s="180"/>
      <c r="N827" s="180"/>
      <c r="O827" s="180"/>
    </row>
    <row r="828" spans="8:15" s="179" customFormat="1" x14ac:dyDescent="0.2">
      <c r="H828" s="180"/>
      <c r="I828" s="180"/>
      <c r="J828" s="205"/>
      <c r="K828" s="205"/>
      <c r="L828" s="181"/>
      <c r="M828" s="180"/>
      <c r="N828" s="180"/>
      <c r="O828" s="180"/>
    </row>
    <row r="829" spans="8:15" s="179" customFormat="1" x14ac:dyDescent="0.2">
      <c r="H829" s="180"/>
      <c r="I829" s="180"/>
      <c r="J829" s="205"/>
      <c r="K829" s="205"/>
      <c r="L829" s="181"/>
      <c r="M829" s="180"/>
      <c r="N829" s="180"/>
      <c r="O829" s="180"/>
    </row>
    <row r="830" spans="8:15" s="179" customFormat="1" x14ac:dyDescent="0.2">
      <c r="H830" s="180"/>
      <c r="I830" s="180"/>
      <c r="J830" s="205"/>
      <c r="K830" s="205"/>
      <c r="L830" s="181"/>
      <c r="M830" s="180"/>
      <c r="N830" s="180"/>
      <c r="O830" s="180"/>
    </row>
    <row r="831" spans="8:15" s="179" customFormat="1" x14ac:dyDescent="0.2">
      <c r="H831" s="180"/>
      <c r="I831" s="180"/>
      <c r="J831" s="205"/>
      <c r="K831" s="205"/>
      <c r="L831" s="181"/>
      <c r="M831" s="180"/>
      <c r="N831" s="180"/>
      <c r="O831" s="180"/>
    </row>
    <row r="832" spans="8:15" s="179" customFormat="1" x14ac:dyDescent="0.2">
      <c r="H832" s="180"/>
      <c r="I832" s="180"/>
      <c r="J832" s="205"/>
      <c r="K832" s="205"/>
      <c r="L832" s="181"/>
      <c r="M832" s="180"/>
      <c r="N832" s="180"/>
      <c r="O832" s="180"/>
    </row>
    <row r="833" spans="8:15" s="179" customFormat="1" x14ac:dyDescent="0.2">
      <c r="H833" s="180"/>
      <c r="I833" s="180"/>
      <c r="J833" s="205"/>
      <c r="K833" s="205"/>
      <c r="L833" s="181"/>
      <c r="M833" s="180"/>
      <c r="N833" s="180"/>
      <c r="O833" s="180"/>
    </row>
    <row r="834" spans="8:15" s="179" customFormat="1" x14ac:dyDescent="0.2">
      <c r="H834" s="180"/>
      <c r="I834" s="180"/>
      <c r="J834" s="205"/>
      <c r="K834" s="205"/>
      <c r="L834" s="181"/>
      <c r="M834" s="180"/>
      <c r="N834" s="180"/>
      <c r="O834" s="180"/>
    </row>
    <row r="835" spans="8:15" s="179" customFormat="1" x14ac:dyDescent="0.2">
      <c r="H835" s="180"/>
      <c r="I835" s="180"/>
      <c r="J835" s="205"/>
      <c r="K835" s="205"/>
      <c r="L835" s="181"/>
      <c r="M835" s="180"/>
      <c r="N835" s="180"/>
      <c r="O835" s="180"/>
    </row>
    <row r="836" spans="8:15" s="179" customFormat="1" x14ac:dyDescent="0.2">
      <c r="H836" s="180"/>
      <c r="I836" s="180"/>
      <c r="J836" s="205"/>
      <c r="K836" s="205"/>
      <c r="L836" s="181"/>
      <c r="M836" s="180"/>
      <c r="N836" s="180"/>
      <c r="O836" s="180"/>
    </row>
    <row r="837" spans="8:15" s="179" customFormat="1" x14ac:dyDescent="0.2">
      <c r="H837" s="180"/>
      <c r="I837" s="180"/>
      <c r="J837" s="205"/>
      <c r="K837" s="205"/>
      <c r="L837" s="181"/>
      <c r="M837" s="180"/>
      <c r="N837" s="180"/>
      <c r="O837" s="180"/>
    </row>
    <row r="838" spans="8:15" s="179" customFormat="1" x14ac:dyDescent="0.2">
      <c r="H838" s="180"/>
      <c r="I838" s="180"/>
      <c r="J838" s="205"/>
      <c r="K838" s="205"/>
      <c r="L838" s="181"/>
      <c r="M838" s="180"/>
      <c r="N838" s="180"/>
      <c r="O838" s="180"/>
    </row>
    <row r="839" spans="8:15" s="179" customFormat="1" x14ac:dyDescent="0.2">
      <c r="H839" s="180"/>
      <c r="I839" s="180"/>
      <c r="J839" s="205"/>
      <c r="K839" s="205"/>
      <c r="L839" s="181"/>
      <c r="M839" s="180"/>
      <c r="N839" s="180"/>
      <c r="O839" s="180"/>
    </row>
    <row r="840" spans="8:15" s="179" customFormat="1" x14ac:dyDescent="0.2">
      <c r="H840" s="180"/>
      <c r="I840" s="180"/>
      <c r="J840" s="205"/>
      <c r="K840" s="205"/>
      <c r="L840" s="181"/>
      <c r="M840" s="180"/>
      <c r="N840" s="180"/>
      <c r="O840" s="180"/>
    </row>
    <row r="841" spans="8:15" s="179" customFormat="1" x14ac:dyDescent="0.2">
      <c r="H841" s="180"/>
      <c r="I841" s="180"/>
      <c r="J841" s="205"/>
      <c r="K841" s="205"/>
      <c r="L841" s="181"/>
      <c r="M841" s="180"/>
      <c r="N841" s="180"/>
      <c r="O841" s="180"/>
    </row>
    <row r="842" spans="8:15" s="179" customFormat="1" x14ac:dyDescent="0.2">
      <c r="H842" s="180"/>
      <c r="I842" s="180"/>
      <c r="J842" s="205"/>
      <c r="K842" s="205"/>
      <c r="L842" s="181"/>
      <c r="M842" s="180"/>
      <c r="N842" s="180"/>
      <c r="O842" s="180"/>
    </row>
    <row r="843" spans="8:15" s="179" customFormat="1" x14ac:dyDescent="0.2">
      <c r="H843" s="180"/>
      <c r="I843" s="180"/>
      <c r="J843" s="205"/>
      <c r="K843" s="205"/>
      <c r="L843" s="181"/>
      <c r="M843" s="180"/>
      <c r="N843" s="180"/>
      <c r="O843" s="180"/>
    </row>
    <row r="844" spans="8:15" s="179" customFormat="1" x14ac:dyDescent="0.2">
      <c r="H844" s="180"/>
      <c r="I844" s="180"/>
      <c r="J844" s="205"/>
      <c r="K844" s="205"/>
      <c r="L844" s="181"/>
      <c r="M844" s="180"/>
      <c r="N844" s="180"/>
      <c r="O844" s="180"/>
    </row>
    <row r="845" spans="8:15" s="179" customFormat="1" x14ac:dyDescent="0.2">
      <c r="H845" s="180"/>
      <c r="I845" s="180"/>
      <c r="J845" s="205"/>
      <c r="K845" s="205"/>
      <c r="L845" s="181"/>
      <c r="M845" s="180"/>
      <c r="N845" s="180"/>
      <c r="O845" s="180"/>
    </row>
    <row r="846" spans="8:15" s="179" customFormat="1" x14ac:dyDescent="0.2">
      <c r="H846" s="180"/>
      <c r="I846" s="180"/>
      <c r="J846" s="205"/>
      <c r="K846" s="205"/>
      <c r="L846" s="181"/>
      <c r="M846" s="180"/>
      <c r="N846" s="180"/>
      <c r="O846" s="180"/>
    </row>
    <row r="847" spans="8:15" s="179" customFormat="1" x14ac:dyDescent="0.2">
      <c r="H847" s="180"/>
      <c r="I847" s="180"/>
      <c r="J847" s="205"/>
      <c r="K847" s="205"/>
      <c r="L847" s="181"/>
      <c r="M847" s="180"/>
      <c r="N847" s="180"/>
      <c r="O847" s="180"/>
    </row>
    <row r="848" spans="8:15" s="179" customFormat="1" x14ac:dyDescent="0.2">
      <c r="H848" s="180"/>
      <c r="I848" s="180"/>
      <c r="J848" s="205"/>
      <c r="K848" s="205"/>
      <c r="L848" s="181"/>
      <c r="M848" s="180"/>
      <c r="N848" s="180"/>
      <c r="O848" s="180"/>
    </row>
    <row r="849" spans="8:15" s="179" customFormat="1" x14ac:dyDescent="0.2">
      <c r="H849" s="180"/>
      <c r="I849" s="180"/>
      <c r="J849" s="205"/>
      <c r="K849" s="205"/>
      <c r="L849" s="181"/>
      <c r="M849" s="180"/>
      <c r="N849" s="180"/>
      <c r="O849" s="180"/>
    </row>
    <row r="850" spans="8:15" s="179" customFormat="1" x14ac:dyDescent="0.2">
      <c r="H850" s="180"/>
      <c r="I850" s="180"/>
      <c r="J850" s="205"/>
      <c r="K850" s="205"/>
      <c r="L850" s="181"/>
      <c r="M850" s="180"/>
      <c r="N850" s="180"/>
      <c r="O850" s="180"/>
    </row>
    <row r="851" spans="8:15" s="179" customFormat="1" x14ac:dyDescent="0.2">
      <c r="H851" s="180"/>
      <c r="I851" s="180"/>
      <c r="J851" s="205"/>
      <c r="K851" s="205"/>
      <c r="L851" s="181"/>
      <c r="M851" s="180"/>
      <c r="N851" s="180"/>
      <c r="O851" s="180"/>
    </row>
    <row r="852" spans="8:15" s="179" customFormat="1" x14ac:dyDescent="0.2">
      <c r="H852" s="180"/>
      <c r="I852" s="180"/>
      <c r="J852" s="205"/>
      <c r="K852" s="205"/>
      <c r="L852" s="181"/>
      <c r="M852" s="180"/>
      <c r="N852" s="180"/>
      <c r="O852" s="180"/>
    </row>
    <row r="853" spans="8:15" s="179" customFormat="1" x14ac:dyDescent="0.2">
      <c r="H853" s="180"/>
      <c r="I853" s="180"/>
      <c r="J853" s="205"/>
      <c r="K853" s="205"/>
      <c r="L853" s="181"/>
      <c r="M853" s="180"/>
      <c r="N853" s="180"/>
      <c r="O853" s="180"/>
    </row>
    <row r="854" spans="8:15" s="179" customFormat="1" x14ac:dyDescent="0.2">
      <c r="H854" s="180"/>
      <c r="I854" s="180"/>
      <c r="J854" s="205"/>
      <c r="K854" s="205"/>
      <c r="L854" s="181"/>
      <c r="M854" s="180"/>
      <c r="N854" s="180"/>
      <c r="O854" s="180"/>
    </row>
    <row r="855" spans="8:15" s="179" customFormat="1" x14ac:dyDescent="0.2">
      <c r="H855" s="180"/>
      <c r="I855" s="180"/>
      <c r="J855" s="205"/>
      <c r="K855" s="205"/>
      <c r="L855" s="181"/>
      <c r="M855" s="180"/>
      <c r="N855" s="180"/>
      <c r="O855" s="180"/>
    </row>
    <row r="856" spans="8:15" s="179" customFormat="1" x14ac:dyDescent="0.2">
      <c r="H856" s="180"/>
      <c r="I856" s="180"/>
      <c r="J856" s="205"/>
      <c r="K856" s="205"/>
      <c r="L856" s="181"/>
      <c r="M856" s="180"/>
      <c r="N856" s="180"/>
      <c r="O856" s="180"/>
    </row>
    <row r="857" spans="8:15" s="179" customFormat="1" x14ac:dyDescent="0.2">
      <c r="H857" s="180"/>
      <c r="I857" s="180"/>
      <c r="J857" s="205"/>
      <c r="K857" s="205"/>
      <c r="L857" s="181"/>
      <c r="M857" s="180"/>
      <c r="N857" s="180"/>
      <c r="O857" s="180"/>
    </row>
    <row r="858" spans="8:15" s="179" customFormat="1" x14ac:dyDescent="0.2">
      <c r="H858" s="180"/>
      <c r="I858" s="180"/>
      <c r="J858" s="205"/>
      <c r="K858" s="205"/>
      <c r="L858" s="181"/>
      <c r="M858" s="180"/>
      <c r="N858" s="180"/>
      <c r="O858" s="180"/>
    </row>
    <row r="859" spans="8:15" s="179" customFormat="1" x14ac:dyDescent="0.2">
      <c r="H859" s="180"/>
      <c r="I859" s="180"/>
      <c r="J859" s="205"/>
      <c r="K859" s="205"/>
      <c r="L859" s="181"/>
      <c r="M859" s="180"/>
      <c r="N859" s="180"/>
      <c r="O859" s="180"/>
    </row>
    <row r="860" spans="8:15" s="179" customFormat="1" x14ac:dyDescent="0.2">
      <c r="H860" s="180"/>
      <c r="I860" s="180"/>
      <c r="J860" s="205"/>
      <c r="K860" s="205"/>
      <c r="L860" s="181"/>
      <c r="M860" s="180"/>
      <c r="N860" s="180"/>
      <c r="O860" s="180"/>
    </row>
    <row r="861" spans="8:15" s="179" customFormat="1" x14ac:dyDescent="0.2">
      <c r="H861" s="180"/>
      <c r="I861" s="180"/>
      <c r="J861" s="205"/>
      <c r="K861" s="205"/>
      <c r="L861" s="181"/>
      <c r="M861" s="180"/>
      <c r="N861" s="180"/>
      <c r="O861" s="180"/>
    </row>
    <row r="862" spans="8:15" s="179" customFormat="1" x14ac:dyDescent="0.2">
      <c r="H862" s="180"/>
      <c r="I862" s="180"/>
      <c r="J862" s="205"/>
      <c r="K862" s="205"/>
      <c r="L862" s="181"/>
      <c r="M862" s="180"/>
      <c r="N862" s="180"/>
      <c r="O862" s="180"/>
    </row>
    <row r="863" spans="8:15" s="179" customFormat="1" x14ac:dyDescent="0.2">
      <c r="H863" s="180"/>
      <c r="I863" s="180"/>
      <c r="J863" s="205"/>
      <c r="K863" s="205"/>
      <c r="L863" s="181"/>
      <c r="M863" s="180"/>
      <c r="N863" s="180"/>
      <c r="O863" s="180"/>
    </row>
    <row r="864" spans="8:15" s="179" customFormat="1" x14ac:dyDescent="0.2">
      <c r="H864" s="180"/>
      <c r="I864" s="180"/>
      <c r="J864" s="205"/>
      <c r="K864" s="205"/>
      <c r="L864" s="181"/>
      <c r="M864" s="180"/>
      <c r="N864" s="180"/>
      <c r="O864" s="180"/>
    </row>
    <row r="865" spans="8:15" s="179" customFormat="1" x14ac:dyDescent="0.2">
      <c r="H865" s="180"/>
      <c r="I865" s="180"/>
      <c r="J865" s="205"/>
      <c r="K865" s="205"/>
      <c r="L865" s="181"/>
      <c r="M865" s="180"/>
      <c r="N865" s="180"/>
      <c r="O865" s="180"/>
    </row>
    <row r="866" spans="8:15" s="179" customFormat="1" x14ac:dyDescent="0.2">
      <c r="H866" s="180"/>
      <c r="I866" s="180"/>
      <c r="J866" s="205"/>
      <c r="K866" s="205"/>
      <c r="L866" s="181"/>
      <c r="M866" s="180"/>
      <c r="N866" s="180"/>
      <c r="O866" s="180"/>
    </row>
    <row r="867" spans="8:15" s="179" customFormat="1" x14ac:dyDescent="0.2">
      <c r="H867" s="180"/>
      <c r="I867" s="180"/>
      <c r="J867" s="205"/>
      <c r="K867" s="205"/>
      <c r="L867" s="181"/>
      <c r="M867" s="180"/>
      <c r="N867" s="180"/>
      <c r="O867" s="180"/>
    </row>
    <row r="868" spans="8:15" s="179" customFormat="1" x14ac:dyDescent="0.2">
      <c r="H868" s="180"/>
      <c r="I868" s="180"/>
      <c r="J868" s="205"/>
      <c r="K868" s="205"/>
      <c r="L868" s="181"/>
      <c r="M868" s="180"/>
      <c r="N868" s="180"/>
      <c r="O868" s="180"/>
    </row>
    <row r="869" spans="8:15" s="179" customFormat="1" x14ac:dyDescent="0.2">
      <c r="H869" s="180"/>
      <c r="I869" s="180"/>
      <c r="J869" s="205"/>
      <c r="K869" s="205"/>
      <c r="L869" s="181"/>
      <c r="M869" s="180"/>
      <c r="N869" s="180"/>
      <c r="O869" s="180"/>
    </row>
    <row r="870" spans="8:15" s="179" customFormat="1" x14ac:dyDescent="0.2">
      <c r="H870" s="180"/>
      <c r="I870" s="180"/>
      <c r="J870" s="205"/>
      <c r="K870" s="205"/>
      <c r="L870" s="181"/>
      <c r="M870" s="180"/>
      <c r="N870" s="180"/>
      <c r="O870" s="180"/>
    </row>
    <row r="871" spans="8:15" s="179" customFormat="1" x14ac:dyDescent="0.2">
      <c r="H871" s="180"/>
      <c r="I871" s="180"/>
      <c r="J871" s="205"/>
      <c r="K871" s="205"/>
      <c r="L871" s="181"/>
      <c r="M871" s="180"/>
      <c r="N871" s="180"/>
      <c r="O871" s="180"/>
    </row>
    <row r="872" spans="8:15" s="179" customFormat="1" x14ac:dyDescent="0.2">
      <c r="H872" s="180"/>
      <c r="I872" s="180"/>
      <c r="J872" s="205"/>
      <c r="K872" s="205"/>
      <c r="L872" s="181"/>
      <c r="M872" s="180"/>
      <c r="N872" s="180"/>
      <c r="O872" s="180"/>
    </row>
    <row r="873" spans="8:15" s="179" customFormat="1" x14ac:dyDescent="0.2">
      <c r="H873" s="180"/>
      <c r="I873" s="180"/>
      <c r="J873" s="205"/>
      <c r="K873" s="205"/>
      <c r="L873" s="181"/>
      <c r="M873" s="180"/>
      <c r="N873" s="180"/>
      <c r="O873" s="180"/>
    </row>
    <row r="874" spans="8:15" s="179" customFormat="1" x14ac:dyDescent="0.2">
      <c r="H874" s="180"/>
      <c r="I874" s="180"/>
      <c r="J874" s="205"/>
      <c r="K874" s="205"/>
      <c r="L874" s="181"/>
      <c r="M874" s="180"/>
      <c r="N874" s="180"/>
      <c r="O874" s="180"/>
    </row>
    <row r="875" spans="8:15" s="179" customFormat="1" x14ac:dyDescent="0.2">
      <c r="H875" s="180"/>
      <c r="I875" s="180"/>
      <c r="J875" s="205"/>
      <c r="K875" s="205"/>
      <c r="L875" s="181"/>
      <c r="M875" s="180"/>
      <c r="N875" s="180"/>
      <c r="O875" s="180"/>
    </row>
    <row r="876" spans="8:15" s="179" customFormat="1" x14ac:dyDescent="0.2">
      <c r="H876" s="180"/>
      <c r="I876" s="180"/>
      <c r="J876" s="205"/>
      <c r="K876" s="205"/>
      <c r="L876" s="181"/>
      <c r="M876" s="180"/>
      <c r="N876" s="180"/>
      <c r="O876" s="180"/>
    </row>
    <row r="877" spans="8:15" s="179" customFormat="1" x14ac:dyDescent="0.2">
      <c r="H877" s="180"/>
      <c r="I877" s="180"/>
      <c r="J877" s="205"/>
      <c r="K877" s="205"/>
      <c r="L877" s="181"/>
      <c r="M877" s="180"/>
      <c r="N877" s="180"/>
      <c r="O877" s="180"/>
    </row>
    <row r="878" spans="8:15" s="179" customFormat="1" x14ac:dyDescent="0.2">
      <c r="H878" s="180"/>
      <c r="I878" s="180"/>
      <c r="J878" s="205"/>
      <c r="K878" s="205"/>
      <c r="L878" s="181"/>
      <c r="M878" s="180"/>
      <c r="N878" s="180"/>
      <c r="O878" s="180"/>
    </row>
    <row r="879" spans="8:15" s="179" customFormat="1" x14ac:dyDescent="0.2">
      <c r="H879" s="180"/>
      <c r="I879" s="180"/>
      <c r="J879" s="205"/>
      <c r="K879" s="205"/>
      <c r="L879" s="181"/>
      <c r="M879" s="180"/>
      <c r="N879" s="180"/>
      <c r="O879" s="180"/>
    </row>
    <row r="880" spans="8:15" s="179" customFormat="1" x14ac:dyDescent="0.2">
      <c r="H880" s="180"/>
      <c r="I880" s="180"/>
      <c r="J880" s="205"/>
      <c r="K880" s="205"/>
      <c r="L880" s="181"/>
      <c r="M880" s="180"/>
      <c r="N880" s="180"/>
      <c r="O880" s="180"/>
    </row>
    <row r="881" spans="8:15" s="179" customFormat="1" x14ac:dyDescent="0.2">
      <c r="H881" s="180"/>
      <c r="I881" s="180"/>
      <c r="J881" s="205"/>
      <c r="K881" s="205"/>
      <c r="L881" s="181"/>
      <c r="M881" s="180"/>
      <c r="N881" s="180"/>
      <c r="O881" s="180"/>
    </row>
    <row r="882" spans="8:15" s="179" customFormat="1" x14ac:dyDescent="0.2">
      <c r="H882" s="180"/>
      <c r="I882" s="180"/>
      <c r="J882" s="205"/>
      <c r="K882" s="205"/>
      <c r="L882" s="181"/>
      <c r="M882" s="180"/>
      <c r="N882" s="180"/>
      <c r="O882" s="180"/>
    </row>
    <row r="883" spans="8:15" s="179" customFormat="1" x14ac:dyDescent="0.2">
      <c r="H883" s="180"/>
      <c r="I883" s="180"/>
      <c r="J883" s="205"/>
      <c r="K883" s="205"/>
      <c r="L883" s="181"/>
      <c r="M883" s="180"/>
      <c r="N883" s="180"/>
      <c r="O883" s="180"/>
    </row>
    <row r="884" spans="8:15" s="179" customFormat="1" x14ac:dyDescent="0.2">
      <c r="H884" s="180"/>
      <c r="I884" s="180"/>
      <c r="J884" s="205"/>
      <c r="K884" s="205"/>
      <c r="L884" s="181"/>
      <c r="M884" s="180"/>
      <c r="N884" s="180"/>
      <c r="O884" s="180"/>
    </row>
    <row r="885" spans="8:15" s="179" customFormat="1" x14ac:dyDescent="0.2">
      <c r="H885" s="180"/>
      <c r="I885" s="180"/>
      <c r="J885" s="205"/>
      <c r="K885" s="205"/>
      <c r="L885" s="181"/>
      <c r="M885" s="180"/>
      <c r="N885" s="180"/>
      <c r="O885" s="180"/>
    </row>
    <row r="886" spans="8:15" s="179" customFormat="1" x14ac:dyDescent="0.2">
      <c r="H886" s="180"/>
      <c r="I886" s="180"/>
      <c r="J886" s="205"/>
      <c r="K886" s="205"/>
      <c r="L886" s="181"/>
      <c r="M886" s="180"/>
      <c r="N886" s="180"/>
      <c r="O886" s="180"/>
    </row>
    <row r="887" spans="8:15" s="179" customFormat="1" x14ac:dyDescent="0.2">
      <c r="H887" s="180"/>
      <c r="I887" s="180"/>
      <c r="J887" s="205"/>
      <c r="K887" s="205"/>
      <c r="L887" s="181"/>
      <c r="M887" s="180"/>
      <c r="N887" s="180"/>
      <c r="O887" s="180"/>
    </row>
    <row r="888" spans="8:15" s="179" customFormat="1" x14ac:dyDescent="0.2">
      <c r="H888" s="180"/>
      <c r="I888" s="180"/>
      <c r="J888" s="205"/>
      <c r="K888" s="205"/>
      <c r="L888" s="181"/>
      <c r="M888" s="180"/>
      <c r="N888" s="180"/>
      <c r="O888" s="180"/>
    </row>
    <row r="889" spans="8:15" s="179" customFormat="1" x14ac:dyDescent="0.2">
      <c r="H889" s="180"/>
      <c r="I889" s="180"/>
      <c r="J889" s="205"/>
      <c r="K889" s="205"/>
      <c r="L889" s="181"/>
      <c r="M889" s="180"/>
      <c r="N889" s="180"/>
      <c r="O889" s="180"/>
    </row>
    <row r="890" spans="8:15" s="179" customFormat="1" x14ac:dyDescent="0.2">
      <c r="H890" s="180"/>
      <c r="I890" s="180"/>
      <c r="J890" s="205"/>
      <c r="K890" s="205"/>
      <c r="L890" s="181"/>
      <c r="M890" s="180"/>
      <c r="N890" s="180"/>
      <c r="O890" s="180"/>
    </row>
    <row r="891" spans="8:15" s="179" customFormat="1" x14ac:dyDescent="0.2">
      <c r="H891" s="180"/>
      <c r="I891" s="180"/>
      <c r="J891" s="205"/>
      <c r="K891" s="205"/>
      <c r="L891" s="181"/>
      <c r="M891" s="180"/>
      <c r="N891" s="180"/>
      <c r="O891" s="180"/>
    </row>
    <row r="892" spans="8:15" s="179" customFormat="1" x14ac:dyDescent="0.2">
      <c r="H892" s="180"/>
      <c r="I892" s="180"/>
      <c r="J892" s="205"/>
      <c r="K892" s="205"/>
      <c r="L892" s="181"/>
      <c r="M892" s="180"/>
      <c r="N892" s="180"/>
      <c r="O892" s="180"/>
    </row>
    <row r="893" spans="8:15" s="179" customFormat="1" x14ac:dyDescent="0.2">
      <c r="H893" s="180"/>
      <c r="I893" s="180"/>
      <c r="J893" s="205"/>
      <c r="K893" s="205"/>
      <c r="L893" s="181"/>
      <c r="M893" s="180"/>
      <c r="N893" s="180"/>
      <c r="O893" s="180"/>
    </row>
    <row r="894" spans="8:15" s="179" customFormat="1" x14ac:dyDescent="0.2">
      <c r="H894" s="180"/>
      <c r="I894" s="180"/>
      <c r="J894" s="205"/>
      <c r="K894" s="205"/>
      <c r="L894" s="181"/>
      <c r="M894" s="180"/>
      <c r="N894" s="180"/>
      <c r="O894" s="180"/>
    </row>
    <row r="895" spans="8:15" s="179" customFormat="1" x14ac:dyDescent="0.2">
      <c r="H895" s="180"/>
      <c r="I895" s="180"/>
      <c r="J895" s="205"/>
      <c r="K895" s="205"/>
      <c r="L895" s="181"/>
      <c r="M895" s="180"/>
      <c r="N895" s="180"/>
      <c r="O895" s="180"/>
    </row>
    <row r="896" spans="8:15" s="179" customFormat="1" x14ac:dyDescent="0.2">
      <c r="H896" s="180"/>
      <c r="I896" s="180"/>
      <c r="J896" s="205"/>
      <c r="K896" s="205"/>
      <c r="L896" s="181"/>
      <c r="M896" s="180"/>
      <c r="N896" s="180"/>
      <c r="O896" s="180"/>
    </row>
    <row r="897" spans="8:15" s="179" customFormat="1" x14ac:dyDescent="0.2">
      <c r="H897" s="180"/>
      <c r="I897" s="180"/>
      <c r="J897" s="205"/>
      <c r="K897" s="205"/>
      <c r="L897" s="181"/>
      <c r="M897" s="180"/>
      <c r="N897" s="180"/>
      <c r="O897" s="180"/>
    </row>
    <row r="898" spans="8:15" s="179" customFormat="1" x14ac:dyDescent="0.2">
      <c r="H898" s="180"/>
      <c r="I898" s="180"/>
      <c r="J898" s="205"/>
      <c r="K898" s="205"/>
      <c r="L898" s="181"/>
      <c r="M898" s="180"/>
      <c r="N898" s="180"/>
      <c r="O898" s="180"/>
    </row>
    <row r="899" spans="8:15" s="179" customFormat="1" x14ac:dyDescent="0.2">
      <c r="H899" s="180"/>
      <c r="I899" s="180"/>
      <c r="J899" s="205"/>
      <c r="K899" s="205"/>
      <c r="L899" s="181"/>
      <c r="M899" s="180"/>
      <c r="N899" s="180"/>
      <c r="O899" s="180"/>
    </row>
    <row r="900" spans="8:15" s="179" customFormat="1" x14ac:dyDescent="0.2">
      <c r="H900" s="180"/>
      <c r="I900" s="180"/>
      <c r="J900" s="205"/>
      <c r="K900" s="205"/>
      <c r="L900" s="181"/>
      <c r="M900" s="180"/>
      <c r="N900" s="180"/>
      <c r="O900" s="180"/>
    </row>
    <row r="901" spans="8:15" s="179" customFormat="1" x14ac:dyDescent="0.2">
      <c r="H901" s="180"/>
      <c r="I901" s="180"/>
      <c r="J901" s="205"/>
      <c r="K901" s="205"/>
      <c r="L901" s="181"/>
      <c r="M901" s="180"/>
      <c r="N901" s="180"/>
      <c r="O901" s="180"/>
    </row>
    <row r="902" spans="8:15" s="179" customFormat="1" x14ac:dyDescent="0.2">
      <c r="H902" s="180"/>
      <c r="I902" s="180"/>
      <c r="J902" s="205"/>
      <c r="K902" s="205"/>
      <c r="L902" s="181"/>
      <c r="M902" s="180"/>
      <c r="N902" s="180"/>
      <c r="O902" s="180"/>
    </row>
    <row r="903" spans="8:15" s="179" customFormat="1" x14ac:dyDescent="0.2">
      <c r="H903" s="180"/>
      <c r="I903" s="180"/>
      <c r="J903" s="205"/>
      <c r="K903" s="205"/>
      <c r="L903" s="181"/>
      <c r="M903" s="180"/>
      <c r="N903" s="180"/>
      <c r="O903" s="180"/>
    </row>
    <row r="904" spans="8:15" s="179" customFormat="1" x14ac:dyDescent="0.2">
      <c r="H904" s="180"/>
      <c r="I904" s="180"/>
      <c r="J904" s="205"/>
      <c r="K904" s="205"/>
      <c r="L904" s="181"/>
      <c r="M904" s="180"/>
      <c r="N904" s="180"/>
      <c r="O904" s="180"/>
    </row>
    <row r="905" spans="8:15" s="179" customFormat="1" x14ac:dyDescent="0.2">
      <c r="H905" s="180"/>
      <c r="I905" s="180"/>
      <c r="J905" s="205"/>
      <c r="K905" s="205"/>
      <c r="L905" s="181"/>
      <c r="M905" s="180"/>
      <c r="N905" s="180"/>
      <c r="O905" s="180"/>
    </row>
    <row r="906" spans="8:15" s="179" customFormat="1" x14ac:dyDescent="0.2">
      <c r="H906" s="180"/>
      <c r="I906" s="180"/>
      <c r="J906" s="205"/>
      <c r="K906" s="205"/>
      <c r="L906" s="181"/>
      <c r="M906" s="180"/>
      <c r="N906" s="180"/>
      <c r="O906" s="180"/>
    </row>
    <row r="907" spans="8:15" s="179" customFormat="1" x14ac:dyDescent="0.2">
      <c r="H907" s="180"/>
      <c r="I907" s="180"/>
      <c r="J907" s="205"/>
      <c r="K907" s="205"/>
      <c r="L907" s="181"/>
      <c r="M907" s="180"/>
      <c r="N907" s="180"/>
      <c r="O907" s="180"/>
    </row>
    <row r="908" spans="8:15" s="179" customFormat="1" x14ac:dyDescent="0.2">
      <c r="H908" s="180"/>
      <c r="I908" s="180"/>
      <c r="J908" s="205"/>
      <c r="K908" s="205"/>
      <c r="L908" s="181"/>
      <c r="M908" s="180"/>
      <c r="N908" s="180"/>
      <c r="O908" s="180"/>
    </row>
    <row r="909" spans="8:15" s="179" customFormat="1" x14ac:dyDescent="0.2">
      <c r="H909" s="180"/>
      <c r="I909" s="180"/>
      <c r="J909" s="205"/>
      <c r="K909" s="205"/>
      <c r="L909" s="181"/>
      <c r="M909" s="180"/>
      <c r="N909" s="180"/>
      <c r="O909" s="180"/>
    </row>
    <row r="910" spans="8:15" s="179" customFormat="1" x14ac:dyDescent="0.2">
      <c r="H910" s="180"/>
      <c r="I910" s="180"/>
      <c r="J910" s="205"/>
      <c r="K910" s="205"/>
      <c r="L910" s="181"/>
      <c r="M910" s="180"/>
      <c r="N910" s="180"/>
      <c r="O910" s="180"/>
    </row>
    <row r="911" spans="8:15" s="179" customFormat="1" x14ac:dyDescent="0.2">
      <c r="H911" s="180"/>
      <c r="I911" s="180"/>
      <c r="J911" s="205"/>
      <c r="K911" s="205"/>
      <c r="L911" s="181"/>
      <c r="M911" s="180"/>
      <c r="N911" s="180"/>
      <c r="O911" s="180"/>
    </row>
    <row r="912" spans="8:15" s="179" customFormat="1" x14ac:dyDescent="0.2">
      <c r="H912" s="180"/>
      <c r="I912" s="180"/>
      <c r="J912" s="205"/>
      <c r="K912" s="205"/>
      <c r="L912" s="181"/>
      <c r="M912" s="180"/>
      <c r="N912" s="180"/>
      <c r="O912" s="180"/>
    </row>
    <row r="913" spans="8:15" s="179" customFormat="1" x14ac:dyDescent="0.2">
      <c r="H913" s="180"/>
      <c r="I913" s="180"/>
      <c r="J913" s="205"/>
      <c r="K913" s="205"/>
      <c r="L913" s="181"/>
      <c r="M913" s="180"/>
      <c r="N913" s="180"/>
      <c r="O913" s="180"/>
    </row>
    <row r="914" spans="8:15" s="179" customFormat="1" x14ac:dyDescent="0.2">
      <c r="H914" s="180"/>
      <c r="I914" s="180"/>
      <c r="J914" s="205"/>
      <c r="K914" s="205"/>
      <c r="L914" s="181"/>
      <c r="M914" s="180"/>
      <c r="N914" s="180"/>
      <c r="O914" s="180"/>
    </row>
    <row r="915" spans="8:15" s="179" customFormat="1" x14ac:dyDescent="0.2">
      <c r="H915" s="180"/>
      <c r="I915" s="180"/>
      <c r="J915" s="205"/>
      <c r="K915" s="205"/>
      <c r="L915" s="181"/>
      <c r="M915" s="180"/>
      <c r="N915" s="180"/>
      <c r="O915" s="180"/>
    </row>
    <row r="916" spans="8:15" s="179" customFormat="1" x14ac:dyDescent="0.2">
      <c r="H916" s="180"/>
      <c r="I916" s="180"/>
      <c r="J916" s="205"/>
      <c r="K916" s="205"/>
      <c r="L916" s="181"/>
      <c r="M916" s="180"/>
      <c r="N916" s="180"/>
      <c r="O916" s="180"/>
    </row>
    <row r="917" spans="8:15" s="179" customFormat="1" x14ac:dyDescent="0.2">
      <c r="H917" s="180"/>
      <c r="I917" s="180"/>
      <c r="J917" s="205"/>
      <c r="K917" s="205"/>
      <c r="L917" s="181"/>
      <c r="M917" s="180"/>
      <c r="N917" s="180"/>
      <c r="O917" s="180"/>
    </row>
    <row r="918" spans="8:15" s="179" customFormat="1" x14ac:dyDescent="0.2">
      <c r="H918" s="180"/>
      <c r="I918" s="180"/>
      <c r="J918" s="205"/>
      <c r="K918" s="205"/>
      <c r="L918" s="181"/>
      <c r="M918" s="180"/>
      <c r="N918" s="180"/>
      <c r="O918" s="180"/>
    </row>
    <row r="919" spans="8:15" s="179" customFormat="1" x14ac:dyDescent="0.2">
      <c r="H919" s="180"/>
      <c r="I919" s="180"/>
      <c r="J919" s="205"/>
      <c r="K919" s="205"/>
      <c r="L919" s="181"/>
      <c r="M919" s="180"/>
      <c r="N919" s="180"/>
      <c r="O919" s="180"/>
    </row>
    <row r="920" spans="8:15" s="179" customFormat="1" x14ac:dyDescent="0.2">
      <c r="H920" s="180"/>
      <c r="I920" s="180"/>
      <c r="J920" s="205"/>
      <c r="K920" s="205"/>
      <c r="L920" s="181"/>
      <c r="M920" s="180"/>
      <c r="N920" s="180"/>
      <c r="O920" s="180"/>
    </row>
    <row r="921" spans="8:15" s="179" customFormat="1" x14ac:dyDescent="0.2">
      <c r="H921" s="180"/>
      <c r="I921" s="180"/>
      <c r="J921" s="205"/>
      <c r="K921" s="205"/>
      <c r="L921" s="181"/>
      <c r="M921" s="180"/>
      <c r="N921" s="180"/>
      <c r="O921" s="180"/>
    </row>
    <row r="922" spans="8:15" s="179" customFormat="1" x14ac:dyDescent="0.2">
      <c r="H922" s="180"/>
      <c r="I922" s="180"/>
      <c r="J922" s="205"/>
      <c r="K922" s="205"/>
      <c r="L922" s="181"/>
      <c r="M922" s="180"/>
      <c r="N922" s="180"/>
      <c r="O922" s="180"/>
    </row>
    <row r="923" spans="8:15" s="179" customFormat="1" x14ac:dyDescent="0.2">
      <c r="H923" s="180"/>
      <c r="I923" s="180"/>
      <c r="J923" s="205"/>
      <c r="K923" s="205"/>
      <c r="L923" s="181"/>
      <c r="M923" s="180"/>
      <c r="N923" s="180"/>
      <c r="O923" s="180"/>
    </row>
    <row r="924" spans="8:15" s="179" customFormat="1" x14ac:dyDescent="0.2">
      <c r="H924" s="180"/>
      <c r="I924" s="180"/>
      <c r="J924" s="205"/>
      <c r="K924" s="205"/>
      <c r="L924" s="181"/>
      <c r="M924" s="180"/>
      <c r="N924" s="180"/>
      <c r="O924" s="180"/>
    </row>
    <row r="925" spans="8:15" s="179" customFormat="1" x14ac:dyDescent="0.2">
      <c r="H925" s="180"/>
      <c r="I925" s="180"/>
      <c r="J925" s="205"/>
      <c r="K925" s="205"/>
      <c r="L925" s="181"/>
      <c r="M925" s="180"/>
      <c r="N925" s="180"/>
      <c r="O925" s="180"/>
    </row>
    <row r="926" spans="8:15" s="179" customFormat="1" x14ac:dyDescent="0.2">
      <c r="H926" s="180"/>
      <c r="I926" s="180"/>
      <c r="J926" s="205"/>
      <c r="K926" s="205"/>
      <c r="L926" s="181"/>
      <c r="M926" s="180"/>
      <c r="N926" s="180"/>
      <c r="O926" s="180"/>
    </row>
    <row r="927" spans="8:15" s="179" customFormat="1" x14ac:dyDescent="0.2">
      <c r="H927" s="180"/>
      <c r="I927" s="180"/>
      <c r="J927" s="205"/>
      <c r="K927" s="205"/>
      <c r="L927" s="181"/>
      <c r="M927" s="180"/>
      <c r="N927" s="180"/>
      <c r="O927" s="180"/>
    </row>
    <row r="928" spans="8:15" s="179" customFormat="1" x14ac:dyDescent="0.2">
      <c r="H928" s="180"/>
      <c r="I928" s="180"/>
      <c r="J928" s="205"/>
      <c r="K928" s="205"/>
      <c r="L928" s="181"/>
      <c r="M928" s="180"/>
      <c r="N928" s="180"/>
      <c r="O928" s="180"/>
    </row>
    <row r="929" spans="8:15" s="179" customFormat="1" x14ac:dyDescent="0.2">
      <c r="H929" s="180"/>
      <c r="I929" s="180"/>
      <c r="J929" s="205"/>
      <c r="K929" s="205"/>
      <c r="L929" s="181"/>
      <c r="M929" s="180"/>
      <c r="N929" s="180"/>
      <c r="O929" s="180"/>
    </row>
    <row r="930" spans="8:15" s="179" customFormat="1" x14ac:dyDescent="0.2">
      <c r="H930" s="180"/>
      <c r="I930" s="180"/>
      <c r="J930" s="205"/>
      <c r="K930" s="205"/>
      <c r="L930" s="181"/>
      <c r="M930" s="180"/>
      <c r="N930" s="180"/>
      <c r="O930" s="180"/>
    </row>
    <row r="931" spans="8:15" s="179" customFormat="1" x14ac:dyDescent="0.2">
      <c r="H931" s="180"/>
      <c r="I931" s="180"/>
      <c r="J931" s="205"/>
      <c r="K931" s="205"/>
      <c r="L931" s="181"/>
      <c r="M931" s="180"/>
      <c r="N931" s="180"/>
      <c r="O931" s="180"/>
    </row>
    <row r="932" spans="8:15" s="179" customFormat="1" x14ac:dyDescent="0.2">
      <c r="H932" s="180"/>
      <c r="I932" s="180"/>
      <c r="J932" s="205"/>
      <c r="K932" s="205"/>
      <c r="L932" s="181"/>
      <c r="M932" s="180"/>
      <c r="N932" s="180"/>
      <c r="O932" s="180"/>
    </row>
    <row r="933" spans="8:15" s="179" customFormat="1" x14ac:dyDescent="0.2">
      <c r="H933" s="180"/>
      <c r="I933" s="180"/>
      <c r="J933" s="205"/>
      <c r="K933" s="205"/>
      <c r="L933" s="181"/>
      <c r="M933" s="180"/>
      <c r="N933" s="180"/>
      <c r="O933" s="180"/>
    </row>
    <row r="934" spans="8:15" s="179" customFormat="1" x14ac:dyDescent="0.2">
      <c r="H934" s="180"/>
      <c r="I934" s="180"/>
      <c r="J934" s="205"/>
      <c r="K934" s="205"/>
      <c r="L934" s="181"/>
      <c r="M934" s="180"/>
      <c r="N934" s="180"/>
      <c r="O934" s="180"/>
    </row>
    <row r="935" spans="8:15" s="179" customFormat="1" x14ac:dyDescent="0.2">
      <c r="H935" s="180"/>
      <c r="I935" s="180"/>
      <c r="J935" s="205"/>
      <c r="K935" s="205"/>
      <c r="L935" s="181"/>
      <c r="M935" s="180"/>
      <c r="N935" s="180"/>
      <c r="O935" s="180"/>
    </row>
    <row r="936" spans="8:15" s="179" customFormat="1" x14ac:dyDescent="0.2">
      <c r="H936" s="180"/>
      <c r="I936" s="180"/>
      <c r="J936" s="205"/>
      <c r="K936" s="205"/>
      <c r="L936" s="181"/>
      <c r="M936" s="180"/>
      <c r="N936" s="180"/>
      <c r="O936" s="180"/>
    </row>
    <row r="937" spans="8:15" s="179" customFormat="1" x14ac:dyDescent="0.2">
      <c r="H937" s="180"/>
      <c r="I937" s="180"/>
      <c r="J937" s="205"/>
      <c r="K937" s="205"/>
      <c r="L937" s="181"/>
      <c r="M937" s="180"/>
      <c r="N937" s="180"/>
      <c r="O937" s="180"/>
    </row>
    <row r="938" spans="8:15" s="179" customFormat="1" x14ac:dyDescent="0.2">
      <c r="H938" s="180"/>
      <c r="I938" s="180"/>
      <c r="J938" s="205"/>
      <c r="K938" s="205"/>
      <c r="L938" s="181"/>
      <c r="M938" s="180"/>
      <c r="N938" s="180"/>
      <c r="O938" s="180"/>
    </row>
    <row r="939" spans="8:15" s="179" customFormat="1" x14ac:dyDescent="0.2">
      <c r="H939" s="180"/>
      <c r="I939" s="180"/>
      <c r="J939" s="205"/>
      <c r="K939" s="205"/>
      <c r="L939" s="181"/>
      <c r="M939" s="180"/>
      <c r="N939" s="180"/>
      <c r="O939" s="180"/>
    </row>
    <row r="940" spans="8:15" s="179" customFormat="1" x14ac:dyDescent="0.2">
      <c r="H940" s="180"/>
      <c r="I940" s="180"/>
      <c r="J940" s="205"/>
      <c r="K940" s="205"/>
      <c r="L940" s="181"/>
      <c r="M940" s="180"/>
      <c r="N940" s="180"/>
      <c r="O940" s="180"/>
    </row>
    <row r="941" spans="8:15" s="179" customFormat="1" x14ac:dyDescent="0.2">
      <c r="H941" s="180"/>
      <c r="I941" s="180"/>
      <c r="J941" s="205"/>
      <c r="K941" s="205"/>
      <c r="L941" s="181"/>
      <c r="M941" s="180"/>
      <c r="N941" s="180"/>
      <c r="O941" s="180"/>
    </row>
    <row r="942" spans="8:15" s="179" customFormat="1" x14ac:dyDescent="0.2">
      <c r="H942" s="180"/>
      <c r="I942" s="180"/>
      <c r="J942" s="205"/>
      <c r="K942" s="205"/>
      <c r="L942" s="181"/>
      <c r="M942" s="180"/>
      <c r="N942" s="180"/>
      <c r="O942" s="180"/>
    </row>
    <row r="943" spans="8:15" s="179" customFormat="1" x14ac:dyDescent="0.2">
      <c r="H943" s="180"/>
      <c r="I943" s="180"/>
      <c r="J943" s="205"/>
      <c r="K943" s="205"/>
      <c r="L943" s="181"/>
      <c r="M943" s="180"/>
      <c r="N943" s="180"/>
      <c r="O943" s="180"/>
    </row>
    <row r="944" spans="8:15" s="179" customFormat="1" x14ac:dyDescent="0.2">
      <c r="H944" s="180"/>
      <c r="I944" s="180"/>
      <c r="J944" s="205"/>
      <c r="K944" s="205"/>
      <c r="L944" s="181"/>
      <c r="M944" s="180"/>
      <c r="N944" s="180"/>
      <c r="O944" s="180"/>
    </row>
    <row r="945" spans="8:15" s="179" customFormat="1" x14ac:dyDescent="0.2">
      <c r="H945" s="180"/>
      <c r="I945" s="180"/>
      <c r="J945" s="205"/>
      <c r="K945" s="205"/>
      <c r="L945" s="181"/>
      <c r="M945" s="180"/>
      <c r="N945" s="180"/>
      <c r="O945" s="180"/>
    </row>
    <row r="946" spans="8:15" s="179" customFormat="1" x14ac:dyDescent="0.2">
      <c r="H946" s="180"/>
      <c r="I946" s="180"/>
      <c r="J946" s="205"/>
      <c r="K946" s="205"/>
      <c r="L946" s="181"/>
      <c r="M946" s="180"/>
      <c r="N946" s="180"/>
      <c r="O946" s="180"/>
    </row>
    <row r="947" spans="8:15" s="179" customFormat="1" x14ac:dyDescent="0.2">
      <c r="H947" s="180"/>
      <c r="I947" s="180"/>
      <c r="J947" s="205"/>
      <c r="K947" s="205"/>
      <c r="L947" s="181"/>
      <c r="M947" s="180"/>
      <c r="N947" s="180"/>
      <c r="O947" s="180"/>
    </row>
    <row r="948" spans="8:15" s="179" customFormat="1" x14ac:dyDescent="0.2">
      <c r="H948" s="180"/>
      <c r="I948" s="180"/>
      <c r="J948" s="205"/>
      <c r="K948" s="205"/>
      <c r="L948" s="181"/>
      <c r="M948" s="180"/>
      <c r="N948" s="180"/>
      <c r="O948" s="180"/>
    </row>
    <row r="949" spans="8:15" s="179" customFormat="1" x14ac:dyDescent="0.2">
      <c r="H949" s="180"/>
      <c r="I949" s="180"/>
      <c r="J949" s="205"/>
      <c r="K949" s="205"/>
      <c r="L949" s="181"/>
      <c r="M949" s="180"/>
      <c r="N949" s="180"/>
      <c r="O949" s="180"/>
    </row>
    <row r="950" spans="8:15" s="179" customFormat="1" x14ac:dyDescent="0.2">
      <c r="H950" s="180"/>
      <c r="I950" s="180"/>
      <c r="J950" s="205"/>
      <c r="K950" s="205"/>
      <c r="L950" s="181"/>
      <c r="M950" s="180"/>
      <c r="N950" s="180"/>
      <c r="O950" s="180"/>
    </row>
    <row r="951" spans="8:15" s="179" customFormat="1" x14ac:dyDescent="0.2">
      <c r="H951" s="180"/>
      <c r="I951" s="180"/>
      <c r="J951" s="205"/>
      <c r="K951" s="205"/>
      <c r="L951" s="181"/>
      <c r="M951" s="180"/>
      <c r="N951" s="180"/>
      <c r="O951" s="180"/>
    </row>
    <row r="952" spans="8:15" s="179" customFormat="1" x14ac:dyDescent="0.2">
      <c r="H952" s="180"/>
      <c r="I952" s="180"/>
      <c r="J952" s="205"/>
      <c r="K952" s="205"/>
      <c r="L952" s="181"/>
      <c r="M952" s="180"/>
      <c r="N952" s="180"/>
      <c r="O952" s="180"/>
    </row>
    <row r="953" spans="8:15" s="179" customFormat="1" x14ac:dyDescent="0.2">
      <c r="H953" s="180"/>
      <c r="I953" s="180"/>
      <c r="J953" s="205"/>
      <c r="K953" s="205"/>
      <c r="L953" s="181"/>
      <c r="M953" s="180"/>
      <c r="N953" s="180"/>
      <c r="O953" s="180"/>
    </row>
    <row r="954" spans="8:15" s="179" customFormat="1" x14ac:dyDescent="0.2">
      <c r="H954" s="180"/>
      <c r="I954" s="180"/>
      <c r="J954" s="205"/>
      <c r="K954" s="205"/>
      <c r="L954" s="181"/>
      <c r="M954" s="180"/>
      <c r="N954" s="180"/>
      <c r="O954" s="180"/>
    </row>
    <row r="955" spans="8:15" s="179" customFormat="1" x14ac:dyDescent="0.2">
      <c r="H955" s="180"/>
      <c r="I955" s="180"/>
      <c r="J955" s="205"/>
      <c r="K955" s="205"/>
      <c r="L955" s="181"/>
      <c r="M955" s="180"/>
      <c r="N955" s="180"/>
      <c r="O955" s="180"/>
    </row>
    <row r="956" spans="8:15" s="179" customFormat="1" x14ac:dyDescent="0.2">
      <c r="H956" s="180"/>
      <c r="I956" s="180"/>
      <c r="J956" s="205"/>
      <c r="K956" s="205"/>
      <c r="L956" s="181"/>
      <c r="M956" s="180"/>
      <c r="N956" s="180"/>
      <c r="O956" s="180"/>
    </row>
    <row r="957" spans="8:15" s="179" customFormat="1" x14ac:dyDescent="0.2">
      <c r="H957" s="180"/>
      <c r="I957" s="180"/>
      <c r="J957" s="205"/>
      <c r="K957" s="205"/>
      <c r="L957" s="181"/>
      <c r="M957" s="180"/>
      <c r="N957" s="180"/>
      <c r="O957" s="180"/>
    </row>
    <row r="958" spans="8:15" s="179" customFormat="1" x14ac:dyDescent="0.2">
      <c r="H958" s="180"/>
      <c r="I958" s="180"/>
      <c r="J958" s="205"/>
      <c r="K958" s="205"/>
      <c r="L958" s="181"/>
      <c r="M958" s="180"/>
      <c r="N958" s="180"/>
      <c r="O958" s="180"/>
    </row>
    <row r="959" spans="8:15" s="179" customFormat="1" x14ac:dyDescent="0.2">
      <c r="H959" s="180"/>
      <c r="I959" s="180"/>
      <c r="J959" s="205"/>
      <c r="K959" s="205"/>
      <c r="L959" s="181"/>
      <c r="M959" s="180"/>
      <c r="N959" s="180"/>
      <c r="O959" s="180"/>
    </row>
    <row r="960" spans="8:15" s="179" customFormat="1" x14ac:dyDescent="0.2">
      <c r="H960" s="180"/>
      <c r="I960" s="180"/>
      <c r="J960" s="205"/>
      <c r="K960" s="205"/>
      <c r="L960" s="181"/>
      <c r="M960" s="180"/>
      <c r="N960" s="180"/>
      <c r="O960" s="180"/>
    </row>
    <row r="961" spans="8:15" s="179" customFormat="1" x14ac:dyDescent="0.2">
      <c r="H961" s="180"/>
      <c r="I961" s="180"/>
      <c r="J961" s="205"/>
      <c r="K961" s="205"/>
      <c r="L961" s="181"/>
      <c r="M961" s="180"/>
      <c r="N961" s="180"/>
      <c r="O961" s="180"/>
    </row>
    <row r="962" spans="8:15" s="179" customFormat="1" x14ac:dyDescent="0.2">
      <c r="H962" s="180"/>
      <c r="I962" s="180"/>
      <c r="J962" s="205"/>
      <c r="K962" s="205"/>
      <c r="L962" s="181"/>
      <c r="M962" s="180"/>
      <c r="N962" s="180"/>
      <c r="O962" s="180"/>
    </row>
    <row r="963" spans="8:15" s="179" customFormat="1" x14ac:dyDescent="0.2">
      <c r="H963" s="180"/>
      <c r="I963" s="180"/>
      <c r="J963" s="205"/>
      <c r="K963" s="205"/>
      <c r="L963" s="181"/>
      <c r="M963" s="180"/>
      <c r="N963" s="180"/>
      <c r="O963" s="180"/>
    </row>
    <row r="964" spans="8:15" s="179" customFormat="1" x14ac:dyDescent="0.2">
      <c r="H964" s="180"/>
      <c r="I964" s="180"/>
      <c r="J964" s="205"/>
      <c r="K964" s="205"/>
      <c r="L964" s="181"/>
      <c r="M964" s="180"/>
      <c r="N964" s="180"/>
      <c r="O964" s="180"/>
    </row>
    <row r="965" spans="8:15" s="179" customFormat="1" x14ac:dyDescent="0.2">
      <c r="H965" s="180"/>
      <c r="I965" s="180"/>
      <c r="J965" s="205"/>
      <c r="K965" s="205"/>
      <c r="L965" s="181"/>
      <c r="M965" s="180"/>
      <c r="N965" s="180"/>
      <c r="O965" s="180"/>
    </row>
    <row r="966" spans="8:15" s="179" customFormat="1" x14ac:dyDescent="0.2">
      <c r="H966" s="180"/>
      <c r="I966" s="180"/>
      <c r="J966" s="205"/>
      <c r="K966" s="205"/>
      <c r="L966" s="181"/>
      <c r="M966" s="180"/>
      <c r="N966" s="180"/>
      <c r="O966" s="180"/>
    </row>
    <row r="967" spans="8:15" s="179" customFormat="1" x14ac:dyDescent="0.2">
      <c r="H967" s="180"/>
      <c r="I967" s="180"/>
      <c r="J967" s="205"/>
      <c r="K967" s="205"/>
      <c r="L967" s="181"/>
      <c r="M967" s="180"/>
      <c r="N967" s="180"/>
      <c r="O967" s="180"/>
    </row>
    <row r="968" spans="8:15" s="179" customFormat="1" x14ac:dyDescent="0.2">
      <c r="H968" s="180"/>
      <c r="I968" s="180"/>
      <c r="J968" s="205"/>
      <c r="K968" s="205"/>
      <c r="L968" s="181"/>
      <c r="M968" s="180"/>
      <c r="N968" s="180"/>
      <c r="O968" s="180"/>
    </row>
    <row r="969" spans="8:15" s="179" customFormat="1" x14ac:dyDescent="0.2">
      <c r="H969" s="180"/>
      <c r="I969" s="180"/>
      <c r="J969" s="205"/>
      <c r="K969" s="205"/>
      <c r="L969" s="181"/>
      <c r="M969" s="180"/>
      <c r="N969" s="180"/>
      <c r="O969" s="180"/>
    </row>
    <row r="970" spans="8:15" s="179" customFormat="1" x14ac:dyDescent="0.2">
      <c r="H970" s="180"/>
      <c r="I970" s="180"/>
      <c r="J970" s="205"/>
      <c r="K970" s="205"/>
      <c r="L970" s="181"/>
      <c r="M970" s="180"/>
      <c r="N970" s="180"/>
      <c r="O970" s="180"/>
    </row>
    <row r="971" spans="8:15" s="179" customFormat="1" x14ac:dyDescent="0.2">
      <c r="H971" s="180"/>
      <c r="I971" s="180"/>
      <c r="J971" s="205"/>
      <c r="K971" s="205"/>
      <c r="L971" s="181"/>
      <c r="M971" s="180"/>
      <c r="N971" s="180"/>
      <c r="O971" s="180"/>
    </row>
    <row r="972" spans="8:15" s="179" customFormat="1" x14ac:dyDescent="0.2">
      <c r="H972" s="180"/>
      <c r="I972" s="180"/>
      <c r="J972" s="205"/>
      <c r="K972" s="205"/>
      <c r="L972" s="181"/>
      <c r="M972" s="180"/>
      <c r="N972" s="180"/>
      <c r="O972" s="180"/>
    </row>
    <row r="973" spans="8:15" s="179" customFormat="1" x14ac:dyDescent="0.2">
      <c r="H973" s="180"/>
      <c r="I973" s="180"/>
      <c r="J973" s="205"/>
      <c r="K973" s="205"/>
      <c r="L973" s="181"/>
      <c r="M973" s="180"/>
      <c r="N973" s="180"/>
      <c r="O973" s="180"/>
    </row>
    <row r="974" spans="8:15" s="179" customFormat="1" x14ac:dyDescent="0.2">
      <c r="H974" s="180"/>
      <c r="I974" s="180"/>
      <c r="J974" s="205"/>
      <c r="K974" s="205"/>
      <c r="L974" s="181"/>
      <c r="M974" s="180"/>
      <c r="N974" s="180"/>
      <c r="O974" s="180"/>
    </row>
    <row r="975" spans="8:15" s="179" customFormat="1" x14ac:dyDescent="0.2">
      <c r="H975" s="180"/>
      <c r="I975" s="180"/>
      <c r="J975" s="205"/>
      <c r="K975" s="205"/>
      <c r="L975" s="181"/>
      <c r="M975" s="180"/>
      <c r="N975" s="180"/>
      <c r="O975" s="180"/>
    </row>
    <row r="976" spans="8:15" s="179" customFormat="1" x14ac:dyDescent="0.2">
      <c r="H976" s="180"/>
      <c r="I976" s="180"/>
      <c r="J976" s="205"/>
      <c r="K976" s="205"/>
      <c r="L976" s="181"/>
      <c r="M976" s="180"/>
      <c r="N976" s="180"/>
      <c r="O976" s="180"/>
    </row>
    <row r="977" spans="8:15" s="179" customFormat="1" x14ac:dyDescent="0.2">
      <c r="H977" s="180"/>
      <c r="I977" s="180"/>
      <c r="J977" s="205"/>
      <c r="K977" s="205"/>
      <c r="L977" s="181"/>
      <c r="M977" s="180"/>
      <c r="N977" s="180"/>
      <c r="O977" s="180"/>
    </row>
    <row r="978" spans="8:15" s="179" customFormat="1" x14ac:dyDescent="0.2">
      <c r="H978" s="180"/>
      <c r="I978" s="180"/>
      <c r="J978" s="205"/>
      <c r="K978" s="205"/>
      <c r="L978" s="181"/>
      <c r="M978" s="180"/>
      <c r="N978" s="180"/>
      <c r="O978" s="180"/>
    </row>
    <row r="979" spans="8:15" s="179" customFormat="1" x14ac:dyDescent="0.2">
      <c r="H979" s="180"/>
      <c r="I979" s="180"/>
      <c r="J979" s="205"/>
      <c r="K979" s="205"/>
      <c r="L979" s="181"/>
      <c r="M979" s="180"/>
      <c r="N979" s="180"/>
      <c r="O979" s="180"/>
    </row>
    <row r="980" spans="8:15" s="179" customFormat="1" x14ac:dyDescent="0.2">
      <c r="H980" s="180"/>
      <c r="I980" s="180"/>
      <c r="J980" s="205"/>
      <c r="K980" s="205"/>
      <c r="L980" s="181"/>
      <c r="M980" s="180"/>
      <c r="N980" s="180"/>
      <c r="O980" s="180"/>
    </row>
    <row r="981" spans="8:15" s="179" customFormat="1" x14ac:dyDescent="0.2">
      <c r="H981" s="180"/>
      <c r="I981" s="180"/>
      <c r="J981" s="205"/>
      <c r="K981" s="205"/>
      <c r="L981" s="181"/>
      <c r="M981" s="180"/>
      <c r="N981" s="180"/>
      <c r="O981" s="180"/>
    </row>
    <row r="982" spans="8:15" s="179" customFormat="1" x14ac:dyDescent="0.2">
      <c r="H982" s="180"/>
      <c r="I982" s="180"/>
      <c r="J982" s="205"/>
      <c r="K982" s="205"/>
      <c r="L982" s="181"/>
      <c r="M982" s="180"/>
      <c r="N982" s="180"/>
      <c r="O982" s="180"/>
    </row>
    <row r="983" spans="8:15" s="179" customFormat="1" x14ac:dyDescent="0.2">
      <c r="H983" s="180"/>
      <c r="I983" s="180"/>
      <c r="J983" s="205"/>
      <c r="K983" s="205"/>
      <c r="L983" s="181"/>
      <c r="M983" s="180"/>
      <c r="N983" s="180"/>
      <c r="O983" s="180"/>
    </row>
    <row r="984" spans="8:15" s="179" customFormat="1" x14ac:dyDescent="0.2">
      <c r="H984" s="180"/>
      <c r="I984" s="180"/>
      <c r="J984" s="205"/>
      <c r="K984" s="205"/>
      <c r="L984" s="181"/>
      <c r="M984" s="180"/>
      <c r="N984" s="180"/>
      <c r="O984" s="180"/>
    </row>
    <row r="985" spans="8:15" s="179" customFormat="1" x14ac:dyDescent="0.2">
      <c r="H985" s="180"/>
      <c r="I985" s="180"/>
      <c r="J985" s="205"/>
      <c r="K985" s="205"/>
      <c r="L985" s="181"/>
      <c r="M985" s="180"/>
      <c r="N985" s="180"/>
      <c r="O985" s="180"/>
    </row>
    <row r="986" spans="8:15" s="179" customFormat="1" x14ac:dyDescent="0.2">
      <c r="H986" s="180"/>
      <c r="I986" s="180"/>
      <c r="J986" s="205"/>
      <c r="K986" s="205"/>
      <c r="L986" s="181"/>
      <c r="M986" s="180"/>
      <c r="N986" s="180"/>
      <c r="O986" s="180"/>
    </row>
    <row r="987" spans="8:15" s="179" customFormat="1" x14ac:dyDescent="0.2">
      <c r="H987" s="180"/>
      <c r="I987" s="180"/>
      <c r="J987" s="205"/>
      <c r="K987" s="205"/>
      <c r="L987" s="181"/>
      <c r="M987" s="180"/>
      <c r="N987" s="180"/>
      <c r="O987" s="180"/>
    </row>
    <row r="988" spans="8:15" s="179" customFormat="1" x14ac:dyDescent="0.2">
      <c r="H988" s="180"/>
      <c r="I988" s="180"/>
      <c r="J988" s="205"/>
      <c r="K988" s="205"/>
      <c r="L988" s="181"/>
      <c r="M988" s="180"/>
      <c r="N988" s="180"/>
      <c r="O988" s="180"/>
    </row>
    <row r="989" spans="8:15" s="179" customFormat="1" x14ac:dyDescent="0.2">
      <c r="H989" s="180"/>
      <c r="I989" s="180"/>
      <c r="J989" s="205"/>
      <c r="K989" s="205"/>
      <c r="L989" s="181"/>
      <c r="M989" s="180"/>
      <c r="N989" s="180"/>
      <c r="O989" s="180"/>
    </row>
    <row r="990" spans="8:15" s="179" customFormat="1" x14ac:dyDescent="0.2">
      <c r="H990" s="180"/>
      <c r="I990" s="180"/>
      <c r="J990" s="205"/>
      <c r="K990" s="205"/>
      <c r="L990" s="181"/>
      <c r="M990" s="180"/>
      <c r="N990" s="180"/>
      <c r="O990" s="180"/>
    </row>
    <row r="991" spans="8:15" s="179" customFormat="1" x14ac:dyDescent="0.2">
      <c r="H991" s="180"/>
      <c r="I991" s="180"/>
      <c r="J991" s="205"/>
      <c r="K991" s="205"/>
      <c r="L991" s="181"/>
      <c r="M991" s="180"/>
      <c r="N991" s="180"/>
      <c r="O991" s="180"/>
    </row>
    <row r="992" spans="8:15" s="179" customFormat="1" x14ac:dyDescent="0.2">
      <c r="H992" s="180"/>
      <c r="I992" s="180"/>
      <c r="J992" s="205"/>
      <c r="K992" s="205"/>
      <c r="L992" s="181"/>
      <c r="M992" s="180"/>
      <c r="N992" s="180"/>
      <c r="O992" s="180"/>
    </row>
    <row r="993" spans="8:15" s="179" customFormat="1" x14ac:dyDescent="0.2">
      <c r="H993" s="180"/>
      <c r="I993" s="180"/>
      <c r="J993" s="205"/>
      <c r="K993" s="205"/>
      <c r="L993" s="181"/>
      <c r="M993" s="180"/>
      <c r="N993" s="180"/>
      <c r="O993" s="180"/>
    </row>
    <row r="994" spans="8:15" s="179" customFormat="1" x14ac:dyDescent="0.2">
      <c r="H994" s="180"/>
      <c r="I994" s="180"/>
      <c r="J994" s="205"/>
      <c r="K994" s="205"/>
      <c r="L994" s="181"/>
      <c r="M994" s="180"/>
      <c r="N994" s="180"/>
      <c r="O994" s="180"/>
    </row>
    <row r="995" spans="8:15" s="179" customFormat="1" x14ac:dyDescent="0.2">
      <c r="H995" s="180"/>
      <c r="I995" s="180"/>
      <c r="J995" s="205"/>
      <c r="K995" s="205"/>
      <c r="L995" s="181"/>
      <c r="M995" s="180"/>
      <c r="N995" s="180"/>
      <c r="O995" s="180"/>
    </row>
    <row r="996" spans="8:15" s="179" customFormat="1" x14ac:dyDescent="0.2">
      <c r="H996" s="180"/>
      <c r="I996" s="180"/>
      <c r="J996" s="205"/>
      <c r="K996" s="205"/>
      <c r="L996" s="181"/>
      <c r="M996" s="180"/>
      <c r="N996" s="180"/>
      <c r="O996" s="180"/>
    </row>
    <row r="997" spans="8:15" s="179" customFormat="1" x14ac:dyDescent="0.2">
      <c r="H997" s="180"/>
      <c r="I997" s="180"/>
      <c r="J997" s="205"/>
      <c r="K997" s="205"/>
      <c r="L997" s="181"/>
      <c r="M997" s="180"/>
      <c r="N997" s="180"/>
      <c r="O997" s="180"/>
    </row>
    <row r="998" spans="8:15" s="179" customFormat="1" x14ac:dyDescent="0.2">
      <c r="H998" s="180"/>
      <c r="I998" s="180"/>
      <c r="J998" s="205"/>
      <c r="K998" s="205"/>
      <c r="L998" s="181"/>
      <c r="M998" s="180"/>
      <c r="N998" s="180"/>
      <c r="O998" s="180"/>
    </row>
    <row r="999" spans="8:15" s="179" customFormat="1" x14ac:dyDescent="0.2">
      <c r="H999" s="180"/>
      <c r="I999" s="180"/>
      <c r="J999" s="205"/>
      <c r="K999" s="205"/>
      <c r="L999" s="181"/>
      <c r="M999" s="180"/>
      <c r="N999" s="180"/>
      <c r="O999" s="180"/>
    </row>
    <row r="1000" spans="8:15" s="179" customFormat="1" x14ac:dyDescent="0.2">
      <c r="H1000" s="180"/>
      <c r="I1000" s="180"/>
      <c r="J1000" s="205"/>
      <c r="K1000" s="205"/>
      <c r="L1000" s="181"/>
      <c r="M1000" s="180"/>
      <c r="N1000" s="180"/>
      <c r="O1000" s="180"/>
    </row>
    <row r="1001" spans="8:15" s="179" customFormat="1" x14ac:dyDescent="0.2">
      <c r="H1001" s="180"/>
      <c r="I1001" s="180"/>
      <c r="J1001" s="205"/>
      <c r="K1001" s="205"/>
      <c r="L1001" s="181"/>
      <c r="M1001" s="180"/>
      <c r="N1001" s="180"/>
      <c r="O1001" s="180"/>
    </row>
    <row r="1002" spans="8:15" s="179" customFormat="1" x14ac:dyDescent="0.2">
      <c r="H1002" s="180"/>
      <c r="I1002" s="180"/>
      <c r="J1002" s="205"/>
      <c r="K1002" s="205"/>
      <c r="L1002" s="181"/>
      <c r="M1002" s="180"/>
      <c r="N1002" s="180"/>
      <c r="O1002" s="180"/>
    </row>
    <row r="1003" spans="8:15" s="179" customFormat="1" x14ac:dyDescent="0.2">
      <c r="H1003" s="180"/>
      <c r="I1003" s="180"/>
      <c r="J1003" s="205"/>
      <c r="K1003" s="205"/>
      <c r="L1003" s="181"/>
      <c r="M1003" s="180"/>
      <c r="N1003" s="180"/>
      <c r="O1003" s="180"/>
    </row>
    <row r="1004" spans="8:15" s="179" customFormat="1" x14ac:dyDescent="0.2">
      <c r="H1004" s="180"/>
      <c r="I1004" s="180"/>
      <c r="J1004" s="205"/>
      <c r="K1004" s="205"/>
      <c r="L1004" s="181"/>
      <c r="M1004" s="180"/>
      <c r="N1004" s="180"/>
      <c r="O1004" s="180"/>
    </row>
    <row r="1005" spans="8:15" s="179" customFormat="1" x14ac:dyDescent="0.2">
      <c r="H1005" s="180"/>
      <c r="I1005" s="180"/>
      <c r="J1005" s="205"/>
      <c r="K1005" s="205"/>
      <c r="L1005" s="181"/>
      <c r="M1005" s="180"/>
      <c r="N1005" s="180"/>
      <c r="O1005" s="180"/>
    </row>
    <row r="1006" spans="8:15" s="179" customFormat="1" x14ac:dyDescent="0.2">
      <c r="H1006" s="180"/>
      <c r="I1006" s="180"/>
      <c r="J1006" s="205"/>
      <c r="K1006" s="205"/>
      <c r="L1006" s="181"/>
      <c r="M1006" s="180"/>
      <c r="N1006" s="180"/>
      <c r="O1006" s="180"/>
    </row>
    <row r="1007" spans="8:15" s="179" customFormat="1" x14ac:dyDescent="0.2">
      <c r="H1007" s="180"/>
      <c r="I1007" s="180"/>
      <c r="J1007" s="205"/>
      <c r="K1007" s="205"/>
      <c r="L1007" s="181"/>
      <c r="M1007" s="180"/>
      <c r="N1007" s="180"/>
      <c r="O1007" s="180"/>
    </row>
    <row r="1008" spans="8:15" s="179" customFormat="1" x14ac:dyDescent="0.2">
      <c r="H1008" s="180"/>
      <c r="I1008" s="180"/>
      <c r="J1008" s="205"/>
      <c r="K1008" s="205"/>
      <c r="L1008" s="181"/>
      <c r="M1008" s="180"/>
      <c r="N1008" s="180"/>
      <c r="O1008" s="180"/>
    </row>
    <row r="1009" spans="8:15" s="179" customFormat="1" x14ac:dyDescent="0.2">
      <c r="H1009" s="180"/>
      <c r="I1009" s="180"/>
      <c r="J1009" s="205"/>
      <c r="K1009" s="205"/>
      <c r="L1009" s="181"/>
      <c r="M1009" s="180"/>
      <c r="N1009" s="180"/>
      <c r="O1009" s="180"/>
    </row>
    <row r="1010" spans="8:15" s="179" customFormat="1" x14ac:dyDescent="0.2">
      <c r="H1010" s="180"/>
      <c r="I1010" s="180"/>
      <c r="J1010" s="205"/>
      <c r="K1010" s="205"/>
      <c r="L1010" s="181"/>
      <c r="M1010" s="180"/>
      <c r="N1010" s="180"/>
      <c r="O1010" s="180"/>
    </row>
    <row r="1011" spans="8:15" s="179" customFormat="1" x14ac:dyDescent="0.2">
      <c r="H1011" s="180"/>
      <c r="I1011" s="180"/>
      <c r="J1011" s="205"/>
      <c r="K1011" s="205"/>
      <c r="L1011" s="181"/>
      <c r="M1011" s="180"/>
      <c r="N1011" s="180"/>
      <c r="O1011" s="180"/>
    </row>
    <row r="1012" spans="8:15" s="179" customFormat="1" x14ac:dyDescent="0.2">
      <c r="H1012" s="180"/>
      <c r="I1012" s="180"/>
      <c r="J1012" s="205"/>
      <c r="K1012" s="205"/>
      <c r="L1012" s="181"/>
      <c r="M1012" s="180"/>
      <c r="N1012" s="180"/>
      <c r="O1012" s="180"/>
    </row>
    <row r="1013" spans="8:15" s="179" customFormat="1" x14ac:dyDescent="0.2">
      <c r="H1013" s="180"/>
      <c r="I1013" s="180"/>
      <c r="J1013" s="205"/>
      <c r="K1013" s="205"/>
      <c r="L1013" s="181"/>
      <c r="M1013" s="180"/>
      <c r="N1013" s="180"/>
      <c r="O1013" s="180"/>
    </row>
    <row r="1014" spans="8:15" s="179" customFormat="1" x14ac:dyDescent="0.2">
      <c r="H1014" s="180"/>
      <c r="I1014" s="180"/>
      <c r="J1014" s="205"/>
      <c r="K1014" s="205"/>
      <c r="L1014" s="181"/>
      <c r="M1014" s="180"/>
      <c r="N1014" s="180"/>
      <c r="O1014" s="180"/>
    </row>
    <row r="1015" spans="8:15" s="179" customFormat="1" x14ac:dyDescent="0.2">
      <c r="H1015" s="180"/>
      <c r="I1015" s="180"/>
      <c r="J1015" s="205"/>
      <c r="K1015" s="205"/>
      <c r="L1015" s="181"/>
      <c r="M1015" s="180"/>
      <c r="N1015" s="180"/>
      <c r="O1015" s="180"/>
    </row>
    <row r="1016" spans="8:15" s="179" customFormat="1" x14ac:dyDescent="0.2">
      <c r="H1016" s="180"/>
      <c r="I1016" s="180"/>
      <c r="J1016" s="205"/>
      <c r="K1016" s="205"/>
      <c r="L1016" s="181"/>
      <c r="M1016" s="180"/>
      <c r="N1016" s="180"/>
      <c r="O1016" s="180"/>
    </row>
    <row r="1017" spans="8:15" s="179" customFormat="1" x14ac:dyDescent="0.2">
      <c r="H1017" s="180"/>
      <c r="I1017" s="180"/>
      <c r="J1017" s="205"/>
      <c r="K1017" s="205"/>
      <c r="L1017" s="181"/>
      <c r="M1017" s="180"/>
      <c r="N1017" s="180"/>
      <c r="O1017" s="180"/>
    </row>
    <row r="1018" spans="8:15" s="179" customFormat="1" x14ac:dyDescent="0.2">
      <c r="H1018" s="180"/>
      <c r="I1018" s="180"/>
      <c r="J1018" s="205"/>
      <c r="K1018" s="205"/>
      <c r="L1018" s="181"/>
      <c r="M1018" s="180"/>
      <c r="N1018" s="180"/>
      <c r="O1018" s="180"/>
    </row>
    <row r="1019" spans="8:15" s="179" customFormat="1" x14ac:dyDescent="0.2">
      <c r="H1019" s="180"/>
      <c r="I1019" s="180"/>
      <c r="J1019" s="205"/>
      <c r="K1019" s="205"/>
      <c r="L1019" s="181"/>
      <c r="M1019" s="180"/>
      <c r="N1019" s="180"/>
      <c r="O1019" s="180"/>
    </row>
    <row r="1020" spans="8:15" s="179" customFormat="1" x14ac:dyDescent="0.2">
      <c r="H1020" s="180"/>
      <c r="I1020" s="180"/>
      <c r="J1020" s="205"/>
      <c r="K1020" s="205"/>
      <c r="L1020" s="181"/>
      <c r="M1020" s="180"/>
      <c r="N1020" s="180"/>
      <c r="O1020" s="180"/>
    </row>
    <row r="1021" spans="8:15" s="179" customFormat="1" x14ac:dyDescent="0.2">
      <c r="H1021" s="180"/>
      <c r="I1021" s="180"/>
      <c r="J1021" s="205"/>
      <c r="K1021" s="205"/>
      <c r="L1021" s="181"/>
      <c r="M1021" s="180"/>
      <c r="N1021" s="180"/>
      <c r="O1021" s="180"/>
    </row>
    <row r="1022" spans="8:15" s="179" customFormat="1" x14ac:dyDescent="0.2">
      <c r="H1022" s="180"/>
      <c r="I1022" s="180"/>
      <c r="J1022" s="205"/>
      <c r="K1022" s="205"/>
      <c r="L1022" s="181"/>
      <c r="M1022" s="180"/>
      <c r="N1022" s="180"/>
      <c r="O1022" s="180"/>
    </row>
    <row r="1023" spans="8:15" s="179" customFormat="1" x14ac:dyDescent="0.2">
      <c r="H1023" s="180"/>
      <c r="I1023" s="180"/>
      <c r="J1023" s="205"/>
      <c r="K1023" s="205"/>
      <c r="L1023" s="181"/>
      <c r="M1023" s="180"/>
      <c r="N1023" s="180"/>
      <c r="O1023" s="180"/>
    </row>
    <row r="1024" spans="8:15" s="179" customFormat="1" x14ac:dyDescent="0.2">
      <c r="H1024" s="180"/>
      <c r="I1024" s="180"/>
      <c r="J1024" s="205"/>
      <c r="K1024" s="205"/>
      <c r="L1024" s="181"/>
      <c r="M1024" s="180"/>
      <c r="N1024" s="180"/>
      <c r="O1024" s="180"/>
    </row>
    <row r="1025" spans="8:15" s="179" customFormat="1" x14ac:dyDescent="0.2">
      <c r="H1025" s="180"/>
      <c r="I1025" s="180"/>
      <c r="J1025" s="205"/>
      <c r="K1025" s="205"/>
      <c r="L1025" s="181"/>
      <c r="M1025" s="180"/>
      <c r="N1025" s="180"/>
      <c r="O1025" s="180"/>
    </row>
    <row r="1026" spans="8:15" s="179" customFormat="1" x14ac:dyDescent="0.2">
      <c r="H1026" s="180"/>
      <c r="I1026" s="180"/>
      <c r="J1026" s="205"/>
      <c r="K1026" s="205"/>
      <c r="L1026" s="181"/>
      <c r="M1026" s="180"/>
      <c r="N1026" s="180"/>
      <c r="O1026" s="180"/>
    </row>
    <row r="1027" spans="8:15" s="179" customFormat="1" x14ac:dyDescent="0.2">
      <c r="H1027" s="180"/>
      <c r="I1027" s="180"/>
      <c r="J1027" s="205"/>
      <c r="K1027" s="205"/>
      <c r="L1027" s="181"/>
      <c r="M1027" s="180"/>
      <c r="N1027" s="180"/>
      <c r="O1027" s="180"/>
    </row>
    <row r="1028" spans="8:15" s="179" customFormat="1" x14ac:dyDescent="0.2">
      <c r="H1028" s="180"/>
      <c r="I1028" s="180"/>
      <c r="J1028" s="205"/>
      <c r="K1028" s="205"/>
      <c r="L1028" s="181"/>
      <c r="M1028" s="180"/>
      <c r="N1028" s="180"/>
      <c r="O1028" s="180"/>
    </row>
    <row r="1029" spans="8:15" s="179" customFormat="1" x14ac:dyDescent="0.2">
      <c r="H1029" s="180"/>
      <c r="I1029" s="180"/>
      <c r="J1029" s="205"/>
      <c r="K1029" s="205"/>
      <c r="L1029" s="181"/>
      <c r="M1029" s="180"/>
      <c r="N1029" s="180"/>
      <c r="O1029" s="180"/>
    </row>
    <row r="1030" spans="8:15" s="179" customFormat="1" x14ac:dyDescent="0.2">
      <c r="H1030" s="180"/>
      <c r="I1030" s="180"/>
      <c r="J1030" s="205"/>
      <c r="K1030" s="205"/>
      <c r="L1030" s="181"/>
      <c r="M1030" s="180"/>
      <c r="N1030" s="180"/>
      <c r="O1030" s="180"/>
    </row>
    <row r="1031" spans="8:15" s="179" customFormat="1" x14ac:dyDescent="0.2">
      <c r="H1031" s="180"/>
      <c r="I1031" s="180"/>
      <c r="J1031" s="205"/>
      <c r="K1031" s="205"/>
      <c r="L1031" s="181"/>
      <c r="M1031" s="180"/>
      <c r="N1031" s="180"/>
      <c r="O1031" s="180"/>
    </row>
    <row r="1032" spans="8:15" s="179" customFormat="1" x14ac:dyDescent="0.2">
      <c r="H1032" s="180"/>
      <c r="I1032" s="180"/>
      <c r="J1032" s="205"/>
      <c r="K1032" s="205"/>
      <c r="L1032" s="181"/>
      <c r="M1032" s="180"/>
      <c r="N1032" s="180"/>
      <c r="O1032" s="180"/>
    </row>
    <row r="1033" spans="8:15" s="179" customFormat="1" x14ac:dyDescent="0.2">
      <c r="H1033" s="180"/>
      <c r="I1033" s="180"/>
      <c r="J1033" s="205"/>
      <c r="K1033" s="205"/>
      <c r="L1033" s="181"/>
      <c r="M1033" s="180"/>
      <c r="N1033" s="180"/>
      <c r="O1033" s="180"/>
    </row>
    <row r="1034" spans="8:15" s="179" customFormat="1" x14ac:dyDescent="0.2">
      <c r="H1034" s="180"/>
      <c r="I1034" s="180"/>
      <c r="J1034" s="205"/>
      <c r="K1034" s="205"/>
      <c r="L1034" s="181"/>
      <c r="M1034" s="180"/>
      <c r="N1034" s="180"/>
      <c r="O1034" s="180"/>
    </row>
    <row r="1035" spans="8:15" s="179" customFormat="1" x14ac:dyDescent="0.2">
      <c r="H1035" s="180"/>
      <c r="I1035" s="180"/>
      <c r="J1035" s="205"/>
      <c r="K1035" s="205"/>
      <c r="L1035" s="181"/>
      <c r="M1035" s="180"/>
      <c r="N1035" s="180"/>
      <c r="O1035" s="180"/>
    </row>
    <row r="1036" spans="8:15" s="179" customFormat="1" x14ac:dyDescent="0.2">
      <c r="H1036" s="180"/>
      <c r="I1036" s="180"/>
      <c r="J1036" s="205"/>
      <c r="K1036" s="205"/>
      <c r="L1036" s="181"/>
      <c r="M1036" s="180"/>
      <c r="N1036" s="180"/>
      <c r="O1036" s="180"/>
    </row>
    <row r="1037" spans="8:15" s="179" customFormat="1" x14ac:dyDescent="0.2">
      <c r="H1037" s="180"/>
      <c r="I1037" s="180"/>
      <c r="J1037" s="205"/>
      <c r="K1037" s="205"/>
      <c r="L1037" s="181"/>
      <c r="M1037" s="180"/>
      <c r="N1037" s="180"/>
      <c r="O1037" s="180"/>
    </row>
    <row r="1038" spans="8:15" s="179" customFormat="1" x14ac:dyDescent="0.2">
      <c r="H1038" s="180"/>
      <c r="I1038" s="180"/>
      <c r="J1038" s="205"/>
      <c r="K1038" s="205"/>
      <c r="L1038" s="181"/>
      <c r="M1038" s="180"/>
      <c r="N1038" s="180"/>
      <c r="O1038" s="180"/>
    </row>
    <row r="1039" spans="8:15" s="179" customFormat="1" x14ac:dyDescent="0.2">
      <c r="H1039" s="180"/>
      <c r="I1039" s="180"/>
      <c r="J1039" s="205"/>
      <c r="K1039" s="205"/>
      <c r="L1039" s="181"/>
      <c r="M1039" s="180"/>
      <c r="N1039" s="180"/>
      <c r="O1039" s="180"/>
    </row>
    <row r="1040" spans="8:15" s="179" customFormat="1" x14ac:dyDescent="0.2">
      <c r="H1040" s="180"/>
      <c r="I1040" s="180"/>
      <c r="J1040" s="205"/>
      <c r="K1040" s="205"/>
      <c r="L1040" s="181"/>
      <c r="M1040" s="180"/>
      <c r="N1040" s="180"/>
      <c r="O1040" s="180"/>
    </row>
    <row r="1041" spans="8:15" s="179" customFormat="1" x14ac:dyDescent="0.2">
      <c r="H1041" s="180"/>
      <c r="I1041" s="180"/>
      <c r="J1041" s="205"/>
      <c r="K1041" s="205"/>
      <c r="L1041" s="181"/>
      <c r="M1041" s="180"/>
      <c r="N1041" s="180"/>
      <c r="O1041" s="180"/>
    </row>
    <row r="1042" spans="8:15" s="179" customFormat="1" x14ac:dyDescent="0.2">
      <c r="H1042" s="180"/>
      <c r="I1042" s="180"/>
      <c r="J1042" s="205"/>
      <c r="K1042" s="205"/>
      <c r="L1042" s="181"/>
      <c r="M1042" s="180"/>
      <c r="N1042" s="180"/>
      <c r="O1042" s="180"/>
    </row>
    <row r="1043" spans="8:15" s="179" customFormat="1" x14ac:dyDescent="0.2">
      <c r="H1043" s="180"/>
      <c r="I1043" s="180"/>
      <c r="J1043" s="205"/>
      <c r="K1043" s="205"/>
      <c r="L1043" s="181"/>
      <c r="M1043" s="180"/>
      <c r="N1043" s="180"/>
      <c r="O1043" s="180"/>
    </row>
    <row r="1044" spans="8:15" s="179" customFormat="1" x14ac:dyDescent="0.2">
      <c r="H1044" s="180"/>
      <c r="I1044" s="180"/>
      <c r="J1044" s="205"/>
      <c r="K1044" s="205"/>
      <c r="L1044" s="181"/>
      <c r="M1044" s="180"/>
      <c r="N1044" s="180"/>
      <c r="O1044" s="180"/>
    </row>
    <row r="1045" spans="8:15" s="179" customFormat="1" x14ac:dyDescent="0.2">
      <c r="H1045" s="180"/>
      <c r="I1045" s="180"/>
      <c r="J1045" s="205"/>
      <c r="K1045" s="205"/>
      <c r="L1045" s="181"/>
      <c r="M1045" s="180"/>
      <c r="N1045" s="180"/>
      <c r="O1045" s="180"/>
    </row>
    <row r="1046" spans="8:15" s="179" customFormat="1" x14ac:dyDescent="0.2">
      <c r="H1046" s="180"/>
      <c r="I1046" s="180"/>
      <c r="J1046" s="205"/>
      <c r="K1046" s="205"/>
      <c r="L1046" s="181"/>
      <c r="M1046" s="180"/>
      <c r="N1046" s="180"/>
      <c r="O1046" s="180"/>
    </row>
    <row r="1047" spans="8:15" s="179" customFormat="1" x14ac:dyDescent="0.2">
      <c r="H1047" s="180"/>
      <c r="I1047" s="180"/>
      <c r="J1047" s="205"/>
      <c r="K1047" s="205"/>
      <c r="L1047" s="181"/>
      <c r="M1047" s="180"/>
      <c r="N1047" s="180"/>
      <c r="O1047" s="180"/>
    </row>
    <row r="1048" spans="8:15" s="179" customFormat="1" x14ac:dyDescent="0.2">
      <c r="H1048" s="180"/>
      <c r="I1048" s="180"/>
      <c r="J1048" s="205"/>
      <c r="K1048" s="205"/>
      <c r="L1048" s="181"/>
      <c r="M1048" s="180"/>
      <c r="N1048" s="180"/>
      <c r="O1048" s="180"/>
    </row>
    <row r="1049" spans="8:15" s="179" customFormat="1" x14ac:dyDescent="0.2">
      <c r="H1049" s="180"/>
      <c r="I1049" s="180"/>
      <c r="J1049" s="205"/>
      <c r="K1049" s="205"/>
      <c r="L1049" s="181"/>
      <c r="M1049" s="180"/>
      <c r="N1049" s="180"/>
      <c r="O1049" s="180"/>
    </row>
    <row r="1050" spans="8:15" s="179" customFormat="1" x14ac:dyDescent="0.2">
      <c r="H1050" s="180"/>
      <c r="I1050" s="180"/>
      <c r="J1050" s="205"/>
      <c r="K1050" s="205"/>
      <c r="L1050" s="181"/>
      <c r="M1050" s="180"/>
      <c r="N1050" s="180"/>
      <c r="O1050" s="180"/>
    </row>
    <row r="1051" spans="8:15" s="179" customFormat="1" x14ac:dyDescent="0.2">
      <c r="H1051" s="180"/>
      <c r="I1051" s="180"/>
      <c r="J1051" s="205"/>
      <c r="K1051" s="205"/>
      <c r="L1051" s="181"/>
      <c r="M1051" s="180"/>
      <c r="N1051" s="180"/>
      <c r="O1051" s="180"/>
    </row>
    <row r="1052" spans="8:15" s="179" customFormat="1" x14ac:dyDescent="0.2">
      <c r="H1052" s="180"/>
      <c r="I1052" s="180"/>
      <c r="J1052" s="205"/>
      <c r="K1052" s="205"/>
      <c r="L1052" s="181"/>
      <c r="M1052" s="180"/>
      <c r="N1052" s="180"/>
      <c r="O1052" s="180"/>
    </row>
    <row r="1053" spans="8:15" s="179" customFormat="1" x14ac:dyDescent="0.2">
      <c r="H1053" s="180"/>
      <c r="I1053" s="180"/>
      <c r="J1053" s="205"/>
      <c r="K1053" s="205"/>
      <c r="L1053" s="181"/>
      <c r="M1053" s="180"/>
      <c r="N1053" s="180"/>
      <c r="O1053" s="180"/>
    </row>
    <row r="1054" spans="8:15" s="179" customFormat="1" x14ac:dyDescent="0.2">
      <c r="H1054" s="180"/>
      <c r="I1054" s="180"/>
      <c r="J1054" s="205"/>
      <c r="K1054" s="205"/>
      <c r="L1054" s="181"/>
      <c r="M1054" s="180"/>
      <c r="N1054" s="180"/>
      <c r="O1054" s="180"/>
    </row>
    <row r="1055" spans="8:15" s="179" customFormat="1" x14ac:dyDescent="0.2">
      <c r="H1055" s="180"/>
      <c r="I1055" s="180"/>
      <c r="J1055" s="205"/>
      <c r="K1055" s="205"/>
      <c r="L1055" s="181"/>
      <c r="M1055" s="180"/>
      <c r="N1055" s="180"/>
      <c r="O1055" s="180"/>
    </row>
    <row r="1056" spans="8:15" s="179" customFormat="1" x14ac:dyDescent="0.2">
      <c r="H1056" s="180"/>
      <c r="I1056" s="180"/>
      <c r="J1056" s="205"/>
      <c r="K1056" s="205"/>
      <c r="L1056" s="181"/>
      <c r="M1056" s="180"/>
      <c r="N1056" s="180"/>
      <c r="O1056" s="180"/>
    </row>
    <row r="1057" spans="8:15" s="179" customFormat="1" x14ac:dyDescent="0.2">
      <c r="H1057" s="180"/>
      <c r="I1057" s="180"/>
      <c r="J1057" s="205"/>
      <c r="K1057" s="205"/>
      <c r="L1057" s="181"/>
      <c r="M1057" s="180"/>
      <c r="N1057" s="180"/>
      <c r="O1057" s="180"/>
    </row>
    <row r="1058" spans="8:15" s="179" customFormat="1" x14ac:dyDescent="0.2">
      <c r="H1058" s="180"/>
      <c r="I1058" s="180"/>
      <c r="J1058" s="205"/>
      <c r="K1058" s="205"/>
      <c r="L1058" s="181"/>
      <c r="M1058" s="180"/>
      <c r="N1058" s="180"/>
      <c r="O1058" s="180"/>
    </row>
    <row r="1059" spans="8:15" s="179" customFormat="1" x14ac:dyDescent="0.2">
      <c r="H1059" s="180"/>
      <c r="I1059" s="180"/>
      <c r="J1059" s="205"/>
      <c r="K1059" s="205"/>
      <c r="L1059" s="181"/>
      <c r="M1059" s="180"/>
      <c r="N1059" s="180"/>
      <c r="O1059" s="180"/>
    </row>
    <row r="1060" spans="8:15" s="179" customFormat="1" x14ac:dyDescent="0.2">
      <c r="H1060" s="180"/>
      <c r="I1060" s="180"/>
      <c r="J1060" s="205"/>
      <c r="K1060" s="205"/>
      <c r="L1060" s="181"/>
      <c r="M1060" s="180"/>
      <c r="N1060" s="180"/>
      <c r="O1060" s="180"/>
    </row>
    <row r="1061" spans="8:15" s="179" customFormat="1" x14ac:dyDescent="0.2">
      <c r="H1061" s="180"/>
      <c r="I1061" s="180"/>
      <c r="J1061" s="205"/>
      <c r="K1061" s="205"/>
      <c r="L1061" s="181"/>
      <c r="M1061" s="180"/>
      <c r="N1061" s="180"/>
      <c r="O1061" s="180"/>
    </row>
    <row r="1062" spans="8:15" s="179" customFormat="1" x14ac:dyDescent="0.2">
      <c r="H1062" s="180"/>
      <c r="I1062" s="180"/>
      <c r="J1062" s="205"/>
      <c r="K1062" s="205"/>
      <c r="L1062" s="181"/>
      <c r="M1062" s="180"/>
      <c r="N1062" s="180"/>
      <c r="O1062" s="180"/>
    </row>
    <row r="1063" spans="8:15" s="179" customFormat="1" x14ac:dyDescent="0.2">
      <c r="H1063" s="180"/>
      <c r="I1063" s="180"/>
      <c r="J1063" s="205"/>
      <c r="K1063" s="205"/>
      <c r="L1063" s="181"/>
      <c r="M1063" s="180"/>
      <c r="N1063" s="180"/>
      <c r="O1063" s="180"/>
    </row>
    <row r="1064" spans="8:15" s="179" customFormat="1" x14ac:dyDescent="0.2">
      <c r="H1064" s="180"/>
      <c r="I1064" s="180"/>
      <c r="J1064" s="205"/>
      <c r="K1064" s="205"/>
      <c r="L1064" s="181"/>
      <c r="M1064" s="180"/>
      <c r="N1064" s="180"/>
      <c r="O1064" s="180"/>
    </row>
    <row r="1065" spans="8:15" s="179" customFormat="1" x14ac:dyDescent="0.2">
      <c r="H1065" s="180"/>
      <c r="I1065" s="180"/>
      <c r="J1065" s="205"/>
      <c r="K1065" s="205"/>
      <c r="L1065" s="181"/>
      <c r="M1065" s="180"/>
      <c r="N1065" s="180"/>
      <c r="O1065" s="180"/>
    </row>
    <row r="1066" spans="8:15" s="179" customFormat="1" x14ac:dyDescent="0.2">
      <c r="H1066" s="180"/>
      <c r="I1066" s="180"/>
      <c r="J1066" s="205"/>
      <c r="K1066" s="205"/>
      <c r="L1066" s="181"/>
      <c r="M1066" s="180"/>
      <c r="N1066" s="180"/>
      <c r="O1066" s="180"/>
    </row>
    <row r="1067" spans="8:15" s="179" customFormat="1" x14ac:dyDescent="0.2">
      <c r="H1067" s="180"/>
      <c r="I1067" s="180"/>
      <c r="J1067" s="205"/>
      <c r="K1067" s="205"/>
      <c r="L1067" s="181"/>
      <c r="M1067" s="180"/>
      <c r="N1067" s="180"/>
      <c r="O1067" s="180"/>
    </row>
    <row r="1068" spans="8:15" s="179" customFormat="1" x14ac:dyDescent="0.2">
      <c r="H1068" s="180"/>
      <c r="I1068" s="180"/>
      <c r="J1068" s="205"/>
      <c r="K1068" s="205"/>
      <c r="L1068" s="181"/>
      <c r="M1068" s="180"/>
      <c r="N1068" s="180"/>
      <c r="O1068" s="180"/>
    </row>
    <row r="1069" spans="8:15" s="179" customFormat="1" x14ac:dyDescent="0.2">
      <c r="H1069" s="180"/>
      <c r="I1069" s="180"/>
      <c r="J1069" s="205"/>
      <c r="K1069" s="205"/>
      <c r="L1069" s="181"/>
      <c r="M1069" s="180"/>
      <c r="N1069" s="180"/>
      <c r="O1069" s="180"/>
    </row>
    <row r="1070" spans="8:15" s="179" customFormat="1" x14ac:dyDescent="0.2">
      <c r="H1070" s="180"/>
      <c r="I1070" s="180"/>
      <c r="J1070" s="205"/>
      <c r="K1070" s="205"/>
      <c r="L1070" s="181"/>
      <c r="M1070" s="180"/>
      <c r="N1070" s="180"/>
      <c r="O1070" s="180"/>
    </row>
    <row r="1071" spans="8:15" s="179" customFormat="1" x14ac:dyDescent="0.2">
      <c r="H1071" s="180"/>
      <c r="I1071" s="180"/>
      <c r="J1071" s="205"/>
      <c r="K1071" s="205"/>
      <c r="L1071" s="181"/>
      <c r="M1071" s="180"/>
      <c r="N1071" s="180"/>
      <c r="O1071" s="180"/>
    </row>
    <row r="1072" spans="8:15" s="179" customFormat="1" x14ac:dyDescent="0.2">
      <c r="H1072" s="180"/>
      <c r="I1072" s="180"/>
      <c r="J1072" s="205"/>
      <c r="K1072" s="205"/>
      <c r="L1072" s="181"/>
      <c r="M1072" s="180"/>
      <c r="N1072" s="180"/>
      <c r="O1072" s="180"/>
    </row>
    <row r="1073" spans="8:15" s="179" customFormat="1" x14ac:dyDescent="0.2">
      <c r="H1073" s="180"/>
      <c r="I1073" s="180"/>
      <c r="J1073" s="205"/>
      <c r="K1073" s="205"/>
      <c r="L1073" s="181"/>
      <c r="M1073" s="180"/>
      <c r="N1073" s="180"/>
      <c r="O1073" s="180"/>
    </row>
    <row r="1074" spans="8:15" s="179" customFormat="1" x14ac:dyDescent="0.2">
      <c r="H1074" s="180"/>
      <c r="I1074" s="180"/>
      <c r="J1074" s="205"/>
      <c r="K1074" s="205"/>
      <c r="L1074" s="181"/>
      <c r="M1074" s="180"/>
      <c r="N1074" s="180"/>
      <c r="O1074" s="180"/>
    </row>
    <row r="1075" spans="8:15" s="179" customFormat="1" x14ac:dyDescent="0.2">
      <c r="H1075" s="180"/>
      <c r="I1075" s="180"/>
      <c r="J1075" s="205"/>
      <c r="K1075" s="205"/>
      <c r="L1075" s="181"/>
      <c r="M1075" s="180"/>
      <c r="N1075" s="180"/>
      <c r="O1075" s="180"/>
    </row>
    <row r="1076" spans="8:15" s="179" customFormat="1" x14ac:dyDescent="0.2">
      <c r="H1076" s="180"/>
      <c r="I1076" s="180"/>
      <c r="J1076" s="205"/>
      <c r="K1076" s="205"/>
      <c r="L1076" s="181"/>
      <c r="M1076" s="180"/>
      <c r="N1076" s="180"/>
      <c r="O1076" s="180"/>
    </row>
    <row r="1077" spans="8:15" s="179" customFormat="1" x14ac:dyDescent="0.2">
      <c r="H1077" s="180"/>
      <c r="I1077" s="180"/>
      <c r="J1077" s="205"/>
      <c r="K1077" s="205"/>
      <c r="L1077" s="181"/>
      <c r="M1077" s="180"/>
      <c r="N1077" s="180"/>
      <c r="O1077" s="180"/>
    </row>
    <row r="1078" spans="8:15" s="179" customFormat="1" x14ac:dyDescent="0.2">
      <c r="H1078" s="180"/>
      <c r="I1078" s="180"/>
      <c r="J1078" s="205"/>
      <c r="K1078" s="205"/>
      <c r="L1078" s="181"/>
      <c r="M1078" s="180"/>
      <c r="N1078" s="180"/>
      <c r="O1078" s="180"/>
    </row>
    <row r="1079" spans="8:15" s="179" customFormat="1" x14ac:dyDescent="0.2">
      <c r="H1079" s="180"/>
      <c r="I1079" s="180"/>
      <c r="J1079" s="205"/>
      <c r="K1079" s="205"/>
      <c r="L1079" s="181"/>
      <c r="M1079" s="180"/>
      <c r="N1079" s="180"/>
      <c r="O1079" s="180"/>
    </row>
    <row r="1080" spans="8:15" s="179" customFormat="1" x14ac:dyDescent="0.2">
      <c r="H1080" s="180"/>
      <c r="I1080" s="180"/>
      <c r="J1080" s="205"/>
      <c r="K1080" s="205"/>
      <c r="L1080" s="181"/>
      <c r="M1080" s="180"/>
      <c r="N1080" s="180"/>
      <c r="O1080" s="180"/>
    </row>
    <row r="1081" spans="8:15" s="179" customFormat="1" x14ac:dyDescent="0.2">
      <c r="H1081" s="180"/>
      <c r="I1081" s="180"/>
      <c r="J1081" s="205"/>
      <c r="K1081" s="205"/>
      <c r="L1081" s="181"/>
      <c r="M1081" s="180"/>
      <c r="N1081" s="180"/>
      <c r="O1081" s="180"/>
    </row>
    <row r="1082" spans="8:15" s="179" customFormat="1" x14ac:dyDescent="0.2">
      <c r="H1082" s="180"/>
      <c r="I1082" s="180"/>
      <c r="J1082" s="205"/>
      <c r="K1082" s="205"/>
      <c r="L1082" s="181"/>
      <c r="M1082" s="180"/>
      <c r="N1082" s="180"/>
      <c r="O1082" s="180"/>
    </row>
    <row r="1083" spans="8:15" s="179" customFormat="1" x14ac:dyDescent="0.2">
      <c r="H1083" s="180"/>
      <c r="I1083" s="180"/>
      <c r="J1083" s="205"/>
      <c r="K1083" s="205"/>
      <c r="L1083" s="181"/>
      <c r="M1083" s="180"/>
      <c r="N1083" s="180"/>
      <c r="O1083" s="180"/>
    </row>
    <row r="1084" spans="8:15" s="179" customFormat="1" x14ac:dyDescent="0.2">
      <c r="H1084" s="180"/>
      <c r="I1084" s="180"/>
      <c r="J1084" s="205"/>
      <c r="K1084" s="205"/>
      <c r="L1084" s="181"/>
      <c r="M1084" s="180"/>
      <c r="N1084" s="180"/>
      <c r="O1084" s="180"/>
    </row>
    <row r="1085" spans="8:15" s="179" customFormat="1" x14ac:dyDescent="0.2">
      <c r="H1085" s="180"/>
      <c r="I1085" s="180"/>
      <c r="J1085" s="205"/>
      <c r="K1085" s="205"/>
      <c r="L1085" s="181"/>
      <c r="M1085" s="180"/>
      <c r="N1085" s="180"/>
      <c r="O1085" s="180"/>
    </row>
    <row r="1086" spans="8:15" s="179" customFormat="1" x14ac:dyDescent="0.2">
      <c r="H1086" s="180"/>
      <c r="I1086" s="180"/>
      <c r="J1086" s="205"/>
      <c r="K1086" s="205"/>
      <c r="L1086" s="181"/>
      <c r="M1086" s="180"/>
      <c r="N1086" s="180"/>
      <c r="O1086" s="180"/>
    </row>
    <row r="1087" spans="8:15" s="179" customFormat="1" x14ac:dyDescent="0.2">
      <c r="H1087" s="180"/>
      <c r="I1087" s="180"/>
      <c r="J1087" s="205"/>
      <c r="K1087" s="205"/>
      <c r="L1087" s="181"/>
      <c r="M1087" s="180"/>
      <c r="N1087" s="180"/>
      <c r="O1087" s="180"/>
    </row>
    <row r="1088" spans="8:15" s="179" customFormat="1" x14ac:dyDescent="0.2">
      <c r="H1088" s="180"/>
      <c r="I1088" s="180"/>
      <c r="J1088" s="205"/>
      <c r="K1088" s="205"/>
      <c r="L1088" s="181"/>
      <c r="M1088" s="180"/>
      <c r="N1088" s="180"/>
      <c r="O1088" s="180"/>
    </row>
    <row r="1089" spans="8:15" s="179" customFormat="1" x14ac:dyDescent="0.2">
      <c r="H1089" s="180"/>
      <c r="I1089" s="180"/>
      <c r="J1089" s="205"/>
      <c r="K1089" s="205"/>
      <c r="L1089" s="181"/>
      <c r="M1089" s="180"/>
      <c r="N1089" s="180"/>
      <c r="O1089" s="180"/>
    </row>
    <row r="1090" spans="8:15" s="179" customFormat="1" x14ac:dyDescent="0.2">
      <c r="H1090" s="180"/>
      <c r="I1090" s="180"/>
      <c r="J1090" s="205"/>
      <c r="K1090" s="205"/>
      <c r="L1090" s="181"/>
      <c r="M1090" s="180"/>
      <c r="N1090" s="180"/>
      <c r="O1090" s="180"/>
    </row>
    <row r="1091" spans="8:15" s="179" customFormat="1" x14ac:dyDescent="0.2">
      <c r="H1091" s="180"/>
      <c r="I1091" s="180"/>
      <c r="J1091" s="205"/>
      <c r="K1091" s="205"/>
      <c r="L1091" s="181"/>
      <c r="M1091" s="180"/>
      <c r="N1091" s="180"/>
      <c r="O1091" s="180"/>
    </row>
    <row r="1092" spans="8:15" s="179" customFormat="1" x14ac:dyDescent="0.2">
      <c r="H1092" s="180"/>
      <c r="I1092" s="180"/>
      <c r="J1092" s="205"/>
      <c r="K1092" s="205"/>
      <c r="L1092" s="181"/>
      <c r="M1092" s="180"/>
      <c r="N1092" s="180"/>
      <c r="O1092" s="180"/>
    </row>
    <row r="1093" spans="8:15" s="179" customFormat="1" x14ac:dyDescent="0.2">
      <c r="H1093" s="180"/>
      <c r="I1093" s="180"/>
      <c r="J1093" s="205"/>
      <c r="K1093" s="205"/>
      <c r="L1093" s="181"/>
      <c r="M1093" s="180"/>
      <c r="N1093" s="180"/>
      <c r="O1093" s="180"/>
    </row>
    <row r="1094" spans="8:15" s="179" customFormat="1" x14ac:dyDescent="0.2">
      <c r="H1094" s="180"/>
      <c r="I1094" s="180"/>
      <c r="J1094" s="205"/>
      <c r="K1094" s="205"/>
      <c r="L1094" s="181"/>
      <c r="M1094" s="180"/>
      <c r="N1094" s="180"/>
      <c r="O1094" s="180"/>
    </row>
    <row r="1095" spans="8:15" s="179" customFormat="1" x14ac:dyDescent="0.2">
      <c r="H1095" s="180"/>
      <c r="I1095" s="180"/>
      <c r="J1095" s="205"/>
      <c r="K1095" s="205"/>
      <c r="L1095" s="181"/>
      <c r="M1095" s="180"/>
      <c r="N1095" s="180"/>
      <c r="O1095" s="180"/>
    </row>
    <row r="1096" spans="8:15" s="179" customFormat="1" x14ac:dyDescent="0.2">
      <c r="H1096" s="180"/>
      <c r="I1096" s="180"/>
      <c r="J1096" s="205"/>
      <c r="K1096" s="205"/>
      <c r="L1096" s="181"/>
      <c r="M1096" s="180"/>
      <c r="N1096" s="180"/>
      <c r="O1096" s="180"/>
    </row>
    <row r="1097" spans="8:15" s="179" customFormat="1" x14ac:dyDescent="0.2">
      <c r="H1097" s="180"/>
      <c r="I1097" s="180"/>
      <c r="J1097" s="205"/>
      <c r="K1097" s="205"/>
      <c r="L1097" s="181"/>
      <c r="M1097" s="180"/>
      <c r="N1097" s="180"/>
      <c r="O1097" s="180"/>
    </row>
    <row r="1098" spans="8:15" s="179" customFormat="1" x14ac:dyDescent="0.2">
      <c r="H1098" s="180"/>
      <c r="I1098" s="180"/>
      <c r="J1098" s="205"/>
      <c r="K1098" s="205"/>
      <c r="L1098" s="181"/>
      <c r="M1098" s="180"/>
      <c r="N1098" s="180"/>
      <c r="O1098" s="180"/>
    </row>
    <row r="1099" spans="8:15" s="179" customFormat="1" x14ac:dyDescent="0.2">
      <c r="H1099" s="180"/>
      <c r="I1099" s="180"/>
      <c r="J1099" s="205"/>
      <c r="K1099" s="205"/>
      <c r="L1099" s="181"/>
      <c r="M1099" s="180"/>
      <c r="N1099" s="180"/>
      <c r="O1099" s="180"/>
    </row>
    <row r="1100" spans="8:15" s="179" customFormat="1" x14ac:dyDescent="0.2">
      <c r="H1100" s="180"/>
      <c r="I1100" s="180"/>
      <c r="J1100" s="205"/>
      <c r="K1100" s="205"/>
      <c r="L1100" s="181"/>
      <c r="M1100" s="180"/>
      <c r="N1100" s="180"/>
      <c r="O1100" s="180"/>
    </row>
    <row r="1101" spans="8:15" s="179" customFormat="1" x14ac:dyDescent="0.2">
      <c r="H1101" s="180"/>
      <c r="I1101" s="180"/>
      <c r="J1101" s="205"/>
      <c r="K1101" s="205"/>
      <c r="L1101" s="181"/>
      <c r="M1101" s="180"/>
      <c r="N1101" s="180"/>
      <c r="O1101" s="180"/>
    </row>
    <row r="1102" spans="8:15" s="179" customFormat="1" x14ac:dyDescent="0.2">
      <c r="H1102" s="180"/>
      <c r="I1102" s="180"/>
      <c r="J1102" s="205"/>
      <c r="K1102" s="205"/>
      <c r="L1102" s="181"/>
      <c r="M1102" s="180"/>
      <c r="N1102" s="180"/>
      <c r="O1102" s="180"/>
    </row>
    <row r="1103" spans="8:15" s="179" customFormat="1" x14ac:dyDescent="0.2">
      <c r="H1103" s="180"/>
      <c r="I1103" s="180"/>
      <c r="J1103" s="205"/>
      <c r="K1103" s="205"/>
      <c r="L1103" s="181"/>
      <c r="M1103" s="180"/>
      <c r="N1103" s="180"/>
      <c r="O1103" s="180"/>
    </row>
    <row r="1104" spans="8:15" s="179" customFormat="1" x14ac:dyDescent="0.2">
      <c r="H1104" s="180"/>
      <c r="I1104" s="180"/>
      <c r="J1104" s="205"/>
      <c r="K1104" s="205"/>
      <c r="L1104" s="181"/>
      <c r="M1104" s="180"/>
      <c r="N1104" s="180"/>
      <c r="O1104" s="180"/>
    </row>
    <row r="1105" spans="8:15" s="179" customFormat="1" x14ac:dyDescent="0.2">
      <c r="H1105" s="180"/>
      <c r="I1105" s="180"/>
      <c r="J1105" s="205"/>
      <c r="K1105" s="205"/>
      <c r="L1105" s="181"/>
      <c r="M1105" s="180"/>
      <c r="N1105" s="180"/>
      <c r="O1105" s="180"/>
    </row>
    <row r="1106" spans="8:15" s="179" customFormat="1" x14ac:dyDescent="0.2">
      <c r="H1106" s="180"/>
      <c r="I1106" s="180"/>
      <c r="J1106" s="205"/>
      <c r="K1106" s="205"/>
      <c r="L1106" s="181"/>
      <c r="M1106" s="180"/>
      <c r="N1106" s="180"/>
      <c r="O1106" s="180"/>
    </row>
    <row r="1107" spans="8:15" s="179" customFormat="1" x14ac:dyDescent="0.2">
      <c r="H1107" s="180"/>
      <c r="I1107" s="180"/>
      <c r="J1107" s="205"/>
      <c r="K1107" s="205"/>
      <c r="L1107" s="181"/>
      <c r="M1107" s="180"/>
      <c r="N1107" s="180"/>
      <c r="O1107" s="180"/>
    </row>
    <row r="1108" spans="8:15" s="179" customFormat="1" x14ac:dyDescent="0.2">
      <c r="H1108" s="180"/>
      <c r="I1108" s="180"/>
      <c r="J1108" s="205"/>
      <c r="K1108" s="205"/>
      <c r="L1108" s="181"/>
      <c r="M1108" s="180"/>
      <c r="N1108" s="180"/>
      <c r="O1108" s="180"/>
    </row>
    <row r="1109" spans="8:15" s="179" customFormat="1" x14ac:dyDescent="0.2">
      <c r="H1109" s="180"/>
      <c r="I1109" s="180"/>
      <c r="J1109" s="205"/>
      <c r="K1109" s="205"/>
      <c r="L1109" s="181"/>
      <c r="M1109" s="180"/>
      <c r="N1109" s="180"/>
      <c r="O1109" s="180"/>
    </row>
    <row r="1110" spans="8:15" s="179" customFormat="1" x14ac:dyDescent="0.2">
      <c r="H1110" s="180"/>
      <c r="I1110" s="180"/>
      <c r="J1110" s="205"/>
      <c r="K1110" s="205"/>
      <c r="L1110" s="181"/>
      <c r="M1110" s="180"/>
      <c r="N1110" s="180"/>
      <c r="O1110" s="180"/>
    </row>
    <row r="1111" spans="8:15" s="179" customFormat="1" x14ac:dyDescent="0.2">
      <c r="H1111" s="180"/>
      <c r="I1111" s="180"/>
      <c r="J1111" s="205"/>
      <c r="K1111" s="205"/>
      <c r="L1111" s="181"/>
      <c r="M1111" s="180"/>
      <c r="N1111" s="180"/>
      <c r="O1111" s="180"/>
    </row>
    <row r="1112" spans="8:15" s="179" customFormat="1" x14ac:dyDescent="0.2">
      <c r="H1112" s="180"/>
      <c r="I1112" s="180"/>
      <c r="J1112" s="205"/>
      <c r="K1112" s="205"/>
      <c r="L1112" s="181"/>
      <c r="M1112" s="180"/>
      <c r="N1112" s="180"/>
      <c r="O1112" s="180"/>
    </row>
    <row r="1113" spans="8:15" s="179" customFormat="1" x14ac:dyDescent="0.2">
      <c r="H1113" s="180"/>
      <c r="I1113" s="180"/>
      <c r="J1113" s="205"/>
      <c r="K1113" s="205"/>
      <c r="L1113" s="181"/>
      <c r="M1113" s="180"/>
      <c r="N1113" s="180"/>
      <c r="O1113" s="180"/>
    </row>
    <row r="1114" spans="8:15" s="179" customFormat="1" x14ac:dyDescent="0.2">
      <c r="H1114" s="180"/>
      <c r="I1114" s="180"/>
      <c r="J1114" s="205"/>
      <c r="K1114" s="205"/>
      <c r="L1114" s="181"/>
      <c r="M1114" s="180"/>
      <c r="N1114" s="180"/>
      <c r="O1114" s="180"/>
    </row>
    <row r="1115" spans="8:15" s="179" customFormat="1" x14ac:dyDescent="0.2">
      <c r="H1115" s="180"/>
      <c r="I1115" s="180"/>
      <c r="J1115" s="205"/>
      <c r="K1115" s="205"/>
      <c r="L1115" s="181"/>
      <c r="M1115" s="180"/>
      <c r="N1115" s="180"/>
      <c r="O1115" s="180"/>
    </row>
    <row r="1116" spans="8:15" s="179" customFormat="1" x14ac:dyDescent="0.2">
      <c r="H1116" s="180"/>
      <c r="I1116" s="180"/>
      <c r="J1116" s="205"/>
      <c r="K1116" s="205"/>
      <c r="L1116" s="181"/>
      <c r="M1116" s="180"/>
      <c r="N1116" s="180"/>
      <c r="O1116" s="180"/>
    </row>
    <row r="1117" spans="8:15" s="179" customFormat="1" x14ac:dyDescent="0.2">
      <c r="H1117" s="180"/>
      <c r="I1117" s="180"/>
      <c r="J1117" s="205"/>
      <c r="K1117" s="205"/>
      <c r="L1117" s="181"/>
      <c r="M1117" s="180"/>
      <c r="N1117" s="180"/>
      <c r="O1117" s="180"/>
    </row>
    <row r="1118" spans="8:15" s="179" customFormat="1" x14ac:dyDescent="0.2">
      <c r="H1118" s="180"/>
      <c r="I1118" s="180"/>
      <c r="J1118" s="205"/>
      <c r="K1118" s="205"/>
      <c r="L1118" s="181"/>
      <c r="M1118" s="180"/>
      <c r="N1118" s="180"/>
      <c r="O1118" s="180"/>
    </row>
    <row r="1119" spans="8:15" s="179" customFormat="1" x14ac:dyDescent="0.2">
      <c r="H1119" s="180"/>
      <c r="I1119" s="180"/>
      <c r="J1119" s="205"/>
      <c r="K1119" s="205"/>
      <c r="L1119" s="181"/>
      <c r="M1119" s="180"/>
      <c r="N1119" s="180"/>
      <c r="O1119" s="180"/>
    </row>
    <row r="1120" spans="8:15" s="179" customFormat="1" x14ac:dyDescent="0.2">
      <c r="H1120" s="180"/>
      <c r="I1120" s="180"/>
      <c r="J1120" s="205"/>
      <c r="K1120" s="205"/>
      <c r="L1120" s="181"/>
      <c r="M1120" s="180"/>
      <c r="N1120" s="180"/>
      <c r="O1120" s="180"/>
    </row>
    <row r="1121" spans="8:15" s="179" customFormat="1" x14ac:dyDescent="0.2">
      <c r="H1121" s="180"/>
      <c r="I1121" s="180"/>
      <c r="J1121" s="205"/>
      <c r="K1121" s="205"/>
      <c r="L1121" s="181"/>
      <c r="M1121" s="180"/>
      <c r="N1121" s="180"/>
      <c r="O1121" s="180"/>
    </row>
    <row r="1122" spans="8:15" s="179" customFormat="1" x14ac:dyDescent="0.2">
      <c r="H1122" s="180"/>
      <c r="I1122" s="180"/>
      <c r="J1122" s="205"/>
      <c r="K1122" s="205"/>
      <c r="L1122" s="181"/>
      <c r="M1122" s="180"/>
      <c r="N1122" s="180"/>
      <c r="O1122" s="180"/>
    </row>
    <row r="1123" spans="8:15" s="179" customFormat="1" x14ac:dyDescent="0.2">
      <c r="H1123" s="180"/>
      <c r="I1123" s="180"/>
      <c r="J1123" s="205"/>
      <c r="K1123" s="205"/>
      <c r="L1123" s="181"/>
      <c r="M1123" s="180"/>
      <c r="N1123" s="180"/>
      <c r="O1123" s="180"/>
    </row>
    <row r="1124" spans="8:15" s="179" customFormat="1" x14ac:dyDescent="0.2">
      <c r="H1124" s="180"/>
      <c r="I1124" s="180"/>
      <c r="J1124" s="205"/>
      <c r="K1124" s="205"/>
      <c r="L1124" s="181"/>
      <c r="M1124" s="180"/>
      <c r="N1124" s="180"/>
      <c r="O1124" s="180"/>
    </row>
    <row r="1125" spans="8:15" s="179" customFormat="1" x14ac:dyDescent="0.2">
      <c r="H1125" s="180"/>
      <c r="I1125" s="180"/>
      <c r="J1125" s="205"/>
      <c r="K1125" s="205"/>
      <c r="L1125" s="181"/>
      <c r="M1125" s="180"/>
      <c r="N1125" s="180"/>
      <c r="O1125" s="180"/>
    </row>
    <row r="1126" spans="8:15" s="179" customFormat="1" x14ac:dyDescent="0.2">
      <c r="H1126" s="180"/>
      <c r="I1126" s="180"/>
      <c r="J1126" s="205"/>
      <c r="K1126" s="205"/>
      <c r="L1126" s="181"/>
      <c r="M1126" s="180"/>
      <c r="N1126" s="180"/>
      <c r="O1126" s="180"/>
    </row>
    <row r="1127" spans="8:15" s="179" customFormat="1" x14ac:dyDescent="0.2">
      <c r="H1127" s="180"/>
      <c r="I1127" s="180"/>
      <c r="J1127" s="205"/>
      <c r="K1127" s="205"/>
      <c r="L1127" s="181"/>
      <c r="M1127" s="180"/>
      <c r="N1127" s="180"/>
      <c r="O1127" s="180"/>
    </row>
    <row r="1128" spans="8:15" s="179" customFormat="1" x14ac:dyDescent="0.2">
      <c r="H1128" s="180"/>
      <c r="I1128" s="180"/>
      <c r="J1128" s="205"/>
      <c r="K1128" s="205"/>
      <c r="L1128" s="181"/>
      <c r="M1128" s="180"/>
      <c r="N1128" s="180"/>
      <c r="O1128" s="180"/>
    </row>
    <row r="1129" spans="8:15" s="179" customFormat="1" x14ac:dyDescent="0.2">
      <c r="H1129" s="180"/>
      <c r="I1129" s="180"/>
      <c r="J1129" s="205"/>
      <c r="K1129" s="205"/>
      <c r="L1129" s="181"/>
      <c r="M1129" s="180"/>
      <c r="N1129" s="180"/>
      <c r="O1129" s="180"/>
    </row>
    <row r="1130" spans="8:15" s="179" customFormat="1" x14ac:dyDescent="0.2">
      <c r="H1130" s="180"/>
      <c r="I1130" s="180"/>
      <c r="J1130" s="205"/>
      <c r="K1130" s="205"/>
      <c r="L1130" s="181"/>
      <c r="M1130" s="180"/>
      <c r="N1130" s="180"/>
      <c r="O1130" s="180"/>
    </row>
    <row r="1131" spans="8:15" s="179" customFormat="1" x14ac:dyDescent="0.2">
      <c r="H1131" s="180"/>
      <c r="I1131" s="180"/>
      <c r="J1131" s="205"/>
      <c r="K1131" s="205"/>
      <c r="L1131" s="181"/>
      <c r="M1131" s="180"/>
      <c r="N1131" s="180"/>
      <c r="O1131" s="180"/>
    </row>
    <row r="1132" spans="8:15" s="179" customFormat="1" x14ac:dyDescent="0.2">
      <c r="H1132" s="180"/>
      <c r="I1132" s="180"/>
      <c r="J1132" s="205"/>
      <c r="K1132" s="205"/>
      <c r="L1132" s="181"/>
      <c r="M1132" s="180"/>
      <c r="N1132" s="180"/>
      <c r="O1132" s="180"/>
    </row>
    <row r="1133" spans="8:15" s="179" customFormat="1" x14ac:dyDescent="0.2">
      <c r="H1133" s="180"/>
      <c r="I1133" s="180"/>
      <c r="J1133" s="205"/>
      <c r="K1133" s="205"/>
      <c r="L1133" s="181"/>
      <c r="M1133" s="180"/>
      <c r="N1133" s="180"/>
      <c r="O1133" s="180"/>
    </row>
    <row r="1134" spans="8:15" s="179" customFormat="1" x14ac:dyDescent="0.2">
      <c r="H1134" s="180"/>
      <c r="I1134" s="180"/>
      <c r="J1134" s="205"/>
      <c r="K1134" s="205"/>
      <c r="L1134" s="181"/>
      <c r="M1134" s="180"/>
      <c r="N1134" s="180"/>
      <c r="O1134" s="180"/>
    </row>
    <row r="1135" spans="8:15" s="179" customFormat="1" x14ac:dyDescent="0.2">
      <c r="H1135" s="180"/>
      <c r="I1135" s="180"/>
      <c r="J1135" s="205"/>
      <c r="K1135" s="205"/>
      <c r="L1135" s="181"/>
      <c r="M1135" s="180"/>
      <c r="N1135" s="180"/>
      <c r="O1135" s="180"/>
    </row>
    <row r="1136" spans="8:15" s="179" customFormat="1" x14ac:dyDescent="0.2">
      <c r="H1136" s="180"/>
      <c r="I1136" s="180"/>
      <c r="J1136" s="205"/>
      <c r="K1136" s="205"/>
      <c r="L1136" s="181"/>
      <c r="M1136" s="180"/>
      <c r="N1136" s="180"/>
      <c r="O1136" s="180"/>
    </row>
    <row r="1137" spans="8:15" s="179" customFormat="1" x14ac:dyDescent="0.2">
      <c r="H1137" s="180"/>
      <c r="I1137" s="180"/>
      <c r="J1137" s="205"/>
      <c r="K1137" s="205"/>
      <c r="L1137" s="181"/>
      <c r="M1137" s="180"/>
      <c r="N1137" s="180"/>
      <c r="O1137" s="180"/>
    </row>
    <row r="1138" spans="8:15" s="179" customFormat="1" x14ac:dyDescent="0.2">
      <c r="H1138" s="180"/>
      <c r="I1138" s="180"/>
      <c r="J1138" s="205"/>
      <c r="K1138" s="205"/>
      <c r="L1138" s="181"/>
      <c r="M1138" s="180"/>
      <c r="N1138" s="180"/>
      <c r="O1138" s="180"/>
    </row>
    <row r="1139" spans="8:15" s="179" customFormat="1" x14ac:dyDescent="0.2">
      <c r="H1139" s="180"/>
      <c r="I1139" s="180"/>
      <c r="J1139" s="205"/>
      <c r="K1139" s="205"/>
      <c r="L1139" s="181"/>
      <c r="M1139" s="180"/>
      <c r="N1139" s="180"/>
      <c r="O1139" s="180"/>
    </row>
    <row r="1140" spans="8:15" s="179" customFormat="1" x14ac:dyDescent="0.2">
      <c r="H1140" s="180"/>
      <c r="I1140" s="180"/>
      <c r="J1140" s="205"/>
      <c r="K1140" s="205"/>
      <c r="L1140" s="181"/>
      <c r="M1140" s="180"/>
      <c r="N1140" s="180"/>
      <c r="O1140" s="180"/>
    </row>
    <row r="1141" spans="8:15" s="179" customFormat="1" x14ac:dyDescent="0.2">
      <c r="H1141" s="180"/>
      <c r="I1141" s="180"/>
      <c r="J1141" s="205"/>
      <c r="K1141" s="205"/>
      <c r="L1141" s="181"/>
      <c r="M1141" s="180"/>
      <c r="N1141" s="180"/>
      <c r="O1141" s="180"/>
    </row>
    <row r="1142" spans="8:15" s="179" customFormat="1" x14ac:dyDescent="0.2">
      <c r="H1142" s="180"/>
      <c r="I1142" s="180"/>
      <c r="J1142" s="205"/>
      <c r="K1142" s="205"/>
      <c r="L1142" s="181"/>
      <c r="M1142" s="180"/>
      <c r="N1142" s="180"/>
      <c r="O1142" s="180"/>
    </row>
    <row r="1143" spans="8:15" s="179" customFormat="1" x14ac:dyDescent="0.2">
      <c r="H1143" s="180"/>
      <c r="I1143" s="180"/>
      <c r="J1143" s="205"/>
      <c r="K1143" s="205"/>
      <c r="L1143" s="181"/>
      <c r="M1143" s="180"/>
      <c r="N1143" s="180"/>
      <c r="O1143" s="180"/>
    </row>
    <row r="1144" spans="8:15" s="179" customFormat="1" x14ac:dyDescent="0.2">
      <c r="H1144" s="180"/>
      <c r="I1144" s="180"/>
      <c r="J1144" s="205"/>
      <c r="K1144" s="205"/>
      <c r="L1144" s="181"/>
      <c r="M1144" s="180"/>
      <c r="N1144" s="180"/>
      <c r="O1144" s="180"/>
    </row>
    <row r="1145" spans="8:15" s="179" customFormat="1" x14ac:dyDescent="0.2">
      <c r="H1145" s="180"/>
      <c r="I1145" s="180"/>
      <c r="J1145" s="205"/>
      <c r="K1145" s="205"/>
      <c r="L1145" s="181"/>
      <c r="M1145" s="180"/>
      <c r="N1145" s="180"/>
      <c r="O1145" s="180"/>
    </row>
    <row r="1146" spans="8:15" s="179" customFormat="1" x14ac:dyDescent="0.2">
      <c r="H1146" s="180"/>
      <c r="I1146" s="180"/>
      <c r="J1146" s="205"/>
      <c r="K1146" s="205"/>
      <c r="L1146" s="181"/>
      <c r="M1146" s="180"/>
      <c r="N1146" s="180"/>
      <c r="O1146" s="180"/>
    </row>
    <row r="1147" spans="8:15" s="179" customFormat="1" x14ac:dyDescent="0.2">
      <c r="H1147" s="180"/>
      <c r="I1147" s="180"/>
      <c r="J1147" s="205"/>
      <c r="K1147" s="205"/>
      <c r="L1147" s="181"/>
      <c r="M1147" s="180"/>
      <c r="N1147" s="180"/>
      <c r="O1147" s="180"/>
    </row>
    <row r="1148" spans="8:15" s="179" customFormat="1" x14ac:dyDescent="0.2">
      <c r="H1148" s="180"/>
      <c r="I1148" s="180"/>
      <c r="J1148" s="205"/>
      <c r="K1148" s="205"/>
      <c r="L1148" s="181"/>
      <c r="M1148" s="180"/>
      <c r="N1148" s="180"/>
      <c r="O1148" s="180"/>
    </row>
    <row r="1149" spans="8:15" s="179" customFormat="1" x14ac:dyDescent="0.2">
      <c r="H1149" s="180"/>
      <c r="I1149" s="180"/>
      <c r="J1149" s="205"/>
      <c r="K1149" s="205"/>
      <c r="L1149" s="181"/>
      <c r="M1149" s="180"/>
      <c r="N1149" s="180"/>
      <c r="O1149" s="180"/>
    </row>
    <row r="1150" spans="8:15" s="179" customFormat="1" x14ac:dyDescent="0.2">
      <c r="H1150" s="180"/>
      <c r="I1150" s="180"/>
      <c r="J1150" s="205"/>
      <c r="K1150" s="205"/>
      <c r="L1150" s="181"/>
      <c r="M1150" s="180"/>
      <c r="N1150" s="180"/>
      <c r="O1150" s="180"/>
    </row>
    <row r="1151" spans="8:15" s="179" customFormat="1" x14ac:dyDescent="0.2">
      <c r="H1151" s="180"/>
      <c r="I1151" s="180"/>
      <c r="J1151" s="205"/>
      <c r="K1151" s="205"/>
      <c r="L1151" s="181"/>
      <c r="M1151" s="180"/>
      <c r="N1151" s="180"/>
      <c r="O1151" s="180"/>
    </row>
    <row r="1152" spans="8:15" s="179" customFormat="1" x14ac:dyDescent="0.2">
      <c r="H1152" s="180"/>
      <c r="I1152" s="180"/>
      <c r="J1152" s="205"/>
      <c r="K1152" s="205"/>
      <c r="L1152" s="181"/>
      <c r="M1152" s="180"/>
      <c r="N1152" s="180"/>
      <c r="O1152" s="180"/>
    </row>
    <row r="1153" spans="8:15" s="179" customFormat="1" x14ac:dyDescent="0.2">
      <c r="H1153" s="180"/>
      <c r="I1153" s="180"/>
      <c r="J1153" s="205"/>
      <c r="K1153" s="205"/>
      <c r="L1153" s="181"/>
      <c r="M1153" s="180"/>
      <c r="N1153" s="180"/>
      <c r="O1153" s="180"/>
    </row>
    <row r="1154" spans="8:15" s="179" customFormat="1" x14ac:dyDescent="0.2">
      <c r="H1154" s="180"/>
      <c r="I1154" s="180"/>
      <c r="J1154" s="205"/>
      <c r="K1154" s="205"/>
      <c r="L1154" s="181"/>
      <c r="M1154" s="180"/>
      <c r="N1154" s="180"/>
      <c r="O1154" s="180"/>
    </row>
    <row r="1155" spans="8:15" s="179" customFormat="1" x14ac:dyDescent="0.2">
      <c r="H1155" s="180"/>
      <c r="I1155" s="180"/>
      <c r="J1155" s="205"/>
      <c r="K1155" s="205"/>
      <c r="L1155" s="181"/>
      <c r="M1155" s="180"/>
      <c r="N1155" s="180"/>
      <c r="O1155" s="180"/>
    </row>
    <row r="1156" spans="8:15" s="179" customFormat="1" x14ac:dyDescent="0.2">
      <c r="H1156" s="180"/>
      <c r="I1156" s="180"/>
      <c r="J1156" s="205"/>
      <c r="K1156" s="205"/>
      <c r="L1156" s="181"/>
      <c r="M1156" s="180"/>
      <c r="N1156" s="180"/>
      <c r="O1156" s="180"/>
    </row>
    <row r="1157" spans="8:15" s="179" customFormat="1" x14ac:dyDescent="0.2">
      <c r="H1157" s="180"/>
      <c r="I1157" s="180"/>
      <c r="J1157" s="205"/>
      <c r="K1157" s="205"/>
      <c r="L1157" s="181"/>
      <c r="M1157" s="180"/>
      <c r="N1157" s="180"/>
      <c r="O1157" s="180"/>
    </row>
    <row r="1158" spans="8:15" s="179" customFormat="1" x14ac:dyDescent="0.2">
      <c r="H1158" s="180"/>
      <c r="I1158" s="180"/>
      <c r="J1158" s="205"/>
      <c r="K1158" s="205"/>
      <c r="L1158" s="181"/>
      <c r="M1158" s="180"/>
      <c r="N1158" s="180"/>
      <c r="O1158" s="180"/>
    </row>
    <row r="1159" spans="8:15" s="179" customFormat="1" x14ac:dyDescent="0.2">
      <c r="H1159" s="180"/>
      <c r="I1159" s="180"/>
      <c r="J1159" s="205"/>
      <c r="K1159" s="205"/>
      <c r="L1159" s="181"/>
      <c r="M1159" s="180"/>
      <c r="N1159" s="180"/>
      <c r="O1159" s="180"/>
    </row>
    <row r="1160" spans="8:15" s="179" customFormat="1" x14ac:dyDescent="0.2">
      <c r="H1160" s="180"/>
      <c r="I1160" s="180"/>
      <c r="J1160" s="205"/>
      <c r="K1160" s="205"/>
      <c r="L1160" s="181"/>
      <c r="M1160" s="180"/>
      <c r="N1160" s="180"/>
      <c r="O1160" s="180"/>
    </row>
    <row r="1161" spans="8:15" s="179" customFormat="1" x14ac:dyDescent="0.2">
      <c r="H1161" s="180"/>
      <c r="I1161" s="180"/>
      <c r="J1161" s="205"/>
      <c r="K1161" s="205"/>
      <c r="L1161" s="181"/>
      <c r="M1161" s="180"/>
      <c r="N1161" s="180"/>
      <c r="O1161" s="180"/>
    </row>
    <row r="1162" spans="8:15" s="179" customFormat="1" x14ac:dyDescent="0.2">
      <c r="H1162" s="180"/>
      <c r="I1162" s="180"/>
      <c r="J1162" s="205"/>
      <c r="K1162" s="205"/>
      <c r="L1162" s="181"/>
      <c r="M1162" s="180"/>
      <c r="N1162" s="180"/>
      <c r="O1162" s="180"/>
    </row>
    <row r="1163" spans="8:15" s="179" customFormat="1" x14ac:dyDescent="0.2">
      <c r="H1163" s="180"/>
      <c r="I1163" s="180"/>
      <c r="J1163" s="205"/>
      <c r="K1163" s="205"/>
      <c r="L1163" s="181"/>
      <c r="M1163" s="180"/>
      <c r="N1163" s="180"/>
      <c r="O1163" s="180"/>
    </row>
    <row r="1164" spans="8:15" s="179" customFormat="1" x14ac:dyDescent="0.2">
      <c r="H1164" s="180"/>
      <c r="I1164" s="180"/>
      <c r="J1164" s="205"/>
      <c r="K1164" s="205"/>
      <c r="L1164" s="181"/>
      <c r="M1164" s="180"/>
      <c r="N1164" s="180"/>
      <c r="O1164" s="180"/>
    </row>
    <row r="1165" spans="8:15" s="179" customFormat="1" x14ac:dyDescent="0.2">
      <c r="H1165" s="180"/>
      <c r="I1165" s="180"/>
      <c r="J1165" s="205"/>
      <c r="K1165" s="205"/>
      <c r="L1165" s="181"/>
      <c r="M1165" s="180"/>
      <c r="N1165" s="180"/>
      <c r="O1165" s="180"/>
    </row>
    <row r="1166" spans="8:15" s="179" customFormat="1" x14ac:dyDescent="0.2">
      <c r="H1166" s="180"/>
      <c r="I1166" s="180"/>
      <c r="J1166" s="205"/>
      <c r="K1166" s="205"/>
      <c r="L1166" s="181"/>
      <c r="M1166" s="180"/>
      <c r="N1166" s="180"/>
      <c r="O1166" s="180"/>
    </row>
    <row r="1167" spans="8:15" s="179" customFormat="1" x14ac:dyDescent="0.2">
      <c r="H1167" s="180"/>
      <c r="I1167" s="180"/>
      <c r="J1167" s="205"/>
      <c r="K1167" s="205"/>
      <c r="L1167" s="181"/>
      <c r="M1167" s="180"/>
      <c r="N1167" s="180"/>
      <c r="O1167" s="180"/>
    </row>
    <row r="1168" spans="8:15" s="179" customFormat="1" x14ac:dyDescent="0.2">
      <c r="H1168" s="180"/>
      <c r="I1168" s="180"/>
      <c r="J1168" s="205"/>
      <c r="K1168" s="205"/>
      <c r="L1168" s="181"/>
      <c r="M1168" s="180"/>
      <c r="N1168" s="180"/>
      <c r="O1168" s="180"/>
    </row>
    <row r="1169" spans="8:15" s="179" customFormat="1" x14ac:dyDescent="0.2">
      <c r="H1169" s="180"/>
      <c r="I1169" s="180"/>
      <c r="J1169" s="205"/>
      <c r="K1169" s="205"/>
      <c r="L1169" s="181"/>
      <c r="M1169" s="180"/>
      <c r="N1169" s="180"/>
      <c r="O1169" s="180"/>
    </row>
    <row r="1170" spans="8:15" s="179" customFormat="1" x14ac:dyDescent="0.2">
      <c r="H1170" s="180"/>
      <c r="I1170" s="180"/>
      <c r="J1170" s="205"/>
      <c r="K1170" s="205"/>
      <c r="L1170" s="181"/>
      <c r="M1170" s="180"/>
      <c r="N1170" s="180"/>
      <c r="O1170" s="180"/>
    </row>
    <row r="1171" spans="8:15" s="179" customFormat="1" x14ac:dyDescent="0.2">
      <c r="H1171" s="180"/>
      <c r="I1171" s="180"/>
      <c r="J1171" s="205"/>
      <c r="K1171" s="205"/>
      <c r="L1171" s="181"/>
      <c r="M1171" s="180"/>
      <c r="N1171" s="180"/>
      <c r="O1171" s="180"/>
    </row>
    <row r="1172" spans="8:15" s="179" customFormat="1" x14ac:dyDescent="0.2">
      <c r="H1172" s="180"/>
      <c r="I1172" s="180"/>
      <c r="J1172" s="205"/>
      <c r="K1172" s="205"/>
      <c r="L1172" s="181"/>
      <c r="M1172" s="180"/>
      <c r="N1172" s="180"/>
      <c r="O1172" s="180"/>
    </row>
    <row r="1173" spans="8:15" s="179" customFormat="1" x14ac:dyDescent="0.2">
      <c r="H1173" s="180"/>
      <c r="I1173" s="180"/>
      <c r="J1173" s="205"/>
      <c r="K1173" s="205"/>
      <c r="L1173" s="181"/>
      <c r="M1173" s="180"/>
      <c r="N1173" s="180"/>
      <c r="O1173" s="180"/>
    </row>
    <row r="1174" spans="8:15" s="179" customFormat="1" x14ac:dyDescent="0.2">
      <c r="H1174" s="180"/>
      <c r="I1174" s="180"/>
      <c r="J1174" s="205"/>
      <c r="K1174" s="205"/>
      <c r="L1174" s="181"/>
      <c r="M1174" s="180"/>
      <c r="N1174" s="180"/>
      <c r="O1174" s="180"/>
    </row>
    <row r="1175" spans="8:15" s="179" customFormat="1" x14ac:dyDescent="0.2">
      <c r="H1175" s="180"/>
      <c r="I1175" s="180"/>
      <c r="J1175" s="205"/>
      <c r="K1175" s="205"/>
      <c r="L1175" s="181"/>
      <c r="M1175" s="180"/>
      <c r="N1175" s="180"/>
      <c r="O1175" s="180"/>
    </row>
    <row r="1176" spans="8:15" s="179" customFormat="1" x14ac:dyDescent="0.2">
      <c r="H1176" s="180"/>
      <c r="I1176" s="180"/>
      <c r="J1176" s="205"/>
      <c r="K1176" s="205"/>
      <c r="L1176" s="181"/>
      <c r="M1176" s="180"/>
      <c r="N1176" s="180"/>
      <c r="O1176" s="180"/>
    </row>
    <row r="1177" spans="8:15" s="179" customFormat="1" x14ac:dyDescent="0.2">
      <c r="H1177" s="180"/>
      <c r="I1177" s="180"/>
      <c r="J1177" s="205"/>
      <c r="K1177" s="205"/>
      <c r="L1177" s="181"/>
      <c r="M1177" s="180"/>
      <c r="N1177" s="180"/>
      <c r="O1177" s="180"/>
    </row>
    <row r="1178" spans="8:15" s="179" customFormat="1" x14ac:dyDescent="0.2">
      <c r="H1178" s="180"/>
      <c r="I1178" s="180"/>
      <c r="J1178" s="205"/>
      <c r="K1178" s="205"/>
      <c r="L1178" s="181"/>
      <c r="M1178" s="180"/>
      <c r="N1178" s="180"/>
      <c r="O1178" s="180"/>
    </row>
    <row r="1179" spans="8:15" s="179" customFormat="1" x14ac:dyDescent="0.2">
      <c r="H1179" s="180"/>
      <c r="I1179" s="180"/>
      <c r="J1179" s="205"/>
      <c r="K1179" s="205"/>
      <c r="L1179" s="181"/>
      <c r="M1179" s="180"/>
      <c r="N1179" s="180"/>
      <c r="O1179" s="180"/>
    </row>
    <row r="1180" spans="8:15" s="179" customFormat="1" x14ac:dyDescent="0.2">
      <c r="H1180" s="180"/>
      <c r="I1180" s="180"/>
      <c r="J1180" s="205"/>
      <c r="K1180" s="205"/>
      <c r="L1180" s="181"/>
      <c r="M1180" s="180"/>
      <c r="N1180" s="180"/>
      <c r="O1180" s="180"/>
    </row>
    <row r="1181" spans="8:15" s="179" customFormat="1" x14ac:dyDescent="0.2">
      <c r="H1181" s="180"/>
      <c r="I1181" s="180"/>
      <c r="J1181" s="205"/>
      <c r="K1181" s="205"/>
      <c r="L1181" s="181"/>
      <c r="M1181" s="180"/>
      <c r="N1181" s="180"/>
      <c r="O1181" s="180"/>
    </row>
    <row r="1182" spans="8:15" s="179" customFormat="1" x14ac:dyDescent="0.2">
      <c r="H1182" s="180"/>
      <c r="I1182" s="180"/>
      <c r="J1182" s="205"/>
      <c r="K1182" s="205"/>
      <c r="L1182" s="181"/>
      <c r="M1182" s="180"/>
      <c r="N1182" s="180"/>
      <c r="O1182" s="180"/>
    </row>
    <row r="1183" spans="8:15" s="179" customFormat="1" x14ac:dyDescent="0.2">
      <c r="H1183" s="180"/>
      <c r="I1183" s="180"/>
      <c r="J1183" s="205"/>
      <c r="K1183" s="205"/>
      <c r="L1183" s="181"/>
      <c r="M1183" s="180"/>
      <c r="N1183" s="180"/>
      <c r="O1183" s="180"/>
    </row>
    <row r="1184" spans="8:15" s="179" customFormat="1" x14ac:dyDescent="0.2">
      <c r="H1184" s="180"/>
      <c r="I1184" s="180"/>
      <c r="J1184" s="205"/>
      <c r="K1184" s="205"/>
      <c r="L1184" s="181"/>
      <c r="M1184" s="180"/>
      <c r="N1184" s="180"/>
      <c r="O1184" s="180"/>
    </row>
    <row r="1185" spans="8:15" s="179" customFormat="1" x14ac:dyDescent="0.2">
      <c r="H1185" s="180"/>
      <c r="I1185" s="180"/>
      <c r="J1185" s="205"/>
      <c r="K1185" s="205"/>
      <c r="L1185" s="181"/>
      <c r="M1185" s="180"/>
      <c r="N1185" s="180"/>
      <c r="O1185" s="180"/>
    </row>
    <row r="1186" spans="8:15" s="179" customFormat="1" x14ac:dyDescent="0.2">
      <c r="H1186" s="180"/>
      <c r="I1186" s="180"/>
      <c r="J1186" s="205"/>
      <c r="K1186" s="205"/>
      <c r="L1186" s="181"/>
      <c r="M1186" s="180"/>
      <c r="N1186" s="180"/>
      <c r="O1186" s="180"/>
    </row>
    <row r="1187" spans="8:15" s="179" customFormat="1" x14ac:dyDescent="0.2">
      <c r="H1187" s="180"/>
      <c r="I1187" s="180"/>
      <c r="J1187" s="205"/>
      <c r="K1187" s="205"/>
      <c r="L1187" s="181"/>
      <c r="M1187" s="180"/>
      <c r="N1187" s="180"/>
      <c r="O1187" s="180"/>
    </row>
    <row r="1188" spans="8:15" s="179" customFormat="1" x14ac:dyDescent="0.2">
      <c r="H1188" s="180"/>
      <c r="I1188" s="180"/>
      <c r="J1188" s="205"/>
      <c r="K1188" s="205"/>
      <c r="L1188" s="181"/>
      <c r="M1188" s="180"/>
      <c r="N1188" s="180"/>
      <c r="O1188" s="180"/>
    </row>
    <row r="1189" spans="8:15" s="179" customFormat="1" x14ac:dyDescent="0.2">
      <c r="H1189" s="180"/>
      <c r="I1189" s="180"/>
      <c r="J1189" s="205"/>
      <c r="K1189" s="205"/>
      <c r="L1189" s="181"/>
      <c r="M1189" s="180"/>
      <c r="N1189" s="180"/>
      <c r="O1189" s="180"/>
    </row>
    <row r="1190" spans="8:15" s="179" customFormat="1" x14ac:dyDescent="0.2">
      <c r="H1190" s="180"/>
      <c r="I1190" s="180"/>
      <c r="J1190" s="205"/>
      <c r="K1190" s="205"/>
      <c r="L1190" s="181"/>
      <c r="M1190" s="180"/>
      <c r="N1190" s="180"/>
      <c r="O1190" s="180"/>
    </row>
    <row r="1191" spans="8:15" s="179" customFormat="1" x14ac:dyDescent="0.2">
      <c r="H1191" s="180"/>
      <c r="I1191" s="180"/>
      <c r="J1191" s="205"/>
      <c r="K1191" s="205"/>
      <c r="L1191" s="181"/>
      <c r="M1191" s="180"/>
      <c r="N1191" s="180"/>
      <c r="O1191" s="180"/>
    </row>
    <row r="1192" spans="8:15" s="179" customFormat="1" x14ac:dyDescent="0.2">
      <c r="H1192" s="180"/>
      <c r="I1192" s="180"/>
      <c r="J1192" s="205"/>
      <c r="K1192" s="205"/>
      <c r="L1192" s="181"/>
      <c r="M1192" s="180"/>
      <c r="N1192" s="180"/>
      <c r="O1192" s="180"/>
    </row>
    <row r="1193" spans="8:15" s="179" customFormat="1" x14ac:dyDescent="0.2">
      <c r="H1193" s="180"/>
      <c r="I1193" s="180"/>
      <c r="J1193" s="205"/>
      <c r="K1193" s="205"/>
      <c r="L1193" s="181"/>
      <c r="M1193" s="180"/>
      <c r="N1193" s="180"/>
      <c r="O1193" s="180"/>
    </row>
    <row r="1194" spans="8:15" s="179" customFormat="1" x14ac:dyDescent="0.2">
      <c r="H1194" s="180"/>
      <c r="I1194" s="180"/>
      <c r="J1194" s="205"/>
      <c r="K1194" s="205"/>
      <c r="L1194" s="181"/>
      <c r="M1194" s="180"/>
      <c r="N1194" s="180"/>
      <c r="O1194" s="180"/>
    </row>
    <row r="1195" spans="8:15" s="179" customFormat="1" x14ac:dyDescent="0.2">
      <c r="H1195" s="180"/>
      <c r="I1195" s="180"/>
      <c r="J1195" s="205"/>
      <c r="K1195" s="205"/>
      <c r="L1195" s="181"/>
      <c r="M1195" s="180"/>
      <c r="N1195" s="180"/>
      <c r="O1195" s="180"/>
    </row>
    <row r="1196" spans="8:15" s="179" customFormat="1" x14ac:dyDescent="0.2">
      <c r="H1196" s="180"/>
      <c r="I1196" s="180"/>
      <c r="J1196" s="205"/>
      <c r="K1196" s="205"/>
      <c r="L1196" s="181"/>
      <c r="M1196" s="180"/>
      <c r="N1196" s="180"/>
      <c r="O1196" s="180"/>
    </row>
    <row r="1197" spans="8:15" s="179" customFormat="1" x14ac:dyDescent="0.2">
      <c r="H1197" s="180"/>
      <c r="I1197" s="180"/>
      <c r="J1197" s="205"/>
      <c r="K1197" s="205"/>
      <c r="L1197" s="181"/>
      <c r="M1197" s="180"/>
      <c r="N1197" s="180"/>
      <c r="O1197" s="180"/>
    </row>
    <row r="1198" spans="8:15" s="179" customFormat="1" x14ac:dyDescent="0.2">
      <c r="H1198" s="180"/>
      <c r="I1198" s="180"/>
      <c r="J1198" s="205"/>
      <c r="K1198" s="205"/>
      <c r="L1198" s="181"/>
      <c r="M1198" s="180"/>
      <c r="N1198" s="180"/>
      <c r="O1198" s="180"/>
    </row>
    <row r="1199" spans="8:15" s="179" customFormat="1" x14ac:dyDescent="0.2">
      <c r="H1199" s="180"/>
      <c r="I1199" s="180"/>
      <c r="J1199" s="205"/>
      <c r="K1199" s="205"/>
      <c r="L1199" s="181"/>
      <c r="M1199" s="180"/>
      <c r="N1199" s="180"/>
      <c r="O1199" s="180"/>
    </row>
    <row r="1200" spans="8:15" s="179" customFormat="1" x14ac:dyDescent="0.2">
      <c r="H1200" s="180"/>
      <c r="I1200" s="180"/>
      <c r="J1200" s="205"/>
      <c r="K1200" s="205"/>
      <c r="L1200" s="181"/>
      <c r="M1200" s="180"/>
      <c r="N1200" s="180"/>
      <c r="O1200" s="180"/>
    </row>
    <row r="1201" spans="8:15" s="179" customFormat="1" x14ac:dyDescent="0.2">
      <c r="H1201" s="180"/>
      <c r="I1201" s="180"/>
      <c r="J1201" s="205"/>
      <c r="K1201" s="205"/>
      <c r="L1201" s="181"/>
      <c r="M1201" s="180"/>
      <c r="N1201" s="180"/>
      <c r="O1201" s="180"/>
    </row>
    <row r="1202" spans="8:15" s="179" customFormat="1" x14ac:dyDescent="0.2">
      <c r="H1202" s="180"/>
      <c r="I1202" s="180"/>
      <c r="J1202" s="205"/>
      <c r="K1202" s="205"/>
      <c r="L1202" s="181"/>
      <c r="M1202" s="180"/>
      <c r="N1202" s="180"/>
      <c r="O1202" s="180"/>
    </row>
    <row r="1203" spans="8:15" s="179" customFormat="1" x14ac:dyDescent="0.2">
      <c r="H1203" s="180"/>
      <c r="I1203" s="180"/>
      <c r="J1203" s="205"/>
      <c r="K1203" s="205"/>
      <c r="L1203" s="181"/>
      <c r="M1203" s="180"/>
      <c r="N1203" s="180"/>
      <c r="O1203" s="180"/>
    </row>
    <row r="1204" spans="8:15" s="179" customFormat="1" x14ac:dyDescent="0.2">
      <c r="H1204" s="180"/>
      <c r="I1204" s="180"/>
      <c r="J1204" s="205"/>
      <c r="K1204" s="205"/>
      <c r="L1204" s="181"/>
      <c r="M1204" s="180"/>
      <c r="N1204" s="180"/>
      <c r="O1204" s="180"/>
    </row>
    <row r="1205" spans="8:15" s="179" customFormat="1" x14ac:dyDescent="0.2">
      <c r="H1205" s="180"/>
      <c r="I1205" s="180"/>
      <c r="J1205" s="205"/>
      <c r="K1205" s="205"/>
      <c r="L1205" s="181"/>
      <c r="M1205" s="180"/>
      <c r="N1205" s="180"/>
      <c r="O1205" s="180"/>
    </row>
    <row r="1206" spans="8:15" s="179" customFormat="1" x14ac:dyDescent="0.2">
      <c r="H1206" s="180"/>
      <c r="I1206" s="180"/>
      <c r="J1206" s="205"/>
      <c r="K1206" s="205"/>
      <c r="L1206" s="181"/>
      <c r="M1206" s="180"/>
      <c r="N1206" s="180"/>
      <c r="O1206" s="180"/>
    </row>
    <row r="1207" spans="8:15" s="179" customFormat="1" x14ac:dyDescent="0.2">
      <c r="H1207" s="180"/>
      <c r="I1207" s="180"/>
      <c r="J1207" s="205"/>
      <c r="K1207" s="205"/>
      <c r="L1207" s="181"/>
      <c r="M1207" s="180"/>
      <c r="N1207" s="180"/>
      <c r="O1207" s="180"/>
    </row>
    <row r="1208" spans="8:15" s="179" customFormat="1" x14ac:dyDescent="0.2">
      <c r="H1208" s="180"/>
      <c r="I1208" s="180"/>
      <c r="J1208" s="205"/>
      <c r="K1208" s="205"/>
      <c r="L1208" s="181"/>
      <c r="M1208" s="180"/>
      <c r="N1208" s="180"/>
      <c r="O1208" s="180"/>
    </row>
    <row r="1209" spans="8:15" s="179" customFormat="1" x14ac:dyDescent="0.2">
      <c r="H1209" s="180"/>
      <c r="I1209" s="180"/>
      <c r="J1209" s="205"/>
      <c r="K1209" s="205"/>
      <c r="L1209" s="181"/>
      <c r="M1209" s="180"/>
      <c r="N1209" s="180"/>
      <c r="O1209" s="180"/>
    </row>
    <row r="1210" spans="8:15" s="179" customFormat="1" x14ac:dyDescent="0.2">
      <c r="H1210" s="180"/>
      <c r="I1210" s="180"/>
      <c r="J1210" s="205"/>
      <c r="K1210" s="205"/>
      <c r="L1210" s="181"/>
      <c r="M1210" s="180"/>
      <c r="N1210" s="180"/>
      <c r="O1210" s="180"/>
    </row>
    <row r="1211" spans="8:15" s="179" customFormat="1" x14ac:dyDescent="0.2">
      <c r="H1211" s="180"/>
      <c r="I1211" s="180"/>
      <c r="J1211" s="205"/>
      <c r="K1211" s="205"/>
      <c r="L1211" s="181"/>
      <c r="M1211" s="180"/>
      <c r="N1211" s="180"/>
      <c r="O1211" s="180"/>
    </row>
    <row r="1212" spans="8:15" s="179" customFormat="1" x14ac:dyDescent="0.2">
      <c r="H1212" s="180"/>
      <c r="I1212" s="180"/>
      <c r="J1212" s="205"/>
      <c r="K1212" s="205"/>
      <c r="L1212" s="181"/>
      <c r="M1212" s="180"/>
      <c r="N1212" s="180"/>
      <c r="O1212" s="180"/>
    </row>
    <row r="1213" spans="8:15" s="179" customFormat="1" x14ac:dyDescent="0.2">
      <c r="H1213" s="180"/>
      <c r="I1213" s="180"/>
      <c r="J1213" s="205"/>
      <c r="K1213" s="205"/>
      <c r="L1213" s="181"/>
      <c r="M1213" s="180"/>
      <c r="N1213" s="180"/>
      <c r="O1213" s="180"/>
    </row>
    <row r="1214" spans="8:15" s="179" customFormat="1" x14ac:dyDescent="0.2">
      <c r="H1214" s="180"/>
      <c r="I1214" s="180"/>
      <c r="J1214" s="205"/>
      <c r="K1214" s="205"/>
      <c r="L1214" s="181"/>
      <c r="M1214" s="180"/>
      <c r="N1214" s="180"/>
      <c r="O1214" s="180"/>
    </row>
    <row r="1215" spans="8:15" s="179" customFormat="1" x14ac:dyDescent="0.2">
      <c r="H1215" s="180"/>
      <c r="I1215" s="180"/>
      <c r="J1215" s="205"/>
      <c r="K1215" s="205"/>
      <c r="L1215" s="181"/>
      <c r="M1215" s="180"/>
      <c r="N1215" s="180"/>
      <c r="O1215" s="180"/>
    </row>
    <row r="1216" spans="8:15" s="179" customFormat="1" x14ac:dyDescent="0.2">
      <c r="H1216" s="180"/>
      <c r="I1216" s="180"/>
      <c r="J1216" s="205"/>
      <c r="K1216" s="205"/>
      <c r="L1216" s="181"/>
      <c r="M1216" s="180"/>
      <c r="N1216" s="180"/>
      <c r="O1216" s="180"/>
    </row>
    <row r="1217" spans="8:15" s="179" customFormat="1" x14ac:dyDescent="0.2">
      <c r="H1217" s="180"/>
      <c r="I1217" s="180"/>
      <c r="J1217" s="205"/>
      <c r="K1217" s="205"/>
      <c r="L1217" s="181"/>
      <c r="M1217" s="180"/>
      <c r="N1217" s="180"/>
      <c r="O1217" s="180"/>
    </row>
    <row r="1218" spans="8:15" s="179" customFormat="1" x14ac:dyDescent="0.2">
      <c r="H1218" s="180"/>
      <c r="I1218" s="180"/>
      <c r="J1218" s="205"/>
      <c r="K1218" s="205"/>
      <c r="L1218" s="181"/>
      <c r="M1218" s="180"/>
      <c r="N1218" s="180"/>
      <c r="O1218" s="180"/>
    </row>
    <row r="1219" spans="8:15" s="179" customFormat="1" x14ac:dyDescent="0.2">
      <c r="H1219" s="180"/>
      <c r="I1219" s="180"/>
      <c r="J1219" s="205"/>
      <c r="K1219" s="205"/>
      <c r="L1219" s="181"/>
      <c r="M1219" s="180"/>
      <c r="N1219" s="180"/>
      <c r="O1219" s="180"/>
    </row>
    <row r="1220" spans="8:15" s="179" customFormat="1" x14ac:dyDescent="0.2">
      <c r="H1220" s="180"/>
      <c r="I1220" s="180"/>
      <c r="J1220" s="205"/>
      <c r="K1220" s="205"/>
      <c r="L1220" s="181"/>
      <c r="M1220" s="180"/>
      <c r="N1220" s="180"/>
      <c r="O1220" s="180"/>
    </row>
    <row r="1221" spans="8:15" s="179" customFormat="1" x14ac:dyDescent="0.2">
      <c r="H1221" s="180"/>
      <c r="I1221" s="180"/>
      <c r="J1221" s="205"/>
      <c r="K1221" s="205"/>
      <c r="L1221" s="181"/>
      <c r="M1221" s="180"/>
      <c r="N1221" s="180"/>
      <c r="O1221" s="180"/>
    </row>
    <row r="1222" spans="8:15" s="179" customFormat="1" x14ac:dyDescent="0.2">
      <c r="H1222" s="180"/>
      <c r="I1222" s="180"/>
      <c r="J1222" s="205"/>
      <c r="K1222" s="205"/>
      <c r="L1222" s="181"/>
      <c r="M1222" s="180"/>
      <c r="N1222" s="180"/>
      <c r="O1222" s="180"/>
    </row>
    <row r="1223" spans="8:15" s="179" customFormat="1" x14ac:dyDescent="0.2">
      <c r="H1223" s="180"/>
      <c r="I1223" s="180"/>
      <c r="J1223" s="205"/>
      <c r="K1223" s="205"/>
      <c r="L1223" s="181"/>
      <c r="M1223" s="180"/>
      <c r="N1223" s="180"/>
      <c r="O1223" s="180"/>
    </row>
    <row r="1224" spans="8:15" s="179" customFormat="1" x14ac:dyDescent="0.2">
      <c r="H1224" s="180"/>
      <c r="I1224" s="180"/>
      <c r="J1224" s="205"/>
      <c r="K1224" s="205"/>
      <c r="L1224" s="181"/>
      <c r="M1224" s="180"/>
      <c r="N1224" s="180"/>
      <c r="O1224" s="180"/>
    </row>
    <row r="1225" spans="8:15" s="179" customFormat="1" x14ac:dyDescent="0.2">
      <c r="H1225" s="180"/>
      <c r="I1225" s="180"/>
      <c r="J1225" s="205"/>
      <c r="K1225" s="205"/>
      <c r="L1225" s="181"/>
      <c r="M1225" s="180"/>
      <c r="N1225" s="180"/>
      <c r="O1225" s="180"/>
    </row>
    <row r="1226" spans="8:15" s="179" customFormat="1" x14ac:dyDescent="0.2">
      <c r="H1226" s="180"/>
      <c r="I1226" s="180"/>
      <c r="J1226" s="205"/>
      <c r="K1226" s="205"/>
      <c r="L1226" s="181"/>
      <c r="M1226" s="180"/>
      <c r="N1226" s="180"/>
      <c r="O1226" s="180"/>
    </row>
    <row r="1227" spans="8:15" s="179" customFormat="1" x14ac:dyDescent="0.2">
      <c r="H1227" s="180"/>
      <c r="I1227" s="180"/>
      <c r="J1227" s="205"/>
      <c r="K1227" s="205"/>
      <c r="L1227" s="181"/>
      <c r="M1227" s="180"/>
      <c r="N1227" s="180"/>
      <c r="O1227" s="180"/>
    </row>
    <row r="1228" spans="8:15" s="179" customFormat="1" x14ac:dyDescent="0.2">
      <c r="H1228" s="180"/>
      <c r="I1228" s="180"/>
      <c r="J1228" s="205"/>
      <c r="K1228" s="205"/>
      <c r="L1228" s="181"/>
      <c r="M1228" s="180"/>
      <c r="N1228" s="180"/>
      <c r="O1228" s="180"/>
    </row>
    <row r="1229" spans="8:15" s="179" customFormat="1" x14ac:dyDescent="0.2">
      <c r="H1229" s="180"/>
      <c r="I1229" s="180"/>
      <c r="J1229" s="205"/>
      <c r="K1229" s="205"/>
      <c r="L1229" s="181"/>
      <c r="M1229" s="180"/>
      <c r="N1229" s="180"/>
      <c r="O1229" s="180"/>
    </row>
    <row r="1230" spans="8:15" s="179" customFormat="1" x14ac:dyDescent="0.2">
      <c r="H1230" s="180"/>
      <c r="I1230" s="180"/>
      <c r="J1230" s="205"/>
      <c r="K1230" s="205"/>
      <c r="L1230" s="181"/>
      <c r="M1230" s="180"/>
      <c r="N1230" s="180"/>
      <c r="O1230" s="180"/>
    </row>
    <row r="1231" spans="8:15" s="179" customFormat="1" x14ac:dyDescent="0.2">
      <c r="H1231" s="180"/>
      <c r="I1231" s="180"/>
      <c r="J1231" s="205"/>
      <c r="K1231" s="205"/>
      <c r="L1231" s="181"/>
      <c r="M1231" s="180"/>
      <c r="N1231" s="180"/>
      <c r="O1231" s="180"/>
    </row>
    <row r="1232" spans="8:15" s="179" customFormat="1" x14ac:dyDescent="0.2">
      <c r="H1232" s="180"/>
      <c r="I1232" s="180"/>
      <c r="J1232" s="205"/>
      <c r="K1232" s="205"/>
      <c r="L1232" s="181"/>
      <c r="M1232" s="180"/>
      <c r="N1232" s="180"/>
      <c r="O1232" s="180"/>
    </row>
    <row r="1233" spans="8:15" s="179" customFormat="1" x14ac:dyDescent="0.2">
      <c r="H1233" s="180"/>
      <c r="I1233" s="180"/>
      <c r="J1233" s="205"/>
      <c r="K1233" s="205"/>
      <c r="L1233" s="181"/>
      <c r="M1233" s="180"/>
      <c r="N1233" s="180"/>
      <c r="O1233" s="180"/>
    </row>
    <row r="1234" spans="8:15" s="179" customFormat="1" x14ac:dyDescent="0.2">
      <c r="H1234" s="180"/>
      <c r="I1234" s="180"/>
      <c r="J1234" s="205"/>
      <c r="K1234" s="205"/>
      <c r="L1234" s="181"/>
      <c r="M1234" s="180"/>
      <c r="N1234" s="180"/>
      <c r="O1234" s="180"/>
    </row>
    <row r="1235" spans="8:15" s="179" customFormat="1" x14ac:dyDescent="0.2">
      <c r="H1235" s="180"/>
      <c r="I1235" s="180"/>
      <c r="J1235" s="205"/>
      <c r="K1235" s="205"/>
      <c r="L1235" s="181"/>
      <c r="M1235" s="180"/>
      <c r="N1235" s="180"/>
      <c r="O1235" s="180"/>
    </row>
    <row r="1236" spans="8:15" s="179" customFormat="1" x14ac:dyDescent="0.2">
      <c r="H1236" s="180"/>
      <c r="I1236" s="180"/>
      <c r="J1236" s="205"/>
      <c r="K1236" s="205"/>
      <c r="L1236" s="181"/>
      <c r="M1236" s="180"/>
      <c r="N1236" s="180"/>
      <c r="O1236" s="180"/>
    </row>
    <row r="1237" spans="8:15" s="179" customFormat="1" x14ac:dyDescent="0.2">
      <c r="H1237" s="180"/>
      <c r="I1237" s="180"/>
      <c r="J1237" s="205"/>
      <c r="K1237" s="205"/>
      <c r="L1237" s="181"/>
      <c r="M1237" s="180"/>
      <c r="N1237" s="180"/>
      <c r="O1237" s="180"/>
    </row>
    <row r="1238" spans="8:15" s="179" customFormat="1" x14ac:dyDescent="0.2">
      <c r="H1238" s="180"/>
      <c r="I1238" s="180"/>
      <c r="J1238" s="205"/>
      <c r="K1238" s="205"/>
      <c r="L1238" s="181"/>
      <c r="M1238" s="180"/>
      <c r="N1238" s="180"/>
      <c r="O1238" s="180"/>
    </row>
    <row r="1239" spans="8:15" s="179" customFormat="1" x14ac:dyDescent="0.2">
      <c r="H1239" s="180"/>
      <c r="I1239" s="180"/>
      <c r="J1239" s="205"/>
      <c r="K1239" s="205"/>
      <c r="L1239" s="181"/>
      <c r="M1239" s="180"/>
      <c r="N1239" s="180"/>
      <c r="O1239" s="180"/>
    </row>
    <row r="1240" spans="8:15" s="179" customFormat="1" x14ac:dyDescent="0.2">
      <c r="H1240" s="180"/>
      <c r="I1240" s="180"/>
      <c r="J1240" s="205"/>
      <c r="K1240" s="205"/>
      <c r="L1240" s="181"/>
      <c r="M1240" s="180"/>
      <c r="N1240" s="180"/>
      <c r="O1240" s="180"/>
    </row>
    <row r="1241" spans="8:15" s="179" customFormat="1" x14ac:dyDescent="0.2">
      <c r="H1241" s="180"/>
      <c r="I1241" s="180"/>
      <c r="J1241" s="205"/>
      <c r="K1241" s="205"/>
      <c r="L1241" s="181"/>
      <c r="M1241" s="180"/>
      <c r="N1241" s="180"/>
      <c r="O1241" s="180"/>
    </row>
    <row r="1242" spans="8:15" s="179" customFormat="1" x14ac:dyDescent="0.2">
      <c r="H1242" s="180"/>
      <c r="I1242" s="180"/>
      <c r="J1242" s="205"/>
      <c r="K1242" s="205"/>
      <c r="L1242" s="181"/>
      <c r="M1242" s="180"/>
      <c r="N1242" s="180"/>
      <c r="O1242" s="180"/>
    </row>
    <row r="1243" spans="8:15" s="179" customFormat="1" x14ac:dyDescent="0.2">
      <c r="H1243" s="180"/>
      <c r="I1243" s="180"/>
      <c r="J1243" s="205"/>
      <c r="K1243" s="205"/>
      <c r="L1243" s="181"/>
      <c r="M1243" s="180"/>
      <c r="N1243" s="180"/>
      <c r="O1243" s="180"/>
    </row>
    <row r="1244" spans="8:15" s="179" customFormat="1" x14ac:dyDescent="0.2">
      <c r="H1244" s="180"/>
      <c r="I1244" s="180"/>
      <c r="J1244" s="205"/>
      <c r="K1244" s="205"/>
      <c r="L1244" s="181"/>
      <c r="M1244" s="180"/>
      <c r="N1244" s="180"/>
      <c r="O1244" s="180"/>
    </row>
    <row r="1245" spans="8:15" s="179" customFormat="1" x14ac:dyDescent="0.2">
      <c r="H1245" s="180"/>
      <c r="I1245" s="180"/>
      <c r="J1245" s="205"/>
      <c r="K1245" s="205"/>
      <c r="L1245" s="181"/>
      <c r="M1245" s="180"/>
      <c r="N1245" s="180"/>
      <c r="O1245" s="180"/>
    </row>
    <row r="1246" spans="8:15" s="179" customFormat="1" x14ac:dyDescent="0.2">
      <c r="H1246" s="180"/>
      <c r="I1246" s="180"/>
      <c r="J1246" s="205"/>
      <c r="K1246" s="205"/>
      <c r="L1246" s="181"/>
      <c r="M1246" s="180"/>
      <c r="N1246" s="180"/>
      <c r="O1246" s="180"/>
    </row>
    <row r="1247" spans="8:15" s="179" customFormat="1" x14ac:dyDescent="0.2">
      <c r="H1247" s="180"/>
      <c r="I1247" s="180"/>
      <c r="J1247" s="205"/>
      <c r="K1247" s="205"/>
      <c r="L1247" s="181"/>
      <c r="M1247" s="180"/>
      <c r="N1247" s="180"/>
      <c r="O1247" s="180"/>
    </row>
    <row r="1248" spans="8:15" s="179" customFormat="1" x14ac:dyDescent="0.2">
      <c r="H1248" s="180"/>
      <c r="I1248" s="180"/>
      <c r="J1248" s="205"/>
      <c r="K1248" s="205"/>
      <c r="L1248" s="181"/>
      <c r="M1248" s="180"/>
      <c r="N1248" s="180"/>
      <c r="O1248" s="180"/>
    </row>
    <row r="1249" spans="8:15" s="179" customFormat="1" x14ac:dyDescent="0.2">
      <c r="H1249" s="180"/>
      <c r="I1249" s="180"/>
      <c r="J1249" s="205"/>
      <c r="K1249" s="205"/>
      <c r="L1249" s="181"/>
      <c r="M1249" s="180"/>
      <c r="N1249" s="180"/>
      <c r="O1249" s="180"/>
    </row>
    <row r="1250" spans="8:15" s="179" customFormat="1" x14ac:dyDescent="0.2">
      <c r="H1250" s="180"/>
      <c r="I1250" s="180"/>
      <c r="J1250" s="205"/>
      <c r="K1250" s="205"/>
      <c r="L1250" s="181"/>
      <c r="M1250" s="180"/>
      <c r="N1250" s="180"/>
      <c r="O1250" s="180"/>
    </row>
    <row r="1251" spans="8:15" s="179" customFormat="1" x14ac:dyDescent="0.2">
      <c r="H1251" s="180"/>
      <c r="I1251" s="180"/>
      <c r="J1251" s="205"/>
      <c r="K1251" s="205"/>
      <c r="L1251" s="181"/>
      <c r="M1251" s="180"/>
      <c r="N1251" s="180"/>
      <c r="O1251" s="180"/>
    </row>
    <row r="1252" spans="8:15" s="179" customFormat="1" x14ac:dyDescent="0.2">
      <c r="H1252" s="180"/>
      <c r="I1252" s="180"/>
      <c r="J1252" s="205"/>
      <c r="K1252" s="205"/>
      <c r="L1252" s="181"/>
      <c r="M1252" s="180"/>
      <c r="N1252" s="180"/>
      <c r="O1252" s="180"/>
    </row>
    <row r="1253" spans="8:15" s="179" customFormat="1" x14ac:dyDescent="0.2">
      <c r="H1253" s="180"/>
      <c r="I1253" s="180"/>
      <c r="J1253" s="205"/>
      <c r="K1253" s="205"/>
      <c r="L1253" s="181"/>
      <c r="M1253" s="180"/>
      <c r="N1253" s="180"/>
      <c r="O1253" s="180"/>
    </row>
    <row r="1254" spans="8:15" s="179" customFormat="1" x14ac:dyDescent="0.2">
      <c r="H1254" s="180"/>
      <c r="I1254" s="180"/>
      <c r="J1254" s="205"/>
      <c r="K1254" s="205"/>
      <c r="L1254" s="181"/>
      <c r="M1254" s="180"/>
      <c r="N1254" s="180"/>
      <c r="O1254" s="180"/>
    </row>
    <row r="1255" spans="8:15" s="179" customFormat="1" x14ac:dyDescent="0.2">
      <c r="H1255" s="180"/>
      <c r="I1255" s="180"/>
      <c r="J1255" s="205"/>
      <c r="K1255" s="205"/>
      <c r="L1255" s="181"/>
      <c r="M1255" s="180"/>
      <c r="N1255" s="180"/>
      <c r="O1255" s="180"/>
    </row>
    <row r="1256" spans="8:15" s="179" customFormat="1" x14ac:dyDescent="0.2">
      <c r="H1256" s="180"/>
      <c r="I1256" s="180"/>
      <c r="J1256" s="205"/>
      <c r="K1256" s="205"/>
      <c r="L1256" s="181"/>
      <c r="M1256" s="180"/>
      <c r="N1256" s="180"/>
      <c r="O1256" s="180"/>
    </row>
    <row r="1257" spans="8:15" s="179" customFormat="1" x14ac:dyDescent="0.2">
      <c r="H1257" s="180"/>
      <c r="I1257" s="180"/>
      <c r="J1257" s="205"/>
      <c r="K1257" s="205"/>
      <c r="L1257" s="181"/>
      <c r="M1257" s="180"/>
      <c r="N1257" s="180"/>
      <c r="O1257" s="180"/>
    </row>
    <row r="1258" spans="8:15" s="179" customFormat="1" x14ac:dyDescent="0.2">
      <c r="H1258" s="180"/>
      <c r="I1258" s="180"/>
      <c r="J1258" s="205"/>
      <c r="K1258" s="205"/>
      <c r="L1258" s="181"/>
      <c r="M1258" s="180"/>
      <c r="N1258" s="180"/>
      <c r="O1258" s="180"/>
    </row>
    <row r="1259" spans="8:15" s="179" customFormat="1" x14ac:dyDescent="0.2">
      <c r="H1259" s="180"/>
      <c r="I1259" s="180"/>
      <c r="J1259" s="205"/>
      <c r="K1259" s="205"/>
      <c r="L1259" s="181"/>
      <c r="M1259" s="180"/>
      <c r="N1259" s="180"/>
      <c r="O1259" s="180"/>
    </row>
    <row r="1260" spans="8:15" s="179" customFormat="1" x14ac:dyDescent="0.2">
      <c r="H1260" s="180"/>
      <c r="I1260" s="180"/>
      <c r="J1260" s="205"/>
      <c r="K1260" s="205"/>
      <c r="L1260" s="181"/>
      <c r="M1260" s="180"/>
      <c r="N1260" s="180"/>
      <c r="O1260" s="180"/>
    </row>
    <row r="1261" spans="8:15" s="179" customFormat="1" x14ac:dyDescent="0.2">
      <c r="H1261" s="180"/>
      <c r="I1261" s="180"/>
      <c r="J1261" s="205"/>
      <c r="K1261" s="205"/>
      <c r="L1261" s="181"/>
      <c r="M1261" s="180"/>
      <c r="N1261" s="180"/>
      <c r="O1261" s="180"/>
    </row>
    <row r="1262" spans="8:15" s="179" customFormat="1" x14ac:dyDescent="0.2">
      <c r="H1262" s="180"/>
      <c r="I1262" s="180"/>
      <c r="J1262" s="205"/>
      <c r="K1262" s="205"/>
      <c r="L1262" s="181"/>
      <c r="M1262" s="180"/>
      <c r="N1262" s="180"/>
      <c r="O1262" s="180"/>
    </row>
    <row r="1263" spans="8:15" s="179" customFormat="1" x14ac:dyDescent="0.2">
      <c r="H1263" s="180"/>
      <c r="I1263" s="180"/>
      <c r="J1263" s="205"/>
      <c r="K1263" s="205"/>
      <c r="L1263" s="181"/>
      <c r="M1263" s="180"/>
      <c r="N1263" s="180"/>
      <c r="O1263" s="180"/>
    </row>
    <row r="1264" spans="8:15" s="179" customFormat="1" x14ac:dyDescent="0.2">
      <c r="H1264" s="180"/>
      <c r="I1264" s="180"/>
      <c r="J1264" s="205"/>
      <c r="K1264" s="205"/>
      <c r="L1264" s="181"/>
      <c r="M1264" s="180"/>
      <c r="N1264" s="180"/>
      <c r="O1264" s="180"/>
    </row>
    <row r="1265" spans="8:15" s="179" customFormat="1" x14ac:dyDescent="0.2">
      <c r="H1265" s="180"/>
      <c r="I1265" s="180"/>
      <c r="J1265" s="205"/>
      <c r="K1265" s="205"/>
      <c r="L1265" s="181"/>
      <c r="M1265" s="180"/>
      <c r="N1265" s="180"/>
      <c r="O1265" s="180"/>
    </row>
    <row r="1266" spans="8:15" s="179" customFormat="1" x14ac:dyDescent="0.2">
      <c r="H1266" s="180"/>
      <c r="I1266" s="180"/>
      <c r="J1266" s="205"/>
      <c r="K1266" s="205"/>
      <c r="L1266" s="181"/>
      <c r="M1266" s="180"/>
      <c r="N1266" s="180"/>
      <c r="O1266" s="180"/>
    </row>
    <row r="1267" spans="8:15" s="179" customFormat="1" x14ac:dyDescent="0.2">
      <c r="H1267" s="180"/>
      <c r="I1267" s="180"/>
      <c r="J1267" s="205"/>
      <c r="K1267" s="205"/>
      <c r="L1267" s="181"/>
      <c r="M1267" s="180"/>
      <c r="N1267" s="180"/>
      <c r="O1267" s="180"/>
    </row>
    <row r="1268" spans="8:15" s="179" customFormat="1" x14ac:dyDescent="0.2">
      <c r="H1268" s="180"/>
      <c r="I1268" s="180"/>
      <c r="J1268" s="205"/>
      <c r="K1268" s="205"/>
      <c r="L1268" s="181"/>
      <c r="M1268" s="180"/>
      <c r="N1268" s="180"/>
      <c r="O1268" s="180"/>
    </row>
    <row r="1269" spans="8:15" s="179" customFormat="1" x14ac:dyDescent="0.2">
      <c r="H1269" s="180"/>
      <c r="I1269" s="180"/>
      <c r="J1269" s="205"/>
      <c r="K1269" s="205"/>
      <c r="L1269" s="181"/>
      <c r="M1269" s="180"/>
      <c r="N1269" s="180"/>
      <c r="O1269" s="180"/>
    </row>
    <row r="1270" spans="8:15" s="179" customFormat="1" x14ac:dyDescent="0.2">
      <c r="H1270" s="180"/>
      <c r="I1270" s="180"/>
      <c r="J1270" s="205"/>
      <c r="K1270" s="205"/>
      <c r="L1270" s="181"/>
      <c r="M1270" s="180"/>
      <c r="N1270" s="180"/>
      <c r="O1270" s="180"/>
    </row>
    <row r="1271" spans="8:15" s="179" customFormat="1" x14ac:dyDescent="0.2">
      <c r="H1271" s="180"/>
      <c r="I1271" s="180"/>
      <c r="J1271" s="205"/>
      <c r="K1271" s="205"/>
      <c r="L1271" s="181"/>
      <c r="M1271" s="180"/>
      <c r="N1271" s="180"/>
      <c r="O1271" s="180"/>
    </row>
    <row r="1272" spans="8:15" s="179" customFormat="1" x14ac:dyDescent="0.2">
      <c r="H1272" s="180"/>
      <c r="I1272" s="180"/>
      <c r="J1272" s="205"/>
      <c r="K1272" s="205"/>
      <c r="L1272" s="181"/>
      <c r="M1272" s="180"/>
      <c r="N1272" s="180"/>
      <c r="O1272" s="180"/>
    </row>
    <row r="1273" spans="8:15" s="179" customFormat="1" x14ac:dyDescent="0.2">
      <c r="H1273" s="180"/>
      <c r="I1273" s="180"/>
      <c r="J1273" s="205"/>
      <c r="K1273" s="205"/>
      <c r="L1273" s="181"/>
      <c r="M1273" s="180"/>
      <c r="N1273" s="180"/>
      <c r="O1273" s="180"/>
    </row>
    <row r="1274" spans="8:15" s="179" customFormat="1" x14ac:dyDescent="0.2">
      <c r="H1274" s="180"/>
      <c r="I1274" s="180"/>
      <c r="J1274" s="205"/>
      <c r="K1274" s="205"/>
      <c r="L1274" s="181"/>
      <c r="M1274" s="180"/>
      <c r="N1274" s="180"/>
      <c r="O1274" s="180"/>
    </row>
    <row r="1275" spans="8:15" s="179" customFormat="1" x14ac:dyDescent="0.2">
      <c r="H1275" s="180"/>
      <c r="I1275" s="180"/>
      <c r="J1275" s="205"/>
      <c r="K1275" s="205"/>
      <c r="L1275" s="181"/>
      <c r="M1275" s="180"/>
      <c r="N1275" s="180"/>
      <c r="O1275" s="180"/>
    </row>
    <row r="1276" spans="8:15" s="179" customFormat="1" x14ac:dyDescent="0.2">
      <c r="H1276" s="180"/>
      <c r="I1276" s="180"/>
      <c r="J1276" s="205"/>
      <c r="K1276" s="205"/>
      <c r="L1276" s="181"/>
      <c r="M1276" s="180"/>
      <c r="N1276" s="180"/>
      <c r="O1276" s="180"/>
    </row>
    <row r="1277" spans="8:15" s="179" customFormat="1" x14ac:dyDescent="0.2">
      <c r="H1277" s="180"/>
      <c r="I1277" s="180"/>
      <c r="J1277" s="205"/>
      <c r="K1277" s="205"/>
      <c r="L1277" s="181"/>
      <c r="M1277" s="180"/>
      <c r="N1277" s="180"/>
      <c r="O1277" s="180"/>
    </row>
    <row r="1278" spans="8:15" s="179" customFormat="1" x14ac:dyDescent="0.2">
      <c r="H1278" s="180"/>
      <c r="I1278" s="180"/>
      <c r="J1278" s="205"/>
      <c r="K1278" s="205"/>
      <c r="L1278" s="181"/>
      <c r="M1278" s="180"/>
      <c r="N1278" s="180"/>
      <c r="O1278" s="180"/>
    </row>
    <row r="1279" spans="8:15" s="179" customFormat="1" x14ac:dyDescent="0.2">
      <c r="H1279" s="180"/>
      <c r="I1279" s="180"/>
      <c r="J1279" s="205"/>
      <c r="K1279" s="205"/>
      <c r="L1279" s="181"/>
      <c r="M1279" s="180"/>
      <c r="N1279" s="180"/>
      <c r="O1279" s="180"/>
    </row>
    <row r="1280" spans="8:15" s="179" customFormat="1" x14ac:dyDescent="0.2">
      <c r="H1280" s="180"/>
      <c r="I1280" s="180"/>
      <c r="J1280" s="205"/>
      <c r="K1280" s="205"/>
      <c r="L1280" s="181"/>
      <c r="M1280" s="180"/>
      <c r="N1280" s="180"/>
      <c r="O1280" s="180"/>
    </row>
    <row r="1281" spans="8:15" s="179" customFormat="1" x14ac:dyDescent="0.2">
      <c r="H1281" s="180"/>
      <c r="I1281" s="180"/>
      <c r="J1281" s="205"/>
      <c r="K1281" s="205"/>
      <c r="L1281" s="181"/>
      <c r="M1281" s="180"/>
      <c r="N1281" s="180"/>
      <c r="O1281" s="180"/>
    </row>
    <row r="1282" spans="8:15" s="179" customFormat="1" x14ac:dyDescent="0.2">
      <c r="H1282" s="180"/>
      <c r="I1282" s="180"/>
      <c r="J1282" s="205"/>
      <c r="K1282" s="205"/>
      <c r="L1282" s="181"/>
      <c r="M1282" s="180"/>
      <c r="N1282" s="180"/>
      <c r="O1282" s="180"/>
    </row>
    <row r="1283" spans="8:15" s="179" customFormat="1" x14ac:dyDescent="0.2">
      <c r="H1283" s="180"/>
      <c r="I1283" s="180"/>
      <c r="J1283" s="205"/>
      <c r="K1283" s="205"/>
      <c r="L1283" s="181"/>
      <c r="M1283" s="180"/>
      <c r="N1283" s="180"/>
      <c r="O1283" s="180"/>
    </row>
    <row r="1284" spans="8:15" s="179" customFormat="1" x14ac:dyDescent="0.2">
      <c r="H1284" s="180"/>
      <c r="I1284" s="180"/>
      <c r="J1284" s="205"/>
      <c r="K1284" s="205"/>
      <c r="L1284" s="181"/>
      <c r="M1284" s="180"/>
      <c r="N1284" s="180"/>
      <c r="O1284" s="180"/>
    </row>
    <row r="1285" spans="8:15" s="179" customFormat="1" x14ac:dyDescent="0.2">
      <c r="H1285" s="180"/>
      <c r="I1285" s="180"/>
      <c r="J1285" s="205"/>
      <c r="K1285" s="205"/>
      <c r="L1285" s="181"/>
      <c r="M1285" s="180"/>
      <c r="N1285" s="180"/>
      <c r="O1285" s="180"/>
    </row>
    <row r="1286" spans="8:15" s="179" customFormat="1" x14ac:dyDescent="0.2">
      <c r="H1286" s="180"/>
      <c r="I1286" s="180"/>
      <c r="J1286" s="205"/>
      <c r="K1286" s="205"/>
      <c r="L1286" s="181"/>
      <c r="M1286" s="180"/>
      <c r="N1286" s="180"/>
      <c r="O1286" s="180"/>
    </row>
    <row r="1287" spans="8:15" s="179" customFormat="1" x14ac:dyDescent="0.2">
      <c r="H1287" s="180"/>
      <c r="I1287" s="180"/>
      <c r="J1287" s="205"/>
      <c r="K1287" s="205"/>
      <c r="L1287" s="181"/>
      <c r="M1287" s="180"/>
      <c r="N1287" s="180"/>
      <c r="O1287" s="180"/>
    </row>
    <row r="1288" spans="8:15" s="179" customFormat="1" x14ac:dyDescent="0.2">
      <c r="H1288" s="180"/>
      <c r="I1288" s="180"/>
      <c r="J1288" s="205"/>
      <c r="K1288" s="205"/>
      <c r="L1288" s="181"/>
      <c r="M1288" s="180"/>
      <c r="N1288" s="180"/>
      <c r="O1288" s="180"/>
    </row>
    <row r="1289" spans="8:15" s="179" customFormat="1" x14ac:dyDescent="0.2">
      <c r="H1289" s="180"/>
      <c r="I1289" s="180"/>
      <c r="J1289" s="205"/>
      <c r="K1289" s="205"/>
      <c r="L1289" s="181"/>
      <c r="M1289" s="180"/>
      <c r="N1289" s="180"/>
      <c r="O1289" s="180"/>
    </row>
    <row r="1290" spans="8:15" s="179" customFormat="1" x14ac:dyDescent="0.2">
      <c r="H1290" s="180"/>
      <c r="I1290" s="180"/>
      <c r="J1290" s="205"/>
      <c r="K1290" s="205"/>
      <c r="L1290" s="181"/>
      <c r="M1290" s="180"/>
      <c r="N1290" s="180"/>
      <c r="O1290" s="180"/>
    </row>
    <row r="1291" spans="8:15" s="179" customFormat="1" x14ac:dyDescent="0.2">
      <c r="H1291" s="180"/>
      <c r="I1291" s="180"/>
      <c r="J1291" s="205"/>
      <c r="K1291" s="205"/>
      <c r="L1291" s="181"/>
      <c r="M1291" s="180"/>
      <c r="N1291" s="180"/>
      <c r="O1291" s="180"/>
    </row>
    <row r="1292" spans="8:15" s="179" customFormat="1" x14ac:dyDescent="0.2">
      <c r="H1292" s="180"/>
      <c r="I1292" s="180"/>
      <c r="J1292" s="205"/>
      <c r="K1292" s="205"/>
      <c r="L1292" s="181"/>
      <c r="M1292" s="180"/>
      <c r="N1292" s="180"/>
      <c r="O1292" s="180"/>
    </row>
    <row r="1293" spans="8:15" s="179" customFormat="1" x14ac:dyDescent="0.2">
      <c r="H1293" s="180"/>
      <c r="I1293" s="180"/>
      <c r="J1293" s="205"/>
      <c r="K1293" s="205"/>
      <c r="L1293" s="181"/>
      <c r="M1293" s="180"/>
      <c r="N1293" s="180"/>
      <c r="O1293" s="180"/>
    </row>
    <row r="1294" spans="8:15" s="179" customFormat="1" x14ac:dyDescent="0.2">
      <c r="H1294" s="180"/>
      <c r="I1294" s="180"/>
      <c r="J1294" s="205"/>
      <c r="K1294" s="205"/>
      <c r="L1294" s="181"/>
      <c r="M1294" s="180"/>
      <c r="N1294" s="180"/>
      <c r="O1294" s="180"/>
    </row>
    <row r="1295" spans="8:15" s="179" customFormat="1" x14ac:dyDescent="0.2">
      <c r="H1295" s="180"/>
      <c r="I1295" s="180"/>
      <c r="J1295" s="205"/>
      <c r="K1295" s="205"/>
      <c r="L1295" s="181"/>
      <c r="M1295" s="180"/>
      <c r="N1295" s="180"/>
      <c r="O1295" s="180"/>
    </row>
    <row r="1296" spans="8:15" s="179" customFormat="1" x14ac:dyDescent="0.2">
      <c r="H1296" s="180"/>
      <c r="I1296" s="180"/>
      <c r="J1296" s="205"/>
      <c r="K1296" s="205"/>
      <c r="L1296" s="181"/>
      <c r="M1296" s="180"/>
      <c r="N1296" s="180"/>
      <c r="O1296" s="180"/>
    </row>
    <row r="1297" spans="8:15" s="179" customFormat="1" x14ac:dyDescent="0.2">
      <c r="H1297" s="180"/>
      <c r="I1297" s="180"/>
      <c r="J1297" s="205"/>
      <c r="K1297" s="205"/>
      <c r="L1297" s="181"/>
      <c r="M1297" s="180"/>
      <c r="N1297" s="180"/>
      <c r="O1297" s="180"/>
    </row>
    <row r="1298" spans="8:15" s="179" customFormat="1" x14ac:dyDescent="0.2">
      <c r="H1298" s="180"/>
      <c r="I1298" s="180"/>
      <c r="J1298" s="205"/>
      <c r="K1298" s="205"/>
      <c r="L1298" s="181"/>
      <c r="M1298" s="180"/>
      <c r="N1298" s="180"/>
      <c r="O1298" s="180"/>
    </row>
    <row r="1299" spans="8:15" s="179" customFormat="1" x14ac:dyDescent="0.2">
      <c r="H1299" s="180"/>
      <c r="I1299" s="180"/>
      <c r="J1299" s="205"/>
      <c r="K1299" s="205"/>
      <c r="L1299" s="181"/>
      <c r="M1299" s="180"/>
      <c r="N1299" s="180"/>
      <c r="O1299" s="180"/>
    </row>
    <row r="1300" spans="8:15" s="179" customFormat="1" x14ac:dyDescent="0.2">
      <c r="H1300" s="180"/>
      <c r="I1300" s="180"/>
      <c r="J1300" s="205"/>
      <c r="K1300" s="205"/>
      <c r="L1300" s="181"/>
      <c r="M1300" s="180"/>
      <c r="N1300" s="180"/>
      <c r="O1300" s="180"/>
    </row>
    <row r="1301" spans="8:15" s="179" customFormat="1" x14ac:dyDescent="0.2">
      <c r="H1301" s="180"/>
      <c r="I1301" s="180"/>
      <c r="J1301" s="205"/>
      <c r="K1301" s="205"/>
      <c r="L1301" s="181"/>
      <c r="M1301" s="180"/>
      <c r="N1301" s="180"/>
      <c r="O1301" s="180"/>
    </row>
    <row r="1302" spans="8:15" s="179" customFormat="1" x14ac:dyDescent="0.2">
      <c r="H1302" s="180"/>
      <c r="I1302" s="180"/>
      <c r="J1302" s="205"/>
      <c r="K1302" s="205"/>
      <c r="L1302" s="181"/>
      <c r="M1302" s="180"/>
      <c r="N1302" s="180"/>
      <c r="O1302" s="180"/>
    </row>
    <row r="1303" spans="8:15" s="179" customFormat="1" x14ac:dyDescent="0.2">
      <c r="H1303" s="180"/>
      <c r="I1303" s="180"/>
      <c r="J1303" s="205"/>
      <c r="K1303" s="205"/>
      <c r="L1303" s="181"/>
      <c r="M1303" s="180"/>
      <c r="N1303" s="180"/>
      <c r="O1303" s="180"/>
    </row>
    <row r="1304" spans="8:15" s="179" customFormat="1" x14ac:dyDescent="0.2">
      <c r="H1304" s="180"/>
      <c r="I1304" s="180"/>
      <c r="J1304" s="205"/>
      <c r="K1304" s="205"/>
      <c r="L1304" s="181"/>
      <c r="M1304" s="180"/>
      <c r="N1304" s="180"/>
      <c r="O1304" s="180"/>
    </row>
    <row r="1305" spans="8:15" s="179" customFormat="1" x14ac:dyDescent="0.2">
      <c r="H1305" s="180"/>
      <c r="I1305" s="180"/>
      <c r="J1305" s="205"/>
      <c r="K1305" s="205"/>
      <c r="L1305" s="181"/>
      <c r="M1305" s="180"/>
      <c r="N1305" s="180"/>
      <c r="O1305" s="180"/>
    </row>
    <row r="1306" spans="8:15" s="179" customFormat="1" x14ac:dyDescent="0.2">
      <c r="H1306" s="180"/>
      <c r="I1306" s="180"/>
      <c r="J1306" s="205"/>
      <c r="K1306" s="205"/>
      <c r="L1306" s="181"/>
      <c r="M1306" s="180"/>
      <c r="N1306" s="180"/>
      <c r="O1306" s="180"/>
    </row>
    <row r="1307" spans="8:15" s="179" customFormat="1" x14ac:dyDescent="0.2">
      <c r="H1307" s="180"/>
      <c r="I1307" s="180"/>
      <c r="J1307" s="205"/>
      <c r="K1307" s="205"/>
      <c r="L1307" s="181"/>
      <c r="M1307" s="180"/>
      <c r="N1307" s="180"/>
      <c r="O1307" s="180"/>
    </row>
    <row r="1308" spans="8:15" s="179" customFormat="1" x14ac:dyDescent="0.2">
      <c r="H1308" s="180"/>
      <c r="I1308" s="180"/>
      <c r="J1308" s="205"/>
      <c r="K1308" s="205"/>
      <c r="L1308" s="181"/>
      <c r="M1308" s="180"/>
      <c r="N1308" s="180"/>
      <c r="O1308" s="180"/>
    </row>
    <row r="1309" spans="8:15" s="179" customFormat="1" x14ac:dyDescent="0.2">
      <c r="H1309" s="180"/>
      <c r="I1309" s="180"/>
      <c r="J1309" s="205"/>
      <c r="K1309" s="205"/>
      <c r="L1309" s="181"/>
      <c r="M1309" s="180"/>
      <c r="N1309" s="180"/>
      <c r="O1309" s="180"/>
    </row>
    <row r="1310" spans="8:15" s="179" customFormat="1" x14ac:dyDescent="0.2">
      <c r="H1310" s="180"/>
      <c r="I1310" s="180"/>
      <c r="J1310" s="205"/>
      <c r="K1310" s="205"/>
      <c r="L1310" s="181"/>
      <c r="M1310" s="180"/>
      <c r="N1310" s="180"/>
      <c r="O1310" s="180"/>
    </row>
    <row r="1311" spans="8:15" s="179" customFormat="1" x14ac:dyDescent="0.2">
      <c r="H1311" s="180"/>
      <c r="I1311" s="180"/>
      <c r="J1311" s="205"/>
      <c r="K1311" s="205"/>
      <c r="L1311" s="181"/>
      <c r="M1311" s="180"/>
      <c r="N1311" s="180"/>
      <c r="O1311" s="180"/>
    </row>
    <row r="1312" spans="8:15" s="179" customFormat="1" x14ac:dyDescent="0.2">
      <c r="H1312" s="180"/>
      <c r="I1312" s="180"/>
      <c r="J1312" s="205"/>
      <c r="K1312" s="205"/>
      <c r="L1312" s="181"/>
      <c r="M1312" s="180"/>
      <c r="N1312" s="180"/>
      <c r="O1312" s="180"/>
    </row>
    <row r="1313" spans="8:15" s="179" customFormat="1" x14ac:dyDescent="0.2">
      <c r="H1313" s="180"/>
      <c r="I1313" s="180"/>
      <c r="J1313" s="205"/>
      <c r="K1313" s="205"/>
      <c r="L1313" s="181"/>
      <c r="M1313" s="180"/>
      <c r="N1313" s="180"/>
      <c r="O1313" s="180"/>
    </row>
    <row r="1314" spans="8:15" s="179" customFormat="1" x14ac:dyDescent="0.2">
      <c r="H1314" s="180"/>
      <c r="I1314" s="180"/>
      <c r="J1314" s="205"/>
      <c r="K1314" s="205"/>
      <c r="L1314" s="181"/>
      <c r="M1314" s="180"/>
      <c r="N1314" s="180"/>
      <c r="O1314" s="180"/>
    </row>
    <row r="1315" spans="8:15" s="179" customFormat="1" x14ac:dyDescent="0.2">
      <c r="H1315" s="180"/>
      <c r="I1315" s="180"/>
      <c r="J1315" s="205"/>
      <c r="K1315" s="205"/>
      <c r="L1315" s="181"/>
      <c r="M1315" s="180"/>
      <c r="N1315" s="180"/>
      <c r="O1315" s="180"/>
    </row>
    <row r="1316" spans="8:15" s="179" customFormat="1" x14ac:dyDescent="0.2">
      <c r="H1316" s="180"/>
      <c r="I1316" s="180"/>
      <c r="J1316" s="205"/>
      <c r="K1316" s="205"/>
      <c r="L1316" s="181"/>
      <c r="M1316" s="180"/>
      <c r="N1316" s="180"/>
      <c r="O1316" s="180"/>
    </row>
    <row r="1317" spans="8:15" s="179" customFormat="1" x14ac:dyDescent="0.2">
      <c r="H1317" s="180"/>
      <c r="I1317" s="180"/>
      <c r="J1317" s="205"/>
      <c r="K1317" s="205"/>
      <c r="L1317" s="181"/>
      <c r="M1317" s="180"/>
      <c r="N1317" s="180"/>
      <c r="O1317" s="180"/>
    </row>
    <row r="1318" spans="8:15" s="179" customFormat="1" x14ac:dyDescent="0.2">
      <c r="H1318" s="180"/>
      <c r="I1318" s="180"/>
      <c r="J1318" s="205"/>
      <c r="K1318" s="205"/>
      <c r="L1318" s="181"/>
      <c r="M1318" s="180"/>
      <c r="N1318" s="180"/>
      <c r="O1318" s="180"/>
    </row>
    <row r="1319" spans="8:15" s="179" customFormat="1" x14ac:dyDescent="0.2">
      <c r="H1319" s="180"/>
      <c r="I1319" s="180"/>
      <c r="J1319" s="205"/>
      <c r="K1319" s="205"/>
      <c r="L1319" s="181"/>
      <c r="M1319" s="180"/>
      <c r="N1319" s="180"/>
      <c r="O1319" s="180"/>
    </row>
    <row r="1320" spans="8:15" s="179" customFormat="1" x14ac:dyDescent="0.2">
      <c r="H1320" s="180"/>
      <c r="I1320" s="180"/>
      <c r="J1320" s="205"/>
      <c r="K1320" s="205"/>
      <c r="L1320" s="181"/>
      <c r="M1320" s="180"/>
      <c r="N1320" s="180"/>
      <c r="O1320" s="180"/>
    </row>
    <row r="1321" spans="8:15" s="179" customFormat="1" x14ac:dyDescent="0.2">
      <c r="H1321" s="180"/>
      <c r="I1321" s="180"/>
      <c r="J1321" s="205"/>
      <c r="K1321" s="205"/>
      <c r="L1321" s="181"/>
      <c r="M1321" s="180"/>
      <c r="N1321" s="180"/>
      <c r="O1321" s="180"/>
    </row>
    <row r="1322" spans="8:15" s="179" customFormat="1" x14ac:dyDescent="0.2">
      <c r="H1322" s="180"/>
      <c r="I1322" s="180"/>
      <c r="J1322" s="205"/>
      <c r="K1322" s="205"/>
      <c r="L1322" s="181"/>
      <c r="M1322" s="180"/>
      <c r="N1322" s="180"/>
      <c r="O1322" s="180"/>
    </row>
    <row r="1323" spans="8:15" s="179" customFormat="1" x14ac:dyDescent="0.2">
      <c r="H1323" s="180"/>
      <c r="I1323" s="180"/>
      <c r="J1323" s="205"/>
      <c r="K1323" s="205"/>
      <c r="L1323" s="181"/>
      <c r="M1323" s="180"/>
      <c r="N1323" s="180"/>
      <c r="O1323" s="180"/>
    </row>
    <row r="1324" spans="8:15" s="179" customFormat="1" x14ac:dyDescent="0.2">
      <c r="H1324" s="180"/>
      <c r="I1324" s="180"/>
      <c r="J1324" s="205"/>
      <c r="K1324" s="205"/>
      <c r="L1324" s="181"/>
      <c r="M1324" s="180"/>
      <c r="N1324" s="180"/>
      <c r="O1324" s="180"/>
    </row>
    <row r="1325" spans="8:15" s="179" customFormat="1" x14ac:dyDescent="0.2">
      <c r="H1325" s="180"/>
      <c r="I1325" s="180"/>
      <c r="J1325" s="205"/>
      <c r="K1325" s="205"/>
      <c r="L1325" s="181"/>
      <c r="M1325" s="180"/>
      <c r="N1325" s="180"/>
      <c r="O1325" s="180"/>
    </row>
    <row r="1326" spans="8:15" s="179" customFormat="1" x14ac:dyDescent="0.2">
      <c r="H1326" s="180"/>
      <c r="I1326" s="180"/>
      <c r="J1326" s="205"/>
      <c r="K1326" s="205"/>
      <c r="L1326" s="181"/>
      <c r="M1326" s="180"/>
      <c r="N1326" s="180"/>
      <c r="O1326" s="180"/>
    </row>
    <row r="1327" spans="8:15" s="179" customFormat="1" x14ac:dyDescent="0.2">
      <c r="H1327" s="180"/>
      <c r="I1327" s="180"/>
      <c r="J1327" s="205"/>
      <c r="K1327" s="205"/>
      <c r="L1327" s="181"/>
      <c r="M1327" s="180"/>
      <c r="N1327" s="180"/>
      <c r="O1327" s="180"/>
    </row>
    <row r="1328" spans="8:15" s="179" customFormat="1" x14ac:dyDescent="0.2">
      <c r="H1328" s="180"/>
      <c r="I1328" s="180"/>
      <c r="J1328" s="205"/>
      <c r="K1328" s="205"/>
      <c r="L1328" s="181"/>
      <c r="M1328" s="180"/>
      <c r="N1328" s="180"/>
      <c r="O1328" s="180"/>
    </row>
    <row r="1329" spans="8:15" s="179" customFormat="1" x14ac:dyDescent="0.2">
      <c r="H1329" s="180"/>
      <c r="I1329" s="180"/>
      <c r="J1329" s="205"/>
      <c r="K1329" s="205"/>
      <c r="L1329" s="181"/>
      <c r="M1329" s="180"/>
      <c r="N1329" s="180"/>
      <c r="O1329" s="180"/>
    </row>
    <row r="1330" spans="8:15" s="179" customFormat="1" x14ac:dyDescent="0.2">
      <c r="H1330" s="180"/>
      <c r="I1330" s="180"/>
      <c r="J1330" s="205"/>
      <c r="K1330" s="205"/>
      <c r="L1330" s="181"/>
      <c r="M1330" s="180"/>
      <c r="N1330" s="180"/>
      <c r="O1330" s="180"/>
    </row>
    <row r="1331" spans="8:15" s="179" customFormat="1" x14ac:dyDescent="0.2">
      <c r="H1331" s="180"/>
      <c r="I1331" s="180"/>
      <c r="J1331" s="205"/>
      <c r="K1331" s="205"/>
      <c r="L1331" s="181"/>
      <c r="M1331" s="180"/>
      <c r="N1331" s="180"/>
      <c r="O1331" s="180"/>
    </row>
    <row r="1332" spans="8:15" s="179" customFormat="1" x14ac:dyDescent="0.2">
      <c r="H1332" s="180"/>
      <c r="I1332" s="180"/>
      <c r="J1332" s="205"/>
      <c r="K1332" s="205"/>
      <c r="L1332" s="181"/>
      <c r="M1332" s="180"/>
      <c r="N1332" s="180"/>
      <c r="O1332" s="180"/>
    </row>
    <row r="1333" spans="8:15" s="179" customFormat="1" x14ac:dyDescent="0.2">
      <c r="H1333" s="180"/>
      <c r="I1333" s="180"/>
      <c r="J1333" s="205"/>
      <c r="K1333" s="205"/>
      <c r="L1333" s="181"/>
      <c r="M1333" s="180"/>
      <c r="N1333" s="180"/>
      <c r="O1333" s="180"/>
    </row>
    <row r="1334" spans="8:15" s="179" customFormat="1" x14ac:dyDescent="0.2">
      <c r="H1334" s="180"/>
      <c r="I1334" s="180"/>
      <c r="J1334" s="205"/>
      <c r="K1334" s="205"/>
      <c r="L1334" s="181"/>
      <c r="M1334" s="180"/>
      <c r="N1334" s="180"/>
      <c r="O1334" s="180"/>
    </row>
    <row r="1335" spans="8:15" s="179" customFormat="1" x14ac:dyDescent="0.2">
      <c r="H1335" s="180"/>
      <c r="I1335" s="180"/>
      <c r="J1335" s="205"/>
      <c r="K1335" s="205"/>
      <c r="L1335" s="181"/>
      <c r="M1335" s="180"/>
      <c r="N1335" s="180"/>
      <c r="O1335" s="180"/>
    </row>
    <row r="1336" spans="8:15" s="179" customFormat="1" x14ac:dyDescent="0.2">
      <c r="H1336" s="180"/>
      <c r="I1336" s="180"/>
      <c r="J1336" s="205"/>
      <c r="K1336" s="205"/>
      <c r="L1336" s="181"/>
      <c r="M1336" s="180"/>
      <c r="N1336" s="180"/>
      <c r="O1336" s="180"/>
    </row>
    <row r="1337" spans="8:15" s="179" customFormat="1" x14ac:dyDescent="0.2">
      <c r="H1337" s="180"/>
      <c r="I1337" s="180"/>
      <c r="J1337" s="205"/>
      <c r="K1337" s="205"/>
      <c r="L1337" s="181"/>
      <c r="M1337" s="180"/>
      <c r="N1337" s="180"/>
      <c r="O1337" s="180"/>
    </row>
    <row r="1338" spans="8:15" s="179" customFormat="1" x14ac:dyDescent="0.2">
      <c r="H1338" s="180"/>
      <c r="I1338" s="180"/>
      <c r="J1338" s="205"/>
      <c r="K1338" s="205"/>
      <c r="L1338" s="181"/>
      <c r="M1338" s="180"/>
      <c r="N1338" s="180"/>
      <c r="O1338" s="180"/>
    </row>
    <row r="1339" spans="8:15" s="179" customFormat="1" x14ac:dyDescent="0.2">
      <c r="H1339" s="180"/>
      <c r="I1339" s="180"/>
      <c r="J1339" s="205"/>
      <c r="K1339" s="205"/>
      <c r="L1339" s="181"/>
      <c r="M1339" s="180"/>
      <c r="N1339" s="180"/>
      <c r="O1339" s="180"/>
    </row>
    <row r="1340" spans="8:15" s="179" customFormat="1" x14ac:dyDescent="0.2">
      <c r="H1340" s="180"/>
      <c r="I1340" s="180"/>
      <c r="J1340" s="205"/>
      <c r="K1340" s="205"/>
      <c r="L1340" s="181"/>
      <c r="M1340" s="180"/>
      <c r="N1340" s="180"/>
      <c r="O1340" s="180"/>
    </row>
    <row r="1341" spans="8:15" s="179" customFormat="1" x14ac:dyDescent="0.2">
      <c r="H1341" s="180"/>
      <c r="I1341" s="180"/>
      <c r="J1341" s="205"/>
      <c r="K1341" s="205"/>
      <c r="L1341" s="181"/>
      <c r="M1341" s="180"/>
      <c r="N1341" s="180"/>
      <c r="O1341" s="180"/>
    </row>
    <row r="1342" spans="8:15" s="179" customFormat="1" x14ac:dyDescent="0.2">
      <c r="H1342" s="180"/>
      <c r="I1342" s="180"/>
      <c r="J1342" s="205"/>
      <c r="K1342" s="205"/>
      <c r="L1342" s="181"/>
      <c r="M1342" s="180"/>
      <c r="N1342" s="180"/>
      <c r="O1342" s="180"/>
    </row>
    <row r="1343" spans="8:15" s="179" customFormat="1" x14ac:dyDescent="0.2">
      <c r="H1343" s="180"/>
      <c r="I1343" s="180"/>
      <c r="J1343" s="205"/>
      <c r="K1343" s="205"/>
      <c r="L1343" s="181"/>
      <c r="M1343" s="180"/>
      <c r="N1343" s="180"/>
      <c r="O1343" s="180"/>
    </row>
    <row r="1344" spans="8:15" s="179" customFormat="1" x14ac:dyDescent="0.2">
      <c r="H1344" s="180"/>
      <c r="I1344" s="180"/>
      <c r="J1344" s="205"/>
      <c r="K1344" s="205"/>
      <c r="L1344" s="181"/>
      <c r="M1344" s="180"/>
      <c r="N1344" s="180"/>
      <c r="O1344" s="180"/>
    </row>
    <row r="1345" spans="8:15" s="179" customFormat="1" x14ac:dyDescent="0.2">
      <c r="H1345" s="180"/>
      <c r="I1345" s="180"/>
      <c r="J1345" s="205"/>
      <c r="K1345" s="205"/>
      <c r="L1345" s="181"/>
      <c r="M1345" s="180"/>
      <c r="N1345" s="180"/>
      <c r="O1345" s="180"/>
    </row>
    <row r="1346" spans="8:15" s="179" customFormat="1" x14ac:dyDescent="0.2">
      <c r="H1346" s="180"/>
      <c r="I1346" s="180"/>
      <c r="J1346" s="205"/>
      <c r="K1346" s="205"/>
      <c r="L1346" s="181"/>
      <c r="M1346" s="180"/>
      <c r="N1346" s="180"/>
      <c r="O1346" s="180"/>
    </row>
    <row r="1347" spans="8:15" s="179" customFormat="1" x14ac:dyDescent="0.2">
      <c r="H1347" s="180"/>
      <c r="I1347" s="180"/>
      <c r="J1347" s="205"/>
      <c r="K1347" s="205"/>
      <c r="L1347" s="181"/>
      <c r="M1347" s="180"/>
      <c r="N1347" s="180"/>
      <c r="O1347" s="180"/>
    </row>
    <row r="1348" spans="8:15" s="179" customFormat="1" x14ac:dyDescent="0.2">
      <c r="H1348" s="180"/>
      <c r="I1348" s="180"/>
      <c r="J1348" s="205"/>
      <c r="K1348" s="205"/>
      <c r="L1348" s="181"/>
      <c r="M1348" s="180"/>
      <c r="N1348" s="180"/>
      <c r="O1348" s="180"/>
    </row>
    <row r="1349" spans="8:15" s="179" customFormat="1" x14ac:dyDescent="0.2">
      <c r="H1349" s="180"/>
      <c r="I1349" s="180"/>
      <c r="J1349" s="205"/>
      <c r="K1349" s="205"/>
      <c r="L1349" s="181"/>
      <c r="M1349" s="180"/>
      <c r="N1349" s="180"/>
      <c r="O1349" s="180"/>
    </row>
    <row r="1350" spans="8:15" s="179" customFormat="1" x14ac:dyDescent="0.2">
      <c r="H1350" s="180"/>
      <c r="I1350" s="180"/>
      <c r="J1350" s="205"/>
      <c r="K1350" s="205"/>
      <c r="L1350" s="181"/>
      <c r="M1350" s="180"/>
      <c r="N1350" s="180"/>
      <c r="O1350" s="180"/>
    </row>
    <row r="1351" spans="8:15" s="179" customFormat="1" x14ac:dyDescent="0.2">
      <c r="H1351" s="180"/>
      <c r="I1351" s="180"/>
      <c r="J1351" s="205"/>
      <c r="K1351" s="205"/>
      <c r="L1351" s="181"/>
      <c r="M1351" s="180"/>
      <c r="N1351" s="180"/>
      <c r="O1351" s="180"/>
    </row>
    <row r="1352" spans="8:15" s="179" customFormat="1" x14ac:dyDescent="0.2">
      <c r="H1352" s="180"/>
      <c r="I1352" s="180"/>
      <c r="J1352" s="205"/>
      <c r="K1352" s="205"/>
      <c r="L1352" s="181"/>
      <c r="M1352" s="180"/>
      <c r="N1352" s="180"/>
      <c r="O1352" s="180"/>
    </row>
    <row r="1353" spans="8:15" s="179" customFormat="1" x14ac:dyDescent="0.2">
      <c r="H1353" s="180"/>
      <c r="I1353" s="180"/>
      <c r="J1353" s="205"/>
      <c r="K1353" s="205"/>
      <c r="L1353" s="181"/>
      <c r="M1353" s="180"/>
      <c r="N1353" s="180"/>
      <c r="O1353" s="180"/>
    </row>
    <row r="1354" spans="8:15" s="179" customFormat="1" x14ac:dyDescent="0.2">
      <c r="H1354" s="180"/>
      <c r="I1354" s="180"/>
      <c r="J1354" s="205"/>
      <c r="K1354" s="205"/>
      <c r="L1354" s="181"/>
      <c r="M1354" s="180"/>
      <c r="N1354" s="180"/>
      <c r="O1354" s="180"/>
    </row>
    <row r="1355" spans="8:15" s="179" customFormat="1" x14ac:dyDescent="0.2">
      <c r="H1355" s="180"/>
      <c r="I1355" s="180"/>
      <c r="J1355" s="205"/>
      <c r="K1355" s="205"/>
      <c r="L1355" s="181"/>
      <c r="M1355" s="180"/>
      <c r="N1355" s="180"/>
      <c r="O1355" s="180"/>
    </row>
    <row r="1356" spans="8:15" s="179" customFormat="1" x14ac:dyDescent="0.2">
      <c r="H1356" s="180"/>
      <c r="I1356" s="180"/>
      <c r="J1356" s="205"/>
      <c r="K1356" s="205"/>
      <c r="L1356" s="181"/>
      <c r="M1356" s="180"/>
      <c r="N1356" s="180"/>
      <c r="O1356" s="180"/>
    </row>
    <row r="1357" spans="8:15" s="179" customFormat="1" x14ac:dyDescent="0.2">
      <c r="H1357" s="180"/>
      <c r="I1357" s="180"/>
      <c r="J1357" s="205"/>
      <c r="K1357" s="205"/>
      <c r="L1357" s="181"/>
      <c r="M1357" s="180"/>
      <c r="N1357" s="180"/>
      <c r="O1357" s="180"/>
    </row>
    <row r="1358" spans="8:15" s="179" customFormat="1" x14ac:dyDescent="0.2">
      <c r="H1358" s="180"/>
      <c r="I1358" s="180"/>
      <c r="J1358" s="205"/>
      <c r="K1358" s="205"/>
      <c r="L1358" s="181"/>
      <c r="M1358" s="180"/>
      <c r="N1358" s="180"/>
      <c r="O1358" s="180"/>
    </row>
    <row r="1359" spans="8:15" s="179" customFormat="1" x14ac:dyDescent="0.2">
      <c r="H1359" s="180"/>
      <c r="I1359" s="180"/>
      <c r="J1359" s="205"/>
      <c r="K1359" s="205"/>
      <c r="L1359" s="181"/>
      <c r="M1359" s="180"/>
      <c r="N1359" s="180"/>
      <c r="O1359" s="180"/>
    </row>
    <row r="1360" spans="8:15" s="179" customFormat="1" x14ac:dyDescent="0.2">
      <c r="H1360" s="180"/>
      <c r="I1360" s="180"/>
      <c r="J1360" s="205"/>
      <c r="K1360" s="205"/>
      <c r="L1360" s="181"/>
      <c r="M1360" s="180"/>
      <c r="N1360" s="180"/>
      <c r="O1360" s="180"/>
    </row>
    <row r="1361" spans="8:15" s="179" customFormat="1" x14ac:dyDescent="0.2">
      <c r="H1361" s="180"/>
      <c r="I1361" s="180"/>
      <c r="J1361" s="205"/>
      <c r="K1361" s="205"/>
      <c r="L1361" s="181"/>
      <c r="M1361" s="180"/>
      <c r="N1361" s="180"/>
      <c r="O1361" s="180"/>
    </row>
    <row r="1362" spans="8:15" s="179" customFormat="1" x14ac:dyDescent="0.2">
      <c r="H1362" s="180"/>
      <c r="I1362" s="180"/>
      <c r="J1362" s="205"/>
      <c r="K1362" s="205"/>
      <c r="L1362" s="181"/>
      <c r="M1362" s="180"/>
      <c r="N1362" s="180"/>
      <c r="O1362" s="180"/>
    </row>
    <row r="1363" spans="8:15" s="179" customFormat="1" x14ac:dyDescent="0.2">
      <c r="H1363" s="180"/>
      <c r="I1363" s="180"/>
      <c r="J1363" s="205"/>
      <c r="K1363" s="205"/>
      <c r="L1363" s="181"/>
      <c r="M1363" s="180"/>
      <c r="N1363" s="180"/>
      <c r="O1363" s="180"/>
    </row>
    <row r="1364" spans="8:15" s="179" customFormat="1" x14ac:dyDescent="0.2">
      <c r="H1364" s="180"/>
      <c r="I1364" s="180"/>
      <c r="J1364" s="205"/>
      <c r="K1364" s="205"/>
      <c r="L1364" s="181"/>
      <c r="M1364" s="180"/>
      <c r="N1364" s="180"/>
      <c r="O1364" s="180"/>
    </row>
    <row r="1365" spans="8:15" s="179" customFormat="1" x14ac:dyDescent="0.2">
      <c r="H1365" s="180"/>
      <c r="I1365" s="180"/>
      <c r="J1365" s="205"/>
      <c r="K1365" s="205"/>
      <c r="L1365" s="181"/>
      <c r="M1365" s="180"/>
      <c r="N1365" s="180"/>
      <c r="O1365" s="180"/>
    </row>
    <row r="1366" spans="8:15" s="179" customFormat="1" x14ac:dyDescent="0.2">
      <c r="H1366" s="180"/>
      <c r="I1366" s="180"/>
      <c r="J1366" s="205"/>
      <c r="K1366" s="205"/>
      <c r="L1366" s="181"/>
      <c r="M1366" s="180"/>
      <c r="N1366" s="180"/>
      <c r="O1366" s="180"/>
    </row>
    <row r="1367" spans="8:15" s="179" customFormat="1" x14ac:dyDescent="0.2">
      <c r="H1367" s="180"/>
      <c r="I1367" s="180"/>
      <c r="J1367" s="205"/>
      <c r="K1367" s="205"/>
      <c r="L1367" s="181"/>
      <c r="M1367" s="180"/>
      <c r="N1367" s="180"/>
      <c r="O1367" s="180"/>
    </row>
    <row r="1368" spans="8:15" s="179" customFormat="1" x14ac:dyDescent="0.2">
      <c r="H1368" s="180"/>
      <c r="I1368" s="180"/>
      <c r="J1368" s="205"/>
      <c r="K1368" s="205"/>
      <c r="L1368" s="181"/>
      <c r="M1368" s="180"/>
      <c r="N1368" s="180"/>
      <c r="O1368" s="180"/>
    </row>
    <row r="1369" spans="8:15" s="179" customFormat="1" x14ac:dyDescent="0.2">
      <c r="H1369" s="180"/>
      <c r="I1369" s="180"/>
      <c r="J1369" s="205"/>
      <c r="K1369" s="205"/>
      <c r="L1369" s="181"/>
      <c r="M1369" s="180"/>
      <c r="N1369" s="180"/>
      <c r="O1369" s="180"/>
    </row>
    <row r="1370" spans="8:15" s="179" customFormat="1" x14ac:dyDescent="0.2">
      <c r="H1370" s="180"/>
      <c r="I1370" s="180"/>
      <c r="J1370" s="205"/>
      <c r="K1370" s="205"/>
      <c r="L1370" s="181"/>
      <c r="M1370" s="180"/>
      <c r="N1370" s="180"/>
      <c r="O1370" s="180"/>
    </row>
    <row r="1371" spans="8:15" s="179" customFormat="1" x14ac:dyDescent="0.2">
      <c r="H1371" s="180"/>
      <c r="I1371" s="180"/>
      <c r="J1371" s="205"/>
      <c r="K1371" s="205"/>
      <c r="L1371" s="181"/>
      <c r="M1371" s="180"/>
      <c r="N1371" s="180"/>
      <c r="O1371" s="180"/>
    </row>
    <row r="1372" spans="8:15" s="179" customFormat="1" x14ac:dyDescent="0.2">
      <c r="H1372" s="180"/>
      <c r="I1372" s="180"/>
      <c r="J1372" s="205"/>
      <c r="K1372" s="205"/>
      <c r="L1372" s="181"/>
      <c r="M1372" s="180"/>
      <c r="N1372" s="180"/>
      <c r="O1372" s="180"/>
    </row>
    <row r="1373" spans="8:15" s="179" customFormat="1" x14ac:dyDescent="0.2">
      <c r="H1373" s="180"/>
      <c r="I1373" s="180"/>
      <c r="J1373" s="205"/>
      <c r="K1373" s="205"/>
      <c r="L1373" s="181"/>
      <c r="M1373" s="180"/>
      <c r="N1373" s="180"/>
      <c r="O1373" s="180"/>
    </row>
    <row r="1374" spans="8:15" s="179" customFormat="1" x14ac:dyDescent="0.2">
      <c r="H1374" s="180"/>
      <c r="I1374" s="180"/>
      <c r="J1374" s="205"/>
      <c r="K1374" s="205"/>
      <c r="L1374" s="181"/>
      <c r="M1374" s="180"/>
      <c r="N1374" s="180"/>
      <c r="O1374" s="180"/>
    </row>
    <row r="1375" spans="8:15" s="179" customFormat="1" x14ac:dyDescent="0.2">
      <c r="H1375" s="180"/>
      <c r="I1375" s="180"/>
      <c r="J1375" s="205"/>
      <c r="K1375" s="205"/>
      <c r="L1375" s="181"/>
      <c r="M1375" s="180"/>
      <c r="N1375" s="180"/>
      <c r="O1375" s="180"/>
    </row>
    <row r="1376" spans="8:15" s="179" customFormat="1" x14ac:dyDescent="0.2">
      <c r="H1376" s="180"/>
      <c r="I1376" s="180"/>
      <c r="J1376" s="205"/>
      <c r="K1376" s="205"/>
      <c r="L1376" s="181"/>
      <c r="M1376" s="180"/>
      <c r="N1376" s="180"/>
      <c r="O1376" s="180"/>
    </row>
    <row r="1377" spans="8:15" s="179" customFormat="1" x14ac:dyDescent="0.2">
      <c r="H1377" s="180"/>
      <c r="I1377" s="180"/>
      <c r="J1377" s="205"/>
      <c r="K1377" s="205"/>
      <c r="L1377" s="181"/>
      <c r="M1377" s="180"/>
      <c r="N1377" s="180"/>
      <c r="O1377" s="180"/>
    </row>
    <row r="1378" spans="8:15" s="179" customFormat="1" x14ac:dyDescent="0.2">
      <c r="H1378" s="180"/>
      <c r="I1378" s="180"/>
      <c r="J1378" s="205"/>
      <c r="K1378" s="205"/>
      <c r="L1378" s="181"/>
      <c r="M1378" s="180"/>
      <c r="N1378" s="180"/>
      <c r="O1378" s="180"/>
    </row>
    <row r="1379" spans="8:15" s="179" customFormat="1" x14ac:dyDescent="0.2">
      <c r="H1379" s="180"/>
      <c r="I1379" s="180"/>
      <c r="J1379" s="205"/>
      <c r="K1379" s="205"/>
      <c r="L1379" s="181"/>
      <c r="M1379" s="180"/>
      <c r="N1379" s="180"/>
      <c r="O1379" s="180"/>
    </row>
    <row r="1380" spans="8:15" s="179" customFormat="1" x14ac:dyDescent="0.2">
      <c r="H1380" s="180"/>
      <c r="I1380" s="180"/>
      <c r="J1380" s="205"/>
      <c r="K1380" s="205"/>
      <c r="L1380" s="181"/>
      <c r="M1380" s="180"/>
      <c r="N1380" s="180"/>
      <c r="O1380" s="180"/>
    </row>
    <row r="1381" spans="8:15" s="179" customFormat="1" x14ac:dyDescent="0.2">
      <c r="H1381" s="180"/>
      <c r="I1381" s="180"/>
      <c r="J1381" s="205"/>
      <c r="K1381" s="205"/>
      <c r="L1381" s="181"/>
      <c r="M1381" s="180"/>
      <c r="N1381" s="180"/>
      <c r="O1381" s="180"/>
    </row>
    <row r="1382" spans="8:15" s="179" customFormat="1" x14ac:dyDescent="0.2">
      <c r="H1382" s="180"/>
      <c r="I1382" s="180"/>
      <c r="J1382" s="205"/>
      <c r="K1382" s="205"/>
      <c r="L1382" s="181"/>
      <c r="M1382" s="180"/>
      <c r="N1382" s="180"/>
      <c r="O1382" s="180"/>
    </row>
    <row r="1383" spans="8:15" s="179" customFormat="1" x14ac:dyDescent="0.2">
      <c r="H1383" s="180"/>
      <c r="I1383" s="180"/>
      <c r="J1383" s="205"/>
      <c r="K1383" s="205"/>
      <c r="L1383" s="181"/>
      <c r="M1383" s="180"/>
      <c r="N1383" s="180"/>
      <c r="O1383" s="180"/>
    </row>
    <row r="1384" spans="8:15" s="179" customFormat="1" x14ac:dyDescent="0.2">
      <c r="H1384" s="180"/>
      <c r="I1384" s="180"/>
      <c r="J1384" s="205"/>
      <c r="K1384" s="205"/>
      <c r="L1384" s="181"/>
      <c r="M1384" s="180"/>
      <c r="N1384" s="180"/>
      <c r="O1384" s="180"/>
    </row>
    <row r="1385" spans="8:15" s="179" customFormat="1" x14ac:dyDescent="0.2">
      <c r="H1385" s="180"/>
      <c r="I1385" s="180"/>
      <c r="J1385" s="205"/>
      <c r="K1385" s="205"/>
      <c r="L1385" s="181"/>
      <c r="M1385" s="180"/>
      <c r="N1385" s="180"/>
      <c r="O1385" s="180"/>
    </row>
    <row r="1386" spans="8:15" s="179" customFormat="1" x14ac:dyDescent="0.2">
      <c r="H1386" s="180"/>
      <c r="I1386" s="180"/>
      <c r="J1386" s="205"/>
      <c r="K1386" s="205"/>
      <c r="L1386" s="181"/>
      <c r="M1386" s="180"/>
      <c r="N1386" s="180"/>
      <c r="O1386" s="180"/>
    </row>
    <row r="1387" spans="8:15" s="179" customFormat="1" x14ac:dyDescent="0.2">
      <c r="H1387" s="180"/>
      <c r="I1387" s="180"/>
      <c r="J1387" s="205"/>
      <c r="K1387" s="205"/>
      <c r="L1387" s="181"/>
      <c r="M1387" s="180"/>
      <c r="N1387" s="180"/>
      <c r="O1387" s="180"/>
    </row>
    <row r="1388" spans="8:15" s="179" customFormat="1" x14ac:dyDescent="0.2">
      <c r="H1388" s="180"/>
      <c r="I1388" s="180"/>
      <c r="J1388" s="205"/>
      <c r="K1388" s="205"/>
      <c r="L1388" s="181"/>
      <c r="M1388" s="180"/>
      <c r="N1388" s="180"/>
      <c r="O1388" s="180"/>
    </row>
    <row r="1389" spans="8:15" s="179" customFormat="1" x14ac:dyDescent="0.2">
      <c r="H1389" s="180"/>
      <c r="I1389" s="180"/>
      <c r="J1389" s="205"/>
      <c r="K1389" s="205"/>
      <c r="L1389" s="181"/>
      <c r="M1389" s="180"/>
      <c r="N1389" s="180"/>
      <c r="O1389" s="180"/>
    </row>
    <row r="1390" spans="8:15" s="179" customFormat="1" x14ac:dyDescent="0.2">
      <c r="H1390" s="180"/>
      <c r="I1390" s="180"/>
      <c r="J1390" s="205"/>
      <c r="K1390" s="205"/>
      <c r="L1390" s="181"/>
      <c r="M1390" s="180"/>
      <c r="N1390" s="180"/>
      <c r="O1390" s="180"/>
    </row>
    <row r="1391" spans="8:15" s="179" customFormat="1" x14ac:dyDescent="0.2">
      <c r="H1391" s="180"/>
      <c r="I1391" s="180"/>
      <c r="J1391" s="205"/>
      <c r="K1391" s="205"/>
      <c r="L1391" s="181"/>
      <c r="M1391" s="180"/>
      <c r="N1391" s="180"/>
      <c r="O1391" s="180"/>
    </row>
    <row r="1392" spans="8:15" s="179" customFormat="1" x14ac:dyDescent="0.2">
      <c r="H1392" s="180"/>
      <c r="I1392" s="180"/>
      <c r="J1392" s="205"/>
      <c r="K1392" s="205"/>
      <c r="L1392" s="181"/>
      <c r="M1392" s="180"/>
      <c r="N1392" s="180"/>
      <c r="O1392" s="180"/>
    </row>
    <row r="1393" spans="8:15" s="179" customFormat="1" x14ac:dyDescent="0.2">
      <c r="H1393" s="180"/>
      <c r="I1393" s="180"/>
      <c r="J1393" s="205"/>
      <c r="K1393" s="205"/>
      <c r="L1393" s="181"/>
      <c r="M1393" s="180"/>
      <c r="N1393" s="180"/>
      <c r="O1393" s="180"/>
    </row>
    <row r="1394" spans="8:15" s="179" customFormat="1" x14ac:dyDescent="0.2">
      <c r="H1394" s="180"/>
      <c r="I1394" s="180"/>
      <c r="J1394" s="205"/>
      <c r="K1394" s="205"/>
      <c r="L1394" s="181"/>
      <c r="M1394" s="180"/>
      <c r="N1394" s="180"/>
      <c r="O1394" s="180"/>
    </row>
    <row r="1395" spans="8:15" s="179" customFormat="1" x14ac:dyDescent="0.2">
      <c r="H1395" s="180"/>
      <c r="I1395" s="180"/>
      <c r="J1395" s="205"/>
      <c r="K1395" s="205"/>
      <c r="L1395" s="181"/>
      <c r="M1395" s="180"/>
      <c r="N1395" s="180"/>
      <c r="O1395" s="180"/>
    </row>
    <row r="1396" spans="8:15" s="179" customFormat="1" x14ac:dyDescent="0.2">
      <c r="H1396" s="180"/>
      <c r="I1396" s="180"/>
      <c r="J1396" s="205"/>
      <c r="K1396" s="205"/>
      <c r="L1396" s="181"/>
      <c r="M1396" s="180"/>
      <c r="N1396" s="180"/>
      <c r="O1396" s="180"/>
    </row>
    <row r="1397" spans="8:15" s="179" customFormat="1" x14ac:dyDescent="0.2">
      <c r="H1397" s="180"/>
      <c r="I1397" s="180"/>
      <c r="J1397" s="205"/>
      <c r="K1397" s="205"/>
      <c r="L1397" s="181"/>
      <c r="M1397" s="180"/>
      <c r="N1397" s="180"/>
      <c r="O1397" s="180"/>
    </row>
    <row r="1398" spans="8:15" s="179" customFormat="1" x14ac:dyDescent="0.2">
      <c r="H1398" s="180"/>
      <c r="I1398" s="180"/>
      <c r="J1398" s="205"/>
      <c r="K1398" s="205"/>
      <c r="L1398" s="181"/>
      <c r="M1398" s="180"/>
      <c r="N1398" s="180"/>
      <c r="O1398" s="180"/>
    </row>
    <row r="1399" spans="8:15" s="179" customFormat="1" x14ac:dyDescent="0.2">
      <c r="H1399" s="180"/>
      <c r="I1399" s="180"/>
      <c r="J1399" s="205"/>
      <c r="K1399" s="205"/>
      <c r="L1399" s="181"/>
      <c r="M1399" s="180"/>
      <c r="N1399" s="180"/>
      <c r="O1399" s="180"/>
    </row>
    <row r="1400" spans="8:15" s="179" customFormat="1" x14ac:dyDescent="0.2">
      <c r="H1400" s="180"/>
      <c r="I1400" s="180"/>
      <c r="J1400" s="205"/>
      <c r="K1400" s="205"/>
      <c r="L1400" s="181"/>
      <c r="M1400" s="180"/>
      <c r="N1400" s="180"/>
      <c r="O1400" s="180"/>
    </row>
    <row r="1401" spans="8:15" s="179" customFormat="1" x14ac:dyDescent="0.2">
      <c r="H1401" s="180"/>
      <c r="I1401" s="180"/>
      <c r="J1401" s="205"/>
      <c r="K1401" s="205"/>
      <c r="L1401" s="181"/>
      <c r="M1401" s="180"/>
      <c r="N1401" s="180"/>
      <c r="O1401" s="180"/>
    </row>
    <row r="1402" spans="8:15" s="179" customFormat="1" x14ac:dyDescent="0.2">
      <c r="H1402" s="180"/>
      <c r="I1402" s="180"/>
      <c r="J1402" s="205"/>
      <c r="K1402" s="205"/>
      <c r="L1402" s="181"/>
      <c r="M1402" s="180"/>
      <c r="N1402" s="180"/>
      <c r="O1402" s="180"/>
    </row>
    <row r="1403" spans="8:15" s="179" customFormat="1" x14ac:dyDescent="0.2">
      <c r="H1403" s="180"/>
      <c r="I1403" s="180"/>
      <c r="J1403" s="205"/>
      <c r="K1403" s="205"/>
      <c r="L1403" s="181"/>
      <c r="M1403" s="180"/>
      <c r="N1403" s="180"/>
      <c r="O1403" s="180"/>
    </row>
    <row r="1404" spans="8:15" s="179" customFormat="1" x14ac:dyDescent="0.2">
      <c r="H1404" s="180"/>
      <c r="I1404" s="180"/>
      <c r="J1404" s="205"/>
      <c r="K1404" s="205"/>
      <c r="L1404" s="181"/>
      <c r="M1404" s="180"/>
      <c r="N1404" s="180"/>
      <c r="O1404" s="180"/>
    </row>
    <row r="1405" spans="8:15" s="179" customFormat="1" x14ac:dyDescent="0.2">
      <c r="H1405" s="180"/>
      <c r="I1405" s="180"/>
      <c r="J1405" s="205"/>
      <c r="K1405" s="205"/>
      <c r="L1405" s="181"/>
      <c r="M1405" s="180"/>
      <c r="N1405" s="180"/>
      <c r="O1405" s="180"/>
    </row>
    <row r="1406" spans="8:15" s="179" customFormat="1" x14ac:dyDescent="0.2">
      <c r="H1406" s="180"/>
      <c r="I1406" s="180"/>
      <c r="J1406" s="205"/>
      <c r="K1406" s="205"/>
      <c r="L1406" s="181"/>
      <c r="M1406" s="180"/>
      <c r="N1406" s="180"/>
      <c r="O1406" s="180"/>
    </row>
    <row r="1407" spans="8:15" s="179" customFormat="1" x14ac:dyDescent="0.2">
      <c r="H1407" s="180"/>
      <c r="I1407" s="180"/>
      <c r="J1407" s="205"/>
      <c r="K1407" s="205"/>
      <c r="L1407" s="181"/>
      <c r="M1407" s="180"/>
      <c r="N1407" s="180"/>
      <c r="O1407" s="180"/>
    </row>
    <row r="1408" spans="8:15" s="179" customFormat="1" x14ac:dyDescent="0.2">
      <c r="H1408" s="180"/>
      <c r="I1408" s="180"/>
      <c r="J1408" s="205"/>
      <c r="K1408" s="205"/>
      <c r="L1408" s="181"/>
      <c r="M1408" s="180"/>
      <c r="N1408" s="180"/>
      <c r="O1408" s="180"/>
    </row>
    <row r="1409" spans="8:15" s="179" customFormat="1" x14ac:dyDescent="0.2">
      <c r="H1409" s="180"/>
      <c r="I1409" s="180"/>
      <c r="J1409" s="205"/>
      <c r="K1409" s="205"/>
      <c r="L1409" s="181"/>
      <c r="M1409" s="180"/>
      <c r="N1409" s="180"/>
      <c r="O1409" s="180"/>
    </row>
    <row r="1410" spans="8:15" s="179" customFormat="1" x14ac:dyDescent="0.2">
      <c r="H1410" s="180"/>
      <c r="I1410" s="180"/>
      <c r="J1410" s="205"/>
      <c r="K1410" s="205"/>
      <c r="L1410" s="181"/>
      <c r="M1410" s="180"/>
      <c r="N1410" s="180"/>
      <c r="O1410" s="180"/>
    </row>
    <row r="1411" spans="8:15" s="179" customFormat="1" x14ac:dyDescent="0.2">
      <c r="H1411" s="180"/>
      <c r="I1411" s="180"/>
      <c r="J1411" s="205"/>
      <c r="K1411" s="205"/>
      <c r="L1411" s="181"/>
      <c r="M1411" s="180"/>
      <c r="N1411" s="180"/>
      <c r="O1411" s="180"/>
    </row>
    <row r="1412" spans="8:15" s="179" customFormat="1" x14ac:dyDescent="0.2">
      <c r="H1412" s="180"/>
      <c r="I1412" s="180"/>
      <c r="J1412" s="205"/>
      <c r="K1412" s="205"/>
      <c r="L1412" s="181"/>
      <c r="M1412" s="180"/>
      <c r="N1412" s="180"/>
      <c r="O1412" s="180"/>
    </row>
    <row r="1413" spans="8:15" s="179" customFormat="1" x14ac:dyDescent="0.2">
      <c r="H1413" s="180"/>
      <c r="I1413" s="180"/>
      <c r="J1413" s="205"/>
      <c r="K1413" s="205"/>
      <c r="L1413" s="181"/>
      <c r="M1413" s="180"/>
      <c r="N1413" s="180"/>
      <c r="O1413" s="180"/>
    </row>
    <row r="1414" spans="8:15" s="179" customFormat="1" x14ac:dyDescent="0.2">
      <c r="H1414" s="180"/>
      <c r="I1414" s="180"/>
      <c r="J1414" s="205"/>
      <c r="K1414" s="205"/>
      <c r="L1414" s="181"/>
      <c r="M1414" s="180"/>
      <c r="N1414" s="180"/>
      <c r="O1414" s="180"/>
    </row>
    <row r="1415" spans="8:15" s="179" customFormat="1" x14ac:dyDescent="0.2">
      <c r="H1415" s="180"/>
      <c r="I1415" s="180"/>
      <c r="J1415" s="205"/>
      <c r="K1415" s="205"/>
      <c r="L1415" s="181"/>
      <c r="M1415" s="180"/>
      <c r="N1415" s="180"/>
      <c r="O1415" s="180"/>
    </row>
    <row r="1416" spans="8:15" s="179" customFormat="1" x14ac:dyDescent="0.2">
      <c r="H1416" s="180"/>
      <c r="I1416" s="180"/>
      <c r="J1416" s="205"/>
      <c r="K1416" s="205"/>
      <c r="L1416" s="181"/>
      <c r="M1416" s="180"/>
      <c r="N1416" s="180"/>
      <c r="O1416" s="180"/>
    </row>
    <row r="1417" spans="8:15" s="179" customFormat="1" x14ac:dyDescent="0.2">
      <c r="H1417" s="180"/>
      <c r="I1417" s="180"/>
      <c r="J1417" s="205"/>
      <c r="K1417" s="205"/>
      <c r="L1417" s="181"/>
      <c r="M1417" s="180"/>
      <c r="N1417" s="180"/>
      <c r="O1417" s="180"/>
    </row>
    <row r="1418" spans="8:15" s="179" customFormat="1" x14ac:dyDescent="0.2">
      <c r="H1418" s="180"/>
      <c r="I1418" s="180"/>
      <c r="J1418" s="205"/>
      <c r="K1418" s="205"/>
      <c r="L1418" s="181"/>
      <c r="M1418" s="180"/>
      <c r="N1418" s="180"/>
      <c r="O1418" s="180"/>
    </row>
    <row r="1419" spans="8:15" s="179" customFormat="1" x14ac:dyDescent="0.2">
      <c r="H1419" s="180"/>
      <c r="I1419" s="180"/>
      <c r="J1419" s="205"/>
      <c r="K1419" s="205"/>
      <c r="L1419" s="181"/>
      <c r="M1419" s="180"/>
      <c r="N1419" s="180"/>
      <c r="O1419" s="180"/>
    </row>
    <row r="1420" spans="8:15" s="179" customFormat="1" x14ac:dyDescent="0.2">
      <c r="H1420" s="180"/>
      <c r="I1420" s="180"/>
      <c r="J1420" s="205"/>
      <c r="K1420" s="205"/>
      <c r="L1420" s="181"/>
      <c r="M1420" s="180"/>
      <c r="N1420" s="180"/>
      <c r="O1420" s="180"/>
    </row>
    <row r="1421" spans="8:15" s="179" customFormat="1" x14ac:dyDescent="0.2">
      <c r="H1421" s="180"/>
      <c r="I1421" s="180"/>
      <c r="J1421" s="205"/>
      <c r="K1421" s="205"/>
      <c r="L1421" s="181"/>
      <c r="M1421" s="180"/>
      <c r="N1421" s="180"/>
      <c r="O1421" s="180"/>
    </row>
    <row r="1422" spans="8:15" s="179" customFormat="1" x14ac:dyDescent="0.2">
      <c r="H1422" s="180"/>
      <c r="I1422" s="180"/>
      <c r="J1422" s="205"/>
      <c r="K1422" s="205"/>
      <c r="L1422" s="181"/>
      <c r="M1422" s="180"/>
      <c r="N1422" s="180"/>
      <c r="O1422" s="180"/>
    </row>
    <row r="1423" spans="8:15" s="179" customFormat="1" x14ac:dyDescent="0.2">
      <c r="H1423" s="180"/>
      <c r="I1423" s="180"/>
      <c r="J1423" s="205"/>
      <c r="K1423" s="205"/>
      <c r="L1423" s="181"/>
      <c r="M1423" s="180"/>
      <c r="N1423" s="180"/>
      <c r="O1423" s="180"/>
    </row>
    <row r="1424" spans="8:15" s="179" customFormat="1" x14ac:dyDescent="0.2">
      <c r="H1424" s="180"/>
      <c r="I1424" s="180"/>
      <c r="J1424" s="205"/>
      <c r="K1424" s="205"/>
      <c r="L1424" s="181"/>
      <c r="M1424" s="180"/>
      <c r="N1424" s="180"/>
      <c r="O1424" s="180"/>
    </row>
    <row r="1425" spans="8:15" s="179" customFormat="1" x14ac:dyDescent="0.2">
      <c r="H1425" s="180"/>
      <c r="I1425" s="180"/>
      <c r="J1425" s="205"/>
      <c r="K1425" s="205"/>
      <c r="L1425" s="181"/>
      <c r="M1425" s="180"/>
      <c r="N1425" s="180"/>
      <c r="O1425" s="180"/>
    </row>
    <row r="1426" spans="8:15" s="179" customFormat="1" x14ac:dyDescent="0.2">
      <c r="H1426" s="180"/>
      <c r="I1426" s="180"/>
      <c r="J1426" s="205"/>
      <c r="K1426" s="205"/>
      <c r="L1426" s="181"/>
      <c r="M1426" s="180"/>
      <c r="N1426" s="180"/>
      <c r="O1426" s="180"/>
    </row>
    <row r="1427" spans="8:15" s="179" customFormat="1" x14ac:dyDescent="0.2">
      <c r="H1427" s="180"/>
      <c r="I1427" s="180"/>
      <c r="J1427" s="205"/>
      <c r="K1427" s="205"/>
      <c r="L1427" s="181"/>
      <c r="M1427" s="180"/>
      <c r="N1427" s="180"/>
      <c r="O1427" s="180"/>
    </row>
    <row r="1428" spans="8:15" s="179" customFormat="1" x14ac:dyDescent="0.2">
      <c r="H1428" s="180"/>
      <c r="I1428" s="180"/>
      <c r="J1428" s="205"/>
      <c r="K1428" s="205"/>
      <c r="L1428" s="181"/>
      <c r="M1428" s="180"/>
      <c r="N1428" s="180"/>
      <c r="O1428" s="180"/>
    </row>
    <row r="1429" spans="8:15" s="179" customFormat="1" x14ac:dyDescent="0.2">
      <c r="H1429" s="180"/>
      <c r="I1429" s="180"/>
      <c r="J1429" s="205"/>
      <c r="K1429" s="205"/>
      <c r="L1429" s="181"/>
      <c r="M1429" s="180"/>
      <c r="N1429" s="180"/>
      <c r="O1429" s="180"/>
    </row>
    <row r="1430" spans="8:15" s="179" customFormat="1" x14ac:dyDescent="0.2">
      <c r="H1430" s="180"/>
      <c r="I1430" s="180"/>
      <c r="J1430" s="205"/>
      <c r="K1430" s="205"/>
      <c r="L1430" s="181"/>
      <c r="M1430" s="180"/>
      <c r="N1430" s="180"/>
      <c r="O1430" s="180"/>
    </row>
    <row r="1431" spans="8:15" s="179" customFormat="1" x14ac:dyDescent="0.2">
      <c r="H1431" s="180"/>
      <c r="I1431" s="180"/>
      <c r="J1431" s="205"/>
      <c r="K1431" s="205"/>
      <c r="L1431" s="181"/>
      <c r="M1431" s="180"/>
      <c r="N1431" s="180"/>
      <c r="O1431" s="180"/>
    </row>
    <row r="1432" spans="8:15" s="179" customFormat="1" x14ac:dyDescent="0.2">
      <c r="H1432" s="180"/>
      <c r="I1432" s="180"/>
      <c r="J1432" s="205"/>
      <c r="K1432" s="205"/>
      <c r="L1432" s="181"/>
      <c r="M1432" s="180"/>
      <c r="N1432" s="180"/>
      <c r="O1432" s="180"/>
    </row>
    <row r="1433" spans="8:15" s="179" customFormat="1" x14ac:dyDescent="0.2">
      <c r="H1433" s="180"/>
      <c r="I1433" s="180"/>
      <c r="J1433" s="205"/>
      <c r="K1433" s="205"/>
      <c r="L1433" s="181"/>
      <c r="M1433" s="180"/>
      <c r="N1433" s="180"/>
      <c r="O1433" s="180"/>
    </row>
    <row r="1434" spans="8:15" s="179" customFormat="1" x14ac:dyDescent="0.2">
      <c r="H1434" s="180"/>
      <c r="I1434" s="180"/>
      <c r="J1434" s="205"/>
      <c r="K1434" s="205"/>
      <c r="L1434" s="181"/>
      <c r="M1434" s="180"/>
      <c r="N1434" s="180"/>
      <c r="O1434" s="180"/>
    </row>
    <row r="1435" spans="8:15" s="179" customFormat="1" x14ac:dyDescent="0.2">
      <c r="H1435" s="180"/>
      <c r="I1435" s="180"/>
      <c r="J1435" s="205"/>
      <c r="K1435" s="205"/>
      <c r="L1435" s="181"/>
      <c r="M1435" s="180"/>
      <c r="N1435" s="180"/>
      <c r="O1435" s="180"/>
    </row>
    <row r="1436" spans="8:15" s="179" customFormat="1" x14ac:dyDescent="0.2">
      <c r="H1436" s="180"/>
      <c r="I1436" s="180"/>
      <c r="J1436" s="205"/>
      <c r="K1436" s="205"/>
      <c r="L1436" s="181"/>
      <c r="M1436" s="180"/>
      <c r="N1436" s="180"/>
      <c r="O1436" s="180"/>
    </row>
    <row r="1437" spans="8:15" s="179" customFormat="1" x14ac:dyDescent="0.2">
      <c r="H1437" s="180"/>
      <c r="I1437" s="180"/>
      <c r="J1437" s="205"/>
      <c r="K1437" s="205"/>
      <c r="L1437" s="181"/>
      <c r="M1437" s="180"/>
      <c r="N1437" s="180"/>
      <c r="O1437" s="180"/>
    </row>
    <row r="1438" spans="8:15" s="179" customFormat="1" x14ac:dyDescent="0.2">
      <c r="H1438" s="180"/>
      <c r="I1438" s="180"/>
      <c r="J1438" s="205"/>
      <c r="K1438" s="205"/>
      <c r="L1438" s="181"/>
      <c r="M1438" s="180"/>
      <c r="N1438" s="180"/>
      <c r="O1438" s="180"/>
    </row>
    <row r="1439" spans="8:15" s="179" customFormat="1" x14ac:dyDescent="0.2">
      <c r="H1439" s="180"/>
      <c r="I1439" s="180"/>
      <c r="J1439" s="205"/>
      <c r="K1439" s="205"/>
      <c r="L1439" s="181"/>
      <c r="M1439" s="180"/>
      <c r="N1439" s="180"/>
      <c r="O1439" s="180"/>
    </row>
    <row r="1440" spans="8:15" s="179" customFormat="1" x14ac:dyDescent="0.2">
      <c r="H1440" s="180"/>
      <c r="I1440" s="180"/>
      <c r="J1440" s="205"/>
      <c r="K1440" s="205"/>
      <c r="L1440" s="181"/>
      <c r="M1440" s="180"/>
      <c r="N1440" s="180"/>
      <c r="O1440" s="180"/>
    </row>
    <row r="1441" spans="8:15" s="179" customFormat="1" x14ac:dyDescent="0.2">
      <c r="H1441" s="180"/>
      <c r="I1441" s="180"/>
      <c r="J1441" s="205"/>
      <c r="K1441" s="205"/>
      <c r="L1441" s="181"/>
      <c r="M1441" s="180"/>
      <c r="N1441" s="180"/>
      <c r="O1441" s="180"/>
    </row>
    <row r="1442" spans="8:15" s="179" customFormat="1" x14ac:dyDescent="0.2">
      <c r="H1442" s="180"/>
      <c r="I1442" s="180"/>
      <c r="J1442" s="205"/>
      <c r="K1442" s="205"/>
      <c r="L1442" s="181"/>
      <c r="M1442" s="180"/>
      <c r="N1442" s="180"/>
      <c r="O1442" s="180"/>
    </row>
    <row r="1443" spans="8:15" s="179" customFormat="1" x14ac:dyDescent="0.2">
      <c r="H1443" s="180"/>
      <c r="I1443" s="180"/>
      <c r="J1443" s="205"/>
      <c r="K1443" s="205"/>
      <c r="L1443" s="181"/>
      <c r="M1443" s="180"/>
      <c r="N1443" s="180"/>
      <c r="O1443" s="180"/>
    </row>
    <row r="1444" spans="8:15" s="179" customFormat="1" x14ac:dyDescent="0.2">
      <c r="H1444" s="180"/>
      <c r="I1444" s="180"/>
      <c r="J1444" s="205"/>
      <c r="K1444" s="205"/>
      <c r="L1444" s="181"/>
      <c r="M1444" s="180"/>
      <c r="N1444" s="180"/>
      <c r="O1444" s="180"/>
    </row>
    <row r="1445" spans="8:15" s="179" customFormat="1" x14ac:dyDescent="0.2">
      <c r="H1445" s="180"/>
      <c r="I1445" s="180"/>
      <c r="J1445" s="205"/>
      <c r="K1445" s="205"/>
      <c r="L1445" s="181"/>
      <c r="M1445" s="180"/>
      <c r="N1445" s="180"/>
      <c r="O1445" s="180"/>
    </row>
    <row r="1446" spans="8:15" s="179" customFormat="1" x14ac:dyDescent="0.2">
      <c r="H1446" s="180"/>
      <c r="I1446" s="180"/>
      <c r="J1446" s="205"/>
      <c r="K1446" s="205"/>
      <c r="L1446" s="181"/>
      <c r="M1446" s="180"/>
      <c r="N1446" s="180"/>
      <c r="O1446" s="180"/>
    </row>
    <row r="1447" spans="8:15" s="179" customFormat="1" x14ac:dyDescent="0.2">
      <c r="H1447" s="180"/>
      <c r="I1447" s="180"/>
      <c r="J1447" s="205"/>
      <c r="K1447" s="205"/>
      <c r="L1447" s="181"/>
      <c r="M1447" s="180"/>
      <c r="N1447" s="180"/>
      <c r="O1447" s="180"/>
    </row>
    <row r="1448" spans="8:15" s="179" customFormat="1" x14ac:dyDescent="0.2">
      <c r="H1448" s="180"/>
      <c r="I1448" s="180"/>
      <c r="J1448" s="205"/>
      <c r="K1448" s="205"/>
      <c r="L1448" s="181"/>
      <c r="M1448" s="180"/>
      <c r="N1448" s="180"/>
      <c r="O1448" s="180"/>
    </row>
    <row r="1449" spans="8:15" s="179" customFormat="1" x14ac:dyDescent="0.2">
      <c r="H1449" s="180"/>
      <c r="I1449" s="180"/>
      <c r="J1449" s="205"/>
      <c r="K1449" s="205"/>
      <c r="L1449" s="181"/>
      <c r="M1449" s="180"/>
      <c r="N1449" s="180"/>
      <c r="O1449" s="180"/>
    </row>
    <row r="1450" spans="8:15" s="179" customFormat="1" x14ac:dyDescent="0.2">
      <c r="H1450" s="180"/>
      <c r="I1450" s="180"/>
      <c r="J1450" s="205"/>
      <c r="K1450" s="205"/>
      <c r="L1450" s="181"/>
      <c r="M1450" s="180"/>
      <c r="N1450" s="180"/>
      <c r="O1450" s="180"/>
    </row>
    <row r="1451" spans="8:15" s="179" customFormat="1" x14ac:dyDescent="0.2">
      <c r="H1451" s="180"/>
      <c r="I1451" s="180"/>
      <c r="J1451" s="205"/>
      <c r="K1451" s="205"/>
      <c r="L1451" s="181"/>
      <c r="M1451" s="180"/>
      <c r="N1451" s="180"/>
      <c r="O1451" s="180"/>
    </row>
    <row r="1452" spans="8:15" s="179" customFormat="1" x14ac:dyDescent="0.2">
      <c r="H1452" s="180"/>
      <c r="I1452" s="180"/>
      <c r="J1452" s="205"/>
      <c r="K1452" s="205"/>
      <c r="L1452" s="181"/>
      <c r="M1452" s="180"/>
      <c r="N1452" s="180"/>
      <c r="O1452" s="180"/>
    </row>
    <row r="1453" spans="8:15" s="179" customFormat="1" x14ac:dyDescent="0.2">
      <c r="H1453" s="180"/>
      <c r="I1453" s="180"/>
      <c r="J1453" s="205"/>
      <c r="K1453" s="205"/>
      <c r="L1453" s="181"/>
      <c r="M1453" s="180"/>
      <c r="N1453" s="180"/>
      <c r="O1453" s="180"/>
    </row>
    <row r="1454" spans="8:15" s="179" customFormat="1" x14ac:dyDescent="0.2">
      <c r="H1454" s="180"/>
      <c r="I1454" s="180"/>
      <c r="J1454" s="205"/>
      <c r="K1454" s="205"/>
      <c r="L1454" s="181"/>
      <c r="M1454" s="180"/>
      <c r="N1454" s="180"/>
      <c r="O1454" s="180"/>
    </row>
    <row r="1455" spans="8:15" s="179" customFormat="1" x14ac:dyDescent="0.2">
      <c r="H1455" s="180"/>
      <c r="I1455" s="180"/>
      <c r="J1455" s="205"/>
      <c r="K1455" s="205"/>
      <c r="L1455" s="181"/>
      <c r="M1455" s="180"/>
      <c r="N1455" s="180"/>
      <c r="O1455" s="180"/>
    </row>
    <row r="1456" spans="8:15" s="179" customFormat="1" x14ac:dyDescent="0.2">
      <c r="H1456" s="180"/>
      <c r="I1456" s="180"/>
      <c r="J1456" s="205"/>
      <c r="K1456" s="205"/>
      <c r="L1456" s="181"/>
      <c r="M1456" s="180"/>
      <c r="N1456" s="180"/>
      <c r="O1456" s="180"/>
    </row>
    <row r="1457" spans="8:15" s="179" customFormat="1" x14ac:dyDescent="0.2">
      <c r="H1457" s="180"/>
      <c r="I1457" s="180"/>
      <c r="J1457" s="205"/>
      <c r="K1457" s="205"/>
      <c r="L1457" s="181"/>
      <c r="M1457" s="180"/>
      <c r="N1457" s="180"/>
      <c r="O1457" s="180"/>
    </row>
    <row r="1458" spans="8:15" s="179" customFormat="1" x14ac:dyDescent="0.2">
      <c r="H1458" s="180"/>
      <c r="I1458" s="180"/>
      <c r="J1458" s="205"/>
      <c r="K1458" s="205"/>
      <c r="L1458" s="181"/>
      <c r="M1458" s="180"/>
      <c r="N1458" s="180"/>
      <c r="O1458" s="180"/>
    </row>
    <row r="1459" spans="8:15" s="179" customFormat="1" x14ac:dyDescent="0.2">
      <c r="H1459" s="180"/>
      <c r="I1459" s="180"/>
      <c r="J1459" s="205"/>
      <c r="K1459" s="205"/>
      <c r="L1459" s="181"/>
      <c r="M1459" s="180"/>
      <c r="N1459" s="180"/>
      <c r="O1459" s="180"/>
    </row>
    <row r="1460" spans="8:15" s="179" customFormat="1" x14ac:dyDescent="0.2">
      <c r="H1460" s="180"/>
      <c r="I1460" s="180"/>
      <c r="J1460" s="205"/>
      <c r="K1460" s="205"/>
      <c r="L1460" s="181"/>
      <c r="M1460" s="180"/>
      <c r="N1460" s="180"/>
      <c r="O1460" s="180"/>
    </row>
    <row r="1461" spans="8:15" s="179" customFormat="1" x14ac:dyDescent="0.2">
      <c r="H1461" s="180"/>
      <c r="I1461" s="180"/>
      <c r="J1461" s="205"/>
      <c r="K1461" s="205"/>
      <c r="L1461" s="181"/>
      <c r="M1461" s="180"/>
      <c r="N1461" s="180"/>
      <c r="O1461" s="180"/>
    </row>
    <row r="1462" spans="8:15" s="179" customFormat="1" x14ac:dyDescent="0.2">
      <c r="H1462" s="180"/>
      <c r="I1462" s="180"/>
      <c r="J1462" s="205"/>
      <c r="K1462" s="205"/>
      <c r="L1462" s="181"/>
      <c r="M1462" s="180"/>
      <c r="N1462" s="180"/>
      <c r="O1462" s="180"/>
    </row>
    <row r="1463" spans="8:15" s="179" customFormat="1" x14ac:dyDescent="0.2">
      <c r="H1463" s="180"/>
      <c r="I1463" s="180"/>
      <c r="J1463" s="205"/>
      <c r="K1463" s="205"/>
      <c r="L1463" s="181"/>
      <c r="M1463" s="180"/>
      <c r="N1463" s="180"/>
      <c r="O1463" s="180"/>
    </row>
    <row r="1464" spans="8:15" s="179" customFormat="1" x14ac:dyDescent="0.2">
      <c r="H1464" s="180"/>
      <c r="I1464" s="180"/>
      <c r="J1464" s="205"/>
      <c r="K1464" s="205"/>
      <c r="L1464" s="181"/>
      <c r="M1464" s="180"/>
      <c r="N1464" s="180"/>
      <c r="O1464" s="180"/>
    </row>
    <row r="1465" spans="8:15" s="179" customFormat="1" x14ac:dyDescent="0.2">
      <c r="H1465" s="180"/>
      <c r="I1465" s="180"/>
      <c r="J1465" s="205"/>
      <c r="K1465" s="205"/>
      <c r="L1465" s="181"/>
      <c r="M1465" s="180"/>
      <c r="N1465" s="180"/>
      <c r="O1465" s="180"/>
    </row>
    <row r="1466" spans="8:15" s="179" customFormat="1" x14ac:dyDescent="0.2">
      <c r="H1466" s="180"/>
      <c r="I1466" s="180"/>
      <c r="J1466" s="205"/>
      <c r="K1466" s="205"/>
      <c r="L1466" s="181"/>
      <c r="M1466" s="180"/>
      <c r="N1466" s="180"/>
      <c r="O1466" s="180"/>
    </row>
    <row r="1467" spans="8:15" s="179" customFormat="1" x14ac:dyDescent="0.2">
      <c r="H1467" s="180"/>
      <c r="I1467" s="180"/>
      <c r="J1467" s="205"/>
      <c r="K1467" s="205"/>
      <c r="L1467" s="181"/>
      <c r="M1467" s="180"/>
      <c r="N1467" s="180"/>
      <c r="O1467" s="180"/>
    </row>
    <row r="1468" spans="8:15" s="179" customFormat="1" x14ac:dyDescent="0.2">
      <c r="H1468" s="180"/>
      <c r="I1468" s="180"/>
      <c r="J1468" s="205"/>
      <c r="K1468" s="205"/>
      <c r="L1468" s="181"/>
      <c r="M1468" s="180"/>
      <c r="N1468" s="180"/>
      <c r="O1468" s="180"/>
    </row>
    <row r="1469" spans="8:15" s="179" customFormat="1" x14ac:dyDescent="0.2">
      <c r="H1469" s="180"/>
      <c r="I1469" s="180"/>
      <c r="J1469" s="205"/>
      <c r="K1469" s="205"/>
      <c r="L1469" s="181"/>
      <c r="M1469" s="180"/>
      <c r="N1469" s="180"/>
      <c r="O1469" s="180"/>
    </row>
    <row r="1470" spans="8:15" s="179" customFormat="1" x14ac:dyDescent="0.2">
      <c r="H1470" s="180"/>
      <c r="I1470" s="180"/>
      <c r="J1470" s="205"/>
      <c r="K1470" s="205"/>
      <c r="L1470" s="181"/>
      <c r="M1470" s="180"/>
      <c r="N1470" s="180"/>
      <c r="O1470" s="180"/>
    </row>
    <row r="1471" spans="8:15" s="179" customFormat="1" x14ac:dyDescent="0.2">
      <c r="H1471" s="180"/>
      <c r="I1471" s="180"/>
      <c r="J1471" s="205"/>
      <c r="K1471" s="205"/>
      <c r="L1471" s="181"/>
      <c r="M1471" s="180"/>
      <c r="N1471" s="180"/>
      <c r="O1471" s="180"/>
    </row>
    <row r="1472" spans="8:15" s="179" customFormat="1" x14ac:dyDescent="0.2">
      <c r="H1472" s="180"/>
      <c r="I1472" s="180"/>
      <c r="J1472" s="205"/>
      <c r="K1472" s="205"/>
      <c r="L1472" s="181"/>
      <c r="M1472" s="180"/>
      <c r="N1472" s="180"/>
      <c r="O1472" s="180"/>
    </row>
    <row r="1473" spans="8:15" s="179" customFormat="1" x14ac:dyDescent="0.2">
      <c r="H1473" s="180"/>
      <c r="I1473" s="180"/>
      <c r="J1473" s="205"/>
      <c r="K1473" s="205"/>
      <c r="L1473" s="181"/>
      <c r="M1473" s="180"/>
      <c r="N1473" s="180"/>
      <c r="O1473" s="180"/>
    </row>
    <row r="1474" spans="8:15" s="179" customFormat="1" x14ac:dyDescent="0.2">
      <c r="H1474" s="180"/>
      <c r="I1474" s="180"/>
      <c r="J1474" s="205"/>
      <c r="K1474" s="205"/>
      <c r="L1474" s="181"/>
      <c r="M1474" s="180"/>
      <c r="N1474" s="180"/>
      <c r="O1474" s="180"/>
    </row>
    <row r="1475" spans="8:15" s="179" customFormat="1" x14ac:dyDescent="0.2">
      <c r="H1475" s="180"/>
      <c r="I1475" s="180"/>
      <c r="J1475" s="205"/>
      <c r="K1475" s="205"/>
      <c r="L1475" s="181"/>
      <c r="M1475" s="180"/>
      <c r="N1475" s="180"/>
      <c r="O1475" s="180"/>
    </row>
    <row r="1476" spans="8:15" s="179" customFormat="1" x14ac:dyDescent="0.2">
      <c r="H1476" s="180"/>
      <c r="I1476" s="180"/>
      <c r="J1476" s="205"/>
      <c r="K1476" s="205"/>
      <c r="L1476" s="181"/>
      <c r="M1476" s="180"/>
      <c r="N1476" s="180"/>
      <c r="O1476" s="180"/>
    </row>
    <row r="1477" spans="8:15" s="179" customFormat="1" x14ac:dyDescent="0.2">
      <c r="H1477" s="180"/>
      <c r="I1477" s="180"/>
      <c r="J1477" s="205"/>
      <c r="K1477" s="205"/>
      <c r="L1477" s="181"/>
      <c r="M1477" s="180"/>
      <c r="N1477" s="180"/>
      <c r="O1477" s="180"/>
    </row>
    <row r="1478" spans="8:15" s="179" customFormat="1" x14ac:dyDescent="0.2">
      <c r="H1478" s="180"/>
      <c r="I1478" s="180"/>
      <c r="J1478" s="205"/>
      <c r="K1478" s="205"/>
      <c r="L1478" s="181"/>
      <c r="M1478" s="180"/>
      <c r="N1478" s="180"/>
      <c r="O1478" s="180"/>
    </row>
    <row r="1479" spans="8:15" s="179" customFormat="1" x14ac:dyDescent="0.2">
      <c r="H1479" s="180"/>
      <c r="I1479" s="180"/>
      <c r="J1479" s="205"/>
      <c r="K1479" s="205"/>
      <c r="L1479" s="181"/>
      <c r="M1479" s="180"/>
      <c r="N1479" s="180"/>
      <c r="O1479" s="180"/>
    </row>
    <row r="1480" spans="8:15" s="179" customFormat="1" x14ac:dyDescent="0.2">
      <c r="H1480" s="180"/>
      <c r="I1480" s="180"/>
      <c r="J1480" s="205"/>
      <c r="K1480" s="205"/>
      <c r="L1480" s="181"/>
      <c r="M1480" s="180"/>
      <c r="N1480" s="180"/>
      <c r="O1480" s="180"/>
    </row>
    <row r="1481" spans="8:15" s="179" customFormat="1" x14ac:dyDescent="0.2">
      <c r="H1481" s="180"/>
      <c r="I1481" s="180"/>
      <c r="J1481" s="205"/>
      <c r="K1481" s="205"/>
      <c r="L1481" s="181"/>
      <c r="M1481" s="180"/>
      <c r="N1481" s="180"/>
      <c r="O1481" s="180"/>
    </row>
    <row r="1482" spans="8:15" s="179" customFormat="1" x14ac:dyDescent="0.2">
      <c r="H1482" s="180"/>
      <c r="I1482" s="180"/>
      <c r="J1482" s="205"/>
      <c r="K1482" s="205"/>
      <c r="L1482" s="181"/>
      <c r="M1482" s="180"/>
      <c r="N1482" s="180"/>
      <c r="O1482" s="180"/>
    </row>
    <row r="1483" spans="8:15" s="179" customFormat="1" x14ac:dyDescent="0.2">
      <c r="H1483" s="180"/>
      <c r="I1483" s="180"/>
      <c r="J1483" s="205"/>
      <c r="K1483" s="205"/>
      <c r="L1483" s="181"/>
      <c r="M1483" s="180"/>
      <c r="N1483" s="180"/>
      <c r="O1483" s="180"/>
    </row>
    <row r="1484" spans="8:15" s="179" customFormat="1" x14ac:dyDescent="0.2">
      <c r="H1484" s="180"/>
      <c r="I1484" s="180"/>
      <c r="J1484" s="205"/>
      <c r="K1484" s="205"/>
      <c r="L1484" s="181"/>
      <c r="M1484" s="180"/>
      <c r="N1484" s="180"/>
      <c r="O1484" s="180"/>
    </row>
    <row r="1485" spans="8:15" s="179" customFormat="1" x14ac:dyDescent="0.2">
      <c r="H1485" s="180"/>
      <c r="I1485" s="180"/>
      <c r="J1485" s="205"/>
      <c r="K1485" s="205"/>
      <c r="L1485" s="181"/>
      <c r="M1485" s="180"/>
      <c r="N1485" s="180"/>
      <c r="O1485" s="180"/>
    </row>
    <row r="1486" spans="8:15" s="179" customFormat="1" x14ac:dyDescent="0.2">
      <c r="H1486" s="180"/>
      <c r="I1486" s="180"/>
      <c r="J1486" s="205"/>
      <c r="K1486" s="205"/>
      <c r="L1486" s="181"/>
      <c r="M1486" s="180"/>
      <c r="N1486" s="180"/>
      <c r="O1486" s="180"/>
    </row>
    <row r="1487" spans="8:15" s="179" customFormat="1" x14ac:dyDescent="0.2">
      <c r="H1487" s="180"/>
      <c r="I1487" s="180"/>
      <c r="J1487" s="205"/>
      <c r="K1487" s="205"/>
      <c r="L1487" s="181"/>
      <c r="M1487" s="180"/>
      <c r="N1487" s="180"/>
      <c r="O1487" s="180"/>
    </row>
    <row r="1488" spans="8:15" s="179" customFormat="1" x14ac:dyDescent="0.2">
      <c r="H1488" s="180"/>
      <c r="I1488" s="180"/>
      <c r="J1488" s="205"/>
      <c r="K1488" s="205"/>
      <c r="L1488" s="181"/>
      <c r="M1488" s="180"/>
      <c r="N1488" s="180"/>
      <c r="O1488" s="180"/>
    </row>
    <row r="1489" spans="8:15" s="179" customFormat="1" x14ac:dyDescent="0.2">
      <c r="H1489" s="180"/>
      <c r="I1489" s="180"/>
      <c r="J1489" s="205"/>
      <c r="K1489" s="205"/>
      <c r="L1489" s="181"/>
      <c r="M1489" s="180"/>
      <c r="N1489" s="180"/>
      <c r="O1489" s="180"/>
    </row>
    <row r="1490" spans="8:15" s="179" customFormat="1" x14ac:dyDescent="0.2">
      <c r="H1490" s="180"/>
      <c r="I1490" s="180"/>
      <c r="J1490" s="205"/>
      <c r="K1490" s="205"/>
      <c r="L1490" s="181"/>
      <c r="M1490" s="180"/>
      <c r="N1490" s="180"/>
      <c r="O1490" s="180"/>
    </row>
    <row r="1491" spans="8:15" s="179" customFormat="1" x14ac:dyDescent="0.2">
      <c r="H1491" s="180"/>
      <c r="I1491" s="180"/>
      <c r="J1491" s="205"/>
      <c r="K1491" s="205"/>
      <c r="L1491" s="181"/>
      <c r="M1491" s="180"/>
      <c r="N1491" s="180"/>
      <c r="O1491" s="180"/>
    </row>
    <row r="1492" spans="8:15" s="179" customFormat="1" x14ac:dyDescent="0.2">
      <c r="H1492" s="180"/>
      <c r="I1492" s="180"/>
      <c r="J1492" s="205"/>
      <c r="K1492" s="205"/>
      <c r="L1492" s="181"/>
      <c r="M1492" s="180"/>
      <c r="N1492" s="180"/>
      <c r="O1492" s="180"/>
    </row>
    <row r="1493" spans="8:15" s="179" customFormat="1" x14ac:dyDescent="0.2">
      <c r="H1493" s="180"/>
      <c r="I1493" s="180"/>
      <c r="J1493" s="205"/>
      <c r="K1493" s="205"/>
      <c r="L1493" s="181"/>
      <c r="M1493" s="180"/>
      <c r="N1493" s="180"/>
      <c r="O1493" s="180"/>
    </row>
    <row r="1494" spans="8:15" s="179" customFormat="1" x14ac:dyDescent="0.2">
      <c r="H1494" s="180"/>
      <c r="I1494" s="180"/>
      <c r="J1494" s="205"/>
      <c r="K1494" s="205"/>
      <c r="L1494" s="181"/>
      <c r="M1494" s="180"/>
      <c r="N1494" s="180"/>
      <c r="O1494" s="180"/>
    </row>
    <row r="1495" spans="8:15" s="179" customFormat="1" x14ac:dyDescent="0.2">
      <c r="H1495" s="180"/>
      <c r="I1495" s="180"/>
      <c r="J1495" s="205"/>
      <c r="K1495" s="205"/>
      <c r="L1495" s="181"/>
      <c r="M1495" s="180"/>
      <c r="N1495" s="180"/>
      <c r="O1495" s="180"/>
    </row>
    <row r="1496" spans="8:15" s="179" customFormat="1" x14ac:dyDescent="0.2">
      <c r="H1496" s="180"/>
      <c r="I1496" s="180"/>
      <c r="J1496" s="205"/>
      <c r="K1496" s="205"/>
      <c r="L1496" s="181"/>
      <c r="M1496" s="180"/>
      <c r="N1496" s="180"/>
      <c r="O1496" s="180"/>
    </row>
    <row r="1497" spans="8:15" s="179" customFormat="1" x14ac:dyDescent="0.2">
      <c r="H1497" s="180"/>
      <c r="I1497" s="180"/>
      <c r="J1497" s="205"/>
      <c r="K1497" s="205"/>
      <c r="L1497" s="181"/>
      <c r="M1497" s="180"/>
      <c r="N1497" s="180"/>
      <c r="O1497" s="180"/>
    </row>
    <row r="1498" spans="8:15" s="179" customFormat="1" x14ac:dyDescent="0.2">
      <c r="H1498" s="180"/>
      <c r="I1498" s="180"/>
      <c r="J1498" s="205"/>
      <c r="K1498" s="205"/>
      <c r="L1498" s="181"/>
      <c r="M1498" s="180"/>
      <c r="N1498" s="180"/>
      <c r="O1498" s="180"/>
    </row>
    <row r="1499" spans="8:15" s="179" customFormat="1" x14ac:dyDescent="0.2">
      <c r="H1499" s="180"/>
      <c r="I1499" s="180"/>
      <c r="J1499" s="205"/>
      <c r="K1499" s="205"/>
      <c r="L1499" s="181"/>
      <c r="M1499" s="180"/>
      <c r="N1499" s="180"/>
      <c r="O1499" s="180"/>
    </row>
    <row r="1500" spans="8:15" s="179" customFormat="1" x14ac:dyDescent="0.2">
      <c r="H1500" s="180"/>
      <c r="I1500" s="180"/>
      <c r="J1500" s="205"/>
      <c r="K1500" s="205"/>
      <c r="L1500" s="181"/>
      <c r="M1500" s="180"/>
      <c r="N1500" s="180"/>
      <c r="O1500" s="180"/>
    </row>
    <row r="1501" spans="8:15" s="179" customFormat="1" x14ac:dyDescent="0.2">
      <c r="H1501" s="180"/>
      <c r="I1501" s="180"/>
      <c r="J1501" s="205"/>
      <c r="K1501" s="205"/>
      <c r="L1501" s="181"/>
      <c r="M1501" s="180"/>
      <c r="N1501" s="180"/>
      <c r="O1501" s="180"/>
    </row>
    <row r="1502" spans="8:15" s="179" customFormat="1" x14ac:dyDescent="0.2">
      <c r="H1502" s="180"/>
      <c r="I1502" s="180"/>
      <c r="J1502" s="205"/>
      <c r="K1502" s="205"/>
      <c r="L1502" s="181"/>
      <c r="M1502" s="180"/>
      <c r="N1502" s="180"/>
      <c r="O1502" s="180"/>
    </row>
    <row r="1503" spans="8:15" s="179" customFormat="1" x14ac:dyDescent="0.2">
      <c r="H1503" s="180"/>
      <c r="I1503" s="180"/>
      <c r="J1503" s="205"/>
      <c r="K1503" s="205"/>
      <c r="L1503" s="181"/>
      <c r="M1503" s="180"/>
      <c r="N1503" s="180"/>
      <c r="O1503" s="180"/>
    </row>
    <row r="1504" spans="8:15" s="179" customFormat="1" x14ac:dyDescent="0.2">
      <c r="H1504" s="180"/>
      <c r="I1504" s="180"/>
      <c r="J1504" s="205"/>
      <c r="K1504" s="205"/>
      <c r="L1504" s="181"/>
      <c r="M1504" s="180"/>
      <c r="N1504" s="180"/>
      <c r="O1504" s="180"/>
    </row>
    <row r="1505" spans="8:15" s="179" customFormat="1" x14ac:dyDescent="0.2">
      <c r="H1505" s="180"/>
      <c r="I1505" s="180"/>
      <c r="J1505" s="205"/>
      <c r="K1505" s="205"/>
      <c r="L1505" s="181"/>
      <c r="M1505" s="180"/>
      <c r="N1505" s="180"/>
      <c r="O1505" s="180"/>
    </row>
    <row r="1506" spans="8:15" s="179" customFormat="1" x14ac:dyDescent="0.2">
      <c r="H1506" s="180"/>
      <c r="I1506" s="180"/>
      <c r="J1506" s="205"/>
      <c r="K1506" s="205"/>
      <c r="L1506" s="181"/>
      <c r="M1506" s="180"/>
      <c r="N1506" s="180"/>
      <c r="O1506" s="180"/>
    </row>
    <row r="1507" spans="8:15" s="179" customFormat="1" x14ac:dyDescent="0.2">
      <c r="H1507" s="180"/>
      <c r="I1507" s="180"/>
      <c r="J1507" s="205"/>
      <c r="K1507" s="205"/>
      <c r="L1507" s="181"/>
      <c r="M1507" s="180"/>
      <c r="N1507" s="180"/>
      <c r="O1507" s="180"/>
    </row>
    <row r="1508" spans="8:15" s="179" customFormat="1" x14ac:dyDescent="0.2">
      <c r="H1508" s="180"/>
      <c r="I1508" s="180"/>
      <c r="J1508" s="205"/>
      <c r="K1508" s="205"/>
      <c r="L1508" s="181"/>
      <c r="M1508" s="180"/>
      <c r="N1508" s="180"/>
      <c r="O1508" s="180"/>
    </row>
    <row r="1509" spans="8:15" s="179" customFormat="1" x14ac:dyDescent="0.2">
      <c r="H1509" s="180"/>
      <c r="I1509" s="180"/>
      <c r="J1509" s="205"/>
      <c r="K1509" s="205"/>
      <c r="L1509" s="181"/>
      <c r="M1509" s="180"/>
      <c r="N1509" s="180"/>
      <c r="O1509" s="180"/>
    </row>
    <row r="1510" spans="8:15" s="179" customFormat="1" x14ac:dyDescent="0.2">
      <c r="H1510" s="180"/>
      <c r="I1510" s="180"/>
      <c r="J1510" s="205"/>
      <c r="K1510" s="205"/>
      <c r="L1510" s="181"/>
      <c r="M1510" s="180"/>
      <c r="N1510" s="180"/>
      <c r="O1510" s="180"/>
    </row>
    <row r="1511" spans="8:15" s="179" customFormat="1" x14ac:dyDescent="0.2">
      <c r="H1511" s="180"/>
      <c r="I1511" s="180"/>
      <c r="J1511" s="205"/>
      <c r="K1511" s="205"/>
      <c r="L1511" s="181"/>
      <c r="M1511" s="180"/>
      <c r="N1511" s="180"/>
      <c r="O1511" s="180"/>
    </row>
    <row r="1512" spans="8:15" s="179" customFormat="1" x14ac:dyDescent="0.2">
      <c r="H1512" s="180"/>
      <c r="I1512" s="180"/>
      <c r="J1512" s="205"/>
      <c r="K1512" s="205"/>
      <c r="L1512" s="181"/>
      <c r="M1512" s="180"/>
      <c r="N1512" s="180"/>
      <c r="O1512" s="180"/>
    </row>
    <row r="1513" spans="8:15" s="179" customFormat="1" x14ac:dyDescent="0.2">
      <c r="H1513" s="180"/>
      <c r="I1513" s="180"/>
      <c r="J1513" s="205"/>
      <c r="K1513" s="205"/>
      <c r="L1513" s="181"/>
      <c r="M1513" s="180"/>
      <c r="N1513" s="180"/>
      <c r="O1513" s="180"/>
    </row>
    <row r="1514" spans="8:15" s="179" customFormat="1" x14ac:dyDescent="0.2">
      <c r="H1514" s="180"/>
      <c r="I1514" s="180"/>
      <c r="J1514" s="205"/>
      <c r="K1514" s="205"/>
      <c r="L1514" s="181"/>
      <c r="M1514" s="180"/>
      <c r="N1514" s="180"/>
      <c r="O1514" s="180"/>
    </row>
    <row r="1515" spans="8:15" s="179" customFormat="1" x14ac:dyDescent="0.2">
      <c r="H1515" s="180"/>
      <c r="I1515" s="180"/>
      <c r="J1515" s="205"/>
      <c r="K1515" s="205"/>
      <c r="L1515" s="181"/>
      <c r="M1515" s="180"/>
      <c r="N1515" s="180"/>
      <c r="O1515" s="180"/>
    </row>
    <row r="1516" spans="8:15" s="179" customFormat="1" x14ac:dyDescent="0.2">
      <c r="H1516" s="180"/>
      <c r="I1516" s="180"/>
      <c r="J1516" s="205"/>
      <c r="K1516" s="205"/>
      <c r="L1516" s="181"/>
      <c r="M1516" s="180"/>
      <c r="N1516" s="180"/>
      <c r="O1516" s="180"/>
    </row>
    <row r="1517" spans="8:15" s="179" customFormat="1" x14ac:dyDescent="0.2">
      <c r="H1517" s="180"/>
      <c r="I1517" s="180"/>
      <c r="J1517" s="205"/>
      <c r="K1517" s="205"/>
      <c r="L1517" s="181"/>
      <c r="M1517" s="180"/>
      <c r="N1517" s="180"/>
      <c r="O1517" s="180"/>
    </row>
    <row r="1518" spans="8:15" s="179" customFormat="1" x14ac:dyDescent="0.2">
      <c r="H1518" s="180"/>
      <c r="I1518" s="180"/>
      <c r="J1518" s="205"/>
      <c r="K1518" s="205"/>
      <c r="L1518" s="181"/>
      <c r="M1518" s="180"/>
      <c r="N1518" s="180"/>
      <c r="O1518" s="180"/>
    </row>
    <row r="1519" spans="8:15" s="179" customFormat="1" x14ac:dyDescent="0.2">
      <c r="H1519" s="180"/>
      <c r="I1519" s="180"/>
      <c r="J1519" s="205"/>
      <c r="K1519" s="205"/>
      <c r="L1519" s="181"/>
      <c r="M1519" s="180"/>
      <c r="N1519" s="180"/>
      <c r="O1519" s="180"/>
    </row>
    <row r="1520" spans="8:15" s="179" customFormat="1" x14ac:dyDescent="0.2">
      <c r="H1520" s="180"/>
      <c r="I1520" s="180"/>
      <c r="J1520" s="205"/>
      <c r="K1520" s="205"/>
      <c r="L1520" s="181"/>
      <c r="M1520" s="180"/>
      <c r="N1520" s="180"/>
      <c r="O1520" s="180"/>
    </row>
    <row r="1521" spans="8:15" s="179" customFormat="1" x14ac:dyDescent="0.2">
      <c r="H1521" s="180"/>
      <c r="I1521" s="180"/>
      <c r="J1521" s="205"/>
      <c r="K1521" s="205"/>
      <c r="L1521" s="181"/>
      <c r="M1521" s="180"/>
      <c r="N1521" s="180"/>
      <c r="O1521" s="180"/>
    </row>
    <row r="1522" spans="8:15" s="179" customFormat="1" x14ac:dyDescent="0.2">
      <c r="H1522" s="180"/>
      <c r="I1522" s="180"/>
      <c r="J1522" s="205"/>
      <c r="K1522" s="205"/>
      <c r="L1522" s="181"/>
      <c r="M1522" s="180"/>
      <c r="N1522" s="180"/>
      <c r="O1522" s="180"/>
    </row>
    <row r="1523" spans="8:15" s="179" customFormat="1" x14ac:dyDescent="0.2">
      <c r="H1523" s="180"/>
      <c r="I1523" s="180"/>
      <c r="J1523" s="205"/>
      <c r="K1523" s="205"/>
      <c r="L1523" s="181"/>
      <c r="M1523" s="180"/>
      <c r="N1523" s="180"/>
      <c r="O1523" s="180"/>
    </row>
    <row r="1524" spans="8:15" s="179" customFormat="1" x14ac:dyDescent="0.2">
      <c r="H1524" s="180"/>
      <c r="I1524" s="180"/>
      <c r="J1524" s="205"/>
      <c r="K1524" s="205"/>
      <c r="L1524" s="181"/>
      <c r="M1524" s="180"/>
      <c r="N1524" s="180"/>
      <c r="O1524" s="180"/>
    </row>
    <row r="1525" spans="8:15" s="179" customFormat="1" x14ac:dyDescent="0.2">
      <c r="H1525" s="180"/>
      <c r="I1525" s="180"/>
      <c r="J1525" s="205"/>
      <c r="K1525" s="205"/>
      <c r="L1525" s="181"/>
      <c r="M1525" s="180"/>
      <c r="N1525" s="180"/>
      <c r="O1525" s="180"/>
    </row>
    <row r="1526" spans="8:15" s="179" customFormat="1" x14ac:dyDescent="0.2">
      <c r="H1526" s="180"/>
      <c r="I1526" s="180"/>
      <c r="J1526" s="205"/>
      <c r="K1526" s="205"/>
      <c r="L1526" s="181"/>
      <c r="M1526" s="180"/>
      <c r="N1526" s="180"/>
      <c r="O1526" s="180"/>
    </row>
    <row r="1527" spans="8:15" s="179" customFormat="1" x14ac:dyDescent="0.2">
      <c r="H1527" s="180"/>
      <c r="I1527" s="180"/>
      <c r="J1527" s="205"/>
      <c r="K1527" s="205"/>
      <c r="L1527" s="181"/>
      <c r="M1527" s="180"/>
      <c r="N1527" s="180"/>
      <c r="O1527" s="180"/>
    </row>
    <row r="1528" spans="8:15" s="179" customFormat="1" x14ac:dyDescent="0.2">
      <c r="H1528" s="180"/>
      <c r="I1528" s="180"/>
      <c r="J1528" s="205"/>
      <c r="K1528" s="205"/>
      <c r="L1528" s="181"/>
      <c r="M1528" s="180"/>
      <c r="N1528" s="180"/>
      <c r="O1528" s="180"/>
    </row>
    <row r="1529" spans="8:15" s="179" customFormat="1" x14ac:dyDescent="0.2">
      <c r="H1529" s="180"/>
      <c r="I1529" s="180"/>
      <c r="J1529" s="205"/>
      <c r="K1529" s="205"/>
      <c r="L1529" s="181"/>
      <c r="M1529" s="180"/>
      <c r="N1529" s="180"/>
      <c r="O1529" s="180"/>
    </row>
    <row r="1530" spans="8:15" s="179" customFormat="1" x14ac:dyDescent="0.2">
      <c r="H1530" s="180"/>
      <c r="I1530" s="180"/>
      <c r="J1530" s="205"/>
      <c r="K1530" s="205"/>
      <c r="L1530" s="181"/>
      <c r="M1530" s="180"/>
      <c r="N1530" s="180"/>
      <c r="O1530" s="180"/>
    </row>
    <row r="1531" spans="8:15" s="179" customFormat="1" x14ac:dyDescent="0.2">
      <c r="H1531" s="180"/>
      <c r="I1531" s="180"/>
      <c r="J1531" s="205"/>
      <c r="K1531" s="205"/>
      <c r="L1531" s="181"/>
      <c r="M1531" s="180"/>
      <c r="N1531" s="180"/>
      <c r="O1531" s="180"/>
    </row>
    <row r="1532" spans="8:15" s="179" customFormat="1" x14ac:dyDescent="0.2">
      <c r="H1532" s="180"/>
      <c r="I1532" s="180"/>
      <c r="J1532" s="205"/>
      <c r="K1532" s="205"/>
      <c r="L1532" s="181"/>
      <c r="M1532" s="180"/>
      <c r="N1532" s="180"/>
      <c r="O1532" s="180"/>
    </row>
    <row r="1533" spans="8:15" s="179" customFormat="1" x14ac:dyDescent="0.2">
      <c r="H1533" s="180"/>
      <c r="I1533" s="180"/>
      <c r="J1533" s="205"/>
      <c r="K1533" s="205"/>
      <c r="L1533" s="181"/>
      <c r="M1533" s="180"/>
      <c r="N1533" s="180"/>
      <c r="O1533" s="180"/>
    </row>
    <row r="1534" spans="8:15" s="179" customFormat="1" x14ac:dyDescent="0.2">
      <c r="H1534" s="180"/>
      <c r="I1534" s="180"/>
      <c r="J1534" s="205"/>
      <c r="K1534" s="205"/>
      <c r="L1534" s="181"/>
      <c r="M1534" s="180"/>
      <c r="N1534" s="180"/>
      <c r="O1534" s="180"/>
    </row>
    <row r="1535" spans="8:15" s="179" customFormat="1" x14ac:dyDescent="0.2">
      <c r="H1535" s="180"/>
      <c r="I1535" s="180"/>
      <c r="J1535" s="205"/>
      <c r="K1535" s="205"/>
      <c r="L1535" s="181"/>
      <c r="M1535" s="180"/>
      <c r="N1535" s="180"/>
      <c r="O1535" s="180"/>
    </row>
    <row r="1536" spans="8:15" s="179" customFormat="1" x14ac:dyDescent="0.2">
      <c r="H1536" s="180"/>
      <c r="I1536" s="180"/>
      <c r="J1536" s="205"/>
      <c r="K1536" s="205"/>
      <c r="L1536" s="181"/>
      <c r="M1536" s="180"/>
      <c r="N1536" s="180"/>
      <c r="O1536" s="180"/>
    </row>
    <row r="1537" spans="8:15" s="179" customFormat="1" x14ac:dyDescent="0.2">
      <c r="H1537" s="180"/>
      <c r="I1537" s="180"/>
      <c r="J1537" s="205"/>
      <c r="K1537" s="205"/>
      <c r="L1537" s="181"/>
      <c r="M1537" s="180"/>
      <c r="N1537" s="180"/>
      <c r="O1537" s="180"/>
    </row>
    <row r="1538" spans="8:15" s="179" customFormat="1" x14ac:dyDescent="0.2">
      <c r="H1538" s="180"/>
      <c r="I1538" s="180"/>
      <c r="J1538" s="205"/>
      <c r="K1538" s="205"/>
      <c r="L1538" s="181"/>
      <c r="M1538" s="180"/>
      <c r="N1538" s="180"/>
      <c r="O1538" s="180"/>
    </row>
    <row r="1539" spans="8:15" s="179" customFormat="1" x14ac:dyDescent="0.2">
      <c r="H1539" s="180"/>
      <c r="I1539" s="180"/>
      <c r="J1539" s="205"/>
      <c r="K1539" s="205"/>
      <c r="L1539" s="181"/>
      <c r="M1539" s="180"/>
      <c r="N1539" s="180"/>
      <c r="O1539" s="180"/>
    </row>
    <row r="1540" spans="8:15" s="179" customFormat="1" x14ac:dyDescent="0.2">
      <c r="H1540" s="180"/>
      <c r="I1540" s="180"/>
      <c r="J1540" s="205"/>
      <c r="K1540" s="205"/>
      <c r="L1540" s="181"/>
      <c r="M1540" s="180"/>
      <c r="N1540" s="180"/>
      <c r="O1540" s="180"/>
    </row>
    <row r="1541" spans="8:15" s="179" customFormat="1" x14ac:dyDescent="0.2">
      <c r="H1541" s="180"/>
      <c r="I1541" s="180"/>
      <c r="J1541" s="205"/>
      <c r="K1541" s="205"/>
      <c r="L1541" s="181"/>
      <c r="M1541" s="180"/>
      <c r="N1541" s="180"/>
      <c r="O1541" s="180"/>
    </row>
    <row r="1542" spans="8:15" s="179" customFormat="1" x14ac:dyDescent="0.2">
      <c r="H1542" s="180"/>
      <c r="I1542" s="180"/>
      <c r="J1542" s="205"/>
      <c r="K1542" s="205"/>
      <c r="L1542" s="181"/>
      <c r="M1542" s="180"/>
      <c r="N1542" s="180"/>
      <c r="O1542" s="180"/>
    </row>
    <row r="1543" spans="8:15" s="179" customFormat="1" x14ac:dyDescent="0.2">
      <c r="H1543" s="180"/>
      <c r="I1543" s="180"/>
      <c r="J1543" s="205"/>
      <c r="K1543" s="205"/>
      <c r="L1543" s="181"/>
      <c r="M1543" s="180"/>
      <c r="N1543" s="180"/>
      <c r="O1543" s="180"/>
    </row>
    <row r="1544" spans="8:15" s="179" customFormat="1" x14ac:dyDescent="0.2">
      <c r="H1544" s="180"/>
      <c r="I1544" s="180"/>
      <c r="J1544" s="205"/>
      <c r="K1544" s="205"/>
      <c r="L1544" s="181"/>
      <c r="M1544" s="180"/>
      <c r="N1544" s="180"/>
      <c r="O1544" s="180"/>
    </row>
    <row r="1545" spans="8:15" s="179" customFormat="1" x14ac:dyDescent="0.2">
      <c r="H1545" s="180"/>
      <c r="I1545" s="180"/>
      <c r="J1545" s="205"/>
      <c r="K1545" s="205"/>
      <c r="L1545" s="181"/>
      <c r="M1545" s="180"/>
      <c r="N1545" s="180"/>
      <c r="O1545" s="180"/>
    </row>
    <row r="1546" spans="8:15" s="179" customFormat="1" x14ac:dyDescent="0.2">
      <c r="H1546" s="180"/>
      <c r="I1546" s="180"/>
      <c r="J1546" s="205"/>
      <c r="K1546" s="205"/>
      <c r="L1546" s="181"/>
      <c r="M1546" s="180"/>
      <c r="N1546" s="180"/>
      <c r="O1546" s="180"/>
    </row>
    <row r="1547" spans="8:15" s="179" customFormat="1" x14ac:dyDescent="0.2">
      <c r="H1547" s="180"/>
      <c r="I1547" s="180"/>
      <c r="J1547" s="205"/>
      <c r="K1547" s="205"/>
      <c r="L1547" s="181"/>
      <c r="M1547" s="180"/>
      <c r="N1547" s="180"/>
      <c r="O1547" s="180"/>
    </row>
    <row r="1548" spans="8:15" s="179" customFormat="1" x14ac:dyDescent="0.2">
      <c r="H1548" s="180"/>
      <c r="I1548" s="180"/>
      <c r="J1548" s="205"/>
      <c r="K1548" s="205"/>
      <c r="L1548" s="181"/>
      <c r="M1548" s="180"/>
      <c r="N1548" s="180"/>
      <c r="O1548" s="180"/>
    </row>
    <row r="1549" spans="8:15" s="179" customFormat="1" x14ac:dyDescent="0.2">
      <c r="H1549" s="180"/>
      <c r="I1549" s="180"/>
      <c r="J1549" s="205"/>
      <c r="K1549" s="205"/>
      <c r="L1549" s="181"/>
      <c r="M1549" s="180"/>
      <c r="N1549" s="180"/>
      <c r="O1549" s="180"/>
    </row>
    <row r="1550" spans="8:15" s="179" customFormat="1" x14ac:dyDescent="0.2">
      <c r="H1550" s="180"/>
      <c r="I1550" s="180"/>
      <c r="J1550" s="205"/>
      <c r="K1550" s="205"/>
      <c r="L1550" s="181"/>
      <c r="M1550" s="180"/>
      <c r="N1550" s="180"/>
      <c r="O1550" s="180"/>
    </row>
    <row r="1551" spans="8:15" s="179" customFormat="1" x14ac:dyDescent="0.2">
      <c r="H1551" s="180"/>
      <c r="I1551" s="180"/>
      <c r="J1551" s="205"/>
      <c r="K1551" s="205"/>
      <c r="L1551" s="181"/>
      <c r="M1551" s="180"/>
      <c r="N1551" s="180"/>
      <c r="O1551" s="180"/>
    </row>
    <row r="1552" spans="8:15" s="179" customFormat="1" x14ac:dyDescent="0.2">
      <c r="H1552" s="180"/>
      <c r="I1552" s="180"/>
      <c r="J1552" s="205"/>
      <c r="K1552" s="205"/>
      <c r="L1552" s="181"/>
      <c r="M1552" s="180"/>
      <c r="N1552" s="180"/>
      <c r="O1552" s="180"/>
    </row>
    <row r="1553" spans="8:15" s="179" customFormat="1" x14ac:dyDescent="0.2">
      <c r="H1553" s="180"/>
      <c r="I1553" s="180"/>
      <c r="J1553" s="205"/>
      <c r="K1553" s="205"/>
      <c r="L1553" s="181"/>
      <c r="M1553" s="180"/>
      <c r="N1553" s="180"/>
      <c r="O1553" s="180"/>
    </row>
    <row r="1554" spans="8:15" s="179" customFormat="1" x14ac:dyDescent="0.2">
      <c r="H1554" s="180"/>
      <c r="I1554" s="180"/>
      <c r="J1554" s="205"/>
      <c r="K1554" s="205"/>
      <c r="L1554" s="181"/>
      <c r="M1554" s="180"/>
      <c r="N1554" s="180"/>
      <c r="O1554" s="180"/>
    </row>
    <row r="1555" spans="8:15" s="179" customFormat="1" x14ac:dyDescent="0.2">
      <c r="H1555" s="180"/>
      <c r="I1555" s="180"/>
      <c r="J1555" s="205"/>
      <c r="K1555" s="205"/>
      <c r="L1555" s="181"/>
      <c r="M1555" s="180"/>
      <c r="N1555" s="180"/>
      <c r="O1555" s="180"/>
    </row>
    <row r="1556" spans="8:15" s="179" customFormat="1" x14ac:dyDescent="0.2">
      <c r="H1556" s="180"/>
      <c r="I1556" s="180"/>
      <c r="J1556" s="205"/>
      <c r="K1556" s="205"/>
      <c r="L1556" s="181"/>
      <c r="M1556" s="180"/>
      <c r="N1556" s="180"/>
      <c r="O1556" s="180"/>
    </row>
    <row r="1557" spans="8:15" s="179" customFormat="1" x14ac:dyDescent="0.2">
      <c r="H1557" s="180"/>
      <c r="I1557" s="180"/>
      <c r="J1557" s="205"/>
      <c r="K1557" s="205"/>
      <c r="L1557" s="181"/>
      <c r="M1557" s="180"/>
      <c r="N1557" s="180"/>
      <c r="O1557" s="180"/>
    </row>
    <row r="1558" spans="8:15" s="179" customFormat="1" x14ac:dyDescent="0.2">
      <c r="H1558" s="180"/>
      <c r="I1558" s="180"/>
      <c r="J1558" s="205"/>
      <c r="K1558" s="205"/>
      <c r="L1558" s="181"/>
      <c r="M1558" s="180"/>
      <c r="N1558" s="180"/>
      <c r="O1558" s="180"/>
    </row>
    <row r="1559" spans="8:15" s="179" customFormat="1" x14ac:dyDescent="0.2">
      <c r="H1559" s="180"/>
      <c r="I1559" s="180"/>
      <c r="J1559" s="205"/>
      <c r="K1559" s="205"/>
      <c r="L1559" s="181"/>
      <c r="M1559" s="180"/>
      <c r="N1559" s="180"/>
      <c r="O1559" s="180"/>
    </row>
    <row r="1560" spans="8:15" s="179" customFormat="1" x14ac:dyDescent="0.2">
      <c r="H1560" s="180"/>
      <c r="I1560" s="180"/>
      <c r="J1560" s="205"/>
      <c r="K1560" s="205"/>
      <c r="L1560" s="181"/>
      <c r="M1560" s="180"/>
      <c r="N1560" s="180"/>
      <c r="O1560" s="180"/>
    </row>
    <row r="1561" spans="8:15" s="179" customFormat="1" x14ac:dyDescent="0.2">
      <c r="H1561" s="180"/>
      <c r="I1561" s="180"/>
      <c r="J1561" s="205"/>
      <c r="K1561" s="205"/>
      <c r="L1561" s="181"/>
      <c r="M1561" s="180"/>
      <c r="N1561" s="180"/>
      <c r="O1561" s="180"/>
    </row>
    <row r="1562" spans="8:15" s="179" customFormat="1" x14ac:dyDescent="0.2">
      <c r="H1562" s="180"/>
      <c r="I1562" s="180"/>
      <c r="J1562" s="205"/>
      <c r="K1562" s="205"/>
      <c r="L1562" s="181"/>
      <c r="M1562" s="180"/>
      <c r="N1562" s="180"/>
      <c r="O1562" s="180"/>
    </row>
    <row r="1563" spans="8:15" s="179" customFormat="1" x14ac:dyDescent="0.2">
      <c r="H1563" s="180"/>
      <c r="I1563" s="180"/>
      <c r="J1563" s="205"/>
      <c r="K1563" s="205"/>
      <c r="L1563" s="181"/>
      <c r="M1563" s="180"/>
      <c r="N1563" s="180"/>
      <c r="O1563" s="180"/>
    </row>
    <row r="1564" spans="8:15" s="179" customFormat="1" x14ac:dyDescent="0.2">
      <c r="H1564" s="180"/>
      <c r="I1564" s="180"/>
      <c r="J1564" s="205"/>
      <c r="K1564" s="205"/>
      <c r="L1564" s="181"/>
      <c r="M1564" s="180"/>
      <c r="N1564" s="180"/>
      <c r="O1564" s="180"/>
    </row>
    <row r="1565" spans="8:15" s="179" customFormat="1" x14ac:dyDescent="0.2">
      <c r="H1565" s="180"/>
      <c r="I1565" s="180"/>
      <c r="J1565" s="205"/>
      <c r="K1565" s="205"/>
      <c r="L1565" s="181"/>
      <c r="M1565" s="180"/>
      <c r="N1565" s="180"/>
      <c r="O1565" s="180"/>
    </row>
    <row r="1566" spans="8:15" s="179" customFormat="1" x14ac:dyDescent="0.2">
      <c r="H1566" s="180"/>
      <c r="I1566" s="180"/>
      <c r="J1566" s="205"/>
      <c r="K1566" s="205"/>
      <c r="L1566" s="181"/>
      <c r="M1566" s="180"/>
      <c r="N1566" s="180"/>
      <c r="O1566" s="180"/>
    </row>
    <row r="1567" spans="8:15" s="179" customFormat="1" x14ac:dyDescent="0.2">
      <c r="H1567" s="180"/>
      <c r="I1567" s="180"/>
      <c r="J1567" s="205"/>
      <c r="K1567" s="205"/>
      <c r="L1567" s="181"/>
      <c r="M1567" s="180"/>
      <c r="N1567" s="180"/>
      <c r="O1567" s="180"/>
    </row>
    <row r="1568" spans="8:15" s="179" customFormat="1" x14ac:dyDescent="0.2">
      <c r="H1568" s="180"/>
      <c r="I1568" s="180"/>
      <c r="J1568" s="205"/>
      <c r="K1568" s="205"/>
      <c r="L1568" s="181"/>
      <c r="M1568" s="180"/>
      <c r="N1568" s="180"/>
      <c r="O1568" s="180"/>
    </row>
    <row r="1569" spans="8:15" s="179" customFormat="1" x14ac:dyDescent="0.2">
      <c r="H1569" s="180"/>
      <c r="I1569" s="180"/>
      <c r="J1569" s="205"/>
      <c r="K1569" s="205"/>
      <c r="L1569" s="181"/>
      <c r="M1569" s="180"/>
      <c r="N1569" s="180"/>
      <c r="O1569" s="180"/>
    </row>
    <row r="1570" spans="8:15" s="179" customFormat="1" x14ac:dyDescent="0.2">
      <c r="H1570" s="180"/>
      <c r="I1570" s="180"/>
      <c r="J1570" s="205"/>
      <c r="K1570" s="205"/>
      <c r="L1570" s="181"/>
      <c r="M1570" s="180"/>
      <c r="N1570" s="180"/>
      <c r="O1570" s="180"/>
    </row>
    <row r="1571" spans="8:15" s="179" customFormat="1" x14ac:dyDescent="0.2">
      <c r="H1571" s="180"/>
      <c r="I1571" s="180"/>
      <c r="J1571" s="205"/>
      <c r="K1571" s="205"/>
      <c r="L1571" s="181"/>
      <c r="M1571" s="180"/>
      <c r="N1571" s="180"/>
      <c r="O1571" s="180"/>
    </row>
    <row r="1572" spans="8:15" s="179" customFormat="1" x14ac:dyDescent="0.2">
      <c r="H1572" s="180"/>
      <c r="I1572" s="180"/>
      <c r="J1572" s="205"/>
      <c r="K1572" s="205"/>
      <c r="L1572" s="181"/>
      <c r="M1572" s="180"/>
      <c r="N1572" s="180"/>
      <c r="O1572" s="180"/>
    </row>
    <row r="1573" spans="8:15" s="179" customFormat="1" x14ac:dyDescent="0.2">
      <c r="H1573" s="180"/>
      <c r="I1573" s="180"/>
      <c r="J1573" s="205"/>
      <c r="K1573" s="205"/>
      <c r="L1573" s="181"/>
      <c r="M1573" s="180"/>
      <c r="N1573" s="180"/>
      <c r="O1573" s="180"/>
    </row>
    <row r="1574" spans="8:15" s="179" customFormat="1" x14ac:dyDescent="0.2">
      <c r="H1574" s="180"/>
      <c r="I1574" s="180"/>
      <c r="J1574" s="205"/>
      <c r="K1574" s="205"/>
      <c r="L1574" s="181"/>
      <c r="M1574" s="180"/>
      <c r="N1574" s="180"/>
      <c r="O1574" s="180"/>
    </row>
    <row r="1575" spans="8:15" s="179" customFormat="1" x14ac:dyDescent="0.2">
      <c r="H1575" s="180"/>
      <c r="I1575" s="180"/>
      <c r="J1575" s="205"/>
      <c r="K1575" s="205"/>
      <c r="L1575" s="181"/>
      <c r="M1575" s="180"/>
      <c r="N1575" s="180"/>
      <c r="O1575" s="180"/>
    </row>
    <row r="1576" spans="8:15" s="179" customFormat="1" x14ac:dyDescent="0.2">
      <c r="H1576" s="180"/>
      <c r="I1576" s="180"/>
      <c r="J1576" s="205"/>
      <c r="K1576" s="205"/>
      <c r="L1576" s="181"/>
      <c r="M1576" s="180"/>
      <c r="N1576" s="180"/>
      <c r="O1576" s="180"/>
    </row>
    <row r="1577" spans="8:15" s="179" customFormat="1" x14ac:dyDescent="0.2">
      <c r="H1577" s="180"/>
      <c r="I1577" s="180"/>
      <c r="J1577" s="205"/>
      <c r="K1577" s="205"/>
      <c r="L1577" s="181"/>
      <c r="M1577" s="180"/>
      <c r="N1577" s="180"/>
      <c r="O1577" s="180"/>
    </row>
    <row r="1578" spans="8:15" s="179" customFormat="1" x14ac:dyDescent="0.2">
      <c r="H1578" s="180"/>
      <c r="I1578" s="180"/>
      <c r="J1578" s="205"/>
      <c r="K1578" s="205"/>
      <c r="L1578" s="181"/>
      <c r="M1578" s="180"/>
      <c r="N1578" s="180"/>
      <c r="O1578" s="180"/>
    </row>
    <row r="1579" spans="8:15" s="179" customFormat="1" x14ac:dyDescent="0.2">
      <c r="H1579" s="180"/>
      <c r="I1579" s="180"/>
      <c r="J1579" s="205"/>
      <c r="K1579" s="205"/>
      <c r="L1579" s="181"/>
      <c r="M1579" s="180"/>
      <c r="N1579" s="180"/>
      <c r="O1579" s="180"/>
    </row>
    <row r="1580" spans="8:15" s="179" customFormat="1" x14ac:dyDescent="0.2">
      <c r="H1580" s="180"/>
      <c r="I1580" s="180"/>
      <c r="J1580" s="205"/>
      <c r="K1580" s="205"/>
      <c r="L1580" s="181"/>
      <c r="M1580" s="180"/>
      <c r="N1580" s="180"/>
      <c r="O1580" s="180"/>
    </row>
    <row r="1581" spans="8:15" s="179" customFormat="1" x14ac:dyDescent="0.2">
      <c r="H1581" s="180"/>
      <c r="I1581" s="180"/>
      <c r="J1581" s="205"/>
      <c r="K1581" s="205"/>
      <c r="L1581" s="181"/>
      <c r="M1581" s="180"/>
      <c r="N1581" s="180"/>
      <c r="O1581" s="180"/>
    </row>
    <row r="1582" spans="8:15" s="179" customFormat="1" x14ac:dyDescent="0.2">
      <c r="H1582" s="180"/>
      <c r="I1582" s="180"/>
      <c r="J1582" s="205"/>
      <c r="K1582" s="205"/>
      <c r="L1582" s="181"/>
      <c r="M1582" s="180"/>
      <c r="N1582" s="180"/>
      <c r="O1582" s="180"/>
    </row>
    <row r="1583" spans="8:15" s="179" customFormat="1" x14ac:dyDescent="0.2">
      <c r="H1583" s="180"/>
      <c r="I1583" s="180"/>
      <c r="J1583" s="205"/>
      <c r="K1583" s="205"/>
      <c r="L1583" s="181"/>
      <c r="M1583" s="180"/>
      <c r="N1583" s="180"/>
      <c r="O1583" s="180"/>
    </row>
    <row r="1584" spans="8:15" s="179" customFormat="1" x14ac:dyDescent="0.2">
      <c r="H1584" s="180"/>
      <c r="I1584" s="180"/>
      <c r="J1584" s="205"/>
      <c r="K1584" s="205"/>
      <c r="L1584" s="181"/>
      <c r="M1584" s="180"/>
      <c r="N1584" s="180"/>
      <c r="O1584" s="180"/>
    </row>
    <row r="1585" spans="8:15" s="179" customFormat="1" x14ac:dyDescent="0.2">
      <c r="H1585" s="180"/>
      <c r="I1585" s="180"/>
      <c r="J1585" s="205"/>
      <c r="K1585" s="205"/>
      <c r="L1585" s="181"/>
      <c r="M1585" s="180"/>
      <c r="N1585" s="180"/>
      <c r="O1585" s="180"/>
    </row>
    <row r="1586" spans="8:15" s="179" customFormat="1" x14ac:dyDescent="0.2">
      <c r="H1586" s="180"/>
      <c r="I1586" s="180"/>
      <c r="J1586" s="205"/>
      <c r="K1586" s="205"/>
      <c r="L1586" s="181"/>
      <c r="M1586" s="180"/>
      <c r="N1586" s="180"/>
      <c r="O1586" s="180"/>
    </row>
    <row r="1587" spans="8:15" s="179" customFormat="1" x14ac:dyDescent="0.2">
      <c r="H1587" s="180"/>
      <c r="I1587" s="180"/>
      <c r="J1587" s="205"/>
      <c r="K1587" s="205"/>
      <c r="L1587" s="181"/>
      <c r="M1587" s="180"/>
      <c r="N1587" s="180"/>
      <c r="O1587" s="180"/>
    </row>
    <row r="1588" spans="8:15" s="179" customFormat="1" x14ac:dyDescent="0.2">
      <c r="H1588" s="180"/>
      <c r="I1588" s="180"/>
      <c r="J1588" s="205"/>
      <c r="K1588" s="205"/>
      <c r="L1588" s="181"/>
      <c r="M1588" s="180"/>
      <c r="N1588" s="180"/>
      <c r="O1588" s="180"/>
    </row>
    <row r="1589" spans="8:15" s="179" customFormat="1" x14ac:dyDescent="0.2">
      <c r="H1589" s="180"/>
      <c r="I1589" s="180"/>
      <c r="J1589" s="205"/>
      <c r="K1589" s="205"/>
      <c r="L1589" s="181"/>
      <c r="M1589" s="180"/>
      <c r="N1589" s="180"/>
      <c r="O1589" s="180"/>
    </row>
    <row r="1590" spans="8:15" s="179" customFormat="1" x14ac:dyDescent="0.2">
      <c r="H1590" s="180"/>
      <c r="I1590" s="180"/>
      <c r="J1590" s="205"/>
      <c r="K1590" s="205"/>
      <c r="L1590" s="181"/>
      <c r="M1590" s="180"/>
      <c r="N1590" s="180"/>
      <c r="O1590" s="180"/>
    </row>
    <row r="1591" spans="8:15" s="179" customFormat="1" x14ac:dyDescent="0.2">
      <c r="H1591" s="180"/>
      <c r="I1591" s="180"/>
      <c r="J1591" s="205"/>
      <c r="K1591" s="205"/>
      <c r="L1591" s="181"/>
      <c r="M1591" s="180"/>
      <c r="N1591" s="180"/>
      <c r="O1591" s="180"/>
    </row>
    <row r="1592" spans="8:15" s="179" customFormat="1" x14ac:dyDescent="0.2">
      <c r="H1592" s="180"/>
      <c r="I1592" s="180"/>
      <c r="J1592" s="205"/>
      <c r="K1592" s="205"/>
      <c r="L1592" s="181"/>
      <c r="M1592" s="180"/>
      <c r="N1592" s="180"/>
      <c r="O1592" s="180"/>
    </row>
    <row r="1593" spans="8:15" s="179" customFormat="1" x14ac:dyDescent="0.2">
      <c r="H1593" s="180"/>
      <c r="I1593" s="180"/>
      <c r="J1593" s="205"/>
      <c r="K1593" s="205"/>
      <c r="L1593" s="181"/>
      <c r="M1593" s="180"/>
      <c r="N1593" s="180"/>
      <c r="O1593" s="180"/>
    </row>
    <row r="1594" spans="8:15" s="179" customFormat="1" x14ac:dyDescent="0.2">
      <c r="H1594" s="180"/>
      <c r="I1594" s="180"/>
      <c r="J1594" s="205"/>
      <c r="K1594" s="205"/>
      <c r="L1594" s="181"/>
      <c r="M1594" s="180"/>
      <c r="N1594" s="180"/>
      <c r="O1594" s="180"/>
    </row>
    <row r="1595" spans="8:15" s="179" customFormat="1" x14ac:dyDescent="0.2">
      <c r="H1595" s="180"/>
      <c r="I1595" s="180"/>
      <c r="J1595" s="205"/>
      <c r="K1595" s="205"/>
      <c r="L1595" s="181"/>
      <c r="M1595" s="180"/>
      <c r="N1595" s="180"/>
      <c r="O1595" s="180"/>
    </row>
    <row r="1596" spans="8:15" s="179" customFormat="1" x14ac:dyDescent="0.2">
      <c r="H1596" s="180"/>
      <c r="I1596" s="180"/>
      <c r="J1596" s="205"/>
      <c r="K1596" s="205"/>
      <c r="L1596" s="181"/>
      <c r="M1596" s="180"/>
      <c r="N1596" s="180"/>
      <c r="O1596" s="180"/>
    </row>
    <row r="1597" spans="8:15" s="179" customFormat="1" x14ac:dyDescent="0.2">
      <c r="H1597" s="180"/>
      <c r="I1597" s="180"/>
      <c r="J1597" s="205"/>
      <c r="K1597" s="205"/>
      <c r="L1597" s="181"/>
      <c r="M1597" s="180"/>
      <c r="N1597" s="180"/>
      <c r="O1597" s="180"/>
    </row>
    <row r="1598" spans="8:15" s="179" customFormat="1" x14ac:dyDescent="0.2">
      <c r="H1598" s="180"/>
      <c r="I1598" s="180"/>
      <c r="J1598" s="205"/>
      <c r="K1598" s="205"/>
      <c r="L1598" s="181"/>
      <c r="M1598" s="180"/>
      <c r="N1598" s="180"/>
      <c r="O1598" s="180"/>
    </row>
    <row r="1599" spans="8:15" s="179" customFormat="1" x14ac:dyDescent="0.2">
      <c r="H1599" s="180"/>
      <c r="I1599" s="180"/>
      <c r="J1599" s="205"/>
      <c r="K1599" s="205"/>
      <c r="L1599" s="181"/>
      <c r="M1599" s="180"/>
      <c r="N1599" s="180"/>
      <c r="O1599" s="180"/>
    </row>
    <row r="1600" spans="8:15" s="179" customFormat="1" x14ac:dyDescent="0.2">
      <c r="H1600" s="180"/>
      <c r="I1600" s="180"/>
      <c r="J1600" s="205"/>
      <c r="K1600" s="205"/>
      <c r="L1600" s="181"/>
      <c r="M1600" s="180"/>
      <c r="N1600" s="180"/>
      <c r="O1600" s="180"/>
    </row>
    <row r="1601" spans="8:15" s="179" customFormat="1" x14ac:dyDescent="0.2">
      <c r="H1601" s="180"/>
      <c r="I1601" s="180"/>
      <c r="J1601" s="205"/>
      <c r="K1601" s="205"/>
      <c r="L1601" s="181"/>
      <c r="M1601" s="180"/>
      <c r="N1601" s="180"/>
      <c r="O1601" s="180"/>
    </row>
    <row r="1602" spans="8:15" s="179" customFormat="1" x14ac:dyDescent="0.2">
      <c r="H1602" s="180"/>
      <c r="I1602" s="180"/>
      <c r="J1602" s="205"/>
      <c r="K1602" s="205"/>
      <c r="L1602" s="181"/>
      <c r="M1602" s="180"/>
      <c r="N1602" s="180"/>
      <c r="O1602" s="180"/>
    </row>
    <row r="1603" spans="8:15" s="179" customFormat="1" x14ac:dyDescent="0.2">
      <c r="H1603" s="180"/>
      <c r="I1603" s="180"/>
      <c r="J1603" s="205"/>
      <c r="K1603" s="205"/>
      <c r="L1603" s="181"/>
      <c r="M1603" s="180"/>
      <c r="N1603" s="180"/>
      <c r="O1603" s="180"/>
    </row>
    <row r="1604" spans="8:15" s="179" customFormat="1" x14ac:dyDescent="0.2">
      <c r="H1604" s="180"/>
      <c r="I1604" s="180"/>
      <c r="J1604" s="205"/>
      <c r="K1604" s="205"/>
      <c r="L1604" s="181"/>
      <c r="M1604" s="180"/>
      <c r="N1604" s="180"/>
      <c r="O1604" s="180"/>
    </row>
    <row r="1605" spans="8:15" s="179" customFormat="1" x14ac:dyDescent="0.2">
      <c r="H1605" s="180"/>
      <c r="I1605" s="180"/>
      <c r="J1605" s="205"/>
      <c r="K1605" s="205"/>
      <c r="L1605" s="181"/>
      <c r="M1605" s="180"/>
      <c r="N1605" s="180"/>
      <c r="O1605" s="180"/>
    </row>
    <row r="1606" spans="8:15" s="179" customFormat="1" x14ac:dyDescent="0.2">
      <c r="H1606" s="180"/>
      <c r="I1606" s="180"/>
      <c r="J1606" s="205"/>
      <c r="K1606" s="205"/>
      <c r="L1606" s="181"/>
      <c r="M1606" s="180"/>
      <c r="N1606" s="180"/>
      <c r="O1606" s="180"/>
    </row>
    <row r="1607" spans="8:15" s="179" customFormat="1" x14ac:dyDescent="0.2">
      <c r="H1607" s="180"/>
      <c r="I1607" s="180"/>
      <c r="J1607" s="205"/>
      <c r="K1607" s="205"/>
      <c r="L1607" s="181"/>
      <c r="M1607" s="180"/>
      <c r="N1607" s="180"/>
      <c r="O1607" s="180"/>
    </row>
    <row r="1608" spans="8:15" s="179" customFormat="1" x14ac:dyDescent="0.2">
      <c r="H1608" s="180"/>
      <c r="I1608" s="180"/>
      <c r="J1608" s="205"/>
      <c r="K1608" s="205"/>
      <c r="L1608" s="181"/>
      <c r="M1608" s="180"/>
      <c r="N1608" s="180"/>
      <c r="O1608" s="180"/>
    </row>
    <row r="1609" spans="8:15" s="179" customFormat="1" x14ac:dyDescent="0.2">
      <c r="H1609" s="180"/>
      <c r="I1609" s="180"/>
      <c r="J1609" s="205"/>
      <c r="K1609" s="205"/>
      <c r="L1609" s="181"/>
      <c r="M1609" s="180"/>
      <c r="N1609" s="180"/>
      <c r="O1609" s="180"/>
    </row>
    <row r="1610" spans="8:15" s="179" customFormat="1" x14ac:dyDescent="0.2">
      <c r="H1610" s="180"/>
      <c r="I1610" s="180"/>
      <c r="J1610" s="205"/>
      <c r="K1610" s="205"/>
      <c r="L1610" s="181"/>
      <c r="M1610" s="180"/>
      <c r="N1610" s="180"/>
      <c r="O1610" s="180"/>
    </row>
    <row r="1611" spans="8:15" s="179" customFormat="1" x14ac:dyDescent="0.2">
      <c r="H1611" s="180"/>
      <c r="I1611" s="180"/>
      <c r="J1611" s="205"/>
      <c r="K1611" s="205"/>
      <c r="L1611" s="181"/>
      <c r="M1611" s="180"/>
      <c r="N1611" s="180"/>
      <c r="O1611" s="180"/>
    </row>
    <row r="1612" spans="8:15" s="179" customFormat="1" x14ac:dyDescent="0.2">
      <c r="H1612" s="180"/>
      <c r="I1612" s="180"/>
      <c r="J1612" s="205"/>
      <c r="K1612" s="205"/>
      <c r="L1612" s="181"/>
      <c r="M1612" s="180"/>
      <c r="N1612" s="180"/>
      <c r="O1612" s="180"/>
    </row>
    <row r="1613" spans="8:15" s="179" customFormat="1" x14ac:dyDescent="0.2">
      <c r="H1613" s="180"/>
      <c r="I1613" s="180"/>
      <c r="J1613" s="205"/>
      <c r="K1613" s="205"/>
      <c r="L1613" s="181"/>
      <c r="M1613" s="180"/>
      <c r="N1613" s="180"/>
      <c r="O1613" s="180"/>
    </row>
    <row r="1614" spans="8:15" s="179" customFormat="1" x14ac:dyDescent="0.2">
      <c r="H1614" s="180"/>
      <c r="I1614" s="180"/>
      <c r="J1614" s="205"/>
      <c r="K1614" s="205"/>
      <c r="L1614" s="181"/>
      <c r="M1614" s="180"/>
      <c r="N1614" s="180"/>
      <c r="O1614" s="180"/>
    </row>
    <row r="1615" spans="8:15" s="179" customFormat="1" x14ac:dyDescent="0.2">
      <c r="H1615" s="180"/>
      <c r="I1615" s="180"/>
      <c r="J1615" s="205"/>
      <c r="K1615" s="205"/>
      <c r="L1615" s="181"/>
      <c r="M1615" s="180"/>
      <c r="N1615" s="180"/>
      <c r="O1615" s="180"/>
    </row>
    <row r="1616" spans="8:15" s="179" customFormat="1" x14ac:dyDescent="0.2">
      <c r="H1616" s="180"/>
      <c r="I1616" s="180"/>
      <c r="J1616" s="205"/>
      <c r="K1616" s="205"/>
      <c r="L1616" s="181"/>
      <c r="M1616" s="180"/>
      <c r="N1616" s="180"/>
      <c r="O1616" s="180"/>
    </row>
    <row r="1617" spans="8:15" s="179" customFormat="1" x14ac:dyDescent="0.2">
      <c r="H1617" s="180"/>
      <c r="I1617" s="180"/>
      <c r="J1617" s="205"/>
      <c r="K1617" s="205"/>
      <c r="L1617" s="181"/>
      <c r="M1617" s="180"/>
      <c r="N1617" s="180"/>
      <c r="O1617" s="180"/>
    </row>
    <row r="1618" spans="8:15" s="179" customFormat="1" x14ac:dyDescent="0.2">
      <c r="H1618" s="180"/>
      <c r="I1618" s="180"/>
      <c r="J1618" s="205"/>
      <c r="K1618" s="205"/>
      <c r="L1618" s="181"/>
      <c r="M1618" s="180"/>
      <c r="N1618" s="180"/>
      <c r="O1618" s="180"/>
    </row>
    <row r="1619" spans="8:15" s="179" customFormat="1" x14ac:dyDescent="0.2">
      <c r="H1619" s="180"/>
      <c r="I1619" s="180"/>
      <c r="J1619" s="205"/>
      <c r="K1619" s="205"/>
      <c r="L1619" s="181"/>
      <c r="M1619" s="180"/>
      <c r="N1619" s="180"/>
      <c r="O1619" s="180"/>
    </row>
    <row r="1620" spans="8:15" s="179" customFormat="1" x14ac:dyDescent="0.2">
      <c r="H1620" s="180"/>
      <c r="I1620" s="180"/>
      <c r="J1620" s="205"/>
      <c r="K1620" s="205"/>
      <c r="L1620" s="181"/>
      <c r="M1620" s="180"/>
      <c r="N1620" s="180"/>
      <c r="O1620" s="180"/>
    </row>
    <row r="1621" spans="8:15" s="179" customFormat="1" x14ac:dyDescent="0.2">
      <c r="H1621" s="180"/>
      <c r="I1621" s="180"/>
      <c r="J1621" s="205"/>
      <c r="K1621" s="205"/>
      <c r="L1621" s="181"/>
      <c r="M1621" s="180"/>
      <c r="N1621" s="180"/>
      <c r="O1621" s="180"/>
    </row>
    <row r="1622" spans="8:15" s="179" customFormat="1" x14ac:dyDescent="0.2">
      <c r="H1622" s="180"/>
      <c r="I1622" s="180"/>
      <c r="J1622" s="205"/>
      <c r="K1622" s="205"/>
      <c r="L1622" s="181"/>
      <c r="M1622" s="180"/>
      <c r="N1622" s="180"/>
      <c r="O1622" s="180"/>
    </row>
    <row r="1623" spans="8:15" s="179" customFormat="1" x14ac:dyDescent="0.2">
      <c r="H1623" s="180"/>
      <c r="I1623" s="180"/>
      <c r="J1623" s="205"/>
      <c r="K1623" s="205"/>
      <c r="L1623" s="181"/>
      <c r="M1623" s="180"/>
      <c r="N1623" s="180"/>
      <c r="O1623" s="180"/>
    </row>
    <row r="1624" spans="8:15" s="179" customFormat="1" x14ac:dyDescent="0.2">
      <c r="H1624" s="180"/>
      <c r="I1624" s="180"/>
      <c r="J1624" s="205"/>
      <c r="K1624" s="205"/>
      <c r="L1624" s="181"/>
      <c r="M1624" s="180"/>
      <c r="N1624" s="180"/>
      <c r="O1624" s="180"/>
    </row>
    <row r="1625" spans="8:15" s="179" customFormat="1" x14ac:dyDescent="0.2">
      <c r="H1625" s="180"/>
      <c r="I1625" s="180"/>
      <c r="J1625" s="205"/>
      <c r="K1625" s="205"/>
      <c r="L1625" s="181"/>
      <c r="M1625" s="180"/>
      <c r="N1625" s="180"/>
      <c r="O1625" s="180"/>
    </row>
    <row r="1626" spans="8:15" s="179" customFormat="1" x14ac:dyDescent="0.2">
      <c r="H1626" s="180"/>
      <c r="I1626" s="180"/>
      <c r="J1626" s="205"/>
      <c r="K1626" s="205"/>
      <c r="L1626" s="181"/>
      <c r="M1626" s="180"/>
      <c r="N1626" s="180"/>
      <c r="O1626" s="180"/>
    </row>
    <row r="1627" spans="8:15" s="179" customFormat="1" x14ac:dyDescent="0.2">
      <c r="H1627" s="180"/>
      <c r="I1627" s="180"/>
      <c r="J1627" s="205"/>
      <c r="K1627" s="205"/>
      <c r="L1627" s="181"/>
      <c r="M1627" s="180"/>
      <c r="N1627" s="180"/>
      <c r="O1627" s="180"/>
    </row>
    <row r="1628" spans="8:15" s="179" customFormat="1" x14ac:dyDescent="0.2">
      <c r="H1628" s="180"/>
      <c r="I1628" s="180"/>
      <c r="J1628" s="205"/>
      <c r="K1628" s="205"/>
      <c r="L1628" s="181"/>
      <c r="M1628" s="180"/>
      <c r="N1628" s="180"/>
      <c r="O1628" s="180"/>
    </row>
    <row r="1629" spans="8:15" s="179" customFormat="1" x14ac:dyDescent="0.2">
      <c r="H1629" s="180"/>
      <c r="I1629" s="180"/>
      <c r="J1629" s="205"/>
      <c r="K1629" s="205"/>
      <c r="L1629" s="181"/>
      <c r="M1629" s="180"/>
      <c r="N1629" s="180"/>
      <c r="O1629" s="180"/>
    </row>
    <row r="1630" spans="8:15" s="179" customFormat="1" x14ac:dyDescent="0.2">
      <c r="H1630" s="180"/>
      <c r="I1630" s="180"/>
      <c r="J1630" s="205"/>
      <c r="K1630" s="205"/>
      <c r="L1630" s="181"/>
      <c r="M1630" s="180"/>
      <c r="N1630" s="180"/>
      <c r="O1630" s="180"/>
    </row>
    <row r="1631" spans="8:15" s="179" customFormat="1" x14ac:dyDescent="0.2">
      <c r="H1631" s="180"/>
      <c r="I1631" s="180"/>
      <c r="J1631" s="205"/>
      <c r="K1631" s="205"/>
      <c r="L1631" s="181"/>
      <c r="M1631" s="180"/>
      <c r="N1631" s="180"/>
      <c r="O1631" s="180"/>
    </row>
    <row r="1632" spans="8:15" s="179" customFormat="1" x14ac:dyDescent="0.2">
      <c r="H1632" s="180"/>
      <c r="I1632" s="180"/>
      <c r="J1632" s="205"/>
      <c r="K1632" s="205"/>
      <c r="L1632" s="181"/>
      <c r="M1632" s="180"/>
      <c r="N1632" s="180"/>
      <c r="O1632" s="180"/>
    </row>
    <row r="1633" spans="8:15" s="179" customFormat="1" x14ac:dyDescent="0.2">
      <c r="H1633" s="180"/>
      <c r="I1633" s="180"/>
      <c r="J1633" s="205"/>
      <c r="K1633" s="205"/>
      <c r="L1633" s="181"/>
      <c r="M1633" s="180"/>
      <c r="N1633" s="180"/>
      <c r="O1633" s="180"/>
    </row>
    <row r="1634" spans="8:15" s="179" customFormat="1" x14ac:dyDescent="0.2">
      <c r="H1634" s="180"/>
      <c r="I1634" s="180"/>
      <c r="J1634" s="205"/>
      <c r="K1634" s="205"/>
      <c r="L1634" s="181"/>
      <c r="M1634" s="180"/>
      <c r="N1634" s="180"/>
      <c r="O1634" s="180"/>
    </row>
    <row r="1635" spans="8:15" s="179" customFormat="1" x14ac:dyDescent="0.2">
      <c r="H1635" s="180"/>
      <c r="I1635" s="180"/>
      <c r="J1635" s="205"/>
      <c r="K1635" s="205"/>
      <c r="L1635" s="181"/>
      <c r="M1635" s="180"/>
      <c r="N1635" s="180"/>
      <c r="O1635" s="180"/>
    </row>
    <row r="1636" spans="8:15" s="179" customFormat="1" x14ac:dyDescent="0.2">
      <c r="H1636" s="180"/>
      <c r="I1636" s="180"/>
      <c r="J1636" s="205"/>
      <c r="K1636" s="205"/>
      <c r="L1636" s="181"/>
      <c r="M1636" s="180"/>
      <c r="N1636" s="180"/>
      <c r="O1636" s="180"/>
    </row>
    <row r="1637" spans="8:15" s="179" customFormat="1" x14ac:dyDescent="0.2">
      <c r="H1637" s="180"/>
      <c r="I1637" s="180"/>
      <c r="J1637" s="205"/>
      <c r="K1637" s="205"/>
      <c r="L1637" s="181"/>
      <c r="M1637" s="180"/>
      <c r="N1637" s="180"/>
      <c r="O1637" s="180"/>
    </row>
    <row r="1638" spans="8:15" s="179" customFormat="1" x14ac:dyDescent="0.2">
      <c r="H1638" s="180"/>
      <c r="I1638" s="180"/>
      <c r="J1638" s="205"/>
      <c r="K1638" s="205"/>
      <c r="L1638" s="181"/>
      <c r="M1638" s="180"/>
      <c r="N1638" s="180"/>
      <c r="O1638" s="180"/>
    </row>
    <row r="1639" spans="8:15" s="179" customFormat="1" x14ac:dyDescent="0.2">
      <c r="H1639" s="180"/>
      <c r="I1639" s="180"/>
      <c r="J1639" s="205"/>
      <c r="K1639" s="205"/>
      <c r="L1639" s="181"/>
      <c r="M1639" s="180"/>
      <c r="N1639" s="180"/>
      <c r="O1639" s="180"/>
    </row>
    <row r="1640" spans="8:15" s="179" customFormat="1" x14ac:dyDescent="0.2">
      <c r="H1640" s="180"/>
      <c r="I1640" s="180"/>
      <c r="J1640" s="205"/>
      <c r="K1640" s="205"/>
      <c r="L1640" s="181"/>
      <c r="M1640" s="180"/>
      <c r="N1640" s="180"/>
      <c r="O1640" s="180"/>
    </row>
    <row r="1641" spans="8:15" s="179" customFormat="1" x14ac:dyDescent="0.2">
      <c r="H1641" s="180"/>
      <c r="I1641" s="180"/>
      <c r="J1641" s="205"/>
      <c r="K1641" s="205"/>
      <c r="L1641" s="181"/>
      <c r="M1641" s="180"/>
      <c r="N1641" s="180"/>
      <c r="O1641" s="180"/>
    </row>
    <row r="1642" spans="8:15" s="179" customFormat="1" x14ac:dyDescent="0.2">
      <c r="H1642" s="180"/>
      <c r="I1642" s="180"/>
      <c r="J1642" s="205"/>
      <c r="K1642" s="205"/>
      <c r="L1642" s="181"/>
      <c r="M1642" s="180"/>
      <c r="N1642" s="180"/>
      <c r="O1642" s="180"/>
    </row>
    <row r="1643" spans="8:15" s="179" customFormat="1" x14ac:dyDescent="0.2">
      <c r="H1643" s="180"/>
      <c r="I1643" s="180"/>
      <c r="J1643" s="205"/>
      <c r="K1643" s="205"/>
      <c r="L1643" s="181"/>
      <c r="M1643" s="180"/>
      <c r="N1643" s="180"/>
      <c r="O1643" s="180"/>
    </row>
    <row r="1644" spans="8:15" s="179" customFormat="1" x14ac:dyDescent="0.2">
      <c r="H1644" s="180"/>
      <c r="I1644" s="180"/>
      <c r="J1644" s="205"/>
      <c r="K1644" s="205"/>
      <c r="L1644" s="181"/>
      <c r="M1644" s="180"/>
      <c r="N1644" s="180"/>
      <c r="O1644" s="180"/>
    </row>
    <row r="1645" spans="8:15" s="179" customFormat="1" x14ac:dyDescent="0.2">
      <c r="H1645" s="180"/>
      <c r="I1645" s="180"/>
      <c r="J1645" s="205"/>
      <c r="K1645" s="205"/>
      <c r="L1645" s="181"/>
      <c r="M1645" s="180"/>
      <c r="N1645" s="180"/>
      <c r="O1645" s="180"/>
    </row>
    <row r="1646" spans="8:15" s="179" customFormat="1" x14ac:dyDescent="0.2">
      <c r="H1646" s="180"/>
      <c r="I1646" s="180"/>
      <c r="J1646" s="205"/>
      <c r="K1646" s="205"/>
      <c r="L1646" s="181"/>
      <c r="M1646" s="180"/>
      <c r="N1646" s="180"/>
      <c r="O1646" s="180"/>
    </row>
    <row r="1647" spans="8:15" s="179" customFormat="1" x14ac:dyDescent="0.2">
      <c r="H1647" s="180"/>
      <c r="I1647" s="180"/>
      <c r="J1647" s="205"/>
      <c r="K1647" s="205"/>
      <c r="L1647" s="181"/>
      <c r="M1647" s="180"/>
      <c r="N1647" s="180"/>
      <c r="O1647" s="180"/>
    </row>
    <row r="1648" spans="8:15" s="179" customFormat="1" x14ac:dyDescent="0.2">
      <c r="H1648" s="180"/>
      <c r="I1648" s="180"/>
      <c r="J1648" s="205"/>
      <c r="K1648" s="205"/>
      <c r="L1648" s="181"/>
      <c r="M1648" s="180"/>
      <c r="N1648" s="180"/>
      <c r="O1648" s="180"/>
    </row>
    <row r="1649" spans="8:15" s="179" customFormat="1" x14ac:dyDescent="0.2">
      <c r="H1649" s="180"/>
      <c r="I1649" s="180"/>
      <c r="J1649" s="205"/>
      <c r="K1649" s="205"/>
      <c r="L1649" s="181"/>
      <c r="M1649" s="180"/>
      <c r="N1649" s="180"/>
      <c r="O1649" s="180"/>
    </row>
    <row r="1650" spans="8:15" s="179" customFormat="1" x14ac:dyDescent="0.2">
      <c r="H1650" s="180"/>
      <c r="I1650" s="180"/>
      <c r="J1650" s="205"/>
      <c r="K1650" s="205"/>
      <c r="L1650" s="181"/>
      <c r="M1650" s="180"/>
      <c r="N1650" s="180"/>
      <c r="O1650" s="180"/>
    </row>
    <row r="1651" spans="8:15" s="179" customFormat="1" x14ac:dyDescent="0.2">
      <c r="H1651" s="180"/>
      <c r="I1651" s="180"/>
      <c r="J1651" s="205"/>
      <c r="K1651" s="205"/>
      <c r="L1651" s="181"/>
      <c r="M1651" s="180"/>
      <c r="N1651" s="180"/>
      <c r="O1651" s="180"/>
    </row>
    <row r="1652" spans="8:15" s="179" customFormat="1" x14ac:dyDescent="0.2">
      <c r="H1652" s="180"/>
      <c r="I1652" s="180"/>
      <c r="J1652" s="205"/>
      <c r="K1652" s="205"/>
      <c r="L1652" s="181"/>
      <c r="M1652" s="180"/>
      <c r="N1652" s="180"/>
      <c r="O1652" s="180"/>
    </row>
    <row r="1653" spans="8:15" s="179" customFormat="1" x14ac:dyDescent="0.2">
      <c r="H1653" s="180"/>
      <c r="I1653" s="180"/>
      <c r="J1653" s="205"/>
      <c r="K1653" s="205"/>
      <c r="L1653" s="181"/>
      <c r="M1653" s="180"/>
      <c r="N1653" s="180"/>
      <c r="O1653" s="180"/>
    </row>
    <row r="1654" spans="8:15" s="179" customFormat="1" x14ac:dyDescent="0.2">
      <c r="H1654" s="180"/>
      <c r="I1654" s="180"/>
      <c r="J1654" s="205"/>
      <c r="K1654" s="205"/>
      <c r="L1654" s="181"/>
      <c r="M1654" s="180"/>
      <c r="N1654" s="180"/>
      <c r="O1654" s="180"/>
    </row>
    <row r="1655" spans="8:15" s="179" customFormat="1" x14ac:dyDescent="0.2">
      <c r="H1655" s="180"/>
      <c r="I1655" s="180"/>
      <c r="J1655" s="205"/>
      <c r="K1655" s="205"/>
      <c r="L1655" s="181"/>
      <c r="M1655" s="180"/>
      <c r="N1655" s="180"/>
      <c r="O1655" s="180"/>
    </row>
    <row r="1656" spans="8:15" s="179" customFormat="1" x14ac:dyDescent="0.2">
      <c r="H1656" s="180"/>
      <c r="I1656" s="180"/>
      <c r="J1656" s="205"/>
      <c r="K1656" s="205"/>
      <c r="L1656" s="181"/>
      <c r="M1656" s="180"/>
      <c r="N1656" s="180"/>
      <c r="O1656" s="180"/>
    </row>
    <row r="1657" spans="8:15" s="179" customFormat="1" x14ac:dyDescent="0.2">
      <c r="H1657" s="180"/>
      <c r="I1657" s="180"/>
      <c r="J1657" s="205"/>
      <c r="K1657" s="205"/>
      <c r="L1657" s="181"/>
      <c r="M1657" s="180"/>
      <c r="N1657" s="180"/>
      <c r="O1657" s="180"/>
    </row>
    <row r="1658" spans="8:15" s="179" customFormat="1" x14ac:dyDescent="0.2">
      <c r="H1658" s="180"/>
      <c r="I1658" s="180"/>
      <c r="J1658" s="205"/>
      <c r="K1658" s="205"/>
      <c r="L1658" s="181"/>
      <c r="M1658" s="180"/>
      <c r="N1658" s="180"/>
      <c r="O1658" s="180"/>
    </row>
    <row r="1659" spans="8:15" s="179" customFormat="1" x14ac:dyDescent="0.2">
      <c r="H1659" s="180"/>
      <c r="I1659" s="180"/>
      <c r="J1659" s="205"/>
      <c r="K1659" s="205"/>
      <c r="L1659" s="181"/>
      <c r="M1659" s="180"/>
      <c r="N1659" s="180"/>
      <c r="O1659" s="180"/>
    </row>
    <row r="1660" spans="8:15" s="179" customFormat="1" x14ac:dyDescent="0.2">
      <c r="H1660" s="180"/>
      <c r="I1660" s="180"/>
      <c r="J1660" s="205"/>
      <c r="K1660" s="205"/>
      <c r="L1660" s="181"/>
      <c r="M1660" s="180"/>
      <c r="N1660" s="180"/>
      <c r="O1660" s="180"/>
    </row>
    <row r="1661" spans="8:15" s="179" customFormat="1" x14ac:dyDescent="0.2">
      <c r="H1661" s="180"/>
      <c r="I1661" s="180"/>
      <c r="J1661" s="205"/>
      <c r="K1661" s="205"/>
      <c r="L1661" s="181"/>
      <c r="M1661" s="180"/>
      <c r="N1661" s="180"/>
      <c r="O1661" s="180"/>
    </row>
    <row r="1662" spans="8:15" s="179" customFormat="1" x14ac:dyDescent="0.2">
      <c r="H1662" s="180"/>
      <c r="I1662" s="180"/>
      <c r="J1662" s="205"/>
      <c r="K1662" s="205"/>
      <c r="L1662" s="181"/>
      <c r="M1662" s="180"/>
      <c r="N1662" s="180"/>
      <c r="O1662" s="180"/>
    </row>
    <row r="1663" spans="8:15" s="179" customFormat="1" x14ac:dyDescent="0.2">
      <c r="H1663" s="180"/>
      <c r="I1663" s="180"/>
      <c r="J1663" s="205"/>
      <c r="K1663" s="205"/>
      <c r="L1663" s="181"/>
      <c r="M1663" s="180"/>
      <c r="N1663" s="180"/>
      <c r="O1663" s="180"/>
    </row>
    <row r="1664" spans="8:15" s="179" customFormat="1" x14ac:dyDescent="0.2">
      <c r="H1664" s="180"/>
      <c r="I1664" s="180"/>
      <c r="J1664" s="205"/>
      <c r="K1664" s="205"/>
      <c r="L1664" s="181"/>
      <c r="M1664" s="180"/>
      <c r="N1664" s="180"/>
      <c r="O1664" s="180"/>
    </row>
    <row r="1665" spans="8:15" s="179" customFormat="1" x14ac:dyDescent="0.2">
      <c r="H1665" s="180"/>
      <c r="I1665" s="180"/>
      <c r="J1665" s="205"/>
      <c r="K1665" s="205"/>
      <c r="L1665" s="181"/>
      <c r="M1665" s="180"/>
      <c r="N1665" s="180"/>
      <c r="O1665" s="180"/>
    </row>
    <row r="1666" spans="8:15" s="179" customFormat="1" x14ac:dyDescent="0.2">
      <c r="H1666" s="180"/>
      <c r="I1666" s="180"/>
      <c r="J1666" s="205"/>
      <c r="K1666" s="205"/>
      <c r="L1666" s="181"/>
      <c r="M1666" s="180"/>
      <c r="N1666" s="180"/>
      <c r="O1666" s="180"/>
    </row>
    <row r="1667" spans="8:15" s="179" customFormat="1" x14ac:dyDescent="0.2">
      <c r="H1667" s="180"/>
      <c r="I1667" s="180"/>
      <c r="J1667" s="205"/>
      <c r="K1667" s="205"/>
      <c r="L1667" s="181"/>
      <c r="M1667" s="180"/>
      <c r="N1667" s="180"/>
      <c r="O1667" s="180"/>
    </row>
    <row r="1668" spans="8:15" s="179" customFormat="1" x14ac:dyDescent="0.2">
      <c r="H1668" s="180"/>
      <c r="I1668" s="180"/>
      <c r="J1668" s="205"/>
      <c r="K1668" s="205"/>
      <c r="L1668" s="181"/>
      <c r="M1668" s="180"/>
      <c r="N1668" s="180"/>
      <c r="O1668" s="180"/>
    </row>
    <row r="1669" spans="8:15" s="179" customFormat="1" x14ac:dyDescent="0.2">
      <c r="H1669" s="180"/>
      <c r="I1669" s="180"/>
      <c r="J1669" s="205"/>
      <c r="K1669" s="205"/>
      <c r="L1669" s="181"/>
      <c r="M1669" s="180"/>
      <c r="N1669" s="180"/>
      <c r="O1669" s="180"/>
    </row>
    <row r="1670" spans="8:15" s="179" customFormat="1" x14ac:dyDescent="0.2">
      <c r="H1670" s="180"/>
      <c r="I1670" s="180"/>
      <c r="J1670" s="205"/>
      <c r="K1670" s="205"/>
      <c r="L1670" s="181"/>
      <c r="M1670" s="180"/>
      <c r="N1670" s="180"/>
      <c r="O1670" s="180"/>
    </row>
    <row r="1671" spans="8:15" s="179" customFormat="1" x14ac:dyDescent="0.2">
      <c r="H1671" s="180"/>
      <c r="I1671" s="180"/>
      <c r="J1671" s="205"/>
      <c r="K1671" s="205"/>
      <c r="L1671" s="181"/>
      <c r="M1671" s="180"/>
      <c r="N1671" s="180"/>
      <c r="O1671" s="180"/>
    </row>
    <row r="1672" spans="8:15" s="179" customFormat="1" x14ac:dyDescent="0.2">
      <c r="H1672" s="180"/>
      <c r="I1672" s="180"/>
      <c r="J1672" s="205"/>
      <c r="K1672" s="205"/>
      <c r="L1672" s="181"/>
      <c r="M1672" s="180"/>
      <c r="N1672" s="180"/>
      <c r="O1672" s="180"/>
    </row>
    <row r="1673" spans="8:15" s="179" customFormat="1" x14ac:dyDescent="0.2">
      <c r="H1673" s="180"/>
      <c r="I1673" s="180"/>
      <c r="J1673" s="205"/>
      <c r="K1673" s="205"/>
      <c r="L1673" s="181"/>
      <c r="M1673" s="180"/>
      <c r="N1673" s="180"/>
      <c r="O1673" s="180"/>
    </row>
    <row r="1674" spans="8:15" s="179" customFormat="1" x14ac:dyDescent="0.2">
      <c r="H1674" s="180"/>
      <c r="I1674" s="180"/>
      <c r="J1674" s="205"/>
      <c r="K1674" s="205"/>
      <c r="L1674" s="181"/>
      <c r="M1674" s="180"/>
      <c r="N1674" s="180"/>
      <c r="O1674" s="180"/>
    </row>
    <row r="1675" spans="8:15" s="179" customFormat="1" x14ac:dyDescent="0.2">
      <c r="H1675" s="180"/>
      <c r="I1675" s="180"/>
      <c r="J1675" s="205"/>
      <c r="K1675" s="205"/>
      <c r="L1675" s="181"/>
      <c r="M1675" s="180"/>
      <c r="N1675" s="180"/>
      <c r="O1675" s="180"/>
    </row>
    <row r="1676" spans="8:15" s="179" customFormat="1" x14ac:dyDescent="0.2">
      <c r="H1676" s="180"/>
      <c r="I1676" s="180"/>
      <c r="J1676" s="205"/>
      <c r="K1676" s="205"/>
      <c r="L1676" s="181"/>
      <c r="M1676" s="180"/>
      <c r="N1676" s="180"/>
      <c r="O1676" s="180"/>
    </row>
    <row r="1677" spans="8:15" s="179" customFormat="1" x14ac:dyDescent="0.2">
      <c r="H1677" s="180"/>
      <c r="I1677" s="180"/>
      <c r="J1677" s="205"/>
      <c r="K1677" s="205"/>
      <c r="L1677" s="181"/>
      <c r="M1677" s="180"/>
      <c r="N1677" s="180"/>
      <c r="O1677" s="180"/>
    </row>
    <row r="1678" spans="8:15" s="179" customFormat="1" x14ac:dyDescent="0.2">
      <c r="H1678" s="180"/>
      <c r="I1678" s="180"/>
      <c r="J1678" s="205"/>
      <c r="K1678" s="205"/>
      <c r="L1678" s="181"/>
      <c r="M1678" s="180"/>
      <c r="N1678" s="180"/>
      <c r="O1678" s="180"/>
    </row>
    <row r="1679" spans="8:15" s="179" customFormat="1" x14ac:dyDescent="0.2">
      <c r="H1679" s="180"/>
      <c r="I1679" s="180"/>
      <c r="J1679" s="205"/>
      <c r="K1679" s="205"/>
      <c r="L1679" s="181"/>
      <c r="M1679" s="180"/>
      <c r="N1679" s="180"/>
      <c r="O1679" s="180"/>
    </row>
    <row r="1680" spans="8:15" s="179" customFormat="1" x14ac:dyDescent="0.2">
      <c r="H1680" s="180"/>
      <c r="I1680" s="180"/>
      <c r="J1680" s="205"/>
      <c r="K1680" s="205"/>
      <c r="L1680" s="181"/>
      <c r="M1680" s="180"/>
      <c r="N1680" s="180"/>
      <c r="O1680" s="180"/>
    </row>
    <row r="1681" spans="8:15" s="179" customFormat="1" x14ac:dyDescent="0.2">
      <c r="H1681" s="180"/>
      <c r="I1681" s="180"/>
      <c r="J1681" s="205"/>
      <c r="K1681" s="205"/>
      <c r="L1681" s="181"/>
      <c r="M1681" s="180"/>
      <c r="N1681" s="180"/>
      <c r="O1681" s="180"/>
    </row>
    <row r="1682" spans="8:15" s="179" customFormat="1" x14ac:dyDescent="0.2">
      <c r="H1682" s="180"/>
      <c r="I1682" s="180"/>
      <c r="J1682" s="205"/>
      <c r="K1682" s="205"/>
      <c r="L1682" s="181"/>
      <c r="M1682" s="180"/>
      <c r="N1682" s="180"/>
      <c r="O1682" s="180"/>
    </row>
    <row r="1683" spans="8:15" s="179" customFormat="1" x14ac:dyDescent="0.2">
      <c r="H1683" s="180"/>
      <c r="I1683" s="180"/>
      <c r="J1683" s="205"/>
      <c r="K1683" s="205"/>
      <c r="L1683" s="181"/>
      <c r="M1683" s="180"/>
      <c r="N1683" s="180"/>
      <c r="O1683" s="180"/>
    </row>
    <row r="1684" spans="8:15" s="179" customFormat="1" x14ac:dyDescent="0.2">
      <c r="H1684" s="180"/>
      <c r="I1684" s="180"/>
      <c r="J1684" s="205"/>
      <c r="K1684" s="205"/>
      <c r="L1684" s="181"/>
      <c r="M1684" s="180"/>
      <c r="N1684" s="180"/>
      <c r="O1684" s="180"/>
    </row>
    <row r="1685" spans="8:15" s="179" customFormat="1" x14ac:dyDescent="0.2">
      <c r="H1685" s="180"/>
      <c r="I1685" s="180"/>
      <c r="J1685" s="205"/>
      <c r="K1685" s="205"/>
      <c r="L1685" s="181"/>
      <c r="M1685" s="180"/>
      <c r="N1685" s="180"/>
      <c r="O1685" s="180"/>
    </row>
    <row r="1686" spans="8:15" s="179" customFormat="1" x14ac:dyDescent="0.2">
      <c r="H1686" s="180"/>
      <c r="I1686" s="180"/>
      <c r="J1686" s="205"/>
      <c r="K1686" s="205"/>
      <c r="L1686" s="181"/>
      <c r="M1686" s="180"/>
      <c r="N1686" s="180"/>
      <c r="O1686" s="180"/>
    </row>
    <row r="1687" spans="8:15" s="179" customFormat="1" x14ac:dyDescent="0.2">
      <c r="H1687" s="180"/>
      <c r="I1687" s="180"/>
      <c r="J1687" s="205"/>
      <c r="K1687" s="205"/>
      <c r="L1687" s="181"/>
      <c r="M1687" s="180"/>
      <c r="N1687" s="180"/>
      <c r="O1687" s="180"/>
    </row>
    <row r="1688" spans="8:15" s="179" customFormat="1" x14ac:dyDescent="0.2">
      <c r="H1688" s="180"/>
      <c r="I1688" s="180"/>
      <c r="J1688" s="205"/>
      <c r="K1688" s="205"/>
      <c r="L1688" s="181"/>
      <c r="M1688" s="180"/>
      <c r="N1688" s="180"/>
      <c r="O1688" s="180"/>
    </row>
    <row r="1689" spans="8:15" s="179" customFormat="1" x14ac:dyDescent="0.2">
      <c r="H1689" s="180"/>
      <c r="I1689" s="180"/>
      <c r="J1689" s="205"/>
      <c r="K1689" s="205"/>
      <c r="L1689" s="181"/>
      <c r="M1689" s="180"/>
      <c r="N1689" s="180"/>
      <c r="O1689" s="180"/>
    </row>
    <row r="1690" spans="8:15" s="179" customFormat="1" x14ac:dyDescent="0.2">
      <c r="H1690" s="180"/>
      <c r="I1690" s="180"/>
      <c r="J1690" s="205"/>
      <c r="K1690" s="205"/>
      <c r="L1690" s="181"/>
      <c r="M1690" s="180"/>
      <c r="N1690" s="180"/>
      <c r="O1690" s="180"/>
    </row>
    <row r="1691" spans="8:15" s="179" customFormat="1" x14ac:dyDescent="0.2">
      <c r="H1691" s="180"/>
      <c r="I1691" s="180"/>
      <c r="J1691" s="205"/>
      <c r="K1691" s="205"/>
      <c r="L1691" s="181"/>
      <c r="M1691" s="180"/>
      <c r="N1691" s="180"/>
      <c r="O1691" s="180"/>
    </row>
    <row r="1692" spans="8:15" s="179" customFormat="1" x14ac:dyDescent="0.2">
      <c r="H1692" s="180"/>
      <c r="I1692" s="180"/>
      <c r="J1692" s="205"/>
      <c r="K1692" s="205"/>
      <c r="L1692" s="181"/>
      <c r="M1692" s="180"/>
      <c r="N1692" s="180"/>
      <c r="O1692" s="180"/>
    </row>
    <row r="1693" spans="8:15" s="179" customFormat="1" x14ac:dyDescent="0.2">
      <c r="H1693" s="180"/>
      <c r="I1693" s="180"/>
      <c r="J1693" s="205"/>
      <c r="K1693" s="205"/>
      <c r="L1693" s="181"/>
      <c r="M1693" s="180"/>
      <c r="N1693" s="180"/>
      <c r="O1693" s="180"/>
    </row>
    <row r="1694" spans="8:15" s="179" customFormat="1" x14ac:dyDescent="0.2">
      <c r="H1694" s="180"/>
      <c r="I1694" s="180"/>
      <c r="J1694" s="205"/>
      <c r="K1694" s="205"/>
      <c r="L1694" s="181"/>
      <c r="M1694" s="180"/>
      <c r="N1694" s="180"/>
      <c r="O1694" s="180"/>
    </row>
    <row r="1695" spans="8:15" s="179" customFormat="1" x14ac:dyDescent="0.2">
      <c r="H1695" s="180"/>
      <c r="I1695" s="180"/>
      <c r="J1695" s="205"/>
      <c r="K1695" s="205"/>
      <c r="L1695" s="181"/>
      <c r="M1695" s="180"/>
      <c r="N1695" s="180"/>
      <c r="O1695" s="180"/>
    </row>
    <row r="1696" spans="8:15" s="179" customFormat="1" x14ac:dyDescent="0.2">
      <c r="H1696" s="180"/>
      <c r="I1696" s="180"/>
      <c r="J1696" s="205"/>
      <c r="K1696" s="205"/>
      <c r="L1696" s="181"/>
      <c r="M1696" s="180"/>
      <c r="N1696" s="180"/>
      <c r="O1696" s="180"/>
    </row>
    <row r="1697" spans="8:15" s="179" customFormat="1" x14ac:dyDescent="0.2">
      <c r="H1697" s="180"/>
      <c r="I1697" s="180"/>
      <c r="J1697" s="205"/>
      <c r="K1697" s="205"/>
      <c r="L1697" s="181"/>
      <c r="M1697" s="180"/>
      <c r="N1697" s="180"/>
      <c r="O1697" s="180"/>
    </row>
    <row r="1698" spans="8:15" s="179" customFormat="1" x14ac:dyDescent="0.2">
      <c r="H1698" s="180"/>
      <c r="I1698" s="180"/>
      <c r="J1698" s="205"/>
      <c r="K1698" s="205"/>
      <c r="L1698" s="181"/>
      <c r="M1698" s="180"/>
      <c r="N1698" s="180"/>
      <c r="O1698" s="180"/>
    </row>
    <row r="1699" spans="8:15" s="179" customFormat="1" x14ac:dyDescent="0.2">
      <c r="H1699" s="180"/>
      <c r="I1699" s="180"/>
      <c r="J1699" s="205"/>
      <c r="K1699" s="205"/>
      <c r="L1699" s="181"/>
      <c r="M1699" s="180"/>
      <c r="N1699" s="180"/>
      <c r="O1699" s="180"/>
    </row>
    <row r="1700" spans="8:15" s="179" customFormat="1" x14ac:dyDescent="0.2">
      <c r="H1700" s="180"/>
      <c r="I1700" s="180"/>
      <c r="J1700" s="205"/>
      <c r="K1700" s="205"/>
      <c r="L1700" s="181"/>
      <c r="M1700" s="180"/>
      <c r="N1700" s="180"/>
      <c r="O1700" s="180"/>
    </row>
    <row r="1701" spans="8:15" s="179" customFormat="1" x14ac:dyDescent="0.2">
      <c r="H1701" s="180"/>
      <c r="I1701" s="180"/>
      <c r="J1701" s="205"/>
      <c r="K1701" s="205"/>
      <c r="L1701" s="181"/>
      <c r="M1701" s="180"/>
      <c r="N1701" s="180"/>
      <c r="O1701" s="180"/>
    </row>
    <row r="1702" spans="8:15" s="179" customFormat="1" x14ac:dyDescent="0.2">
      <c r="H1702" s="180"/>
      <c r="I1702" s="180"/>
      <c r="J1702" s="205"/>
      <c r="K1702" s="205"/>
      <c r="L1702" s="181"/>
      <c r="M1702" s="180"/>
      <c r="N1702" s="180"/>
      <c r="O1702" s="180"/>
    </row>
    <row r="1703" spans="8:15" s="179" customFormat="1" x14ac:dyDescent="0.2">
      <c r="H1703" s="180"/>
      <c r="I1703" s="180"/>
      <c r="J1703" s="205"/>
      <c r="K1703" s="205"/>
      <c r="L1703" s="181"/>
      <c r="M1703" s="180"/>
      <c r="N1703" s="180"/>
      <c r="O1703" s="180"/>
    </row>
    <row r="1704" spans="8:15" s="179" customFormat="1" x14ac:dyDescent="0.2">
      <c r="H1704" s="180"/>
      <c r="I1704" s="180"/>
      <c r="J1704" s="205"/>
      <c r="K1704" s="205"/>
      <c r="L1704" s="181"/>
      <c r="M1704" s="180"/>
      <c r="N1704" s="180"/>
      <c r="O1704" s="180"/>
    </row>
    <row r="1705" spans="8:15" s="179" customFormat="1" x14ac:dyDescent="0.2">
      <c r="H1705" s="180"/>
      <c r="I1705" s="180"/>
      <c r="J1705" s="205"/>
      <c r="K1705" s="205"/>
      <c r="L1705" s="181"/>
      <c r="M1705" s="180"/>
      <c r="N1705" s="180"/>
      <c r="O1705" s="180"/>
    </row>
    <row r="1706" spans="8:15" s="179" customFormat="1" x14ac:dyDescent="0.2">
      <c r="H1706" s="180"/>
      <c r="I1706" s="180"/>
      <c r="J1706" s="205"/>
      <c r="K1706" s="205"/>
      <c r="L1706" s="181"/>
      <c r="M1706" s="180"/>
      <c r="N1706" s="180"/>
      <c r="O1706" s="180"/>
    </row>
    <row r="1707" spans="8:15" s="179" customFormat="1" x14ac:dyDescent="0.2">
      <c r="H1707" s="180"/>
      <c r="I1707" s="180"/>
      <c r="J1707" s="205"/>
      <c r="K1707" s="205"/>
      <c r="L1707" s="181"/>
      <c r="M1707" s="180"/>
      <c r="N1707" s="180"/>
      <c r="O1707" s="180"/>
    </row>
    <row r="1708" spans="8:15" s="179" customFormat="1" x14ac:dyDescent="0.2">
      <c r="H1708" s="180"/>
      <c r="I1708" s="180"/>
      <c r="J1708" s="205"/>
      <c r="K1708" s="205"/>
      <c r="L1708" s="181"/>
      <c r="M1708" s="180"/>
      <c r="N1708" s="180"/>
      <c r="O1708" s="180"/>
    </row>
    <row r="1709" spans="8:15" s="179" customFormat="1" x14ac:dyDescent="0.2">
      <c r="H1709" s="180"/>
      <c r="I1709" s="180"/>
      <c r="J1709" s="205"/>
      <c r="K1709" s="205"/>
      <c r="L1709" s="181"/>
      <c r="M1709" s="180"/>
      <c r="N1709" s="180"/>
      <c r="O1709" s="180"/>
    </row>
    <row r="1710" spans="8:15" s="179" customFormat="1" x14ac:dyDescent="0.2">
      <c r="H1710" s="180"/>
      <c r="I1710" s="180"/>
      <c r="J1710" s="205"/>
      <c r="K1710" s="205"/>
      <c r="L1710" s="181"/>
      <c r="M1710" s="180"/>
      <c r="N1710" s="180"/>
      <c r="O1710" s="180"/>
    </row>
    <row r="1711" spans="8:15" s="179" customFormat="1" x14ac:dyDescent="0.2">
      <c r="H1711" s="180"/>
      <c r="I1711" s="180"/>
      <c r="J1711" s="205"/>
      <c r="K1711" s="205"/>
      <c r="L1711" s="181"/>
      <c r="M1711" s="180"/>
      <c r="N1711" s="180"/>
      <c r="O1711" s="180"/>
    </row>
    <row r="1712" spans="8:15" s="179" customFormat="1" x14ac:dyDescent="0.2">
      <c r="H1712" s="180"/>
      <c r="I1712" s="180"/>
      <c r="J1712" s="205"/>
      <c r="K1712" s="205"/>
      <c r="L1712" s="181"/>
      <c r="M1712" s="180"/>
      <c r="N1712" s="180"/>
      <c r="O1712" s="180"/>
    </row>
    <row r="1713" spans="8:15" s="179" customFormat="1" x14ac:dyDescent="0.2">
      <c r="H1713" s="180"/>
      <c r="I1713" s="180"/>
      <c r="J1713" s="205"/>
      <c r="K1713" s="205"/>
      <c r="L1713" s="181"/>
      <c r="M1713" s="180"/>
      <c r="N1713" s="180"/>
      <c r="O1713" s="180"/>
    </row>
    <row r="1714" spans="8:15" s="179" customFormat="1" x14ac:dyDescent="0.2">
      <c r="H1714" s="180"/>
      <c r="I1714" s="180"/>
      <c r="J1714" s="205"/>
      <c r="K1714" s="205"/>
      <c r="L1714" s="181"/>
      <c r="M1714" s="180"/>
      <c r="N1714" s="180"/>
      <c r="O1714" s="180"/>
    </row>
    <row r="1715" spans="8:15" s="179" customFormat="1" x14ac:dyDescent="0.2">
      <c r="H1715" s="180"/>
      <c r="I1715" s="180"/>
      <c r="J1715" s="205"/>
      <c r="K1715" s="205"/>
      <c r="L1715" s="181"/>
      <c r="M1715" s="180"/>
      <c r="N1715" s="180"/>
      <c r="O1715" s="180"/>
    </row>
    <row r="1716" spans="8:15" s="179" customFormat="1" x14ac:dyDescent="0.2">
      <c r="H1716" s="180"/>
      <c r="I1716" s="180"/>
      <c r="J1716" s="205"/>
      <c r="K1716" s="205"/>
      <c r="L1716" s="181"/>
      <c r="M1716" s="180"/>
      <c r="N1716" s="180"/>
      <c r="O1716" s="180"/>
    </row>
    <row r="1717" spans="8:15" s="179" customFormat="1" x14ac:dyDescent="0.2">
      <c r="H1717" s="180"/>
      <c r="I1717" s="180"/>
      <c r="J1717" s="205"/>
      <c r="K1717" s="205"/>
      <c r="L1717" s="181"/>
      <c r="M1717" s="180"/>
      <c r="N1717" s="180"/>
      <c r="O1717" s="180"/>
    </row>
    <row r="1718" spans="8:15" s="179" customFormat="1" x14ac:dyDescent="0.2">
      <c r="H1718" s="180"/>
      <c r="I1718" s="180"/>
      <c r="J1718" s="205"/>
      <c r="K1718" s="205"/>
      <c r="L1718" s="181"/>
      <c r="M1718" s="180"/>
      <c r="N1718" s="180"/>
      <c r="O1718" s="180"/>
    </row>
    <row r="1719" spans="8:15" s="179" customFormat="1" x14ac:dyDescent="0.2">
      <c r="H1719" s="180"/>
      <c r="I1719" s="180"/>
      <c r="J1719" s="205"/>
      <c r="K1719" s="205"/>
      <c r="L1719" s="181"/>
      <c r="M1719" s="180"/>
      <c r="N1719" s="180"/>
      <c r="O1719" s="180"/>
    </row>
    <row r="1720" spans="8:15" s="179" customFormat="1" x14ac:dyDescent="0.2">
      <c r="H1720" s="180"/>
      <c r="I1720" s="180"/>
      <c r="J1720" s="205"/>
      <c r="K1720" s="205"/>
      <c r="L1720" s="181"/>
      <c r="M1720" s="180"/>
      <c r="N1720" s="180"/>
      <c r="O1720" s="180"/>
    </row>
    <row r="1721" spans="8:15" s="179" customFormat="1" x14ac:dyDescent="0.2">
      <c r="H1721" s="180"/>
      <c r="I1721" s="180"/>
      <c r="J1721" s="205"/>
      <c r="K1721" s="205"/>
      <c r="L1721" s="181"/>
      <c r="M1721" s="180"/>
      <c r="N1721" s="180"/>
      <c r="O1721" s="180"/>
    </row>
    <row r="1722" spans="8:15" s="179" customFormat="1" x14ac:dyDescent="0.2">
      <c r="H1722" s="180"/>
      <c r="I1722" s="180"/>
      <c r="J1722" s="205"/>
      <c r="K1722" s="205"/>
      <c r="L1722" s="181"/>
      <c r="M1722" s="180"/>
      <c r="N1722" s="180"/>
      <c r="O1722" s="180"/>
    </row>
    <row r="1723" spans="8:15" s="179" customFormat="1" x14ac:dyDescent="0.2">
      <c r="H1723" s="180"/>
      <c r="I1723" s="180"/>
      <c r="J1723" s="205"/>
      <c r="K1723" s="205"/>
      <c r="L1723" s="181"/>
      <c r="M1723" s="180"/>
      <c r="N1723" s="180"/>
      <c r="O1723" s="180"/>
    </row>
    <row r="1724" spans="8:15" s="179" customFormat="1" x14ac:dyDescent="0.2">
      <c r="H1724" s="180"/>
      <c r="I1724" s="180"/>
      <c r="J1724" s="205"/>
      <c r="K1724" s="205"/>
      <c r="L1724" s="181"/>
      <c r="M1724" s="180"/>
      <c r="N1724" s="180"/>
      <c r="O1724" s="180"/>
    </row>
    <row r="1725" spans="8:15" s="179" customFormat="1" x14ac:dyDescent="0.2">
      <c r="H1725" s="180"/>
      <c r="I1725" s="180"/>
      <c r="J1725" s="205"/>
      <c r="K1725" s="205"/>
      <c r="L1725" s="181"/>
      <c r="M1725" s="180"/>
      <c r="N1725" s="180"/>
      <c r="O1725" s="180"/>
    </row>
    <row r="1726" spans="8:15" s="179" customFormat="1" x14ac:dyDescent="0.2">
      <c r="H1726" s="180"/>
      <c r="I1726" s="180"/>
      <c r="J1726" s="205"/>
      <c r="K1726" s="205"/>
      <c r="L1726" s="181"/>
      <c r="M1726" s="180"/>
      <c r="N1726" s="180"/>
      <c r="O1726" s="180"/>
    </row>
    <row r="1727" spans="8:15" s="179" customFormat="1" x14ac:dyDescent="0.2">
      <c r="H1727" s="180"/>
      <c r="I1727" s="180"/>
      <c r="J1727" s="205"/>
      <c r="K1727" s="205"/>
      <c r="L1727" s="181"/>
      <c r="M1727" s="180"/>
      <c r="N1727" s="180"/>
      <c r="O1727" s="180"/>
    </row>
    <row r="1728" spans="8:15" s="179" customFormat="1" x14ac:dyDescent="0.2">
      <c r="H1728" s="180"/>
      <c r="I1728" s="180"/>
      <c r="J1728" s="205"/>
      <c r="K1728" s="205"/>
      <c r="L1728" s="181"/>
      <c r="M1728" s="180"/>
      <c r="N1728" s="180"/>
      <c r="O1728" s="180"/>
    </row>
    <row r="1729" spans="8:15" s="179" customFormat="1" x14ac:dyDescent="0.2">
      <c r="H1729" s="180"/>
      <c r="I1729" s="180"/>
      <c r="J1729" s="205"/>
      <c r="K1729" s="205"/>
      <c r="L1729" s="181"/>
      <c r="M1729" s="180"/>
      <c r="N1729" s="180"/>
      <c r="O1729" s="180"/>
    </row>
    <row r="1730" spans="8:15" s="179" customFormat="1" x14ac:dyDescent="0.2">
      <c r="H1730" s="180"/>
      <c r="I1730" s="180"/>
      <c r="J1730" s="205"/>
      <c r="K1730" s="205"/>
      <c r="L1730" s="181"/>
      <c r="M1730" s="180"/>
      <c r="N1730" s="180"/>
      <c r="O1730" s="180"/>
    </row>
    <row r="1731" spans="8:15" s="179" customFormat="1" x14ac:dyDescent="0.2">
      <c r="H1731" s="180"/>
      <c r="I1731" s="180"/>
      <c r="J1731" s="205"/>
      <c r="K1731" s="205"/>
      <c r="L1731" s="181"/>
      <c r="M1731" s="180"/>
      <c r="N1731" s="180"/>
      <c r="O1731" s="180"/>
    </row>
    <row r="1732" spans="8:15" s="179" customFormat="1" x14ac:dyDescent="0.2">
      <c r="H1732" s="180"/>
      <c r="I1732" s="180"/>
      <c r="J1732" s="205"/>
      <c r="K1732" s="205"/>
      <c r="L1732" s="181"/>
      <c r="M1732" s="180"/>
      <c r="N1732" s="180"/>
      <c r="O1732" s="180"/>
    </row>
    <row r="1733" spans="8:15" s="179" customFormat="1" x14ac:dyDescent="0.2">
      <c r="H1733" s="180"/>
      <c r="I1733" s="180"/>
      <c r="J1733" s="205"/>
      <c r="K1733" s="205"/>
      <c r="L1733" s="181"/>
      <c r="M1733" s="180"/>
      <c r="N1733" s="180"/>
      <c r="O1733" s="180"/>
    </row>
    <row r="1734" spans="8:15" s="179" customFormat="1" x14ac:dyDescent="0.2">
      <c r="H1734" s="180"/>
      <c r="I1734" s="180"/>
      <c r="J1734" s="205"/>
      <c r="K1734" s="205"/>
      <c r="L1734" s="181"/>
      <c r="M1734" s="180"/>
      <c r="N1734" s="180"/>
      <c r="O1734" s="180"/>
    </row>
    <row r="1735" spans="8:15" s="179" customFormat="1" x14ac:dyDescent="0.2">
      <c r="H1735" s="180"/>
      <c r="I1735" s="180"/>
      <c r="J1735" s="205"/>
      <c r="K1735" s="205"/>
      <c r="L1735" s="181"/>
      <c r="M1735" s="180"/>
      <c r="N1735" s="180"/>
      <c r="O1735" s="180"/>
    </row>
    <row r="1736" spans="8:15" s="179" customFormat="1" x14ac:dyDescent="0.2">
      <c r="H1736" s="180"/>
      <c r="I1736" s="180"/>
      <c r="J1736" s="205"/>
      <c r="K1736" s="205"/>
      <c r="L1736" s="181"/>
      <c r="M1736" s="180"/>
      <c r="N1736" s="180"/>
      <c r="O1736" s="180"/>
    </row>
    <row r="1737" spans="8:15" s="179" customFormat="1" x14ac:dyDescent="0.2">
      <c r="H1737" s="180"/>
      <c r="I1737" s="180"/>
      <c r="J1737" s="205"/>
      <c r="K1737" s="205"/>
      <c r="L1737" s="181"/>
      <c r="M1737" s="180"/>
      <c r="N1737" s="180"/>
      <c r="O1737" s="180"/>
    </row>
    <row r="1738" spans="8:15" s="179" customFormat="1" x14ac:dyDescent="0.2">
      <c r="H1738" s="180"/>
      <c r="I1738" s="180"/>
      <c r="J1738" s="205"/>
      <c r="K1738" s="205"/>
      <c r="L1738" s="181"/>
      <c r="M1738" s="180"/>
      <c r="N1738" s="180"/>
      <c r="O1738" s="180"/>
    </row>
    <row r="1739" spans="8:15" s="179" customFormat="1" x14ac:dyDescent="0.2">
      <c r="H1739" s="180"/>
      <c r="I1739" s="180"/>
      <c r="J1739" s="205"/>
      <c r="K1739" s="205"/>
      <c r="L1739" s="181"/>
      <c r="M1739" s="180"/>
      <c r="N1739" s="180"/>
      <c r="O1739" s="180"/>
    </row>
    <row r="1740" spans="8:15" s="179" customFormat="1" x14ac:dyDescent="0.2">
      <c r="H1740" s="180"/>
      <c r="I1740" s="180"/>
      <c r="J1740" s="205"/>
      <c r="K1740" s="205"/>
      <c r="L1740" s="181"/>
      <c r="M1740" s="180"/>
      <c r="N1740" s="180"/>
      <c r="O1740" s="180"/>
    </row>
    <row r="1741" spans="8:15" s="179" customFormat="1" x14ac:dyDescent="0.2">
      <c r="H1741" s="180"/>
      <c r="I1741" s="180"/>
      <c r="J1741" s="205"/>
      <c r="K1741" s="205"/>
      <c r="L1741" s="181"/>
      <c r="M1741" s="180"/>
      <c r="N1741" s="180"/>
      <c r="O1741" s="180"/>
    </row>
    <row r="1742" spans="8:15" s="179" customFormat="1" x14ac:dyDescent="0.2">
      <c r="H1742" s="180"/>
      <c r="I1742" s="180"/>
      <c r="J1742" s="205"/>
      <c r="K1742" s="205"/>
      <c r="L1742" s="181"/>
      <c r="M1742" s="180"/>
      <c r="N1742" s="180"/>
      <c r="O1742" s="180"/>
    </row>
    <row r="1743" spans="8:15" s="179" customFormat="1" x14ac:dyDescent="0.2">
      <c r="H1743" s="180"/>
      <c r="I1743" s="180"/>
      <c r="J1743" s="205"/>
      <c r="K1743" s="205"/>
      <c r="L1743" s="181"/>
      <c r="M1743" s="180"/>
      <c r="N1743" s="180"/>
      <c r="O1743" s="180"/>
    </row>
    <row r="1744" spans="8:15" s="179" customFormat="1" x14ac:dyDescent="0.2">
      <c r="H1744" s="180"/>
      <c r="I1744" s="180"/>
      <c r="J1744" s="205"/>
      <c r="K1744" s="205"/>
      <c r="L1744" s="181"/>
      <c r="M1744" s="180"/>
      <c r="N1744" s="180"/>
      <c r="O1744" s="180"/>
    </row>
    <row r="1745" spans="8:15" s="179" customFormat="1" x14ac:dyDescent="0.2">
      <c r="H1745" s="180"/>
      <c r="I1745" s="180"/>
      <c r="J1745" s="205"/>
      <c r="K1745" s="205"/>
      <c r="L1745" s="181"/>
      <c r="M1745" s="180"/>
      <c r="N1745" s="180"/>
      <c r="O1745" s="180"/>
    </row>
    <row r="1746" spans="8:15" s="179" customFormat="1" x14ac:dyDescent="0.2">
      <c r="H1746" s="180"/>
      <c r="I1746" s="180"/>
      <c r="J1746" s="205"/>
      <c r="K1746" s="205"/>
      <c r="L1746" s="181"/>
      <c r="M1746" s="180"/>
      <c r="N1746" s="180"/>
      <c r="O1746" s="180"/>
    </row>
    <row r="1747" spans="8:15" s="179" customFormat="1" x14ac:dyDescent="0.2">
      <c r="H1747" s="180"/>
      <c r="I1747" s="180"/>
      <c r="J1747" s="205"/>
      <c r="K1747" s="205"/>
      <c r="L1747" s="181"/>
      <c r="M1747" s="180"/>
      <c r="N1747" s="180"/>
      <c r="O1747" s="180"/>
    </row>
    <row r="1748" spans="8:15" s="179" customFormat="1" x14ac:dyDescent="0.2">
      <c r="H1748" s="180"/>
      <c r="I1748" s="180"/>
      <c r="J1748" s="205"/>
      <c r="K1748" s="205"/>
      <c r="L1748" s="181"/>
      <c r="M1748" s="180"/>
      <c r="N1748" s="180"/>
      <c r="O1748" s="180"/>
    </row>
    <row r="1749" spans="8:15" s="179" customFormat="1" x14ac:dyDescent="0.2">
      <c r="H1749" s="180"/>
      <c r="I1749" s="180"/>
      <c r="J1749" s="205"/>
      <c r="K1749" s="205"/>
      <c r="L1749" s="181"/>
      <c r="M1749" s="180"/>
      <c r="N1749" s="180"/>
      <c r="O1749" s="180"/>
    </row>
    <row r="1750" spans="8:15" s="179" customFormat="1" x14ac:dyDescent="0.2">
      <c r="H1750" s="180"/>
      <c r="I1750" s="180"/>
      <c r="J1750" s="205"/>
      <c r="K1750" s="205"/>
      <c r="L1750" s="181"/>
      <c r="M1750" s="180"/>
      <c r="N1750" s="180"/>
      <c r="O1750" s="180"/>
    </row>
    <row r="1751" spans="8:15" s="179" customFormat="1" x14ac:dyDescent="0.2">
      <c r="H1751" s="180"/>
      <c r="I1751" s="180"/>
      <c r="J1751" s="205"/>
      <c r="K1751" s="205"/>
      <c r="L1751" s="181"/>
      <c r="M1751" s="180"/>
      <c r="N1751" s="180"/>
      <c r="O1751" s="180"/>
    </row>
    <row r="1752" spans="8:15" s="179" customFormat="1" x14ac:dyDescent="0.2">
      <c r="H1752" s="180"/>
      <c r="I1752" s="180"/>
      <c r="J1752" s="205"/>
      <c r="K1752" s="205"/>
      <c r="L1752" s="181"/>
      <c r="M1752" s="180"/>
      <c r="N1752" s="180"/>
      <c r="O1752" s="180"/>
    </row>
    <row r="1753" spans="8:15" s="179" customFormat="1" x14ac:dyDescent="0.2">
      <c r="H1753" s="180"/>
      <c r="I1753" s="180"/>
      <c r="J1753" s="205"/>
      <c r="K1753" s="205"/>
      <c r="L1753" s="181"/>
      <c r="M1753" s="180"/>
      <c r="N1753" s="180"/>
      <c r="O1753" s="180"/>
    </row>
    <row r="1754" spans="8:15" s="179" customFormat="1" x14ac:dyDescent="0.2">
      <c r="H1754" s="180"/>
      <c r="I1754" s="180"/>
      <c r="J1754" s="205"/>
      <c r="K1754" s="205"/>
      <c r="L1754" s="181"/>
      <c r="M1754" s="180"/>
      <c r="N1754" s="180"/>
      <c r="O1754" s="180"/>
    </row>
    <row r="1755" spans="8:15" s="179" customFormat="1" x14ac:dyDescent="0.2">
      <c r="H1755" s="180"/>
      <c r="I1755" s="180"/>
      <c r="J1755" s="205"/>
      <c r="K1755" s="205"/>
      <c r="L1755" s="181"/>
      <c r="M1755" s="180"/>
      <c r="N1755" s="180"/>
      <c r="O1755" s="180"/>
    </row>
    <row r="1756" spans="8:15" s="179" customFormat="1" x14ac:dyDescent="0.2">
      <c r="H1756" s="180"/>
      <c r="I1756" s="180"/>
      <c r="J1756" s="205"/>
      <c r="K1756" s="205"/>
      <c r="L1756" s="181"/>
      <c r="M1756" s="180"/>
      <c r="N1756" s="180"/>
      <c r="O1756" s="180"/>
    </row>
    <row r="1757" spans="8:15" s="179" customFormat="1" x14ac:dyDescent="0.2">
      <c r="H1757" s="180"/>
      <c r="I1757" s="180"/>
      <c r="J1757" s="205"/>
      <c r="K1757" s="205"/>
      <c r="L1757" s="181"/>
      <c r="M1757" s="180"/>
      <c r="N1757" s="180"/>
      <c r="O1757" s="180"/>
    </row>
    <row r="1758" spans="8:15" s="179" customFormat="1" x14ac:dyDescent="0.2">
      <c r="H1758" s="180"/>
      <c r="I1758" s="180"/>
      <c r="J1758" s="205"/>
      <c r="K1758" s="205"/>
      <c r="L1758" s="181"/>
      <c r="M1758" s="180"/>
      <c r="N1758" s="180"/>
      <c r="O1758" s="180"/>
    </row>
    <row r="1759" spans="8:15" s="179" customFormat="1" x14ac:dyDescent="0.2">
      <c r="H1759" s="180"/>
      <c r="I1759" s="180"/>
      <c r="J1759" s="205"/>
      <c r="K1759" s="205"/>
      <c r="L1759" s="181"/>
      <c r="M1759" s="180"/>
      <c r="N1759" s="180"/>
      <c r="O1759" s="180"/>
    </row>
    <row r="1760" spans="8:15" s="179" customFormat="1" x14ac:dyDescent="0.2">
      <c r="H1760" s="180"/>
      <c r="I1760" s="180"/>
      <c r="J1760" s="205"/>
      <c r="K1760" s="205"/>
      <c r="L1760" s="181"/>
      <c r="M1760" s="180"/>
      <c r="N1760" s="180"/>
      <c r="O1760" s="180"/>
    </row>
    <row r="1761" spans="8:15" s="179" customFormat="1" x14ac:dyDescent="0.2">
      <c r="H1761" s="180"/>
      <c r="I1761" s="180"/>
      <c r="J1761" s="205"/>
      <c r="K1761" s="205"/>
      <c r="L1761" s="181"/>
      <c r="M1761" s="180"/>
      <c r="N1761" s="180"/>
      <c r="O1761" s="180"/>
    </row>
    <row r="1762" spans="8:15" s="179" customFormat="1" x14ac:dyDescent="0.2">
      <c r="H1762" s="180"/>
      <c r="I1762" s="180"/>
      <c r="J1762" s="205"/>
      <c r="K1762" s="205"/>
      <c r="L1762" s="181"/>
      <c r="M1762" s="180"/>
      <c r="N1762" s="180"/>
      <c r="O1762" s="180"/>
    </row>
    <row r="1763" spans="8:15" s="179" customFormat="1" x14ac:dyDescent="0.2">
      <c r="H1763" s="180"/>
      <c r="I1763" s="180"/>
      <c r="J1763" s="205"/>
      <c r="K1763" s="205"/>
      <c r="L1763" s="181"/>
      <c r="M1763" s="180"/>
      <c r="N1763" s="180"/>
      <c r="O1763" s="180"/>
    </row>
    <row r="1764" spans="8:15" s="179" customFormat="1" x14ac:dyDescent="0.2">
      <c r="H1764" s="180"/>
      <c r="I1764" s="180"/>
      <c r="J1764" s="205"/>
      <c r="K1764" s="205"/>
      <c r="L1764" s="181"/>
      <c r="M1764" s="180"/>
      <c r="N1764" s="180"/>
      <c r="O1764" s="180"/>
    </row>
    <row r="1765" spans="8:15" s="179" customFormat="1" x14ac:dyDescent="0.2">
      <c r="H1765" s="180"/>
      <c r="I1765" s="180"/>
      <c r="J1765" s="205"/>
      <c r="K1765" s="205"/>
      <c r="L1765" s="181"/>
      <c r="M1765" s="180"/>
      <c r="N1765" s="180"/>
      <c r="O1765" s="180"/>
    </row>
    <row r="1766" spans="8:15" s="179" customFormat="1" x14ac:dyDescent="0.2">
      <c r="H1766" s="180"/>
      <c r="I1766" s="180"/>
      <c r="J1766" s="205"/>
      <c r="K1766" s="205"/>
      <c r="L1766" s="181"/>
      <c r="M1766" s="180"/>
      <c r="N1766" s="180"/>
      <c r="O1766" s="180"/>
    </row>
    <row r="1767" spans="8:15" s="179" customFormat="1" x14ac:dyDescent="0.2">
      <c r="H1767" s="180"/>
      <c r="I1767" s="180"/>
      <c r="J1767" s="205"/>
      <c r="K1767" s="205"/>
      <c r="L1767" s="181"/>
      <c r="M1767" s="180"/>
      <c r="N1767" s="180"/>
      <c r="O1767" s="180"/>
    </row>
    <row r="1768" spans="8:15" s="179" customFormat="1" x14ac:dyDescent="0.2">
      <c r="H1768" s="180"/>
      <c r="I1768" s="180"/>
      <c r="J1768" s="205"/>
      <c r="K1768" s="205"/>
      <c r="L1768" s="181"/>
      <c r="M1768" s="180"/>
      <c r="N1768" s="180"/>
      <c r="O1768" s="180"/>
    </row>
    <row r="1769" spans="8:15" s="179" customFormat="1" x14ac:dyDescent="0.2">
      <c r="H1769" s="180"/>
      <c r="I1769" s="180"/>
      <c r="J1769" s="205"/>
      <c r="K1769" s="205"/>
      <c r="L1769" s="181"/>
      <c r="M1769" s="180"/>
      <c r="N1769" s="180"/>
      <c r="O1769" s="180"/>
    </row>
    <row r="1770" spans="8:15" s="179" customFormat="1" x14ac:dyDescent="0.2">
      <c r="H1770" s="180"/>
      <c r="I1770" s="180"/>
      <c r="J1770" s="205"/>
      <c r="K1770" s="205"/>
      <c r="L1770" s="181"/>
      <c r="M1770" s="180"/>
      <c r="N1770" s="180"/>
      <c r="O1770" s="180"/>
    </row>
    <row r="1771" spans="8:15" s="179" customFormat="1" x14ac:dyDescent="0.2">
      <c r="H1771" s="180"/>
      <c r="I1771" s="180"/>
      <c r="J1771" s="205"/>
      <c r="K1771" s="205"/>
      <c r="L1771" s="181"/>
      <c r="M1771" s="180"/>
      <c r="N1771" s="180"/>
      <c r="O1771" s="180"/>
    </row>
    <row r="1772" spans="8:15" s="179" customFormat="1" x14ac:dyDescent="0.2">
      <c r="H1772" s="180"/>
      <c r="I1772" s="180"/>
      <c r="J1772" s="205"/>
      <c r="K1772" s="205"/>
      <c r="L1772" s="181"/>
      <c r="M1772" s="180"/>
      <c r="N1772" s="180"/>
      <c r="O1772" s="180"/>
    </row>
    <row r="1773" spans="8:15" s="179" customFormat="1" x14ac:dyDescent="0.2">
      <c r="H1773" s="180"/>
      <c r="I1773" s="180"/>
      <c r="J1773" s="205"/>
      <c r="K1773" s="205"/>
      <c r="L1773" s="181"/>
      <c r="M1773" s="180"/>
      <c r="N1773" s="180"/>
      <c r="O1773" s="180"/>
    </row>
    <row r="1774" spans="8:15" s="179" customFormat="1" x14ac:dyDescent="0.2">
      <c r="H1774" s="180"/>
      <c r="I1774" s="180"/>
      <c r="J1774" s="205"/>
      <c r="K1774" s="205"/>
      <c r="L1774" s="181"/>
      <c r="M1774" s="180"/>
      <c r="N1774" s="180"/>
      <c r="O1774" s="180"/>
    </row>
    <row r="1775" spans="8:15" s="179" customFormat="1" x14ac:dyDescent="0.2">
      <c r="H1775" s="180"/>
      <c r="I1775" s="180"/>
      <c r="J1775" s="205"/>
      <c r="K1775" s="205"/>
      <c r="L1775" s="181"/>
      <c r="M1775" s="180"/>
      <c r="N1775" s="180"/>
      <c r="O1775" s="180"/>
    </row>
    <row r="1776" spans="8:15" s="179" customFormat="1" x14ac:dyDescent="0.2">
      <c r="H1776" s="180"/>
      <c r="I1776" s="180"/>
      <c r="J1776" s="205"/>
      <c r="K1776" s="205"/>
      <c r="L1776" s="181"/>
      <c r="M1776" s="180"/>
      <c r="N1776" s="180"/>
      <c r="O1776" s="180"/>
    </row>
    <row r="1777" spans="8:15" s="179" customFormat="1" x14ac:dyDescent="0.2">
      <c r="H1777" s="180"/>
      <c r="I1777" s="180"/>
      <c r="J1777" s="205"/>
      <c r="K1777" s="205"/>
      <c r="L1777" s="181"/>
      <c r="M1777" s="180"/>
      <c r="N1777" s="180"/>
      <c r="O1777" s="180"/>
    </row>
    <row r="1778" spans="8:15" s="179" customFormat="1" x14ac:dyDescent="0.2">
      <c r="H1778" s="180"/>
      <c r="I1778" s="180"/>
      <c r="J1778" s="205"/>
      <c r="K1778" s="205"/>
      <c r="L1778" s="181"/>
      <c r="M1778" s="180"/>
      <c r="N1778" s="180"/>
      <c r="O1778" s="180"/>
    </row>
    <row r="1779" spans="8:15" s="179" customFormat="1" x14ac:dyDescent="0.2">
      <c r="H1779" s="180"/>
      <c r="I1779" s="180"/>
      <c r="J1779" s="205"/>
      <c r="K1779" s="205"/>
      <c r="L1779" s="181"/>
      <c r="M1779" s="180"/>
      <c r="N1779" s="180"/>
      <c r="O1779" s="180"/>
    </row>
    <row r="1780" spans="8:15" s="179" customFormat="1" x14ac:dyDescent="0.2">
      <c r="H1780" s="180"/>
      <c r="I1780" s="180"/>
      <c r="J1780" s="205"/>
      <c r="K1780" s="205"/>
      <c r="L1780" s="181"/>
      <c r="M1780" s="180"/>
      <c r="N1780" s="180"/>
      <c r="O1780" s="180"/>
    </row>
    <row r="1781" spans="8:15" s="179" customFormat="1" x14ac:dyDescent="0.2">
      <c r="H1781" s="180"/>
      <c r="I1781" s="180"/>
      <c r="J1781" s="205"/>
      <c r="K1781" s="205"/>
      <c r="L1781" s="181"/>
      <c r="M1781" s="180"/>
      <c r="N1781" s="180"/>
      <c r="O1781" s="180"/>
    </row>
    <row r="1782" spans="8:15" s="179" customFormat="1" x14ac:dyDescent="0.2">
      <c r="H1782" s="180"/>
      <c r="I1782" s="180"/>
      <c r="J1782" s="205"/>
      <c r="K1782" s="205"/>
      <c r="L1782" s="181"/>
      <c r="M1782" s="180"/>
      <c r="N1782" s="180"/>
      <c r="O1782" s="180"/>
    </row>
    <row r="1783" spans="8:15" s="179" customFormat="1" x14ac:dyDescent="0.2">
      <c r="H1783" s="180"/>
      <c r="I1783" s="180"/>
      <c r="J1783" s="205"/>
      <c r="K1783" s="205"/>
      <c r="L1783" s="181"/>
      <c r="M1783" s="180"/>
      <c r="N1783" s="180"/>
      <c r="O1783" s="180"/>
    </row>
    <row r="1784" spans="8:15" s="179" customFormat="1" x14ac:dyDescent="0.2">
      <c r="H1784" s="180"/>
      <c r="I1784" s="180"/>
      <c r="J1784" s="205"/>
      <c r="K1784" s="205"/>
      <c r="L1784" s="181"/>
      <c r="M1784" s="180"/>
      <c r="N1784" s="180"/>
      <c r="O1784" s="180"/>
    </row>
    <row r="1785" spans="8:15" s="179" customFormat="1" x14ac:dyDescent="0.2">
      <c r="H1785" s="180"/>
      <c r="I1785" s="180"/>
      <c r="J1785" s="205"/>
      <c r="K1785" s="205"/>
      <c r="L1785" s="181"/>
      <c r="M1785" s="180"/>
      <c r="N1785" s="180"/>
      <c r="O1785" s="180"/>
    </row>
    <row r="1786" spans="8:15" s="179" customFormat="1" x14ac:dyDescent="0.2">
      <c r="H1786" s="180"/>
      <c r="I1786" s="180"/>
      <c r="J1786" s="205"/>
      <c r="K1786" s="205"/>
      <c r="L1786" s="181"/>
      <c r="M1786" s="180"/>
      <c r="N1786" s="180"/>
      <c r="O1786" s="180"/>
    </row>
    <row r="1787" spans="8:15" s="179" customFormat="1" x14ac:dyDescent="0.2">
      <c r="H1787" s="180"/>
      <c r="I1787" s="180"/>
      <c r="J1787" s="205"/>
      <c r="K1787" s="205"/>
      <c r="L1787" s="181"/>
      <c r="M1787" s="180"/>
      <c r="N1787" s="180"/>
      <c r="O1787" s="180"/>
    </row>
    <row r="1788" spans="8:15" s="179" customFormat="1" x14ac:dyDescent="0.2">
      <c r="H1788" s="180"/>
      <c r="I1788" s="180"/>
      <c r="J1788" s="205"/>
      <c r="K1788" s="205"/>
      <c r="L1788" s="181"/>
      <c r="M1788" s="180"/>
      <c r="N1788" s="180"/>
      <c r="O1788" s="180"/>
    </row>
    <row r="1789" spans="8:15" s="179" customFormat="1" x14ac:dyDescent="0.2">
      <c r="H1789" s="180"/>
      <c r="I1789" s="180"/>
      <c r="J1789" s="205"/>
      <c r="K1789" s="205"/>
      <c r="L1789" s="181"/>
      <c r="M1789" s="180"/>
      <c r="N1789" s="180"/>
      <c r="O1789" s="180"/>
    </row>
    <row r="1790" spans="8:15" s="179" customFormat="1" x14ac:dyDescent="0.2">
      <c r="H1790" s="180"/>
      <c r="I1790" s="180"/>
      <c r="J1790" s="205"/>
      <c r="K1790" s="205"/>
      <c r="L1790" s="181"/>
      <c r="M1790" s="180"/>
      <c r="N1790" s="180"/>
      <c r="O1790" s="180"/>
    </row>
    <row r="1791" spans="8:15" s="179" customFormat="1" x14ac:dyDescent="0.2">
      <c r="H1791" s="180"/>
      <c r="I1791" s="180"/>
      <c r="J1791" s="205"/>
      <c r="K1791" s="205"/>
      <c r="L1791" s="181"/>
      <c r="M1791" s="180"/>
      <c r="N1791" s="180"/>
      <c r="O1791" s="180"/>
    </row>
    <row r="1792" spans="8:15" s="179" customFormat="1" x14ac:dyDescent="0.2">
      <c r="H1792" s="180"/>
      <c r="I1792" s="180"/>
      <c r="J1792" s="205"/>
      <c r="K1792" s="205"/>
      <c r="L1792" s="181"/>
      <c r="M1792" s="180"/>
      <c r="N1792" s="180"/>
      <c r="O1792" s="180"/>
    </row>
    <row r="1793" spans="8:15" s="179" customFormat="1" x14ac:dyDescent="0.2">
      <c r="H1793" s="180"/>
      <c r="I1793" s="180"/>
      <c r="J1793" s="205"/>
      <c r="K1793" s="205"/>
      <c r="L1793" s="181"/>
      <c r="M1793" s="180"/>
      <c r="N1793" s="180"/>
      <c r="O1793" s="180"/>
    </row>
    <row r="1794" spans="8:15" s="179" customFormat="1" x14ac:dyDescent="0.2">
      <c r="H1794" s="180"/>
      <c r="I1794" s="180"/>
      <c r="J1794" s="205"/>
      <c r="K1794" s="205"/>
      <c r="L1794" s="181"/>
      <c r="M1794" s="180"/>
      <c r="N1794" s="180"/>
      <c r="O1794" s="180"/>
    </row>
    <row r="1795" spans="8:15" s="179" customFormat="1" x14ac:dyDescent="0.2">
      <c r="H1795" s="180"/>
      <c r="I1795" s="180"/>
      <c r="J1795" s="205"/>
      <c r="K1795" s="205"/>
      <c r="L1795" s="181"/>
      <c r="M1795" s="180"/>
      <c r="N1795" s="180"/>
      <c r="O1795" s="180"/>
    </row>
    <row r="1796" spans="8:15" s="179" customFormat="1" x14ac:dyDescent="0.2">
      <c r="H1796" s="180"/>
      <c r="I1796" s="180"/>
      <c r="J1796" s="205"/>
      <c r="K1796" s="205"/>
      <c r="L1796" s="181"/>
      <c r="M1796" s="180"/>
      <c r="N1796" s="180"/>
      <c r="O1796" s="180"/>
    </row>
    <row r="1797" spans="8:15" s="179" customFormat="1" x14ac:dyDescent="0.2">
      <c r="H1797" s="180"/>
      <c r="I1797" s="180"/>
      <c r="J1797" s="205"/>
      <c r="K1797" s="205"/>
      <c r="L1797" s="181"/>
      <c r="M1797" s="180"/>
      <c r="N1797" s="180"/>
      <c r="O1797" s="180"/>
    </row>
    <row r="1798" spans="8:15" s="179" customFormat="1" x14ac:dyDescent="0.2">
      <c r="H1798" s="180"/>
      <c r="I1798" s="180"/>
      <c r="J1798" s="205"/>
      <c r="K1798" s="205"/>
      <c r="L1798" s="181"/>
      <c r="M1798" s="180"/>
      <c r="N1798" s="180"/>
      <c r="O1798" s="180"/>
    </row>
    <row r="1799" spans="8:15" s="179" customFormat="1" x14ac:dyDescent="0.2">
      <c r="H1799" s="180"/>
      <c r="I1799" s="180"/>
      <c r="J1799" s="205"/>
      <c r="K1799" s="205"/>
      <c r="L1799" s="181"/>
      <c r="M1799" s="180"/>
      <c r="N1799" s="180"/>
      <c r="O1799" s="180"/>
    </row>
    <row r="1800" spans="8:15" s="179" customFormat="1" x14ac:dyDescent="0.2">
      <c r="H1800" s="180"/>
      <c r="I1800" s="180"/>
      <c r="J1800" s="205"/>
      <c r="K1800" s="205"/>
      <c r="L1800" s="181"/>
      <c r="M1800" s="180"/>
      <c r="N1800" s="180"/>
      <c r="O1800" s="180"/>
    </row>
    <row r="1801" spans="8:15" s="179" customFormat="1" x14ac:dyDescent="0.2">
      <c r="H1801" s="180"/>
      <c r="I1801" s="180"/>
      <c r="J1801" s="205"/>
      <c r="K1801" s="205"/>
      <c r="L1801" s="181"/>
      <c r="M1801" s="180"/>
      <c r="N1801" s="180"/>
      <c r="O1801" s="180"/>
    </row>
    <row r="1802" spans="8:15" s="179" customFormat="1" x14ac:dyDescent="0.2">
      <c r="H1802" s="180"/>
      <c r="I1802" s="180"/>
      <c r="J1802" s="205"/>
      <c r="K1802" s="205"/>
      <c r="L1802" s="181"/>
      <c r="M1802" s="180"/>
      <c r="N1802" s="180"/>
      <c r="O1802" s="180"/>
    </row>
    <row r="1803" spans="8:15" s="179" customFormat="1" x14ac:dyDescent="0.2">
      <c r="H1803" s="180"/>
      <c r="I1803" s="180"/>
      <c r="J1803" s="205"/>
      <c r="K1803" s="205"/>
      <c r="L1803" s="181"/>
      <c r="M1803" s="180"/>
      <c r="N1803" s="180"/>
      <c r="O1803" s="180"/>
    </row>
    <row r="1804" spans="8:15" s="179" customFormat="1" x14ac:dyDescent="0.2">
      <c r="H1804" s="180"/>
      <c r="I1804" s="180"/>
      <c r="J1804" s="205"/>
      <c r="K1804" s="205"/>
      <c r="L1804" s="181"/>
      <c r="M1804" s="180"/>
      <c r="N1804" s="180"/>
      <c r="O1804" s="180"/>
    </row>
    <row r="1805" spans="8:15" s="179" customFormat="1" x14ac:dyDescent="0.2">
      <c r="H1805" s="180"/>
      <c r="I1805" s="180"/>
      <c r="J1805" s="205"/>
      <c r="K1805" s="205"/>
      <c r="L1805" s="181"/>
      <c r="M1805" s="180"/>
      <c r="N1805" s="180"/>
      <c r="O1805" s="180"/>
    </row>
    <row r="1806" spans="8:15" s="179" customFormat="1" x14ac:dyDescent="0.2">
      <c r="H1806" s="180"/>
      <c r="I1806" s="180"/>
      <c r="J1806" s="205"/>
      <c r="K1806" s="205"/>
      <c r="L1806" s="181"/>
      <c r="M1806" s="180"/>
      <c r="N1806" s="180"/>
      <c r="O1806" s="180"/>
    </row>
    <row r="1807" spans="8:15" s="179" customFormat="1" x14ac:dyDescent="0.2">
      <c r="H1807" s="180"/>
      <c r="I1807" s="180"/>
      <c r="J1807" s="205"/>
      <c r="K1807" s="205"/>
      <c r="L1807" s="181"/>
      <c r="M1807" s="180"/>
      <c r="N1807" s="180"/>
      <c r="O1807" s="180"/>
    </row>
    <row r="1808" spans="8:15" s="179" customFormat="1" x14ac:dyDescent="0.2">
      <c r="H1808" s="180"/>
      <c r="I1808" s="180"/>
      <c r="J1808" s="205"/>
      <c r="K1808" s="205"/>
      <c r="L1808" s="181"/>
      <c r="M1808" s="180"/>
      <c r="N1808" s="180"/>
      <c r="O1808" s="180"/>
    </row>
    <row r="1809" spans="8:15" s="179" customFormat="1" x14ac:dyDescent="0.2">
      <c r="H1809" s="180"/>
      <c r="I1809" s="180"/>
      <c r="J1809" s="205"/>
      <c r="K1809" s="205"/>
      <c r="L1809" s="181"/>
      <c r="M1809" s="180"/>
      <c r="N1809" s="180"/>
      <c r="O1809" s="180"/>
    </row>
    <row r="1810" spans="8:15" s="179" customFormat="1" x14ac:dyDescent="0.2">
      <c r="H1810" s="180"/>
      <c r="I1810" s="180"/>
      <c r="J1810" s="205"/>
      <c r="K1810" s="205"/>
      <c r="L1810" s="181"/>
      <c r="M1810" s="180"/>
      <c r="N1810" s="180"/>
      <c r="O1810" s="180"/>
    </row>
    <row r="1811" spans="8:15" s="179" customFormat="1" x14ac:dyDescent="0.2">
      <c r="H1811" s="180"/>
      <c r="I1811" s="180"/>
      <c r="J1811" s="205"/>
      <c r="K1811" s="205"/>
      <c r="L1811" s="181"/>
      <c r="M1811" s="180"/>
      <c r="N1811" s="180"/>
      <c r="O1811" s="180"/>
    </row>
    <row r="1812" spans="8:15" s="179" customFormat="1" x14ac:dyDescent="0.2">
      <c r="H1812" s="180"/>
      <c r="I1812" s="180"/>
      <c r="J1812" s="205"/>
      <c r="K1812" s="205"/>
      <c r="L1812" s="181"/>
      <c r="M1812" s="180"/>
      <c r="N1812" s="180"/>
      <c r="O1812" s="180"/>
    </row>
    <row r="1813" spans="8:15" s="179" customFormat="1" x14ac:dyDescent="0.2">
      <c r="H1813" s="180"/>
      <c r="I1813" s="180"/>
      <c r="J1813" s="205"/>
      <c r="K1813" s="205"/>
      <c r="L1813" s="181"/>
      <c r="M1813" s="180"/>
      <c r="N1813" s="180"/>
      <c r="O1813" s="180"/>
    </row>
    <row r="1814" spans="8:15" s="179" customFormat="1" x14ac:dyDescent="0.2">
      <c r="H1814" s="180"/>
      <c r="I1814" s="180"/>
      <c r="J1814" s="205"/>
      <c r="K1814" s="205"/>
      <c r="L1814" s="181"/>
      <c r="M1814" s="180"/>
      <c r="N1814" s="180"/>
      <c r="O1814" s="180"/>
    </row>
    <row r="1815" spans="8:15" s="179" customFormat="1" x14ac:dyDescent="0.2">
      <c r="H1815" s="180"/>
      <c r="I1815" s="180"/>
      <c r="J1815" s="205"/>
      <c r="K1815" s="205"/>
      <c r="L1815" s="181"/>
      <c r="M1815" s="180"/>
      <c r="N1815" s="180"/>
      <c r="O1815" s="180"/>
    </row>
    <row r="1816" spans="8:15" s="179" customFormat="1" x14ac:dyDescent="0.2">
      <c r="H1816" s="180"/>
      <c r="I1816" s="180"/>
      <c r="J1816" s="205"/>
      <c r="K1816" s="205"/>
      <c r="L1816" s="181"/>
      <c r="M1816" s="180"/>
      <c r="N1816" s="180"/>
      <c r="O1816" s="180"/>
    </row>
    <row r="1817" spans="8:15" s="179" customFormat="1" x14ac:dyDescent="0.2">
      <c r="H1817" s="180"/>
      <c r="I1817" s="180"/>
      <c r="J1817" s="205"/>
      <c r="K1817" s="205"/>
      <c r="L1817" s="181"/>
      <c r="M1817" s="180"/>
      <c r="N1817" s="180"/>
      <c r="O1817" s="180"/>
    </row>
    <row r="1818" spans="8:15" s="179" customFormat="1" x14ac:dyDescent="0.2">
      <c r="H1818" s="180"/>
      <c r="I1818" s="180"/>
      <c r="J1818" s="205"/>
      <c r="K1818" s="205"/>
      <c r="L1818" s="181"/>
      <c r="M1818" s="180"/>
      <c r="N1818" s="180"/>
      <c r="O1818" s="180"/>
    </row>
    <row r="1819" spans="8:15" s="179" customFormat="1" x14ac:dyDescent="0.2">
      <c r="H1819" s="180"/>
      <c r="I1819" s="180"/>
      <c r="J1819" s="205"/>
      <c r="K1819" s="205"/>
      <c r="L1819" s="181"/>
      <c r="M1819" s="180"/>
      <c r="N1819" s="180"/>
      <c r="O1819" s="180"/>
    </row>
    <row r="1820" spans="8:15" s="179" customFormat="1" x14ac:dyDescent="0.2">
      <c r="H1820" s="180"/>
      <c r="I1820" s="180"/>
      <c r="J1820" s="205"/>
      <c r="K1820" s="205"/>
      <c r="L1820" s="181"/>
      <c r="M1820" s="180"/>
      <c r="N1820" s="180"/>
      <c r="O1820" s="180"/>
    </row>
    <row r="1821" spans="8:15" s="179" customFormat="1" x14ac:dyDescent="0.2">
      <c r="H1821" s="180"/>
      <c r="I1821" s="180"/>
      <c r="J1821" s="205"/>
      <c r="K1821" s="205"/>
      <c r="L1821" s="181"/>
      <c r="M1821" s="180"/>
      <c r="N1821" s="180"/>
      <c r="O1821" s="180"/>
    </row>
    <row r="1822" spans="8:15" s="179" customFormat="1" x14ac:dyDescent="0.2">
      <c r="H1822" s="180"/>
      <c r="I1822" s="180"/>
      <c r="J1822" s="205"/>
      <c r="K1822" s="205"/>
      <c r="L1822" s="181"/>
      <c r="M1822" s="180"/>
      <c r="N1822" s="180"/>
      <c r="O1822" s="180"/>
    </row>
    <row r="1823" spans="8:15" s="179" customFormat="1" x14ac:dyDescent="0.2">
      <c r="H1823" s="180"/>
      <c r="I1823" s="180"/>
      <c r="J1823" s="205"/>
      <c r="K1823" s="205"/>
      <c r="L1823" s="181"/>
      <c r="M1823" s="180"/>
      <c r="N1823" s="180"/>
      <c r="O1823" s="180"/>
    </row>
    <row r="1824" spans="8:15" s="179" customFormat="1" x14ac:dyDescent="0.2">
      <c r="H1824" s="180"/>
      <c r="I1824" s="180"/>
      <c r="J1824" s="205"/>
      <c r="K1824" s="205"/>
      <c r="L1824" s="181"/>
      <c r="M1824" s="180"/>
      <c r="N1824" s="180"/>
      <c r="O1824" s="180"/>
    </row>
    <row r="1825" spans="8:15" s="179" customFormat="1" x14ac:dyDescent="0.2">
      <c r="H1825" s="180"/>
      <c r="I1825" s="180"/>
      <c r="J1825" s="205"/>
      <c r="K1825" s="205"/>
      <c r="L1825" s="181"/>
      <c r="M1825" s="180"/>
      <c r="N1825" s="180"/>
      <c r="O1825" s="180"/>
    </row>
    <row r="1826" spans="8:15" s="179" customFormat="1" x14ac:dyDescent="0.2">
      <c r="H1826" s="180"/>
      <c r="I1826" s="180"/>
      <c r="J1826" s="205"/>
      <c r="K1826" s="205"/>
      <c r="L1826" s="181"/>
      <c r="M1826" s="180"/>
      <c r="N1826" s="180"/>
      <c r="O1826" s="180"/>
    </row>
    <row r="1827" spans="8:15" s="179" customFormat="1" x14ac:dyDescent="0.2">
      <c r="H1827" s="180"/>
      <c r="I1827" s="180"/>
      <c r="J1827" s="205"/>
      <c r="K1827" s="205"/>
      <c r="L1827" s="181"/>
      <c r="M1827" s="180"/>
      <c r="N1827" s="180"/>
      <c r="O1827" s="180"/>
    </row>
    <row r="1828" spans="8:15" s="179" customFormat="1" x14ac:dyDescent="0.2">
      <c r="H1828" s="180"/>
      <c r="I1828" s="180"/>
      <c r="J1828" s="205"/>
      <c r="K1828" s="205"/>
      <c r="L1828" s="181"/>
      <c r="M1828" s="180"/>
      <c r="N1828" s="180"/>
      <c r="O1828" s="180"/>
    </row>
    <row r="1829" spans="8:15" s="179" customFormat="1" x14ac:dyDescent="0.2">
      <c r="H1829" s="180"/>
      <c r="I1829" s="180"/>
      <c r="J1829" s="205"/>
      <c r="K1829" s="205"/>
      <c r="L1829" s="181"/>
      <c r="M1829" s="180"/>
      <c r="N1829" s="180"/>
      <c r="O1829" s="180"/>
    </row>
    <row r="1830" spans="8:15" s="179" customFormat="1" x14ac:dyDescent="0.2">
      <c r="H1830" s="180"/>
      <c r="I1830" s="180"/>
      <c r="J1830" s="205"/>
      <c r="K1830" s="205"/>
      <c r="L1830" s="181"/>
      <c r="M1830" s="180"/>
      <c r="N1830" s="180"/>
      <c r="O1830" s="180"/>
    </row>
    <row r="1831" spans="8:15" s="179" customFormat="1" x14ac:dyDescent="0.2">
      <c r="H1831" s="180"/>
      <c r="I1831" s="180"/>
      <c r="J1831" s="205"/>
      <c r="K1831" s="205"/>
      <c r="L1831" s="181"/>
      <c r="M1831" s="180"/>
      <c r="N1831" s="180"/>
      <c r="O1831" s="180"/>
    </row>
    <row r="1832" spans="8:15" s="179" customFormat="1" x14ac:dyDescent="0.2">
      <c r="H1832" s="180"/>
      <c r="I1832" s="180"/>
      <c r="J1832" s="205"/>
      <c r="K1832" s="205"/>
      <c r="L1832" s="181"/>
      <c r="M1832" s="180"/>
      <c r="N1832" s="180"/>
      <c r="O1832" s="180"/>
    </row>
    <row r="1833" spans="8:15" s="179" customFormat="1" x14ac:dyDescent="0.2">
      <c r="H1833" s="180"/>
      <c r="I1833" s="180"/>
      <c r="J1833" s="205"/>
      <c r="K1833" s="205"/>
      <c r="L1833" s="181"/>
      <c r="M1833" s="180"/>
      <c r="N1833" s="180"/>
      <c r="O1833" s="180"/>
    </row>
    <row r="1834" spans="8:15" s="179" customFormat="1" x14ac:dyDescent="0.2">
      <c r="H1834" s="180"/>
      <c r="I1834" s="180"/>
      <c r="J1834" s="205"/>
      <c r="K1834" s="205"/>
      <c r="L1834" s="181"/>
      <c r="M1834" s="180"/>
      <c r="N1834" s="180"/>
      <c r="O1834" s="180"/>
    </row>
    <row r="1835" spans="8:15" s="179" customFormat="1" x14ac:dyDescent="0.2">
      <c r="H1835" s="180"/>
      <c r="I1835" s="180"/>
      <c r="J1835" s="205"/>
      <c r="K1835" s="205"/>
      <c r="L1835" s="181"/>
      <c r="M1835" s="180"/>
      <c r="N1835" s="180"/>
      <c r="O1835" s="180"/>
    </row>
    <row r="1836" spans="8:15" s="179" customFormat="1" x14ac:dyDescent="0.2">
      <c r="H1836" s="180"/>
      <c r="I1836" s="180"/>
      <c r="J1836" s="205"/>
      <c r="K1836" s="205"/>
      <c r="L1836" s="181"/>
      <c r="M1836" s="180"/>
      <c r="N1836" s="180"/>
      <c r="O1836" s="180"/>
    </row>
    <row r="1837" spans="8:15" s="179" customFormat="1" x14ac:dyDescent="0.2">
      <c r="H1837" s="180"/>
      <c r="I1837" s="180"/>
      <c r="J1837" s="205"/>
      <c r="K1837" s="205"/>
      <c r="L1837" s="181"/>
      <c r="M1837" s="180"/>
      <c r="N1837" s="180"/>
      <c r="O1837" s="180"/>
    </row>
    <row r="1838" spans="8:15" s="179" customFormat="1" x14ac:dyDescent="0.2">
      <c r="H1838" s="180"/>
      <c r="I1838" s="180"/>
      <c r="J1838" s="205"/>
      <c r="K1838" s="205"/>
      <c r="L1838" s="181"/>
      <c r="M1838" s="180"/>
      <c r="N1838" s="180"/>
      <c r="O1838" s="180"/>
    </row>
    <row r="1839" spans="8:15" s="179" customFormat="1" x14ac:dyDescent="0.2">
      <c r="H1839" s="180"/>
      <c r="I1839" s="180"/>
      <c r="J1839" s="205"/>
      <c r="K1839" s="205"/>
      <c r="L1839" s="181"/>
      <c r="M1839" s="180"/>
      <c r="N1839" s="180"/>
      <c r="O1839" s="180"/>
    </row>
    <row r="1840" spans="8:15" s="179" customFormat="1" x14ac:dyDescent="0.2">
      <c r="H1840" s="180"/>
      <c r="I1840" s="180"/>
      <c r="J1840" s="205"/>
      <c r="K1840" s="205"/>
      <c r="L1840" s="181"/>
      <c r="M1840" s="180"/>
      <c r="N1840" s="180"/>
      <c r="O1840" s="180"/>
    </row>
    <row r="1841" spans="8:15" s="179" customFormat="1" x14ac:dyDescent="0.2">
      <c r="H1841" s="180"/>
      <c r="I1841" s="180"/>
      <c r="J1841" s="205"/>
      <c r="K1841" s="205"/>
      <c r="L1841" s="181"/>
      <c r="M1841" s="180"/>
      <c r="N1841" s="180"/>
      <c r="O1841" s="180"/>
    </row>
    <row r="1842" spans="8:15" s="179" customFormat="1" x14ac:dyDescent="0.2">
      <c r="H1842" s="180"/>
      <c r="I1842" s="180"/>
      <c r="J1842" s="205"/>
      <c r="K1842" s="205"/>
      <c r="L1842" s="181"/>
      <c r="M1842" s="180"/>
      <c r="N1842" s="180"/>
      <c r="O1842" s="180"/>
    </row>
    <row r="1843" spans="8:15" s="179" customFormat="1" x14ac:dyDescent="0.2">
      <c r="H1843" s="180"/>
      <c r="I1843" s="180"/>
      <c r="J1843" s="205"/>
      <c r="K1843" s="205"/>
      <c r="L1843" s="181"/>
      <c r="M1843" s="180"/>
      <c r="N1843" s="180"/>
      <c r="O1843" s="180"/>
    </row>
    <row r="1844" spans="8:15" s="179" customFormat="1" x14ac:dyDescent="0.2">
      <c r="H1844" s="180"/>
      <c r="I1844" s="180"/>
      <c r="J1844" s="205"/>
      <c r="K1844" s="205"/>
      <c r="L1844" s="181"/>
      <c r="M1844" s="180"/>
      <c r="N1844" s="180"/>
      <c r="O1844" s="180"/>
    </row>
    <row r="1845" spans="8:15" s="179" customFormat="1" x14ac:dyDescent="0.2">
      <c r="H1845" s="180"/>
      <c r="I1845" s="180"/>
      <c r="J1845" s="205"/>
      <c r="K1845" s="205"/>
      <c r="L1845" s="181"/>
      <c r="M1845" s="180"/>
      <c r="N1845" s="180"/>
      <c r="O1845" s="180"/>
    </row>
    <row r="1846" spans="8:15" s="179" customFormat="1" x14ac:dyDescent="0.2">
      <c r="H1846" s="180"/>
      <c r="I1846" s="180"/>
      <c r="J1846" s="205"/>
      <c r="K1846" s="205"/>
      <c r="L1846" s="181"/>
      <c r="M1846" s="180"/>
      <c r="N1846" s="180"/>
      <c r="O1846" s="180"/>
    </row>
    <row r="1847" spans="8:15" s="179" customFormat="1" x14ac:dyDescent="0.2">
      <c r="H1847" s="180"/>
      <c r="I1847" s="180"/>
      <c r="J1847" s="205"/>
      <c r="K1847" s="205"/>
      <c r="L1847" s="181"/>
      <c r="M1847" s="180"/>
      <c r="N1847" s="180"/>
      <c r="O1847" s="180"/>
    </row>
    <row r="1848" spans="8:15" s="179" customFormat="1" x14ac:dyDescent="0.2">
      <c r="H1848" s="180"/>
      <c r="I1848" s="180"/>
      <c r="J1848" s="205"/>
      <c r="K1848" s="205"/>
      <c r="L1848" s="181"/>
      <c r="M1848" s="180"/>
      <c r="N1848" s="180"/>
      <c r="O1848" s="180"/>
    </row>
    <row r="1849" spans="8:15" s="179" customFormat="1" x14ac:dyDescent="0.2">
      <c r="H1849" s="180"/>
      <c r="I1849" s="180"/>
      <c r="J1849" s="205"/>
      <c r="K1849" s="205"/>
      <c r="L1849" s="181"/>
      <c r="M1849" s="180"/>
      <c r="N1849" s="180"/>
      <c r="O1849" s="180"/>
    </row>
    <row r="1850" spans="8:15" s="179" customFormat="1" x14ac:dyDescent="0.2">
      <c r="H1850" s="180"/>
      <c r="I1850" s="180"/>
      <c r="J1850" s="205"/>
      <c r="K1850" s="205"/>
      <c r="L1850" s="181"/>
      <c r="M1850" s="180"/>
      <c r="N1850" s="180"/>
      <c r="O1850" s="180"/>
    </row>
    <row r="1851" spans="8:15" s="179" customFormat="1" x14ac:dyDescent="0.2">
      <c r="H1851" s="180"/>
      <c r="I1851" s="180"/>
      <c r="J1851" s="205"/>
      <c r="K1851" s="205"/>
      <c r="L1851" s="181"/>
      <c r="M1851" s="180"/>
      <c r="N1851" s="180"/>
      <c r="O1851" s="180"/>
    </row>
    <row r="1852" spans="8:15" s="179" customFormat="1" x14ac:dyDescent="0.2">
      <c r="H1852" s="180"/>
      <c r="I1852" s="180"/>
      <c r="J1852" s="205"/>
      <c r="K1852" s="205"/>
      <c r="L1852" s="181"/>
      <c r="M1852" s="180"/>
      <c r="N1852" s="180"/>
      <c r="O1852" s="180"/>
    </row>
    <row r="1853" spans="8:15" s="179" customFormat="1" x14ac:dyDescent="0.2">
      <c r="H1853" s="180"/>
      <c r="I1853" s="180"/>
      <c r="J1853" s="205"/>
      <c r="K1853" s="205"/>
      <c r="L1853" s="181"/>
      <c r="M1853" s="180"/>
      <c r="N1853" s="180"/>
      <c r="O1853" s="180"/>
    </row>
    <row r="1854" spans="8:15" s="179" customFormat="1" x14ac:dyDescent="0.2">
      <c r="H1854" s="180"/>
      <c r="I1854" s="180"/>
      <c r="J1854" s="205"/>
      <c r="K1854" s="205"/>
      <c r="L1854" s="181"/>
      <c r="M1854" s="180"/>
      <c r="N1854" s="180"/>
      <c r="O1854" s="180"/>
    </row>
    <row r="1855" spans="8:15" s="179" customFormat="1" x14ac:dyDescent="0.2">
      <c r="H1855" s="180"/>
      <c r="I1855" s="180"/>
      <c r="J1855" s="205"/>
      <c r="K1855" s="205"/>
      <c r="L1855" s="181"/>
      <c r="M1855" s="180"/>
      <c r="N1855" s="180"/>
      <c r="O1855" s="180"/>
    </row>
    <row r="1856" spans="8:15" s="179" customFormat="1" x14ac:dyDescent="0.2">
      <c r="H1856" s="180"/>
      <c r="I1856" s="180"/>
      <c r="J1856" s="205"/>
      <c r="K1856" s="205"/>
      <c r="L1856" s="181"/>
      <c r="M1856" s="180"/>
      <c r="N1856" s="180"/>
      <c r="O1856" s="180"/>
    </row>
    <row r="1857" spans="8:15" s="179" customFormat="1" x14ac:dyDescent="0.2">
      <c r="H1857" s="180"/>
      <c r="I1857" s="180"/>
      <c r="J1857" s="205"/>
      <c r="K1857" s="205"/>
      <c r="L1857" s="181"/>
      <c r="M1857" s="180"/>
      <c r="N1857" s="180"/>
      <c r="O1857" s="180"/>
    </row>
    <row r="1858" spans="8:15" s="179" customFormat="1" x14ac:dyDescent="0.2">
      <c r="H1858" s="180"/>
      <c r="I1858" s="180"/>
      <c r="J1858" s="205"/>
      <c r="K1858" s="205"/>
      <c r="L1858" s="181"/>
      <c r="M1858" s="180"/>
      <c r="N1858" s="180"/>
      <c r="O1858" s="180"/>
    </row>
    <row r="1859" spans="8:15" s="179" customFormat="1" x14ac:dyDescent="0.2">
      <c r="H1859" s="180"/>
      <c r="I1859" s="180"/>
      <c r="J1859" s="205"/>
      <c r="K1859" s="205"/>
      <c r="L1859" s="181"/>
      <c r="M1859" s="180"/>
      <c r="N1859" s="180"/>
      <c r="O1859" s="180"/>
    </row>
    <row r="1860" spans="8:15" s="179" customFormat="1" x14ac:dyDescent="0.2">
      <c r="H1860" s="180"/>
      <c r="I1860" s="180"/>
      <c r="J1860" s="205"/>
      <c r="K1860" s="205"/>
      <c r="L1860" s="181"/>
      <c r="M1860" s="180"/>
      <c r="N1860" s="180"/>
      <c r="O1860" s="180"/>
    </row>
    <row r="1861" spans="8:15" s="179" customFormat="1" x14ac:dyDescent="0.2">
      <c r="H1861" s="180"/>
      <c r="I1861" s="180"/>
      <c r="J1861" s="205"/>
      <c r="K1861" s="205"/>
      <c r="L1861" s="181"/>
      <c r="M1861" s="180"/>
      <c r="N1861" s="180"/>
      <c r="O1861" s="180"/>
    </row>
    <row r="1862" spans="8:15" s="179" customFormat="1" x14ac:dyDescent="0.2">
      <c r="H1862" s="180"/>
      <c r="I1862" s="180"/>
      <c r="J1862" s="205"/>
      <c r="K1862" s="205"/>
      <c r="L1862" s="181"/>
      <c r="M1862" s="180"/>
      <c r="N1862" s="180"/>
      <c r="O1862" s="180"/>
    </row>
    <row r="1863" spans="8:15" s="179" customFormat="1" x14ac:dyDescent="0.2">
      <c r="H1863" s="180"/>
      <c r="I1863" s="180"/>
      <c r="J1863" s="205"/>
      <c r="K1863" s="205"/>
      <c r="L1863" s="181"/>
      <c r="M1863" s="180"/>
      <c r="N1863" s="180"/>
      <c r="O1863" s="180"/>
    </row>
    <row r="1864" spans="8:15" s="179" customFormat="1" x14ac:dyDescent="0.2">
      <c r="H1864" s="180"/>
      <c r="I1864" s="180"/>
      <c r="J1864" s="205"/>
      <c r="K1864" s="205"/>
      <c r="L1864" s="181"/>
      <c r="M1864" s="180"/>
      <c r="N1864" s="180"/>
      <c r="O1864" s="180"/>
    </row>
    <row r="1865" spans="8:15" s="179" customFormat="1" x14ac:dyDescent="0.2">
      <c r="H1865" s="180"/>
      <c r="I1865" s="180"/>
      <c r="J1865" s="205"/>
      <c r="K1865" s="205"/>
      <c r="L1865" s="181"/>
      <c r="M1865" s="180"/>
      <c r="N1865" s="180"/>
      <c r="O1865" s="180"/>
    </row>
    <row r="1866" spans="8:15" s="179" customFormat="1" x14ac:dyDescent="0.2">
      <c r="H1866" s="180"/>
      <c r="I1866" s="180"/>
      <c r="J1866" s="205"/>
      <c r="K1866" s="205"/>
      <c r="L1866" s="181"/>
      <c r="M1866" s="180"/>
      <c r="N1866" s="180"/>
      <c r="O1866" s="180"/>
    </row>
    <row r="1867" spans="8:15" s="179" customFormat="1" x14ac:dyDescent="0.2">
      <c r="H1867" s="180"/>
      <c r="I1867" s="180"/>
      <c r="J1867" s="205"/>
      <c r="K1867" s="205"/>
      <c r="L1867" s="181"/>
      <c r="M1867" s="180"/>
      <c r="N1867" s="180"/>
      <c r="O1867" s="180"/>
    </row>
    <row r="1868" spans="8:15" s="179" customFormat="1" x14ac:dyDescent="0.2">
      <c r="H1868" s="180"/>
      <c r="I1868" s="180"/>
      <c r="J1868" s="205"/>
      <c r="K1868" s="205"/>
      <c r="L1868" s="181"/>
      <c r="M1868" s="180"/>
      <c r="N1868" s="180"/>
      <c r="O1868" s="180"/>
    </row>
    <row r="1869" spans="8:15" s="179" customFormat="1" x14ac:dyDescent="0.2">
      <c r="H1869" s="180"/>
      <c r="I1869" s="180"/>
      <c r="J1869" s="205"/>
      <c r="K1869" s="205"/>
      <c r="L1869" s="181"/>
      <c r="M1869" s="180"/>
      <c r="N1869" s="180"/>
      <c r="O1869" s="180"/>
    </row>
    <row r="1870" spans="8:15" s="179" customFormat="1" x14ac:dyDescent="0.2">
      <c r="H1870" s="180"/>
      <c r="I1870" s="180"/>
      <c r="J1870" s="205"/>
      <c r="K1870" s="205"/>
      <c r="L1870" s="181"/>
      <c r="M1870" s="180"/>
      <c r="N1870" s="180"/>
      <c r="O1870" s="180"/>
    </row>
    <row r="1871" spans="8:15" s="179" customFormat="1" x14ac:dyDescent="0.2">
      <c r="H1871" s="180"/>
      <c r="I1871" s="180"/>
      <c r="J1871" s="205"/>
      <c r="K1871" s="205"/>
      <c r="L1871" s="181"/>
      <c r="M1871" s="180"/>
      <c r="N1871" s="180"/>
      <c r="O1871" s="180"/>
    </row>
    <row r="1872" spans="8:15" s="179" customFormat="1" x14ac:dyDescent="0.2">
      <c r="H1872" s="180"/>
      <c r="I1872" s="180"/>
      <c r="J1872" s="205"/>
      <c r="K1872" s="205"/>
      <c r="L1872" s="181"/>
      <c r="M1872" s="180"/>
      <c r="N1872" s="180"/>
      <c r="O1872" s="180"/>
    </row>
    <row r="1873" spans="8:15" s="179" customFormat="1" x14ac:dyDescent="0.2">
      <c r="H1873" s="180"/>
      <c r="I1873" s="180"/>
      <c r="J1873" s="205"/>
      <c r="K1873" s="205"/>
      <c r="L1873" s="181"/>
      <c r="M1873" s="180"/>
      <c r="N1873" s="180"/>
      <c r="O1873" s="180"/>
    </row>
    <row r="1874" spans="8:15" s="179" customFormat="1" x14ac:dyDescent="0.2">
      <c r="H1874" s="180"/>
      <c r="I1874" s="180"/>
      <c r="J1874" s="205"/>
      <c r="K1874" s="205"/>
      <c r="L1874" s="181"/>
      <c r="M1874" s="180"/>
      <c r="N1874" s="180"/>
      <c r="O1874" s="180"/>
    </row>
    <row r="1875" spans="8:15" s="179" customFormat="1" x14ac:dyDescent="0.2">
      <c r="H1875" s="180"/>
      <c r="I1875" s="180"/>
      <c r="J1875" s="205"/>
      <c r="K1875" s="205"/>
      <c r="L1875" s="181"/>
      <c r="M1875" s="180"/>
      <c r="N1875" s="180"/>
      <c r="O1875" s="180"/>
    </row>
    <row r="1876" spans="8:15" s="179" customFormat="1" x14ac:dyDescent="0.2">
      <c r="H1876" s="180"/>
      <c r="I1876" s="180"/>
      <c r="J1876" s="205"/>
      <c r="K1876" s="205"/>
      <c r="L1876" s="181"/>
      <c r="M1876" s="180"/>
      <c r="N1876" s="180"/>
      <c r="O1876" s="180"/>
    </row>
    <row r="1877" spans="8:15" s="179" customFormat="1" x14ac:dyDescent="0.2">
      <c r="H1877" s="180"/>
      <c r="I1877" s="180"/>
      <c r="J1877" s="205"/>
      <c r="K1877" s="205"/>
      <c r="L1877" s="181"/>
      <c r="M1877" s="180"/>
      <c r="N1877" s="180"/>
      <c r="O1877" s="180"/>
    </row>
    <row r="1878" spans="8:15" s="179" customFormat="1" x14ac:dyDescent="0.2">
      <c r="H1878" s="180"/>
      <c r="I1878" s="180"/>
      <c r="J1878" s="205"/>
      <c r="K1878" s="205"/>
      <c r="L1878" s="181"/>
      <c r="M1878" s="180"/>
      <c r="N1878" s="180"/>
      <c r="O1878" s="180"/>
    </row>
    <row r="1879" spans="8:15" s="179" customFormat="1" x14ac:dyDescent="0.2">
      <c r="H1879" s="180"/>
      <c r="I1879" s="180"/>
      <c r="J1879" s="205"/>
      <c r="K1879" s="205"/>
      <c r="L1879" s="181"/>
      <c r="M1879" s="180"/>
      <c r="N1879" s="180"/>
      <c r="O1879" s="180"/>
    </row>
    <row r="1880" spans="8:15" s="179" customFormat="1" x14ac:dyDescent="0.2">
      <c r="H1880" s="180"/>
      <c r="I1880" s="180"/>
      <c r="J1880" s="205"/>
      <c r="K1880" s="205"/>
      <c r="L1880" s="181"/>
      <c r="M1880" s="180"/>
      <c r="N1880" s="180"/>
      <c r="O1880" s="180"/>
    </row>
    <row r="1881" spans="8:15" s="179" customFormat="1" x14ac:dyDescent="0.2">
      <c r="H1881" s="180"/>
      <c r="I1881" s="180"/>
      <c r="J1881" s="205"/>
      <c r="K1881" s="205"/>
      <c r="L1881" s="181"/>
      <c r="M1881" s="180"/>
      <c r="N1881" s="180"/>
      <c r="O1881" s="180"/>
    </row>
    <row r="1882" spans="8:15" s="179" customFormat="1" x14ac:dyDescent="0.2">
      <c r="H1882" s="180"/>
      <c r="I1882" s="180"/>
      <c r="J1882" s="205"/>
      <c r="K1882" s="205"/>
      <c r="L1882" s="181"/>
      <c r="M1882" s="180"/>
      <c r="N1882" s="180"/>
      <c r="O1882" s="180"/>
    </row>
    <row r="1883" spans="8:15" s="179" customFormat="1" x14ac:dyDescent="0.2">
      <c r="H1883" s="180"/>
      <c r="I1883" s="180"/>
      <c r="J1883" s="205"/>
      <c r="K1883" s="205"/>
      <c r="L1883" s="181"/>
      <c r="M1883" s="180"/>
      <c r="N1883" s="180"/>
      <c r="O1883" s="180"/>
    </row>
    <row r="1884" spans="8:15" s="179" customFormat="1" x14ac:dyDescent="0.2">
      <c r="H1884" s="180"/>
      <c r="I1884" s="180"/>
      <c r="J1884" s="205"/>
      <c r="K1884" s="205"/>
      <c r="L1884" s="181"/>
      <c r="M1884" s="180"/>
      <c r="N1884" s="180"/>
      <c r="O1884" s="180"/>
    </row>
    <row r="1885" spans="8:15" s="179" customFormat="1" x14ac:dyDescent="0.2">
      <c r="H1885" s="180"/>
      <c r="I1885" s="180"/>
      <c r="J1885" s="205"/>
      <c r="K1885" s="205"/>
      <c r="L1885" s="181"/>
      <c r="M1885" s="180"/>
      <c r="N1885" s="180"/>
      <c r="O1885" s="180"/>
    </row>
    <row r="1886" spans="8:15" s="179" customFormat="1" x14ac:dyDescent="0.2">
      <c r="H1886" s="180"/>
      <c r="I1886" s="180"/>
      <c r="J1886" s="205"/>
      <c r="K1886" s="205"/>
      <c r="L1886" s="181"/>
      <c r="M1886" s="180"/>
      <c r="N1886" s="180"/>
      <c r="O1886" s="180"/>
    </row>
    <row r="1887" spans="8:15" s="179" customFormat="1" x14ac:dyDescent="0.2">
      <c r="H1887" s="180"/>
      <c r="I1887" s="180"/>
      <c r="J1887" s="205"/>
      <c r="K1887" s="205"/>
      <c r="L1887" s="181"/>
      <c r="M1887" s="180"/>
      <c r="N1887" s="180"/>
      <c r="O1887" s="180"/>
    </row>
    <row r="1888" spans="8:15" s="179" customFormat="1" x14ac:dyDescent="0.2">
      <c r="H1888" s="180"/>
      <c r="I1888" s="180"/>
      <c r="J1888" s="205"/>
      <c r="K1888" s="205"/>
      <c r="L1888" s="181"/>
      <c r="M1888" s="180"/>
      <c r="N1888" s="180"/>
      <c r="O1888" s="180"/>
    </row>
    <row r="1889" spans="8:15" s="179" customFormat="1" x14ac:dyDescent="0.2">
      <c r="H1889" s="180"/>
      <c r="I1889" s="180"/>
      <c r="J1889" s="205"/>
      <c r="K1889" s="205"/>
      <c r="L1889" s="181"/>
      <c r="M1889" s="180"/>
      <c r="N1889" s="180"/>
      <c r="O1889" s="180"/>
    </row>
    <row r="1890" spans="8:15" s="179" customFormat="1" x14ac:dyDescent="0.2">
      <c r="H1890" s="180"/>
      <c r="I1890" s="180"/>
      <c r="J1890" s="205"/>
      <c r="K1890" s="205"/>
      <c r="L1890" s="181"/>
      <c r="M1890" s="180"/>
      <c r="N1890" s="180"/>
      <c r="O1890" s="180"/>
    </row>
    <row r="1891" spans="8:15" s="179" customFormat="1" x14ac:dyDescent="0.2">
      <c r="H1891" s="180"/>
      <c r="I1891" s="180"/>
      <c r="J1891" s="205"/>
      <c r="K1891" s="205"/>
      <c r="L1891" s="181"/>
      <c r="M1891" s="180"/>
      <c r="N1891" s="180"/>
      <c r="O1891" s="180"/>
    </row>
    <row r="1892" spans="8:15" s="179" customFormat="1" x14ac:dyDescent="0.2">
      <c r="H1892" s="180"/>
      <c r="I1892" s="180"/>
      <c r="J1892" s="205"/>
      <c r="K1892" s="205"/>
      <c r="L1892" s="181"/>
      <c r="M1892" s="180"/>
      <c r="N1892" s="180"/>
      <c r="O1892" s="180"/>
    </row>
    <row r="1893" spans="8:15" s="179" customFormat="1" x14ac:dyDescent="0.2">
      <c r="H1893" s="180"/>
      <c r="I1893" s="180"/>
      <c r="J1893" s="205"/>
      <c r="K1893" s="205"/>
      <c r="L1893" s="181"/>
      <c r="M1893" s="180"/>
      <c r="N1893" s="180"/>
      <c r="O1893" s="180"/>
    </row>
    <row r="1894" spans="8:15" s="179" customFormat="1" x14ac:dyDescent="0.2">
      <c r="H1894" s="180"/>
      <c r="I1894" s="180"/>
      <c r="J1894" s="205"/>
      <c r="K1894" s="205"/>
      <c r="L1894" s="181"/>
      <c r="M1894" s="180"/>
      <c r="N1894" s="180"/>
      <c r="O1894" s="180"/>
    </row>
    <row r="1895" spans="8:15" s="179" customFormat="1" x14ac:dyDescent="0.2">
      <c r="H1895" s="180"/>
      <c r="I1895" s="180"/>
      <c r="J1895" s="205"/>
      <c r="K1895" s="205"/>
      <c r="L1895" s="181"/>
      <c r="M1895" s="180"/>
      <c r="N1895" s="180"/>
      <c r="O1895" s="180"/>
    </row>
    <row r="1896" spans="8:15" s="179" customFormat="1" x14ac:dyDescent="0.2">
      <c r="H1896" s="180"/>
      <c r="I1896" s="180"/>
      <c r="J1896" s="205"/>
      <c r="K1896" s="205"/>
      <c r="L1896" s="181"/>
      <c r="M1896" s="180"/>
      <c r="N1896" s="180"/>
      <c r="O1896" s="180"/>
    </row>
    <row r="1897" spans="8:15" s="179" customFormat="1" x14ac:dyDescent="0.2">
      <c r="H1897" s="180"/>
      <c r="I1897" s="180"/>
      <c r="J1897" s="205"/>
      <c r="K1897" s="205"/>
      <c r="L1897" s="181"/>
      <c r="M1897" s="180"/>
      <c r="N1897" s="180"/>
      <c r="O1897" s="180"/>
    </row>
    <row r="1898" spans="8:15" s="179" customFormat="1" x14ac:dyDescent="0.2">
      <c r="H1898" s="180"/>
      <c r="I1898" s="180"/>
      <c r="J1898" s="205"/>
      <c r="K1898" s="205"/>
      <c r="L1898" s="181"/>
      <c r="M1898" s="180"/>
      <c r="N1898" s="180"/>
      <c r="O1898" s="180"/>
    </row>
    <row r="1899" spans="8:15" s="179" customFormat="1" x14ac:dyDescent="0.2">
      <c r="H1899" s="180"/>
      <c r="I1899" s="180"/>
      <c r="J1899" s="205"/>
      <c r="K1899" s="205"/>
      <c r="L1899" s="181"/>
      <c r="M1899" s="180"/>
      <c r="N1899" s="180"/>
      <c r="O1899" s="180"/>
    </row>
    <row r="1900" spans="8:15" s="179" customFormat="1" x14ac:dyDescent="0.2">
      <c r="H1900" s="180"/>
      <c r="I1900" s="180"/>
      <c r="J1900" s="205"/>
      <c r="K1900" s="205"/>
      <c r="L1900" s="181"/>
      <c r="M1900" s="180"/>
      <c r="N1900" s="180"/>
      <c r="O1900" s="180"/>
    </row>
    <row r="1901" spans="8:15" s="179" customFormat="1" x14ac:dyDescent="0.2">
      <c r="H1901" s="180"/>
      <c r="I1901" s="180"/>
      <c r="J1901" s="205"/>
      <c r="K1901" s="205"/>
      <c r="L1901" s="181"/>
      <c r="M1901" s="180"/>
      <c r="N1901" s="180"/>
      <c r="O1901" s="180"/>
    </row>
    <row r="1902" spans="8:15" s="179" customFormat="1" x14ac:dyDescent="0.2">
      <c r="H1902" s="180"/>
      <c r="I1902" s="180"/>
      <c r="J1902" s="205"/>
      <c r="K1902" s="205"/>
      <c r="L1902" s="181"/>
      <c r="M1902" s="180"/>
      <c r="N1902" s="180"/>
      <c r="O1902" s="180"/>
    </row>
    <row r="1903" spans="8:15" s="179" customFormat="1" x14ac:dyDescent="0.2">
      <c r="H1903" s="180"/>
      <c r="I1903" s="180"/>
      <c r="J1903" s="205"/>
      <c r="K1903" s="205"/>
      <c r="L1903" s="181"/>
      <c r="M1903" s="180"/>
      <c r="N1903" s="180"/>
      <c r="O1903" s="180"/>
    </row>
    <row r="1904" spans="8:15" s="179" customFormat="1" x14ac:dyDescent="0.2">
      <c r="H1904" s="180"/>
      <c r="I1904" s="180"/>
      <c r="J1904" s="205"/>
      <c r="K1904" s="205"/>
      <c r="L1904" s="181"/>
      <c r="M1904" s="180"/>
      <c r="N1904" s="180"/>
      <c r="O1904" s="180"/>
    </row>
    <row r="1905" spans="8:15" s="179" customFormat="1" x14ac:dyDescent="0.2">
      <c r="H1905" s="180"/>
      <c r="I1905" s="180"/>
      <c r="J1905" s="205"/>
      <c r="K1905" s="205"/>
      <c r="L1905" s="181"/>
      <c r="M1905" s="180"/>
      <c r="N1905" s="180"/>
      <c r="O1905" s="180"/>
    </row>
    <row r="1906" spans="8:15" s="179" customFormat="1" x14ac:dyDescent="0.2">
      <c r="H1906" s="180"/>
      <c r="I1906" s="180"/>
      <c r="J1906" s="205"/>
      <c r="K1906" s="205"/>
      <c r="L1906" s="181"/>
      <c r="M1906" s="180"/>
      <c r="N1906" s="180"/>
      <c r="O1906" s="180"/>
    </row>
    <row r="1907" spans="8:15" s="179" customFormat="1" x14ac:dyDescent="0.2">
      <c r="H1907" s="180"/>
      <c r="I1907" s="180"/>
      <c r="J1907" s="205"/>
      <c r="K1907" s="205"/>
      <c r="L1907" s="181"/>
      <c r="M1907" s="180"/>
      <c r="N1907" s="180"/>
      <c r="O1907" s="180"/>
    </row>
    <row r="1908" spans="8:15" s="179" customFormat="1" x14ac:dyDescent="0.2">
      <c r="H1908" s="180"/>
      <c r="I1908" s="180"/>
      <c r="J1908" s="205"/>
      <c r="K1908" s="205"/>
      <c r="L1908" s="181"/>
      <c r="M1908" s="180"/>
      <c r="N1908" s="180"/>
      <c r="O1908" s="180"/>
    </row>
    <row r="1909" spans="8:15" s="179" customFormat="1" x14ac:dyDescent="0.2">
      <c r="H1909" s="180"/>
      <c r="I1909" s="180"/>
      <c r="J1909" s="205"/>
      <c r="K1909" s="205"/>
      <c r="L1909" s="181"/>
      <c r="M1909" s="180"/>
      <c r="N1909" s="180"/>
      <c r="O1909" s="180"/>
    </row>
    <row r="1910" spans="8:15" s="179" customFormat="1" x14ac:dyDescent="0.2">
      <c r="H1910" s="180"/>
      <c r="I1910" s="180"/>
      <c r="J1910" s="205"/>
      <c r="K1910" s="205"/>
      <c r="L1910" s="181"/>
      <c r="M1910" s="180"/>
      <c r="N1910" s="180"/>
      <c r="O1910" s="180"/>
    </row>
    <row r="1911" spans="8:15" s="179" customFormat="1" x14ac:dyDescent="0.2">
      <c r="H1911" s="180"/>
      <c r="I1911" s="180"/>
      <c r="J1911" s="205"/>
      <c r="K1911" s="205"/>
      <c r="L1911" s="181"/>
      <c r="M1911" s="180"/>
      <c r="N1911" s="180"/>
      <c r="O1911" s="180"/>
    </row>
    <row r="1912" spans="8:15" s="179" customFormat="1" x14ac:dyDescent="0.2">
      <c r="H1912" s="180"/>
      <c r="I1912" s="180"/>
      <c r="J1912" s="205"/>
      <c r="K1912" s="205"/>
      <c r="L1912" s="181"/>
      <c r="M1912" s="180"/>
      <c r="N1912" s="180"/>
      <c r="O1912" s="180"/>
    </row>
    <row r="1913" spans="8:15" s="179" customFormat="1" x14ac:dyDescent="0.2">
      <c r="H1913" s="180"/>
      <c r="I1913" s="180"/>
      <c r="J1913" s="205"/>
      <c r="K1913" s="205"/>
      <c r="L1913" s="181"/>
      <c r="M1913" s="180"/>
      <c r="N1913" s="180"/>
      <c r="O1913" s="180"/>
    </row>
    <row r="1914" spans="8:15" s="179" customFormat="1" x14ac:dyDescent="0.2">
      <c r="H1914" s="180"/>
      <c r="I1914" s="180"/>
      <c r="J1914" s="205"/>
      <c r="K1914" s="205"/>
      <c r="L1914" s="181"/>
      <c r="M1914" s="180"/>
      <c r="N1914" s="180"/>
      <c r="O1914" s="180"/>
    </row>
    <row r="1915" spans="8:15" s="179" customFormat="1" x14ac:dyDescent="0.2">
      <c r="H1915" s="180"/>
      <c r="I1915" s="180"/>
      <c r="J1915" s="205"/>
      <c r="K1915" s="205"/>
      <c r="L1915" s="181"/>
      <c r="M1915" s="180"/>
      <c r="N1915" s="180"/>
      <c r="O1915" s="180"/>
    </row>
    <row r="1916" spans="8:15" s="179" customFormat="1" x14ac:dyDescent="0.2">
      <c r="H1916" s="180"/>
      <c r="I1916" s="180"/>
      <c r="J1916" s="205"/>
      <c r="K1916" s="205"/>
      <c r="L1916" s="181"/>
      <c r="M1916" s="180"/>
      <c r="N1916" s="180"/>
      <c r="O1916" s="180"/>
    </row>
    <row r="1917" spans="8:15" s="179" customFormat="1" x14ac:dyDescent="0.2">
      <c r="H1917" s="180"/>
      <c r="I1917" s="180"/>
      <c r="J1917" s="205"/>
      <c r="K1917" s="205"/>
      <c r="L1917" s="181"/>
      <c r="M1917" s="180"/>
      <c r="N1917" s="180"/>
      <c r="O1917" s="180"/>
    </row>
    <row r="1918" spans="8:15" s="179" customFormat="1" x14ac:dyDescent="0.2">
      <c r="H1918" s="180"/>
      <c r="I1918" s="180"/>
      <c r="J1918" s="205"/>
      <c r="K1918" s="205"/>
      <c r="L1918" s="181"/>
      <c r="M1918" s="180"/>
      <c r="N1918" s="180"/>
      <c r="O1918" s="180"/>
    </row>
    <row r="1919" spans="8:15" s="179" customFormat="1" x14ac:dyDescent="0.2">
      <c r="H1919" s="180"/>
      <c r="I1919" s="180"/>
      <c r="J1919" s="205"/>
      <c r="K1919" s="205"/>
      <c r="L1919" s="181"/>
      <c r="M1919" s="180"/>
      <c r="N1919" s="180"/>
      <c r="O1919" s="180"/>
    </row>
    <row r="1920" spans="8:15" s="179" customFormat="1" x14ac:dyDescent="0.2">
      <c r="H1920" s="180"/>
      <c r="I1920" s="180"/>
      <c r="J1920" s="205"/>
      <c r="K1920" s="205"/>
      <c r="L1920" s="181"/>
      <c r="M1920" s="180"/>
      <c r="N1920" s="180"/>
      <c r="O1920" s="180"/>
    </row>
    <row r="1921" spans="8:15" s="179" customFormat="1" x14ac:dyDescent="0.2">
      <c r="H1921" s="180"/>
      <c r="I1921" s="180"/>
      <c r="J1921" s="205"/>
      <c r="K1921" s="205"/>
      <c r="L1921" s="181"/>
      <c r="M1921" s="180"/>
      <c r="N1921" s="180"/>
      <c r="O1921" s="180"/>
    </row>
    <row r="1922" spans="8:15" s="179" customFormat="1" x14ac:dyDescent="0.2">
      <c r="H1922" s="180"/>
      <c r="I1922" s="180"/>
      <c r="J1922" s="205"/>
      <c r="K1922" s="205"/>
      <c r="L1922" s="181"/>
      <c r="M1922" s="180"/>
      <c r="N1922" s="180"/>
      <c r="O1922" s="180"/>
    </row>
    <row r="1923" spans="8:15" s="179" customFormat="1" x14ac:dyDescent="0.2">
      <c r="H1923" s="180"/>
      <c r="I1923" s="180"/>
      <c r="J1923" s="205"/>
      <c r="K1923" s="205"/>
      <c r="L1923" s="181"/>
      <c r="M1923" s="180"/>
      <c r="N1923" s="180"/>
      <c r="O1923" s="180"/>
    </row>
    <row r="1924" spans="8:15" s="179" customFormat="1" x14ac:dyDescent="0.2">
      <c r="H1924" s="180"/>
      <c r="I1924" s="180"/>
      <c r="J1924" s="205"/>
      <c r="K1924" s="205"/>
      <c r="L1924" s="181"/>
      <c r="M1924" s="180"/>
      <c r="N1924" s="180"/>
      <c r="O1924" s="180"/>
    </row>
    <row r="1925" spans="8:15" s="179" customFormat="1" x14ac:dyDescent="0.2">
      <c r="H1925" s="180"/>
      <c r="I1925" s="180"/>
      <c r="J1925" s="205"/>
      <c r="K1925" s="205"/>
      <c r="L1925" s="181"/>
      <c r="M1925" s="180"/>
      <c r="N1925" s="180"/>
      <c r="O1925" s="180"/>
    </row>
    <row r="1926" spans="8:15" s="179" customFormat="1" x14ac:dyDescent="0.2">
      <c r="H1926" s="180"/>
      <c r="I1926" s="180"/>
      <c r="J1926" s="205"/>
      <c r="K1926" s="205"/>
      <c r="L1926" s="181"/>
      <c r="M1926" s="180"/>
      <c r="N1926" s="180"/>
      <c r="O1926" s="180"/>
    </row>
    <row r="1927" spans="8:15" s="179" customFormat="1" x14ac:dyDescent="0.2">
      <c r="H1927" s="180"/>
      <c r="I1927" s="180"/>
      <c r="J1927" s="205"/>
      <c r="K1927" s="205"/>
      <c r="L1927" s="181"/>
      <c r="M1927" s="180"/>
      <c r="N1927" s="180"/>
      <c r="O1927" s="180"/>
    </row>
    <row r="1928" spans="8:15" s="179" customFormat="1" x14ac:dyDescent="0.2">
      <c r="H1928" s="180"/>
      <c r="I1928" s="180"/>
      <c r="J1928" s="205"/>
      <c r="K1928" s="205"/>
      <c r="L1928" s="181"/>
      <c r="M1928" s="180"/>
      <c r="N1928" s="180"/>
      <c r="O1928" s="180"/>
    </row>
    <row r="1929" spans="8:15" s="179" customFormat="1" x14ac:dyDescent="0.2">
      <c r="H1929" s="180"/>
      <c r="I1929" s="180"/>
      <c r="J1929" s="205"/>
      <c r="K1929" s="205"/>
      <c r="L1929" s="181"/>
      <c r="M1929" s="180"/>
      <c r="N1929" s="180"/>
      <c r="O1929" s="180"/>
    </row>
    <row r="1930" spans="8:15" s="179" customFormat="1" x14ac:dyDescent="0.2">
      <c r="H1930" s="180"/>
      <c r="I1930" s="180"/>
      <c r="J1930" s="205"/>
      <c r="K1930" s="205"/>
      <c r="L1930" s="181"/>
      <c r="M1930" s="180"/>
      <c r="N1930" s="180"/>
      <c r="O1930" s="180"/>
    </row>
    <row r="1931" spans="8:15" s="179" customFormat="1" x14ac:dyDescent="0.2">
      <c r="H1931" s="180"/>
      <c r="I1931" s="180"/>
      <c r="J1931" s="205"/>
      <c r="K1931" s="205"/>
      <c r="L1931" s="181"/>
      <c r="M1931" s="180"/>
      <c r="N1931" s="180"/>
      <c r="O1931" s="180"/>
    </row>
    <row r="1932" spans="8:15" s="179" customFormat="1" x14ac:dyDescent="0.2">
      <c r="H1932" s="180"/>
      <c r="I1932" s="180"/>
      <c r="J1932" s="205"/>
      <c r="K1932" s="205"/>
      <c r="L1932" s="181"/>
      <c r="M1932" s="180"/>
      <c r="N1932" s="180"/>
      <c r="O1932" s="180"/>
    </row>
    <row r="1933" spans="8:15" s="179" customFormat="1" x14ac:dyDescent="0.2">
      <c r="H1933" s="180"/>
      <c r="I1933" s="180"/>
      <c r="J1933" s="205"/>
      <c r="K1933" s="205"/>
      <c r="L1933" s="181"/>
      <c r="M1933" s="180"/>
      <c r="N1933" s="180"/>
      <c r="O1933" s="180"/>
    </row>
    <row r="1934" spans="8:15" s="179" customFormat="1" x14ac:dyDescent="0.2">
      <c r="H1934" s="180"/>
      <c r="I1934" s="180"/>
      <c r="J1934" s="205"/>
      <c r="K1934" s="205"/>
      <c r="L1934" s="181"/>
      <c r="M1934" s="180"/>
      <c r="N1934" s="180"/>
      <c r="O1934" s="180"/>
    </row>
    <row r="1935" spans="8:15" s="179" customFormat="1" x14ac:dyDescent="0.2">
      <c r="H1935" s="180"/>
      <c r="I1935" s="180"/>
      <c r="J1935" s="205"/>
      <c r="K1935" s="205"/>
      <c r="L1935" s="181"/>
      <c r="M1935" s="180"/>
      <c r="N1935" s="180"/>
      <c r="O1935" s="180"/>
    </row>
    <row r="1936" spans="8:15" s="179" customFormat="1" x14ac:dyDescent="0.2">
      <c r="H1936" s="180"/>
      <c r="I1936" s="180"/>
      <c r="J1936" s="205"/>
      <c r="K1936" s="205"/>
      <c r="L1936" s="181"/>
      <c r="M1936" s="180"/>
      <c r="N1936" s="180"/>
      <c r="O1936" s="180"/>
    </row>
    <row r="1937" spans="8:15" s="179" customFormat="1" x14ac:dyDescent="0.2">
      <c r="H1937" s="180"/>
      <c r="I1937" s="180"/>
      <c r="J1937" s="205"/>
      <c r="K1937" s="205"/>
      <c r="L1937" s="181"/>
      <c r="M1937" s="180"/>
      <c r="N1937" s="180"/>
      <c r="O1937" s="180"/>
    </row>
    <row r="1938" spans="8:15" s="179" customFormat="1" x14ac:dyDescent="0.2">
      <c r="H1938" s="180"/>
      <c r="I1938" s="180"/>
      <c r="J1938" s="205"/>
      <c r="K1938" s="205"/>
      <c r="L1938" s="181"/>
      <c r="M1938" s="180"/>
      <c r="N1938" s="180"/>
      <c r="O1938" s="180"/>
    </row>
    <row r="1939" spans="8:15" s="179" customFormat="1" x14ac:dyDescent="0.2">
      <c r="H1939" s="180"/>
      <c r="I1939" s="180"/>
      <c r="J1939" s="205"/>
      <c r="K1939" s="205"/>
      <c r="L1939" s="181"/>
      <c r="M1939" s="180"/>
      <c r="N1939" s="180"/>
      <c r="O1939" s="180"/>
    </row>
    <row r="1940" spans="8:15" s="179" customFormat="1" x14ac:dyDescent="0.2">
      <c r="H1940" s="180"/>
      <c r="I1940" s="180"/>
      <c r="J1940" s="205"/>
      <c r="K1940" s="205"/>
      <c r="L1940" s="181"/>
      <c r="M1940" s="180"/>
      <c r="N1940" s="180"/>
      <c r="O1940" s="180"/>
    </row>
    <row r="1941" spans="8:15" s="179" customFormat="1" x14ac:dyDescent="0.2">
      <c r="H1941" s="180"/>
      <c r="I1941" s="180"/>
      <c r="J1941" s="205"/>
      <c r="K1941" s="205"/>
      <c r="L1941" s="181"/>
      <c r="M1941" s="180"/>
      <c r="N1941" s="180"/>
      <c r="O1941" s="180"/>
    </row>
    <row r="1942" spans="8:15" s="179" customFormat="1" x14ac:dyDescent="0.2">
      <c r="H1942" s="180"/>
      <c r="I1942" s="180"/>
      <c r="J1942" s="205"/>
      <c r="K1942" s="205"/>
      <c r="L1942" s="181"/>
      <c r="M1942" s="180"/>
      <c r="N1942" s="180"/>
      <c r="O1942" s="180"/>
    </row>
    <row r="1943" spans="8:15" s="179" customFormat="1" x14ac:dyDescent="0.2">
      <c r="H1943" s="180"/>
      <c r="I1943" s="180"/>
      <c r="J1943" s="205"/>
      <c r="K1943" s="205"/>
      <c r="L1943" s="181"/>
      <c r="M1943" s="180"/>
      <c r="N1943" s="180"/>
      <c r="O1943" s="180"/>
    </row>
    <row r="1944" spans="8:15" s="179" customFormat="1" x14ac:dyDescent="0.2">
      <c r="H1944" s="180"/>
      <c r="I1944" s="180"/>
      <c r="J1944" s="205"/>
      <c r="K1944" s="205"/>
      <c r="L1944" s="181"/>
      <c r="M1944" s="180"/>
      <c r="N1944" s="180"/>
      <c r="O1944" s="180"/>
    </row>
    <row r="1945" spans="8:15" s="179" customFormat="1" x14ac:dyDescent="0.2">
      <c r="H1945" s="180"/>
      <c r="I1945" s="180"/>
      <c r="J1945" s="205"/>
      <c r="K1945" s="205"/>
      <c r="L1945" s="181"/>
      <c r="M1945" s="180"/>
      <c r="N1945" s="180"/>
      <c r="O1945" s="180"/>
    </row>
    <row r="1946" spans="8:15" s="179" customFormat="1" x14ac:dyDescent="0.2">
      <c r="H1946" s="180"/>
      <c r="I1946" s="180"/>
      <c r="J1946" s="205"/>
      <c r="K1946" s="205"/>
      <c r="L1946" s="181"/>
      <c r="M1946" s="180"/>
      <c r="N1946" s="180"/>
      <c r="O1946" s="180"/>
    </row>
    <row r="1947" spans="8:15" s="179" customFormat="1" x14ac:dyDescent="0.2">
      <c r="H1947" s="180"/>
      <c r="I1947" s="180"/>
      <c r="J1947" s="205"/>
      <c r="K1947" s="205"/>
      <c r="L1947" s="181"/>
      <c r="M1947" s="180"/>
      <c r="N1947" s="180"/>
      <c r="O1947" s="180"/>
    </row>
    <row r="1948" spans="8:15" s="179" customFormat="1" x14ac:dyDescent="0.2">
      <c r="H1948" s="180"/>
      <c r="I1948" s="180"/>
      <c r="J1948" s="205"/>
      <c r="K1948" s="205"/>
      <c r="L1948" s="181"/>
      <c r="M1948" s="180"/>
      <c r="N1948" s="180"/>
      <c r="O1948" s="180"/>
    </row>
    <row r="1949" spans="8:15" s="179" customFormat="1" x14ac:dyDescent="0.2">
      <c r="H1949" s="180"/>
      <c r="I1949" s="180"/>
      <c r="J1949" s="205"/>
      <c r="K1949" s="205"/>
      <c r="L1949" s="181"/>
      <c r="M1949" s="180"/>
      <c r="N1949" s="180"/>
      <c r="O1949" s="180"/>
    </row>
    <row r="1950" spans="8:15" s="179" customFormat="1" x14ac:dyDescent="0.2">
      <c r="H1950" s="180"/>
      <c r="I1950" s="180"/>
      <c r="J1950" s="205"/>
      <c r="K1950" s="205"/>
      <c r="L1950" s="181"/>
      <c r="M1950" s="180"/>
      <c r="N1950" s="180"/>
      <c r="O1950" s="180"/>
    </row>
    <row r="1951" spans="8:15" s="179" customFormat="1" x14ac:dyDescent="0.2">
      <c r="H1951" s="180"/>
      <c r="I1951" s="180"/>
      <c r="J1951" s="205"/>
      <c r="K1951" s="205"/>
      <c r="L1951" s="181"/>
      <c r="M1951" s="180"/>
      <c r="N1951" s="180"/>
      <c r="O1951" s="180"/>
    </row>
    <row r="1952" spans="8:15" s="179" customFormat="1" x14ac:dyDescent="0.2">
      <c r="H1952" s="180"/>
      <c r="I1952" s="180"/>
      <c r="J1952" s="205"/>
      <c r="K1952" s="205"/>
      <c r="L1952" s="181"/>
      <c r="M1952" s="180"/>
      <c r="N1952" s="180"/>
      <c r="O1952" s="180"/>
    </row>
    <row r="1953" spans="8:15" s="179" customFormat="1" x14ac:dyDescent="0.2">
      <c r="H1953" s="180"/>
      <c r="I1953" s="180"/>
      <c r="J1953" s="205"/>
      <c r="K1953" s="205"/>
      <c r="L1953" s="181"/>
      <c r="M1953" s="180"/>
      <c r="N1953" s="180"/>
      <c r="O1953" s="180"/>
    </row>
    <row r="1954" spans="8:15" s="179" customFormat="1" x14ac:dyDescent="0.2">
      <c r="H1954" s="180"/>
      <c r="I1954" s="180"/>
      <c r="J1954" s="205"/>
      <c r="K1954" s="205"/>
      <c r="L1954" s="181"/>
      <c r="M1954" s="180"/>
      <c r="N1954" s="180"/>
      <c r="O1954" s="180"/>
    </row>
    <row r="1955" spans="8:15" s="179" customFormat="1" x14ac:dyDescent="0.2">
      <c r="H1955" s="180"/>
      <c r="I1955" s="180"/>
      <c r="J1955" s="205"/>
      <c r="K1955" s="205"/>
      <c r="L1955" s="181"/>
      <c r="M1955" s="180"/>
      <c r="N1955" s="180"/>
      <c r="O1955" s="180"/>
    </row>
    <row r="1956" spans="8:15" s="179" customFormat="1" x14ac:dyDescent="0.2">
      <c r="H1956" s="180"/>
      <c r="I1956" s="180"/>
      <c r="J1956" s="205"/>
      <c r="K1956" s="205"/>
      <c r="L1956" s="181"/>
      <c r="M1956" s="180"/>
      <c r="N1956" s="180"/>
      <c r="O1956" s="180"/>
    </row>
    <row r="1957" spans="8:15" s="179" customFormat="1" x14ac:dyDescent="0.2">
      <c r="H1957" s="180"/>
      <c r="I1957" s="180"/>
      <c r="J1957" s="205"/>
      <c r="K1957" s="205"/>
      <c r="L1957" s="181"/>
      <c r="M1957" s="180"/>
      <c r="N1957" s="180"/>
      <c r="O1957" s="180"/>
    </row>
    <row r="1958" spans="8:15" s="179" customFormat="1" x14ac:dyDescent="0.2">
      <c r="H1958" s="180"/>
      <c r="I1958" s="180"/>
      <c r="J1958" s="205"/>
      <c r="K1958" s="205"/>
      <c r="L1958" s="181"/>
      <c r="M1958" s="180"/>
      <c r="N1958" s="180"/>
      <c r="O1958" s="180"/>
    </row>
    <row r="1959" spans="8:15" s="179" customFormat="1" x14ac:dyDescent="0.2">
      <c r="H1959" s="180"/>
      <c r="I1959" s="180"/>
      <c r="J1959" s="205"/>
      <c r="K1959" s="205"/>
      <c r="L1959" s="181"/>
      <c r="M1959" s="180"/>
      <c r="N1959" s="180"/>
      <c r="O1959" s="180"/>
    </row>
    <row r="1960" spans="8:15" s="179" customFormat="1" x14ac:dyDescent="0.2">
      <c r="H1960" s="180"/>
      <c r="I1960" s="180"/>
      <c r="J1960" s="205"/>
      <c r="K1960" s="205"/>
      <c r="L1960" s="181"/>
      <c r="M1960" s="180"/>
      <c r="N1960" s="180"/>
      <c r="O1960" s="180"/>
    </row>
    <row r="1961" spans="8:15" s="179" customFormat="1" x14ac:dyDescent="0.2">
      <c r="H1961" s="180"/>
      <c r="I1961" s="180"/>
      <c r="J1961" s="205"/>
      <c r="K1961" s="205"/>
      <c r="L1961" s="181"/>
      <c r="M1961" s="180"/>
      <c r="N1961" s="180"/>
      <c r="O1961" s="180"/>
    </row>
    <row r="1962" spans="8:15" s="179" customFormat="1" x14ac:dyDescent="0.2">
      <c r="H1962" s="180"/>
      <c r="I1962" s="180"/>
      <c r="J1962" s="205"/>
      <c r="K1962" s="205"/>
      <c r="L1962" s="181"/>
      <c r="M1962" s="180"/>
      <c r="N1962" s="180"/>
      <c r="O1962" s="180"/>
    </row>
    <row r="1963" spans="8:15" s="179" customFormat="1" x14ac:dyDescent="0.2">
      <c r="H1963" s="180"/>
      <c r="I1963" s="180"/>
      <c r="J1963" s="205"/>
      <c r="K1963" s="205"/>
      <c r="L1963" s="181"/>
      <c r="M1963" s="180"/>
      <c r="N1963" s="180"/>
      <c r="O1963" s="180"/>
    </row>
    <row r="1964" spans="8:15" s="179" customFormat="1" x14ac:dyDescent="0.2">
      <c r="H1964" s="180"/>
      <c r="I1964" s="180"/>
      <c r="J1964" s="205"/>
      <c r="K1964" s="205"/>
      <c r="L1964" s="181"/>
      <c r="M1964" s="180"/>
      <c r="N1964" s="180"/>
      <c r="O1964" s="180"/>
    </row>
    <row r="1965" spans="8:15" s="179" customFormat="1" x14ac:dyDescent="0.2">
      <c r="H1965" s="180"/>
      <c r="I1965" s="180"/>
      <c r="J1965" s="205"/>
      <c r="K1965" s="205"/>
      <c r="L1965" s="181"/>
      <c r="M1965" s="180"/>
      <c r="N1965" s="180"/>
      <c r="O1965" s="180"/>
    </row>
    <row r="1966" spans="8:15" s="179" customFormat="1" x14ac:dyDescent="0.2">
      <c r="H1966" s="180"/>
      <c r="I1966" s="180"/>
      <c r="J1966" s="205"/>
      <c r="K1966" s="205"/>
      <c r="L1966" s="181"/>
      <c r="M1966" s="180"/>
      <c r="N1966" s="180"/>
      <c r="O1966" s="180"/>
    </row>
    <row r="1967" spans="8:15" s="179" customFormat="1" x14ac:dyDescent="0.2">
      <c r="H1967" s="180"/>
      <c r="I1967" s="180"/>
      <c r="J1967" s="205"/>
      <c r="K1967" s="205"/>
      <c r="L1967" s="181"/>
      <c r="M1967" s="180"/>
      <c r="N1967" s="180"/>
      <c r="O1967" s="180"/>
    </row>
    <row r="1968" spans="8:15" s="179" customFormat="1" x14ac:dyDescent="0.2">
      <c r="H1968" s="180"/>
      <c r="I1968" s="180"/>
      <c r="J1968" s="205"/>
      <c r="K1968" s="205"/>
      <c r="L1968" s="181"/>
      <c r="M1968" s="180"/>
      <c r="N1968" s="180"/>
      <c r="O1968" s="180"/>
    </row>
    <row r="1969" spans="8:15" s="179" customFormat="1" x14ac:dyDescent="0.2">
      <c r="H1969" s="180"/>
      <c r="I1969" s="180"/>
      <c r="J1969" s="205"/>
      <c r="K1969" s="205"/>
      <c r="L1969" s="181"/>
      <c r="M1969" s="180"/>
      <c r="N1969" s="180"/>
      <c r="O1969" s="180"/>
    </row>
    <row r="1970" spans="8:15" s="179" customFormat="1" x14ac:dyDescent="0.2">
      <c r="H1970" s="180"/>
      <c r="I1970" s="180"/>
      <c r="J1970" s="205"/>
      <c r="K1970" s="205"/>
      <c r="L1970" s="181"/>
      <c r="M1970" s="180"/>
      <c r="N1970" s="180"/>
      <c r="O1970" s="180"/>
    </row>
    <row r="1971" spans="8:15" s="179" customFormat="1" x14ac:dyDescent="0.2">
      <c r="H1971" s="180"/>
      <c r="I1971" s="180"/>
      <c r="J1971" s="205"/>
      <c r="K1971" s="205"/>
      <c r="L1971" s="181"/>
      <c r="M1971" s="180"/>
      <c r="N1971" s="180"/>
      <c r="O1971" s="180"/>
    </row>
    <row r="1972" spans="8:15" s="179" customFormat="1" x14ac:dyDescent="0.2">
      <c r="H1972" s="180"/>
      <c r="I1972" s="180"/>
      <c r="J1972" s="205"/>
      <c r="K1972" s="205"/>
      <c r="L1972" s="181"/>
      <c r="M1972" s="180"/>
      <c r="N1972" s="180"/>
      <c r="O1972" s="180"/>
    </row>
    <row r="1973" spans="8:15" s="179" customFormat="1" x14ac:dyDescent="0.2">
      <c r="H1973" s="180"/>
      <c r="I1973" s="180"/>
      <c r="J1973" s="205"/>
      <c r="K1973" s="205"/>
      <c r="L1973" s="181"/>
      <c r="M1973" s="180"/>
      <c r="N1973" s="180"/>
      <c r="O1973" s="180"/>
    </row>
    <row r="1974" spans="8:15" s="179" customFormat="1" x14ac:dyDescent="0.2">
      <c r="H1974" s="180"/>
      <c r="I1974" s="180"/>
      <c r="J1974" s="205"/>
      <c r="K1974" s="205"/>
      <c r="L1974" s="181"/>
      <c r="M1974" s="180"/>
      <c r="N1974" s="180"/>
      <c r="O1974" s="180"/>
    </row>
    <row r="1975" spans="8:15" s="179" customFormat="1" x14ac:dyDescent="0.2">
      <c r="H1975" s="180"/>
      <c r="I1975" s="180"/>
      <c r="J1975" s="205"/>
      <c r="K1975" s="205"/>
      <c r="L1975" s="181"/>
      <c r="M1975" s="180"/>
      <c r="N1975" s="180"/>
      <c r="O1975" s="180"/>
    </row>
    <row r="1976" spans="8:15" s="179" customFormat="1" x14ac:dyDescent="0.2">
      <c r="H1976" s="180"/>
      <c r="I1976" s="180"/>
      <c r="J1976" s="205"/>
      <c r="K1976" s="205"/>
      <c r="L1976" s="181"/>
      <c r="M1976" s="180"/>
      <c r="N1976" s="180"/>
      <c r="O1976" s="180"/>
    </row>
    <row r="1977" spans="8:15" s="179" customFormat="1" x14ac:dyDescent="0.2">
      <c r="H1977" s="180"/>
      <c r="I1977" s="180"/>
      <c r="J1977" s="205"/>
      <c r="K1977" s="205"/>
      <c r="L1977" s="181"/>
      <c r="M1977" s="180"/>
      <c r="N1977" s="180"/>
      <c r="O1977" s="180"/>
    </row>
    <row r="1978" spans="8:15" s="179" customFormat="1" x14ac:dyDescent="0.2">
      <c r="H1978" s="180"/>
      <c r="I1978" s="180"/>
      <c r="J1978" s="205"/>
      <c r="K1978" s="205"/>
      <c r="L1978" s="181"/>
      <c r="M1978" s="180"/>
      <c r="N1978" s="180"/>
      <c r="O1978" s="180"/>
    </row>
    <row r="1979" spans="8:15" s="179" customFormat="1" x14ac:dyDescent="0.2">
      <c r="H1979" s="180"/>
      <c r="I1979" s="180"/>
      <c r="J1979" s="205"/>
      <c r="K1979" s="205"/>
      <c r="L1979" s="181"/>
      <c r="M1979" s="180"/>
      <c r="N1979" s="180"/>
      <c r="O1979" s="180"/>
    </row>
    <row r="1980" spans="8:15" s="179" customFormat="1" x14ac:dyDescent="0.2">
      <c r="H1980" s="180"/>
      <c r="I1980" s="180"/>
      <c r="J1980" s="205"/>
      <c r="K1980" s="205"/>
      <c r="L1980" s="181"/>
      <c r="M1980" s="180"/>
      <c r="N1980" s="180"/>
      <c r="O1980" s="180"/>
    </row>
    <row r="1981" spans="8:15" s="179" customFormat="1" x14ac:dyDescent="0.2">
      <c r="H1981" s="180"/>
      <c r="I1981" s="180"/>
      <c r="J1981" s="205"/>
      <c r="K1981" s="205"/>
      <c r="L1981" s="181"/>
      <c r="M1981" s="180"/>
      <c r="N1981" s="180"/>
      <c r="O1981" s="180"/>
    </row>
    <row r="1982" spans="8:15" s="179" customFormat="1" x14ac:dyDescent="0.2">
      <c r="H1982" s="180"/>
      <c r="I1982" s="180"/>
      <c r="J1982" s="205"/>
      <c r="K1982" s="205"/>
      <c r="L1982" s="181"/>
      <c r="M1982" s="180"/>
      <c r="N1982" s="180"/>
      <c r="O1982" s="180"/>
    </row>
    <row r="1983" spans="8:15" s="179" customFormat="1" x14ac:dyDescent="0.2">
      <c r="H1983" s="180"/>
      <c r="I1983" s="180"/>
      <c r="J1983" s="205"/>
      <c r="K1983" s="205"/>
      <c r="L1983" s="181"/>
      <c r="M1983" s="180"/>
      <c r="N1983" s="180"/>
      <c r="O1983" s="180"/>
    </row>
    <row r="1984" spans="8:15" s="179" customFormat="1" x14ac:dyDescent="0.2">
      <c r="H1984" s="180"/>
      <c r="I1984" s="180"/>
      <c r="J1984" s="205"/>
      <c r="K1984" s="205"/>
      <c r="L1984" s="181"/>
      <c r="M1984" s="180"/>
      <c r="N1984" s="180"/>
      <c r="O1984" s="180"/>
    </row>
    <row r="1985" spans="8:15" s="179" customFormat="1" x14ac:dyDescent="0.2">
      <c r="H1985" s="180"/>
      <c r="I1985" s="180"/>
      <c r="J1985" s="205"/>
      <c r="K1985" s="205"/>
      <c r="L1985" s="181"/>
      <c r="M1985" s="180"/>
      <c r="N1985" s="180"/>
      <c r="O1985" s="180"/>
    </row>
    <row r="1986" spans="8:15" s="179" customFormat="1" x14ac:dyDescent="0.2">
      <c r="H1986" s="180"/>
      <c r="I1986" s="180"/>
      <c r="J1986" s="205"/>
      <c r="K1986" s="205"/>
      <c r="L1986" s="181"/>
      <c r="M1986" s="180"/>
      <c r="N1986" s="180"/>
      <c r="O1986" s="180"/>
    </row>
    <row r="1987" spans="8:15" s="179" customFormat="1" x14ac:dyDescent="0.2">
      <c r="H1987" s="180"/>
      <c r="I1987" s="180"/>
      <c r="J1987" s="205"/>
      <c r="K1987" s="205"/>
      <c r="L1987" s="181"/>
      <c r="M1987" s="180"/>
      <c r="N1987" s="180"/>
      <c r="O1987" s="180"/>
    </row>
    <row r="1988" spans="8:15" s="179" customFormat="1" x14ac:dyDescent="0.2">
      <c r="H1988" s="180"/>
      <c r="I1988" s="180"/>
      <c r="J1988" s="205"/>
      <c r="K1988" s="205"/>
      <c r="L1988" s="181"/>
      <c r="M1988" s="180"/>
      <c r="N1988" s="180"/>
      <c r="O1988" s="180"/>
    </row>
    <row r="1989" spans="8:15" s="179" customFormat="1" x14ac:dyDescent="0.2">
      <c r="H1989" s="180"/>
      <c r="I1989" s="180"/>
      <c r="J1989" s="205"/>
      <c r="K1989" s="205"/>
      <c r="L1989" s="181"/>
      <c r="M1989" s="180"/>
      <c r="N1989" s="180"/>
      <c r="O1989" s="180"/>
    </row>
    <row r="1990" spans="8:15" s="179" customFormat="1" x14ac:dyDescent="0.2">
      <c r="H1990" s="180"/>
      <c r="I1990" s="180"/>
      <c r="J1990" s="205"/>
      <c r="K1990" s="205"/>
      <c r="L1990" s="181"/>
      <c r="M1990" s="180"/>
      <c r="N1990" s="180"/>
      <c r="O1990" s="180"/>
    </row>
    <row r="1991" spans="8:15" s="179" customFormat="1" x14ac:dyDescent="0.2">
      <c r="H1991" s="180"/>
      <c r="I1991" s="180"/>
      <c r="J1991" s="205"/>
      <c r="K1991" s="205"/>
      <c r="L1991" s="181"/>
      <c r="M1991" s="180"/>
      <c r="N1991" s="180"/>
      <c r="O1991" s="180"/>
    </row>
    <row r="1992" spans="8:15" s="179" customFormat="1" x14ac:dyDescent="0.2">
      <c r="H1992" s="180"/>
      <c r="I1992" s="180"/>
      <c r="J1992" s="205"/>
      <c r="K1992" s="205"/>
      <c r="L1992" s="181"/>
      <c r="M1992" s="180"/>
      <c r="N1992" s="180"/>
      <c r="O1992" s="180"/>
    </row>
    <row r="1993" spans="8:15" s="179" customFormat="1" x14ac:dyDescent="0.2">
      <c r="H1993" s="180"/>
      <c r="I1993" s="180"/>
      <c r="J1993" s="205"/>
      <c r="K1993" s="205"/>
      <c r="L1993" s="181"/>
      <c r="M1993" s="180"/>
      <c r="N1993" s="180"/>
      <c r="O1993" s="180"/>
    </row>
    <row r="1994" spans="8:15" s="179" customFormat="1" x14ac:dyDescent="0.2">
      <c r="H1994" s="180"/>
      <c r="I1994" s="180"/>
      <c r="J1994" s="205"/>
      <c r="K1994" s="205"/>
      <c r="L1994" s="181"/>
      <c r="M1994" s="180"/>
      <c r="N1994" s="180"/>
      <c r="O1994" s="180"/>
    </row>
    <row r="1995" spans="8:15" s="179" customFormat="1" x14ac:dyDescent="0.2">
      <c r="H1995" s="180"/>
      <c r="I1995" s="180"/>
      <c r="J1995" s="205"/>
      <c r="K1995" s="205"/>
      <c r="L1995" s="181"/>
      <c r="M1995" s="180"/>
      <c r="N1995" s="180"/>
      <c r="O1995" s="180"/>
    </row>
    <row r="1996" spans="8:15" s="179" customFormat="1" x14ac:dyDescent="0.2">
      <c r="H1996" s="180"/>
      <c r="I1996" s="180"/>
      <c r="J1996" s="205"/>
      <c r="K1996" s="205"/>
      <c r="L1996" s="181"/>
      <c r="M1996" s="180"/>
      <c r="N1996" s="180"/>
      <c r="O1996" s="180"/>
    </row>
    <row r="1997" spans="8:15" s="179" customFormat="1" x14ac:dyDescent="0.2">
      <c r="H1997" s="180"/>
      <c r="I1997" s="180"/>
      <c r="J1997" s="205"/>
      <c r="K1997" s="205"/>
      <c r="L1997" s="181"/>
      <c r="M1997" s="180"/>
      <c r="N1997" s="180"/>
      <c r="O1997" s="180"/>
    </row>
    <row r="1998" spans="8:15" s="179" customFormat="1" x14ac:dyDescent="0.2">
      <c r="H1998" s="180"/>
      <c r="I1998" s="180"/>
      <c r="J1998" s="205"/>
      <c r="K1998" s="205"/>
      <c r="L1998" s="181"/>
      <c r="M1998" s="180"/>
      <c r="N1998" s="180"/>
      <c r="O1998" s="180"/>
    </row>
    <row r="1999" spans="8:15" s="179" customFormat="1" x14ac:dyDescent="0.2">
      <c r="H1999" s="180"/>
      <c r="I1999" s="180"/>
      <c r="J1999" s="205"/>
      <c r="K1999" s="205"/>
      <c r="L1999" s="181"/>
      <c r="M1999" s="180"/>
      <c r="N1999" s="180"/>
      <c r="O1999" s="180"/>
    </row>
    <row r="2000" spans="8:15" s="179" customFormat="1" x14ac:dyDescent="0.2">
      <c r="H2000" s="180"/>
      <c r="I2000" s="180"/>
      <c r="J2000" s="205"/>
      <c r="K2000" s="205"/>
      <c r="L2000" s="181"/>
      <c r="M2000" s="180"/>
      <c r="N2000" s="180"/>
      <c r="O2000" s="180"/>
    </row>
    <row r="2001" spans="8:15" s="179" customFormat="1" x14ac:dyDescent="0.2">
      <c r="H2001" s="180"/>
      <c r="I2001" s="180"/>
      <c r="J2001" s="205"/>
      <c r="K2001" s="205"/>
      <c r="L2001" s="181"/>
      <c r="M2001" s="180"/>
      <c r="N2001" s="180"/>
      <c r="O2001" s="180"/>
    </row>
    <row r="2002" spans="8:15" s="179" customFormat="1" x14ac:dyDescent="0.2">
      <c r="H2002" s="180"/>
      <c r="I2002" s="180"/>
      <c r="J2002" s="205"/>
      <c r="K2002" s="205"/>
      <c r="L2002" s="181"/>
      <c r="M2002" s="180"/>
      <c r="N2002" s="180"/>
      <c r="O2002" s="180"/>
    </row>
    <row r="2003" spans="8:15" s="179" customFormat="1" x14ac:dyDescent="0.2">
      <c r="H2003" s="180"/>
      <c r="I2003" s="180"/>
      <c r="J2003" s="205"/>
      <c r="K2003" s="205"/>
      <c r="L2003" s="181"/>
      <c r="M2003" s="180"/>
      <c r="N2003" s="180"/>
      <c r="O2003" s="180"/>
    </row>
    <row r="2004" spans="8:15" s="179" customFormat="1" x14ac:dyDescent="0.2">
      <c r="H2004" s="180"/>
      <c r="I2004" s="180"/>
      <c r="J2004" s="205"/>
      <c r="K2004" s="205"/>
      <c r="L2004" s="181"/>
      <c r="M2004" s="180"/>
      <c r="N2004" s="180"/>
      <c r="O2004" s="180"/>
    </row>
    <row r="2005" spans="8:15" s="179" customFormat="1" x14ac:dyDescent="0.2">
      <c r="H2005" s="180"/>
      <c r="I2005" s="180"/>
      <c r="J2005" s="205"/>
      <c r="K2005" s="205"/>
      <c r="L2005" s="181"/>
      <c r="M2005" s="180"/>
      <c r="N2005" s="180"/>
      <c r="O2005" s="180"/>
    </row>
    <row r="2006" spans="8:15" s="179" customFormat="1" x14ac:dyDescent="0.2">
      <c r="H2006" s="180"/>
      <c r="I2006" s="180"/>
      <c r="J2006" s="205"/>
      <c r="K2006" s="205"/>
      <c r="L2006" s="181"/>
      <c r="M2006" s="180"/>
      <c r="N2006" s="180"/>
      <c r="O2006" s="180"/>
    </row>
    <row r="2007" spans="8:15" s="179" customFormat="1" x14ac:dyDescent="0.2">
      <c r="H2007" s="180"/>
      <c r="I2007" s="180"/>
      <c r="J2007" s="205"/>
      <c r="K2007" s="205"/>
      <c r="L2007" s="181"/>
      <c r="M2007" s="180"/>
      <c r="N2007" s="180"/>
      <c r="O2007" s="180"/>
    </row>
    <row r="2008" spans="8:15" s="179" customFormat="1" x14ac:dyDescent="0.2">
      <c r="H2008" s="180"/>
      <c r="I2008" s="180"/>
      <c r="J2008" s="205"/>
      <c r="K2008" s="205"/>
      <c r="L2008" s="181"/>
      <c r="M2008" s="180"/>
      <c r="N2008" s="180"/>
      <c r="O2008" s="180"/>
    </row>
    <row r="2009" spans="8:15" s="179" customFormat="1" x14ac:dyDescent="0.2">
      <c r="H2009" s="180"/>
      <c r="I2009" s="180"/>
      <c r="J2009" s="205"/>
      <c r="K2009" s="205"/>
      <c r="L2009" s="181"/>
      <c r="M2009" s="180"/>
      <c r="N2009" s="180"/>
      <c r="O2009" s="180"/>
    </row>
    <row r="2010" spans="8:15" s="179" customFormat="1" x14ac:dyDescent="0.2">
      <c r="H2010" s="180"/>
      <c r="I2010" s="180"/>
      <c r="J2010" s="205"/>
      <c r="K2010" s="205"/>
      <c r="L2010" s="181"/>
      <c r="M2010" s="180"/>
      <c r="N2010" s="180"/>
      <c r="O2010" s="180"/>
    </row>
    <row r="2011" spans="8:15" s="179" customFormat="1" x14ac:dyDescent="0.2">
      <c r="H2011" s="180"/>
      <c r="I2011" s="180"/>
      <c r="J2011" s="205"/>
      <c r="K2011" s="205"/>
      <c r="L2011" s="181"/>
      <c r="M2011" s="180"/>
      <c r="N2011" s="180"/>
      <c r="O2011" s="180"/>
    </row>
    <row r="2012" spans="8:15" s="179" customFormat="1" x14ac:dyDescent="0.2">
      <c r="H2012" s="180"/>
      <c r="I2012" s="180"/>
      <c r="J2012" s="205"/>
      <c r="K2012" s="205"/>
      <c r="L2012" s="181"/>
      <c r="M2012" s="180"/>
      <c r="N2012" s="180"/>
      <c r="O2012" s="180"/>
    </row>
    <row r="2013" spans="8:15" s="179" customFormat="1" x14ac:dyDescent="0.2">
      <c r="H2013" s="180"/>
      <c r="I2013" s="180"/>
      <c r="J2013" s="205"/>
      <c r="K2013" s="205"/>
      <c r="L2013" s="181"/>
      <c r="M2013" s="180"/>
      <c r="N2013" s="180"/>
      <c r="O2013" s="180"/>
    </row>
    <row r="2014" spans="8:15" s="179" customFormat="1" x14ac:dyDescent="0.2">
      <c r="H2014" s="180"/>
      <c r="I2014" s="180"/>
      <c r="J2014" s="205"/>
      <c r="K2014" s="205"/>
      <c r="L2014" s="181"/>
      <c r="M2014" s="180"/>
      <c r="N2014" s="180"/>
      <c r="O2014" s="180"/>
    </row>
    <row r="2015" spans="8:15" s="179" customFormat="1" x14ac:dyDescent="0.2">
      <c r="H2015" s="180"/>
      <c r="I2015" s="180"/>
      <c r="J2015" s="205"/>
      <c r="K2015" s="205"/>
      <c r="L2015" s="181"/>
      <c r="M2015" s="180"/>
      <c r="N2015" s="180"/>
      <c r="O2015" s="180"/>
    </row>
    <row r="2016" spans="8:15" s="179" customFormat="1" x14ac:dyDescent="0.2">
      <c r="H2016" s="180"/>
      <c r="I2016" s="180"/>
      <c r="J2016" s="205"/>
      <c r="K2016" s="205"/>
      <c r="L2016" s="181"/>
      <c r="M2016" s="180"/>
      <c r="N2016" s="180"/>
      <c r="O2016" s="180"/>
    </row>
    <row r="2017" spans="8:15" s="179" customFormat="1" x14ac:dyDescent="0.2">
      <c r="H2017" s="180"/>
      <c r="I2017" s="180"/>
      <c r="J2017" s="205"/>
      <c r="K2017" s="205"/>
      <c r="L2017" s="181"/>
      <c r="M2017" s="180"/>
      <c r="N2017" s="180"/>
      <c r="O2017" s="180"/>
    </row>
    <row r="2018" spans="8:15" s="179" customFormat="1" x14ac:dyDescent="0.2">
      <c r="H2018" s="180"/>
      <c r="I2018" s="180"/>
      <c r="J2018" s="205"/>
      <c r="K2018" s="205"/>
      <c r="L2018" s="181"/>
      <c r="M2018" s="180"/>
      <c r="N2018" s="180"/>
      <c r="O2018" s="180"/>
    </row>
    <row r="2019" spans="8:15" s="179" customFormat="1" x14ac:dyDescent="0.2">
      <c r="H2019" s="180"/>
      <c r="I2019" s="180"/>
      <c r="J2019" s="205"/>
      <c r="K2019" s="205"/>
      <c r="L2019" s="181"/>
      <c r="M2019" s="180"/>
      <c r="N2019" s="180"/>
      <c r="O2019" s="180"/>
    </row>
    <row r="2020" spans="8:15" s="179" customFormat="1" x14ac:dyDescent="0.2">
      <c r="H2020" s="180"/>
      <c r="I2020" s="180"/>
      <c r="J2020" s="205"/>
      <c r="K2020" s="205"/>
      <c r="L2020" s="181"/>
      <c r="M2020" s="180"/>
      <c r="N2020" s="180"/>
      <c r="O2020" s="180"/>
    </row>
    <row r="2021" spans="8:15" s="179" customFormat="1" x14ac:dyDescent="0.2">
      <c r="H2021" s="180"/>
      <c r="I2021" s="180"/>
      <c r="J2021" s="205"/>
      <c r="K2021" s="205"/>
      <c r="L2021" s="181"/>
      <c r="M2021" s="180"/>
      <c r="N2021" s="180"/>
      <c r="O2021" s="180"/>
    </row>
    <row r="2022" spans="8:15" s="179" customFormat="1" x14ac:dyDescent="0.2">
      <c r="H2022" s="180"/>
      <c r="I2022" s="180"/>
      <c r="J2022" s="205"/>
      <c r="K2022" s="205"/>
      <c r="L2022" s="181"/>
      <c r="M2022" s="180"/>
      <c r="N2022" s="180"/>
      <c r="O2022" s="180"/>
    </row>
    <row r="2023" spans="8:15" s="179" customFormat="1" x14ac:dyDescent="0.2">
      <c r="H2023" s="180"/>
      <c r="I2023" s="180"/>
      <c r="J2023" s="205"/>
      <c r="K2023" s="205"/>
      <c r="L2023" s="181"/>
      <c r="M2023" s="180"/>
      <c r="N2023" s="180"/>
      <c r="O2023" s="180"/>
    </row>
    <row r="2024" spans="8:15" s="179" customFormat="1" x14ac:dyDescent="0.2">
      <c r="H2024" s="180"/>
      <c r="I2024" s="180"/>
      <c r="J2024" s="205"/>
      <c r="K2024" s="205"/>
      <c r="L2024" s="181"/>
      <c r="M2024" s="180"/>
      <c r="N2024" s="180"/>
      <c r="O2024" s="180"/>
    </row>
    <row r="2025" spans="8:15" s="179" customFormat="1" x14ac:dyDescent="0.2">
      <c r="H2025" s="180"/>
      <c r="I2025" s="180"/>
      <c r="J2025" s="205"/>
      <c r="K2025" s="205"/>
      <c r="L2025" s="181"/>
      <c r="M2025" s="180"/>
      <c r="N2025" s="180"/>
      <c r="O2025" s="180"/>
    </row>
    <row r="2026" spans="8:15" s="179" customFormat="1" x14ac:dyDescent="0.2">
      <c r="H2026" s="180"/>
      <c r="I2026" s="180"/>
      <c r="J2026" s="205"/>
      <c r="K2026" s="205"/>
      <c r="L2026" s="181"/>
      <c r="M2026" s="180"/>
      <c r="N2026" s="180"/>
      <c r="O2026" s="180"/>
    </row>
    <row r="2027" spans="8:15" s="179" customFormat="1" x14ac:dyDescent="0.2">
      <c r="H2027" s="180"/>
      <c r="I2027" s="180"/>
      <c r="J2027" s="205"/>
      <c r="K2027" s="205"/>
      <c r="L2027" s="181"/>
      <c r="M2027" s="180"/>
      <c r="N2027" s="180"/>
      <c r="O2027" s="180"/>
    </row>
    <row r="2028" spans="8:15" s="179" customFormat="1" x14ac:dyDescent="0.2">
      <c r="H2028" s="180"/>
      <c r="I2028" s="180"/>
      <c r="J2028" s="205"/>
      <c r="K2028" s="205"/>
      <c r="L2028" s="181"/>
      <c r="M2028" s="180"/>
      <c r="N2028" s="180"/>
      <c r="O2028" s="180"/>
    </row>
    <row r="2029" spans="8:15" s="179" customFormat="1" x14ac:dyDescent="0.2">
      <c r="H2029" s="180"/>
      <c r="I2029" s="180"/>
      <c r="J2029" s="205"/>
      <c r="K2029" s="205"/>
      <c r="L2029" s="181"/>
      <c r="M2029" s="180"/>
      <c r="N2029" s="180"/>
      <c r="O2029" s="180"/>
    </row>
    <row r="2030" spans="8:15" s="179" customFormat="1" x14ac:dyDescent="0.2">
      <c r="H2030" s="180"/>
      <c r="I2030" s="180"/>
      <c r="J2030" s="205"/>
      <c r="K2030" s="205"/>
      <c r="L2030" s="181"/>
      <c r="M2030" s="180"/>
      <c r="N2030" s="180"/>
      <c r="O2030" s="180"/>
    </row>
    <row r="2031" spans="8:15" s="179" customFormat="1" x14ac:dyDescent="0.2">
      <c r="H2031" s="180"/>
      <c r="I2031" s="180"/>
      <c r="J2031" s="205"/>
      <c r="K2031" s="205"/>
      <c r="L2031" s="181"/>
      <c r="M2031" s="180"/>
      <c r="N2031" s="180"/>
      <c r="O2031" s="180"/>
    </row>
    <row r="2032" spans="8:15" s="179" customFormat="1" x14ac:dyDescent="0.2">
      <c r="H2032" s="180"/>
      <c r="I2032" s="180"/>
      <c r="J2032" s="205"/>
      <c r="K2032" s="205"/>
      <c r="L2032" s="181"/>
      <c r="M2032" s="180"/>
      <c r="N2032" s="180"/>
      <c r="O2032" s="180"/>
    </row>
    <row r="2033" spans="8:15" s="179" customFormat="1" x14ac:dyDescent="0.2">
      <c r="H2033" s="180"/>
      <c r="I2033" s="180"/>
      <c r="J2033" s="205"/>
      <c r="K2033" s="205"/>
      <c r="L2033" s="181"/>
      <c r="M2033" s="180"/>
      <c r="N2033" s="180"/>
      <c r="O2033" s="180"/>
    </row>
    <row r="2034" spans="8:15" s="179" customFormat="1" x14ac:dyDescent="0.2">
      <c r="H2034" s="180"/>
      <c r="I2034" s="180"/>
      <c r="J2034" s="205"/>
      <c r="K2034" s="205"/>
      <c r="L2034" s="181"/>
      <c r="M2034" s="180"/>
      <c r="N2034" s="180"/>
      <c r="O2034" s="180"/>
    </row>
    <row r="2035" spans="8:15" s="179" customFormat="1" x14ac:dyDescent="0.2">
      <c r="H2035" s="180"/>
      <c r="I2035" s="180"/>
      <c r="J2035" s="205"/>
      <c r="K2035" s="205"/>
      <c r="L2035" s="181"/>
      <c r="M2035" s="180"/>
      <c r="N2035" s="180"/>
      <c r="O2035" s="180"/>
    </row>
    <row r="2036" spans="8:15" s="179" customFormat="1" x14ac:dyDescent="0.2">
      <c r="H2036" s="180"/>
      <c r="I2036" s="180"/>
      <c r="J2036" s="205"/>
      <c r="K2036" s="205"/>
      <c r="L2036" s="181"/>
      <c r="M2036" s="180"/>
      <c r="N2036" s="180"/>
      <c r="O2036" s="180"/>
    </row>
    <row r="2037" spans="8:15" s="179" customFormat="1" x14ac:dyDescent="0.2">
      <c r="H2037" s="180"/>
      <c r="I2037" s="180"/>
      <c r="J2037" s="205"/>
      <c r="K2037" s="205"/>
      <c r="L2037" s="181"/>
      <c r="M2037" s="180"/>
      <c r="N2037" s="180"/>
      <c r="O2037" s="180"/>
    </row>
    <row r="2038" spans="8:15" s="179" customFormat="1" x14ac:dyDescent="0.2">
      <c r="H2038" s="180"/>
      <c r="I2038" s="180"/>
      <c r="J2038" s="205"/>
      <c r="K2038" s="205"/>
      <c r="L2038" s="181"/>
      <c r="M2038" s="180"/>
      <c r="N2038" s="180"/>
      <c r="O2038" s="180"/>
    </row>
    <row r="2039" spans="8:15" s="179" customFormat="1" x14ac:dyDescent="0.2">
      <c r="H2039" s="180"/>
      <c r="I2039" s="180"/>
      <c r="J2039" s="205"/>
      <c r="K2039" s="205"/>
      <c r="L2039" s="181"/>
      <c r="M2039" s="180"/>
      <c r="N2039" s="180"/>
      <c r="O2039" s="180"/>
    </row>
    <row r="2040" spans="8:15" s="179" customFormat="1" x14ac:dyDescent="0.2">
      <c r="H2040" s="180"/>
      <c r="I2040" s="180"/>
      <c r="J2040" s="205"/>
      <c r="K2040" s="205"/>
      <c r="L2040" s="181"/>
      <c r="M2040" s="180"/>
      <c r="N2040" s="180"/>
      <c r="O2040" s="180"/>
    </row>
    <row r="2041" spans="8:15" s="179" customFormat="1" x14ac:dyDescent="0.2">
      <c r="H2041" s="180"/>
      <c r="I2041" s="180"/>
      <c r="J2041" s="205"/>
      <c r="K2041" s="205"/>
      <c r="L2041" s="181"/>
      <c r="M2041" s="180"/>
      <c r="N2041" s="180"/>
      <c r="O2041" s="180"/>
    </row>
    <row r="2042" spans="8:15" s="179" customFormat="1" x14ac:dyDescent="0.2">
      <c r="H2042" s="180"/>
      <c r="I2042" s="180"/>
      <c r="J2042" s="205"/>
      <c r="K2042" s="205"/>
      <c r="L2042" s="181"/>
      <c r="M2042" s="180"/>
      <c r="N2042" s="180"/>
      <c r="O2042" s="180"/>
    </row>
    <row r="2043" spans="8:15" s="179" customFormat="1" x14ac:dyDescent="0.2">
      <c r="H2043" s="180"/>
      <c r="I2043" s="180"/>
      <c r="J2043" s="205"/>
      <c r="K2043" s="205"/>
      <c r="L2043" s="181"/>
      <c r="M2043" s="180"/>
      <c r="N2043" s="180"/>
      <c r="O2043" s="180"/>
    </row>
    <row r="2044" spans="8:15" s="179" customFormat="1" x14ac:dyDescent="0.2">
      <c r="H2044" s="180"/>
      <c r="I2044" s="180"/>
      <c r="J2044" s="205"/>
      <c r="K2044" s="205"/>
      <c r="L2044" s="181"/>
      <c r="M2044" s="180"/>
      <c r="N2044" s="180"/>
      <c r="O2044" s="180"/>
    </row>
    <row r="2045" spans="8:15" s="179" customFormat="1" x14ac:dyDescent="0.2">
      <c r="H2045" s="180"/>
      <c r="I2045" s="180"/>
      <c r="J2045" s="205"/>
      <c r="K2045" s="205"/>
      <c r="L2045" s="181"/>
      <c r="M2045" s="180"/>
      <c r="N2045" s="180"/>
      <c r="O2045" s="180"/>
    </row>
    <row r="2046" spans="8:15" s="179" customFormat="1" x14ac:dyDescent="0.2">
      <c r="H2046" s="180"/>
      <c r="I2046" s="180"/>
      <c r="J2046" s="205"/>
      <c r="K2046" s="205"/>
      <c r="L2046" s="181"/>
      <c r="M2046" s="180"/>
      <c r="N2046" s="180"/>
      <c r="O2046" s="180"/>
    </row>
    <row r="2047" spans="8:15" s="179" customFormat="1" x14ac:dyDescent="0.2">
      <c r="H2047" s="180"/>
      <c r="I2047" s="180"/>
      <c r="J2047" s="205"/>
      <c r="K2047" s="205"/>
      <c r="L2047" s="181"/>
      <c r="M2047" s="180"/>
      <c r="N2047" s="180"/>
      <c r="O2047" s="180"/>
    </row>
    <row r="2048" spans="8:15" s="179" customFormat="1" x14ac:dyDescent="0.2">
      <c r="H2048" s="180"/>
      <c r="I2048" s="180"/>
      <c r="J2048" s="205"/>
      <c r="K2048" s="205"/>
      <c r="L2048" s="181"/>
      <c r="M2048" s="180"/>
      <c r="N2048" s="180"/>
      <c r="O2048" s="180"/>
    </row>
    <row r="2049" spans="8:15" s="179" customFormat="1" x14ac:dyDescent="0.2">
      <c r="H2049" s="180"/>
      <c r="I2049" s="180"/>
      <c r="J2049" s="205"/>
      <c r="K2049" s="205"/>
      <c r="L2049" s="181"/>
      <c r="M2049" s="180"/>
      <c r="N2049" s="180"/>
      <c r="O2049" s="180"/>
    </row>
    <row r="2050" spans="8:15" s="179" customFormat="1" x14ac:dyDescent="0.2">
      <c r="H2050" s="180"/>
      <c r="I2050" s="180"/>
      <c r="J2050" s="205"/>
      <c r="K2050" s="205"/>
      <c r="L2050" s="181"/>
      <c r="M2050" s="180"/>
      <c r="N2050" s="180"/>
      <c r="O2050" s="180"/>
    </row>
    <row r="2051" spans="8:15" s="179" customFormat="1" x14ac:dyDescent="0.2">
      <c r="H2051" s="180"/>
      <c r="I2051" s="180"/>
      <c r="J2051" s="205"/>
      <c r="K2051" s="205"/>
      <c r="L2051" s="181"/>
      <c r="M2051" s="180"/>
      <c r="N2051" s="180"/>
      <c r="O2051" s="180"/>
    </row>
    <row r="2052" spans="8:15" s="179" customFormat="1" x14ac:dyDescent="0.2">
      <c r="H2052" s="180"/>
      <c r="I2052" s="180"/>
      <c r="J2052" s="205"/>
      <c r="K2052" s="205"/>
      <c r="L2052" s="181"/>
      <c r="M2052" s="180"/>
      <c r="N2052" s="180"/>
      <c r="O2052" s="180"/>
    </row>
    <row r="2053" spans="8:15" s="179" customFormat="1" x14ac:dyDescent="0.2">
      <c r="H2053" s="180"/>
      <c r="I2053" s="180"/>
      <c r="J2053" s="205"/>
      <c r="K2053" s="205"/>
      <c r="L2053" s="181"/>
      <c r="M2053" s="180"/>
      <c r="N2053" s="180"/>
      <c r="O2053" s="180"/>
    </row>
    <row r="2054" spans="8:15" s="179" customFormat="1" x14ac:dyDescent="0.2">
      <c r="H2054" s="180"/>
      <c r="I2054" s="180"/>
      <c r="J2054" s="205"/>
      <c r="K2054" s="205"/>
      <c r="L2054" s="181"/>
      <c r="M2054" s="180"/>
      <c r="N2054" s="180"/>
      <c r="O2054" s="180"/>
    </row>
    <row r="2055" spans="8:15" s="179" customFormat="1" x14ac:dyDescent="0.2">
      <c r="H2055" s="180"/>
      <c r="I2055" s="180"/>
      <c r="J2055" s="205"/>
      <c r="K2055" s="205"/>
      <c r="L2055" s="181"/>
      <c r="M2055" s="180"/>
      <c r="N2055" s="180"/>
      <c r="O2055" s="180"/>
    </row>
    <row r="2056" spans="8:15" s="179" customFormat="1" x14ac:dyDescent="0.2">
      <c r="H2056" s="180"/>
      <c r="I2056" s="180"/>
      <c r="J2056" s="205"/>
      <c r="K2056" s="205"/>
      <c r="L2056" s="181"/>
      <c r="M2056" s="180"/>
      <c r="N2056" s="180"/>
      <c r="O2056" s="180"/>
    </row>
    <row r="2057" spans="8:15" s="179" customFormat="1" x14ac:dyDescent="0.2">
      <c r="H2057" s="180"/>
      <c r="I2057" s="180"/>
      <c r="J2057" s="205"/>
      <c r="K2057" s="205"/>
      <c r="L2057" s="181"/>
      <c r="M2057" s="180"/>
      <c r="N2057" s="180"/>
      <c r="O2057" s="180"/>
    </row>
    <row r="2058" spans="8:15" s="179" customFormat="1" x14ac:dyDescent="0.2">
      <c r="H2058" s="180"/>
      <c r="I2058" s="180"/>
      <c r="J2058" s="205"/>
      <c r="K2058" s="205"/>
      <c r="L2058" s="181"/>
      <c r="M2058" s="180"/>
      <c r="N2058" s="180"/>
      <c r="O2058" s="180"/>
    </row>
    <row r="2059" spans="8:15" s="179" customFormat="1" x14ac:dyDescent="0.2">
      <c r="H2059" s="180"/>
      <c r="I2059" s="180"/>
      <c r="J2059" s="205"/>
      <c r="K2059" s="205"/>
      <c r="L2059" s="181"/>
      <c r="M2059" s="180"/>
      <c r="N2059" s="180"/>
      <c r="O2059" s="180"/>
    </row>
    <row r="2060" spans="8:15" s="179" customFormat="1" x14ac:dyDescent="0.2">
      <c r="H2060" s="180"/>
      <c r="I2060" s="180"/>
      <c r="J2060" s="205"/>
      <c r="K2060" s="205"/>
      <c r="L2060" s="181"/>
      <c r="M2060" s="180"/>
      <c r="N2060" s="180"/>
      <c r="O2060" s="180"/>
    </row>
    <row r="2061" spans="8:15" s="179" customFormat="1" x14ac:dyDescent="0.2">
      <c r="H2061" s="180"/>
      <c r="I2061" s="180"/>
      <c r="J2061" s="205"/>
      <c r="K2061" s="205"/>
      <c r="L2061" s="181"/>
      <c r="M2061" s="180"/>
      <c r="N2061" s="180"/>
      <c r="O2061" s="180"/>
    </row>
    <row r="2062" spans="8:15" s="179" customFormat="1" x14ac:dyDescent="0.2">
      <c r="H2062" s="180"/>
      <c r="I2062" s="180"/>
      <c r="J2062" s="205"/>
      <c r="K2062" s="205"/>
      <c r="L2062" s="181"/>
      <c r="M2062" s="180"/>
      <c r="N2062" s="180"/>
      <c r="O2062" s="180"/>
    </row>
    <row r="2063" spans="8:15" s="179" customFormat="1" x14ac:dyDescent="0.2">
      <c r="H2063" s="180"/>
      <c r="I2063" s="180"/>
      <c r="J2063" s="205"/>
      <c r="K2063" s="205"/>
      <c r="L2063" s="181"/>
      <c r="M2063" s="180"/>
      <c r="N2063" s="180"/>
      <c r="O2063" s="180"/>
    </row>
    <row r="2064" spans="8:15" s="179" customFormat="1" x14ac:dyDescent="0.2">
      <c r="H2064" s="180"/>
      <c r="I2064" s="180"/>
      <c r="J2064" s="205"/>
      <c r="K2064" s="205"/>
      <c r="L2064" s="181"/>
      <c r="M2064" s="180"/>
      <c r="N2064" s="180"/>
      <c r="O2064" s="180"/>
    </row>
    <row r="2065" spans="8:15" s="179" customFormat="1" x14ac:dyDescent="0.2">
      <c r="H2065" s="180"/>
      <c r="I2065" s="180"/>
      <c r="J2065" s="205"/>
      <c r="K2065" s="205"/>
      <c r="L2065" s="181"/>
      <c r="M2065" s="180"/>
      <c r="N2065" s="180"/>
      <c r="O2065" s="180"/>
    </row>
    <row r="2066" spans="8:15" s="179" customFormat="1" x14ac:dyDescent="0.2">
      <c r="H2066" s="180"/>
      <c r="I2066" s="180"/>
      <c r="J2066" s="205"/>
      <c r="K2066" s="205"/>
      <c r="L2066" s="181"/>
      <c r="M2066" s="180"/>
      <c r="N2066" s="180"/>
      <c r="O2066" s="180"/>
    </row>
    <row r="2067" spans="8:15" s="179" customFormat="1" x14ac:dyDescent="0.2">
      <c r="H2067" s="180"/>
      <c r="I2067" s="180"/>
      <c r="J2067" s="205"/>
      <c r="K2067" s="205"/>
      <c r="L2067" s="181"/>
      <c r="M2067" s="180"/>
      <c r="N2067" s="180"/>
      <c r="O2067" s="180"/>
    </row>
    <row r="2068" spans="8:15" s="179" customFormat="1" x14ac:dyDescent="0.2">
      <c r="H2068" s="180"/>
      <c r="I2068" s="180"/>
      <c r="J2068" s="205"/>
      <c r="K2068" s="205"/>
      <c r="L2068" s="181"/>
      <c r="M2068" s="180"/>
      <c r="N2068" s="180"/>
      <c r="O2068" s="180"/>
    </row>
    <row r="2069" spans="8:15" s="179" customFormat="1" x14ac:dyDescent="0.2">
      <c r="H2069" s="180"/>
      <c r="I2069" s="180"/>
      <c r="J2069" s="205"/>
      <c r="K2069" s="205"/>
      <c r="L2069" s="181"/>
      <c r="M2069" s="180"/>
      <c r="N2069" s="180"/>
      <c r="O2069" s="180"/>
    </row>
    <row r="2070" spans="8:15" s="179" customFormat="1" x14ac:dyDescent="0.2">
      <c r="H2070" s="180"/>
      <c r="I2070" s="180"/>
      <c r="J2070" s="205"/>
      <c r="K2070" s="205"/>
      <c r="L2070" s="181"/>
      <c r="M2070" s="180"/>
      <c r="N2070" s="180"/>
      <c r="O2070" s="180"/>
    </row>
    <row r="2071" spans="8:15" s="179" customFormat="1" x14ac:dyDescent="0.2">
      <c r="H2071" s="180"/>
      <c r="I2071" s="180"/>
      <c r="J2071" s="205"/>
      <c r="K2071" s="205"/>
      <c r="L2071" s="181"/>
      <c r="M2071" s="180"/>
      <c r="N2071" s="180"/>
      <c r="O2071" s="180"/>
    </row>
    <row r="2072" spans="8:15" s="179" customFormat="1" x14ac:dyDescent="0.2">
      <c r="H2072" s="180"/>
      <c r="I2072" s="180"/>
      <c r="J2072" s="205"/>
      <c r="K2072" s="205"/>
      <c r="L2072" s="181"/>
      <c r="M2072" s="180"/>
      <c r="N2072" s="180"/>
      <c r="O2072" s="180"/>
    </row>
    <row r="2073" spans="8:15" s="179" customFormat="1" x14ac:dyDescent="0.2">
      <c r="H2073" s="180"/>
      <c r="I2073" s="180"/>
      <c r="J2073" s="205"/>
      <c r="K2073" s="205"/>
      <c r="L2073" s="181"/>
      <c r="M2073" s="180"/>
      <c r="N2073" s="180"/>
      <c r="O2073" s="180"/>
    </row>
    <row r="2074" spans="8:15" s="179" customFormat="1" x14ac:dyDescent="0.2">
      <c r="H2074" s="180"/>
      <c r="I2074" s="180"/>
      <c r="J2074" s="205"/>
      <c r="K2074" s="205"/>
      <c r="L2074" s="181"/>
      <c r="M2074" s="180"/>
      <c r="N2074" s="180"/>
      <c r="O2074" s="180"/>
    </row>
    <row r="2075" spans="8:15" s="179" customFormat="1" x14ac:dyDescent="0.2">
      <c r="H2075" s="180"/>
      <c r="I2075" s="180"/>
      <c r="J2075" s="205"/>
      <c r="K2075" s="205"/>
      <c r="L2075" s="181"/>
      <c r="M2075" s="180"/>
      <c r="N2075" s="180"/>
      <c r="O2075" s="180"/>
    </row>
    <row r="2076" spans="8:15" s="179" customFormat="1" x14ac:dyDescent="0.2">
      <c r="H2076" s="180"/>
      <c r="I2076" s="180"/>
      <c r="J2076" s="205"/>
      <c r="K2076" s="205"/>
      <c r="L2076" s="181"/>
      <c r="M2076" s="180"/>
      <c r="N2076" s="180"/>
      <c r="O2076" s="180"/>
    </row>
    <row r="2077" spans="8:15" s="179" customFormat="1" x14ac:dyDescent="0.2">
      <c r="H2077" s="180"/>
      <c r="I2077" s="180"/>
      <c r="J2077" s="205"/>
      <c r="K2077" s="205"/>
      <c r="L2077" s="181"/>
      <c r="M2077" s="180"/>
      <c r="N2077" s="180"/>
      <c r="O2077" s="180"/>
    </row>
    <row r="2078" spans="8:15" s="179" customFormat="1" x14ac:dyDescent="0.2">
      <c r="H2078" s="180"/>
      <c r="I2078" s="180"/>
      <c r="J2078" s="205"/>
      <c r="K2078" s="205"/>
      <c r="L2078" s="181"/>
      <c r="M2078" s="180"/>
      <c r="N2078" s="180"/>
      <c r="O2078" s="180"/>
    </row>
    <row r="2079" spans="8:15" s="179" customFormat="1" x14ac:dyDescent="0.2">
      <c r="H2079" s="180"/>
      <c r="I2079" s="180"/>
      <c r="J2079" s="205"/>
      <c r="K2079" s="205"/>
      <c r="L2079" s="181"/>
      <c r="M2079" s="180"/>
      <c r="N2079" s="180"/>
      <c r="O2079" s="180"/>
    </row>
    <row r="2080" spans="8:15" s="179" customFormat="1" x14ac:dyDescent="0.2">
      <c r="H2080" s="180"/>
      <c r="I2080" s="180"/>
      <c r="J2080" s="205"/>
      <c r="K2080" s="205"/>
      <c r="L2080" s="181"/>
      <c r="M2080" s="180"/>
      <c r="N2080" s="180"/>
      <c r="O2080" s="180"/>
    </row>
    <row r="2081" spans="8:15" s="179" customFormat="1" x14ac:dyDescent="0.2">
      <c r="H2081" s="180"/>
      <c r="I2081" s="180"/>
      <c r="J2081" s="205"/>
      <c r="K2081" s="205"/>
      <c r="L2081" s="181"/>
      <c r="M2081" s="180"/>
      <c r="N2081" s="180"/>
      <c r="O2081" s="180"/>
    </row>
    <row r="2082" spans="8:15" s="179" customFormat="1" x14ac:dyDescent="0.2">
      <c r="H2082" s="180"/>
      <c r="I2082" s="180"/>
      <c r="J2082" s="205"/>
      <c r="K2082" s="205"/>
      <c r="L2082" s="181"/>
      <c r="M2082" s="180"/>
      <c r="N2082" s="180"/>
      <c r="O2082" s="180"/>
    </row>
    <row r="2083" spans="8:15" s="179" customFormat="1" x14ac:dyDescent="0.2">
      <c r="H2083" s="180"/>
      <c r="I2083" s="180"/>
      <c r="J2083" s="205"/>
      <c r="K2083" s="205"/>
      <c r="L2083" s="181"/>
      <c r="M2083" s="180"/>
      <c r="N2083" s="180"/>
      <c r="O2083" s="180"/>
    </row>
    <row r="2084" spans="8:15" s="179" customFormat="1" x14ac:dyDescent="0.2">
      <c r="H2084" s="180"/>
      <c r="I2084" s="180"/>
      <c r="J2084" s="205"/>
      <c r="K2084" s="205"/>
      <c r="L2084" s="181"/>
      <c r="M2084" s="180"/>
      <c r="N2084" s="180"/>
      <c r="O2084" s="180"/>
    </row>
    <row r="2085" spans="8:15" s="179" customFormat="1" x14ac:dyDescent="0.2">
      <c r="H2085" s="180"/>
      <c r="I2085" s="180"/>
      <c r="J2085" s="205"/>
      <c r="K2085" s="205"/>
      <c r="L2085" s="181"/>
      <c r="M2085" s="180"/>
      <c r="N2085" s="180"/>
      <c r="O2085" s="180"/>
    </row>
    <row r="2086" spans="8:15" s="179" customFormat="1" x14ac:dyDescent="0.2">
      <c r="H2086" s="180"/>
      <c r="I2086" s="180"/>
      <c r="J2086" s="205"/>
      <c r="K2086" s="205"/>
      <c r="L2086" s="181"/>
      <c r="M2086" s="180"/>
      <c r="N2086" s="180"/>
      <c r="O2086" s="180"/>
    </row>
    <row r="2087" spans="8:15" s="179" customFormat="1" x14ac:dyDescent="0.2">
      <c r="H2087" s="180"/>
      <c r="I2087" s="180"/>
      <c r="J2087" s="205"/>
      <c r="K2087" s="205"/>
      <c r="L2087" s="181"/>
      <c r="M2087" s="180"/>
      <c r="N2087" s="180"/>
      <c r="O2087" s="180"/>
    </row>
    <row r="2088" spans="8:15" s="179" customFormat="1" x14ac:dyDescent="0.2">
      <c r="H2088" s="180"/>
      <c r="I2088" s="180"/>
      <c r="J2088" s="205"/>
      <c r="K2088" s="205"/>
      <c r="L2088" s="181"/>
      <c r="M2088" s="180"/>
      <c r="N2088" s="180"/>
      <c r="O2088" s="180"/>
    </row>
    <row r="2089" spans="8:15" s="179" customFormat="1" x14ac:dyDescent="0.2">
      <c r="H2089" s="180"/>
      <c r="I2089" s="180"/>
      <c r="J2089" s="205"/>
      <c r="K2089" s="205"/>
      <c r="L2089" s="181"/>
      <c r="M2089" s="180"/>
      <c r="N2089" s="180"/>
      <c r="O2089" s="180"/>
    </row>
    <row r="2090" spans="8:15" s="179" customFormat="1" x14ac:dyDescent="0.2">
      <c r="H2090" s="180"/>
      <c r="I2090" s="180"/>
      <c r="J2090" s="205"/>
      <c r="K2090" s="205"/>
      <c r="L2090" s="181"/>
      <c r="M2090" s="180"/>
      <c r="N2090" s="180"/>
      <c r="O2090" s="180"/>
    </row>
    <row r="2091" spans="8:15" s="179" customFormat="1" x14ac:dyDescent="0.2">
      <c r="H2091" s="180"/>
      <c r="I2091" s="180"/>
      <c r="J2091" s="205"/>
      <c r="K2091" s="205"/>
      <c r="L2091" s="181"/>
      <c r="M2091" s="180"/>
      <c r="N2091" s="180"/>
      <c r="O2091" s="180"/>
    </row>
    <row r="2092" spans="8:15" s="179" customFormat="1" x14ac:dyDescent="0.2">
      <c r="H2092" s="180"/>
      <c r="I2092" s="180"/>
      <c r="J2092" s="205"/>
      <c r="K2092" s="205"/>
      <c r="L2092" s="181"/>
      <c r="M2092" s="180"/>
      <c r="N2092" s="180"/>
      <c r="O2092" s="180"/>
    </row>
    <row r="2093" spans="8:15" s="179" customFormat="1" x14ac:dyDescent="0.2">
      <c r="H2093" s="180"/>
      <c r="I2093" s="180"/>
      <c r="J2093" s="205"/>
      <c r="K2093" s="205"/>
      <c r="L2093" s="181"/>
      <c r="M2093" s="180"/>
      <c r="N2093" s="180"/>
      <c r="O2093" s="180"/>
    </row>
    <row r="2094" spans="8:15" s="179" customFormat="1" x14ac:dyDescent="0.2">
      <c r="H2094" s="180"/>
      <c r="I2094" s="180"/>
      <c r="J2094" s="205"/>
      <c r="K2094" s="205"/>
      <c r="L2094" s="181"/>
      <c r="M2094" s="180"/>
      <c r="N2094" s="180"/>
      <c r="O2094" s="180"/>
    </row>
    <row r="2095" spans="8:15" s="179" customFormat="1" x14ac:dyDescent="0.2">
      <c r="H2095" s="180"/>
      <c r="I2095" s="180"/>
      <c r="J2095" s="205"/>
      <c r="K2095" s="205"/>
      <c r="L2095" s="181"/>
      <c r="M2095" s="180"/>
      <c r="N2095" s="180"/>
      <c r="O2095" s="180"/>
    </row>
    <row r="2096" spans="8:15" s="179" customFormat="1" x14ac:dyDescent="0.2">
      <c r="H2096" s="180"/>
      <c r="I2096" s="180"/>
      <c r="J2096" s="205"/>
      <c r="K2096" s="205"/>
      <c r="L2096" s="181"/>
      <c r="M2096" s="180"/>
      <c r="N2096" s="180"/>
      <c r="O2096" s="180"/>
    </row>
    <row r="2097" spans="8:15" s="179" customFormat="1" x14ac:dyDescent="0.2">
      <c r="H2097" s="180"/>
      <c r="I2097" s="180"/>
      <c r="J2097" s="205"/>
      <c r="K2097" s="205"/>
      <c r="L2097" s="181"/>
      <c r="M2097" s="180"/>
      <c r="N2097" s="180"/>
      <c r="O2097" s="180"/>
    </row>
    <row r="2098" spans="8:15" s="179" customFormat="1" x14ac:dyDescent="0.2">
      <c r="H2098" s="180"/>
      <c r="I2098" s="180"/>
      <c r="J2098" s="205"/>
      <c r="K2098" s="205"/>
      <c r="L2098" s="181"/>
      <c r="M2098" s="180"/>
      <c r="N2098" s="180"/>
      <c r="O2098" s="180"/>
    </row>
    <row r="2099" spans="8:15" s="179" customFormat="1" x14ac:dyDescent="0.2">
      <c r="H2099" s="180"/>
      <c r="I2099" s="180"/>
      <c r="J2099" s="205"/>
      <c r="K2099" s="205"/>
      <c r="L2099" s="181"/>
      <c r="M2099" s="180"/>
      <c r="N2099" s="180"/>
      <c r="O2099" s="180"/>
    </row>
    <row r="2100" spans="8:15" s="179" customFormat="1" x14ac:dyDescent="0.2">
      <c r="H2100" s="180"/>
      <c r="I2100" s="180"/>
      <c r="J2100" s="205"/>
      <c r="K2100" s="205"/>
      <c r="L2100" s="181"/>
      <c r="M2100" s="180"/>
      <c r="N2100" s="180"/>
      <c r="O2100" s="180"/>
    </row>
    <row r="2101" spans="8:15" s="179" customFormat="1" x14ac:dyDescent="0.2">
      <c r="H2101" s="180"/>
      <c r="I2101" s="180"/>
      <c r="J2101" s="205"/>
      <c r="K2101" s="205"/>
      <c r="L2101" s="181"/>
      <c r="M2101" s="180"/>
      <c r="N2101" s="180"/>
      <c r="O2101" s="180"/>
    </row>
    <row r="2102" spans="8:15" s="179" customFormat="1" x14ac:dyDescent="0.2">
      <c r="H2102" s="180"/>
      <c r="I2102" s="180"/>
      <c r="J2102" s="205"/>
      <c r="K2102" s="205"/>
      <c r="L2102" s="181"/>
      <c r="M2102" s="180"/>
      <c r="N2102" s="180"/>
      <c r="O2102" s="180"/>
    </row>
    <row r="2103" spans="8:15" s="179" customFormat="1" x14ac:dyDescent="0.2">
      <c r="H2103" s="180"/>
      <c r="I2103" s="180"/>
      <c r="J2103" s="205"/>
      <c r="K2103" s="205"/>
      <c r="L2103" s="181"/>
      <c r="M2103" s="180"/>
      <c r="N2103" s="180"/>
      <c r="O2103" s="180"/>
    </row>
    <row r="2104" spans="8:15" s="179" customFormat="1" x14ac:dyDescent="0.2">
      <c r="H2104" s="180"/>
      <c r="I2104" s="180"/>
      <c r="J2104" s="205"/>
      <c r="K2104" s="205"/>
      <c r="L2104" s="181"/>
      <c r="M2104" s="180"/>
      <c r="N2104" s="180"/>
      <c r="O2104" s="180"/>
    </row>
    <row r="2105" spans="8:15" s="179" customFormat="1" x14ac:dyDescent="0.2">
      <c r="H2105" s="180"/>
      <c r="I2105" s="180"/>
      <c r="J2105" s="205"/>
      <c r="K2105" s="205"/>
      <c r="L2105" s="181"/>
      <c r="M2105" s="180"/>
      <c r="N2105" s="180"/>
      <c r="O2105" s="180"/>
    </row>
    <row r="2106" spans="8:15" s="179" customFormat="1" x14ac:dyDescent="0.2">
      <c r="H2106" s="180"/>
      <c r="I2106" s="180"/>
      <c r="J2106" s="205"/>
      <c r="K2106" s="205"/>
      <c r="L2106" s="181"/>
      <c r="M2106" s="180"/>
      <c r="N2106" s="180"/>
      <c r="O2106" s="180"/>
    </row>
    <row r="2107" spans="8:15" s="179" customFormat="1" x14ac:dyDescent="0.2">
      <c r="H2107" s="180"/>
      <c r="I2107" s="180"/>
      <c r="J2107" s="205"/>
      <c r="K2107" s="205"/>
      <c r="L2107" s="181"/>
      <c r="M2107" s="180"/>
      <c r="N2107" s="180"/>
      <c r="O2107" s="180"/>
    </row>
    <row r="2108" spans="8:15" s="179" customFormat="1" x14ac:dyDescent="0.2">
      <c r="H2108" s="180"/>
      <c r="I2108" s="180"/>
      <c r="J2108" s="205"/>
      <c r="K2108" s="205"/>
      <c r="L2108" s="181"/>
      <c r="M2108" s="180"/>
      <c r="N2108" s="180"/>
      <c r="O2108" s="180"/>
    </row>
    <row r="2109" spans="8:15" s="179" customFormat="1" x14ac:dyDescent="0.2">
      <c r="H2109" s="180"/>
      <c r="I2109" s="180"/>
      <c r="J2109" s="205"/>
      <c r="K2109" s="205"/>
      <c r="L2109" s="181"/>
      <c r="M2109" s="180"/>
      <c r="N2109" s="180"/>
      <c r="O2109" s="180"/>
    </row>
    <row r="2110" spans="8:15" s="179" customFormat="1" x14ac:dyDescent="0.2">
      <c r="H2110" s="180"/>
      <c r="I2110" s="180"/>
      <c r="J2110" s="205"/>
      <c r="K2110" s="205"/>
      <c r="L2110" s="181"/>
      <c r="M2110" s="180"/>
      <c r="N2110" s="180"/>
      <c r="O2110" s="180"/>
    </row>
    <row r="2111" spans="8:15" s="179" customFormat="1" x14ac:dyDescent="0.2">
      <c r="H2111" s="180"/>
      <c r="I2111" s="180"/>
      <c r="J2111" s="205"/>
      <c r="K2111" s="205"/>
      <c r="L2111" s="181"/>
      <c r="M2111" s="180"/>
      <c r="N2111" s="180"/>
      <c r="O2111" s="180"/>
    </row>
    <row r="2112" spans="8:15" s="179" customFormat="1" x14ac:dyDescent="0.2">
      <c r="H2112" s="180"/>
      <c r="I2112" s="180"/>
      <c r="J2112" s="205"/>
      <c r="K2112" s="205"/>
      <c r="L2112" s="181"/>
      <c r="M2112" s="180"/>
      <c r="N2112" s="180"/>
      <c r="O2112" s="180"/>
    </row>
    <row r="2113" spans="8:15" s="179" customFormat="1" x14ac:dyDescent="0.2">
      <c r="H2113" s="180"/>
      <c r="I2113" s="180"/>
      <c r="J2113" s="205"/>
      <c r="K2113" s="205"/>
      <c r="L2113" s="181"/>
      <c r="M2113" s="180"/>
      <c r="N2113" s="180"/>
      <c r="O2113" s="180"/>
    </row>
    <row r="2114" spans="8:15" s="179" customFormat="1" x14ac:dyDescent="0.2">
      <c r="H2114" s="180"/>
      <c r="I2114" s="180"/>
      <c r="J2114" s="205"/>
      <c r="K2114" s="205"/>
      <c r="L2114" s="181"/>
      <c r="M2114" s="180"/>
      <c r="N2114" s="180"/>
      <c r="O2114" s="180"/>
    </row>
    <row r="2115" spans="8:15" s="179" customFormat="1" x14ac:dyDescent="0.2">
      <c r="H2115" s="180"/>
      <c r="I2115" s="180"/>
      <c r="J2115" s="205"/>
      <c r="K2115" s="205"/>
      <c r="L2115" s="181"/>
      <c r="M2115" s="180"/>
      <c r="N2115" s="180"/>
      <c r="O2115" s="180"/>
    </row>
    <row r="2116" spans="8:15" s="179" customFormat="1" x14ac:dyDescent="0.2">
      <c r="H2116" s="180"/>
      <c r="I2116" s="180"/>
      <c r="J2116" s="205"/>
      <c r="K2116" s="205"/>
      <c r="L2116" s="181"/>
      <c r="M2116" s="180"/>
      <c r="N2116" s="180"/>
      <c r="O2116" s="180"/>
    </row>
    <row r="2117" spans="8:15" s="179" customFormat="1" x14ac:dyDescent="0.2">
      <c r="H2117" s="180"/>
      <c r="I2117" s="180"/>
      <c r="J2117" s="205"/>
      <c r="K2117" s="205"/>
      <c r="L2117" s="181"/>
      <c r="M2117" s="180"/>
      <c r="N2117" s="180"/>
      <c r="O2117" s="180"/>
    </row>
    <row r="2118" spans="8:15" s="179" customFormat="1" x14ac:dyDescent="0.2">
      <c r="H2118" s="180"/>
      <c r="I2118" s="180"/>
      <c r="J2118" s="205"/>
      <c r="K2118" s="205"/>
      <c r="L2118" s="181"/>
      <c r="M2118" s="180"/>
      <c r="N2118" s="180"/>
      <c r="O2118" s="180"/>
    </row>
    <row r="2119" spans="8:15" s="179" customFormat="1" x14ac:dyDescent="0.2">
      <c r="H2119" s="180"/>
      <c r="I2119" s="180"/>
      <c r="J2119" s="205"/>
      <c r="K2119" s="205"/>
      <c r="L2119" s="181"/>
      <c r="M2119" s="180"/>
      <c r="N2119" s="180"/>
      <c r="O2119" s="180"/>
    </row>
    <row r="2120" spans="8:15" s="179" customFormat="1" x14ac:dyDescent="0.2">
      <c r="H2120" s="180"/>
      <c r="I2120" s="180"/>
      <c r="J2120" s="205"/>
      <c r="K2120" s="205"/>
      <c r="L2120" s="181"/>
      <c r="M2120" s="180"/>
      <c r="N2120" s="180"/>
      <c r="O2120" s="180"/>
    </row>
    <row r="2121" spans="8:15" s="179" customFormat="1" x14ac:dyDescent="0.2">
      <c r="H2121" s="180"/>
      <c r="I2121" s="180"/>
      <c r="J2121" s="205"/>
      <c r="K2121" s="205"/>
      <c r="L2121" s="181"/>
      <c r="M2121" s="180"/>
      <c r="N2121" s="180"/>
      <c r="O2121" s="180"/>
    </row>
    <row r="2122" spans="8:15" s="179" customFormat="1" x14ac:dyDescent="0.2">
      <c r="H2122" s="180"/>
      <c r="I2122" s="180"/>
      <c r="J2122" s="205"/>
      <c r="K2122" s="205"/>
      <c r="L2122" s="181"/>
      <c r="M2122" s="180"/>
      <c r="N2122" s="180"/>
      <c r="O2122" s="180"/>
    </row>
    <row r="2123" spans="8:15" s="179" customFormat="1" x14ac:dyDescent="0.2">
      <c r="H2123" s="180"/>
      <c r="I2123" s="180"/>
      <c r="J2123" s="205"/>
      <c r="K2123" s="205"/>
      <c r="L2123" s="181"/>
      <c r="M2123" s="180"/>
      <c r="N2123" s="180"/>
      <c r="O2123" s="180"/>
    </row>
    <row r="2124" spans="8:15" s="179" customFormat="1" x14ac:dyDescent="0.2">
      <c r="H2124" s="180"/>
      <c r="I2124" s="180"/>
      <c r="J2124" s="205"/>
      <c r="K2124" s="205"/>
      <c r="L2124" s="181"/>
      <c r="M2124" s="180"/>
      <c r="N2124" s="180"/>
      <c r="O2124" s="180"/>
    </row>
    <row r="2125" spans="8:15" s="179" customFormat="1" x14ac:dyDescent="0.2">
      <c r="H2125" s="180"/>
      <c r="I2125" s="180"/>
      <c r="J2125" s="205"/>
      <c r="K2125" s="205"/>
      <c r="L2125" s="181"/>
      <c r="M2125" s="180"/>
      <c r="N2125" s="180"/>
      <c r="O2125" s="180"/>
    </row>
    <row r="2126" spans="8:15" s="179" customFormat="1" x14ac:dyDescent="0.2">
      <c r="H2126" s="180"/>
      <c r="I2126" s="180"/>
      <c r="J2126" s="205"/>
      <c r="K2126" s="205"/>
      <c r="L2126" s="181"/>
      <c r="M2126" s="180"/>
      <c r="N2126" s="180"/>
      <c r="O2126" s="180"/>
    </row>
    <row r="2127" spans="8:15" s="179" customFormat="1" x14ac:dyDescent="0.2">
      <c r="H2127" s="180"/>
      <c r="I2127" s="180"/>
      <c r="J2127" s="205"/>
      <c r="K2127" s="205"/>
      <c r="L2127" s="181"/>
      <c r="M2127" s="180"/>
      <c r="N2127" s="180"/>
      <c r="O2127" s="180"/>
    </row>
    <row r="2128" spans="8:15" s="179" customFormat="1" x14ac:dyDescent="0.2">
      <c r="H2128" s="180"/>
      <c r="I2128" s="180"/>
      <c r="J2128" s="205"/>
      <c r="K2128" s="205"/>
      <c r="L2128" s="181"/>
      <c r="M2128" s="180"/>
      <c r="N2128" s="180"/>
      <c r="O2128" s="180"/>
    </row>
    <row r="2129" spans="8:15" s="179" customFormat="1" x14ac:dyDescent="0.2">
      <c r="H2129" s="180"/>
      <c r="I2129" s="180"/>
      <c r="J2129" s="205"/>
      <c r="K2129" s="205"/>
      <c r="L2129" s="181"/>
      <c r="M2129" s="180"/>
      <c r="N2129" s="180"/>
      <c r="O2129" s="180"/>
    </row>
    <row r="2130" spans="8:15" s="179" customFormat="1" x14ac:dyDescent="0.2">
      <c r="H2130" s="180"/>
      <c r="I2130" s="180"/>
      <c r="J2130" s="205"/>
      <c r="K2130" s="205"/>
      <c r="L2130" s="181"/>
      <c r="M2130" s="180"/>
      <c r="N2130" s="180"/>
      <c r="O2130" s="180"/>
    </row>
    <row r="2131" spans="8:15" s="179" customFormat="1" x14ac:dyDescent="0.2">
      <c r="H2131" s="180"/>
      <c r="I2131" s="180"/>
      <c r="J2131" s="205"/>
      <c r="K2131" s="205"/>
      <c r="L2131" s="181"/>
      <c r="M2131" s="180"/>
      <c r="N2131" s="180"/>
      <c r="O2131" s="180"/>
    </row>
    <row r="2132" spans="8:15" s="179" customFormat="1" x14ac:dyDescent="0.2">
      <c r="H2132" s="180"/>
      <c r="I2132" s="180"/>
      <c r="J2132" s="205"/>
      <c r="K2132" s="205"/>
      <c r="L2132" s="181"/>
      <c r="M2132" s="180"/>
      <c r="N2132" s="180"/>
      <c r="O2132" s="180"/>
    </row>
    <row r="2133" spans="8:15" s="179" customFormat="1" x14ac:dyDescent="0.2">
      <c r="H2133" s="180"/>
      <c r="I2133" s="180"/>
      <c r="J2133" s="205"/>
      <c r="K2133" s="205"/>
      <c r="L2133" s="181"/>
      <c r="M2133" s="180"/>
      <c r="N2133" s="180"/>
      <c r="O2133" s="180"/>
    </row>
    <row r="2134" spans="8:15" s="179" customFormat="1" x14ac:dyDescent="0.2">
      <c r="H2134" s="180"/>
      <c r="I2134" s="180"/>
      <c r="J2134" s="205"/>
      <c r="K2134" s="205"/>
      <c r="L2134" s="181"/>
      <c r="M2134" s="180"/>
      <c r="N2134" s="180"/>
      <c r="O2134" s="180"/>
    </row>
    <row r="2135" spans="8:15" s="179" customFormat="1" x14ac:dyDescent="0.2">
      <c r="H2135" s="180"/>
      <c r="I2135" s="180"/>
      <c r="J2135" s="205"/>
      <c r="K2135" s="205"/>
      <c r="L2135" s="181"/>
      <c r="M2135" s="180"/>
      <c r="N2135" s="180"/>
      <c r="O2135" s="180"/>
    </row>
    <row r="2136" spans="8:15" s="179" customFormat="1" x14ac:dyDescent="0.2">
      <c r="H2136" s="180"/>
      <c r="I2136" s="180"/>
      <c r="J2136" s="205"/>
      <c r="K2136" s="205"/>
      <c r="L2136" s="181"/>
      <c r="M2136" s="180"/>
      <c r="N2136" s="180"/>
      <c r="O2136" s="180"/>
    </row>
    <row r="2137" spans="8:15" s="179" customFormat="1" x14ac:dyDescent="0.2">
      <c r="H2137" s="180"/>
      <c r="I2137" s="180"/>
      <c r="J2137" s="205"/>
      <c r="K2137" s="205"/>
      <c r="L2137" s="181"/>
      <c r="M2137" s="180"/>
      <c r="N2137" s="180"/>
      <c r="O2137" s="180"/>
    </row>
    <row r="2138" spans="8:15" s="179" customFormat="1" x14ac:dyDescent="0.2">
      <c r="H2138" s="180"/>
      <c r="I2138" s="180"/>
      <c r="J2138" s="205"/>
      <c r="K2138" s="205"/>
      <c r="L2138" s="181"/>
      <c r="M2138" s="180"/>
      <c r="N2138" s="180"/>
      <c r="O2138" s="180"/>
    </row>
    <row r="2139" spans="8:15" s="179" customFormat="1" x14ac:dyDescent="0.2">
      <c r="H2139" s="180"/>
      <c r="I2139" s="180"/>
      <c r="J2139" s="205"/>
      <c r="K2139" s="205"/>
      <c r="L2139" s="181"/>
      <c r="M2139" s="180"/>
      <c r="N2139" s="180"/>
      <c r="O2139" s="180"/>
    </row>
    <row r="2140" spans="8:15" s="179" customFormat="1" x14ac:dyDescent="0.2">
      <c r="H2140" s="180"/>
      <c r="I2140" s="180"/>
      <c r="J2140" s="205"/>
      <c r="K2140" s="205"/>
      <c r="L2140" s="181"/>
      <c r="M2140" s="180"/>
      <c r="N2140" s="180"/>
      <c r="O2140" s="180"/>
    </row>
    <row r="2141" spans="8:15" s="179" customFormat="1" x14ac:dyDescent="0.2">
      <c r="H2141" s="180"/>
      <c r="I2141" s="180"/>
      <c r="J2141" s="205"/>
      <c r="K2141" s="205"/>
      <c r="L2141" s="181"/>
      <c r="M2141" s="180"/>
      <c r="N2141" s="180"/>
      <c r="O2141" s="180"/>
    </row>
    <row r="2142" spans="8:15" s="179" customFormat="1" x14ac:dyDescent="0.2">
      <c r="H2142" s="180"/>
      <c r="I2142" s="180"/>
      <c r="J2142" s="205"/>
      <c r="K2142" s="205"/>
      <c r="L2142" s="181"/>
      <c r="M2142" s="180"/>
      <c r="N2142" s="180"/>
      <c r="O2142" s="180"/>
    </row>
    <row r="2143" spans="8:15" s="179" customFormat="1" x14ac:dyDescent="0.2">
      <c r="H2143" s="180"/>
      <c r="I2143" s="180"/>
      <c r="J2143" s="205"/>
      <c r="K2143" s="205"/>
      <c r="L2143" s="181"/>
      <c r="M2143" s="180"/>
      <c r="N2143" s="180"/>
      <c r="O2143" s="180"/>
    </row>
    <row r="2144" spans="8:15" s="179" customFormat="1" x14ac:dyDescent="0.2">
      <c r="H2144" s="180"/>
      <c r="I2144" s="180"/>
      <c r="J2144" s="205"/>
      <c r="K2144" s="205"/>
      <c r="L2144" s="181"/>
      <c r="M2144" s="180"/>
      <c r="N2144" s="180"/>
      <c r="O2144" s="180"/>
    </row>
    <row r="2145" spans="8:15" s="179" customFormat="1" x14ac:dyDescent="0.2">
      <c r="H2145" s="180"/>
      <c r="I2145" s="180"/>
      <c r="J2145" s="205"/>
      <c r="K2145" s="205"/>
      <c r="L2145" s="181"/>
      <c r="M2145" s="180"/>
      <c r="N2145" s="180"/>
      <c r="O2145" s="180"/>
    </row>
    <row r="2146" spans="8:15" s="179" customFormat="1" x14ac:dyDescent="0.2">
      <c r="H2146" s="180"/>
      <c r="I2146" s="180"/>
      <c r="J2146" s="205"/>
      <c r="K2146" s="205"/>
      <c r="L2146" s="181"/>
      <c r="M2146" s="180"/>
      <c r="N2146" s="180"/>
      <c r="O2146" s="180"/>
    </row>
    <row r="2147" spans="8:15" s="179" customFormat="1" x14ac:dyDescent="0.2">
      <c r="H2147" s="180"/>
      <c r="I2147" s="180"/>
      <c r="J2147" s="205"/>
      <c r="K2147" s="205"/>
      <c r="L2147" s="181"/>
      <c r="M2147" s="180"/>
      <c r="N2147" s="180"/>
      <c r="O2147" s="180"/>
    </row>
    <row r="2148" spans="8:15" s="179" customFormat="1" x14ac:dyDescent="0.2">
      <c r="H2148" s="180"/>
      <c r="I2148" s="180"/>
      <c r="J2148" s="205"/>
      <c r="K2148" s="205"/>
      <c r="L2148" s="181"/>
      <c r="M2148" s="180"/>
      <c r="N2148" s="180"/>
      <c r="O2148" s="180"/>
    </row>
    <row r="2149" spans="8:15" s="179" customFormat="1" x14ac:dyDescent="0.2">
      <c r="H2149" s="180"/>
      <c r="I2149" s="180"/>
      <c r="J2149" s="205"/>
      <c r="K2149" s="205"/>
      <c r="L2149" s="181"/>
      <c r="M2149" s="180"/>
      <c r="N2149" s="180"/>
      <c r="O2149" s="180"/>
    </row>
    <row r="2150" spans="8:15" s="179" customFormat="1" x14ac:dyDescent="0.2">
      <c r="H2150" s="180"/>
      <c r="I2150" s="180"/>
      <c r="J2150" s="205"/>
      <c r="K2150" s="205"/>
      <c r="L2150" s="181"/>
      <c r="M2150" s="180"/>
      <c r="N2150" s="180"/>
      <c r="O2150" s="180"/>
    </row>
    <row r="2151" spans="8:15" s="179" customFormat="1" x14ac:dyDescent="0.2">
      <c r="H2151" s="180"/>
      <c r="I2151" s="180"/>
      <c r="J2151" s="205"/>
      <c r="K2151" s="205"/>
      <c r="L2151" s="181"/>
      <c r="M2151" s="180"/>
      <c r="N2151" s="180"/>
      <c r="O2151" s="180"/>
    </row>
    <row r="2152" spans="8:15" s="179" customFormat="1" x14ac:dyDescent="0.2">
      <c r="H2152" s="180"/>
      <c r="I2152" s="180"/>
      <c r="J2152" s="205"/>
      <c r="K2152" s="205"/>
      <c r="L2152" s="181"/>
      <c r="M2152" s="180"/>
      <c r="N2152" s="180"/>
      <c r="O2152" s="180"/>
    </row>
    <row r="2153" spans="8:15" s="179" customFormat="1" x14ac:dyDescent="0.2">
      <c r="H2153" s="180"/>
      <c r="I2153" s="180"/>
      <c r="J2153" s="205"/>
      <c r="K2153" s="205"/>
      <c r="L2153" s="181"/>
      <c r="M2153" s="180"/>
      <c r="N2153" s="180"/>
      <c r="O2153" s="180"/>
    </row>
    <row r="2154" spans="8:15" s="179" customFormat="1" x14ac:dyDescent="0.2">
      <c r="H2154" s="180"/>
      <c r="I2154" s="180"/>
      <c r="J2154" s="205"/>
      <c r="K2154" s="205"/>
      <c r="L2154" s="181"/>
      <c r="M2154" s="180"/>
      <c r="N2154" s="180"/>
      <c r="O2154" s="180"/>
    </row>
    <row r="2155" spans="8:15" s="179" customFormat="1" x14ac:dyDescent="0.2">
      <c r="H2155" s="180"/>
      <c r="I2155" s="180"/>
      <c r="J2155" s="205"/>
      <c r="K2155" s="205"/>
      <c r="L2155" s="181"/>
      <c r="M2155" s="180"/>
      <c r="N2155" s="180"/>
      <c r="O2155" s="180"/>
    </row>
    <row r="2156" spans="8:15" s="179" customFormat="1" x14ac:dyDescent="0.2">
      <c r="H2156" s="180"/>
      <c r="I2156" s="180"/>
      <c r="J2156" s="205"/>
      <c r="K2156" s="205"/>
      <c r="L2156" s="181"/>
      <c r="M2156" s="180"/>
      <c r="N2156" s="180"/>
      <c r="O2156" s="180"/>
    </row>
    <row r="2157" spans="8:15" s="179" customFormat="1" x14ac:dyDescent="0.2">
      <c r="H2157" s="180"/>
      <c r="I2157" s="180"/>
      <c r="J2157" s="205"/>
      <c r="K2157" s="205"/>
      <c r="L2157" s="181"/>
      <c r="M2157" s="180"/>
      <c r="N2157" s="180"/>
      <c r="O2157" s="180"/>
    </row>
    <row r="2158" spans="8:15" s="179" customFormat="1" x14ac:dyDescent="0.2">
      <c r="H2158" s="180"/>
      <c r="I2158" s="180"/>
      <c r="J2158" s="205"/>
      <c r="K2158" s="205"/>
      <c r="L2158" s="181"/>
      <c r="M2158" s="180"/>
      <c r="N2158" s="180"/>
      <c r="O2158" s="180"/>
    </row>
    <row r="2159" spans="8:15" s="179" customFormat="1" x14ac:dyDescent="0.2">
      <c r="H2159" s="180"/>
      <c r="I2159" s="180"/>
      <c r="J2159" s="205"/>
      <c r="K2159" s="205"/>
      <c r="L2159" s="181"/>
      <c r="M2159" s="180"/>
      <c r="N2159" s="180"/>
      <c r="O2159" s="180"/>
    </row>
    <row r="2160" spans="8:15" s="179" customFormat="1" x14ac:dyDescent="0.2">
      <c r="H2160" s="180"/>
      <c r="I2160" s="180"/>
      <c r="J2160" s="205"/>
      <c r="K2160" s="205"/>
      <c r="L2160" s="181"/>
      <c r="M2160" s="180"/>
      <c r="N2160" s="180"/>
      <c r="O2160" s="180"/>
    </row>
    <row r="2161" spans="8:15" s="179" customFormat="1" x14ac:dyDescent="0.2">
      <c r="H2161" s="180"/>
      <c r="I2161" s="180"/>
      <c r="J2161" s="205"/>
      <c r="K2161" s="205"/>
      <c r="L2161" s="181"/>
      <c r="M2161" s="180"/>
      <c r="N2161" s="180"/>
      <c r="O2161" s="180"/>
    </row>
    <row r="2162" spans="8:15" s="179" customFormat="1" x14ac:dyDescent="0.2">
      <c r="H2162" s="180"/>
      <c r="I2162" s="180"/>
      <c r="J2162" s="205"/>
      <c r="K2162" s="205"/>
      <c r="L2162" s="181"/>
      <c r="M2162" s="180"/>
      <c r="N2162" s="180"/>
      <c r="O2162" s="180"/>
    </row>
    <row r="2163" spans="8:15" s="179" customFormat="1" x14ac:dyDescent="0.2">
      <c r="H2163" s="180"/>
      <c r="I2163" s="180"/>
      <c r="J2163" s="205"/>
      <c r="K2163" s="205"/>
      <c r="L2163" s="181"/>
      <c r="M2163" s="180"/>
      <c r="N2163" s="180"/>
      <c r="O2163" s="180"/>
    </row>
    <row r="2164" spans="8:15" s="179" customFormat="1" x14ac:dyDescent="0.2">
      <c r="H2164" s="180"/>
      <c r="I2164" s="180"/>
      <c r="J2164" s="205"/>
      <c r="K2164" s="205"/>
      <c r="L2164" s="181"/>
      <c r="M2164" s="180"/>
      <c r="N2164" s="180"/>
      <c r="O2164" s="180"/>
    </row>
    <row r="2165" spans="8:15" s="179" customFormat="1" x14ac:dyDescent="0.2">
      <c r="H2165" s="180"/>
      <c r="I2165" s="180"/>
      <c r="J2165" s="205"/>
      <c r="K2165" s="205"/>
      <c r="L2165" s="181"/>
      <c r="M2165" s="180"/>
      <c r="N2165" s="180"/>
      <c r="O2165" s="180"/>
    </row>
    <row r="2166" spans="8:15" s="179" customFormat="1" x14ac:dyDescent="0.2">
      <c r="H2166" s="180"/>
      <c r="I2166" s="180"/>
      <c r="J2166" s="205"/>
      <c r="K2166" s="205"/>
      <c r="L2166" s="181"/>
      <c r="M2166" s="180"/>
      <c r="N2166" s="180"/>
      <c r="O2166" s="180"/>
    </row>
    <row r="2167" spans="8:15" s="179" customFormat="1" x14ac:dyDescent="0.2">
      <c r="H2167" s="180"/>
      <c r="I2167" s="180"/>
      <c r="J2167" s="205"/>
      <c r="K2167" s="205"/>
      <c r="L2167" s="181"/>
      <c r="M2167" s="180"/>
      <c r="N2167" s="180"/>
      <c r="O2167" s="180"/>
    </row>
    <row r="2168" spans="8:15" s="179" customFormat="1" x14ac:dyDescent="0.2">
      <c r="H2168" s="180"/>
      <c r="I2168" s="180"/>
      <c r="J2168" s="205"/>
      <c r="K2168" s="205"/>
      <c r="L2168" s="181"/>
      <c r="M2168" s="180"/>
      <c r="N2168" s="180"/>
      <c r="O2168" s="180"/>
    </row>
    <row r="2169" spans="8:15" s="179" customFormat="1" x14ac:dyDescent="0.2">
      <c r="H2169" s="180"/>
      <c r="I2169" s="180"/>
      <c r="J2169" s="205"/>
      <c r="K2169" s="205"/>
      <c r="L2169" s="181"/>
      <c r="M2169" s="180"/>
      <c r="N2169" s="180"/>
      <c r="O2169" s="180"/>
    </row>
    <row r="2170" spans="8:15" s="179" customFormat="1" x14ac:dyDescent="0.2">
      <c r="H2170" s="180"/>
      <c r="I2170" s="180"/>
      <c r="J2170" s="205"/>
      <c r="K2170" s="205"/>
      <c r="L2170" s="181"/>
      <c r="M2170" s="180"/>
      <c r="N2170" s="180"/>
      <c r="O2170" s="180"/>
    </row>
    <row r="2171" spans="8:15" s="179" customFormat="1" x14ac:dyDescent="0.2">
      <c r="H2171" s="180"/>
      <c r="I2171" s="180"/>
      <c r="J2171" s="205"/>
      <c r="K2171" s="205"/>
      <c r="L2171" s="181"/>
      <c r="M2171" s="180"/>
      <c r="N2171" s="180"/>
      <c r="O2171" s="180"/>
    </row>
    <row r="2172" spans="8:15" s="179" customFormat="1" x14ac:dyDescent="0.2">
      <c r="H2172" s="180"/>
      <c r="I2172" s="180"/>
      <c r="J2172" s="205"/>
      <c r="K2172" s="205"/>
      <c r="L2172" s="181"/>
      <c r="M2172" s="180"/>
      <c r="N2172" s="180"/>
      <c r="O2172" s="180"/>
    </row>
    <row r="2173" spans="8:15" s="179" customFormat="1" x14ac:dyDescent="0.2">
      <c r="H2173" s="180"/>
      <c r="I2173" s="180"/>
      <c r="J2173" s="205"/>
      <c r="K2173" s="205"/>
      <c r="L2173" s="181"/>
      <c r="M2173" s="180"/>
      <c r="N2173" s="180"/>
      <c r="O2173" s="180"/>
    </row>
    <row r="2174" spans="8:15" s="179" customFormat="1" x14ac:dyDescent="0.2">
      <c r="H2174" s="180"/>
      <c r="I2174" s="180"/>
      <c r="J2174" s="205"/>
      <c r="K2174" s="205"/>
      <c r="L2174" s="181"/>
      <c r="M2174" s="180"/>
      <c r="N2174" s="180"/>
      <c r="O2174" s="180"/>
    </row>
    <row r="2175" spans="8:15" s="179" customFormat="1" x14ac:dyDescent="0.2">
      <c r="H2175" s="180"/>
      <c r="I2175" s="180"/>
      <c r="J2175" s="205"/>
      <c r="K2175" s="205"/>
      <c r="L2175" s="181"/>
      <c r="M2175" s="180"/>
      <c r="N2175" s="180"/>
      <c r="O2175" s="180"/>
    </row>
    <row r="2176" spans="8:15" s="179" customFormat="1" x14ac:dyDescent="0.2">
      <c r="H2176" s="180"/>
      <c r="I2176" s="180"/>
      <c r="J2176" s="205"/>
      <c r="K2176" s="205"/>
      <c r="L2176" s="181"/>
      <c r="M2176" s="180"/>
      <c r="N2176" s="180"/>
      <c r="O2176" s="180"/>
    </row>
    <row r="2177" spans="8:15" s="179" customFormat="1" x14ac:dyDescent="0.2">
      <c r="H2177" s="180"/>
      <c r="I2177" s="180"/>
      <c r="J2177" s="205"/>
      <c r="K2177" s="205"/>
      <c r="L2177" s="181"/>
      <c r="M2177" s="180"/>
      <c r="N2177" s="180"/>
      <c r="O2177" s="180"/>
    </row>
    <row r="2178" spans="8:15" s="179" customFormat="1" x14ac:dyDescent="0.2">
      <c r="H2178" s="180"/>
      <c r="I2178" s="180"/>
      <c r="J2178" s="205"/>
      <c r="K2178" s="205"/>
      <c r="L2178" s="181"/>
      <c r="M2178" s="180"/>
      <c r="N2178" s="180"/>
      <c r="O2178" s="180"/>
    </row>
    <row r="2179" spans="8:15" s="179" customFormat="1" x14ac:dyDescent="0.2">
      <c r="H2179" s="180"/>
      <c r="I2179" s="180"/>
      <c r="J2179" s="205"/>
      <c r="K2179" s="205"/>
      <c r="L2179" s="181"/>
      <c r="M2179" s="180"/>
      <c r="N2179" s="180"/>
      <c r="O2179" s="180"/>
    </row>
    <row r="2180" spans="8:15" s="179" customFormat="1" x14ac:dyDescent="0.2">
      <c r="H2180" s="180"/>
      <c r="I2180" s="180"/>
      <c r="J2180" s="205"/>
      <c r="K2180" s="205"/>
      <c r="L2180" s="181"/>
      <c r="M2180" s="180"/>
      <c r="N2180" s="180"/>
      <c r="O2180" s="180"/>
    </row>
    <row r="2181" spans="8:15" s="179" customFormat="1" x14ac:dyDescent="0.2">
      <c r="H2181" s="180"/>
      <c r="I2181" s="180"/>
      <c r="J2181" s="205"/>
      <c r="K2181" s="205"/>
      <c r="L2181" s="181"/>
      <c r="M2181" s="180"/>
      <c r="N2181" s="180"/>
      <c r="O2181" s="180"/>
    </row>
    <row r="2182" spans="8:15" s="179" customFormat="1" x14ac:dyDescent="0.2">
      <c r="H2182" s="180"/>
      <c r="I2182" s="180"/>
      <c r="J2182" s="205"/>
      <c r="K2182" s="205"/>
      <c r="L2182" s="181"/>
      <c r="M2182" s="180"/>
      <c r="N2182" s="180"/>
      <c r="O2182" s="180"/>
    </row>
    <row r="2183" spans="8:15" s="179" customFormat="1" x14ac:dyDescent="0.2">
      <c r="H2183" s="180"/>
      <c r="I2183" s="180"/>
      <c r="J2183" s="205"/>
      <c r="K2183" s="205"/>
      <c r="L2183" s="181"/>
      <c r="M2183" s="180"/>
      <c r="N2183" s="180"/>
      <c r="O2183" s="180"/>
    </row>
    <row r="2184" spans="8:15" s="179" customFormat="1" x14ac:dyDescent="0.2">
      <c r="H2184" s="180"/>
      <c r="I2184" s="180"/>
      <c r="J2184" s="205"/>
      <c r="K2184" s="205"/>
      <c r="L2184" s="181"/>
      <c r="M2184" s="180"/>
      <c r="N2184" s="180"/>
      <c r="O2184" s="180"/>
    </row>
    <row r="2185" spans="8:15" s="179" customFormat="1" x14ac:dyDescent="0.2">
      <c r="H2185" s="180"/>
      <c r="I2185" s="180"/>
      <c r="J2185" s="205"/>
      <c r="K2185" s="205"/>
      <c r="L2185" s="181"/>
      <c r="M2185" s="180"/>
      <c r="N2185" s="180"/>
      <c r="O2185" s="180"/>
    </row>
    <row r="2186" spans="8:15" s="179" customFormat="1" x14ac:dyDescent="0.2">
      <c r="H2186" s="180"/>
      <c r="I2186" s="180"/>
      <c r="J2186" s="205"/>
      <c r="K2186" s="205"/>
      <c r="L2186" s="181"/>
      <c r="M2186" s="180"/>
      <c r="N2186" s="180"/>
      <c r="O2186" s="180"/>
    </row>
    <row r="2187" spans="8:15" s="179" customFormat="1" x14ac:dyDescent="0.2">
      <c r="H2187" s="180"/>
      <c r="I2187" s="180"/>
      <c r="J2187" s="205"/>
      <c r="K2187" s="205"/>
      <c r="L2187" s="181"/>
      <c r="M2187" s="180"/>
      <c r="N2187" s="180"/>
      <c r="O2187" s="180"/>
    </row>
    <row r="2188" spans="8:15" s="179" customFormat="1" x14ac:dyDescent="0.2">
      <c r="H2188" s="180"/>
      <c r="I2188" s="180"/>
      <c r="J2188" s="205"/>
      <c r="K2188" s="205"/>
      <c r="L2188" s="181"/>
      <c r="M2188" s="180"/>
      <c r="N2188" s="180"/>
      <c r="O2188" s="180"/>
    </row>
    <row r="2189" spans="8:15" s="179" customFormat="1" x14ac:dyDescent="0.2">
      <c r="H2189" s="180"/>
      <c r="I2189" s="180"/>
      <c r="J2189" s="205"/>
      <c r="K2189" s="205"/>
      <c r="L2189" s="181"/>
      <c r="M2189" s="180"/>
      <c r="N2189" s="180"/>
      <c r="O2189" s="180"/>
    </row>
    <row r="2190" spans="8:15" s="179" customFormat="1" x14ac:dyDescent="0.2">
      <c r="H2190" s="180"/>
      <c r="I2190" s="180"/>
      <c r="J2190" s="205"/>
      <c r="K2190" s="205"/>
      <c r="L2190" s="181"/>
      <c r="M2190" s="180"/>
      <c r="N2190" s="180"/>
      <c r="O2190" s="180"/>
    </row>
    <row r="2191" spans="8:15" s="179" customFormat="1" x14ac:dyDescent="0.2">
      <c r="H2191" s="180"/>
      <c r="I2191" s="180"/>
      <c r="J2191" s="205"/>
      <c r="K2191" s="205"/>
      <c r="L2191" s="181"/>
      <c r="M2191" s="180"/>
      <c r="N2191" s="180"/>
      <c r="O2191" s="180"/>
    </row>
    <row r="2192" spans="8:15" s="179" customFormat="1" x14ac:dyDescent="0.2">
      <c r="H2192" s="180"/>
      <c r="I2192" s="180"/>
      <c r="J2192" s="205"/>
      <c r="K2192" s="205"/>
      <c r="L2192" s="181"/>
      <c r="M2192" s="180"/>
      <c r="N2192" s="180"/>
      <c r="O2192" s="180"/>
    </row>
    <row r="2193" spans="8:15" s="179" customFormat="1" x14ac:dyDescent="0.2">
      <c r="H2193" s="180"/>
      <c r="I2193" s="180"/>
      <c r="J2193" s="205"/>
      <c r="K2193" s="205"/>
      <c r="L2193" s="181"/>
      <c r="M2193" s="180"/>
      <c r="N2193" s="180"/>
      <c r="O2193" s="180"/>
    </row>
    <row r="2194" spans="8:15" s="179" customFormat="1" x14ac:dyDescent="0.2">
      <c r="H2194" s="180"/>
      <c r="I2194" s="180"/>
      <c r="J2194" s="205"/>
      <c r="K2194" s="205"/>
      <c r="L2194" s="181"/>
      <c r="M2194" s="180"/>
      <c r="N2194" s="180"/>
      <c r="O2194" s="180"/>
    </row>
    <row r="2195" spans="8:15" s="179" customFormat="1" x14ac:dyDescent="0.2">
      <c r="H2195" s="180"/>
      <c r="I2195" s="180"/>
      <c r="J2195" s="205"/>
      <c r="K2195" s="205"/>
      <c r="L2195" s="181"/>
      <c r="M2195" s="180"/>
      <c r="N2195" s="180"/>
      <c r="O2195" s="180"/>
    </row>
    <row r="2196" spans="8:15" s="179" customFormat="1" x14ac:dyDescent="0.2">
      <c r="H2196" s="180"/>
      <c r="I2196" s="180"/>
      <c r="J2196" s="205"/>
      <c r="K2196" s="205"/>
      <c r="L2196" s="181"/>
      <c r="M2196" s="180"/>
      <c r="N2196" s="180"/>
      <c r="O2196" s="180"/>
    </row>
    <row r="2197" spans="8:15" s="179" customFormat="1" x14ac:dyDescent="0.2">
      <c r="H2197" s="180"/>
      <c r="I2197" s="180"/>
      <c r="J2197" s="205"/>
      <c r="K2197" s="205"/>
      <c r="L2197" s="181"/>
      <c r="M2197" s="180"/>
      <c r="N2197" s="180"/>
      <c r="O2197" s="180"/>
    </row>
    <row r="2198" spans="8:15" s="179" customFormat="1" x14ac:dyDescent="0.2">
      <c r="H2198" s="180"/>
      <c r="I2198" s="180"/>
      <c r="J2198" s="205"/>
      <c r="K2198" s="205"/>
      <c r="L2198" s="181"/>
      <c r="M2198" s="180"/>
      <c r="N2198" s="180"/>
      <c r="O2198" s="180"/>
    </row>
    <row r="2199" spans="8:15" s="179" customFormat="1" x14ac:dyDescent="0.2">
      <c r="H2199" s="180"/>
      <c r="I2199" s="180"/>
      <c r="J2199" s="205"/>
      <c r="K2199" s="205"/>
      <c r="L2199" s="181"/>
      <c r="M2199" s="180"/>
      <c r="N2199" s="180"/>
      <c r="O2199" s="180"/>
    </row>
    <row r="2200" spans="8:15" s="179" customFormat="1" x14ac:dyDescent="0.2">
      <c r="H2200" s="180"/>
      <c r="I2200" s="180"/>
      <c r="J2200" s="205"/>
      <c r="K2200" s="205"/>
      <c r="L2200" s="181"/>
      <c r="M2200" s="180"/>
      <c r="N2200" s="180"/>
      <c r="O2200" s="180"/>
    </row>
    <row r="2201" spans="8:15" s="179" customFormat="1" x14ac:dyDescent="0.2">
      <c r="H2201" s="180"/>
      <c r="I2201" s="180"/>
      <c r="J2201" s="205"/>
      <c r="K2201" s="205"/>
      <c r="L2201" s="181"/>
      <c r="M2201" s="180"/>
      <c r="N2201" s="180"/>
      <c r="O2201" s="180"/>
    </row>
    <row r="2202" spans="8:15" s="179" customFormat="1" x14ac:dyDescent="0.2">
      <c r="H2202" s="180"/>
      <c r="I2202" s="180"/>
      <c r="J2202" s="205"/>
      <c r="K2202" s="205"/>
      <c r="L2202" s="181"/>
      <c r="M2202" s="180"/>
      <c r="N2202" s="180"/>
      <c r="O2202" s="180"/>
    </row>
    <row r="2203" spans="8:15" s="179" customFormat="1" x14ac:dyDescent="0.2">
      <c r="H2203" s="180"/>
      <c r="I2203" s="180"/>
      <c r="J2203" s="205"/>
      <c r="K2203" s="205"/>
      <c r="L2203" s="181"/>
      <c r="M2203" s="180"/>
      <c r="N2203" s="180"/>
      <c r="O2203" s="180"/>
    </row>
    <row r="2204" spans="8:15" s="179" customFormat="1" x14ac:dyDescent="0.2">
      <c r="H2204" s="180"/>
      <c r="I2204" s="180"/>
      <c r="J2204" s="205"/>
      <c r="K2204" s="205"/>
      <c r="L2204" s="181"/>
      <c r="M2204" s="180"/>
      <c r="N2204" s="180"/>
      <c r="O2204" s="180"/>
    </row>
    <row r="2205" spans="8:15" s="179" customFormat="1" x14ac:dyDescent="0.2">
      <c r="H2205" s="180"/>
      <c r="I2205" s="180"/>
      <c r="J2205" s="205"/>
      <c r="K2205" s="205"/>
      <c r="L2205" s="181"/>
      <c r="M2205" s="180"/>
      <c r="N2205" s="180"/>
      <c r="O2205" s="180"/>
    </row>
    <row r="2206" spans="8:15" s="179" customFormat="1" x14ac:dyDescent="0.2">
      <c r="H2206" s="180"/>
      <c r="I2206" s="180"/>
      <c r="J2206" s="205"/>
      <c r="K2206" s="205"/>
      <c r="L2206" s="181"/>
      <c r="M2206" s="180"/>
      <c r="N2206" s="180"/>
      <c r="O2206" s="180"/>
    </row>
    <row r="2207" spans="8:15" s="179" customFormat="1" x14ac:dyDescent="0.2">
      <c r="H2207" s="180"/>
      <c r="I2207" s="180"/>
      <c r="J2207" s="205"/>
      <c r="K2207" s="205"/>
      <c r="L2207" s="181"/>
      <c r="M2207" s="180"/>
      <c r="N2207" s="180"/>
      <c r="O2207" s="180"/>
    </row>
    <row r="2208" spans="8:15" s="179" customFormat="1" x14ac:dyDescent="0.2">
      <c r="H2208" s="180"/>
      <c r="I2208" s="180"/>
      <c r="J2208" s="205"/>
      <c r="K2208" s="205"/>
      <c r="L2208" s="181"/>
      <c r="M2208" s="180"/>
      <c r="N2208" s="180"/>
      <c r="O2208" s="180"/>
    </row>
    <row r="2209" spans="8:15" s="179" customFormat="1" x14ac:dyDescent="0.2">
      <c r="H2209" s="180"/>
      <c r="I2209" s="180"/>
      <c r="J2209" s="205"/>
      <c r="K2209" s="205"/>
      <c r="L2209" s="181"/>
      <c r="M2209" s="180"/>
      <c r="N2209" s="180"/>
      <c r="O2209" s="180"/>
    </row>
    <row r="2210" spans="8:15" s="179" customFormat="1" x14ac:dyDescent="0.2">
      <c r="H2210" s="180"/>
      <c r="I2210" s="180"/>
      <c r="J2210" s="205"/>
      <c r="K2210" s="205"/>
      <c r="L2210" s="181"/>
      <c r="M2210" s="180"/>
      <c r="N2210" s="180"/>
      <c r="O2210" s="180"/>
    </row>
    <row r="2211" spans="8:15" s="179" customFormat="1" x14ac:dyDescent="0.2">
      <c r="H2211" s="180"/>
      <c r="I2211" s="180"/>
      <c r="J2211" s="205"/>
      <c r="K2211" s="205"/>
      <c r="L2211" s="181"/>
      <c r="M2211" s="180"/>
      <c r="N2211" s="180"/>
      <c r="O2211" s="180"/>
    </row>
    <row r="2212" spans="8:15" s="179" customFormat="1" x14ac:dyDescent="0.2">
      <c r="H2212" s="180"/>
      <c r="I2212" s="180"/>
      <c r="J2212" s="205"/>
      <c r="K2212" s="205"/>
      <c r="L2212" s="181"/>
      <c r="M2212" s="180"/>
      <c r="N2212" s="180"/>
      <c r="O2212" s="180"/>
    </row>
    <row r="2213" spans="8:15" s="179" customFormat="1" x14ac:dyDescent="0.2">
      <c r="H2213" s="180"/>
      <c r="I2213" s="180"/>
      <c r="J2213" s="205"/>
      <c r="K2213" s="205"/>
      <c r="L2213" s="181"/>
      <c r="M2213" s="180"/>
      <c r="N2213" s="180"/>
      <c r="O2213" s="180"/>
    </row>
    <row r="2214" spans="8:15" s="179" customFormat="1" x14ac:dyDescent="0.2">
      <c r="H2214" s="180"/>
      <c r="I2214" s="180"/>
      <c r="J2214" s="205"/>
      <c r="K2214" s="205"/>
      <c r="L2214" s="181"/>
      <c r="M2214" s="180"/>
      <c r="N2214" s="180"/>
      <c r="O2214" s="180"/>
    </row>
    <row r="2215" spans="8:15" s="179" customFormat="1" x14ac:dyDescent="0.2">
      <c r="H2215" s="180"/>
      <c r="I2215" s="180"/>
      <c r="J2215" s="205"/>
      <c r="K2215" s="205"/>
      <c r="L2215" s="181"/>
      <c r="M2215" s="180"/>
      <c r="N2215" s="180"/>
      <c r="O2215" s="180"/>
    </row>
    <row r="2216" spans="8:15" s="179" customFormat="1" x14ac:dyDescent="0.2">
      <c r="H2216" s="180"/>
      <c r="I2216" s="180"/>
      <c r="J2216" s="205"/>
      <c r="K2216" s="205"/>
      <c r="L2216" s="181"/>
      <c r="M2216" s="180"/>
      <c r="N2216" s="180"/>
      <c r="O2216" s="180"/>
    </row>
    <row r="2217" spans="8:15" s="179" customFormat="1" x14ac:dyDescent="0.2">
      <c r="H2217" s="180"/>
      <c r="I2217" s="180"/>
      <c r="J2217" s="205"/>
      <c r="K2217" s="205"/>
      <c r="L2217" s="181"/>
      <c r="M2217" s="180"/>
      <c r="N2217" s="180"/>
      <c r="O2217" s="180"/>
    </row>
    <row r="2218" spans="8:15" s="179" customFormat="1" x14ac:dyDescent="0.2">
      <c r="H2218" s="180"/>
      <c r="I2218" s="180"/>
      <c r="J2218" s="205"/>
      <c r="K2218" s="205"/>
      <c r="L2218" s="181"/>
      <c r="M2218" s="180"/>
      <c r="N2218" s="180"/>
      <c r="O2218" s="180"/>
    </row>
    <row r="2219" spans="8:15" s="179" customFormat="1" x14ac:dyDescent="0.2">
      <c r="H2219" s="180"/>
      <c r="I2219" s="180"/>
      <c r="J2219" s="205"/>
      <c r="K2219" s="205"/>
      <c r="L2219" s="181"/>
      <c r="M2219" s="180"/>
      <c r="N2219" s="180"/>
      <c r="O2219" s="180"/>
    </row>
    <row r="2220" spans="8:15" s="179" customFormat="1" x14ac:dyDescent="0.2">
      <c r="H2220" s="180"/>
      <c r="I2220" s="180"/>
      <c r="J2220" s="205"/>
      <c r="K2220" s="205"/>
      <c r="L2220" s="181"/>
      <c r="M2220" s="180"/>
      <c r="N2220" s="180"/>
      <c r="O2220" s="180"/>
    </row>
    <row r="2221" spans="8:15" s="179" customFormat="1" x14ac:dyDescent="0.2">
      <c r="H2221" s="180"/>
      <c r="I2221" s="180"/>
      <c r="J2221" s="205"/>
      <c r="K2221" s="205"/>
      <c r="L2221" s="181"/>
      <c r="M2221" s="180"/>
      <c r="N2221" s="180"/>
      <c r="O2221" s="180"/>
    </row>
    <row r="2222" spans="8:15" s="179" customFormat="1" x14ac:dyDescent="0.2">
      <c r="H2222" s="180"/>
      <c r="I2222" s="180"/>
      <c r="J2222" s="205"/>
      <c r="K2222" s="205"/>
      <c r="L2222" s="181"/>
      <c r="M2222" s="180"/>
      <c r="N2222" s="180"/>
      <c r="O2222" s="180"/>
    </row>
    <row r="2223" spans="8:15" s="179" customFormat="1" x14ac:dyDescent="0.2">
      <c r="H2223" s="180"/>
      <c r="I2223" s="180"/>
      <c r="J2223" s="205"/>
      <c r="K2223" s="205"/>
      <c r="L2223" s="181"/>
      <c r="M2223" s="180"/>
      <c r="N2223" s="180"/>
      <c r="O2223" s="180"/>
    </row>
    <row r="2224" spans="8:15" s="179" customFormat="1" x14ac:dyDescent="0.2">
      <c r="H2224" s="180"/>
      <c r="I2224" s="180"/>
      <c r="J2224" s="205"/>
      <c r="K2224" s="205"/>
      <c r="L2224" s="181"/>
      <c r="M2224" s="180"/>
      <c r="N2224" s="180"/>
      <c r="O2224" s="180"/>
    </row>
    <row r="2225" spans="8:15" s="179" customFormat="1" x14ac:dyDescent="0.2">
      <c r="H2225" s="180"/>
      <c r="I2225" s="180"/>
      <c r="J2225" s="205"/>
      <c r="K2225" s="205"/>
      <c r="L2225" s="181"/>
      <c r="M2225" s="180"/>
      <c r="N2225" s="180"/>
      <c r="O2225" s="180"/>
    </row>
    <row r="2226" spans="8:15" s="179" customFormat="1" x14ac:dyDescent="0.2">
      <c r="H2226" s="180"/>
      <c r="I2226" s="180"/>
      <c r="J2226" s="205"/>
      <c r="K2226" s="205"/>
      <c r="L2226" s="181"/>
      <c r="M2226" s="180"/>
      <c r="N2226" s="180"/>
      <c r="O2226" s="180"/>
    </row>
    <row r="2227" spans="8:15" s="179" customFormat="1" x14ac:dyDescent="0.2">
      <c r="H2227" s="180"/>
      <c r="I2227" s="180"/>
      <c r="J2227" s="205"/>
      <c r="K2227" s="205"/>
      <c r="L2227" s="181"/>
      <c r="M2227" s="180"/>
      <c r="N2227" s="180"/>
      <c r="O2227" s="180"/>
    </row>
    <row r="2228" spans="8:15" s="179" customFormat="1" x14ac:dyDescent="0.2">
      <c r="H2228" s="180"/>
      <c r="I2228" s="180"/>
      <c r="J2228" s="205"/>
      <c r="K2228" s="205"/>
      <c r="L2228" s="181"/>
      <c r="M2228" s="180"/>
      <c r="N2228" s="180"/>
      <c r="O2228" s="180"/>
    </row>
    <row r="2229" spans="8:15" s="179" customFormat="1" x14ac:dyDescent="0.2">
      <c r="H2229" s="180"/>
      <c r="I2229" s="180"/>
      <c r="J2229" s="205"/>
      <c r="K2229" s="205"/>
      <c r="L2229" s="181"/>
      <c r="M2229" s="180"/>
      <c r="N2229" s="180"/>
      <c r="O2229" s="180"/>
    </row>
    <row r="2230" spans="8:15" s="179" customFormat="1" x14ac:dyDescent="0.2">
      <c r="H2230" s="180"/>
      <c r="I2230" s="180"/>
      <c r="J2230" s="205"/>
      <c r="K2230" s="205"/>
      <c r="L2230" s="181"/>
      <c r="M2230" s="180"/>
      <c r="N2230" s="180"/>
      <c r="O2230" s="180"/>
    </row>
    <row r="2231" spans="8:15" s="179" customFormat="1" x14ac:dyDescent="0.2">
      <c r="H2231" s="180"/>
      <c r="I2231" s="180"/>
      <c r="J2231" s="205"/>
      <c r="K2231" s="205"/>
      <c r="L2231" s="181"/>
      <c r="M2231" s="180"/>
      <c r="N2231" s="180"/>
      <c r="O2231" s="180"/>
    </row>
    <row r="2232" spans="8:15" s="179" customFormat="1" x14ac:dyDescent="0.2">
      <c r="H2232" s="180"/>
      <c r="I2232" s="180"/>
      <c r="J2232" s="205"/>
      <c r="K2232" s="205"/>
      <c r="L2232" s="181"/>
      <c r="M2232" s="180"/>
      <c r="N2232" s="180"/>
      <c r="O2232" s="180"/>
    </row>
    <row r="2233" spans="8:15" s="179" customFormat="1" x14ac:dyDescent="0.2">
      <c r="H2233" s="180"/>
      <c r="I2233" s="180"/>
      <c r="J2233" s="205"/>
      <c r="K2233" s="205"/>
      <c r="L2233" s="181"/>
      <c r="M2233" s="180"/>
      <c r="N2233" s="180"/>
      <c r="O2233" s="180"/>
    </row>
    <row r="2234" spans="8:15" s="179" customFormat="1" x14ac:dyDescent="0.2">
      <c r="H2234" s="180"/>
      <c r="I2234" s="180"/>
      <c r="J2234" s="205"/>
      <c r="K2234" s="205"/>
      <c r="L2234" s="181"/>
      <c r="M2234" s="180"/>
      <c r="N2234" s="180"/>
      <c r="O2234" s="180"/>
    </row>
    <row r="2235" spans="8:15" s="179" customFormat="1" x14ac:dyDescent="0.2">
      <c r="H2235" s="180"/>
      <c r="I2235" s="180"/>
      <c r="J2235" s="205"/>
      <c r="K2235" s="205"/>
      <c r="L2235" s="181"/>
      <c r="M2235" s="180"/>
      <c r="N2235" s="180"/>
      <c r="O2235" s="180"/>
    </row>
    <row r="2236" spans="8:15" s="179" customFormat="1" x14ac:dyDescent="0.2">
      <c r="H2236" s="180"/>
      <c r="I2236" s="180"/>
      <c r="J2236" s="205"/>
      <c r="K2236" s="205"/>
      <c r="L2236" s="181"/>
      <c r="M2236" s="180"/>
      <c r="N2236" s="180"/>
      <c r="O2236" s="180"/>
    </row>
    <row r="2237" spans="8:15" s="179" customFormat="1" x14ac:dyDescent="0.2">
      <c r="H2237" s="180"/>
      <c r="I2237" s="180"/>
      <c r="J2237" s="205"/>
      <c r="K2237" s="205"/>
      <c r="L2237" s="181"/>
      <c r="M2237" s="180"/>
      <c r="N2237" s="180"/>
      <c r="O2237" s="180"/>
    </row>
    <row r="2238" spans="8:15" s="179" customFormat="1" x14ac:dyDescent="0.2">
      <c r="H2238" s="180"/>
      <c r="I2238" s="180"/>
      <c r="J2238" s="205"/>
      <c r="K2238" s="205"/>
      <c r="L2238" s="181"/>
      <c r="M2238" s="180"/>
      <c r="N2238" s="180"/>
      <c r="O2238" s="180"/>
    </row>
    <row r="2239" spans="8:15" s="179" customFormat="1" x14ac:dyDescent="0.2">
      <c r="H2239" s="180"/>
      <c r="I2239" s="180"/>
      <c r="J2239" s="205"/>
      <c r="K2239" s="205"/>
      <c r="L2239" s="181"/>
      <c r="M2239" s="180"/>
      <c r="N2239" s="180"/>
      <c r="O2239" s="180"/>
    </row>
    <row r="2240" spans="8:15" s="179" customFormat="1" x14ac:dyDescent="0.2">
      <c r="H2240" s="180"/>
      <c r="I2240" s="180"/>
      <c r="J2240" s="205"/>
      <c r="K2240" s="205"/>
      <c r="L2240" s="181"/>
      <c r="M2240" s="180"/>
      <c r="N2240" s="180"/>
      <c r="O2240" s="180"/>
    </row>
    <row r="2241" spans="8:15" s="179" customFormat="1" x14ac:dyDescent="0.2">
      <c r="H2241" s="180"/>
      <c r="I2241" s="180"/>
      <c r="J2241" s="205"/>
      <c r="K2241" s="205"/>
      <c r="L2241" s="181"/>
      <c r="M2241" s="180"/>
      <c r="N2241" s="180"/>
      <c r="O2241" s="180"/>
    </row>
    <row r="2242" spans="8:15" s="179" customFormat="1" x14ac:dyDescent="0.2">
      <c r="H2242" s="180"/>
      <c r="I2242" s="180"/>
      <c r="J2242" s="205"/>
      <c r="K2242" s="205"/>
      <c r="L2242" s="181"/>
      <c r="M2242" s="180"/>
      <c r="N2242" s="180"/>
      <c r="O2242" s="180"/>
    </row>
    <row r="2243" spans="8:15" s="179" customFormat="1" x14ac:dyDescent="0.2">
      <c r="H2243" s="180"/>
      <c r="I2243" s="180"/>
      <c r="J2243" s="205"/>
      <c r="K2243" s="205"/>
      <c r="L2243" s="181"/>
      <c r="M2243" s="180"/>
      <c r="N2243" s="180"/>
      <c r="O2243" s="180"/>
    </row>
    <row r="2244" spans="8:15" s="179" customFormat="1" x14ac:dyDescent="0.2">
      <c r="H2244" s="180"/>
      <c r="I2244" s="180"/>
      <c r="J2244" s="205"/>
      <c r="K2244" s="205"/>
      <c r="L2244" s="181"/>
      <c r="M2244" s="180"/>
      <c r="N2244" s="180"/>
      <c r="O2244" s="180"/>
    </row>
    <row r="2245" spans="8:15" s="179" customFormat="1" x14ac:dyDescent="0.2">
      <c r="H2245" s="180"/>
      <c r="I2245" s="180"/>
      <c r="J2245" s="205"/>
      <c r="K2245" s="205"/>
      <c r="L2245" s="181"/>
      <c r="M2245" s="180"/>
      <c r="N2245" s="180"/>
      <c r="O2245" s="180"/>
    </row>
    <row r="2246" spans="8:15" s="179" customFormat="1" x14ac:dyDescent="0.2">
      <c r="H2246" s="180"/>
      <c r="I2246" s="180"/>
      <c r="J2246" s="205"/>
      <c r="K2246" s="205"/>
      <c r="L2246" s="181"/>
      <c r="M2246" s="180"/>
      <c r="N2246" s="180"/>
      <c r="O2246" s="180"/>
    </row>
    <row r="2247" spans="8:15" s="179" customFormat="1" x14ac:dyDescent="0.2">
      <c r="H2247" s="180"/>
      <c r="I2247" s="180"/>
      <c r="J2247" s="205"/>
      <c r="K2247" s="205"/>
      <c r="L2247" s="181"/>
      <c r="M2247" s="180"/>
      <c r="N2247" s="180"/>
      <c r="O2247" s="180"/>
    </row>
    <row r="2248" spans="8:15" s="179" customFormat="1" x14ac:dyDescent="0.2">
      <c r="H2248" s="180"/>
      <c r="I2248" s="180"/>
      <c r="J2248" s="205"/>
      <c r="K2248" s="205"/>
      <c r="L2248" s="181"/>
      <c r="M2248" s="180"/>
      <c r="N2248" s="180"/>
      <c r="O2248" s="180"/>
    </row>
    <row r="2249" spans="8:15" s="179" customFormat="1" x14ac:dyDescent="0.2">
      <c r="H2249" s="180"/>
      <c r="I2249" s="180"/>
      <c r="J2249" s="205"/>
      <c r="K2249" s="205"/>
      <c r="L2249" s="181"/>
      <c r="M2249" s="180"/>
      <c r="N2249" s="180"/>
      <c r="O2249" s="180"/>
    </row>
    <row r="2250" spans="8:15" s="179" customFormat="1" x14ac:dyDescent="0.2">
      <c r="H2250" s="180"/>
      <c r="I2250" s="180"/>
      <c r="J2250" s="205"/>
      <c r="K2250" s="205"/>
      <c r="L2250" s="181"/>
      <c r="M2250" s="180"/>
      <c r="N2250" s="180"/>
      <c r="O2250" s="180"/>
    </row>
    <row r="2251" spans="8:15" s="179" customFormat="1" x14ac:dyDescent="0.2">
      <c r="H2251" s="180"/>
      <c r="I2251" s="180"/>
      <c r="J2251" s="205"/>
      <c r="K2251" s="205"/>
      <c r="L2251" s="181"/>
      <c r="M2251" s="180"/>
      <c r="N2251" s="180"/>
      <c r="O2251" s="180"/>
    </row>
    <row r="2252" spans="8:15" s="179" customFormat="1" x14ac:dyDescent="0.2">
      <c r="H2252" s="180"/>
      <c r="I2252" s="180"/>
      <c r="J2252" s="205"/>
      <c r="K2252" s="205"/>
      <c r="L2252" s="181"/>
      <c r="M2252" s="180"/>
      <c r="N2252" s="180"/>
      <c r="O2252" s="180"/>
    </row>
    <row r="2253" spans="8:15" s="179" customFormat="1" x14ac:dyDescent="0.2">
      <c r="H2253" s="180"/>
      <c r="I2253" s="180"/>
      <c r="J2253" s="205"/>
      <c r="K2253" s="205"/>
      <c r="L2253" s="181"/>
      <c r="M2253" s="180"/>
      <c r="N2253" s="180"/>
      <c r="O2253" s="180"/>
    </row>
    <row r="2254" spans="8:15" s="179" customFormat="1" x14ac:dyDescent="0.2">
      <c r="H2254" s="180"/>
      <c r="I2254" s="180"/>
      <c r="J2254" s="205"/>
      <c r="K2254" s="205"/>
      <c r="L2254" s="181"/>
      <c r="M2254" s="180"/>
      <c r="N2254" s="180"/>
      <c r="O2254" s="180"/>
    </row>
    <row r="2255" spans="8:15" s="179" customFormat="1" x14ac:dyDescent="0.2">
      <c r="H2255" s="180"/>
      <c r="I2255" s="180"/>
      <c r="J2255" s="205"/>
      <c r="K2255" s="205"/>
      <c r="L2255" s="181"/>
      <c r="M2255" s="180"/>
      <c r="N2255" s="180"/>
      <c r="O2255" s="180"/>
    </row>
    <row r="2256" spans="8:15" s="179" customFormat="1" x14ac:dyDescent="0.2">
      <c r="H2256" s="180"/>
      <c r="I2256" s="180"/>
      <c r="J2256" s="205"/>
      <c r="K2256" s="205"/>
      <c r="L2256" s="181"/>
      <c r="M2256" s="180"/>
      <c r="N2256" s="180"/>
      <c r="O2256" s="180"/>
    </row>
    <row r="2257" spans="8:15" s="179" customFormat="1" x14ac:dyDescent="0.2">
      <c r="H2257" s="180"/>
      <c r="I2257" s="180"/>
      <c r="J2257" s="205"/>
      <c r="K2257" s="205"/>
      <c r="L2257" s="181"/>
      <c r="M2257" s="180"/>
      <c r="N2257" s="180"/>
      <c r="O2257" s="180"/>
    </row>
    <row r="2258" spans="8:15" s="179" customFormat="1" x14ac:dyDescent="0.2">
      <c r="H2258" s="180"/>
      <c r="I2258" s="180"/>
      <c r="J2258" s="205"/>
      <c r="K2258" s="205"/>
      <c r="L2258" s="181"/>
      <c r="M2258" s="180"/>
      <c r="N2258" s="180"/>
      <c r="O2258" s="180"/>
    </row>
    <row r="2259" spans="8:15" s="179" customFormat="1" x14ac:dyDescent="0.2">
      <c r="H2259" s="180"/>
      <c r="I2259" s="180"/>
      <c r="J2259" s="205"/>
      <c r="K2259" s="205"/>
      <c r="L2259" s="181"/>
      <c r="M2259" s="180"/>
      <c r="N2259" s="180"/>
      <c r="O2259" s="180"/>
    </row>
    <row r="2260" spans="8:15" s="179" customFormat="1" x14ac:dyDescent="0.2">
      <c r="H2260" s="180"/>
      <c r="I2260" s="180"/>
      <c r="J2260" s="205"/>
      <c r="K2260" s="205"/>
      <c r="L2260" s="181"/>
      <c r="M2260" s="180"/>
      <c r="N2260" s="180"/>
      <c r="O2260" s="180"/>
    </row>
    <row r="2261" spans="8:15" s="179" customFormat="1" x14ac:dyDescent="0.2">
      <c r="H2261" s="180"/>
      <c r="I2261" s="180"/>
      <c r="J2261" s="205"/>
      <c r="K2261" s="205"/>
      <c r="L2261" s="181"/>
      <c r="M2261" s="180"/>
      <c r="N2261" s="180"/>
      <c r="O2261" s="180"/>
    </row>
    <row r="2262" spans="8:15" s="179" customFormat="1" x14ac:dyDescent="0.2">
      <c r="H2262" s="180"/>
      <c r="I2262" s="180"/>
      <c r="J2262" s="205"/>
      <c r="K2262" s="205"/>
      <c r="L2262" s="181"/>
      <c r="M2262" s="180"/>
      <c r="N2262" s="180"/>
      <c r="O2262" s="180"/>
    </row>
    <row r="2263" spans="8:15" s="179" customFormat="1" x14ac:dyDescent="0.2">
      <c r="H2263" s="180"/>
      <c r="I2263" s="180"/>
      <c r="J2263" s="205"/>
      <c r="K2263" s="205"/>
      <c r="L2263" s="181"/>
      <c r="M2263" s="180"/>
      <c r="N2263" s="180"/>
      <c r="O2263" s="180"/>
    </row>
    <row r="2264" spans="8:15" s="179" customFormat="1" x14ac:dyDescent="0.2">
      <c r="H2264" s="180"/>
      <c r="I2264" s="180"/>
      <c r="J2264" s="205"/>
      <c r="K2264" s="205"/>
      <c r="L2264" s="181"/>
      <c r="M2264" s="180"/>
      <c r="N2264" s="180"/>
      <c r="O2264" s="180"/>
    </row>
    <row r="2265" spans="8:15" s="179" customFormat="1" x14ac:dyDescent="0.2">
      <c r="H2265" s="180"/>
      <c r="I2265" s="180"/>
      <c r="J2265" s="205"/>
      <c r="K2265" s="205"/>
      <c r="L2265" s="181"/>
      <c r="M2265" s="180"/>
      <c r="N2265" s="180"/>
      <c r="O2265" s="180"/>
    </row>
    <row r="2266" spans="8:15" s="179" customFormat="1" x14ac:dyDescent="0.2">
      <c r="H2266" s="180"/>
      <c r="I2266" s="180"/>
      <c r="J2266" s="205"/>
      <c r="K2266" s="205"/>
      <c r="L2266" s="181"/>
      <c r="M2266" s="180"/>
      <c r="N2266" s="180"/>
      <c r="O2266" s="180"/>
    </row>
    <row r="2267" spans="8:15" s="179" customFormat="1" x14ac:dyDescent="0.2">
      <c r="H2267" s="180"/>
      <c r="I2267" s="180"/>
      <c r="J2267" s="205"/>
      <c r="K2267" s="205"/>
      <c r="L2267" s="181"/>
      <c r="M2267" s="180"/>
      <c r="N2267" s="180"/>
      <c r="O2267" s="180"/>
    </row>
    <row r="2268" spans="8:15" s="179" customFormat="1" x14ac:dyDescent="0.2">
      <c r="H2268" s="180"/>
      <c r="I2268" s="180"/>
      <c r="J2268" s="205"/>
      <c r="K2268" s="205"/>
      <c r="L2268" s="181"/>
      <c r="M2268" s="180"/>
      <c r="N2268" s="180"/>
      <c r="O2268" s="180"/>
    </row>
    <row r="2269" spans="8:15" s="179" customFormat="1" x14ac:dyDescent="0.2">
      <c r="H2269" s="180"/>
      <c r="I2269" s="180"/>
      <c r="J2269" s="205"/>
      <c r="K2269" s="205"/>
      <c r="L2269" s="181"/>
      <c r="M2269" s="180"/>
      <c r="N2269" s="180"/>
      <c r="O2269" s="180"/>
    </row>
    <row r="2270" spans="8:15" s="179" customFormat="1" x14ac:dyDescent="0.2">
      <c r="H2270" s="180"/>
      <c r="I2270" s="180"/>
      <c r="J2270" s="205"/>
      <c r="K2270" s="205"/>
      <c r="L2270" s="181"/>
      <c r="M2270" s="180"/>
      <c r="N2270" s="180"/>
      <c r="O2270" s="180"/>
    </row>
    <row r="2271" spans="8:15" s="179" customFormat="1" x14ac:dyDescent="0.2">
      <c r="H2271" s="180"/>
      <c r="I2271" s="180"/>
      <c r="J2271" s="205"/>
      <c r="K2271" s="205"/>
      <c r="L2271" s="181"/>
      <c r="M2271" s="180"/>
      <c r="N2271" s="180"/>
      <c r="O2271" s="180"/>
    </row>
    <row r="2272" spans="8:15" s="179" customFormat="1" x14ac:dyDescent="0.2">
      <c r="H2272" s="180"/>
      <c r="I2272" s="180"/>
      <c r="J2272" s="205"/>
      <c r="K2272" s="205"/>
      <c r="L2272" s="181"/>
      <c r="M2272" s="180"/>
      <c r="N2272" s="180"/>
      <c r="O2272" s="180"/>
    </row>
    <row r="2273" spans="8:15" s="179" customFormat="1" x14ac:dyDescent="0.2">
      <c r="H2273" s="180"/>
      <c r="I2273" s="180"/>
      <c r="J2273" s="205"/>
      <c r="K2273" s="205"/>
      <c r="L2273" s="181"/>
      <c r="M2273" s="180"/>
      <c r="N2273" s="180"/>
      <c r="O2273" s="180"/>
    </row>
    <row r="2274" spans="8:15" s="179" customFormat="1" x14ac:dyDescent="0.2">
      <c r="H2274" s="180"/>
      <c r="I2274" s="180"/>
      <c r="J2274" s="205"/>
      <c r="K2274" s="205"/>
      <c r="L2274" s="181"/>
      <c r="M2274" s="180"/>
      <c r="N2274" s="180"/>
      <c r="O2274" s="180"/>
    </row>
    <row r="2275" spans="8:15" s="179" customFormat="1" x14ac:dyDescent="0.2">
      <c r="H2275" s="180"/>
      <c r="I2275" s="180"/>
      <c r="J2275" s="205"/>
      <c r="K2275" s="205"/>
      <c r="L2275" s="181"/>
      <c r="M2275" s="180"/>
      <c r="N2275" s="180"/>
      <c r="O2275" s="180"/>
    </row>
    <row r="2276" spans="8:15" s="179" customFormat="1" x14ac:dyDescent="0.2">
      <c r="H2276" s="180"/>
      <c r="I2276" s="180"/>
      <c r="J2276" s="205"/>
      <c r="K2276" s="205"/>
      <c r="L2276" s="181"/>
      <c r="M2276" s="180"/>
      <c r="N2276" s="180"/>
      <c r="O2276" s="180"/>
    </row>
    <row r="2277" spans="8:15" s="179" customFormat="1" x14ac:dyDescent="0.2">
      <c r="H2277" s="180"/>
      <c r="I2277" s="180"/>
      <c r="J2277" s="205"/>
      <c r="K2277" s="205"/>
      <c r="L2277" s="181"/>
      <c r="M2277" s="180"/>
      <c r="N2277" s="180"/>
      <c r="O2277" s="180"/>
    </row>
    <row r="2278" spans="8:15" s="179" customFormat="1" x14ac:dyDescent="0.2">
      <c r="H2278" s="180"/>
      <c r="I2278" s="180"/>
      <c r="J2278" s="205"/>
      <c r="K2278" s="205"/>
      <c r="L2278" s="181"/>
      <c r="M2278" s="180"/>
      <c r="N2278" s="180"/>
      <c r="O2278" s="180"/>
    </row>
    <row r="2279" spans="8:15" s="179" customFormat="1" x14ac:dyDescent="0.2">
      <c r="H2279" s="180"/>
      <c r="I2279" s="180"/>
      <c r="J2279" s="205"/>
      <c r="K2279" s="205"/>
      <c r="L2279" s="181"/>
      <c r="M2279" s="180"/>
      <c r="N2279" s="180"/>
      <c r="O2279" s="180"/>
    </row>
    <row r="2280" spans="8:15" s="179" customFormat="1" x14ac:dyDescent="0.2">
      <c r="H2280" s="180"/>
      <c r="I2280" s="180"/>
      <c r="J2280" s="205"/>
      <c r="K2280" s="205"/>
      <c r="L2280" s="181"/>
      <c r="M2280" s="180"/>
      <c r="N2280" s="180"/>
      <c r="O2280" s="180"/>
    </row>
    <row r="2281" spans="8:15" s="179" customFormat="1" x14ac:dyDescent="0.2">
      <c r="H2281" s="180"/>
      <c r="I2281" s="180"/>
      <c r="J2281" s="205"/>
      <c r="K2281" s="205"/>
      <c r="L2281" s="181"/>
      <c r="M2281" s="180"/>
      <c r="N2281" s="180"/>
      <c r="O2281" s="180"/>
    </row>
    <row r="2282" spans="8:15" s="179" customFormat="1" x14ac:dyDescent="0.2">
      <c r="H2282" s="180"/>
      <c r="I2282" s="180"/>
      <c r="J2282" s="205"/>
      <c r="K2282" s="205"/>
      <c r="L2282" s="181"/>
      <c r="M2282" s="180"/>
      <c r="N2282" s="180"/>
      <c r="O2282" s="180"/>
    </row>
    <row r="2283" spans="8:15" s="179" customFormat="1" x14ac:dyDescent="0.2">
      <c r="H2283" s="180"/>
      <c r="I2283" s="180"/>
      <c r="J2283" s="205"/>
      <c r="K2283" s="205"/>
      <c r="L2283" s="181"/>
      <c r="M2283" s="180"/>
      <c r="N2283" s="180"/>
      <c r="O2283" s="180"/>
    </row>
    <row r="2284" spans="8:15" s="179" customFormat="1" x14ac:dyDescent="0.2">
      <c r="H2284" s="180"/>
      <c r="I2284" s="180"/>
      <c r="J2284" s="205"/>
      <c r="K2284" s="205"/>
      <c r="L2284" s="181"/>
      <c r="M2284" s="180"/>
      <c r="N2284" s="180"/>
      <c r="O2284" s="180"/>
    </row>
    <row r="2285" spans="8:15" s="179" customFormat="1" x14ac:dyDescent="0.2">
      <c r="H2285" s="180"/>
      <c r="I2285" s="180"/>
      <c r="J2285" s="205"/>
      <c r="K2285" s="205"/>
      <c r="L2285" s="181"/>
      <c r="M2285" s="180"/>
      <c r="N2285" s="180"/>
      <c r="O2285" s="180"/>
    </row>
    <row r="2286" spans="8:15" s="179" customFormat="1" x14ac:dyDescent="0.2">
      <c r="H2286" s="180"/>
      <c r="I2286" s="180"/>
      <c r="J2286" s="205"/>
      <c r="K2286" s="205"/>
      <c r="L2286" s="181"/>
      <c r="M2286" s="180"/>
      <c r="N2286" s="180"/>
      <c r="O2286" s="180"/>
    </row>
    <row r="2287" spans="8:15" s="179" customFormat="1" x14ac:dyDescent="0.2">
      <c r="H2287" s="180"/>
      <c r="I2287" s="180"/>
      <c r="J2287" s="205"/>
      <c r="K2287" s="205"/>
      <c r="L2287" s="181"/>
      <c r="M2287" s="180"/>
      <c r="N2287" s="180"/>
      <c r="O2287" s="180"/>
    </row>
    <row r="2288" spans="8:15" s="179" customFormat="1" x14ac:dyDescent="0.2">
      <c r="H2288" s="180"/>
      <c r="I2288" s="180"/>
      <c r="J2288" s="205"/>
      <c r="K2288" s="205"/>
      <c r="L2288" s="181"/>
      <c r="M2288" s="180"/>
      <c r="N2288" s="180"/>
      <c r="O2288" s="180"/>
    </row>
    <row r="2289" spans="8:15" s="179" customFormat="1" x14ac:dyDescent="0.2">
      <c r="H2289" s="180"/>
      <c r="I2289" s="180"/>
      <c r="J2289" s="205"/>
      <c r="K2289" s="205"/>
      <c r="L2289" s="181"/>
      <c r="M2289" s="180"/>
      <c r="N2289" s="180"/>
      <c r="O2289" s="180"/>
    </row>
    <row r="2290" spans="8:15" s="179" customFormat="1" x14ac:dyDescent="0.2">
      <c r="H2290" s="180"/>
      <c r="I2290" s="180"/>
      <c r="J2290" s="205"/>
      <c r="K2290" s="205"/>
      <c r="L2290" s="181"/>
      <c r="M2290" s="180"/>
      <c r="N2290" s="180"/>
      <c r="O2290" s="180"/>
    </row>
    <row r="2291" spans="8:15" s="179" customFormat="1" x14ac:dyDescent="0.2">
      <c r="H2291" s="180"/>
      <c r="I2291" s="180"/>
      <c r="J2291" s="205"/>
      <c r="K2291" s="205"/>
      <c r="L2291" s="181"/>
      <c r="M2291" s="180"/>
      <c r="N2291" s="180"/>
      <c r="O2291" s="180"/>
    </row>
    <row r="2292" spans="8:15" s="179" customFormat="1" x14ac:dyDescent="0.2">
      <c r="H2292" s="180"/>
      <c r="I2292" s="180"/>
      <c r="J2292" s="205"/>
      <c r="K2292" s="205"/>
      <c r="L2292" s="181"/>
      <c r="M2292" s="180"/>
      <c r="N2292" s="180"/>
      <c r="O2292" s="180"/>
    </row>
    <row r="2293" spans="8:15" s="179" customFormat="1" x14ac:dyDescent="0.2">
      <c r="H2293" s="180"/>
      <c r="I2293" s="180"/>
      <c r="J2293" s="205"/>
      <c r="K2293" s="205"/>
      <c r="L2293" s="181"/>
      <c r="M2293" s="180"/>
      <c r="N2293" s="180"/>
      <c r="O2293" s="180"/>
    </row>
    <row r="2294" spans="8:15" s="179" customFormat="1" x14ac:dyDescent="0.2">
      <c r="H2294" s="180"/>
      <c r="I2294" s="180"/>
      <c r="J2294" s="205"/>
      <c r="K2294" s="205"/>
      <c r="L2294" s="181"/>
      <c r="M2294" s="180"/>
      <c r="N2294" s="180"/>
      <c r="O2294" s="180"/>
    </row>
    <row r="2295" spans="8:15" s="179" customFormat="1" x14ac:dyDescent="0.2">
      <c r="H2295" s="180"/>
      <c r="I2295" s="180"/>
      <c r="J2295" s="205"/>
      <c r="K2295" s="205"/>
      <c r="L2295" s="181"/>
      <c r="M2295" s="180"/>
      <c r="N2295" s="180"/>
      <c r="O2295" s="180"/>
    </row>
    <row r="2296" spans="8:15" s="179" customFormat="1" x14ac:dyDescent="0.2">
      <c r="H2296" s="180"/>
      <c r="I2296" s="180"/>
      <c r="J2296" s="205"/>
      <c r="K2296" s="205"/>
      <c r="L2296" s="181"/>
      <c r="M2296" s="180"/>
      <c r="N2296" s="180"/>
      <c r="O2296" s="180"/>
    </row>
    <row r="2297" spans="8:15" s="179" customFormat="1" x14ac:dyDescent="0.2">
      <c r="H2297" s="180"/>
      <c r="I2297" s="180"/>
      <c r="J2297" s="205"/>
      <c r="K2297" s="205"/>
      <c r="L2297" s="181"/>
      <c r="M2297" s="180"/>
      <c r="N2297" s="180"/>
      <c r="O2297" s="180"/>
    </row>
    <row r="2298" spans="8:15" s="179" customFormat="1" x14ac:dyDescent="0.2">
      <c r="H2298" s="180"/>
      <c r="I2298" s="180"/>
      <c r="J2298" s="205"/>
      <c r="K2298" s="205"/>
      <c r="L2298" s="181"/>
      <c r="M2298" s="180"/>
      <c r="N2298" s="180"/>
      <c r="O2298" s="180"/>
    </row>
    <row r="2299" spans="8:15" s="179" customFormat="1" x14ac:dyDescent="0.2">
      <c r="H2299" s="180"/>
      <c r="I2299" s="180"/>
      <c r="J2299" s="205"/>
      <c r="K2299" s="205"/>
      <c r="L2299" s="181"/>
      <c r="M2299" s="180"/>
      <c r="N2299" s="180"/>
      <c r="O2299" s="180"/>
    </row>
    <row r="2300" spans="8:15" s="179" customFormat="1" x14ac:dyDescent="0.2">
      <c r="H2300" s="180"/>
      <c r="I2300" s="180"/>
      <c r="J2300" s="205"/>
      <c r="K2300" s="205"/>
      <c r="L2300" s="181"/>
      <c r="M2300" s="180"/>
      <c r="N2300" s="180"/>
      <c r="O2300" s="180"/>
    </row>
    <row r="2301" spans="8:15" s="179" customFormat="1" x14ac:dyDescent="0.2">
      <c r="H2301" s="180"/>
      <c r="I2301" s="180"/>
      <c r="J2301" s="205"/>
      <c r="K2301" s="205"/>
      <c r="L2301" s="181"/>
      <c r="M2301" s="180"/>
      <c r="N2301" s="180"/>
      <c r="O2301" s="180"/>
    </row>
    <row r="2302" spans="8:15" s="179" customFormat="1" x14ac:dyDescent="0.2">
      <c r="H2302" s="180"/>
      <c r="I2302" s="180"/>
      <c r="J2302" s="205"/>
      <c r="K2302" s="205"/>
      <c r="L2302" s="181"/>
      <c r="M2302" s="180"/>
      <c r="N2302" s="180"/>
      <c r="O2302" s="180"/>
    </row>
    <row r="2303" spans="8:15" s="179" customFormat="1" x14ac:dyDescent="0.2">
      <c r="H2303" s="180"/>
      <c r="I2303" s="180"/>
      <c r="J2303" s="205"/>
      <c r="K2303" s="205"/>
      <c r="L2303" s="181"/>
      <c r="M2303" s="180"/>
      <c r="N2303" s="180"/>
      <c r="O2303" s="180"/>
    </row>
    <row r="2304" spans="8:15" s="179" customFormat="1" x14ac:dyDescent="0.2">
      <c r="H2304" s="180"/>
      <c r="I2304" s="180"/>
      <c r="J2304" s="205"/>
      <c r="K2304" s="205"/>
      <c r="L2304" s="181"/>
      <c r="M2304" s="180"/>
      <c r="N2304" s="180"/>
      <c r="O2304" s="180"/>
    </row>
    <row r="2305" spans="8:15" s="179" customFormat="1" x14ac:dyDescent="0.2">
      <c r="H2305" s="180"/>
      <c r="I2305" s="180"/>
      <c r="J2305" s="205"/>
      <c r="K2305" s="205"/>
      <c r="L2305" s="181"/>
      <c r="M2305" s="180"/>
      <c r="N2305" s="180"/>
      <c r="O2305" s="180"/>
    </row>
    <row r="2306" spans="8:15" s="179" customFormat="1" x14ac:dyDescent="0.2">
      <c r="H2306" s="180"/>
      <c r="I2306" s="180"/>
      <c r="J2306" s="205"/>
      <c r="K2306" s="205"/>
      <c r="L2306" s="181"/>
      <c r="M2306" s="180"/>
      <c r="N2306" s="180"/>
      <c r="O2306" s="180"/>
    </row>
    <row r="2307" spans="8:15" s="179" customFormat="1" x14ac:dyDescent="0.2">
      <c r="H2307" s="180"/>
      <c r="I2307" s="180"/>
      <c r="J2307" s="205"/>
      <c r="K2307" s="205"/>
      <c r="L2307" s="181"/>
      <c r="M2307" s="180"/>
      <c r="N2307" s="180"/>
      <c r="O2307" s="180"/>
    </row>
    <row r="2308" spans="8:15" s="179" customFormat="1" x14ac:dyDescent="0.2">
      <c r="H2308" s="180"/>
      <c r="I2308" s="180"/>
      <c r="J2308" s="205"/>
      <c r="K2308" s="205"/>
      <c r="L2308" s="181"/>
      <c r="M2308" s="180"/>
      <c r="N2308" s="180"/>
      <c r="O2308" s="180"/>
    </row>
    <row r="2309" spans="8:15" s="179" customFormat="1" x14ac:dyDescent="0.2">
      <c r="H2309" s="180"/>
      <c r="I2309" s="180"/>
      <c r="J2309" s="205"/>
      <c r="K2309" s="205"/>
      <c r="L2309" s="181"/>
      <c r="M2309" s="180"/>
      <c r="N2309" s="180"/>
      <c r="O2309" s="180"/>
    </row>
    <row r="2310" spans="8:15" s="179" customFormat="1" x14ac:dyDescent="0.2">
      <c r="H2310" s="180"/>
      <c r="I2310" s="180"/>
      <c r="J2310" s="205"/>
      <c r="K2310" s="205"/>
      <c r="L2310" s="181"/>
      <c r="M2310" s="180"/>
      <c r="N2310" s="180"/>
      <c r="O2310" s="180"/>
    </row>
    <row r="2311" spans="8:15" s="179" customFormat="1" x14ac:dyDescent="0.2">
      <c r="H2311" s="180"/>
      <c r="I2311" s="180"/>
      <c r="J2311" s="205"/>
      <c r="K2311" s="205"/>
      <c r="L2311" s="181"/>
      <c r="M2311" s="180"/>
      <c r="N2311" s="180"/>
      <c r="O2311" s="180"/>
    </row>
    <row r="2312" spans="8:15" s="179" customFormat="1" x14ac:dyDescent="0.2">
      <c r="H2312" s="180"/>
      <c r="I2312" s="180"/>
      <c r="J2312" s="205"/>
      <c r="K2312" s="205"/>
      <c r="L2312" s="181"/>
      <c r="M2312" s="180"/>
      <c r="N2312" s="180"/>
      <c r="O2312" s="180"/>
    </row>
    <row r="2313" spans="8:15" s="179" customFormat="1" x14ac:dyDescent="0.2">
      <c r="H2313" s="180"/>
      <c r="I2313" s="180"/>
      <c r="J2313" s="205"/>
      <c r="K2313" s="205"/>
      <c r="L2313" s="181"/>
      <c r="M2313" s="180"/>
      <c r="N2313" s="180"/>
      <c r="O2313" s="180"/>
    </row>
    <row r="2314" spans="8:15" s="179" customFormat="1" x14ac:dyDescent="0.2">
      <c r="H2314" s="180"/>
      <c r="I2314" s="180"/>
      <c r="J2314" s="205"/>
      <c r="K2314" s="205"/>
      <c r="L2314" s="181"/>
      <c r="M2314" s="180"/>
      <c r="N2314" s="180"/>
      <c r="O2314" s="180"/>
    </row>
    <row r="2315" spans="8:15" s="179" customFormat="1" x14ac:dyDescent="0.2">
      <c r="H2315" s="180"/>
      <c r="I2315" s="180"/>
      <c r="J2315" s="205"/>
      <c r="K2315" s="205"/>
      <c r="L2315" s="181"/>
      <c r="M2315" s="180"/>
      <c r="N2315" s="180"/>
      <c r="O2315" s="180"/>
    </row>
    <row r="2316" spans="8:15" s="179" customFormat="1" x14ac:dyDescent="0.2">
      <c r="H2316" s="180"/>
      <c r="I2316" s="180"/>
      <c r="J2316" s="205"/>
      <c r="K2316" s="205"/>
      <c r="L2316" s="181"/>
      <c r="M2316" s="180"/>
      <c r="N2316" s="180"/>
      <c r="O2316" s="180"/>
    </row>
    <row r="2317" spans="8:15" s="179" customFormat="1" x14ac:dyDescent="0.2">
      <c r="H2317" s="180"/>
      <c r="I2317" s="180"/>
      <c r="J2317" s="205"/>
      <c r="K2317" s="205"/>
      <c r="L2317" s="181"/>
      <c r="M2317" s="180"/>
      <c r="N2317" s="180"/>
      <c r="O2317" s="180"/>
    </row>
    <row r="2318" spans="8:15" s="179" customFormat="1" x14ac:dyDescent="0.2">
      <c r="H2318" s="180"/>
      <c r="I2318" s="180"/>
      <c r="J2318" s="205"/>
      <c r="K2318" s="205"/>
      <c r="L2318" s="181"/>
      <c r="M2318" s="180"/>
      <c r="N2318" s="180"/>
      <c r="O2318" s="180"/>
    </row>
    <row r="2319" spans="8:15" s="179" customFormat="1" x14ac:dyDescent="0.2">
      <c r="H2319" s="180"/>
      <c r="I2319" s="180"/>
      <c r="J2319" s="205"/>
      <c r="K2319" s="205"/>
      <c r="L2319" s="181"/>
      <c r="M2319" s="180"/>
      <c r="N2319" s="180"/>
      <c r="O2319" s="180"/>
    </row>
    <row r="2320" spans="8:15" s="179" customFormat="1" x14ac:dyDescent="0.2">
      <c r="H2320" s="180"/>
      <c r="I2320" s="180"/>
      <c r="J2320" s="205"/>
      <c r="K2320" s="205"/>
      <c r="L2320" s="181"/>
      <c r="M2320" s="180"/>
      <c r="N2320" s="180"/>
      <c r="O2320" s="180"/>
    </row>
    <row r="2321" spans="8:15" s="179" customFormat="1" x14ac:dyDescent="0.2">
      <c r="H2321" s="180"/>
      <c r="I2321" s="180"/>
      <c r="J2321" s="205"/>
      <c r="K2321" s="205"/>
      <c r="L2321" s="181"/>
      <c r="M2321" s="180"/>
      <c r="N2321" s="180"/>
      <c r="O2321" s="180"/>
    </row>
    <row r="2322" spans="8:15" s="179" customFormat="1" x14ac:dyDescent="0.2">
      <c r="H2322" s="180"/>
      <c r="I2322" s="180"/>
      <c r="J2322" s="205"/>
      <c r="K2322" s="205"/>
      <c r="L2322" s="181"/>
      <c r="M2322" s="180"/>
      <c r="N2322" s="180"/>
      <c r="O2322" s="180"/>
    </row>
    <row r="2323" spans="8:15" s="179" customFormat="1" x14ac:dyDescent="0.2">
      <c r="H2323" s="180"/>
      <c r="I2323" s="180"/>
      <c r="J2323" s="205"/>
      <c r="K2323" s="205"/>
      <c r="L2323" s="181"/>
      <c r="M2323" s="180"/>
      <c r="N2323" s="180"/>
      <c r="O2323" s="180"/>
    </row>
    <row r="2324" spans="8:15" s="179" customFormat="1" x14ac:dyDescent="0.2">
      <c r="H2324" s="180"/>
      <c r="I2324" s="180"/>
      <c r="J2324" s="205"/>
      <c r="K2324" s="205"/>
      <c r="L2324" s="181"/>
      <c r="M2324" s="180"/>
      <c r="N2324" s="180"/>
      <c r="O2324" s="180"/>
    </row>
    <row r="2325" spans="8:15" s="179" customFormat="1" x14ac:dyDescent="0.2">
      <c r="H2325" s="180"/>
      <c r="I2325" s="180"/>
      <c r="J2325" s="205"/>
      <c r="K2325" s="205"/>
      <c r="L2325" s="181"/>
      <c r="M2325" s="180"/>
      <c r="N2325" s="180"/>
      <c r="O2325" s="180"/>
    </row>
    <row r="2326" spans="8:15" s="179" customFormat="1" x14ac:dyDescent="0.2">
      <c r="H2326" s="180"/>
      <c r="I2326" s="180"/>
      <c r="J2326" s="205"/>
      <c r="K2326" s="205"/>
      <c r="L2326" s="181"/>
      <c r="M2326" s="180"/>
      <c r="N2326" s="180"/>
      <c r="O2326" s="180"/>
    </row>
    <row r="2327" spans="8:15" s="179" customFormat="1" x14ac:dyDescent="0.2">
      <c r="H2327" s="180"/>
      <c r="I2327" s="180"/>
      <c r="J2327" s="205"/>
      <c r="K2327" s="205"/>
      <c r="L2327" s="181"/>
      <c r="M2327" s="180"/>
      <c r="N2327" s="180"/>
      <c r="O2327" s="180"/>
    </row>
    <row r="2328" spans="8:15" s="179" customFormat="1" x14ac:dyDescent="0.2">
      <c r="H2328" s="180"/>
      <c r="I2328" s="180"/>
      <c r="J2328" s="205"/>
      <c r="K2328" s="205"/>
      <c r="L2328" s="181"/>
      <c r="M2328" s="180"/>
      <c r="N2328" s="180"/>
      <c r="O2328" s="180"/>
    </row>
    <row r="2329" spans="8:15" s="179" customFormat="1" x14ac:dyDescent="0.2">
      <c r="H2329" s="180"/>
      <c r="I2329" s="180"/>
      <c r="J2329" s="205"/>
      <c r="K2329" s="205"/>
      <c r="L2329" s="181"/>
      <c r="M2329" s="180"/>
      <c r="N2329" s="180"/>
      <c r="O2329" s="180"/>
    </row>
    <row r="2330" spans="8:15" s="179" customFormat="1" x14ac:dyDescent="0.2">
      <c r="H2330" s="180"/>
      <c r="I2330" s="180"/>
      <c r="J2330" s="205"/>
      <c r="K2330" s="205"/>
      <c r="L2330" s="181"/>
      <c r="M2330" s="180"/>
      <c r="N2330" s="180"/>
      <c r="O2330" s="180"/>
    </row>
    <row r="2331" spans="8:15" s="179" customFormat="1" x14ac:dyDescent="0.2">
      <c r="H2331" s="180"/>
      <c r="I2331" s="180"/>
      <c r="J2331" s="205"/>
      <c r="K2331" s="205"/>
      <c r="L2331" s="181"/>
      <c r="M2331" s="180"/>
      <c r="N2331" s="180"/>
      <c r="O2331" s="180"/>
    </row>
    <row r="2332" spans="8:15" s="179" customFormat="1" x14ac:dyDescent="0.2">
      <c r="H2332" s="180"/>
      <c r="I2332" s="180"/>
      <c r="J2332" s="205"/>
      <c r="K2332" s="205"/>
      <c r="L2332" s="181"/>
      <c r="M2332" s="180"/>
      <c r="N2332" s="180"/>
      <c r="O2332" s="180"/>
    </row>
    <row r="2333" spans="8:15" s="179" customFormat="1" x14ac:dyDescent="0.2">
      <c r="H2333" s="180"/>
      <c r="I2333" s="180"/>
      <c r="J2333" s="205"/>
      <c r="K2333" s="205"/>
      <c r="L2333" s="181"/>
      <c r="M2333" s="180"/>
      <c r="N2333" s="180"/>
      <c r="O2333" s="180"/>
    </row>
    <row r="2334" spans="8:15" s="179" customFormat="1" x14ac:dyDescent="0.2">
      <c r="H2334" s="180"/>
      <c r="I2334" s="180"/>
      <c r="J2334" s="205"/>
      <c r="K2334" s="205"/>
      <c r="L2334" s="181"/>
      <c r="M2334" s="180"/>
      <c r="N2334" s="180"/>
      <c r="O2334" s="180"/>
    </row>
    <row r="2335" spans="8:15" s="179" customFormat="1" x14ac:dyDescent="0.2">
      <c r="H2335" s="180"/>
      <c r="I2335" s="180"/>
      <c r="J2335" s="205"/>
      <c r="K2335" s="205"/>
      <c r="L2335" s="181"/>
      <c r="M2335" s="180"/>
      <c r="N2335" s="180"/>
      <c r="O2335" s="180"/>
    </row>
    <row r="2336" spans="8:15" s="179" customFormat="1" x14ac:dyDescent="0.2">
      <c r="H2336" s="180"/>
      <c r="I2336" s="180"/>
      <c r="J2336" s="205"/>
      <c r="K2336" s="205"/>
      <c r="L2336" s="181"/>
      <c r="M2336" s="180"/>
      <c r="N2336" s="180"/>
      <c r="O2336" s="180"/>
    </row>
    <row r="2337" spans="8:15" s="179" customFormat="1" x14ac:dyDescent="0.2">
      <c r="H2337" s="180"/>
      <c r="I2337" s="180"/>
      <c r="J2337" s="205"/>
      <c r="K2337" s="205"/>
      <c r="L2337" s="181"/>
      <c r="M2337" s="180"/>
      <c r="N2337" s="180"/>
      <c r="O2337" s="180"/>
    </row>
    <row r="2338" spans="8:15" s="179" customFormat="1" x14ac:dyDescent="0.2">
      <c r="H2338" s="180"/>
      <c r="I2338" s="180"/>
      <c r="J2338" s="205"/>
      <c r="K2338" s="205"/>
      <c r="L2338" s="181"/>
      <c r="M2338" s="180"/>
      <c r="N2338" s="180"/>
      <c r="O2338" s="180"/>
    </row>
    <row r="2339" spans="8:15" s="179" customFormat="1" x14ac:dyDescent="0.2">
      <c r="H2339" s="180"/>
      <c r="I2339" s="180"/>
      <c r="J2339" s="205"/>
      <c r="K2339" s="205"/>
      <c r="L2339" s="181"/>
      <c r="M2339" s="180"/>
      <c r="N2339" s="180"/>
      <c r="O2339" s="180"/>
    </row>
    <row r="2340" spans="8:15" s="179" customFormat="1" x14ac:dyDescent="0.2">
      <c r="H2340" s="180"/>
      <c r="I2340" s="180"/>
      <c r="J2340" s="205"/>
      <c r="K2340" s="205"/>
      <c r="L2340" s="181"/>
      <c r="M2340" s="180"/>
      <c r="N2340" s="180"/>
      <c r="O2340" s="180"/>
    </row>
    <row r="2341" spans="8:15" s="179" customFormat="1" x14ac:dyDescent="0.2">
      <c r="H2341" s="180"/>
      <c r="I2341" s="180"/>
      <c r="J2341" s="205"/>
      <c r="K2341" s="205"/>
      <c r="L2341" s="181"/>
      <c r="M2341" s="180"/>
      <c r="N2341" s="180"/>
      <c r="O2341" s="180"/>
    </row>
    <row r="2342" spans="8:15" s="179" customFormat="1" x14ac:dyDescent="0.2">
      <c r="H2342" s="180"/>
      <c r="I2342" s="180"/>
      <c r="J2342" s="205"/>
      <c r="K2342" s="205"/>
      <c r="L2342" s="181"/>
      <c r="M2342" s="180"/>
      <c r="N2342" s="180"/>
      <c r="O2342" s="180"/>
    </row>
    <row r="2343" spans="8:15" s="179" customFormat="1" x14ac:dyDescent="0.2">
      <c r="H2343" s="180"/>
      <c r="I2343" s="180"/>
      <c r="J2343" s="205"/>
      <c r="K2343" s="205"/>
      <c r="L2343" s="181"/>
      <c r="M2343" s="180"/>
      <c r="N2343" s="180"/>
      <c r="O2343" s="180"/>
    </row>
    <row r="2344" spans="8:15" s="179" customFormat="1" x14ac:dyDescent="0.2">
      <c r="H2344" s="180"/>
      <c r="I2344" s="180"/>
      <c r="J2344" s="205"/>
      <c r="K2344" s="205"/>
      <c r="L2344" s="181"/>
      <c r="M2344" s="180"/>
      <c r="N2344" s="180"/>
      <c r="O2344" s="180"/>
    </row>
    <row r="2345" spans="8:15" s="179" customFormat="1" x14ac:dyDescent="0.2">
      <c r="H2345" s="180"/>
      <c r="I2345" s="180"/>
      <c r="J2345" s="205"/>
      <c r="K2345" s="205"/>
      <c r="L2345" s="181"/>
      <c r="M2345" s="180"/>
      <c r="N2345" s="180"/>
      <c r="O2345" s="180"/>
    </row>
    <row r="2346" spans="8:15" s="179" customFormat="1" x14ac:dyDescent="0.2">
      <c r="H2346" s="180"/>
      <c r="I2346" s="180"/>
      <c r="J2346" s="205"/>
      <c r="K2346" s="205"/>
      <c r="L2346" s="181"/>
      <c r="M2346" s="180"/>
      <c r="N2346" s="180"/>
      <c r="O2346" s="180"/>
    </row>
    <row r="2347" spans="8:15" s="179" customFormat="1" x14ac:dyDescent="0.2">
      <c r="H2347" s="180"/>
      <c r="I2347" s="180"/>
      <c r="J2347" s="205"/>
      <c r="K2347" s="205"/>
      <c r="L2347" s="181"/>
      <c r="M2347" s="180"/>
      <c r="N2347" s="180"/>
      <c r="O2347" s="180"/>
    </row>
    <row r="2348" spans="8:15" s="179" customFormat="1" x14ac:dyDescent="0.2">
      <c r="H2348" s="180"/>
      <c r="I2348" s="180"/>
      <c r="J2348" s="205"/>
      <c r="K2348" s="205"/>
      <c r="L2348" s="181"/>
      <c r="M2348" s="180"/>
      <c r="N2348" s="180"/>
      <c r="O2348" s="180"/>
    </row>
    <row r="2349" spans="8:15" s="179" customFormat="1" x14ac:dyDescent="0.2">
      <c r="H2349" s="180"/>
      <c r="I2349" s="180"/>
      <c r="J2349" s="205"/>
      <c r="K2349" s="205"/>
      <c r="L2349" s="181"/>
      <c r="M2349" s="180"/>
      <c r="N2349" s="180"/>
      <c r="O2349" s="180"/>
    </row>
    <row r="2350" spans="8:15" s="179" customFormat="1" x14ac:dyDescent="0.2">
      <c r="H2350" s="180"/>
      <c r="I2350" s="180"/>
      <c r="J2350" s="205"/>
      <c r="K2350" s="205"/>
      <c r="L2350" s="181"/>
      <c r="M2350" s="180"/>
      <c r="N2350" s="180"/>
      <c r="O2350" s="180"/>
    </row>
    <row r="2351" spans="8:15" s="179" customFormat="1" x14ac:dyDescent="0.2">
      <c r="H2351" s="180"/>
      <c r="I2351" s="180"/>
      <c r="J2351" s="205"/>
      <c r="K2351" s="205"/>
      <c r="L2351" s="181"/>
      <c r="M2351" s="180"/>
      <c r="N2351" s="180"/>
      <c r="O2351" s="180"/>
    </row>
    <row r="2352" spans="8:15" s="179" customFormat="1" x14ac:dyDescent="0.2">
      <c r="H2352" s="180"/>
      <c r="I2352" s="180"/>
      <c r="J2352" s="205"/>
      <c r="K2352" s="205"/>
      <c r="L2352" s="181"/>
      <c r="M2352" s="180"/>
      <c r="N2352" s="180"/>
      <c r="O2352" s="180"/>
    </row>
    <row r="2353" spans="8:15" s="179" customFormat="1" x14ac:dyDescent="0.2">
      <c r="H2353" s="180"/>
      <c r="I2353" s="180"/>
      <c r="J2353" s="205"/>
      <c r="K2353" s="205"/>
      <c r="L2353" s="181"/>
      <c r="M2353" s="180"/>
      <c r="N2353" s="180"/>
      <c r="O2353" s="180"/>
    </row>
    <row r="2354" spans="8:15" s="179" customFormat="1" x14ac:dyDescent="0.2">
      <c r="H2354" s="180"/>
      <c r="I2354" s="180"/>
      <c r="J2354" s="205"/>
      <c r="K2354" s="205"/>
      <c r="L2354" s="181"/>
      <c r="M2354" s="180"/>
      <c r="N2354" s="180"/>
      <c r="O2354" s="180"/>
    </row>
    <row r="2355" spans="8:15" s="179" customFormat="1" x14ac:dyDescent="0.2">
      <c r="H2355" s="180"/>
      <c r="I2355" s="180"/>
      <c r="J2355" s="205"/>
      <c r="K2355" s="205"/>
      <c r="L2355" s="181"/>
      <c r="M2355" s="180"/>
      <c r="N2355" s="180"/>
      <c r="O2355" s="180"/>
    </row>
    <row r="2356" spans="8:15" s="179" customFormat="1" x14ac:dyDescent="0.2">
      <c r="H2356" s="180"/>
      <c r="I2356" s="180"/>
      <c r="J2356" s="205"/>
      <c r="K2356" s="205"/>
      <c r="L2356" s="181"/>
      <c r="M2356" s="180"/>
      <c r="N2356" s="180"/>
      <c r="O2356" s="180"/>
    </row>
    <row r="2357" spans="8:15" s="179" customFormat="1" x14ac:dyDescent="0.2">
      <c r="H2357" s="180"/>
      <c r="I2357" s="180"/>
      <c r="J2357" s="205"/>
      <c r="K2357" s="205"/>
      <c r="L2357" s="181"/>
      <c r="M2357" s="180"/>
      <c r="N2357" s="180"/>
      <c r="O2357" s="180"/>
    </row>
    <row r="2358" spans="8:15" s="179" customFormat="1" x14ac:dyDescent="0.2">
      <c r="H2358" s="180"/>
      <c r="I2358" s="180"/>
      <c r="J2358" s="205"/>
      <c r="K2358" s="205"/>
      <c r="L2358" s="181"/>
      <c r="M2358" s="180"/>
      <c r="N2358" s="180"/>
      <c r="O2358" s="180"/>
    </row>
    <row r="2359" spans="8:15" s="179" customFormat="1" x14ac:dyDescent="0.2">
      <c r="H2359" s="180"/>
      <c r="I2359" s="180"/>
      <c r="J2359" s="205"/>
      <c r="K2359" s="205"/>
      <c r="L2359" s="181"/>
      <c r="M2359" s="180"/>
      <c r="N2359" s="180"/>
      <c r="O2359" s="180"/>
    </row>
    <row r="2360" spans="8:15" s="179" customFormat="1" x14ac:dyDescent="0.2">
      <c r="H2360" s="180"/>
      <c r="I2360" s="180"/>
      <c r="J2360" s="205"/>
      <c r="K2360" s="205"/>
      <c r="L2360" s="181"/>
      <c r="M2360" s="180"/>
      <c r="N2360" s="180"/>
      <c r="O2360" s="180"/>
    </row>
    <row r="2361" spans="8:15" s="179" customFormat="1" x14ac:dyDescent="0.2">
      <c r="H2361" s="180"/>
      <c r="I2361" s="180"/>
      <c r="J2361" s="205"/>
      <c r="K2361" s="205"/>
      <c r="L2361" s="181"/>
      <c r="M2361" s="180"/>
      <c r="N2361" s="180"/>
      <c r="O2361" s="180"/>
    </row>
    <row r="2362" spans="8:15" s="179" customFormat="1" x14ac:dyDescent="0.2">
      <c r="H2362" s="180"/>
      <c r="I2362" s="180"/>
      <c r="J2362" s="205"/>
      <c r="K2362" s="205"/>
      <c r="L2362" s="181"/>
      <c r="M2362" s="180"/>
      <c r="N2362" s="180"/>
      <c r="O2362" s="180"/>
    </row>
    <row r="2363" spans="8:15" s="179" customFormat="1" x14ac:dyDescent="0.2">
      <c r="H2363" s="180"/>
      <c r="I2363" s="180"/>
      <c r="J2363" s="205"/>
      <c r="K2363" s="205"/>
      <c r="L2363" s="181"/>
      <c r="M2363" s="180"/>
      <c r="N2363" s="180"/>
      <c r="O2363" s="180"/>
    </row>
    <row r="2364" spans="8:15" s="179" customFormat="1" x14ac:dyDescent="0.2">
      <c r="H2364" s="180"/>
      <c r="I2364" s="180"/>
      <c r="J2364" s="205"/>
      <c r="K2364" s="205"/>
      <c r="L2364" s="181"/>
      <c r="M2364" s="180"/>
      <c r="N2364" s="180"/>
      <c r="O2364" s="180"/>
    </row>
    <row r="2365" spans="8:15" s="179" customFormat="1" x14ac:dyDescent="0.2">
      <c r="H2365" s="180"/>
      <c r="I2365" s="180"/>
      <c r="J2365" s="205"/>
      <c r="K2365" s="205"/>
      <c r="L2365" s="181"/>
      <c r="M2365" s="180"/>
      <c r="N2365" s="180"/>
      <c r="O2365" s="180"/>
    </row>
    <row r="2366" spans="8:15" s="179" customFormat="1" x14ac:dyDescent="0.2">
      <c r="H2366" s="180"/>
      <c r="I2366" s="180"/>
      <c r="J2366" s="205"/>
      <c r="K2366" s="205"/>
      <c r="L2366" s="181"/>
      <c r="M2366" s="180"/>
      <c r="N2366" s="180"/>
      <c r="O2366" s="180"/>
    </row>
    <row r="2367" spans="8:15" s="179" customFormat="1" x14ac:dyDescent="0.2">
      <c r="H2367" s="180"/>
      <c r="I2367" s="180"/>
      <c r="J2367" s="205"/>
      <c r="K2367" s="205"/>
      <c r="L2367" s="181"/>
      <c r="M2367" s="180"/>
      <c r="N2367" s="180"/>
      <c r="O2367" s="180"/>
    </row>
    <row r="2368" spans="8:15" s="179" customFormat="1" x14ac:dyDescent="0.2">
      <c r="H2368" s="180"/>
      <c r="I2368" s="180"/>
      <c r="J2368" s="205"/>
      <c r="K2368" s="205"/>
      <c r="L2368" s="181"/>
      <c r="M2368" s="180"/>
      <c r="N2368" s="180"/>
      <c r="O2368" s="180"/>
    </row>
    <row r="2369" spans="8:15" s="179" customFormat="1" x14ac:dyDescent="0.2">
      <c r="H2369" s="180"/>
      <c r="I2369" s="180"/>
      <c r="J2369" s="205"/>
      <c r="K2369" s="205"/>
      <c r="L2369" s="181"/>
      <c r="M2369" s="180"/>
      <c r="N2369" s="180"/>
      <c r="O2369" s="180"/>
    </row>
    <row r="2370" spans="8:15" s="179" customFormat="1" x14ac:dyDescent="0.2">
      <c r="H2370" s="180"/>
      <c r="I2370" s="180"/>
      <c r="J2370" s="205"/>
      <c r="K2370" s="205"/>
      <c r="L2370" s="181"/>
      <c r="M2370" s="180"/>
      <c r="N2370" s="180"/>
      <c r="O2370" s="180"/>
    </row>
    <row r="2371" spans="8:15" s="179" customFormat="1" x14ac:dyDescent="0.2">
      <c r="H2371" s="180"/>
      <c r="I2371" s="180"/>
      <c r="J2371" s="205"/>
      <c r="K2371" s="205"/>
      <c r="L2371" s="181"/>
      <c r="M2371" s="180"/>
      <c r="N2371" s="180"/>
      <c r="O2371" s="180"/>
    </row>
    <row r="2372" spans="8:15" s="179" customFormat="1" x14ac:dyDescent="0.2">
      <c r="H2372" s="180"/>
      <c r="I2372" s="180"/>
      <c r="J2372" s="205"/>
      <c r="K2372" s="205"/>
      <c r="L2372" s="181"/>
      <c r="M2372" s="180"/>
      <c r="N2372" s="180"/>
      <c r="O2372" s="180"/>
    </row>
    <row r="2373" spans="8:15" s="179" customFormat="1" x14ac:dyDescent="0.2">
      <c r="H2373" s="180"/>
      <c r="I2373" s="180"/>
      <c r="J2373" s="205"/>
      <c r="K2373" s="205"/>
      <c r="L2373" s="181"/>
      <c r="M2373" s="180"/>
      <c r="N2373" s="180"/>
      <c r="O2373" s="180"/>
    </row>
    <row r="2374" spans="8:15" s="179" customFormat="1" x14ac:dyDescent="0.2">
      <c r="H2374" s="180"/>
      <c r="I2374" s="180"/>
      <c r="J2374" s="205"/>
      <c r="K2374" s="205"/>
      <c r="L2374" s="181"/>
      <c r="M2374" s="180"/>
      <c r="N2374" s="180"/>
      <c r="O2374" s="180"/>
    </row>
    <row r="2375" spans="8:15" s="179" customFormat="1" x14ac:dyDescent="0.2">
      <c r="H2375" s="180"/>
      <c r="I2375" s="180"/>
      <c r="J2375" s="205"/>
      <c r="K2375" s="205"/>
      <c r="L2375" s="181"/>
      <c r="M2375" s="180"/>
      <c r="N2375" s="180"/>
      <c r="O2375" s="180"/>
    </row>
    <row r="2376" spans="8:15" s="179" customFormat="1" x14ac:dyDescent="0.2">
      <c r="H2376" s="180"/>
      <c r="I2376" s="180"/>
      <c r="J2376" s="205"/>
      <c r="K2376" s="205"/>
      <c r="L2376" s="181"/>
      <c r="M2376" s="180"/>
      <c r="N2376" s="180"/>
      <c r="O2376" s="180"/>
    </row>
    <row r="2377" spans="8:15" s="179" customFormat="1" x14ac:dyDescent="0.2">
      <c r="H2377" s="180"/>
      <c r="I2377" s="180"/>
      <c r="J2377" s="205"/>
      <c r="K2377" s="205"/>
      <c r="L2377" s="181"/>
      <c r="M2377" s="180"/>
      <c r="N2377" s="180"/>
      <c r="O2377" s="180"/>
    </row>
    <row r="2378" spans="8:15" s="179" customFormat="1" x14ac:dyDescent="0.2">
      <c r="H2378" s="180"/>
      <c r="I2378" s="180"/>
      <c r="J2378" s="205"/>
      <c r="K2378" s="205"/>
      <c r="L2378" s="181"/>
      <c r="M2378" s="180"/>
      <c r="N2378" s="180"/>
      <c r="O2378" s="180"/>
    </row>
    <row r="2379" spans="8:15" s="179" customFormat="1" x14ac:dyDescent="0.2">
      <c r="H2379" s="180"/>
      <c r="I2379" s="180"/>
      <c r="J2379" s="205"/>
      <c r="K2379" s="205"/>
      <c r="L2379" s="181"/>
      <c r="M2379" s="180"/>
      <c r="N2379" s="180"/>
      <c r="O2379" s="180"/>
    </row>
    <row r="2380" spans="8:15" s="179" customFormat="1" x14ac:dyDescent="0.2">
      <c r="H2380" s="180"/>
      <c r="I2380" s="180"/>
      <c r="J2380" s="205"/>
      <c r="K2380" s="205"/>
      <c r="L2380" s="181"/>
      <c r="M2380" s="180"/>
      <c r="N2380" s="180"/>
      <c r="O2380" s="180"/>
    </row>
    <row r="2381" spans="8:15" s="179" customFormat="1" x14ac:dyDescent="0.2">
      <c r="H2381" s="180"/>
      <c r="I2381" s="180"/>
      <c r="J2381" s="205"/>
      <c r="K2381" s="205"/>
      <c r="L2381" s="181"/>
      <c r="M2381" s="180"/>
      <c r="N2381" s="180"/>
      <c r="O2381" s="180"/>
    </row>
    <row r="2382" spans="8:15" s="179" customFormat="1" x14ac:dyDescent="0.2">
      <c r="H2382" s="180"/>
      <c r="I2382" s="180"/>
      <c r="J2382" s="205"/>
      <c r="K2382" s="205"/>
      <c r="L2382" s="181"/>
      <c r="M2382" s="180"/>
      <c r="N2382" s="180"/>
      <c r="O2382" s="180"/>
    </row>
    <row r="2383" spans="8:15" s="179" customFormat="1" x14ac:dyDescent="0.2">
      <c r="H2383" s="180"/>
      <c r="I2383" s="180"/>
      <c r="J2383" s="205"/>
      <c r="K2383" s="205"/>
      <c r="L2383" s="181"/>
      <c r="M2383" s="180"/>
      <c r="N2383" s="180"/>
      <c r="O2383" s="180"/>
    </row>
    <row r="2384" spans="8:15" s="179" customFormat="1" x14ac:dyDescent="0.2">
      <c r="H2384" s="180"/>
      <c r="I2384" s="180"/>
      <c r="J2384" s="205"/>
      <c r="K2384" s="205"/>
      <c r="L2384" s="181"/>
      <c r="M2384" s="180"/>
      <c r="N2384" s="180"/>
      <c r="O2384" s="180"/>
    </row>
    <row r="2385" spans="8:15" s="179" customFormat="1" x14ac:dyDescent="0.2">
      <c r="H2385" s="180"/>
      <c r="I2385" s="180"/>
      <c r="J2385" s="205"/>
      <c r="K2385" s="205"/>
      <c r="L2385" s="181"/>
      <c r="M2385" s="180"/>
      <c r="N2385" s="180"/>
      <c r="O2385" s="180"/>
    </row>
    <row r="2386" spans="8:15" s="179" customFormat="1" x14ac:dyDescent="0.2">
      <c r="H2386" s="180"/>
      <c r="I2386" s="180"/>
      <c r="J2386" s="205"/>
      <c r="K2386" s="205"/>
      <c r="L2386" s="181"/>
      <c r="M2386" s="180"/>
      <c r="N2386" s="180"/>
      <c r="O2386" s="180"/>
    </row>
    <row r="2387" spans="8:15" s="179" customFormat="1" x14ac:dyDescent="0.2">
      <c r="H2387" s="180"/>
      <c r="I2387" s="180"/>
      <c r="J2387" s="205"/>
      <c r="K2387" s="205"/>
      <c r="L2387" s="181"/>
      <c r="M2387" s="180"/>
      <c r="N2387" s="180"/>
      <c r="O2387" s="180"/>
    </row>
    <row r="2388" spans="8:15" s="179" customFormat="1" x14ac:dyDescent="0.2">
      <c r="H2388" s="180"/>
      <c r="I2388" s="180"/>
      <c r="J2388" s="205"/>
      <c r="K2388" s="205"/>
      <c r="L2388" s="181"/>
      <c r="M2388" s="180"/>
      <c r="N2388" s="180"/>
      <c r="O2388" s="180"/>
    </row>
    <row r="2389" spans="8:15" s="179" customFormat="1" x14ac:dyDescent="0.2">
      <c r="H2389" s="180"/>
      <c r="I2389" s="180"/>
      <c r="J2389" s="205"/>
      <c r="K2389" s="205"/>
      <c r="L2389" s="181"/>
      <c r="M2389" s="180"/>
      <c r="N2389" s="180"/>
      <c r="O2389" s="180"/>
    </row>
    <row r="2390" spans="8:15" s="179" customFormat="1" x14ac:dyDescent="0.2">
      <c r="H2390" s="180"/>
      <c r="I2390" s="180"/>
      <c r="J2390" s="205"/>
      <c r="K2390" s="205"/>
      <c r="L2390" s="181"/>
      <c r="M2390" s="180"/>
      <c r="N2390" s="180"/>
      <c r="O2390" s="180"/>
    </row>
    <row r="2391" spans="8:15" s="179" customFormat="1" x14ac:dyDescent="0.2">
      <c r="H2391" s="180"/>
      <c r="I2391" s="180"/>
      <c r="J2391" s="205"/>
      <c r="K2391" s="205"/>
      <c r="L2391" s="181"/>
      <c r="M2391" s="180"/>
      <c r="N2391" s="180"/>
      <c r="O2391" s="180"/>
    </row>
    <row r="2392" spans="8:15" s="179" customFormat="1" x14ac:dyDescent="0.2">
      <c r="H2392" s="180"/>
      <c r="I2392" s="180"/>
      <c r="J2392" s="205"/>
      <c r="K2392" s="205"/>
      <c r="L2392" s="181"/>
      <c r="M2392" s="180"/>
      <c r="N2392" s="180"/>
      <c r="O2392" s="180"/>
    </row>
    <row r="2393" spans="8:15" s="179" customFormat="1" x14ac:dyDescent="0.2">
      <c r="H2393" s="180"/>
      <c r="I2393" s="180"/>
      <c r="J2393" s="205"/>
      <c r="K2393" s="205"/>
      <c r="L2393" s="181"/>
      <c r="M2393" s="180"/>
      <c r="N2393" s="180"/>
      <c r="O2393" s="180"/>
    </row>
    <row r="2394" spans="8:15" s="179" customFormat="1" x14ac:dyDescent="0.2">
      <c r="H2394" s="180"/>
      <c r="I2394" s="180"/>
      <c r="J2394" s="205"/>
      <c r="K2394" s="205"/>
      <c r="L2394" s="181"/>
      <c r="M2394" s="180"/>
      <c r="N2394" s="180"/>
      <c r="O2394" s="180"/>
    </row>
    <row r="2395" spans="8:15" s="179" customFormat="1" x14ac:dyDescent="0.2">
      <c r="H2395" s="180"/>
      <c r="I2395" s="180"/>
      <c r="J2395" s="205"/>
      <c r="K2395" s="205"/>
      <c r="L2395" s="181"/>
      <c r="M2395" s="180"/>
      <c r="N2395" s="180"/>
      <c r="O2395" s="180"/>
    </row>
    <row r="2396" spans="8:15" s="179" customFormat="1" x14ac:dyDescent="0.2">
      <c r="H2396" s="180"/>
      <c r="I2396" s="180"/>
      <c r="J2396" s="205"/>
      <c r="K2396" s="205"/>
      <c r="L2396" s="181"/>
      <c r="M2396" s="180"/>
      <c r="N2396" s="180"/>
      <c r="O2396" s="180"/>
    </row>
    <row r="2397" spans="8:15" s="179" customFormat="1" x14ac:dyDescent="0.2">
      <c r="H2397" s="180"/>
      <c r="I2397" s="180"/>
      <c r="J2397" s="205"/>
      <c r="K2397" s="205"/>
      <c r="L2397" s="181"/>
      <c r="M2397" s="180"/>
      <c r="N2397" s="180"/>
      <c r="O2397" s="180"/>
    </row>
    <row r="2398" spans="8:15" s="179" customFormat="1" x14ac:dyDescent="0.2">
      <c r="H2398" s="180"/>
      <c r="I2398" s="180"/>
      <c r="J2398" s="205"/>
      <c r="K2398" s="205"/>
      <c r="L2398" s="181"/>
      <c r="M2398" s="180"/>
      <c r="N2398" s="180"/>
      <c r="O2398" s="180"/>
    </row>
    <row r="2399" spans="8:15" s="179" customFormat="1" x14ac:dyDescent="0.2">
      <c r="H2399" s="180"/>
      <c r="I2399" s="180"/>
      <c r="J2399" s="205"/>
      <c r="K2399" s="205"/>
      <c r="L2399" s="181"/>
      <c r="M2399" s="180"/>
      <c r="N2399" s="180"/>
      <c r="O2399" s="180"/>
    </row>
    <row r="2400" spans="8:15" s="179" customFormat="1" x14ac:dyDescent="0.2">
      <c r="H2400" s="180"/>
      <c r="I2400" s="180"/>
      <c r="J2400" s="205"/>
      <c r="K2400" s="205"/>
      <c r="L2400" s="181"/>
      <c r="M2400" s="180"/>
      <c r="N2400" s="180"/>
      <c r="O2400" s="180"/>
    </row>
    <row r="2401" spans="8:15" s="179" customFormat="1" x14ac:dyDescent="0.2">
      <c r="H2401" s="180"/>
      <c r="I2401" s="180"/>
      <c r="J2401" s="205"/>
      <c r="K2401" s="205"/>
      <c r="L2401" s="181"/>
      <c r="M2401" s="180"/>
      <c r="N2401" s="180"/>
      <c r="O2401" s="180"/>
    </row>
    <row r="2402" spans="8:15" s="179" customFormat="1" x14ac:dyDescent="0.2">
      <c r="H2402" s="180"/>
      <c r="I2402" s="180"/>
      <c r="J2402" s="205"/>
      <c r="K2402" s="205"/>
      <c r="L2402" s="181"/>
      <c r="M2402" s="180"/>
      <c r="N2402" s="180"/>
      <c r="O2402" s="180"/>
    </row>
    <row r="2403" spans="8:15" s="179" customFormat="1" x14ac:dyDescent="0.2">
      <c r="H2403" s="180"/>
      <c r="I2403" s="180"/>
      <c r="J2403" s="205"/>
      <c r="K2403" s="205"/>
      <c r="L2403" s="181"/>
      <c r="M2403" s="180"/>
      <c r="N2403" s="180"/>
      <c r="O2403" s="180"/>
    </row>
    <row r="2404" spans="8:15" s="179" customFormat="1" x14ac:dyDescent="0.2">
      <c r="H2404" s="180"/>
      <c r="I2404" s="180"/>
      <c r="J2404" s="205"/>
      <c r="K2404" s="205"/>
      <c r="L2404" s="181"/>
      <c r="M2404" s="180"/>
      <c r="N2404" s="180"/>
      <c r="O2404" s="180"/>
    </row>
    <row r="2405" spans="8:15" s="179" customFormat="1" x14ac:dyDescent="0.2">
      <c r="H2405" s="180"/>
      <c r="I2405" s="180"/>
      <c r="J2405" s="205"/>
      <c r="K2405" s="205"/>
      <c r="L2405" s="181"/>
      <c r="M2405" s="180"/>
      <c r="N2405" s="180"/>
      <c r="O2405" s="180"/>
    </row>
    <row r="2406" spans="8:15" s="179" customFormat="1" x14ac:dyDescent="0.2">
      <c r="H2406" s="180"/>
      <c r="I2406" s="180"/>
      <c r="J2406" s="205"/>
      <c r="K2406" s="205"/>
      <c r="L2406" s="181"/>
      <c r="M2406" s="180"/>
      <c r="N2406" s="180"/>
      <c r="O2406" s="180"/>
    </row>
    <row r="2407" spans="8:15" s="179" customFormat="1" x14ac:dyDescent="0.2">
      <c r="H2407" s="180"/>
      <c r="I2407" s="180"/>
      <c r="J2407" s="205"/>
      <c r="K2407" s="205"/>
      <c r="L2407" s="181"/>
      <c r="M2407" s="180"/>
      <c r="N2407" s="180"/>
      <c r="O2407" s="180"/>
    </row>
    <row r="2408" spans="8:15" s="179" customFormat="1" x14ac:dyDescent="0.2">
      <c r="H2408" s="180"/>
      <c r="I2408" s="180"/>
      <c r="J2408" s="205"/>
      <c r="K2408" s="205"/>
      <c r="L2408" s="181"/>
      <c r="M2408" s="180"/>
      <c r="N2408" s="180"/>
      <c r="O2408" s="180"/>
    </row>
    <row r="2409" spans="8:15" s="179" customFormat="1" x14ac:dyDescent="0.2">
      <c r="H2409" s="180"/>
      <c r="I2409" s="180"/>
      <c r="J2409" s="205"/>
      <c r="K2409" s="205"/>
      <c r="L2409" s="181"/>
      <c r="M2409" s="180"/>
      <c r="N2409" s="180"/>
      <c r="O2409" s="180"/>
    </row>
    <row r="2410" spans="8:15" s="179" customFormat="1" x14ac:dyDescent="0.2">
      <c r="H2410" s="180"/>
      <c r="I2410" s="180"/>
      <c r="J2410" s="205"/>
      <c r="K2410" s="205"/>
      <c r="L2410" s="181"/>
      <c r="M2410" s="180"/>
      <c r="N2410" s="180"/>
      <c r="O2410" s="180"/>
    </row>
    <row r="2411" spans="8:15" s="179" customFormat="1" x14ac:dyDescent="0.2">
      <c r="H2411" s="180"/>
      <c r="I2411" s="180"/>
      <c r="J2411" s="205"/>
      <c r="K2411" s="205"/>
      <c r="L2411" s="181"/>
      <c r="M2411" s="180"/>
      <c r="N2411" s="180"/>
      <c r="O2411" s="180"/>
    </row>
    <row r="2412" spans="8:15" s="179" customFormat="1" x14ac:dyDescent="0.2">
      <c r="H2412" s="180"/>
      <c r="I2412" s="180"/>
      <c r="J2412" s="205"/>
      <c r="K2412" s="205"/>
      <c r="L2412" s="181"/>
      <c r="M2412" s="180"/>
      <c r="N2412" s="180"/>
      <c r="O2412" s="180"/>
    </row>
    <row r="2413" spans="8:15" s="179" customFormat="1" x14ac:dyDescent="0.2">
      <c r="H2413" s="180"/>
      <c r="I2413" s="180"/>
      <c r="J2413" s="205"/>
      <c r="K2413" s="205"/>
      <c r="L2413" s="181"/>
      <c r="M2413" s="180"/>
      <c r="N2413" s="180"/>
      <c r="O2413" s="180"/>
    </row>
    <row r="2414" spans="8:15" s="179" customFormat="1" x14ac:dyDescent="0.2">
      <c r="H2414" s="180"/>
      <c r="I2414" s="180"/>
      <c r="J2414" s="205"/>
      <c r="K2414" s="205"/>
      <c r="L2414" s="181"/>
      <c r="M2414" s="180"/>
      <c r="N2414" s="180"/>
      <c r="O2414" s="180"/>
    </row>
    <row r="2415" spans="8:15" s="179" customFormat="1" x14ac:dyDescent="0.2">
      <c r="H2415" s="180"/>
      <c r="I2415" s="180"/>
      <c r="J2415" s="205"/>
      <c r="K2415" s="205"/>
      <c r="L2415" s="181"/>
      <c r="M2415" s="180"/>
      <c r="N2415" s="180"/>
      <c r="O2415" s="180"/>
    </row>
    <row r="2416" spans="8:15" s="179" customFormat="1" x14ac:dyDescent="0.2">
      <c r="H2416" s="180"/>
      <c r="I2416" s="180"/>
      <c r="J2416" s="205"/>
      <c r="K2416" s="205"/>
      <c r="L2416" s="181"/>
      <c r="M2416" s="180"/>
      <c r="N2416" s="180"/>
      <c r="O2416" s="180"/>
    </row>
    <row r="2417" spans="8:15" s="179" customFormat="1" x14ac:dyDescent="0.2">
      <c r="H2417" s="180"/>
      <c r="I2417" s="180"/>
      <c r="J2417" s="205"/>
      <c r="K2417" s="205"/>
      <c r="L2417" s="181"/>
      <c r="M2417" s="180"/>
      <c r="N2417" s="180"/>
      <c r="O2417" s="180"/>
    </row>
    <row r="2418" spans="8:15" s="179" customFormat="1" x14ac:dyDescent="0.2">
      <c r="H2418" s="180"/>
      <c r="I2418" s="180"/>
      <c r="J2418" s="205"/>
      <c r="K2418" s="205"/>
      <c r="L2418" s="181"/>
      <c r="M2418" s="180"/>
      <c r="N2418" s="180"/>
      <c r="O2418" s="180"/>
    </row>
    <row r="2419" spans="8:15" s="179" customFormat="1" x14ac:dyDescent="0.2">
      <c r="H2419" s="180"/>
      <c r="I2419" s="180"/>
      <c r="J2419" s="205"/>
      <c r="K2419" s="205"/>
      <c r="L2419" s="181"/>
      <c r="M2419" s="180"/>
      <c r="N2419" s="180"/>
      <c r="O2419" s="180"/>
    </row>
    <row r="2420" spans="8:15" s="179" customFormat="1" x14ac:dyDescent="0.2">
      <c r="H2420" s="180"/>
      <c r="I2420" s="180"/>
      <c r="J2420" s="205"/>
      <c r="K2420" s="205"/>
      <c r="L2420" s="181"/>
      <c r="M2420" s="180"/>
      <c r="N2420" s="180"/>
      <c r="O2420" s="180"/>
    </row>
    <row r="2421" spans="8:15" s="179" customFormat="1" x14ac:dyDescent="0.2">
      <c r="H2421" s="180"/>
      <c r="I2421" s="180"/>
      <c r="J2421" s="205"/>
      <c r="K2421" s="205"/>
      <c r="L2421" s="181"/>
      <c r="M2421" s="180"/>
      <c r="N2421" s="180"/>
      <c r="O2421" s="180"/>
    </row>
    <row r="2422" spans="8:15" s="179" customFormat="1" x14ac:dyDescent="0.2">
      <c r="H2422" s="180"/>
      <c r="I2422" s="180"/>
      <c r="J2422" s="205"/>
      <c r="K2422" s="205"/>
      <c r="L2422" s="181"/>
      <c r="M2422" s="180"/>
      <c r="N2422" s="180"/>
      <c r="O2422" s="180"/>
    </row>
    <row r="2423" spans="8:15" s="179" customFormat="1" x14ac:dyDescent="0.2">
      <c r="H2423" s="180"/>
      <c r="I2423" s="180"/>
      <c r="J2423" s="205"/>
      <c r="K2423" s="205"/>
      <c r="L2423" s="181"/>
      <c r="M2423" s="180"/>
      <c r="N2423" s="180"/>
      <c r="O2423" s="180"/>
    </row>
    <row r="2424" spans="8:15" s="179" customFormat="1" x14ac:dyDescent="0.2">
      <c r="H2424" s="180"/>
      <c r="I2424" s="180"/>
      <c r="J2424" s="205"/>
      <c r="K2424" s="205"/>
      <c r="L2424" s="181"/>
      <c r="M2424" s="180"/>
      <c r="N2424" s="180"/>
      <c r="O2424" s="180"/>
    </row>
    <row r="2425" spans="8:15" s="179" customFormat="1" x14ac:dyDescent="0.2">
      <c r="H2425" s="180"/>
      <c r="I2425" s="180"/>
      <c r="J2425" s="205"/>
      <c r="K2425" s="205"/>
      <c r="L2425" s="181"/>
      <c r="M2425" s="180"/>
      <c r="N2425" s="180"/>
      <c r="O2425" s="180"/>
    </row>
    <row r="2426" spans="8:15" s="179" customFormat="1" x14ac:dyDescent="0.2">
      <c r="H2426" s="180"/>
      <c r="I2426" s="180"/>
      <c r="J2426" s="205"/>
      <c r="K2426" s="205"/>
      <c r="L2426" s="181"/>
      <c r="M2426" s="180"/>
      <c r="N2426" s="180"/>
      <c r="O2426" s="180"/>
    </row>
    <row r="2427" spans="8:15" s="179" customFormat="1" x14ac:dyDescent="0.2">
      <c r="H2427" s="180"/>
      <c r="I2427" s="180"/>
      <c r="J2427" s="205"/>
      <c r="K2427" s="205"/>
      <c r="L2427" s="181"/>
      <c r="M2427" s="180"/>
      <c r="N2427" s="180"/>
      <c r="O2427" s="180"/>
    </row>
    <row r="2428" spans="8:15" s="179" customFormat="1" x14ac:dyDescent="0.2">
      <c r="H2428" s="180"/>
      <c r="I2428" s="180"/>
      <c r="J2428" s="205"/>
      <c r="K2428" s="205"/>
      <c r="L2428" s="181"/>
      <c r="M2428" s="180"/>
      <c r="N2428" s="180"/>
      <c r="O2428" s="180"/>
    </row>
    <row r="2429" spans="8:15" s="179" customFormat="1" x14ac:dyDescent="0.2">
      <c r="H2429" s="180"/>
      <c r="I2429" s="180"/>
      <c r="J2429" s="205"/>
      <c r="K2429" s="205"/>
      <c r="L2429" s="181"/>
      <c r="M2429" s="180"/>
      <c r="N2429" s="180"/>
      <c r="O2429" s="180"/>
    </row>
    <row r="2430" spans="8:15" s="179" customFormat="1" x14ac:dyDescent="0.2">
      <c r="H2430" s="180"/>
      <c r="I2430" s="180"/>
      <c r="J2430" s="205"/>
      <c r="K2430" s="205"/>
      <c r="L2430" s="181"/>
      <c r="M2430" s="180"/>
      <c r="N2430" s="180"/>
      <c r="O2430" s="180"/>
    </row>
    <row r="2431" spans="8:15" s="179" customFormat="1" x14ac:dyDescent="0.2">
      <c r="H2431" s="180"/>
      <c r="I2431" s="180"/>
      <c r="J2431" s="205"/>
      <c r="K2431" s="205"/>
      <c r="L2431" s="181"/>
      <c r="M2431" s="180"/>
      <c r="N2431" s="180"/>
      <c r="O2431" s="180"/>
    </row>
    <row r="2432" spans="8:15" s="179" customFormat="1" x14ac:dyDescent="0.2">
      <c r="H2432" s="180"/>
      <c r="I2432" s="180"/>
      <c r="J2432" s="205"/>
      <c r="K2432" s="205"/>
      <c r="L2432" s="181"/>
      <c r="M2432" s="180"/>
      <c r="N2432" s="180"/>
      <c r="O2432" s="180"/>
    </row>
    <row r="2433" spans="8:15" s="179" customFormat="1" x14ac:dyDescent="0.2">
      <c r="H2433" s="180"/>
      <c r="I2433" s="180"/>
      <c r="J2433" s="205"/>
      <c r="K2433" s="205"/>
      <c r="L2433" s="181"/>
      <c r="M2433" s="180"/>
      <c r="N2433" s="180"/>
      <c r="O2433" s="180"/>
    </row>
    <row r="2434" spans="8:15" s="179" customFormat="1" x14ac:dyDescent="0.2">
      <c r="H2434" s="180"/>
      <c r="I2434" s="180"/>
      <c r="J2434" s="205"/>
      <c r="K2434" s="205"/>
      <c r="L2434" s="181"/>
      <c r="M2434" s="180"/>
      <c r="N2434" s="180"/>
      <c r="O2434" s="180"/>
    </row>
    <row r="2435" spans="8:15" s="179" customFormat="1" x14ac:dyDescent="0.2">
      <c r="H2435" s="180"/>
      <c r="I2435" s="180"/>
      <c r="J2435" s="205"/>
      <c r="K2435" s="205"/>
      <c r="L2435" s="181"/>
      <c r="M2435" s="180"/>
      <c r="N2435" s="180"/>
      <c r="O2435" s="180"/>
    </row>
    <row r="2436" spans="8:15" s="179" customFormat="1" x14ac:dyDescent="0.2">
      <c r="H2436" s="180"/>
      <c r="I2436" s="180"/>
      <c r="J2436" s="205"/>
      <c r="K2436" s="205"/>
      <c r="L2436" s="181"/>
      <c r="M2436" s="180"/>
      <c r="N2436" s="180"/>
      <c r="O2436" s="180"/>
    </row>
    <row r="2437" spans="8:15" s="179" customFormat="1" x14ac:dyDescent="0.2">
      <c r="H2437" s="180"/>
      <c r="I2437" s="180"/>
      <c r="J2437" s="205"/>
      <c r="K2437" s="205"/>
      <c r="L2437" s="181"/>
      <c r="M2437" s="180"/>
      <c r="N2437" s="180"/>
      <c r="O2437" s="180"/>
    </row>
    <row r="2438" spans="8:15" s="179" customFormat="1" x14ac:dyDescent="0.2">
      <c r="H2438" s="180"/>
      <c r="I2438" s="180"/>
      <c r="J2438" s="205"/>
      <c r="K2438" s="205"/>
      <c r="L2438" s="181"/>
      <c r="M2438" s="180"/>
      <c r="N2438" s="180"/>
      <c r="O2438" s="180"/>
    </row>
    <row r="2439" spans="8:15" s="179" customFormat="1" x14ac:dyDescent="0.2">
      <c r="H2439" s="180"/>
      <c r="I2439" s="180"/>
      <c r="J2439" s="205"/>
      <c r="K2439" s="205"/>
      <c r="L2439" s="181"/>
      <c r="M2439" s="180"/>
      <c r="N2439" s="180"/>
      <c r="O2439" s="180"/>
    </row>
    <row r="2440" spans="8:15" s="179" customFormat="1" x14ac:dyDescent="0.2">
      <c r="H2440" s="180"/>
      <c r="I2440" s="180"/>
      <c r="J2440" s="205"/>
      <c r="K2440" s="205"/>
      <c r="L2440" s="181"/>
      <c r="M2440" s="180"/>
      <c r="N2440" s="180"/>
      <c r="O2440" s="180"/>
    </row>
    <row r="2441" spans="8:15" s="179" customFormat="1" x14ac:dyDescent="0.2">
      <c r="H2441" s="180"/>
      <c r="I2441" s="180"/>
      <c r="J2441" s="205"/>
      <c r="K2441" s="205"/>
      <c r="L2441" s="181"/>
      <c r="M2441" s="180"/>
      <c r="N2441" s="180"/>
      <c r="O2441" s="180"/>
    </row>
    <row r="2442" spans="8:15" s="179" customFormat="1" x14ac:dyDescent="0.2">
      <c r="H2442" s="180"/>
      <c r="I2442" s="180"/>
      <c r="J2442" s="205"/>
      <c r="K2442" s="205"/>
      <c r="L2442" s="181"/>
      <c r="M2442" s="180"/>
      <c r="N2442" s="180"/>
      <c r="O2442" s="180"/>
    </row>
    <row r="2443" spans="8:15" s="179" customFormat="1" x14ac:dyDescent="0.2">
      <c r="H2443" s="180"/>
      <c r="I2443" s="180"/>
      <c r="J2443" s="205"/>
      <c r="K2443" s="205"/>
      <c r="L2443" s="181"/>
      <c r="M2443" s="180"/>
      <c r="N2443" s="180"/>
      <c r="O2443" s="180"/>
    </row>
    <row r="2444" spans="8:15" s="179" customFormat="1" x14ac:dyDescent="0.2">
      <c r="H2444" s="180"/>
      <c r="I2444" s="180"/>
      <c r="J2444" s="205"/>
      <c r="K2444" s="205"/>
      <c r="L2444" s="181"/>
      <c r="M2444" s="180"/>
      <c r="N2444" s="180"/>
      <c r="O2444" s="180"/>
    </row>
    <row r="2445" spans="8:15" s="179" customFormat="1" x14ac:dyDescent="0.2">
      <c r="H2445" s="180"/>
      <c r="I2445" s="180"/>
      <c r="J2445" s="205"/>
      <c r="K2445" s="205"/>
      <c r="L2445" s="181"/>
      <c r="M2445" s="180"/>
      <c r="N2445" s="180"/>
      <c r="O2445" s="180"/>
    </row>
    <row r="2446" spans="8:15" s="179" customFormat="1" x14ac:dyDescent="0.2">
      <c r="H2446" s="180"/>
      <c r="I2446" s="180"/>
      <c r="J2446" s="205"/>
      <c r="K2446" s="205"/>
      <c r="L2446" s="181"/>
      <c r="M2446" s="180"/>
      <c r="N2446" s="180"/>
      <c r="O2446" s="180"/>
    </row>
    <row r="2447" spans="8:15" s="179" customFormat="1" x14ac:dyDescent="0.2">
      <c r="H2447" s="180"/>
      <c r="I2447" s="180"/>
      <c r="J2447" s="205"/>
      <c r="K2447" s="205"/>
      <c r="L2447" s="181"/>
      <c r="M2447" s="180"/>
      <c r="N2447" s="180"/>
      <c r="O2447" s="180"/>
    </row>
    <row r="2448" spans="8:15" s="179" customFormat="1" x14ac:dyDescent="0.2">
      <c r="H2448" s="180"/>
      <c r="I2448" s="180"/>
      <c r="J2448" s="205"/>
      <c r="K2448" s="205"/>
      <c r="L2448" s="181"/>
      <c r="M2448" s="180"/>
      <c r="N2448" s="180"/>
      <c r="O2448" s="180"/>
    </row>
    <row r="2449" spans="8:15" s="179" customFormat="1" x14ac:dyDescent="0.2">
      <c r="H2449" s="180"/>
      <c r="I2449" s="180"/>
      <c r="J2449" s="205"/>
      <c r="K2449" s="205"/>
      <c r="L2449" s="181"/>
      <c r="M2449" s="180"/>
      <c r="N2449" s="180"/>
      <c r="O2449" s="180"/>
    </row>
    <row r="2450" spans="8:15" s="179" customFormat="1" x14ac:dyDescent="0.2">
      <c r="H2450" s="180"/>
      <c r="I2450" s="180"/>
      <c r="J2450" s="205"/>
      <c r="K2450" s="205"/>
      <c r="L2450" s="181"/>
      <c r="M2450" s="180"/>
      <c r="N2450" s="180"/>
      <c r="O2450" s="180"/>
    </row>
    <row r="2451" spans="8:15" s="179" customFormat="1" x14ac:dyDescent="0.2">
      <c r="H2451" s="180"/>
      <c r="I2451" s="180"/>
      <c r="J2451" s="205"/>
      <c r="K2451" s="205"/>
      <c r="L2451" s="181"/>
      <c r="M2451" s="180"/>
      <c r="N2451" s="180"/>
      <c r="O2451" s="180"/>
    </row>
    <row r="2452" spans="8:15" s="179" customFormat="1" x14ac:dyDescent="0.2">
      <c r="H2452" s="180"/>
      <c r="I2452" s="180"/>
      <c r="J2452" s="205"/>
      <c r="K2452" s="205"/>
      <c r="L2452" s="181"/>
      <c r="M2452" s="180"/>
      <c r="N2452" s="180"/>
      <c r="O2452" s="180"/>
    </row>
    <row r="2453" spans="8:15" s="179" customFormat="1" x14ac:dyDescent="0.2">
      <c r="H2453" s="180"/>
      <c r="I2453" s="180"/>
      <c r="J2453" s="205"/>
      <c r="K2453" s="205"/>
      <c r="L2453" s="181"/>
      <c r="M2453" s="180"/>
      <c r="N2453" s="180"/>
      <c r="O2453" s="180"/>
    </row>
    <row r="2454" spans="8:15" s="179" customFormat="1" x14ac:dyDescent="0.2">
      <c r="H2454" s="180"/>
      <c r="I2454" s="180"/>
      <c r="J2454" s="205"/>
      <c r="K2454" s="205"/>
      <c r="L2454" s="181"/>
      <c r="M2454" s="180"/>
      <c r="N2454" s="180"/>
      <c r="O2454" s="180"/>
    </row>
    <row r="2455" spans="8:15" s="179" customFormat="1" x14ac:dyDescent="0.2">
      <c r="H2455" s="180"/>
      <c r="I2455" s="180"/>
      <c r="J2455" s="205"/>
      <c r="K2455" s="205"/>
      <c r="L2455" s="181"/>
      <c r="M2455" s="180"/>
      <c r="N2455" s="180"/>
      <c r="O2455" s="180"/>
    </row>
    <row r="2456" spans="8:15" s="179" customFormat="1" x14ac:dyDescent="0.2">
      <c r="H2456" s="180"/>
      <c r="I2456" s="180"/>
      <c r="J2456" s="205"/>
      <c r="K2456" s="205"/>
      <c r="L2456" s="181"/>
      <c r="M2456" s="180"/>
      <c r="N2456" s="180"/>
      <c r="O2456" s="180"/>
    </row>
    <row r="2457" spans="8:15" s="179" customFormat="1" x14ac:dyDescent="0.2">
      <c r="H2457" s="180"/>
      <c r="I2457" s="180"/>
      <c r="J2457" s="205"/>
      <c r="K2457" s="205"/>
      <c r="L2457" s="181"/>
      <c r="M2457" s="180"/>
      <c r="N2457" s="180"/>
      <c r="O2457" s="180"/>
    </row>
    <row r="2458" spans="8:15" s="179" customFormat="1" x14ac:dyDescent="0.2">
      <c r="H2458" s="180"/>
      <c r="I2458" s="180"/>
      <c r="J2458" s="205"/>
      <c r="K2458" s="205"/>
      <c r="L2458" s="181"/>
      <c r="M2458" s="180"/>
      <c r="N2458" s="180"/>
      <c r="O2458" s="180"/>
    </row>
    <row r="2459" spans="8:15" s="179" customFormat="1" x14ac:dyDescent="0.2">
      <c r="H2459" s="180"/>
      <c r="I2459" s="180"/>
      <c r="J2459" s="205"/>
      <c r="K2459" s="205"/>
      <c r="L2459" s="181"/>
      <c r="M2459" s="180"/>
      <c r="N2459" s="180"/>
      <c r="O2459" s="180"/>
    </row>
    <row r="2460" spans="8:15" s="179" customFormat="1" x14ac:dyDescent="0.2">
      <c r="H2460" s="180"/>
      <c r="I2460" s="180"/>
      <c r="J2460" s="205"/>
      <c r="K2460" s="205"/>
      <c r="L2460" s="181"/>
      <c r="M2460" s="180"/>
      <c r="N2460" s="180"/>
      <c r="O2460" s="180"/>
    </row>
    <row r="2461" spans="8:15" s="179" customFormat="1" x14ac:dyDescent="0.2">
      <c r="H2461" s="180"/>
      <c r="I2461" s="180"/>
      <c r="J2461" s="205"/>
      <c r="K2461" s="205"/>
      <c r="L2461" s="181"/>
      <c r="M2461" s="180"/>
      <c r="N2461" s="180"/>
      <c r="O2461" s="180"/>
    </row>
    <row r="2462" spans="8:15" s="179" customFormat="1" x14ac:dyDescent="0.2">
      <c r="H2462" s="180"/>
      <c r="I2462" s="180"/>
      <c r="J2462" s="205"/>
      <c r="K2462" s="205"/>
      <c r="L2462" s="181"/>
      <c r="M2462" s="180"/>
      <c r="N2462" s="180"/>
      <c r="O2462" s="180"/>
    </row>
    <row r="2463" spans="8:15" s="179" customFormat="1" x14ac:dyDescent="0.2">
      <c r="H2463" s="180"/>
      <c r="I2463" s="180"/>
      <c r="J2463" s="205"/>
      <c r="K2463" s="205"/>
      <c r="L2463" s="181"/>
      <c r="M2463" s="180"/>
      <c r="N2463" s="180"/>
      <c r="O2463" s="180"/>
    </row>
    <row r="2464" spans="8:15" s="179" customFormat="1" x14ac:dyDescent="0.2">
      <c r="H2464" s="180"/>
      <c r="I2464" s="180"/>
      <c r="J2464" s="205"/>
      <c r="K2464" s="205"/>
      <c r="L2464" s="181"/>
      <c r="M2464" s="180"/>
      <c r="N2464" s="180"/>
      <c r="O2464" s="180"/>
    </row>
    <row r="2465" spans="8:15" s="179" customFormat="1" x14ac:dyDescent="0.2">
      <c r="H2465" s="180"/>
      <c r="I2465" s="180"/>
      <c r="J2465" s="205"/>
      <c r="K2465" s="205"/>
      <c r="L2465" s="181"/>
      <c r="M2465" s="180"/>
      <c r="N2465" s="180"/>
      <c r="O2465" s="180"/>
    </row>
    <row r="2466" spans="8:15" s="179" customFormat="1" x14ac:dyDescent="0.2">
      <c r="H2466" s="180"/>
      <c r="I2466" s="180"/>
      <c r="J2466" s="205"/>
      <c r="K2466" s="205"/>
      <c r="L2466" s="181"/>
      <c r="M2466" s="180"/>
      <c r="N2466" s="180"/>
      <c r="O2466" s="180"/>
    </row>
    <row r="2467" spans="8:15" s="179" customFormat="1" x14ac:dyDescent="0.2">
      <c r="H2467" s="180"/>
      <c r="I2467" s="180"/>
      <c r="J2467" s="205"/>
      <c r="K2467" s="205"/>
      <c r="L2467" s="181"/>
      <c r="M2467" s="180"/>
      <c r="N2467" s="180"/>
      <c r="O2467" s="180"/>
    </row>
    <row r="2468" spans="8:15" s="179" customFormat="1" x14ac:dyDescent="0.2">
      <c r="H2468" s="180"/>
      <c r="I2468" s="180"/>
      <c r="J2468" s="205"/>
      <c r="K2468" s="205"/>
      <c r="L2468" s="181"/>
      <c r="M2468" s="180"/>
      <c r="N2468" s="180"/>
      <c r="O2468" s="180"/>
    </row>
    <row r="2469" spans="8:15" s="179" customFormat="1" x14ac:dyDescent="0.2">
      <c r="H2469" s="180"/>
      <c r="I2469" s="180"/>
      <c r="J2469" s="205"/>
      <c r="K2469" s="205"/>
      <c r="L2469" s="181"/>
      <c r="M2469" s="180"/>
      <c r="N2469" s="180"/>
      <c r="O2469" s="180"/>
    </row>
    <row r="2470" spans="8:15" s="179" customFormat="1" x14ac:dyDescent="0.2">
      <c r="H2470" s="180"/>
      <c r="I2470" s="180"/>
      <c r="J2470" s="205"/>
      <c r="K2470" s="205"/>
      <c r="L2470" s="181"/>
      <c r="M2470" s="180"/>
      <c r="N2470" s="180"/>
      <c r="O2470" s="180"/>
    </row>
    <row r="2471" spans="8:15" s="179" customFormat="1" x14ac:dyDescent="0.2">
      <c r="H2471" s="180"/>
      <c r="I2471" s="180"/>
      <c r="J2471" s="205"/>
      <c r="K2471" s="205"/>
      <c r="L2471" s="181"/>
      <c r="M2471" s="180"/>
      <c r="N2471" s="180"/>
      <c r="O2471" s="180"/>
    </row>
    <row r="2472" spans="8:15" s="179" customFormat="1" x14ac:dyDescent="0.2">
      <c r="H2472" s="180"/>
      <c r="I2472" s="180"/>
      <c r="J2472" s="205"/>
      <c r="K2472" s="205"/>
      <c r="L2472" s="181"/>
      <c r="M2472" s="180"/>
      <c r="N2472" s="180"/>
      <c r="O2472" s="180"/>
    </row>
    <row r="2473" spans="8:15" s="179" customFormat="1" x14ac:dyDescent="0.2">
      <c r="H2473" s="180"/>
      <c r="I2473" s="180"/>
      <c r="J2473" s="205"/>
      <c r="K2473" s="205"/>
      <c r="L2473" s="181"/>
      <c r="M2473" s="180"/>
      <c r="N2473" s="180"/>
      <c r="O2473" s="180"/>
    </row>
    <row r="2474" spans="8:15" s="179" customFormat="1" x14ac:dyDescent="0.2">
      <c r="H2474" s="180"/>
      <c r="I2474" s="180"/>
      <c r="J2474" s="205"/>
      <c r="K2474" s="205"/>
      <c r="L2474" s="181"/>
      <c r="M2474" s="180"/>
      <c r="N2474" s="180"/>
      <c r="O2474" s="180"/>
    </row>
    <row r="2475" spans="8:15" s="179" customFormat="1" x14ac:dyDescent="0.2">
      <c r="H2475" s="180"/>
      <c r="I2475" s="180"/>
      <c r="J2475" s="205"/>
      <c r="K2475" s="205"/>
      <c r="L2475" s="181"/>
      <c r="M2475" s="180"/>
      <c r="N2475" s="180"/>
      <c r="O2475" s="180"/>
    </row>
    <row r="2476" spans="8:15" s="179" customFormat="1" x14ac:dyDescent="0.2">
      <c r="H2476" s="180"/>
      <c r="I2476" s="180"/>
      <c r="J2476" s="205"/>
      <c r="K2476" s="205"/>
      <c r="L2476" s="181"/>
      <c r="M2476" s="180"/>
      <c r="N2476" s="180"/>
      <c r="O2476" s="180"/>
    </row>
    <row r="2477" spans="8:15" s="179" customFormat="1" x14ac:dyDescent="0.2">
      <c r="H2477" s="180"/>
      <c r="I2477" s="180"/>
      <c r="J2477" s="205"/>
      <c r="K2477" s="205"/>
      <c r="L2477" s="181"/>
      <c r="M2477" s="180"/>
      <c r="N2477" s="180"/>
      <c r="O2477" s="180"/>
    </row>
    <row r="2478" spans="8:15" s="179" customFormat="1" x14ac:dyDescent="0.2">
      <c r="H2478" s="180"/>
      <c r="I2478" s="180"/>
      <c r="J2478" s="205"/>
      <c r="K2478" s="205"/>
      <c r="L2478" s="181"/>
      <c r="M2478" s="180"/>
      <c r="N2478" s="180"/>
      <c r="O2478" s="180"/>
    </row>
    <row r="2479" spans="8:15" s="179" customFormat="1" x14ac:dyDescent="0.2">
      <c r="H2479" s="180"/>
      <c r="I2479" s="180"/>
      <c r="J2479" s="205"/>
      <c r="K2479" s="205"/>
      <c r="L2479" s="181"/>
      <c r="M2479" s="180"/>
      <c r="N2479" s="180"/>
      <c r="O2479" s="180"/>
    </row>
    <row r="2480" spans="8:15" s="179" customFormat="1" x14ac:dyDescent="0.2">
      <c r="H2480" s="180"/>
      <c r="I2480" s="180"/>
      <c r="J2480" s="205"/>
      <c r="K2480" s="205"/>
      <c r="L2480" s="181"/>
      <c r="M2480" s="180"/>
      <c r="N2480" s="180"/>
      <c r="O2480" s="180"/>
    </row>
    <row r="2481" spans="8:15" s="179" customFormat="1" x14ac:dyDescent="0.2">
      <c r="H2481" s="180"/>
      <c r="I2481" s="180"/>
      <c r="J2481" s="205"/>
      <c r="K2481" s="205"/>
      <c r="L2481" s="181"/>
      <c r="M2481" s="180"/>
      <c r="N2481" s="180"/>
      <c r="O2481" s="180"/>
    </row>
    <row r="2482" spans="8:15" s="179" customFormat="1" x14ac:dyDescent="0.2">
      <c r="H2482" s="180"/>
      <c r="I2482" s="180"/>
      <c r="J2482" s="205"/>
      <c r="K2482" s="205"/>
      <c r="L2482" s="181"/>
      <c r="M2482" s="180"/>
      <c r="N2482" s="180"/>
      <c r="O2482" s="180"/>
    </row>
    <row r="2483" spans="8:15" s="179" customFormat="1" x14ac:dyDescent="0.2">
      <c r="H2483" s="180"/>
      <c r="I2483" s="180"/>
      <c r="J2483" s="205"/>
      <c r="K2483" s="205"/>
      <c r="L2483" s="181"/>
      <c r="M2483" s="180"/>
      <c r="N2483" s="180"/>
      <c r="O2483" s="180"/>
    </row>
    <row r="2484" spans="8:15" s="179" customFormat="1" x14ac:dyDescent="0.2">
      <c r="H2484" s="180"/>
      <c r="I2484" s="180"/>
      <c r="J2484" s="205"/>
      <c r="K2484" s="205"/>
      <c r="L2484" s="181"/>
      <c r="M2484" s="180"/>
      <c r="N2484" s="180"/>
      <c r="O2484" s="180"/>
    </row>
    <row r="2485" spans="8:15" s="179" customFormat="1" x14ac:dyDescent="0.2">
      <c r="H2485" s="180"/>
      <c r="I2485" s="180"/>
      <c r="J2485" s="205"/>
      <c r="K2485" s="205"/>
      <c r="L2485" s="181"/>
      <c r="M2485" s="180"/>
      <c r="N2485" s="180"/>
      <c r="O2485" s="180"/>
    </row>
    <row r="2486" spans="8:15" s="179" customFormat="1" x14ac:dyDescent="0.2">
      <c r="H2486" s="180"/>
      <c r="I2486" s="180"/>
      <c r="J2486" s="205"/>
      <c r="K2486" s="205"/>
      <c r="L2486" s="181"/>
      <c r="M2486" s="180"/>
      <c r="N2486" s="180"/>
      <c r="O2486" s="180"/>
    </row>
    <row r="2487" spans="8:15" s="179" customFormat="1" x14ac:dyDescent="0.2">
      <c r="H2487" s="180"/>
      <c r="I2487" s="180"/>
      <c r="J2487" s="205"/>
      <c r="K2487" s="205"/>
      <c r="L2487" s="181"/>
      <c r="M2487" s="180"/>
      <c r="N2487" s="180"/>
      <c r="O2487" s="180"/>
    </row>
    <row r="2488" spans="8:15" s="179" customFormat="1" x14ac:dyDescent="0.2">
      <c r="H2488" s="180"/>
      <c r="I2488" s="180"/>
      <c r="J2488" s="205"/>
      <c r="K2488" s="205"/>
      <c r="L2488" s="181"/>
      <c r="M2488" s="180"/>
      <c r="N2488" s="180"/>
      <c r="O2488" s="180"/>
    </row>
    <row r="2489" spans="8:15" s="179" customFormat="1" x14ac:dyDescent="0.2">
      <c r="H2489" s="180"/>
      <c r="I2489" s="180"/>
      <c r="J2489" s="205"/>
      <c r="K2489" s="205"/>
      <c r="L2489" s="181"/>
      <c r="M2489" s="180"/>
      <c r="N2489" s="180"/>
      <c r="O2489" s="180"/>
    </row>
    <row r="2490" spans="8:15" s="179" customFormat="1" x14ac:dyDescent="0.2">
      <c r="H2490" s="180"/>
      <c r="I2490" s="180"/>
      <c r="J2490" s="205"/>
      <c r="K2490" s="205"/>
      <c r="L2490" s="181"/>
      <c r="M2490" s="180"/>
      <c r="N2490" s="180"/>
      <c r="O2490" s="180"/>
    </row>
    <row r="2491" spans="8:15" s="179" customFormat="1" x14ac:dyDescent="0.2">
      <c r="H2491" s="180"/>
      <c r="I2491" s="180"/>
      <c r="J2491" s="205"/>
      <c r="K2491" s="205"/>
      <c r="L2491" s="181"/>
      <c r="M2491" s="180"/>
      <c r="N2491" s="180"/>
      <c r="O2491" s="180"/>
    </row>
    <row r="2492" spans="8:15" s="179" customFormat="1" x14ac:dyDescent="0.2">
      <c r="H2492" s="180"/>
      <c r="I2492" s="180"/>
      <c r="J2492" s="205"/>
      <c r="K2492" s="205"/>
      <c r="L2492" s="181"/>
      <c r="M2492" s="180"/>
      <c r="N2492" s="180"/>
      <c r="O2492" s="180"/>
    </row>
    <row r="2493" spans="8:15" s="179" customFormat="1" x14ac:dyDescent="0.2">
      <c r="H2493" s="180"/>
      <c r="I2493" s="180"/>
      <c r="J2493" s="205"/>
      <c r="K2493" s="205"/>
      <c r="L2493" s="181"/>
      <c r="M2493" s="180"/>
      <c r="N2493" s="180"/>
      <c r="O2493" s="180"/>
    </row>
    <row r="2494" spans="8:15" s="179" customFormat="1" x14ac:dyDescent="0.2">
      <c r="H2494" s="180"/>
      <c r="I2494" s="180"/>
      <c r="J2494" s="205"/>
      <c r="K2494" s="205"/>
      <c r="L2494" s="181"/>
      <c r="M2494" s="180"/>
      <c r="N2494" s="180"/>
      <c r="O2494" s="180"/>
    </row>
    <row r="2495" spans="8:15" s="179" customFormat="1" x14ac:dyDescent="0.2">
      <c r="H2495" s="180"/>
      <c r="I2495" s="180"/>
      <c r="J2495" s="205"/>
      <c r="K2495" s="205"/>
      <c r="L2495" s="181"/>
      <c r="M2495" s="180"/>
      <c r="N2495" s="180"/>
      <c r="O2495" s="180"/>
    </row>
    <row r="2496" spans="8:15" s="179" customFormat="1" x14ac:dyDescent="0.2">
      <c r="H2496" s="180"/>
      <c r="I2496" s="180"/>
      <c r="J2496" s="205"/>
      <c r="K2496" s="205"/>
      <c r="L2496" s="181"/>
      <c r="M2496" s="180"/>
      <c r="N2496" s="180"/>
      <c r="O2496" s="180"/>
    </row>
    <row r="2497" spans="8:15" s="179" customFormat="1" x14ac:dyDescent="0.2">
      <c r="H2497" s="180"/>
      <c r="I2497" s="180"/>
      <c r="J2497" s="205"/>
      <c r="K2497" s="205"/>
      <c r="L2497" s="181"/>
      <c r="M2497" s="180"/>
      <c r="N2497" s="180"/>
      <c r="O2497" s="180"/>
    </row>
    <row r="2498" spans="8:15" s="179" customFormat="1" x14ac:dyDescent="0.2">
      <c r="H2498" s="180"/>
      <c r="I2498" s="180"/>
      <c r="J2498" s="205"/>
      <c r="K2498" s="205"/>
      <c r="L2498" s="181"/>
      <c r="M2498" s="180"/>
      <c r="N2498" s="180"/>
      <c r="O2498" s="180"/>
    </row>
    <row r="2499" spans="8:15" s="179" customFormat="1" x14ac:dyDescent="0.2">
      <c r="H2499" s="180"/>
      <c r="I2499" s="180"/>
      <c r="J2499" s="205"/>
      <c r="K2499" s="205"/>
      <c r="L2499" s="181"/>
      <c r="M2499" s="180"/>
      <c r="N2499" s="180"/>
      <c r="O2499" s="180"/>
    </row>
    <row r="2500" spans="8:15" s="179" customFormat="1" x14ac:dyDescent="0.2">
      <c r="H2500" s="180"/>
      <c r="I2500" s="180"/>
      <c r="J2500" s="205"/>
      <c r="K2500" s="205"/>
      <c r="L2500" s="181"/>
      <c r="M2500" s="180"/>
      <c r="N2500" s="180"/>
      <c r="O2500" s="180"/>
    </row>
    <row r="2501" spans="8:15" s="179" customFormat="1" x14ac:dyDescent="0.2">
      <c r="H2501" s="180"/>
      <c r="I2501" s="180"/>
      <c r="J2501" s="205"/>
      <c r="K2501" s="205"/>
      <c r="L2501" s="181"/>
      <c r="M2501" s="180"/>
      <c r="N2501" s="180"/>
      <c r="O2501" s="180"/>
    </row>
    <row r="2502" spans="8:15" s="179" customFormat="1" x14ac:dyDescent="0.2">
      <c r="H2502" s="180"/>
      <c r="I2502" s="180"/>
      <c r="J2502" s="205"/>
      <c r="K2502" s="205"/>
      <c r="L2502" s="181"/>
      <c r="M2502" s="180"/>
      <c r="N2502" s="180"/>
      <c r="O2502" s="180"/>
    </row>
    <row r="2503" spans="8:15" s="179" customFormat="1" x14ac:dyDescent="0.2">
      <c r="H2503" s="180"/>
      <c r="I2503" s="180"/>
      <c r="J2503" s="205"/>
      <c r="K2503" s="205"/>
      <c r="L2503" s="181"/>
      <c r="M2503" s="180"/>
      <c r="N2503" s="180"/>
      <c r="O2503" s="180"/>
    </row>
    <row r="2504" spans="8:15" s="179" customFormat="1" x14ac:dyDescent="0.2">
      <c r="H2504" s="180"/>
      <c r="I2504" s="180"/>
      <c r="J2504" s="205"/>
      <c r="K2504" s="205"/>
      <c r="L2504" s="181"/>
      <c r="M2504" s="180"/>
      <c r="N2504" s="180"/>
      <c r="O2504" s="180"/>
    </row>
    <row r="2505" spans="8:15" s="179" customFormat="1" x14ac:dyDescent="0.2">
      <c r="H2505" s="180"/>
      <c r="I2505" s="180"/>
      <c r="J2505" s="205"/>
      <c r="K2505" s="205"/>
      <c r="L2505" s="181"/>
      <c r="M2505" s="180"/>
      <c r="N2505" s="180"/>
      <c r="O2505" s="180"/>
    </row>
    <row r="2506" spans="8:15" s="179" customFormat="1" x14ac:dyDescent="0.2">
      <c r="H2506" s="180"/>
      <c r="I2506" s="180"/>
      <c r="J2506" s="205"/>
      <c r="K2506" s="205"/>
      <c r="L2506" s="181"/>
      <c r="M2506" s="180"/>
      <c r="N2506" s="180"/>
      <c r="O2506" s="180"/>
    </row>
    <row r="2507" spans="8:15" s="179" customFormat="1" x14ac:dyDescent="0.2">
      <c r="H2507" s="180"/>
      <c r="I2507" s="180"/>
      <c r="J2507" s="205"/>
      <c r="K2507" s="205"/>
      <c r="L2507" s="181"/>
      <c r="M2507" s="180"/>
      <c r="N2507" s="180"/>
      <c r="O2507" s="180"/>
    </row>
    <row r="2508" spans="8:15" s="179" customFormat="1" x14ac:dyDescent="0.2">
      <c r="H2508" s="180"/>
      <c r="I2508" s="180"/>
      <c r="J2508" s="205"/>
      <c r="K2508" s="205"/>
      <c r="L2508" s="181"/>
      <c r="M2508" s="180"/>
      <c r="N2508" s="180"/>
      <c r="O2508" s="180"/>
    </row>
    <row r="2509" spans="8:15" s="179" customFormat="1" x14ac:dyDescent="0.2">
      <c r="H2509" s="180"/>
      <c r="I2509" s="180"/>
      <c r="J2509" s="205"/>
      <c r="K2509" s="205"/>
      <c r="L2509" s="181"/>
      <c r="M2509" s="180"/>
      <c r="N2509" s="180"/>
      <c r="O2509" s="180"/>
    </row>
    <row r="2510" spans="8:15" s="179" customFormat="1" x14ac:dyDescent="0.2">
      <c r="H2510" s="180"/>
      <c r="I2510" s="180"/>
      <c r="J2510" s="205"/>
      <c r="K2510" s="205"/>
      <c r="L2510" s="181"/>
      <c r="M2510" s="180"/>
      <c r="N2510" s="180"/>
      <c r="O2510" s="180"/>
    </row>
    <row r="2511" spans="8:15" s="179" customFormat="1" x14ac:dyDescent="0.2">
      <c r="H2511" s="180"/>
      <c r="I2511" s="180"/>
      <c r="J2511" s="205"/>
      <c r="K2511" s="205"/>
      <c r="L2511" s="181"/>
      <c r="M2511" s="180"/>
      <c r="N2511" s="180"/>
      <c r="O2511" s="180"/>
    </row>
    <row r="2512" spans="8:15" s="179" customFormat="1" x14ac:dyDescent="0.2">
      <c r="H2512" s="180"/>
      <c r="I2512" s="180"/>
      <c r="J2512" s="205"/>
      <c r="K2512" s="205"/>
      <c r="L2512" s="181"/>
      <c r="M2512" s="180"/>
      <c r="N2512" s="180"/>
      <c r="O2512" s="180"/>
    </row>
    <row r="2513" spans="8:15" s="179" customFormat="1" x14ac:dyDescent="0.2">
      <c r="H2513" s="180"/>
      <c r="I2513" s="180"/>
      <c r="J2513" s="205"/>
      <c r="K2513" s="205"/>
      <c r="L2513" s="181"/>
      <c r="M2513" s="180"/>
      <c r="N2513" s="180"/>
      <c r="O2513" s="180"/>
    </row>
    <row r="2514" spans="8:15" s="179" customFormat="1" x14ac:dyDescent="0.2">
      <c r="H2514" s="180"/>
      <c r="I2514" s="180"/>
      <c r="J2514" s="205"/>
      <c r="K2514" s="205"/>
      <c r="L2514" s="181"/>
      <c r="M2514" s="180"/>
      <c r="N2514" s="180"/>
      <c r="O2514" s="180"/>
    </row>
    <row r="2515" spans="8:15" s="179" customFormat="1" x14ac:dyDescent="0.2">
      <c r="H2515" s="180"/>
      <c r="I2515" s="180"/>
      <c r="J2515" s="205"/>
      <c r="K2515" s="205"/>
      <c r="L2515" s="181"/>
      <c r="M2515" s="180"/>
      <c r="N2515" s="180"/>
      <c r="O2515" s="180"/>
    </row>
    <row r="2516" spans="8:15" s="179" customFormat="1" x14ac:dyDescent="0.2">
      <c r="H2516" s="180"/>
      <c r="I2516" s="180"/>
      <c r="J2516" s="205"/>
      <c r="K2516" s="205"/>
      <c r="L2516" s="181"/>
      <c r="M2516" s="180"/>
      <c r="N2516" s="180"/>
      <c r="O2516" s="180"/>
    </row>
    <row r="2517" spans="8:15" s="179" customFormat="1" x14ac:dyDescent="0.2">
      <c r="H2517" s="180"/>
      <c r="I2517" s="180"/>
      <c r="J2517" s="205"/>
      <c r="K2517" s="205"/>
      <c r="L2517" s="181"/>
      <c r="M2517" s="180"/>
      <c r="N2517" s="180"/>
      <c r="O2517" s="180"/>
    </row>
    <row r="2518" spans="8:15" s="179" customFormat="1" x14ac:dyDescent="0.2">
      <c r="H2518" s="180"/>
      <c r="I2518" s="180"/>
      <c r="J2518" s="205"/>
      <c r="K2518" s="205"/>
      <c r="L2518" s="181"/>
      <c r="M2518" s="180"/>
      <c r="N2518" s="180"/>
      <c r="O2518" s="180"/>
    </row>
    <row r="2519" spans="8:15" s="179" customFormat="1" x14ac:dyDescent="0.2">
      <c r="H2519" s="180"/>
      <c r="I2519" s="180"/>
      <c r="J2519" s="205"/>
      <c r="K2519" s="205"/>
      <c r="L2519" s="181"/>
      <c r="M2519" s="180"/>
      <c r="N2519" s="180"/>
      <c r="O2519" s="180"/>
    </row>
    <row r="2520" spans="8:15" s="179" customFormat="1" x14ac:dyDescent="0.2">
      <c r="H2520" s="180"/>
      <c r="I2520" s="180"/>
      <c r="J2520" s="205"/>
      <c r="K2520" s="205"/>
      <c r="L2520" s="181"/>
      <c r="M2520" s="180"/>
      <c r="N2520" s="180"/>
      <c r="O2520" s="180"/>
    </row>
    <row r="2521" spans="8:15" s="179" customFormat="1" x14ac:dyDescent="0.2">
      <c r="H2521" s="180"/>
      <c r="I2521" s="180"/>
      <c r="J2521" s="205"/>
      <c r="K2521" s="205"/>
      <c r="L2521" s="181"/>
      <c r="M2521" s="180"/>
      <c r="N2521" s="180"/>
      <c r="O2521" s="180"/>
    </row>
    <row r="2522" spans="8:15" s="179" customFormat="1" x14ac:dyDescent="0.2">
      <c r="H2522" s="180"/>
      <c r="I2522" s="180"/>
      <c r="J2522" s="205"/>
      <c r="K2522" s="205"/>
      <c r="L2522" s="181"/>
      <c r="M2522" s="180"/>
      <c r="N2522" s="180"/>
      <c r="O2522" s="180"/>
    </row>
    <row r="2523" spans="8:15" s="179" customFormat="1" x14ac:dyDescent="0.2">
      <c r="H2523" s="180"/>
      <c r="I2523" s="180"/>
      <c r="J2523" s="205"/>
      <c r="K2523" s="205"/>
      <c r="L2523" s="181"/>
      <c r="M2523" s="180"/>
      <c r="N2523" s="180"/>
      <c r="O2523" s="180"/>
    </row>
    <row r="2524" spans="8:15" s="179" customFormat="1" x14ac:dyDescent="0.2">
      <c r="H2524" s="180"/>
      <c r="I2524" s="180"/>
      <c r="J2524" s="205"/>
      <c r="K2524" s="205"/>
      <c r="L2524" s="181"/>
      <c r="M2524" s="180"/>
      <c r="N2524" s="180"/>
      <c r="O2524" s="180"/>
    </row>
    <row r="2525" spans="8:15" s="179" customFormat="1" x14ac:dyDescent="0.2">
      <c r="H2525" s="180"/>
      <c r="I2525" s="180"/>
      <c r="J2525" s="205"/>
      <c r="K2525" s="205"/>
      <c r="L2525" s="181"/>
      <c r="M2525" s="180"/>
      <c r="N2525" s="180"/>
      <c r="O2525" s="180"/>
    </row>
    <row r="2526" spans="8:15" s="179" customFormat="1" x14ac:dyDescent="0.2">
      <c r="H2526" s="180"/>
      <c r="I2526" s="180"/>
      <c r="J2526" s="205"/>
      <c r="K2526" s="205"/>
      <c r="L2526" s="181"/>
      <c r="M2526" s="180"/>
      <c r="N2526" s="180"/>
      <c r="O2526" s="180"/>
    </row>
    <row r="2527" spans="8:15" s="179" customFormat="1" x14ac:dyDescent="0.2">
      <c r="H2527" s="180"/>
      <c r="I2527" s="180"/>
      <c r="J2527" s="205"/>
      <c r="K2527" s="205"/>
      <c r="L2527" s="181"/>
      <c r="M2527" s="180"/>
      <c r="N2527" s="180"/>
      <c r="O2527" s="180"/>
    </row>
    <row r="2528" spans="8:15" s="179" customFormat="1" x14ac:dyDescent="0.2">
      <c r="H2528" s="180"/>
      <c r="I2528" s="180"/>
      <c r="J2528" s="205"/>
      <c r="K2528" s="205"/>
      <c r="L2528" s="181"/>
      <c r="M2528" s="180"/>
      <c r="N2528" s="180"/>
      <c r="O2528" s="180"/>
    </row>
    <row r="2529" spans="8:15" s="179" customFormat="1" x14ac:dyDescent="0.2">
      <c r="H2529" s="180"/>
      <c r="I2529" s="180"/>
      <c r="J2529" s="205"/>
      <c r="K2529" s="205"/>
      <c r="L2529" s="181"/>
      <c r="M2529" s="180"/>
      <c r="N2529" s="180"/>
      <c r="O2529" s="180"/>
    </row>
    <row r="2530" spans="8:15" s="179" customFormat="1" x14ac:dyDescent="0.2">
      <c r="H2530" s="180"/>
      <c r="I2530" s="180"/>
      <c r="J2530" s="205"/>
      <c r="K2530" s="205"/>
      <c r="L2530" s="181"/>
      <c r="M2530" s="180"/>
      <c r="N2530" s="180"/>
      <c r="O2530" s="180"/>
    </row>
    <row r="2531" spans="8:15" s="179" customFormat="1" x14ac:dyDescent="0.2">
      <c r="H2531" s="180"/>
      <c r="I2531" s="180"/>
      <c r="J2531" s="205"/>
      <c r="K2531" s="205"/>
      <c r="L2531" s="181"/>
      <c r="M2531" s="180"/>
      <c r="N2531" s="180"/>
      <c r="O2531" s="180"/>
    </row>
    <row r="2532" spans="8:15" s="179" customFormat="1" x14ac:dyDescent="0.2">
      <c r="H2532" s="180"/>
      <c r="I2532" s="180"/>
      <c r="J2532" s="205"/>
      <c r="K2532" s="205"/>
      <c r="L2532" s="181"/>
      <c r="M2532" s="180"/>
      <c r="N2532" s="180"/>
      <c r="O2532" s="180"/>
    </row>
    <row r="2533" spans="8:15" s="179" customFormat="1" x14ac:dyDescent="0.2">
      <c r="H2533" s="180"/>
      <c r="I2533" s="180"/>
      <c r="J2533" s="205"/>
      <c r="K2533" s="205"/>
      <c r="L2533" s="181"/>
      <c r="M2533" s="180"/>
      <c r="N2533" s="180"/>
      <c r="O2533" s="180"/>
    </row>
    <row r="2534" spans="8:15" s="179" customFormat="1" x14ac:dyDescent="0.2">
      <c r="H2534" s="180"/>
      <c r="I2534" s="180"/>
      <c r="J2534" s="205"/>
      <c r="K2534" s="205"/>
      <c r="L2534" s="181"/>
      <c r="M2534" s="180"/>
      <c r="N2534" s="180"/>
      <c r="O2534" s="180"/>
    </row>
    <row r="2535" spans="8:15" s="179" customFormat="1" x14ac:dyDescent="0.2">
      <c r="H2535" s="180"/>
      <c r="I2535" s="180"/>
      <c r="J2535" s="205"/>
      <c r="K2535" s="205"/>
      <c r="L2535" s="181"/>
      <c r="M2535" s="180"/>
      <c r="N2535" s="180"/>
      <c r="O2535" s="180"/>
    </row>
    <row r="2536" spans="8:15" s="179" customFormat="1" x14ac:dyDescent="0.2">
      <c r="H2536" s="180"/>
      <c r="I2536" s="180"/>
      <c r="J2536" s="205"/>
      <c r="K2536" s="205"/>
      <c r="L2536" s="181"/>
      <c r="M2536" s="180"/>
      <c r="N2536" s="180"/>
      <c r="O2536" s="180"/>
    </row>
    <row r="2537" spans="8:15" s="179" customFormat="1" x14ac:dyDescent="0.2">
      <c r="H2537" s="180"/>
      <c r="I2537" s="180"/>
      <c r="J2537" s="205"/>
      <c r="K2537" s="205"/>
      <c r="L2537" s="181"/>
      <c r="M2537" s="180"/>
      <c r="N2537" s="180"/>
      <c r="O2537" s="180"/>
    </row>
    <row r="2538" spans="8:15" s="179" customFormat="1" x14ac:dyDescent="0.2">
      <c r="H2538" s="180"/>
      <c r="I2538" s="180"/>
      <c r="J2538" s="205"/>
      <c r="K2538" s="205"/>
      <c r="L2538" s="181"/>
      <c r="M2538" s="180"/>
      <c r="N2538" s="180"/>
      <c r="O2538" s="180"/>
    </row>
    <row r="2539" spans="8:15" s="179" customFormat="1" x14ac:dyDescent="0.2">
      <c r="H2539" s="180"/>
      <c r="I2539" s="180"/>
      <c r="J2539" s="205"/>
      <c r="K2539" s="205"/>
      <c r="L2539" s="181"/>
      <c r="M2539" s="180"/>
      <c r="N2539" s="180"/>
      <c r="O2539" s="180"/>
    </row>
    <row r="2540" spans="8:15" s="179" customFormat="1" x14ac:dyDescent="0.2">
      <c r="H2540" s="180"/>
      <c r="I2540" s="180"/>
      <c r="J2540" s="205"/>
      <c r="K2540" s="205"/>
      <c r="L2540" s="181"/>
      <c r="M2540" s="180"/>
      <c r="N2540" s="180"/>
      <c r="O2540" s="180"/>
    </row>
    <row r="2541" spans="8:15" s="179" customFormat="1" x14ac:dyDescent="0.2">
      <c r="H2541" s="180"/>
      <c r="I2541" s="180"/>
      <c r="J2541" s="205"/>
      <c r="K2541" s="205"/>
      <c r="L2541" s="181"/>
      <c r="M2541" s="180"/>
      <c r="N2541" s="180"/>
      <c r="O2541" s="180"/>
    </row>
    <row r="2542" spans="8:15" s="179" customFormat="1" x14ac:dyDescent="0.2">
      <c r="H2542" s="180"/>
      <c r="I2542" s="180"/>
      <c r="J2542" s="205"/>
      <c r="K2542" s="205"/>
      <c r="L2542" s="181"/>
      <c r="M2542" s="180"/>
      <c r="N2542" s="180"/>
      <c r="O2542" s="180"/>
    </row>
    <row r="2543" spans="8:15" s="179" customFormat="1" x14ac:dyDescent="0.2">
      <c r="H2543" s="180"/>
      <c r="I2543" s="180"/>
      <c r="J2543" s="205"/>
      <c r="K2543" s="205"/>
      <c r="L2543" s="181"/>
      <c r="M2543" s="180"/>
      <c r="N2543" s="180"/>
      <c r="O2543" s="180"/>
    </row>
    <row r="2544" spans="8:15" s="179" customFormat="1" x14ac:dyDescent="0.2">
      <c r="H2544" s="180"/>
      <c r="I2544" s="180"/>
      <c r="J2544" s="205"/>
      <c r="K2544" s="205"/>
      <c r="L2544" s="181"/>
      <c r="M2544" s="180"/>
      <c r="N2544" s="180"/>
      <c r="O2544" s="180"/>
    </row>
    <row r="2545" spans="8:15" s="179" customFormat="1" x14ac:dyDescent="0.2">
      <c r="H2545" s="180"/>
      <c r="I2545" s="180"/>
      <c r="J2545" s="205"/>
      <c r="K2545" s="205"/>
      <c r="L2545" s="181"/>
      <c r="M2545" s="180"/>
      <c r="N2545" s="180"/>
      <c r="O2545" s="180"/>
    </row>
    <row r="2546" spans="8:15" s="179" customFormat="1" x14ac:dyDescent="0.2">
      <c r="H2546" s="180"/>
      <c r="I2546" s="180"/>
      <c r="J2546" s="205"/>
      <c r="K2546" s="205"/>
      <c r="L2546" s="181"/>
      <c r="M2546" s="180"/>
      <c r="N2546" s="180"/>
      <c r="O2546" s="180"/>
    </row>
    <row r="2547" spans="8:15" s="179" customFormat="1" x14ac:dyDescent="0.2">
      <c r="H2547" s="180"/>
      <c r="I2547" s="180"/>
      <c r="J2547" s="205"/>
      <c r="K2547" s="205"/>
      <c r="L2547" s="181"/>
      <c r="M2547" s="180"/>
      <c r="N2547" s="180"/>
      <c r="O2547" s="180"/>
    </row>
    <row r="2548" spans="8:15" s="179" customFormat="1" x14ac:dyDescent="0.2">
      <c r="H2548" s="180"/>
      <c r="I2548" s="180"/>
      <c r="J2548" s="205"/>
      <c r="K2548" s="205"/>
      <c r="L2548" s="181"/>
      <c r="M2548" s="180"/>
      <c r="N2548" s="180"/>
      <c r="O2548" s="180"/>
    </row>
    <row r="2549" spans="8:15" s="179" customFormat="1" x14ac:dyDescent="0.2">
      <c r="H2549" s="180"/>
      <c r="I2549" s="180"/>
      <c r="J2549" s="205"/>
      <c r="K2549" s="205"/>
      <c r="L2549" s="181"/>
      <c r="M2549" s="180"/>
      <c r="N2549" s="180"/>
      <c r="O2549" s="180"/>
    </row>
    <row r="2550" spans="8:15" s="179" customFormat="1" x14ac:dyDescent="0.2">
      <c r="H2550" s="180"/>
      <c r="I2550" s="180"/>
      <c r="J2550" s="205"/>
      <c r="K2550" s="205"/>
      <c r="L2550" s="181"/>
      <c r="M2550" s="180"/>
      <c r="N2550" s="180"/>
      <c r="O2550" s="180"/>
    </row>
    <row r="2551" spans="8:15" s="179" customFormat="1" x14ac:dyDescent="0.2">
      <c r="H2551" s="180"/>
      <c r="I2551" s="180"/>
      <c r="J2551" s="205"/>
      <c r="K2551" s="205"/>
      <c r="L2551" s="181"/>
      <c r="M2551" s="180"/>
      <c r="N2551" s="180"/>
      <c r="O2551" s="180"/>
    </row>
    <row r="2552" spans="8:15" s="179" customFormat="1" x14ac:dyDescent="0.2">
      <c r="H2552" s="180"/>
      <c r="I2552" s="180"/>
      <c r="J2552" s="205"/>
      <c r="K2552" s="205"/>
      <c r="L2552" s="181"/>
      <c r="M2552" s="180"/>
      <c r="N2552" s="180"/>
      <c r="O2552" s="180"/>
    </row>
    <row r="2553" spans="8:15" s="179" customFormat="1" x14ac:dyDescent="0.2">
      <c r="H2553" s="180"/>
      <c r="I2553" s="180"/>
      <c r="J2553" s="205"/>
      <c r="K2553" s="205"/>
      <c r="L2553" s="181"/>
      <c r="M2553" s="180"/>
      <c r="N2553" s="180"/>
      <c r="O2553" s="180"/>
    </row>
    <row r="2554" spans="8:15" s="179" customFormat="1" x14ac:dyDescent="0.2">
      <c r="H2554" s="180"/>
      <c r="I2554" s="180"/>
      <c r="J2554" s="205"/>
      <c r="K2554" s="205"/>
      <c r="L2554" s="181"/>
      <c r="M2554" s="180"/>
      <c r="N2554" s="180"/>
      <c r="O2554" s="180"/>
    </row>
    <row r="2555" spans="8:15" s="179" customFormat="1" x14ac:dyDescent="0.2">
      <c r="H2555" s="180"/>
      <c r="I2555" s="180"/>
      <c r="J2555" s="205"/>
      <c r="K2555" s="205"/>
      <c r="L2555" s="181"/>
      <c r="M2555" s="180"/>
      <c r="N2555" s="180"/>
      <c r="O2555" s="180"/>
    </row>
    <row r="2556" spans="8:15" s="179" customFormat="1" x14ac:dyDescent="0.2">
      <c r="H2556" s="180"/>
      <c r="I2556" s="180"/>
      <c r="J2556" s="205"/>
      <c r="K2556" s="205"/>
      <c r="L2556" s="181"/>
      <c r="M2556" s="180"/>
      <c r="N2556" s="180"/>
      <c r="O2556" s="180"/>
    </row>
    <row r="2557" spans="8:15" s="179" customFormat="1" x14ac:dyDescent="0.2">
      <c r="H2557" s="180"/>
      <c r="I2557" s="180"/>
      <c r="J2557" s="205"/>
      <c r="K2557" s="205"/>
      <c r="L2557" s="181"/>
      <c r="M2557" s="180"/>
      <c r="N2557" s="180"/>
      <c r="O2557" s="180"/>
    </row>
    <row r="2558" spans="8:15" s="179" customFormat="1" x14ac:dyDescent="0.2">
      <c r="H2558" s="180"/>
      <c r="I2558" s="180"/>
      <c r="J2558" s="205"/>
      <c r="K2558" s="205"/>
      <c r="L2558" s="181"/>
      <c r="M2558" s="180"/>
      <c r="N2558" s="180"/>
      <c r="O2558" s="180"/>
    </row>
    <row r="2559" spans="8:15" s="179" customFormat="1" x14ac:dyDescent="0.2">
      <c r="H2559" s="180"/>
      <c r="I2559" s="180"/>
      <c r="J2559" s="205"/>
      <c r="K2559" s="205"/>
      <c r="L2559" s="181"/>
      <c r="M2559" s="180"/>
      <c r="N2559" s="180"/>
      <c r="O2559" s="180"/>
    </row>
    <row r="2560" spans="8:15" s="179" customFormat="1" x14ac:dyDescent="0.2">
      <c r="H2560" s="180"/>
      <c r="I2560" s="180"/>
      <c r="J2560" s="205"/>
      <c r="K2560" s="205"/>
      <c r="L2560" s="181"/>
      <c r="M2560" s="180"/>
      <c r="N2560" s="180"/>
      <c r="O2560" s="180"/>
    </row>
    <row r="2561" spans="8:15" s="179" customFormat="1" x14ac:dyDescent="0.2">
      <c r="H2561" s="180"/>
      <c r="I2561" s="180"/>
      <c r="J2561" s="205"/>
      <c r="K2561" s="205"/>
      <c r="L2561" s="181"/>
      <c r="M2561" s="180"/>
      <c r="N2561" s="180"/>
      <c r="O2561" s="180"/>
    </row>
    <row r="2562" spans="8:15" s="179" customFormat="1" x14ac:dyDescent="0.2">
      <c r="H2562" s="180"/>
      <c r="I2562" s="180"/>
      <c r="J2562" s="205"/>
      <c r="K2562" s="205"/>
      <c r="L2562" s="181"/>
      <c r="M2562" s="180"/>
      <c r="N2562" s="180"/>
      <c r="O2562" s="180"/>
    </row>
    <row r="2563" spans="8:15" s="179" customFormat="1" x14ac:dyDescent="0.2">
      <c r="H2563" s="180"/>
      <c r="I2563" s="180"/>
      <c r="J2563" s="205"/>
      <c r="K2563" s="205"/>
      <c r="L2563" s="181"/>
      <c r="M2563" s="180"/>
      <c r="N2563" s="180"/>
      <c r="O2563" s="180"/>
    </row>
    <row r="2564" spans="8:15" s="179" customFormat="1" x14ac:dyDescent="0.2">
      <c r="H2564" s="180"/>
      <c r="I2564" s="180"/>
      <c r="J2564" s="205"/>
      <c r="K2564" s="205"/>
      <c r="L2564" s="181"/>
      <c r="M2564" s="180"/>
      <c r="N2564" s="180"/>
      <c r="O2564" s="180"/>
    </row>
    <row r="2565" spans="8:15" s="179" customFormat="1" x14ac:dyDescent="0.2">
      <c r="H2565" s="180"/>
      <c r="I2565" s="180"/>
      <c r="J2565" s="205"/>
      <c r="K2565" s="205"/>
      <c r="L2565" s="181"/>
      <c r="M2565" s="180"/>
      <c r="N2565" s="180"/>
      <c r="O2565" s="180"/>
    </row>
    <row r="2566" spans="8:15" s="179" customFormat="1" x14ac:dyDescent="0.2">
      <c r="H2566" s="180"/>
      <c r="I2566" s="180"/>
      <c r="J2566" s="205"/>
      <c r="K2566" s="205"/>
      <c r="L2566" s="181"/>
      <c r="M2566" s="180"/>
      <c r="N2566" s="180"/>
      <c r="O2566" s="180"/>
    </row>
    <row r="2567" spans="8:15" s="179" customFormat="1" x14ac:dyDescent="0.2">
      <c r="H2567" s="180"/>
      <c r="I2567" s="180"/>
      <c r="J2567" s="205"/>
      <c r="K2567" s="205"/>
      <c r="L2567" s="181"/>
      <c r="M2567" s="180"/>
      <c r="N2567" s="180"/>
      <c r="O2567" s="180"/>
    </row>
    <row r="2568" spans="8:15" s="179" customFormat="1" x14ac:dyDescent="0.2">
      <c r="H2568" s="180"/>
      <c r="I2568" s="180"/>
      <c r="J2568" s="205"/>
      <c r="K2568" s="205"/>
      <c r="L2568" s="181"/>
      <c r="M2568" s="180"/>
      <c r="N2568" s="180"/>
      <c r="O2568" s="180"/>
    </row>
    <row r="2569" spans="8:15" s="179" customFormat="1" x14ac:dyDescent="0.2">
      <c r="H2569" s="180"/>
      <c r="I2569" s="180"/>
      <c r="J2569" s="205"/>
      <c r="K2569" s="205"/>
      <c r="L2569" s="181"/>
      <c r="M2569" s="180"/>
      <c r="N2569" s="180"/>
      <c r="O2569" s="180"/>
    </row>
    <row r="2570" spans="8:15" s="179" customFormat="1" x14ac:dyDescent="0.2">
      <c r="H2570" s="180"/>
      <c r="I2570" s="180"/>
      <c r="J2570" s="205"/>
      <c r="K2570" s="205"/>
      <c r="L2570" s="181"/>
      <c r="M2570" s="180"/>
      <c r="N2570" s="180"/>
      <c r="O2570" s="180"/>
    </row>
    <row r="2571" spans="8:15" s="179" customFormat="1" x14ac:dyDescent="0.2">
      <c r="H2571" s="180"/>
      <c r="I2571" s="180"/>
      <c r="J2571" s="205"/>
      <c r="K2571" s="205"/>
      <c r="L2571" s="181"/>
      <c r="M2571" s="180"/>
      <c r="N2571" s="180"/>
      <c r="O2571" s="180"/>
    </row>
    <row r="2572" spans="8:15" s="179" customFormat="1" x14ac:dyDescent="0.2">
      <c r="H2572" s="180"/>
      <c r="I2572" s="180"/>
      <c r="J2572" s="205"/>
      <c r="K2572" s="205"/>
      <c r="L2572" s="181"/>
      <c r="M2572" s="180"/>
      <c r="N2572" s="180"/>
      <c r="O2572" s="180"/>
    </row>
    <row r="2573" spans="8:15" s="179" customFormat="1" x14ac:dyDescent="0.2">
      <c r="H2573" s="180"/>
      <c r="I2573" s="180"/>
      <c r="J2573" s="205"/>
      <c r="K2573" s="205"/>
      <c r="L2573" s="181"/>
      <c r="M2573" s="180"/>
      <c r="N2573" s="180"/>
      <c r="O2573" s="180"/>
    </row>
    <row r="2574" spans="8:15" s="179" customFormat="1" x14ac:dyDescent="0.2">
      <c r="H2574" s="180"/>
      <c r="I2574" s="180"/>
      <c r="J2574" s="205"/>
      <c r="K2574" s="205"/>
      <c r="L2574" s="181"/>
      <c r="M2574" s="180"/>
      <c r="N2574" s="180"/>
      <c r="O2574" s="180"/>
    </row>
    <row r="2575" spans="8:15" s="179" customFormat="1" x14ac:dyDescent="0.2">
      <c r="H2575" s="180"/>
      <c r="I2575" s="180"/>
      <c r="J2575" s="205"/>
      <c r="K2575" s="205"/>
      <c r="L2575" s="181"/>
      <c r="M2575" s="180"/>
      <c r="N2575" s="180"/>
      <c r="O2575" s="180"/>
    </row>
    <row r="2576" spans="8:15" s="179" customFormat="1" x14ac:dyDescent="0.2">
      <c r="H2576" s="180"/>
      <c r="I2576" s="180"/>
      <c r="J2576" s="205"/>
      <c r="K2576" s="205"/>
      <c r="L2576" s="181"/>
      <c r="M2576" s="180"/>
      <c r="N2576" s="180"/>
      <c r="O2576" s="180"/>
    </row>
    <row r="2577" spans="8:15" s="179" customFormat="1" x14ac:dyDescent="0.2">
      <c r="H2577" s="180"/>
      <c r="I2577" s="180"/>
      <c r="J2577" s="205"/>
      <c r="K2577" s="205"/>
      <c r="L2577" s="181"/>
      <c r="M2577" s="180"/>
      <c r="N2577" s="180"/>
      <c r="O2577" s="180"/>
    </row>
    <row r="2578" spans="8:15" s="179" customFormat="1" x14ac:dyDescent="0.2">
      <c r="H2578" s="180"/>
      <c r="I2578" s="180"/>
      <c r="J2578" s="205"/>
      <c r="K2578" s="205"/>
      <c r="L2578" s="181"/>
      <c r="M2578" s="180"/>
      <c r="N2578" s="180"/>
      <c r="O2578" s="180"/>
    </row>
    <row r="2579" spans="8:15" s="179" customFormat="1" x14ac:dyDescent="0.2">
      <c r="H2579" s="180"/>
      <c r="I2579" s="180"/>
      <c r="J2579" s="205"/>
      <c r="K2579" s="205"/>
      <c r="L2579" s="181"/>
      <c r="M2579" s="180"/>
      <c r="N2579" s="180"/>
      <c r="O2579" s="180"/>
    </row>
    <row r="2580" spans="8:15" s="179" customFormat="1" x14ac:dyDescent="0.2">
      <c r="H2580" s="180"/>
      <c r="I2580" s="180"/>
      <c r="J2580" s="205"/>
      <c r="K2580" s="205"/>
      <c r="L2580" s="181"/>
      <c r="M2580" s="180"/>
      <c r="N2580" s="180"/>
      <c r="O2580" s="180"/>
    </row>
    <row r="2581" spans="8:15" s="179" customFormat="1" x14ac:dyDescent="0.2">
      <c r="H2581" s="180"/>
      <c r="I2581" s="180"/>
      <c r="J2581" s="205"/>
      <c r="K2581" s="205"/>
      <c r="L2581" s="181"/>
      <c r="M2581" s="180"/>
      <c r="N2581" s="180"/>
      <c r="O2581" s="180"/>
    </row>
    <row r="2582" spans="8:15" s="179" customFormat="1" x14ac:dyDescent="0.2">
      <c r="H2582" s="180"/>
      <c r="I2582" s="180"/>
      <c r="J2582" s="205"/>
      <c r="K2582" s="205"/>
      <c r="L2582" s="181"/>
      <c r="M2582" s="180"/>
      <c r="N2582" s="180"/>
      <c r="O2582" s="180"/>
    </row>
    <row r="2583" spans="8:15" s="179" customFormat="1" x14ac:dyDescent="0.2">
      <c r="H2583" s="180"/>
      <c r="I2583" s="180"/>
      <c r="J2583" s="205"/>
      <c r="K2583" s="205"/>
      <c r="L2583" s="181"/>
      <c r="M2583" s="180"/>
      <c r="N2583" s="180"/>
      <c r="O2583" s="180"/>
    </row>
    <row r="2584" spans="8:15" s="179" customFormat="1" x14ac:dyDescent="0.2">
      <c r="H2584" s="180"/>
      <c r="I2584" s="180"/>
      <c r="J2584" s="205"/>
      <c r="K2584" s="205"/>
      <c r="L2584" s="181"/>
      <c r="M2584" s="180"/>
      <c r="N2584" s="180"/>
      <c r="O2584" s="180"/>
    </row>
    <row r="2585" spans="8:15" s="179" customFormat="1" x14ac:dyDescent="0.2">
      <c r="H2585" s="180"/>
      <c r="I2585" s="180"/>
      <c r="J2585" s="205"/>
      <c r="K2585" s="205"/>
      <c r="L2585" s="181"/>
      <c r="M2585" s="180"/>
      <c r="N2585" s="180"/>
      <c r="O2585" s="180"/>
    </row>
    <row r="2586" spans="8:15" s="179" customFormat="1" x14ac:dyDescent="0.2">
      <c r="H2586" s="180"/>
      <c r="I2586" s="180"/>
      <c r="J2586" s="205"/>
      <c r="K2586" s="205"/>
      <c r="L2586" s="181"/>
      <c r="M2586" s="180"/>
      <c r="N2586" s="180"/>
      <c r="O2586" s="180"/>
    </row>
    <row r="2587" spans="8:15" s="179" customFormat="1" x14ac:dyDescent="0.2">
      <c r="H2587" s="180"/>
      <c r="I2587" s="180"/>
      <c r="J2587" s="205"/>
      <c r="K2587" s="205"/>
      <c r="L2587" s="181"/>
      <c r="M2587" s="180"/>
      <c r="N2587" s="180"/>
      <c r="O2587" s="180"/>
    </row>
    <row r="2588" spans="8:15" s="179" customFormat="1" x14ac:dyDescent="0.2">
      <c r="H2588" s="180"/>
      <c r="I2588" s="180"/>
      <c r="J2588" s="205"/>
      <c r="K2588" s="205"/>
      <c r="L2588" s="181"/>
      <c r="M2588" s="180"/>
      <c r="N2588" s="180"/>
      <c r="O2588" s="180"/>
    </row>
    <row r="2589" spans="8:15" s="179" customFormat="1" x14ac:dyDescent="0.2">
      <c r="H2589" s="180"/>
      <c r="I2589" s="180"/>
      <c r="J2589" s="205"/>
      <c r="K2589" s="205"/>
      <c r="L2589" s="181"/>
      <c r="M2589" s="180"/>
      <c r="N2589" s="180"/>
      <c r="O2589" s="180"/>
    </row>
    <row r="2590" spans="8:15" s="179" customFormat="1" x14ac:dyDescent="0.2">
      <c r="H2590" s="180"/>
      <c r="I2590" s="180"/>
      <c r="J2590" s="205"/>
      <c r="K2590" s="205"/>
      <c r="L2590" s="181"/>
      <c r="M2590" s="180"/>
      <c r="N2590" s="180"/>
      <c r="O2590" s="180"/>
    </row>
    <row r="2591" spans="8:15" s="179" customFormat="1" x14ac:dyDescent="0.2">
      <c r="H2591" s="180"/>
      <c r="I2591" s="180"/>
      <c r="J2591" s="205"/>
      <c r="K2591" s="205"/>
      <c r="L2591" s="181"/>
      <c r="M2591" s="180"/>
      <c r="N2591" s="180"/>
      <c r="O2591" s="180"/>
    </row>
    <row r="2592" spans="8:15" s="179" customFormat="1" x14ac:dyDescent="0.2">
      <c r="H2592" s="180"/>
      <c r="I2592" s="180"/>
      <c r="J2592" s="205"/>
      <c r="K2592" s="205"/>
      <c r="L2592" s="181"/>
      <c r="M2592" s="180"/>
      <c r="N2592" s="180"/>
      <c r="O2592" s="180"/>
    </row>
    <row r="2593" spans="8:15" s="179" customFormat="1" x14ac:dyDescent="0.2">
      <c r="H2593" s="180"/>
      <c r="I2593" s="180"/>
      <c r="J2593" s="205"/>
      <c r="K2593" s="205"/>
      <c r="L2593" s="181"/>
      <c r="M2593" s="180"/>
      <c r="N2593" s="180"/>
      <c r="O2593" s="180"/>
    </row>
    <row r="2594" spans="8:15" s="179" customFormat="1" x14ac:dyDescent="0.2">
      <c r="H2594" s="180"/>
      <c r="I2594" s="180"/>
      <c r="J2594" s="205"/>
      <c r="K2594" s="205"/>
      <c r="L2594" s="181"/>
      <c r="M2594" s="180"/>
      <c r="N2594" s="180"/>
      <c r="O2594" s="180"/>
    </row>
    <row r="2595" spans="8:15" s="179" customFormat="1" x14ac:dyDescent="0.2">
      <c r="H2595" s="180"/>
      <c r="I2595" s="180"/>
      <c r="J2595" s="205"/>
      <c r="K2595" s="205"/>
      <c r="L2595" s="181"/>
      <c r="M2595" s="180"/>
      <c r="N2595" s="180"/>
      <c r="O2595" s="180"/>
    </row>
    <row r="2596" spans="8:15" s="179" customFormat="1" x14ac:dyDescent="0.2">
      <c r="H2596" s="180"/>
      <c r="I2596" s="180"/>
      <c r="J2596" s="205"/>
      <c r="K2596" s="205"/>
      <c r="L2596" s="181"/>
      <c r="M2596" s="180"/>
      <c r="N2596" s="180"/>
      <c r="O2596" s="180"/>
    </row>
    <row r="2597" spans="8:15" s="179" customFormat="1" x14ac:dyDescent="0.2">
      <c r="H2597" s="180"/>
      <c r="I2597" s="180"/>
      <c r="J2597" s="205"/>
      <c r="K2597" s="205"/>
      <c r="L2597" s="181"/>
      <c r="M2597" s="180"/>
      <c r="N2597" s="180"/>
      <c r="O2597" s="180"/>
    </row>
    <row r="2598" spans="8:15" s="179" customFormat="1" x14ac:dyDescent="0.2">
      <c r="H2598" s="180"/>
      <c r="I2598" s="180"/>
      <c r="J2598" s="205"/>
      <c r="K2598" s="205"/>
      <c r="L2598" s="181"/>
      <c r="M2598" s="180"/>
      <c r="N2598" s="180"/>
      <c r="O2598" s="180"/>
    </row>
    <row r="2599" spans="8:15" s="179" customFormat="1" x14ac:dyDescent="0.2">
      <c r="H2599" s="180"/>
      <c r="I2599" s="180"/>
      <c r="J2599" s="205"/>
      <c r="K2599" s="205"/>
      <c r="L2599" s="181"/>
      <c r="M2599" s="180"/>
      <c r="N2599" s="180"/>
      <c r="O2599" s="180"/>
    </row>
    <row r="2600" spans="8:15" s="179" customFormat="1" x14ac:dyDescent="0.2">
      <c r="H2600" s="180"/>
      <c r="I2600" s="180"/>
      <c r="J2600" s="205"/>
      <c r="K2600" s="205"/>
      <c r="L2600" s="181"/>
      <c r="M2600" s="180"/>
      <c r="N2600" s="180"/>
      <c r="O2600" s="180"/>
    </row>
    <row r="2601" spans="8:15" s="179" customFormat="1" x14ac:dyDescent="0.2">
      <c r="H2601" s="180"/>
      <c r="I2601" s="180"/>
      <c r="J2601" s="205"/>
      <c r="K2601" s="205"/>
      <c r="L2601" s="181"/>
      <c r="M2601" s="180"/>
      <c r="N2601" s="180"/>
      <c r="O2601" s="180"/>
    </row>
    <row r="2602" spans="8:15" s="179" customFormat="1" x14ac:dyDescent="0.2">
      <c r="H2602" s="180"/>
      <c r="I2602" s="180"/>
      <c r="J2602" s="205"/>
      <c r="K2602" s="205"/>
      <c r="L2602" s="181"/>
      <c r="M2602" s="180"/>
      <c r="N2602" s="180"/>
      <c r="O2602" s="180"/>
    </row>
    <row r="2603" spans="8:15" s="179" customFormat="1" x14ac:dyDescent="0.2">
      <c r="H2603" s="180"/>
      <c r="I2603" s="180"/>
      <c r="J2603" s="205"/>
      <c r="K2603" s="205"/>
      <c r="L2603" s="181"/>
      <c r="M2603" s="180"/>
      <c r="N2603" s="180"/>
      <c r="O2603" s="180"/>
    </row>
    <row r="2604" spans="8:15" s="179" customFormat="1" x14ac:dyDescent="0.2">
      <c r="H2604" s="180"/>
      <c r="I2604" s="180"/>
      <c r="J2604" s="205"/>
      <c r="K2604" s="205"/>
      <c r="L2604" s="181"/>
      <c r="M2604" s="180"/>
      <c r="N2604" s="180"/>
      <c r="O2604" s="180"/>
    </row>
    <row r="2605" spans="8:15" s="179" customFormat="1" x14ac:dyDescent="0.2">
      <c r="H2605" s="180"/>
      <c r="I2605" s="180"/>
      <c r="J2605" s="205"/>
      <c r="K2605" s="205"/>
      <c r="L2605" s="181"/>
      <c r="M2605" s="180"/>
      <c r="N2605" s="180"/>
      <c r="O2605" s="180"/>
    </row>
    <row r="2606" spans="8:15" s="179" customFormat="1" x14ac:dyDescent="0.2">
      <c r="H2606" s="180"/>
      <c r="I2606" s="180"/>
      <c r="J2606" s="205"/>
      <c r="K2606" s="205"/>
      <c r="L2606" s="181"/>
      <c r="M2606" s="180"/>
      <c r="N2606" s="180"/>
      <c r="O2606" s="180"/>
    </row>
    <row r="2607" spans="8:15" s="179" customFormat="1" x14ac:dyDescent="0.2">
      <c r="H2607" s="180"/>
      <c r="I2607" s="180"/>
      <c r="J2607" s="205"/>
      <c r="K2607" s="205"/>
      <c r="L2607" s="181"/>
      <c r="M2607" s="180"/>
      <c r="N2607" s="180"/>
      <c r="O2607" s="180"/>
    </row>
    <row r="2608" spans="8:15" s="179" customFormat="1" x14ac:dyDescent="0.2">
      <c r="H2608" s="180"/>
      <c r="I2608" s="180"/>
      <c r="J2608" s="205"/>
      <c r="K2608" s="205"/>
      <c r="L2608" s="181"/>
      <c r="M2608" s="180"/>
      <c r="N2608" s="180"/>
      <c r="O2608" s="180"/>
    </row>
    <row r="2609" spans="8:15" s="179" customFormat="1" x14ac:dyDescent="0.2">
      <c r="H2609" s="180"/>
      <c r="I2609" s="180"/>
      <c r="J2609" s="205"/>
      <c r="K2609" s="205"/>
      <c r="L2609" s="181"/>
      <c r="M2609" s="180"/>
      <c r="N2609" s="180"/>
      <c r="O2609" s="180"/>
    </row>
    <row r="2610" spans="8:15" s="179" customFormat="1" x14ac:dyDescent="0.2">
      <c r="H2610" s="180"/>
      <c r="I2610" s="180"/>
      <c r="J2610" s="205"/>
      <c r="K2610" s="205"/>
      <c r="L2610" s="181"/>
      <c r="M2610" s="180"/>
      <c r="N2610" s="180"/>
      <c r="O2610" s="180"/>
    </row>
    <row r="2611" spans="8:15" s="179" customFormat="1" x14ac:dyDescent="0.2">
      <c r="H2611" s="180"/>
      <c r="I2611" s="180"/>
      <c r="J2611" s="205"/>
      <c r="K2611" s="205"/>
      <c r="L2611" s="181"/>
      <c r="M2611" s="180"/>
      <c r="N2611" s="180"/>
      <c r="O2611" s="180"/>
    </row>
    <row r="2612" spans="8:15" s="179" customFormat="1" x14ac:dyDescent="0.2">
      <c r="H2612" s="180"/>
      <c r="I2612" s="180"/>
      <c r="J2612" s="205"/>
      <c r="K2612" s="205"/>
      <c r="L2612" s="181"/>
      <c r="M2612" s="180"/>
      <c r="N2612" s="180"/>
      <c r="O2612" s="180"/>
    </row>
    <row r="2613" spans="8:15" s="179" customFormat="1" x14ac:dyDescent="0.2">
      <c r="H2613" s="180"/>
      <c r="I2613" s="180"/>
      <c r="J2613" s="205"/>
      <c r="K2613" s="205"/>
      <c r="L2613" s="181"/>
      <c r="M2613" s="180"/>
      <c r="N2613" s="180"/>
      <c r="O2613" s="180"/>
    </row>
    <row r="2614" spans="8:15" s="179" customFormat="1" x14ac:dyDescent="0.2">
      <c r="H2614" s="180"/>
      <c r="I2614" s="180"/>
      <c r="J2614" s="205"/>
      <c r="K2614" s="205"/>
      <c r="L2614" s="181"/>
      <c r="M2614" s="180"/>
      <c r="N2614" s="180"/>
      <c r="O2614" s="180"/>
    </row>
    <row r="2615" spans="8:15" s="179" customFormat="1" x14ac:dyDescent="0.2">
      <c r="H2615" s="180"/>
      <c r="I2615" s="180"/>
      <c r="J2615" s="205"/>
      <c r="K2615" s="205"/>
      <c r="L2615" s="181"/>
      <c r="M2615" s="180"/>
      <c r="N2615" s="180"/>
      <c r="O2615" s="180"/>
    </row>
    <row r="2616" spans="8:15" s="179" customFormat="1" x14ac:dyDescent="0.2">
      <c r="H2616" s="180"/>
      <c r="I2616" s="180"/>
      <c r="J2616" s="205"/>
      <c r="K2616" s="205"/>
      <c r="L2616" s="181"/>
      <c r="M2616" s="180"/>
      <c r="N2616" s="180"/>
      <c r="O2616" s="180"/>
    </row>
    <row r="2617" spans="8:15" s="179" customFormat="1" x14ac:dyDescent="0.2">
      <c r="H2617" s="180"/>
      <c r="I2617" s="180"/>
      <c r="J2617" s="205"/>
      <c r="K2617" s="205"/>
      <c r="L2617" s="181"/>
      <c r="M2617" s="180"/>
      <c r="N2617" s="180"/>
      <c r="O2617" s="180"/>
    </row>
    <row r="2618" spans="8:15" s="179" customFormat="1" x14ac:dyDescent="0.2">
      <c r="H2618" s="180"/>
      <c r="I2618" s="180"/>
      <c r="J2618" s="205"/>
      <c r="K2618" s="205"/>
      <c r="L2618" s="181"/>
      <c r="M2618" s="180"/>
      <c r="N2618" s="180"/>
      <c r="O2618" s="180"/>
    </row>
    <row r="2619" spans="8:15" s="179" customFormat="1" x14ac:dyDescent="0.2">
      <c r="H2619" s="180"/>
      <c r="I2619" s="180"/>
      <c r="J2619" s="205"/>
      <c r="K2619" s="205"/>
      <c r="L2619" s="181"/>
      <c r="M2619" s="180"/>
      <c r="N2619" s="180"/>
      <c r="O2619" s="180"/>
    </row>
    <row r="2620" spans="8:15" s="179" customFormat="1" x14ac:dyDescent="0.2">
      <c r="H2620" s="180"/>
      <c r="I2620" s="180"/>
      <c r="J2620" s="205"/>
      <c r="K2620" s="205"/>
      <c r="L2620" s="181"/>
      <c r="M2620" s="180"/>
      <c r="N2620" s="180"/>
      <c r="O2620" s="180"/>
    </row>
    <row r="2621" spans="8:15" s="179" customFormat="1" x14ac:dyDescent="0.2">
      <c r="H2621" s="180"/>
      <c r="I2621" s="180"/>
      <c r="J2621" s="205"/>
      <c r="K2621" s="205"/>
      <c r="L2621" s="181"/>
      <c r="M2621" s="180"/>
      <c r="N2621" s="180"/>
      <c r="O2621" s="180"/>
    </row>
    <row r="2622" spans="8:15" s="179" customFormat="1" x14ac:dyDescent="0.2">
      <c r="H2622" s="180"/>
      <c r="I2622" s="180"/>
      <c r="J2622" s="205"/>
      <c r="K2622" s="205"/>
      <c r="L2622" s="181"/>
      <c r="M2622" s="180"/>
      <c r="N2622" s="180"/>
      <c r="O2622" s="180"/>
    </row>
    <row r="2623" spans="8:15" s="179" customFormat="1" x14ac:dyDescent="0.2">
      <c r="H2623" s="180"/>
      <c r="I2623" s="180"/>
      <c r="J2623" s="205"/>
      <c r="K2623" s="205"/>
      <c r="L2623" s="181"/>
      <c r="M2623" s="180"/>
      <c r="N2623" s="180"/>
      <c r="O2623" s="180"/>
    </row>
    <row r="2624" spans="8:15" s="179" customFormat="1" x14ac:dyDescent="0.2">
      <c r="H2624" s="180"/>
      <c r="I2624" s="180"/>
      <c r="J2624" s="205"/>
      <c r="K2624" s="205"/>
      <c r="L2624" s="181"/>
      <c r="M2624" s="180"/>
      <c r="N2624" s="180"/>
      <c r="O2624" s="180"/>
    </row>
    <row r="2625" spans="8:15" s="179" customFormat="1" x14ac:dyDescent="0.2">
      <c r="H2625" s="180"/>
      <c r="I2625" s="180"/>
      <c r="J2625" s="205"/>
      <c r="K2625" s="205"/>
      <c r="L2625" s="181"/>
      <c r="M2625" s="180"/>
      <c r="N2625" s="180"/>
      <c r="O2625" s="180"/>
    </row>
    <row r="2626" spans="8:15" s="179" customFormat="1" x14ac:dyDescent="0.2">
      <c r="H2626" s="180"/>
      <c r="I2626" s="180"/>
      <c r="J2626" s="205"/>
      <c r="K2626" s="205"/>
      <c r="L2626" s="181"/>
      <c r="M2626" s="180"/>
      <c r="N2626" s="180"/>
      <c r="O2626" s="180"/>
    </row>
    <row r="2627" spans="8:15" s="179" customFormat="1" x14ac:dyDescent="0.2">
      <c r="H2627" s="180"/>
      <c r="I2627" s="180"/>
      <c r="J2627" s="205"/>
      <c r="K2627" s="205"/>
      <c r="L2627" s="181"/>
      <c r="M2627" s="180"/>
      <c r="N2627" s="180"/>
      <c r="O2627" s="180"/>
    </row>
    <row r="2628" spans="8:15" s="179" customFormat="1" x14ac:dyDescent="0.2">
      <c r="H2628" s="180"/>
      <c r="I2628" s="180"/>
      <c r="J2628" s="205"/>
      <c r="K2628" s="205"/>
      <c r="L2628" s="181"/>
      <c r="M2628" s="180"/>
      <c r="N2628" s="180"/>
      <c r="O2628" s="180"/>
    </row>
    <row r="2629" spans="8:15" s="179" customFormat="1" x14ac:dyDescent="0.2">
      <c r="H2629" s="180"/>
      <c r="I2629" s="180"/>
      <c r="J2629" s="205"/>
      <c r="K2629" s="205"/>
      <c r="L2629" s="181"/>
      <c r="M2629" s="180"/>
      <c r="N2629" s="180"/>
      <c r="O2629" s="180"/>
    </row>
    <row r="2630" spans="8:15" s="179" customFormat="1" x14ac:dyDescent="0.2">
      <c r="H2630" s="180"/>
      <c r="I2630" s="180"/>
      <c r="J2630" s="205"/>
      <c r="K2630" s="205"/>
      <c r="L2630" s="181"/>
      <c r="M2630" s="180"/>
      <c r="N2630" s="180"/>
      <c r="O2630" s="180"/>
    </row>
    <row r="2631" spans="8:15" s="179" customFormat="1" x14ac:dyDescent="0.2">
      <c r="H2631" s="180"/>
      <c r="I2631" s="180"/>
      <c r="J2631" s="205"/>
      <c r="K2631" s="205"/>
      <c r="L2631" s="181"/>
      <c r="M2631" s="180"/>
      <c r="N2631" s="180"/>
      <c r="O2631" s="180"/>
    </row>
    <row r="2632" spans="8:15" s="179" customFormat="1" x14ac:dyDescent="0.2">
      <c r="H2632" s="180"/>
      <c r="I2632" s="180"/>
      <c r="J2632" s="205"/>
      <c r="K2632" s="205"/>
      <c r="L2632" s="181"/>
      <c r="M2632" s="180"/>
      <c r="N2632" s="180"/>
      <c r="O2632" s="180"/>
    </row>
    <row r="2633" spans="8:15" s="179" customFormat="1" x14ac:dyDescent="0.2">
      <c r="H2633" s="180"/>
      <c r="I2633" s="180"/>
      <c r="J2633" s="205"/>
      <c r="K2633" s="205"/>
      <c r="L2633" s="181"/>
      <c r="M2633" s="180"/>
      <c r="N2633" s="180"/>
      <c r="O2633" s="180"/>
    </row>
    <row r="2634" spans="8:15" s="179" customFormat="1" x14ac:dyDescent="0.2">
      <c r="H2634" s="180"/>
      <c r="I2634" s="180"/>
      <c r="J2634" s="205"/>
      <c r="K2634" s="205"/>
      <c r="L2634" s="181"/>
      <c r="M2634" s="180"/>
      <c r="N2634" s="180"/>
      <c r="O2634" s="180"/>
    </row>
    <row r="2635" spans="8:15" s="179" customFormat="1" x14ac:dyDescent="0.2">
      <c r="H2635" s="180"/>
      <c r="I2635" s="180"/>
      <c r="J2635" s="205"/>
      <c r="K2635" s="205"/>
      <c r="L2635" s="181"/>
      <c r="M2635" s="180"/>
      <c r="N2635" s="180"/>
      <c r="O2635" s="180"/>
    </row>
    <row r="2636" spans="8:15" s="179" customFormat="1" x14ac:dyDescent="0.2">
      <c r="H2636" s="180"/>
      <c r="I2636" s="180"/>
      <c r="J2636" s="205"/>
      <c r="K2636" s="205"/>
      <c r="L2636" s="181"/>
      <c r="M2636" s="180"/>
      <c r="N2636" s="180"/>
      <c r="O2636" s="180"/>
    </row>
    <row r="2637" spans="8:15" s="179" customFormat="1" x14ac:dyDescent="0.2">
      <c r="H2637" s="180"/>
      <c r="I2637" s="180"/>
      <c r="J2637" s="205"/>
      <c r="K2637" s="205"/>
      <c r="L2637" s="181"/>
      <c r="M2637" s="180"/>
      <c r="N2637" s="180"/>
      <c r="O2637" s="180"/>
    </row>
    <row r="2638" spans="8:15" s="179" customFormat="1" x14ac:dyDescent="0.2">
      <c r="H2638" s="180"/>
      <c r="I2638" s="180"/>
      <c r="J2638" s="205"/>
      <c r="K2638" s="205"/>
      <c r="L2638" s="181"/>
      <c r="M2638" s="180"/>
      <c r="N2638" s="180"/>
      <c r="O2638" s="180"/>
    </row>
    <row r="2639" spans="8:15" s="179" customFormat="1" x14ac:dyDescent="0.2">
      <c r="H2639" s="180"/>
      <c r="I2639" s="180"/>
      <c r="J2639" s="205"/>
      <c r="K2639" s="205"/>
      <c r="L2639" s="181"/>
      <c r="M2639" s="180"/>
      <c r="N2639" s="180"/>
      <c r="O2639" s="180"/>
    </row>
    <row r="2640" spans="8:15" s="179" customFormat="1" x14ac:dyDescent="0.2">
      <c r="H2640" s="180"/>
      <c r="I2640" s="180"/>
      <c r="J2640" s="205"/>
      <c r="K2640" s="205"/>
      <c r="L2640" s="181"/>
      <c r="M2640" s="180"/>
      <c r="N2640" s="180"/>
      <c r="O2640" s="180"/>
    </row>
    <row r="2641" spans="8:15" s="179" customFormat="1" x14ac:dyDescent="0.2">
      <c r="H2641" s="180"/>
      <c r="I2641" s="180"/>
      <c r="J2641" s="205"/>
      <c r="K2641" s="205"/>
      <c r="L2641" s="181"/>
      <c r="M2641" s="180"/>
      <c r="N2641" s="180"/>
      <c r="O2641" s="180"/>
    </row>
    <row r="2642" spans="8:15" s="179" customFormat="1" x14ac:dyDescent="0.2">
      <c r="H2642" s="180"/>
      <c r="I2642" s="180"/>
      <c r="J2642" s="205"/>
      <c r="K2642" s="205"/>
      <c r="L2642" s="181"/>
      <c r="M2642" s="180"/>
      <c r="N2642" s="180"/>
      <c r="O2642" s="180"/>
    </row>
    <row r="2643" spans="8:15" s="179" customFormat="1" x14ac:dyDescent="0.2">
      <c r="H2643" s="180"/>
      <c r="I2643" s="180"/>
      <c r="J2643" s="205"/>
      <c r="K2643" s="205"/>
      <c r="L2643" s="181"/>
      <c r="M2643" s="180"/>
      <c r="N2643" s="180"/>
      <c r="O2643" s="180"/>
    </row>
    <row r="2644" spans="8:15" s="179" customFormat="1" x14ac:dyDescent="0.2">
      <c r="H2644" s="180"/>
      <c r="I2644" s="180"/>
      <c r="J2644" s="205"/>
      <c r="K2644" s="205"/>
      <c r="L2644" s="181"/>
      <c r="M2644" s="180"/>
      <c r="N2644" s="180"/>
      <c r="O2644" s="180"/>
    </row>
    <row r="2645" spans="8:15" s="179" customFormat="1" x14ac:dyDescent="0.2">
      <c r="H2645" s="180"/>
      <c r="I2645" s="180"/>
      <c r="J2645" s="205"/>
      <c r="K2645" s="205"/>
      <c r="L2645" s="181"/>
      <c r="M2645" s="180"/>
      <c r="N2645" s="180"/>
      <c r="O2645" s="180"/>
    </row>
    <row r="2646" spans="8:15" s="179" customFormat="1" x14ac:dyDescent="0.2">
      <c r="H2646" s="180"/>
      <c r="I2646" s="180"/>
      <c r="J2646" s="205"/>
      <c r="K2646" s="205"/>
      <c r="L2646" s="181"/>
      <c r="M2646" s="180"/>
      <c r="N2646" s="180"/>
      <c r="O2646" s="180"/>
    </row>
    <row r="2647" spans="8:15" s="179" customFormat="1" x14ac:dyDescent="0.2">
      <c r="H2647" s="180"/>
      <c r="I2647" s="180"/>
      <c r="J2647" s="205"/>
      <c r="K2647" s="205"/>
      <c r="L2647" s="181"/>
      <c r="M2647" s="180"/>
      <c r="N2647" s="180"/>
      <c r="O2647" s="180"/>
    </row>
    <row r="2648" spans="8:15" s="179" customFormat="1" x14ac:dyDescent="0.2">
      <c r="H2648" s="180"/>
      <c r="I2648" s="180"/>
      <c r="J2648" s="205"/>
      <c r="K2648" s="205"/>
      <c r="L2648" s="181"/>
      <c r="M2648" s="180"/>
      <c r="N2648" s="180"/>
      <c r="O2648" s="180"/>
    </row>
    <row r="2649" spans="8:15" s="179" customFormat="1" x14ac:dyDescent="0.2">
      <c r="H2649" s="180"/>
      <c r="I2649" s="180"/>
      <c r="J2649" s="205"/>
      <c r="K2649" s="205"/>
      <c r="L2649" s="181"/>
      <c r="M2649" s="180"/>
      <c r="N2649" s="180"/>
      <c r="O2649" s="180"/>
    </row>
    <row r="2650" spans="8:15" s="179" customFormat="1" x14ac:dyDescent="0.2">
      <c r="H2650" s="180"/>
      <c r="I2650" s="180"/>
      <c r="J2650" s="205"/>
      <c r="K2650" s="205"/>
      <c r="L2650" s="181"/>
      <c r="M2650" s="180"/>
      <c r="N2650" s="180"/>
      <c r="O2650" s="180"/>
    </row>
    <row r="2651" spans="8:15" s="179" customFormat="1" x14ac:dyDescent="0.2">
      <c r="H2651" s="180"/>
      <c r="I2651" s="180"/>
      <c r="J2651" s="205"/>
      <c r="K2651" s="205"/>
      <c r="L2651" s="181"/>
      <c r="M2651" s="180"/>
      <c r="N2651" s="180"/>
      <c r="O2651" s="180"/>
    </row>
    <row r="2652" spans="8:15" s="179" customFormat="1" x14ac:dyDescent="0.2">
      <c r="H2652" s="180"/>
      <c r="I2652" s="180"/>
      <c r="J2652" s="205"/>
      <c r="K2652" s="205"/>
      <c r="L2652" s="181"/>
      <c r="M2652" s="180"/>
      <c r="N2652" s="180"/>
      <c r="O2652" s="180"/>
    </row>
    <row r="2653" spans="8:15" s="179" customFormat="1" x14ac:dyDescent="0.2">
      <c r="H2653" s="180"/>
      <c r="I2653" s="180"/>
      <c r="J2653" s="205"/>
      <c r="K2653" s="205"/>
      <c r="L2653" s="181"/>
      <c r="M2653" s="180"/>
      <c r="N2653" s="180"/>
      <c r="O2653" s="180"/>
    </row>
    <row r="2654" spans="8:15" s="179" customFormat="1" x14ac:dyDescent="0.2">
      <c r="H2654" s="180"/>
      <c r="I2654" s="180"/>
      <c r="J2654" s="205"/>
      <c r="K2654" s="205"/>
      <c r="L2654" s="181"/>
      <c r="M2654" s="180"/>
      <c r="N2654" s="180"/>
      <c r="O2654" s="180"/>
    </row>
    <row r="2655" spans="8:15" s="179" customFormat="1" x14ac:dyDescent="0.2">
      <c r="H2655" s="180"/>
      <c r="I2655" s="180"/>
      <c r="J2655" s="205"/>
      <c r="K2655" s="205"/>
      <c r="L2655" s="181"/>
      <c r="M2655" s="180"/>
      <c r="N2655" s="180"/>
      <c r="O2655" s="180"/>
    </row>
    <row r="2656" spans="8:15" s="179" customFormat="1" x14ac:dyDescent="0.2">
      <c r="H2656" s="180"/>
      <c r="I2656" s="180"/>
      <c r="J2656" s="205"/>
      <c r="K2656" s="205"/>
      <c r="L2656" s="181"/>
      <c r="M2656" s="180"/>
      <c r="N2656" s="180"/>
      <c r="O2656" s="180"/>
    </row>
    <row r="2657" spans="8:15" s="179" customFormat="1" x14ac:dyDescent="0.2">
      <c r="H2657" s="180"/>
      <c r="I2657" s="180"/>
      <c r="J2657" s="205"/>
      <c r="K2657" s="205"/>
      <c r="L2657" s="181"/>
      <c r="M2657" s="180"/>
      <c r="N2657" s="180"/>
      <c r="O2657" s="180"/>
    </row>
    <row r="2658" spans="8:15" s="179" customFormat="1" x14ac:dyDescent="0.2">
      <c r="H2658" s="180"/>
      <c r="I2658" s="180"/>
      <c r="J2658" s="205"/>
      <c r="K2658" s="205"/>
      <c r="L2658" s="181"/>
      <c r="M2658" s="180"/>
      <c r="N2658" s="180"/>
      <c r="O2658" s="180"/>
    </row>
    <row r="2659" spans="8:15" s="179" customFormat="1" x14ac:dyDescent="0.2">
      <c r="H2659" s="180"/>
      <c r="I2659" s="180"/>
      <c r="J2659" s="205"/>
      <c r="K2659" s="205"/>
      <c r="L2659" s="181"/>
      <c r="M2659" s="180"/>
      <c r="N2659" s="180"/>
      <c r="O2659" s="180"/>
    </row>
    <row r="2660" spans="8:15" s="179" customFormat="1" x14ac:dyDescent="0.2">
      <c r="H2660" s="180"/>
      <c r="I2660" s="180"/>
      <c r="J2660" s="205"/>
      <c r="K2660" s="205"/>
      <c r="L2660" s="181"/>
      <c r="M2660" s="180"/>
      <c r="N2660" s="180"/>
      <c r="O2660" s="180"/>
    </row>
    <row r="2661" spans="8:15" s="179" customFormat="1" x14ac:dyDescent="0.2">
      <c r="H2661" s="180"/>
      <c r="I2661" s="180"/>
      <c r="J2661" s="205"/>
      <c r="K2661" s="205"/>
      <c r="L2661" s="181"/>
      <c r="M2661" s="180"/>
      <c r="N2661" s="180"/>
      <c r="O2661" s="180"/>
    </row>
    <row r="2662" spans="8:15" s="179" customFormat="1" x14ac:dyDescent="0.2">
      <c r="H2662" s="180"/>
      <c r="I2662" s="180"/>
      <c r="J2662" s="205"/>
      <c r="K2662" s="205"/>
      <c r="L2662" s="181"/>
      <c r="M2662" s="180"/>
      <c r="N2662" s="180"/>
      <c r="O2662" s="180"/>
    </row>
    <row r="2663" spans="8:15" s="179" customFormat="1" x14ac:dyDescent="0.2">
      <c r="H2663" s="180"/>
      <c r="I2663" s="180"/>
      <c r="J2663" s="205"/>
      <c r="K2663" s="205"/>
      <c r="L2663" s="181"/>
      <c r="M2663" s="180"/>
      <c r="N2663" s="180"/>
      <c r="O2663" s="180"/>
    </row>
    <row r="2664" spans="8:15" s="179" customFormat="1" x14ac:dyDescent="0.2">
      <c r="H2664" s="180"/>
      <c r="I2664" s="180"/>
      <c r="J2664" s="205"/>
      <c r="K2664" s="205"/>
      <c r="L2664" s="181"/>
      <c r="M2664" s="180"/>
      <c r="N2664" s="180"/>
      <c r="O2664" s="180"/>
    </row>
    <row r="2665" spans="8:15" s="179" customFormat="1" x14ac:dyDescent="0.2">
      <c r="H2665" s="180"/>
      <c r="I2665" s="180"/>
      <c r="J2665" s="205"/>
      <c r="K2665" s="205"/>
      <c r="L2665" s="181"/>
      <c r="M2665" s="180"/>
      <c r="N2665" s="180"/>
      <c r="O2665" s="180"/>
    </row>
    <row r="2666" spans="8:15" s="179" customFormat="1" x14ac:dyDescent="0.2">
      <c r="H2666" s="180"/>
      <c r="I2666" s="180"/>
      <c r="J2666" s="205"/>
      <c r="K2666" s="205"/>
      <c r="L2666" s="181"/>
      <c r="M2666" s="180"/>
      <c r="N2666" s="180"/>
      <c r="O2666" s="180"/>
    </row>
    <row r="2667" spans="8:15" s="179" customFormat="1" x14ac:dyDescent="0.2">
      <c r="H2667" s="180"/>
      <c r="I2667" s="180"/>
      <c r="J2667" s="205"/>
      <c r="K2667" s="205"/>
      <c r="L2667" s="181"/>
      <c r="M2667" s="180"/>
      <c r="N2667" s="180"/>
      <c r="O2667" s="180"/>
    </row>
    <row r="2668" spans="8:15" s="179" customFormat="1" x14ac:dyDescent="0.2">
      <c r="H2668" s="180"/>
      <c r="I2668" s="180"/>
      <c r="J2668" s="205"/>
      <c r="K2668" s="205"/>
      <c r="L2668" s="181"/>
      <c r="M2668" s="180"/>
      <c r="N2668" s="180"/>
      <c r="O2668" s="180"/>
    </row>
    <row r="2669" spans="8:15" s="179" customFormat="1" x14ac:dyDescent="0.2">
      <c r="H2669" s="180"/>
      <c r="I2669" s="180"/>
      <c r="J2669" s="205"/>
      <c r="K2669" s="205"/>
      <c r="L2669" s="181"/>
      <c r="M2669" s="180"/>
      <c r="N2669" s="180"/>
      <c r="O2669" s="180"/>
    </row>
    <row r="2670" spans="8:15" s="179" customFormat="1" x14ac:dyDescent="0.2">
      <c r="H2670" s="180"/>
      <c r="I2670" s="180"/>
      <c r="J2670" s="205"/>
      <c r="K2670" s="205"/>
      <c r="L2670" s="181"/>
      <c r="M2670" s="180"/>
      <c r="N2670" s="180"/>
      <c r="O2670" s="180"/>
    </row>
    <row r="2671" spans="8:15" s="179" customFormat="1" x14ac:dyDescent="0.2">
      <c r="H2671" s="180"/>
      <c r="I2671" s="180"/>
      <c r="J2671" s="205"/>
      <c r="K2671" s="205"/>
      <c r="L2671" s="181"/>
      <c r="M2671" s="180"/>
      <c r="N2671" s="180"/>
      <c r="O2671" s="180"/>
    </row>
    <row r="2672" spans="8:15" s="179" customFormat="1" x14ac:dyDescent="0.2">
      <c r="H2672" s="180"/>
      <c r="I2672" s="180"/>
      <c r="J2672" s="205"/>
      <c r="K2672" s="205"/>
      <c r="L2672" s="181"/>
      <c r="M2672" s="180"/>
      <c r="N2672" s="180"/>
      <c r="O2672" s="180"/>
    </row>
    <row r="2673" spans="8:15" s="179" customFormat="1" x14ac:dyDescent="0.2">
      <c r="H2673" s="180"/>
      <c r="I2673" s="180"/>
      <c r="J2673" s="205"/>
      <c r="K2673" s="205"/>
      <c r="L2673" s="181"/>
      <c r="M2673" s="180"/>
      <c r="N2673" s="180"/>
      <c r="O2673" s="180"/>
    </row>
    <row r="2674" spans="8:15" s="179" customFormat="1" x14ac:dyDescent="0.2">
      <c r="H2674" s="180"/>
      <c r="I2674" s="180"/>
      <c r="J2674" s="205"/>
      <c r="K2674" s="205"/>
      <c r="L2674" s="181"/>
      <c r="M2674" s="180"/>
      <c r="N2674" s="180"/>
      <c r="O2674" s="180"/>
    </row>
    <row r="2675" spans="8:15" s="179" customFormat="1" x14ac:dyDescent="0.2">
      <c r="H2675" s="180"/>
      <c r="I2675" s="180"/>
      <c r="J2675" s="205"/>
      <c r="K2675" s="205"/>
      <c r="L2675" s="181"/>
      <c r="M2675" s="180"/>
      <c r="N2675" s="180"/>
      <c r="O2675" s="180"/>
    </row>
    <row r="2676" spans="8:15" s="179" customFormat="1" x14ac:dyDescent="0.2">
      <c r="H2676" s="180"/>
      <c r="I2676" s="180"/>
      <c r="J2676" s="205"/>
      <c r="K2676" s="205"/>
      <c r="L2676" s="181"/>
      <c r="M2676" s="180"/>
      <c r="N2676" s="180"/>
      <c r="O2676" s="180"/>
    </row>
    <row r="2677" spans="8:15" s="179" customFormat="1" x14ac:dyDescent="0.2">
      <c r="H2677" s="180"/>
      <c r="I2677" s="180"/>
      <c r="J2677" s="205"/>
      <c r="K2677" s="205"/>
      <c r="L2677" s="181"/>
      <c r="M2677" s="180"/>
      <c r="N2677" s="180"/>
      <c r="O2677" s="180"/>
    </row>
    <row r="2678" spans="8:15" s="179" customFormat="1" x14ac:dyDescent="0.2">
      <c r="H2678" s="180"/>
      <c r="I2678" s="180"/>
      <c r="J2678" s="205"/>
      <c r="K2678" s="205"/>
      <c r="L2678" s="181"/>
      <c r="M2678" s="180"/>
      <c r="N2678" s="180"/>
      <c r="O2678" s="180"/>
    </row>
    <row r="2679" spans="8:15" s="179" customFormat="1" x14ac:dyDescent="0.2">
      <c r="H2679" s="180"/>
      <c r="I2679" s="180"/>
      <c r="J2679" s="205"/>
      <c r="K2679" s="205"/>
      <c r="L2679" s="181"/>
      <c r="M2679" s="180"/>
      <c r="N2679" s="180"/>
      <c r="O2679" s="180"/>
    </row>
    <row r="2680" spans="8:15" s="179" customFormat="1" x14ac:dyDescent="0.2">
      <c r="H2680" s="180"/>
      <c r="I2680" s="180"/>
      <c r="J2680" s="205"/>
      <c r="K2680" s="205"/>
      <c r="L2680" s="181"/>
      <c r="M2680" s="180"/>
      <c r="N2680" s="180"/>
      <c r="O2680" s="180"/>
    </row>
    <row r="2681" spans="8:15" s="179" customFormat="1" x14ac:dyDescent="0.2">
      <c r="H2681" s="180"/>
      <c r="I2681" s="180"/>
      <c r="J2681" s="205"/>
      <c r="K2681" s="205"/>
      <c r="L2681" s="181"/>
      <c r="M2681" s="180"/>
      <c r="N2681" s="180"/>
      <c r="O2681" s="180"/>
    </row>
    <row r="2682" spans="8:15" s="179" customFormat="1" x14ac:dyDescent="0.2">
      <c r="H2682" s="180"/>
      <c r="I2682" s="180"/>
      <c r="J2682" s="205"/>
      <c r="K2682" s="205"/>
      <c r="L2682" s="181"/>
      <c r="M2682" s="180"/>
      <c r="N2682" s="180"/>
      <c r="O2682" s="180"/>
    </row>
    <row r="2683" spans="8:15" s="179" customFormat="1" x14ac:dyDescent="0.2">
      <c r="H2683" s="180"/>
      <c r="I2683" s="180"/>
      <c r="J2683" s="205"/>
      <c r="K2683" s="205"/>
      <c r="L2683" s="181"/>
      <c r="M2683" s="180"/>
      <c r="N2683" s="180"/>
      <c r="O2683" s="180"/>
    </row>
    <row r="2684" spans="8:15" s="179" customFormat="1" x14ac:dyDescent="0.2">
      <c r="H2684" s="180"/>
      <c r="I2684" s="180"/>
      <c r="J2684" s="205"/>
      <c r="K2684" s="205"/>
      <c r="L2684" s="181"/>
      <c r="M2684" s="180"/>
      <c r="N2684" s="180"/>
      <c r="O2684" s="180"/>
    </row>
    <row r="2685" spans="8:15" s="179" customFormat="1" x14ac:dyDescent="0.2">
      <c r="H2685" s="180"/>
      <c r="I2685" s="180"/>
      <c r="J2685" s="205"/>
      <c r="K2685" s="205"/>
      <c r="L2685" s="181"/>
      <c r="M2685" s="180"/>
      <c r="N2685" s="180"/>
      <c r="O2685" s="180"/>
    </row>
    <row r="2686" spans="8:15" s="179" customFormat="1" x14ac:dyDescent="0.2">
      <c r="H2686" s="180"/>
      <c r="I2686" s="180"/>
      <c r="J2686" s="205"/>
      <c r="K2686" s="205"/>
      <c r="L2686" s="181"/>
      <c r="M2686" s="180"/>
      <c r="N2686" s="180"/>
      <c r="O2686" s="180"/>
    </row>
    <row r="2687" spans="8:15" s="179" customFormat="1" x14ac:dyDescent="0.2">
      <c r="H2687" s="180"/>
      <c r="I2687" s="180"/>
      <c r="J2687" s="205"/>
      <c r="K2687" s="205"/>
      <c r="L2687" s="181"/>
      <c r="M2687" s="180"/>
      <c r="N2687" s="180"/>
      <c r="O2687" s="180"/>
    </row>
    <row r="2688" spans="8:15" s="179" customFormat="1" x14ac:dyDescent="0.2">
      <c r="H2688" s="180"/>
      <c r="I2688" s="180"/>
      <c r="J2688" s="205"/>
      <c r="K2688" s="205"/>
      <c r="L2688" s="181"/>
      <c r="M2688" s="180"/>
      <c r="N2688" s="180"/>
      <c r="O2688" s="180"/>
    </row>
    <row r="2689" spans="8:15" s="179" customFormat="1" x14ac:dyDescent="0.2">
      <c r="H2689" s="180"/>
      <c r="I2689" s="180"/>
      <c r="J2689" s="205"/>
      <c r="K2689" s="205"/>
      <c r="L2689" s="181"/>
      <c r="M2689" s="180"/>
      <c r="N2689" s="180"/>
      <c r="O2689" s="180"/>
    </row>
    <row r="2690" spans="8:15" s="179" customFormat="1" x14ac:dyDescent="0.2">
      <c r="H2690" s="180"/>
      <c r="I2690" s="180"/>
      <c r="J2690" s="205"/>
      <c r="K2690" s="205"/>
      <c r="L2690" s="181"/>
      <c r="M2690" s="180"/>
      <c r="N2690" s="180"/>
      <c r="O2690" s="180"/>
    </row>
    <row r="2691" spans="8:15" s="179" customFormat="1" x14ac:dyDescent="0.2">
      <c r="H2691" s="180"/>
      <c r="I2691" s="180"/>
      <c r="J2691" s="205"/>
      <c r="K2691" s="205"/>
      <c r="L2691" s="181"/>
      <c r="M2691" s="180"/>
      <c r="N2691" s="180"/>
      <c r="O2691" s="180"/>
    </row>
    <row r="2692" spans="8:15" s="179" customFormat="1" x14ac:dyDescent="0.2">
      <c r="H2692" s="180"/>
      <c r="I2692" s="180"/>
      <c r="J2692" s="205"/>
      <c r="K2692" s="205"/>
      <c r="L2692" s="181"/>
      <c r="M2692" s="180"/>
      <c r="N2692" s="180"/>
      <c r="O2692" s="180"/>
    </row>
    <row r="2693" spans="8:15" s="179" customFormat="1" x14ac:dyDescent="0.2">
      <c r="H2693" s="180"/>
      <c r="I2693" s="180"/>
      <c r="J2693" s="205"/>
      <c r="K2693" s="205"/>
      <c r="L2693" s="181"/>
      <c r="M2693" s="180"/>
      <c r="N2693" s="180"/>
      <c r="O2693" s="180"/>
    </row>
    <row r="2694" spans="8:15" s="179" customFormat="1" x14ac:dyDescent="0.2">
      <c r="H2694" s="180"/>
      <c r="I2694" s="180"/>
      <c r="J2694" s="205"/>
      <c r="K2694" s="205"/>
      <c r="L2694" s="181"/>
      <c r="M2694" s="180"/>
      <c r="N2694" s="180"/>
      <c r="O2694" s="180"/>
    </row>
    <row r="2695" spans="8:15" s="179" customFormat="1" x14ac:dyDescent="0.2">
      <c r="H2695" s="180"/>
      <c r="I2695" s="180"/>
      <c r="J2695" s="205"/>
      <c r="K2695" s="205"/>
      <c r="L2695" s="181"/>
      <c r="M2695" s="180"/>
      <c r="N2695" s="180"/>
      <c r="O2695" s="180"/>
    </row>
    <row r="2696" spans="8:15" s="179" customFormat="1" x14ac:dyDescent="0.2">
      <c r="H2696" s="180"/>
      <c r="I2696" s="180"/>
      <c r="J2696" s="205"/>
      <c r="K2696" s="205"/>
      <c r="L2696" s="181"/>
      <c r="M2696" s="180"/>
      <c r="N2696" s="180"/>
      <c r="O2696" s="180"/>
    </row>
    <row r="2697" spans="8:15" s="179" customFormat="1" x14ac:dyDescent="0.2">
      <c r="H2697" s="180"/>
      <c r="I2697" s="180"/>
      <c r="J2697" s="205"/>
      <c r="K2697" s="205"/>
      <c r="L2697" s="181"/>
      <c r="M2697" s="180"/>
      <c r="N2697" s="180"/>
      <c r="O2697" s="180"/>
    </row>
    <row r="2698" spans="8:15" s="179" customFormat="1" x14ac:dyDescent="0.2">
      <c r="H2698" s="180"/>
      <c r="I2698" s="180"/>
      <c r="J2698" s="205"/>
      <c r="K2698" s="205"/>
      <c r="L2698" s="181"/>
      <c r="M2698" s="180"/>
      <c r="N2698" s="180"/>
      <c r="O2698" s="180"/>
    </row>
    <row r="2699" spans="8:15" s="179" customFormat="1" x14ac:dyDescent="0.2">
      <c r="H2699" s="180"/>
      <c r="I2699" s="180"/>
      <c r="J2699" s="205"/>
      <c r="K2699" s="205"/>
      <c r="L2699" s="181"/>
      <c r="M2699" s="180"/>
      <c r="N2699" s="180"/>
      <c r="O2699" s="180"/>
    </row>
    <row r="2700" spans="8:15" s="179" customFormat="1" x14ac:dyDescent="0.2">
      <c r="H2700" s="180"/>
      <c r="I2700" s="180"/>
      <c r="J2700" s="205"/>
      <c r="K2700" s="205"/>
      <c r="L2700" s="181"/>
      <c r="M2700" s="180"/>
      <c r="N2700" s="180"/>
      <c r="O2700" s="180"/>
    </row>
    <row r="2701" spans="8:15" s="179" customFormat="1" x14ac:dyDescent="0.2">
      <c r="H2701" s="180"/>
      <c r="I2701" s="180"/>
      <c r="J2701" s="205"/>
      <c r="K2701" s="205"/>
      <c r="L2701" s="181"/>
      <c r="M2701" s="180"/>
      <c r="N2701" s="180"/>
      <c r="O2701" s="180"/>
    </row>
    <row r="2702" spans="8:15" s="179" customFormat="1" x14ac:dyDescent="0.2">
      <c r="H2702" s="180"/>
      <c r="I2702" s="180"/>
      <c r="J2702" s="205"/>
      <c r="K2702" s="205"/>
      <c r="L2702" s="181"/>
      <c r="M2702" s="180"/>
      <c r="N2702" s="180"/>
      <c r="O2702" s="180"/>
    </row>
    <row r="2703" spans="8:15" s="179" customFormat="1" x14ac:dyDescent="0.2">
      <c r="H2703" s="180"/>
      <c r="I2703" s="180"/>
      <c r="J2703" s="205"/>
      <c r="K2703" s="205"/>
      <c r="L2703" s="181"/>
      <c r="M2703" s="180"/>
      <c r="N2703" s="180"/>
      <c r="O2703" s="180"/>
    </row>
    <row r="2704" spans="8:15" s="179" customFormat="1" x14ac:dyDescent="0.2">
      <c r="H2704" s="180"/>
      <c r="I2704" s="180"/>
      <c r="J2704" s="205"/>
      <c r="K2704" s="205"/>
      <c r="L2704" s="181"/>
      <c r="M2704" s="180"/>
      <c r="N2704" s="180"/>
      <c r="O2704" s="180"/>
    </row>
    <row r="2705" spans="8:15" s="179" customFormat="1" x14ac:dyDescent="0.2">
      <c r="H2705" s="180"/>
      <c r="I2705" s="180"/>
      <c r="J2705" s="205"/>
      <c r="K2705" s="205"/>
      <c r="L2705" s="181"/>
      <c r="M2705" s="180"/>
      <c r="N2705" s="180"/>
      <c r="O2705" s="180"/>
    </row>
    <row r="2706" spans="8:15" s="179" customFormat="1" x14ac:dyDescent="0.2">
      <c r="H2706" s="180"/>
      <c r="I2706" s="180"/>
      <c r="J2706" s="205"/>
      <c r="K2706" s="205"/>
      <c r="L2706" s="181"/>
      <c r="M2706" s="180"/>
      <c r="N2706" s="180"/>
      <c r="O2706" s="180"/>
    </row>
    <row r="2707" spans="8:15" s="179" customFormat="1" x14ac:dyDescent="0.2">
      <c r="H2707" s="180"/>
      <c r="I2707" s="180"/>
      <c r="J2707" s="205"/>
      <c r="K2707" s="205"/>
      <c r="L2707" s="181"/>
      <c r="M2707" s="180"/>
      <c r="N2707" s="180"/>
      <c r="O2707" s="180"/>
    </row>
    <row r="2708" spans="8:15" s="179" customFormat="1" x14ac:dyDescent="0.2">
      <c r="H2708" s="180"/>
      <c r="I2708" s="180"/>
      <c r="J2708" s="205"/>
      <c r="K2708" s="205"/>
      <c r="L2708" s="181"/>
      <c r="M2708" s="180"/>
      <c r="N2708" s="180"/>
      <c r="O2708" s="180"/>
    </row>
    <row r="2709" spans="8:15" s="179" customFormat="1" x14ac:dyDescent="0.2">
      <c r="H2709" s="180"/>
      <c r="I2709" s="180"/>
      <c r="J2709" s="205"/>
      <c r="K2709" s="205"/>
      <c r="L2709" s="181"/>
      <c r="M2709" s="180"/>
      <c r="N2709" s="180"/>
      <c r="O2709" s="180"/>
    </row>
    <row r="2710" spans="8:15" s="179" customFormat="1" x14ac:dyDescent="0.2">
      <c r="H2710" s="180"/>
      <c r="I2710" s="180"/>
      <c r="J2710" s="205"/>
      <c r="K2710" s="205"/>
      <c r="L2710" s="181"/>
      <c r="M2710" s="180"/>
      <c r="N2710" s="180"/>
      <c r="O2710" s="180"/>
    </row>
    <row r="2711" spans="8:15" s="179" customFormat="1" x14ac:dyDescent="0.2">
      <c r="H2711" s="180"/>
      <c r="I2711" s="180"/>
      <c r="J2711" s="205"/>
      <c r="K2711" s="205"/>
      <c r="L2711" s="181"/>
      <c r="M2711" s="180"/>
      <c r="N2711" s="180"/>
      <c r="O2711" s="180"/>
    </row>
    <row r="2712" spans="8:15" s="179" customFormat="1" x14ac:dyDescent="0.2">
      <c r="H2712" s="180"/>
      <c r="I2712" s="180"/>
      <c r="J2712" s="205"/>
      <c r="K2712" s="205"/>
      <c r="L2712" s="181"/>
      <c r="M2712" s="180"/>
      <c r="N2712" s="180"/>
      <c r="O2712" s="180"/>
    </row>
    <row r="2713" spans="8:15" s="179" customFormat="1" x14ac:dyDescent="0.2">
      <c r="H2713" s="180"/>
      <c r="I2713" s="180"/>
      <c r="J2713" s="205"/>
      <c r="K2713" s="205"/>
      <c r="L2713" s="181"/>
      <c r="M2713" s="180"/>
      <c r="N2713" s="180"/>
      <c r="O2713" s="180"/>
    </row>
    <row r="2714" spans="8:15" s="179" customFormat="1" x14ac:dyDescent="0.2">
      <c r="H2714" s="180"/>
      <c r="I2714" s="180"/>
      <c r="J2714" s="205"/>
      <c r="K2714" s="205"/>
      <c r="L2714" s="181"/>
      <c r="M2714" s="180"/>
      <c r="N2714" s="180"/>
      <c r="O2714" s="180"/>
    </row>
    <row r="2715" spans="8:15" s="179" customFormat="1" x14ac:dyDescent="0.2">
      <c r="H2715" s="180"/>
      <c r="I2715" s="180"/>
      <c r="J2715" s="205"/>
      <c r="K2715" s="205"/>
      <c r="L2715" s="181"/>
      <c r="M2715" s="180"/>
      <c r="N2715" s="180"/>
      <c r="O2715" s="180"/>
    </row>
    <row r="2716" spans="8:15" s="179" customFormat="1" x14ac:dyDescent="0.2">
      <c r="H2716" s="180"/>
      <c r="I2716" s="180"/>
      <c r="J2716" s="205"/>
      <c r="K2716" s="205"/>
      <c r="L2716" s="181"/>
      <c r="M2716" s="180"/>
      <c r="N2716" s="180"/>
      <c r="O2716" s="180"/>
    </row>
    <row r="2717" spans="8:15" s="179" customFormat="1" x14ac:dyDescent="0.2">
      <c r="H2717" s="180"/>
      <c r="I2717" s="180"/>
      <c r="J2717" s="205"/>
      <c r="K2717" s="205"/>
      <c r="L2717" s="181"/>
      <c r="M2717" s="180"/>
      <c r="N2717" s="180"/>
      <c r="O2717" s="180"/>
    </row>
    <row r="2718" spans="8:15" s="179" customFormat="1" x14ac:dyDescent="0.2">
      <c r="H2718" s="180"/>
      <c r="I2718" s="180"/>
      <c r="J2718" s="205"/>
      <c r="K2718" s="205"/>
      <c r="L2718" s="181"/>
      <c r="M2718" s="180"/>
      <c r="N2718" s="180"/>
      <c r="O2718" s="180"/>
    </row>
    <row r="2719" spans="8:15" s="179" customFormat="1" x14ac:dyDescent="0.2">
      <c r="H2719" s="180"/>
      <c r="I2719" s="180"/>
      <c r="J2719" s="205"/>
      <c r="K2719" s="205"/>
      <c r="L2719" s="181"/>
      <c r="M2719" s="180"/>
      <c r="N2719" s="180"/>
      <c r="O2719" s="180"/>
    </row>
    <row r="2720" spans="8:15" s="179" customFormat="1" x14ac:dyDescent="0.2">
      <c r="H2720" s="180"/>
      <c r="I2720" s="180"/>
      <c r="J2720" s="205"/>
      <c r="K2720" s="205"/>
      <c r="L2720" s="181"/>
      <c r="M2720" s="180"/>
      <c r="N2720" s="180"/>
      <c r="O2720" s="180"/>
    </row>
    <row r="2721" spans="8:15" s="179" customFormat="1" x14ac:dyDescent="0.2">
      <c r="H2721" s="180"/>
      <c r="I2721" s="180"/>
      <c r="J2721" s="205"/>
      <c r="K2721" s="205"/>
      <c r="L2721" s="181"/>
      <c r="M2721" s="180"/>
      <c r="N2721" s="180"/>
      <c r="O2721" s="180"/>
    </row>
    <row r="2722" spans="8:15" s="179" customFormat="1" x14ac:dyDescent="0.2">
      <c r="H2722" s="180"/>
      <c r="I2722" s="180"/>
      <c r="J2722" s="205"/>
      <c r="K2722" s="205"/>
      <c r="L2722" s="181"/>
      <c r="M2722" s="180"/>
      <c r="N2722" s="180"/>
      <c r="O2722" s="180"/>
    </row>
    <row r="2723" spans="8:15" s="179" customFormat="1" x14ac:dyDescent="0.2">
      <c r="H2723" s="180"/>
      <c r="I2723" s="180"/>
      <c r="J2723" s="205"/>
      <c r="K2723" s="205"/>
      <c r="L2723" s="181"/>
      <c r="M2723" s="180"/>
      <c r="N2723" s="180"/>
      <c r="O2723" s="180"/>
    </row>
    <row r="2724" spans="8:15" s="179" customFormat="1" x14ac:dyDescent="0.2">
      <c r="H2724" s="180"/>
      <c r="I2724" s="180"/>
      <c r="J2724" s="205"/>
      <c r="K2724" s="205"/>
      <c r="L2724" s="181"/>
      <c r="M2724" s="180"/>
      <c r="N2724" s="180"/>
      <c r="O2724" s="180"/>
    </row>
    <row r="2725" spans="8:15" s="179" customFormat="1" x14ac:dyDescent="0.2">
      <c r="H2725" s="180"/>
      <c r="I2725" s="180"/>
      <c r="J2725" s="205"/>
      <c r="K2725" s="205"/>
      <c r="L2725" s="181"/>
      <c r="M2725" s="180"/>
      <c r="N2725" s="180"/>
      <c r="O2725" s="180"/>
    </row>
    <row r="2726" spans="8:15" s="179" customFormat="1" x14ac:dyDescent="0.2">
      <c r="H2726" s="180"/>
      <c r="I2726" s="180"/>
      <c r="J2726" s="205"/>
      <c r="K2726" s="205"/>
      <c r="L2726" s="181"/>
      <c r="M2726" s="180"/>
      <c r="N2726" s="180"/>
      <c r="O2726" s="180"/>
    </row>
    <row r="2727" spans="8:15" s="179" customFormat="1" x14ac:dyDescent="0.2">
      <c r="H2727" s="180"/>
      <c r="I2727" s="180"/>
      <c r="J2727" s="205"/>
      <c r="K2727" s="205"/>
      <c r="L2727" s="181"/>
      <c r="M2727" s="180"/>
      <c r="N2727" s="180"/>
      <c r="O2727" s="180"/>
    </row>
    <row r="2728" spans="8:15" s="179" customFormat="1" x14ac:dyDescent="0.2">
      <c r="H2728" s="180"/>
      <c r="I2728" s="180"/>
      <c r="J2728" s="205"/>
      <c r="K2728" s="205"/>
      <c r="L2728" s="181"/>
      <c r="M2728" s="180"/>
      <c r="N2728" s="180"/>
      <c r="O2728" s="180"/>
    </row>
    <row r="2729" spans="8:15" s="179" customFormat="1" x14ac:dyDescent="0.2">
      <c r="H2729" s="180"/>
      <c r="I2729" s="180"/>
      <c r="J2729" s="205"/>
      <c r="K2729" s="205"/>
      <c r="L2729" s="181"/>
      <c r="M2729" s="180"/>
      <c r="N2729" s="180"/>
      <c r="O2729" s="180"/>
    </row>
    <row r="2730" spans="8:15" s="179" customFormat="1" x14ac:dyDescent="0.2">
      <c r="H2730" s="180"/>
      <c r="I2730" s="180"/>
      <c r="J2730" s="205"/>
      <c r="K2730" s="205"/>
      <c r="L2730" s="181"/>
      <c r="M2730" s="180"/>
      <c r="N2730" s="180"/>
      <c r="O2730" s="180"/>
    </row>
    <row r="2731" spans="8:15" s="179" customFormat="1" x14ac:dyDescent="0.2">
      <c r="H2731" s="180"/>
      <c r="I2731" s="180"/>
      <c r="J2731" s="205"/>
      <c r="K2731" s="205"/>
      <c r="L2731" s="181"/>
      <c r="M2731" s="180"/>
      <c r="N2731" s="180"/>
      <c r="O2731" s="180"/>
    </row>
    <row r="2732" spans="8:15" s="179" customFormat="1" x14ac:dyDescent="0.2">
      <c r="H2732" s="180"/>
      <c r="I2732" s="180"/>
      <c r="J2732" s="205"/>
      <c r="K2732" s="205"/>
      <c r="L2732" s="181"/>
      <c r="M2732" s="180"/>
      <c r="N2732" s="180"/>
      <c r="O2732" s="180"/>
    </row>
    <row r="2733" spans="8:15" s="179" customFormat="1" x14ac:dyDescent="0.2">
      <c r="H2733" s="180"/>
      <c r="I2733" s="180"/>
      <c r="J2733" s="205"/>
      <c r="K2733" s="205"/>
      <c r="L2733" s="181"/>
      <c r="M2733" s="180"/>
      <c r="N2733" s="180"/>
      <c r="O2733" s="180"/>
    </row>
    <row r="2734" spans="8:15" s="179" customFormat="1" x14ac:dyDescent="0.2">
      <c r="H2734" s="180"/>
      <c r="I2734" s="180"/>
      <c r="J2734" s="205"/>
      <c r="K2734" s="205"/>
      <c r="L2734" s="181"/>
      <c r="M2734" s="180"/>
      <c r="N2734" s="180"/>
      <c r="O2734" s="180"/>
    </row>
    <row r="2735" spans="8:15" s="179" customFormat="1" x14ac:dyDescent="0.2">
      <c r="H2735" s="180"/>
      <c r="I2735" s="180"/>
      <c r="J2735" s="205"/>
      <c r="K2735" s="205"/>
      <c r="L2735" s="181"/>
      <c r="M2735" s="180"/>
      <c r="N2735" s="180"/>
      <c r="O2735" s="180"/>
    </row>
    <row r="2736" spans="8:15" s="179" customFormat="1" x14ac:dyDescent="0.2">
      <c r="H2736" s="180"/>
      <c r="I2736" s="180"/>
      <c r="J2736" s="205"/>
      <c r="K2736" s="205"/>
      <c r="L2736" s="181"/>
      <c r="M2736" s="180"/>
      <c r="N2736" s="180"/>
      <c r="O2736" s="180"/>
    </row>
    <row r="2737" spans="8:15" s="179" customFormat="1" x14ac:dyDescent="0.2">
      <c r="H2737" s="180"/>
      <c r="I2737" s="180"/>
      <c r="J2737" s="205"/>
      <c r="K2737" s="205"/>
      <c r="L2737" s="181"/>
      <c r="M2737" s="180"/>
      <c r="N2737" s="180"/>
      <c r="O2737" s="180"/>
    </row>
    <row r="2738" spans="8:15" s="179" customFormat="1" x14ac:dyDescent="0.2">
      <c r="H2738" s="180"/>
      <c r="I2738" s="180"/>
      <c r="J2738" s="205"/>
      <c r="K2738" s="205"/>
      <c r="L2738" s="181"/>
      <c r="M2738" s="180"/>
      <c r="N2738" s="180"/>
      <c r="O2738" s="180"/>
    </row>
    <row r="2739" spans="8:15" s="179" customFormat="1" x14ac:dyDescent="0.2">
      <c r="H2739" s="180"/>
      <c r="I2739" s="180"/>
      <c r="J2739" s="205"/>
      <c r="K2739" s="205"/>
      <c r="L2739" s="181"/>
      <c r="M2739" s="180"/>
      <c r="N2739" s="180"/>
      <c r="O2739" s="180"/>
    </row>
    <row r="2740" spans="8:15" s="179" customFormat="1" x14ac:dyDescent="0.2">
      <c r="H2740" s="180"/>
      <c r="I2740" s="180"/>
      <c r="J2740" s="205"/>
      <c r="K2740" s="205"/>
      <c r="L2740" s="181"/>
      <c r="M2740" s="180"/>
      <c r="N2740" s="180"/>
      <c r="O2740" s="180"/>
    </row>
    <row r="2741" spans="8:15" s="179" customFormat="1" x14ac:dyDescent="0.2">
      <c r="H2741" s="180"/>
      <c r="I2741" s="180"/>
      <c r="J2741" s="205"/>
      <c r="K2741" s="205"/>
      <c r="L2741" s="181"/>
      <c r="M2741" s="180"/>
      <c r="N2741" s="180"/>
      <c r="O2741" s="180"/>
    </row>
    <row r="2742" spans="8:15" s="179" customFormat="1" x14ac:dyDescent="0.2">
      <c r="H2742" s="180"/>
      <c r="I2742" s="180"/>
      <c r="J2742" s="205"/>
      <c r="K2742" s="205"/>
      <c r="L2742" s="181"/>
      <c r="M2742" s="180"/>
      <c r="N2742" s="180"/>
      <c r="O2742" s="180"/>
    </row>
    <row r="2743" spans="8:15" s="179" customFormat="1" x14ac:dyDescent="0.2">
      <c r="H2743" s="180"/>
      <c r="I2743" s="180"/>
      <c r="J2743" s="205"/>
      <c r="K2743" s="205"/>
      <c r="L2743" s="181"/>
      <c r="M2743" s="180"/>
      <c r="N2743" s="180"/>
      <c r="O2743" s="180"/>
    </row>
    <row r="2744" spans="8:15" s="179" customFormat="1" x14ac:dyDescent="0.2">
      <c r="H2744" s="180"/>
      <c r="I2744" s="180"/>
      <c r="J2744" s="205"/>
      <c r="K2744" s="205"/>
      <c r="L2744" s="181"/>
      <c r="M2744" s="180"/>
      <c r="N2744" s="180"/>
      <c r="O2744" s="180"/>
    </row>
    <row r="2745" spans="8:15" s="179" customFormat="1" x14ac:dyDescent="0.2">
      <c r="H2745" s="180"/>
      <c r="I2745" s="180"/>
      <c r="J2745" s="205"/>
      <c r="K2745" s="205"/>
      <c r="L2745" s="181"/>
      <c r="M2745" s="180"/>
      <c r="N2745" s="180"/>
      <c r="O2745" s="180"/>
    </row>
    <row r="2746" spans="8:15" s="179" customFormat="1" x14ac:dyDescent="0.2">
      <c r="H2746" s="180"/>
      <c r="I2746" s="180"/>
      <c r="J2746" s="205"/>
      <c r="K2746" s="205"/>
      <c r="L2746" s="181"/>
      <c r="M2746" s="180"/>
      <c r="N2746" s="180"/>
      <c r="O2746" s="180"/>
    </row>
    <row r="2747" spans="8:15" s="179" customFormat="1" x14ac:dyDescent="0.2">
      <c r="H2747" s="180"/>
      <c r="I2747" s="180"/>
      <c r="J2747" s="205"/>
      <c r="K2747" s="205"/>
      <c r="L2747" s="181"/>
      <c r="M2747" s="180"/>
      <c r="N2747" s="180"/>
      <c r="O2747" s="180"/>
    </row>
    <row r="2748" spans="8:15" s="179" customFormat="1" x14ac:dyDescent="0.2">
      <c r="H2748" s="180"/>
      <c r="I2748" s="180"/>
      <c r="J2748" s="205"/>
      <c r="K2748" s="205"/>
      <c r="L2748" s="181"/>
      <c r="M2748" s="180"/>
      <c r="N2748" s="180"/>
      <c r="O2748" s="180"/>
    </row>
    <row r="2749" spans="8:15" s="179" customFormat="1" x14ac:dyDescent="0.2">
      <c r="H2749" s="180"/>
      <c r="I2749" s="180"/>
      <c r="J2749" s="205"/>
      <c r="K2749" s="205"/>
      <c r="L2749" s="181"/>
      <c r="M2749" s="180"/>
      <c r="N2749" s="180"/>
      <c r="O2749" s="180"/>
    </row>
    <row r="2750" spans="8:15" s="179" customFormat="1" x14ac:dyDescent="0.2">
      <c r="H2750" s="180"/>
      <c r="I2750" s="180"/>
      <c r="J2750" s="205"/>
      <c r="K2750" s="205"/>
      <c r="L2750" s="181"/>
      <c r="M2750" s="180"/>
      <c r="N2750" s="180"/>
      <c r="O2750" s="180"/>
    </row>
    <row r="2751" spans="8:15" s="179" customFormat="1" x14ac:dyDescent="0.2">
      <c r="H2751" s="180"/>
      <c r="I2751" s="180"/>
      <c r="J2751" s="205"/>
      <c r="K2751" s="205"/>
      <c r="L2751" s="181"/>
      <c r="M2751" s="180"/>
      <c r="N2751" s="180"/>
      <c r="O2751" s="180"/>
    </row>
    <row r="2752" spans="8:15" s="179" customFormat="1" x14ac:dyDescent="0.2">
      <c r="H2752" s="180"/>
      <c r="I2752" s="180"/>
      <c r="J2752" s="205"/>
      <c r="K2752" s="205"/>
      <c r="L2752" s="181"/>
      <c r="M2752" s="180"/>
      <c r="N2752" s="180"/>
      <c r="O2752" s="180"/>
    </row>
    <row r="2753" spans="8:15" s="179" customFormat="1" x14ac:dyDescent="0.2">
      <c r="H2753" s="180"/>
      <c r="I2753" s="180"/>
      <c r="J2753" s="205"/>
      <c r="K2753" s="205"/>
      <c r="L2753" s="181"/>
      <c r="M2753" s="180"/>
      <c r="N2753" s="180"/>
      <c r="O2753" s="180"/>
    </row>
    <row r="2754" spans="8:15" s="179" customFormat="1" x14ac:dyDescent="0.2">
      <c r="H2754" s="180"/>
      <c r="I2754" s="180"/>
      <c r="J2754" s="205"/>
      <c r="K2754" s="205"/>
      <c r="L2754" s="181"/>
      <c r="M2754" s="180"/>
      <c r="N2754" s="180"/>
      <c r="O2754" s="180"/>
    </row>
    <row r="2755" spans="8:15" s="179" customFormat="1" x14ac:dyDescent="0.2">
      <c r="H2755" s="180"/>
      <c r="I2755" s="180"/>
      <c r="J2755" s="205"/>
      <c r="K2755" s="205"/>
      <c r="L2755" s="181"/>
      <c r="M2755" s="180"/>
      <c r="N2755" s="180"/>
      <c r="O2755" s="180"/>
    </row>
    <row r="2756" spans="8:15" s="179" customFormat="1" x14ac:dyDescent="0.2">
      <c r="H2756" s="180"/>
      <c r="I2756" s="180"/>
      <c r="J2756" s="205"/>
      <c r="K2756" s="205"/>
      <c r="L2756" s="181"/>
      <c r="M2756" s="180"/>
      <c r="N2756" s="180"/>
      <c r="O2756" s="180"/>
    </row>
    <row r="2757" spans="8:15" s="179" customFormat="1" x14ac:dyDescent="0.2">
      <c r="H2757" s="180"/>
      <c r="I2757" s="180"/>
      <c r="J2757" s="205"/>
      <c r="K2757" s="205"/>
      <c r="L2757" s="181"/>
      <c r="M2757" s="180"/>
      <c r="N2757" s="180"/>
      <c r="O2757" s="180"/>
    </row>
    <row r="2758" spans="8:15" s="179" customFormat="1" x14ac:dyDescent="0.2">
      <c r="H2758" s="180"/>
      <c r="I2758" s="180"/>
      <c r="J2758" s="205"/>
      <c r="K2758" s="205"/>
      <c r="L2758" s="181"/>
      <c r="M2758" s="180"/>
      <c r="N2758" s="180"/>
      <c r="O2758" s="180"/>
    </row>
    <row r="2759" spans="8:15" s="179" customFormat="1" x14ac:dyDescent="0.2">
      <c r="H2759" s="180"/>
      <c r="I2759" s="180"/>
      <c r="J2759" s="205"/>
      <c r="K2759" s="205"/>
      <c r="L2759" s="181"/>
      <c r="M2759" s="180"/>
      <c r="N2759" s="180"/>
      <c r="O2759" s="180"/>
    </row>
    <row r="2760" spans="8:15" s="179" customFormat="1" x14ac:dyDescent="0.2">
      <c r="H2760" s="180"/>
      <c r="I2760" s="180"/>
      <c r="J2760" s="205"/>
      <c r="K2760" s="205"/>
      <c r="L2760" s="181"/>
      <c r="M2760" s="180"/>
      <c r="N2760" s="180"/>
      <c r="O2760" s="180"/>
    </row>
    <row r="2761" spans="8:15" s="179" customFormat="1" x14ac:dyDescent="0.2">
      <c r="H2761" s="180"/>
      <c r="I2761" s="180"/>
      <c r="J2761" s="205"/>
      <c r="K2761" s="205"/>
      <c r="L2761" s="181"/>
      <c r="M2761" s="180"/>
      <c r="N2761" s="180"/>
      <c r="O2761" s="180"/>
    </row>
    <row r="2762" spans="8:15" s="179" customFormat="1" x14ac:dyDescent="0.2">
      <c r="H2762" s="180"/>
      <c r="I2762" s="180"/>
      <c r="J2762" s="205"/>
      <c r="K2762" s="205"/>
      <c r="L2762" s="181"/>
      <c r="M2762" s="180"/>
      <c r="N2762" s="180"/>
      <c r="O2762" s="180"/>
    </row>
    <row r="2763" spans="8:15" s="179" customFormat="1" x14ac:dyDescent="0.2">
      <c r="H2763" s="180"/>
      <c r="I2763" s="180"/>
      <c r="J2763" s="205"/>
      <c r="K2763" s="205"/>
      <c r="L2763" s="181"/>
      <c r="M2763" s="180"/>
      <c r="N2763" s="180"/>
      <c r="O2763" s="180"/>
    </row>
    <row r="2764" spans="8:15" s="179" customFormat="1" x14ac:dyDescent="0.2">
      <c r="H2764" s="180"/>
      <c r="I2764" s="180"/>
      <c r="J2764" s="205"/>
      <c r="K2764" s="205"/>
      <c r="L2764" s="181"/>
      <c r="M2764" s="180"/>
      <c r="N2764" s="180"/>
      <c r="O2764" s="180"/>
    </row>
    <row r="2765" spans="8:15" s="179" customFormat="1" x14ac:dyDescent="0.2">
      <c r="H2765" s="180"/>
      <c r="I2765" s="180"/>
      <c r="J2765" s="205"/>
      <c r="K2765" s="205"/>
      <c r="L2765" s="181"/>
      <c r="M2765" s="180"/>
      <c r="N2765" s="180"/>
      <c r="O2765" s="180"/>
    </row>
    <row r="2766" spans="8:15" s="179" customFormat="1" x14ac:dyDescent="0.2">
      <c r="H2766" s="180"/>
      <c r="I2766" s="180"/>
      <c r="J2766" s="205"/>
      <c r="K2766" s="205"/>
      <c r="L2766" s="181"/>
      <c r="M2766" s="180"/>
      <c r="N2766" s="180"/>
      <c r="O2766" s="180"/>
    </row>
    <row r="2767" spans="8:15" s="179" customFormat="1" x14ac:dyDescent="0.2">
      <c r="H2767" s="180"/>
      <c r="I2767" s="180"/>
      <c r="J2767" s="205"/>
      <c r="K2767" s="205"/>
      <c r="L2767" s="181"/>
      <c r="M2767" s="180"/>
      <c r="N2767" s="180"/>
      <c r="O2767" s="180"/>
    </row>
    <row r="2768" spans="8:15" s="179" customFormat="1" x14ac:dyDescent="0.2">
      <c r="H2768" s="180"/>
      <c r="I2768" s="180"/>
      <c r="J2768" s="205"/>
      <c r="K2768" s="205"/>
      <c r="L2768" s="181"/>
      <c r="M2768" s="180"/>
      <c r="N2768" s="180"/>
      <c r="O2768" s="180"/>
    </row>
    <row r="2769" spans="8:15" s="179" customFormat="1" x14ac:dyDescent="0.2">
      <c r="H2769" s="180"/>
      <c r="I2769" s="180"/>
      <c r="J2769" s="205"/>
      <c r="K2769" s="205"/>
      <c r="L2769" s="181"/>
      <c r="M2769" s="180"/>
      <c r="N2769" s="180"/>
      <c r="O2769" s="180"/>
    </row>
    <row r="2770" spans="8:15" s="179" customFormat="1" x14ac:dyDescent="0.2">
      <c r="H2770" s="180"/>
      <c r="I2770" s="180"/>
      <c r="J2770" s="205"/>
      <c r="K2770" s="205"/>
      <c r="L2770" s="181"/>
      <c r="M2770" s="180"/>
      <c r="N2770" s="180"/>
      <c r="O2770" s="180"/>
    </row>
    <row r="2771" spans="8:15" s="179" customFormat="1" x14ac:dyDescent="0.2">
      <c r="H2771" s="180"/>
      <c r="I2771" s="180"/>
      <c r="J2771" s="205"/>
      <c r="K2771" s="205"/>
      <c r="L2771" s="181"/>
      <c r="M2771" s="180"/>
      <c r="N2771" s="180"/>
      <c r="O2771" s="180"/>
    </row>
    <row r="2772" spans="8:15" s="179" customFormat="1" x14ac:dyDescent="0.2">
      <c r="H2772" s="180"/>
      <c r="I2772" s="180"/>
      <c r="J2772" s="205"/>
      <c r="K2772" s="205"/>
      <c r="L2772" s="181"/>
      <c r="M2772" s="180"/>
      <c r="N2772" s="180"/>
      <c r="O2772" s="180"/>
    </row>
    <row r="2773" spans="8:15" s="179" customFormat="1" x14ac:dyDescent="0.2">
      <c r="H2773" s="180"/>
      <c r="I2773" s="180"/>
      <c r="J2773" s="205"/>
      <c r="K2773" s="205"/>
      <c r="L2773" s="181"/>
      <c r="M2773" s="180"/>
      <c r="N2773" s="180"/>
      <c r="O2773" s="180"/>
    </row>
    <row r="2774" spans="8:15" s="179" customFormat="1" x14ac:dyDescent="0.2">
      <c r="H2774" s="180"/>
      <c r="I2774" s="180"/>
      <c r="J2774" s="205"/>
      <c r="K2774" s="205"/>
      <c r="L2774" s="181"/>
      <c r="M2774" s="180"/>
      <c r="N2774" s="180"/>
      <c r="O2774" s="180"/>
    </row>
    <row r="2775" spans="8:15" s="179" customFormat="1" x14ac:dyDescent="0.2">
      <c r="H2775" s="180"/>
      <c r="I2775" s="180"/>
      <c r="J2775" s="205"/>
      <c r="K2775" s="205"/>
      <c r="L2775" s="181"/>
      <c r="M2775" s="180"/>
      <c r="N2775" s="180"/>
      <c r="O2775" s="180"/>
    </row>
    <row r="2776" spans="8:15" s="179" customFormat="1" x14ac:dyDescent="0.2">
      <c r="H2776" s="180"/>
      <c r="I2776" s="180"/>
      <c r="J2776" s="205"/>
      <c r="K2776" s="205"/>
      <c r="L2776" s="181"/>
      <c r="M2776" s="180"/>
      <c r="N2776" s="180"/>
      <c r="O2776" s="180"/>
    </row>
    <row r="2777" spans="8:15" s="179" customFormat="1" x14ac:dyDescent="0.2">
      <c r="H2777" s="180"/>
      <c r="I2777" s="180"/>
      <c r="J2777" s="205"/>
      <c r="K2777" s="205"/>
      <c r="L2777" s="181"/>
      <c r="M2777" s="180"/>
      <c r="N2777" s="180"/>
      <c r="O2777" s="180"/>
    </row>
    <row r="2778" spans="8:15" s="179" customFormat="1" x14ac:dyDescent="0.2">
      <c r="H2778" s="180"/>
      <c r="I2778" s="180"/>
      <c r="J2778" s="205"/>
      <c r="K2778" s="205"/>
      <c r="L2778" s="181"/>
      <c r="M2778" s="180"/>
      <c r="N2778" s="180"/>
      <c r="O2778" s="180"/>
    </row>
    <row r="2779" spans="8:15" s="179" customFormat="1" x14ac:dyDescent="0.2">
      <c r="H2779" s="180"/>
      <c r="I2779" s="180"/>
      <c r="J2779" s="205"/>
      <c r="K2779" s="205"/>
      <c r="L2779" s="181"/>
      <c r="M2779" s="180"/>
      <c r="N2779" s="180"/>
      <c r="O2779" s="180"/>
    </row>
    <row r="2780" spans="8:15" s="179" customFormat="1" x14ac:dyDescent="0.2">
      <c r="H2780" s="180"/>
      <c r="I2780" s="180"/>
      <c r="J2780" s="205"/>
      <c r="K2780" s="205"/>
      <c r="L2780" s="181"/>
      <c r="M2780" s="180"/>
      <c r="N2780" s="180"/>
      <c r="O2780" s="180"/>
    </row>
    <row r="2781" spans="8:15" s="179" customFormat="1" x14ac:dyDescent="0.2">
      <c r="H2781" s="180"/>
      <c r="I2781" s="180"/>
      <c r="J2781" s="205"/>
      <c r="K2781" s="205"/>
      <c r="L2781" s="181"/>
      <c r="M2781" s="180"/>
      <c r="N2781" s="180"/>
      <c r="O2781" s="180"/>
    </row>
    <row r="2782" spans="8:15" s="179" customFormat="1" x14ac:dyDescent="0.2">
      <c r="H2782" s="180"/>
      <c r="I2782" s="180"/>
      <c r="J2782" s="205"/>
      <c r="K2782" s="205"/>
      <c r="L2782" s="181"/>
      <c r="M2782" s="180"/>
      <c r="N2782" s="180"/>
      <c r="O2782" s="180"/>
    </row>
    <row r="2783" spans="8:15" s="179" customFormat="1" x14ac:dyDescent="0.2">
      <c r="H2783" s="180"/>
      <c r="I2783" s="180"/>
      <c r="J2783" s="205"/>
      <c r="K2783" s="205"/>
      <c r="L2783" s="181"/>
      <c r="M2783" s="180"/>
      <c r="N2783" s="180"/>
      <c r="O2783" s="180"/>
    </row>
    <row r="2784" spans="8:15" s="179" customFormat="1" x14ac:dyDescent="0.2">
      <c r="H2784" s="180"/>
      <c r="I2784" s="180"/>
      <c r="J2784" s="205"/>
      <c r="K2784" s="205"/>
      <c r="L2784" s="181"/>
      <c r="M2784" s="180"/>
      <c r="N2784" s="180"/>
      <c r="O2784" s="180"/>
    </row>
    <row r="2785" spans="8:15" s="179" customFormat="1" x14ac:dyDescent="0.2">
      <c r="H2785" s="180"/>
      <c r="I2785" s="180"/>
      <c r="J2785" s="205"/>
      <c r="K2785" s="205"/>
      <c r="L2785" s="181"/>
      <c r="M2785" s="180"/>
      <c r="N2785" s="180"/>
      <c r="O2785" s="180"/>
    </row>
    <row r="2786" spans="8:15" s="179" customFormat="1" x14ac:dyDescent="0.2">
      <c r="H2786" s="180"/>
      <c r="I2786" s="180"/>
      <c r="J2786" s="205"/>
      <c r="K2786" s="205"/>
      <c r="L2786" s="181"/>
      <c r="M2786" s="180"/>
      <c r="N2786" s="180"/>
      <c r="O2786" s="180"/>
    </row>
    <row r="2787" spans="8:15" s="179" customFormat="1" x14ac:dyDescent="0.2">
      <c r="H2787" s="180"/>
      <c r="I2787" s="180"/>
      <c r="J2787" s="205"/>
      <c r="K2787" s="205"/>
      <c r="L2787" s="181"/>
      <c r="M2787" s="180"/>
      <c r="N2787" s="180"/>
      <c r="O2787" s="180"/>
    </row>
    <row r="2788" spans="8:15" s="179" customFormat="1" x14ac:dyDescent="0.2">
      <c r="H2788" s="180"/>
      <c r="I2788" s="180"/>
      <c r="J2788" s="205"/>
      <c r="K2788" s="205"/>
      <c r="L2788" s="181"/>
      <c r="M2788" s="180"/>
      <c r="N2788" s="180"/>
      <c r="O2788" s="180"/>
    </row>
    <row r="2789" spans="8:15" s="179" customFormat="1" x14ac:dyDescent="0.2">
      <c r="H2789" s="180"/>
      <c r="I2789" s="180"/>
      <c r="J2789" s="205"/>
      <c r="K2789" s="205"/>
      <c r="L2789" s="181"/>
      <c r="M2789" s="180"/>
      <c r="N2789" s="180"/>
      <c r="O2789" s="180"/>
    </row>
    <row r="2790" spans="8:15" s="179" customFormat="1" x14ac:dyDescent="0.2">
      <c r="H2790" s="180"/>
      <c r="I2790" s="180"/>
      <c r="J2790" s="205"/>
      <c r="K2790" s="205"/>
      <c r="L2790" s="181"/>
      <c r="M2790" s="180"/>
      <c r="N2790" s="180"/>
      <c r="O2790" s="180"/>
    </row>
    <row r="2791" spans="8:15" s="179" customFormat="1" x14ac:dyDescent="0.2">
      <c r="H2791" s="180"/>
      <c r="I2791" s="180"/>
      <c r="J2791" s="205"/>
      <c r="K2791" s="205"/>
      <c r="L2791" s="181"/>
      <c r="M2791" s="180"/>
      <c r="N2791" s="180"/>
      <c r="O2791" s="180"/>
    </row>
    <row r="2792" spans="8:15" s="179" customFormat="1" x14ac:dyDescent="0.2">
      <c r="H2792" s="180"/>
      <c r="I2792" s="180"/>
      <c r="J2792" s="205"/>
      <c r="K2792" s="205"/>
      <c r="L2792" s="181"/>
      <c r="M2792" s="180"/>
      <c r="N2792" s="180"/>
      <c r="O2792" s="180"/>
    </row>
    <row r="2793" spans="8:15" s="179" customFormat="1" x14ac:dyDescent="0.2">
      <c r="H2793" s="180"/>
      <c r="I2793" s="180"/>
      <c r="J2793" s="205"/>
      <c r="K2793" s="205"/>
      <c r="L2793" s="181"/>
      <c r="M2793" s="180"/>
      <c r="N2793" s="180"/>
      <c r="O2793" s="180"/>
    </row>
    <row r="2794" spans="8:15" s="179" customFormat="1" x14ac:dyDescent="0.2">
      <c r="H2794" s="180"/>
      <c r="I2794" s="180"/>
      <c r="J2794" s="205"/>
      <c r="K2794" s="205"/>
      <c r="L2794" s="181"/>
      <c r="M2794" s="180"/>
      <c r="N2794" s="180"/>
      <c r="O2794" s="180"/>
    </row>
    <row r="2795" spans="8:15" s="179" customFormat="1" x14ac:dyDescent="0.2">
      <c r="H2795" s="180"/>
      <c r="I2795" s="180"/>
      <c r="J2795" s="205"/>
      <c r="K2795" s="205"/>
      <c r="L2795" s="181"/>
      <c r="M2795" s="180"/>
      <c r="N2795" s="180"/>
      <c r="O2795" s="180"/>
    </row>
    <row r="2796" spans="8:15" s="179" customFormat="1" x14ac:dyDescent="0.2">
      <c r="H2796" s="180"/>
      <c r="I2796" s="180"/>
      <c r="J2796" s="205"/>
      <c r="K2796" s="205"/>
      <c r="L2796" s="181"/>
      <c r="M2796" s="180"/>
      <c r="N2796" s="180"/>
      <c r="O2796" s="180"/>
    </row>
    <row r="2797" spans="8:15" s="179" customFormat="1" x14ac:dyDescent="0.2">
      <c r="H2797" s="180"/>
      <c r="I2797" s="180"/>
      <c r="J2797" s="205"/>
      <c r="K2797" s="205"/>
      <c r="L2797" s="181"/>
      <c r="M2797" s="180"/>
      <c r="N2797" s="180"/>
      <c r="O2797" s="180"/>
    </row>
    <row r="2798" spans="8:15" s="179" customFormat="1" x14ac:dyDescent="0.2">
      <c r="H2798" s="180"/>
      <c r="I2798" s="180"/>
      <c r="J2798" s="205"/>
      <c r="K2798" s="205"/>
      <c r="L2798" s="181"/>
      <c r="M2798" s="180"/>
      <c r="N2798" s="180"/>
      <c r="O2798" s="180"/>
    </row>
    <row r="2799" spans="8:15" s="179" customFormat="1" x14ac:dyDescent="0.2">
      <c r="H2799" s="180"/>
      <c r="I2799" s="180"/>
      <c r="J2799" s="205"/>
      <c r="K2799" s="205"/>
      <c r="L2799" s="181"/>
      <c r="M2799" s="180"/>
      <c r="N2799" s="180"/>
      <c r="O2799" s="180"/>
    </row>
    <row r="2800" spans="8:15" s="179" customFormat="1" x14ac:dyDescent="0.2">
      <c r="H2800" s="180"/>
      <c r="I2800" s="180"/>
      <c r="J2800" s="205"/>
      <c r="K2800" s="205"/>
      <c r="L2800" s="181"/>
      <c r="M2800" s="180"/>
      <c r="N2800" s="180"/>
      <c r="O2800" s="180"/>
    </row>
    <row r="2801" spans="8:15" s="179" customFormat="1" x14ac:dyDescent="0.2">
      <c r="H2801" s="180"/>
      <c r="I2801" s="180"/>
      <c r="J2801" s="205"/>
      <c r="K2801" s="205"/>
      <c r="L2801" s="181"/>
      <c r="M2801" s="180"/>
      <c r="N2801" s="180"/>
      <c r="O2801" s="180"/>
    </row>
    <row r="2802" spans="8:15" s="179" customFormat="1" x14ac:dyDescent="0.2">
      <c r="H2802" s="180"/>
      <c r="I2802" s="180"/>
      <c r="J2802" s="205"/>
      <c r="K2802" s="205"/>
      <c r="L2802" s="181"/>
      <c r="M2802" s="180"/>
      <c r="N2802" s="180"/>
      <c r="O2802" s="180"/>
    </row>
    <row r="2803" spans="8:15" s="179" customFormat="1" x14ac:dyDescent="0.2">
      <c r="H2803" s="180"/>
      <c r="I2803" s="180"/>
      <c r="J2803" s="205"/>
      <c r="K2803" s="205"/>
      <c r="L2803" s="181"/>
      <c r="M2803" s="180"/>
      <c r="N2803" s="180"/>
      <c r="O2803" s="180"/>
    </row>
    <row r="2804" spans="8:15" s="179" customFormat="1" x14ac:dyDescent="0.2">
      <c r="H2804" s="180"/>
      <c r="I2804" s="180"/>
      <c r="J2804" s="205"/>
      <c r="K2804" s="205"/>
      <c r="L2804" s="181"/>
      <c r="M2804" s="180"/>
      <c r="N2804" s="180"/>
      <c r="O2804" s="180"/>
    </row>
    <row r="2805" spans="8:15" s="179" customFormat="1" x14ac:dyDescent="0.2">
      <c r="H2805" s="180"/>
      <c r="I2805" s="180"/>
      <c r="J2805" s="205"/>
      <c r="K2805" s="205"/>
      <c r="L2805" s="181"/>
      <c r="M2805" s="180"/>
      <c r="N2805" s="180"/>
      <c r="O2805" s="180"/>
    </row>
    <row r="2806" spans="8:15" s="179" customFormat="1" x14ac:dyDescent="0.2">
      <c r="H2806" s="180"/>
      <c r="I2806" s="180"/>
      <c r="J2806" s="205"/>
      <c r="K2806" s="205"/>
      <c r="L2806" s="181"/>
      <c r="M2806" s="180"/>
      <c r="N2806" s="180"/>
      <c r="O2806" s="180"/>
    </row>
    <row r="2807" spans="8:15" s="179" customFormat="1" x14ac:dyDescent="0.2">
      <c r="H2807" s="180"/>
      <c r="I2807" s="180"/>
      <c r="J2807" s="205"/>
      <c r="K2807" s="205"/>
      <c r="L2807" s="181"/>
      <c r="M2807" s="180"/>
      <c r="N2807" s="180"/>
      <c r="O2807" s="180"/>
    </row>
    <row r="2808" spans="8:15" s="179" customFormat="1" x14ac:dyDescent="0.2">
      <c r="H2808" s="180"/>
      <c r="I2808" s="180"/>
      <c r="J2808" s="205"/>
      <c r="K2808" s="205"/>
      <c r="L2808" s="181"/>
      <c r="M2808" s="180"/>
      <c r="N2808" s="180"/>
      <c r="O2808" s="180"/>
    </row>
    <row r="2809" spans="8:15" s="179" customFormat="1" x14ac:dyDescent="0.2">
      <c r="H2809" s="180"/>
      <c r="I2809" s="180"/>
      <c r="J2809" s="205"/>
      <c r="K2809" s="205"/>
      <c r="L2809" s="181"/>
      <c r="M2809" s="180"/>
      <c r="N2809" s="180"/>
      <c r="O2809" s="180"/>
    </row>
    <row r="2810" spans="8:15" s="179" customFormat="1" x14ac:dyDescent="0.2">
      <c r="H2810" s="180"/>
      <c r="I2810" s="180"/>
      <c r="J2810" s="205"/>
      <c r="K2810" s="205"/>
      <c r="L2810" s="181"/>
      <c r="M2810" s="180"/>
      <c r="N2810" s="180"/>
      <c r="O2810" s="180"/>
    </row>
    <row r="2811" spans="8:15" s="179" customFormat="1" x14ac:dyDescent="0.2">
      <c r="H2811" s="180"/>
      <c r="I2811" s="180"/>
      <c r="J2811" s="205"/>
      <c r="K2811" s="205"/>
      <c r="L2811" s="181"/>
      <c r="M2811" s="180"/>
      <c r="N2811" s="180"/>
      <c r="O2811" s="180"/>
    </row>
    <row r="2812" spans="8:15" s="179" customFormat="1" x14ac:dyDescent="0.2">
      <c r="H2812" s="180"/>
      <c r="I2812" s="180"/>
      <c r="J2812" s="205"/>
      <c r="K2812" s="205"/>
      <c r="L2812" s="181"/>
      <c r="M2812" s="180"/>
      <c r="N2812" s="180"/>
      <c r="O2812" s="180"/>
    </row>
    <row r="2813" spans="8:15" s="179" customFormat="1" x14ac:dyDescent="0.2">
      <c r="H2813" s="180"/>
      <c r="I2813" s="180"/>
      <c r="J2813" s="205"/>
      <c r="K2813" s="205"/>
      <c r="L2813" s="181"/>
      <c r="M2813" s="180"/>
      <c r="N2813" s="180"/>
      <c r="O2813" s="180"/>
    </row>
    <row r="2814" spans="8:15" s="179" customFormat="1" x14ac:dyDescent="0.2">
      <c r="H2814" s="180"/>
      <c r="I2814" s="180"/>
      <c r="J2814" s="205"/>
      <c r="K2814" s="205"/>
      <c r="L2814" s="181"/>
      <c r="M2814" s="180"/>
      <c r="N2814" s="180"/>
      <c r="O2814" s="180"/>
    </row>
    <row r="2815" spans="8:15" s="179" customFormat="1" x14ac:dyDescent="0.2">
      <c r="H2815" s="180"/>
      <c r="I2815" s="180"/>
      <c r="J2815" s="205"/>
      <c r="K2815" s="205"/>
      <c r="L2815" s="181"/>
      <c r="M2815" s="180"/>
      <c r="N2815" s="180"/>
      <c r="O2815" s="180"/>
    </row>
    <row r="2816" spans="8:15" s="179" customFormat="1" x14ac:dyDescent="0.2">
      <c r="H2816" s="180"/>
      <c r="I2816" s="180"/>
      <c r="J2816" s="205"/>
      <c r="K2816" s="205"/>
      <c r="L2816" s="181"/>
      <c r="M2816" s="180"/>
      <c r="N2816" s="180"/>
      <c r="O2816" s="180"/>
    </row>
    <row r="2817" spans="8:15" s="179" customFormat="1" x14ac:dyDescent="0.2">
      <c r="H2817" s="180"/>
      <c r="I2817" s="180"/>
      <c r="J2817" s="205"/>
      <c r="K2817" s="205"/>
      <c r="L2817" s="181"/>
      <c r="M2817" s="180"/>
      <c r="N2817" s="180"/>
      <c r="O2817" s="180"/>
    </row>
    <row r="2818" spans="8:15" s="179" customFormat="1" x14ac:dyDescent="0.2">
      <c r="H2818" s="180"/>
      <c r="I2818" s="180"/>
      <c r="J2818" s="205"/>
      <c r="K2818" s="205"/>
      <c r="L2818" s="181"/>
      <c r="M2818" s="180"/>
      <c r="N2818" s="180"/>
      <c r="O2818" s="180"/>
    </row>
    <row r="2819" spans="8:15" s="179" customFormat="1" x14ac:dyDescent="0.2">
      <c r="H2819" s="180"/>
      <c r="I2819" s="180"/>
      <c r="J2819" s="205"/>
      <c r="K2819" s="205"/>
      <c r="L2819" s="181"/>
      <c r="M2819" s="180"/>
      <c r="N2819" s="180"/>
      <c r="O2819" s="180"/>
    </row>
    <row r="2820" spans="8:15" s="179" customFormat="1" x14ac:dyDescent="0.2">
      <c r="H2820" s="180"/>
      <c r="I2820" s="180"/>
      <c r="J2820" s="205"/>
      <c r="K2820" s="205"/>
      <c r="L2820" s="181"/>
      <c r="M2820" s="180"/>
      <c r="N2820" s="180"/>
      <c r="O2820" s="180"/>
    </row>
    <row r="2821" spans="8:15" s="179" customFormat="1" x14ac:dyDescent="0.2">
      <c r="H2821" s="180"/>
      <c r="I2821" s="180"/>
      <c r="J2821" s="205"/>
      <c r="K2821" s="205"/>
      <c r="L2821" s="181"/>
      <c r="M2821" s="180"/>
      <c r="N2821" s="180"/>
      <c r="O2821" s="180"/>
    </row>
    <row r="2822" spans="8:15" s="179" customFormat="1" x14ac:dyDescent="0.2">
      <c r="H2822" s="180"/>
      <c r="I2822" s="180"/>
      <c r="J2822" s="205"/>
      <c r="K2822" s="205"/>
      <c r="L2822" s="181"/>
      <c r="M2822" s="180"/>
      <c r="N2822" s="180"/>
      <c r="O2822" s="180"/>
    </row>
    <row r="2823" spans="8:15" s="179" customFormat="1" x14ac:dyDescent="0.2">
      <c r="H2823" s="180"/>
      <c r="I2823" s="180"/>
      <c r="J2823" s="205"/>
      <c r="K2823" s="205"/>
      <c r="L2823" s="181"/>
      <c r="M2823" s="180"/>
      <c r="N2823" s="180"/>
      <c r="O2823" s="180"/>
    </row>
    <row r="2824" spans="8:15" s="179" customFormat="1" x14ac:dyDescent="0.2">
      <c r="H2824" s="180"/>
      <c r="I2824" s="180"/>
      <c r="J2824" s="205"/>
      <c r="K2824" s="205"/>
      <c r="L2824" s="181"/>
      <c r="M2824" s="180"/>
      <c r="N2824" s="180"/>
      <c r="O2824" s="180"/>
    </row>
    <row r="2825" spans="8:15" s="179" customFormat="1" x14ac:dyDescent="0.2">
      <c r="H2825" s="180"/>
      <c r="I2825" s="180"/>
      <c r="J2825" s="205"/>
      <c r="K2825" s="205"/>
      <c r="L2825" s="181"/>
      <c r="M2825" s="180"/>
      <c r="N2825" s="180"/>
      <c r="O2825" s="180"/>
    </row>
    <row r="2826" spans="8:15" s="179" customFormat="1" x14ac:dyDescent="0.2">
      <c r="H2826" s="180"/>
      <c r="I2826" s="180"/>
      <c r="J2826" s="205"/>
      <c r="K2826" s="205"/>
      <c r="L2826" s="181"/>
      <c r="M2826" s="180"/>
      <c r="N2826" s="180"/>
      <c r="O2826" s="180"/>
    </row>
    <row r="2827" spans="8:15" s="179" customFormat="1" x14ac:dyDescent="0.2">
      <c r="H2827" s="180"/>
      <c r="I2827" s="180"/>
      <c r="J2827" s="205"/>
      <c r="K2827" s="205"/>
      <c r="L2827" s="181"/>
      <c r="M2827" s="180"/>
      <c r="N2827" s="180"/>
      <c r="O2827" s="180"/>
    </row>
    <row r="2828" spans="8:15" s="179" customFormat="1" x14ac:dyDescent="0.2">
      <c r="H2828" s="180"/>
      <c r="I2828" s="180"/>
      <c r="J2828" s="205"/>
      <c r="K2828" s="205"/>
      <c r="L2828" s="181"/>
      <c r="M2828" s="180"/>
      <c r="N2828" s="180"/>
      <c r="O2828" s="180"/>
    </row>
    <row r="2829" spans="8:15" s="179" customFormat="1" x14ac:dyDescent="0.2">
      <c r="H2829" s="180"/>
      <c r="I2829" s="180"/>
      <c r="J2829" s="205"/>
      <c r="K2829" s="205"/>
      <c r="L2829" s="181"/>
      <c r="M2829" s="180"/>
      <c r="N2829" s="180"/>
      <c r="O2829" s="180"/>
    </row>
    <row r="2830" spans="8:15" s="179" customFormat="1" x14ac:dyDescent="0.2">
      <c r="H2830" s="180"/>
      <c r="I2830" s="180"/>
      <c r="J2830" s="205"/>
      <c r="K2830" s="205"/>
      <c r="L2830" s="181"/>
      <c r="M2830" s="180"/>
      <c r="N2830" s="180"/>
      <c r="O2830" s="180"/>
    </row>
    <row r="2831" spans="8:15" s="179" customFormat="1" x14ac:dyDescent="0.2">
      <c r="H2831" s="180"/>
      <c r="I2831" s="180"/>
      <c r="J2831" s="205"/>
      <c r="K2831" s="205"/>
      <c r="L2831" s="181"/>
      <c r="M2831" s="180"/>
      <c r="N2831" s="180"/>
      <c r="O2831" s="180"/>
    </row>
    <row r="2832" spans="8:15" s="179" customFormat="1" x14ac:dyDescent="0.2">
      <c r="H2832" s="180"/>
      <c r="I2832" s="180"/>
      <c r="J2832" s="205"/>
      <c r="K2832" s="205"/>
      <c r="L2832" s="181"/>
      <c r="M2832" s="180"/>
      <c r="N2832" s="180"/>
      <c r="O2832" s="180"/>
    </row>
    <row r="2833" spans="8:15" s="179" customFormat="1" x14ac:dyDescent="0.2">
      <c r="H2833" s="180"/>
      <c r="I2833" s="180"/>
      <c r="J2833" s="205"/>
      <c r="K2833" s="205"/>
      <c r="L2833" s="181"/>
      <c r="M2833" s="180"/>
      <c r="N2833" s="180"/>
      <c r="O2833" s="180"/>
    </row>
    <row r="2834" spans="8:15" s="179" customFormat="1" x14ac:dyDescent="0.2">
      <c r="H2834" s="180"/>
      <c r="I2834" s="180"/>
      <c r="J2834" s="205"/>
      <c r="K2834" s="205"/>
      <c r="L2834" s="181"/>
      <c r="M2834" s="180"/>
      <c r="N2834" s="180"/>
      <c r="O2834" s="180"/>
    </row>
    <row r="2835" spans="8:15" s="179" customFormat="1" x14ac:dyDescent="0.2">
      <c r="H2835" s="180"/>
      <c r="I2835" s="180"/>
      <c r="J2835" s="205"/>
      <c r="K2835" s="205"/>
      <c r="L2835" s="181"/>
      <c r="M2835" s="180"/>
      <c r="N2835" s="180"/>
      <c r="O2835" s="180"/>
    </row>
    <row r="2836" spans="8:15" s="179" customFormat="1" x14ac:dyDescent="0.2">
      <c r="H2836" s="180"/>
      <c r="I2836" s="180"/>
      <c r="J2836" s="205"/>
      <c r="K2836" s="205"/>
      <c r="L2836" s="181"/>
      <c r="M2836" s="180"/>
      <c r="N2836" s="180"/>
      <c r="O2836" s="180"/>
    </row>
    <row r="2837" spans="8:15" s="179" customFormat="1" x14ac:dyDescent="0.2">
      <c r="H2837" s="180"/>
      <c r="I2837" s="180"/>
      <c r="J2837" s="205"/>
      <c r="K2837" s="205"/>
      <c r="L2837" s="181"/>
      <c r="M2837" s="180"/>
      <c r="N2837" s="180"/>
      <c r="O2837" s="180"/>
    </row>
    <row r="2838" spans="8:15" s="179" customFormat="1" x14ac:dyDescent="0.2">
      <c r="H2838" s="180"/>
      <c r="I2838" s="180"/>
      <c r="J2838" s="205"/>
      <c r="K2838" s="205"/>
      <c r="L2838" s="181"/>
      <c r="M2838" s="180"/>
      <c r="N2838" s="180"/>
      <c r="O2838" s="180"/>
    </row>
    <row r="2839" spans="8:15" s="179" customFormat="1" x14ac:dyDescent="0.2">
      <c r="H2839" s="180"/>
      <c r="I2839" s="180"/>
      <c r="J2839" s="205"/>
      <c r="K2839" s="205"/>
      <c r="L2839" s="181"/>
      <c r="M2839" s="180"/>
      <c r="N2839" s="180"/>
      <c r="O2839" s="180"/>
    </row>
    <row r="2840" spans="8:15" s="179" customFormat="1" x14ac:dyDescent="0.2">
      <c r="H2840" s="180"/>
      <c r="I2840" s="180"/>
      <c r="J2840" s="205"/>
      <c r="K2840" s="205"/>
      <c r="L2840" s="181"/>
      <c r="M2840" s="180"/>
      <c r="N2840" s="180"/>
      <c r="O2840" s="180"/>
    </row>
    <row r="2841" spans="8:15" s="179" customFormat="1" x14ac:dyDescent="0.2">
      <c r="H2841" s="180"/>
      <c r="I2841" s="180"/>
      <c r="J2841" s="205"/>
      <c r="K2841" s="205"/>
      <c r="L2841" s="181"/>
      <c r="M2841" s="180"/>
      <c r="N2841" s="180"/>
      <c r="O2841" s="180"/>
    </row>
    <row r="2842" spans="8:15" s="179" customFormat="1" x14ac:dyDescent="0.2">
      <c r="H2842" s="180"/>
      <c r="I2842" s="180"/>
      <c r="J2842" s="205"/>
      <c r="K2842" s="205"/>
      <c r="L2842" s="181"/>
      <c r="M2842" s="180"/>
      <c r="N2842" s="180"/>
      <c r="O2842" s="180"/>
    </row>
    <row r="2843" spans="8:15" s="179" customFormat="1" x14ac:dyDescent="0.2">
      <c r="H2843" s="180"/>
      <c r="I2843" s="180"/>
      <c r="J2843" s="205"/>
      <c r="K2843" s="205"/>
      <c r="L2843" s="181"/>
      <c r="M2843" s="180"/>
      <c r="N2843" s="180"/>
      <c r="O2843" s="180"/>
    </row>
    <row r="2844" spans="8:15" s="179" customFormat="1" x14ac:dyDescent="0.2">
      <c r="H2844" s="180"/>
      <c r="I2844" s="180"/>
      <c r="J2844" s="205"/>
      <c r="K2844" s="205"/>
      <c r="L2844" s="181"/>
      <c r="M2844" s="180"/>
      <c r="N2844" s="180"/>
      <c r="O2844" s="180"/>
    </row>
    <row r="2845" spans="8:15" s="179" customFormat="1" x14ac:dyDescent="0.2">
      <c r="H2845" s="180"/>
      <c r="I2845" s="180"/>
      <c r="J2845" s="205"/>
      <c r="K2845" s="205"/>
      <c r="L2845" s="181"/>
      <c r="M2845" s="180"/>
      <c r="N2845" s="180"/>
      <c r="O2845" s="180"/>
    </row>
    <row r="2846" spans="8:15" s="179" customFormat="1" x14ac:dyDescent="0.2">
      <c r="H2846" s="180"/>
      <c r="I2846" s="180"/>
      <c r="J2846" s="205"/>
      <c r="K2846" s="205"/>
      <c r="L2846" s="181"/>
      <c r="M2846" s="180"/>
      <c r="N2846" s="180"/>
      <c r="O2846" s="180"/>
    </row>
    <row r="2847" spans="8:15" s="179" customFormat="1" x14ac:dyDescent="0.2">
      <c r="H2847" s="180"/>
      <c r="I2847" s="180"/>
      <c r="J2847" s="205"/>
      <c r="K2847" s="205"/>
      <c r="L2847" s="181"/>
      <c r="M2847" s="180"/>
      <c r="N2847" s="180"/>
      <c r="O2847" s="180"/>
    </row>
    <row r="2848" spans="8:15" s="179" customFormat="1" x14ac:dyDescent="0.2">
      <c r="H2848" s="180"/>
      <c r="I2848" s="180"/>
      <c r="J2848" s="205"/>
      <c r="K2848" s="205"/>
      <c r="L2848" s="181"/>
      <c r="M2848" s="180"/>
      <c r="N2848" s="180"/>
      <c r="O2848" s="180"/>
    </row>
    <row r="2849" spans="8:15" s="179" customFormat="1" x14ac:dyDescent="0.2">
      <c r="H2849" s="180"/>
      <c r="I2849" s="180"/>
      <c r="J2849" s="205"/>
      <c r="K2849" s="205"/>
      <c r="L2849" s="181"/>
      <c r="M2849" s="180"/>
      <c r="N2849" s="180"/>
      <c r="O2849" s="180"/>
    </row>
    <row r="2850" spans="8:15" s="179" customFormat="1" x14ac:dyDescent="0.2">
      <c r="H2850" s="180"/>
      <c r="I2850" s="180"/>
      <c r="J2850" s="205"/>
      <c r="K2850" s="205"/>
      <c r="L2850" s="181"/>
      <c r="M2850" s="180"/>
      <c r="N2850" s="180"/>
      <c r="O2850" s="180"/>
    </row>
    <row r="2851" spans="8:15" s="179" customFormat="1" x14ac:dyDescent="0.2">
      <c r="H2851" s="180"/>
      <c r="I2851" s="180"/>
      <c r="J2851" s="205"/>
      <c r="K2851" s="205"/>
      <c r="L2851" s="181"/>
      <c r="M2851" s="180"/>
      <c r="N2851" s="180"/>
      <c r="O2851" s="180"/>
    </row>
    <row r="2852" spans="8:15" s="179" customFormat="1" x14ac:dyDescent="0.2">
      <c r="H2852" s="180"/>
      <c r="I2852" s="180"/>
      <c r="J2852" s="205"/>
      <c r="K2852" s="205"/>
      <c r="L2852" s="181"/>
      <c r="M2852" s="180"/>
      <c r="N2852" s="180"/>
      <c r="O2852" s="180"/>
    </row>
    <row r="2853" spans="8:15" s="179" customFormat="1" x14ac:dyDescent="0.2">
      <c r="H2853" s="180"/>
      <c r="I2853" s="180"/>
      <c r="J2853" s="205"/>
      <c r="K2853" s="205"/>
      <c r="L2853" s="181"/>
      <c r="M2853" s="180"/>
      <c r="N2853" s="180"/>
      <c r="O2853" s="180"/>
    </row>
    <row r="2854" spans="8:15" s="179" customFormat="1" x14ac:dyDescent="0.2">
      <c r="H2854" s="180"/>
      <c r="I2854" s="180"/>
      <c r="J2854" s="205"/>
      <c r="K2854" s="205"/>
      <c r="L2854" s="181"/>
      <c r="M2854" s="180"/>
      <c r="N2854" s="180"/>
      <c r="O2854" s="180"/>
    </row>
    <row r="2855" spans="8:15" s="179" customFormat="1" x14ac:dyDescent="0.2">
      <c r="H2855" s="180"/>
      <c r="I2855" s="180"/>
      <c r="J2855" s="205"/>
      <c r="K2855" s="205"/>
      <c r="L2855" s="181"/>
      <c r="M2855" s="180"/>
      <c r="N2855" s="180"/>
      <c r="O2855" s="180"/>
    </row>
    <row r="2856" spans="8:15" s="179" customFormat="1" x14ac:dyDescent="0.2">
      <c r="H2856" s="180"/>
      <c r="I2856" s="180"/>
      <c r="J2856" s="205"/>
      <c r="K2856" s="205"/>
      <c r="L2856" s="181"/>
      <c r="M2856" s="180"/>
      <c r="N2856" s="180"/>
      <c r="O2856" s="180"/>
    </row>
    <row r="2857" spans="8:15" s="179" customFormat="1" x14ac:dyDescent="0.2">
      <c r="H2857" s="180"/>
      <c r="I2857" s="180"/>
      <c r="J2857" s="205"/>
      <c r="K2857" s="205"/>
      <c r="L2857" s="181"/>
      <c r="M2857" s="180"/>
      <c r="N2857" s="180"/>
      <c r="O2857" s="180"/>
    </row>
    <row r="2858" spans="8:15" s="179" customFormat="1" x14ac:dyDescent="0.2">
      <c r="H2858" s="180"/>
      <c r="I2858" s="180"/>
      <c r="J2858" s="205"/>
      <c r="K2858" s="205"/>
      <c r="L2858" s="181"/>
      <c r="M2858" s="180"/>
      <c r="N2858" s="180"/>
      <c r="O2858" s="180"/>
    </row>
    <row r="2859" spans="8:15" s="179" customFormat="1" x14ac:dyDescent="0.2">
      <c r="H2859" s="180"/>
      <c r="I2859" s="180"/>
      <c r="J2859" s="205"/>
      <c r="K2859" s="205"/>
      <c r="L2859" s="181"/>
      <c r="M2859" s="180"/>
      <c r="N2859" s="180"/>
      <c r="O2859" s="180"/>
    </row>
    <row r="2860" spans="8:15" s="179" customFormat="1" x14ac:dyDescent="0.2">
      <c r="H2860" s="180"/>
      <c r="I2860" s="180"/>
      <c r="J2860" s="205"/>
      <c r="K2860" s="205"/>
      <c r="L2860" s="181"/>
      <c r="M2860" s="180"/>
      <c r="N2860" s="180"/>
      <c r="O2860" s="180"/>
    </row>
    <row r="2861" spans="8:15" s="179" customFormat="1" x14ac:dyDescent="0.2">
      <c r="H2861" s="180"/>
      <c r="I2861" s="180"/>
      <c r="J2861" s="205"/>
      <c r="K2861" s="205"/>
      <c r="L2861" s="181"/>
      <c r="M2861" s="180"/>
      <c r="N2861" s="180"/>
      <c r="O2861" s="180"/>
    </row>
    <row r="2862" spans="8:15" s="179" customFormat="1" x14ac:dyDescent="0.2">
      <c r="H2862" s="180"/>
      <c r="I2862" s="180"/>
      <c r="J2862" s="205"/>
      <c r="K2862" s="205"/>
      <c r="L2862" s="181"/>
      <c r="M2862" s="180"/>
      <c r="N2862" s="180"/>
      <c r="O2862" s="180"/>
    </row>
    <row r="2863" spans="8:15" s="179" customFormat="1" x14ac:dyDescent="0.2">
      <c r="H2863" s="180"/>
      <c r="I2863" s="180"/>
      <c r="J2863" s="205"/>
      <c r="K2863" s="205"/>
      <c r="L2863" s="181"/>
      <c r="M2863" s="180"/>
      <c r="N2863" s="180"/>
      <c r="O2863" s="180"/>
    </row>
    <row r="2864" spans="8:15" s="179" customFormat="1" x14ac:dyDescent="0.2">
      <c r="H2864" s="180"/>
      <c r="I2864" s="180"/>
      <c r="J2864" s="205"/>
      <c r="K2864" s="205"/>
      <c r="L2864" s="181"/>
      <c r="M2864" s="180"/>
      <c r="N2864" s="180"/>
      <c r="O2864" s="180"/>
    </row>
    <row r="2865" spans="8:15" s="179" customFormat="1" x14ac:dyDescent="0.2">
      <c r="H2865" s="180"/>
      <c r="I2865" s="180"/>
      <c r="J2865" s="205"/>
      <c r="K2865" s="205"/>
      <c r="L2865" s="181"/>
      <c r="M2865" s="180"/>
      <c r="N2865" s="180"/>
      <c r="O2865" s="180"/>
    </row>
    <row r="2866" spans="8:15" s="179" customFormat="1" x14ac:dyDescent="0.2">
      <c r="H2866" s="180"/>
      <c r="I2866" s="180"/>
      <c r="J2866" s="205"/>
      <c r="K2866" s="205"/>
      <c r="L2866" s="181"/>
      <c r="M2866" s="180"/>
      <c r="N2866" s="180"/>
      <c r="O2866" s="180"/>
    </row>
    <row r="2867" spans="8:15" s="179" customFormat="1" x14ac:dyDescent="0.2">
      <c r="H2867" s="180"/>
      <c r="I2867" s="180"/>
      <c r="J2867" s="205"/>
      <c r="K2867" s="205"/>
      <c r="L2867" s="181"/>
      <c r="M2867" s="180"/>
      <c r="N2867" s="180"/>
      <c r="O2867" s="180"/>
    </row>
    <row r="2868" spans="8:15" s="179" customFormat="1" x14ac:dyDescent="0.2">
      <c r="H2868" s="180"/>
      <c r="I2868" s="180"/>
      <c r="J2868" s="205"/>
      <c r="K2868" s="205"/>
      <c r="L2868" s="181"/>
      <c r="M2868" s="180"/>
      <c r="N2868" s="180"/>
      <c r="O2868" s="180"/>
    </row>
    <row r="2869" spans="8:15" s="179" customFormat="1" x14ac:dyDescent="0.2">
      <c r="H2869" s="180"/>
      <c r="I2869" s="180"/>
      <c r="J2869" s="205"/>
      <c r="K2869" s="205"/>
      <c r="L2869" s="181"/>
      <c r="M2869" s="180"/>
      <c r="N2869" s="180"/>
      <c r="O2869" s="180"/>
    </row>
    <row r="2870" spans="8:15" s="179" customFormat="1" x14ac:dyDescent="0.2">
      <c r="H2870" s="180"/>
      <c r="I2870" s="180"/>
      <c r="J2870" s="205"/>
      <c r="K2870" s="205"/>
      <c r="L2870" s="181"/>
      <c r="M2870" s="180"/>
      <c r="N2870" s="180"/>
      <c r="O2870" s="180"/>
    </row>
    <row r="2871" spans="8:15" s="179" customFormat="1" x14ac:dyDescent="0.2">
      <c r="H2871" s="180"/>
      <c r="I2871" s="180"/>
      <c r="J2871" s="205"/>
      <c r="K2871" s="205"/>
      <c r="L2871" s="181"/>
      <c r="M2871" s="180"/>
      <c r="N2871" s="180"/>
      <c r="O2871" s="180"/>
    </row>
    <row r="2872" spans="8:15" s="179" customFormat="1" x14ac:dyDescent="0.2">
      <c r="H2872" s="180"/>
      <c r="I2872" s="180"/>
      <c r="J2872" s="205"/>
      <c r="K2872" s="205"/>
      <c r="L2872" s="181"/>
      <c r="M2872" s="180"/>
      <c r="N2872" s="180"/>
      <c r="O2872" s="180"/>
    </row>
    <row r="2873" spans="8:15" s="179" customFormat="1" x14ac:dyDescent="0.2">
      <c r="H2873" s="180"/>
      <c r="I2873" s="180"/>
      <c r="J2873" s="205"/>
      <c r="K2873" s="205"/>
      <c r="L2873" s="181"/>
      <c r="M2873" s="180"/>
      <c r="N2873" s="180"/>
      <c r="O2873" s="180"/>
    </row>
    <row r="2874" spans="8:15" s="179" customFormat="1" x14ac:dyDescent="0.2">
      <c r="H2874" s="180"/>
      <c r="I2874" s="180"/>
      <c r="J2874" s="205"/>
      <c r="K2874" s="205"/>
      <c r="L2874" s="181"/>
      <c r="M2874" s="180"/>
      <c r="N2874" s="180"/>
      <c r="O2874" s="180"/>
    </row>
    <row r="2875" spans="8:15" s="179" customFormat="1" x14ac:dyDescent="0.2">
      <c r="H2875" s="180"/>
      <c r="I2875" s="180"/>
      <c r="J2875" s="205"/>
      <c r="K2875" s="205"/>
      <c r="L2875" s="181"/>
      <c r="M2875" s="180"/>
      <c r="N2875" s="180"/>
      <c r="O2875" s="180"/>
    </row>
    <row r="2876" spans="8:15" s="179" customFormat="1" x14ac:dyDescent="0.2">
      <c r="H2876" s="180"/>
      <c r="I2876" s="180"/>
      <c r="J2876" s="205"/>
      <c r="K2876" s="205"/>
      <c r="L2876" s="181"/>
      <c r="M2876" s="180"/>
      <c r="N2876" s="180"/>
      <c r="O2876" s="180"/>
    </row>
    <row r="2877" spans="8:15" s="179" customFormat="1" x14ac:dyDescent="0.2">
      <c r="H2877" s="180"/>
      <c r="I2877" s="180"/>
      <c r="J2877" s="205"/>
      <c r="K2877" s="205"/>
      <c r="L2877" s="181"/>
      <c r="M2877" s="180"/>
      <c r="N2877" s="180"/>
      <c r="O2877" s="180"/>
    </row>
    <row r="2878" spans="8:15" s="179" customFormat="1" x14ac:dyDescent="0.2">
      <c r="H2878" s="180"/>
      <c r="I2878" s="180"/>
      <c r="J2878" s="205"/>
      <c r="K2878" s="205"/>
      <c r="L2878" s="181"/>
      <c r="M2878" s="180"/>
      <c r="N2878" s="180"/>
      <c r="O2878" s="180"/>
    </row>
    <row r="2879" spans="8:15" s="179" customFormat="1" x14ac:dyDescent="0.2">
      <c r="H2879" s="180"/>
      <c r="I2879" s="180"/>
      <c r="J2879" s="205"/>
      <c r="K2879" s="205"/>
      <c r="L2879" s="181"/>
      <c r="M2879" s="180"/>
      <c r="N2879" s="180"/>
      <c r="O2879" s="180"/>
    </row>
    <row r="2880" spans="8:15" s="179" customFormat="1" x14ac:dyDescent="0.2">
      <c r="H2880" s="180"/>
      <c r="I2880" s="180"/>
      <c r="J2880" s="205"/>
      <c r="K2880" s="205"/>
      <c r="L2880" s="181"/>
      <c r="M2880" s="180"/>
      <c r="N2880" s="180"/>
      <c r="O2880" s="180"/>
    </row>
    <row r="2881" spans="8:15" s="179" customFormat="1" x14ac:dyDescent="0.2">
      <c r="H2881" s="180"/>
      <c r="I2881" s="180"/>
      <c r="J2881" s="205"/>
      <c r="K2881" s="205"/>
      <c r="L2881" s="181"/>
      <c r="M2881" s="180"/>
      <c r="N2881" s="180"/>
      <c r="O2881" s="180"/>
    </row>
    <row r="2882" spans="8:15" s="179" customFormat="1" x14ac:dyDescent="0.2">
      <c r="H2882" s="180"/>
      <c r="I2882" s="180"/>
      <c r="J2882" s="205"/>
      <c r="K2882" s="205"/>
      <c r="L2882" s="181"/>
      <c r="M2882" s="180"/>
      <c r="N2882" s="180"/>
      <c r="O2882" s="180"/>
    </row>
    <row r="2883" spans="8:15" s="179" customFormat="1" x14ac:dyDescent="0.2">
      <c r="H2883" s="180"/>
      <c r="I2883" s="180"/>
      <c r="J2883" s="205"/>
      <c r="K2883" s="205"/>
      <c r="L2883" s="181"/>
      <c r="M2883" s="180"/>
      <c r="N2883" s="180"/>
      <c r="O2883" s="180"/>
    </row>
    <row r="2884" spans="8:15" s="179" customFormat="1" x14ac:dyDescent="0.2">
      <c r="H2884" s="180"/>
      <c r="I2884" s="180"/>
      <c r="J2884" s="205"/>
      <c r="K2884" s="205"/>
      <c r="L2884" s="181"/>
      <c r="M2884" s="180"/>
      <c r="N2884" s="180"/>
      <c r="O2884" s="180"/>
    </row>
    <row r="2885" spans="8:15" s="179" customFormat="1" x14ac:dyDescent="0.2">
      <c r="H2885" s="180"/>
      <c r="I2885" s="180"/>
      <c r="J2885" s="205"/>
      <c r="K2885" s="205"/>
      <c r="L2885" s="181"/>
      <c r="M2885" s="180"/>
      <c r="N2885" s="180"/>
      <c r="O2885" s="180"/>
    </row>
    <row r="2886" spans="8:15" s="179" customFormat="1" x14ac:dyDescent="0.2">
      <c r="H2886" s="180"/>
      <c r="I2886" s="180"/>
      <c r="J2886" s="205"/>
      <c r="K2886" s="205"/>
      <c r="L2886" s="181"/>
      <c r="M2886" s="180"/>
      <c r="N2886" s="180"/>
      <c r="O2886" s="180"/>
    </row>
    <row r="2887" spans="8:15" s="179" customFormat="1" x14ac:dyDescent="0.2">
      <c r="H2887" s="180"/>
      <c r="I2887" s="180"/>
      <c r="J2887" s="205"/>
      <c r="K2887" s="205"/>
      <c r="L2887" s="181"/>
      <c r="M2887" s="180"/>
      <c r="N2887" s="180"/>
      <c r="O2887" s="180"/>
    </row>
    <row r="2888" spans="8:15" s="179" customFormat="1" x14ac:dyDescent="0.2">
      <c r="H2888" s="180"/>
      <c r="I2888" s="180"/>
      <c r="J2888" s="205"/>
      <c r="K2888" s="205"/>
      <c r="L2888" s="181"/>
      <c r="M2888" s="180"/>
      <c r="N2888" s="180"/>
      <c r="O2888" s="180"/>
    </row>
    <row r="2889" spans="8:15" s="179" customFormat="1" x14ac:dyDescent="0.2">
      <c r="H2889" s="180"/>
      <c r="I2889" s="180"/>
      <c r="J2889" s="205"/>
      <c r="K2889" s="205"/>
      <c r="L2889" s="181"/>
      <c r="M2889" s="180"/>
      <c r="N2889" s="180"/>
      <c r="O2889" s="180"/>
    </row>
    <row r="2890" spans="8:15" s="179" customFormat="1" x14ac:dyDescent="0.2">
      <c r="H2890" s="180"/>
      <c r="I2890" s="180"/>
      <c r="J2890" s="205"/>
      <c r="K2890" s="205"/>
      <c r="L2890" s="181"/>
      <c r="M2890" s="180"/>
      <c r="N2890" s="180"/>
      <c r="O2890" s="180"/>
    </row>
    <row r="2891" spans="8:15" s="179" customFormat="1" x14ac:dyDescent="0.2">
      <c r="H2891" s="180"/>
      <c r="I2891" s="180"/>
      <c r="J2891" s="205"/>
      <c r="K2891" s="205"/>
      <c r="L2891" s="181"/>
      <c r="M2891" s="180"/>
      <c r="N2891" s="180"/>
      <c r="O2891" s="180"/>
    </row>
    <row r="2892" spans="8:15" s="179" customFormat="1" x14ac:dyDescent="0.2">
      <c r="H2892" s="180"/>
      <c r="I2892" s="180"/>
      <c r="J2892" s="205"/>
      <c r="K2892" s="205"/>
      <c r="L2892" s="181"/>
      <c r="M2892" s="180"/>
      <c r="N2892" s="180"/>
      <c r="O2892" s="180"/>
    </row>
    <row r="2893" spans="8:15" s="179" customFormat="1" x14ac:dyDescent="0.2">
      <c r="H2893" s="180"/>
      <c r="I2893" s="180"/>
      <c r="J2893" s="205"/>
      <c r="K2893" s="205"/>
      <c r="L2893" s="181"/>
      <c r="M2893" s="180"/>
      <c r="N2893" s="180"/>
      <c r="O2893" s="180"/>
    </row>
    <row r="2894" spans="8:15" s="179" customFormat="1" x14ac:dyDescent="0.2">
      <c r="H2894" s="180"/>
      <c r="I2894" s="180"/>
      <c r="J2894" s="205"/>
      <c r="K2894" s="205"/>
      <c r="L2894" s="181"/>
      <c r="M2894" s="180"/>
      <c r="N2894" s="180"/>
      <c r="O2894" s="180"/>
    </row>
    <row r="2895" spans="8:15" s="179" customFormat="1" x14ac:dyDescent="0.2">
      <c r="H2895" s="180"/>
      <c r="I2895" s="180"/>
      <c r="J2895" s="205"/>
      <c r="K2895" s="205"/>
      <c r="L2895" s="181"/>
      <c r="M2895" s="180"/>
      <c r="N2895" s="180"/>
      <c r="O2895" s="180"/>
    </row>
    <row r="2896" spans="8:15" s="179" customFormat="1" x14ac:dyDescent="0.2">
      <c r="H2896" s="180"/>
      <c r="I2896" s="180"/>
      <c r="J2896" s="205"/>
      <c r="K2896" s="205"/>
      <c r="L2896" s="181"/>
      <c r="M2896" s="180"/>
      <c r="N2896" s="180"/>
      <c r="O2896" s="180"/>
    </row>
    <row r="2897" spans="8:15" s="179" customFormat="1" x14ac:dyDescent="0.2">
      <c r="H2897" s="180"/>
      <c r="I2897" s="180"/>
      <c r="J2897" s="205"/>
      <c r="K2897" s="205"/>
      <c r="L2897" s="181"/>
      <c r="M2897" s="180"/>
      <c r="N2897" s="180"/>
      <c r="O2897" s="180"/>
    </row>
    <row r="2898" spans="8:15" s="179" customFormat="1" x14ac:dyDescent="0.2">
      <c r="H2898" s="180"/>
      <c r="I2898" s="180"/>
      <c r="J2898" s="205"/>
      <c r="K2898" s="205"/>
      <c r="L2898" s="181"/>
      <c r="M2898" s="180"/>
      <c r="N2898" s="180"/>
      <c r="O2898" s="180"/>
    </row>
    <row r="2899" spans="8:15" s="179" customFormat="1" x14ac:dyDescent="0.2">
      <c r="H2899" s="180"/>
      <c r="I2899" s="180"/>
      <c r="J2899" s="205"/>
      <c r="K2899" s="205"/>
      <c r="L2899" s="181"/>
      <c r="M2899" s="180"/>
      <c r="N2899" s="180"/>
      <c r="O2899" s="180"/>
    </row>
    <row r="2900" spans="8:15" s="179" customFormat="1" x14ac:dyDescent="0.2">
      <c r="H2900" s="180"/>
      <c r="I2900" s="180"/>
      <c r="J2900" s="205"/>
      <c r="K2900" s="205"/>
      <c r="L2900" s="181"/>
      <c r="M2900" s="180"/>
      <c r="N2900" s="180"/>
      <c r="O2900" s="180"/>
    </row>
    <row r="2901" spans="8:15" s="179" customFormat="1" x14ac:dyDescent="0.2">
      <c r="H2901" s="180"/>
      <c r="I2901" s="180"/>
      <c r="J2901" s="205"/>
      <c r="K2901" s="205"/>
      <c r="L2901" s="181"/>
      <c r="M2901" s="180"/>
      <c r="N2901" s="180"/>
      <c r="O2901" s="180"/>
    </row>
    <row r="2902" spans="8:15" s="179" customFormat="1" x14ac:dyDescent="0.2">
      <c r="H2902" s="180"/>
      <c r="I2902" s="180"/>
      <c r="J2902" s="205"/>
      <c r="K2902" s="205"/>
      <c r="L2902" s="181"/>
      <c r="M2902" s="180"/>
      <c r="N2902" s="180"/>
      <c r="O2902" s="180"/>
    </row>
    <row r="2903" spans="8:15" s="179" customFormat="1" x14ac:dyDescent="0.2">
      <c r="H2903" s="180"/>
      <c r="I2903" s="180"/>
      <c r="J2903" s="205"/>
      <c r="K2903" s="205"/>
      <c r="L2903" s="181"/>
      <c r="M2903" s="180"/>
      <c r="N2903" s="180"/>
      <c r="O2903" s="180"/>
    </row>
    <row r="2904" spans="8:15" s="179" customFormat="1" x14ac:dyDescent="0.2">
      <c r="H2904" s="180"/>
      <c r="I2904" s="180"/>
      <c r="J2904" s="205"/>
      <c r="K2904" s="205"/>
      <c r="L2904" s="181"/>
      <c r="M2904" s="180"/>
      <c r="N2904" s="180"/>
      <c r="O2904" s="180"/>
    </row>
    <row r="2905" spans="8:15" s="179" customFormat="1" x14ac:dyDescent="0.2">
      <c r="H2905" s="180"/>
      <c r="I2905" s="180"/>
      <c r="J2905" s="205"/>
      <c r="K2905" s="205"/>
      <c r="L2905" s="181"/>
      <c r="M2905" s="180"/>
      <c r="N2905" s="180"/>
      <c r="O2905" s="180"/>
    </row>
    <row r="2906" spans="8:15" s="179" customFormat="1" x14ac:dyDescent="0.2">
      <c r="H2906" s="180"/>
      <c r="I2906" s="180"/>
      <c r="J2906" s="205"/>
      <c r="K2906" s="205"/>
      <c r="L2906" s="181"/>
      <c r="M2906" s="180"/>
      <c r="N2906" s="180"/>
      <c r="O2906" s="180"/>
    </row>
    <row r="2907" spans="8:15" s="179" customFormat="1" x14ac:dyDescent="0.2">
      <c r="H2907" s="180"/>
      <c r="I2907" s="180"/>
      <c r="J2907" s="205"/>
      <c r="K2907" s="205"/>
      <c r="L2907" s="181"/>
      <c r="M2907" s="180"/>
      <c r="N2907" s="180"/>
      <c r="O2907" s="180"/>
    </row>
    <row r="2908" spans="8:15" s="179" customFormat="1" x14ac:dyDescent="0.2">
      <c r="H2908" s="180"/>
      <c r="I2908" s="180"/>
      <c r="J2908" s="205"/>
      <c r="K2908" s="205"/>
      <c r="L2908" s="181"/>
      <c r="M2908" s="180"/>
      <c r="N2908" s="180"/>
      <c r="O2908" s="180"/>
    </row>
    <row r="2909" spans="8:15" s="179" customFormat="1" x14ac:dyDescent="0.2">
      <c r="H2909" s="180"/>
      <c r="I2909" s="180"/>
      <c r="J2909" s="205"/>
      <c r="K2909" s="205"/>
      <c r="L2909" s="181"/>
      <c r="M2909" s="180"/>
      <c r="N2909" s="180"/>
      <c r="O2909" s="180"/>
    </row>
    <row r="2910" spans="8:15" s="179" customFormat="1" x14ac:dyDescent="0.2">
      <c r="H2910" s="180"/>
      <c r="I2910" s="180"/>
      <c r="J2910" s="205"/>
      <c r="K2910" s="205"/>
      <c r="L2910" s="181"/>
      <c r="M2910" s="180"/>
      <c r="N2910" s="180"/>
      <c r="O2910" s="180"/>
    </row>
    <row r="2911" spans="8:15" s="179" customFormat="1" x14ac:dyDescent="0.2">
      <c r="H2911" s="180"/>
      <c r="I2911" s="180"/>
      <c r="J2911" s="205"/>
      <c r="K2911" s="205"/>
      <c r="L2911" s="181"/>
      <c r="M2911" s="180"/>
      <c r="N2911" s="180"/>
      <c r="O2911" s="180"/>
    </row>
    <row r="2912" spans="8:15" s="179" customFormat="1" x14ac:dyDescent="0.2">
      <c r="H2912" s="180"/>
      <c r="I2912" s="180"/>
      <c r="J2912" s="205"/>
      <c r="K2912" s="205"/>
      <c r="L2912" s="181"/>
      <c r="M2912" s="180"/>
      <c r="N2912" s="180"/>
      <c r="O2912" s="180"/>
    </row>
    <row r="2913" spans="8:15" s="179" customFormat="1" x14ac:dyDescent="0.2">
      <c r="H2913" s="180"/>
      <c r="I2913" s="180"/>
      <c r="J2913" s="205"/>
      <c r="K2913" s="205"/>
      <c r="L2913" s="181"/>
      <c r="M2913" s="180"/>
      <c r="N2913" s="180"/>
      <c r="O2913" s="180"/>
    </row>
    <row r="2914" spans="8:15" s="179" customFormat="1" x14ac:dyDescent="0.2">
      <c r="H2914" s="180"/>
      <c r="I2914" s="180"/>
      <c r="J2914" s="205"/>
      <c r="K2914" s="205"/>
      <c r="L2914" s="181"/>
      <c r="M2914" s="180"/>
      <c r="N2914" s="180"/>
      <c r="O2914" s="180"/>
    </row>
    <row r="2915" spans="8:15" s="179" customFormat="1" x14ac:dyDescent="0.2">
      <c r="H2915" s="180"/>
      <c r="I2915" s="180"/>
      <c r="J2915" s="205"/>
      <c r="K2915" s="205"/>
      <c r="L2915" s="181"/>
      <c r="M2915" s="180"/>
      <c r="N2915" s="180"/>
      <c r="O2915" s="180"/>
    </row>
    <row r="2916" spans="8:15" s="179" customFormat="1" x14ac:dyDescent="0.2">
      <c r="H2916" s="180"/>
      <c r="I2916" s="180"/>
      <c r="J2916" s="205"/>
      <c r="K2916" s="205"/>
      <c r="L2916" s="181"/>
      <c r="M2916" s="180"/>
      <c r="N2916" s="180"/>
      <c r="O2916" s="180"/>
    </row>
    <row r="2917" spans="8:15" s="179" customFormat="1" x14ac:dyDescent="0.2">
      <c r="H2917" s="180"/>
      <c r="I2917" s="180"/>
      <c r="J2917" s="205"/>
      <c r="K2917" s="205"/>
      <c r="L2917" s="181"/>
      <c r="M2917" s="180"/>
      <c r="N2917" s="180"/>
      <c r="O2917" s="180"/>
    </row>
    <row r="2918" spans="8:15" s="179" customFormat="1" x14ac:dyDescent="0.2">
      <c r="H2918" s="180"/>
      <c r="I2918" s="180"/>
      <c r="J2918" s="205"/>
      <c r="K2918" s="205"/>
      <c r="L2918" s="181"/>
      <c r="M2918" s="180"/>
      <c r="N2918" s="180"/>
      <c r="O2918" s="180"/>
    </row>
    <row r="2919" spans="8:15" s="179" customFormat="1" x14ac:dyDescent="0.2">
      <c r="H2919" s="180"/>
      <c r="I2919" s="180"/>
      <c r="J2919" s="205"/>
      <c r="K2919" s="205"/>
      <c r="L2919" s="181"/>
      <c r="M2919" s="180"/>
      <c r="N2919" s="180"/>
      <c r="O2919" s="180"/>
    </row>
    <row r="2920" spans="8:15" s="179" customFormat="1" x14ac:dyDescent="0.2">
      <c r="H2920" s="180"/>
      <c r="I2920" s="180"/>
      <c r="J2920" s="205"/>
      <c r="K2920" s="205"/>
      <c r="L2920" s="181"/>
      <c r="M2920" s="180"/>
      <c r="N2920" s="180"/>
      <c r="O2920" s="180"/>
    </row>
    <row r="2921" spans="8:15" s="179" customFormat="1" x14ac:dyDescent="0.2">
      <c r="H2921" s="180"/>
      <c r="I2921" s="180"/>
      <c r="J2921" s="205"/>
      <c r="K2921" s="205"/>
      <c r="L2921" s="181"/>
      <c r="M2921" s="180"/>
      <c r="N2921" s="180"/>
      <c r="O2921" s="180"/>
    </row>
    <row r="2922" spans="8:15" s="179" customFormat="1" x14ac:dyDescent="0.2">
      <c r="H2922" s="180"/>
      <c r="I2922" s="180"/>
      <c r="J2922" s="205"/>
      <c r="K2922" s="205"/>
      <c r="L2922" s="181"/>
      <c r="M2922" s="180"/>
      <c r="N2922" s="180"/>
      <c r="O2922" s="180"/>
    </row>
    <row r="2923" spans="8:15" s="179" customFormat="1" x14ac:dyDescent="0.2">
      <c r="H2923" s="180"/>
      <c r="I2923" s="180"/>
      <c r="J2923" s="205"/>
      <c r="K2923" s="205"/>
      <c r="L2923" s="181"/>
      <c r="M2923" s="180"/>
      <c r="N2923" s="180"/>
      <c r="O2923" s="180"/>
    </row>
    <row r="2924" spans="8:15" s="179" customFormat="1" x14ac:dyDescent="0.2">
      <c r="H2924" s="180"/>
      <c r="I2924" s="180"/>
      <c r="J2924" s="205"/>
      <c r="K2924" s="205"/>
      <c r="L2924" s="181"/>
      <c r="M2924" s="180"/>
      <c r="N2924" s="180"/>
      <c r="O2924" s="180"/>
    </row>
    <row r="2925" spans="8:15" s="179" customFormat="1" x14ac:dyDescent="0.2">
      <c r="H2925" s="180"/>
      <c r="I2925" s="180"/>
      <c r="J2925" s="205"/>
      <c r="K2925" s="205"/>
      <c r="L2925" s="181"/>
      <c r="M2925" s="180"/>
      <c r="N2925" s="180"/>
      <c r="O2925" s="180"/>
    </row>
    <row r="2926" spans="8:15" s="179" customFormat="1" x14ac:dyDescent="0.2">
      <c r="H2926" s="180"/>
      <c r="I2926" s="180"/>
      <c r="J2926" s="205"/>
      <c r="K2926" s="205"/>
      <c r="L2926" s="181"/>
      <c r="M2926" s="180"/>
      <c r="N2926" s="180"/>
      <c r="O2926" s="180"/>
    </row>
    <row r="2927" spans="8:15" s="179" customFormat="1" x14ac:dyDescent="0.2">
      <c r="H2927" s="180"/>
      <c r="I2927" s="180"/>
      <c r="J2927" s="205"/>
      <c r="K2927" s="205"/>
      <c r="L2927" s="181"/>
      <c r="M2927" s="180"/>
      <c r="N2927" s="180"/>
      <c r="O2927" s="180"/>
    </row>
    <row r="2928" spans="8:15" s="179" customFormat="1" x14ac:dyDescent="0.2">
      <c r="H2928" s="180"/>
      <c r="I2928" s="180"/>
      <c r="J2928" s="205"/>
      <c r="K2928" s="205"/>
      <c r="L2928" s="181"/>
      <c r="M2928" s="180"/>
      <c r="N2928" s="180"/>
      <c r="O2928" s="180"/>
    </row>
    <row r="2929" spans="8:15" s="179" customFormat="1" x14ac:dyDescent="0.2">
      <c r="H2929" s="180"/>
      <c r="I2929" s="180"/>
      <c r="J2929" s="205"/>
      <c r="K2929" s="205"/>
      <c r="L2929" s="181"/>
      <c r="M2929" s="180"/>
      <c r="N2929" s="180"/>
      <c r="O2929" s="180"/>
    </row>
    <row r="2930" spans="8:15" s="179" customFormat="1" x14ac:dyDescent="0.2">
      <c r="H2930" s="180"/>
      <c r="I2930" s="180"/>
      <c r="J2930" s="205"/>
      <c r="K2930" s="205"/>
      <c r="L2930" s="181"/>
      <c r="M2930" s="180"/>
      <c r="N2930" s="180"/>
      <c r="O2930" s="180"/>
    </row>
    <row r="2931" spans="8:15" s="179" customFormat="1" x14ac:dyDescent="0.2">
      <c r="H2931" s="180"/>
      <c r="I2931" s="180"/>
      <c r="J2931" s="205"/>
      <c r="K2931" s="205"/>
      <c r="L2931" s="181"/>
      <c r="M2931" s="180"/>
      <c r="N2931" s="180"/>
      <c r="O2931" s="180"/>
    </row>
    <row r="2932" spans="8:15" s="179" customFormat="1" x14ac:dyDescent="0.2">
      <c r="H2932" s="180"/>
      <c r="I2932" s="180"/>
      <c r="J2932" s="205"/>
      <c r="K2932" s="205"/>
      <c r="L2932" s="181"/>
      <c r="M2932" s="180"/>
      <c r="N2932" s="180"/>
      <c r="O2932" s="180"/>
    </row>
    <row r="2933" spans="8:15" s="179" customFormat="1" x14ac:dyDescent="0.2">
      <c r="H2933" s="180"/>
      <c r="I2933" s="180"/>
      <c r="J2933" s="205"/>
      <c r="K2933" s="205"/>
      <c r="L2933" s="181"/>
      <c r="M2933" s="180"/>
      <c r="N2933" s="180"/>
      <c r="O2933" s="180"/>
    </row>
    <row r="2934" spans="8:15" s="179" customFormat="1" x14ac:dyDescent="0.2">
      <c r="H2934" s="180"/>
      <c r="I2934" s="180"/>
      <c r="J2934" s="205"/>
      <c r="K2934" s="205"/>
      <c r="L2934" s="181"/>
      <c r="M2934" s="180"/>
      <c r="N2934" s="180"/>
      <c r="O2934" s="180"/>
    </row>
    <row r="2935" spans="8:15" s="179" customFormat="1" x14ac:dyDescent="0.2">
      <c r="H2935" s="180"/>
      <c r="I2935" s="180"/>
      <c r="J2935" s="205"/>
      <c r="K2935" s="205"/>
      <c r="L2935" s="181"/>
      <c r="M2935" s="180"/>
      <c r="N2935" s="180"/>
      <c r="O2935" s="180"/>
    </row>
    <row r="2936" spans="8:15" s="179" customFormat="1" x14ac:dyDescent="0.2">
      <c r="H2936" s="180"/>
      <c r="I2936" s="180"/>
      <c r="J2936" s="205"/>
      <c r="K2936" s="205"/>
      <c r="L2936" s="181"/>
      <c r="M2936" s="180"/>
      <c r="N2936" s="180"/>
      <c r="O2936" s="180"/>
    </row>
    <row r="2937" spans="8:15" s="179" customFormat="1" x14ac:dyDescent="0.2">
      <c r="H2937" s="180"/>
      <c r="I2937" s="180"/>
      <c r="J2937" s="205"/>
      <c r="K2937" s="205"/>
      <c r="L2937" s="181"/>
      <c r="M2937" s="180"/>
      <c r="N2937" s="180"/>
      <c r="O2937" s="180"/>
    </row>
    <row r="2938" spans="8:15" s="179" customFormat="1" x14ac:dyDescent="0.2">
      <c r="H2938" s="180"/>
      <c r="I2938" s="180"/>
      <c r="J2938" s="205"/>
      <c r="K2938" s="205"/>
      <c r="L2938" s="181"/>
      <c r="M2938" s="180"/>
      <c r="N2938" s="180"/>
      <c r="O2938" s="180"/>
    </row>
    <row r="2939" spans="8:15" s="179" customFormat="1" x14ac:dyDescent="0.2">
      <c r="H2939" s="180"/>
      <c r="I2939" s="180"/>
      <c r="J2939" s="205"/>
      <c r="K2939" s="205"/>
      <c r="L2939" s="181"/>
      <c r="M2939" s="180"/>
      <c r="N2939" s="180"/>
      <c r="O2939" s="180"/>
    </row>
    <row r="2940" spans="8:15" s="179" customFormat="1" x14ac:dyDescent="0.2">
      <c r="H2940" s="180"/>
      <c r="I2940" s="180"/>
      <c r="J2940" s="205"/>
      <c r="K2940" s="205"/>
      <c r="L2940" s="181"/>
      <c r="M2940" s="180"/>
      <c r="N2940" s="180"/>
      <c r="O2940" s="180"/>
    </row>
    <row r="2941" spans="8:15" s="179" customFormat="1" x14ac:dyDescent="0.2">
      <c r="H2941" s="180"/>
      <c r="I2941" s="180"/>
      <c r="J2941" s="205"/>
      <c r="K2941" s="205"/>
      <c r="L2941" s="181"/>
      <c r="M2941" s="180"/>
      <c r="N2941" s="180"/>
      <c r="O2941" s="180"/>
    </row>
    <row r="2942" spans="8:15" s="179" customFormat="1" x14ac:dyDescent="0.2">
      <c r="H2942" s="180"/>
      <c r="I2942" s="180"/>
      <c r="J2942" s="205"/>
      <c r="K2942" s="205"/>
      <c r="L2942" s="181"/>
      <c r="M2942" s="180"/>
      <c r="N2942" s="180"/>
      <c r="O2942" s="180"/>
    </row>
    <row r="2943" spans="8:15" s="179" customFormat="1" x14ac:dyDescent="0.2">
      <c r="H2943" s="180"/>
      <c r="I2943" s="180"/>
      <c r="J2943" s="205"/>
      <c r="K2943" s="205"/>
      <c r="L2943" s="181"/>
      <c r="M2943" s="180"/>
      <c r="N2943" s="180"/>
      <c r="O2943" s="180"/>
    </row>
    <row r="2944" spans="8:15" s="179" customFormat="1" x14ac:dyDescent="0.2">
      <c r="H2944" s="180"/>
      <c r="I2944" s="180"/>
      <c r="J2944" s="205"/>
      <c r="K2944" s="205"/>
      <c r="L2944" s="181"/>
      <c r="M2944" s="180"/>
      <c r="N2944" s="180"/>
      <c r="O2944" s="180"/>
    </row>
    <row r="2945" spans="8:15" s="179" customFormat="1" x14ac:dyDescent="0.2">
      <c r="H2945" s="180"/>
      <c r="I2945" s="180"/>
      <c r="J2945" s="205"/>
      <c r="K2945" s="205"/>
      <c r="L2945" s="181"/>
      <c r="M2945" s="180"/>
      <c r="N2945" s="180"/>
      <c r="O2945" s="180"/>
    </row>
    <row r="2946" spans="8:15" s="179" customFormat="1" x14ac:dyDescent="0.2">
      <c r="H2946" s="180"/>
      <c r="I2946" s="180"/>
      <c r="J2946" s="205"/>
      <c r="K2946" s="205"/>
      <c r="L2946" s="181"/>
      <c r="M2946" s="180"/>
      <c r="N2946" s="180"/>
      <c r="O2946" s="180"/>
    </row>
    <row r="2947" spans="8:15" s="179" customFormat="1" x14ac:dyDescent="0.2">
      <c r="H2947" s="180"/>
      <c r="I2947" s="180"/>
      <c r="J2947" s="205"/>
      <c r="K2947" s="205"/>
      <c r="L2947" s="181"/>
      <c r="M2947" s="180"/>
      <c r="N2947" s="180"/>
      <c r="O2947" s="180"/>
    </row>
    <row r="2948" spans="8:15" s="179" customFormat="1" x14ac:dyDescent="0.2">
      <c r="H2948" s="180"/>
      <c r="I2948" s="180"/>
      <c r="J2948" s="205"/>
      <c r="K2948" s="205"/>
      <c r="L2948" s="181"/>
      <c r="M2948" s="180"/>
      <c r="N2948" s="180"/>
      <c r="O2948" s="180"/>
    </row>
    <row r="2949" spans="8:15" s="179" customFormat="1" x14ac:dyDescent="0.2">
      <c r="H2949" s="180"/>
      <c r="I2949" s="180"/>
      <c r="J2949" s="205"/>
      <c r="K2949" s="205"/>
      <c r="L2949" s="181"/>
      <c r="M2949" s="180"/>
      <c r="N2949" s="180"/>
      <c r="O2949" s="180"/>
    </row>
    <row r="2950" spans="8:15" s="179" customFormat="1" x14ac:dyDescent="0.2">
      <c r="H2950" s="180"/>
      <c r="I2950" s="180"/>
      <c r="J2950" s="205"/>
      <c r="K2950" s="205"/>
      <c r="L2950" s="181"/>
      <c r="M2950" s="180"/>
      <c r="N2950" s="180"/>
      <c r="O2950" s="180"/>
    </row>
    <row r="2951" spans="8:15" s="179" customFormat="1" x14ac:dyDescent="0.2">
      <c r="H2951" s="180"/>
      <c r="I2951" s="180"/>
      <c r="J2951" s="205"/>
      <c r="K2951" s="205"/>
      <c r="L2951" s="181"/>
      <c r="M2951" s="180"/>
      <c r="N2951" s="180"/>
      <c r="O2951" s="180"/>
    </row>
    <row r="2952" spans="8:15" s="179" customFormat="1" x14ac:dyDescent="0.2">
      <c r="H2952" s="180"/>
      <c r="I2952" s="180"/>
      <c r="J2952" s="205"/>
      <c r="K2952" s="205"/>
      <c r="L2952" s="181"/>
      <c r="M2952" s="180"/>
      <c r="N2952" s="180"/>
      <c r="O2952" s="180"/>
    </row>
    <row r="2953" spans="8:15" s="179" customFormat="1" x14ac:dyDescent="0.2">
      <c r="H2953" s="180"/>
      <c r="I2953" s="180"/>
      <c r="J2953" s="205"/>
      <c r="K2953" s="205"/>
      <c r="L2953" s="181"/>
      <c r="M2953" s="180"/>
      <c r="N2953" s="180"/>
      <c r="O2953" s="180"/>
    </row>
    <row r="2954" spans="8:15" s="179" customFormat="1" x14ac:dyDescent="0.2">
      <c r="H2954" s="180"/>
      <c r="I2954" s="180"/>
      <c r="J2954" s="205"/>
      <c r="K2954" s="205"/>
      <c r="L2954" s="181"/>
      <c r="M2954" s="180"/>
      <c r="N2954" s="180"/>
      <c r="O2954" s="180"/>
    </row>
    <row r="2955" spans="8:15" s="179" customFormat="1" x14ac:dyDescent="0.2">
      <c r="H2955" s="180"/>
      <c r="I2955" s="180"/>
      <c r="J2955" s="205"/>
      <c r="K2955" s="205"/>
      <c r="L2955" s="181"/>
      <c r="M2955" s="180"/>
      <c r="N2955" s="180"/>
      <c r="O2955" s="180"/>
    </row>
    <row r="2956" spans="8:15" s="179" customFormat="1" x14ac:dyDescent="0.2">
      <c r="H2956" s="180"/>
      <c r="I2956" s="180"/>
      <c r="J2956" s="205"/>
      <c r="K2956" s="205"/>
      <c r="L2956" s="181"/>
      <c r="M2956" s="180"/>
      <c r="N2956" s="180"/>
      <c r="O2956" s="180"/>
    </row>
    <row r="2957" spans="8:15" s="179" customFormat="1" x14ac:dyDescent="0.2">
      <c r="H2957" s="180"/>
      <c r="I2957" s="180"/>
      <c r="J2957" s="205"/>
      <c r="K2957" s="205"/>
      <c r="L2957" s="181"/>
      <c r="M2957" s="180"/>
      <c r="N2957" s="180"/>
      <c r="O2957" s="180"/>
    </row>
    <row r="2958" spans="8:15" s="179" customFormat="1" x14ac:dyDescent="0.2">
      <c r="H2958" s="180"/>
      <c r="I2958" s="180"/>
      <c r="J2958" s="205"/>
      <c r="K2958" s="205"/>
      <c r="L2958" s="181"/>
      <c r="M2958" s="180"/>
      <c r="N2958" s="180"/>
      <c r="O2958" s="180"/>
    </row>
    <row r="2959" spans="8:15" s="179" customFormat="1" x14ac:dyDescent="0.2">
      <c r="H2959" s="180"/>
      <c r="I2959" s="180"/>
      <c r="J2959" s="205"/>
      <c r="K2959" s="205"/>
      <c r="L2959" s="181"/>
      <c r="M2959" s="180"/>
      <c r="N2959" s="180"/>
      <c r="O2959" s="180"/>
    </row>
    <row r="2960" spans="8:15" s="179" customFormat="1" x14ac:dyDescent="0.2">
      <c r="H2960" s="180"/>
      <c r="I2960" s="180"/>
      <c r="J2960" s="205"/>
      <c r="K2960" s="205"/>
      <c r="L2960" s="181"/>
      <c r="M2960" s="180"/>
      <c r="N2960" s="180"/>
      <c r="O2960" s="180"/>
    </row>
    <row r="2961" spans="8:15" s="179" customFormat="1" x14ac:dyDescent="0.2">
      <c r="H2961" s="180"/>
      <c r="I2961" s="180"/>
      <c r="J2961" s="205"/>
      <c r="K2961" s="205"/>
      <c r="L2961" s="181"/>
      <c r="M2961" s="180"/>
      <c r="N2961" s="180"/>
      <c r="O2961" s="180"/>
    </row>
    <row r="2962" spans="8:15" s="179" customFormat="1" x14ac:dyDescent="0.2">
      <c r="H2962" s="180"/>
      <c r="I2962" s="180"/>
      <c r="J2962" s="205"/>
      <c r="K2962" s="205"/>
      <c r="L2962" s="181"/>
      <c r="M2962" s="180"/>
      <c r="N2962" s="180"/>
      <c r="O2962" s="180"/>
    </row>
    <row r="2963" spans="8:15" s="179" customFormat="1" x14ac:dyDescent="0.2">
      <c r="H2963" s="180"/>
      <c r="I2963" s="180"/>
      <c r="J2963" s="205"/>
      <c r="K2963" s="205"/>
      <c r="L2963" s="181"/>
      <c r="M2963" s="180"/>
      <c r="N2963" s="180"/>
      <c r="O2963" s="180"/>
    </row>
    <row r="2964" spans="8:15" s="179" customFormat="1" x14ac:dyDescent="0.2">
      <c r="H2964" s="180"/>
      <c r="I2964" s="180"/>
      <c r="J2964" s="205"/>
      <c r="K2964" s="205"/>
      <c r="L2964" s="181"/>
      <c r="M2964" s="180"/>
      <c r="N2964" s="180"/>
      <c r="O2964" s="180"/>
    </row>
    <row r="2965" spans="8:15" s="179" customFormat="1" x14ac:dyDescent="0.2">
      <c r="H2965" s="180"/>
      <c r="I2965" s="180"/>
      <c r="J2965" s="205"/>
      <c r="K2965" s="205"/>
      <c r="L2965" s="181"/>
      <c r="M2965" s="180"/>
      <c r="N2965" s="180"/>
      <c r="O2965" s="180"/>
    </row>
    <row r="2966" spans="8:15" s="179" customFormat="1" x14ac:dyDescent="0.2">
      <c r="H2966" s="180"/>
      <c r="I2966" s="180"/>
      <c r="J2966" s="205"/>
      <c r="K2966" s="205"/>
      <c r="L2966" s="181"/>
      <c r="M2966" s="180"/>
      <c r="N2966" s="180"/>
      <c r="O2966" s="180"/>
    </row>
    <row r="2967" spans="8:15" s="179" customFormat="1" x14ac:dyDescent="0.2">
      <c r="H2967" s="180"/>
      <c r="I2967" s="180"/>
      <c r="J2967" s="205"/>
      <c r="K2967" s="205"/>
      <c r="L2967" s="181"/>
      <c r="M2967" s="180"/>
      <c r="N2967" s="180"/>
      <c r="O2967" s="180"/>
    </row>
    <row r="2968" spans="8:15" s="179" customFormat="1" x14ac:dyDescent="0.2">
      <c r="H2968" s="180"/>
      <c r="I2968" s="180"/>
      <c r="J2968" s="205"/>
      <c r="K2968" s="205"/>
      <c r="L2968" s="181"/>
      <c r="M2968" s="180"/>
      <c r="N2968" s="180"/>
      <c r="O2968" s="180"/>
    </row>
    <row r="2969" spans="8:15" s="179" customFormat="1" x14ac:dyDescent="0.2">
      <c r="H2969" s="180"/>
      <c r="I2969" s="180"/>
      <c r="J2969" s="205"/>
      <c r="K2969" s="205"/>
      <c r="L2969" s="181"/>
      <c r="M2969" s="180"/>
      <c r="N2969" s="180"/>
      <c r="O2969" s="180"/>
    </row>
    <row r="2970" spans="8:15" s="179" customFormat="1" x14ac:dyDescent="0.2">
      <c r="H2970" s="180"/>
      <c r="I2970" s="180"/>
      <c r="J2970" s="205"/>
      <c r="K2970" s="205"/>
      <c r="L2970" s="181"/>
      <c r="M2970" s="180"/>
      <c r="N2970" s="180"/>
      <c r="O2970" s="180"/>
    </row>
    <row r="2971" spans="8:15" s="179" customFormat="1" x14ac:dyDescent="0.2">
      <c r="H2971" s="180"/>
      <c r="I2971" s="180"/>
      <c r="J2971" s="205"/>
      <c r="K2971" s="205"/>
      <c r="L2971" s="181"/>
      <c r="M2971" s="180"/>
      <c r="N2971" s="180"/>
      <c r="O2971" s="180"/>
    </row>
    <row r="2972" spans="8:15" s="179" customFormat="1" x14ac:dyDescent="0.2">
      <c r="H2972" s="180"/>
      <c r="I2972" s="180"/>
      <c r="J2972" s="205"/>
      <c r="K2972" s="205"/>
      <c r="L2972" s="181"/>
      <c r="M2972" s="180"/>
      <c r="N2972" s="180"/>
      <c r="O2972" s="180"/>
    </row>
    <row r="2973" spans="8:15" s="179" customFormat="1" x14ac:dyDescent="0.2">
      <c r="H2973" s="180"/>
      <c r="I2973" s="180"/>
      <c r="J2973" s="205"/>
      <c r="K2973" s="205"/>
      <c r="L2973" s="181"/>
      <c r="M2973" s="180"/>
      <c r="N2973" s="180"/>
      <c r="O2973" s="180"/>
    </row>
    <row r="2974" spans="8:15" s="179" customFormat="1" x14ac:dyDescent="0.2">
      <c r="H2974" s="180"/>
      <c r="I2974" s="180"/>
      <c r="J2974" s="205"/>
      <c r="K2974" s="205"/>
      <c r="L2974" s="181"/>
      <c r="M2974" s="180"/>
      <c r="N2974" s="180"/>
      <c r="O2974" s="180"/>
    </row>
    <row r="2975" spans="8:15" s="179" customFormat="1" x14ac:dyDescent="0.2">
      <c r="H2975" s="180"/>
      <c r="I2975" s="180"/>
      <c r="J2975" s="205"/>
      <c r="K2975" s="205"/>
      <c r="L2975" s="181"/>
      <c r="M2975" s="180"/>
      <c r="N2975" s="180"/>
      <c r="O2975" s="180"/>
    </row>
    <row r="2976" spans="8:15" s="179" customFormat="1" x14ac:dyDescent="0.2">
      <c r="H2976" s="180"/>
      <c r="I2976" s="180"/>
      <c r="J2976" s="205"/>
      <c r="K2976" s="205"/>
      <c r="L2976" s="181"/>
      <c r="M2976" s="180"/>
      <c r="N2976" s="180"/>
      <c r="O2976" s="180"/>
    </row>
    <row r="2977" spans="8:15" s="179" customFormat="1" x14ac:dyDescent="0.2">
      <c r="H2977" s="180"/>
      <c r="I2977" s="180"/>
      <c r="J2977" s="205"/>
      <c r="K2977" s="205"/>
      <c r="L2977" s="181"/>
      <c r="M2977" s="180"/>
      <c r="N2977" s="180"/>
      <c r="O2977" s="180"/>
    </row>
    <row r="2978" spans="8:15" s="179" customFormat="1" x14ac:dyDescent="0.2">
      <c r="H2978" s="180"/>
      <c r="I2978" s="180"/>
      <c r="J2978" s="205"/>
      <c r="K2978" s="205"/>
      <c r="L2978" s="181"/>
      <c r="M2978" s="180"/>
      <c r="N2978" s="180"/>
      <c r="O2978" s="180"/>
    </row>
    <row r="2979" spans="8:15" s="179" customFormat="1" x14ac:dyDescent="0.2">
      <c r="H2979" s="180"/>
      <c r="I2979" s="180"/>
      <c r="J2979" s="205"/>
      <c r="K2979" s="205"/>
      <c r="L2979" s="181"/>
      <c r="M2979" s="180"/>
      <c r="N2979" s="180"/>
      <c r="O2979" s="180"/>
    </row>
    <row r="2980" spans="8:15" s="179" customFormat="1" x14ac:dyDescent="0.2">
      <c r="H2980" s="180"/>
      <c r="I2980" s="180"/>
      <c r="J2980" s="205"/>
      <c r="K2980" s="205"/>
      <c r="L2980" s="181"/>
      <c r="M2980" s="180"/>
      <c r="N2980" s="180"/>
      <c r="O2980" s="180"/>
    </row>
    <row r="2981" spans="8:15" s="179" customFormat="1" x14ac:dyDescent="0.2">
      <c r="H2981" s="180"/>
      <c r="I2981" s="180"/>
      <c r="J2981" s="205"/>
      <c r="K2981" s="205"/>
      <c r="L2981" s="181"/>
      <c r="M2981" s="180"/>
      <c r="N2981" s="180"/>
      <c r="O2981" s="180"/>
    </row>
    <row r="2982" spans="8:15" s="179" customFormat="1" x14ac:dyDescent="0.2">
      <c r="H2982" s="180"/>
      <c r="I2982" s="180"/>
      <c r="J2982" s="205"/>
      <c r="K2982" s="205"/>
      <c r="L2982" s="181"/>
      <c r="M2982" s="180"/>
      <c r="N2982" s="180"/>
      <c r="O2982" s="180"/>
    </row>
    <row r="2983" spans="8:15" s="179" customFormat="1" x14ac:dyDescent="0.2">
      <c r="H2983" s="180"/>
      <c r="I2983" s="180"/>
      <c r="J2983" s="205"/>
      <c r="K2983" s="205"/>
      <c r="L2983" s="181"/>
      <c r="M2983" s="180"/>
      <c r="N2983" s="180"/>
      <c r="O2983" s="180"/>
    </row>
    <row r="2984" spans="8:15" s="179" customFormat="1" x14ac:dyDescent="0.2">
      <c r="H2984" s="180"/>
      <c r="I2984" s="180"/>
      <c r="J2984" s="205"/>
      <c r="K2984" s="205"/>
      <c r="L2984" s="181"/>
      <c r="M2984" s="180"/>
      <c r="N2984" s="180"/>
      <c r="O2984" s="180"/>
    </row>
    <row r="2985" spans="8:15" s="179" customFormat="1" x14ac:dyDescent="0.2">
      <c r="H2985" s="180"/>
      <c r="I2985" s="180"/>
      <c r="J2985" s="205"/>
      <c r="K2985" s="205"/>
      <c r="L2985" s="181"/>
      <c r="M2985" s="180"/>
      <c r="N2985" s="180"/>
      <c r="O2985" s="180"/>
    </row>
    <row r="2986" spans="8:15" s="179" customFormat="1" x14ac:dyDescent="0.2">
      <c r="H2986" s="180"/>
      <c r="I2986" s="180"/>
      <c r="J2986" s="205"/>
      <c r="K2986" s="205"/>
      <c r="L2986" s="181"/>
      <c r="M2986" s="180"/>
      <c r="N2986" s="180"/>
      <c r="O2986" s="180"/>
    </row>
    <row r="2987" spans="8:15" s="179" customFormat="1" x14ac:dyDescent="0.2">
      <c r="H2987" s="180"/>
      <c r="I2987" s="180"/>
      <c r="J2987" s="205"/>
      <c r="K2987" s="205"/>
      <c r="L2987" s="181"/>
      <c r="M2987" s="180"/>
      <c r="N2987" s="180"/>
      <c r="O2987" s="180"/>
    </row>
    <row r="2988" spans="8:15" s="179" customFormat="1" x14ac:dyDescent="0.2">
      <c r="H2988" s="180"/>
      <c r="I2988" s="180"/>
      <c r="J2988" s="205"/>
      <c r="K2988" s="205"/>
      <c r="L2988" s="181"/>
      <c r="M2988" s="180"/>
      <c r="N2988" s="180"/>
      <c r="O2988" s="180"/>
    </row>
    <row r="2989" spans="8:15" s="179" customFormat="1" x14ac:dyDescent="0.2">
      <c r="H2989" s="180"/>
      <c r="I2989" s="180"/>
      <c r="J2989" s="205"/>
      <c r="K2989" s="205"/>
      <c r="L2989" s="181"/>
      <c r="M2989" s="180"/>
      <c r="N2989" s="180"/>
      <c r="O2989" s="180"/>
    </row>
    <row r="2990" spans="8:15" s="179" customFormat="1" x14ac:dyDescent="0.2">
      <c r="H2990" s="180"/>
      <c r="I2990" s="180"/>
      <c r="J2990" s="205"/>
      <c r="K2990" s="205"/>
      <c r="L2990" s="181"/>
      <c r="M2990" s="180"/>
      <c r="N2990" s="180"/>
      <c r="O2990" s="180"/>
    </row>
    <row r="2991" spans="8:15" s="179" customFormat="1" x14ac:dyDescent="0.2">
      <c r="H2991" s="180"/>
      <c r="I2991" s="180"/>
      <c r="J2991" s="205"/>
      <c r="K2991" s="205"/>
      <c r="L2991" s="181"/>
      <c r="M2991" s="180"/>
      <c r="N2991" s="180"/>
      <c r="O2991" s="180"/>
    </row>
    <row r="2992" spans="8:15" s="179" customFormat="1" x14ac:dyDescent="0.2">
      <c r="H2992" s="180"/>
      <c r="I2992" s="180"/>
      <c r="J2992" s="205"/>
      <c r="K2992" s="205"/>
      <c r="L2992" s="181"/>
      <c r="M2992" s="180"/>
      <c r="N2992" s="180"/>
      <c r="O2992" s="180"/>
    </row>
    <row r="2993" spans="8:15" s="179" customFormat="1" x14ac:dyDescent="0.2">
      <c r="H2993" s="180"/>
      <c r="I2993" s="180"/>
      <c r="J2993" s="205"/>
      <c r="K2993" s="205"/>
      <c r="L2993" s="181"/>
      <c r="M2993" s="180"/>
      <c r="N2993" s="180"/>
      <c r="O2993" s="180"/>
    </row>
    <row r="2994" spans="8:15" s="179" customFormat="1" x14ac:dyDescent="0.2">
      <c r="H2994" s="180"/>
      <c r="I2994" s="180"/>
      <c r="J2994" s="205"/>
      <c r="K2994" s="205"/>
      <c r="L2994" s="181"/>
      <c r="M2994" s="180"/>
      <c r="N2994" s="180"/>
      <c r="O2994" s="180"/>
    </row>
    <row r="2995" spans="8:15" s="179" customFormat="1" x14ac:dyDescent="0.2">
      <c r="H2995" s="180"/>
      <c r="I2995" s="180"/>
      <c r="J2995" s="205"/>
      <c r="K2995" s="205"/>
      <c r="L2995" s="181"/>
      <c r="M2995" s="180"/>
      <c r="N2995" s="180"/>
      <c r="O2995" s="180"/>
    </row>
    <row r="2996" spans="8:15" s="179" customFormat="1" x14ac:dyDescent="0.2">
      <c r="H2996" s="180"/>
      <c r="I2996" s="180"/>
      <c r="J2996" s="205"/>
      <c r="K2996" s="205"/>
      <c r="L2996" s="181"/>
      <c r="M2996" s="180"/>
      <c r="N2996" s="180"/>
      <c r="O2996" s="180"/>
    </row>
    <row r="2997" spans="8:15" s="179" customFormat="1" x14ac:dyDescent="0.2">
      <c r="H2997" s="180"/>
      <c r="I2997" s="180"/>
      <c r="J2997" s="205"/>
      <c r="K2997" s="205"/>
      <c r="L2997" s="181"/>
      <c r="M2997" s="180"/>
      <c r="N2997" s="180"/>
      <c r="O2997" s="180"/>
    </row>
    <row r="2998" spans="8:15" s="179" customFormat="1" x14ac:dyDescent="0.2">
      <c r="H2998" s="180"/>
      <c r="I2998" s="180"/>
      <c r="J2998" s="205"/>
      <c r="K2998" s="205"/>
      <c r="L2998" s="181"/>
      <c r="M2998" s="180"/>
      <c r="N2998" s="180"/>
      <c r="O2998" s="180"/>
    </row>
    <row r="2999" spans="8:15" s="179" customFormat="1" x14ac:dyDescent="0.2">
      <c r="H2999" s="180"/>
      <c r="I2999" s="180"/>
      <c r="J2999" s="205"/>
      <c r="K2999" s="205"/>
      <c r="L2999" s="181"/>
      <c r="M2999" s="180"/>
      <c r="N2999" s="180"/>
      <c r="O2999" s="180"/>
    </row>
    <row r="3000" spans="8:15" s="179" customFormat="1" x14ac:dyDescent="0.2">
      <c r="H3000" s="180"/>
      <c r="I3000" s="180"/>
      <c r="J3000" s="205"/>
      <c r="K3000" s="205"/>
      <c r="L3000" s="181"/>
      <c r="M3000" s="180"/>
      <c r="N3000" s="180"/>
      <c r="O3000" s="180"/>
    </row>
    <row r="3001" spans="8:15" s="179" customFormat="1" x14ac:dyDescent="0.2">
      <c r="H3001" s="180"/>
      <c r="I3001" s="180"/>
      <c r="J3001" s="205"/>
      <c r="K3001" s="205"/>
      <c r="L3001" s="181"/>
      <c r="M3001" s="180"/>
      <c r="N3001" s="180"/>
      <c r="O3001" s="180"/>
    </row>
    <row r="3002" spans="8:15" s="179" customFormat="1" x14ac:dyDescent="0.2">
      <c r="H3002" s="180"/>
      <c r="I3002" s="180"/>
      <c r="J3002" s="205"/>
      <c r="K3002" s="205"/>
      <c r="L3002" s="181"/>
      <c r="M3002" s="180"/>
      <c r="N3002" s="180"/>
      <c r="O3002" s="180"/>
    </row>
    <row r="3003" spans="8:15" s="179" customFormat="1" x14ac:dyDescent="0.2">
      <c r="H3003" s="180"/>
      <c r="I3003" s="180"/>
      <c r="J3003" s="205"/>
      <c r="K3003" s="205"/>
      <c r="L3003" s="181"/>
      <c r="M3003" s="180"/>
      <c r="N3003" s="180"/>
      <c r="O3003" s="180"/>
    </row>
    <row r="3004" spans="8:15" s="179" customFormat="1" x14ac:dyDescent="0.2">
      <c r="H3004" s="180"/>
      <c r="I3004" s="180"/>
      <c r="J3004" s="205"/>
      <c r="K3004" s="205"/>
      <c r="L3004" s="181"/>
      <c r="M3004" s="180"/>
      <c r="N3004" s="180"/>
      <c r="O3004" s="180"/>
    </row>
    <row r="3005" spans="8:15" s="179" customFormat="1" x14ac:dyDescent="0.2">
      <c r="H3005" s="180"/>
      <c r="I3005" s="180"/>
      <c r="J3005" s="205"/>
      <c r="K3005" s="205"/>
      <c r="L3005" s="181"/>
      <c r="M3005" s="180"/>
      <c r="N3005" s="180"/>
      <c r="O3005" s="180"/>
    </row>
    <row r="3006" spans="8:15" s="179" customFormat="1" x14ac:dyDescent="0.2">
      <c r="H3006" s="180"/>
      <c r="I3006" s="180"/>
      <c r="J3006" s="205"/>
      <c r="K3006" s="205"/>
      <c r="L3006" s="181"/>
      <c r="M3006" s="180"/>
      <c r="N3006" s="180"/>
      <c r="O3006" s="180"/>
    </row>
    <row r="3007" spans="8:15" s="179" customFormat="1" x14ac:dyDescent="0.2">
      <c r="H3007" s="180"/>
      <c r="I3007" s="180"/>
      <c r="J3007" s="205"/>
      <c r="K3007" s="205"/>
      <c r="L3007" s="181"/>
      <c r="M3007" s="180"/>
      <c r="N3007" s="180"/>
      <c r="O3007" s="180"/>
    </row>
    <row r="3008" spans="8:15" s="179" customFormat="1" x14ac:dyDescent="0.2">
      <c r="H3008" s="180"/>
      <c r="I3008" s="180"/>
      <c r="J3008" s="205"/>
      <c r="K3008" s="205"/>
      <c r="L3008" s="181"/>
      <c r="M3008" s="180"/>
      <c r="N3008" s="180"/>
      <c r="O3008" s="180"/>
    </row>
    <row r="3009" spans="8:15" s="179" customFormat="1" x14ac:dyDescent="0.2">
      <c r="H3009" s="180"/>
      <c r="I3009" s="180"/>
      <c r="J3009" s="205"/>
      <c r="K3009" s="205"/>
      <c r="L3009" s="181"/>
      <c r="M3009" s="180"/>
      <c r="N3009" s="180"/>
      <c r="O3009" s="180"/>
    </row>
    <row r="3010" spans="8:15" s="179" customFormat="1" x14ac:dyDescent="0.2">
      <c r="H3010" s="180"/>
      <c r="I3010" s="180"/>
      <c r="J3010" s="205"/>
      <c r="K3010" s="205"/>
      <c r="L3010" s="181"/>
      <c r="M3010" s="180"/>
      <c r="N3010" s="180"/>
      <c r="O3010" s="180"/>
    </row>
    <row r="3011" spans="8:15" s="179" customFormat="1" x14ac:dyDescent="0.2">
      <c r="H3011" s="180"/>
      <c r="I3011" s="180"/>
      <c r="J3011" s="205"/>
      <c r="K3011" s="205"/>
      <c r="L3011" s="181"/>
      <c r="M3011" s="180"/>
      <c r="N3011" s="180"/>
      <c r="O3011" s="180"/>
    </row>
    <row r="3012" spans="8:15" s="179" customFormat="1" x14ac:dyDescent="0.2">
      <c r="H3012" s="180"/>
      <c r="I3012" s="180"/>
      <c r="J3012" s="205"/>
      <c r="K3012" s="205"/>
      <c r="L3012" s="181"/>
      <c r="M3012" s="180"/>
      <c r="N3012" s="180"/>
      <c r="O3012" s="180"/>
    </row>
    <row r="3013" spans="8:15" s="179" customFormat="1" x14ac:dyDescent="0.2">
      <c r="H3013" s="180"/>
      <c r="I3013" s="180"/>
      <c r="J3013" s="205"/>
      <c r="K3013" s="205"/>
      <c r="L3013" s="181"/>
      <c r="M3013" s="180"/>
      <c r="N3013" s="180"/>
      <c r="O3013" s="180"/>
    </row>
    <row r="3014" spans="8:15" s="179" customFormat="1" x14ac:dyDescent="0.2">
      <c r="H3014" s="180"/>
      <c r="I3014" s="180"/>
      <c r="J3014" s="205"/>
      <c r="K3014" s="205"/>
      <c r="L3014" s="181"/>
      <c r="M3014" s="180"/>
      <c r="N3014" s="180"/>
      <c r="O3014" s="180"/>
    </row>
    <row r="3015" spans="8:15" s="179" customFormat="1" x14ac:dyDescent="0.2">
      <c r="H3015" s="180"/>
      <c r="I3015" s="180"/>
      <c r="J3015" s="205"/>
      <c r="K3015" s="205"/>
      <c r="L3015" s="181"/>
      <c r="M3015" s="180"/>
      <c r="N3015" s="180"/>
      <c r="O3015" s="180"/>
    </row>
    <row r="3016" spans="8:15" s="179" customFormat="1" x14ac:dyDescent="0.2">
      <c r="H3016" s="180"/>
      <c r="I3016" s="180"/>
      <c r="J3016" s="205"/>
      <c r="K3016" s="205"/>
      <c r="L3016" s="181"/>
      <c r="M3016" s="180"/>
      <c r="N3016" s="180"/>
      <c r="O3016" s="180"/>
    </row>
    <row r="3017" spans="8:15" s="179" customFormat="1" x14ac:dyDescent="0.2">
      <c r="H3017" s="180"/>
      <c r="I3017" s="180"/>
      <c r="J3017" s="205"/>
      <c r="K3017" s="205"/>
      <c r="L3017" s="181"/>
      <c r="M3017" s="180"/>
      <c r="N3017" s="180"/>
      <c r="O3017" s="180"/>
    </row>
    <row r="3018" spans="8:15" s="179" customFormat="1" x14ac:dyDescent="0.2">
      <c r="H3018" s="180"/>
      <c r="I3018" s="180"/>
      <c r="J3018" s="205"/>
      <c r="K3018" s="205"/>
      <c r="L3018" s="181"/>
      <c r="M3018" s="180"/>
      <c r="N3018" s="180"/>
      <c r="O3018" s="180"/>
    </row>
    <row r="3019" spans="8:15" s="179" customFormat="1" x14ac:dyDescent="0.2">
      <c r="H3019" s="180"/>
      <c r="I3019" s="180"/>
      <c r="J3019" s="205"/>
      <c r="K3019" s="205"/>
      <c r="L3019" s="181"/>
      <c r="M3019" s="180"/>
      <c r="N3019" s="180"/>
      <c r="O3019" s="180"/>
    </row>
    <row r="3020" spans="8:15" s="179" customFormat="1" x14ac:dyDescent="0.2">
      <c r="H3020" s="180"/>
      <c r="I3020" s="180"/>
      <c r="J3020" s="205"/>
      <c r="K3020" s="205"/>
      <c r="L3020" s="181"/>
      <c r="M3020" s="180"/>
      <c r="N3020" s="180"/>
      <c r="O3020" s="180"/>
    </row>
    <row r="3021" spans="8:15" s="179" customFormat="1" x14ac:dyDescent="0.2">
      <c r="H3021" s="180"/>
      <c r="I3021" s="180"/>
      <c r="J3021" s="205"/>
      <c r="K3021" s="205"/>
      <c r="L3021" s="181"/>
      <c r="M3021" s="180"/>
      <c r="N3021" s="180"/>
      <c r="O3021" s="180"/>
    </row>
    <row r="3022" spans="8:15" s="179" customFormat="1" x14ac:dyDescent="0.2">
      <c r="H3022" s="180"/>
      <c r="I3022" s="180"/>
      <c r="J3022" s="205"/>
      <c r="K3022" s="205"/>
      <c r="L3022" s="181"/>
      <c r="M3022" s="180"/>
      <c r="N3022" s="180"/>
      <c r="O3022" s="180"/>
    </row>
    <row r="3023" spans="8:15" s="179" customFormat="1" x14ac:dyDescent="0.2">
      <c r="H3023" s="180"/>
      <c r="I3023" s="180"/>
      <c r="J3023" s="205"/>
      <c r="K3023" s="205"/>
      <c r="L3023" s="181"/>
      <c r="M3023" s="180"/>
      <c r="N3023" s="180"/>
      <c r="O3023" s="180"/>
    </row>
    <row r="3024" spans="8:15" s="179" customFormat="1" x14ac:dyDescent="0.2">
      <c r="H3024" s="180"/>
      <c r="I3024" s="180"/>
      <c r="J3024" s="205"/>
      <c r="K3024" s="205"/>
      <c r="L3024" s="181"/>
      <c r="M3024" s="180"/>
      <c r="N3024" s="180"/>
      <c r="O3024" s="180"/>
    </row>
    <row r="3025" spans="8:15" s="179" customFormat="1" x14ac:dyDescent="0.2">
      <c r="H3025" s="180"/>
      <c r="I3025" s="180"/>
      <c r="J3025" s="205"/>
      <c r="K3025" s="205"/>
      <c r="L3025" s="181"/>
      <c r="M3025" s="180"/>
      <c r="N3025" s="180"/>
      <c r="O3025" s="180"/>
    </row>
    <row r="3026" spans="8:15" s="179" customFormat="1" x14ac:dyDescent="0.2">
      <c r="H3026" s="180"/>
      <c r="I3026" s="180"/>
      <c r="J3026" s="205"/>
      <c r="K3026" s="205"/>
      <c r="L3026" s="181"/>
      <c r="M3026" s="180"/>
      <c r="N3026" s="180"/>
      <c r="O3026" s="180"/>
    </row>
    <row r="3027" spans="8:15" s="179" customFormat="1" x14ac:dyDescent="0.2">
      <c r="H3027" s="180"/>
      <c r="I3027" s="180"/>
      <c r="J3027" s="205"/>
      <c r="K3027" s="205"/>
      <c r="L3027" s="181"/>
      <c r="M3027" s="180"/>
      <c r="N3027" s="180"/>
      <c r="O3027" s="180"/>
    </row>
    <row r="3028" spans="8:15" s="179" customFormat="1" x14ac:dyDescent="0.2">
      <c r="H3028" s="180"/>
      <c r="I3028" s="180"/>
      <c r="J3028" s="205"/>
      <c r="K3028" s="205"/>
      <c r="L3028" s="181"/>
      <c r="M3028" s="180"/>
      <c r="N3028" s="180"/>
      <c r="O3028" s="180"/>
    </row>
    <row r="3029" spans="8:15" s="179" customFormat="1" x14ac:dyDescent="0.2">
      <c r="H3029" s="180"/>
      <c r="I3029" s="180"/>
      <c r="J3029" s="205"/>
      <c r="K3029" s="205"/>
      <c r="L3029" s="181"/>
      <c r="M3029" s="180"/>
      <c r="N3029" s="180"/>
      <c r="O3029" s="180"/>
    </row>
    <row r="3030" spans="8:15" s="179" customFormat="1" x14ac:dyDescent="0.2">
      <c r="H3030" s="180"/>
      <c r="I3030" s="180"/>
      <c r="J3030" s="205"/>
      <c r="K3030" s="205"/>
      <c r="L3030" s="181"/>
      <c r="M3030" s="180"/>
      <c r="N3030" s="180"/>
      <c r="O3030" s="180"/>
    </row>
    <row r="3031" spans="8:15" s="179" customFormat="1" x14ac:dyDescent="0.2">
      <c r="H3031" s="180"/>
      <c r="I3031" s="180"/>
      <c r="J3031" s="205"/>
      <c r="K3031" s="205"/>
      <c r="L3031" s="181"/>
      <c r="M3031" s="180"/>
      <c r="N3031" s="180"/>
      <c r="O3031" s="180"/>
    </row>
    <row r="3032" spans="8:15" s="179" customFormat="1" x14ac:dyDescent="0.2">
      <c r="H3032" s="180"/>
      <c r="I3032" s="180"/>
      <c r="J3032" s="205"/>
      <c r="K3032" s="205"/>
      <c r="L3032" s="181"/>
      <c r="M3032" s="180"/>
      <c r="N3032" s="180"/>
      <c r="O3032" s="180"/>
    </row>
    <row r="3033" spans="8:15" s="179" customFormat="1" x14ac:dyDescent="0.2">
      <c r="H3033" s="180"/>
      <c r="I3033" s="180"/>
      <c r="J3033" s="205"/>
      <c r="K3033" s="205"/>
      <c r="L3033" s="181"/>
      <c r="M3033" s="180"/>
      <c r="N3033" s="180"/>
      <c r="O3033" s="180"/>
    </row>
    <row r="3034" spans="8:15" s="179" customFormat="1" x14ac:dyDescent="0.2">
      <c r="H3034" s="180"/>
      <c r="I3034" s="180"/>
      <c r="J3034" s="205"/>
      <c r="K3034" s="205"/>
      <c r="L3034" s="181"/>
      <c r="M3034" s="180"/>
      <c r="N3034" s="180"/>
      <c r="O3034" s="180"/>
    </row>
    <row r="3035" spans="8:15" s="179" customFormat="1" x14ac:dyDescent="0.2">
      <c r="H3035" s="180"/>
      <c r="I3035" s="180"/>
      <c r="J3035" s="205"/>
      <c r="K3035" s="205"/>
      <c r="L3035" s="181"/>
      <c r="M3035" s="180"/>
      <c r="N3035" s="180"/>
      <c r="O3035" s="180"/>
    </row>
    <row r="3036" spans="8:15" s="179" customFormat="1" x14ac:dyDescent="0.2">
      <c r="H3036" s="180"/>
      <c r="I3036" s="180"/>
      <c r="J3036" s="205"/>
      <c r="K3036" s="205"/>
      <c r="L3036" s="181"/>
      <c r="M3036" s="180"/>
      <c r="N3036" s="180"/>
      <c r="O3036" s="180"/>
    </row>
    <row r="3037" spans="8:15" s="179" customFormat="1" x14ac:dyDescent="0.2">
      <c r="H3037" s="180"/>
      <c r="I3037" s="180"/>
      <c r="J3037" s="205"/>
      <c r="K3037" s="205"/>
      <c r="L3037" s="181"/>
      <c r="M3037" s="180"/>
      <c r="N3037" s="180"/>
      <c r="O3037" s="180"/>
    </row>
    <row r="3038" spans="8:15" s="179" customFormat="1" x14ac:dyDescent="0.2">
      <c r="H3038" s="180"/>
      <c r="I3038" s="180"/>
      <c r="J3038" s="205"/>
      <c r="K3038" s="205"/>
      <c r="L3038" s="181"/>
      <c r="M3038" s="180"/>
      <c r="N3038" s="180"/>
      <c r="O3038" s="180"/>
    </row>
    <row r="3039" spans="8:15" s="179" customFormat="1" x14ac:dyDescent="0.2">
      <c r="H3039" s="180"/>
      <c r="I3039" s="180"/>
      <c r="J3039" s="205"/>
      <c r="K3039" s="205"/>
      <c r="L3039" s="181"/>
      <c r="M3039" s="180"/>
      <c r="N3039" s="180"/>
      <c r="O3039" s="180"/>
    </row>
    <row r="3040" spans="8:15" s="179" customFormat="1" x14ac:dyDescent="0.2">
      <c r="H3040" s="180"/>
      <c r="I3040" s="180"/>
      <c r="J3040" s="205"/>
      <c r="K3040" s="205"/>
      <c r="L3040" s="181"/>
      <c r="M3040" s="180"/>
      <c r="N3040" s="180"/>
      <c r="O3040" s="180"/>
    </row>
    <row r="3041" spans="8:15" s="179" customFormat="1" x14ac:dyDescent="0.2">
      <c r="H3041" s="180"/>
      <c r="I3041" s="180"/>
      <c r="J3041" s="205"/>
      <c r="K3041" s="205"/>
      <c r="L3041" s="181"/>
      <c r="M3041" s="180"/>
      <c r="N3041" s="180"/>
      <c r="O3041" s="180"/>
    </row>
    <row r="3042" spans="8:15" s="179" customFormat="1" x14ac:dyDescent="0.2">
      <c r="H3042" s="180"/>
      <c r="I3042" s="180"/>
      <c r="J3042" s="205"/>
      <c r="K3042" s="205"/>
      <c r="L3042" s="181"/>
      <c r="M3042" s="180"/>
      <c r="N3042" s="180"/>
      <c r="O3042" s="180"/>
    </row>
    <row r="3043" spans="8:15" s="179" customFormat="1" x14ac:dyDescent="0.2">
      <c r="H3043" s="180"/>
      <c r="I3043" s="180"/>
      <c r="J3043" s="205"/>
      <c r="K3043" s="205"/>
      <c r="L3043" s="181"/>
      <c r="M3043" s="180"/>
      <c r="N3043" s="180"/>
      <c r="O3043" s="180"/>
    </row>
    <row r="3044" spans="8:15" s="179" customFormat="1" x14ac:dyDescent="0.2">
      <c r="H3044" s="180"/>
      <c r="I3044" s="180"/>
      <c r="J3044" s="205"/>
      <c r="K3044" s="205"/>
      <c r="L3044" s="181"/>
      <c r="M3044" s="180"/>
      <c r="N3044" s="180"/>
      <c r="O3044" s="180"/>
    </row>
    <row r="3045" spans="8:15" s="179" customFormat="1" x14ac:dyDescent="0.2">
      <c r="H3045" s="180"/>
      <c r="I3045" s="180"/>
      <c r="J3045" s="205"/>
      <c r="K3045" s="205"/>
      <c r="L3045" s="181"/>
      <c r="M3045" s="180"/>
      <c r="N3045" s="180"/>
      <c r="O3045" s="180"/>
    </row>
    <row r="3046" spans="8:15" s="179" customFormat="1" x14ac:dyDescent="0.2">
      <c r="H3046" s="180"/>
      <c r="I3046" s="180"/>
      <c r="J3046" s="205"/>
      <c r="K3046" s="205"/>
      <c r="L3046" s="181"/>
      <c r="M3046" s="180"/>
      <c r="N3046" s="180"/>
      <c r="O3046" s="180"/>
    </row>
    <row r="3047" spans="8:15" s="179" customFormat="1" x14ac:dyDescent="0.2">
      <c r="H3047" s="180"/>
      <c r="I3047" s="180"/>
      <c r="J3047" s="205"/>
      <c r="K3047" s="205"/>
      <c r="L3047" s="181"/>
      <c r="M3047" s="180"/>
      <c r="N3047" s="180"/>
      <c r="O3047" s="180"/>
    </row>
    <row r="3048" spans="8:15" s="179" customFormat="1" x14ac:dyDescent="0.2">
      <c r="H3048" s="180"/>
      <c r="I3048" s="180"/>
      <c r="J3048" s="205"/>
      <c r="K3048" s="205"/>
      <c r="L3048" s="181"/>
      <c r="M3048" s="180"/>
      <c r="N3048" s="180"/>
      <c r="O3048" s="180"/>
    </row>
    <row r="3049" spans="8:15" s="179" customFormat="1" x14ac:dyDescent="0.2">
      <c r="H3049" s="180"/>
      <c r="I3049" s="180"/>
      <c r="J3049" s="205"/>
      <c r="K3049" s="205"/>
      <c r="L3049" s="181"/>
      <c r="M3049" s="180"/>
      <c r="N3049" s="180"/>
      <c r="O3049" s="180"/>
    </row>
    <row r="3050" spans="8:15" s="179" customFormat="1" x14ac:dyDescent="0.2">
      <c r="H3050" s="180"/>
      <c r="I3050" s="180"/>
      <c r="J3050" s="205"/>
      <c r="K3050" s="205"/>
      <c r="L3050" s="181"/>
      <c r="M3050" s="180"/>
      <c r="N3050" s="180"/>
      <c r="O3050" s="180"/>
    </row>
    <row r="3051" spans="8:15" s="179" customFormat="1" x14ac:dyDescent="0.2">
      <c r="H3051" s="180"/>
      <c r="I3051" s="180"/>
      <c r="J3051" s="205"/>
      <c r="K3051" s="205"/>
      <c r="L3051" s="181"/>
      <c r="M3051" s="180"/>
      <c r="N3051" s="180"/>
      <c r="O3051" s="180"/>
    </row>
    <row r="3052" spans="8:15" s="179" customFormat="1" x14ac:dyDescent="0.2">
      <c r="H3052" s="180"/>
      <c r="I3052" s="180"/>
      <c r="J3052" s="205"/>
      <c r="K3052" s="205"/>
      <c r="L3052" s="181"/>
      <c r="M3052" s="180"/>
      <c r="N3052" s="180"/>
      <c r="O3052" s="180"/>
    </row>
    <row r="3053" spans="8:15" s="179" customFormat="1" x14ac:dyDescent="0.2">
      <c r="H3053" s="180"/>
      <c r="I3053" s="180"/>
      <c r="J3053" s="205"/>
      <c r="K3053" s="205"/>
      <c r="L3053" s="181"/>
      <c r="M3053" s="180"/>
      <c r="N3053" s="180"/>
      <c r="O3053" s="180"/>
    </row>
    <row r="3054" spans="8:15" s="179" customFormat="1" x14ac:dyDescent="0.2">
      <c r="H3054" s="180"/>
      <c r="I3054" s="180"/>
      <c r="J3054" s="205"/>
      <c r="K3054" s="205"/>
      <c r="L3054" s="181"/>
      <c r="M3054" s="180"/>
      <c r="N3054" s="180"/>
      <c r="O3054" s="180"/>
    </row>
    <row r="3055" spans="8:15" s="179" customFormat="1" x14ac:dyDescent="0.2">
      <c r="H3055" s="180"/>
      <c r="I3055" s="180"/>
      <c r="J3055" s="205"/>
      <c r="K3055" s="205"/>
      <c r="L3055" s="181"/>
      <c r="M3055" s="180"/>
      <c r="N3055" s="180"/>
      <c r="O3055" s="180"/>
    </row>
    <row r="3056" spans="8:15" s="179" customFormat="1" x14ac:dyDescent="0.2">
      <c r="H3056" s="180"/>
      <c r="I3056" s="180"/>
      <c r="J3056" s="205"/>
      <c r="K3056" s="205"/>
      <c r="L3056" s="181"/>
      <c r="M3056" s="180"/>
      <c r="N3056" s="180"/>
      <c r="O3056" s="180"/>
    </row>
    <row r="3057" spans="8:15" s="179" customFormat="1" x14ac:dyDescent="0.2">
      <c r="H3057" s="180"/>
      <c r="I3057" s="180"/>
      <c r="J3057" s="205"/>
      <c r="K3057" s="205"/>
      <c r="L3057" s="181"/>
      <c r="M3057" s="180"/>
      <c r="N3057" s="180"/>
      <c r="O3057" s="180"/>
    </row>
    <row r="3058" spans="8:15" s="179" customFormat="1" x14ac:dyDescent="0.2">
      <c r="H3058" s="180"/>
      <c r="I3058" s="180"/>
      <c r="J3058" s="205"/>
      <c r="K3058" s="205"/>
      <c r="L3058" s="181"/>
      <c r="M3058" s="180"/>
      <c r="N3058" s="180"/>
      <c r="O3058" s="180"/>
    </row>
    <row r="3059" spans="8:15" s="179" customFormat="1" x14ac:dyDescent="0.2">
      <c r="H3059" s="180"/>
      <c r="I3059" s="180"/>
      <c r="J3059" s="205"/>
      <c r="K3059" s="205"/>
      <c r="L3059" s="181"/>
      <c r="M3059" s="180"/>
      <c r="N3059" s="180"/>
      <c r="O3059" s="180"/>
    </row>
    <row r="3060" spans="8:15" s="179" customFormat="1" x14ac:dyDescent="0.2">
      <c r="H3060" s="180"/>
      <c r="I3060" s="180"/>
      <c r="J3060" s="205"/>
      <c r="K3060" s="205"/>
      <c r="L3060" s="181"/>
      <c r="M3060" s="180"/>
      <c r="N3060" s="180"/>
      <c r="O3060" s="180"/>
    </row>
    <row r="3061" spans="8:15" s="179" customFormat="1" x14ac:dyDescent="0.2">
      <c r="H3061" s="180"/>
      <c r="I3061" s="180"/>
      <c r="J3061" s="205"/>
      <c r="K3061" s="205"/>
      <c r="L3061" s="181"/>
      <c r="M3061" s="180"/>
      <c r="N3061" s="180"/>
      <c r="O3061" s="180"/>
    </row>
    <row r="3062" spans="8:15" s="179" customFormat="1" x14ac:dyDescent="0.2">
      <c r="H3062" s="180"/>
      <c r="I3062" s="180"/>
      <c r="J3062" s="205"/>
      <c r="K3062" s="205"/>
      <c r="L3062" s="181"/>
      <c r="M3062" s="180"/>
      <c r="N3062" s="180"/>
      <c r="O3062" s="180"/>
    </row>
    <row r="3063" spans="8:15" s="179" customFormat="1" x14ac:dyDescent="0.2">
      <c r="H3063" s="180"/>
      <c r="I3063" s="180"/>
      <c r="J3063" s="205"/>
      <c r="K3063" s="205"/>
      <c r="L3063" s="181"/>
      <c r="M3063" s="180"/>
      <c r="N3063" s="180"/>
      <c r="O3063" s="180"/>
    </row>
    <row r="3064" spans="8:15" s="179" customFormat="1" x14ac:dyDescent="0.2">
      <c r="H3064" s="180"/>
      <c r="I3064" s="180"/>
      <c r="J3064" s="205"/>
      <c r="K3064" s="205"/>
      <c r="L3064" s="181"/>
      <c r="M3064" s="180"/>
      <c r="N3064" s="180"/>
      <c r="O3064" s="180"/>
    </row>
    <row r="3065" spans="8:15" s="179" customFormat="1" x14ac:dyDescent="0.2">
      <c r="H3065" s="180"/>
      <c r="I3065" s="180"/>
      <c r="J3065" s="205"/>
      <c r="K3065" s="205"/>
      <c r="L3065" s="181"/>
      <c r="M3065" s="180"/>
      <c r="N3065" s="180"/>
      <c r="O3065" s="180"/>
    </row>
    <row r="3066" spans="8:15" s="179" customFormat="1" x14ac:dyDescent="0.2">
      <c r="H3066" s="180"/>
      <c r="I3066" s="180"/>
      <c r="J3066" s="205"/>
      <c r="K3066" s="205"/>
      <c r="L3066" s="181"/>
      <c r="M3066" s="180"/>
      <c r="N3066" s="180"/>
      <c r="O3066" s="180"/>
    </row>
    <row r="3067" spans="8:15" s="179" customFormat="1" x14ac:dyDescent="0.2">
      <c r="H3067" s="180"/>
      <c r="I3067" s="180"/>
      <c r="J3067" s="205"/>
      <c r="K3067" s="205"/>
      <c r="L3067" s="181"/>
      <c r="M3067" s="180"/>
      <c r="N3067" s="180"/>
      <c r="O3067" s="180"/>
    </row>
    <row r="3068" spans="8:15" s="179" customFormat="1" x14ac:dyDescent="0.2">
      <c r="H3068" s="180"/>
      <c r="I3068" s="180"/>
      <c r="J3068" s="205"/>
      <c r="K3068" s="205"/>
      <c r="L3068" s="181"/>
      <c r="M3068" s="180"/>
      <c r="N3068" s="180"/>
      <c r="O3068" s="180"/>
    </row>
    <row r="3069" spans="8:15" s="179" customFormat="1" x14ac:dyDescent="0.2">
      <c r="H3069" s="180"/>
      <c r="I3069" s="180"/>
      <c r="J3069" s="205"/>
      <c r="K3069" s="205"/>
      <c r="L3069" s="181"/>
      <c r="M3069" s="180"/>
      <c r="N3069" s="180"/>
      <c r="O3069" s="180"/>
    </row>
    <row r="3070" spans="8:15" s="179" customFormat="1" x14ac:dyDescent="0.2">
      <c r="H3070" s="180"/>
      <c r="I3070" s="180"/>
      <c r="J3070" s="205"/>
      <c r="K3070" s="205"/>
      <c r="L3070" s="181"/>
      <c r="M3070" s="180"/>
      <c r="N3070" s="180"/>
      <c r="O3070" s="180"/>
    </row>
    <row r="3071" spans="8:15" s="179" customFormat="1" x14ac:dyDescent="0.2">
      <c r="H3071" s="180"/>
      <c r="I3071" s="180"/>
      <c r="J3071" s="205"/>
      <c r="K3071" s="205"/>
      <c r="L3071" s="181"/>
      <c r="M3071" s="180"/>
      <c r="N3071" s="180"/>
      <c r="O3071" s="180"/>
    </row>
    <row r="3072" spans="8:15" s="179" customFormat="1" x14ac:dyDescent="0.2">
      <c r="H3072" s="180"/>
      <c r="I3072" s="180"/>
      <c r="J3072" s="205"/>
      <c r="K3072" s="205"/>
      <c r="L3072" s="181"/>
      <c r="M3072" s="180"/>
      <c r="N3072" s="180"/>
      <c r="O3072" s="180"/>
    </row>
    <row r="3073" spans="8:15" s="179" customFormat="1" x14ac:dyDescent="0.2">
      <c r="H3073" s="180"/>
      <c r="I3073" s="180"/>
      <c r="J3073" s="205"/>
      <c r="K3073" s="205"/>
      <c r="L3073" s="181"/>
      <c r="M3073" s="180"/>
      <c r="N3073" s="180"/>
      <c r="O3073" s="180"/>
    </row>
    <row r="3074" spans="8:15" s="179" customFormat="1" x14ac:dyDescent="0.2">
      <c r="H3074" s="180"/>
      <c r="I3074" s="180"/>
      <c r="J3074" s="205"/>
      <c r="K3074" s="205"/>
      <c r="L3074" s="181"/>
      <c r="M3074" s="180"/>
      <c r="N3074" s="180"/>
      <c r="O3074" s="180"/>
    </row>
    <row r="3075" spans="8:15" s="179" customFormat="1" x14ac:dyDescent="0.2">
      <c r="H3075" s="180"/>
      <c r="I3075" s="180"/>
      <c r="J3075" s="205"/>
      <c r="K3075" s="205"/>
      <c r="L3075" s="181"/>
      <c r="M3075" s="180"/>
      <c r="N3075" s="180"/>
      <c r="O3075" s="180"/>
    </row>
    <row r="3076" spans="8:15" s="179" customFormat="1" x14ac:dyDescent="0.2">
      <c r="H3076" s="180"/>
      <c r="I3076" s="180"/>
      <c r="J3076" s="205"/>
      <c r="K3076" s="205"/>
      <c r="L3076" s="181"/>
      <c r="M3076" s="180"/>
      <c r="N3076" s="180"/>
      <c r="O3076" s="180"/>
    </row>
    <row r="3077" spans="8:15" s="179" customFormat="1" x14ac:dyDescent="0.2">
      <c r="H3077" s="180"/>
      <c r="I3077" s="180"/>
      <c r="J3077" s="205"/>
      <c r="K3077" s="205"/>
      <c r="L3077" s="181"/>
      <c r="M3077" s="180"/>
      <c r="N3077" s="180"/>
      <c r="O3077" s="180"/>
    </row>
    <row r="3078" spans="8:15" s="179" customFormat="1" x14ac:dyDescent="0.2">
      <c r="H3078" s="180"/>
      <c r="I3078" s="180"/>
      <c r="J3078" s="205"/>
      <c r="K3078" s="205"/>
      <c r="L3078" s="181"/>
      <c r="M3078" s="180"/>
      <c r="N3078" s="180"/>
      <c r="O3078" s="180"/>
    </row>
    <row r="3079" spans="8:15" s="179" customFormat="1" x14ac:dyDescent="0.2">
      <c r="H3079" s="180"/>
      <c r="I3079" s="180"/>
      <c r="J3079" s="205"/>
      <c r="K3079" s="205"/>
      <c r="L3079" s="181"/>
      <c r="M3079" s="180"/>
      <c r="N3079" s="180"/>
      <c r="O3079" s="180"/>
    </row>
    <row r="3080" spans="8:15" s="179" customFormat="1" x14ac:dyDescent="0.2">
      <c r="H3080" s="180"/>
      <c r="I3080" s="180"/>
      <c r="J3080" s="205"/>
      <c r="K3080" s="205"/>
      <c r="L3080" s="181"/>
      <c r="M3080" s="180"/>
      <c r="N3080" s="180"/>
      <c r="O3080" s="180"/>
    </row>
    <row r="3081" spans="8:15" s="179" customFormat="1" x14ac:dyDescent="0.2">
      <c r="H3081" s="180"/>
      <c r="I3081" s="180"/>
      <c r="J3081" s="205"/>
      <c r="K3081" s="205"/>
      <c r="L3081" s="181"/>
      <c r="M3081" s="180"/>
      <c r="N3081" s="180"/>
      <c r="O3081" s="180"/>
    </row>
    <row r="3082" spans="8:15" s="179" customFormat="1" x14ac:dyDescent="0.2">
      <c r="H3082" s="180"/>
      <c r="I3082" s="180"/>
      <c r="J3082" s="205"/>
      <c r="K3082" s="205"/>
      <c r="L3082" s="181"/>
      <c r="M3082" s="180"/>
      <c r="N3082" s="180"/>
      <c r="O3082" s="180"/>
    </row>
    <row r="3083" spans="8:15" s="179" customFormat="1" x14ac:dyDescent="0.2">
      <c r="H3083" s="180"/>
      <c r="I3083" s="180"/>
      <c r="J3083" s="205"/>
      <c r="K3083" s="205"/>
      <c r="L3083" s="181"/>
      <c r="M3083" s="180"/>
      <c r="N3083" s="180"/>
      <c r="O3083" s="180"/>
    </row>
    <row r="3084" spans="8:15" s="179" customFormat="1" x14ac:dyDescent="0.2">
      <c r="H3084" s="180"/>
      <c r="I3084" s="180"/>
      <c r="J3084" s="205"/>
      <c r="K3084" s="205"/>
      <c r="L3084" s="181"/>
      <c r="M3084" s="180"/>
      <c r="N3084" s="180"/>
      <c r="O3084" s="180"/>
    </row>
    <row r="3085" spans="8:15" s="179" customFormat="1" x14ac:dyDescent="0.2">
      <c r="H3085" s="180"/>
      <c r="I3085" s="180"/>
      <c r="J3085" s="205"/>
      <c r="K3085" s="205"/>
      <c r="L3085" s="181"/>
      <c r="M3085" s="180"/>
      <c r="N3085" s="180"/>
      <c r="O3085" s="180"/>
    </row>
    <row r="3086" spans="8:15" s="179" customFormat="1" x14ac:dyDescent="0.2">
      <c r="H3086" s="180"/>
      <c r="I3086" s="180"/>
      <c r="J3086" s="205"/>
      <c r="K3086" s="205"/>
      <c r="L3086" s="181"/>
      <c r="M3086" s="180"/>
      <c r="N3086" s="180"/>
      <c r="O3086" s="180"/>
    </row>
    <row r="3087" spans="8:15" s="179" customFormat="1" x14ac:dyDescent="0.2">
      <c r="H3087" s="180"/>
      <c r="I3087" s="180"/>
      <c r="J3087" s="205"/>
      <c r="K3087" s="205"/>
      <c r="L3087" s="181"/>
      <c r="M3087" s="180"/>
      <c r="N3087" s="180"/>
      <c r="O3087" s="180"/>
    </row>
    <row r="3088" spans="8:15" s="179" customFormat="1" x14ac:dyDescent="0.2">
      <c r="H3088" s="180"/>
      <c r="I3088" s="180"/>
      <c r="J3088" s="205"/>
      <c r="K3088" s="205"/>
      <c r="L3088" s="181"/>
      <c r="M3088" s="180"/>
      <c r="N3088" s="180"/>
      <c r="O3088" s="180"/>
    </row>
    <row r="3089" spans="8:15" s="179" customFormat="1" x14ac:dyDescent="0.2">
      <c r="H3089" s="180"/>
      <c r="I3089" s="180"/>
      <c r="J3089" s="205"/>
      <c r="K3089" s="205"/>
      <c r="L3089" s="181"/>
      <c r="M3089" s="180"/>
      <c r="N3089" s="180"/>
      <c r="O3089" s="180"/>
    </row>
    <row r="3090" spans="8:15" s="179" customFormat="1" x14ac:dyDescent="0.2">
      <c r="H3090" s="180"/>
      <c r="I3090" s="180"/>
      <c r="J3090" s="205"/>
      <c r="K3090" s="205"/>
      <c r="L3090" s="181"/>
      <c r="M3090" s="180"/>
      <c r="N3090" s="180"/>
      <c r="O3090" s="180"/>
    </row>
    <row r="3091" spans="8:15" s="179" customFormat="1" x14ac:dyDescent="0.2">
      <c r="H3091" s="180"/>
      <c r="I3091" s="180"/>
      <c r="J3091" s="205"/>
      <c r="K3091" s="205"/>
      <c r="L3091" s="181"/>
      <c r="M3091" s="180"/>
      <c r="N3091" s="180"/>
      <c r="O3091" s="180"/>
    </row>
    <row r="3092" spans="8:15" s="179" customFormat="1" x14ac:dyDescent="0.2">
      <c r="H3092" s="180"/>
      <c r="I3092" s="180"/>
      <c r="J3092" s="205"/>
      <c r="K3092" s="205"/>
      <c r="L3092" s="181"/>
      <c r="M3092" s="180"/>
      <c r="N3092" s="180"/>
      <c r="O3092" s="180"/>
    </row>
    <row r="3093" spans="8:15" s="179" customFormat="1" x14ac:dyDescent="0.2">
      <c r="H3093" s="180"/>
      <c r="I3093" s="180"/>
      <c r="J3093" s="205"/>
      <c r="K3093" s="205"/>
      <c r="L3093" s="181"/>
      <c r="M3093" s="180"/>
      <c r="N3093" s="180"/>
      <c r="O3093" s="180"/>
    </row>
    <row r="3094" spans="8:15" s="179" customFormat="1" x14ac:dyDescent="0.2">
      <c r="H3094" s="180"/>
      <c r="I3094" s="180"/>
      <c r="J3094" s="205"/>
      <c r="K3094" s="205"/>
      <c r="L3094" s="181"/>
      <c r="M3094" s="180"/>
      <c r="N3094" s="180"/>
      <c r="O3094" s="180"/>
    </row>
    <row r="3095" spans="8:15" s="179" customFormat="1" x14ac:dyDescent="0.2">
      <c r="H3095" s="180"/>
      <c r="I3095" s="180"/>
      <c r="J3095" s="205"/>
      <c r="K3095" s="205"/>
      <c r="L3095" s="181"/>
      <c r="M3095" s="180"/>
      <c r="N3095" s="180"/>
      <c r="O3095" s="180"/>
    </row>
    <row r="3096" spans="8:15" s="179" customFormat="1" x14ac:dyDescent="0.2">
      <c r="H3096" s="180"/>
      <c r="I3096" s="180"/>
      <c r="J3096" s="205"/>
      <c r="K3096" s="205"/>
      <c r="L3096" s="181"/>
      <c r="M3096" s="180"/>
      <c r="N3096" s="180"/>
      <c r="O3096" s="180"/>
    </row>
    <row r="3097" spans="8:15" s="179" customFormat="1" x14ac:dyDescent="0.2">
      <c r="H3097" s="180"/>
      <c r="I3097" s="180"/>
      <c r="J3097" s="205"/>
      <c r="K3097" s="205"/>
      <c r="L3097" s="181"/>
      <c r="M3097" s="180"/>
      <c r="N3097" s="180"/>
      <c r="O3097" s="180"/>
    </row>
    <row r="3098" spans="8:15" s="179" customFormat="1" x14ac:dyDescent="0.2">
      <c r="H3098" s="180"/>
      <c r="I3098" s="180"/>
      <c r="J3098" s="205"/>
      <c r="K3098" s="205"/>
      <c r="L3098" s="181"/>
      <c r="M3098" s="180"/>
      <c r="N3098" s="180"/>
      <c r="O3098" s="180"/>
    </row>
    <row r="3099" spans="8:15" s="179" customFormat="1" x14ac:dyDescent="0.2">
      <c r="H3099" s="180"/>
      <c r="I3099" s="180"/>
      <c r="J3099" s="205"/>
      <c r="K3099" s="205"/>
      <c r="L3099" s="181"/>
      <c r="M3099" s="180"/>
      <c r="N3099" s="180"/>
      <c r="O3099" s="180"/>
    </row>
    <row r="3100" spans="8:15" s="179" customFormat="1" x14ac:dyDescent="0.2">
      <c r="H3100" s="180"/>
      <c r="I3100" s="180"/>
      <c r="J3100" s="205"/>
      <c r="K3100" s="205"/>
      <c r="L3100" s="181"/>
      <c r="M3100" s="180"/>
      <c r="N3100" s="180"/>
      <c r="O3100" s="180"/>
    </row>
    <row r="3101" spans="8:15" s="179" customFormat="1" x14ac:dyDescent="0.2">
      <c r="H3101" s="180"/>
      <c r="I3101" s="180"/>
      <c r="J3101" s="205"/>
      <c r="K3101" s="205"/>
      <c r="L3101" s="181"/>
      <c r="M3101" s="180"/>
      <c r="N3101" s="180"/>
      <c r="O3101" s="180"/>
    </row>
    <row r="3102" spans="8:15" s="179" customFormat="1" x14ac:dyDescent="0.2">
      <c r="H3102" s="180"/>
      <c r="I3102" s="180"/>
      <c r="J3102" s="205"/>
      <c r="K3102" s="205"/>
      <c r="L3102" s="181"/>
      <c r="M3102" s="180"/>
      <c r="N3102" s="180"/>
      <c r="O3102" s="180"/>
    </row>
    <row r="3103" spans="8:15" s="179" customFormat="1" x14ac:dyDescent="0.2">
      <c r="H3103" s="180"/>
      <c r="I3103" s="180"/>
      <c r="J3103" s="205"/>
      <c r="K3103" s="205"/>
      <c r="L3103" s="181"/>
      <c r="M3103" s="180"/>
      <c r="N3103" s="180"/>
      <c r="O3103" s="180"/>
    </row>
    <row r="3104" spans="8:15" s="179" customFormat="1" x14ac:dyDescent="0.2">
      <c r="H3104" s="180"/>
      <c r="I3104" s="180"/>
      <c r="J3104" s="205"/>
      <c r="K3104" s="205"/>
      <c r="L3104" s="181"/>
      <c r="M3104" s="180"/>
      <c r="N3104" s="180"/>
      <c r="O3104" s="180"/>
    </row>
    <row r="3105" spans="8:15" s="179" customFormat="1" x14ac:dyDescent="0.2">
      <c r="H3105" s="180"/>
      <c r="I3105" s="180"/>
      <c r="J3105" s="205"/>
      <c r="K3105" s="205"/>
      <c r="L3105" s="181"/>
      <c r="M3105" s="180"/>
      <c r="N3105" s="180"/>
      <c r="O3105" s="180"/>
    </row>
    <row r="3106" spans="8:15" s="179" customFormat="1" x14ac:dyDescent="0.2">
      <c r="H3106" s="180"/>
      <c r="I3106" s="180"/>
      <c r="J3106" s="205"/>
      <c r="K3106" s="205"/>
      <c r="L3106" s="181"/>
      <c r="M3106" s="180"/>
      <c r="N3106" s="180"/>
      <c r="O3106" s="180"/>
    </row>
    <row r="3107" spans="8:15" s="179" customFormat="1" x14ac:dyDescent="0.2">
      <c r="H3107" s="180"/>
      <c r="I3107" s="180"/>
      <c r="J3107" s="205"/>
      <c r="K3107" s="205"/>
      <c r="L3107" s="181"/>
      <c r="M3107" s="180"/>
      <c r="N3107" s="180"/>
      <c r="O3107" s="180"/>
    </row>
    <row r="3108" spans="8:15" s="179" customFormat="1" x14ac:dyDescent="0.2">
      <c r="H3108" s="180"/>
      <c r="I3108" s="180"/>
      <c r="J3108" s="205"/>
      <c r="K3108" s="205"/>
      <c r="L3108" s="181"/>
      <c r="M3108" s="180"/>
      <c r="N3108" s="180"/>
      <c r="O3108" s="180"/>
    </row>
    <row r="3109" spans="8:15" s="179" customFormat="1" x14ac:dyDescent="0.2">
      <c r="H3109" s="180"/>
      <c r="I3109" s="180"/>
      <c r="J3109" s="205"/>
      <c r="K3109" s="205"/>
      <c r="L3109" s="181"/>
      <c r="M3109" s="180"/>
      <c r="N3109" s="180"/>
      <c r="O3109" s="180"/>
    </row>
    <row r="3110" spans="8:15" s="179" customFormat="1" x14ac:dyDescent="0.2">
      <c r="H3110" s="180"/>
      <c r="I3110" s="180"/>
      <c r="J3110" s="205"/>
      <c r="K3110" s="205"/>
      <c r="L3110" s="181"/>
      <c r="M3110" s="180"/>
      <c r="N3110" s="180"/>
      <c r="O3110" s="180"/>
    </row>
    <row r="3111" spans="8:15" s="179" customFormat="1" x14ac:dyDescent="0.2">
      <c r="H3111" s="180"/>
      <c r="I3111" s="180"/>
      <c r="J3111" s="205"/>
      <c r="K3111" s="205"/>
      <c r="L3111" s="181"/>
      <c r="M3111" s="180"/>
      <c r="N3111" s="180"/>
      <c r="O3111" s="180"/>
    </row>
    <row r="3112" spans="8:15" s="179" customFormat="1" x14ac:dyDescent="0.2">
      <c r="H3112" s="180"/>
      <c r="I3112" s="180"/>
      <c r="J3112" s="205"/>
      <c r="K3112" s="205"/>
      <c r="L3112" s="181"/>
      <c r="M3112" s="180"/>
      <c r="N3112" s="180"/>
      <c r="O3112" s="180"/>
    </row>
    <row r="3113" spans="8:15" s="179" customFormat="1" x14ac:dyDescent="0.2">
      <c r="H3113" s="180"/>
      <c r="I3113" s="180"/>
      <c r="J3113" s="205"/>
      <c r="K3113" s="205"/>
      <c r="L3113" s="181"/>
      <c r="M3113" s="180"/>
      <c r="N3113" s="180"/>
      <c r="O3113" s="180"/>
    </row>
    <row r="3114" spans="8:15" s="179" customFormat="1" x14ac:dyDescent="0.2">
      <c r="H3114" s="180"/>
      <c r="I3114" s="180"/>
      <c r="J3114" s="205"/>
      <c r="K3114" s="205"/>
      <c r="L3114" s="181"/>
      <c r="M3114" s="180"/>
      <c r="N3114" s="180"/>
      <c r="O3114" s="180"/>
    </row>
    <row r="3115" spans="8:15" s="179" customFormat="1" x14ac:dyDescent="0.2">
      <c r="H3115" s="180"/>
      <c r="I3115" s="180"/>
      <c r="J3115" s="205"/>
      <c r="K3115" s="205"/>
      <c r="L3115" s="181"/>
      <c r="M3115" s="180"/>
      <c r="N3115" s="180"/>
      <c r="O3115" s="180"/>
    </row>
    <row r="3116" spans="8:15" s="179" customFormat="1" x14ac:dyDescent="0.2">
      <c r="H3116" s="180"/>
      <c r="I3116" s="180"/>
      <c r="J3116" s="205"/>
      <c r="K3116" s="205"/>
      <c r="L3116" s="181"/>
      <c r="M3116" s="180"/>
      <c r="N3116" s="180"/>
      <c r="O3116" s="180"/>
    </row>
    <row r="3117" spans="8:15" s="179" customFormat="1" x14ac:dyDescent="0.2">
      <c r="H3117" s="180"/>
      <c r="I3117" s="180"/>
      <c r="J3117" s="205"/>
      <c r="K3117" s="205"/>
      <c r="L3117" s="181"/>
      <c r="M3117" s="180"/>
      <c r="N3117" s="180"/>
      <c r="O3117" s="180"/>
    </row>
    <row r="3118" spans="8:15" s="179" customFormat="1" x14ac:dyDescent="0.2">
      <c r="H3118" s="180"/>
      <c r="I3118" s="180"/>
      <c r="J3118" s="205"/>
      <c r="K3118" s="205"/>
      <c r="L3118" s="181"/>
      <c r="M3118" s="180"/>
      <c r="N3118" s="180"/>
      <c r="O3118" s="180"/>
    </row>
    <row r="3119" spans="8:15" s="179" customFormat="1" x14ac:dyDescent="0.2">
      <c r="H3119" s="180"/>
      <c r="I3119" s="180"/>
      <c r="J3119" s="205"/>
      <c r="K3119" s="205"/>
      <c r="L3119" s="181"/>
      <c r="M3119" s="180"/>
      <c r="N3119" s="180"/>
      <c r="O3119" s="180"/>
    </row>
    <row r="3120" spans="8:15" s="179" customFormat="1" x14ac:dyDescent="0.2">
      <c r="H3120" s="180"/>
      <c r="I3120" s="180"/>
      <c r="J3120" s="205"/>
      <c r="K3120" s="205"/>
      <c r="L3120" s="181"/>
      <c r="M3120" s="180"/>
      <c r="N3120" s="180"/>
      <c r="O3120" s="180"/>
    </row>
    <row r="3121" spans="8:15" s="179" customFormat="1" x14ac:dyDescent="0.2">
      <c r="H3121" s="180"/>
      <c r="I3121" s="180"/>
      <c r="J3121" s="205"/>
      <c r="K3121" s="205"/>
      <c r="L3121" s="181"/>
      <c r="M3121" s="180"/>
      <c r="N3121" s="180"/>
      <c r="O3121" s="180"/>
    </row>
    <row r="3122" spans="8:15" s="179" customFormat="1" x14ac:dyDescent="0.2">
      <c r="H3122" s="180"/>
      <c r="I3122" s="180"/>
      <c r="J3122" s="205"/>
      <c r="K3122" s="205"/>
      <c r="L3122" s="181"/>
      <c r="M3122" s="180"/>
      <c r="N3122" s="180"/>
      <c r="O3122" s="180"/>
    </row>
    <row r="3123" spans="8:15" s="179" customFormat="1" x14ac:dyDescent="0.2">
      <c r="H3123" s="180"/>
      <c r="I3123" s="180"/>
      <c r="J3123" s="205"/>
      <c r="K3123" s="205"/>
      <c r="L3123" s="181"/>
      <c r="M3123" s="180"/>
      <c r="N3123" s="180"/>
      <c r="O3123" s="180"/>
    </row>
    <row r="3124" spans="8:15" s="179" customFormat="1" x14ac:dyDescent="0.2">
      <c r="H3124" s="180"/>
      <c r="I3124" s="180"/>
      <c r="J3124" s="205"/>
      <c r="K3124" s="205"/>
      <c r="L3124" s="181"/>
      <c r="M3124" s="180"/>
      <c r="N3124" s="180"/>
      <c r="O3124" s="180"/>
    </row>
    <row r="3125" spans="8:15" s="179" customFormat="1" x14ac:dyDescent="0.2">
      <c r="H3125" s="180"/>
      <c r="I3125" s="180"/>
      <c r="J3125" s="205"/>
      <c r="K3125" s="205"/>
      <c r="L3125" s="181"/>
      <c r="M3125" s="180"/>
      <c r="N3125" s="180"/>
      <c r="O3125" s="180"/>
    </row>
    <row r="3126" spans="8:15" s="179" customFormat="1" x14ac:dyDescent="0.2">
      <c r="H3126" s="180"/>
      <c r="I3126" s="180"/>
      <c r="J3126" s="205"/>
      <c r="K3126" s="205"/>
      <c r="L3126" s="181"/>
      <c r="M3126" s="180"/>
      <c r="N3126" s="180"/>
      <c r="O3126" s="180"/>
    </row>
    <row r="3127" spans="8:15" s="179" customFormat="1" x14ac:dyDescent="0.2">
      <c r="H3127" s="180"/>
      <c r="I3127" s="180"/>
      <c r="J3127" s="205"/>
      <c r="K3127" s="205"/>
      <c r="L3127" s="181"/>
      <c r="M3127" s="180"/>
      <c r="N3127" s="180"/>
      <c r="O3127" s="180"/>
    </row>
    <row r="3128" spans="8:15" s="179" customFormat="1" x14ac:dyDescent="0.2">
      <c r="H3128" s="180"/>
      <c r="I3128" s="180"/>
      <c r="J3128" s="205"/>
      <c r="K3128" s="205"/>
      <c r="L3128" s="181"/>
      <c r="M3128" s="180"/>
      <c r="N3128" s="180"/>
      <c r="O3128" s="180"/>
    </row>
    <row r="3129" spans="8:15" s="179" customFormat="1" x14ac:dyDescent="0.2">
      <c r="H3129" s="180"/>
      <c r="I3129" s="180"/>
      <c r="J3129" s="205"/>
      <c r="K3129" s="205"/>
      <c r="L3129" s="181"/>
      <c r="M3129" s="180"/>
      <c r="N3129" s="180"/>
      <c r="O3129" s="180"/>
    </row>
    <row r="3130" spans="8:15" s="179" customFormat="1" x14ac:dyDescent="0.2">
      <c r="H3130" s="180"/>
      <c r="I3130" s="180"/>
      <c r="J3130" s="205"/>
      <c r="K3130" s="205"/>
      <c r="L3130" s="181"/>
      <c r="M3130" s="180"/>
      <c r="N3130" s="180"/>
      <c r="O3130" s="180"/>
    </row>
    <row r="3131" spans="8:15" s="179" customFormat="1" x14ac:dyDescent="0.2">
      <c r="H3131" s="180"/>
      <c r="I3131" s="180"/>
      <c r="J3131" s="205"/>
      <c r="K3131" s="205"/>
      <c r="L3131" s="181"/>
      <c r="M3131" s="180"/>
      <c r="N3131" s="180"/>
      <c r="O3131" s="180"/>
    </row>
    <row r="3132" spans="8:15" s="179" customFormat="1" x14ac:dyDescent="0.2">
      <c r="H3132" s="180"/>
      <c r="I3132" s="180"/>
      <c r="J3132" s="205"/>
      <c r="K3132" s="205"/>
      <c r="L3132" s="181"/>
      <c r="M3132" s="180"/>
      <c r="N3132" s="180"/>
      <c r="O3132" s="180"/>
    </row>
    <row r="3133" spans="8:15" s="179" customFormat="1" x14ac:dyDescent="0.2">
      <c r="H3133" s="180"/>
      <c r="I3133" s="180"/>
      <c r="J3133" s="205"/>
      <c r="K3133" s="205"/>
      <c r="L3133" s="181"/>
      <c r="M3133" s="180"/>
      <c r="N3133" s="180"/>
      <c r="O3133" s="180"/>
    </row>
    <row r="3134" spans="8:15" s="179" customFormat="1" x14ac:dyDescent="0.2">
      <c r="H3134" s="180"/>
      <c r="I3134" s="180"/>
      <c r="J3134" s="205"/>
      <c r="K3134" s="205"/>
      <c r="L3134" s="181"/>
      <c r="M3134" s="180"/>
      <c r="N3134" s="180"/>
      <c r="O3134" s="180"/>
    </row>
    <row r="3135" spans="8:15" s="179" customFormat="1" x14ac:dyDescent="0.2">
      <c r="H3135" s="180"/>
      <c r="I3135" s="180"/>
      <c r="J3135" s="205"/>
      <c r="K3135" s="205"/>
      <c r="L3135" s="181"/>
      <c r="M3135" s="180"/>
      <c r="N3135" s="180"/>
      <c r="O3135" s="180"/>
    </row>
    <row r="3136" spans="8:15" s="179" customFormat="1" x14ac:dyDescent="0.2">
      <c r="H3136" s="180"/>
      <c r="I3136" s="180"/>
      <c r="J3136" s="205"/>
      <c r="K3136" s="205"/>
      <c r="L3136" s="181"/>
      <c r="M3136" s="180"/>
      <c r="N3136" s="180"/>
      <c r="O3136" s="180"/>
    </row>
    <row r="3137" spans="8:15" s="179" customFormat="1" x14ac:dyDescent="0.2">
      <c r="H3137" s="180"/>
      <c r="I3137" s="180"/>
      <c r="J3137" s="205"/>
      <c r="K3137" s="205"/>
      <c r="L3137" s="181"/>
      <c r="M3137" s="180"/>
      <c r="N3137" s="180"/>
      <c r="O3137" s="180"/>
    </row>
    <row r="3138" spans="8:15" s="179" customFormat="1" x14ac:dyDescent="0.2">
      <c r="H3138" s="180"/>
      <c r="I3138" s="180"/>
      <c r="J3138" s="205"/>
      <c r="K3138" s="205"/>
      <c r="L3138" s="181"/>
      <c r="M3138" s="180"/>
      <c r="N3138" s="180"/>
      <c r="O3138" s="180"/>
    </row>
    <row r="3139" spans="8:15" s="179" customFormat="1" x14ac:dyDescent="0.2">
      <c r="H3139" s="180"/>
      <c r="I3139" s="180"/>
      <c r="J3139" s="205"/>
      <c r="K3139" s="205"/>
      <c r="L3139" s="181"/>
      <c r="M3139" s="180"/>
      <c r="N3139" s="180"/>
      <c r="O3139" s="180"/>
    </row>
    <row r="3140" spans="8:15" s="179" customFormat="1" x14ac:dyDescent="0.2">
      <c r="H3140" s="180"/>
      <c r="I3140" s="180"/>
      <c r="J3140" s="205"/>
      <c r="K3140" s="205"/>
      <c r="L3140" s="181"/>
      <c r="M3140" s="180"/>
      <c r="N3140" s="180"/>
      <c r="O3140" s="180"/>
    </row>
    <row r="3141" spans="8:15" s="179" customFormat="1" x14ac:dyDescent="0.2">
      <c r="H3141" s="180"/>
      <c r="I3141" s="180"/>
      <c r="J3141" s="205"/>
      <c r="K3141" s="205"/>
      <c r="L3141" s="181"/>
      <c r="M3141" s="180"/>
      <c r="N3141" s="180"/>
      <c r="O3141" s="180"/>
    </row>
    <row r="3142" spans="8:15" s="179" customFormat="1" x14ac:dyDescent="0.2">
      <c r="H3142" s="180"/>
      <c r="I3142" s="180"/>
      <c r="J3142" s="205"/>
      <c r="K3142" s="205"/>
      <c r="L3142" s="181"/>
      <c r="M3142" s="180"/>
      <c r="N3142" s="180"/>
      <c r="O3142" s="180"/>
    </row>
    <row r="3143" spans="8:15" s="179" customFormat="1" x14ac:dyDescent="0.2">
      <c r="H3143" s="180"/>
      <c r="I3143" s="180"/>
      <c r="J3143" s="205"/>
      <c r="K3143" s="205"/>
      <c r="L3143" s="181"/>
      <c r="M3143" s="180"/>
      <c r="N3143" s="180"/>
      <c r="O3143" s="180"/>
    </row>
    <row r="3144" spans="8:15" s="179" customFormat="1" x14ac:dyDescent="0.2">
      <c r="H3144" s="180"/>
      <c r="I3144" s="180"/>
      <c r="J3144" s="205"/>
      <c r="K3144" s="205"/>
      <c r="L3144" s="181"/>
      <c r="M3144" s="180"/>
      <c r="N3144" s="180"/>
      <c r="O3144" s="180"/>
    </row>
    <row r="3145" spans="8:15" s="179" customFormat="1" x14ac:dyDescent="0.2">
      <c r="H3145" s="180"/>
      <c r="I3145" s="180"/>
      <c r="J3145" s="205"/>
      <c r="K3145" s="205"/>
      <c r="L3145" s="181"/>
      <c r="M3145" s="180"/>
      <c r="N3145" s="180"/>
      <c r="O3145" s="180"/>
    </row>
    <row r="3146" spans="8:15" s="179" customFormat="1" x14ac:dyDescent="0.2">
      <c r="H3146" s="180"/>
      <c r="I3146" s="180"/>
      <c r="J3146" s="205"/>
      <c r="K3146" s="205"/>
      <c r="L3146" s="181"/>
      <c r="M3146" s="180"/>
      <c r="N3146" s="180"/>
      <c r="O3146" s="180"/>
    </row>
    <row r="3147" spans="8:15" s="179" customFormat="1" x14ac:dyDescent="0.2">
      <c r="H3147" s="180"/>
      <c r="I3147" s="180"/>
      <c r="J3147" s="205"/>
      <c r="K3147" s="205"/>
      <c r="L3147" s="181"/>
      <c r="M3147" s="180"/>
      <c r="N3147" s="180"/>
      <c r="O3147" s="180"/>
    </row>
    <row r="3148" spans="8:15" s="179" customFormat="1" x14ac:dyDescent="0.2">
      <c r="H3148" s="180"/>
      <c r="I3148" s="180"/>
      <c r="J3148" s="205"/>
      <c r="K3148" s="205"/>
      <c r="L3148" s="181"/>
      <c r="M3148" s="180"/>
      <c r="N3148" s="180"/>
      <c r="O3148" s="180"/>
    </row>
    <row r="3149" spans="8:15" s="179" customFormat="1" x14ac:dyDescent="0.2">
      <c r="H3149" s="180"/>
      <c r="I3149" s="180"/>
      <c r="J3149" s="205"/>
      <c r="K3149" s="205"/>
      <c r="L3149" s="181"/>
      <c r="M3149" s="180"/>
      <c r="N3149" s="180"/>
      <c r="O3149" s="180"/>
    </row>
    <row r="3150" spans="8:15" s="179" customFormat="1" x14ac:dyDescent="0.2">
      <c r="H3150" s="180"/>
      <c r="I3150" s="180"/>
      <c r="J3150" s="205"/>
      <c r="K3150" s="205"/>
      <c r="L3150" s="181"/>
      <c r="M3150" s="180"/>
      <c r="N3150" s="180"/>
      <c r="O3150" s="180"/>
    </row>
    <row r="3151" spans="8:15" s="179" customFormat="1" x14ac:dyDescent="0.2">
      <c r="H3151" s="180"/>
      <c r="I3151" s="180"/>
      <c r="J3151" s="205"/>
      <c r="K3151" s="205"/>
      <c r="L3151" s="181"/>
      <c r="M3151" s="180"/>
      <c r="N3151" s="180"/>
      <c r="O3151" s="180"/>
    </row>
    <row r="3152" spans="8:15" s="179" customFormat="1" x14ac:dyDescent="0.2">
      <c r="H3152" s="180"/>
      <c r="I3152" s="180"/>
      <c r="J3152" s="205"/>
      <c r="K3152" s="205"/>
      <c r="L3152" s="181"/>
      <c r="M3152" s="180"/>
      <c r="N3152" s="180"/>
      <c r="O3152" s="180"/>
    </row>
    <row r="3153" spans="8:15" s="179" customFormat="1" x14ac:dyDescent="0.2">
      <c r="H3153" s="180"/>
      <c r="I3153" s="180"/>
      <c r="J3153" s="205"/>
      <c r="K3153" s="205"/>
      <c r="L3153" s="181"/>
      <c r="M3153" s="180"/>
      <c r="N3153" s="180"/>
      <c r="O3153" s="180"/>
    </row>
    <row r="3154" spans="8:15" s="179" customFormat="1" x14ac:dyDescent="0.2">
      <c r="H3154" s="180"/>
      <c r="I3154" s="180"/>
      <c r="J3154" s="205"/>
      <c r="K3154" s="205"/>
      <c r="L3154" s="181"/>
      <c r="M3154" s="180"/>
      <c r="N3154" s="180"/>
      <c r="O3154" s="180"/>
    </row>
    <row r="3155" spans="8:15" s="179" customFormat="1" x14ac:dyDescent="0.2">
      <c r="H3155" s="180"/>
      <c r="I3155" s="180"/>
      <c r="J3155" s="205"/>
      <c r="K3155" s="205"/>
      <c r="L3155" s="181"/>
      <c r="M3155" s="180"/>
      <c r="N3155" s="180"/>
      <c r="O3155" s="180"/>
    </row>
    <row r="3156" spans="8:15" s="179" customFormat="1" x14ac:dyDescent="0.2">
      <c r="H3156" s="180"/>
      <c r="I3156" s="180"/>
      <c r="J3156" s="205"/>
      <c r="K3156" s="205"/>
      <c r="L3156" s="181"/>
      <c r="M3156" s="180"/>
      <c r="N3156" s="180"/>
      <c r="O3156" s="180"/>
    </row>
    <row r="3157" spans="8:15" s="179" customFormat="1" x14ac:dyDescent="0.2">
      <c r="H3157" s="180"/>
      <c r="I3157" s="180"/>
      <c r="J3157" s="205"/>
      <c r="K3157" s="205"/>
      <c r="L3157" s="181"/>
      <c r="M3157" s="180"/>
      <c r="N3157" s="180"/>
      <c r="O3157" s="180"/>
    </row>
    <row r="3158" spans="8:15" s="179" customFormat="1" x14ac:dyDescent="0.2">
      <c r="H3158" s="180"/>
      <c r="I3158" s="180"/>
      <c r="J3158" s="205"/>
      <c r="K3158" s="205"/>
      <c r="L3158" s="181"/>
      <c r="M3158" s="180"/>
      <c r="N3158" s="180"/>
      <c r="O3158" s="180"/>
    </row>
    <row r="3159" spans="8:15" s="179" customFormat="1" x14ac:dyDescent="0.2">
      <c r="H3159" s="180"/>
      <c r="I3159" s="180"/>
      <c r="J3159" s="205"/>
      <c r="K3159" s="205"/>
      <c r="L3159" s="181"/>
      <c r="M3159" s="180"/>
      <c r="N3159" s="180"/>
      <c r="O3159" s="180"/>
    </row>
    <row r="3160" spans="8:15" s="179" customFormat="1" x14ac:dyDescent="0.2">
      <c r="H3160" s="180"/>
      <c r="I3160" s="180"/>
      <c r="J3160" s="205"/>
      <c r="K3160" s="205"/>
      <c r="L3160" s="181"/>
      <c r="M3160" s="180"/>
      <c r="N3160" s="180"/>
      <c r="O3160" s="180"/>
    </row>
    <row r="3161" spans="8:15" s="179" customFormat="1" x14ac:dyDescent="0.2">
      <c r="H3161" s="180"/>
      <c r="I3161" s="180"/>
      <c r="J3161" s="205"/>
      <c r="K3161" s="205"/>
      <c r="L3161" s="181"/>
      <c r="M3161" s="180"/>
      <c r="N3161" s="180"/>
      <c r="O3161" s="180"/>
    </row>
    <row r="3162" spans="8:15" s="179" customFormat="1" x14ac:dyDescent="0.2">
      <c r="H3162" s="180"/>
      <c r="I3162" s="180"/>
      <c r="J3162" s="205"/>
      <c r="K3162" s="205"/>
      <c r="L3162" s="181"/>
      <c r="M3162" s="180"/>
      <c r="N3162" s="180"/>
      <c r="O3162" s="180"/>
    </row>
    <row r="3163" spans="8:15" s="179" customFormat="1" x14ac:dyDescent="0.2">
      <c r="H3163" s="180"/>
      <c r="I3163" s="180"/>
      <c r="J3163" s="205"/>
      <c r="K3163" s="205"/>
      <c r="L3163" s="181"/>
      <c r="M3163" s="180"/>
      <c r="N3163" s="180"/>
      <c r="O3163" s="180"/>
    </row>
    <row r="3164" spans="8:15" s="179" customFormat="1" x14ac:dyDescent="0.2">
      <c r="H3164" s="180"/>
      <c r="I3164" s="180"/>
      <c r="J3164" s="205"/>
      <c r="K3164" s="205"/>
      <c r="L3164" s="181"/>
      <c r="M3164" s="180"/>
      <c r="N3164" s="180"/>
      <c r="O3164" s="180"/>
    </row>
    <row r="3165" spans="8:15" s="179" customFormat="1" x14ac:dyDescent="0.2">
      <c r="H3165" s="180"/>
      <c r="I3165" s="180"/>
      <c r="J3165" s="205"/>
      <c r="K3165" s="205"/>
      <c r="L3165" s="181"/>
      <c r="M3165" s="180"/>
      <c r="N3165" s="180"/>
      <c r="O3165" s="180"/>
    </row>
    <row r="3166" spans="8:15" s="179" customFormat="1" x14ac:dyDescent="0.2">
      <c r="H3166" s="180"/>
      <c r="I3166" s="180"/>
      <c r="J3166" s="205"/>
      <c r="K3166" s="205"/>
      <c r="L3166" s="181"/>
      <c r="M3166" s="180"/>
      <c r="N3166" s="180"/>
      <c r="O3166" s="180"/>
    </row>
    <row r="3167" spans="8:15" s="179" customFormat="1" x14ac:dyDescent="0.2">
      <c r="H3167" s="180"/>
      <c r="I3167" s="180"/>
      <c r="J3167" s="205"/>
      <c r="K3167" s="205"/>
      <c r="L3167" s="181"/>
      <c r="M3167" s="180"/>
      <c r="N3167" s="180"/>
      <c r="O3167" s="180"/>
    </row>
    <row r="3168" spans="8:15" s="179" customFormat="1" x14ac:dyDescent="0.2">
      <c r="H3168" s="180"/>
      <c r="I3168" s="180"/>
      <c r="J3168" s="205"/>
      <c r="K3168" s="205"/>
      <c r="L3168" s="181"/>
      <c r="M3168" s="180"/>
      <c r="N3168" s="180"/>
      <c r="O3168" s="180"/>
    </row>
    <row r="3169" spans="8:15" s="179" customFormat="1" x14ac:dyDescent="0.2">
      <c r="H3169" s="180"/>
      <c r="I3169" s="180"/>
      <c r="J3169" s="205"/>
      <c r="K3169" s="205"/>
      <c r="L3169" s="181"/>
      <c r="M3169" s="180"/>
      <c r="N3169" s="180"/>
      <c r="O3169" s="180"/>
    </row>
    <row r="3170" spans="8:15" s="179" customFormat="1" x14ac:dyDescent="0.2">
      <c r="H3170" s="180"/>
      <c r="I3170" s="180"/>
      <c r="J3170" s="205"/>
      <c r="K3170" s="205"/>
      <c r="L3170" s="181"/>
      <c r="M3170" s="180"/>
      <c r="N3170" s="180"/>
      <c r="O3170" s="180"/>
    </row>
    <row r="3171" spans="8:15" s="179" customFormat="1" x14ac:dyDescent="0.2">
      <c r="H3171" s="180"/>
      <c r="I3171" s="180"/>
      <c r="J3171" s="205"/>
      <c r="K3171" s="205"/>
      <c r="L3171" s="181"/>
      <c r="M3171" s="180"/>
      <c r="N3171" s="180"/>
      <c r="O3171" s="180"/>
    </row>
    <row r="3172" spans="8:15" s="179" customFormat="1" x14ac:dyDescent="0.2">
      <c r="H3172" s="180"/>
      <c r="I3172" s="180"/>
      <c r="J3172" s="205"/>
      <c r="K3172" s="205"/>
      <c r="L3172" s="181"/>
      <c r="M3172" s="180"/>
      <c r="N3172" s="180"/>
      <c r="O3172" s="180"/>
    </row>
    <row r="3173" spans="8:15" s="179" customFormat="1" x14ac:dyDescent="0.2">
      <c r="H3173" s="180"/>
      <c r="I3173" s="180"/>
      <c r="J3173" s="205"/>
      <c r="K3173" s="205"/>
      <c r="L3173" s="181"/>
      <c r="M3173" s="180"/>
      <c r="N3173" s="180"/>
      <c r="O3173" s="180"/>
    </row>
    <row r="3174" spans="8:15" s="179" customFormat="1" x14ac:dyDescent="0.2">
      <c r="H3174" s="180"/>
      <c r="I3174" s="180"/>
      <c r="J3174" s="205"/>
      <c r="K3174" s="205"/>
      <c r="L3174" s="181"/>
      <c r="M3174" s="180"/>
      <c r="N3174" s="180"/>
      <c r="O3174" s="180"/>
    </row>
    <row r="3175" spans="8:15" s="179" customFormat="1" x14ac:dyDescent="0.2">
      <c r="H3175" s="180"/>
      <c r="I3175" s="180"/>
      <c r="J3175" s="205"/>
      <c r="K3175" s="205"/>
      <c r="L3175" s="181"/>
      <c r="M3175" s="180"/>
      <c r="N3175" s="180"/>
      <c r="O3175" s="180"/>
    </row>
    <row r="3176" spans="8:15" s="179" customFormat="1" x14ac:dyDescent="0.2">
      <c r="H3176" s="180"/>
      <c r="I3176" s="180"/>
      <c r="J3176" s="205"/>
      <c r="K3176" s="205"/>
      <c r="L3176" s="181"/>
      <c r="M3176" s="180"/>
      <c r="N3176" s="180"/>
      <c r="O3176" s="180"/>
    </row>
    <row r="3177" spans="8:15" s="179" customFormat="1" x14ac:dyDescent="0.2">
      <c r="H3177" s="180"/>
      <c r="I3177" s="180"/>
      <c r="J3177" s="205"/>
      <c r="K3177" s="205"/>
      <c r="L3177" s="181"/>
      <c r="M3177" s="180"/>
      <c r="N3177" s="180"/>
      <c r="O3177" s="180"/>
    </row>
    <row r="3178" spans="8:15" s="179" customFormat="1" x14ac:dyDescent="0.2">
      <c r="H3178" s="180"/>
      <c r="I3178" s="180"/>
      <c r="J3178" s="205"/>
      <c r="K3178" s="205"/>
      <c r="L3178" s="181"/>
      <c r="M3178" s="180"/>
      <c r="N3178" s="180"/>
      <c r="O3178" s="180"/>
    </row>
    <row r="3179" spans="8:15" s="179" customFormat="1" x14ac:dyDescent="0.2">
      <c r="H3179" s="180"/>
      <c r="I3179" s="180"/>
      <c r="J3179" s="205"/>
      <c r="K3179" s="205"/>
      <c r="L3179" s="181"/>
      <c r="M3179" s="180"/>
      <c r="N3179" s="180"/>
      <c r="O3179" s="180"/>
    </row>
    <row r="3180" spans="8:15" s="179" customFormat="1" x14ac:dyDescent="0.2">
      <c r="H3180" s="180"/>
      <c r="I3180" s="180"/>
      <c r="J3180" s="205"/>
      <c r="K3180" s="205"/>
      <c r="L3180" s="181"/>
      <c r="M3180" s="180"/>
      <c r="N3180" s="180"/>
      <c r="O3180" s="180"/>
    </row>
    <row r="3181" spans="8:15" s="179" customFormat="1" x14ac:dyDescent="0.2">
      <c r="H3181" s="180"/>
      <c r="I3181" s="180"/>
      <c r="J3181" s="205"/>
      <c r="K3181" s="205"/>
      <c r="L3181" s="181"/>
      <c r="M3181" s="180"/>
      <c r="N3181" s="180"/>
      <c r="O3181" s="180"/>
    </row>
    <row r="3182" spans="8:15" s="179" customFormat="1" x14ac:dyDescent="0.2">
      <c r="H3182" s="180"/>
      <c r="I3182" s="180"/>
      <c r="J3182" s="205"/>
      <c r="K3182" s="205"/>
      <c r="L3182" s="181"/>
      <c r="M3182" s="180"/>
      <c r="N3182" s="180"/>
      <c r="O3182" s="180"/>
    </row>
    <row r="3183" spans="8:15" s="179" customFormat="1" x14ac:dyDescent="0.2">
      <c r="H3183" s="180"/>
      <c r="I3183" s="180"/>
      <c r="J3183" s="205"/>
      <c r="K3183" s="205"/>
      <c r="L3183" s="181"/>
      <c r="M3183" s="180"/>
      <c r="N3183" s="180"/>
      <c r="O3183" s="180"/>
    </row>
    <row r="3184" spans="8:15" s="179" customFormat="1" x14ac:dyDescent="0.2">
      <c r="H3184" s="180"/>
      <c r="I3184" s="180"/>
      <c r="J3184" s="205"/>
      <c r="K3184" s="205"/>
      <c r="L3184" s="181"/>
      <c r="M3184" s="180"/>
      <c r="N3184" s="180"/>
      <c r="O3184" s="180"/>
    </row>
    <row r="3185" spans="8:15" s="179" customFormat="1" x14ac:dyDescent="0.2">
      <c r="H3185" s="180"/>
      <c r="I3185" s="180"/>
      <c r="J3185" s="205"/>
      <c r="K3185" s="205"/>
      <c r="L3185" s="181"/>
      <c r="M3185" s="180"/>
      <c r="N3185" s="180"/>
      <c r="O3185" s="180"/>
    </row>
    <row r="3186" spans="8:15" s="179" customFormat="1" x14ac:dyDescent="0.2">
      <c r="H3186" s="180"/>
      <c r="I3186" s="180"/>
      <c r="J3186" s="205"/>
      <c r="K3186" s="205"/>
      <c r="L3186" s="181"/>
      <c r="M3186" s="180"/>
      <c r="N3186" s="180"/>
      <c r="O3186" s="180"/>
    </row>
    <row r="3187" spans="8:15" s="179" customFormat="1" x14ac:dyDescent="0.2">
      <c r="H3187" s="180"/>
      <c r="I3187" s="180"/>
      <c r="J3187" s="205"/>
      <c r="K3187" s="205"/>
      <c r="L3187" s="181"/>
      <c r="M3187" s="180"/>
      <c r="N3187" s="180"/>
      <c r="O3187" s="180"/>
    </row>
    <row r="3188" spans="8:15" s="179" customFormat="1" x14ac:dyDescent="0.2">
      <c r="H3188" s="180"/>
      <c r="I3188" s="180"/>
      <c r="J3188" s="205"/>
      <c r="K3188" s="205"/>
      <c r="L3188" s="181"/>
      <c r="M3188" s="180"/>
      <c r="N3188" s="180"/>
      <c r="O3188" s="180"/>
    </row>
    <row r="3189" spans="8:15" s="179" customFormat="1" x14ac:dyDescent="0.2">
      <c r="H3189" s="180"/>
      <c r="I3189" s="180"/>
      <c r="J3189" s="205"/>
      <c r="K3189" s="205"/>
      <c r="L3189" s="181"/>
      <c r="M3189" s="180"/>
      <c r="N3189" s="180"/>
      <c r="O3189" s="180"/>
    </row>
    <row r="3190" spans="8:15" s="179" customFormat="1" x14ac:dyDescent="0.2">
      <c r="H3190" s="180"/>
      <c r="I3190" s="180"/>
      <c r="J3190" s="205"/>
      <c r="K3190" s="205"/>
      <c r="L3190" s="181"/>
      <c r="M3190" s="180"/>
      <c r="N3190" s="180"/>
      <c r="O3190" s="180"/>
    </row>
    <row r="3191" spans="8:15" s="179" customFormat="1" x14ac:dyDescent="0.2">
      <c r="H3191" s="180"/>
      <c r="I3191" s="180"/>
      <c r="J3191" s="205"/>
      <c r="K3191" s="205"/>
      <c r="L3191" s="181"/>
      <c r="M3191" s="180"/>
      <c r="N3191" s="180"/>
      <c r="O3191" s="180"/>
    </row>
    <row r="3192" spans="8:15" s="179" customFormat="1" x14ac:dyDescent="0.2">
      <c r="H3192" s="180"/>
      <c r="I3192" s="180"/>
      <c r="J3192" s="205"/>
      <c r="K3192" s="205"/>
      <c r="L3192" s="181"/>
      <c r="M3192" s="180"/>
      <c r="N3192" s="180"/>
      <c r="O3192" s="180"/>
    </row>
    <row r="3193" spans="8:15" s="179" customFormat="1" x14ac:dyDescent="0.2">
      <c r="H3193" s="180"/>
      <c r="I3193" s="180"/>
      <c r="J3193" s="205"/>
      <c r="K3193" s="205"/>
      <c r="L3193" s="181"/>
      <c r="M3193" s="180"/>
      <c r="N3193" s="180"/>
      <c r="O3193" s="180"/>
    </row>
    <row r="3194" spans="8:15" s="179" customFormat="1" x14ac:dyDescent="0.2">
      <c r="H3194" s="180"/>
      <c r="I3194" s="180"/>
      <c r="J3194" s="205"/>
      <c r="K3194" s="205"/>
      <c r="L3194" s="181"/>
      <c r="M3194" s="180"/>
      <c r="N3194" s="180"/>
      <c r="O3194" s="180"/>
    </row>
    <row r="3195" spans="8:15" s="179" customFormat="1" x14ac:dyDescent="0.2">
      <c r="H3195" s="180"/>
      <c r="I3195" s="180"/>
      <c r="J3195" s="205"/>
      <c r="K3195" s="205"/>
      <c r="L3195" s="181"/>
      <c r="M3195" s="180"/>
      <c r="N3195" s="180"/>
      <c r="O3195" s="180"/>
    </row>
    <row r="3196" spans="8:15" s="179" customFormat="1" x14ac:dyDescent="0.2">
      <c r="H3196" s="180"/>
      <c r="I3196" s="180"/>
      <c r="J3196" s="205"/>
      <c r="K3196" s="205"/>
      <c r="L3196" s="181"/>
      <c r="M3196" s="180"/>
      <c r="N3196" s="180"/>
      <c r="O3196" s="180"/>
    </row>
    <row r="3197" spans="8:15" s="179" customFormat="1" x14ac:dyDescent="0.2">
      <c r="H3197" s="180"/>
      <c r="I3197" s="180"/>
      <c r="J3197" s="205"/>
      <c r="K3197" s="205"/>
      <c r="L3197" s="181"/>
      <c r="M3197" s="180"/>
      <c r="N3197" s="180"/>
      <c r="O3197" s="180"/>
    </row>
    <row r="3198" spans="8:15" s="179" customFormat="1" x14ac:dyDescent="0.2">
      <c r="H3198" s="180"/>
      <c r="I3198" s="180"/>
      <c r="J3198" s="205"/>
      <c r="K3198" s="205"/>
      <c r="L3198" s="181"/>
      <c r="M3198" s="180"/>
      <c r="N3198" s="180"/>
      <c r="O3198" s="180"/>
    </row>
    <row r="3199" spans="8:15" s="179" customFormat="1" x14ac:dyDescent="0.2">
      <c r="H3199" s="180"/>
      <c r="I3199" s="180"/>
      <c r="J3199" s="205"/>
      <c r="K3199" s="205"/>
      <c r="L3199" s="181"/>
      <c r="M3199" s="180"/>
      <c r="N3199" s="180"/>
      <c r="O3199" s="180"/>
    </row>
    <row r="3200" spans="8:15" s="179" customFormat="1" x14ac:dyDescent="0.2">
      <c r="H3200" s="180"/>
      <c r="I3200" s="180"/>
      <c r="J3200" s="205"/>
      <c r="K3200" s="205"/>
      <c r="L3200" s="181"/>
      <c r="M3200" s="180"/>
      <c r="N3200" s="180"/>
      <c r="O3200" s="180"/>
    </row>
    <row r="3201" spans="8:15" s="179" customFormat="1" x14ac:dyDescent="0.2">
      <c r="H3201" s="180"/>
      <c r="I3201" s="180"/>
      <c r="J3201" s="205"/>
      <c r="K3201" s="205"/>
      <c r="L3201" s="181"/>
      <c r="M3201" s="180"/>
      <c r="N3201" s="180"/>
      <c r="O3201" s="180"/>
    </row>
    <row r="3202" spans="8:15" s="179" customFormat="1" x14ac:dyDescent="0.2">
      <c r="H3202" s="180"/>
      <c r="I3202" s="180"/>
      <c r="J3202" s="205"/>
      <c r="K3202" s="205"/>
      <c r="L3202" s="181"/>
      <c r="M3202" s="180"/>
      <c r="N3202" s="180"/>
      <c r="O3202" s="180"/>
    </row>
    <row r="3203" spans="8:15" s="179" customFormat="1" x14ac:dyDescent="0.2">
      <c r="H3203" s="180"/>
      <c r="I3203" s="180"/>
      <c r="J3203" s="205"/>
      <c r="K3203" s="205"/>
      <c r="L3203" s="181"/>
      <c r="M3203" s="180"/>
      <c r="N3203" s="180"/>
      <c r="O3203" s="180"/>
    </row>
    <row r="3204" spans="8:15" s="179" customFormat="1" x14ac:dyDescent="0.2">
      <c r="H3204" s="180"/>
      <c r="I3204" s="180"/>
      <c r="J3204" s="205"/>
      <c r="K3204" s="205"/>
      <c r="L3204" s="181"/>
      <c r="M3204" s="180"/>
      <c r="N3204" s="180"/>
      <c r="O3204" s="180"/>
    </row>
    <row r="3205" spans="8:15" s="179" customFormat="1" x14ac:dyDescent="0.2">
      <c r="H3205" s="180"/>
      <c r="I3205" s="180"/>
      <c r="J3205" s="205"/>
      <c r="K3205" s="205"/>
      <c r="L3205" s="181"/>
      <c r="M3205" s="180"/>
      <c r="N3205" s="180"/>
      <c r="O3205" s="180"/>
    </row>
    <row r="3206" spans="8:15" s="179" customFormat="1" x14ac:dyDescent="0.2">
      <c r="H3206" s="180"/>
      <c r="I3206" s="180"/>
      <c r="J3206" s="205"/>
      <c r="K3206" s="205"/>
      <c r="L3206" s="181"/>
      <c r="M3206" s="180"/>
      <c r="N3206" s="180"/>
      <c r="O3206" s="180"/>
    </row>
    <row r="3207" spans="8:15" s="179" customFormat="1" x14ac:dyDescent="0.2">
      <c r="H3207" s="180"/>
      <c r="I3207" s="180"/>
      <c r="J3207" s="205"/>
      <c r="K3207" s="205"/>
      <c r="L3207" s="181"/>
      <c r="M3207" s="180"/>
      <c r="N3207" s="180"/>
      <c r="O3207" s="180"/>
    </row>
    <row r="3208" spans="8:15" s="179" customFormat="1" x14ac:dyDescent="0.2">
      <c r="H3208" s="180"/>
      <c r="I3208" s="180"/>
      <c r="J3208" s="205"/>
      <c r="K3208" s="205"/>
      <c r="L3208" s="181"/>
      <c r="M3208" s="180"/>
      <c r="N3208" s="180"/>
      <c r="O3208" s="180"/>
    </row>
    <row r="3209" spans="8:15" s="179" customFormat="1" x14ac:dyDescent="0.2">
      <c r="H3209" s="180"/>
      <c r="I3209" s="180"/>
      <c r="J3209" s="205"/>
      <c r="K3209" s="205"/>
      <c r="L3209" s="181"/>
      <c r="M3209" s="180"/>
      <c r="N3209" s="180"/>
      <c r="O3209" s="180"/>
    </row>
    <row r="3210" spans="8:15" s="179" customFormat="1" x14ac:dyDescent="0.2">
      <c r="H3210" s="180"/>
      <c r="I3210" s="180"/>
      <c r="J3210" s="205"/>
      <c r="K3210" s="205"/>
      <c r="L3210" s="181"/>
      <c r="M3210" s="180"/>
      <c r="N3210" s="180"/>
      <c r="O3210" s="180"/>
    </row>
    <row r="3211" spans="8:15" s="179" customFormat="1" x14ac:dyDescent="0.2">
      <c r="H3211" s="180"/>
      <c r="I3211" s="180"/>
      <c r="J3211" s="205"/>
      <c r="K3211" s="205"/>
      <c r="L3211" s="181"/>
      <c r="M3211" s="180"/>
      <c r="N3211" s="180"/>
      <c r="O3211" s="180"/>
    </row>
    <row r="3212" spans="8:15" s="179" customFormat="1" x14ac:dyDescent="0.2">
      <c r="H3212" s="180"/>
      <c r="I3212" s="180"/>
      <c r="J3212" s="205"/>
      <c r="K3212" s="205"/>
      <c r="L3212" s="181"/>
      <c r="M3212" s="180"/>
      <c r="N3212" s="180"/>
      <c r="O3212" s="180"/>
    </row>
    <row r="3213" spans="8:15" s="179" customFormat="1" x14ac:dyDescent="0.2">
      <c r="H3213" s="180"/>
      <c r="I3213" s="180"/>
      <c r="J3213" s="205"/>
      <c r="K3213" s="205"/>
      <c r="L3213" s="181"/>
      <c r="M3213" s="180"/>
      <c r="N3213" s="180"/>
      <c r="O3213" s="180"/>
    </row>
    <row r="3214" spans="8:15" s="179" customFormat="1" x14ac:dyDescent="0.2">
      <c r="H3214" s="180"/>
      <c r="I3214" s="180"/>
      <c r="J3214" s="205"/>
      <c r="K3214" s="205"/>
      <c r="L3214" s="181"/>
      <c r="M3214" s="180"/>
      <c r="N3214" s="180"/>
      <c r="O3214" s="180"/>
    </row>
    <row r="3215" spans="8:15" s="179" customFormat="1" x14ac:dyDescent="0.2">
      <c r="H3215" s="180"/>
      <c r="I3215" s="180"/>
      <c r="J3215" s="205"/>
      <c r="K3215" s="205"/>
      <c r="L3215" s="181"/>
      <c r="M3215" s="180"/>
      <c r="N3215" s="180"/>
      <c r="O3215" s="180"/>
    </row>
    <row r="3216" spans="8:15" s="179" customFormat="1" x14ac:dyDescent="0.2">
      <c r="H3216" s="180"/>
      <c r="I3216" s="180"/>
      <c r="J3216" s="205"/>
      <c r="K3216" s="205"/>
      <c r="L3216" s="181"/>
      <c r="M3216" s="180"/>
      <c r="N3216" s="180"/>
      <c r="O3216" s="180"/>
    </row>
    <row r="3217" spans="8:15" s="179" customFormat="1" x14ac:dyDescent="0.2">
      <c r="H3217" s="180"/>
      <c r="I3217" s="180"/>
      <c r="J3217" s="205"/>
      <c r="K3217" s="205"/>
      <c r="L3217" s="181"/>
      <c r="M3217" s="180"/>
      <c r="N3217" s="180"/>
      <c r="O3217" s="180"/>
    </row>
    <row r="3218" spans="8:15" s="179" customFormat="1" x14ac:dyDescent="0.2">
      <c r="H3218" s="180"/>
      <c r="I3218" s="180"/>
      <c r="J3218" s="205"/>
      <c r="K3218" s="205"/>
      <c r="L3218" s="181"/>
      <c r="M3218" s="180"/>
      <c r="N3218" s="180"/>
      <c r="O3218" s="180"/>
    </row>
    <row r="3219" spans="8:15" s="179" customFormat="1" x14ac:dyDescent="0.2">
      <c r="H3219" s="180"/>
      <c r="I3219" s="180"/>
      <c r="J3219" s="205"/>
      <c r="K3219" s="205"/>
      <c r="L3219" s="181"/>
      <c r="M3219" s="180"/>
      <c r="N3219" s="180"/>
      <c r="O3219" s="180"/>
    </row>
    <row r="3220" spans="8:15" s="179" customFormat="1" x14ac:dyDescent="0.2">
      <c r="H3220" s="180"/>
      <c r="I3220" s="180"/>
      <c r="J3220" s="205"/>
      <c r="K3220" s="205"/>
      <c r="L3220" s="181"/>
      <c r="M3220" s="180"/>
      <c r="N3220" s="180"/>
      <c r="O3220" s="180"/>
    </row>
    <row r="3221" spans="8:15" s="179" customFormat="1" x14ac:dyDescent="0.2">
      <c r="H3221" s="180"/>
      <c r="I3221" s="180"/>
      <c r="J3221" s="205"/>
      <c r="K3221" s="205"/>
      <c r="L3221" s="181"/>
      <c r="M3221" s="180"/>
      <c r="N3221" s="180"/>
      <c r="O3221" s="180"/>
    </row>
    <row r="3222" spans="8:15" s="179" customFormat="1" x14ac:dyDescent="0.2">
      <c r="H3222" s="180"/>
      <c r="I3222" s="180"/>
      <c r="J3222" s="205"/>
      <c r="K3222" s="205"/>
      <c r="L3222" s="181"/>
      <c r="M3222" s="180"/>
      <c r="N3222" s="180"/>
      <c r="O3222" s="180"/>
    </row>
    <row r="3223" spans="8:15" s="179" customFormat="1" x14ac:dyDescent="0.2">
      <c r="H3223" s="180"/>
      <c r="I3223" s="180"/>
      <c r="J3223" s="205"/>
      <c r="K3223" s="205"/>
      <c r="L3223" s="181"/>
      <c r="M3223" s="180"/>
      <c r="N3223" s="180"/>
      <c r="O3223" s="180"/>
    </row>
    <row r="3224" spans="8:15" s="179" customFormat="1" x14ac:dyDescent="0.2">
      <c r="H3224" s="180"/>
      <c r="I3224" s="180"/>
      <c r="J3224" s="205"/>
      <c r="K3224" s="205"/>
      <c r="L3224" s="181"/>
      <c r="M3224" s="180"/>
      <c r="N3224" s="180"/>
      <c r="O3224" s="180"/>
    </row>
    <row r="3225" spans="8:15" s="179" customFormat="1" x14ac:dyDescent="0.2">
      <c r="H3225" s="180"/>
      <c r="I3225" s="180"/>
      <c r="J3225" s="205"/>
      <c r="K3225" s="205"/>
      <c r="L3225" s="181"/>
      <c r="M3225" s="180"/>
      <c r="N3225" s="180"/>
      <c r="O3225" s="180"/>
    </row>
    <row r="3226" spans="8:15" s="179" customFormat="1" x14ac:dyDescent="0.2">
      <c r="H3226" s="180"/>
      <c r="I3226" s="180"/>
      <c r="J3226" s="205"/>
      <c r="K3226" s="205"/>
      <c r="L3226" s="181"/>
      <c r="M3226" s="180"/>
      <c r="N3226" s="180"/>
      <c r="O3226" s="180"/>
    </row>
    <row r="3227" spans="8:15" s="179" customFormat="1" x14ac:dyDescent="0.2">
      <c r="H3227" s="180"/>
      <c r="I3227" s="180"/>
      <c r="J3227" s="205"/>
      <c r="K3227" s="205"/>
      <c r="L3227" s="181"/>
      <c r="M3227" s="180"/>
      <c r="N3227" s="180"/>
      <c r="O3227" s="180"/>
    </row>
    <row r="3228" spans="8:15" s="179" customFormat="1" x14ac:dyDescent="0.2">
      <c r="H3228" s="180"/>
      <c r="I3228" s="180"/>
      <c r="J3228" s="205"/>
      <c r="K3228" s="205"/>
      <c r="L3228" s="181"/>
      <c r="M3228" s="180"/>
      <c r="N3228" s="180"/>
      <c r="O3228" s="180"/>
    </row>
    <row r="3229" spans="8:15" s="179" customFormat="1" x14ac:dyDescent="0.2">
      <c r="H3229" s="180"/>
      <c r="I3229" s="180"/>
      <c r="J3229" s="205"/>
      <c r="K3229" s="205"/>
      <c r="L3229" s="181"/>
      <c r="M3229" s="180"/>
      <c r="N3229" s="180"/>
      <c r="O3229" s="180"/>
    </row>
    <row r="3230" spans="8:15" s="179" customFormat="1" x14ac:dyDescent="0.2">
      <c r="H3230" s="180"/>
      <c r="I3230" s="180"/>
      <c r="J3230" s="205"/>
      <c r="K3230" s="205"/>
      <c r="L3230" s="181"/>
      <c r="M3230" s="180"/>
      <c r="N3230" s="180"/>
      <c r="O3230" s="180"/>
    </row>
    <row r="3231" spans="8:15" s="179" customFormat="1" x14ac:dyDescent="0.2">
      <c r="H3231" s="180"/>
      <c r="I3231" s="180"/>
      <c r="J3231" s="205"/>
      <c r="K3231" s="205"/>
      <c r="L3231" s="181"/>
      <c r="M3231" s="180"/>
      <c r="N3231" s="180"/>
      <c r="O3231" s="180"/>
    </row>
    <row r="3232" spans="8:15" s="179" customFormat="1" x14ac:dyDescent="0.2">
      <c r="H3232" s="180"/>
      <c r="I3232" s="180"/>
      <c r="J3232" s="205"/>
      <c r="K3232" s="205"/>
      <c r="L3232" s="181"/>
      <c r="M3232" s="180"/>
      <c r="N3232" s="180"/>
      <c r="O3232" s="180"/>
    </row>
    <row r="3233" spans="8:15" s="179" customFormat="1" x14ac:dyDescent="0.2">
      <c r="H3233" s="180"/>
      <c r="I3233" s="180"/>
      <c r="J3233" s="205"/>
      <c r="K3233" s="205"/>
      <c r="L3233" s="181"/>
      <c r="M3233" s="180"/>
      <c r="N3233" s="180"/>
      <c r="O3233" s="180"/>
    </row>
    <row r="3234" spans="8:15" s="179" customFormat="1" x14ac:dyDescent="0.2">
      <c r="H3234" s="180"/>
      <c r="I3234" s="180"/>
      <c r="J3234" s="205"/>
      <c r="K3234" s="205"/>
      <c r="L3234" s="181"/>
      <c r="M3234" s="180"/>
      <c r="N3234" s="180"/>
      <c r="O3234" s="180"/>
    </row>
    <row r="3235" spans="8:15" s="179" customFormat="1" x14ac:dyDescent="0.2">
      <c r="H3235" s="180"/>
      <c r="I3235" s="180"/>
      <c r="J3235" s="205"/>
      <c r="K3235" s="205"/>
      <c r="L3235" s="181"/>
      <c r="M3235" s="180"/>
      <c r="N3235" s="180"/>
      <c r="O3235" s="180"/>
    </row>
    <row r="3236" spans="8:15" s="179" customFormat="1" x14ac:dyDescent="0.2">
      <c r="H3236" s="180"/>
      <c r="I3236" s="180"/>
      <c r="J3236" s="205"/>
      <c r="K3236" s="205"/>
      <c r="L3236" s="181"/>
      <c r="M3236" s="180"/>
      <c r="N3236" s="180"/>
      <c r="O3236" s="180"/>
    </row>
    <row r="3237" spans="8:15" s="179" customFormat="1" x14ac:dyDescent="0.2">
      <c r="H3237" s="180"/>
      <c r="I3237" s="180"/>
      <c r="J3237" s="205"/>
      <c r="K3237" s="205"/>
      <c r="L3237" s="181"/>
      <c r="M3237" s="180"/>
      <c r="N3237" s="180"/>
      <c r="O3237" s="180"/>
    </row>
    <row r="3238" spans="8:15" s="179" customFormat="1" x14ac:dyDescent="0.2">
      <c r="H3238" s="180"/>
      <c r="I3238" s="180"/>
      <c r="J3238" s="205"/>
      <c r="K3238" s="205"/>
      <c r="L3238" s="181"/>
      <c r="M3238" s="180"/>
      <c r="N3238" s="180"/>
      <c r="O3238" s="180"/>
    </row>
    <row r="3239" spans="8:15" s="179" customFormat="1" x14ac:dyDescent="0.2">
      <c r="H3239" s="180"/>
      <c r="I3239" s="180"/>
      <c r="J3239" s="205"/>
      <c r="K3239" s="205"/>
      <c r="L3239" s="181"/>
      <c r="M3239" s="180"/>
      <c r="N3239" s="180"/>
      <c r="O3239" s="180"/>
    </row>
    <row r="3240" spans="8:15" s="179" customFormat="1" x14ac:dyDescent="0.2">
      <c r="H3240" s="180"/>
      <c r="I3240" s="180"/>
      <c r="J3240" s="205"/>
      <c r="K3240" s="205"/>
      <c r="L3240" s="181"/>
      <c r="M3240" s="180"/>
      <c r="N3240" s="180"/>
      <c r="O3240" s="180"/>
    </row>
    <row r="3241" spans="8:15" s="179" customFormat="1" x14ac:dyDescent="0.2">
      <c r="H3241" s="180"/>
      <c r="I3241" s="180"/>
      <c r="J3241" s="205"/>
      <c r="K3241" s="205"/>
      <c r="L3241" s="181"/>
      <c r="M3241" s="180"/>
      <c r="N3241" s="180"/>
      <c r="O3241" s="180"/>
    </row>
    <row r="3242" spans="8:15" s="179" customFormat="1" x14ac:dyDescent="0.2">
      <c r="H3242" s="180"/>
      <c r="I3242" s="180"/>
      <c r="J3242" s="205"/>
      <c r="K3242" s="205"/>
      <c r="L3242" s="181"/>
      <c r="M3242" s="180"/>
      <c r="N3242" s="180"/>
      <c r="O3242" s="180"/>
    </row>
    <row r="3243" spans="8:15" s="179" customFormat="1" x14ac:dyDescent="0.2">
      <c r="H3243" s="180"/>
      <c r="I3243" s="180"/>
      <c r="J3243" s="205"/>
      <c r="K3243" s="205"/>
      <c r="L3243" s="181"/>
      <c r="M3243" s="180"/>
      <c r="N3243" s="180"/>
      <c r="O3243" s="180"/>
    </row>
    <row r="3244" spans="8:15" s="179" customFormat="1" x14ac:dyDescent="0.2">
      <c r="H3244" s="180"/>
      <c r="I3244" s="180"/>
      <c r="J3244" s="205"/>
      <c r="K3244" s="205"/>
      <c r="L3244" s="181"/>
      <c r="M3244" s="180"/>
      <c r="N3244" s="180"/>
      <c r="O3244" s="180"/>
    </row>
    <row r="3245" spans="8:15" s="179" customFormat="1" x14ac:dyDescent="0.2">
      <c r="H3245" s="180"/>
      <c r="I3245" s="180"/>
      <c r="J3245" s="205"/>
      <c r="K3245" s="205"/>
      <c r="L3245" s="181"/>
      <c r="M3245" s="180"/>
      <c r="N3245" s="180"/>
      <c r="O3245" s="180"/>
    </row>
    <row r="3246" spans="8:15" s="179" customFormat="1" x14ac:dyDescent="0.2">
      <c r="H3246" s="180"/>
      <c r="I3246" s="180"/>
      <c r="J3246" s="205"/>
      <c r="K3246" s="205"/>
      <c r="L3246" s="181"/>
      <c r="M3246" s="180"/>
      <c r="N3246" s="180"/>
      <c r="O3246" s="180"/>
    </row>
    <row r="3247" spans="8:15" s="179" customFormat="1" x14ac:dyDescent="0.2">
      <c r="H3247" s="180"/>
      <c r="I3247" s="180"/>
      <c r="J3247" s="205"/>
      <c r="K3247" s="205"/>
      <c r="L3247" s="181"/>
      <c r="M3247" s="180"/>
      <c r="N3247" s="180"/>
      <c r="O3247" s="180"/>
    </row>
    <row r="3248" spans="8:15" s="179" customFormat="1" x14ac:dyDescent="0.2">
      <c r="H3248" s="180"/>
      <c r="I3248" s="180"/>
      <c r="J3248" s="205"/>
      <c r="K3248" s="205"/>
      <c r="L3248" s="181"/>
      <c r="M3248" s="180"/>
      <c r="N3248" s="180"/>
      <c r="O3248" s="180"/>
    </row>
    <row r="3249" spans="8:15" s="179" customFormat="1" x14ac:dyDescent="0.2">
      <c r="H3249" s="180"/>
      <c r="I3249" s="180"/>
      <c r="J3249" s="205"/>
      <c r="K3249" s="205"/>
      <c r="L3249" s="181"/>
      <c r="M3249" s="180"/>
      <c r="N3249" s="180"/>
      <c r="O3249" s="180"/>
    </row>
    <row r="3250" spans="8:15" s="179" customFormat="1" x14ac:dyDescent="0.2">
      <c r="H3250" s="180"/>
      <c r="I3250" s="180"/>
      <c r="J3250" s="205"/>
      <c r="K3250" s="205"/>
      <c r="L3250" s="181"/>
      <c r="M3250" s="180"/>
      <c r="N3250" s="180"/>
      <c r="O3250" s="180"/>
    </row>
    <row r="3251" spans="8:15" s="179" customFormat="1" x14ac:dyDescent="0.2">
      <c r="H3251" s="180"/>
      <c r="I3251" s="180"/>
      <c r="J3251" s="205"/>
      <c r="K3251" s="205"/>
      <c r="L3251" s="181"/>
      <c r="M3251" s="180"/>
      <c r="N3251" s="180"/>
      <c r="O3251" s="180"/>
    </row>
    <row r="3252" spans="8:15" s="179" customFormat="1" x14ac:dyDescent="0.2">
      <c r="H3252" s="180"/>
      <c r="I3252" s="180"/>
      <c r="J3252" s="205"/>
      <c r="K3252" s="205"/>
      <c r="L3252" s="181"/>
      <c r="M3252" s="180"/>
      <c r="N3252" s="180"/>
      <c r="O3252" s="180"/>
    </row>
    <row r="3253" spans="8:15" s="179" customFormat="1" x14ac:dyDescent="0.2">
      <c r="H3253" s="180"/>
      <c r="I3253" s="180"/>
      <c r="J3253" s="205"/>
      <c r="K3253" s="205"/>
      <c r="L3253" s="181"/>
      <c r="M3253" s="180"/>
      <c r="N3253" s="180"/>
      <c r="O3253" s="180"/>
    </row>
    <row r="3254" spans="8:15" s="179" customFormat="1" x14ac:dyDescent="0.2">
      <c r="H3254" s="180"/>
      <c r="I3254" s="180"/>
      <c r="J3254" s="205"/>
      <c r="K3254" s="205"/>
      <c r="L3254" s="181"/>
      <c r="M3254" s="180"/>
      <c r="N3254" s="180"/>
      <c r="O3254" s="180"/>
    </row>
    <row r="3255" spans="8:15" s="179" customFormat="1" x14ac:dyDescent="0.2">
      <c r="H3255" s="180"/>
      <c r="I3255" s="180"/>
      <c r="J3255" s="205"/>
      <c r="K3255" s="205"/>
      <c r="L3255" s="181"/>
      <c r="M3255" s="180"/>
      <c r="N3255" s="180"/>
      <c r="O3255" s="180"/>
    </row>
    <row r="3256" spans="8:15" s="179" customFormat="1" x14ac:dyDescent="0.2">
      <c r="H3256" s="180"/>
      <c r="I3256" s="180"/>
      <c r="J3256" s="205"/>
      <c r="K3256" s="205"/>
      <c r="L3256" s="181"/>
      <c r="M3256" s="180"/>
      <c r="N3256" s="180"/>
      <c r="O3256" s="180"/>
    </row>
    <row r="3257" spans="8:15" s="179" customFormat="1" x14ac:dyDescent="0.2">
      <c r="H3257" s="180"/>
      <c r="I3257" s="180"/>
      <c r="J3257" s="205"/>
      <c r="K3257" s="205"/>
      <c r="L3257" s="181"/>
      <c r="M3257" s="180"/>
      <c r="N3257" s="180"/>
      <c r="O3257" s="180"/>
    </row>
    <row r="3258" spans="8:15" s="179" customFormat="1" x14ac:dyDescent="0.2">
      <c r="H3258" s="180"/>
      <c r="I3258" s="180"/>
      <c r="J3258" s="205"/>
      <c r="K3258" s="205"/>
      <c r="L3258" s="181"/>
      <c r="M3258" s="180"/>
      <c r="N3258" s="180"/>
      <c r="O3258" s="180"/>
    </row>
    <row r="3259" spans="8:15" s="179" customFormat="1" x14ac:dyDescent="0.2">
      <c r="H3259" s="180"/>
      <c r="I3259" s="180"/>
      <c r="J3259" s="205"/>
      <c r="K3259" s="205"/>
      <c r="L3259" s="181"/>
      <c r="M3259" s="180"/>
      <c r="N3259" s="180"/>
      <c r="O3259" s="180"/>
    </row>
    <row r="3260" spans="8:15" s="179" customFormat="1" x14ac:dyDescent="0.2">
      <c r="H3260" s="180"/>
      <c r="I3260" s="180"/>
      <c r="J3260" s="205"/>
      <c r="K3260" s="205"/>
      <c r="L3260" s="181"/>
      <c r="M3260" s="180"/>
      <c r="N3260" s="180"/>
      <c r="O3260" s="180"/>
    </row>
    <row r="3261" spans="8:15" s="179" customFormat="1" x14ac:dyDescent="0.2">
      <c r="H3261" s="180"/>
      <c r="I3261" s="180"/>
      <c r="J3261" s="205"/>
      <c r="K3261" s="205"/>
      <c r="L3261" s="181"/>
      <c r="M3261" s="180"/>
      <c r="N3261" s="180"/>
      <c r="O3261" s="180"/>
    </row>
    <row r="3262" spans="8:15" s="179" customFormat="1" x14ac:dyDescent="0.2">
      <c r="H3262" s="180"/>
      <c r="I3262" s="180"/>
      <c r="J3262" s="205"/>
      <c r="K3262" s="205"/>
      <c r="L3262" s="181"/>
      <c r="M3262" s="180"/>
      <c r="N3262" s="180"/>
      <c r="O3262" s="180"/>
    </row>
    <row r="3263" spans="8:15" s="179" customFormat="1" x14ac:dyDescent="0.2">
      <c r="H3263" s="180"/>
      <c r="I3263" s="180"/>
      <c r="J3263" s="205"/>
      <c r="K3263" s="205"/>
      <c r="L3263" s="181"/>
      <c r="M3263" s="180"/>
      <c r="N3263" s="180"/>
      <c r="O3263" s="180"/>
    </row>
    <row r="3264" spans="8:15" s="179" customFormat="1" x14ac:dyDescent="0.2">
      <c r="H3264" s="180"/>
      <c r="I3264" s="180"/>
      <c r="J3264" s="205"/>
      <c r="K3264" s="205"/>
      <c r="L3264" s="181"/>
      <c r="M3264" s="180"/>
      <c r="N3264" s="180"/>
      <c r="O3264" s="180"/>
    </row>
    <row r="3265" spans="8:15" s="179" customFormat="1" x14ac:dyDescent="0.2">
      <c r="H3265" s="180"/>
      <c r="I3265" s="180"/>
      <c r="J3265" s="205"/>
      <c r="K3265" s="205"/>
      <c r="L3265" s="181"/>
      <c r="M3265" s="180"/>
      <c r="N3265" s="180"/>
      <c r="O3265" s="180"/>
    </row>
    <row r="3266" spans="8:15" s="179" customFormat="1" x14ac:dyDescent="0.2">
      <c r="H3266" s="180"/>
      <c r="I3266" s="180"/>
      <c r="J3266" s="205"/>
      <c r="K3266" s="205"/>
      <c r="L3266" s="181"/>
      <c r="M3266" s="180"/>
      <c r="N3266" s="180"/>
      <c r="O3266" s="180"/>
    </row>
    <row r="3267" spans="8:15" s="179" customFormat="1" x14ac:dyDescent="0.2">
      <c r="H3267" s="180"/>
      <c r="I3267" s="180"/>
      <c r="J3267" s="205"/>
      <c r="K3267" s="205"/>
      <c r="L3267" s="181"/>
      <c r="M3267" s="180"/>
      <c r="N3267" s="180"/>
      <c r="O3267" s="180"/>
    </row>
    <row r="3268" spans="8:15" s="179" customFormat="1" x14ac:dyDescent="0.2">
      <c r="H3268" s="180"/>
      <c r="I3268" s="180"/>
      <c r="J3268" s="205"/>
      <c r="K3268" s="205"/>
      <c r="L3268" s="181"/>
      <c r="M3268" s="180"/>
      <c r="N3268" s="180"/>
      <c r="O3268" s="180"/>
    </row>
    <row r="3269" spans="8:15" s="179" customFormat="1" x14ac:dyDescent="0.2">
      <c r="H3269" s="180"/>
      <c r="I3269" s="180"/>
      <c r="J3269" s="205"/>
      <c r="K3269" s="205"/>
      <c r="L3269" s="181"/>
      <c r="M3269" s="180"/>
      <c r="N3269" s="180"/>
      <c r="O3269" s="180"/>
    </row>
    <row r="3270" spans="8:15" s="179" customFormat="1" x14ac:dyDescent="0.2">
      <c r="H3270" s="180"/>
      <c r="I3270" s="180"/>
      <c r="J3270" s="205"/>
      <c r="K3270" s="205"/>
      <c r="L3270" s="181"/>
      <c r="M3270" s="180"/>
      <c r="N3270" s="180"/>
      <c r="O3270" s="180"/>
    </row>
    <row r="3271" spans="8:15" s="179" customFormat="1" x14ac:dyDescent="0.2">
      <c r="H3271" s="180"/>
      <c r="I3271" s="180"/>
      <c r="J3271" s="205"/>
      <c r="K3271" s="205"/>
      <c r="L3271" s="181"/>
      <c r="M3271" s="180"/>
      <c r="N3271" s="180"/>
      <c r="O3271" s="180"/>
    </row>
    <row r="3272" spans="8:15" s="179" customFormat="1" x14ac:dyDescent="0.2">
      <c r="H3272" s="180"/>
      <c r="I3272" s="180"/>
      <c r="J3272" s="205"/>
      <c r="K3272" s="205"/>
      <c r="L3272" s="181"/>
      <c r="M3272" s="180"/>
      <c r="N3272" s="180"/>
      <c r="O3272" s="180"/>
    </row>
    <row r="3273" spans="8:15" s="179" customFormat="1" x14ac:dyDescent="0.2">
      <c r="H3273" s="180"/>
      <c r="I3273" s="180"/>
      <c r="J3273" s="205"/>
      <c r="K3273" s="205"/>
      <c r="L3273" s="181"/>
      <c r="M3273" s="180"/>
      <c r="N3273" s="180"/>
      <c r="O3273" s="180"/>
    </row>
    <row r="3274" spans="8:15" s="179" customFormat="1" x14ac:dyDescent="0.2">
      <c r="H3274" s="180"/>
      <c r="I3274" s="180"/>
      <c r="J3274" s="205"/>
      <c r="K3274" s="205"/>
      <c r="L3274" s="181"/>
      <c r="M3274" s="180"/>
      <c r="N3274" s="180"/>
      <c r="O3274" s="180"/>
    </row>
    <row r="3275" spans="8:15" s="179" customFormat="1" x14ac:dyDescent="0.2">
      <c r="H3275" s="180"/>
      <c r="I3275" s="180"/>
      <c r="J3275" s="205"/>
      <c r="K3275" s="205"/>
      <c r="L3275" s="181"/>
      <c r="M3275" s="180"/>
      <c r="N3275" s="180"/>
      <c r="O3275" s="180"/>
    </row>
    <row r="3276" spans="8:15" s="179" customFormat="1" x14ac:dyDescent="0.2">
      <c r="H3276" s="180"/>
      <c r="I3276" s="180"/>
      <c r="J3276" s="205"/>
      <c r="K3276" s="205"/>
      <c r="L3276" s="181"/>
      <c r="M3276" s="180"/>
      <c r="N3276" s="180"/>
      <c r="O3276" s="180"/>
    </row>
    <row r="3277" spans="8:15" s="179" customFormat="1" x14ac:dyDescent="0.2">
      <c r="H3277" s="180"/>
      <c r="I3277" s="180"/>
      <c r="J3277" s="205"/>
      <c r="K3277" s="205"/>
      <c r="L3277" s="181"/>
      <c r="M3277" s="180"/>
      <c r="N3277" s="180"/>
      <c r="O3277" s="180"/>
    </row>
    <row r="3278" spans="8:15" s="179" customFormat="1" x14ac:dyDescent="0.2">
      <c r="H3278" s="180"/>
      <c r="I3278" s="180"/>
      <c r="J3278" s="205"/>
      <c r="K3278" s="205"/>
      <c r="L3278" s="181"/>
      <c r="M3278" s="180"/>
      <c r="N3278" s="180"/>
      <c r="O3278" s="180"/>
    </row>
    <row r="3279" spans="8:15" s="179" customFormat="1" x14ac:dyDescent="0.2">
      <c r="H3279" s="180"/>
      <c r="I3279" s="180"/>
      <c r="J3279" s="205"/>
      <c r="K3279" s="205"/>
      <c r="L3279" s="181"/>
      <c r="M3279" s="180"/>
      <c r="N3279" s="180"/>
      <c r="O3279" s="180"/>
    </row>
    <row r="3280" spans="8:15" s="179" customFormat="1" x14ac:dyDescent="0.2">
      <c r="H3280" s="180"/>
      <c r="I3280" s="180"/>
      <c r="J3280" s="205"/>
      <c r="K3280" s="205"/>
      <c r="L3280" s="181"/>
      <c r="M3280" s="180"/>
      <c r="N3280" s="180"/>
      <c r="O3280" s="180"/>
    </row>
    <row r="3281" spans="8:15" s="179" customFormat="1" x14ac:dyDescent="0.2">
      <c r="H3281" s="180"/>
      <c r="I3281" s="180"/>
      <c r="J3281" s="205"/>
      <c r="K3281" s="205"/>
      <c r="L3281" s="181"/>
      <c r="M3281" s="180"/>
      <c r="N3281" s="180"/>
      <c r="O3281" s="180"/>
    </row>
    <row r="3282" spans="8:15" s="179" customFormat="1" x14ac:dyDescent="0.2">
      <c r="H3282" s="180"/>
      <c r="I3282" s="180"/>
      <c r="J3282" s="205"/>
      <c r="K3282" s="205"/>
      <c r="L3282" s="181"/>
      <c r="M3282" s="180"/>
      <c r="N3282" s="180"/>
      <c r="O3282" s="180"/>
    </row>
    <row r="3283" spans="8:15" s="179" customFormat="1" x14ac:dyDescent="0.2">
      <c r="H3283" s="180"/>
      <c r="I3283" s="180"/>
      <c r="J3283" s="205"/>
      <c r="K3283" s="205"/>
      <c r="L3283" s="181"/>
      <c r="M3283" s="180"/>
      <c r="N3283" s="180"/>
      <c r="O3283" s="180"/>
    </row>
    <row r="3284" spans="8:15" s="179" customFormat="1" x14ac:dyDescent="0.2">
      <c r="H3284" s="180"/>
      <c r="I3284" s="180"/>
      <c r="J3284" s="205"/>
      <c r="K3284" s="205"/>
      <c r="L3284" s="181"/>
      <c r="M3284" s="180"/>
      <c r="N3284" s="180"/>
      <c r="O3284" s="180"/>
    </row>
    <row r="3285" spans="8:15" s="179" customFormat="1" x14ac:dyDescent="0.2">
      <c r="H3285" s="180"/>
      <c r="I3285" s="180"/>
      <c r="J3285" s="205"/>
      <c r="K3285" s="205"/>
      <c r="L3285" s="181"/>
      <c r="M3285" s="180"/>
      <c r="N3285" s="180"/>
      <c r="O3285" s="180"/>
    </row>
    <row r="3286" spans="8:15" s="179" customFormat="1" x14ac:dyDescent="0.2">
      <c r="H3286" s="180"/>
      <c r="I3286" s="180"/>
      <c r="J3286" s="205"/>
      <c r="K3286" s="205"/>
      <c r="L3286" s="181"/>
      <c r="M3286" s="180"/>
      <c r="N3286" s="180"/>
      <c r="O3286" s="180"/>
    </row>
    <row r="3287" spans="8:15" s="179" customFormat="1" x14ac:dyDescent="0.2">
      <c r="H3287" s="180"/>
      <c r="I3287" s="180"/>
      <c r="J3287" s="205"/>
      <c r="K3287" s="205"/>
      <c r="L3287" s="181"/>
      <c r="M3287" s="180"/>
      <c r="N3287" s="180"/>
      <c r="O3287" s="180"/>
    </row>
    <row r="3288" spans="8:15" s="179" customFormat="1" x14ac:dyDescent="0.2">
      <c r="H3288" s="180"/>
      <c r="I3288" s="180"/>
      <c r="J3288" s="205"/>
      <c r="K3288" s="205"/>
      <c r="L3288" s="181"/>
      <c r="M3288" s="180"/>
      <c r="N3288" s="180"/>
      <c r="O3288" s="180"/>
    </row>
    <row r="3289" spans="8:15" s="179" customFormat="1" x14ac:dyDescent="0.2">
      <c r="H3289" s="180"/>
      <c r="I3289" s="180"/>
      <c r="J3289" s="205"/>
      <c r="K3289" s="205"/>
      <c r="L3289" s="181"/>
      <c r="M3289" s="180"/>
      <c r="N3289" s="180"/>
      <c r="O3289" s="180"/>
    </row>
    <row r="3290" spans="8:15" s="179" customFormat="1" x14ac:dyDescent="0.2">
      <c r="H3290" s="180"/>
      <c r="I3290" s="180"/>
      <c r="J3290" s="205"/>
      <c r="K3290" s="205"/>
      <c r="L3290" s="181"/>
      <c r="M3290" s="180"/>
      <c r="N3290" s="180"/>
      <c r="O3290" s="180"/>
    </row>
    <row r="3291" spans="8:15" s="179" customFormat="1" x14ac:dyDescent="0.2">
      <c r="H3291" s="180"/>
      <c r="I3291" s="180"/>
      <c r="J3291" s="205"/>
      <c r="K3291" s="205"/>
      <c r="L3291" s="181"/>
      <c r="M3291" s="180"/>
      <c r="N3291" s="180"/>
      <c r="O3291" s="180"/>
    </row>
    <row r="3292" spans="8:15" s="179" customFormat="1" x14ac:dyDescent="0.2">
      <c r="H3292" s="180"/>
      <c r="I3292" s="180"/>
      <c r="J3292" s="205"/>
      <c r="K3292" s="205"/>
      <c r="L3292" s="181"/>
      <c r="M3292" s="180"/>
      <c r="N3292" s="180"/>
      <c r="O3292" s="180"/>
    </row>
    <row r="3293" spans="8:15" s="179" customFormat="1" x14ac:dyDescent="0.2">
      <c r="H3293" s="180"/>
      <c r="I3293" s="180"/>
      <c r="J3293" s="205"/>
      <c r="K3293" s="205"/>
      <c r="L3293" s="181"/>
      <c r="M3293" s="180"/>
      <c r="N3293" s="180"/>
      <c r="O3293" s="180"/>
    </row>
    <row r="3294" spans="8:15" s="179" customFormat="1" x14ac:dyDescent="0.2">
      <c r="H3294" s="180"/>
      <c r="I3294" s="180"/>
      <c r="J3294" s="205"/>
      <c r="K3294" s="205"/>
      <c r="L3294" s="181"/>
      <c r="M3294" s="180"/>
      <c r="N3294" s="180"/>
      <c r="O3294" s="180"/>
    </row>
    <row r="3295" spans="8:15" s="179" customFormat="1" x14ac:dyDescent="0.2">
      <c r="H3295" s="180"/>
      <c r="I3295" s="180"/>
      <c r="J3295" s="205"/>
      <c r="K3295" s="205"/>
      <c r="L3295" s="181"/>
      <c r="M3295" s="180"/>
      <c r="N3295" s="180"/>
      <c r="O3295" s="180"/>
    </row>
    <row r="3296" spans="8:15" s="179" customFormat="1" x14ac:dyDescent="0.2">
      <c r="H3296" s="180"/>
      <c r="I3296" s="180"/>
      <c r="J3296" s="205"/>
      <c r="K3296" s="205"/>
      <c r="L3296" s="181"/>
      <c r="M3296" s="180"/>
      <c r="N3296" s="180"/>
      <c r="O3296" s="180"/>
    </row>
    <row r="3297" spans="8:15" s="179" customFormat="1" x14ac:dyDescent="0.2">
      <c r="H3297" s="180"/>
      <c r="I3297" s="180"/>
      <c r="J3297" s="205"/>
      <c r="K3297" s="205"/>
      <c r="L3297" s="181"/>
      <c r="M3297" s="180"/>
      <c r="N3297" s="180"/>
      <c r="O3297" s="180"/>
    </row>
    <row r="3298" spans="8:15" s="179" customFormat="1" x14ac:dyDescent="0.2">
      <c r="H3298" s="180"/>
      <c r="I3298" s="180"/>
      <c r="J3298" s="205"/>
      <c r="K3298" s="205"/>
      <c r="L3298" s="181"/>
      <c r="M3298" s="180"/>
      <c r="N3298" s="180"/>
      <c r="O3298" s="180"/>
    </row>
    <row r="3299" spans="8:15" s="179" customFormat="1" x14ac:dyDescent="0.2">
      <c r="H3299" s="180"/>
      <c r="I3299" s="180"/>
      <c r="J3299" s="205"/>
      <c r="K3299" s="205"/>
      <c r="L3299" s="181"/>
      <c r="M3299" s="180"/>
      <c r="N3299" s="180"/>
      <c r="O3299" s="180"/>
    </row>
    <row r="3300" spans="8:15" s="179" customFormat="1" x14ac:dyDescent="0.2">
      <c r="H3300" s="180"/>
      <c r="I3300" s="180"/>
      <c r="J3300" s="205"/>
      <c r="K3300" s="205"/>
      <c r="L3300" s="181"/>
      <c r="M3300" s="180"/>
      <c r="N3300" s="180"/>
      <c r="O3300" s="180"/>
    </row>
    <row r="3301" spans="8:15" s="179" customFormat="1" x14ac:dyDescent="0.2">
      <c r="H3301" s="180"/>
      <c r="I3301" s="180"/>
      <c r="J3301" s="205"/>
      <c r="K3301" s="205"/>
      <c r="L3301" s="181"/>
      <c r="M3301" s="180"/>
      <c r="N3301" s="180"/>
      <c r="O3301" s="180"/>
    </row>
    <row r="3302" spans="8:15" s="179" customFormat="1" x14ac:dyDescent="0.2">
      <c r="H3302" s="180"/>
      <c r="I3302" s="180"/>
      <c r="J3302" s="205"/>
      <c r="K3302" s="205"/>
      <c r="L3302" s="181"/>
      <c r="M3302" s="180"/>
      <c r="N3302" s="180"/>
      <c r="O3302" s="180"/>
    </row>
    <row r="3303" spans="8:15" s="179" customFormat="1" x14ac:dyDescent="0.2">
      <c r="H3303" s="180"/>
      <c r="I3303" s="180"/>
      <c r="J3303" s="205"/>
      <c r="K3303" s="205"/>
      <c r="L3303" s="181"/>
      <c r="M3303" s="180"/>
      <c r="N3303" s="180"/>
      <c r="O3303" s="180"/>
    </row>
    <row r="3304" spans="8:15" s="179" customFormat="1" x14ac:dyDescent="0.2">
      <c r="H3304" s="180"/>
      <c r="I3304" s="180"/>
      <c r="J3304" s="205"/>
      <c r="K3304" s="205"/>
      <c r="L3304" s="181"/>
      <c r="M3304" s="180"/>
      <c r="N3304" s="180"/>
      <c r="O3304" s="180"/>
    </row>
    <row r="3305" spans="8:15" s="179" customFormat="1" x14ac:dyDescent="0.2">
      <c r="H3305" s="180"/>
      <c r="I3305" s="180"/>
      <c r="J3305" s="205"/>
      <c r="K3305" s="205"/>
      <c r="L3305" s="181"/>
      <c r="M3305" s="180"/>
      <c r="N3305" s="180"/>
      <c r="O3305" s="180"/>
    </row>
    <row r="3306" spans="8:15" s="179" customFormat="1" x14ac:dyDescent="0.2">
      <c r="H3306" s="180"/>
      <c r="I3306" s="180"/>
      <c r="J3306" s="205"/>
      <c r="K3306" s="205"/>
      <c r="L3306" s="181"/>
      <c r="M3306" s="180"/>
      <c r="N3306" s="180"/>
      <c r="O3306" s="180"/>
    </row>
    <row r="3307" spans="8:15" s="179" customFormat="1" x14ac:dyDescent="0.2">
      <c r="H3307" s="180"/>
      <c r="I3307" s="180"/>
      <c r="J3307" s="205"/>
      <c r="K3307" s="205"/>
      <c r="L3307" s="181"/>
      <c r="M3307" s="180"/>
      <c r="N3307" s="180"/>
      <c r="O3307" s="180"/>
    </row>
    <row r="3308" spans="8:15" s="179" customFormat="1" x14ac:dyDescent="0.2">
      <c r="H3308" s="180"/>
      <c r="I3308" s="180"/>
      <c r="J3308" s="205"/>
      <c r="K3308" s="205"/>
      <c r="L3308" s="181"/>
      <c r="M3308" s="180"/>
      <c r="N3308" s="180"/>
      <c r="O3308" s="180"/>
    </row>
    <row r="3309" spans="8:15" s="179" customFormat="1" x14ac:dyDescent="0.2">
      <c r="H3309" s="180"/>
      <c r="I3309" s="180"/>
      <c r="J3309" s="205"/>
      <c r="K3309" s="205"/>
      <c r="L3309" s="181"/>
      <c r="M3309" s="180"/>
      <c r="N3309" s="180"/>
      <c r="O3309" s="180"/>
    </row>
    <row r="3310" spans="8:15" s="179" customFormat="1" x14ac:dyDescent="0.2">
      <c r="H3310" s="180"/>
      <c r="I3310" s="180"/>
      <c r="J3310" s="205"/>
      <c r="K3310" s="205"/>
      <c r="L3310" s="181"/>
      <c r="M3310" s="180"/>
      <c r="N3310" s="180"/>
      <c r="O3310" s="180"/>
    </row>
    <row r="3311" spans="8:15" s="179" customFormat="1" x14ac:dyDescent="0.2">
      <c r="H3311" s="180"/>
      <c r="I3311" s="180"/>
      <c r="J3311" s="205"/>
      <c r="K3311" s="205"/>
      <c r="L3311" s="181"/>
      <c r="M3311" s="180"/>
      <c r="N3311" s="180"/>
      <c r="O3311" s="180"/>
    </row>
    <row r="3312" spans="8:15" s="179" customFormat="1" x14ac:dyDescent="0.2">
      <c r="H3312" s="180"/>
      <c r="I3312" s="180"/>
      <c r="J3312" s="205"/>
      <c r="K3312" s="205"/>
      <c r="L3312" s="181"/>
      <c r="M3312" s="180"/>
      <c r="N3312" s="180"/>
      <c r="O3312" s="180"/>
    </row>
    <row r="3313" spans="8:15" s="179" customFormat="1" x14ac:dyDescent="0.2">
      <c r="H3313" s="180"/>
      <c r="I3313" s="180"/>
      <c r="J3313" s="205"/>
      <c r="K3313" s="205"/>
      <c r="L3313" s="181"/>
      <c r="M3313" s="180"/>
      <c r="N3313" s="180"/>
      <c r="O3313" s="180"/>
    </row>
    <row r="3314" spans="8:15" s="179" customFormat="1" x14ac:dyDescent="0.2">
      <c r="H3314" s="180"/>
      <c r="I3314" s="180"/>
      <c r="J3314" s="205"/>
      <c r="K3314" s="205"/>
      <c r="L3314" s="181"/>
      <c r="M3314" s="180"/>
      <c r="N3314" s="180"/>
      <c r="O3314" s="180"/>
    </row>
    <row r="3315" spans="8:15" s="179" customFormat="1" x14ac:dyDescent="0.2">
      <c r="H3315" s="180"/>
      <c r="I3315" s="180"/>
      <c r="J3315" s="205"/>
      <c r="K3315" s="205"/>
      <c r="L3315" s="181"/>
      <c r="M3315" s="180"/>
      <c r="N3315" s="180"/>
      <c r="O3315" s="180"/>
    </row>
    <row r="3316" spans="8:15" s="179" customFormat="1" x14ac:dyDescent="0.2">
      <c r="H3316" s="180"/>
      <c r="I3316" s="180"/>
      <c r="J3316" s="205"/>
      <c r="K3316" s="205"/>
      <c r="L3316" s="181"/>
      <c r="M3316" s="180"/>
      <c r="N3316" s="180"/>
      <c r="O3316" s="180"/>
    </row>
    <row r="3317" spans="8:15" s="179" customFormat="1" x14ac:dyDescent="0.2">
      <c r="H3317" s="180"/>
      <c r="I3317" s="180"/>
      <c r="J3317" s="205"/>
      <c r="K3317" s="205"/>
      <c r="L3317" s="181"/>
      <c r="M3317" s="180"/>
      <c r="N3317" s="180"/>
      <c r="O3317" s="180"/>
    </row>
    <row r="3318" spans="8:15" s="179" customFormat="1" x14ac:dyDescent="0.2">
      <c r="H3318" s="180"/>
      <c r="I3318" s="180"/>
      <c r="J3318" s="205"/>
      <c r="K3318" s="205"/>
      <c r="L3318" s="181"/>
      <c r="M3318" s="180"/>
      <c r="N3318" s="180"/>
      <c r="O3318" s="180"/>
    </row>
    <row r="3319" spans="8:15" s="179" customFormat="1" x14ac:dyDescent="0.2">
      <c r="H3319" s="180"/>
      <c r="I3319" s="180"/>
      <c r="J3319" s="205"/>
      <c r="K3319" s="205"/>
      <c r="L3319" s="181"/>
      <c r="M3319" s="180"/>
      <c r="N3319" s="180"/>
      <c r="O3319" s="180"/>
    </row>
    <row r="3320" spans="8:15" s="179" customFormat="1" x14ac:dyDescent="0.2">
      <c r="H3320" s="180"/>
      <c r="I3320" s="180"/>
      <c r="J3320" s="205"/>
      <c r="K3320" s="205"/>
      <c r="L3320" s="181"/>
      <c r="M3320" s="180"/>
      <c r="N3320" s="180"/>
      <c r="O3320" s="180"/>
    </row>
    <row r="3321" spans="8:15" s="179" customFormat="1" x14ac:dyDescent="0.2">
      <c r="H3321" s="180"/>
      <c r="I3321" s="180"/>
      <c r="J3321" s="205"/>
      <c r="K3321" s="205"/>
      <c r="L3321" s="181"/>
      <c r="M3321" s="180"/>
      <c r="N3321" s="180"/>
      <c r="O3321" s="180"/>
    </row>
    <row r="3322" spans="8:15" s="179" customFormat="1" x14ac:dyDescent="0.2">
      <c r="H3322" s="180"/>
      <c r="I3322" s="180"/>
      <c r="J3322" s="205"/>
      <c r="K3322" s="205"/>
      <c r="L3322" s="181"/>
      <c r="M3322" s="180"/>
      <c r="N3322" s="180"/>
      <c r="O3322" s="180"/>
    </row>
    <row r="3323" spans="8:15" s="179" customFormat="1" x14ac:dyDescent="0.2">
      <c r="H3323" s="180"/>
      <c r="I3323" s="180"/>
      <c r="J3323" s="205"/>
      <c r="K3323" s="205"/>
      <c r="L3323" s="181"/>
      <c r="M3323" s="180"/>
      <c r="N3323" s="180"/>
      <c r="O3323" s="180"/>
    </row>
    <row r="3324" spans="8:15" s="179" customFormat="1" x14ac:dyDescent="0.2">
      <c r="H3324" s="180"/>
      <c r="I3324" s="180"/>
      <c r="J3324" s="205"/>
      <c r="K3324" s="205"/>
      <c r="L3324" s="181"/>
      <c r="M3324" s="180"/>
      <c r="N3324" s="180"/>
      <c r="O3324" s="180"/>
    </row>
    <row r="3325" spans="8:15" s="179" customFormat="1" x14ac:dyDescent="0.2">
      <c r="H3325" s="180"/>
      <c r="I3325" s="180"/>
      <c r="J3325" s="205"/>
      <c r="K3325" s="205"/>
      <c r="L3325" s="181"/>
      <c r="M3325" s="180"/>
      <c r="N3325" s="180"/>
      <c r="O3325" s="180"/>
    </row>
    <row r="3326" spans="8:15" s="179" customFormat="1" x14ac:dyDescent="0.2">
      <c r="H3326" s="180"/>
      <c r="I3326" s="180"/>
      <c r="J3326" s="205"/>
      <c r="K3326" s="205"/>
      <c r="L3326" s="181"/>
      <c r="M3326" s="180"/>
      <c r="N3326" s="180"/>
      <c r="O3326" s="180"/>
    </row>
    <row r="3327" spans="8:15" s="179" customFormat="1" x14ac:dyDescent="0.2">
      <c r="H3327" s="180"/>
      <c r="I3327" s="180"/>
      <c r="J3327" s="205"/>
      <c r="K3327" s="205"/>
      <c r="L3327" s="181"/>
      <c r="M3327" s="180"/>
      <c r="N3327" s="180"/>
      <c r="O3327" s="180"/>
    </row>
    <row r="3328" spans="8:15" s="179" customFormat="1" x14ac:dyDescent="0.2">
      <c r="H3328" s="180"/>
      <c r="I3328" s="180"/>
      <c r="J3328" s="205"/>
      <c r="K3328" s="205"/>
      <c r="L3328" s="181"/>
      <c r="M3328" s="180"/>
      <c r="N3328" s="180"/>
      <c r="O3328" s="180"/>
    </row>
    <row r="3329" spans="8:15" s="179" customFormat="1" x14ac:dyDescent="0.2">
      <c r="H3329" s="180"/>
      <c r="I3329" s="180"/>
      <c r="J3329" s="205"/>
      <c r="K3329" s="205"/>
      <c r="L3329" s="181"/>
      <c r="M3329" s="180"/>
      <c r="N3329" s="180"/>
      <c r="O3329" s="180"/>
    </row>
    <row r="3330" spans="8:15" s="179" customFormat="1" x14ac:dyDescent="0.2">
      <c r="H3330" s="180"/>
      <c r="I3330" s="180"/>
      <c r="J3330" s="205"/>
      <c r="K3330" s="205"/>
      <c r="L3330" s="181"/>
      <c r="M3330" s="180"/>
      <c r="N3330" s="180"/>
      <c r="O3330" s="180"/>
    </row>
    <row r="3331" spans="8:15" s="179" customFormat="1" x14ac:dyDescent="0.2">
      <c r="H3331" s="180"/>
      <c r="I3331" s="180"/>
      <c r="J3331" s="205"/>
      <c r="K3331" s="205"/>
      <c r="L3331" s="181"/>
      <c r="M3331" s="180"/>
      <c r="N3331" s="180"/>
      <c r="O3331" s="180"/>
    </row>
    <row r="3332" spans="8:15" s="179" customFormat="1" x14ac:dyDescent="0.2">
      <c r="H3332" s="180"/>
      <c r="I3332" s="180"/>
      <c r="J3332" s="205"/>
      <c r="K3332" s="205"/>
      <c r="L3332" s="181"/>
      <c r="M3332" s="180"/>
      <c r="N3332" s="180"/>
      <c r="O3332" s="180"/>
    </row>
    <row r="3333" spans="8:15" s="179" customFormat="1" x14ac:dyDescent="0.2">
      <c r="H3333" s="180"/>
      <c r="I3333" s="180"/>
      <c r="J3333" s="205"/>
      <c r="K3333" s="205"/>
      <c r="L3333" s="181"/>
      <c r="M3333" s="180"/>
      <c r="N3333" s="180"/>
      <c r="O3333" s="180"/>
    </row>
    <row r="3334" spans="8:15" s="179" customFormat="1" x14ac:dyDescent="0.2">
      <c r="H3334" s="180"/>
      <c r="I3334" s="180"/>
      <c r="J3334" s="205"/>
      <c r="K3334" s="205"/>
      <c r="L3334" s="181"/>
      <c r="M3334" s="180"/>
      <c r="N3334" s="180"/>
      <c r="O3334" s="180"/>
    </row>
    <row r="3335" spans="8:15" s="179" customFormat="1" x14ac:dyDescent="0.2">
      <c r="H3335" s="180"/>
      <c r="I3335" s="180"/>
      <c r="J3335" s="205"/>
      <c r="K3335" s="205"/>
      <c r="L3335" s="181"/>
      <c r="M3335" s="180"/>
      <c r="N3335" s="180"/>
      <c r="O3335" s="180"/>
    </row>
    <row r="3336" spans="8:15" s="179" customFormat="1" x14ac:dyDescent="0.2">
      <c r="H3336" s="180"/>
      <c r="I3336" s="180"/>
      <c r="J3336" s="205"/>
      <c r="K3336" s="205"/>
      <c r="L3336" s="181"/>
      <c r="M3336" s="180"/>
      <c r="N3336" s="180"/>
      <c r="O3336" s="180"/>
    </row>
    <row r="3337" spans="8:15" s="179" customFormat="1" x14ac:dyDescent="0.2">
      <c r="H3337" s="180"/>
      <c r="I3337" s="180"/>
      <c r="J3337" s="205"/>
      <c r="K3337" s="205"/>
      <c r="L3337" s="181"/>
      <c r="M3337" s="180"/>
      <c r="N3337" s="180"/>
      <c r="O3337" s="180"/>
    </row>
    <row r="3338" spans="8:15" s="179" customFormat="1" x14ac:dyDescent="0.2">
      <c r="H3338" s="180"/>
      <c r="I3338" s="180"/>
      <c r="J3338" s="205"/>
      <c r="K3338" s="205"/>
      <c r="L3338" s="181"/>
      <c r="M3338" s="180"/>
      <c r="N3338" s="180"/>
      <c r="O3338" s="180"/>
    </row>
    <row r="3339" spans="8:15" s="179" customFormat="1" x14ac:dyDescent="0.2">
      <c r="H3339" s="180"/>
      <c r="I3339" s="180"/>
      <c r="J3339" s="205"/>
      <c r="K3339" s="205"/>
      <c r="L3339" s="181"/>
      <c r="M3339" s="180"/>
      <c r="N3339" s="180"/>
      <c r="O3339" s="180"/>
    </row>
    <row r="3340" spans="8:15" s="179" customFormat="1" x14ac:dyDescent="0.2">
      <c r="H3340" s="180"/>
      <c r="I3340" s="180"/>
      <c r="J3340" s="205"/>
      <c r="K3340" s="205"/>
      <c r="L3340" s="181"/>
      <c r="M3340" s="180"/>
      <c r="N3340" s="180"/>
      <c r="O3340" s="180"/>
    </row>
    <row r="3341" spans="8:15" s="179" customFormat="1" x14ac:dyDescent="0.2">
      <c r="H3341" s="180"/>
      <c r="I3341" s="180"/>
      <c r="J3341" s="205"/>
      <c r="K3341" s="205"/>
      <c r="L3341" s="181"/>
      <c r="M3341" s="180"/>
      <c r="N3341" s="180"/>
      <c r="O3341" s="180"/>
    </row>
    <row r="3342" spans="8:15" s="179" customFormat="1" x14ac:dyDescent="0.2">
      <c r="H3342" s="180"/>
      <c r="I3342" s="180"/>
      <c r="J3342" s="205"/>
      <c r="K3342" s="205"/>
      <c r="L3342" s="181"/>
      <c r="M3342" s="180"/>
      <c r="N3342" s="180"/>
      <c r="O3342" s="180"/>
    </row>
    <row r="3343" spans="8:15" s="179" customFormat="1" x14ac:dyDescent="0.2">
      <c r="H3343" s="180"/>
      <c r="I3343" s="180"/>
      <c r="J3343" s="205"/>
      <c r="K3343" s="205"/>
      <c r="L3343" s="181"/>
      <c r="M3343" s="180"/>
      <c r="N3343" s="180"/>
      <c r="O3343" s="180"/>
    </row>
    <row r="3344" spans="8:15" s="179" customFormat="1" x14ac:dyDescent="0.2">
      <c r="H3344" s="180"/>
      <c r="I3344" s="180"/>
      <c r="J3344" s="205"/>
      <c r="K3344" s="205"/>
      <c r="L3344" s="181"/>
      <c r="M3344" s="180"/>
      <c r="N3344" s="180"/>
      <c r="O3344" s="180"/>
    </row>
    <row r="3345" spans="8:15" s="179" customFormat="1" x14ac:dyDescent="0.2">
      <c r="H3345" s="180"/>
      <c r="I3345" s="180"/>
      <c r="J3345" s="205"/>
      <c r="K3345" s="205"/>
      <c r="L3345" s="181"/>
      <c r="M3345" s="180"/>
      <c r="N3345" s="180"/>
      <c r="O3345" s="180"/>
    </row>
    <row r="3346" spans="8:15" s="179" customFormat="1" x14ac:dyDescent="0.2">
      <c r="H3346" s="180"/>
      <c r="I3346" s="180"/>
      <c r="J3346" s="205"/>
      <c r="K3346" s="205"/>
      <c r="L3346" s="181"/>
      <c r="M3346" s="180"/>
      <c r="N3346" s="180"/>
      <c r="O3346" s="180"/>
    </row>
    <row r="3347" spans="8:15" s="179" customFormat="1" x14ac:dyDescent="0.2">
      <c r="H3347" s="180"/>
      <c r="I3347" s="180"/>
      <c r="J3347" s="205"/>
      <c r="K3347" s="205"/>
      <c r="L3347" s="181"/>
      <c r="M3347" s="180"/>
      <c r="N3347" s="180"/>
      <c r="O3347" s="180"/>
    </row>
    <row r="3348" spans="8:15" s="179" customFormat="1" x14ac:dyDescent="0.2">
      <c r="H3348" s="180"/>
      <c r="I3348" s="180"/>
      <c r="J3348" s="205"/>
      <c r="K3348" s="205"/>
      <c r="L3348" s="181"/>
      <c r="M3348" s="180"/>
      <c r="N3348" s="180"/>
      <c r="O3348" s="180"/>
    </row>
    <row r="3349" spans="8:15" s="179" customFormat="1" x14ac:dyDescent="0.2">
      <c r="H3349" s="180"/>
      <c r="I3349" s="180"/>
      <c r="J3349" s="205"/>
      <c r="K3349" s="205"/>
      <c r="L3349" s="181"/>
      <c r="M3349" s="180"/>
      <c r="N3349" s="180"/>
      <c r="O3349" s="180"/>
    </row>
    <row r="3350" spans="8:15" s="179" customFormat="1" x14ac:dyDescent="0.2">
      <c r="H3350" s="180"/>
      <c r="I3350" s="180"/>
      <c r="J3350" s="205"/>
      <c r="K3350" s="205"/>
      <c r="L3350" s="181"/>
      <c r="M3350" s="180"/>
      <c r="N3350" s="180"/>
      <c r="O3350" s="180"/>
    </row>
    <row r="3351" spans="8:15" s="179" customFormat="1" x14ac:dyDescent="0.2">
      <c r="H3351" s="180"/>
      <c r="I3351" s="180"/>
      <c r="J3351" s="205"/>
      <c r="K3351" s="205"/>
      <c r="L3351" s="181"/>
      <c r="M3351" s="180"/>
      <c r="N3351" s="180"/>
      <c r="O3351" s="180"/>
    </row>
    <row r="3352" spans="8:15" s="179" customFormat="1" x14ac:dyDescent="0.2">
      <c r="H3352" s="180"/>
      <c r="I3352" s="180"/>
      <c r="J3352" s="205"/>
      <c r="K3352" s="205"/>
      <c r="L3352" s="181"/>
      <c r="M3352" s="180"/>
      <c r="N3352" s="180"/>
      <c r="O3352" s="180"/>
    </row>
    <row r="3353" spans="8:15" s="179" customFormat="1" x14ac:dyDescent="0.2">
      <c r="H3353" s="180"/>
      <c r="I3353" s="180"/>
      <c r="J3353" s="205"/>
      <c r="K3353" s="205"/>
      <c r="L3353" s="181"/>
      <c r="M3353" s="180"/>
      <c r="N3353" s="180"/>
      <c r="O3353" s="180"/>
    </row>
    <row r="3354" spans="8:15" s="179" customFormat="1" x14ac:dyDescent="0.2">
      <c r="H3354" s="180"/>
      <c r="I3354" s="180"/>
      <c r="J3354" s="205"/>
      <c r="K3354" s="205"/>
      <c r="L3354" s="181"/>
      <c r="M3354" s="180"/>
      <c r="N3354" s="180"/>
      <c r="O3354" s="180"/>
    </row>
    <row r="3355" spans="8:15" s="179" customFormat="1" x14ac:dyDescent="0.2">
      <c r="H3355" s="180"/>
      <c r="I3355" s="180"/>
      <c r="J3355" s="205"/>
      <c r="K3355" s="205"/>
      <c r="L3355" s="181"/>
      <c r="M3355" s="180"/>
      <c r="N3355" s="180"/>
      <c r="O3355" s="180"/>
    </row>
    <row r="3356" spans="8:15" s="179" customFormat="1" x14ac:dyDescent="0.2">
      <c r="H3356" s="180"/>
      <c r="I3356" s="180"/>
      <c r="J3356" s="205"/>
      <c r="K3356" s="205"/>
      <c r="L3356" s="181"/>
      <c r="M3356" s="180"/>
      <c r="N3356" s="180"/>
      <c r="O3356" s="180"/>
    </row>
    <row r="3357" spans="8:15" s="179" customFormat="1" x14ac:dyDescent="0.2">
      <c r="H3357" s="180"/>
      <c r="I3357" s="180"/>
      <c r="J3357" s="205"/>
      <c r="K3357" s="205"/>
      <c r="L3357" s="181"/>
      <c r="M3357" s="180"/>
      <c r="N3357" s="180"/>
      <c r="O3357" s="180"/>
    </row>
    <row r="3358" spans="8:15" s="179" customFormat="1" x14ac:dyDescent="0.2">
      <c r="H3358" s="180"/>
      <c r="I3358" s="180"/>
      <c r="J3358" s="205"/>
      <c r="K3358" s="205"/>
      <c r="L3358" s="181"/>
      <c r="M3358" s="180"/>
      <c r="N3358" s="180"/>
      <c r="O3358" s="180"/>
    </row>
    <row r="3359" spans="8:15" s="179" customFormat="1" x14ac:dyDescent="0.2">
      <c r="H3359" s="180"/>
      <c r="I3359" s="180"/>
      <c r="J3359" s="205"/>
      <c r="K3359" s="205"/>
      <c r="L3359" s="181"/>
      <c r="M3359" s="180"/>
      <c r="N3359" s="180"/>
      <c r="O3359" s="180"/>
    </row>
    <row r="3360" spans="8:15" s="179" customFormat="1" x14ac:dyDescent="0.2">
      <c r="H3360" s="180"/>
      <c r="I3360" s="180"/>
      <c r="J3360" s="205"/>
      <c r="K3360" s="205"/>
      <c r="L3360" s="181"/>
      <c r="M3360" s="180"/>
      <c r="N3360" s="180"/>
      <c r="O3360" s="180"/>
    </row>
    <row r="3361" spans="8:15" s="179" customFormat="1" x14ac:dyDescent="0.2">
      <c r="H3361" s="180"/>
      <c r="I3361" s="180"/>
      <c r="J3361" s="205"/>
      <c r="K3361" s="205"/>
      <c r="L3361" s="181"/>
      <c r="M3361" s="180"/>
      <c r="N3361" s="180"/>
      <c r="O3361" s="180"/>
    </row>
    <row r="3362" spans="8:15" s="179" customFormat="1" x14ac:dyDescent="0.2">
      <c r="H3362" s="180"/>
      <c r="I3362" s="180"/>
      <c r="J3362" s="205"/>
      <c r="K3362" s="205"/>
      <c r="L3362" s="181"/>
      <c r="M3362" s="180"/>
      <c r="N3362" s="180"/>
      <c r="O3362" s="180"/>
    </row>
    <row r="3363" spans="8:15" s="179" customFormat="1" x14ac:dyDescent="0.2">
      <c r="H3363" s="180"/>
      <c r="I3363" s="180"/>
      <c r="J3363" s="205"/>
      <c r="K3363" s="205"/>
      <c r="L3363" s="181"/>
      <c r="M3363" s="180"/>
      <c r="N3363" s="180"/>
      <c r="O3363" s="180"/>
    </row>
    <row r="3364" spans="8:15" s="179" customFormat="1" x14ac:dyDescent="0.2">
      <c r="H3364" s="180"/>
      <c r="I3364" s="180"/>
      <c r="J3364" s="205"/>
      <c r="K3364" s="205"/>
      <c r="L3364" s="181"/>
      <c r="M3364" s="180"/>
      <c r="N3364" s="180"/>
      <c r="O3364" s="180"/>
    </row>
    <row r="3365" spans="8:15" s="179" customFormat="1" x14ac:dyDescent="0.2">
      <c r="H3365" s="180"/>
      <c r="I3365" s="180"/>
      <c r="J3365" s="205"/>
      <c r="K3365" s="205"/>
      <c r="L3365" s="181"/>
      <c r="M3365" s="180"/>
      <c r="N3365" s="180"/>
      <c r="O3365" s="180"/>
    </row>
    <row r="3366" spans="8:15" s="179" customFormat="1" x14ac:dyDescent="0.2">
      <c r="H3366" s="180"/>
      <c r="I3366" s="180"/>
      <c r="J3366" s="205"/>
      <c r="K3366" s="205"/>
      <c r="L3366" s="181"/>
      <c r="M3366" s="180"/>
      <c r="N3366" s="180"/>
      <c r="O3366" s="180"/>
    </row>
    <row r="3367" spans="8:15" s="179" customFormat="1" x14ac:dyDescent="0.2">
      <c r="H3367" s="180"/>
      <c r="I3367" s="180"/>
      <c r="J3367" s="205"/>
      <c r="K3367" s="205"/>
      <c r="L3367" s="181"/>
      <c r="M3367" s="180"/>
      <c r="N3367" s="180"/>
      <c r="O3367" s="180"/>
    </row>
    <row r="3368" spans="8:15" s="179" customFormat="1" x14ac:dyDescent="0.2">
      <c r="H3368" s="180"/>
      <c r="I3368" s="180"/>
      <c r="J3368" s="205"/>
      <c r="K3368" s="205"/>
      <c r="L3368" s="181"/>
      <c r="M3368" s="180"/>
      <c r="N3368" s="180"/>
      <c r="O3368" s="180"/>
    </row>
    <row r="3369" spans="8:15" s="179" customFormat="1" x14ac:dyDescent="0.2">
      <c r="H3369" s="180"/>
      <c r="I3369" s="180"/>
      <c r="J3369" s="205"/>
      <c r="K3369" s="205"/>
      <c r="L3369" s="181"/>
      <c r="M3369" s="180"/>
      <c r="N3369" s="180"/>
      <c r="O3369" s="180"/>
    </row>
    <row r="3370" spans="8:15" s="179" customFormat="1" x14ac:dyDescent="0.2">
      <c r="H3370" s="180"/>
      <c r="I3370" s="180"/>
      <c r="J3370" s="205"/>
      <c r="K3370" s="205"/>
      <c r="L3370" s="181"/>
      <c r="M3370" s="180"/>
      <c r="N3370" s="180"/>
      <c r="O3370" s="180"/>
    </row>
    <row r="3371" spans="8:15" s="179" customFormat="1" x14ac:dyDescent="0.2">
      <c r="H3371" s="180"/>
      <c r="I3371" s="180"/>
      <c r="J3371" s="205"/>
      <c r="K3371" s="205"/>
      <c r="L3371" s="181"/>
      <c r="M3371" s="180"/>
      <c r="N3371" s="180"/>
      <c r="O3371" s="180"/>
    </row>
    <row r="3372" spans="8:15" s="179" customFormat="1" x14ac:dyDescent="0.2">
      <c r="H3372" s="180"/>
      <c r="I3372" s="180"/>
      <c r="J3372" s="205"/>
      <c r="K3372" s="205"/>
      <c r="L3372" s="181"/>
      <c r="M3372" s="180"/>
      <c r="N3372" s="180"/>
      <c r="O3372" s="180"/>
    </row>
    <row r="3373" spans="8:15" s="179" customFormat="1" x14ac:dyDescent="0.2">
      <c r="H3373" s="180"/>
      <c r="I3373" s="180"/>
      <c r="J3373" s="205"/>
      <c r="K3373" s="205"/>
      <c r="L3373" s="181"/>
      <c r="M3373" s="180"/>
      <c r="N3373" s="180"/>
      <c r="O3373" s="180"/>
    </row>
    <row r="3374" spans="8:15" s="179" customFormat="1" x14ac:dyDescent="0.2">
      <c r="H3374" s="180"/>
      <c r="I3374" s="180"/>
      <c r="J3374" s="205"/>
      <c r="K3374" s="205"/>
      <c r="L3374" s="181"/>
      <c r="M3374" s="180"/>
      <c r="N3374" s="180"/>
      <c r="O3374" s="180"/>
    </row>
    <row r="3375" spans="8:15" s="179" customFormat="1" x14ac:dyDescent="0.2">
      <c r="H3375" s="180"/>
      <c r="I3375" s="180"/>
      <c r="J3375" s="205"/>
      <c r="K3375" s="205"/>
      <c r="L3375" s="181"/>
      <c r="M3375" s="180"/>
      <c r="N3375" s="180"/>
      <c r="O3375" s="180"/>
    </row>
    <row r="3376" spans="8:15" s="179" customFormat="1" x14ac:dyDescent="0.2">
      <c r="H3376" s="180"/>
      <c r="I3376" s="180"/>
      <c r="J3376" s="205"/>
      <c r="K3376" s="205"/>
      <c r="L3376" s="181"/>
      <c r="M3376" s="180"/>
      <c r="N3376" s="180"/>
      <c r="O3376" s="180"/>
    </row>
    <row r="3377" spans="8:15" s="179" customFormat="1" x14ac:dyDescent="0.2">
      <c r="H3377" s="180"/>
      <c r="I3377" s="180"/>
      <c r="J3377" s="205"/>
      <c r="K3377" s="205"/>
      <c r="L3377" s="181"/>
      <c r="M3377" s="180"/>
      <c r="N3377" s="180"/>
      <c r="O3377" s="180"/>
    </row>
    <row r="3378" spans="8:15" s="179" customFormat="1" x14ac:dyDescent="0.2">
      <c r="H3378" s="180"/>
      <c r="I3378" s="180"/>
      <c r="J3378" s="205"/>
      <c r="K3378" s="205"/>
      <c r="L3378" s="181"/>
      <c r="M3378" s="180"/>
      <c r="N3378" s="180"/>
      <c r="O3378" s="180"/>
    </row>
    <row r="3379" spans="8:15" s="179" customFormat="1" x14ac:dyDescent="0.2">
      <c r="H3379" s="180"/>
      <c r="I3379" s="180"/>
      <c r="J3379" s="205"/>
      <c r="K3379" s="205"/>
      <c r="L3379" s="181"/>
      <c r="M3379" s="180"/>
      <c r="N3379" s="180"/>
      <c r="O3379" s="180"/>
    </row>
    <row r="3380" spans="8:15" s="179" customFormat="1" x14ac:dyDescent="0.2">
      <c r="H3380" s="180"/>
      <c r="I3380" s="180"/>
      <c r="J3380" s="205"/>
      <c r="K3380" s="205"/>
      <c r="L3380" s="181"/>
      <c r="M3380" s="180"/>
      <c r="N3380" s="180"/>
      <c r="O3380" s="180"/>
    </row>
    <row r="3381" spans="8:15" s="179" customFormat="1" x14ac:dyDescent="0.2">
      <c r="H3381" s="180"/>
      <c r="I3381" s="180"/>
      <c r="J3381" s="205"/>
      <c r="K3381" s="205"/>
      <c r="L3381" s="181"/>
      <c r="M3381" s="180"/>
      <c r="N3381" s="180"/>
      <c r="O3381" s="180"/>
    </row>
    <row r="3382" spans="8:15" s="179" customFormat="1" x14ac:dyDescent="0.2">
      <c r="H3382" s="180"/>
      <c r="I3382" s="180"/>
      <c r="J3382" s="205"/>
      <c r="K3382" s="205"/>
      <c r="L3382" s="181"/>
      <c r="M3382" s="180"/>
      <c r="N3382" s="180"/>
      <c r="O3382" s="180"/>
    </row>
    <row r="3383" spans="8:15" s="179" customFormat="1" x14ac:dyDescent="0.2">
      <c r="H3383" s="180"/>
      <c r="I3383" s="180"/>
      <c r="J3383" s="205"/>
      <c r="K3383" s="205"/>
      <c r="L3383" s="181"/>
      <c r="M3383" s="180"/>
      <c r="N3383" s="180"/>
      <c r="O3383" s="180"/>
    </row>
    <row r="3384" spans="8:15" s="179" customFormat="1" x14ac:dyDescent="0.2">
      <c r="H3384" s="180"/>
      <c r="I3384" s="180"/>
      <c r="J3384" s="205"/>
      <c r="K3384" s="205"/>
      <c r="L3384" s="181"/>
      <c r="M3384" s="180"/>
      <c r="N3384" s="180"/>
      <c r="O3384" s="180"/>
    </row>
    <row r="3385" spans="8:15" s="179" customFormat="1" x14ac:dyDescent="0.2">
      <c r="H3385" s="180"/>
      <c r="I3385" s="180"/>
      <c r="J3385" s="205"/>
      <c r="K3385" s="205"/>
      <c r="L3385" s="181"/>
      <c r="M3385" s="180"/>
      <c r="N3385" s="180"/>
      <c r="O3385" s="180"/>
    </row>
    <row r="3386" spans="8:15" s="179" customFormat="1" x14ac:dyDescent="0.2">
      <c r="H3386" s="180"/>
      <c r="I3386" s="180"/>
      <c r="J3386" s="205"/>
      <c r="K3386" s="205"/>
      <c r="L3386" s="181"/>
      <c r="M3386" s="180"/>
      <c r="N3386" s="180"/>
      <c r="O3386" s="180"/>
    </row>
    <row r="3387" spans="8:15" s="179" customFormat="1" x14ac:dyDescent="0.2">
      <c r="H3387" s="180"/>
      <c r="I3387" s="180"/>
      <c r="J3387" s="205"/>
      <c r="K3387" s="205"/>
      <c r="L3387" s="181"/>
      <c r="M3387" s="180"/>
      <c r="N3387" s="180"/>
      <c r="O3387" s="180"/>
    </row>
    <row r="3388" spans="8:15" s="179" customFormat="1" x14ac:dyDescent="0.2">
      <c r="H3388" s="180"/>
      <c r="I3388" s="180"/>
      <c r="J3388" s="205"/>
      <c r="K3388" s="205"/>
      <c r="L3388" s="181"/>
      <c r="M3388" s="180"/>
      <c r="N3388" s="180"/>
      <c r="O3388" s="180"/>
    </row>
    <row r="3389" spans="8:15" s="179" customFormat="1" x14ac:dyDescent="0.2">
      <c r="H3389" s="180"/>
      <c r="I3389" s="180"/>
      <c r="J3389" s="205"/>
      <c r="K3389" s="205"/>
      <c r="L3389" s="181"/>
      <c r="M3389" s="180"/>
      <c r="N3389" s="180"/>
      <c r="O3389" s="180"/>
    </row>
    <row r="3390" spans="8:15" s="179" customFormat="1" x14ac:dyDescent="0.2">
      <c r="H3390" s="180"/>
      <c r="I3390" s="180"/>
      <c r="J3390" s="205"/>
      <c r="K3390" s="205"/>
      <c r="L3390" s="181"/>
      <c r="M3390" s="180"/>
      <c r="N3390" s="180"/>
      <c r="O3390" s="180"/>
    </row>
    <row r="3391" spans="8:15" s="179" customFormat="1" x14ac:dyDescent="0.2">
      <c r="H3391" s="180"/>
      <c r="I3391" s="180"/>
      <c r="J3391" s="205"/>
      <c r="K3391" s="205"/>
      <c r="L3391" s="181"/>
      <c r="M3391" s="180"/>
      <c r="N3391" s="180"/>
      <c r="O3391" s="180"/>
    </row>
    <row r="3392" spans="8:15" s="179" customFormat="1" x14ac:dyDescent="0.2">
      <c r="H3392" s="180"/>
      <c r="I3392" s="180"/>
      <c r="J3392" s="205"/>
      <c r="K3392" s="205"/>
      <c r="L3392" s="181"/>
      <c r="M3392" s="180"/>
      <c r="N3392" s="180"/>
      <c r="O3392" s="180"/>
    </row>
    <row r="3393" spans="8:15" s="179" customFormat="1" x14ac:dyDescent="0.2">
      <c r="H3393" s="180"/>
      <c r="I3393" s="180"/>
      <c r="J3393" s="205"/>
      <c r="K3393" s="205"/>
      <c r="L3393" s="181"/>
      <c r="M3393" s="180"/>
      <c r="N3393" s="180"/>
      <c r="O3393" s="180"/>
    </row>
    <row r="3394" spans="8:15" s="179" customFormat="1" x14ac:dyDescent="0.2">
      <c r="H3394" s="180"/>
      <c r="I3394" s="180"/>
      <c r="J3394" s="205"/>
      <c r="K3394" s="205"/>
      <c r="L3394" s="181"/>
      <c r="M3394" s="180"/>
      <c r="N3394" s="180"/>
      <c r="O3394" s="180"/>
    </row>
    <row r="3395" spans="8:15" s="179" customFormat="1" x14ac:dyDescent="0.2">
      <c r="H3395" s="180"/>
      <c r="I3395" s="180"/>
      <c r="J3395" s="205"/>
      <c r="K3395" s="205"/>
      <c r="L3395" s="181"/>
      <c r="M3395" s="180"/>
      <c r="N3395" s="180"/>
      <c r="O3395" s="180"/>
    </row>
    <row r="3396" spans="8:15" s="179" customFormat="1" x14ac:dyDescent="0.2">
      <c r="H3396" s="180"/>
      <c r="I3396" s="180"/>
      <c r="J3396" s="205"/>
      <c r="K3396" s="205"/>
      <c r="L3396" s="181"/>
      <c r="M3396" s="180"/>
      <c r="N3396" s="180"/>
      <c r="O3396" s="180"/>
    </row>
    <row r="3397" spans="8:15" s="179" customFormat="1" x14ac:dyDescent="0.2">
      <c r="H3397" s="180"/>
      <c r="I3397" s="180"/>
      <c r="J3397" s="205"/>
      <c r="K3397" s="205"/>
      <c r="L3397" s="181"/>
      <c r="M3397" s="180"/>
      <c r="N3397" s="180"/>
      <c r="O3397" s="180"/>
    </row>
    <row r="3398" spans="8:15" s="179" customFormat="1" x14ac:dyDescent="0.2">
      <c r="H3398" s="180"/>
      <c r="I3398" s="180"/>
      <c r="J3398" s="205"/>
      <c r="K3398" s="205"/>
      <c r="L3398" s="181"/>
      <c r="M3398" s="180"/>
      <c r="N3398" s="180"/>
      <c r="O3398" s="180"/>
    </row>
    <row r="3399" spans="8:15" s="179" customFormat="1" x14ac:dyDescent="0.2">
      <c r="H3399" s="180"/>
      <c r="I3399" s="180"/>
      <c r="J3399" s="205"/>
      <c r="K3399" s="205"/>
      <c r="L3399" s="181"/>
      <c r="M3399" s="180"/>
      <c r="N3399" s="180"/>
      <c r="O3399" s="180"/>
    </row>
    <row r="3400" spans="8:15" s="179" customFormat="1" x14ac:dyDescent="0.2">
      <c r="H3400" s="180"/>
      <c r="I3400" s="180"/>
      <c r="J3400" s="205"/>
      <c r="K3400" s="205"/>
      <c r="L3400" s="181"/>
      <c r="M3400" s="180"/>
      <c r="N3400" s="180"/>
      <c r="O3400" s="180"/>
    </row>
    <row r="3401" spans="8:15" s="179" customFormat="1" x14ac:dyDescent="0.2">
      <c r="H3401" s="180"/>
      <c r="I3401" s="180"/>
      <c r="J3401" s="205"/>
      <c r="K3401" s="205"/>
      <c r="L3401" s="181"/>
      <c r="M3401" s="180"/>
      <c r="N3401" s="180"/>
      <c r="O3401" s="180"/>
    </row>
    <row r="3402" spans="8:15" s="179" customFormat="1" x14ac:dyDescent="0.2">
      <c r="H3402" s="180"/>
      <c r="I3402" s="180"/>
      <c r="J3402" s="205"/>
      <c r="K3402" s="205"/>
      <c r="L3402" s="181"/>
      <c r="M3402" s="180"/>
      <c r="N3402" s="180"/>
      <c r="O3402" s="180"/>
    </row>
    <row r="3403" spans="8:15" s="179" customFormat="1" x14ac:dyDescent="0.2">
      <c r="H3403" s="180"/>
      <c r="I3403" s="180"/>
      <c r="J3403" s="205"/>
      <c r="K3403" s="205"/>
      <c r="L3403" s="181"/>
      <c r="M3403" s="180"/>
      <c r="N3403" s="180"/>
      <c r="O3403" s="180"/>
    </row>
    <row r="3404" spans="8:15" s="179" customFormat="1" x14ac:dyDescent="0.2">
      <c r="H3404" s="180"/>
      <c r="I3404" s="180"/>
      <c r="J3404" s="205"/>
      <c r="K3404" s="205"/>
      <c r="L3404" s="181"/>
      <c r="M3404" s="180"/>
      <c r="N3404" s="180"/>
      <c r="O3404" s="180"/>
    </row>
    <row r="3405" spans="8:15" s="179" customFormat="1" x14ac:dyDescent="0.2">
      <c r="H3405" s="180"/>
      <c r="I3405" s="180"/>
      <c r="J3405" s="205"/>
      <c r="K3405" s="205"/>
      <c r="L3405" s="181"/>
      <c r="M3405" s="180"/>
      <c r="N3405" s="180"/>
      <c r="O3405" s="180"/>
    </row>
    <row r="3406" spans="8:15" s="179" customFormat="1" x14ac:dyDescent="0.2">
      <c r="H3406" s="180"/>
      <c r="I3406" s="180"/>
      <c r="J3406" s="205"/>
      <c r="K3406" s="205"/>
      <c r="L3406" s="181"/>
      <c r="M3406" s="180"/>
      <c r="N3406" s="180"/>
      <c r="O3406" s="180"/>
    </row>
    <row r="3407" spans="8:15" s="179" customFormat="1" x14ac:dyDescent="0.2">
      <c r="H3407" s="180"/>
      <c r="I3407" s="180"/>
      <c r="J3407" s="205"/>
      <c r="K3407" s="205"/>
      <c r="L3407" s="181"/>
      <c r="M3407" s="180"/>
      <c r="N3407" s="180"/>
      <c r="O3407" s="180"/>
    </row>
    <row r="3408" spans="8:15" s="179" customFormat="1" x14ac:dyDescent="0.2">
      <c r="H3408" s="180"/>
      <c r="I3408" s="180"/>
      <c r="J3408" s="205"/>
      <c r="K3408" s="205"/>
      <c r="L3408" s="181"/>
      <c r="M3408" s="180"/>
      <c r="N3408" s="180"/>
      <c r="O3408" s="180"/>
    </row>
    <row r="3409" spans="8:15" s="179" customFormat="1" x14ac:dyDescent="0.2">
      <c r="H3409" s="180"/>
      <c r="I3409" s="180"/>
      <c r="J3409" s="205"/>
      <c r="K3409" s="205"/>
      <c r="L3409" s="181"/>
      <c r="M3409" s="180"/>
      <c r="N3409" s="180"/>
      <c r="O3409" s="180"/>
    </row>
    <row r="3410" spans="8:15" s="179" customFormat="1" x14ac:dyDescent="0.2">
      <c r="H3410" s="180"/>
      <c r="I3410" s="180"/>
      <c r="J3410" s="205"/>
      <c r="K3410" s="205"/>
      <c r="L3410" s="181"/>
      <c r="M3410" s="180"/>
      <c r="N3410" s="180"/>
      <c r="O3410" s="180"/>
    </row>
    <row r="3411" spans="8:15" s="179" customFormat="1" x14ac:dyDescent="0.2">
      <c r="H3411" s="180"/>
      <c r="I3411" s="180"/>
      <c r="J3411" s="205"/>
      <c r="K3411" s="205"/>
      <c r="L3411" s="181"/>
      <c r="M3411" s="180"/>
      <c r="N3411" s="180"/>
      <c r="O3411" s="180"/>
    </row>
    <row r="3412" spans="8:15" s="179" customFormat="1" x14ac:dyDescent="0.2">
      <c r="H3412" s="180"/>
      <c r="I3412" s="180"/>
      <c r="J3412" s="205"/>
      <c r="K3412" s="205"/>
      <c r="L3412" s="181"/>
      <c r="M3412" s="180"/>
      <c r="N3412" s="180"/>
      <c r="O3412" s="180"/>
    </row>
    <row r="3413" spans="8:15" s="179" customFormat="1" x14ac:dyDescent="0.2">
      <c r="H3413" s="180"/>
      <c r="I3413" s="180"/>
      <c r="J3413" s="205"/>
      <c r="K3413" s="205"/>
      <c r="L3413" s="181"/>
      <c r="M3413" s="180"/>
      <c r="N3413" s="180"/>
      <c r="O3413" s="180"/>
    </row>
    <row r="3414" spans="8:15" s="179" customFormat="1" x14ac:dyDescent="0.2">
      <c r="H3414" s="180"/>
      <c r="I3414" s="180"/>
      <c r="J3414" s="205"/>
      <c r="K3414" s="205"/>
      <c r="L3414" s="181"/>
      <c r="M3414" s="180"/>
      <c r="N3414" s="180"/>
      <c r="O3414" s="180"/>
    </row>
    <row r="3415" spans="8:15" s="179" customFormat="1" x14ac:dyDescent="0.2">
      <c r="H3415" s="180"/>
      <c r="I3415" s="180"/>
      <c r="J3415" s="205"/>
      <c r="K3415" s="205"/>
      <c r="L3415" s="181"/>
      <c r="M3415" s="180"/>
      <c r="N3415" s="180"/>
      <c r="O3415" s="180"/>
    </row>
    <row r="3416" spans="8:15" s="179" customFormat="1" x14ac:dyDescent="0.2">
      <c r="H3416" s="180"/>
      <c r="I3416" s="180"/>
      <c r="J3416" s="205"/>
      <c r="K3416" s="205"/>
      <c r="L3416" s="181"/>
      <c r="M3416" s="180"/>
      <c r="N3416" s="180"/>
      <c r="O3416" s="180"/>
    </row>
    <row r="3417" spans="8:15" s="179" customFormat="1" x14ac:dyDescent="0.2">
      <c r="H3417" s="180"/>
      <c r="I3417" s="180"/>
      <c r="J3417" s="205"/>
      <c r="K3417" s="205"/>
      <c r="L3417" s="181"/>
      <c r="M3417" s="180"/>
      <c r="N3417" s="180"/>
      <c r="O3417" s="180"/>
    </row>
    <row r="3418" spans="8:15" s="179" customFormat="1" x14ac:dyDescent="0.2">
      <c r="H3418" s="180"/>
      <c r="I3418" s="180"/>
      <c r="J3418" s="205"/>
      <c r="K3418" s="205"/>
      <c r="L3418" s="181"/>
      <c r="M3418" s="180"/>
      <c r="N3418" s="180"/>
      <c r="O3418" s="180"/>
    </row>
    <row r="3419" spans="8:15" s="179" customFormat="1" x14ac:dyDescent="0.2">
      <c r="H3419" s="180"/>
      <c r="I3419" s="180"/>
      <c r="J3419" s="205"/>
      <c r="K3419" s="205"/>
      <c r="L3419" s="181"/>
      <c r="M3419" s="180"/>
      <c r="N3419" s="180"/>
      <c r="O3419" s="180"/>
    </row>
    <row r="3420" spans="8:15" s="179" customFormat="1" x14ac:dyDescent="0.2">
      <c r="H3420" s="180"/>
      <c r="I3420" s="180"/>
      <c r="J3420" s="205"/>
      <c r="K3420" s="205"/>
      <c r="L3420" s="181"/>
      <c r="M3420" s="180"/>
      <c r="N3420" s="180"/>
      <c r="O3420" s="180"/>
    </row>
    <row r="3421" spans="8:15" s="179" customFormat="1" x14ac:dyDescent="0.2">
      <c r="H3421" s="180"/>
      <c r="I3421" s="180"/>
      <c r="J3421" s="205"/>
      <c r="K3421" s="205"/>
      <c r="L3421" s="181"/>
      <c r="M3421" s="180"/>
      <c r="N3421" s="180"/>
      <c r="O3421" s="180"/>
    </row>
    <row r="3422" spans="8:15" s="179" customFormat="1" x14ac:dyDescent="0.2">
      <c r="H3422" s="180"/>
      <c r="I3422" s="180"/>
      <c r="J3422" s="205"/>
      <c r="K3422" s="205"/>
      <c r="L3422" s="181"/>
      <c r="M3422" s="180"/>
      <c r="N3422" s="180"/>
      <c r="O3422" s="180"/>
    </row>
    <row r="3423" spans="8:15" s="179" customFormat="1" x14ac:dyDescent="0.2">
      <c r="H3423" s="180"/>
      <c r="I3423" s="180"/>
      <c r="J3423" s="205"/>
      <c r="K3423" s="205"/>
      <c r="L3423" s="181"/>
      <c r="M3423" s="180"/>
      <c r="N3423" s="180"/>
      <c r="O3423" s="180"/>
    </row>
    <row r="3424" spans="8:15" s="179" customFormat="1" x14ac:dyDescent="0.2">
      <c r="H3424" s="180"/>
      <c r="I3424" s="180"/>
      <c r="J3424" s="205"/>
      <c r="K3424" s="205"/>
      <c r="L3424" s="181"/>
      <c r="M3424" s="180"/>
      <c r="N3424" s="180"/>
      <c r="O3424" s="180"/>
    </row>
    <row r="3425" spans="8:15" s="179" customFormat="1" x14ac:dyDescent="0.2">
      <c r="H3425" s="180"/>
      <c r="I3425" s="180"/>
      <c r="J3425" s="205"/>
      <c r="K3425" s="205"/>
      <c r="L3425" s="181"/>
      <c r="M3425" s="180"/>
      <c r="N3425" s="180"/>
      <c r="O3425" s="180"/>
    </row>
    <row r="3426" spans="8:15" s="179" customFormat="1" x14ac:dyDescent="0.2">
      <c r="H3426" s="180"/>
      <c r="I3426" s="180"/>
      <c r="J3426" s="205"/>
      <c r="K3426" s="205"/>
      <c r="L3426" s="181"/>
      <c r="M3426" s="180"/>
      <c r="N3426" s="180"/>
      <c r="O3426" s="180"/>
    </row>
    <row r="3427" spans="8:15" s="179" customFormat="1" x14ac:dyDescent="0.2">
      <c r="H3427" s="180"/>
      <c r="I3427" s="180"/>
      <c r="J3427" s="205"/>
      <c r="K3427" s="205"/>
      <c r="L3427" s="181"/>
      <c r="M3427" s="180"/>
      <c r="N3427" s="180"/>
      <c r="O3427" s="180"/>
    </row>
    <row r="3428" spans="8:15" s="179" customFormat="1" x14ac:dyDescent="0.2">
      <c r="H3428" s="180"/>
      <c r="I3428" s="180"/>
      <c r="J3428" s="205"/>
      <c r="K3428" s="205"/>
      <c r="L3428" s="181"/>
      <c r="M3428" s="180"/>
      <c r="N3428" s="180"/>
      <c r="O3428" s="180"/>
    </row>
    <row r="3429" spans="8:15" s="179" customFormat="1" x14ac:dyDescent="0.2">
      <c r="H3429" s="180"/>
      <c r="I3429" s="180"/>
      <c r="J3429" s="205"/>
      <c r="K3429" s="205"/>
      <c r="L3429" s="181"/>
      <c r="M3429" s="180"/>
      <c r="N3429" s="180"/>
      <c r="O3429" s="180"/>
    </row>
    <row r="3430" spans="8:15" s="179" customFormat="1" x14ac:dyDescent="0.2">
      <c r="H3430" s="180"/>
      <c r="I3430" s="180"/>
      <c r="J3430" s="205"/>
      <c r="K3430" s="205"/>
      <c r="L3430" s="181"/>
      <c r="M3430" s="180"/>
      <c r="N3430" s="180"/>
      <c r="O3430" s="180"/>
    </row>
    <row r="3431" spans="8:15" s="179" customFormat="1" x14ac:dyDescent="0.2">
      <c r="H3431" s="180"/>
      <c r="I3431" s="180"/>
      <c r="J3431" s="205"/>
      <c r="K3431" s="205"/>
      <c r="L3431" s="181"/>
      <c r="M3431" s="180"/>
      <c r="N3431" s="180"/>
      <c r="O3431" s="180"/>
    </row>
    <row r="3432" spans="8:15" s="179" customFormat="1" x14ac:dyDescent="0.2">
      <c r="H3432" s="180"/>
      <c r="I3432" s="180"/>
      <c r="J3432" s="205"/>
      <c r="K3432" s="205"/>
      <c r="L3432" s="181"/>
      <c r="M3432" s="180"/>
      <c r="N3432" s="180"/>
      <c r="O3432" s="180"/>
    </row>
    <row r="3433" spans="8:15" s="179" customFormat="1" x14ac:dyDescent="0.2">
      <c r="H3433" s="180"/>
      <c r="I3433" s="180"/>
      <c r="J3433" s="205"/>
      <c r="K3433" s="205"/>
      <c r="L3433" s="181"/>
      <c r="M3433" s="180"/>
      <c r="N3433" s="180"/>
      <c r="O3433" s="180"/>
    </row>
    <row r="3434" spans="8:15" s="179" customFormat="1" x14ac:dyDescent="0.2">
      <c r="H3434" s="180"/>
      <c r="I3434" s="180"/>
      <c r="J3434" s="205"/>
      <c r="K3434" s="205"/>
      <c r="L3434" s="181"/>
      <c r="M3434" s="180"/>
      <c r="N3434" s="180"/>
      <c r="O3434" s="180"/>
    </row>
    <row r="3435" spans="8:15" s="179" customFormat="1" x14ac:dyDescent="0.2">
      <c r="H3435" s="180"/>
      <c r="I3435" s="180"/>
      <c r="J3435" s="205"/>
      <c r="K3435" s="205"/>
      <c r="L3435" s="181"/>
      <c r="M3435" s="180"/>
      <c r="N3435" s="180"/>
      <c r="O3435" s="180"/>
    </row>
    <row r="3436" spans="8:15" s="179" customFormat="1" x14ac:dyDescent="0.2">
      <c r="H3436" s="180"/>
      <c r="I3436" s="180"/>
      <c r="J3436" s="205"/>
      <c r="K3436" s="205"/>
      <c r="L3436" s="181"/>
      <c r="M3436" s="180"/>
      <c r="N3436" s="180"/>
      <c r="O3436" s="180"/>
    </row>
    <row r="3437" spans="8:15" s="179" customFormat="1" x14ac:dyDescent="0.2">
      <c r="H3437" s="180"/>
      <c r="I3437" s="180"/>
      <c r="J3437" s="205"/>
      <c r="K3437" s="205"/>
      <c r="L3437" s="181"/>
      <c r="M3437" s="180"/>
      <c r="N3437" s="180"/>
      <c r="O3437" s="180"/>
    </row>
    <row r="3438" spans="8:15" s="179" customFormat="1" x14ac:dyDescent="0.2">
      <c r="H3438" s="180"/>
      <c r="I3438" s="180"/>
      <c r="J3438" s="205"/>
      <c r="K3438" s="205"/>
      <c r="L3438" s="181"/>
      <c r="M3438" s="180"/>
      <c r="N3438" s="180"/>
      <c r="O3438" s="180"/>
    </row>
    <row r="3439" spans="8:15" s="179" customFormat="1" x14ac:dyDescent="0.2">
      <c r="H3439" s="180"/>
      <c r="I3439" s="180"/>
      <c r="J3439" s="205"/>
      <c r="K3439" s="205"/>
      <c r="L3439" s="181"/>
      <c r="M3439" s="180"/>
      <c r="N3439" s="180"/>
      <c r="O3439" s="180"/>
    </row>
    <row r="3440" spans="8:15" s="179" customFormat="1" x14ac:dyDescent="0.2">
      <c r="H3440" s="180"/>
      <c r="I3440" s="180"/>
      <c r="J3440" s="205"/>
      <c r="K3440" s="205"/>
      <c r="L3440" s="181"/>
      <c r="M3440" s="180"/>
      <c r="N3440" s="180"/>
      <c r="O3440" s="180"/>
    </row>
    <row r="3441" spans="8:15" s="179" customFormat="1" x14ac:dyDescent="0.2">
      <c r="H3441" s="180"/>
      <c r="I3441" s="180"/>
      <c r="J3441" s="205"/>
      <c r="K3441" s="205"/>
      <c r="L3441" s="181"/>
      <c r="M3441" s="180"/>
      <c r="N3441" s="180"/>
      <c r="O3441" s="180"/>
    </row>
    <row r="3442" spans="8:15" s="179" customFormat="1" x14ac:dyDescent="0.2">
      <c r="H3442" s="180"/>
      <c r="I3442" s="180"/>
      <c r="J3442" s="205"/>
      <c r="K3442" s="205"/>
      <c r="L3442" s="181"/>
      <c r="M3442" s="180"/>
      <c r="N3442" s="180"/>
      <c r="O3442" s="180"/>
    </row>
    <row r="3443" spans="8:15" s="179" customFormat="1" x14ac:dyDescent="0.2">
      <c r="H3443" s="180"/>
      <c r="I3443" s="180"/>
      <c r="J3443" s="205"/>
      <c r="K3443" s="205"/>
      <c r="L3443" s="181"/>
      <c r="M3443" s="180"/>
      <c r="N3443" s="180"/>
      <c r="O3443" s="180"/>
    </row>
    <row r="3444" spans="8:15" s="179" customFormat="1" x14ac:dyDescent="0.2">
      <c r="H3444" s="180"/>
      <c r="I3444" s="180"/>
      <c r="J3444" s="205"/>
      <c r="K3444" s="205"/>
      <c r="L3444" s="181"/>
      <c r="M3444" s="180"/>
      <c r="N3444" s="180"/>
      <c r="O3444" s="180"/>
    </row>
    <row r="3445" spans="8:15" s="179" customFormat="1" x14ac:dyDescent="0.2">
      <c r="H3445" s="180"/>
      <c r="I3445" s="180"/>
      <c r="J3445" s="205"/>
      <c r="K3445" s="205"/>
      <c r="L3445" s="181"/>
      <c r="M3445" s="180"/>
      <c r="N3445" s="180"/>
      <c r="O3445" s="180"/>
    </row>
    <row r="3446" spans="8:15" s="179" customFormat="1" x14ac:dyDescent="0.2">
      <c r="H3446" s="180"/>
      <c r="I3446" s="180"/>
      <c r="J3446" s="205"/>
      <c r="K3446" s="205"/>
      <c r="L3446" s="181"/>
      <c r="M3446" s="180"/>
      <c r="N3446" s="180"/>
      <c r="O3446" s="180"/>
    </row>
    <row r="3447" spans="8:15" s="179" customFormat="1" x14ac:dyDescent="0.2">
      <c r="H3447" s="180"/>
      <c r="I3447" s="180"/>
      <c r="J3447" s="205"/>
      <c r="K3447" s="205"/>
      <c r="L3447" s="181"/>
      <c r="M3447" s="180"/>
      <c r="N3447" s="180"/>
      <c r="O3447" s="180"/>
    </row>
    <row r="3448" spans="8:15" s="179" customFormat="1" x14ac:dyDescent="0.2">
      <c r="H3448" s="180"/>
      <c r="I3448" s="180"/>
      <c r="J3448" s="205"/>
      <c r="K3448" s="205"/>
      <c r="L3448" s="181"/>
      <c r="M3448" s="180"/>
      <c r="N3448" s="180"/>
      <c r="O3448" s="180"/>
    </row>
    <row r="3449" spans="8:15" s="179" customFormat="1" x14ac:dyDescent="0.2">
      <c r="H3449" s="180"/>
      <c r="I3449" s="180"/>
      <c r="J3449" s="205"/>
      <c r="K3449" s="205"/>
      <c r="L3449" s="181"/>
      <c r="M3449" s="180"/>
      <c r="N3449" s="180"/>
      <c r="O3449" s="180"/>
    </row>
    <row r="3450" spans="8:15" s="179" customFormat="1" x14ac:dyDescent="0.2">
      <c r="H3450" s="180"/>
      <c r="I3450" s="180"/>
      <c r="J3450" s="205"/>
      <c r="K3450" s="205"/>
      <c r="L3450" s="181"/>
      <c r="M3450" s="180"/>
      <c r="N3450" s="180"/>
      <c r="O3450" s="180"/>
    </row>
    <row r="3451" spans="8:15" s="179" customFormat="1" x14ac:dyDescent="0.2">
      <c r="H3451" s="180"/>
      <c r="I3451" s="180"/>
      <c r="J3451" s="205"/>
      <c r="K3451" s="205"/>
      <c r="L3451" s="181"/>
      <c r="M3451" s="180"/>
      <c r="N3451" s="180"/>
      <c r="O3451" s="180"/>
    </row>
    <row r="3452" spans="8:15" s="179" customFormat="1" x14ac:dyDescent="0.2">
      <c r="H3452" s="180"/>
      <c r="I3452" s="180"/>
      <c r="J3452" s="205"/>
      <c r="K3452" s="205"/>
      <c r="L3452" s="181"/>
      <c r="M3452" s="180"/>
      <c r="N3452" s="180"/>
      <c r="O3452" s="180"/>
    </row>
    <row r="3453" spans="8:15" s="179" customFormat="1" x14ac:dyDescent="0.2">
      <c r="H3453" s="180"/>
      <c r="I3453" s="180"/>
      <c r="J3453" s="205"/>
      <c r="K3453" s="205"/>
      <c r="L3453" s="181"/>
      <c r="M3453" s="180"/>
      <c r="N3453" s="180"/>
      <c r="O3453" s="180"/>
    </row>
    <row r="3454" spans="8:15" s="179" customFormat="1" x14ac:dyDescent="0.2">
      <c r="H3454" s="180"/>
      <c r="I3454" s="180"/>
      <c r="J3454" s="205"/>
      <c r="K3454" s="205"/>
      <c r="L3454" s="181"/>
      <c r="M3454" s="180"/>
      <c r="N3454" s="180"/>
      <c r="O3454" s="180"/>
    </row>
    <row r="3455" spans="8:15" s="179" customFormat="1" x14ac:dyDescent="0.2">
      <c r="H3455" s="180"/>
      <c r="I3455" s="180"/>
      <c r="J3455" s="205"/>
      <c r="K3455" s="205"/>
      <c r="L3455" s="181"/>
      <c r="M3455" s="180"/>
      <c r="N3455" s="180"/>
      <c r="O3455" s="180"/>
    </row>
    <row r="3456" spans="8:15" s="179" customFormat="1" x14ac:dyDescent="0.2">
      <c r="H3456" s="180"/>
      <c r="I3456" s="180"/>
      <c r="J3456" s="205"/>
      <c r="K3456" s="205"/>
      <c r="L3456" s="181"/>
      <c r="M3456" s="180"/>
      <c r="N3456" s="180"/>
      <c r="O3456" s="180"/>
    </row>
    <row r="3457" spans="8:15" s="179" customFormat="1" x14ac:dyDescent="0.2">
      <c r="H3457" s="180"/>
      <c r="I3457" s="180"/>
      <c r="J3457" s="205"/>
      <c r="K3457" s="205"/>
      <c r="L3457" s="181"/>
      <c r="M3457" s="180"/>
      <c r="N3457" s="180"/>
      <c r="O3457" s="180"/>
    </row>
    <row r="3458" spans="8:15" s="179" customFormat="1" x14ac:dyDescent="0.2">
      <c r="H3458" s="180"/>
      <c r="I3458" s="180"/>
      <c r="J3458" s="205"/>
      <c r="K3458" s="205"/>
      <c r="L3458" s="181"/>
      <c r="M3458" s="180"/>
      <c r="N3458" s="180"/>
      <c r="O3458" s="180"/>
    </row>
    <row r="3459" spans="8:15" s="179" customFormat="1" x14ac:dyDescent="0.2">
      <c r="H3459" s="180"/>
      <c r="I3459" s="180"/>
      <c r="J3459" s="205"/>
      <c r="K3459" s="205"/>
      <c r="L3459" s="181"/>
      <c r="M3459" s="180"/>
      <c r="N3459" s="180"/>
      <c r="O3459" s="180"/>
    </row>
    <row r="3460" spans="8:15" s="179" customFormat="1" x14ac:dyDescent="0.2">
      <c r="H3460" s="180"/>
      <c r="I3460" s="180"/>
      <c r="J3460" s="205"/>
      <c r="K3460" s="205"/>
      <c r="L3460" s="181"/>
      <c r="M3460" s="180"/>
      <c r="N3460" s="180"/>
      <c r="O3460" s="180"/>
    </row>
    <row r="3461" spans="8:15" s="179" customFormat="1" x14ac:dyDescent="0.2">
      <c r="H3461" s="180"/>
      <c r="I3461" s="180"/>
      <c r="J3461" s="205"/>
      <c r="K3461" s="205"/>
      <c r="L3461" s="181"/>
      <c r="M3461" s="180"/>
      <c r="N3461" s="180"/>
      <c r="O3461" s="180"/>
    </row>
    <row r="3462" spans="8:15" s="179" customFormat="1" x14ac:dyDescent="0.2">
      <c r="H3462" s="180"/>
      <c r="I3462" s="180"/>
      <c r="J3462" s="205"/>
      <c r="K3462" s="205"/>
      <c r="L3462" s="181"/>
      <c r="M3462" s="180"/>
      <c r="N3462" s="180"/>
      <c r="O3462" s="180"/>
    </row>
    <row r="3463" spans="8:15" s="179" customFormat="1" x14ac:dyDescent="0.2">
      <c r="H3463" s="180"/>
      <c r="I3463" s="180"/>
      <c r="J3463" s="205"/>
      <c r="K3463" s="205"/>
      <c r="L3463" s="181"/>
      <c r="M3463" s="180"/>
      <c r="N3463" s="180"/>
      <c r="O3463" s="180"/>
    </row>
    <row r="3464" spans="8:15" s="179" customFormat="1" x14ac:dyDescent="0.2">
      <c r="H3464" s="180"/>
      <c r="I3464" s="180"/>
      <c r="J3464" s="205"/>
      <c r="K3464" s="205"/>
      <c r="L3464" s="181"/>
      <c r="M3464" s="180"/>
      <c r="N3464" s="180"/>
      <c r="O3464" s="180"/>
    </row>
    <row r="3465" spans="8:15" s="179" customFormat="1" x14ac:dyDescent="0.2">
      <c r="H3465" s="180"/>
      <c r="I3465" s="180"/>
      <c r="J3465" s="205"/>
      <c r="K3465" s="205"/>
      <c r="L3465" s="181"/>
      <c r="M3465" s="180"/>
      <c r="N3465" s="180"/>
      <c r="O3465" s="180"/>
    </row>
    <row r="3466" spans="8:15" s="179" customFormat="1" x14ac:dyDescent="0.2">
      <c r="H3466" s="180"/>
      <c r="I3466" s="180"/>
      <c r="J3466" s="205"/>
      <c r="K3466" s="205"/>
      <c r="L3466" s="181"/>
      <c r="M3466" s="180"/>
      <c r="N3466" s="180"/>
      <c r="O3466" s="180"/>
    </row>
    <row r="3467" spans="8:15" s="179" customFormat="1" x14ac:dyDescent="0.2">
      <c r="H3467" s="180"/>
      <c r="I3467" s="180"/>
      <c r="J3467" s="205"/>
      <c r="K3467" s="205"/>
      <c r="L3467" s="181"/>
      <c r="M3467" s="180"/>
      <c r="N3467" s="180"/>
      <c r="O3467" s="180"/>
    </row>
    <row r="3468" spans="8:15" s="179" customFormat="1" x14ac:dyDescent="0.2">
      <c r="H3468" s="180"/>
      <c r="I3468" s="180"/>
      <c r="J3468" s="205"/>
      <c r="K3468" s="205"/>
      <c r="L3468" s="181"/>
      <c r="M3468" s="180"/>
      <c r="N3468" s="180"/>
      <c r="O3468" s="180"/>
    </row>
    <row r="3469" spans="8:15" s="179" customFormat="1" x14ac:dyDescent="0.2">
      <c r="H3469" s="180"/>
      <c r="I3469" s="180"/>
      <c r="J3469" s="205"/>
      <c r="K3469" s="205"/>
      <c r="L3469" s="181"/>
      <c r="M3469" s="180"/>
      <c r="N3469" s="180"/>
      <c r="O3469" s="180"/>
    </row>
    <row r="3470" spans="8:15" s="179" customFormat="1" x14ac:dyDescent="0.2">
      <c r="H3470" s="180"/>
      <c r="I3470" s="180"/>
      <c r="J3470" s="205"/>
      <c r="K3470" s="205"/>
      <c r="L3470" s="181"/>
      <c r="M3470" s="180"/>
      <c r="N3470" s="180"/>
      <c r="O3470" s="180"/>
    </row>
    <row r="3471" spans="8:15" s="179" customFormat="1" x14ac:dyDescent="0.2">
      <c r="H3471" s="180"/>
      <c r="I3471" s="180"/>
      <c r="J3471" s="205"/>
      <c r="K3471" s="205"/>
      <c r="L3471" s="181"/>
      <c r="M3471" s="180"/>
      <c r="N3471" s="180"/>
      <c r="O3471" s="180"/>
    </row>
    <row r="3472" spans="8:15" s="179" customFormat="1" x14ac:dyDescent="0.2">
      <c r="H3472" s="180"/>
      <c r="I3472" s="180"/>
      <c r="J3472" s="205"/>
      <c r="K3472" s="205"/>
      <c r="L3472" s="181"/>
      <c r="M3472" s="180"/>
      <c r="N3472" s="180"/>
      <c r="O3472" s="180"/>
    </row>
    <row r="3473" spans="8:15" s="179" customFormat="1" x14ac:dyDescent="0.2">
      <c r="H3473" s="180"/>
      <c r="I3473" s="180"/>
      <c r="J3473" s="205"/>
      <c r="K3473" s="205"/>
      <c r="L3473" s="181"/>
      <c r="M3473" s="180"/>
      <c r="N3473" s="180"/>
      <c r="O3473" s="180"/>
    </row>
    <row r="3474" spans="8:15" s="179" customFormat="1" x14ac:dyDescent="0.2">
      <c r="H3474" s="180"/>
      <c r="I3474" s="180"/>
      <c r="J3474" s="205"/>
      <c r="K3474" s="205"/>
      <c r="L3474" s="181"/>
      <c r="M3474" s="180"/>
      <c r="N3474" s="180"/>
      <c r="O3474" s="180"/>
    </row>
    <row r="3475" spans="8:15" s="179" customFormat="1" x14ac:dyDescent="0.2">
      <c r="H3475" s="180"/>
      <c r="I3475" s="180"/>
      <c r="J3475" s="205"/>
      <c r="K3475" s="205"/>
      <c r="L3475" s="181"/>
      <c r="M3475" s="180"/>
      <c r="N3475" s="180"/>
      <c r="O3475" s="180"/>
    </row>
    <row r="3476" spans="8:15" s="179" customFormat="1" x14ac:dyDescent="0.2">
      <c r="H3476" s="180"/>
      <c r="I3476" s="180"/>
      <c r="J3476" s="205"/>
      <c r="K3476" s="205"/>
      <c r="L3476" s="181"/>
      <c r="M3476" s="180"/>
      <c r="N3476" s="180"/>
      <c r="O3476" s="180"/>
    </row>
    <row r="3477" spans="8:15" s="179" customFormat="1" x14ac:dyDescent="0.2">
      <c r="H3477" s="180"/>
      <c r="I3477" s="180"/>
      <c r="J3477" s="205"/>
      <c r="K3477" s="205"/>
      <c r="L3477" s="181"/>
      <c r="M3477" s="180"/>
      <c r="N3477" s="180"/>
      <c r="O3477" s="180"/>
    </row>
    <row r="3478" spans="8:15" s="179" customFormat="1" x14ac:dyDescent="0.2">
      <c r="H3478" s="180"/>
      <c r="I3478" s="180"/>
      <c r="J3478" s="205"/>
      <c r="K3478" s="205"/>
      <c r="L3478" s="181"/>
      <c r="M3478" s="180"/>
      <c r="N3478" s="180"/>
      <c r="O3478" s="180"/>
    </row>
    <row r="3479" spans="8:15" s="179" customFormat="1" x14ac:dyDescent="0.2">
      <c r="H3479" s="180"/>
      <c r="I3479" s="180"/>
      <c r="J3479" s="205"/>
      <c r="K3479" s="205"/>
      <c r="L3479" s="181"/>
      <c r="M3479" s="180"/>
      <c r="N3479" s="180"/>
      <c r="O3479" s="180"/>
    </row>
    <row r="3480" spans="8:15" s="179" customFormat="1" x14ac:dyDescent="0.2">
      <c r="H3480" s="180"/>
      <c r="I3480" s="180"/>
      <c r="J3480" s="205"/>
      <c r="K3480" s="205"/>
      <c r="L3480" s="181"/>
      <c r="M3480" s="180"/>
      <c r="N3480" s="180"/>
      <c r="O3480" s="180"/>
    </row>
    <row r="3481" spans="8:15" s="179" customFormat="1" x14ac:dyDescent="0.2">
      <c r="H3481" s="180"/>
      <c r="I3481" s="180"/>
      <c r="J3481" s="205"/>
      <c r="K3481" s="205"/>
      <c r="L3481" s="181"/>
      <c r="M3481" s="180"/>
      <c r="N3481" s="180"/>
      <c r="O3481" s="180"/>
    </row>
    <row r="3482" spans="8:15" s="179" customFormat="1" x14ac:dyDescent="0.2">
      <c r="H3482" s="180"/>
      <c r="I3482" s="180"/>
      <c r="J3482" s="205"/>
      <c r="K3482" s="205"/>
      <c r="L3482" s="181"/>
      <c r="M3482" s="180"/>
      <c r="N3482" s="180"/>
      <c r="O3482" s="180"/>
    </row>
    <row r="3483" spans="8:15" s="179" customFormat="1" x14ac:dyDescent="0.2">
      <c r="H3483" s="180"/>
      <c r="I3483" s="180"/>
      <c r="J3483" s="205"/>
      <c r="K3483" s="205"/>
      <c r="L3483" s="181"/>
      <c r="M3483" s="180"/>
      <c r="N3483" s="180"/>
      <c r="O3483" s="180"/>
    </row>
    <row r="3484" spans="8:15" s="179" customFormat="1" x14ac:dyDescent="0.2">
      <c r="H3484" s="180"/>
      <c r="I3484" s="180"/>
      <c r="J3484" s="205"/>
      <c r="K3484" s="205"/>
      <c r="L3484" s="181"/>
      <c r="M3484" s="180"/>
      <c r="N3484" s="180"/>
      <c r="O3484" s="180"/>
    </row>
    <row r="3485" spans="8:15" s="179" customFormat="1" x14ac:dyDescent="0.2">
      <c r="H3485" s="180"/>
      <c r="I3485" s="180"/>
      <c r="J3485" s="205"/>
      <c r="K3485" s="205"/>
      <c r="L3485" s="181"/>
      <c r="M3485" s="180"/>
      <c r="N3485" s="180"/>
      <c r="O3485" s="180"/>
    </row>
    <row r="3486" spans="8:15" s="179" customFormat="1" x14ac:dyDescent="0.2">
      <c r="H3486" s="180"/>
      <c r="I3486" s="180"/>
      <c r="J3486" s="205"/>
      <c r="K3486" s="205"/>
      <c r="L3486" s="181"/>
      <c r="M3486" s="180"/>
      <c r="N3486" s="180"/>
      <c r="O3486" s="180"/>
    </row>
    <row r="3487" spans="8:15" s="179" customFormat="1" x14ac:dyDescent="0.2">
      <c r="H3487" s="180"/>
      <c r="I3487" s="180"/>
      <c r="J3487" s="205"/>
      <c r="K3487" s="205"/>
      <c r="L3487" s="181"/>
      <c r="M3487" s="180"/>
      <c r="N3487" s="180"/>
      <c r="O3487" s="180"/>
    </row>
    <row r="3488" spans="8:15" s="179" customFormat="1" x14ac:dyDescent="0.2">
      <c r="H3488" s="180"/>
      <c r="I3488" s="180"/>
      <c r="J3488" s="205"/>
      <c r="K3488" s="205"/>
      <c r="L3488" s="181"/>
      <c r="M3488" s="180"/>
      <c r="N3488" s="180"/>
      <c r="O3488" s="180"/>
    </row>
    <row r="3489" spans="8:15" s="179" customFormat="1" x14ac:dyDescent="0.2">
      <c r="H3489" s="180"/>
      <c r="I3489" s="180"/>
      <c r="J3489" s="205"/>
      <c r="K3489" s="205"/>
      <c r="L3489" s="181"/>
      <c r="M3489" s="180"/>
      <c r="N3489" s="180"/>
      <c r="O3489" s="180"/>
    </row>
    <row r="3490" spans="8:15" s="179" customFormat="1" x14ac:dyDescent="0.2">
      <c r="H3490" s="180"/>
      <c r="I3490" s="180"/>
      <c r="J3490" s="205"/>
      <c r="K3490" s="205"/>
      <c r="L3490" s="181"/>
      <c r="M3490" s="180"/>
      <c r="N3490" s="180"/>
      <c r="O3490" s="180"/>
    </row>
    <row r="3491" spans="8:15" s="179" customFormat="1" x14ac:dyDescent="0.2">
      <c r="H3491" s="180"/>
      <c r="I3491" s="180"/>
      <c r="J3491" s="205"/>
      <c r="K3491" s="205"/>
      <c r="L3491" s="181"/>
      <c r="M3491" s="180"/>
      <c r="N3491" s="180"/>
      <c r="O3491" s="180"/>
    </row>
    <row r="3492" spans="8:15" s="179" customFormat="1" x14ac:dyDescent="0.2">
      <c r="H3492" s="180"/>
      <c r="I3492" s="180"/>
      <c r="J3492" s="205"/>
      <c r="K3492" s="205"/>
      <c r="L3492" s="181"/>
      <c r="M3492" s="180"/>
      <c r="N3492" s="180"/>
      <c r="O3492" s="180"/>
    </row>
    <row r="3493" spans="8:15" s="179" customFormat="1" x14ac:dyDescent="0.2">
      <c r="H3493" s="180"/>
      <c r="I3493" s="180"/>
      <c r="J3493" s="205"/>
      <c r="K3493" s="205"/>
      <c r="L3493" s="181"/>
      <c r="M3493" s="180"/>
      <c r="N3493" s="180"/>
      <c r="O3493" s="180"/>
    </row>
    <row r="3494" spans="8:15" s="179" customFormat="1" x14ac:dyDescent="0.2">
      <c r="H3494" s="180"/>
      <c r="I3494" s="180"/>
      <c r="J3494" s="205"/>
      <c r="K3494" s="205"/>
      <c r="L3494" s="181"/>
      <c r="M3494" s="180"/>
      <c r="N3494" s="180"/>
      <c r="O3494" s="180"/>
    </row>
    <row r="3495" spans="8:15" s="179" customFormat="1" x14ac:dyDescent="0.2">
      <c r="H3495" s="180"/>
      <c r="I3495" s="180"/>
      <c r="J3495" s="205"/>
      <c r="K3495" s="205"/>
      <c r="L3495" s="181"/>
      <c r="M3495" s="180"/>
      <c r="N3495" s="180"/>
      <c r="O3495" s="180"/>
    </row>
    <row r="3496" spans="8:15" s="179" customFormat="1" x14ac:dyDescent="0.2">
      <c r="H3496" s="180"/>
      <c r="I3496" s="180"/>
      <c r="J3496" s="205"/>
      <c r="K3496" s="205"/>
      <c r="L3496" s="181"/>
      <c r="M3496" s="180"/>
      <c r="N3496" s="180"/>
      <c r="O3496" s="180"/>
    </row>
    <row r="3497" spans="8:15" s="179" customFormat="1" x14ac:dyDescent="0.2">
      <c r="H3497" s="180"/>
      <c r="I3497" s="180"/>
      <c r="J3497" s="205"/>
      <c r="K3497" s="205"/>
      <c r="L3497" s="181"/>
      <c r="M3497" s="180"/>
      <c r="N3497" s="180"/>
      <c r="O3497" s="180"/>
    </row>
    <row r="3498" spans="8:15" s="179" customFormat="1" x14ac:dyDescent="0.2">
      <c r="H3498" s="180"/>
      <c r="I3498" s="180"/>
      <c r="J3498" s="205"/>
      <c r="K3498" s="205"/>
      <c r="L3498" s="181"/>
      <c r="M3498" s="180"/>
      <c r="N3498" s="180"/>
      <c r="O3498" s="180"/>
    </row>
    <row r="3499" spans="8:15" s="179" customFormat="1" x14ac:dyDescent="0.2">
      <c r="H3499" s="180"/>
      <c r="I3499" s="180"/>
      <c r="J3499" s="205"/>
      <c r="K3499" s="205"/>
      <c r="L3499" s="181"/>
      <c r="M3499" s="180"/>
      <c r="N3499" s="180"/>
      <c r="O3499" s="180"/>
    </row>
    <row r="3500" spans="8:15" s="179" customFormat="1" x14ac:dyDescent="0.2">
      <c r="H3500" s="180"/>
      <c r="I3500" s="180"/>
      <c r="J3500" s="205"/>
      <c r="K3500" s="205"/>
      <c r="L3500" s="181"/>
      <c r="M3500" s="180"/>
      <c r="N3500" s="180"/>
      <c r="O3500" s="180"/>
    </row>
    <row r="3501" spans="8:15" s="179" customFormat="1" x14ac:dyDescent="0.2">
      <c r="H3501" s="180"/>
      <c r="I3501" s="180"/>
      <c r="J3501" s="205"/>
      <c r="K3501" s="205"/>
      <c r="L3501" s="181"/>
      <c r="M3501" s="180"/>
      <c r="N3501" s="180"/>
      <c r="O3501" s="180"/>
    </row>
    <row r="3502" spans="8:15" s="179" customFormat="1" x14ac:dyDescent="0.2">
      <c r="H3502" s="180"/>
      <c r="I3502" s="180"/>
      <c r="J3502" s="205"/>
      <c r="K3502" s="205"/>
      <c r="L3502" s="181"/>
      <c r="M3502" s="180"/>
      <c r="N3502" s="180"/>
      <c r="O3502" s="180"/>
    </row>
    <row r="3503" spans="8:15" s="179" customFormat="1" x14ac:dyDescent="0.2">
      <c r="H3503" s="180"/>
      <c r="I3503" s="180"/>
      <c r="J3503" s="205"/>
      <c r="K3503" s="205"/>
      <c r="L3503" s="181"/>
      <c r="M3503" s="180"/>
      <c r="N3503" s="180"/>
      <c r="O3503" s="180"/>
    </row>
    <row r="3504" spans="8:15" s="179" customFormat="1" x14ac:dyDescent="0.2">
      <c r="H3504" s="180"/>
      <c r="I3504" s="180"/>
      <c r="J3504" s="205"/>
      <c r="K3504" s="205"/>
      <c r="L3504" s="181"/>
      <c r="M3504" s="180"/>
      <c r="N3504" s="180"/>
      <c r="O3504" s="180"/>
    </row>
    <row r="3505" spans="8:15" s="179" customFormat="1" x14ac:dyDescent="0.2">
      <c r="H3505" s="180"/>
      <c r="I3505" s="180"/>
      <c r="J3505" s="205"/>
      <c r="K3505" s="205"/>
      <c r="L3505" s="181"/>
      <c r="M3505" s="180"/>
      <c r="N3505" s="180"/>
      <c r="O3505" s="180"/>
    </row>
    <row r="3506" spans="8:15" s="179" customFormat="1" x14ac:dyDescent="0.2">
      <c r="H3506" s="180"/>
      <c r="I3506" s="180"/>
      <c r="J3506" s="205"/>
      <c r="K3506" s="205"/>
      <c r="L3506" s="181"/>
      <c r="M3506" s="180"/>
      <c r="N3506" s="180"/>
      <c r="O3506" s="180"/>
    </row>
    <row r="3507" spans="8:15" s="179" customFormat="1" x14ac:dyDescent="0.2">
      <c r="H3507" s="180"/>
      <c r="I3507" s="180"/>
      <c r="J3507" s="205"/>
      <c r="K3507" s="205"/>
      <c r="L3507" s="181"/>
      <c r="M3507" s="180"/>
      <c r="N3507" s="180"/>
      <c r="O3507" s="180"/>
    </row>
    <row r="3508" spans="8:15" s="179" customFormat="1" x14ac:dyDescent="0.2">
      <c r="H3508" s="180"/>
      <c r="I3508" s="180"/>
      <c r="J3508" s="205"/>
      <c r="K3508" s="205"/>
      <c r="L3508" s="181"/>
      <c r="M3508" s="180"/>
      <c r="N3508" s="180"/>
      <c r="O3508" s="180"/>
    </row>
    <row r="3509" spans="8:15" s="179" customFormat="1" x14ac:dyDescent="0.2">
      <c r="H3509" s="180"/>
      <c r="I3509" s="180"/>
      <c r="J3509" s="205"/>
      <c r="K3509" s="205"/>
      <c r="L3509" s="181"/>
      <c r="M3509" s="180"/>
      <c r="N3509" s="180"/>
      <c r="O3509" s="180"/>
    </row>
    <row r="3510" spans="8:15" s="179" customFormat="1" x14ac:dyDescent="0.2">
      <c r="H3510" s="180"/>
      <c r="I3510" s="180"/>
      <c r="J3510" s="205"/>
      <c r="K3510" s="205"/>
      <c r="L3510" s="181"/>
      <c r="M3510" s="180"/>
      <c r="N3510" s="180"/>
      <c r="O3510" s="180"/>
    </row>
    <row r="3511" spans="8:15" s="179" customFormat="1" x14ac:dyDescent="0.2">
      <c r="H3511" s="180"/>
      <c r="I3511" s="180"/>
      <c r="J3511" s="205"/>
      <c r="K3511" s="205"/>
      <c r="L3511" s="181"/>
      <c r="M3511" s="180"/>
      <c r="N3511" s="180"/>
      <c r="O3511" s="180"/>
    </row>
    <row r="3512" spans="8:15" s="179" customFormat="1" x14ac:dyDescent="0.2">
      <c r="H3512" s="180"/>
      <c r="I3512" s="180"/>
      <c r="J3512" s="205"/>
      <c r="K3512" s="205"/>
      <c r="L3512" s="181"/>
      <c r="M3512" s="180"/>
      <c r="N3512" s="180"/>
      <c r="O3512" s="180"/>
    </row>
    <row r="3513" spans="8:15" s="179" customFormat="1" x14ac:dyDescent="0.2">
      <c r="H3513" s="180"/>
      <c r="I3513" s="180"/>
      <c r="J3513" s="205"/>
      <c r="K3513" s="205"/>
      <c r="L3513" s="181"/>
      <c r="M3513" s="180"/>
      <c r="N3513" s="180"/>
      <c r="O3513" s="180"/>
    </row>
    <row r="3514" spans="8:15" s="179" customFormat="1" x14ac:dyDescent="0.2">
      <c r="H3514" s="180"/>
      <c r="I3514" s="180"/>
      <c r="J3514" s="205"/>
      <c r="K3514" s="205"/>
      <c r="L3514" s="181"/>
      <c r="M3514" s="180"/>
      <c r="N3514" s="180"/>
      <c r="O3514" s="180"/>
    </row>
    <row r="3515" spans="8:15" s="179" customFormat="1" x14ac:dyDescent="0.2">
      <c r="H3515" s="180"/>
      <c r="I3515" s="180"/>
      <c r="J3515" s="205"/>
      <c r="K3515" s="205"/>
      <c r="L3515" s="181"/>
      <c r="M3515" s="180"/>
      <c r="N3515" s="180"/>
      <c r="O3515" s="180"/>
    </row>
    <row r="3516" spans="8:15" s="179" customFormat="1" x14ac:dyDescent="0.2">
      <c r="H3516" s="180"/>
      <c r="I3516" s="180"/>
      <c r="J3516" s="205"/>
      <c r="K3516" s="205"/>
      <c r="L3516" s="181"/>
      <c r="M3516" s="180"/>
      <c r="N3516" s="180"/>
      <c r="O3516" s="180"/>
    </row>
    <row r="3517" spans="8:15" s="179" customFormat="1" x14ac:dyDescent="0.2">
      <c r="H3517" s="180"/>
      <c r="I3517" s="180"/>
      <c r="J3517" s="205"/>
      <c r="K3517" s="205"/>
      <c r="L3517" s="181"/>
      <c r="M3517" s="180"/>
      <c r="N3517" s="180"/>
      <c r="O3517" s="180"/>
    </row>
    <row r="3518" spans="8:15" s="179" customFormat="1" x14ac:dyDescent="0.2">
      <c r="H3518" s="180"/>
      <c r="I3518" s="180"/>
      <c r="J3518" s="205"/>
      <c r="K3518" s="205"/>
      <c r="L3518" s="181"/>
      <c r="M3518" s="180"/>
      <c r="N3518" s="180"/>
      <c r="O3518" s="180"/>
    </row>
    <row r="3519" spans="8:15" s="179" customFormat="1" x14ac:dyDescent="0.2">
      <c r="H3519" s="180"/>
      <c r="I3519" s="180"/>
      <c r="J3519" s="205"/>
      <c r="K3519" s="205"/>
      <c r="L3519" s="181"/>
      <c r="M3519" s="180"/>
      <c r="N3519" s="180"/>
      <c r="O3519" s="180"/>
    </row>
    <row r="3520" spans="8:15" s="179" customFormat="1" x14ac:dyDescent="0.2">
      <c r="H3520" s="180"/>
      <c r="I3520" s="180"/>
      <c r="J3520" s="205"/>
      <c r="K3520" s="205"/>
      <c r="L3520" s="181"/>
      <c r="M3520" s="180"/>
      <c r="N3520" s="180"/>
      <c r="O3520" s="180"/>
    </row>
    <row r="3521" spans="8:15" s="179" customFormat="1" x14ac:dyDescent="0.2">
      <c r="H3521" s="180"/>
      <c r="I3521" s="180"/>
      <c r="J3521" s="205"/>
      <c r="K3521" s="205"/>
      <c r="L3521" s="181"/>
      <c r="M3521" s="180"/>
      <c r="N3521" s="180"/>
      <c r="O3521" s="180"/>
    </row>
    <row r="3522" spans="8:15" s="179" customFormat="1" x14ac:dyDescent="0.2">
      <c r="H3522" s="180"/>
      <c r="I3522" s="180"/>
      <c r="J3522" s="205"/>
      <c r="K3522" s="205"/>
      <c r="L3522" s="181"/>
      <c r="M3522" s="180"/>
      <c r="N3522" s="180"/>
      <c r="O3522" s="180"/>
    </row>
    <row r="3523" spans="8:15" s="179" customFormat="1" x14ac:dyDescent="0.2">
      <c r="H3523" s="180"/>
      <c r="I3523" s="180"/>
      <c r="J3523" s="205"/>
      <c r="K3523" s="205"/>
      <c r="L3523" s="181"/>
      <c r="M3523" s="180"/>
      <c r="N3523" s="180"/>
      <c r="O3523" s="180"/>
    </row>
    <row r="3524" spans="8:15" s="179" customFormat="1" x14ac:dyDescent="0.2">
      <c r="H3524" s="180"/>
      <c r="I3524" s="180"/>
      <c r="J3524" s="205"/>
      <c r="K3524" s="205"/>
      <c r="L3524" s="181"/>
      <c r="M3524" s="180"/>
      <c r="N3524" s="180"/>
      <c r="O3524" s="180"/>
    </row>
    <row r="3525" spans="8:15" s="179" customFormat="1" x14ac:dyDescent="0.2">
      <c r="H3525" s="180"/>
      <c r="I3525" s="180"/>
      <c r="J3525" s="205"/>
      <c r="K3525" s="205"/>
      <c r="L3525" s="181"/>
      <c r="M3525" s="180"/>
      <c r="N3525" s="180"/>
      <c r="O3525" s="180"/>
    </row>
    <row r="3526" spans="8:15" s="179" customFormat="1" x14ac:dyDescent="0.2">
      <c r="H3526" s="180"/>
      <c r="I3526" s="180"/>
      <c r="J3526" s="205"/>
      <c r="K3526" s="205"/>
      <c r="L3526" s="181"/>
      <c r="M3526" s="180"/>
      <c r="N3526" s="180"/>
      <c r="O3526" s="180"/>
    </row>
    <row r="3527" spans="8:15" s="179" customFormat="1" x14ac:dyDescent="0.2">
      <c r="H3527" s="180"/>
      <c r="I3527" s="180"/>
      <c r="J3527" s="205"/>
      <c r="K3527" s="205"/>
      <c r="L3527" s="181"/>
      <c r="M3527" s="180"/>
      <c r="N3527" s="180"/>
      <c r="O3527" s="180"/>
    </row>
    <row r="3528" spans="8:15" s="179" customFormat="1" x14ac:dyDescent="0.2">
      <c r="H3528" s="180"/>
      <c r="I3528" s="180"/>
      <c r="J3528" s="205"/>
      <c r="K3528" s="205"/>
      <c r="L3528" s="181"/>
      <c r="M3528" s="180"/>
      <c r="N3528" s="180"/>
      <c r="O3528" s="180"/>
    </row>
    <row r="3529" spans="8:15" s="179" customFormat="1" x14ac:dyDescent="0.2">
      <c r="H3529" s="180"/>
      <c r="I3529" s="180"/>
      <c r="J3529" s="205"/>
      <c r="K3529" s="205"/>
      <c r="L3529" s="181"/>
      <c r="M3529" s="180"/>
      <c r="N3529" s="180"/>
      <c r="O3529" s="180"/>
    </row>
    <row r="3530" spans="8:15" s="179" customFormat="1" x14ac:dyDescent="0.2">
      <c r="H3530" s="180"/>
      <c r="I3530" s="180"/>
      <c r="J3530" s="205"/>
      <c r="K3530" s="205"/>
      <c r="L3530" s="181"/>
      <c r="M3530" s="180"/>
      <c r="N3530" s="180"/>
      <c r="O3530" s="180"/>
    </row>
    <row r="3531" spans="8:15" s="179" customFormat="1" x14ac:dyDescent="0.2">
      <c r="H3531" s="180"/>
      <c r="I3531" s="180"/>
      <c r="J3531" s="205"/>
      <c r="K3531" s="205"/>
      <c r="L3531" s="181"/>
      <c r="M3531" s="180"/>
      <c r="N3531" s="180"/>
      <c r="O3531" s="180"/>
    </row>
    <row r="3532" spans="8:15" s="179" customFormat="1" x14ac:dyDescent="0.2">
      <c r="H3532" s="180"/>
      <c r="I3532" s="180"/>
      <c r="J3532" s="205"/>
      <c r="K3532" s="205"/>
      <c r="L3532" s="181"/>
      <c r="M3532" s="180"/>
      <c r="N3532" s="180"/>
      <c r="O3532" s="180"/>
    </row>
    <row r="3533" spans="8:15" s="179" customFormat="1" x14ac:dyDescent="0.2">
      <c r="H3533" s="180"/>
      <c r="I3533" s="180"/>
      <c r="J3533" s="205"/>
      <c r="K3533" s="205"/>
      <c r="L3533" s="181"/>
      <c r="M3533" s="180"/>
      <c r="N3533" s="180"/>
      <c r="O3533" s="180"/>
    </row>
    <row r="3534" spans="8:15" s="179" customFormat="1" x14ac:dyDescent="0.2">
      <c r="H3534" s="180"/>
      <c r="I3534" s="180"/>
      <c r="J3534" s="205"/>
      <c r="K3534" s="205"/>
      <c r="L3534" s="181"/>
      <c r="M3534" s="180"/>
      <c r="N3534" s="180"/>
      <c r="O3534" s="180"/>
    </row>
    <row r="3535" spans="8:15" s="179" customFormat="1" x14ac:dyDescent="0.2">
      <c r="H3535" s="180"/>
      <c r="I3535" s="180"/>
      <c r="J3535" s="205"/>
      <c r="K3535" s="205"/>
      <c r="L3535" s="181"/>
      <c r="M3535" s="180"/>
      <c r="N3535" s="180"/>
      <c r="O3535" s="180"/>
    </row>
    <row r="3536" spans="8:15" s="179" customFormat="1" x14ac:dyDescent="0.2">
      <c r="H3536" s="180"/>
      <c r="I3536" s="180"/>
      <c r="J3536" s="205"/>
      <c r="K3536" s="205"/>
      <c r="L3536" s="181"/>
      <c r="M3536" s="180"/>
      <c r="N3536" s="180"/>
      <c r="O3536" s="180"/>
    </row>
    <row r="3537" spans="8:15" s="179" customFormat="1" x14ac:dyDescent="0.2">
      <c r="H3537" s="180"/>
      <c r="I3537" s="180"/>
      <c r="J3537" s="205"/>
      <c r="K3537" s="205"/>
      <c r="L3537" s="181"/>
      <c r="M3537" s="180"/>
      <c r="N3537" s="180"/>
      <c r="O3537" s="180"/>
    </row>
    <row r="3538" spans="8:15" s="179" customFormat="1" x14ac:dyDescent="0.2">
      <c r="H3538" s="180"/>
      <c r="I3538" s="180"/>
      <c r="J3538" s="205"/>
      <c r="K3538" s="205"/>
      <c r="L3538" s="181"/>
      <c r="M3538" s="180"/>
      <c r="N3538" s="180"/>
      <c r="O3538" s="180"/>
    </row>
    <row r="3539" spans="8:15" s="179" customFormat="1" x14ac:dyDescent="0.2">
      <c r="H3539" s="180"/>
      <c r="I3539" s="180"/>
      <c r="J3539" s="205"/>
      <c r="K3539" s="205"/>
      <c r="L3539" s="181"/>
      <c r="M3539" s="180"/>
      <c r="N3539" s="180"/>
      <c r="O3539" s="180"/>
    </row>
    <row r="3540" spans="8:15" s="179" customFormat="1" x14ac:dyDescent="0.2">
      <c r="H3540" s="180"/>
      <c r="I3540" s="180"/>
      <c r="J3540" s="205"/>
      <c r="K3540" s="205"/>
      <c r="L3540" s="181"/>
      <c r="M3540" s="180"/>
      <c r="N3540" s="180"/>
      <c r="O3540" s="180"/>
    </row>
    <row r="3541" spans="8:15" s="179" customFormat="1" x14ac:dyDescent="0.2">
      <c r="H3541" s="180"/>
      <c r="I3541" s="180"/>
      <c r="J3541" s="205"/>
      <c r="K3541" s="205"/>
      <c r="L3541" s="181"/>
      <c r="M3541" s="180"/>
      <c r="N3541" s="180"/>
      <c r="O3541" s="180"/>
    </row>
    <row r="3542" spans="8:15" s="179" customFormat="1" x14ac:dyDescent="0.2">
      <c r="H3542" s="180"/>
      <c r="I3542" s="180"/>
      <c r="J3542" s="205"/>
      <c r="K3542" s="205"/>
      <c r="L3542" s="181"/>
      <c r="M3542" s="180"/>
      <c r="N3542" s="180"/>
      <c r="O3542" s="180"/>
    </row>
    <row r="3543" spans="8:15" s="179" customFormat="1" x14ac:dyDescent="0.2">
      <c r="H3543" s="180"/>
      <c r="I3543" s="180"/>
      <c r="J3543" s="205"/>
      <c r="K3543" s="205"/>
      <c r="L3543" s="181"/>
      <c r="M3543" s="180"/>
      <c r="N3543" s="180"/>
      <c r="O3543" s="180"/>
    </row>
    <row r="3544" spans="8:15" s="179" customFormat="1" x14ac:dyDescent="0.2">
      <c r="H3544" s="180"/>
      <c r="I3544" s="180"/>
      <c r="J3544" s="205"/>
      <c r="K3544" s="205"/>
      <c r="L3544" s="181"/>
      <c r="M3544" s="180"/>
      <c r="N3544" s="180"/>
      <c r="O3544" s="180"/>
    </row>
    <row r="3545" spans="8:15" s="179" customFormat="1" x14ac:dyDescent="0.2">
      <c r="H3545" s="180"/>
      <c r="I3545" s="180"/>
      <c r="J3545" s="205"/>
      <c r="K3545" s="205"/>
      <c r="L3545" s="181"/>
      <c r="M3545" s="180"/>
      <c r="N3545" s="180"/>
      <c r="O3545" s="180"/>
    </row>
    <row r="3546" spans="8:15" s="179" customFormat="1" x14ac:dyDescent="0.2">
      <c r="H3546" s="180"/>
      <c r="I3546" s="180"/>
      <c r="J3546" s="205"/>
      <c r="K3546" s="205"/>
      <c r="L3546" s="181"/>
      <c r="M3546" s="180"/>
      <c r="N3546" s="180"/>
      <c r="O3546" s="180"/>
    </row>
    <row r="3547" spans="8:15" s="179" customFormat="1" x14ac:dyDescent="0.2">
      <c r="H3547" s="180"/>
      <c r="I3547" s="180"/>
      <c r="J3547" s="205"/>
      <c r="K3547" s="205"/>
      <c r="L3547" s="181"/>
      <c r="M3547" s="180"/>
      <c r="N3547" s="180"/>
      <c r="O3547" s="180"/>
    </row>
    <row r="3548" spans="8:15" s="179" customFormat="1" x14ac:dyDescent="0.2">
      <c r="H3548" s="180"/>
      <c r="I3548" s="180"/>
      <c r="J3548" s="205"/>
      <c r="K3548" s="205"/>
      <c r="L3548" s="181"/>
      <c r="M3548" s="180"/>
      <c r="N3548" s="180"/>
      <c r="O3548" s="180"/>
    </row>
    <row r="3549" spans="8:15" s="179" customFormat="1" x14ac:dyDescent="0.2">
      <c r="H3549" s="180"/>
      <c r="I3549" s="180"/>
      <c r="J3549" s="205"/>
      <c r="K3549" s="205"/>
      <c r="L3549" s="181"/>
      <c r="M3549" s="180"/>
      <c r="N3549" s="180"/>
      <c r="O3549" s="180"/>
    </row>
    <row r="3550" spans="8:15" s="179" customFormat="1" x14ac:dyDescent="0.2">
      <c r="H3550" s="180"/>
      <c r="I3550" s="180"/>
      <c r="J3550" s="205"/>
      <c r="K3550" s="205"/>
      <c r="L3550" s="181"/>
      <c r="M3550" s="180"/>
      <c r="N3550" s="180"/>
      <c r="O3550" s="180"/>
    </row>
    <row r="3551" spans="8:15" s="179" customFormat="1" x14ac:dyDescent="0.2">
      <c r="H3551" s="180"/>
      <c r="I3551" s="180"/>
      <c r="J3551" s="205"/>
      <c r="K3551" s="205"/>
      <c r="L3551" s="181"/>
      <c r="M3551" s="180"/>
      <c r="N3551" s="180"/>
      <c r="O3551" s="180"/>
    </row>
    <row r="3552" spans="8:15" s="179" customFormat="1" x14ac:dyDescent="0.2">
      <c r="H3552" s="180"/>
      <c r="I3552" s="180"/>
      <c r="J3552" s="205"/>
      <c r="K3552" s="205"/>
      <c r="L3552" s="181"/>
      <c r="M3552" s="180"/>
      <c r="N3552" s="180"/>
      <c r="O3552" s="180"/>
    </row>
    <row r="3553" spans="8:15" s="179" customFormat="1" x14ac:dyDescent="0.2">
      <c r="H3553" s="180"/>
      <c r="I3553" s="180"/>
      <c r="J3553" s="205"/>
      <c r="K3553" s="205"/>
      <c r="L3553" s="181"/>
      <c r="M3553" s="180"/>
      <c r="N3553" s="180"/>
      <c r="O3553" s="180"/>
    </row>
    <row r="3554" spans="8:15" s="179" customFormat="1" x14ac:dyDescent="0.2">
      <c r="H3554" s="180"/>
      <c r="I3554" s="180"/>
      <c r="J3554" s="205"/>
      <c r="K3554" s="205"/>
      <c r="L3554" s="181"/>
      <c r="M3554" s="180"/>
      <c r="N3554" s="180"/>
      <c r="O3554" s="180"/>
    </row>
    <row r="3555" spans="8:15" s="179" customFormat="1" x14ac:dyDescent="0.2">
      <c r="H3555" s="180"/>
      <c r="I3555" s="180"/>
      <c r="J3555" s="205"/>
      <c r="K3555" s="205"/>
      <c r="L3555" s="181"/>
      <c r="M3555" s="180"/>
      <c r="N3555" s="180"/>
      <c r="O3555" s="180"/>
    </row>
    <row r="3556" spans="8:15" s="179" customFormat="1" x14ac:dyDescent="0.2">
      <c r="H3556" s="180"/>
      <c r="I3556" s="180"/>
      <c r="J3556" s="205"/>
      <c r="K3556" s="205"/>
      <c r="L3556" s="181"/>
      <c r="M3556" s="180"/>
      <c r="N3556" s="180"/>
      <c r="O3556" s="180"/>
    </row>
    <row r="3557" spans="8:15" s="179" customFormat="1" x14ac:dyDescent="0.2">
      <c r="H3557" s="180"/>
      <c r="I3557" s="180"/>
      <c r="J3557" s="205"/>
      <c r="K3557" s="205"/>
      <c r="L3557" s="181"/>
      <c r="M3557" s="180"/>
      <c r="N3557" s="180"/>
      <c r="O3557" s="180"/>
    </row>
    <row r="3558" spans="8:15" s="179" customFormat="1" x14ac:dyDescent="0.2">
      <c r="H3558" s="180"/>
      <c r="I3558" s="180"/>
      <c r="J3558" s="205"/>
      <c r="K3558" s="205"/>
      <c r="L3558" s="181"/>
      <c r="M3558" s="180"/>
      <c r="N3558" s="180"/>
      <c r="O3558" s="180"/>
    </row>
    <row r="3559" spans="8:15" s="179" customFormat="1" x14ac:dyDescent="0.2">
      <c r="H3559" s="180"/>
      <c r="I3559" s="180"/>
      <c r="J3559" s="205"/>
      <c r="K3559" s="205"/>
      <c r="L3559" s="181"/>
      <c r="M3559" s="180"/>
      <c r="N3559" s="180"/>
      <c r="O3559" s="180"/>
    </row>
    <row r="3560" spans="8:15" s="179" customFormat="1" x14ac:dyDescent="0.2">
      <c r="H3560" s="180"/>
      <c r="I3560" s="180"/>
      <c r="J3560" s="205"/>
      <c r="K3560" s="205"/>
      <c r="L3560" s="181"/>
      <c r="M3560" s="180"/>
      <c r="N3560" s="180"/>
      <c r="O3560" s="180"/>
    </row>
    <row r="3561" spans="8:15" s="179" customFormat="1" x14ac:dyDescent="0.2">
      <c r="H3561" s="180"/>
      <c r="I3561" s="180"/>
      <c r="J3561" s="205"/>
      <c r="K3561" s="205"/>
      <c r="L3561" s="181"/>
      <c r="M3561" s="180"/>
      <c r="N3561" s="180"/>
      <c r="O3561" s="180"/>
    </row>
    <row r="3562" spans="8:15" s="179" customFormat="1" x14ac:dyDescent="0.2">
      <c r="H3562" s="180"/>
      <c r="I3562" s="180"/>
      <c r="J3562" s="205"/>
      <c r="K3562" s="205"/>
      <c r="L3562" s="181"/>
      <c r="M3562" s="180"/>
      <c r="N3562" s="180"/>
      <c r="O3562" s="180"/>
    </row>
    <row r="3563" spans="8:15" s="179" customFormat="1" x14ac:dyDescent="0.2">
      <c r="H3563" s="180"/>
      <c r="I3563" s="180"/>
      <c r="J3563" s="205"/>
      <c r="K3563" s="205"/>
      <c r="L3563" s="181"/>
      <c r="M3563" s="180"/>
      <c r="N3563" s="180"/>
      <c r="O3563" s="180"/>
    </row>
    <row r="3564" spans="8:15" s="179" customFormat="1" x14ac:dyDescent="0.2">
      <c r="H3564" s="180"/>
      <c r="I3564" s="180"/>
      <c r="J3564" s="205"/>
      <c r="K3564" s="205"/>
      <c r="L3564" s="181"/>
      <c r="M3564" s="180"/>
      <c r="N3564" s="180"/>
      <c r="O3564" s="180"/>
    </row>
    <row r="3565" spans="8:15" s="179" customFormat="1" x14ac:dyDescent="0.2">
      <c r="H3565" s="180"/>
      <c r="I3565" s="180"/>
      <c r="J3565" s="205"/>
      <c r="K3565" s="205"/>
      <c r="L3565" s="181"/>
      <c r="M3565" s="180"/>
      <c r="N3565" s="180"/>
      <c r="O3565" s="180"/>
    </row>
    <row r="3566" spans="8:15" s="179" customFormat="1" x14ac:dyDescent="0.2">
      <c r="H3566" s="180"/>
      <c r="I3566" s="180"/>
      <c r="J3566" s="205"/>
      <c r="K3566" s="205"/>
      <c r="L3566" s="181"/>
      <c r="M3566" s="180"/>
      <c r="N3566" s="180"/>
      <c r="O3566" s="180"/>
    </row>
    <row r="3567" spans="8:15" s="179" customFormat="1" x14ac:dyDescent="0.2">
      <c r="H3567" s="180"/>
      <c r="I3567" s="180"/>
      <c r="J3567" s="205"/>
      <c r="K3567" s="205"/>
      <c r="L3567" s="181"/>
      <c r="M3567" s="180"/>
      <c r="N3567" s="180"/>
      <c r="O3567" s="180"/>
    </row>
    <row r="3568" spans="8:15" s="179" customFormat="1" x14ac:dyDescent="0.2">
      <c r="H3568" s="180"/>
      <c r="I3568" s="180"/>
      <c r="J3568" s="205"/>
      <c r="K3568" s="205"/>
      <c r="L3568" s="181"/>
      <c r="M3568" s="180"/>
      <c r="N3568" s="180"/>
      <c r="O3568" s="180"/>
    </row>
    <row r="3569" spans="8:15" s="179" customFormat="1" x14ac:dyDescent="0.2">
      <c r="H3569" s="180"/>
      <c r="I3569" s="180"/>
      <c r="J3569" s="205"/>
      <c r="K3569" s="205"/>
      <c r="L3569" s="181"/>
      <c r="M3569" s="180"/>
      <c r="N3569" s="180"/>
      <c r="O3569" s="180"/>
    </row>
    <row r="3570" spans="8:15" s="179" customFormat="1" x14ac:dyDescent="0.2">
      <c r="H3570" s="180"/>
      <c r="I3570" s="180"/>
      <c r="J3570" s="205"/>
      <c r="K3570" s="205"/>
      <c r="L3570" s="181"/>
      <c r="M3570" s="180"/>
      <c r="N3570" s="180"/>
      <c r="O3570" s="180"/>
    </row>
    <row r="3571" spans="8:15" s="179" customFormat="1" x14ac:dyDescent="0.2">
      <c r="H3571" s="180"/>
      <c r="I3571" s="180"/>
      <c r="J3571" s="205"/>
      <c r="K3571" s="205"/>
      <c r="L3571" s="181"/>
      <c r="M3571" s="180"/>
      <c r="N3571" s="180"/>
      <c r="O3571" s="180"/>
    </row>
    <row r="3572" spans="8:15" s="179" customFormat="1" x14ac:dyDescent="0.2">
      <c r="H3572" s="180"/>
      <c r="I3572" s="180"/>
      <c r="J3572" s="205"/>
      <c r="K3572" s="205"/>
      <c r="L3572" s="181"/>
      <c r="M3572" s="180"/>
      <c r="N3572" s="180"/>
      <c r="O3572" s="180"/>
    </row>
    <row r="3573" spans="8:15" s="179" customFormat="1" x14ac:dyDescent="0.2">
      <c r="H3573" s="180"/>
      <c r="I3573" s="180"/>
      <c r="J3573" s="205"/>
      <c r="K3573" s="205"/>
      <c r="L3573" s="181"/>
      <c r="M3573" s="180"/>
      <c r="N3573" s="180"/>
      <c r="O3573" s="180"/>
    </row>
    <row r="3574" spans="8:15" s="179" customFormat="1" x14ac:dyDescent="0.2">
      <c r="H3574" s="180"/>
      <c r="I3574" s="180"/>
      <c r="J3574" s="205"/>
      <c r="K3574" s="205"/>
      <c r="L3574" s="181"/>
      <c r="M3574" s="180"/>
      <c r="N3574" s="180"/>
      <c r="O3574" s="180"/>
    </row>
    <row r="3575" spans="8:15" s="179" customFormat="1" x14ac:dyDescent="0.2">
      <c r="H3575" s="180"/>
      <c r="I3575" s="180"/>
      <c r="J3575" s="205"/>
      <c r="K3575" s="205"/>
      <c r="L3575" s="181"/>
      <c r="M3575" s="180"/>
      <c r="N3575" s="180"/>
      <c r="O3575" s="180"/>
    </row>
    <row r="3576" spans="8:15" s="179" customFormat="1" x14ac:dyDescent="0.2">
      <c r="H3576" s="180"/>
      <c r="I3576" s="180"/>
      <c r="J3576" s="205"/>
      <c r="K3576" s="205"/>
      <c r="L3576" s="181"/>
      <c r="M3576" s="180"/>
      <c r="N3576" s="180"/>
      <c r="O3576" s="180"/>
    </row>
    <row r="3577" spans="8:15" s="179" customFormat="1" x14ac:dyDescent="0.2">
      <c r="H3577" s="180"/>
      <c r="I3577" s="180"/>
      <c r="J3577" s="205"/>
      <c r="K3577" s="205"/>
      <c r="L3577" s="181"/>
      <c r="M3577" s="180"/>
      <c r="N3577" s="180"/>
      <c r="O3577" s="180"/>
    </row>
    <row r="3578" spans="8:15" s="179" customFormat="1" x14ac:dyDescent="0.2">
      <c r="H3578" s="180"/>
      <c r="I3578" s="180"/>
      <c r="J3578" s="205"/>
      <c r="K3578" s="205"/>
      <c r="L3578" s="181"/>
      <c r="M3578" s="180"/>
      <c r="N3578" s="180"/>
      <c r="O3578" s="180"/>
    </row>
    <row r="3579" spans="8:15" s="179" customFormat="1" x14ac:dyDescent="0.2">
      <c r="H3579" s="180"/>
      <c r="I3579" s="180"/>
      <c r="J3579" s="205"/>
      <c r="K3579" s="205"/>
      <c r="L3579" s="181"/>
      <c r="M3579" s="180"/>
      <c r="N3579" s="180"/>
      <c r="O3579" s="180"/>
    </row>
    <row r="3580" spans="8:15" s="179" customFormat="1" x14ac:dyDescent="0.2">
      <c r="H3580" s="180"/>
      <c r="I3580" s="180"/>
      <c r="J3580" s="205"/>
      <c r="K3580" s="205"/>
      <c r="L3580" s="181"/>
      <c r="M3580" s="180"/>
      <c r="N3580" s="180"/>
      <c r="O3580" s="180"/>
    </row>
    <row r="3581" spans="8:15" s="179" customFormat="1" x14ac:dyDescent="0.2">
      <c r="H3581" s="180"/>
      <c r="I3581" s="180"/>
      <c r="J3581" s="205"/>
      <c r="K3581" s="205"/>
      <c r="L3581" s="181"/>
      <c r="M3581" s="180"/>
      <c r="N3581" s="180"/>
      <c r="O3581" s="180"/>
    </row>
    <row r="3582" spans="8:15" s="179" customFormat="1" x14ac:dyDescent="0.2">
      <c r="H3582" s="180"/>
      <c r="I3582" s="180"/>
      <c r="J3582" s="205"/>
      <c r="K3582" s="205"/>
      <c r="L3582" s="181"/>
      <c r="M3582" s="180"/>
      <c r="N3582" s="180"/>
      <c r="O3582" s="180"/>
    </row>
    <row r="3583" spans="8:15" s="179" customFormat="1" x14ac:dyDescent="0.2">
      <c r="H3583" s="180"/>
      <c r="I3583" s="180"/>
      <c r="J3583" s="205"/>
      <c r="K3583" s="205"/>
      <c r="L3583" s="181"/>
      <c r="M3583" s="180"/>
      <c r="N3583" s="180"/>
      <c r="O3583" s="180"/>
    </row>
    <row r="3584" spans="8:15" s="179" customFormat="1" x14ac:dyDescent="0.2">
      <c r="H3584" s="180"/>
      <c r="I3584" s="180"/>
      <c r="J3584" s="205"/>
      <c r="K3584" s="205"/>
      <c r="L3584" s="181"/>
      <c r="M3584" s="180"/>
      <c r="N3584" s="180"/>
      <c r="O3584" s="180"/>
    </row>
    <row r="3585" spans="8:15" s="179" customFormat="1" x14ac:dyDescent="0.2">
      <c r="H3585" s="180"/>
      <c r="I3585" s="180"/>
      <c r="J3585" s="205"/>
      <c r="K3585" s="205"/>
      <c r="L3585" s="181"/>
      <c r="M3585" s="180"/>
      <c r="N3585" s="180"/>
      <c r="O3585" s="180"/>
    </row>
    <row r="3586" spans="8:15" s="179" customFormat="1" x14ac:dyDescent="0.2">
      <c r="H3586" s="180"/>
      <c r="I3586" s="180"/>
      <c r="J3586" s="205"/>
      <c r="K3586" s="205"/>
      <c r="L3586" s="181"/>
      <c r="M3586" s="180"/>
      <c r="N3586" s="180"/>
      <c r="O3586" s="180"/>
    </row>
    <row r="3587" spans="8:15" s="179" customFormat="1" x14ac:dyDescent="0.2">
      <c r="H3587" s="180"/>
      <c r="I3587" s="180"/>
      <c r="J3587" s="205"/>
      <c r="K3587" s="205"/>
      <c r="L3587" s="181"/>
      <c r="M3587" s="180"/>
      <c r="N3587" s="180"/>
      <c r="O3587" s="180"/>
    </row>
    <row r="3588" spans="8:15" s="179" customFormat="1" x14ac:dyDescent="0.2">
      <c r="H3588" s="180"/>
      <c r="I3588" s="180"/>
      <c r="J3588" s="205"/>
      <c r="K3588" s="205"/>
      <c r="L3588" s="181"/>
      <c r="M3588" s="180"/>
      <c r="N3588" s="180"/>
      <c r="O3588" s="180"/>
    </row>
    <row r="3589" spans="8:15" s="179" customFormat="1" x14ac:dyDescent="0.2">
      <c r="H3589" s="180"/>
      <c r="I3589" s="180"/>
      <c r="J3589" s="205"/>
      <c r="K3589" s="205"/>
      <c r="L3589" s="181"/>
      <c r="M3589" s="180"/>
      <c r="N3589" s="180"/>
      <c r="O3589" s="180"/>
    </row>
    <row r="3590" spans="8:15" s="179" customFormat="1" x14ac:dyDescent="0.2">
      <c r="H3590" s="180"/>
      <c r="I3590" s="180"/>
      <c r="J3590" s="205"/>
      <c r="K3590" s="205"/>
      <c r="L3590" s="181"/>
      <c r="M3590" s="180"/>
      <c r="N3590" s="180"/>
      <c r="O3590" s="180"/>
    </row>
    <row r="3591" spans="8:15" s="179" customFormat="1" x14ac:dyDescent="0.2">
      <c r="H3591" s="180"/>
      <c r="I3591" s="180"/>
      <c r="J3591" s="205"/>
      <c r="K3591" s="205"/>
      <c r="L3591" s="181"/>
      <c r="M3591" s="180"/>
      <c r="N3591" s="180"/>
      <c r="O3591" s="180"/>
    </row>
    <row r="3592" spans="8:15" s="179" customFormat="1" x14ac:dyDescent="0.2">
      <c r="H3592" s="180"/>
      <c r="I3592" s="180"/>
      <c r="J3592" s="205"/>
      <c r="K3592" s="205"/>
      <c r="L3592" s="181"/>
      <c r="M3592" s="180"/>
      <c r="N3592" s="180"/>
      <c r="O3592" s="180"/>
    </row>
    <row r="3593" spans="8:15" s="179" customFormat="1" x14ac:dyDescent="0.2">
      <c r="H3593" s="180"/>
      <c r="I3593" s="180"/>
      <c r="J3593" s="205"/>
      <c r="K3593" s="205"/>
      <c r="L3593" s="181"/>
      <c r="M3593" s="180"/>
      <c r="N3593" s="180"/>
      <c r="O3593" s="180"/>
    </row>
    <row r="3594" spans="8:15" s="179" customFormat="1" x14ac:dyDescent="0.2">
      <c r="H3594" s="180"/>
      <c r="I3594" s="180"/>
      <c r="J3594" s="205"/>
      <c r="K3594" s="205"/>
      <c r="L3594" s="181"/>
      <c r="M3594" s="180"/>
      <c r="N3594" s="180"/>
      <c r="O3594" s="180"/>
    </row>
    <row r="3595" spans="8:15" s="179" customFormat="1" x14ac:dyDescent="0.2">
      <c r="H3595" s="180"/>
      <c r="I3595" s="180"/>
      <c r="J3595" s="205"/>
      <c r="K3595" s="205"/>
      <c r="L3595" s="181"/>
      <c r="M3595" s="180"/>
      <c r="N3595" s="180"/>
      <c r="O3595" s="180"/>
    </row>
    <row r="3596" spans="8:15" s="179" customFormat="1" x14ac:dyDescent="0.2">
      <c r="H3596" s="180"/>
      <c r="I3596" s="180"/>
      <c r="J3596" s="205"/>
      <c r="K3596" s="205"/>
      <c r="L3596" s="181"/>
      <c r="M3596" s="180"/>
      <c r="N3596" s="180"/>
      <c r="O3596" s="180"/>
    </row>
    <row r="3597" spans="8:15" s="179" customFormat="1" x14ac:dyDescent="0.2">
      <c r="H3597" s="180"/>
      <c r="I3597" s="180"/>
      <c r="J3597" s="205"/>
      <c r="K3597" s="205"/>
      <c r="L3597" s="181"/>
      <c r="M3597" s="180"/>
      <c r="N3597" s="180"/>
      <c r="O3597" s="180"/>
    </row>
    <row r="3598" spans="8:15" s="179" customFormat="1" x14ac:dyDescent="0.2">
      <c r="H3598" s="180"/>
      <c r="I3598" s="180"/>
      <c r="J3598" s="205"/>
      <c r="K3598" s="205"/>
      <c r="L3598" s="181"/>
      <c r="M3598" s="180"/>
      <c r="N3598" s="180"/>
      <c r="O3598" s="180"/>
    </row>
    <row r="3599" spans="8:15" s="179" customFormat="1" x14ac:dyDescent="0.2">
      <c r="H3599" s="180"/>
      <c r="I3599" s="180"/>
      <c r="J3599" s="205"/>
      <c r="K3599" s="205"/>
      <c r="L3599" s="181"/>
      <c r="M3599" s="180"/>
      <c r="N3599" s="180"/>
      <c r="O3599" s="180"/>
    </row>
    <row r="3600" spans="8:15" s="179" customFormat="1" x14ac:dyDescent="0.2">
      <c r="H3600" s="180"/>
      <c r="I3600" s="180"/>
      <c r="J3600" s="205"/>
      <c r="K3600" s="205"/>
      <c r="L3600" s="181"/>
      <c r="M3600" s="180"/>
      <c r="N3600" s="180"/>
      <c r="O3600" s="180"/>
    </row>
    <row r="3601" spans="8:15" s="179" customFormat="1" x14ac:dyDescent="0.2">
      <c r="H3601" s="180"/>
      <c r="I3601" s="180"/>
      <c r="J3601" s="205"/>
      <c r="K3601" s="205"/>
      <c r="L3601" s="181"/>
      <c r="M3601" s="180"/>
      <c r="N3601" s="180"/>
      <c r="O3601" s="180"/>
    </row>
    <row r="3602" spans="8:15" s="179" customFormat="1" x14ac:dyDescent="0.2">
      <c r="H3602" s="180"/>
      <c r="I3602" s="180"/>
      <c r="J3602" s="205"/>
      <c r="K3602" s="205"/>
      <c r="L3602" s="181"/>
      <c r="M3602" s="180"/>
      <c r="N3602" s="180"/>
      <c r="O3602" s="180"/>
    </row>
    <row r="3603" spans="8:15" s="179" customFormat="1" x14ac:dyDescent="0.2">
      <c r="H3603" s="180"/>
      <c r="I3603" s="180"/>
      <c r="J3603" s="205"/>
      <c r="K3603" s="205"/>
      <c r="L3603" s="181"/>
      <c r="M3603" s="180"/>
      <c r="N3603" s="180"/>
      <c r="O3603" s="180"/>
    </row>
    <row r="3604" spans="8:15" s="179" customFormat="1" x14ac:dyDescent="0.2">
      <c r="H3604" s="180"/>
      <c r="I3604" s="180"/>
      <c r="J3604" s="205"/>
      <c r="K3604" s="205"/>
      <c r="L3604" s="181"/>
      <c r="M3604" s="180"/>
      <c r="N3604" s="180"/>
      <c r="O3604" s="180"/>
    </row>
    <row r="3605" spans="8:15" s="179" customFormat="1" x14ac:dyDescent="0.2">
      <c r="H3605" s="180"/>
      <c r="I3605" s="180"/>
      <c r="J3605" s="205"/>
      <c r="K3605" s="205"/>
      <c r="L3605" s="181"/>
      <c r="M3605" s="180"/>
      <c r="N3605" s="180"/>
      <c r="O3605" s="180"/>
    </row>
    <row r="3606" spans="8:15" s="179" customFormat="1" x14ac:dyDescent="0.2">
      <c r="H3606" s="180"/>
      <c r="I3606" s="180"/>
      <c r="J3606" s="205"/>
      <c r="K3606" s="205"/>
      <c r="L3606" s="181"/>
      <c r="M3606" s="180"/>
      <c r="N3606" s="180"/>
      <c r="O3606" s="180"/>
    </row>
    <row r="3607" spans="8:15" s="179" customFormat="1" x14ac:dyDescent="0.2">
      <c r="H3607" s="180"/>
      <c r="I3607" s="180"/>
      <c r="J3607" s="205"/>
      <c r="K3607" s="205"/>
      <c r="L3607" s="181"/>
      <c r="M3607" s="180"/>
      <c r="N3607" s="180"/>
      <c r="O3607" s="180"/>
    </row>
    <row r="3608" spans="8:15" s="179" customFormat="1" x14ac:dyDescent="0.2">
      <c r="H3608" s="180"/>
      <c r="I3608" s="180"/>
      <c r="J3608" s="205"/>
      <c r="K3608" s="205"/>
      <c r="L3608" s="181"/>
      <c r="M3608" s="180"/>
      <c r="N3608" s="180"/>
      <c r="O3608" s="180"/>
    </row>
    <row r="3609" spans="8:15" s="179" customFormat="1" x14ac:dyDescent="0.2">
      <c r="H3609" s="180"/>
      <c r="I3609" s="180"/>
      <c r="J3609" s="205"/>
      <c r="K3609" s="205"/>
      <c r="L3609" s="181"/>
      <c r="M3609" s="180"/>
      <c r="N3609" s="180"/>
      <c r="O3609" s="180"/>
    </row>
    <row r="3610" spans="8:15" s="179" customFormat="1" x14ac:dyDescent="0.2">
      <c r="H3610" s="180"/>
      <c r="I3610" s="180"/>
      <c r="J3610" s="205"/>
      <c r="K3610" s="205"/>
      <c r="L3610" s="181"/>
      <c r="M3610" s="180"/>
      <c r="N3610" s="180"/>
      <c r="O3610" s="180"/>
    </row>
    <row r="3611" spans="8:15" s="179" customFormat="1" x14ac:dyDescent="0.2">
      <c r="H3611" s="180"/>
      <c r="I3611" s="180"/>
      <c r="J3611" s="205"/>
      <c r="K3611" s="205"/>
      <c r="L3611" s="181"/>
      <c r="M3611" s="180"/>
      <c r="N3611" s="180"/>
      <c r="O3611" s="180"/>
    </row>
    <row r="3612" spans="8:15" s="179" customFormat="1" x14ac:dyDescent="0.2">
      <c r="H3612" s="180"/>
      <c r="I3612" s="180"/>
      <c r="J3612" s="205"/>
      <c r="K3612" s="205"/>
      <c r="L3612" s="181"/>
      <c r="M3612" s="180"/>
      <c r="N3612" s="180"/>
      <c r="O3612" s="180"/>
    </row>
    <row r="3613" spans="8:15" s="179" customFormat="1" x14ac:dyDescent="0.2">
      <c r="H3613" s="180"/>
      <c r="I3613" s="180"/>
      <c r="J3613" s="205"/>
      <c r="K3613" s="205"/>
      <c r="L3613" s="181"/>
      <c r="M3613" s="180"/>
      <c r="N3613" s="180"/>
      <c r="O3613" s="180"/>
    </row>
    <row r="3614" spans="8:15" s="179" customFormat="1" x14ac:dyDescent="0.2">
      <c r="H3614" s="180"/>
      <c r="I3614" s="180"/>
      <c r="J3614" s="205"/>
      <c r="K3614" s="205"/>
      <c r="L3614" s="181"/>
      <c r="M3614" s="180"/>
      <c r="N3614" s="180"/>
      <c r="O3614" s="180"/>
    </row>
    <row r="3615" spans="8:15" s="179" customFormat="1" x14ac:dyDescent="0.2">
      <c r="H3615" s="180"/>
      <c r="I3615" s="180"/>
      <c r="J3615" s="205"/>
      <c r="K3615" s="205"/>
      <c r="L3615" s="181"/>
      <c r="M3615" s="180"/>
      <c r="N3615" s="180"/>
      <c r="O3615" s="180"/>
    </row>
    <row r="3616" spans="8:15" s="179" customFormat="1" x14ac:dyDescent="0.2">
      <c r="H3616" s="180"/>
      <c r="I3616" s="180"/>
      <c r="J3616" s="205"/>
      <c r="K3616" s="205"/>
      <c r="L3616" s="181"/>
      <c r="M3616" s="180"/>
      <c r="N3616" s="180"/>
      <c r="O3616" s="180"/>
    </row>
    <row r="3617" spans="8:15" s="179" customFormat="1" x14ac:dyDescent="0.2">
      <c r="H3617" s="180"/>
      <c r="I3617" s="180"/>
      <c r="J3617" s="205"/>
      <c r="K3617" s="205"/>
      <c r="L3617" s="181"/>
      <c r="M3617" s="180"/>
      <c r="N3617" s="180"/>
      <c r="O3617" s="180"/>
    </row>
    <row r="3618" spans="8:15" s="179" customFormat="1" x14ac:dyDescent="0.2">
      <c r="H3618" s="180"/>
      <c r="I3618" s="180"/>
      <c r="J3618" s="205"/>
      <c r="K3618" s="205"/>
      <c r="L3618" s="181"/>
      <c r="M3618" s="180"/>
      <c r="N3618" s="180"/>
      <c r="O3618" s="180"/>
    </row>
    <row r="3619" spans="8:15" s="179" customFormat="1" x14ac:dyDescent="0.2">
      <c r="H3619" s="180"/>
      <c r="I3619" s="180"/>
      <c r="J3619" s="205"/>
      <c r="K3619" s="205"/>
      <c r="L3619" s="181"/>
      <c r="M3619" s="180"/>
      <c r="N3619" s="180"/>
      <c r="O3619" s="180"/>
    </row>
    <row r="3620" spans="8:15" s="179" customFormat="1" x14ac:dyDescent="0.2">
      <c r="H3620" s="180"/>
      <c r="I3620" s="180"/>
      <c r="J3620" s="205"/>
      <c r="K3620" s="205"/>
      <c r="L3620" s="181"/>
      <c r="M3620" s="180"/>
      <c r="N3620" s="180"/>
      <c r="O3620" s="180"/>
    </row>
    <row r="3621" spans="8:15" s="179" customFormat="1" x14ac:dyDescent="0.2">
      <c r="H3621" s="180"/>
      <c r="I3621" s="180"/>
      <c r="J3621" s="205"/>
      <c r="K3621" s="205"/>
      <c r="L3621" s="181"/>
      <c r="M3621" s="180"/>
      <c r="N3621" s="180"/>
      <c r="O3621" s="180"/>
    </row>
    <row r="3622" spans="8:15" s="179" customFormat="1" x14ac:dyDescent="0.2">
      <c r="H3622" s="180"/>
      <c r="I3622" s="180"/>
      <c r="J3622" s="205"/>
      <c r="K3622" s="205"/>
      <c r="L3622" s="181"/>
      <c r="M3622" s="180"/>
      <c r="N3622" s="180"/>
      <c r="O3622" s="180"/>
    </row>
    <row r="3623" spans="8:15" s="179" customFormat="1" x14ac:dyDescent="0.2">
      <c r="H3623" s="180"/>
      <c r="I3623" s="180"/>
      <c r="J3623" s="205"/>
      <c r="K3623" s="205"/>
      <c r="L3623" s="181"/>
      <c r="M3623" s="180"/>
      <c r="N3623" s="180"/>
      <c r="O3623" s="180"/>
    </row>
    <row r="3624" spans="8:15" s="179" customFormat="1" x14ac:dyDescent="0.2">
      <c r="H3624" s="180"/>
      <c r="I3624" s="180"/>
      <c r="J3624" s="205"/>
      <c r="K3624" s="205"/>
      <c r="L3624" s="181"/>
      <c r="M3624" s="180"/>
      <c r="N3624" s="180"/>
      <c r="O3624" s="180"/>
    </row>
    <row r="3625" spans="8:15" s="179" customFormat="1" x14ac:dyDescent="0.2">
      <c r="H3625" s="180"/>
      <c r="I3625" s="180"/>
      <c r="J3625" s="205"/>
      <c r="K3625" s="205"/>
      <c r="L3625" s="181"/>
      <c r="M3625" s="180"/>
      <c r="N3625" s="180"/>
      <c r="O3625" s="180"/>
    </row>
    <row r="3626" spans="8:15" s="179" customFormat="1" x14ac:dyDescent="0.2">
      <c r="H3626" s="180"/>
      <c r="I3626" s="180"/>
      <c r="J3626" s="205"/>
      <c r="K3626" s="205"/>
      <c r="L3626" s="181"/>
      <c r="M3626" s="180"/>
      <c r="N3626" s="180"/>
      <c r="O3626" s="180"/>
    </row>
    <row r="3627" spans="8:15" s="179" customFormat="1" x14ac:dyDescent="0.2">
      <c r="H3627" s="180"/>
      <c r="I3627" s="180"/>
      <c r="J3627" s="205"/>
      <c r="K3627" s="205"/>
      <c r="L3627" s="181"/>
      <c r="M3627" s="180"/>
      <c r="N3627" s="180"/>
      <c r="O3627" s="180"/>
    </row>
    <row r="3628" spans="8:15" s="179" customFormat="1" x14ac:dyDescent="0.2">
      <c r="H3628" s="180"/>
      <c r="I3628" s="180"/>
      <c r="J3628" s="205"/>
      <c r="K3628" s="205"/>
      <c r="L3628" s="181"/>
      <c r="M3628" s="180"/>
      <c r="N3628" s="180"/>
      <c r="O3628" s="180"/>
    </row>
    <row r="3629" spans="8:15" s="179" customFormat="1" x14ac:dyDescent="0.2">
      <c r="H3629" s="180"/>
      <c r="I3629" s="180"/>
      <c r="J3629" s="205"/>
      <c r="K3629" s="205"/>
      <c r="L3629" s="181"/>
      <c r="M3629" s="180"/>
      <c r="N3629" s="180"/>
      <c r="O3629" s="180"/>
    </row>
    <row r="3630" spans="8:15" s="179" customFormat="1" x14ac:dyDescent="0.2">
      <c r="H3630" s="180"/>
      <c r="I3630" s="180"/>
      <c r="J3630" s="205"/>
      <c r="K3630" s="205"/>
      <c r="L3630" s="181"/>
      <c r="M3630" s="180"/>
      <c r="N3630" s="180"/>
      <c r="O3630" s="180"/>
    </row>
    <row r="3631" spans="8:15" s="179" customFormat="1" x14ac:dyDescent="0.2">
      <c r="H3631" s="180"/>
      <c r="I3631" s="180"/>
      <c r="J3631" s="205"/>
      <c r="K3631" s="205"/>
      <c r="L3631" s="181"/>
      <c r="M3631" s="180"/>
      <c r="N3631" s="180"/>
      <c r="O3631" s="180"/>
    </row>
    <row r="3632" spans="8:15" s="179" customFormat="1" x14ac:dyDescent="0.2">
      <c r="H3632" s="180"/>
      <c r="I3632" s="180"/>
      <c r="J3632" s="205"/>
      <c r="K3632" s="205"/>
      <c r="L3632" s="181"/>
      <c r="M3632" s="180"/>
      <c r="N3632" s="180"/>
      <c r="O3632" s="180"/>
    </row>
    <row r="3633" spans="8:15" s="179" customFormat="1" x14ac:dyDescent="0.2">
      <c r="H3633" s="180"/>
      <c r="I3633" s="180"/>
      <c r="J3633" s="205"/>
      <c r="K3633" s="205"/>
      <c r="L3633" s="181"/>
      <c r="M3633" s="180"/>
      <c r="N3633" s="180"/>
      <c r="O3633" s="180"/>
    </row>
    <row r="3634" spans="8:15" s="179" customFormat="1" x14ac:dyDescent="0.2">
      <c r="H3634" s="180"/>
      <c r="I3634" s="180"/>
      <c r="J3634" s="205"/>
      <c r="K3634" s="205"/>
      <c r="L3634" s="181"/>
      <c r="M3634" s="180"/>
      <c r="N3634" s="180"/>
      <c r="O3634" s="180"/>
    </row>
    <row r="3635" spans="8:15" s="179" customFormat="1" x14ac:dyDescent="0.2">
      <c r="H3635" s="180"/>
      <c r="I3635" s="180"/>
      <c r="J3635" s="205"/>
      <c r="K3635" s="205"/>
      <c r="L3635" s="181"/>
      <c r="M3635" s="180"/>
      <c r="N3635" s="180"/>
      <c r="O3635" s="180"/>
    </row>
    <row r="3636" spans="8:15" s="179" customFormat="1" x14ac:dyDescent="0.2">
      <c r="H3636" s="180"/>
      <c r="I3636" s="180"/>
      <c r="J3636" s="205"/>
      <c r="K3636" s="205"/>
      <c r="L3636" s="181"/>
      <c r="M3636" s="180"/>
      <c r="N3636" s="180"/>
      <c r="O3636" s="180"/>
    </row>
    <row r="3637" spans="8:15" s="179" customFormat="1" x14ac:dyDescent="0.2">
      <c r="H3637" s="180"/>
      <c r="I3637" s="180"/>
      <c r="J3637" s="205"/>
      <c r="K3637" s="205"/>
      <c r="L3637" s="181"/>
      <c r="M3637" s="180"/>
      <c r="N3637" s="180"/>
      <c r="O3637" s="180"/>
    </row>
    <row r="3638" spans="8:15" s="179" customFormat="1" x14ac:dyDescent="0.2">
      <c r="H3638" s="180"/>
      <c r="I3638" s="180"/>
      <c r="J3638" s="205"/>
      <c r="K3638" s="205"/>
      <c r="L3638" s="181"/>
      <c r="M3638" s="180"/>
      <c r="N3638" s="180"/>
      <c r="O3638" s="180"/>
    </row>
    <row r="3639" spans="8:15" s="179" customFormat="1" x14ac:dyDescent="0.2">
      <c r="H3639" s="180"/>
      <c r="I3639" s="180"/>
      <c r="J3639" s="205"/>
      <c r="K3639" s="205"/>
      <c r="L3639" s="181"/>
      <c r="M3639" s="180"/>
      <c r="N3639" s="180"/>
      <c r="O3639" s="180"/>
    </row>
    <row r="3640" spans="8:15" s="179" customFormat="1" x14ac:dyDescent="0.2">
      <c r="H3640" s="180"/>
      <c r="I3640" s="180"/>
      <c r="J3640" s="205"/>
      <c r="K3640" s="205"/>
      <c r="L3640" s="181"/>
      <c r="M3640" s="180"/>
      <c r="N3640" s="180"/>
      <c r="O3640" s="180"/>
    </row>
    <row r="3641" spans="8:15" s="179" customFormat="1" x14ac:dyDescent="0.2">
      <c r="H3641" s="180"/>
      <c r="I3641" s="180"/>
      <c r="J3641" s="205"/>
      <c r="K3641" s="205"/>
      <c r="L3641" s="181"/>
      <c r="M3641" s="180"/>
      <c r="N3641" s="180"/>
      <c r="O3641" s="180"/>
    </row>
    <row r="3642" spans="8:15" s="179" customFormat="1" x14ac:dyDescent="0.2">
      <c r="H3642" s="180"/>
      <c r="I3642" s="180"/>
      <c r="J3642" s="205"/>
      <c r="K3642" s="205"/>
      <c r="L3642" s="181"/>
      <c r="M3642" s="180"/>
      <c r="N3642" s="180"/>
      <c r="O3642" s="180"/>
    </row>
    <row r="3643" spans="8:15" s="179" customFormat="1" x14ac:dyDescent="0.2">
      <c r="H3643" s="180"/>
      <c r="I3643" s="180"/>
      <c r="J3643" s="205"/>
      <c r="K3643" s="205"/>
      <c r="L3643" s="181"/>
      <c r="M3643" s="180"/>
      <c r="N3643" s="180"/>
      <c r="O3643" s="180"/>
    </row>
    <row r="3644" spans="8:15" s="179" customFormat="1" x14ac:dyDescent="0.2">
      <c r="H3644" s="180"/>
      <c r="I3644" s="180"/>
      <c r="J3644" s="205"/>
      <c r="K3644" s="205"/>
      <c r="L3644" s="181"/>
      <c r="M3644" s="180"/>
      <c r="N3644" s="180"/>
      <c r="O3644" s="180"/>
    </row>
    <row r="3645" spans="8:15" s="179" customFormat="1" x14ac:dyDescent="0.2">
      <c r="H3645" s="180"/>
      <c r="I3645" s="180"/>
      <c r="J3645" s="205"/>
      <c r="K3645" s="205"/>
      <c r="L3645" s="181"/>
      <c r="M3645" s="180"/>
      <c r="N3645" s="180"/>
      <c r="O3645" s="180"/>
    </row>
    <row r="3646" spans="8:15" s="179" customFormat="1" x14ac:dyDescent="0.2">
      <c r="H3646" s="180"/>
      <c r="I3646" s="180"/>
      <c r="J3646" s="205"/>
      <c r="K3646" s="205"/>
      <c r="L3646" s="181"/>
      <c r="M3646" s="180"/>
      <c r="N3646" s="180"/>
      <c r="O3646" s="180"/>
    </row>
    <row r="3647" spans="8:15" s="179" customFormat="1" x14ac:dyDescent="0.2">
      <c r="H3647" s="180"/>
      <c r="I3647" s="180"/>
      <c r="J3647" s="205"/>
      <c r="K3647" s="205"/>
      <c r="L3647" s="181"/>
      <c r="M3647" s="180"/>
      <c r="N3647" s="180"/>
      <c r="O3647" s="180"/>
    </row>
    <row r="3648" spans="8:15" s="179" customFormat="1" x14ac:dyDescent="0.2">
      <c r="H3648" s="180"/>
      <c r="I3648" s="180"/>
      <c r="J3648" s="205"/>
      <c r="K3648" s="205"/>
      <c r="L3648" s="181"/>
      <c r="M3648" s="180"/>
      <c r="N3648" s="180"/>
      <c r="O3648" s="180"/>
    </row>
    <row r="3649" spans="8:15" s="179" customFormat="1" x14ac:dyDescent="0.2">
      <c r="H3649" s="180"/>
      <c r="I3649" s="180"/>
      <c r="J3649" s="205"/>
      <c r="K3649" s="205"/>
      <c r="L3649" s="181"/>
      <c r="M3649" s="180"/>
      <c r="N3649" s="180"/>
      <c r="O3649" s="180"/>
    </row>
    <row r="3650" spans="8:15" s="179" customFormat="1" x14ac:dyDescent="0.2">
      <c r="H3650" s="180"/>
      <c r="I3650" s="180"/>
      <c r="J3650" s="205"/>
      <c r="K3650" s="205"/>
      <c r="L3650" s="181"/>
      <c r="M3650" s="180"/>
      <c r="N3650" s="180"/>
      <c r="O3650" s="180"/>
    </row>
    <row r="3651" spans="8:15" s="179" customFormat="1" x14ac:dyDescent="0.2">
      <c r="H3651" s="180"/>
      <c r="I3651" s="180"/>
      <c r="J3651" s="205"/>
      <c r="K3651" s="205"/>
      <c r="L3651" s="181"/>
      <c r="M3651" s="180"/>
      <c r="N3651" s="180"/>
      <c r="O3651" s="180"/>
    </row>
    <row r="3652" spans="8:15" s="179" customFormat="1" x14ac:dyDescent="0.2">
      <c r="H3652" s="180"/>
      <c r="I3652" s="180"/>
      <c r="J3652" s="205"/>
      <c r="K3652" s="205"/>
      <c r="L3652" s="181"/>
      <c r="M3652" s="180"/>
      <c r="N3652" s="180"/>
      <c r="O3652" s="180"/>
    </row>
    <row r="3653" spans="8:15" s="179" customFormat="1" x14ac:dyDescent="0.2">
      <c r="H3653" s="180"/>
      <c r="I3653" s="180"/>
      <c r="J3653" s="205"/>
      <c r="K3653" s="205"/>
      <c r="L3653" s="181"/>
      <c r="M3653" s="180"/>
      <c r="N3653" s="180"/>
      <c r="O3653" s="180"/>
    </row>
    <row r="3654" spans="8:15" s="179" customFormat="1" x14ac:dyDescent="0.2">
      <c r="H3654" s="180"/>
      <c r="I3654" s="180"/>
      <c r="J3654" s="205"/>
      <c r="K3654" s="205"/>
      <c r="L3654" s="181"/>
      <c r="M3654" s="180"/>
      <c r="N3654" s="180"/>
      <c r="O3654" s="180"/>
    </row>
    <row r="3655" spans="8:15" s="179" customFormat="1" x14ac:dyDescent="0.2">
      <c r="H3655" s="180"/>
      <c r="I3655" s="180"/>
      <c r="J3655" s="205"/>
      <c r="K3655" s="205"/>
      <c r="L3655" s="181"/>
      <c r="M3655" s="180"/>
      <c r="N3655" s="180"/>
      <c r="O3655" s="180"/>
    </row>
    <row r="3656" spans="8:15" s="179" customFormat="1" x14ac:dyDescent="0.2">
      <c r="H3656" s="180"/>
      <c r="I3656" s="180"/>
      <c r="J3656" s="205"/>
      <c r="K3656" s="205"/>
      <c r="L3656" s="181"/>
      <c r="M3656" s="180"/>
      <c r="N3656" s="180"/>
      <c r="O3656" s="180"/>
    </row>
    <row r="3657" spans="8:15" s="179" customFormat="1" x14ac:dyDescent="0.2">
      <c r="H3657" s="180"/>
      <c r="I3657" s="180"/>
      <c r="J3657" s="205"/>
      <c r="K3657" s="205"/>
      <c r="L3657" s="181"/>
      <c r="M3657" s="180"/>
      <c r="N3657" s="180"/>
      <c r="O3657" s="180"/>
    </row>
    <row r="3658" spans="8:15" s="179" customFormat="1" x14ac:dyDescent="0.2">
      <c r="H3658" s="180"/>
      <c r="I3658" s="180"/>
      <c r="J3658" s="205"/>
      <c r="K3658" s="205"/>
      <c r="L3658" s="181"/>
      <c r="M3658" s="180"/>
      <c r="N3658" s="180"/>
      <c r="O3658" s="180"/>
    </row>
    <row r="3659" spans="8:15" s="179" customFormat="1" x14ac:dyDescent="0.2">
      <c r="H3659" s="180"/>
      <c r="I3659" s="180"/>
      <c r="J3659" s="205"/>
      <c r="K3659" s="205"/>
      <c r="L3659" s="181"/>
      <c r="M3659" s="180"/>
      <c r="N3659" s="180"/>
      <c r="O3659" s="180"/>
    </row>
    <row r="3660" spans="8:15" s="179" customFormat="1" x14ac:dyDescent="0.2">
      <c r="H3660" s="180"/>
      <c r="I3660" s="180"/>
      <c r="J3660" s="205"/>
      <c r="K3660" s="205"/>
      <c r="L3660" s="181"/>
      <c r="M3660" s="180"/>
      <c r="N3660" s="180"/>
      <c r="O3660" s="180"/>
    </row>
    <row r="3661" spans="8:15" s="179" customFormat="1" x14ac:dyDescent="0.2">
      <c r="H3661" s="180"/>
      <c r="I3661" s="180"/>
      <c r="J3661" s="205"/>
      <c r="K3661" s="205"/>
      <c r="L3661" s="181"/>
      <c r="M3661" s="180"/>
      <c r="N3661" s="180"/>
      <c r="O3661" s="180"/>
    </row>
    <row r="3662" spans="8:15" s="179" customFormat="1" x14ac:dyDescent="0.2">
      <c r="H3662" s="180"/>
      <c r="I3662" s="180"/>
      <c r="J3662" s="205"/>
      <c r="K3662" s="205"/>
      <c r="L3662" s="181"/>
      <c r="M3662" s="180"/>
      <c r="N3662" s="180"/>
      <c r="O3662" s="180"/>
    </row>
    <row r="3663" spans="8:15" s="179" customFormat="1" x14ac:dyDescent="0.2">
      <c r="H3663" s="180"/>
      <c r="I3663" s="180"/>
      <c r="J3663" s="205"/>
      <c r="K3663" s="205"/>
      <c r="L3663" s="181"/>
      <c r="M3663" s="180"/>
      <c r="N3663" s="180"/>
      <c r="O3663" s="180"/>
    </row>
    <row r="3664" spans="8:15" s="179" customFormat="1" x14ac:dyDescent="0.2">
      <c r="H3664" s="180"/>
      <c r="I3664" s="180"/>
      <c r="J3664" s="205"/>
      <c r="K3664" s="205"/>
      <c r="L3664" s="181"/>
      <c r="M3664" s="180"/>
      <c r="N3664" s="180"/>
      <c r="O3664" s="180"/>
    </row>
    <row r="3665" spans="8:15" s="179" customFormat="1" x14ac:dyDescent="0.2">
      <c r="H3665" s="180"/>
      <c r="I3665" s="180"/>
      <c r="J3665" s="205"/>
      <c r="K3665" s="205"/>
      <c r="L3665" s="181"/>
      <c r="M3665" s="180"/>
      <c r="N3665" s="180"/>
      <c r="O3665" s="180"/>
    </row>
    <row r="3666" spans="8:15" s="179" customFormat="1" x14ac:dyDescent="0.2">
      <c r="H3666" s="180"/>
      <c r="I3666" s="180"/>
      <c r="J3666" s="205"/>
      <c r="K3666" s="205"/>
      <c r="L3666" s="181"/>
      <c r="M3666" s="180"/>
      <c r="N3666" s="180"/>
      <c r="O3666" s="180"/>
    </row>
    <row r="3667" spans="8:15" s="179" customFormat="1" x14ac:dyDescent="0.2">
      <c r="H3667" s="180"/>
      <c r="I3667" s="180"/>
      <c r="J3667" s="205"/>
      <c r="K3667" s="205"/>
      <c r="L3667" s="181"/>
      <c r="M3667" s="180"/>
      <c r="N3667" s="180"/>
      <c r="O3667" s="180"/>
    </row>
    <row r="3668" spans="8:15" s="179" customFormat="1" x14ac:dyDescent="0.2">
      <c r="H3668" s="180"/>
      <c r="I3668" s="180"/>
      <c r="J3668" s="205"/>
      <c r="K3668" s="205"/>
      <c r="L3668" s="181"/>
      <c r="M3668" s="180"/>
      <c r="N3668" s="180"/>
      <c r="O3668" s="180"/>
    </row>
    <row r="3669" spans="8:15" s="179" customFormat="1" x14ac:dyDescent="0.2">
      <c r="H3669" s="180"/>
      <c r="I3669" s="180"/>
      <c r="J3669" s="205"/>
      <c r="K3669" s="205"/>
      <c r="L3669" s="181"/>
      <c r="M3669" s="180"/>
      <c r="N3669" s="180"/>
      <c r="O3669" s="180"/>
    </row>
    <row r="3670" spans="8:15" s="179" customFormat="1" x14ac:dyDescent="0.2">
      <c r="H3670" s="180"/>
      <c r="I3670" s="180"/>
      <c r="J3670" s="205"/>
      <c r="K3670" s="205"/>
      <c r="L3670" s="181"/>
      <c r="M3670" s="180"/>
      <c r="N3670" s="180"/>
      <c r="O3670" s="180"/>
    </row>
    <row r="3671" spans="8:15" s="179" customFormat="1" x14ac:dyDescent="0.2">
      <c r="H3671" s="180"/>
      <c r="I3671" s="180"/>
      <c r="J3671" s="205"/>
      <c r="K3671" s="205"/>
      <c r="L3671" s="181"/>
      <c r="M3671" s="180"/>
      <c r="N3671" s="180"/>
      <c r="O3671" s="180"/>
    </row>
    <row r="3672" spans="8:15" s="179" customFormat="1" x14ac:dyDescent="0.2">
      <c r="H3672" s="180"/>
      <c r="I3672" s="180"/>
      <c r="J3672" s="205"/>
      <c r="K3672" s="205"/>
      <c r="L3672" s="181"/>
      <c r="M3672" s="180"/>
      <c r="N3672" s="180"/>
      <c r="O3672" s="180"/>
    </row>
    <row r="3673" spans="8:15" s="179" customFormat="1" x14ac:dyDescent="0.2">
      <c r="H3673" s="180"/>
      <c r="I3673" s="180"/>
      <c r="J3673" s="205"/>
      <c r="K3673" s="205"/>
      <c r="L3673" s="181"/>
      <c r="M3673" s="180"/>
      <c r="N3673" s="180"/>
      <c r="O3673" s="180"/>
    </row>
    <row r="3674" spans="8:15" s="179" customFormat="1" x14ac:dyDescent="0.2">
      <c r="H3674" s="180"/>
      <c r="I3674" s="180"/>
      <c r="J3674" s="205"/>
      <c r="K3674" s="205"/>
      <c r="L3674" s="181"/>
      <c r="M3674" s="180"/>
      <c r="N3674" s="180"/>
      <c r="O3674" s="180"/>
    </row>
    <row r="3675" spans="8:15" s="179" customFormat="1" x14ac:dyDescent="0.2">
      <c r="H3675" s="180"/>
      <c r="I3675" s="180"/>
      <c r="J3675" s="205"/>
      <c r="K3675" s="205"/>
      <c r="L3675" s="181"/>
      <c r="M3675" s="180"/>
      <c r="N3675" s="180"/>
      <c r="O3675" s="180"/>
    </row>
    <row r="3676" spans="8:15" s="179" customFormat="1" x14ac:dyDescent="0.2">
      <c r="H3676" s="180"/>
      <c r="I3676" s="180"/>
      <c r="J3676" s="205"/>
      <c r="K3676" s="205"/>
      <c r="L3676" s="181"/>
      <c r="M3676" s="180"/>
      <c r="N3676" s="180"/>
      <c r="O3676" s="180"/>
    </row>
    <row r="3677" spans="8:15" s="179" customFormat="1" x14ac:dyDescent="0.2">
      <c r="H3677" s="180"/>
      <c r="I3677" s="180"/>
      <c r="J3677" s="205"/>
      <c r="K3677" s="205"/>
      <c r="L3677" s="181"/>
      <c r="M3677" s="180"/>
      <c r="N3677" s="180"/>
      <c r="O3677" s="180"/>
    </row>
    <row r="3678" spans="8:15" s="179" customFormat="1" x14ac:dyDescent="0.2">
      <c r="H3678" s="180"/>
      <c r="I3678" s="180"/>
      <c r="J3678" s="205"/>
      <c r="K3678" s="205"/>
      <c r="L3678" s="181"/>
      <c r="M3678" s="180"/>
      <c r="N3678" s="180"/>
      <c r="O3678" s="180"/>
    </row>
    <row r="3679" spans="8:15" s="179" customFormat="1" x14ac:dyDescent="0.2">
      <c r="H3679" s="180"/>
      <c r="I3679" s="180"/>
      <c r="J3679" s="205"/>
      <c r="K3679" s="205"/>
      <c r="L3679" s="181"/>
      <c r="M3679" s="180"/>
      <c r="N3679" s="180"/>
      <c r="O3679" s="180"/>
    </row>
    <row r="3680" spans="8:15" s="179" customFormat="1" x14ac:dyDescent="0.2">
      <c r="H3680" s="180"/>
      <c r="I3680" s="180"/>
      <c r="J3680" s="205"/>
      <c r="K3680" s="205"/>
      <c r="L3680" s="181"/>
      <c r="M3680" s="180"/>
      <c r="N3680" s="180"/>
      <c r="O3680" s="180"/>
    </row>
    <row r="3681" spans="8:15" s="179" customFormat="1" x14ac:dyDescent="0.2">
      <c r="H3681" s="180"/>
      <c r="I3681" s="180"/>
      <c r="J3681" s="205"/>
      <c r="K3681" s="205"/>
      <c r="L3681" s="181"/>
      <c r="M3681" s="180"/>
      <c r="N3681" s="180"/>
      <c r="O3681" s="180"/>
    </row>
    <row r="3682" spans="8:15" s="179" customFormat="1" x14ac:dyDescent="0.2">
      <c r="H3682" s="180"/>
      <c r="I3682" s="180"/>
      <c r="J3682" s="205"/>
      <c r="K3682" s="205"/>
      <c r="L3682" s="181"/>
      <c r="M3682" s="180"/>
      <c r="N3682" s="180"/>
      <c r="O3682" s="180"/>
    </row>
    <row r="3683" spans="8:15" s="179" customFormat="1" x14ac:dyDescent="0.2">
      <c r="H3683" s="180"/>
      <c r="I3683" s="180"/>
      <c r="J3683" s="205"/>
      <c r="K3683" s="205"/>
      <c r="L3683" s="181"/>
      <c r="M3683" s="180"/>
      <c r="N3683" s="180"/>
      <c r="O3683" s="180"/>
    </row>
    <row r="3684" spans="8:15" s="179" customFormat="1" x14ac:dyDescent="0.2">
      <c r="H3684" s="180"/>
      <c r="I3684" s="180"/>
      <c r="J3684" s="205"/>
      <c r="K3684" s="205"/>
      <c r="L3684" s="181"/>
      <c r="M3684" s="180"/>
      <c r="N3684" s="180"/>
      <c r="O3684" s="180"/>
    </row>
    <row r="3685" spans="8:15" s="179" customFormat="1" x14ac:dyDescent="0.2">
      <c r="H3685" s="180"/>
      <c r="I3685" s="180"/>
      <c r="J3685" s="205"/>
      <c r="K3685" s="205"/>
      <c r="L3685" s="181"/>
      <c r="M3685" s="180"/>
      <c r="N3685" s="180"/>
      <c r="O3685" s="180"/>
    </row>
    <row r="3686" spans="8:15" s="179" customFormat="1" x14ac:dyDescent="0.2">
      <c r="H3686" s="180"/>
      <c r="I3686" s="180"/>
      <c r="J3686" s="205"/>
      <c r="K3686" s="205"/>
      <c r="L3686" s="181"/>
      <c r="M3686" s="180"/>
      <c r="N3686" s="180"/>
      <c r="O3686" s="180"/>
    </row>
    <row r="3687" spans="8:15" s="179" customFormat="1" x14ac:dyDescent="0.2">
      <c r="H3687" s="180"/>
      <c r="I3687" s="180"/>
      <c r="J3687" s="205"/>
      <c r="K3687" s="205"/>
      <c r="L3687" s="181"/>
      <c r="M3687" s="180"/>
      <c r="N3687" s="180"/>
      <c r="O3687" s="180"/>
    </row>
    <row r="3688" spans="8:15" s="179" customFormat="1" x14ac:dyDescent="0.2">
      <c r="H3688" s="180"/>
      <c r="I3688" s="180"/>
      <c r="J3688" s="205"/>
      <c r="K3688" s="205"/>
      <c r="L3688" s="181"/>
      <c r="M3688" s="180"/>
      <c r="N3688" s="180"/>
      <c r="O3688" s="180"/>
    </row>
    <row r="3689" spans="8:15" s="179" customFormat="1" x14ac:dyDescent="0.2">
      <c r="H3689" s="180"/>
      <c r="I3689" s="180"/>
      <c r="J3689" s="205"/>
      <c r="K3689" s="205"/>
      <c r="L3689" s="181"/>
      <c r="M3689" s="180"/>
      <c r="N3689" s="180"/>
      <c r="O3689" s="180"/>
    </row>
    <row r="3690" spans="8:15" s="179" customFormat="1" x14ac:dyDescent="0.2">
      <c r="H3690" s="180"/>
      <c r="I3690" s="180"/>
      <c r="J3690" s="205"/>
      <c r="K3690" s="205"/>
      <c r="L3690" s="181"/>
      <c r="M3690" s="180"/>
      <c r="N3690" s="180"/>
      <c r="O3690" s="180"/>
    </row>
    <row r="3691" spans="8:15" s="179" customFormat="1" x14ac:dyDescent="0.2">
      <c r="H3691" s="180"/>
      <c r="I3691" s="180"/>
      <c r="J3691" s="205"/>
      <c r="K3691" s="205"/>
      <c r="L3691" s="181"/>
      <c r="M3691" s="180"/>
      <c r="N3691" s="180"/>
      <c r="O3691" s="180"/>
    </row>
    <row r="3692" spans="8:15" s="179" customFormat="1" x14ac:dyDescent="0.2">
      <c r="H3692" s="180"/>
      <c r="I3692" s="180"/>
      <c r="J3692" s="205"/>
      <c r="K3692" s="205"/>
      <c r="L3692" s="181"/>
      <c r="M3692" s="180"/>
      <c r="N3692" s="180"/>
      <c r="O3692" s="180"/>
    </row>
    <row r="3693" spans="8:15" s="179" customFormat="1" x14ac:dyDescent="0.2">
      <c r="H3693" s="180"/>
      <c r="I3693" s="180"/>
      <c r="J3693" s="205"/>
      <c r="K3693" s="205"/>
      <c r="L3693" s="181"/>
      <c r="M3693" s="180"/>
      <c r="N3693" s="180"/>
      <c r="O3693" s="180"/>
    </row>
    <row r="3694" spans="8:15" s="179" customFormat="1" x14ac:dyDescent="0.2">
      <c r="H3694" s="180"/>
      <c r="I3694" s="180"/>
      <c r="J3694" s="205"/>
      <c r="K3694" s="205"/>
      <c r="L3694" s="181"/>
      <c r="M3694" s="180"/>
      <c r="N3694" s="180"/>
      <c r="O3694" s="180"/>
    </row>
    <row r="3695" spans="8:15" s="179" customFormat="1" x14ac:dyDescent="0.2">
      <c r="H3695" s="180"/>
      <c r="I3695" s="180"/>
      <c r="J3695" s="205"/>
      <c r="K3695" s="205"/>
      <c r="L3695" s="181"/>
      <c r="M3695" s="180"/>
      <c r="N3695" s="180"/>
      <c r="O3695" s="180"/>
    </row>
    <row r="3696" spans="8:15" s="179" customFormat="1" x14ac:dyDescent="0.2">
      <c r="H3696" s="180"/>
      <c r="I3696" s="180"/>
      <c r="J3696" s="205"/>
      <c r="K3696" s="205"/>
      <c r="L3696" s="181"/>
      <c r="M3696" s="180"/>
      <c r="N3696" s="180"/>
      <c r="O3696" s="180"/>
    </row>
    <row r="3697" spans="8:15" s="179" customFormat="1" x14ac:dyDescent="0.2">
      <c r="H3697" s="180"/>
      <c r="I3697" s="180"/>
      <c r="J3697" s="205"/>
      <c r="K3697" s="205"/>
      <c r="L3697" s="181"/>
      <c r="M3697" s="180"/>
      <c r="N3697" s="180"/>
      <c r="O3697" s="180"/>
    </row>
    <row r="3698" spans="8:15" s="179" customFormat="1" x14ac:dyDescent="0.2">
      <c r="H3698" s="180"/>
      <c r="I3698" s="180"/>
      <c r="J3698" s="205"/>
      <c r="K3698" s="205"/>
      <c r="L3698" s="181"/>
      <c r="M3698" s="180"/>
      <c r="N3698" s="180"/>
      <c r="O3698" s="180"/>
    </row>
    <row r="3699" spans="8:15" s="179" customFormat="1" x14ac:dyDescent="0.2">
      <c r="H3699" s="180"/>
      <c r="I3699" s="180"/>
      <c r="J3699" s="205"/>
      <c r="K3699" s="205"/>
      <c r="L3699" s="181"/>
      <c r="M3699" s="180"/>
      <c r="N3699" s="180"/>
      <c r="O3699" s="180"/>
    </row>
    <row r="3700" spans="8:15" s="179" customFormat="1" x14ac:dyDescent="0.2">
      <c r="H3700" s="180"/>
      <c r="I3700" s="180"/>
      <c r="J3700" s="205"/>
      <c r="K3700" s="205"/>
      <c r="L3700" s="181"/>
      <c r="M3700" s="180"/>
      <c r="N3700" s="180"/>
      <c r="O3700" s="180"/>
    </row>
    <row r="3701" spans="8:15" s="179" customFormat="1" x14ac:dyDescent="0.2">
      <c r="H3701" s="180"/>
      <c r="I3701" s="180"/>
      <c r="J3701" s="205"/>
      <c r="K3701" s="205"/>
      <c r="L3701" s="181"/>
      <c r="M3701" s="180"/>
      <c r="N3701" s="180"/>
      <c r="O3701" s="180"/>
    </row>
    <row r="3702" spans="8:15" s="179" customFormat="1" x14ac:dyDescent="0.2">
      <c r="H3702" s="180"/>
      <c r="I3702" s="180"/>
      <c r="J3702" s="205"/>
      <c r="K3702" s="205"/>
      <c r="L3702" s="181"/>
      <c r="M3702" s="180"/>
      <c r="N3702" s="180"/>
      <c r="O3702" s="180"/>
    </row>
    <row r="3703" spans="8:15" s="179" customFormat="1" x14ac:dyDescent="0.2">
      <c r="H3703" s="180"/>
      <c r="I3703" s="180"/>
      <c r="J3703" s="205"/>
      <c r="K3703" s="205"/>
      <c r="L3703" s="181"/>
      <c r="M3703" s="180"/>
      <c r="N3703" s="180"/>
      <c r="O3703" s="180"/>
    </row>
    <row r="3704" spans="8:15" s="179" customFormat="1" x14ac:dyDescent="0.2">
      <c r="H3704" s="180"/>
      <c r="I3704" s="180"/>
      <c r="J3704" s="205"/>
      <c r="K3704" s="205"/>
      <c r="L3704" s="181"/>
      <c r="M3704" s="180"/>
      <c r="N3704" s="180"/>
      <c r="O3704" s="180"/>
    </row>
    <row r="3705" spans="8:15" s="179" customFormat="1" x14ac:dyDescent="0.2">
      <c r="H3705" s="180"/>
      <c r="I3705" s="180"/>
      <c r="J3705" s="205"/>
      <c r="K3705" s="205"/>
      <c r="L3705" s="181"/>
      <c r="M3705" s="180"/>
      <c r="N3705" s="180"/>
      <c r="O3705" s="180"/>
    </row>
    <row r="3706" spans="8:15" s="179" customFormat="1" x14ac:dyDescent="0.2">
      <c r="H3706" s="180"/>
      <c r="I3706" s="180"/>
      <c r="J3706" s="205"/>
      <c r="K3706" s="205"/>
      <c r="L3706" s="181"/>
      <c r="M3706" s="180"/>
      <c r="N3706" s="180"/>
      <c r="O3706" s="180"/>
    </row>
    <row r="3707" spans="8:15" s="179" customFormat="1" x14ac:dyDescent="0.2">
      <c r="H3707" s="180"/>
      <c r="I3707" s="180"/>
      <c r="J3707" s="205"/>
      <c r="K3707" s="205"/>
      <c r="L3707" s="181"/>
      <c r="M3707" s="180"/>
      <c r="N3707" s="180"/>
      <c r="O3707" s="180"/>
    </row>
    <row r="3708" spans="8:15" s="179" customFormat="1" x14ac:dyDescent="0.2">
      <c r="H3708" s="180"/>
      <c r="I3708" s="180"/>
      <c r="J3708" s="205"/>
      <c r="K3708" s="205"/>
      <c r="L3708" s="181"/>
      <c r="M3708" s="180"/>
      <c r="N3708" s="180"/>
      <c r="O3708" s="180"/>
    </row>
    <row r="3709" spans="8:15" s="179" customFormat="1" x14ac:dyDescent="0.2">
      <c r="H3709" s="180"/>
      <c r="I3709" s="180"/>
      <c r="J3709" s="205"/>
      <c r="K3709" s="205"/>
      <c r="L3709" s="181"/>
      <c r="M3709" s="180"/>
      <c r="N3709" s="180"/>
      <c r="O3709" s="180"/>
    </row>
    <row r="3710" spans="8:15" s="179" customFormat="1" x14ac:dyDescent="0.2">
      <c r="H3710" s="180"/>
      <c r="I3710" s="180"/>
      <c r="J3710" s="205"/>
      <c r="K3710" s="205"/>
      <c r="L3710" s="181"/>
      <c r="M3710" s="180"/>
      <c r="N3710" s="180"/>
      <c r="O3710" s="180"/>
    </row>
    <row r="3711" spans="8:15" s="179" customFormat="1" x14ac:dyDescent="0.2">
      <c r="H3711" s="180"/>
      <c r="I3711" s="180"/>
      <c r="J3711" s="205"/>
      <c r="K3711" s="205"/>
      <c r="L3711" s="181"/>
      <c r="M3711" s="180"/>
      <c r="N3711" s="180"/>
      <c r="O3711" s="180"/>
    </row>
    <row r="3712" spans="8:15" s="179" customFormat="1" x14ac:dyDescent="0.2">
      <c r="H3712" s="180"/>
      <c r="I3712" s="180"/>
      <c r="J3712" s="205"/>
      <c r="K3712" s="205"/>
      <c r="L3712" s="181"/>
      <c r="M3712" s="180"/>
      <c r="N3712" s="180"/>
      <c r="O3712" s="180"/>
    </row>
    <row r="3713" spans="8:15" s="179" customFormat="1" x14ac:dyDescent="0.2">
      <c r="H3713" s="180"/>
      <c r="I3713" s="180"/>
      <c r="J3713" s="205"/>
      <c r="K3713" s="205"/>
      <c r="L3713" s="181"/>
      <c r="M3713" s="180"/>
      <c r="N3713" s="180"/>
      <c r="O3713" s="180"/>
    </row>
    <row r="3714" spans="8:15" s="179" customFormat="1" x14ac:dyDescent="0.2">
      <c r="H3714" s="180"/>
      <c r="I3714" s="180"/>
      <c r="J3714" s="205"/>
      <c r="K3714" s="205"/>
      <c r="L3714" s="181"/>
      <c r="M3714" s="180"/>
      <c r="N3714" s="180"/>
      <c r="O3714" s="180"/>
    </row>
    <row r="3715" spans="8:15" s="179" customFormat="1" x14ac:dyDescent="0.2">
      <c r="H3715" s="180"/>
      <c r="I3715" s="180"/>
      <c r="J3715" s="205"/>
      <c r="K3715" s="205"/>
      <c r="L3715" s="181"/>
      <c r="M3715" s="180"/>
      <c r="N3715" s="180"/>
      <c r="O3715" s="180"/>
    </row>
    <row r="3716" spans="8:15" s="179" customFormat="1" x14ac:dyDescent="0.2">
      <c r="H3716" s="180"/>
      <c r="I3716" s="180"/>
      <c r="J3716" s="205"/>
      <c r="K3716" s="205"/>
      <c r="L3716" s="181"/>
      <c r="M3716" s="180"/>
      <c r="N3716" s="180"/>
      <c r="O3716" s="180"/>
    </row>
    <row r="3717" spans="8:15" s="179" customFormat="1" x14ac:dyDescent="0.2">
      <c r="H3717" s="180"/>
      <c r="I3717" s="180"/>
      <c r="J3717" s="205"/>
      <c r="K3717" s="205"/>
      <c r="L3717" s="181"/>
      <c r="M3717" s="180"/>
      <c r="N3717" s="180"/>
      <c r="O3717" s="180"/>
    </row>
    <row r="3718" spans="8:15" s="179" customFormat="1" x14ac:dyDescent="0.2">
      <c r="H3718" s="180"/>
      <c r="I3718" s="180"/>
      <c r="J3718" s="205"/>
      <c r="K3718" s="205"/>
      <c r="L3718" s="181"/>
      <c r="M3718" s="180"/>
      <c r="N3718" s="180"/>
      <c r="O3718" s="180"/>
    </row>
    <row r="3719" spans="8:15" s="179" customFormat="1" x14ac:dyDescent="0.2">
      <c r="H3719" s="180"/>
      <c r="I3719" s="180"/>
      <c r="J3719" s="205"/>
      <c r="K3719" s="205"/>
      <c r="L3719" s="181"/>
      <c r="M3719" s="180"/>
      <c r="N3719" s="180"/>
      <c r="O3719" s="180"/>
    </row>
    <row r="3720" spans="8:15" s="179" customFormat="1" x14ac:dyDescent="0.2">
      <c r="H3720" s="180"/>
      <c r="I3720" s="180"/>
      <c r="J3720" s="205"/>
      <c r="K3720" s="205"/>
      <c r="L3720" s="181"/>
      <c r="M3720" s="180"/>
      <c r="N3720" s="180"/>
      <c r="O3720" s="180"/>
    </row>
    <row r="3721" spans="8:15" s="179" customFormat="1" x14ac:dyDescent="0.2">
      <c r="H3721" s="180"/>
      <c r="I3721" s="180"/>
      <c r="J3721" s="205"/>
      <c r="K3721" s="205"/>
      <c r="L3721" s="181"/>
      <c r="M3721" s="180"/>
      <c r="N3721" s="180"/>
      <c r="O3721" s="180"/>
    </row>
    <row r="3722" spans="8:15" s="179" customFormat="1" x14ac:dyDescent="0.2">
      <c r="H3722" s="180"/>
      <c r="I3722" s="180"/>
      <c r="J3722" s="205"/>
      <c r="K3722" s="205"/>
      <c r="L3722" s="181"/>
      <c r="M3722" s="180"/>
      <c r="N3722" s="180"/>
      <c r="O3722" s="180"/>
    </row>
    <row r="3723" spans="8:15" s="179" customFormat="1" x14ac:dyDescent="0.2">
      <c r="H3723" s="180"/>
      <c r="I3723" s="180"/>
      <c r="J3723" s="205"/>
      <c r="K3723" s="205"/>
      <c r="L3723" s="181"/>
      <c r="M3723" s="180"/>
      <c r="N3723" s="180"/>
      <c r="O3723" s="180"/>
    </row>
    <row r="3724" spans="8:15" s="179" customFormat="1" x14ac:dyDescent="0.2">
      <c r="H3724" s="180"/>
      <c r="I3724" s="180"/>
      <c r="J3724" s="205"/>
      <c r="K3724" s="205"/>
      <c r="L3724" s="181"/>
      <c r="M3724" s="180"/>
      <c r="N3724" s="180"/>
      <c r="O3724" s="180"/>
    </row>
    <row r="3725" spans="8:15" s="179" customFormat="1" x14ac:dyDescent="0.2">
      <c r="H3725" s="180"/>
      <c r="I3725" s="180"/>
      <c r="J3725" s="205"/>
      <c r="K3725" s="205"/>
      <c r="L3725" s="181"/>
      <c r="M3725" s="180"/>
      <c r="N3725" s="180"/>
      <c r="O3725" s="180"/>
    </row>
    <row r="3726" spans="8:15" s="179" customFormat="1" x14ac:dyDescent="0.2">
      <c r="H3726" s="180"/>
      <c r="I3726" s="180"/>
      <c r="J3726" s="205"/>
      <c r="K3726" s="205"/>
      <c r="L3726" s="181"/>
      <c r="M3726" s="180"/>
      <c r="N3726" s="180"/>
      <c r="O3726" s="180"/>
    </row>
    <row r="3727" spans="8:15" s="179" customFormat="1" x14ac:dyDescent="0.2">
      <c r="H3727" s="180"/>
      <c r="I3727" s="180"/>
      <c r="J3727" s="205"/>
      <c r="K3727" s="205"/>
      <c r="L3727" s="181"/>
      <c r="M3727" s="180"/>
      <c r="N3727" s="180"/>
      <c r="O3727" s="180"/>
    </row>
    <row r="3728" spans="8:15" s="179" customFormat="1" x14ac:dyDescent="0.2">
      <c r="H3728" s="180"/>
      <c r="I3728" s="180"/>
      <c r="J3728" s="205"/>
      <c r="K3728" s="205"/>
      <c r="L3728" s="181"/>
      <c r="M3728" s="180"/>
      <c r="N3728" s="180"/>
      <c r="O3728" s="180"/>
    </row>
    <row r="3729" spans="8:15" s="179" customFormat="1" x14ac:dyDescent="0.2">
      <c r="H3729" s="180"/>
      <c r="I3729" s="180"/>
      <c r="J3729" s="205"/>
      <c r="K3729" s="205"/>
      <c r="L3729" s="181"/>
      <c r="M3729" s="180"/>
      <c r="N3729" s="180"/>
      <c r="O3729" s="180"/>
    </row>
    <row r="3730" spans="8:15" s="179" customFormat="1" x14ac:dyDescent="0.2">
      <c r="H3730" s="180"/>
      <c r="I3730" s="180"/>
      <c r="J3730" s="205"/>
      <c r="K3730" s="205"/>
      <c r="L3730" s="181"/>
      <c r="M3730" s="180"/>
      <c r="N3730" s="180"/>
      <c r="O3730" s="180"/>
    </row>
    <row r="3731" spans="8:15" s="179" customFormat="1" x14ac:dyDescent="0.2">
      <c r="H3731" s="180"/>
      <c r="I3731" s="180"/>
      <c r="J3731" s="205"/>
      <c r="K3731" s="205"/>
      <c r="L3731" s="181"/>
      <c r="M3731" s="180"/>
      <c r="N3731" s="180"/>
      <c r="O3731" s="180"/>
    </row>
    <row r="3732" spans="8:15" s="179" customFormat="1" x14ac:dyDescent="0.2">
      <c r="H3732" s="180"/>
      <c r="I3732" s="180"/>
      <c r="J3732" s="205"/>
      <c r="K3732" s="205"/>
      <c r="L3732" s="181"/>
      <c r="M3732" s="180"/>
      <c r="N3732" s="180"/>
      <c r="O3732" s="180"/>
    </row>
    <row r="3733" spans="8:15" s="179" customFormat="1" x14ac:dyDescent="0.2">
      <c r="H3733" s="180"/>
      <c r="I3733" s="180"/>
      <c r="J3733" s="205"/>
      <c r="K3733" s="205"/>
      <c r="L3733" s="181"/>
      <c r="M3733" s="180"/>
      <c r="N3733" s="180"/>
      <c r="O3733" s="180"/>
    </row>
    <row r="3734" spans="8:15" s="179" customFormat="1" x14ac:dyDescent="0.2">
      <c r="H3734" s="180"/>
      <c r="I3734" s="180"/>
      <c r="J3734" s="205"/>
      <c r="K3734" s="205"/>
      <c r="L3734" s="181"/>
      <c r="M3734" s="180"/>
      <c r="N3734" s="180"/>
      <c r="O3734" s="180"/>
    </row>
    <row r="3735" spans="8:15" s="179" customFormat="1" x14ac:dyDescent="0.2">
      <c r="H3735" s="180"/>
      <c r="I3735" s="180"/>
      <c r="J3735" s="205"/>
      <c r="K3735" s="205"/>
      <c r="L3735" s="181"/>
      <c r="M3735" s="180"/>
      <c r="N3735" s="180"/>
      <c r="O3735" s="180"/>
    </row>
    <row r="3736" spans="8:15" s="179" customFormat="1" x14ac:dyDescent="0.2">
      <c r="H3736" s="180"/>
      <c r="I3736" s="180"/>
      <c r="J3736" s="205"/>
      <c r="K3736" s="205"/>
      <c r="L3736" s="181"/>
      <c r="M3736" s="180"/>
      <c r="N3736" s="180"/>
      <c r="O3736" s="180"/>
    </row>
    <row r="3737" spans="8:15" s="179" customFormat="1" x14ac:dyDescent="0.2">
      <c r="H3737" s="180"/>
      <c r="I3737" s="180"/>
      <c r="J3737" s="205"/>
      <c r="K3737" s="205"/>
      <c r="L3737" s="181"/>
      <c r="M3737" s="180"/>
      <c r="N3737" s="180"/>
      <c r="O3737" s="180"/>
    </row>
    <row r="3738" spans="8:15" s="179" customFormat="1" x14ac:dyDescent="0.2">
      <c r="H3738" s="180"/>
      <c r="I3738" s="180"/>
      <c r="J3738" s="205"/>
      <c r="K3738" s="205"/>
      <c r="L3738" s="181"/>
      <c r="M3738" s="180"/>
      <c r="N3738" s="180"/>
      <c r="O3738" s="180"/>
    </row>
    <row r="3739" spans="8:15" s="179" customFormat="1" x14ac:dyDescent="0.2">
      <c r="H3739" s="180"/>
      <c r="I3739" s="180"/>
      <c r="J3739" s="205"/>
      <c r="K3739" s="205"/>
      <c r="L3739" s="181"/>
      <c r="M3739" s="180"/>
      <c r="N3739" s="180"/>
      <c r="O3739" s="180"/>
    </row>
    <row r="3740" spans="8:15" s="179" customFormat="1" x14ac:dyDescent="0.2">
      <c r="H3740" s="180"/>
      <c r="I3740" s="180"/>
      <c r="J3740" s="205"/>
      <c r="K3740" s="205"/>
      <c r="L3740" s="181"/>
      <c r="M3740" s="180"/>
      <c r="N3740" s="180"/>
      <c r="O3740" s="180"/>
    </row>
    <row r="3741" spans="8:15" s="179" customFormat="1" x14ac:dyDescent="0.2">
      <c r="H3741" s="180"/>
      <c r="I3741" s="180"/>
      <c r="J3741" s="205"/>
      <c r="K3741" s="205"/>
      <c r="L3741" s="181"/>
      <c r="M3741" s="180"/>
      <c r="N3741" s="180"/>
      <c r="O3741" s="180"/>
    </row>
    <row r="3742" spans="8:15" s="179" customFormat="1" x14ac:dyDescent="0.2">
      <c r="H3742" s="180"/>
      <c r="I3742" s="180"/>
      <c r="J3742" s="205"/>
      <c r="K3742" s="205"/>
      <c r="L3742" s="181"/>
      <c r="M3742" s="180"/>
      <c r="N3742" s="180"/>
      <c r="O3742" s="180"/>
    </row>
    <row r="3743" spans="8:15" s="179" customFormat="1" x14ac:dyDescent="0.2">
      <c r="H3743" s="180"/>
      <c r="I3743" s="180"/>
      <c r="J3743" s="205"/>
      <c r="K3743" s="205"/>
      <c r="L3743" s="181"/>
      <c r="M3743" s="180"/>
      <c r="N3743" s="180"/>
      <c r="O3743" s="180"/>
    </row>
    <row r="3744" spans="8:15" s="179" customFormat="1" x14ac:dyDescent="0.2">
      <c r="H3744" s="180"/>
      <c r="I3744" s="180"/>
      <c r="J3744" s="205"/>
      <c r="K3744" s="205"/>
      <c r="L3744" s="181"/>
      <c r="M3744" s="180"/>
      <c r="N3744" s="180"/>
      <c r="O3744" s="180"/>
    </row>
    <row r="3745" spans="8:15" s="179" customFormat="1" x14ac:dyDescent="0.2">
      <c r="H3745" s="180"/>
      <c r="I3745" s="180"/>
      <c r="J3745" s="205"/>
      <c r="K3745" s="205"/>
      <c r="L3745" s="181"/>
      <c r="M3745" s="180"/>
      <c r="N3745" s="180"/>
      <c r="O3745" s="180"/>
    </row>
    <row r="3746" spans="8:15" s="179" customFormat="1" x14ac:dyDescent="0.2">
      <c r="H3746" s="180"/>
      <c r="I3746" s="180"/>
      <c r="J3746" s="205"/>
      <c r="K3746" s="205"/>
      <c r="L3746" s="181"/>
      <c r="M3746" s="180"/>
      <c r="N3746" s="180"/>
      <c r="O3746" s="180"/>
    </row>
    <row r="3747" spans="8:15" s="179" customFormat="1" x14ac:dyDescent="0.2">
      <c r="H3747" s="180"/>
      <c r="I3747" s="180"/>
      <c r="J3747" s="205"/>
      <c r="K3747" s="205"/>
      <c r="L3747" s="181"/>
      <c r="M3747" s="180"/>
      <c r="N3747" s="180"/>
      <c r="O3747" s="180"/>
    </row>
    <row r="3748" spans="8:15" s="179" customFormat="1" x14ac:dyDescent="0.2">
      <c r="H3748" s="180"/>
      <c r="I3748" s="180"/>
      <c r="J3748" s="205"/>
      <c r="K3748" s="205"/>
      <c r="L3748" s="181"/>
      <c r="M3748" s="180"/>
      <c r="N3748" s="180"/>
      <c r="O3748" s="180"/>
    </row>
    <row r="3749" spans="8:15" s="179" customFormat="1" x14ac:dyDescent="0.2">
      <c r="H3749" s="180"/>
      <c r="I3749" s="180"/>
      <c r="J3749" s="205"/>
      <c r="K3749" s="205"/>
      <c r="L3749" s="181"/>
      <c r="M3749" s="180"/>
      <c r="N3749" s="180"/>
      <c r="O3749" s="180"/>
    </row>
    <row r="3750" spans="8:15" s="179" customFormat="1" x14ac:dyDescent="0.2">
      <c r="H3750" s="180"/>
      <c r="I3750" s="180"/>
      <c r="J3750" s="205"/>
      <c r="K3750" s="205"/>
      <c r="L3750" s="181"/>
      <c r="M3750" s="180"/>
      <c r="N3750" s="180"/>
      <c r="O3750" s="180"/>
    </row>
    <row r="3751" spans="8:15" s="179" customFormat="1" x14ac:dyDescent="0.2">
      <c r="H3751" s="180"/>
      <c r="I3751" s="180"/>
      <c r="J3751" s="205"/>
      <c r="K3751" s="205"/>
      <c r="L3751" s="181"/>
      <c r="M3751" s="180"/>
      <c r="N3751" s="180"/>
      <c r="O3751" s="180"/>
    </row>
    <row r="3752" spans="8:15" s="179" customFormat="1" x14ac:dyDescent="0.2">
      <c r="H3752" s="180"/>
      <c r="I3752" s="180"/>
      <c r="J3752" s="205"/>
      <c r="K3752" s="205"/>
      <c r="L3752" s="181"/>
      <c r="M3752" s="180"/>
      <c r="N3752" s="180"/>
      <c r="O3752" s="180"/>
    </row>
    <row r="3753" spans="8:15" s="179" customFormat="1" x14ac:dyDescent="0.2">
      <c r="H3753" s="180"/>
      <c r="I3753" s="180"/>
      <c r="J3753" s="205"/>
      <c r="K3753" s="205"/>
      <c r="L3753" s="181"/>
      <c r="M3753" s="180"/>
      <c r="N3753" s="180"/>
      <c r="O3753" s="180"/>
    </row>
    <row r="3754" spans="8:15" s="179" customFormat="1" x14ac:dyDescent="0.2">
      <c r="H3754" s="180"/>
      <c r="I3754" s="180"/>
      <c r="J3754" s="205"/>
      <c r="K3754" s="205"/>
      <c r="L3754" s="181"/>
      <c r="M3754" s="180"/>
      <c r="N3754" s="180"/>
      <c r="O3754" s="180"/>
    </row>
    <row r="3755" spans="8:15" s="179" customFormat="1" x14ac:dyDescent="0.2">
      <c r="H3755" s="180"/>
      <c r="I3755" s="180"/>
      <c r="J3755" s="205"/>
      <c r="K3755" s="205"/>
      <c r="L3755" s="181"/>
      <c r="M3755" s="180"/>
      <c r="N3755" s="180"/>
      <c r="O3755" s="180"/>
    </row>
    <row r="3756" spans="8:15" s="179" customFormat="1" x14ac:dyDescent="0.2">
      <c r="H3756" s="180"/>
      <c r="I3756" s="180"/>
      <c r="J3756" s="205"/>
      <c r="K3756" s="205"/>
      <c r="L3756" s="181"/>
      <c r="M3756" s="180"/>
      <c r="N3756" s="180"/>
      <c r="O3756" s="180"/>
    </row>
    <row r="3757" spans="8:15" s="179" customFormat="1" x14ac:dyDescent="0.2">
      <c r="H3757" s="180"/>
      <c r="I3757" s="180"/>
      <c r="J3757" s="205"/>
      <c r="K3757" s="205"/>
      <c r="L3757" s="181"/>
      <c r="M3757" s="180"/>
      <c r="N3757" s="180"/>
      <c r="O3757" s="180"/>
    </row>
    <row r="3758" spans="8:15" s="179" customFormat="1" x14ac:dyDescent="0.2">
      <c r="H3758" s="180"/>
      <c r="I3758" s="180"/>
      <c r="J3758" s="205"/>
      <c r="K3758" s="205"/>
      <c r="L3758" s="181"/>
      <c r="M3758" s="180"/>
      <c r="N3758" s="180"/>
      <c r="O3758" s="180"/>
    </row>
    <row r="3759" spans="8:15" s="179" customFormat="1" x14ac:dyDescent="0.2">
      <c r="H3759" s="180"/>
      <c r="I3759" s="180"/>
      <c r="J3759" s="205"/>
      <c r="K3759" s="205"/>
      <c r="L3759" s="181"/>
      <c r="M3759" s="180"/>
      <c r="N3759" s="180"/>
      <c r="O3759" s="180"/>
    </row>
    <row r="3760" spans="8:15" s="179" customFormat="1" x14ac:dyDescent="0.2">
      <c r="H3760" s="180"/>
      <c r="I3760" s="180"/>
      <c r="J3760" s="205"/>
      <c r="K3760" s="205"/>
      <c r="L3760" s="181"/>
      <c r="M3760" s="180"/>
      <c r="N3760" s="180"/>
      <c r="O3760" s="180"/>
    </row>
    <row r="3761" spans="8:15" s="179" customFormat="1" x14ac:dyDescent="0.2">
      <c r="H3761" s="180"/>
      <c r="I3761" s="180"/>
      <c r="J3761" s="205"/>
      <c r="K3761" s="205"/>
      <c r="L3761" s="181"/>
      <c r="M3761" s="180"/>
      <c r="N3761" s="180"/>
      <c r="O3761" s="180"/>
    </row>
    <row r="3762" spans="8:15" s="179" customFormat="1" x14ac:dyDescent="0.2">
      <c r="H3762" s="180"/>
      <c r="I3762" s="180"/>
      <c r="J3762" s="205"/>
      <c r="K3762" s="205"/>
      <c r="L3762" s="181"/>
      <c r="M3762" s="180"/>
      <c r="N3762" s="180"/>
      <c r="O3762" s="180"/>
    </row>
    <row r="3763" spans="8:15" s="179" customFormat="1" x14ac:dyDescent="0.2">
      <c r="H3763" s="180"/>
      <c r="I3763" s="180"/>
      <c r="J3763" s="205"/>
      <c r="K3763" s="205"/>
      <c r="L3763" s="181"/>
      <c r="M3763" s="180"/>
      <c r="N3763" s="180"/>
      <c r="O3763" s="180"/>
    </row>
    <row r="3764" spans="8:15" s="179" customFormat="1" x14ac:dyDescent="0.2">
      <c r="H3764" s="180"/>
      <c r="I3764" s="180"/>
      <c r="J3764" s="205"/>
      <c r="K3764" s="205"/>
      <c r="L3764" s="181"/>
      <c r="M3764" s="180"/>
      <c r="N3764" s="180"/>
      <c r="O3764" s="180"/>
    </row>
    <row r="3765" spans="8:15" s="179" customFormat="1" x14ac:dyDescent="0.2">
      <c r="H3765" s="180"/>
      <c r="I3765" s="180"/>
      <c r="J3765" s="205"/>
      <c r="K3765" s="205"/>
      <c r="L3765" s="181"/>
      <c r="M3765" s="180"/>
      <c r="N3765" s="180"/>
      <c r="O3765" s="180"/>
    </row>
    <row r="3766" spans="8:15" s="179" customFormat="1" x14ac:dyDescent="0.2">
      <c r="H3766" s="180"/>
      <c r="I3766" s="180"/>
      <c r="J3766" s="205"/>
      <c r="K3766" s="205"/>
      <c r="L3766" s="181"/>
      <c r="M3766" s="180"/>
      <c r="N3766" s="180"/>
      <c r="O3766" s="180"/>
    </row>
    <row r="3767" spans="8:15" s="179" customFormat="1" x14ac:dyDescent="0.2">
      <c r="H3767" s="180"/>
      <c r="I3767" s="180"/>
      <c r="J3767" s="205"/>
      <c r="K3767" s="205"/>
      <c r="L3767" s="181"/>
      <c r="M3767" s="180"/>
      <c r="N3767" s="180"/>
      <c r="O3767" s="180"/>
    </row>
    <row r="3768" spans="8:15" s="179" customFormat="1" x14ac:dyDescent="0.2">
      <c r="H3768" s="180"/>
      <c r="I3768" s="180"/>
      <c r="J3768" s="205"/>
      <c r="K3768" s="205"/>
      <c r="L3768" s="181"/>
      <c r="M3768" s="180"/>
      <c r="N3768" s="180"/>
      <c r="O3768" s="180"/>
    </row>
    <row r="3769" spans="8:15" s="179" customFormat="1" x14ac:dyDescent="0.2">
      <c r="H3769" s="180"/>
      <c r="I3769" s="180"/>
      <c r="J3769" s="205"/>
      <c r="K3769" s="205"/>
      <c r="L3769" s="181"/>
      <c r="M3769" s="180"/>
      <c r="N3769" s="180"/>
      <c r="O3769" s="180"/>
    </row>
    <row r="3770" spans="8:15" s="179" customFormat="1" x14ac:dyDescent="0.2">
      <c r="H3770" s="180"/>
      <c r="I3770" s="180"/>
      <c r="J3770" s="205"/>
      <c r="K3770" s="205"/>
      <c r="L3770" s="181"/>
      <c r="M3770" s="180"/>
      <c r="N3770" s="180"/>
      <c r="O3770" s="180"/>
    </row>
    <row r="3771" spans="8:15" s="179" customFormat="1" x14ac:dyDescent="0.2">
      <c r="H3771" s="180"/>
      <c r="I3771" s="180"/>
      <c r="J3771" s="205"/>
      <c r="K3771" s="205"/>
      <c r="L3771" s="181"/>
      <c r="M3771" s="180"/>
      <c r="N3771" s="180"/>
      <c r="O3771" s="180"/>
    </row>
    <row r="3772" spans="8:15" s="179" customFormat="1" x14ac:dyDescent="0.2">
      <c r="H3772" s="180"/>
      <c r="I3772" s="180"/>
      <c r="J3772" s="205"/>
      <c r="K3772" s="205"/>
      <c r="L3772" s="181"/>
      <c r="M3772" s="180"/>
      <c r="N3772" s="180"/>
      <c r="O3772" s="180"/>
    </row>
    <row r="3773" spans="8:15" s="179" customFormat="1" x14ac:dyDescent="0.2">
      <c r="H3773" s="180"/>
      <c r="I3773" s="180"/>
      <c r="J3773" s="205"/>
      <c r="K3773" s="205"/>
      <c r="L3773" s="181"/>
      <c r="M3773" s="180"/>
      <c r="N3773" s="180"/>
      <c r="O3773" s="180"/>
    </row>
    <row r="3774" spans="8:15" s="179" customFormat="1" x14ac:dyDescent="0.2">
      <c r="H3774" s="180"/>
      <c r="I3774" s="180"/>
      <c r="J3774" s="205"/>
      <c r="K3774" s="205"/>
      <c r="L3774" s="181"/>
      <c r="M3774" s="180"/>
      <c r="N3774" s="180"/>
      <c r="O3774" s="180"/>
    </row>
    <row r="3775" spans="8:15" s="179" customFormat="1" x14ac:dyDescent="0.2">
      <c r="H3775" s="180"/>
      <c r="I3775" s="180"/>
      <c r="J3775" s="205"/>
      <c r="K3775" s="205"/>
      <c r="L3775" s="181"/>
      <c r="M3775" s="180"/>
      <c r="N3775" s="180"/>
      <c r="O3775" s="180"/>
    </row>
    <row r="3776" spans="8:15" s="179" customFormat="1" x14ac:dyDescent="0.2">
      <c r="H3776" s="180"/>
      <c r="I3776" s="180"/>
      <c r="J3776" s="205"/>
      <c r="K3776" s="205"/>
      <c r="L3776" s="181"/>
      <c r="M3776" s="180"/>
      <c r="N3776" s="180"/>
      <c r="O3776" s="180"/>
    </row>
    <row r="3777" spans="8:15" s="179" customFormat="1" x14ac:dyDescent="0.2">
      <c r="H3777" s="180"/>
      <c r="I3777" s="180"/>
      <c r="J3777" s="205"/>
      <c r="K3777" s="205"/>
      <c r="L3777" s="181"/>
      <c r="M3777" s="180"/>
      <c r="N3777" s="180"/>
      <c r="O3777" s="180"/>
    </row>
    <row r="3778" spans="8:15" s="179" customFormat="1" x14ac:dyDescent="0.2">
      <c r="H3778" s="180"/>
      <c r="I3778" s="180"/>
      <c r="J3778" s="205"/>
      <c r="K3778" s="205"/>
      <c r="L3778" s="181"/>
      <c r="M3778" s="180"/>
      <c r="N3778" s="180"/>
      <c r="O3778" s="180"/>
    </row>
    <row r="3779" spans="8:15" s="179" customFormat="1" x14ac:dyDescent="0.2">
      <c r="H3779" s="180"/>
      <c r="I3779" s="180"/>
      <c r="J3779" s="205"/>
      <c r="K3779" s="205"/>
      <c r="L3779" s="181"/>
      <c r="M3779" s="180"/>
      <c r="N3779" s="180"/>
      <c r="O3779" s="180"/>
    </row>
    <row r="3780" spans="8:15" s="179" customFormat="1" x14ac:dyDescent="0.2">
      <c r="H3780" s="180"/>
      <c r="I3780" s="180"/>
      <c r="J3780" s="205"/>
      <c r="K3780" s="205"/>
      <c r="L3780" s="181"/>
      <c r="M3780" s="180"/>
      <c r="N3780" s="180"/>
      <c r="O3780" s="180"/>
    </row>
    <row r="3781" spans="8:15" s="179" customFormat="1" x14ac:dyDescent="0.2">
      <c r="H3781" s="180"/>
      <c r="I3781" s="180"/>
      <c r="J3781" s="205"/>
      <c r="K3781" s="205"/>
      <c r="L3781" s="181"/>
      <c r="M3781" s="180"/>
      <c r="N3781" s="180"/>
      <c r="O3781" s="180"/>
    </row>
    <row r="3782" spans="8:15" s="179" customFormat="1" x14ac:dyDescent="0.2">
      <c r="H3782" s="180"/>
      <c r="I3782" s="180"/>
      <c r="J3782" s="205"/>
      <c r="K3782" s="205"/>
      <c r="L3782" s="181"/>
      <c r="M3782" s="180"/>
      <c r="N3782" s="180"/>
      <c r="O3782" s="180"/>
    </row>
    <row r="3783" spans="8:15" s="179" customFormat="1" x14ac:dyDescent="0.2">
      <c r="H3783" s="180"/>
      <c r="I3783" s="180"/>
      <c r="J3783" s="205"/>
      <c r="K3783" s="205"/>
      <c r="L3783" s="181"/>
      <c r="M3783" s="180"/>
      <c r="N3783" s="180"/>
      <c r="O3783" s="180"/>
    </row>
    <row r="3784" spans="8:15" s="179" customFormat="1" x14ac:dyDescent="0.2">
      <c r="H3784" s="180"/>
      <c r="I3784" s="180"/>
      <c r="J3784" s="205"/>
      <c r="K3784" s="205"/>
      <c r="L3784" s="181"/>
      <c r="M3784" s="180"/>
      <c r="N3784" s="180"/>
      <c r="O3784" s="180"/>
    </row>
    <row r="3785" spans="8:15" s="179" customFormat="1" x14ac:dyDescent="0.2">
      <c r="H3785" s="180"/>
      <c r="I3785" s="180"/>
      <c r="J3785" s="205"/>
      <c r="K3785" s="205"/>
      <c r="L3785" s="181"/>
      <c r="M3785" s="180"/>
      <c r="N3785" s="180"/>
      <c r="O3785" s="180"/>
    </row>
    <row r="3786" spans="8:15" s="179" customFormat="1" x14ac:dyDescent="0.2">
      <c r="H3786" s="180"/>
      <c r="I3786" s="180"/>
      <c r="J3786" s="205"/>
      <c r="K3786" s="205"/>
      <c r="L3786" s="181"/>
      <c r="M3786" s="180"/>
      <c r="N3786" s="180"/>
      <c r="O3786" s="180"/>
    </row>
    <row r="3787" spans="8:15" s="179" customFormat="1" x14ac:dyDescent="0.2">
      <c r="H3787" s="180"/>
      <c r="I3787" s="180"/>
      <c r="J3787" s="205"/>
      <c r="K3787" s="205"/>
      <c r="L3787" s="181"/>
      <c r="M3787" s="180"/>
      <c r="N3787" s="180"/>
      <c r="O3787" s="180"/>
    </row>
    <row r="3788" spans="8:15" s="179" customFormat="1" x14ac:dyDescent="0.2">
      <c r="H3788" s="180"/>
      <c r="I3788" s="180"/>
      <c r="J3788" s="205"/>
      <c r="K3788" s="205"/>
      <c r="L3788" s="181"/>
      <c r="M3788" s="180"/>
      <c r="N3788" s="180"/>
      <c r="O3788" s="180"/>
    </row>
    <row r="3789" spans="8:15" s="179" customFormat="1" x14ac:dyDescent="0.2">
      <c r="H3789" s="180"/>
      <c r="I3789" s="180"/>
      <c r="J3789" s="205"/>
      <c r="K3789" s="205"/>
      <c r="L3789" s="181"/>
      <c r="M3789" s="180"/>
      <c r="N3789" s="180"/>
      <c r="O3789" s="180"/>
    </row>
    <row r="3790" spans="8:15" s="179" customFormat="1" x14ac:dyDescent="0.2">
      <c r="H3790" s="180"/>
      <c r="I3790" s="180"/>
      <c r="J3790" s="205"/>
      <c r="K3790" s="205"/>
      <c r="L3790" s="181"/>
      <c r="M3790" s="180"/>
      <c r="N3790" s="180"/>
      <c r="O3790" s="180"/>
    </row>
    <row r="3791" spans="8:15" s="179" customFormat="1" x14ac:dyDescent="0.2">
      <c r="H3791" s="180"/>
      <c r="I3791" s="180"/>
      <c r="J3791" s="205"/>
      <c r="K3791" s="205"/>
      <c r="L3791" s="181"/>
      <c r="M3791" s="180"/>
      <c r="N3791" s="180"/>
      <c r="O3791" s="180"/>
    </row>
    <row r="3792" spans="8:15" s="179" customFormat="1" x14ac:dyDescent="0.2">
      <c r="H3792" s="180"/>
      <c r="I3792" s="180"/>
      <c r="J3792" s="205"/>
      <c r="K3792" s="205"/>
      <c r="L3792" s="181"/>
      <c r="M3792" s="180"/>
      <c r="N3792" s="180"/>
      <c r="O3792" s="180"/>
    </row>
    <row r="3793" spans="8:15" s="179" customFormat="1" x14ac:dyDescent="0.2">
      <c r="H3793" s="180"/>
      <c r="I3793" s="180"/>
      <c r="J3793" s="205"/>
      <c r="K3793" s="205"/>
      <c r="L3793" s="181"/>
      <c r="M3793" s="180"/>
      <c r="N3793" s="180"/>
      <c r="O3793" s="180"/>
    </row>
    <row r="3794" spans="8:15" s="179" customFormat="1" x14ac:dyDescent="0.2">
      <c r="H3794" s="180"/>
      <c r="I3794" s="180"/>
      <c r="J3794" s="205"/>
      <c r="K3794" s="205"/>
      <c r="L3794" s="181"/>
      <c r="M3794" s="180"/>
      <c r="N3794" s="180"/>
      <c r="O3794" s="180"/>
    </row>
    <row r="3795" spans="8:15" s="179" customFormat="1" x14ac:dyDescent="0.2">
      <c r="H3795" s="180"/>
      <c r="I3795" s="180"/>
      <c r="J3795" s="205"/>
      <c r="K3795" s="205"/>
      <c r="L3795" s="181"/>
      <c r="M3795" s="180"/>
      <c r="N3795" s="180"/>
      <c r="O3795" s="180"/>
    </row>
    <row r="3796" spans="8:15" s="179" customFormat="1" x14ac:dyDescent="0.2">
      <c r="H3796" s="180"/>
      <c r="I3796" s="180"/>
      <c r="J3796" s="205"/>
      <c r="K3796" s="205"/>
      <c r="L3796" s="181"/>
      <c r="M3796" s="180"/>
      <c r="N3796" s="180"/>
      <c r="O3796" s="180"/>
    </row>
    <row r="3797" spans="8:15" s="179" customFormat="1" x14ac:dyDescent="0.2">
      <c r="H3797" s="180"/>
      <c r="I3797" s="180"/>
      <c r="J3797" s="205"/>
      <c r="K3797" s="205"/>
      <c r="L3797" s="181"/>
      <c r="M3797" s="180"/>
      <c r="N3797" s="180"/>
      <c r="O3797" s="180"/>
    </row>
    <row r="3798" spans="8:15" s="179" customFormat="1" x14ac:dyDescent="0.2">
      <c r="H3798" s="180"/>
      <c r="I3798" s="180"/>
      <c r="J3798" s="205"/>
      <c r="K3798" s="205"/>
      <c r="L3798" s="181"/>
      <c r="M3798" s="180"/>
      <c r="N3798" s="180"/>
      <c r="O3798" s="180"/>
    </row>
    <row r="3799" spans="8:15" s="179" customFormat="1" x14ac:dyDescent="0.2">
      <c r="H3799" s="180"/>
      <c r="I3799" s="180"/>
      <c r="J3799" s="205"/>
      <c r="K3799" s="205"/>
      <c r="L3799" s="181"/>
      <c r="M3799" s="180"/>
      <c r="N3799" s="180"/>
      <c r="O3799" s="180"/>
    </row>
    <row r="3800" spans="8:15" s="179" customFormat="1" x14ac:dyDescent="0.2">
      <c r="H3800" s="180"/>
      <c r="I3800" s="180"/>
      <c r="J3800" s="205"/>
      <c r="K3800" s="205"/>
      <c r="L3800" s="181"/>
      <c r="M3800" s="180"/>
      <c r="N3800" s="180"/>
      <c r="O3800" s="180"/>
    </row>
    <row r="3801" spans="8:15" s="179" customFormat="1" x14ac:dyDescent="0.2">
      <c r="H3801" s="180"/>
      <c r="I3801" s="180"/>
      <c r="J3801" s="205"/>
      <c r="K3801" s="205"/>
      <c r="L3801" s="181"/>
      <c r="M3801" s="180"/>
      <c r="N3801" s="180"/>
      <c r="O3801" s="180"/>
    </row>
    <row r="3802" spans="8:15" s="179" customFormat="1" x14ac:dyDescent="0.2">
      <c r="H3802" s="180"/>
      <c r="I3802" s="180"/>
      <c r="J3802" s="205"/>
      <c r="K3802" s="205"/>
      <c r="L3802" s="181"/>
      <c r="M3802" s="180"/>
      <c r="N3802" s="180"/>
      <c r="O3802" s="180"/>
    </row>
    <row r="3803" spans="8:15" s="179" customFormat="1" x14ac:dyDescent="0.2">
      <c r="H3803" s="180"/>
      <c r="I3803" s="180"/>
      <c r="J3803" s="205"/>
      <c r="K3803" s="205"/>
      <c r="L3803" s="181"/>
      <c r="M3803" s="180"/>
      <c r="N3803" s="180"/>
      <c r="O3803" s="180"/>
    </row>
    <row r="3804" spans="8:15" s="179" customFormat="1" x14ac:dyDescent="0.2">
      <c r="H3804" s="180"/>
      <c r="I3804" s="180"/>
      <c r="J3804" s="205"/>
      <c r="K3804" s="205"/>
      <c r="L3804" s="181"/>
      <c r="M3804" s="180"/>
      <c r="N3804" s="180"/>
      <c r="O3804" s="180"/>
    </row>
    <row r="3805" spans="8:15" s="179" customFormat="1" x14ac:dyDescent="0.2">
      <c r="H3805" s="180"/>
      <c r="I3805" s="180"/>
      <c r="J3805" s="205"/>
      <c r="K3805" s="205"/>
      <c r="L3805" s="181"/>
      <c r="M3805" s="180"/>
      <c r="N3805" s="180"/>
      <c r="O3805" s="180"/>
    </row>
    <row r="3806" spans="8:15" s="179" customFormat="1" x14ac:dyDescent="0.2">
      <c r="H3806" s="180"/>
      <c r="I3806" s="180"/>
      <c r="J3806" s="205"/>
      <c r="K3806" s="205"/>
      <c r="L3806" s="181"/>
      <c r="M3806" s="180"/>
      <c r="N3806" s="180"/>
      <c r="O3806" s="180"/>
    </row>
    <row r="3807" spans="8:15" s="179" customFormat="1" x14ac:dyDescent="0.2">
      <c r="H3807" s="180"/>
      <c r="I3807" s="180"/>
      <c r="J3807" s="205"/>
      <c r="K3807" s="205"/>
      <c r="L3807" s="181"/>
      <c r="M3807" s="180"/>
      <c r="N3807" s="180"/>
      <c r="O3807" s="180"/>
    </row>
    <row r="3808" spans="8:15" s="179" customFormat="1" x14ac:dyDescent="0.2">
      <c r="H3808" s="180"/>
      <c r="I3808" s="180"/>
      <c r="J3808" s="205"/>
      <c r="K3808" s="205"/>
      <c r="L3808" s="181"/>
      <c r="M3808" s="180"/>
      <c r="N3808" s="180"/>
      <c r="O3808" s="180"/>
    </row>
    <row r="3809" spans="8:15" s="179" customFormat="1" x14ac:dyDescent="0.2">
      <c r="H3809" s="180"/>
      <c r="I3809" s="180"/>
      <c r="J3809" s="205"/>
      <c r="K3809" s="205"/>
      <c r="L3809" s="181"/>
      <c r="M3809" s="180"/>
      <c r="N3809" s="180"/>
      <c r="O3809" s="180"/>
    </row>
    <row r="3810" spans="8:15" s="179" customFormat="1" x14ac:dyDescent="0.2">
      <c r="H3810" s="180"/>
      <c r="I3810" s="180"/>
      <c r="J3810" s="205"/>
      <c r="K3810" s="205"/>
      <c r="L3810" s="181"/>
      <c r="M3810" s="180"/>
      <c r="N3810" s="180"/>
      <c r="O3810" s="180"/>
    </row>
    <row r="3811" spans="8:15" s="179" customFormat="1" x14ac:dyDescent="0.2">
      <c r="H3811" s="180"/>
      <c r="I3811" s="180"/>
      <c r="J3811" s="205"/>
      <c r="K3811" s="205"/>
      <c r="L3811" s="181"/>
      <c r="M3811" s="180"/>
      <c r="N3811" s="180"/>
      <c r="O3811" s="180"/>
    </row>
    <row r="3812" spans="8:15" s="179" customFormat="1" x14ac:dyDescent="0.2">
      <c r="H3812" s="180"/>
      <c r="I3812" s="180"/>
      <c r="J3812" s="205"/>
      <c r="K3812" s="205"/>
      <c r="L3812" s="181"/>
      <c r="M3812" s="180"/>
      <c r="N3812" s="180"/>
      <c r="O3812" s="180"/>
    </row>
    <row r="3813" spans="8:15" s="179" customFormat="1" x14ac:dyDescent="0.2">
      <c r="H3813" s="180"/>
      <c r="I3813" s="180"/>
      <c r="J3813" s="205"/>
      <c r="K3813" s="205"/>
      <c r="L3813" s="181"/>
      <c r="M3813" s="180"/>
      <c r="N3813" s="180"/>
      <c r="O3813" s="180"/>
    </row>
    <row r="3814" spans="8:15" s="179" customFormat="1" x14ac:dyDescent="0.2">
      <c r="H3814" s="180"/>
      <c r="I3814" s="180"/>
      <c r="J3814" s="205"/>
      <c r="K3814" s="205"/>
      <c r="L3814" s="181"/>
      <c r="M3814" s="180"/>
      <c r="N3814" s="180"/>
      <c r="O3814" s="180"/>
    </row>
    <row r="3815" spans="8:15" s="179" customFormat="1" x14ac:dyDescent="0.2">
      <c r="H3815" s="180"/>
      <c r="I3815" s="180"/>
      <c r="J3815" s="205"/>
      <c r="K3815" s="205"/>
      <c r="L3815" s="181"/>
      <c r="M3815" s="180"/>
      <c r="N3815" s="180"/>
      <c r="O3815" s="180"/>
    </row>
    <row r="3816" spans="8:15" s="179" customFormat="1" x14ac:dyDescent="0.2">
      <c r="H3816" s="180"/>
      <c r="I3816" s="180"/>
      <c r="J3816" s="205"/>
      <c r="K3816" s="205"/>
      <c r="L3816" s="181"/>
      <c r="M3816" s="180"/>
      <c r="N3816" s="180"/>
      <c r="O3816" s="180"/>
    </row>
    <row r="3817" spans="8:15" s="179" customFormat="1" x14ac:dyDescent="0.2">
      <c r="H3817" s="180"/>
      <c r="I3817" s="180"/>
      <c r="J3817" s="205"/>
      <c r="K3817" s="205"/>
      <c r="L3817" s="181"/>
      <c r="M3817" s="180"/>
      <c r="N3817" s="180"/>
      <c r="O3817" s="180"/>
    </row>
    <row r="3818" spans="8:15" s="179" customFormat="1" x14ac:dyDescent="0.2">
      <c r="H3818" s="180"/>
      <c r="I3818" s="180"/>
      <c r="J3818" s="205"/>
      <c r="K3818" s="205"/>
      <c r="L3818" s="181"/>
      <c r="M3818" s="180"/>
      <c r="N3818" s="180"/>
      <c r="O3818" s="180"/>
    </row>
    <row r="3819" spans="8:15" s="179" customFormat="1" x14ac:dyDescent="0.2">
      <c r="H3819" s="180"/>
      <c r="I3819" s="180"/>
      <c r="J3819" s="205"/>
      <c r="K3819" s="205"/>
      <c r="L3819" s="181"/>
      <c r="M3819" s="180"/>
      <c r="N3819" s="180"/>
      <c r="O3819" s="180"/>
    </row>
    <row r="3820" spans="8:15" s="179" customFormat="1" x14ac:dyDescent="0.2">
      <c r="H3820" s="180"/>
      <c r="I3820" s="180"/>
      <c r="J3820" s="205"/>
      <c r="K3820" s="205"/>
      <c r="L3820" s="181"/>
      <c r="M3820" s="180"/>
      <c r="N3820" s="180"/>
      <c r="O3820" s="180"/>
    </row>
    <row r="3821" spans="8:15" s="179" customFormat="1" x14ac:dyDescent="0.2">
      <c r="H3821" s="180"/>
      <c r="I3821" s="180"/>
      <c r="J3821" s="205"/>
      <c r="K3821" s="205"/>
      <c r="L3821" s="181"/>
      <c r="M3821" s="180"/>
      <c r="N3821" s="180"/>
      <c r="O3821" s="180"/>
    </row>
    <row r="3822" spans="8:15" s="179" customFormat="1" x14ac:dyDescent="0.2">
      <c r="H3822" s="180"/>
      <c r="I3822" s="180"/>
      <c r="J3822" s="205"/>
      <c r="K3822" s="205"/>
      <c r="L3822" s="181"/>
      <c r="M3822" s="180"/>
      <c r="N3822" s="180"/>
      <c r="O3822" s="180"/>
    </row>
    <row r="3823" spans="8:15" s="179" customFormat="1" x14ac:dyDescent="0.2">
      <c r="H3823" s="180"/>
      <c r="I3823" s="180"/>
      <c r="J3823" s="205"/>
      <c r="K3823" s="205"/>
      <c r="L3823" s="181"/>
      <c r="M3823" s="180"/>
      <c r="N3823" s="180"/>
      <c r="O3823" s="180"/>
    </row>
    <row r="3824" spans="8:15" s="179" customFormat="1" x14ac:dyDescent="0.2">
      <c r="H3824" s="180"/>
      <c r="I3824" s="180"/>
      <c r="J3824" s="205"/>
      <c r="K3824" s="205"/>
      <c r="L3824" s="181"/>
      <c r="M3824" s="180"/>
      <c r="N3824" s="180"/>
      <c r="O3824" s="180"/>
    </row>
    <row r="3825" spans="8:15" s="179" customFormat="1" x14ac:dyDescent="0.2">
      <c r="H3825" s="180"/>
      <c r="I3825" s="180"/>
      <c r="J3825" s="205"/>
      <c r="K3825" s="205"/>
      <c r="L3825" s="181"/>
      <c r="M3825" s="180"/>
      <c r="N3825" s="180"/>
      <c r="O3825" s="180"/>
    </row>
    <row r="3826" spans="8:15" s="179" customFormat="1" x14ac:dyDescent="0.2">
      <c r="H3826" s="180"/>
      <c r="I3826" s="180"/>
      <c r="J3826" s="205"/>
      <c r="K3826" s="205"/>
      <c r="L3826" s="181"/>
      <c r="M3826" s="180"/>
      <c r="N3826" s="180"/>
      <c r="O3826" s="180"/>
    </row>
    <row r="3827" spans="8:15" s="179" customFormat="1" x14ac:dyDescent="0.2">
      <c r="H3827" s="180"/>
      <c r="I3827" s="180"/>
      <c r="J3827" s="205"/>
      <c r="K3827" s="205"/>
      <c r="L3827" s="181"/>
      <c r="M3827" s="180"/>
      <c r="N3827" s="180"/>
      <c r="O3827" s="180"/>
    </row>
    <row r="3828" spans="8:15" s="179" customFormat="1" x14ac:dyDescent="0.2">
      <c r="H3828" s="180"/>
      <c r="I3828" s="180"/>
      <c r="J3828" s="205"/>
      <c r="K3828" s="205"/>
      <c r="L3828" s="181"/>
      <c r="M3828" s="180"/>
      <c r="N3828" s="180"/>
      <c r="O3828" s="180"/>
    </row>
    <row r="3829" spans="8:15" s="179" customFormat="1" x14ac:dyDescent="0.2">
      <c r="H3829" s="180"/>
      <c r="I3829" s="180"/>
      <c r="J3829" s="205"/>
      <c r="K3829" s="205"/>
      <c r="L3829" s="181"/>
      <c r="M3829" s="180"/>
      <c r="N3829" s="180"/>
      <c r="O3829" s="180"/>
    </row>
    <row r="3830" spans="8:15" s="179" customFormat="1" x14ac:dyDescent="0.2">
      <c r="H3830" s="180"/>
      <c r="I3830" s="180"/>
      <c r="J3830" s="205"/>
      <c r="K3830" s="205"/>
      <c r="L3830" s="181"/>
      <c r="M3830" s="180"/>
      <c r="N3830" s="180"/>
      <c r="O3830" s="180"/>
    </row>
    <row r="3831" spans="8:15" s="179" customFormat="1" x14ac:dyDescent="0.2">
      <c r="H3831" s="180"/>
      <c r="I3831" s="180"/>
      <c r="J3831" s="205"/>
      <c r="K3831" s="205"/>
      <c r="L3831" s="181"/>
      <c r="M3831" s="180"/>
      <c r="N3831" s="180"/>
      <c r="O3831" s="180"/>
    </row>
    <row r="3832" spans="8:15" s="179" customFormat="1" x14ac:dyDescent="0.2">
      <c r="H3832" s="180"/>
      <c r="I3832" s="180"/>
      <c r="J3832" s="205"/>
      <c r="K3832" s="205"/>
      <c r="L3832" s="181"/>
      <c r="M3832" s="180"/>
      <c r="N3832" s="180"/>
      <c r="O3832" s="180"/>
    </row>
    <row r="3833" spans="8:15" s="179" customFormat="1" x14ac:dyDescent="0.2">
      <c r="H3833" s="180"/>
      <c r="I3833" s="180"/>
      <c r="J3833" s="205"/>
      <c r="K3833" s="205"/>
      <c r="L3833" s="181"/>
      <c r="M3833" s="180"/>
      <c r="N3833" s="180"/>
      <c r="O3833" s="180"/>
    </row>
    <row r="3834" spans="8:15" s="179" customFormat="1" x14ac:dyDescent="0.2">
      <c r="H3834" s="180"/>
      <c r="I3834" s="180"/>
      <c r="J3834" s="205"/>
      <c r="K3834" s="205"/>
      <c r="L3834" s="181"/>
      <c r="M3834" s="180"/>
      <c r="N3834" s="180"/>
      <c r="O3834" s="180"/>
    </row>
    <row r="3835" spans="8:15" s="179" customFormat="1" x14ac:dyDescent="0.2">
      <c r="H3835" s="180"/>
      <c r="I3835" s="180"/>
      <c r="J3835" s="205"/>
      <c r="K3835" s="205"/>
      <c r="L3835" s="181"/>
      <c r="M3835" s="180"/>
      <c r="N3835" s="180"/>
      <c r="O3835" s="180"/>
    </row>
    <row r="3836" spans="8:15" s="179" customFormat="1" x14ac:dyDescent="0.2">
      <c r="H3836" s="180"/>
      <c r="I3836" s="180"/>
      <c r="J3836" s="205"/>
      <c r="K3836" s="205"/>
      <c r="L3836" s="181"/>
      <c r="M3836" s="180"/>
      <c r="N3836" s="180"/>
      <c r="O3836" s="180"/>
    </row>
    <row r="3837" spans="8:15" s="179" customFormat="1" x14ac:dyDescent="0.2">
      <c r="H3837" s="180"/>
      <c r="I3837" s="180"/>
      <c r="J3837" s="205"/>
      <c r="K3837" s="205"/>
      <c r="L3837" s="181"/>
      <c r="M3837" s="180"/>
      <c r="N3837" s="180"/>
      <c r="O3837" s="180"/>
    </row>
    <row r="3838" spans="8:15" s="179" customFormat="1" x14ac:dyDescent="0.2">
      <c r="H3838" s="180"/>
      <c r="I3838" s="180"/>
      <c r="J3838" s="205"/>
      <c r="K3838" s="205"/>
      <c r="L3838" s="181"/>
      <c r="M3838" s="180"/>
      <c r="N3838" s="180"/>
      <c r="O3838" s="180"/>
    </row>
    <row r="3839" spans="8:15" s="179" customFormat="1" x14ac:dyDescent="0.2">
      <c r="H3839" s="180"/>
      <c r="I3839" s="180"/>
      <c r="J3839" s="205"/>
      <c r="K3839" s="205"/>
      <c r="L3839" s="181"/>
      <c r="M3839" s="180"/>
      <c r="N3839" s="180"/>
      <c r="O3839" s="180"/>
    </row>
    <row r="3840" spans="8:15" s="179" customFormat="1" x14ac:dyDescent="0.2">
      <c r="H3840" s="180"/>
      <c r="I3840" s="180"/>
      <c r="J3840" s="205"/>
      <c r="K3840" s="205"/>
      <c r="L3840" s="181"/>
      <c r="M3840" s="180"/>
      <c r="N3840" s="180"/>
      <c r="O3840" s="180"/>
    </row>
    <row r="3841" spans="8:15" s="179" customFormat="1" x14ac:dyDescent="0.2">
      <c r="H3841" s="180"/>
      <c r="I3841" s="180"/>
      <c r="J3841" s="205"/>
      <c r="K3841" s="205"/>
      <c r="L3841" s="181"/>
      <c r="M3841" s="180"/>
      <c r="N3841" s="180"/>
      <c r="O3841" s="180"/>
    </row>
    <row r="3842" spans="8:15" s="179" customFormat="1" x14ac:dyDescent="0.2">
      <c r="H3842" s="180"/>
      <c r="I3842" s="180"/>
      <c r="J3842" s="205"/>
      <c r="K3842" s="205"/>
      <c r="L3842" s="181"/>
      <c r="M3842" s="180"/>
      <c r="N3842" s="180"/>
      <c r="O3842" s="180"/>
    </row>
    <row r="3843" spans="8:15" s="179" customFormat="1" x14ac:dyDescent="0.2">
      <c r="H3843" s="180"/>
      <c r="I3843" s="180"/>
      <c r="J3843" s="205"/>
      <c r="K3843" s="205"/>
      <c r="L3843" s="181"/>
      <c r="M3843" s="180"/>
      <c r="N3843" s="180"/>
      <c r="O3843" s="180"/>
    </row>
    <row r="3844" spans="8:15" s="179" customFormat="1" x14ac:dyDescent="0.2">
      <c r="H3844" s="180"/>
      <c r="I3844" s="180"/>
      <c r="J3844" s="205"/>
      <c r="K3844" s="205"/>
      <c r="L3844" s="181"/>
      <c r="M3844" s="180"/>
      <c r="N3844" s="180"/>
      <c r="O3844" s="180"/>
    </row>
    <row r="3845" spans="8:15" s="179" customFormat="1" x14ac:dyDescent="0.2">
      <c r="H3845" s="180"/>
      <c r="I3845" s="180"/>
      <c r="J3845" s="205"/>
      <c r="K3845" s="205"/>
      <c r="L3845" s="181"/>
      <c r="M3845" s="180"/>
      <c r="N3845" s="180"/>
      <c r="O3845" s="180"/>
    </row>
    <row r="3846" spans="8:15" s="179" customFormat="1" x14ac:dyDescent="0.2">
      <c r="H3846" s="180"/>
      <c r="I3846" s="180"/>
      <c r="J3846" s="205"/>
      <c r="K3846" s="205"/>
      <c r="L3846" s="181"/>
      <c r="M3846" s="180"/>
      <c r="N3846" s="180"/>
      <c r="O3846" s="180"/>
    </row>
    <row r="3847" spans="8:15" s="179" customFormat="1" x14ac:dyDescent="0.2">
      <c r="H3847" s="180"/>
      <c r="I3847" s="180"/>
      <c r="J3847" s="205"/>
      <c r="K3847" s="205"/>
      <c r="L3847" s="181"/>
      <c r="M3847" s="180"/>
      <c r="N3847" s="180"/>
      <c r="O3847" s="180"/>
    </row>
    <row r="3848" spans="8:15" s="179" customFormat="1" x14ac:dyDescent="0.2">
      <c r="H3848" s="180"/>
      <c r="I3848" s="180"/>
      <c r="J3848" s="205"/>
      <c r="K3848" s="205"/>
      <c r="L3848" s="181"/>
      <c r="M3848" s="180"/>
      <c r="N3848" s="180"/>
      <c r="O3848" s="180"/>
    </row>
    <row r="3849" spans="8:15" s="179" customFormat="1" x14ac:dyDescent="0.2">
      <c r="H3849" s="180"/>
      <c r="I3849" s="180"/>
      <c r="J3849" s="205"/>
      <c r="K3849" s="205"/>
      <c r="L3849" s="181"/>
      <c r="M3849" s="180"/>
      <c r="N3849" s="180"/>
      <c r="O3849" s="180"/>
    </row>
    <row r="3850" spans="8:15" s="179" customFormat="1" x14ac:dyDescent="0.2">
      <c r="H3850" s="180"/>
      <c r="I3850" s="180"/>
      <c r="J3850" s="205"/>
      <c r="K3850" s="205"/>
      <c r="L3850" s="181"/>
      <c r="M3850" s="180"/>
      <c r="N3850" s="180"/>
      <c r="O3850" s="180"/>
    </row>
    <row r="3851" spans="8:15" s="179" customFormat="1" x14ac:dyDescent="0.2">
      <c r="H3851" s="180"/>
      <c r="I3851" s="180"/>
      <c r="J3851" s="205"/>
      <c r="K3851" s="205"/>
      <c r="L3851" s="181"/>
      <c r="M3851" s="180"/>
      <c r="N3851" s="180"/>
      <c r="O3851" s="180"/>
    </row>
    <row r="3852" spans="8:15" s="179" customFormat="1" x14ac:dyDescent="0.2">
      <c r="H3852" s="180"/>
      <c r="I3852" s="180"/>
      <c r="J3852" s="205"/>
      <c r="K3852" s="205"/>
      <c r="L3852" s="181"/>
      <c r="M3852" s="180"/>
      <c r="N3852" s="180"/>
      <c r="O3852" s="180"/>
    </row>
    <row r="3853" spans="8:15" s="179" customFormat="1" x14ac:dyDescent="0.2">
      <c r="H3853" s="180"/>
      <c r="I3853" s="180"/>
      <c r="J3853" s="205"/>
      <c r="K3853" s="205"/>
      <c r="L3853" s="181"/>
      <c r="M3853" s="180"/>
      <c r="N3853" s="180"/>
      <c r="O3853" s="180"/>
    </row>
    <row r="3854" spans="8:15" s="179" customFormat="1" x14ac:dyDescent="0.2">
      <c r="H3854" s="180"/>
      <c r="I3854" s="180"/>
      <c r="J3854" s="205"/>
      <c r="K3854" s="205"/>
      <c r="L3854" s="181"/>
      <c r="M3854" s="180"/>
      <c r="N3854" s="180"/>
      <c r="O3854" s="180"/>
    </row>
    <row r="3855" spans="8:15" s="179" customFormat="1" x14ac:dyDescent="0.2">
      <c r="H3855" s="180"/>
      <c r="I3855" s="180"/>
      <c r="J3855" s="205"/>
      <c r="K3855" s="205"/>
      <c r="L3855" s="181"/>
      <c r="M3855" s="180"/>
      <c r="N3855" s="180"/>
      <c r="O3855" s="180"/>
    </row>
    <row r="3856" spans="8:15" s="179" customFormat="1" x14ac:dyDescent="0.2">
      <c r="H3856" s="180"/>
      <c r="I3856" s="180"/>
      <c r="J3856" s="205"/>
      <c r="K3856" s="205"/>
      <c r="L3856" s="181"/>
      <c r="M3856" s="180"/>
      <c r="N3856" s="180"/>
      <c r="O3856" s="180"/>
    </row>
    <row r="3857" spans="8:15" s="179" customFormat="1" x14ac:dyDescent="0.2">
      <c r="H3857" s="180"/>
      <c r="I3857" s="180"/>
      <c r="J3857" s="205"/>
      <c r="K3857" s="205"/>
      <c r="L3857" s="181"/>
      <c r="M3857" s="180"/>
      <c r="N3857" s="180"/>
      <c r="O3857" s="180"/>
    </row>
    <row r="3858" spans="8:15" s="179" customFormat="1" x14ac:dyDescent="0.2">
      <c r="H3858" s="180"/>
      <c r="I3858" s="180"/>
      <c r="J3858" s="205"/>
      <c r="K3858" s="205"/>
      <c r="L3858" s="181"/>
      <c r="M3858" s="180"/>
      <c r="N3858" s="180"/>
      <c r="O3858" s="180"/>
    </row>
    <row r="3859" spans="8:15" s="179" customFormat="1" x14ac:dyDescent="0.2">
      <c r="H3859" s="180"/>
      <c r="I3859" s="180"/>
      <c r="J3859" s="205"/>
      <c r="K3859" s="205"/>
      <c r="L3859" s="181"/>
      <c r="M3859" s="180"/>
      <c r="N3859" s="180"/>
      <c r="O3859" s="180"/>
    </row>
    <row r="3860" spans="8:15" s="179" customFormat="1" x14ac:dyDescent="0.2">
      <c r="H3860" s="180"/>
      <c r="I3860" s="180"/>
      <c r="J3860" s="205"/>
      <c r="K3860" s="205"/>
      <c r="L3860" s="181"/>
      <c r="M3860" s="180"/>
      <c r="N3860" s="180"/>
      <c r="O3860" s="180"/>
    </row>
    <row r="3861" spans="8:15" s="179" customFormat="1" x14ac:dyDescent="0.2">
      <c r="H3861" s="180"/>
      <c r="I3861" s="180"/>
      <c r="J3861" s="205"/>
      <c r="K3861" s="205"/>
      <c r="L3861" s="181"/>
      <c r="M3861" s="180"/>
      <c r="N3861" s="180"/>
      <c r="O3861" s="180"/>
    </row>
    <row r="3862" spans="8:15" s="179" customFormat="1" x14ac:dyDescent="0.2">
      <c r="H3862" s="180"/>
      <c r="I3862" s="180"/>
      <c r="J3862" s="205"/>
      <c r="K3862" s="205"/>
      <c r="L3862" s="181"/>
      <c r="M3862" s="180"/>
      <c r="N3862" s="180"/>
      <c r="O3862" s="180"/>
    </row>
    <row r="3863" spans="8:15" s="179" customFormat="1" x14ac:dyDescent="0.2">
      <c r="H3863" s="180"/>
      <c r="I3863" s="180"/>
      <c r="J3863" s="205"/>
      <c r="K3863" s="205"/>
      <c r="L3863" s="181"/>
      <c r="M3863" s="180"/>
      <c r="N3863" s="180"/>
      <c r="O3863" s="180"/>
    </row>
    <row r="3864" spans="8:15" s="179" customFormat="1" x14ac:dyDescent="0.2">
      <c r="H3864" s="180"/>
      <c r="I3864" s="180"/>
      <c r="J3864" s="205"/>
      <c r="K3864" s="205"/>
      <c r="L3864" s="181"/>
      <c r="M3864" s="180"/>
      <c r="N3864" s="180"/>
      <c r="O3864" s="180"/>
    </row>
    <row r="3865" spans="8:15" s="179" customFormat="1" x14ac:dyDescent="0.2">
      <c r="H3865" s="180"/>
      <c r="I3865" s="180"/>
      <c r="J3865" s="205"/>
      <c r="K3865" s="205"/>
      <c r="L3865" s="181"/>
      <c r="M3865" s="180"/>
      <c r="N3865" s="180"/>
      <c r="O3865" s="180"/>
    </row>
    <row r="3866" spans="8:15" s="179" customFormat="1" x14ac:dyDescent="0.2">
      <c r="H3866" s="180"/>
      <c r="I3866" s="180"/>
      <c r="J3866" s="205"/>
      <c r="K3866" s="205"/>
      <c r="L3866" s="181"/>
      <c r="M3866" s="180"/>
      <c r="N3866" s="180"/>
      <c r="O3866" s="180"/>
    </row>
    <row r="3867" spans="8:15" s="179" customFormat="1" x14ac:dyDescent="0.2">
      <c r="H3867" s="180"/>
      <c r="I3867" s="180"/>
      <c r="J3867" s="205"/>
      <c r="K3867" s="205"/>
      <c r="L3867" s="181"/>
      <c r="M3867" s="180"/>
      <c r="N3867" s="180"/>
      <c r="O3867" s="180"/>
    </row>
    <row r="3868" spans="8:15" s="179" customFormat="1" x14ac:dyDescent="0.2">
      <c r="H3868" s="180"/>
      <c r="I3868" s="180"/>
      <c r="J3868" s="205"/>
      <c r="K3868" s="205"/>
      <c r="L3868" s="181"/>
      <c r="M3868" s="180"/>
      <c r="N3868" s="180"/>
      <c r="O3868" s="180"/>
    </row>
    <row r="3869" spans="8:15" s="179" customFormat="1" x14ac:dyDescent="0.2">
      <c r="H3869" s="180"/>
      <c r="I3869" s="180"/>
      <c r="J3869" s="205"/>
      <c r="K3869" s="205"/>
      <c r="L3869" s="181"/>
      <c r="M3869" s="180"/>
      <c r="N3869" s="180"/>
      <c r="O3869" s="180"/>
    </row>
    <row r="3870" spans="8:15" s="179" customFormat="1" x14ac:dyDescent="0.2">
      <c r="H3870" s="180"/>
      <c r="I3870" s="180"/>
      <c r="J3870" s="205"/>
      <c r="K3870" s="205"/>
      <c r="L3870" s="181"/>
      <c r="M3870" s="180"/>
      <c r="N3870" s="180"/>
      <c r="O3870" s="180"/>
    </row>
    <row r="3871" spans="8:15" s="179" customFormat="1" x14ac:dyDescent="0.2">
      <c r="H3871" s="180"/>
      <c r="I3871" s="180"/>
      <c r="J3871" s="205"/>
      <c r="K3871" s="205"/>
      <c r="L3871" s="181"/>
      <c r="M3871" s="180"/>
      <c r="N3871" s="180"/>
      <c r="O3871" s="180"/>
    </row>
    <row r="3872" spans="8:15" s="179" customFormat="1" x14ac:dyDescent="0.2">
      <c r="H3872" s="180"/>
      <c r="I3872" s="180"/>
      <c r="J3872" s="205"/>
      <c r="K3872" s="205"/>
      <c r="L3872" s="181"/>
      <c r="M3872" s="180"/>
      <c r="N3872" s="180"/>
      <c r="O3872" s="180"/>
    </row>
    <row r="3873" spans="8:15" s="179" customFormat="1" x14ac:dyDescent="0.2">
      <c r="H3873" s="180"/>
      <c r="I3873" s="180"/>
      <c r="J3873" s="205"/>
      <c r="K3873" s="205"/>
      <c r="L3873" s="181"/>
      <c r="M3873" s="180"/>
      <c r="N3873" s="180"/>
      <c r="O3873" s="180"/>
    </row>
    <row r="3874" spans="8:15" s="179" customFormat="1" x14ac:dyDescent="0.2">
      <c r="H3874" s="180"/>
      <c r="I3874" s="180"/>
      <c r="J3874" s="205"/>
      <c r="K3874" s="205"/>
      <c r="L3874" s="181"/>
      <c r="M3874" s="180"/>
      <c r="N3874" s="180"/>
      <c r="O3874" s="180"/>
    </row>
    <row r="3875" spans="8:15" s="179" customFormat="1" x14ac:dyDescent="0.2">
      <c r="H3875" s="180"/>
      <c r="I3875" s="180"/>
      <c r="J3875" s="205"/>
      <c r="K3875" s="205"/>
      <c r="L3875" s="181"/>
      <c r="M3875" s="180"/>
      <c r="N3875" s="180"/>
      <c r="O3875" s="180"/>
    </row>
    <row r="3876" spans="8:15" s="179" customFormat="1" x14ac:dyDescent="0.2">
      <c r="H3876" s="180"/>
      <c r="I3876" s="180"/>
      <c r="J3876" s="205"/>
      <c r="K3876" s="205"/>
      <c r="L3876" s="181"/>
      <c r="M3876" s="180"/>
      <c r="N3876" s="180"/>
      <c r="O3876" s="180"/>
    </row>
    <row r="3877" spans="8:15" s="179" customFormat="1" x14ac:dyDescent="0.2">
      <c r="H3877" s="180"/>
      <c r="I3877" s="180"/>
      <c r="J3877" s="205"/>
      <c r="K3877" s="205"/>
      <c r="L3877" s="181"/>
      <c r="M3877" s="180"/>
      <c r="N3877" s="180"/>
      <c r="O3877" s="180"/>
    </row>
    <row r="3878" spans="8:15" s="179" customFormat="1" x14ac:dyDescent="0.2">
      <c r="H3878" s="180"/>
      <c r="I3878" s="180"/>
      <c r="J3878" s="205"/>
      <c r="K3878" s="205"/>
      <c r="L3878" s="181"/>
      <c r="M3878" s="180"/>
      <c r="N3878" s="180"/>
      <c r="O3878" s="180"/>
    </row>
    <row r="3879" spans="8:15" s="179" customFormat="1" x14ac:dyDescent="0.2">
      <c r="H3879" s="180"/>
      <c r="I3879" s="180"/>
      <c r="J3879" s="205"/>
      <c r="K3879" s="205"/>
      <c r="L3879" s="181"/>
      <c r="M3879" s="180"/>
      <c r="N3879" s="180"/>
      <c r="O3879" s="180"/>
    </row>
    <row r="3880" spans="8:15" s="179" customFormat="1" x14ac:dyDescent="0.2">
      <c r="H3880" s="180"/>
      <c r="I3880" s="180"/>
      <c r="J3880" s="205"/>
      <c r="K3880" s="205"/>
      <c r="L3880" s="181"/>
      <c r="M3880" s="180"/>
      <c r="N3880" s="180"/>
      <c r="O3880" s="180"/>
    </row>
    <row r="3881" spans="8:15" s="179" customFormat="1" x14ac:dyDescent="0.2">
      <c r="H3881" s="180"/>
      <c r="I3881" s="180"/>
      <c r="J3881" s="205"/>
      <c r="K3881" s="205"/>
      <c r="L3881" s="181"/>
      <c r="M3881" s="180"/>
      <c r="N3881" s="180"/>
      <c r="O3881" s="180"/>
    </row>
    <row r="3882" spans="8:15" s="179" customFormat="1" x14ac:dyDescent="0.2">
      <c r="H3882" s="180"/>
      <c r="I3882" s="180"/>
      <c r="J3882" s="205"/>
      <c r="K3882" s="205"/>
      <c r="L3882" s="181"/>
      <c r="M3882" s="180"/>
      <c r="N3882" s="180"/>
      <c r="O3882" s="180"/>
    </row>
    <row r="3883" spans="8:15" s="179" customFormat="1" x14ac:dyDescent="0.2">
      <c r="H3883" s="180"/>
      <c r="I3883" s="180"/>
      <c r="J3883" s="205"/>
      <c r="K3883" s="205"/>
      <c r="L3883" s="181"/>
      <c r="M3883" s="180"/>
      <c r="N3883" s="180"/>
      <c r="O3883" s="180"/>
    </row>
    <row r="3884" spans="8:15" s="179" customFormat="1" x14ac:dyDescent="0.2">
      <c r="H3884" s="180"/>
      <c r="I3884" s="180"/>
      <c r="J3884" s="205"/>
      <c r="K3884" s="205"/>
      <c r="L3884" s="181"/>
      <c r="M3884" s="180"/>
      <c r="N3884" s="180"/>
      <c r="O3884" s="180"/>
    </row>
    <row r="3885" spans="8:15" s="179" customFormat="1" x14ac:dyDescent="0.2">
      <c r="H3885" s="180"/>
      <c r="I3885" s="180"/>
      <c r="J3885" s="205"/>
      <c r="K3885" s="205"/>
      <c r="L3885" s="181"/>
      <c r="M3885" s="180"/>
      <c r="N3885" s="180"/>
      <c r="O3885" s="180"/>
    </row>
    <row r="3886" spans="8:15" s="179" customFormat="1" x14ac:dyDescent="0.2">
      <c r="H3886" s="180"/>
      <c r="I3886" s="180"/>
      <c r="J3886" s="205"/>
      <c r="K3886" s="205"/>
      <c r="L3886" s="181"/>
      <c r="M3886" s="180"/>
      <c r="N3886" s="180"/>
      <c r="O3886" s="180"/>
    </row>
    <row r="3887" spans="8:15" s="179" customFormat="1" x14ac:dyDescent="0.2">
      <c r="H3887" s="180"/>
      <c r="I3887" s="180"/>
      <c r="J3887" s="205"/>
      <c r="K3887" s="205"/>
      <c r="L3887" s="181"/>
      <c r="M3887" s="180"/>
      <c r="N3887" s="180"/>
      <c r="O3887" s="180"/>
    </row>
    <row r="3888" spans="8:15" s="179" customFormat="1" x14ac:dyDescent="0.2">
      <c r="H3888" s="180"/>
      <c r="I3888" s="180"/>
      <c r="J3888" s="205"/>
      <c r="K3888" s="205"/>
      <c r="L3888" s="181"/>
      <c r="M3888" s="180"/>
      <c r="N3888" s="180"/>
      <c r="O3888" s="180"/>
    </row>
    <row r="3889" spans="8:15" s="179" customFormat="1" x14ac:dyDescent="0.2">
      <c r="H3889" s="180"/>
      <c r="I3889" s="180"/>
      <c r="J3889" s="205"/>
      <c r="K3889" s="205"/>
      <c r="L3889" s="181"/>
      <c r="M3889" s="180"/>
      <c r="N3889" s="180"/>
      <c r="O3889" s="180"/>
    </row>
    <row r="3890" spans="8:15" s="179" customFormat="1" x14ac:dyDescent="0.2">
      <c r="H3890" s="180"/>
      <c r="I3890" s="180"/>
      <c r="J3890" s="205"/>
      <c r="K3890" s="205"/>
      <c r="L3890" s="181"/>
      <c r="M3890" s="180"/>
      <c r="N3890" s="180"/>
      <c r="O3890" s="180"/>
    </row>
    <row r="3891" spans="8:15" s="179" customFormat="1" x14ac:dyDescent="0.2">
      <c r="H3891" s="180"/>
      <c r="I3891" s="180"/>
      <c r="J3891" s="205"/>
      <c r="K3891" s="205"/>
      <c r="L3891" s="181"/>
      <c r="M3891" s="180"/>
      <c r="N3891" s="180"/>
      <c r="O3891" s="180"/>
    </row>
    <row r="3892" spans="8:15" s="179" customFormat="1" x14ac:dyDescent="0.2">
      <c r="H3892" s="180"/>
      <c r="I3892" s="180"/>
      <c r="J3892" s="205"/>
      <c r="K3892" s="205"/>
      <c r="L3892" s="181"/>
      <c r="M3892" s="180"/>
      <c r="N3892" s="180"/>
      <c r="O3892" s="180"/>
    </row>
    <row r="3893" spans="8:15" s="179" customFormat="1" x14ac:dyDescent="0.2">
      <c r="H3893" s="180"/>
      <c r="I3893" s="180"/>
      <c r="J3893" s="205"/>
      <c r="K3893" s="205"/>
      <c r="L3893" s="181"/>
      <c r="M3893" s="180"/>
      <c r="N3893" s="180"/>
      <c r="O3893" s="180"/>
    </row>
    <row r="3894" spans="8:15" s="179" customFormat="1" x14ac:dyDescent="0.2">
      <c r="H3894" s="180"/>
      <c r="I3894" s="180"/>
      <c r="J3894" s="205"/>
      <c r="K3894" s="205"/>
      <c r="L3894" s="181"/>
      <c r="M3894" s="180"/>
      <c r="N3894" s="180"/>
      <c r="O3894" s="180"/>
    </row>
    <row r="3895" spans="8:15" s="179" customFormat="1" x14ac:dyDescent="0.2">
      <c r="H3895" s="180"/>
      <c r="I3895" s="180"/>
      <c r="J3895" s="205"/>
      <c r="K3895" s="205"/>
      <c r="L3895" s="181"/>
      <c r="M3895" s="180"/>
      <c r="N3895" s="180"/>
      <c r="O3895" s="180"/>
    </row>
    <row r="3896" spans="8:15" s="179" customFormat="1" x14ac:dyDescent="0.2">
      <c r="H3896" s="180"/>
      <c r="I3896" s="180"/>
      <c r="J3896" s="205"/>
      <c r="K3896" s="205"/>
      <c r="L3896" s="181"/>
      <c r="M3896" s="180"/>
      <c r="N3896" s="180"/>
      <c r="O3896" s="180"/>
    </row>
    <row r="3897" spans="8:15" s="179" customFormat="1" x14ac:dyDescent="0.2">
      <c r="H3897" s="180"/>
      <c r="I3897" s="180"/>
      <c r="J3897" s="205"/>
      <c r="K3897" s="205"/>
      <c r="L3897" s="181"/>
      <c r="M3897" s="180"/>
      <c r="N3897" s="180"/>
      <c r="O3897" s="180"/>
    </row>
    <row r="3898" spans="8:15" s="179" customFormat="1" x14ac:dyDescent="0.2">
      <c r="H3898" s="180"/>
      <c r="I3898" s="180"/>
      <c r="J3898" s="205"/>
      <c r="K3898" s="205"/>
      <c r="L3898" s="181"/>
      <c r="M3898" s="180"/>
      <c r="N3898" s="180"/>
      <c r="O3898" s="180"/>
    </row>
    <row r="3899" spans="8:15" s="179" customFormat="1" x14ac:dyDescent="0.2">
      <c r="H3899" s="180"/>
      <c r="I3899" s="180"/>
      <c r="J3899" s="205"/>
      <c r="K3899" s="205"/>
      <c r="L3899" s="181"/>
      <c r="M3899" s="180"/>
      <c r="N3899" s="180"/>
      <c r="O3899" s="180"/>
    </row>
    <row r="3900" spans="8:15" s="179" customFormat="1" x14ac:dyDescent="0.2">
      <c r="H3900" s="180"/>
      <c r="I3900" s="180"/>
      <c r="J3900" s="205"/>
      <c r="K3900" s="205"/>
      <c r="L3900" s="181"/>
      <c r="M3900" s="180"/>
      <c r="N3900" s="180"/>
      <c r="O3900" s="180"/>
    </row>
    <row r="3901" spans="8:15" s="179" customFormat="1" x14ac:dyDescent="0.2">
      <c r="H3901" s="180"/>
      <c r="I3901" s="180"/>
      <c r="J3901" s="205"/>
      <c r="K3901" s="205"/>
      <c r="L3901" s="181"/>
      <c r="M3901" s="180"/>
      <c r="N3901" s="180"/>
      <c r="O3901" s="180"/>
    </row>
    <row r="3902" spans="8:15" s="179" customFormat="1" x14ac:dyDescent="0.2">
      <c r="H3902" s="180"/>
      <c r="I3902" s="180"/>
      <c r="J3902" s="205"/>
      <c r="K3902" s="205"/>
      <c r="L3902" s="181"/>
      <c r="M3902" s="180"/>
      <c r="N3902" s="180"/>
      <c r="O3902" s="180"/>
    </row>
    <row r="3903" spans="8:15" s="179" customFormat="1" x14ac:dyDescent="0.2">
      <c r="H3903" s="180"/>
      <c r="I3903" s="180"/>
      <c r="J3903" s="205"/>
      <c r="K3903" s="205"/>
      <c r="L3903" s="181"/>
      <c r="M3903" s="180"/>
      <c r="N3903" s="180"/>
      <c r="O3903" s="180"/>
    </row>
    <row r="3904" spans="8:15" s="179" customFormat="1" x14ac:dyDescent="0.2">
      <c r="H3904" s="180"/>
      <c r="I3904" s="180"/>
      <c r="J3904" s="205"/>
      <c r="K3904" s="205"/>
      <c r="L3904" s="181"/>
      <c r="M3904" s="180"/>
      <c r="N3904" s="180"/>
      <c r="O3904" s="180"/>
    </row>
    <row r="3905" spans="8:15" s="179" customFormat="1" x14ac:dyDescent="0.2">
      <c r="H3905" s="180"/>
      <c r="I3905" s="180"/>
      <c r="J3905" s="205"/>
      <c r="K3905" s="205"/>
      <c r="L3905" s="181"/>
      <c r="M3905" s="180"/>
      <c r="N3905" s="180"/>
      <c r="O3905" s="180"/>
    </row>
    <row r="3906" spans="8:15" s="179" customFormat="1" x14ac:dyDescent="0.2">
      <c r="H3906" s="180"/>
      <c r="I3906" s="180"/>
      <c r="J3906" s="205"/>
      <c r="K3906" s="205"/>
      <c r="L3906" s="181"/>
      <c r="M3906" s="180"/>
      <c r="N3906" s="180"/>
      <c r="O3906" s="180"/>
    </row>
    <row r="3907" spans="8:15" s="179" customFormat="1" x14ac:dyDescent="0.2">
      <c r="H3907" s="180"/>
      <c r="I3907" s="180"/>
      <c r="J3907" s="205"/>
      <c r="K3907" s="205"/>
      <c r="L3907" s="181"/>
      <c r="M3907" s="180"/>
      <c r="N3907" s="180"/>
      <c r="O3907" s="180"/>
    </row>
    <row r="3908" spans="8:15" s="179" customFormat="1" x14ac:dyDescent="0.2">
      <c r="H3908" s="180"/>
      <c r="I3908" s="180"/>
      <c r="J3908" s="205"/>
      <c r="K3908" s="205"/>
      <c r="L3908" s="181"/>
      <c r="M3908" s="180"/>
      <c r="N3908" s="180"/>
      <c r="O3908" s="180"/>
    </row>
    <row r="3909" spans="8:15" s="179" customFormat="1" x14ac:dyDescent="0.2">
      <c r="H3909" s="180"/>
      <c r="I3909" s="180"/>
      <c r="J3909" s="205"/>
      <c r="K3909" s="205"/>
      <c r="L3909" s="181"/>
      <c r="M3909" s="180"/>
      <c r="N3909" s="180"/>
      <c r="O3909" s="180"/>
    </row>
    <row r="3910" spans="8:15" s="179" customFormat="1" x14ac:dyDescent="0.2">
      <c r="H3910" s="180"/>
      <c r="I3910" s="180"/>
      <c r="J3910" s="205"/>
      <c r="K3910" s="205"/>
      <c r="L3910" s="181"/>
      <c r="M3910" s="180"/>
      <c r="N3910" s="180"/>
      <c r="O3910" s="180"/>
    </row>
    <row r="3911" spans="8:15" s="179" customFormat="1" x14ac:dyDescent="0.2">
      <c r="H3911" s="180"/>
      <c r="I3911" s="180"/>
      <c r="J3911" s="205"/>
      <c r="K3911" s="205"/>
      <c r="L3911" s="181"/>
      <c r="M3911" s="180"/>
      <c r="N3911" s="180"/>
      <c r="O3911" s="180"/>
    </row>
    <row r="3912" spans="8:15" s="179" customFormat="1" x14ac:dyDescent="0.2">
      <c r="H3912" s="180"/>
      <c r="I3912" s="180"/>
      <c r="J3912" s="205"/>
      <c r="K3912" s="205"/>
      <c r="L3912" s="181"/>
      <c r="M3912" s="180"/>
      <c r="N3912" s="180"/>
      <c r="O3912" s="180"/>
    </row>
    <row r="3913" spans="8:15" s="179" customFormat="1" x14ac:dyDescent="0.2">
      <c r="H3913" s="180"/>
      <c r="I3913" s="180"/>
      <c r="J3913" s="205"/>
      <c r="K3913" s="205"/>
      <c r="L3913" s="181"/>
      <c r="M3913" s="180"/>
      <c r="N3913" s="180"/>
      <c r="O3913" s="180"/>
    </row>
    <row r="3914" spans="8:15" s="179" customFormat="1" x14ac:dyDescent="0.2">
      <c r="H3914" s="180"/>
      <c r="I3914" s="180"/>
      <c r="J3914" s="205"/>
      <c r="K3914" s="205"/>
      <c r="L3914" s="181"/>
      <c r="M3914" s="180"/>
      <c r="N3914" s="180"/>
      <c r="O3914" s="180"/>
    </row>
    <row r="3915" spans="8:15" s="179" customFormat="1" x14ac:dyDescent="0.2">
      <c r="H3915" s="180"/>
      <c r="I3915" s="180"/>
      <c r="J3915" s="205"/>
      <c r="K3915" s="205"/>
      <c r="L3915" s="181"/>
      <c r="M3915" s="180"/>
      <c r="N3915" s="180"/>
      <c r="O3915" s="180"/>
    </row>
    <row r="3916" spans="8:15" s="179" customFormat="1" x14ac:dyDescent="0.2">
      <c r="H3916" s="180"/>
      <c r="I3916" s="180"/>
      <c r="J3916" s="205"/>
      <c r="K3916" s="205"/>
      <c r="L3916" s="181"/>
      <c r="M3916" s="180"/>
      <c r="N3916" s="180"/>
      <c r="O3916" s="180"/>
    </row>
    <row r="3917" spans="8:15" s="179" customFormat="1" x14ac:dyDescent="0.2">
      <c r="H3917" s="180"/>
      <c r="I3917" s="180"/>
      <c r="J3917" s="205"/>
      <c r="K3917" s="205"/>
      <c r="L3917" s="181"/>
      <c r="M3917" s="180"/>
      <c r="N3917" s="180"/>
      <c r="O3917" s="180"/>
    </row>
    <row r="3918" spans="8:15" s="179" customFormat="1" x14ac:dyDescent="0.2">
      <c r="H3918" s="180"/>
      <c r="I3918" s="180"/>
      <c r="J3918" s="205"/>
      <c r="K3918" s="205"/>
      <c r="L3918" s="181"/>
      <c r="M3918" s="180"/>
      <c r="N3918" s="180"/>
      <c r="O3918" s="180"/>
    </row>
    <row r="3919" spans="8:15" s="179" customFormat="1" x14ac:dyDescent="0.2">
      <c r="H3919" s="180"/>
      <c r="I3919" s="180"/>
      <c r="J3919" s="205"/>
      <c r="K3919" s="205"/>
      <c r="L3919" s="181"/>
      <c r="M3919" s="180"/>
      <c r="N3919" s="180"/>
      <c r="O3919" s="180"/>
    </row>
    <row r="3920" spans="8:15" s="179" customFormat="1" x14ac:dyDescent="0.2">
      <c r="H3920" s="180"/>
      <c r="I3920" s="180"/>
      <c r="J3920" s="205"/>
      <c r="K3920" s="205"/>
      <c r="L3920" s="181"/>
      <c r="M3920" s="180"/>
      <c r="N3920" s="180"/>
      <c r="O3920" s="180"/>
    </row>
    <row r="3921" spans="8:15" s="179" customFormat="1" x14ac:dyDescent="0.2">
      <c r="H3921" s="180"/>
      <c r="I3921" s="180"/>
      <c r="J3921" s="205"/>
      <c r="K3921" s="205"/>
      <c r="L3921" s="181"/>
      <c r="M3921" s="180"/>
      <c r="N3921" s="180"/>
      <c r="O3921" s="180"/>
    </row>
    <row r="3922" spans="8:15" s="179" customFormat="1" x14ac:dyDescent="0.2">
      <c r="H3922" s="180"/>
      <c r="I3922" s="180"/>
      <c r="J3922" s="205"/>
      <c r="K3922" s="205"/>
      <c r="L3922" s="181"/>
      <c r="M3922" s="180"/>
      <c r="N3922" s="180"/>
      <c r="O3922" s="180"/>
    </row>
    <row r="3923" spans="8:15" s="179" customFormat="1" x14ac:dyDescent="0.2">
      <c r="H3923" s="180"/>
      <c r="I3923" s="180"/>
      <c r="J3923" s="205"/>
      <c r="K3923" s="205"/>
      <c r="L3923" s="181"/>
      <c r="M3923" s="180"/>
      <c r="N3923" s="180"/>
      <c r="O3923" s="180"/>
    </row>
    <row r="3924" spans="8:15" s="179" customFormat="1" x14ac:dyDescent="0.2">
      <c r="H3924" s="180"/>
      <c r="I3924" s="180"/>
      <c r="J3924" s="205"/>
      <c r="K3924" s="205"/>
      <c r="L3924" s="181"/>
      <c r="M3924" s="180"/>
      <c r="N3924" s="180"/>
      <c r="O3924" s="180"/>
    </row>
    <row r="3925" spans="8:15" s="179" customFormat="1" x14ac:dyDescent="0.2">
      <c r="H3925" s="180"/>
      <c r="I3925" s="180"/>
      <c r="J3925" s="205"/>
      <c r="K3925" s="205"/>
      <c r="L3925" s="181"/>
      <c r="M3925" s="180"/>
      <c r="N3925" s="180"/>
      <c r="O3925" s="180"/>
    </row>
    <row r="3926" spans="8:15" s="179" customFormat="1" x14ac:dyDescent="0.2">
      <c r="H3926" s="180"/>
      <c r="I3926" s="180"/>
      <c r="J3926" s="205"/>
      <c r="K3926" s="205"/>
      <c r="L3926" s="181"/>
      <c r="M3926" s="180"/>
      <c r="N3926" s="180"/>
      <c r="O3926" s="180"/>
    </row>
    <row r="3927" spans="8:15" s="179" customFormat="1" x14ac:dyDescent="0.2">
      <c r="H3927" s="180"/>
      <c r="I3927" s="180"/>
      <c r="J3927" s="205"/>
      <c r="K3927" s="205"/>
      <c r="L3927" s="181"/>
      <c r="M3927" s="180"/>
      <c r="N3927" s="180"/>
      <c r="O3927" s="180"/>
    </row>
    <row r="3928" spans="8:15" s="179" customFormat="1" x14ac:dyDescent="0.2">
      <c r="H3928" s="180"/>
      <c r="I3928" s="180"/>
      <c r="J3928" s="205"/>
      <c r="K3928" s="205"/>
      <c r="L3928" s="181"/>
      <c r="M3928" s="180"/>
      <c r="N3928" s="180"/>
      <c r="O3928" s="180"/>
    </row>
    <row r="3929" spans="8:15" s="179" customFormat="1" x14ac:dyDescent="0.2">
      <c r="H3929" s="180"/>
      <c r="I3929" s="180"/>
      <c r="J3929" s="205"/>
      <c r="K3929" s="205"/>
      <c r="L3929" s="181"/>
      <c r="M3929" s="180"/>
      <c r="N3929" s="180"/>
      <c r="O3929" s="180"/>
    </row>
    <row r="3930" spans="8:15" s="179" customFormat="1" x14ac:dyDescent="0.2">
      <c r="H3930" s="180"/>
      <c r="I3930" s="180"/>
      <c r="J3930" s="205"/>
      <c r="K3930" s="205"/>
      <c r="L3930" s="181"/>
      <c r="M3930" s="180"/>
      <c r="N3930" s="180"/>
      <c r="O3930" s="180"/>
    </row>
    <row r="3931" spans="8:15" s="179" customFormat="1" x14ac:dyDescent="0.2">
      <c r="H3931" s="180"/>
      <c r="I3931" s="180"/>
      <c r="J3931" s="205"/>
      <c r="K3931" s="205"/>
      <c r="L3931" s="181"/>
      <c r="M3931" s="180"/>
      <c r="N3931" s="180"/>
      <c r="O3931" s="180"/>
    </row>
    <row r="3932" spans="8:15" s="179" customFormat="1" x14ac:dyDescent="0.2">
      <c r="H3932" s="180"/>
      <c r="I3932" s="180"/>
      <c r="J3932" s="205"/>
      <c r="K3932" s="205"/>
      <c r="L3932" s="181"/>
      <c r="M3932" s="180"/>
      <c r="N3932" s="180"/>
      <c r="O3932" s="180"/>
    </row>
    <row r="3933" spans="8:15" s="179" customFormat="1" x14ac:dyDescent="0.2">
      <c r="H3933" s="180"/>
      <c r="I3933" s="180"/>
      <c r="J3933" s="205"/>
      <c r="K3933" s="205"/>
      <c r="L3933" s="181"/>
      <c r="M3933" s="180"/>
      <c r="N3933" s="180"/>
      <c r="O3933" s="180"/>
    </row>
    <row r="3934" spans="8:15" s="179" customFormat="1" x14ac:dyDescent="0.2">
      <c r="H3934" s="180"/>
      <c r="I3934" s="180"/>
      <c r="J3934" s="205"/>
      <c r="K3934" s="205"/>
      <c r="L3934" s="181"/>
      <c r="M3934" s="180"/>
      <c r="N3934" s="180"/>
      <c r="O3934" s="180"/>
    </row>
    <row r="3935" spans="8:15" s="179" customFormat="1" x14ac:dyDescent="0.2">
      <c r="H3935" s="180"/>
      <c r="I3935" s="180"/>
      <c r="J3935" s="205"/>
      <c r="K3935" s="205"/>
      <c r="L3935" s="181"/>
      <c r="M3935" s="180"/>
      <c r="N3935" s="180"/>
      <c r="O3935" s="180"/>
    </row>
    <row r="3936" spans="8:15" s="179" customFormat="1" x14ac:dyDescent="0.2">
      <c r="H3936" s="180"/>
      <c r="I3936" s="180"/>
      <c r="J3936" s="205"/>
      <c r="K3936" s="205"/>
      <c r="L3936" s="181"/>
      <c r="M3936" s="180"/>
      <c r="N3936" s="180"/>
      <c r="O3936" s="180"/>
    </row>
    <row r="3937" spans="8:15" s="179" customFormat="1" x14ac:dyDescent="0.2">
      <c r="H3937" s="180"/>
      <c r="I3937" s="180"/>
      <c r="J3937" s="205"/>
      <c r="K3937" s="205"/>
      <c r="L3937" s="181"/>
      <c r="M3937" s="180"/>
      <c r="N3937" s="180"/>
      <c r="O3937" s="180"/>
    </row>
    <row r="3938" spans="8:15" s="179" customFormat="1" x14ac:dyDescent="0.2">
      <c r="H3938" s="180"/>
      <c r="I3938" s="180"/>
      <c r="J3938" s="205"/>
      <c r="K3938" s="205"/>
      <c r="L3938" s="181"/>
      <c r="M3938" s="180"/>
      <c r="N3938" s="180"/>
      <c r="O3938" s="180"/>
    </row>
    <row r="3939" spans="8:15" s="179" customFormat="1" x14ac:dyDescent="0.2">
      <c r="H3939" s="180"/>
      <c r="I3939" s="180"/>
      <c r="J3939" s="205"/>
      <c r="K3939" s="205"/>
      <c r="L3939" s="181"/>
      <c r="M3939" s="180"/>
      <c r="N3939" s="180"/>
      <c r="O3939" s="180"/>
    </row>
    <row r="3940" spans="8:15" s="179" customFormat="1" x14ac:dyDescent="0.2">
      <c r="H3940" s="180"/>
      <c r="I3940" s="180"/>
      <c r="J3940" s="205"/>
      <c r="K3940" s="205"/>
      <c r="L3940" s="181"/>
      <c r="M3940" s="180"/>
      <c r="N3940" s="180"/>
      <c r="O3940" s="180"/>
    </row>
    <row r="3941" spans="8:15" s="179" customFormat="1" x14ac:dyDescent="0.2">
      <c r="H3941" s="180"/>
      <c r="I3941" s="180"/>
      <c r="J3941" s="205"/>
      <c r="K3941" s="205"/>
      <c r="L3941" s="181"/>
      <c r="M3941" s="180"/>
      <c r="N3941" s="180"/>
      <c r="O3941" s="180"/>
    </row>
    <row r="3942" spans="8:15" s="179" customFormat="1" x14ac:dyDescent="0.2">
      <c r="H3942" s="180"/>
      <c r="I3942" s="180"/>
      <c r="J3942" s="205"/>
      <c r="K3942" s="205"/>
      <c r="L3942" s="181"/>
      <c r="M3942" s="180"/>
      <c r="N3942" s="180"/>
      <c r="O3942" s="180"/>
    </row>
    <row r="3943" spans="8:15" s="179" customFormat="1" x14ac:dyDescent="0.2">
      <c r="H3943" s="180"/>
      <c r="I3943" s="180"/>
      <c r="J3943" s="205"/>
      <c r="K3943" s="205"/>
      <c r="L3943" s="181"/>
      <c r="M3943" s="180"/>
      <c r="N3943" s="180"/>
      <c r="O3943" s="180"/>
    </row>
    <row r="3944" spans="8:15" s="179" customFormat="1" x14ac:dyDescent="0.2">
      <c r="H3944" s="180"/>
      <c r="I3944" s="180"/>
      <c r="J3944" s="205"/>
      <c r="K3944" s="205"/>
      <c r="L3944" s="181"/>
      <c r="M3944" s="180"/>
      <c r="N3944" s="180"/>
      <c r="O3944" s="180"/>
    </row>
    <row r="3945" spans="8:15" s="179" customFormat="1" x14ac:dyDescent="0.2">
      <c r="H3945" s="180"/>
      <c r="I3945" s="180"/>
      <c r="J3945" s="205"/>
      <c r="K3945" s="205"/>
      <c r="L3945" s="181"/>
      <c r="M3945" s="180"/>
      <c r="N3945" s="180"/>
      <c r="O3945" s="180"/>
    </row>
    <row r="3946" spans="8:15" s="179" customFormat="1" x14ac:dyDescent="0.2">
      <c r="H3946" s="180"/>
      <c r="I3946" s="180"/>
      <c r="J3946" s="205"/>
      <c r="K3946" s="205"/>
      <c r="L3946" s="181"/>
      <c r="M3946" s="180"/>
      <c r="N3946" s="180"/>
      <c r="O3946" s="180"/>
    </row>
    <row r="3947" spans="8:15" s="179" customFormat="1" x14ac:dyDescent="0.2">
      <c r="H3947" s="180"/>
      <c r="I3947" s="180"/>
      <c r="J3947" s="205"/>
      <c r="K3947" s="205"/>
      <c r="L3947" s="181"/>
      <c r="M3947" s="180"/>
      <c r="N3947" s="180"/>
      <c r="O3947" s="180"/>
    </row>
    <row r="3948" spans="8:15" s="179" customFormat="1" x14ac:dyDescent="0.2">
      <c r="H3948" s="180"/>
      <c r="I3948" s="180"/>
      <c r="J3948" s="205"/>
      <c r="K3948" s="205"/>
      <c r="L3948" s="181"/>
      <c r="M3948" s="180"/>
      <c r="N3948" s="180"/>
      <c r="O3948" s="180"/>
    </row>
    <row r="3949" spans="8:15" s="179" customFormat="1" x14ac:dyDescent="0.2">
      <c r="H3949" s="180"/>
      <c r="I3949" s="180"/>
      <c r="J3949" s="205"/>
      <c r="K3949" s="205"/>
      <c r="L3949" s="181"/>
      <c r="M3949" s="180"/>
      <c r="N3949" s="180"/>
      <c r="O3949" s="180"/>
    </row>
    <row r="3950" spans="8:15" s="179" customFormat="1" x14ac:dyDescent="0.2">
      <c r="H3950" s="180"/>
      <c r="I3950" s="180"/>
      <c r="J3950" s="205"/>
      <c r="K3950" s="205"/>
      <c r="L3950" s="181"/>
      <c r="M3950" s="180"/>
      <c r="N3950" s="180"/>
      <c r="O3950" s="180"/>
    </row>
    <row r="3951" spans="8:15" s="179" customFormat="1" x14ac:dyDescent="0.2">
      <c r="H3951" s="180"/>
      <c r="I3951" s="180"/>
      <c r="J3951" s="205"/>
      <c r="K3951" s="205"/>
      <c r="L3951" s="181"/>
      <c r="M3951" s="180"/>
      <c r="N3951" s="180"/>
      <c r="O3951" s="180"/>
    </row>
    <row r="3952" spans="8:15" s="179" customFormat="1" x14ac:dyDescent="0.2">
      <c r="H3952" s="180"/>
      <c r="I3952" s="180"/>
      <c r="J3952" s="205"/>
      <c r="K3952" s="205"/>
      <c r="L3952" s="181"/>
      <c r="M3952" s="180"/>
      <c r="N3952" s="180"/>
      <c r="O3952" s="180"/>
    </row>
    <row r="3953" spans="8:15" s="179" customFormat="1" x14ac:dyDescent="0.2">
      <c r="H3953" s="180"/>
      <c r="I3953" s="180"/>
      <c r="J3953" s="205"/>
      <c r="K3953" s="205"/>
      <c r="L3953" s="181"/>
      <c r="M3953" s="180"/>
      <c r="N3953" s="180"/>
      <c r="O3953" s="180"/>
    </row>
    <row r="3954" spans="8:15" s="179" customFormat="1" x14ac:dyDescent="0.2">
      <c r="H3954" s="180"/>
      <c r="I3954" s="180"/>
      <c r="J3954" s="205"/>
      <c r="K3954" s="205"/>
      <c r="L3954" s="181"/>
      <c r="M3954" s="180"/>
      <c r="N3954" s="180"/>
      <c r="O3954" s="180"/>
    </row>
    <row r="3955" spans="8:15" s="179" customFormat="1" x14ac:dyDescent="0.2">
      <c r="H3955" s="180"/>
      <c r="I3955" s="180"/>
      <c r="J3955" s="205"/>
      <c r="K3955" s="205"/>
      <c r="L3955" s="181"/>
      <c r="M3955" s="180"/>
      <c r="N3955" s="180"/>
      <c r="O3955" s="180"/>
    </row>
    <row r="3956" spans="8:15" s="179" customFormat="1" x14ac:dyDescent="0.2">
      <c r="H3956" s="180"/>
      <c r="I3956" s="180"/>
      <c r="J3956" s="205"/>
      <c r="K3956" s="205"/>
      <c r="L3956" s="181"/>
      <c r="M3956" s="180"/>
      <c r="N3956" s="180"/>
      <c r="O3956" s="180"/>
    </row>
    <row r="3957" spans="8:15" s="179" customFormat="1" x14ac:dyDescent="0.2">
      <c r="H3957" s="180"/>
      <c r="I3957" s="180"/>
      <c r="J3957" s="205"/>
      <c r="K3957" s="205"/>
      <c r="L3957" s="181"/>
      <c r="M3957" s="180"/>
      <c r="N3957" s="180"/>
      <c r="O3957" s="180"/>
    </row>
    <row r="3958" spans="8:15" s="179" customFormat="1" x14ac:dyDescent="0.2">
      <c r="H3958" s="180"/>
      <c r="I3958" s="180"/>
      <c r="J3958" s="205"/>
      <c r="K3958" s="205"/>
      <c r="L3958" s="181"/>
      <c r="M3958" s="180"/>
      <c r="N3958" s="180"/>
      <c r="O3958" s="180"/>
    </row>
    <row r="3959" spans="8:15" s="179" customFormat="1" x14ac:dyDescent="0.2">
      <c r="H3959" s="180"/>
      <c r="I3959" s="180"/>
      <c r="J3959" s="205"/>
      <c r="K3959" s="205"/>
      <c r="L3959" s="181"/>
      <c r="M3959" s="180"/>
      <c r="N3959" s="180"/>
      <c r="O3959" s="180"/>
    </row>
    <row r="3960" spans="8:15" s="179" customFormat="1" x14ac:dyDescent="0.2">
      <c r="H3960" s="180"/>
      <c r="I3960" s="180"/>
      <c r="J3960" s="205"/>
      <c r="K3960" s="205"/>
      <c r="L3960" s="181"/>
      <c r="M3960" s="180"/>
      <c r="N3960" s="180"/>
      <c r="O3960" s="180"/>
    </row>
    <row r="3961" spans="8:15" s="179" customFormat="1" x14ac:dyDescent="0.2">
      <c r="H3961" s="180"/>
      <c r="I3961" s="180"/>
      <c r="J3961" s="205"/>
      <c r="K3961" s="205"/>
      <c r="L3961" s="181"/>
      <c r="M3961" s="180"/>
      <c r="N3961" s="180"/>
      <c r="O3961" s="180"/>
    </row>
    <row r="3962" spans="8:15" s="179" customFormat="1" x14ac:dyDescent="0.2">
      <c r="H3962" s="180"/>
      <c r="I3962" s="180"/>
      <c r="J3962" s="205"/>
      <c r="K3962" s="205"/>
      <c r="L3962" s="181"/>
      <c r="M3962" s="180"/>
      <c r="N3962" s="180"/>
      <c r="O3962" s="180"/>
    </row>
    <row r="3963" spans="8:15" s="179" customFormat="1" x14ac:dyDescent="0.2">
      <c r="H3963" s="180"/>
      <c r="I3963" s="180"/>
      <c r="J3963" s="205"/>
      <c r="K3963" s="205"/>
      <c r="L3963" s="181"/>
      <c r="M3963" s="180"/>
      <c r="N3963" s="180"/>
      <c r="O3963" s="180"/>
    </row>
    <row r="3964" spans="8:15" s="179" customFormat="1" x14ac:dyDescent="0.2">
      <c r="H3964" s="180"/>
      <c r="I3964" s="180"/>
      <c r="J3964" s="205"/>
      <c r="K3964" s="205"/>
      <c r="L3964" s="181"/>
      <c r="M3964" s="180"/>
      <c r="N3964" s="180"/>
      <c r="O3964" s="180"/>
    </row>
    <row r="3965" spans="8:15" s="179" customFormat="1" x14ac:dyDescent="0.2">
      <c r="H3965" s="180"/>
      <c r="I3965" s="180"/>
      <c r="J3965" s="205"/>
      <c r="K3965" s="205"/>
      <c r="L3965" s="181"/>
      <c r="M3965" s="180"/>
      <c r="N3965" s="180"/>
      <c r="O3965" s="180"/>
    </row>
    <row r="3966" spans="8:15" s="179" customFormat="1" x14ac:dyDescent="0.2">
      <c r="H3966" s="180"/>
      <c r="I3966" s="180"/>
      <c r="J3966" s="205"/>
      <c r="K3966" s="205"/>
      <c r="L3966" s="181"/>
      <c r="M3966" s="180"/>
      <c r="N3966" s="180"/>
      <c r="O3966" s="180"/>
    </row>
    <row r="3967" spans="8:15" s="179" customFormat="1" x14ac:dyDescent="0.2">
      <c r="H3967" s="180"/>
      <c r="I3967" s="180"/>
      <c r="J3967" s="205"/>
      <c r="K3967" s="205"/>
      <c r="L3967" s="181"/>
      <c r="M3967" s="180"/>
      <c r="N3967" s="180"/>
      <c r="O3967" s="180"/>
    </row>
    <row r="3968" spans="8:15" s="179" customFormat="1" x14ac:dyDescent="0.2">
      <c r="H3968" s="180"/>
      <c r="I3968" s="180"/>
      <c r="J3968" s="205"/>
      <c r="K3968" s="205"/>
      <c r="L3968" s="181"/>
      <c r="M3968" s="180"/>
      <c r="N3968" s="180"/>
      <c r="O3968" s="180"/>
    </row>
    <row r="3969" spans="8:15" s="179" customFormat="1" x14ac:dyDescent="0.2">
      <c r="H3969" s="180"/>
      <c r="I3969" s="180"/>
      <c r="J3969" s="205"/>
      <c r="K3969" s="205"/>
      <c r="L3969" s="181"/>
      <c r="M3969" s="180"/>
      <c r="N3969" s="180"/>
      <c r="O3969" s="180"/>
    </row>
    <row r="3970" spans="8:15" s="179" customFormat="1" x14ac:dyDescent="0.2">
      <c r="H3970" s="180"/>
      <c r="I3970" s="180"/>
      <c r="J3970" s="205"/>
      <c r="K3970" s="205"/>
      <c r="L3970" s="181"/>
      <c r="M3970" s="180"/>
      <c r="N3970" s="180"/>
      <c r="O3970" s="180"/>
    </row>
    <row r="3971" spans="8:15" s="179" customFormat="1" x14ac:dyDescent="0.2">
      <c r="H3971" s="180"/>
      <c r="I3971" s="180"/>
      <c r="J3971" s="205"/>
      <c r="K3971" s="205"/>
      <c r="L3971" s="181"/>
      <c r="M3971" s="180"/>
      <c r="N3971" s="180"/>
      <c r="O3971" s="180"/>
    </row>
    <row r="3972" spans="8:15" s="179" customFormat="1" x14ac:dyDescent="0.2">
      <c r="H3972" s="180"/>
      <c r="I3972" s="180"/>
      <c r="J3972" s="205"/>
      <c r="K3972" s="205"/>
      <c r="L3972" s="181"/>
      <c r="M3972" s="180"/>
      <c r="N3972" s="180"/>
      <c r="O3972" s="180"/>
    </row>
    <row r="3973" spans="8:15" s="179" customFormat="1" x14ac:dyDescent="0.2">
      <c r="H3973" s="180"/>
      <c r="I3973" s="180"/>
      <c r="J3973" s="205"/>
      <c r="K3973" s="205"/>
      <c r="L3973" s="181"/>
      <c r="M3973" s="180"/>
      <c r="N3973" s="180"/>
      <c r="O3973" s="180"/>
    </row>
    <row r="3974" spans="8:15" s="179" customFormat="1" x14ac:dyDescent="0.2">
      <c r="H3974" s="180"/>
      <c r="I3974" s="180"/>
      <c r="J3974" s="205"/>
      <c r="K3974" s="205"/>
      <c r="L3974" s="181"/>
      <c r="M3974" s="180"/>
      <c r="N3974" s="180"/>
      <c r="O3974" s="180"/>
    </row>
    <row r="3975" spans="8:15" s="179" customFormat="1" x14ac:dyDescent="0.2">
      <c r="H3975" s="180"/>
      <c r="I3975" s="180"/>
      <c r="J3975" s="205"/>
      <c r="K3975" s="205"/>
      <c r="L3975" s="181"/>
      <c r="M3975" s="180"/>
      <c r="N3975" s="180"/>
      <c r="O3975" s="180"/>
    </row>
    <row r="3976" spans="8:15" s="179" customFormat="1" x14ac:dyDescent="0.2">
      <c r="H3976" s="180"/>
      <c r="I3976" s="180"/>
      <c r="J3976" s="205"/>
      <c r="K3976" s="205"/>
      <c r="L3976" s="181"/>
      <c r="M3976" s="180"/>
      <c r="N3976" s="180"/>
      <c r="O3976" s="180"/>
    </row>
    <row r="3977" spans="8:15" s="179" customFormat="1" x14ac:dyDescent="0.2">
      <c r="H3977" s="180"/>
      <c r="I3977" s="180"/>
      <c r="J3977" s="205"/>
      <c r="K3977" s="205"/>
      <c r="L3977" s="181"/>
      <c r="M3977" s="180"/>
      <c r="N3977" s="180"/>
      <c r="O3977" s="180"/>
    </row>
    <row r="3978" spans="8:15" s="179" customFormat="1" x14ac:dyDescent="0.2">
      <c r="H3978" s="180"/>
      <c r="I3978" s="180"/>
      <c r="J3978" s="205"/>
      <c r="K3978" s="205"/>
      <c r="L3978" s="181"/>
      <c r="M3978" s="180"/>
      <c r="N3978" s="180"/>
      <c r="O3978" s="180"/>
    </row>
    <row r="3979" spans="8:15" s="179" customFormat="1" x14ac:dyDescent="0.2">
      <c r="H3979" s="180"/>
      <c r="I3979" s="180"/>
      <c r="J3979" s="205"/>
      <c r="K3979" s="205"/>
      <c r="L3979" s="181"/>
      <c r="M3979" s="180"/>
      <c r="N3979" s="180"/>
      <c r="O3979" s="180"/>
    </row>
    <row r="3980" spans="8:15" s="179" customFormat="1" x14ac:dyDescent="0.2">
      <c r="H3980" s="180"/>
      <c r="I3980" s="180"/>
      <c r="J3980" s="205"/>
      <c r="K3980" s="205"/>
      <c r="L3980" s="181"/>
      <c r="M3980" s="180"/>
      <c r="N3980" s="180"/>
      <c r="O3980" s="180"/>
    </row>
    <row r="3981" spans="8:15" s="179" customFormat="1" x14ac:dyDescent="0.2">
      <c r="H3981" s="180"/>
      <c r="I3981" s="180"/>
      <c r="J3981" s="205"/>
      <c r="K3981" s="205"/>
      <c r="L3981" s="181"/>
      <c r="M3981" s="180"/>
      <c r="N3981" s="180"/>
      <c r="O3981" s="180"/>
    </row>
    <row r="3982" spans="8:15" s="179" customFormat="1" x14ac:dyDescent="0.2">
      <c r="H3982" s="180"/>
      <c r="I3982" s="180"/>
      <c r="J3982" s="205"/>
      <c r="K3982" s="205"/>
      <c r="L3982" s="181"/>
      <c r="M3982" s="180"/>
      <c r="N3982" s="180"/>
      <c r="O3982" s="180"/>
    </row>
    <row r="3983" spans="8:15" s="179" customFormat="1" x14ac:dyDescent="0.2">
      <c r="H3983" s="180"/>
      <c r="I3983" s="180"/>
      <c r="J3983" s="205"/>
      <c r="K3983" s="205"/>
      <c r="L3983" s="181"/>
      <c r="M3983" s="180"/>
      <c r="N3983" s="180"/>
      <c r="O3983" s="180"/>
    </row>
    <row r="3984" spans="8:15" s="179" customFormat="1" x14ac:dyDescent="0.2">
      <c r="H3984" s="180"/>
      <c r="I3984" s="180"/>
      <c r="J3984" s="205"/>
      <c r="K3984" s="205"/>
      <c r="L3984" s="181"/>
      <c r="M3984" s="180"/>
      <c r="N3984" s="180"/>
      <c r="O3984" s="180"/>
    </row>
    <row r="3985" spans="8:15" s="179" customFormat="1" x14ac:dyDescent="0.2">
      <c r="H3985" s="180"/>
      <c r="I3985" s="180"/>
      <c r="J3985" s="205"/>
      <c r="K3985" s="205"/>
      <c r="L3985" s="181"/>
      <c r="M3985" s="180"/>
      <c r="N3985" s="180"/>
      <c r="O3985" s="180"/>
    </row>
    <row r="3986" spans="8:15" s="179" customFormat="1" x14ac:dyDescent="0.2">
      <c r="H3986" s="180"/>
      <c r="I3986" s="180"/>
      <c r="J3986" s="205"/>
      <c r="K3986" s="205"/>
      <c r="L3986" s="181"/>
      <c r="M3986" s="180"/>
      <c r="N3986" s="180"/>
      <c r="O3986" s="180"/>
    </row>
    <row r="3987" spans="8:15" s="179" customFormat="1" x14ac:dyDescent="0.2">
      <c r="H3987" s="180"/>
      <c r="I3987" s="180"/>
      <c r="J3987" s="205"/>
      <c r="K3987" s="205"/>
      <c r="L3987" s="181"/>
      <c r="M3987" s="180"/>
      <c r="N3987" s="180"/>
      <c r="O3987" s="180"/>
    </row>
    <row r="3988" spans="8:15" s="179" customFormat="1" x14ac:dyDescent="0.2">
      <c r="H3988" s="180"/>
      <c r="I3988" s="180"/>
      <c r="J3988" s="205"/>
      <c r="K3988" s="205"/>
      <c r="L3988" s="181"/>
      <c r="M3988" s="180"/>
      <c r="N3988" s="180"/>
      <c r="O3988" s="180"/>
    </row>
    <row r="3989" spans="8:15" s="179" customFormat="1" x14ac:dyDescent="0.2">
      <c r="H3989" s="180"/>
      <c r="I3989" s="180"/>
      <c r="J3989" s="205"/>
      <c r="K3989" s="205"/>
      <c r="L3989" s="181"/>
      <c r="M3989" s="180"/>
      <c r="N3989" s="180"/>
      <c r="O3989" s="180"/>
    </row>
    <row r="3990" spans="8:15" s="179" customFormat="1" x14ac:dyDescent="0.2">
      <c r="H3990" s="180"/>
      <c r="I3990" s="180"/>
      <c r="J3990" s="205"/>
      <c r="K3990" s="205"/>
      <c r="L3990" s="181"/>
      <c r="M3990" s="180"/>
      <c r="N3990" s="180"/>
      <c r="O3990" s="180"/>
    </row>
    <row r="3991" spans="8:15" s="179" customFormat="1" x14ac:dyDescent="0.2">
      <c r="H3991" s="180"/>
      <c r="I3991" s="180"/>
      <c r="J3991" s="205"/>
      <c r="K3991" s="205"/>
      <c r="L3991" s="181"/>
      <c r="M3991" s="180"/>
      <c r="N3991" s="180"/>
      <c r="O3991" s="180"/>
    </row>
    <row r="3992" spans="8:15" s="179" customFormat="1" x14ac:dyDescent="0.2">
      <c r="H3992" s="180"/>
      <c r="I3992" s="180"/>
      <c r="J3992" s="205"/>
      <c r="K3992" s="205"/>
      <c r="L3992" s="181"/>
      <c r="M3992" s="180"/>
      <c r="N3992" s="180"/>
      <c r="O3992" s="180"/>
    </row>
    <row r="3993" spans="8:15" s="179" customFormat="1" x14ac:dyDescent="0.2">
      <c r="H3993" s="180"/>
      <c r="I3993" s="180"/>
      <c r="J3993" s="205"/>
      <c r="K3993" s="205"/>
      <c r="L3993" s="181"/>
      <c r="M3993" s="180"/>
      <c r="N3993" s="180"/>
      <c r="O3993" s="180"/>
    </row>
    <row r="3994" spans="8:15" s="179" customFormat="1" x14ac:dyDescent="0.2">
      <c r="H3994" s="180"/>
      <c r="I3994" s="180"/>
      <c r="J3994" s="205"/>
      <c r="K3994" s="205"/>
      <c r="L3994" s="181"/>
      <c r="M3994" s="180"/>
      <c r="N3994" s="180"/>
      <c r="O3994" s="180"/>
    </row>
    <row r="3995" spans="8:15" s="179" customFormat="1" x14ac:dyDescent="0.2">
      <c r="H3995" s="180"/>
      <c r="I3995" s="180"/>
      <c r="J3995" s="205"/>
      <c r="K3995" s="205"/>
      <c r="L3995" s="181"/>
      <c r="M3995" s="180"/>
      <c r="N3995" s="180"/>
      <c r="O3995" s="180"/>
    </row>
    <row r="3996" spans="8:15" s="179" customFormat="1" x14ac:dyDescent="0.2">
      <c r="H3996" s="180"/>
      <c r="I3996" s="180"/>
      <c r="J3996" s="205"/>
      <c r="K3996" s="205"/>
      <c r="L3996" s="181"/>
      <c r="M3996" s="180"/>
      <c r="N3996" s="180"/>
      <c r="O3996" s="180"/>
    </row>
    <row r="3997" spans="8:15" s="179" customFormat="1" x14ac:dyDescent="0.2">
      <c r="H3997" s="180"/>
      <c r="I3997" s="180"/>
      <c r="J3997" s="205"/>
      <c r="K3997" s="205"/>
      <c r="L3997" s="181"/>
      <c r="M3997" s="180"/>
      <c r="N3997" s="180"/>
      <c r="O3997" s="180"/>
    </row>
    <row r="3998" spans="8:15" s="179" customFormat="1" x14ac:dyDescent="0.2">
      <c r="H3998" s="180"/>
      <c r="I3998" s="180"/>
      <c r="J3998" s="205"/>
      <c r="K3998" s="205"/>
      <c r="L3998" s="181"/>
      <c r="M3998" s="180"/>
      <c r="N3998" s="180"/>
      <c r="O3998" s="180"/>
    </row>
    <row r="3999" spans="8:15" s="179" customFormat="1" x14ac:dyDescent="0.2">
      <c r="H3999" s="180"/>
      <c r="I3999" s="180"/>
      <c r="J3999" s="205"/>
      <c r="K3999" s="205"/>
      <c r="L3999" s="181"/>
      <c r="M3999" s="180"/>
      <c r="N3999" s="180"/>
      <c r="O3999" s="180"/>
    </row>
    <row r="4000" spans="8:15" s="179" customFormat="1" x14ac:dyDescent="0.2">
      <c r="H4000" s="180"/>
      <c r="I4000" s="180"/>
      <c r="J4000" s="205"/>
      <c r="K4000" s="205"/>
      <c r="L4000" s="181"/>
      <c r="M4000" s="180"/>
      <c r="N4000" s="180"/>
      <c r="O4000" s="180"/>
    </row>
    <row r="4001" spans="8:15" s="179" customFormat="1" x14ac:dyDescent="0.2">
      <c r="H4001" s="180"/>
      <c r="I4001" s="180"/>
      <c r="J4001" s="205"/>
      <c r="K4001" s="205"/>
      <c r="L4001" s="181"/>
      <c r="M4001" s="180"/>
      <c r="N4001" s="180"/>
      <c r="O4001" s="180"/>
    </row>
    <row r="4002" spans="8:15" s="179" customFormat="1" x14ac:dyDescent="0.2">
      <c r="H4002" s="180"/>
      <c r="I4002" s="180"/>
      <c r="J4002" s="205"/>
      <c r="K4002" s="205"/>
      <c r="L4002" s="181"/>
      <c r="M4002" s="180"/>
      <c r="N4002" s="180"/>
      <c r="O4002" s="180"/>
    </row>
    <row r="4003" spans="8:15" s="179" customFormat="1" x14ac:dyDescent="0.2">
      <c r="H4003" s="180"/>
      <c r="I4003" s="180"/>
      <c r="J4003" s="205"/>
      <c r="K4003" s="205"/>
      <c r="L4003" s="181"/>
      <c r="M4003" s="180"/>
      <c r="N4003" s="180"/>
      <c r="O4003" s="180"/>
    </row>
    <row r="4004" spans="8:15" s="179" customFormat="1" x14ac:dyDescent="0.2">
      <c r="H4004" s="180"/>
      <c r="I4004" s="180"/>
      <c r="J4004" s="205"/>
      <c r="K4004" s="205"/>
      <c r="L4004" s="181"/>
      <c r="M4004" s="180"/>
      <c r="N4004" s="180"/>
      <c r="O4004" s="180"/>
    </row>
    <row r="4005" spans="8:15" s="179" customFormat="1" x14ac:dyDescent="0.2">
      <c r="H4005" s="180"/>
      <c r="I4005" s="180"/>
      <c r="J4005" s="205"/>
      <c r="K4005" s="205"/>
      <c r="L4005" s="181"/>
      <c r="M4005" s="180"/>
      <c r="N4005" s="180"/>
      <c r="O4005" s="180"/>
    </row>
    <row r="4006" spans="8:15" s="179" customFormat="1" x14ac:dyDescent="0.2">
      <c r="H4006" s="180"/>
      <c r="I4006" s="180"/>
      <c r="J4006" s="205"/>
      <c r="K4006" s="205"/>
      <c r="L4006" s="181"/>
      <c r="M4006" s="180"/>
      <c r="N4006" s="180"/>
      <c r="O4006" s="180"/>
    </row>
    <row r="4007" spans="8:15" s="179" customFormat="1" x14ac:dyDescent="0.2">
      <c r="H4007" s="180"/>
      <c r="I4007" s="180"/>
      <c r="J4007" s="205"/>
      <c r="K4007" s="205"/>
      <c r="L4007" s="181"/>
      <c r="M4007" s="180"/>
      <c r="N4007" s="180"/>
      <c r="O4007" s="180"/>
    </row>
    <row r="4008" spans="8:15" s="179" customFormat="1" x14ac:dyDescent="0.2">
      <c r="H4008" s="180"/>
      <c r="I4008" s="180"/>
      <c r="J4008" s="205"/>
      <c r="K4008" s="205"/>
      <c r="L4008" s="181"/>
      <c r="M4008" s="180"/>
      <c r="N4008" s="180"/>
      <c r="O4008" s="180"/>
    </row>
    <row r="4009" spans="8:15" s="179" customFormat="1" x14ac:dyDescent="0.2">
      <c r="H4009" s="180"/>
      <c r="I4009" s="180"/>
      <c r="J4009" s="205"/>
      <c r="K4009" s="205"/>
      <c r="L4009" s="181"/>
      <c r="M4009" s="180"/>
      <c r="N4009" s="180"/>
      <c r="O4009" s="180"/>
    </row>
    <row r="4010" spans="8:15" s="179" customFormat="1" x14ac:dyDescent="0.2">
      <c r="H4010" s="180"/>
      <c r="I4010" s="180"/>
      <c r="J4010" s="205"/>
      <c r="K4010" s="205"/>
      <c r="L4010" s="181"/>
      <c r="M4010" s="180"/>
      <c r="N4010" s="180"/>
      <c r="O4010" s="180"/>
    </row>
    <row r="4011" spans="8:15" s="179" customFormat="1" x14ac:dyDescent="0.2">
      <c r="H4011" s="180"/>
      <c r="I4011" s="180"/>
      <c r="J4011" s="205"/>
      <c r="K4011" s="205"/>
      <c r="L4011" s="181"/>
      <c r="M4011" s="180"/>
      <c r="N4011" s="180"/>
      <c r="O4011" s="180"/>
    </row>
    <row r="4012" spans="8:15" s="179" customFormat="1" x14ac:dyDescent="0.2">
      <c r="H4012" s="180"/>
      <c r="I4012" s="180"/>
      <c r="J4012" s="205"/>
      <c r="K4012" s="205"/>
      <c r="L4012" s="181"/>
      <c r="M4012" s="180"/>
      <c r="N4012" s="180"/>
      <c r="O4012" s="180"/>
    </row>
    <row r="4013" spans="8:15" s="179" customFormat="1" x14ac:dyDescent="0.2">
      <c r="H4013" s="180"/>
      <c r="I4013" s="180"/>
      <c r="J4013" s="205"/>
      <c r="K4013" s="205"/>
      <c r="L4013" s="181"/>
      <c r="M4013" s="180"/>
      <c r="N4013" s="180"/>
      <c r="O4013" s="180"/>
    </row>
    <row r="4014" spans="8:15" s="179" customFormat="1" x14ac:dyDescent="0.2">
      <c r="H4014" s="180"/>
      <c r="I4014" s="180"/>
      <c r="J4014" s="205"/>
      <c r="K4014" s="205"/>
      <c r="L4014" s="181"/>
      <c r="M4014" s="180"/>
      <c r="N4014" s="180"/>
      <c r="O4014" s="180"/>
    </row>
    <row r="4015" spans="8:15" s="179" customFormat="1" x14ac:dyDescent="0.2">
      <c r="H4015" s="180"/>
      <c r="I4015" s="180"/>
      <c r="J4015" s="205"/>
      <c r="K4015" s="205"/>
      <c r="L4015" s="181"/>
      <c r="M4015" s="180"/>
      <c r="N4015" s="180"/>
      <c r="O4015" s="180"/>
    </row>
    <row r="4016" spans="8:15" s="179" customFormat="1" x14ac:dyDescent="0.2">
      <c r="H4016" s="180"/>
      <c r="I4016" s="180"/>
      <c r="J4016" s="205"/>
      <c r="K4016" s="205"/>
      <c r="L4016" s="181"/>
      <c r="M4016" s="180"/>
      <c r="N4016" s="180"/>
      <c r="O4016" s="180"/>
    </row>
    <row r="4017" spans="8:15" s="179" customFormat="1" x14ac:dyDescent="0.2">
      <c r="H4017" s="180"/>
      <c r="I4017" s="180"/>
      <c r="J4017" s="205"/>
      <c r="K4017" s="205"/>
      <c r="L4017" s="181"/>
      <c r="M4017" s="180"/>
      <c r="N4017" s="180"/>
      <c r="O4017" s="180"/>
    </row>
    <row r="4018" spans="8:15" s="179" customFormat="1" x14ac:dyDescent="0.2">
      <c r="H4018" s="180"/>
      <c r="I4018" s="180"/>
      <c r="J4018" s="205"/>
      <c r="K4018" s="205"/>
      <c r="L4018" s="181"/>
      <c r="M4018" s="180"/>
      <c r="N4018" s="180"/>
      <c r="O4018" s="180"/>
    </row>
    <row r="4019" spans="8:15" s="179" customFormat="1" x14ac:dyDescent="0.2">
      <c r="H4019" s="180"/>
      <c r="I4019" s="180"/>
      <c r="J4019" s="205"/>
      <c r="K4019" s="205"/>
      <c r="L4019" s="181"/>
      <c r="M4019" s="180"/>
      <c r="N4019" s="180"/>
      <c r="O4019" s="180"/>
    </row>
    <row r="4020" spans="8:15" s="179" customFormat="1" x14ac:dyDescent="0.2">
      <c r="H4020" s="180"/>
      <c r="I4020" s="180"/>
      <c r="J4020" s="205"/>
      <c r="K4020" s="205"/>
      <c r="L4020" s="181"/>
      <c r="M4020" s="180"/>
      <c r="N4020" s="180"/>
      <c r="O4020" s="180"/>
    </row>
    <row r="4021" spans="8:15" s="179" customFormat="1" x14ac:dyDescent="0.2">
      <c r="H4021" s="180"/>
      <c r="I4021" s="180"/>
      <c r="J4021" s="205"/>
      <c r="K4021" s="205"/>
      <c r="L4021" s="181"/>
      <c r="M4021" s="180"/>
      <c r="N4021" s="180"/>
      <c r="O4021" s="180"/>
    </row>
    <row r="4022" spans="8:15" s="179" customFormat="1" x14ac:dyDescent="0.2">
      <c r="H4022" s="180"/>
      <c r="I4022" s="180"/>
      <c r="J4022" s="205"/>
      <c r="K4022" s="205"/>
      <c r="L4022" s="181"/>
      <c r="M4022" s="180"/>
      <c r="N4022" s="180"/>
      <c r="O4022" s="180"/>
    </row>
    <row r="4023" spans="8:15" s="179" customFormat="1" x14ac:dyDescent="0.2">
      <c r="H4023" s="180"/>
      <c r="I4023" s="180"/>
      <c r="J4023" s="205"/>
      <c r="K4023" s="205"/>
      <c r="L4023" s="181"/>
      <c r="M4023" s="180"/>
      <c r="N4023" s="180"/>
      <c r="O4023" s="180"/>
    </row>
    <row r="4024" spans="8:15" s="179" customFormat="1" x14ac:dyDescent="0.2">
      <c r="H4024" s="180"/>
      <c r="I4024" s="180"/>
      <c r="J4024" s="205"/>
      <c r="K4024" s="205"/>
      <c r="L4024" s="181"/>
      <c r="M4024" s="180"/>
      <c r="N4024" s="180"/>
      <c r="O4024" s="180"/>
    </row>
    <row r="4025" spans="8:15" s="179" customFormat="1" x14ac:dyDescent="0.2">
      <c r="H4025" s="180"/>
      <c r="I4025" s="180"/>
      <c r="J4025" s="205"/>
      <c r="K4025" s="205"/>
      <c r="L4025" s="181"/>
      <c r="M4025" s="180"/>
      <c r="N4025" s="180"/>
      <c r="O4025" s="180"/>
    </row>
    <row r="4026" spans="8:15" s="179" customFormat="1" x14ac:dyDescent="0.2">
      <c r="H4026" s="180"/>
      <c r="I4026" s="180"/>
      <c r="J4026" s="205"/>
      <c r="K4026" s="205"/>
      <c r="L4026" s="181"/>
      <c r="M4026" s="180"/>
      <c r="N4026" s="180"/>
      <c r="O4026" s="180"/>
    </row>
    <row r="4027" spans="8:15" s="179" customFormat="1" x14ac:dyDescent="0.2">
      <c r="H4027" s="180"/>
      <c r="I4027" s="180"/>
      <c r="J4027" s="205"/>
      <c r="K4027" s="205"/>
      <c r="L4027" s="181"/>
      <c r="M4027" s="180"/>
      <c r="N4027" s="180"/>
      <c r="O4027" s="180"/>
    </row>
    <row r="4028" spans="8:15" s="179" customFormat="1" x14ac:dyDescent="0.2">
      <c r="H4028" s="180"/>
      <c r="I4028" s="180"/>
      <c r="J4028" s="205"/>
      <c r="K4028" s="205"/>
      <c r="L4028" s="181"/>
      <c r="M4028" s="180"/>
      <c r="N4028" s="180"/>
      <c r="O4028" s="180"/>
    </row>
    <row r="4029" spans="8:15" s="179" customFormat="1" x14ac:dyDescent="0.2">
      <c r="H4029" s="180"/>
      <c r="I4029" s="180"/>
      <c r="J4029" s="205"/>
      <c r="K4029" s="205"/>
      <c r="L4029" s="181"/>
      <c r="M4029" s="180"/>
      <c r="N4029" s="180"/>
      <c r="O4029" s="180"/>
    </row>
    <row r="4030" spans="8:15" s="179" customFormat="1" x14ac:dyDescent="0.2">
      <c r="H4030" s="180"/>
      <c r="I4030" s="180"/>
      <c r="J4030" s="205"/>
      <c r="K4030" s="205"/>
      <c r="L4030" s="181"/>
      <c r="M4030" s="180"/>
      <c r="N4030" s="180"/>
      <c r="O4030" s="180"/>
    </row>
    <row r="4031" spans="8:15" s="179" customFormat="1" x14ac:dyDescent="0.2">
      <c r="H4031" s="180"/>
      <c r="I4031" s="180"/>
      <c r="J4031" s="205"/>
      <c r="K4031" s="205"/>
      <c r="L4031" s="181"/>
      <c r="M4031" s="180"/>
      <c r="N4031" s="180"/>
      <c r="O4031" s="180"/>
    </row>
    <row r="4032" spans="8:15" s="179" customFormat="1" x14ac:dyDescent="0.2">
      <c r="H4032" s="180"/>
      <c r="I4032" s="180"/>
      <c r="J4032" s="205"/>
      <c r="K4032" s="205"/>
      <c r="L4032" s="181"/>
      <c r="M4032" s="180"/>
      <c r="N4032" s="180"/>
      <c r="O4032" s="180"/>
    </row>
    <row r="4033" spans="8:15" s="179" customFormat="1" x14ac:dyDescent="0.2">
      <c r="H4033" s="180"/>
      <c r="I4033" s="180"/>
      <c r="J4033" s="205"/>
      <c r="K4033" s="205"/>
      <c r="L4033" s="181"/>
      <c r="M4033" s="180"/>
      <c r="N4033" s="180"/>
      <c r="O4033" s="180"/>
    </row>
    <row r="4034" spans="8:15" s="179" customFormat="1" x14ac:dyDescent="0.2">
      <c r="H4034" s="180"/>
      <c r="I4034" s="180"/>
      <c r="J4034" s="205"/>
      <c r="K4034" s="205"/>
      <c r="L4034" s="181"/>
      <c r="M4034" s="180"/>
      <c r="N4034" s="180"/>
      <c r="O4034" s="180"/>
    </row>
    <row r="4035" spans="8:15" s="179" customFormat="1" x14ac:dyDescent="0.2">
      <c r="H4035" s="180"/>
      <c r="I4035" s="180"/>
      <c r="J4035" s="205"/>
      <c r="K4035" s="205"/>
      <c r="L4035" s="181"/>
      <c r="M4035" s="180"/>
      <c r="N4035" s="180"/>
      <c r="O4035" s="180"/>
    </row>
    <row r="4036" spans="8:15" s="179" customFormat="1" x14ac:dyDescent="0.2">
      <c r="H4036" s="180"/>
      <c r="I4036" s="180"/>
      <c r="J4036" s="205"/>
      <c r="K4036" s="205"/>
      <c r="L4036" s="181"/>
      <c r="M4036" s="180"/>
      <c r="N4036" s="180"/>
      <c r="O4036" s="180"/>
    </row>
    <row r="4037" spans="8:15" s="179" customFormat="1" x14ac:dyDescent="0.2">
      <c r="H4037" s="180"/>
      <c r="I4037" s="180"/>
      <c r="J4037" s="205"/>
      <c r="K4037" s="205"/>
      <c r="L4037" s="181"/>
      <c r="M4037" s="180"/>
      <c r="N4037" s="180"/>
      <c r="O4037" s="180"/>
    </row>
    <row r="4038" spans="8:15" s="179" customFormat="1" x14ac:dyDescent="0.2">
      <c r="H4038" s="180"/>
      <c r="I4038" s="180"/>
      <c r="J4038" s="205"/>
      <c r="K4038" s="205"/>
      <c r="L4038" s="181"/>
      <c r="M4038" s="180"/>
      <c r="N4038" s="180"/>
      <c r="O4038" s="180"/>
    </row>
    <row r="4039" spans="8:15" s="179" customFormat="1" x14ac:dyDescent="0.2">
      <c r="H4039" s="180"/>
      <c r="I4039" s="180"/>
      <c r="J4039" s="205"/>
      <c r="K4039" s="205"/>
      <c r="L4039" s="181"/>
      <c r="M4039" s="180"/>
      <c r="N4039" s="180"/>
      <c r="O4039" s="180"/>
    </row>
    <row r="4040" spans="8:15" s="179" customFormat="1" x14ac:dyDescent="0.2">
      <c r="H4040" s="180"/>
      <c r="I4040" s="180"/>
      <c r="J4040" s="205"/>
      <c r="K4040" s="205"/>
      <c r="L4040" s="181"/>
      <c r="M4040" s="180"/>
      <c r="N4040" s="180"/>
      <c r="O4040" s="180"/>
    </row>
    <row r="4041" spans="8:15" s="179" customFormat="1" x14ac:dyDescent="0.2">
      <c r="H4041" s="180"/>
      <c r="I4041" s="180"/>
      <c r="J4041" s="205"/>
      <c r="K4041" s="205"/>
      <c r="L4041" s="181"/>
      <c r="M4041" s="180"/>
      <c r="N4041" s="180"/>
      <c r="O4041" s="180"/>
    </row>
    <row r="4042" spans="8:15" s="179" customFormat="1" x14ac:dyDescent="0.2">
      <c r="H4042" s="180"/>
      <c r="I4042" s="180"/>
      <c r="J4042" s="205"/>
      <c r="K4042" s="205"/>
      <c r="L4042" s="181"/>
      <c r="M4042" s="180"/>
      <c r="N4042" s="180"/>
      <c r="O4042" s="180"/>
    </row>
    <row r="4043" spans="8:15" s="179" customFormat="1" x14ac:dyDescent="0.2">
      <c r="H4043" s="180"/>
      <c r="I4043" s="180"/>
      <c r="J4043" s="205"/>
      <c r="K4043" s="205"/>
      <c r="L4043" s="181"/>
      <c r="M4043" s="180"/>
      <c r="N4043" s="180"/>
      <c r="O4043" s="180"/>
    </row>
    <row r="4044" spans="8:15" s="179" customFormat="1" x14ac:dyDescent="0.2">
      <c r="H4044" s="180"/>
      <c r="I4044" s="180"/>
      <c r="J4044" s="205"/>
      <c r="K4044" s="205"/>
      <c r="L4044" s="181"/>
      <c r="M4044" s="180"/>
      <c r="N4044" s="180"/>
      <c r="O4044" s="180"/>
    </row>
    <row r="4045" spans="8:15" s="179" customFormat="1" x14ac:dyDescent="0.2">
      <c r="H4045" s="180"/>
      <c r="I4045" s="180"/>
      <c r="J4045" s="205"/>
      <c r="K4045" s="205"/>
      <c r="L4045" s="181"/>
      <c r="M4045" s="180"/>
      <c r="N4045" s="180"/>
      <c r="O4045" s="180"/>
    </row>
    <row r="4046" spans="8:15" s="179" customFormat="1" x14ac:dyDescent="0.2">
      <c r="H4046" s="180"/>
      <c r="I4046" s="180"/>
      <c r="J4046" s="205"/>
      <c r="K4046" s="205"/>
      <c r="L4046" s="181"/>
      <c r="M4046" s="180"/>
      <c r="N4046" s="180"/>
      <c r="O4046" s="180"/>
    </row>
    <row r="4047" spans="8:15" s="179" customFormat="1" x14ac:dyDescent="0.2">
      <c r="H4047" s="180"/>
      <c r="I4047" s="180"/>
      <c r="J4047" s="205"/>
      <c r="K4047" s="205"/>
      <c r="L4047" s="181"/>
      <c r="M4047" s="180"/>
      <c r="N4047" s="180"/>
      <c r="O4047" s="180"/>
    </row>
    <row r="4048" spans="8:15" s="179" customFormat="1" x14ac:dyDescent="0.2">
      <c r="H4048" s="180"/>
      <c r="I4048" s="180"/>
      <c r="J4048" s="205"/>
      <c r="K4048" s="205"/>
      <c r="L4048" s="181"/>
      <c r="M4048" s="180"/>
      <c r="N4048" s="180"/>
      <c r="O4048" s="180"/>
    </row>
    <row r="4049" spans="8:15" s="179" customFormat="1" x14ac:dyDescent="0.2">
      <c r="H4049" s="180"/>
      <c r="I4049" s="180"/>
      <c r="J4049" s="205"/>
      <c r="K4049" s="205"/>
      <c r="L4049" s="181"/>
      <c r="M4049" s="180"/>
      <c r="N4049" s="180"/>
      <c r="O4049" s="180"/>
    </row>
    <row r="4050" spans="8:15" s="179" customFormat="1" x14ac:dyDescent="0.2">
      <c r="H4050" s="180"/>
      <c r="I4050" s="180"/>
      <c r="J4050" s="205"/>
      <c r="K4050" s="205"/>
      <c r="L4050" s="181"/>
      <c r="M4050" s="180"/>
      <c r="N4050" s="180"/>
      <c r="O4050" s="180"/>
    </row>
    <row r="4051" spans="8:15" s="179" customFormat="1" x14ac:dyDescent="0.2">
      <c r="H4051" s="180"/>
      <c r="I4051" s="180"/>
      <c r="J4051" s="205"/>
      <c r="K4051" s="205"/>
      <c r="L4051" s="181"/>
      <c r="M4051" s="180"/>
      <c r="N4051" s="180"/>
      <c r="O4051" s="180"/>
    </row>
    <row r="4052" spans="8:15" s="179" customFormat="1" x14ac:dyDescent="0.2">
      <c r="H4052" s="180"/>
      <c r="I4052" s="180"/>
      <c r="J4052" s="205"/>
      <c r="K4052" s="205"/>
      <c r="L4052" s="181"/>
      <c r="M4052" s="180"/>
      <c r="N4052" s="180"/>
      <c r="O4052" s="180"/>
    </row>
    <row r="4053" spans="8:15" s="179" customFormat="1" x14ac:dyDescent="0.2">
      <c r="H4053" s="180"/>
      <c r="I4053" s="180"/>
      <c r="J4053" s="205"/>
      <c r="K4053" s="205"/>
      <c r="L4053" s="181"/>
      <c r="M4053" s="180"/>
      <c r="N4053" s="180"/>
      <c r="O4053" s="180"/>
    </row>
    <row r="4054" spans="8:15" s="179" customFormat="1" x14ac:dyDescent="0.2">
      <c r="H4054" s="180"/>
      <c r="I4054" s="180"/>
      <c r="J4054" s="205"/>
      <c r="K4054" s="205"/>
      <c r="L4054" s="181"/>
      <c r="M4054" s="180"/>
      <c r="N4054" s="180"/>
      <c r="O4054" s="180"/>
    </row>
    <row r="4055" spans="8:15" s="179" customFormat="1" x14ac:dyDescent="0.2">
      <c r="H4055" s="180"/>
      <c r="I4055" s="180"/>
      <c r="J4055" s="205"/>
      <c r="K4055" s="205"/>
      <c r="L4055" s="181"/>
      <c r="M4055" s="180"/>
      <c r="N4055" s="180"/>
      <c r="O4055" s="180"/>
    </row>
    <row r="4056" spans="8:15" s="179" customFormat="1" x14ac:dyDescent="0.2">
      <c r="H4056" s="180"/>
      <c r="I4056" s="180"/>
      <c r="J4056" s="205"/>
      <c r="K4056" s="205"/>
      <c r="L4056" s="181"/>
      <c r="M4056" s="180"/>
      <c r="N4056" s="180"/>
      <c r="O4056" s="180"/>
    </row>
    <row r="4057" spans="8:15" s="179" customFormat="1" x14ac:dyDescent="0.2">
      <c r="H4057" s="180"/>
      <c r="I4057" s="180"/>
      <c r="J4057" s="205"/>
      <c r="K4057" s="205"/>
      <c r="L4057" s="181"/>
      <c r="M4057" s="180"/>
      <c r="N4057" s="180"/>
      <c r="O4057" s="180"/>
    </row>
    <row r="4058" spans="8:15" s="179" customFormat="1" x14ac:dyDescent="0.2">
      <c r="H4058" s="180"/>
      <c r="I4058" s="180"/>
      <c r="J4058" s="205"/>
      <c r="K4058" s="205"/>
      <c r="L4058" s="181"/>
      <c r="M4058" s="180"/>
      <c r="N4058" s="180"/>
      <c r="O4058" s="180"/>
    </row>
    <row r="4059" spans="8:15" s="179" customFormat="1" x14ac:dyDescent="0.2">
      <c r="H4059" s="180"/>
      <c r="I4059" s="180"/>
      <c r="J4059" s="205"/>
      <c r="K4059" s="205"/>
      <c r="L4059" s="181"/>
      <c r="M4059" s="180"/>
      <c r="N4059" s="180"/>
      <c r="O4059" s="180"/>
    </row>
    <row r="4060" spans="8:15" s="179" customFormat="1" x14ac:dyDescent="0.2">
      <c r="H4060" s="180"/>
      <c r="I4060" s="180"/>
      <c r="J4060" s="205"/>
      <c r="K4060" s="205"/>
      <c r="L4060" s="181"/>
      <c r="M4060" s="180"/>
      <c r="N4060" s="180"/>
      <c r="O4060" s="180"/>
    </row>
    <row r="4061" spans="8:15" s="179" customFormat="1" x14ac:dyDescent="0.2">
      <c r="H4061" s="180"/>
      <c r="I4061" s="180"/>
      <c r="J4061" s="205"/>
      <c r="K4061" s="205"/>
      <c r="L4061" s="181"/>
      <c r="M4061" s="180"/>
      <c r="N4061" s="180"/>
      <c r="O4061" s="180"/>
    </row>
    <row r="4062" spans="8:15" s="179" customFormat="1" x14ac:dyDescent="0.2">
      <c r="H4062" s="180"/>
      <c r="I4062" s="180"/>
      <c r="J4062" s="205"/>
      <c r="K4062" s="205"/>
      <c r="L4062" s="181"/>
      <c r="M4062" s="180"/>
      <c r="N4062" s="180"/>
      <c r="O4062" s="180"/>
    </row>
    <row r="4063" spans="8:15" s="179" customFormat="1" x14ac:dyDescent="0.2">
      <c r="H4063" s="180"/>
      <c r="I4063" s="180"/>
      <c r="J4063" s="205"/>
      <c r="K4063" s="205"/>
      <c r="L4063" s="181"/>
      <c r="M4063" s="180"/>
      <c r="N4063" s="180"/>
      <c r="O4063" s="180"/>
    </row>
    <row r="4064" spans="8:15" s="179" customFormat="1" x14ac:dyDescent="0.2">
      <c r="H4064" s="180"/>
      <c r="I4064" s="180"/>
      <c r="J4064" s="205"/>
      <c r="K4064" s="205"/>
      <c r="L4064" s="181"/>
      <c r="M4064" s="180"/>
      <c r="N4064" s="180"/>
      <c r="O4064" s="180"/>
    </row>
    <row r="4065" spans="8:15" s="179" customFormat="1" x14ac:dyDescent="0.2">
      <c r="H4065" s="180"/>
      <c r="I4065" s="180"/>
      <c r="J4065" s="205"/>
      <c r="K4065" s="205"/>
      <c r="L4065" s="181"/>
      <c r="M4065" s="180"/>
      <c r="N4065" s="180"/>
      <c r="O4065" s="180"/>
    </row>
    <row r="4066" spans="8:15" s="179" customFormat="1" x14ac:dyDescent="0.2">
      <c r="H4066" s="180"/>
      <c r="I4066" s="180"/>
      <c r="J4066" s="205"/>
      <c r="K4066" s="205"/>
      <c r="L4066" s="181"/>
      <c r="M4066" s="180"/>
      <c r="N4066" s="180"/>
      <c r="O4066" s="180"/>
    </row>
    <row r="4067" spans="8:15" s="179" customFormat="1" x14ac:dyDescent="0.2">
      <c r="H4067" s="180"/>
      <c r="I4067" s="180"/>
      <c r="J4067" s="205"/>
      <c r="K4067" s="205"/>
      <c r="L4067" s="181"/>
      <c r="M4067" s="180"/>
      <c r="N4067" s="180"/>
      <c r="O4067" s="180"/>
    </row>
    <row r="4068" spans="8:15" s="179" customFormat="1" x14ac:dyDescent="0.2">
      <c r="H4068" s="180"/>
      <c r="I4068" s="180"/>
      <c r="J4068" s="205"/>
      <c r="K4068" s="205"/>
      <c r="L4068" s="181"/>
      <c r="M4068" s="180"/>
      <c r="N4068" s="180"/>
      <c r="O4068" s="180"/>
    </row>
    <row r="4069" spans="8:15" s="179" customFormat="1" x14ac:dyDescent="0.2">
      <c r="H4069" s="180"/>
      <c r="I4069" s="180"/>
      <c r="J4069" s="205"/>
      <c r="K4069" s="205"/>
      <c r="L4069" s="181"/>
      <c r="M4069" s="180"/>
      <c r="N4069" s="180"/>
      <c r="O4069" s="180"/>
    </row>
    <row r="4070" spans="8:15" s="179" customFormat="1" x14ac:dyDescent="0.2">
      <c r="H4070" s="180"/>
      <c r="I4070" s="180"/>
      <c r="J4070" s="205"/>
      <c r="K4070" s="205"/>
      <c r="L4070" s="181"/>
      <c r="M4070" s="180"/>
      <c r="N4070" s="180"/>
      <c r="O4070" s="180"/>
    </row>
    <row r="4071" spans="8:15" s="179" customFormat="1" x14ac:dyDescent="0.2">
      <c r="H4071" s="180"/>
      <c r="I4071" s="180"/>
      <c r="J4071" s="205"/>
      <c r="K4071" s="205"/>
      <c r="L4071" s="181"/>
      <c r="M4071" s="180"/>
      <c r="N4071" s="180"/>
      <c r="O4071" s="180"/>
    </row>
    <row r="4072" spans="8:15" s="179" customFormat="1" x14ac:dyDescent="0.2">
      <c r="H4072" s="180"/>
      <c r="I4072" s="180"/>
      <c r="J4072" s="205"/>
      <c r="K4072" s="205"/>
      <c r="L4072" s="181"/>
      <c r="M4072" s="180"/>
      <c r="N4072" s="180"/>
      <c r="O4072" s="180"/>
    </row>
    <row r="4073" spans="8:15" s="179" customFormat="1" x14ac:dyDescent="0.2">
      <c r="H4073" s="180"/>
      <c r="I4073" s="180"/>
      <c r="J4073" s="205"/>
      <c r="K4073" s="205"/>
      <c r="L4073" s="181"/>
      <c r="M4073" s="180"/>
      <c r="N4073" s="180"/>
      <c r="O4073" s="180"/>
    </row>
    <row r="4074" spans="8:15" s="179" customFormat="1" x14ac:dyDescent="0.2">
      <c r="H4074" s="180"/>
      <c r="I4074" s="180"/>
      <c r="J4074" s="205"/>
      <c r="K4074" s="205"/>
      <c r="L4074" s="181"/>
      <c r="M4074" s="180"/>
      <c r="N4074" s="180"/>
      <c r="O4074" s="180"/>
    </row>
    <row r="4075" spans="8:15" s="179" customFormat="1" x14ac:dyDescent="0.2">
      <c r="H4075" s="180"/>
      <c r="I4075" s="180"/>
      <c r="J4075" s="205"/>
      <c r="K4075" s="205"/>
      <c r="L4075" s="181"/>
      <c r="M4075" s="180"/>
      <c r="N4075" s="180"/>
      <c r="O4075" s="180"/>
    </row>
    <row r="4076" spans="8:15" s="179" customFormat="1" x14ac:dyDescent="0.2">
      <c r="H4076" s="180"/>
      <c r="I4076" s="180"/>
      <c r="J4076" s="205"/>
      <c r="K4076" s="205"/>
      <c r="L4076" s="181"/>
      <c r="M4076" s="180"/>
      <c r="N4076" s="180"/>
      <c r="O4076" s="180"/>
    </row>
    <row r="4077" spans="8:15" s="179" customFormat="1" x14ac:dyDescent="0.2">
      <c r="H4077" s="180"/>
      <c r="I4077" s="180"/>
      <c r="J4077" s="205"/>
      <c r="K4077" s="205"/>
      <c r="L4077" s="181"/>
      <c r="M4077" s="180"/>
      <c r="N4077" s="180"/>
      <c r="O4077" s="180"/>
    </row>
    <row r="4078" spans="8:15" s="179" customFormat="1" x14ac:dyDescent="0.2">
      <c r="H4078" s="180"/>
      <c r="I4078" s="180"/>
      <c r="J4078" s="205"/>
      <c r="K4078" s="205"/>
      <c r="L4078" s="181"/>
      <c r="M4078" s="180"/>
      <c r="N4078" s="180"/>
      <c r="O4078" s="180"/>
    </row>
    <row r="4079" spans="8:15" s="179" customFormat="1" x14ac:dyDescent="0.2">
      <c r="H4079" s="180"/>
      <c r="I4079" s="180"/>
      <c r="J4079" s="205"/>
      <c r="K4079" s="205"/>
      <c r="L4079" s="181"/>
      <c r="M4079" s="180"/>
      <c r="N4079" s="180"/>
      <c r="O4079" s="180"/>
    </row>
    <row r="4080" spans="8:15" s="179" customFormat="1" x14ac:dyDescent="0.2">
      <c r="H4080" s="180"/>
      <c r="I4080" s="180"/>
      <c r="J4080" s="205"/>
      <c r="K4080" s="205"/>
      <c r="L4080" s="181"/>
      <c r="M4080" s="180"/>
      <c r="N4080" s="180"/>
      <c r="O4080" s="180"/>
    </row>
    <row r="4081" spans="8:15" s="179" customFormat="1" x14ac:dyDescent="0.2">
      <c r="H4081" s="180"/>
      <c r="I4081" s="180"/>
      <c r="J4081" s="205"/>
      <c r="K4081" s="205"/>
      <c r="L4081" s="181"/>
      <c r="M4081" s="180"/>
      <c r="N4081" s="180"/>
      <c r="O4081" s="180"/>
    </row>
    <row r="4082" spans="8:15" s="179" customFormat="1" x14ac:dyDescent="0.2">
      <c r="H4082" s="180"/>
      <c r="I4082" s="180"/>
      <c r="J4082" s="205"/>
      <c r="K4082" s="205"/>
      <c r="L4082" s="181"/>
      <c r="M4082" s="180"/>
      <c r="N4082" s="180"/>
      <c r="O4082" s="180"/>
    </row>
    <row r="4083" spans="8:15" s="179" customFormat="1" x14ac:dyDescent="0.2">
      <c r="H4083" s="180"/>
      <c r="I4083" s="180"/>
      <c r="J4083" s="205"/>
      <c r="K4083" s="205"/>
      <c r="L4083" s="181"/>
      <c r="M4083" s="180"/>
      <c r="N4083" s="180"/>
      <c r="O4083" s="180"/>
    </row>
    <row r="4084" spans="8:15" s="179" customFormat="1" x14ac:dyDescent="0.2">
      <c r="H4084" s="180"/>
      <c r="I4084" s="180"/>
      <c r="J4084" s="205"/>
      <c r="K4084" s="205"/>
      <c r="L4084" s="181"/>
      <c r="M4084" s="180"/>
      <c r="N4084" s="180"/>
      <c r="O4084" s="180"/>
    </row>
    <row r="4085" spans="8:15" s="179" customFormat="1" x14ac:dyDescent="0.2">
      <c r="H4085" s="180"/>
      <c r="I4085" s="180"/>
      <c r="J4085" s="205"/>
      <c r="K4085" s="205"/>
      <c r="L4085" s="181"/>
      <c r="M4085" s="180"/>
      <c r="N4085" s="180"/>
      <c r="O4085" s="180"/>
    </row>
    <row r="4086" spans="8:15" s="179" customFormat="1" x14ac:dyDescent="0.2">
      <c r="H4086" s="180"/>
      <c r="I4086" s="180"/>
      <c r="J4086" s="205"/>
      <c r="K4086" s="205"/>
      <c r="L4086" s="181"/>
      <c r="M4086" s="180"/>
      <c r="N4086" s="180"/>
      <c r="O4086" s="180"/>
    </row>
    <row r="4087" spans="8:15" s="179" customFormat="1" x14ac:dyDescent="0.2">
      <c r="H4087" s="180"/>
      <c r="I4087" s="180"/>
      <c r="J4087" s="205"/>
      <c r="K4087" s="205"/>
      <c r="L4087" s="181"/>
      <c r="M4087" s="180"/>
      <c r="N4087" s="180"/>
      <c r="O4087" s="180"/>
    </row>
    <row r="4088" spans="8:15" s="179" customFormat="1" x14ac:dyDescent="0.2">
      <c r="H4088" s="180"/>
      <c r="I4088" s="180"/>
      <c r="J4088" s="205"/>
      <c r="K4088" s="205"/>
      <c r="L4088" s="181"/>
      <c r="M4088" s="180"/>
      <c r="N4088" s="180"/>
      <c r="O4088" s="180"/>
    </row>
    <row r="4089" spans="8:15" s="179" customFormat="1" x14ac:dyDescent="0.2">
      <c r="H4089" s="180"/>
      <c r="I4089" s="180"/>
      <c r="J4089" s="205"/>
      <c r="K4089" s="205"/>
      <c r="L4089" s="181"/>
      <c r="M4089" s="180"/>
      <c r="N4089" s="180"/>
      <c r="O4089" s="180"/>
    </row>
    <row r="4090" spans="8:15" s="179" customFormat="1" x14ac:dyDescent="0.2">
      <c r="H4090" s="180"/>
      <c r="I4090" s="180"/>
      <c r="J4090" s="205"/>
      <c r="K4090" s="205"/>
      <c r="L4090" s="181"/>
      <c r="M4090" s="180"/>
      <c r="N4090" s="180"/>
      <c r="O4090" s="180"/>
    </row>
    <row r="4091" spans="8:15" s="179" customFormat="1" x14ac:dyDescent="0.2">
      <c r="H4091" s="180"/>
      <c r="I4091" s="180"/>
      <c r="J4091" s="205"/>
      <c r="K4091" s="205"/>
      <c r="L4091" s="181"/>
      <c r="M4091" s="180"/>
      <c r="N4091" s="180"/>
      <c r="O4091" s="180"/>
    </row>
    <row r="4092" spans="8:15" s="179" customFormat="1" x14ac:dyDescent="0.2">
      <c r="H4092" s="180"/>
      <c r="I4092" s="180"/>
      <c r="J4092" s="205"/>
      <c r="K4092" s="205"/>
      <c r="L4092" s="181"/>
      <c r="M4092" s="180"/>
      <c r="N4092" s="180"/>
      <c r="O4092" s="180"/>
    </row>
    <row r="4093" spans="8:15" s="179" customFormat="1" x14ac:dyDescent="0.2">
      <c r="H4093" s="180"/>
      <c r="I4093" s="180"/>
      <c r="J4093" s="205"/>
      <c r="K4093" s="205"/>
      <c r="L4093" s="181"/>
      <c r="M4093" s="180"/>
      <c r="N4093" s="180"/>
      <c r="O4093" s="180"/>
    </row>
    <row r="4094" spans="8:15" s="179" customFormat="1" x14ac:dyDescent="0.2">
      <c r="H4094" s="180"/>
      <c r="I4094" s="180"/>
      <c r="J4094" s="205"/>
      <c r="K4094" s="205"/>
      <c r="L4094" s="181"/>
      <c r="M4094" s="180"/>
      <c r="N4094" s="180"/>
      <c r="O4094" s="180"/>
    </row>
    <row r="4095" spans="8:15" s="179" customFormat="1" x14ac:dyDescent="0.2">
      <c r="H4095" s="180"/>
      <c r="I4095" s="180"/>
      <c r="J4095" s="205"/>
      <c r="K4095" s="205"/>
      <c r="L4095" s="181"/>
      <c r="M4095" s="180"/>
      <c r="N4095" s="180"/>
      <c r="O4095" s="180"/>
    </row>
    <row r="4096" spans="8:15" s="179" customFormat="1" x14ac:dyDescent="0.2">
      <c r="H4096" s="180"/>
      <c r="I4096" s="180"/>
      <c r="J4096" s="205"/>
      <c r="K4096" s="205"/>
      <c r="L4096" s="181"/>
      <c r="M4096" s="180"/>
      <c r="N4096" s="180"/>
      <c r="O4096" s="180"/>
    </row>
    <row r="4097" spans="8:15" s="179" customFormat="1" x14ac:dyDescent="0.2">
      <c r="H4097" s="180"/>
      <c r="I4097" s="180"/>
      <c r="J4097" s="205"/>
      <c r="K4097" s="205"/>
      <c r="L4097" s="181"/>
      <c r="M4097" s="180"/>
      <c r="N4097" s="180"/>
      <c r="O4097" s="180"/>
    </row>
    <row r="4098" spans="8:15" s="179" customFormat="1" x14ac:dyDescent="0.2">
      <c r="H4098" s="180"/>
      <c r="I4098" s="180"/>
      <c r="J4098" s="205"/>
      <c r="K4098" s="205"/>
      <c r="L4098" s="181"/>
      <c r="M4098" s="180"/>
      <c r="N4098" s="180"/>
      <c r="O4098" s="180"/>
    </row>
    <row r="4099" spans="8:15" s="179" customFormat="1" x14ac:dyDescent="0.2">
      <c r="H4099" s="180"/>
      <c r="I4099" s="180"/>
      <c r="J4099" s="205"/>
      <c r="K4099" s="205"/>
      <c r="L4099" s="181"/>
      <c r="M4099" s="180"/>
      <c r="N4099" s="180"/>
      <c r="O4099" s="180"/>
    </row>
    <row r="4100" spans="8:15" s="179" customFormat="1" x14ac:dyDescent="0.2">
      <c r="H4100" s="180"/>
      <c r="I4100" s="180"/>
      <c r="J4100" s="205"/>
      <c r="K4100" s="205"/>
      <c r="L4100" s="181"/>
      <c r="M4100" s="180"/>
      <c r="N4100" s="180"/>
      <c r="O4100" s="180"/>
    </row>
    <row r="4101" spans="8:15" s="179" customFormat="1" x14ac:dyDescent="0.2">
      <c r="H4101" s="180"/>
      <c r="I4101" s="180"/>
      <c r="J4101" s="205"/>
      <c r="K4101" s="205"/>
      <c r="L4101" s="181"/>
      <c r="M4101" s="180"/>
      <c r="N4101" s="180"/>
      <c r="O4101" s="180"/>
    </row>
    <row r="4102" spans="8:15" s="179" customFormat="1" x14ac:dyDescent="0.2">
      <c r="H4102" s="180"/>
      <c r="I4102" s="180"/>
      <c r="J4102" s="205"/>
      <c r="K4102" s="205"/>
      <c r="L4102" s="181"/>
      <c r="M4102" s="180"/>
      <c r="N4102" s="180"/>
      <c r="O4102" s="180"/>
    </row>
    <row r="4103" spans="8:15" s="179" customFormat="1" x14ac:dyDescent="0.2">
      <c r="H4103" s="180"/>
      <c r="I4103" s="180"/>
      <c r="J4103" s="205"/>
      <c r="K4103" s="205"/>
      <c r="L4103" s="181"/>
      <c r="M4103" s="180"/>
      <c r="N4103" s="180"/>
      <c r="O4103" s="180"/>
    </row>
    <row r="4104" spans="8:15" s="179" customFormat="1" x14ac:dyDescent="0.2">
      <c r="H4104" s="180"/>
      <c r="I4104" s="180"/>
      <c r="J4104" s="205"/>
      <c r="K4104" s="205"/>
      <c r="L4104" s="181"/>
      <c r="M4104" s="180"/>
      <c r="N4104" s="180"/>
      <c r="O4104" s="180"/>
    </row>
    <row r="4105" spans="8:15" s="179" customFormat="1" x14ac:dyDescent="0.2">
      <c r="H4105" s="180"/>
      <c r="I4105" s="180"/>
      <c r="J4105" s="205"/>
      <c r="K4105" s="205"/>
      <c r="L4105" s="181"/>
      <c r="M4105" s="180"/>
      <c r="N4105" s="180"/>
      <c r="O4105" s="180"/>
    </row>
    <row r="4106" spans="8:15" s="179" customFormat="1" x14ac:dyDescent="0.2">
      <c r="H4106" s="180"/>
      <c r="I4106" s="180"/>
      <c r="J4106" s="205"/>
      <c r="K4106" s="205"/>
      <c r="L4106" s="181"/>
      <c r="M4106" s="180"/>
      <c r="N4106" s="180"/>
      <c r="O4106" s="180"/>
    </row>
    <row r="4107" spans="8:15" s="179" customFormat="1" x14ac:dyDescent="0.2">
      <c r="H4107" s="180"/>
      <c r="I4107" s="180"/>
      <c r="J4107" s="205"/>
      <c r="K4107" s="205"/>
      <c r="L4107" s="181"/>
      <c r="M4107" s="180"/>
      <c r="N4107" s="180"/>
      <c r="O4107" s="180"/>
    </row>
    <row r="4108" spans="8:15" s="179" customFormat="1" x14ac:dyDescent="0.2">
      <c r="H4108" s="180"/>
      <c r="I4108" s="180"/>
      <c r="J4108" s="205"/>
      <c r="K4108" s="205"/>
      <c r="L4108" s="181"/>
      <c r="M4108" s="180"/>
      <c r="N4108" s="180"/>
      <c r="O4108" s="180"/>
    </row>
    <row r="4109" spans="8:15" s="179" customFormat="1" x14ac:dyDescent="0.2">
      <c r="H4109" s="180"/>
      <c r="I4109" s="180"/>
      <c r="J4109" s="205"/>
      <c r="K4109" s="205"/>
      <c r="L4109" s="181"/>
      <c r="M4109" s="180"/>
      <c r="N4109" s="180"/>
      <c r="O4109" s="180"/>
    </row>
    <row r="4110" spans="8:15" s="179" customFormat="1" x14ac:dyDescent="0.2">
      <c r="H4110" s="180"/>
      <c r="I4110" s="180"/>
      <c r="J4110" s="205"/>
      <c r="K4110" s="205"/>
      <c r="L4110" s="181"/>
      <c r="M4110" s="180"/>
      <c r="N4110" s="180"/>
      <c r="O4110" s="180"/>
    </row>
    <row r="4111" spans="8:15" s="179" customFormat="1" x14ac:dyDescent="0.2">
      <c r="H4111" s="180"/>
      <c r="I4111" s="180"/>
      <c r="J4111" s="205"/>
      <c r="K4111" s="205"/>
      <c r="L4111" s="181"/>
      <c r="M4111" s="180"/>
      <c r="N4111" s="180"/>
      <c r="O4111" s="180"/>
    </row>
    <row r="4112" spans="8:15" s="179" customFormat="1" x14ac:dyDescent="0.2">
      <c r="H4112" s="180"/>
      <c r="I4112" s="180"/>
      <c r="J4112" s="205"/>
      <c r="K4112" s="205"/>
      <c r="L4112" s="181"/>
      <c r="M4112" s="180"/>
      <c r="N4112" s="180"/>
      <c r="O4112" s="180"/>
    </row>
    <row r="4113" spans="8:15" s="179" customFormat="1" x14ac:dyDescent="0.2">
      <c r="H4113" s="180"/>
      <c r="I4113" s="180"/>
      <c r="J4113" s="205"/>
      <c r="K4113" s="205"/>
      <c r="L4113" s="181"/>
      <c r="M4113" s="180"/>
      <c r="N4113" s="180"/>
      <c r="O4113" s="180"/>
    </row>
    <row r="4114" spans="8:15" s="179" customFormat="1" x14ac:dyDescent="0.2">
      <c r="H4114" s="180"/>
      <c r="I4114" s="180"/>
      <c r="J4114" s="205"/>
      <c r="K4114" s="205"/>
      <c r="L4114" s="181"/>
      <c r="M4114" s="180"/>
      <c r="N4114" s="180"/>
      <c r="O4114" s="180"/>
    </row>
    <row r="4115" spans="8:15" s="179" customFormat="1" x14ac:dyDescent="0.2">
      <c r="H4115" s="180"/>
      <c r="I4115" s="180"/>
      <c r="J4115" s="205"/>
      <c r="K4115" s="205"/>
      <c r="L4115" s="181"/>
      <c r="M4115" s="180"/>
      <c r="N4115" s="180"/>
      <c r="O4115" s="180"/>
    </row>
    <row r="4116" spans="8:15" s="179" customFormat="1" x14ac:dyDescent="0.2">
      <c r="H4116" s="180"/>
      <c r="I4116" s="180"/>
      <c r="J4116" s="205"/>
      <c r="K4116" s="205"/>
      <c r="L4116" s="181"/>
      <c r="M4116" s="180"/>
      <c r="N4116" s="180"/>
      <c r="O4116" s="180"/>
    </row>
    <row r="4117" spans="8:15" s="179" customFormat="1" x14ac:dyDescent="0.2">
      <c r="H4117" s="180"/>
      <c r="I4117" s="180"/>
      <c r="J4117" s="205"/>
      <c r="K4117" s="205"/>
      <c r="L4117" s="181"/>
      <c r="M4117" s="180"/>
      <c r="N4117" s="180"/>
      <c r="O4117" s="180"/>
    </row>
    <row r="4118" spans="8:15" s="179" customFormat="1" x14ac:dyDescent="0.2">
      <c r="H4118" s="180"/>
      <c r="I4118" s="180"/>
      <c r="J4118" s="205"/>
      <c r="K4118" s="205"/>
      <c r="L4118" s="181"/>
      <c r="M4118" s="180"/>
      <c r="N4118" s="180"/>
      <c r="O4118" s="180"/>
    </row>
    <row r="4119" spans="8:15" s="179" customFormat="1" x14ac:dyDescent="0.2">
      <c r="H4119" s="180"/>
      <c r="I4119" s="180"/>
      <c r="J4119" s="205"/>
      <c r="K4119" s="205"/>
      <c r="L4119" s="181"/>
      <c r="M4119" s="180"/>
      <c r="N4119" s="180"/>
      <c r="O4119" s="180"/>
    </row>
    <row r="4120" spans="8:15" s="179" customFormat="1" x14ac:dyDescent="0.2">
      <c r="H4120" s="180"/>
      <c r="I4120" s="180"/>
      <c r="J4120" s="205"/>
      <c r="K4120" s="205"/>
      <c r="L4120" s="181"/>
      <c r="M4120" s="180"/>
      <c r="N4120" s="180"/>
      <c r="O4120" s="180"/>
    </row>
    <row r="4121" spans="8:15" s="179" customFormat="1" x14ac:dyDescent="0.2">
      <c r="H4121" s="180"/>
      <c r="I4121" s="180"/>
      <c r="J4121" s="205"/>
      <c r="K4121" s="205"/>
      <c r="L4121" s="181"/>
      <c r="M4121" s="180"/>
      <c r="N4121" s="180"/>
      <c r="O4121" s="180"/>
    </row>
    <row r="4122" spans="8:15" s="179" customFormat="1" x14ac:dyDescent="0.2">
      <c r="H4122" s="180"/>
      <c r="I4122" s="180"/>
      <c r="J4122" s="205"/>
      <c r="K4122" s="205"/>
      <c r="L4122" s="181"/>
      <c r="M4122" s="180"/>
      <c r="N4122" s="180"/>
      <c r="O4122" s="180"/>
    </row>
    <row r="4123" spans="8:15" s="179" customFormat="1" x14ac:dyDescent="0.2">
      <c r="H4123" s="180"/>
      <c r="I4123" s="180"/>
      <c r="J4123" s="205"/>
      <c r="K4123" s="205"/>
      <c r="L4123" s="181"/>
      <c r="M4123" s="180"/>
      <c r="N4123" s="180"/>
      <c r="O4123" s="180"/>
    </row>
    <row r="4124" spans="8:15" s="179" customFormat="1" x14ac:dyDescent="0.2">
      <c r="H4124" s="180"/>
      <c r="I4124" s="180"/>
      <c r="J4124" s="205"/>
      <c r="K4124" s="205"/>
      <c r="L4124" s="181"/>
      <c r="M4124" s="180"/>
      <c r="N4124" s="180"/>
      <c r="O4124" s="180"/>
    </row>
    <row r="4125" spans="8:15" s="179" customFormat="1" x14ac:dyDescent="0.2">
      <c r="H4125" s="180"/>
      <c r="I4125" s="180"/>
      <c r="J4125" s="205"/>
      <c r="K4125" s="205"/>
      <c r="L4125" s="181"/>
      <c r="M4125" s="180"/>
      <c r="N4125" s="180"/>
      <c r="O4125" s="180"/>
    </row>
    <row r="4126" spans="8:15" s="179" customFormat="1" x14ac:dyDescent="0.2">
      <c r="H4126" s="180"/>
      <c r="I4126" s="180"/>
      <c r="J4126" s="205"/>
      <c r="K4126" s="205"/>
      <c r="L4126" s="181"/>
      <c r="M4126" s="180"/>
      <c r="N4126" s="180"/>
      <c r="O4126" s="180"/>
    </row>
    <row r="4127" spans="8:15" s="179" customFormat="1" x14ac:dyDescent="0.2">
      <c r="H4127" s="180"/>
      <c r="I4127" s="180"/>
      <c r="J4127" s="205"/>
      <c r="K4127" s="205"/>
      <c r="L4127" s="181"/>
      <c r="M4127" s="180"/>
      <c r="N4127" s="180"/>
      <c r="O4127" s="180"/>
    </row>
    <row r="4128" spans="8:15" s="179" customFormat="1" x14ac:dyDescent="0.2">
      <c r="H4128" s="180"/>
      <c r="I4128" s="180"/>
      <c r="J4128" s="205"/>
      <c r="K4128" s="205"/>
      <c r="L4128" s="181"/>
      <c r="M4128" s="180"/>
      <c r="N4128" s="180"/>
      <c r="O4128" s="180"/>
    </row>
    <row r="4129" spans="8:15" s="179" customFormat="1" x14ac:dyDescent="0.2">
      <c r="H4129" s="180"/>
      <c r="I4129" s="180"/>
      <c r="J4129" s="205"/>
      <c r="K4129" s="205"/>
      <c r="L4129" s="181"/>
      <c r="M4129" s="180"/>
      <c r="N4129" s="180"/>
      <c r="O4129" s="180"/>
    </row>
    <row r="4130" spans="8:15" s="179" customFormat="1" x14ac:dyDescent="0.2">
      <c r="H4130" s="180"/>
      <c r="I4130" s="180"/>
      <c r="J4130" s="205"/>
      <c r="K4130" s="205"/>
      <c r="L4130" s="181"/>
      <c r="M4130" s="180"/>
      <c r="N4130" s="180"/>
      <c r="O4130" s="180"/>
    </row>
    <row r="4131" spans="8:15" s="179" customFormat="1" x14ac:dyDescent="0.2">
      <c r="H4131" s="180"/>
      <c r="I4131" s="180"/>
      <c r="J4131" s="205"/>
      <c r="K4131" s="205"/>
      <c r="L4131" s="181"/>
      <c r="M4131" s="180"/>
      <c r="N4131" s="180"/>
      <c r="O4131" s="180"/>
    </row>
    <row r="4132" spans="8:15" s="179" customFormat="1" x14ac:dyDescent="0.2">
      <c r="H4132" s="180"/>
      <c r="I4132" s="180"/>
      <c r="J4132" s="205"/>
      <c r="K4132" s="205"/>
      <c r="L4132" s="181"/>
      <c r="M4132" s="180"/>
      <c r="N4132" s="180"/>
      <c r="O4132" s="180"/>
    </row>
    <row r="4133" spans="8:15" s="179" customFormat="1" x14ac:dyDescent="0.2">
      <c r="H4133" s="180"/>
      <c r="I4133" s="180"/>
      <c r="J4133" s="205"/>
      <c r="K4133" s="205"/>
      <c r="L4133" s="181"/>
      <c r="M4133" s="180"/>
      <c r="N4133" s="180"/>
      <c r="O4133" s="180"/>
    </row>
    <row r="4134" spans="8:15" s="179" customFormat="1" x14ac:dyDescent="0.2">
      <c r="H4134" s="180"/>
      <c r="I4134" s="180"/>
      <c r="J4134" s="205"/>
      <c r="K4134" s="205"/>
      <c r="L4134" s="181"/>
      <c r="M4134" s="180"/>
      <c r="N4134" s="180"/>
      <c r="O4134" s="180"/>
    </row>
    <row r="4135" spans="8:15" s="179" customFormat="1" x14ac:dyDescent="0.2">
      <c r="H4135" s="180"/>
      <c r="I4135" s="180"/>
      <c r="J4135" s="205"/>
      <c r="K4135" s="205"/>
      <c r="L4135" s="181"/>
      <c r="M4135" s="180"/>
      <c r="N4135" s="180"/>
      <c r="O4135" s="180"/>
    </row>
    <row r="4136" spans="8:15" s="179" customFormat="1" x14ac:dyDescent="0.2">
      <c r="H4136" s="180"/>
      <c r="I4136" s="180"/>
      <c r="J4136" s="205"/>
      <c r="K4136" s="205"/>
      <c r="L4136" s="181"/>
      <c r="M4136" s="180"/>
      <c r="N4136" s="180"/>
      <c r="O4136" s="180"/>
    </row>
    <row r="4137" spans="8:15" s="179" customFormat="1" x14ac:dyDescent="0.2">
      <c r="H4137" s="180"/>
      <c r="I4137" s="180"/>
      <c r="J4137" s="205"/>
      <c r="K4137" s="205"/>
      <c r="L4137" s="181"/>
      <c r="M4137" s="180"/>
      <c r="N4137" s="180"/>
      <c r="O4137" s="180"/>
    </row>
    <row r="4138" spans="8:15" s="179" customFormat="1" x14ac:dyDescent="0.2">
      <c r="H4138" s="180"/>
      <c r="I4138" s="180"/>
      <c r="J4138" s="205"/>
      <c r="K4138" s="205"/>
      <c r="L4138" s="181"/>
      <c r="M4138" s="180"/>
      <c r="N4138" s="180"/>
      <c r="O4138" s="180"/>
    </row>
    <row r="4139" spans="8:15" s="179" customFormat="1" x14ac:dyDescent="0.2">
      <c r="H4139" s="180"/>
      <c r="I4139" s="180"/>
      <c r="J4139" s="205"/>
      <c r="K4139" s="205"/>
      <c r="L4139" s="181"/>
      <c r="M4139" s="180"/>
      <c r="N4139" s="180"/>
      <c r="O4139" s="180"/>
    </row>
    <row r="4140" spans="8:15" s="179" customFormat="1" x14ac:dyDescent="0.2">
      <c r="H4140" s="180"/>
      <c r="I4140" s="180"/>
      <c r="J4140" s="205"/>
      <c r="K4140" s="205"/>
      <c r="L4140" s="181"/>
      <c r="M4140" s="180"/>
      <c r="N4140" s="180"/>
      <c r="O4140" s="180"/>
    </row>
    <row r="4141" spans="8:15" s="179" customFormat="1" x14ac:dyDescent="0.2">
      <c r="H4141" s="180"/>
      <c r="I4141" s="180"/>
      <c r="J4141" s="205"/>
      <c r="K4141" s="205"/>
      <c r="L4141" s="181"/>
      <c r="M4141" s="180"/>
      <c r="N4141" s="180"/>
      <c r="O4141" s="180"/>
    </row>
    <row r="4142" spans="8:15" s="179" customFormat="1" x14ac:dyDescent="0.2">
      <c r="H4142" s="180"/>
      <c r="I4142" s="180"/>
      <c r="J4142" s="205"/>
      <c r="K4142" s="205"/>
      <c r="L4142" s="181"/>
      <c r="M4142" s="180"/>
      <c r="N4142" s="180"/>
      <c r="O4142" s="180"/>
    </row>
    <row r="4143" spans="8:15" s="179" customFormat="1" x14ac:dyDescent="0.2">
      <c r="H4143" s="180"/>
      <c r="I4143" s="180"/>
      <c r="J4143" s="205"/>
      <c r="K4143" s="205"/>
      <c r="L4143" s="181"/>
      <c r="M4143" s="180"/>
      <c r="N4143" s="180"/>
      <c r="O4143" s="180"/>
    </row>
    <row r="4144" spans="8:15" s="179" customFormat="1" x14ac:dyDescent="0.2">
      <c r="H4144" s="180"/>
      <c r="I4144" s="180"/>
      <c r="J4144" s="205"/>
      <c r="K4144" s="205"/>
      <c r="L4144" s="181"/>
      <c r="M4144" s="180"/>
      <c r="N4144" s="180"/>
      <c r="O4144" s="180"/>
    </row>
    <row r="4145" spans="8:15" s="179" customFormat="1" x14ac:dyDescent="0.2">
      <c r="H4145" s="180"/>
      <c r="I4145" s="180"/>
      <c r="J4145" s="205"/>
      <c r="K4145" s="205"/>
      <c r="L4145" s="181"/>
      <c r="M4145" s="180"/>
      <c r="N4145" s="180"/>
      <c r="O4145" s="180"/>
    </row>
    <row r="4146" spans="8:15" s="179" customFormat="1" x14ac:dyDescent="0.2">
      <c r="H4146" s="180"/>
      <c r="I4146" s="180"/>
      <c r="J4146" s="205"/>
      <c r="K4146" s="205"/>
      <c r="L4146" s="181"/>
      <c r="M4146" s="180"/>
      <c r="N4146" s="180"/>
      <c r="O4146" s="180"/>
    </row>
    <row r="4147" spans="8:15" s="179" customFormat="1" x14ac:dyDescent="0.2">
      <c r="H4147" s="180"/>
      <c r="I4147" s="180"/>
      <c r="J4147" s="205"/>
      <c r="K4147" s="205"/>
      <c r="L4147" s="181"/>
      <c r="M4147" s="180"/>
      <c r="N4147" s="180"/>
      <c r="O4147" s="180"/>
    </row>
    <row r="4148" spans="8:15" s="179" customFormat="1" x14ac:dyDescent="0.2">
      <c r="H4148" s="180"/>
      <c r="I4148" s="180"/>
      <c r="J4148" s="205"/>
      <c r="K4148" s="205"/>
      <c r="L4148" s="181"/>
      <c r="M4148" s="180"/>
      <c r="N4148" s="180"/>
      <c r="O4148" s="180"/>
    </row>
    <row r="4149" spans="8:15" s="179" customFormat="1" x14ac:dyDescent="0.2">
      <c r="H4149" s="180"/>
      <c r="I4149" s="180"/>
      <c r="J4149" s="205"/>
      <c r="K4149" s="205"/>
      <c r="L4149" s="181"/>
      <c r="M4149" s="180"/>
      <c r="N4149" s="180"/>
      <c r="O4149" s="180"/>
    </row>
    <row r="4150" spans="8:15" s="179" customFormat="1" x14ac:dyDescent="0.2">
      <c r="H4150" s="180"/>
      <c r="I4150" s="180"/>
      <c r="J4150" s="205"/>
      <c r="K4150" s="205"/>
      <c r="L4150" s="181"/>
      <c r="M4150" s="180"/>
      <c r="N4150" s="180"/>
      <c r="O4150" s="180"/>
    </row>
    <row r="4151" spans="8:15" s="179" customFormat="1" x14ac:dyDescent="0.2">
      <c r="H4151" s="180"/>
      <c r="I4151" s="180"/>
      <c r="J4151" s="205"/>
      <c r="K4151" s="205"/>
      <c r="L4151" s="181"/>
      <c r="M4151" s="180"/>
      <c r="N4151" s="180"/>
      <c r="O4151" s="180"/>
    </row>
    <row r="4152" spans="8:15" s="179" customFormat="1" x14ac:dyDescent="0.2">
      <c r="H4152" s="180"/>
      <c r="I4152" s="180"/>
      <c r="J4152" s="205"/>
      <c r="K4152" s="205"/>
      <c r="L4152" s="181"/>
      <c r="M4152" s="180"/>
      <c r="N4152" s="180"/>
      <c r="O4152" s="180"/>
    </row>
    <row r="4153" spans="8:15" s="179" customFormat="1" x14ac:dyDescent="0.2">
      <c r="H4153" s="180"/>
      <c r="I4153" s="180"/>
      <c r="J4153" s="205"/>
      <c r="K4153" s="205"/>
      <c r="L4153" s="181"/>
      <c r="M4153" s="180"/>
      <c r="N4153" s="180"/>
      <c r="O4153" s="180"/>
    </row>
    <row r="4154" spans="8:15" s="179" customFormat="1" x14ac:dyDescent="0.2">
      <c r="H4154" s="180"/>
      <c r="I4154" s="180"/>
      <c r="J4154" s="205"/>
      <c r="K4154" s="205"/>
      <c r="L4154" s="181"/>
      <c r="M4154" s="180"/>
      <c r="N4154" s="180"/>
      <c r="O4154" s="180"/>
    </row>
    <row r="4155" spans="8:15" s="179" customFormat="1" x14ac:dyDescent="0.2">
      <c r="H4155" s="180"/>
      <c r="I4155" s="180"/>
      <c r="J4155" s="205"/>
      <c r="K4155" s="205"/>
      <c r="L4155" s="181"/>
      <c r="M4155" s="180"/>
      <c r="N4155" s="180"/>
      <c r="O4155" s="180"/>
    </row>
    <row r="4156" spans="8:15" s="179" customFormat="1" x14ac:dyDescent="0.2">
      <c r="H4156" s="180"/>
      <c r="I4156" s="180"/>
      <c r="J4156" s="205"/>
      <c r="K4156" s="205"/>
      <c r="L4156" s="181"/>
      <c r="M4156" s="180"/>
      <c r="N4156" s="180"/>
      <c r="O4156" s="180"/>
    </row>
    <row r="4157" spans="8:15" s="179" customFormat="1" x14ac:dyDescent="0.2">
      <c r="H4157" s="180"/>
      <c r="I4157" s="180"/>
      <c r="J4157" s="205"/>
      <c r="K4157" s="205"/>
      <c r="L4157" s="181"/>
      <c r="M4157" s="180"/>
      <c r="N4157" s="180"/>
      <c r="O4157" s="180"/>
    </row>
    <row r="4158" spans="8:15" s="179" customFormat="1" x14ac:dyDescent="0.2">
      <c r="H4158" s="180"/>
      <c r="I4158" s="180"/>
      <c r="J4158" s="205"/>
      <c r="K4158" s="205"/>
      <c r="L4158" s="181"/>
      <c r="M4158" s="180"/>
      <c r="N4158" s="180"/>
      <c r="O4158" s="180"/>
    </row>
    <row r="4159" spans="8:15" s="179" customFormat="1" x14ac:dyDescent="0.2">
      <c r="H4159" s="180"/>
      <c r="I4159" s="180"/>
      <c r="J4159" s="205"/>
      <c r="K4159" s="205"/>
      <c r="L4159" s="181"/>
      <c r="M4159" s="180"/>
      <c r="N4159" s="180"/>
      <c r="O4159" s="180"/>
    </row>
    <row r="4160" spans="8:15" s="179" customFormat="1" x14ac:dyDescent="0.2">
      <c r="H4160" s="180"/>
      <c r="I4160" s="180"/>
      <c r="J4160" s="205"/>
      <c r="K4160" s="205"/>
      <c r="L4160" s="181"/>
      <c r="M4160" s="180"/>
      <c r="N4160" s="180"/>
      <c r="O4160" s="180"/>
    </row>
    <row r="4161" spans="8:15" s="179" customFormat="1" x14ac:dyDescent="0.2">
      <c r="H4161" s="180"/>
      <c r="I4161" s="180"/>
      <c r="J4161" s="205"/>
      <c r="K4161" s="205"/>
      <c r="L4161" s="181"/>
      <c r="M4161" s="180"/>
      <c r="N4161" s="180"/>
      <c r="O4161" s="180"/>
    </row>
    <row r="4162" spans="8:15" s="179" customFormat="1" x14ac:dyDescent="0.2">
      <c r="H4162" s="180"/>
      <c r="I4162" s="180"/>
      <c r="J4162" s="205"/>
      <c r="K4162" s="205"/>
      <c r="L4162" s="181"/>
      <c r="M4162" s="180"/>
      <c r="N4162" s="180"/>
      <c r="O4162" s="180"/>
    </row>
    <row r="4163" spans="8:15" s="179" customFormat="1" x14ac:dyDescent="0.2">
      <c r="H4163" s="180"/>
      <c r="I4163" s="180"/>
      <c r="J4163" s="205"/>
      <c r="K4163" s="205"/>
      <c r="L4163" s="181"/>
      <c r="M4163" s="180"/>
      <c r="N4163" s="180"/>
      <c r="O4163" s="180"/>
    </row>
    <row r="4164" spans="8:15" s="179" customFormat="1" x14ac:dyDescent="0.2">
      <c r="H4164" s="180"/>
      <c r="I4164" s="180"/>
      <c r="J4164" s="205"/>
      <c r="K4164" s="205"/>
      <c r="L4164" s="181"/>
      <c r="M4164" s="180"/>
      <c r="N4164" s="180"/>
      <c r="O4164" s="180"/>
    </row>
    <row r="4165" spans="8:15" s="179" customFormat="1" x14ac:dyDescent="0.2">
      <c r="H4165" s="180"/>
      <c r="I4165" s="180"/>
      <c r="J4165" s="205"/>
      <c r="K4165" s="205"/>
      <c r="L4165" s="181"/>
      <c r="M4165" s="180"/>
      <c r="N4165" s="180"/>
      <c r="O4165" s="180"/>
    </row>
    <row r="4166" spans="8:15" s="179" customFormat="1" x14ac:dyDescent="0.2">
      <c r="H4166" s="180"/>
      <c r="I4166" s="180"/>
      <c r="J4166" s="205"/>
      <c r="K4166" s="205"/>
      <c r="L4166" s="181"/>
      <c r="M4166" s="180"/>
      <c r="N4166" s="180"/>
      <c r="O4166" s="180"/>
    </row>
    <row r="4167" spans="8:15" s="179" customFormat="1" x14ac:dyDescent="0.2">
      <c r="H4167" s="180"/>
      <c r="I4167" s="180"/>
      <c r="J4167" s="205"/>
      <c r="K4167" s="205"/>
      <c r="L4167" s="181"/>
      <c r="M4167" s="180"/>
      <c r="N4167" s="180"/>
      <c r="O4167" s="180"/>
    </row>
    <row r="4168" spans="8:15" s="179" customFormat="1" x14ac:dyDescent="0.2">
      <c r="H4168" s="180"/>
      <c r="I4168" s="180"/>
      <c r="J4168" s="205"/>
      <c r="K4168" s="205"/>
      <c r="L4168" s="181"/>
      <c r="M4168" s="180"/>
      <c r="N4168" s="180"/>
      <c r="O4168" s="180"/>
    </row>
    <row r="4169" spans="8:15" s="179" customFormat="1" x14ac:dyDescent="0.2">
      <c r="H4169" s="180"/>
      <c r="I4169" s="180"/>
      <c r="J4169" s="205"/>
      <c r="K4169" s="205"/>
      <c r="L4169" s="181"/>
      <c r="M4169" s="180"/>
      <c r="N4169" s="180"/>
      <c r="O4169" s="180"/>
    </row>
    <row r="4170" spans="8:15" s="179" customFormat="1" x14ac:dyDescent="0.2">
      <c r="H4170" s="180"/>
      <c r="I4170" s="180"/>
      <c r="J4170" s="205"/>
      <c r="K4170" s="205"/>
      <c r="L4170" s="181"/>
      <c r="M4170" s="180"/>
      <c r="N4170" s="180"/>
      <c r="O4170" s="180"/>
    </row>
    <row r="4171" spans="8:15" s="179" customFormat="1" x14ac:dyDescent="0.2">
      <c r="H4171" s="180"/>
      <c r="I4171" s="180"/>
      <c r="J4171" s="205"/>
      <c r="K4171" s="205"/>
      <c r="L4171" s="181"/>
      <c r="M4171" s="180"/>
      <c r="N4171" s="180"/>
      <c r="O4171" s="180"/>
    </row>
    <row r="4172" spans="8:15" s="179" customFormat="1" x14ac:dyDescent="0.2">
      <c r="H4172" s="180"/>
      <c r="I4172" s="180"/>
      <c r="J4172" s="205"/>
      <c r="K4172" s="205"/>
      <c r="L4172" s="181"/>
      <c r="M4172" s="180"/>
      <c r="N4172" s="180"/>
      <c r="O4172" s="180"/>
    </row>
    <row r="4173" spans="8:15" s="179" customFormat="1" x14ac:dyDescent="0.2">
      <c r="H4173" s="180"/>
      <c r="I4173" s="180"/>
      <c r="J4173" s="205"/>
      <c r="K4173" s="205"/>
      <c r="L4173" s="181"/>
      <c r="M4173" s="180"/>
      <c r="N4173" s="180"/>
      <c r="O4173" s="180"/>
    </row>
    <row r="4174" spans="8:15" s="179" customFormat="1" x14ac:dyDescent="0.2">
      <c r="H4174" s="180"/>
      <c r="I4174" s="180"/>
      <c r="J4174" s="205"/>
      <c r="K4174" s="205"/>
      <c r="L4174" s="181"/>
      <c r="M4174" s="180"/>
      <c r="N4174" s="180"/>
      <c r="O4174" s="180"/>
    </row>
    <row r="4175" spans="8:15" s="179" customFormat="1" x14ac:dyDescent="0.2">
      <c r="H4175" s="180"/>
      <c r="I4175" s="180"/>
      <c r="J4175" s="205"/>
      <c r="K4175" s="205"/>
      <c r="L4175" s="181"/>
      <c r="M4175" s="180"/>
      <c r="N4175" s="180"/>
      <c r="O4175" s="180"/>
    </row>
    <row r="4176" spans="8:15" s="179" customFormat="1" x14ac:dyDescent="0.2">
      <c r="H4176" s="180"/>
      <c r="I4176" s="180"/>
      <c r="J4176" s="205"/>
      <c r="K4176" s="205"/>
      <c r="L4176" s="181"/>
      <c r="M4176" s="180"/>
      <c r="N4176" s="180"/>
      <c r="O4176" s="180"/>
    </row>
    <row r="4177" spans="8:15" s="179" customFormat="1" x14ac:dyDescent="0.2">
      <c r="H4177" s="180"/>
      <c r="I4177" s="180"/>
      <c r="J4177" s="205"/>
      <c r="K4177" s="205"/>
      <c r="L4177" s="181"/>
      <c r="M4177" s="180"/>
      <c r="N4177" s="180"/>
      <c r="O4177" s="180"/>
    </row>
    <row r="4178" spans="8:15" s="179" customFormat="1" x14ac:dyDescent="0.2">
      <c r="H4178" s="180"/>
      <c r="I4178" s="180"/>
      <c r="J4178" s="205"/>
      <c r="K4178" s="205"/>
      <c r="L4178" s="181"/>
      <c r="M4178" s="180"/>
      <c r="N4178" s="180"/>
      <c r="O4178" s="180"/>
    </row>
    <row r="4179" spans="8:15" s="179" customFormat="1" x14ac:dyDescent="0.2">
      <c r="H4179" s="180"/>
      <c r="I4179" s="180"/>
      <c r="J4179" s="205"/>
      <c r="K4179" s="205"/>
      <c r="L4179" s="181"/>
      <c r="M4179" s="180"/>
      <c r="N4179" s="180"/>
      <c r="O4179" s="180"/>
    </row>
    <row r="4180" spans="8:15" s="179" customFormat="1" x14ac:dyDescent="0.2">
      <c r="H4180" s="180"/>
      <c r="I4180" s="180"/>
      <c r="J4180" s="205"/>
      <c r="K4180" s="205"/>
      <c r="L4180" s="181"/>
      <c r="M4180" s="180"/>
      <c r="N4180" s="180"/>
      <c r="O4180" s="180"/>
    </row>
    <row r="4181" spans="8:15" s="179" customFormat="1" x14ac:dyDescent="0.2">
      <c r="H4181" s="180"/>
      <c r="I4181" s="180"/>
      <c r="J4181" s="205"/>
      <c r="K4181" s="205"/>
      <c r="L4181" s="181"/>
      <c r="M4181" s="180"/>
      <c r="N4181" s="180"/>
      <c r="O4181" s="180"/>
    </row>
    <row r="4182" spans="8:15" s="179" customFormat="1" x14ac:dyDescent="0.2">
      <c r="H4182" s="180"/>
      <c r="I4182" s="180"/>
      <c r="J4182" s="205"/>
      <c r="K4182" s="205"/>
      <c r="L4182" s="181"/>
      <c r="M4182" s="180"/>
      <c r="N4182" s="180"/>
      <c r="O4182" s="180"/>
    </row>
    <row r="4183" spans="8:15" s="179" customFormat="1" x14ac:dyDescent="0.2">
      <c r="H4183" s="180"/>
      <c r="I4183" s="180"/>
      <c r="J4183" s="205"/>
      <c r="K4183" s="205"/>
      <c r="L4183" s="181"/>
      <c r="M4183" s="180"/>
      <c r="N4183" s="180"/>
      <c r="O4183" s="180"/>
    </row>
    <row r="4184" spans="8:15" s="179" customFormat="1" x14ac:dyDescent="0.2">
      <c r="H4184" s="180"/>
      <c r="I4184" s="180"/>
      <c r="J4184" s="205"/>
      <c r="K4184" s="205"/>
      <c r="L4184" s="181"/>
      <c r="M4184" s="180"/>
      <c r="N4184" s="180"/>
      <c r="O4184" s="180"/>
    </row>
    <row r="4185" spans="8:15" s="179" customFormat="1" x14ac:dyDescent="0.2">
      <c r="H4185" s="180"/>
      <c r="I4185" s="180"/>
      <c r="J4185" s="205"/>
      <c r="K4185" s="205"/>
      <c r="L4185" s="181"/>
      <c r="M4185" s="180"/>
      <c r="N4185" s="180"/>
      <c r="O4185" s="180"/>
    </row>
    <row r="4186" spans="8:15" s="179" customFormat="1" x14ac:dyDescent="0.2">
      <c r="H4186" s="180"/>
      <c r="I4186" s="180"/>
      <c r="J4186" s="205"/>
      <c r="K4186" s="205"/>
      <c r="L4186" s="181"/>
      <c r="M4186" s="180"/>
      <c r="N4186" s="180"/>
      <c r="O4186" s="180"/>
    </row>
    <row r="4187" spans="8:15" s="179" customFormat="1" x14ac:dyDescent="0.2">
      <c r="H4187" s="180"/>
      <c r="I4187" s="180"/>
      <c r="J4187" s="205"/>
      <c r="K4187" s="205"/>
      <c r="L4187" s="181"/>
      <c r="M4187" s="180"/>
      <c r="N4187" s="180"/>
      <c r="O4187" s="180"/>
    </row>
    <row r="4188" spans="8:15" s="179" customFormat="1" x14ac:dyDescent="0.2">
      <c r="H4188" s="180"/>
      <c r="I4188" s="180"/>
      <c r="J4188" s="205"/>
      <c r="K4188" s="205"/>
      <c r="L4188" s="181"/>
      <c r="M4188" s="180"/>
      <c r="N4188" s="180"/>
      <c r="O4188" s="180"/>
    </row>
    <row r="4189" spans="8:15" s="179" customFormat="1" x14ac:dyDescent="0.2">
      <c r="H4189" s="180"/>
      <c r="I4189" s="180"/>
      <c r="J4189" s="205"/>
      <c r="K4189" s="205"/>
      <c r="L4189" s="181"/>
      <c r="M4189" s="180"/>
      <c r="N4189" s="180"/>
      <c r="O4189" s="180"/>
    </row>
    <row r="4190" spans="8:15" s="179" customFormat="1" x14ac:dyDescent="0.2">
      <c r="H4190" s="180"/>
      <c r="I4190" s="180"/>
      <c r="J4190" s="205"/>
      <c r="K4190" s="205"/>
      <c r="L4190" s="181"/>
      <c r="M4190" s="180"/>
      <c r="N4190" s="180"/>
      <c r="O4190" s="180"/>
    </row>
    <row r="4191" spans="8:15" s="179" customFormat="1" x14ac:dyDescent="0.2">
      <c r="H4191" s="180"/>
      <c r="I4191" s="180"/>
      <c r="J4191" s="205"/>
      <c r="K4191" s="205"/>
      <c r="L4191" s="181"/>
      <c r="M4191" s="180"/>
      <c r="N4191" s="180"/>
      <c r="O4191" s="180"/>
    </row>
    <row r="4192" spans="8:15" s="179" customFormat="1" x14ac:dyDescent="0.2">
      <c r="H4192" s="180"/>
      <c r="I4192" s="180"/>
      <c r="J4192" s="205"/>
      <c r="K4192" s="205"/>
      <c r="L4192" s="181"/>
      <c r="M4192" s="180"/>
      <c r="N4192" s="180"/>
      <c r="O4192" s="180"/>
    </row>
    <row r="4193" spans="8:15" s="179" customFormat="1" x14ac:dyDescent="0.2">
      <c r="H4193" s="180"/>
      <c r="I4193" s="180"/>
      <c r="J4193" s="205"/>
      <c r="K4193" s="205"/>
      <c r="L4193" s="181"/>
      <c r="M4193" s="180"/>
      <c r="N4193" s="180"/>
      <c r="O4193" s="180"/>
    </row>
    <row r="4194" spans="8:15" s="179" customFormat="1" x14ac:dyDescent="0.2">
      <c r="H4194" s="180"/>
      <c r="I4194" s="180"/>
      <c r="J4194" s="205"/>
      <c r="K4194" s="205"/>
      <c r="L4194" s="181"/>
      <c r="M4194" s="180"/>
      <c r="N4194" s="180"/>
      <c r="O4194" s="180"/>
    </row>
    <row r="4195" spans="8:15" s="179" customFormat="1" x14ac:dyDescent="0.2">
      <c r="H4195" s="180"/>
      <c r="I4195" s="180"/>
      <c r="J4195" s="205"/>
      <c r="K4195" s="205"/>
      <c r="L4195" s="181"/>
      <c r="M4195" s="180"/>
      <c r="N4195" s="180"/>
      <c r="O4195" s="180"/>
    </row>
    <row r="4196" spans="8:15" s="179" customFormat="1" x14ac:dyDescent="0.2">
      <c r="H4196" s="180"/>
      <c r="I4196" s="180"/>
      <c r="J4196" s="205"/>
      <c r="K4196" s="205"/>
      <c r="L4196" s="181"/>
      <c r="M4196" s="180"/>
      <c r="N4196" s="180"/>
      <c r="O4196" s="180"/>
    </row>
    <row r="4197" spans="8:15" s="179" customFormat="1" x14ac:dyDescent="0.2">
      <c r="H4197" s="180"/>
      <c r="I4197" s="180"/>
      <c r="J4197" s="205"/>
      <c r="K4197" s="205"/>
      <c r="L4197" s="181"/>
      <c r="M4197" s="180"/>
      <c r="N4197" s="180"/>
      <c r="O4197" s="180"/>
    </row>
    <row r="4198" spans="8:15" s="179" customFormat="1" x14ac:dyDescent="0.2">
      <c r="H4198" s="180"/>
      <c r="I4198" s="180"/>
      <c r="J4198" s="205"/>
      <c r="K4198" s="205"/>
      <c r="L4198" s="181"/>
      <c r="M4198" s="180"/>
      <c r="N4198" s="180"/>
      <c r="O4198" s="180"/>
    </row>
    <row r="4199" spans="8:15" s="179" customFormat="1" x14ac:dyDescent="0.2">
      <c r="H4199" s="180"/>
      <c r="I4199" s="180"/>
      <c r="J4199" s="205"/>
      <c r="K4199" s="205"/>
      <c r="L4199" s="181"/>
      <c r="M4199" s="180"/>
      <c r="N4199" s="180"/>
      <c r="O4199" s="180"/>
    </row>
    <row r="4200" spans="8:15" s="179" customFormat="1" x14ac:dyDescent="0.2">
      <c r="H4200" s="180"/>
      <c r="I4200" s="180"/>
      <c r="J4200" s="205"/>
      <c r="K4200" s="205"/>
      <c r="L4200" s="181"/>
      <c r="M4200" s="180"/>
      <c r="N4200" s="180"/>
      <c r="O4200" s="180"/>
    </row>
    <row r="4201" spans="8:15" s="179" customFormat="1" x14ac:dyDescent="0.2">
      <c r="H4201" s="180"/>
      <c r="I4201" s="180"/>
      <c r="J4201" s="205"/>
      <c r="K4201" s="205"/>
      <c r="L4201" s="181"/>
      <c r="M4201" s="180"/>
      <c r="N4201" s="180"/>
      <c r="O4201" s="180"/>
    </row>
    <row r="4202" spans="8:15" s="179" customFormat="1" x14ac:dyDescent="0.2">
      <c r="H4202" s="180"/>
      <c r="I4202" s="180"/>
      <c r="J4202" s="205"/>
      <c r="K4202" s="205"/>
      <c r="L4202" s="181"/>
      <c r="M4202" s="180"/>
      <c r="N4202" s="180"/>
      <c r="O4202" s="180"/>
    </row>
    <row r="4203" spans="8:15" s="179" customFormat="1" x14ac:dyDescent="0.2">
      <c r="H4203" s="180"/>
      <c r="I4203" s="180"/>
      <c r="J4203" s="205"/>
      <c r="K4203" s="205"/>
      <c r="L4203" s="181"/>
      <c r="M4203" s="180"/>
      <c r="N4203" s="180"/>
      <c r="O4203" s="180"/>
    </row>
    <row r="4204" spans="8:15" s="179" customFormat="1" x14ac:dyDescent="0.2">
      <c r="H4204" s="180"/>
      <c r="I4204" s="180"/>
      <c r="J4204" s="205"/>
      <c r="K4204" s="205"/>
      <c r="L4204" s="181"/>
      <c r="M4204" s="180"/>
      <c r="N4204" s="180"/>
      <c r="O4204" s="180"/>
    </row>
    <row r="4205" spans="8:15" s="179" customFormat="1" x14ac:dyDescent="0.2">
      <c r="H4205" s="180"/>
      <c r="I4205" s="180"/>
      <c r="J4205" s="205"/>
      <c r="K4205" s="205"/>
      <c r="L4205" s="181"/>
      <c r="M4205" s="180"/>
      <c r="N4205" s="180"/>
      <c r="O4205" s="180"/>
    </row>
    <row r="4206" spans="8:15" s="179" customFormat="1" x14ac:dyDescent="0.2">
      <c r="H4206" s="180"/>
      <c r="I4206" s="180"/>
      <c r="J4206" s="205"/>
      <c r="K4206" s="205"/>
      <c r="L4206" s="181"/>
      <c r="M4206" s="180"/>
      <c r="N4206" s="180"/>
      <c r="O4206" s="180"/>
    </row>
    <row r="4207" spans="8:15" s="179" customFormat="1" x14ac:dyDescent="0.2">
      <c r="H4207" s="180"/>
      <c r="I4207" s="180"/>
      <c r="J4207" s="205"/>
      <c r="K4207" s="205"/>
      <c r="L4207" s="181"/>
      <c r="M4207" s="180"/>
      <c r="N4207" s="180"/>
      <c r="O4207" s="180"/>
    </row>
    <row r="4208" spans="8:15" s="179" customFormat="1" x14ac:dyDescent="0.2">
      <c r="H4208" s="180"/>
      <c r="I4208" s="180"/>
      <c r="J4208" s="205"/>
      <c r="K4208" s="205"/>
      <c r="L4208" s="181"/>
      <c r="M4208" s="180"/>
      <c r="N4208" s="180"/>
      <c r="O4208" s="180"/>
    </row>
    <row r="4209" spans="8:15" s="179" customFormat="1" x14ac:dyDescent="0.2">
      <c r="H4209" s="180"/>
      <c r="I4209" s="180"/>
      <c r="J4209" s="205"/>
      <c r="K4209" s="205"/>
      <c r="L4209" s="181"/>
      <c r="M4209" s="180"/>
      <c r="N4209" s="180"/>
      <c r="O4209" s="180"/>
    </row>
    <row r="4210" spans="8:15" s="179" customFormat="1" x14ac:dyDescent="0.2">
      <c r="H4210" s="180"/>
      <c r="I4210" s="180"/>
      <c r="J4210" s="205"/>
      <c r="K4210" s="205"/>
      <c r="L4210" s="181"/>
      <c r="M4210" s="180"/>
      <c r="N4210" s="180"/>
      <c r="O4210" s="180"/>
    </row>
    <row r="4211" spans="8:15" s="179" customFormat="1" x14ac:dyDescent="0.2">
      <c r="H4211" s="180"/>
      <c r="I4211" s="180"/>
      <c r="J4211" s="205"/>
      <c r="K4211" s="205"/>
      <c r="L4211" s="181"/>
      <c r="M4211" s="180"/>
      <c r="N4211" s="180"/>
      <c r="O4211" s="180"/>
    </row>
    <row r="4212" spans="8:15" s="179" customFormat="1" x14ac:dyDescent="0.2">
      <c r="H4212" s="180"/>
      <c r="I4212" s="180"/>
      <c r="J4212" s="205"/>
      <c r="K4212" s="205"/>
      <c r="L4212" s="181"/>
      <c r="M4212" s="180"/>
      <c r="N4212" s="180"/>
      <c r="O4212" s="180"/>
    </row>
    <row r="4213" spans="8:15" s="179" customFormat="1" x14ac:dyDescent="0.2">
      <c r="H4213" s="180"/>
      <c r="I4213" s="180"/>
      <c r="J4213" s="205"/>
      <c r="K4213" s="205"/>
      <c r="L4213" s="181"/>
      <c r="M4213" s="180"/>
      <c r="N4213" s="180"/>
      <c r="O4213" s="180"/>
    </row>
    <row r="4214" spans="8:15" s="179" customFormat="1" x14ac:dyDescent="0.2">
      <c r="H4214" s="180"/>
      <c r="I4214" s="180"/>
      <c r="J4214" s="205"/>
      <c r="K4214" s="205"/>
      <c r="L4214" s="181"/>
      <c r="M4214" s="180"/>
      <c r="N4214" s="180"/>
      <c r="O4214" s="180"/>
    </row>
    <row r="4215" spans="8:15" s="179" customFormat="1" x14ac:dyDescent="0.2">
      <c r="H4215" s="180"/>
      <c r="I4215" s="180"/>
      <c r="J4215" s="205"/>
      <c r="K4215" s="205"/>
      <c r="L4215" s="181"/>
      <c r="M4215" s="180"/>
      <c r="N4215" s="180"/>
      <c r="O4215" s="180"/>
    </row>
    <row r="4216" spans="8:15" s="179" customFormat="1" x14ac:dyDescent="0.2">
      <c r="H4216" s="180"/>
      <c r="I4216" s="180"/>
      <c r="J4216" s="205"/>
      <c r="K4216" s="205"/>
      <c r="L4216" s="181"/>
      <c r="M4216" s="180"/>
      <c r="N4216" s="180"/>
      <c r="O4216" s="180"/>
    </row>
    <row r="4217" spans="8:15" s="179" customFormat="1" x14ac:dyDescent="0.2">
      <c r="H4217" s="180"/>
      <c r="I4217" s="180"/>
      <c r="J4217" s="205"/>
      <c r="K4217" s="205"/>
      <c r="L4217" s="181"/>
      <c r="M4217" s="180"/>
      <c r="N4217" s="180"/>
      <c r="O4217" s="180"/>
    </row>
    <row r="4218" spans="8:15" s="179" customFormat="1" x14ac:dyDescent="0.2">
      <c r="H4218" s="180"/>
      <c r="I4218" s="180"/>
      <c r="J4218" s="205"/>
      <c r="K4218" s="205"/>
      <c r="L4218" s="181"/>
      <c r="M4218" s="180"/>
      <c r="N4218" s="180"/>
      <c r="O4218" s="180"/>
    </row>
    <row r="4219" spans="8:15" s="179" customFormat="1" x14ac:dyDescent="0.2">
      <c r="H4219" s="180"/>
      <c r="I4219" s="180"/>
      <c r="J4219" s="205"/>
      <c r="K4219" s="205"/>
      <c r="L4219" s="181"/>
      <c r="M4219" s="180"/>
      <c r="N4219" s="180"/>
      <c r="O4219" s="180"/>
    </row>
    <row r="4220" spans="8:15" s="179" customFormat="1" x14ac:dyDescent="0.2">
      <c r="H4220" s="180"/>
      <c r="I4220" s="180"/>
      <c r="J4220" s="205"/>
      <c r="K4220" s="205"/>
      <c r="L4220" s="181"/>
      <c r="M4220" s="180"/>
      <c r="N4220" s="180"/>
      <c r="O4220" s="180"/>
    </row>
    <row r="4221" spans="8:15" s="179" customFormat="1" x14ac:dyDescent="0.2">
      <c r="H4221" s="180"/>
      <c r="I4221" s="180"/>
      <c r="J4221" s="205"/>
      <c r="K4221" s="205"/>
      <c r="L4221" s="181"/>
      <c r="M4221" s="180"/>
      <c r="N4221" s="180"/>
      <c r="O4221" s="180"/>
    </row>
    <row r="4222" spans="8:15" s="179" customFormat="1" x14ac:dyDescent="0.2">
      <c r="H4222" s="180"/>
      <c r="I4222" s="180"/>
      <c r="J4222" s="205"/>
      <c r="K4222" s="205"/>
      <c r="L4222" s="181"/>
      <c r="M4222" s="180"/>
      <c r="N4222" s="180"/>
      <c r="O4222" s="180"/>
    </row>
    <row r="4223" spans="8:15" s="179" customFormat="1" x14ac:dyDescent="0.2">
      <c r="H4223" s="180"/>
      <c r="I4223" s="180"/>
      <c r="J4223" s="205"/>
      <c r="K4223" s="205"/>
      <c r="L4223" s="181"/>
      <c r="M4223" s="180"/>
      <c r="N4223" s="180"/>
      <c r="O4223" s="180"/>
    </row>
    <row r="4224" spans="8:15" s="179" customFormat="1" x14ac:dyDescent="0.2">
      <c r="H4224" s="180"/>
      <c r="I4224" s="180"/>
      <c r="J4224" s="205"/>
      <c r="K4224" s="205"/>
      <c r="L4224" s="181"/>
      <c r="M4224" s="180"/>
      <c r="N4224" s="180"/>
      <c r="O4224" s="180"/>
    </row>
    <row r="4225" spans="8:15" s="179" customFormat="1" x14ac:dyDescent="0.2">
      <c r="H4225" s="180"/>
      <c r="I4225" s="180"/>
      <c r="J4225" s="205"/>
      <c r="K4225" s="205"/>
      <c r="L4225" s="181"/>
      <c r="M4225" s="180"/>
      <c r="N4225" s="180"/>
      <c r="O4225" s="180"/>
    </row>
    <row r="4226" spans="8:15" s="179" customFormat="1" x14ac:dyDescent="0.2">
      <c r="H4226" s="180"/>
      <c r="I4226" s="180"/>
      <c r="J4226" s="205"/>
      <c r="K4226" s="205"/>
      <c r="L4226" s="181"/>
      <c r="M4226" s="180"/>
      <c r="N4226" s="180"/>
      <c r="O4226" s="180"/>
    </row>
    <row r="4227" spans="8:15" s="179" customFormat="1" x14ac:dyDescent="0.2">
      <c r="H4227" s="180"/>
      <c r="I4227" s="180"/>
      <c r="J4227" s="205"/>
      <c r="K4227" s="205"/>
      <c r="L4227" s="181"/>
      <c r="M4227" s="180"/>
      <c r="N4227" s="180"/>
      <c r="O4227" s="180"/>
    </row>
    <row r="4228" spans="8:15" s="179" customFormat="1" x14ac:dyDescent="0.2">
      <c r="H4228" s="180"/>
      <c r="I4228" s="180"/>
      <c r="J4228" s="205"/>
      <c r="K4228" s="205"/>
      <c r="L4228" s="181"/>
      <c r="M4228" s="180"/>
      <c r="N4228" s="180"/>
      <c r="O4228" s="180"/>
    </row>
    <row r="4229" spans="8:15" s="179" customFormat="1" x14ac:dyDescent="0.2">
      <c r="H4229" s="180"/>
      <c r="I4229" s="180"/>
      <c r="J4229" s="205"/>
      <c r="K4229" s="205"/>
      <c r="L4229" s="181"/>
      <c r="M4229" s="180"/>
      <c r="N4229" s="180"/>
      <c r="O4229" s="180"/>
    </row>
    <row r="4230" spans="8:15" s="179" customFormat="1" x14ac:dyDescent="0.2">
      <c r="H4230" s="180"/>
      <c r="I4230" s="180"/>
      <c r="J4230" s="205"/>
      <c r="K4230" s="205"/>
      <c r="L4230" s="181"/>
      <c r="M4230" s="180"/>
      <c r="N4230" s="180"/>
      <c r="O4230" s="180"/>
    </row>
    <row r="4231" spans="8:15" s="179" customFormat="1" x14ac:dyDescent="0.2">
      <c r="H4231" s="180"/>
      <c r="I4231" s="180"/>
      <c r="J4231" s="205"/>
      <c r="K4231" s="205"/>
      <c r="L4231" s="181"/>
      <c r="M4231" s="180"/>
      <c r="N4231" s="180"/>
      <c r="O4231" s="180"/>
    </row>
    <row r="4232" spans="8:15" s="179" customFormat="1" x14ac:dyDescent="0.2">
      <c r="H4232" s="180"/>
      <c r="I4232" s="180"/>
      <c r="J4232" s="205"/>
      <c r="K4232" s="205"/>
      <c r="L4232" s="181"/>
      <c r="M4232" s="180"/>
      <c r="N4232" s="180"/>
      <c r="O4232" s="180"/>
    </row>
    <row r="4233" spans="8:15" s="179" customFormat="1" x14ac:dyDescent="0.2">
      <c r="H4233" s="180"/>
      <c r="I4233" s="180"/>
      <c r="J4233" s="205"/>
      <c r="K4233" s="205"/>
      <c r="L4233" s="181"/>
      <c r="M4233" s="180"/>
      <c r="N4233" s="180"/>
      <c r="O4233" s="180"/>
    </row>
    <row r="4234" spans="8:15" s="179" customFormat="1" x14ac:dyDescent="0.2">
      <c r="H4234" s="180"/>
      <c r="I4234" s="180"/>
      <c r="J4234" s="205"/>
      <c r="K4234" s="205"/>
      <c r="L4234" s="181"/>
      <c r="M4234" s="180"/>
      <c r="N4234" s="180"/>
      <c r="O4234" s="180"/>
    </row>
    <row r="4235" spans="8:15" s="179" customFormat="1" x14ac:dyDescent="0.2">
      <c r="H4235" s="180"/>
      <c r="I4235" s="180"/>
      <c r="J4235" s="205"/>
      <c r="K4235" s="205"/>
      <c r="L4235" s="181"/>
      <c r="M4235" s="180"/>
      <c r="N4235" s="180"/>
      <c r="O4235" s="180"/>
    </row>
    <row r="4236" spans="8:15" s="179" customFormat="1" x14ac:dyDescent="0.2">
      <c r="H4236" s="180"/>
      <c r="I4236" s="180"/>
      <c r="J4236" s="205"/>
      <c r="K4236" s="205"/>
      <c r="L4236" s="181"/>
      <c r="M4236" s="180"/>
      <c r="N4236" s="180"/>
      <c r="O4236" s="180"/>
    </row>
    <row r="4237" spans="8:15" s="179" customFormat="1" x14ac:dyDescent="0.2">
      <c r="H4237" s="180"/>
      <c r="I4237" s="180"/>
      <c r="J4237" s="205"/>
      <c r="K4237" s="205"/>
      <c r="L4237" s="181"/>
      <c r="M4237" s="180"/>
      <c r="N4237" s="180"/>
      <c r="O4237" s="180"/>
    </row>
    <row r="4238" spans="8:15" s="179" customFormat="1" x14ac:dyDescent="0.2">
      <c r="H4238" s="180"/>
      <c r="I4238" s="180"/>
      <c r="J4238" s="205"/>
      <c r="K4238" s="205"/>
      <c r="L4238" s="181"/>
      <c r="M4238" s="180"/>
      <c r="N4238" s="180"/>
      <c r="O4238" s="180"/>
    </row>
    <row r="4239" spans="8:15" s="179" customFormat="1" x14ac:dyDescent="0.2">
      <c r="H4239" s="180"/>
      <c r="I4239" s="180"/>
      <c r="J4239" s="205"/>
      <c r="K4239" s="205"/>
      <c r="L4239" s="181"/>
      <c r="M4239" s="180"/>
      <c r="N4239" s="180"/>
      <c r="O4239" s="180"/>
    </row>
    <row r="4240" spans="8:15" s="179" customFormat="1" x14ac:dyDescent="0.2">
      <c r="H4240" s="180"/>
      <c r="I4240" s="180"/>
      <c r="J4240" s="205"/>
      <c r="K4240" s="205"/>
      <c r="L4240" s="181"/>
      <c r="M4240" s="180"/>
      <c r="N4240" s="180"/>
      <c r="O4240" s="180"/>
    </row>
    <row r="4241" spans="8:15" s="179" customFormat="1" x14ac:dyDescent="0.2">
      <c r="H4241" s="180"/>
      <c r="I4241" s="180"/>
      <c r="J4241" s="205"/>
      <c r="K4241" s="205"/>
      <c r="L4241" s="181"/>
      <c r="M4241" s="180"/>
      <c r="N4241" s="180"/>
      <c r="O4241" s="180"/>
    </row>
    <row r="4242" spans="8:15" s="179" customFormat="1" x14ac:dyDescent="0.2">
      <c r="H4242" s="180"/>
      <c r="I4242" s="180"/>
      <c r="J4242" s="205"/>
      <c r="K4242" s="205"/>
      <c r="L4242" s="181"/>
      <c r="M4242" s="180"/>
      <c r="N4242" s="180"/>
      <c r="O4242" s="180"/>
    </row>
    <row r="4243" spans="8:15" s="179" customFormat="1" x14ac:dyDescent="0.2">
      <c r="H4243" s="180"/>
      <c r="I4243" s="180"/>
      <c r="J4243" s="205"/>
      <c r="K4243" s="205"/>
      <c r="L4243" s="181"/>
      <c r="M4243" s="180"/>
      <c r="N4243" s="180"/>
      <c r="O4243" s="180"/>
    </row>
    <row r="4244" spans="8:15" s="179" customFormat="1" x14ac:dyDescent="0.2">
      <c r="H4244" s="180"/>
      <c r="I4244" s="180"/>
      <c r="J4244" s="205"/>
      <c r="K4244" s="205"/>
      <c r="L4244" s="181"/>
      <c r="M4244" s="180"/>
      <c r="N4244" s="180"/>
      <c r="O4244" s="180"/>
    </row>
    <row r="4245" spans="8:15" s="179" customFormat="1" x14ac:dyDescent="0.2">
      <c r="H4245" s="180"/>
      <c r="I4245" s="180"/>
      <c r="J4245" s="205"/>
      <c r="K4245" s="205"/>
      <c r="L4245" s="181"/>
      <c r="M4245" s="180"/>
      <c r="N4245" s="180"/>
      <c r="O4245" s="180"/>
    </row>
    <row r="4246" spans="8:15" s="179" customFormat="1" x14ac:dyDescent="0.2">
      <c r="H4246" s="180"/>
      <c r="I4246" s="180"/>
      <c r="J4246" s="205"/>
      <c r="K4246" s="205"/>
      <c r="L4246" s="181"/>
      <c r="M4246" s="180"/>
      <c r="N4246" s="180"/>
      <c r="O4246" s="180"/>
    </row>
    <row r="4247" spans="8:15" s="179" customFormat="1" x14ac:dyDescent="0.2">
      <c r="H4247" s="180"/>
      <c r="I4247" s="180"/>
      <c r="J4247" s="205"/>
      <c r="K4247" s="205"/>
      <c r="L4247" s="181"/>
      <c r="M4247" s="180"/>
      <c r="N4247" s="180"/>
      <c r="O4247" s="180"/>
    </row>
    <row r="4248" spans="8:15" s="179" customFormat="1" x14ac:dyDescent="0.2">
      <c r="H4248" s="180"/>
      <c r="I4248" s="180"/>
      <c r="J4248" s="205"/>
      <c r="K4248" s="205"/>
      <c r="L4248" s="181"/>
      <c r="M4248" s="180"/>
      <c r="N4248" s="180"/>
      <c r="O4248" s="180"/>
    </row>
    <row r="4249" spans="8:15" s="179" customFormat="1" x14ac:dyDescent="0.2">
      <c r="H4249" s="180"/>
      <c r="I4249" s="180"/>
      <c r="J4249" s="205"/>
      <c r="K4249" s="205"/>
      <c r="L4249" s="181"/>
      <c r="M4249" s="180"/>
      <c r="N4249" s="180"/>
      <c r="O4249" s="180"/>
    </row>
    <row r="4250" spans="8:15" s="179" customFormat="1" x14ac:dyDescent="0.2">
      <c r="H4250" s="180"/>
      <c r="I4250" s="180"/>
      <c r="J4250" s="205"/>
      <c r="K4250" s="205"/>
      <c r="L4250" s="181"/>
      <c r="M4250" s="180"/>
      <c r="N4250" s="180"/>
      <c r="O4250" s="180"/>
    </row>
    <row r="4251" spans="8:15" s="179" customFormat="1" x14ac:dyDescent="0.2">
      <c r="H4251" s="180"/>
      <c r="I4251" s="180"/>
      <c r="J4251" s="205"/>
      <c r="K4251" s="205"/>
      <c r="L4251" s="181"/>
      <c r="M4251" s="180"/>
      <c r="N4251" s="180"/>
      <c r="O4251" s="180"/>
    </row>
    <row r="4252" spans="8:15" s="179" customFormat="1" x14ac:dyDescent="0.2">
      <c r="H4252" s="180"/>
      <c r="I4252" s="180"/>
      <c r="J4252" s="205"/>
      <c r="K4252" s="205"/>
      <c r="L4252" s="181"/>
      <c r="M4252" s="180"/>
      <c r="N4252" s="180"/>
      <c r="O4252" s="180"/>
    </row>
    <row r="4253" spans="8:15" s="179" customFormat="1" x14ac:dyDescent="0.2">
      <c r="H4253" s="180"/>
      <c r="I4253" s="180"/>
      <c r="J4253" s="205"/>
      <c r="K4253" s="205"/>
      <c r="L4253" s="181"/>
      <c r="M4253" s="180"/>
      <c r="N4253" s="180"/>
      <c r="O4253" s="180"/>
    </row>
    <row r="4254" spans="8:15" s="179" customFormat="1" x14ac:dyDescent="0.2">
      <c r="H4254" s="180"/>
      <c r="I4254" s="180"/>
      <c r="J4254" s="205"/>
      <c r="K4254" s="205"/>
      <c r="L4254" s="181"/>
      <c r="M4254" s="180"/>
      <c r="N4254" s="180"/>
      <c r="O4254" s="180"/>
    </row>
    <row r="4255" spans="8:15" s="179" customFormat="1" x14ac:dyDescent="0.2">
      <c r="H4255" s="180"/>
      <c r="I4255" s="180"/>
      <c r="J4255" s="205"/>
      <c r="K4255" s="205"/>
      <c r="L4255" s="181"/>
      <c r="M4255" s="180"/>
      <c r="N4255" s="180"/>
      <c r="O4255" s="180"/>
    </row>
    <row r="4256" spans="8:15" s="179" customFormat="1" x14ac:dyDescent="0.2">
      <c r="H4256" s="180"/>
      <c r="I4256" s="180"/>
      <c r="J4256" s="205"/>
      <c r="K4256" s="205"/>
      <c r="L4256" s="181"/>
      <c r="M4256" s="180"/>
      <c r="N4256" s="180"/>
      <c r="O4256" s="180"/>
    </row>
    <row r="4257" spans="8:15" s="179" customFormat="1" x14ac:dyDescent="0.2">
      <c r="H4257" s="180"/>
      <c r="I4257" s="180"/>
      <c r="J4257" s="205"/>
      <c r="K4257" s="205"/>
      <c r="L4257" s="181"/>
      <c r="M4257" s="180"/>
      <c r="N4257" s="180"/>
      <c r="O4257" s="180"/>
    </row>
    <row r="4258" spans="8:15" s="179" customFormat="1" x14ac:dyDescent="0.2">
      <c r="H4258" s="180"/>
      <c r="I4258" s="180"/>
      <c r="J4258" s="205"/>
      <c r="K4258" s="205"/>
      <c r="L4258" s="181"/>
      <c r="M4258" s="180"/>
      <c r="N4258" s="180"/>
      <c r="O4258" s="180"/>
    </row>
    <row r="4259" spans="8:15" s="179" customFormat="1" x14ac:dyDescent="0.2">
      <c r="H4259" s="180"/>
      <c r="I4259" s="180"/>
      <c r="J4259" s="205"/>
      <c r="K4259" s="205"/>
      <c r="L4259" s="181"/>
      <c r="M4259" s="180"/>
      <c r="N4259" s="180"/>
      <c r="O4259" s="180"/>
    </row>
    <row r="4260" spans="8:15" s="179" customFormat="1" x14ac:dyDescent="0.2">
      <c r="H4260" s="180"/>
      <c r="I4260" s="180"/>
      <c r="J4260" s="205"/>
      <c r="K4260" s="205"/>
      <c r="L4260" s="181"/>
      <c r="M4260" s="180"/>
      <c r="N4260" s="180"/>
      <c r="O4260" s="180"/>
    </row>
    <row r="4261" spans="8:15" s="179" customFormat="1" x14ac:dyDescent="0.2">
      <c r="H4261" s="180"/>
      <c r="I4261" s="180"/>
      <c r="J4261" s="205"/>
      <c r="K4261" s="205"/>
      <c r="L4261" s="181"/>
      <c r="M4261" s="180"/>
      <c r="N4261" s="180"/>
      <c r="O4261" s="180"/>
    </row>
    <row r="4262" spans="8:15" s="179" customFormat="1" x14ac:dyDescent="0.2">
      <c r="H4262" s="180"/>
      <c r="I4262" s="180"/>
      <c r="J4262" s="205"/>
      <c r="K4262" s="205"/>
      <c r="L4262" s="181"/>
      <c r="M4262" s="180"/>
      <c r="N4262" s="180"/>
      <c r="O4262" s="180"/>
    </row>
    <row r="4263" spans="8:15" s="179" customFormat="1" x14ac:dyDescent="0.2">
      <c r="H4263" s="180"/>
      <c r="I4263" s="180"/>
      <c r="J4263" s="205"/>
      <c r="K4263" s="205"/>
      <c r="L4263" s="181"/>
      <c r="M4263" s="180"/>
      <c r="N4263" s="180"/>
      <c r="O4263" s="180"/>
    </row>
    <row r="4264" spans="8:15" s="179" customFormat="1" x14ac:dyDescent="0.2">
      <c r="H4264" s="180"/>
      <c r="I4264" s="180"/>
      <c r="J4264" s="205"/>
      <c r="K4264" s="205"/>
      <c r="L4264" s="181"/>
      <c r="M4264" s="180"/>
      <c r="N4264" s="180"/>
      <c r="O4264" s="180"/>
    </row>
    <row r="4265" spans="8:15" s="179" customFormat="1" x14ac:dyDescent="0.2">
      <c r="H4265" s="180"/>
      <c r="I4265" s="180"/>
      <c r="J4265" s="205"/>
      <c r="K4265" s="205"/>
      <c r="L4265" s="181"/>
      <c r="M4265" s="180"/>
      <c r="N4265" s="180"/>
      <c r="O4265" s="180"/>
    </row>
    <row r="4266" spans="8:15" s="179" customFormat="1" x14ac:dyDescent="0.2">
      <c r="H4266" s="180"/>
      <c r="I4266" s="180"/>
      <c r="J4266" s="205"/>
      <c r="K4266" s="205"/>
      <c r="L4266" s="181"/>
      <c r="M4266" s="180"/>
      <c r="N4266" s="180"/>
      <c r="O4266" s="180"/>
    </row>
    <row r="4267" spans="8:15" s="179" customFormat="1" x14ac:dyDescent="0.2">
      <c r="H4267" s="180"/>
      <c r="I4267" s="180"/>
      <c r="J4267" s="205"/>
      <c r="K4267" s="205"/>
      <c r="L4267" s="181"/>
      <c r="M4267" s="180"/>
      <c r="N4267" s="180"/>
      <c r="O4267" s="180"/>
    </row>
    <row r="4268" spans="8:15" s="179" customFormat="1" x14ac:dyDescent="0.2">
      <c r="H4268" s="180"/>
      <c r="I4268" s="180"/>
      <c r="J4268" s="205"/>
      <c r="K4268" s="205"/>
      <c r="L4268" s="181"/>
      <c r="M4268" s="180"/>
      <c r="N4268" s="180"/>
      <c r="O4268" s="180"/>
    </row>
    <row r="4269" spans="8:15" s="179" customFormat="1" x14ac:dyDescent="0.2">
      <c r="H4269" s="180"/>
      <c r="I4269" s="180"/>
      <c r="J4269" s="205"/>
      <c r="K4269" s="205"/>
      <c r="L4269" s="181"/>
      <c r="M4269" s="180"/>
      <c r="N4269" s="180"/>
      <c r="O4269" s="180"/>
    </row>
    <row r="4270" spans="8:15" s="179" customFormat="1" x14ac:dyDescent="0.2">
      <c r="H4270" s="180"/>
      <c r="I4270" s="180"/>
      <c r="J4270" s="205"/>
      <c r="K4270" s="205"/>
      <c r="L4270" s="181"/>
      <c r="M4270" s="180"/>
      <c r="N4270" s="180"/>
      <c r="O4270" s="180"/>
    </row>
    <row r="4271" spans="8:15" s="179" customFormat="1" x14ac:dyDescent="0.2">
      <c r="H4271" s="180"/>
      <c r="I4271" s="180"/>
      <c r="J4271" s="205"/>
      <c r="K4271" s="205"/>
      <c r="L4271" s="181"/>
      <c r="M4271" s="180"/>
      <c r="N4271" s="180"/>
      <c r="O4271" s="180"/>
    </row>
    <row r="4272" spans="8:15" s="179" customFormat="1" x14ac:dyDescent="0.2">
      <c r="H4272" s="180"/>
      <c r="I4272" s="180"/>
      <c r="J4272" s="205"/>
      <c r="K4272" s="205"/>
      <c r="L4272" s="181"/>
      <c r="M4272" s="180"/>
      <c r="N4272" s="180"/>
      <c r="O4272" s="180"/>
    </row>
    <row r="4273" spans="8:15" s="179" customFormat="1" x14ac:dyDescent="0.2">
      <c r="H4273" s="180"/>
      <c r="I4273" s="180"/>
      <c r="J4273" s="205"/>
      <c r="K4273" s="205"/>
      <c r="L4273" s="181"/>
      <c r="M4273" s="180"/>
      <c r="N4273" s="180"/>
      <c r="O4273" s="180"/>
    </row>
    <row r="4274" spans="8:15" s="179" customFormat="1" x14ac:dyDescent="0.2">
      <c r="H4274" s="180"/>
      <c r="I4274" s="180"/>
      <c r="J4274" s="205"/>
      <c r="K4274" s="205"/>
      <c r="L4274" s="181"/>
      <c r="M4274" s="180"/>
      <c r="N4274" s="180"/>
      <c r="O4274" s="180"/>
    </row>
    <row r="4275" spans="8:15" s="179" customFormat="1" x14ac:dyDescent="0.2">
      <c r="H4275" s="180"/>
      <c r="I4275" s="180"/>
      <c r="J4275" s="205"/>
      <c r="K4275" s="205"/>
      <c r="L4275" s="181"/>
      <c r="M4275" s="180"/>
      <c r="N4275" s="180"/>
      <c r="O4275" s="180"/>
    </row>
    <row r="4276" spans="8:15" s="179" customFormat="1" x14ac:dyDescent="0.2">
      <c r="H4276" s="180"/>
      <c r="I4276" s="180"/>
      <c r="J4276" s="205"/>
      <c r="K4276" s="205"/>
      <c r="L4276" s="181"/>
      <c r="M4276" s="180"/>
      <c r="N4276" s="180"/>
      <c r="O4276" s="180"/>
    </row>
    <row r="4277" spans="8:15" s="179" customFormat="1" x14ac:dyDescent="0.2">
      <c r="H4277" s="180"/>
      <c r="I4277" s="180"/>
      <c r="J4277" s="205"/>
      <c r="K4277" s="205"/>
      <c r="L4277" s="181"/>
      <c r="M4277" s="180"/>
      <c r="N4277" s="180"/>
      <c r="O4277" s="180"/>
    </row>
    <row r="4278" spans="8:15" s="179" customFormat="1" x14ac:dyDescent="0.2">
      <c r="H4278" s="180"/>
      <c r="I4278" s="180"/>
      <c r="J4278" s="205"/>
      <c r="K4278" s="205"/>
      <c r="L4278" s="181"/>
      <c r="M4278" s="180"/>
      <c r="N4278" s="180"/>
      <c r="O4278" s="180"/>
    </row>
    <row r="4279" spans="8:15" s="179" customFormat="1" x14ac:dyDescent="0.2">
      <c r="H4279" s="180"/>
      <c r="I4279" s="180"/>
      <c r="J4279" s="205"/>
      <c r="K4279" s="205"/>
      <c r="L4279" s="181"/>
      <c r="M4279" s="180"/>
      <c r="N4279" s="180"/>
      <c r="O4279" s="180"/>
    </row>
    <row r="4280" spans="8:15" s="179" customFormat="1" x14ac:dyDescent="0.2">
      <c r="H4280" s="180"/>
      <c r="I4280" s="180"/>
      <c r="J4280" s="205"/>
      <c r="K4280" s="205"/>
      <c r="L4280" s="181"/>
      <c r="M4280" s="180"/>
      <c r="N4280" s="180"/>
      <c r="O4280" s="180"/>
    </row>
    <row r="4281" spans="8:15" s="179" customFormat="1" x14ac:dyDescent="0.2">
      <c r="H4281" s="180"/>
      <c r="I4281" s="180"/>
      <c r="J4281" s="205"/>
      <c r="K4281" s="205"/>
      <c r="L4281" s="181"/>
      <c r="M4281" s="180"/>
      <c r="N4281" s="180"/>
      <c r="O4281" s="180"/>
    </row>
    <row r="4282" spans="8:15" s="179" customFormat="1" x14ac:dyDescent="0.2">
      <c r="H4282" s="180"/>
      <c r="I4282" s="180"/>
      <c r="J4282" s="205"/>
      <c r="K4282" s="205"/>
      <c r="L4282" s="181"/>
      <c r="M4282" s="180"/>
      <c r="N4282" s="180"/>
      <c r="O4282" s="180"/>
    </row>
    <row r="4283" spans="8:15" s="179" customFormat="1" x14ac:dyDescent="0.2">
      <c r="H4283" s="180"/>
      <c r="I4283" s="180"/>
      <c r="J4283" s="205"/>
      <c r="K4283" s="205"/>
      <c r="L4283" s="181"/>
      <c r="M4283" s="180"/>
      <c r="N4283" s="180"/>
      <c r="O4283" s="180"/>
    </row>
    <row r="4284" spans="8:15" s="179" customFormat="1" x14ac:dyDescent="0.2">
      <c r="H4284" s="180"/>
      <c r="I4284" s="180"/>
      <c r="J4284" s="205"/>
      <c r="K4284" s="205"/>
      <c r="L4284" s="181"/>
      <c r="M4284" s="180"/>
      <c r="N4284" s="180"/>
      <c r="O4284" s="180"/>
    </row>
    <row r="4285" spans="8:15" s="179" customFormat="1" x14ac:dyDescent="0.2">
      <c r="H4285" s="180"/>
      <c r="I4285" s="180"/>
      <c r="J4285" s="205"/>
      <c r="K4285" s="205"/>
      <c r="L4285" s="181"/>
      <c r="M4285" s="180"/>
      <c r="N4285" s="180"/>
      <c r="O4285" s="180"/>
    </row>
    <row r="4286" spans="8:15" s="179" customFormat="1" x14ac:dyDescent="0.2">
      <c r="H4286" s="180"/>
      <c r="I4286" s="180"/>
      <c r="J4286" s="205"/>
      <c r="K4286" s="205"/>
      <c r="L4286" s="181"/>
      <c r="M4286" s="180"/>
      <c r="N4286" s="180"/>
      <c r="O4286" s="180"/>
    </row>
    <row r="4287" spans="8:15" s="179" customFormat="1" x14ac:dyDescent="0.2">
      <c r="H4287" s="180"/>
      <c r="I4287" s="180"/>
      <c r="J4287" s="205"/>
      <c r="K4287" s="205"/>
      <c r="L4287" s="181"/>
      <c r="M4287" s="180"/>
      <c r="N4287" s="180"/>
      <c r="O4287" s="180"/>
    </row>
    <row r="4288" spans="8:15" s="179" customFormat="1" x14ac:dyDescent="0.2">
      <c r="H4288" s="180"/>
      <c r="I4288" s="180"/>
      <c r="J4288" s="205"/>
      <c r="K4288" s="205"/>
      <c r="L4288" s="181"/>
      <c r="M4288" s="180"/>
      <c r="N4288" s="180"/>
      <c r="O4288" s="180"/>
    </row>
    <row r="4289" spans="8:15" s="179" customFormat="1" x14ac:dyDescent="0.2">
      <c r="H4289" s="180"/>
      <c r="I4289" s="180"/>
      <c r="J4289" s="205"/>
      <c r="K4289" s="205"/>
      <c r="L4289" s="181"/>
      <c r="M4289" s="180"/>
      <c r="N4289" s="180"/>
      <c r="O4289" s="180"/>
    </row>
    <row r="4290" spans="8:15" s="179" customFormat="1" x14ac:dyDescent="0.2">
      <c r="H4290" s="180"/>
      <c r="I4290" s="180"/>
      <c r="J4290" s="205"/>
      <c r="K4290" s="205"/>
      <c r="L4290" s="181"/>
      <c r="M4290" s="180"/>
      <c r="N4290" s="180"/>
      <c r="O4290" s="180"/>
    </row>
    <row r="4291" spans="8:15" s="179" customFormat="1" x14ac:dyDescent="0.2">
      <c r="H4291" s="180"/>
      <c r="I4291" s="180"/>
      <c r="J4291" s="205"/>
      <c r="K4291" s="205"/>
      <c r="L4291" s="181"/>
      <c r="M4291" s="180"/>
      <c r="N4291" s="180"/>
      <c r="O4291" s="180"/>
    </row>
    <row r="4292" spans="8:15" s="179" customFormat="1" x14ac:dyDescent="0.2">
      <c r="H4292" s="180"/>
      <c r="I4292" s="180"/>
      <c r="J4292" s="205"/>
      <c r="K4292" s="205"/>
      <c r="L4292" s="181"/>
      <c r="M4292" s="180"/>
      <c r="N4292" s="180"/>
      <c r="O4292" s="180"/>
    </row>
    <row r="4293" spans="8:15" s="179" customFormat="1" x14ac:dyDescent="0.2">
      <c r="H4293" s="180"/>
      <c r="I4293" s="180"/>
      <c r="J4293" s="205"/>
      <c r="K4293" s="205"/>
      <c r="L4293" s="181"/>
      <c r="M4293" s="180"/>
      <c r="N4293" s="180"/>
      <c r="O4293" s="180"/>
    </row>
    <row r="4294" spans="8:15" s="179" customFormat="1" x14ac:dyDescent="0.2">
      <c r="H4294" s="180"/>
      <c r="I4294" s="180"/>
      <c r="J4294" s="205"/>
      <c r="K4294" s="205"/>
      <c r="L4294" s="181"/>
      <c r="M4294" s="180"/>
      <c r="N4294" s="180"/>
      <c r="O4294" s="180"/>
    </row>
    <row r="4295" spans="8:15" s="179" customFormat="1" x14ac:dyDescent="0.2">
      <c r="H4295" s="180"/>
      <c r="I4295" s="180"/>
      <c r="J4295" s="205"/>
      <c r="K4295" s="205"/>
      <c r="L4295" s="181"/>
      <c r="M4295" s="180"/>
      <c r="N4295" s="180"/>
      <c r="O4295" s="180"/>
    </row>
    <row r="4296" spans="8:15" s="179" customFormat="1" x14ac:dyDescent="0.2">
      <c r="H4296" s="180"/>
      <c r="I4296" s="180"/>
      <c r="J4296" s="205"/>
      <c r="K4296" s="205"/>
      <c r="L4296" s="181"/>
      <c r="M4296" s="180"/>
      <c r="N4296" s="180"/>
      <c r="O4296" s="180"/>
    </row>
    <row r="4297" spans="8:15" s="179" customFormat="1" x14ac:dyDescent="0.2">
      <c r="H4297" s="180"/>
      <c r="I4297" s="180"/>
      <c r="J4297" s="205"/>
      <c r="K4297" s="205"/>
      <c r="L4297" s="181"/>
      <c r="M4297" s="180"/>
      <c r="N4297" s="180"/>
      <c r="O4297" s="180"/>
    </row>
    <row r="4298" spans="8:15" s="179" customFormat="1" x14ac:dyDescent="0.2">
      <c r="H4298" s="180"/>
      <c r="I4298" s="180"/>
      <c r="J4298" s="205"/>
      <c r="K4298" s="205"/>
      <c r="L4298" s="181"/>
      <c r="M4298" s="180"/>
      <c r="N4298" s="180"/>
      <c r="O4298" s="180"/>
    </row>
    <row r="4299" spans="8:15" s="179" customFormat="1" x14ac:dyDescent="0.2">
      <c r="H4299" s="180"/>
      <c r="I4299" s="180"/>
      <c r="J4299" s="205"/>
      <c r="K4299" s="205"/>
      <c r="L4299" s="181"/>
      <c r="M4299" s="180"/>
      <c r="N4299" s="180"/>
      <c r="O4299" s="180"/>
    </row>
    <row r="4300" spans="8:15" s="179" customFormat="1" x14ac:dyDescent="0.2">
      <c r="H4300" s="180"/>
      <c r="I4300" s="180"/>
      <c r="J4300" s="205"/>
      <c r="K4300" s="205"/>
      <c r="L4300" s="181"/>
      <c r="M4300" s="180"/>
      <c r="N4300" s="180"/>
      <c r="O4300" s="180"/>
    </row>
    <row r="4301" spans="8:15" s="179" customFormat="1" x14ac:dyDescent="0.2">
      <c r="H4301" s="180"/>
      <c r="I4301" s="180"/>
      <c r="J4301" s="205"/>
      <c r="K4301" s="205"/>
      <c r="L4301" s="181"/>
      <c r="M4301" s="180"/>
      <c r="N4301" s="180"/>
      <c r="O4301" s="180"/>
    </row>
    <row r="4302" spans="8:15" s="179" customFormat="1" x14ac:dyDescent="0.2">
      <c r="H4302" s="180"/>
      <c r="I4302" s="180"/>
      <c r="J4302" s="205"/>
      <c r="K4302" s="205"/>
      <c r="L4302" s="181"/>
      <c r="M4302" s="180"/>
      <c r="N4302" s="180"/>
      <c r="O4302" s="180"/>
    </row>
    <row r="4303" spans="8:15" s="179" customFormat="1" x14ac:dyDescent="0.2">
      <c r="H4303" s="180"/>
      <c r="I4303" s="180"/>
      <c r="J4303" s="205"/>
      <c r="K4303" s="205"/>
      <c r="L4303" s="181"/>
      <c r="M4303" s="180"/>
      <c r="N4303" s="180"/>
      <c r="O4303" s="180"/>
    </row>
    <row r="4304" spans="8:15" s="179" customFormat="1" x14ac:dyDescent="0.2">
      <c r="H4304" s="180"/>
      <c r="I4304" s="180"/>
      <c r="J4304" s="205"/>
      <c r="K4304" s="205"/>
      <c r="L4304" s="181"/>
      <c r="M4304" s="180"/>
      <c r="N4304" s="180"/>
      <c r="O4304" s="180"/>
    </row>
    <row r="4305" spans="8:15" s="179" customFormat="1" x14ac:dyDescent="0.2">
      <c r="H4305" s="180"/>
      <c r="I4305" s="180"/>
      <c r="J4305" s="205"/>
      <c r="K4305" s="205"/>
      <c r="L4305" s="181"/>
      <c r="M4305" s="180"/>
      <c r="N4305" s="180"/>
      <c r="O4305" s="180"/>
    </row>
    <row r="4306" spans="8:15" s="179" customFormat="1" x14ac:dyDescent="0.2">
      <c r="H4306" s="180"/>
      <c r="I4306" s="180"/>
      <c r="J4306" s="205"/>
      <c r="K4306" s="205"/>
      <c r="L4306" s="181"/>
      <c r="M4306" s="180"/>
      <c r="N4306" s="180"/>
      <c r="O4306" s="180"/>
    </row>
    <row r="4307" spans="8:15" s="179" customFormat="1" x14ac:dyDescent="0.2">
      <c r="H4307" s="180"/>
      <c r="I4307" s="180"/>
      <c r="J4307" s="205"/>
      <c r="K4307" s="205"/>
      <c r="L4307" s="181"/>
      <c r="M4307" s="180"/>
      <c r="N4307" s="180"/>
      <c r="O4307" s="180"/>
    </row>
    <row r="4308" spans="8:15" s="179" customFormat="1" x14ac:dyDescent="0.2">
      <c r="H4308" s="180"/>
      <c r="I4308" s="180"/>
      <c r="J4308" s="205"/>
      <c r="K4308" s="205"/>
      <c r="L4308" s="181"/>
      <c r="M4308" s="180"/>
      <c r="N4308" s="180"/>
      <c r="O4308" s="180"/>
    </row>
    <row r="4309" spans="8:15" s="179" customFormat="1" x14ac:dyDescent="0.2">
      <c r="H4309" s="180"/>
      <c r="I4309" s="180"/>
      <c r="J4309" s="205"/>
      <c r="K4309" s="205"/>
      <c r="L4309" s="181"/>
      <c r="M4309" s="180"/>
      <c r="N4309" s="180"/>
      <c r="O4309" s="180"/>
    </row>
    <row r="4310" spans="8:15" s="179" customFormat="1" x14ac:dyDescent="0.2">
      <c r="H4310" s="180"/>
      <c r="I4310" s="180"/>
      <c r="J4310" s="205"/>
      <c r="K4310" s="205"/>
      <c r="L4310" s="181"/>
      <c r="M4310" s="180"/>
      <c r="N4310" s="180"/>
      <c r="O4310" s="180"/>
    </row>
    <row r="4311" spans="8:15" s="179" customFormat="1" x14ac:dyDescent="0.2">
      <c r="H4311" s="180"/>
      <c r="I4311" s="180"/>
      <c r="J4311" s="205"/>
      <c r="K4311" s="205"/>
      <c r="L4311" s="181"/>
      <c r="M4311" s="180"/>
      <c r="N4311" s="180"/>
      <c r="O4311" s="180"/>
    </row>
    <row r="4312" spans="8:15" s="179" customFormat="1" x14ac:dyDescent="0.2">
      <c r="H4312" s="180"/>
      <c r="I4312" s="180"/>
      <c r="J4312" s="205"/>
      <c r="K4312" s="205"/>
      <c r="L4312" s="181"/>
      <c r="M4312" s="180"/>
      <c r="N4312" s="180"/>
      <c r="O4312" s="180"/>
    </row>
    <row r="4313" spans="8:15" s="179" customFormat="1" x14ac:dyDescent="0.2">
      <c r="H4313" s="180"/>
      <c r="I4313" s="180"/>
      <c r="J4313" s="205"/>
      <c r="K4313" s="205"/>
      <c r="L4313" s="181"/>
      <c r="M4313" s="180"/>
      <c r="N4313" s="180"/>
      <c r="O4313" s="180"/>
    </row>
    <row r="4314" spans="8:15" s="179" customFormat="1" x14ac:dyDescent="0.2">
      <c r="H4314" s="180"/>
      <c r="I4314" s="180"/>
      <c r="J4314" s="205"/>
      <c r="K4314" s="205"/>
      <c r="L4314" s="181"/>
      <c r="M4314" s="180"/>
      <c r="N4314" s="180"/>
      <c r="O4314" s="180"/>
    </row>
    <row r="4315" spans="8:15" s="179" customFormat="1" x14ac:dyDescent="0.2">
      <c r="H4315" s="180"/>
      <c r="I4315" s="180"/>
      <c r="J4315" s="205"/>
      <c r="K4315" s="205"/>
      <c r="L4315" s="181"/>
      <c r="M4315" s="180"/>
      <c r="N4315" s="180"/>
      <c r="O4315" s="180"/>
    </row>
    <row r="4316" spans="8:15" s="179" customFormat="1" x14ac:dyDescent="0.2">
      <c r="H4316" s="180"/>
      <c r="I4316" s="180"/>
      <c r="J4316" s="205"/>
      <c r="K4316" s="205"/>
      <c r="L4316" s="181"/>
      <c r="M4316" s="180"/>
      <c r="N4316" s="180"/>
      <c r="O4316" s="180"/>
    </row>
    <row r="4317" spans="8:15" s="179" customFormat="1" x14ac:dyDescent="0.2">
      <c r="H4317" s="180"/>
      <c r="I4317" s="180"/>
      <c r="J4317" s="205"/>
      <c r="K4317" s="205"/>
      <c r="L4317" s="181"/>
      <c r="M4317" s="180"/>
      <c r="N4317" s="180"/>
      <c r="O4317" s="180"/>
    </row>
    <row r="4318" spans="8:15" s="179" customFormat="1" x14ac:dyDescent="0.2">
      <c r="H4318" s="180"/>
      <c r="I4318" s="180"/>
      <c r="J4318" s="205"/>
      <c r="K4318" s="205"/>
      <c r="L4318" s="181"/>
      <c r="M4318" s="180"/>
      <c r="N4318" s="180"/>
      <c r="O4318" s="180"/>
    </row>
    <row r="4319" spans="8:15" s="179" customFormat="1" x14ac:dyDescent="0.2">
      <c r="H4319" s="180"/>
      <c r="I4319" s="180"/>
      <c r="J4319" s="205"/>
      <c r="K4319" s="205"/>
      <c r="L4319" s="181"/>
      <c r="M4319" s="180"/>
      <c r="N4319" s="180"/>
      <c r="O4319" s="180"/>
    </row>
    <row r="4320" spans="8:15" s="179" customFormat="1" x14ac:dyDescent="0.2">
      <c r="H4320" s="180"/>
      <c r="I4320" s="180"/>
      <c r="J4320" s="205"/>
      <c r="K4320" s="205"/>
      <c r="L4320" s="181"/>
      <c r="M4320" s="180"/>
      <c r="N4320" s="180"/>
      <c r="O4320" s="180"/>
    </row>
    <row r="4321" spans="8:15" s="179" customFormat="1" x14ac:dyDescent="0.2">
      <c r="H4321" s="180"/>
      <c r="I4321" s="180"/>
      <c r="J4321" s="205"/>
      <c r="K4321" s="205"/>
      <c r="L4321" s="181"/>
      <c r="M4321" s="180"/>
      <c r="N4321" s="180"/>
      <c r="O4321" s="180"/>
    </row>
    <row r="4322" spans="8:15" s="179" customFormat="1" x14ac:dyDescent="0.2">
      <c r="H4322" s="180"/>
      <c r="I4322" s="180"/>
      <c r="J4322" s="205"/>
      <c r="K4322" s="205"/>
      <c r="L4322" s="181"/>
      <c r="M4322" s="180"/>
      <c r="N4322" s="180"/>
      <c r="O4322" s="180"/>
    </row>
    <row r="4323" spans="8:15" s="179" customFormat="1" x14ac:dyDescent="0.2">
      <c r="H4323" s="180"/>
      <c r="I4323" s="180"/>
      <c r="J4323" s="205"/>
      <c r="K4323" s="205"/>
      <c r="L4323" s="181"/>
      <c r="M4323" s="180"/>
      <c r="N4323" s="180"/>
      <c r="O4323" s="180"/>
    </row>
    <row r="4324" spans="8:15" s="179" customFormat="1" x14ac:dyDescent="0.2">
      <c r="H4324" s="180"/>
      <c r="I4324" s="180"/>
      <c r="J4324" s="205"/>
      <c r="K4324" s="205"/>
      <c r="L4324" s="181"/>
      <c r="M4324" s="180"/>
      <c r="N4324" s="180"/>
      <c r="O4324" s="180"/>
    </row>
    <row r="4325" spans="8:15" s="179" customFormat="1" x14ac:dyDescent="0.2">
      <c r="H4325" s="180"/>
      <c r="I4325" s="180"/>
      <c r="J4325" s="205"/>
      <c r="K4325" s="205"/>
      <c r="L4325" s="181"/>
      <c r="M4325" s="180"/>
      <c r="N4325" s="180"/>
      <c r="O4325" s="180"/>
    </row>
    <row r="4326" spans="8:15" s="179" customFormat="1" x14ac:dyDescent="0.2">
      <c r="H4326" s="180"/>
      <c r="I4326" s="180"/>
      <c r="J4326" s="205"/>
      <c r="K4326" s="205"/>
      <c r="L4326" s="181"/>
      <c r="M4326" s="180"/>
      <c r="N4326" s="180"/>
      <c r="O4326" s="180"/>
    </row>
    <row r="4327" spans="8:15" s="179" customFormat="1" x14ac:dyDescent="0.2">
      <c r="H4327" s="180"/>
      <c r="I4327" s="180"/>
      <c r="J4327" s="205"/>
      <c r="K4327" s="205"/>
      <c r="L4327" s="181"/>
      <c r="M4327" s="180"/>
      <c r="N4327" s="180"/>
      <c r="O4327" s="180"/>
    </row>
    <row r="4328" spans="8:15" s="179" customFormat="1" x14ac:dyDescent="0.2">
      <c r="H4328" s="180"/>
      <c r="I4328" s="180"/>
      <c r="J4328" s="205"/>
      <c r="K4328" s="205"/>
      <c r="L4328" s="181"/>
      <c r="M4328" s="180"/>
      <c r="N4328" s="180"/>
      <c r="O4328" s="180"/>
    </row>
    <row r="4329" spans="8:15" s="179" customFormat="1" x14ac:dyDescent="0.2">
      <c r="H4329" s="180"/>
      <c r="I4329" s="180"/>
      <c r="J4329" s="205"/>
      <c r="K4329" s="205"/>
      <c r="L4329" s="181"/>
      <c r="M4329" s="180"/>
      <c r="N4329" s="180"/>
      <c r="O4329" s="180"/>
    </row>
    <row r="4330" spans="8:15" s="179" customFormat="1" x14ac:dyDescent="0.2">
      <c r="H4330" s="180"/>
      <c r="I4330" s="180"/>
      <c r="J4330" s="205"/>
      <c r="K4330" s="205"/>
      <c r="L4330" s="181"/>
      <c r="M4330" s="180"/>
      <c r="N4330" s="180"/>
      <c r="O4330" s="180"/>
    </row>
    <row r="4331" spans="8:15" s="179" customFormat="1" x14ac:dyDescent="0.2">
      <c r="H4331" s="180"/>
      <c r="I4331" s="180"/>
      <c r="J4331" s="205"/>
      <c r="K4331" s="205"/>
      <c r="L4331" s="181"/>
      <c r="M4331" s="180"/>
      <c r="N4331" s="180"/>
      <c r="O4331" s="180"/>
    </row>
    <row r="4332" spans="8:15" s="179" customFormat="1" x14ac:dyDescent="0.2">
      <c r="H4332" s="180"/>
      <c r="I4332" s="180"/>
      <c r="J4332" s="205"/>
      <c r="K4332" s="205"/>
      <c r="L4332" s="181"/>
      <c r="M4332" s="180"/>
      <c r="N4332" s="180"/>
      <c r="O4332" s="180"/>
    </row>
    <row r="4333" spans="8:15" s="179" customFormat="1" x14ac:dyDescent="0.2">
      <c r="H4333" s="180"/>
      <c r="I4333" s="180"/>
      <c r="J4333" s="205"/>
      <c r="K4333" s="205"/>
      <c r="L4333" s="181"/>
      <c r="M4333" s="180"/>
      <c r="N4333" s="180"/>
      <c r="O4333" s="180"/>
    </row>
    <row r="4334" spans="8:15" s="179" customFormat="1" x14ac:dyDescent="0.2">
      <c r="H4334" s="180"/>
      <c r="I4334" s="180"/>
      <c r="J4334" s="205"/>
      <c r="K4334" s="205"/>
      <c r="L4334" s="181"/>
      <c r="M4334" s="180"/>
      <c r="N4334" s="180"/>
      <c r="O4334" s="180"/>
    </row>
    <row r="4335" spans="8:15" s="179" customFormat="1" x14ac:dyDescent="0.2">
      <c r="H4335" s="180"/>
      <c r="I4335" s="180"/>
      <c r="J4335" s="205"/>
      <c r="K4335" s="205"/>
      <c r="L4335" s="181"/>
      <c r="M4335" s="180"/>
      <c r="N4335" s="180"/>
      <c r="O4335" s="180"/>
    </row>
    <row r="4336" spans="8:15" s="179" customFormat="1" x14ac:dyDescent="0.2">
      <c r="H4336" s="180"/>
      <c r="I4336" s="180"/>
      <c r="J4336" s="205"/>
      <c r="K4336" s="205"/>
      <c r="L4336" s="181"/>
      <c r="M4336" s="180"/>
      <c r="N4336" s="180"/>
      <c r="O4336" s="180"/>
    </row>
    <row r="4337" spans="8:15" s="179" customFormat="1" x14ac:dyDescent="0.2">
      <c r="H4337" s="180"/>
      <c r="I4337" s="180"/>
      <c r="J4337" s="205"/>
      <c r="K4337" s="205"/>
      <c r="L4337" s="181"/>
      <c r="M4337" s="180"/>
      <c r="N4337" s="180"/>
      <c r="O4337" s="180"/>
    </row>
    <row r="4338" spans="8:15" s="179" customFormat="1" x14ac:dyDescent="0.2">
      <c r="H4338" s="180"/>
      <c r="I4338" s="180"/>
      <c r="J4338" s="205"/>
      <c r="K4338" s="205"/>
      <c r="L4338" s="181"/>
      <c r="M4338" s="180"/>
      <c r="N4338" s="180"/>
      <c r="O4338" s="180"/>
    </row>
    <row r="4339" spans="8:15" s="179" customFormat="1" x14ac:dyDescent="0.2">
      <c r="H4339" s="180"/>
      <c r="I4339" s="180"/>
      <c r="J4339" s="205"/>
      <c r="K4339" s="205"/>
      <c r="L4339" s="181"/>
      <c r="M4339" s="180"/>
      <c r="N4339" s="180"/>
      <c r="O4339" s="180"/>
    </row>
    <row r="4340" spans="8:15" s="179" customFormat="1" x14ac:dyDescent="0.2">
      <c r="H4340" s="180"/>
      <c r="I4340" s="180"/>
      <c r="J4340" s="205"/>
      <c r="K4340" s="205"/>
      <c r="L4340" s="181"/>
      <c r="M4340" s="180"/>
      <c r="N4340" s="180"/>
      <c r="O4340" s="180"/>
    </row>
    <row r="4341" spans="8:15" s="179" customFormat="1" x14ac:dyDescent="0.2">
      <c r="H4341" s="180"/>
      <c r="I4341" s="180"/>
      <c r="J4341" s="205"/>
      <c r="K4341" s="205"/>
      <c r="L4341" s="181"/>
      <c r="M4341" s="180"/>
      <c r="N4341" s="180"/>
      <c r="O4341" s="180"/>
    </row>
    <row r="4342" spans="8:15" s="179" customFormat="1" x14ac:dyDescent="0.2">
      <c r="H4342" s="180"/>
      <c r="I4342" s="180"/>
      <c r="J4342" s="205"/>
      <c r="K4342" s="205"/>
      <c r="L4342" s="181"/>
      <c r="M4342" s="180"/>
      <c r="N4342" s="180"/>
      <c r="O4342" s="180"/>
    </row>
    <row r="4343" spans="8:15" s="179" customFormat="1" x14ac:dyDescent="0.2">
      <c r="H4343" s="180"/>
      <c r="I4343" s="180"/>
      <c r="J4343" s="205"/>
      <c r="K4343" s="205"/>
      <c r="L4343" s="181"/>
      <c r="M4343" s="180"/>
      <c r="N4343" s="180"/>
      <c r="O4343" s="180"/>
    </row>
    <row r="4344" spans="8:15" s="179" customFormat="1" x14ac:dyDescent="0.2">
      <c r="H4344" s="180"/>
      <c r="I4344" s="180"/>
      <c r="J4344" s="205"/>
      <c r="K4344" s="205"/>
      <c r="L4344" s="181"/>
      <c r="M4344" s="180"/>
      <c r="N4344" s="180"/>
      <c r="O4344" s="180"/>
    </row>
    <row r="4345" spans="8:15" s="179" customFormat="1" x14ac:dyDescent="0.2">
      <c r="H4345" s="180"/>
      <c r="I4345" s="180"/>
      <c r="J4345" s="205"/>
      <c r="K4345" s="205"/>
      <c r="L4345" s="181"/>
      <c r="M4345" s="180"/>
      <c r="N4345" s="180"/>
      <c r="O4345" s="180"/>
    </row>
    <row r="4346" spans="8:15" s="179" customFormat="1" x14ac:dyDescent="0.2">
      <c r="H4346" s="180"/>
      <c r="I4346" s="180"/>
      <c r="J4346" s="205"/>
      <c r="K4346" s="205"/>
      <c r="L4346" s="181"/>
      <c r="M4346" s="180"/>
      <c r="N4346" s="180"/>
      <c r="O4346" s="180"/>
    </row>
    <row r="4347" spans="8:15" s="179" customFormat="1" x14ac:dyDescent="0.2">
      <c r="H4347" s="180"/>
      <c r="I4347" s="180"/>
      <c r="J4347" s="205"/>
      <c r="K4347" s="205"/>
      <c r="L4347" s="181"/>
      <c r="M4347" s="180"/>
      <c r="N4347" s="180"/>
      <c r="O4347" s="180"/>
    </row>
    <row r="4348" spans="8:15" s="179" customFormat="1" x14ac:dyDescent="0.2">
      <c r="H4348" s="180"/>
      <c r="I4348" s="180"/>
      <c r="J4348" s="205"/>
      <c r="K4348" s="205"/>
      <c r="L4348" s="181"/>
      <c r="M4348" s="180"/>
      <c r="N4348" s="180"/>
      <c r="O4348" s="180"/>
    </row>
    <row r="4349" spans="8:15" s="179" customFormat="1" x14ac:dyDescent="0.2">
      <c r="H4349" s="180"/>
      <c r="I4349" s="180"/>
      <c r="J4349" s="205"/>
      <c r="K4349" s="205"/>
      <c r="L4349" s="181"/>
      <c r="M4349" s="180"/>
      <c r="N4349" s="180"/>
      <c r="O4349" s="180"/>
    </row>
    <row r="4350" spans="8:15" s="179" customFormat="1" x14ac:dyDescent="0.2">
      <c r="H4350" s="180"/>
      <c r="I4350" s="180"/>
      <c r="J4350" s="205"/>
      <c r="K4350" s="205"/>
      <c r="L4350" s="181"/>
      <c r="M4350" s="180"/>
      <c r="N4350" s="180"/>
      <c r="O4350" s="180"/>
    </row>
    <row r="4351" spans="8:15" s="179" customFormat="1" x14ac:dyDescent="0.2">
      <c r="H4351" s="180"/>
      <c r="I4351" s="180"/>
      <c r="J4351" s="205"/>
      <c r="K4351" s="205"/>
      <c r="L4351" s="181"/>
      <c r="M4351" s="180"/>
      <c r="N4351" s="180"/>
      <c r="O4351" s="180"/>
    </row>
    <row r="4352" spans="8:15" s="179" customFormat="1" x14ac:dyDescent="0.2">
      <c r="H4352" s="180"/>
      <c r="I4352" s="180"/>
      <c r="J4352" s="205"/>
      <c r="K4352" s="205"/>
      <c r="L4352" s="181"/>
      <c r="M4352" s="180"/>
      <c r="N4352" s="180"/>
      <c r="O4352" s="180"/>
    </row>
    <row r="4353" spans="8:15" s="179" customFormat="1" x14ac:dyDescent="0.2">
      <c r="H4353" s="180"/>
      <c r="I4353" s="180"/>
      <c r="J4353" s="205"/>
      <c r="K4353" s="205"/>
      <c r="L4353" s="181"/>
      <c r="M4353" s="180"/>
      <c r="N4353" s="180"/>
      <c r="O4353" s="180"/>
    </row>
    <row r="4354" spans="8:15" s="179" customFormat="1" x14ac:dyDescent="0.2">
      <c r="H4354" s="180"/>
      <c r="I4354" s="180"/>
      <c r="J4354" s="205"/>
      <c r="K4354" s="205"/>
      <c r="L4354" s="181"/>
      <c r="M4354" s="180"/>
      <c r="N4354" s="180"/>
      <c r="O4354" s="180"/>
    </row>
    <row r="4355" spans="8:15" s="179" customFormat="1" x14ac:dyDescent="0.2">
      <c r="H4355" s="180"/>
      <c r="I4355" s="180"/>
      <c r="J4355" s="205"/>
      <c r="K4355" s="205"/>
      <c r="L4355" s="181"/>
      <c r="M4355" s="180"/>
      <c r="N4355" s="180"/>
      <c r="O4355" s="180"/>
    </row>
    <row r="4356" spans="8:15" s="179" customFormat="1" x14ac:dyDescent="0.2">
      <c r="H4356" s="180"/>
      <c r="I4356" s="180"/>
      <c r="J4356" s="205"/>
      <c r="K4356" s="205"/>
      <c r="L4356" s="181"/>
      <c r="M4356" s="180"/>
      <c r="N4356" s="180"/>
      <c r="O4356" s="180"/>
    </row>
    <row r="4357" spans="8:15" s="179" customFormat="1" x14ac:dyDescent="0.2">
      <c r="H4357" s="180"/>
      <c r="I4357" s="180"/>
      <c r="J4357" s="205"/>
      <c r="K4357" s="205"/>
      <c r="L4357" s="181"/>
      <c r="M4357" s="180"/>
      <c r="N4357" s="180"/>
      <c r="O4357" s="180"/>
    </row>
    <row r="4358" spans="8:15" s="179" customFormat="1" x14ac:dyDescent="0.2">
      <c r="H4358" s="180"/>
      <c r="I4358" s="180"/>
      <c r="J4358" s="205"/>
      <c r="K4358" s="205"/>
      <c r="L4358" s="181"/>
      <c r="M4358" s="180"/>
      <c r="N4358" s="180"/>
      <c r="O4358" s="180"/>
    </row>
    <row r="4359" spans="8:15" s="179" customFormat="1" x14ac:dyDescent="0.2">
      <c r="H4359" s="180"/>
      <c r="I4359" s="180"/>
      <c r="J4359" s="205"/>
      <c r="K4359" s="205"/>
      <c r="L4359" s="181"/>
      <c r="M4359" s="180"/>
      <c r="N4359" s="180"/>
      <c r="O4359" s="180"/>
    </row>
    <row r="4360" spans="8:15" s="179" customFormat="1" x14ac:dyDescent="0.2">
      <c r="H4360" s="180"/>
      <c r="I4360" s="180"/>
      <c r="J4360" s="205"/>
      <c r="K4360" s="205"/>
      <c r="L4360" s="181"/>
      <c r="M4360" s="180"/>
      <c r="N4360" s="180"/>
      <c r="O4360" s="180"/>
    </row>
    <row r="4361" spans="8:15" s="179" customFormat="1" x14ac:dyDescent="0.2">
      <c r="H4361" s="180"/>
      <c r="I4361" s="180"/>
      <c r="J4361" s="205"/>
      <c r="K4361" s="205"/>
      <c r="L4361" s="181"/>
      <c r="M4361" s="180"/>
      <c r="N4361" s="180"/>
      <c r="O4361" s="180"/>
    </row>
    <row r="4362" spans="8:15" s="179" customFormat="1" x14ac:dyDescent="0.2">
      <c r="H4362" s="180"/>
      <c r="I4362" s="180"/>
      <c r="J4362" s="205"/>
      <c r="K4362" s="205"/>
      <c r="L4362" s="181"/>
      <c r="M4362" s="180"/>
      <c r="N4362" s="180"/>
      <c r="O4362" s="180"/>
    </row>
    <row r="4363" spans="8:15" s="179" customFormat="1" x14ac:dyDescent="0.2">
      <c r="H4363" s="180"/>
      <c r="I4363" s="180"/>
      <c r="J4363" s="205"/>
      <c r="K4363" s="205"/>
      <c r="L4363" s="181"/>
      <c r="M4363" s="180"/>
      <c r="N4363" s="180"/>
      <c r="O4363" s="180"/>
    </row>
    <row r="4364" spans="8:15" s="179" customFormat="1" x14ac:dyDescent="0.2">
      <c r="H4364" s="180"/>
      <c r="I4364" s="180"/>
      <c r="J4364" s="205"/>
      <c r="K4364" s="205"/>
      <c r="L4364" s="181"/>
      <c r="M4364" s="180"/>
      <c r="N4364" s="180"/>
      <c r="O4364" s="180"/>
    </row>
    <row r="4365" spans="8:15" s="179" customFormat="1" x14ac:dyDescent="0.2">
      <c r="H4365" s="180"/>
      <c r="I4365" s="180"/>
      <c r="J4365" s="205"/>
      <c r="K4365" s="205"/>
      <c r="L4365" s="181"/>
      <c r="M4365" s="180"/>
      <c r="N4365" s="180"/>
      <c r="O4365" s="180"/>
    </row>
    <row r="4366" spans="8:15" s="179" customFormat="1" x14ac:dyDescent="0.2">
      <c r="H4366" s="180"/>
      <c r="I4366" s="180"/>
      <c r="J4366" s="205"/>
      <c r="K4366" s="205"/>
      <c r="L4366" s="181"/>
      <c r="M4366" s="180"/>
      <c r="N4366" s="180"/>
      <c r="O4366" s="180"/>
    </row>
    <row r="4367" spans="8:15" s="179" customFormat="1" x14ac:dyDescent="0.2">
      <c r="H4367" s="180"/>
      <c r="I4367" s="180"/>
      <c r="J4367" s="205"/>
      <c r="K4367" s="205"/>
      <c r="L4367" s="181"/>
      <c r="M4367" s="180"/>
      <c r="N4367" s="180"/>
      <c r="O4367" s="180"/>
    </row>
    <row r="4368" spans="8:15" s="179" customFormat="1" x14ac:dyDescent="0.2">
      <c r="H4368" s="180"/>
      <c r="I4368" s="180"/>
      <c r="J4368" s="205"/>
      <c r="K4368" s="205"/>
      <c r="L4368" s="181"/>
      <c r="M4368" s="180"/>
      <c r="N4368" s="180"/>
      <c r="O4368" s="180"/>
    </row>
    <row r="4369" spans="8:15" s="179" customFormat="1" x14ac:dyDescent="0.2">
      <c r="H4369" s="180"/>
      <c r="I4369" s="180"/>
      <c r="J4369" s="205"/>
      <c r="K4369" s="205"/>
      <c r="L4369" s="181"/>
      <c r="M4369" s="180"/>
      <c r="N4369" s="180"/>
      <c r="O4369" s="180"/>
    </row>
    <row r="4370" spans="8:15" s="179" customFormat="1" x14ac:dyDescent="0.2">
      <c r="H4370" s="180"/>
      <c r="I4370" s="180"/>
      <c r="J4370" s="205"/>
      <c r="K4370" s="205"/>
      <c r="L4370" s="181"/>
      <c r="M4370" s="180"/>
      <c r="N4370" s="180"/>
      <c r="O4370" s="180"/>
    </row>
    <row r="4371" spans="8:15" s="179" customFormat="1" x14ac:dyDescent="0.2">
      <c r="H4371" s="180"/>
      <c r="I4371" s="180"/>
      <c r="J4371" s="205"/>
      <c r="K4371" s="205"/>
      <c r="L4371" s="181"/>
      <c r="M4371" s="180"/>
      <c r="N4371" s="180"/>
      <c r="O4371" s="180"/>
    </row>
    <row r="4372" spans="8:15" s="179" customFormat="1" x14ac:dyDescent="0.2">
      <c r="H4372" s="180"/>
      <c r="I4372" s="180"/>
      <c r="J4372" s="205"/>
      <c r="K4372" s="205"/>
      <c r="L4372" s="181"/>
      <c r="M4372" s="180"/>
      <c r="N4372" s="180"/>
      <c r="O4372" s="180"/>
    </row>
    <row r="4373" spans="8:15" s="179" customFormat="1" x14ac:dyDescent="0.2">
      <c r="H4373" s="180"/>
      <c r="I4373" s="180"/>
      <c r="J4373" s="205"/>
      <c r="K4373" s="205"/>
      <c r="L4373" s="181"/>
      <c r="M4373" s="180"/>
      <c r="N4373" s="180"/>
      <c r="O4373" s="180"/>
    </row>
    <row r="4374" spans="8:15" s="179" customFormat="1" x14ac:dyDescent="0.2">
      <c r="H4374" s="180"/>
      <c r="I4374" s="180"/>
      <c r="J4374" s="205"/>
      <c r="K4374" s="205"/>
      <c r="L4374" s="181"/>
      <c r="M4374" s="180"/>
      <c r="N4374" s="180"/>
      <c r="O4374" s="180"/>
    </row>
    <row r="4375" spans="8:15" s="179" customFormat="1" x14ac:dyDescent="0.2">
      <c r="H4375" s="180"/>
      <c r="I4375" s="180"/>
      <c r="J4375" s="205"/>
      <c r="K4375" s="205"/>
      <c r="L4375" s="181"/>
      <c r="M4375" s="180"/>
      <c r="N4375" s="180"/>
      <c r="O4375" s="180"/>
    </row>
    <row r="4376" spans="8:15" s="179" customFormat="1" x14ac:dyDescent="0.2">
      <c r="H4376" s="180"/>
      <c r="I4376" s="180"/>
      <c r="J4376" s="205"/>
      <c r="K4376" s="205"/>
      <c r="L4376" s="181"/>
      <c r="M4376" s="180"/>
      <c r="N4376" s="180"/>
      <c r="O4376" s="180"/>
    </row>
    <row r="4377" spans="8:15" s="179" customFormat="1" x14ac:dyDescent="0.2">
      <c r="H4377" s="180"/>
      <c r="I4377" s="180"/>
      <c r="J4377" s="205"/>
      <c r="K4377" s="205"/>
      <c r="L4377" s="181"/>
      <c r="M4377" s="180"/>
      <c r="N4377" s="180"/>
      <c r="O4377" s="180"/>
    </row>
    <row r="4378" spans="8:15" s="179" customFormat="1" x14ac:dyDescent="0.2">
      <c r="H4378" s="180"/>
      <c r="I4378" s="180"/>
      <c r="J4378" s="205"/>
      <c r="K4378" s="205"/>
      <c r="L4378" s="181"/>
      <c r="M4378" s="180"/>
      <c r="N4378" s="180"/>
      <c r="O4378" s="180"/>
    </row>
    <row r="4379" spans="8:15" s="179" customFormat="1" x14ac:dyDescent="0.2">
      <c r="H4379" s="180"/>
      <c r="I4379" s="180"/>
      <c r="J4379" s="205"/>
      <c r="K4379" s="205"/>
      <c r="L4379" s="181"/>
      <c r="M4379" s="180"/>
      <c r="N4379" s="180"/>
      <c r="O4379" s="180"/>
    </row>
    <row r="4380" spans="8:15" s="179" customFormat="1" x14ac:dyDescent="0.2">
      <c r="H4380" s="180"/>
      <c r="I4380" s="180"/>
      <c r="J4380" s="205"/>
      <c r="K4380" s="205"/>
      <c r="L4380" s="181"/>
      <c r="M4380" s="180"/>
      <c r="N4380" s="180"/>
      <c r="O4380" s="180"/>
    </row>
    <row r="4381" spans="8:15" s="179" customFormat="1" x14ac:dyDescent="0.2">
      <c r="H4381" s="180"/>
      <c r="I4381" s="180"/>
      <c r="J4381" s="205"/>
      <c r="K4381" s="205"/>
      <c r="L4381" s="181"/>
      <c r="M4381" s="180"/>
      <c r="N4381" s="180"/>
      <c r="O4381" s="180"/>
    </row>
    <row r="4382" spans="8:15" s="179" customFormat="1" x14ac:dyDescent="0.2">
      <c r="H4382" s="180"/>
      <c r="I4382" s="180"/>
      <c r="J4382" s="205"/>
      <c r="K4382" s="205"/>
      <c r="L4382" s="181"/>
      <c r="M4382" s="180"/>
      <c r="N4382" s="180"/>
      <c r="O4382" s="180"/>
    </row>
    <row r="4383" spans="8:15" s="179" customFormat="1" x14ac:dyDescent="0.2">
      <c r="H4383" s="180"/>
      <c r="I4383" s="180"/>
      <c r="J4383" s="205"/>
      <c r="K4383" s="205"/>
      <c r="L4383" s="181"/>
      <c r="M4383" s="180"/>
      <c r="N4383" s="180"/>
      <c r="O4383" s="180"/>
    </row>
    <row r="4384" spans="8:15" s="179" customFormat="1" x14ac:dyDescent="0.2">
      <c r="H4384" s="180"/>
      <c r="I4384" s="180"/>
      <c r="J4384" s="205"/>
      <c r="K4384" s="205"/>
      <c r="L4384" s="181"/>
      <c r="M4384" s="180"/>
      <c r="N4384" s="180"/>
      <c r="O4384" s="180"/>
    </row>
    <row r="4385" spans="8:15" s="179" customFormat="1" x14ac:dyDescent="0.2">
      <c r="H4385" s="180"/>
      <c r="I4385" s="180"/>
      <c r="J4385" s="205"/>
      <c r="K4385" s="205"/>
      <c r="L4385" s="181"/>
      <c r="M4385" s="180"/>
      <c r="N4385" s="180"/>
      <c r="O4385" s="180"/>
    </row>
    <row r="4386" spans="8:15" s="179" customFormat="1" x14ac:dyDescent="0.2">
      <c r="H4386" s="180"/>
      <c r="I4386" s="180"/>
      <c r="J4386" s="205"/>
      <c r="K4386" s="205"/>
      <c r="L4386" s="181"/>
      <c r="M4386" s="180"/>
      <c r="N4386" s="180"/>
      <c r="O4386" s="180"/>
    </row>
    <row r="4387" spans="8:15" s="179" customFormat="1" x14ac:dyDescent="0.2">
      <c r="H4387" s="180"/>
      <c r="I4387" s="180"/>
      <c r="J4387" s="205"/>
      <c r="K4387" s="205"/>
      <c r="L4387" s="181"/>
      <c r="M4387" s="180"/>
      <c r="N4387" s="180"/>
      <c r="O4387" s="180"/>
    </row>
    <row r="4388" spans="8:15" s="179" customFormat="1" x14ac:dyDescent="0.2">
      <c r="H4388" s="180"/>
      <c r="I4388" s="180"/>
      <c r="J4388" s="205"/>
      <c r="K4388" s="205"/>
      <c r="L4388" s="181"/>
      <c r="M4388" s="180"/>
      <c r="N4388" s="180"/>
      <c r="O4388" s="180"/>
    </row>
    <row r="4389" spans="8:15" s="179" customFormat="1" x14ac:dyDescent="0.2">
      <c r="H4389" s="180"/>
      <c r="I4389" s="180"/>
      <c r="J4389" s="205"/>
      <c r="K4389" s="205"/>
      <c r="L4389" s="181"/>
      <c r="M4389" s="180"/>
      <c r="N4389" s="180"/>
      <c r="O4389" s="180"/>
    </row>
    <row r="4390" spans="8:15" s="179" customFormat="1" x14ac:dyDescent="0.2">
      <c r="H4390" s="180"/>
      <c r="I4390" s="180"/>
      <c r="J4390" s="205"/>
      <c r="K4390" s="205"/>
      <c r="L4390" s="181"/>
      <c r="M4390" s="180"/>
      <c r="N4390" s="180"/>
      <c r="O4390" s="180"/>
    </row>
    <row r="4391" spans="8:15" s="179" customFormat="1" x14ac:dyDescent="0.2">
      <c r="H4391" s="180"/>
      <c r="I4391" s="180"/>
      <c r="J4391" s="205"/>
      <c r="K4391" s="205"/>
      <c r="L4391" s="181"/>
      <c r="M4391" s="180"/>
      <c r="N4391" s="180"/>
      <c r="O4391" s="180"/>
    </row>
    <row r="4392" spans="8:15" s="179" customFormat="1" x14ac:dyDescent="0.2">
      <c r="H4392" s="180"/>
      <c r="I4392" s="180"/>
      <c r="J4392" s="205"/>
      <c r="K4392" s="205"/>
      <c r="L4392" s="181"/>
      <c r="M4392" s="180"/>
      <c r="N4392" s="180"/>
      <c r="O4392" s="180"/>
    </row>
    <row r="4393" spans="8:15" s="179" customFormat="1" x14ac:dyDescent="0.2">
      <c r="H4393" s="180"/>
      <c r="I4393" s="180"/>
      <c r="J4393" s="205"/>
      <c r="K4393" s="205"/>
      <c r="L4393" s="181"/>
      <c r="M4393" s="180"/>
      <c r="N4393" s="180"/>
      <c r="O4393" s="180"/>
    </row>
    <row r="4394" spans="8:15" s="179" customFormat="1" x14ac:dyDescent="0.2">
      <c r="H4394" s="180"/>
      <c r="I4394" s="180"/>
      <c r="J4394" s="205"/>
      <c r="K4394" s="205"/>
      <c r="L4394" s="181"/>
      <c r="M4394" s="180"/>
      <c r="N4394" s="180"/>
      <c r="O4394" s="180"/>
    </row>
    <row r="4395" spans="8:15" s="179" customFormat="1" x14ac:dyDescent="0.2">
      <c r="H4395" s="180"/>
      <c r="I4395" s="180"/>
      <c r="J4395" s="205"/>
      <c r="K4395" s="205"/>
      <c r="L4395" s="181"/>
      <c r="M4395" s="180"/>
      <c r="N4395" s="180"/>
      <c r="O4395" s="180"/>
    </row>
    <row r="4396" spans="8:15" s="179" customFormat="1" x14ac:dyDescent="0.2">
      <c r="H4396" s="180"/>
      <c r="I4396" s="180"/>
      <c r="J4396" s="205"/>
      <c r="K4396" s="205"/>
      <c r="L4396" s="181"/>
      <c r="M4396" s="180"/>
      <c r="N4396" s="180"/>
      <c r="O4396" s="180"/>
    </row>
    <row r="4397" spans="8:15" s="179" customFormat="1" x14ac:dyDescent="0.2">
      <c r="H4397" s="180"/>
      <c r="I4397" s="180"/>
      <c r="J4397" s="205"/>
      <c r="K4397" s="205"/>
      <c r="L4397" s="181"/>
      <c r="M4397" s="180"/>
      <c r="N4397" s="180"/>
      <c r="O4397" s="180"/>
    </row>
    <row r="4398" spans="8:15" s="179" customFormat="1" x14ac:dyDescent="0.2">
      <c r="H4398" s="180"/>
      <c r="I4398" s="180"/>
      <c r="J4398" s="205"/>
      <c r="K4398" s="205"/>
      <c r="L4398" s="181"/>
      <c r="M4398" s="180"/>
      <c r="N4398" s="180"/>
      <c r="O4398" s="180"/>
    </row>
    <row r="4399" spans="8:15" s="179" customFormat="1" x14ac:dyDescent="0.2">
      <c r="H4399" s="180"/>
      <c r="I4399" s="180"/>
      <c r="J4399" s="205"/>
      <c r="K4399" s="205"/>
      <c r="L4399" s="181"/>
      <c r="M4399" s="180"/>
      <c r="N4399" s="180"/>
      <c r="O4399" s="180"/>
    </row>
    <row r="4400" spans="8:15" s="179" customFormat="1" x14ac:dyDescent="0.2">
      <c r="H4400" s="180"/>
      <c r="I4400" s="180"/>
      <c r="J4400" s="205"/>
      <c r="K4400" s="205"/>
      <c r="L4400" s="181"/>
      <c r="M4400" s="180"/>
      <c r="N4400" s="180"/>
      <c r="O4400" s="180"/>
    </row>
    <row r="4401" spans="8:15" s="179" customFormat="1" x14ac:dyDescent="0.2">
      <c r="H4401" s="180"/>
      <c r="I4401" s="180"/>
      <c r="J4401" s="205"/>
      <c r="K4401" s="205"/>
      <c r="L4401" s="181"/>
      <c r="M4401" s="180"/>
      <c r="N4401" s="180"/>
      <c r="O4401" s="180"/>
    </row>
    <row r="4402" spans="8:15" s="179" customFormat="1" x14ac:dyDescent="0.2">
      <c r="H4402" s="180"/>
      <c r="I4402" s="180"/>
      <c r="J4402" s="205"/>
      <c r="K4402" s="205"/>
      <c r="L4402" s="181"/>
      <c r="M4402" s="180"/>
      <c r="N4402" s="180"/>
      <c r="O4402" s="180"/>
    </row>
    <row r="4403" spans="8:15" s="179" customFormat="1" x14ac:dyDescent="0.2">
      <c r="H4403" s="180"/>
      <c r="I4403" s="180"/>
      <c r="J4403" s="205"/>
      <c r="K4403" s="205"/>
      <c r="L4403" s="181"/>
      <c r="M4403" s="180"/>
      <c r="N4403" s="180"/>
      <c r="O4403" s="180"/>
    </row>
    <row r="4404" spans="8:15" s="179" customFormat="1" x14ac:dyDescent="0.2">
      <c r="H4404" s="180"/>
      <c r="I4404" s="180"/>
      <c r="J4404" s="205"/>
      <c r="K4404" s="205"/>
      <c r="L4404" s="181"/>
      <c r="M4404" s="180"/>
      <c r="N4404" s="180"/>
      <c r="O4404" s="180"/>
    </row>
    <row r="4405" spans="8:15" s="179" customFormat="1" x14ac:dyDescent="0.2">
      <c r="H4405" s="180"/>
      <c r="I4405" s="180"/>
      <c r="J4405" s="205"/>
      <c r="K4405" s="205"/>
      <c r="L4405" s="181"/>
      <c r="M4405" s="180"/>
      <c r="N4405" s="180"/>
      <c r="O4405" s="180"/>
    </row>
    <row r="4406" spans="8:15" s="179" customFormat="1" x14ac:dyDescent="0.2">
      <c r="H4406" s="180"/>
      <c r="I4406" s="180"/>
      <c r="J4406" s="205"/>
      <c r="K4406" s="205"/>
      <c r="L4406" s="181"/>
      <c r="M4406" s="180"/>
      <c r="N4406" s="180"/>
      <c r="O4406" s="180"/>
    </row>
    <row r="4407" spans="8:15" s="179" customFormat="1" x14ac:dyDescent="0.2">
      <c r="H4407" s="180"/>
      <c r="I4407" s="180"/>
      <c r="J4407" s="205"/>
      <c r="K4407" s="205"/>
      <c r="L4407" s="181"/>
      <c r="M4407" s="180"/>
      <c r="N4407" s="180"/>
      <c r="O4407" s="180"/>
    </row>
    <row r="4408" spans="8:15" s="179" customFormat="1" x14ac:dyDescent="0.2">
      <c r="H4408" s="180"/>
      <c r="I4408" s="180"/>
      <c r="J4408" s="205"/>
      <c r="K4408" s="205"/>
      <c r="L4408" s="181"/>
      <c r="M4408" s="180"/>
      <c r="N4408" s="180"/>
      <c r="O4408" s="180"/>
    </row>
    <row r="4409" spans="8:15" s="179" customFormat="1" x14ac:dyDescent="0.2">
      <c r="H4409" s="180"/>
      <c r="I4409" s="180"/>
      <c r="J4409" s="205"/>
      <c r="K4409" s="205"/>
      <c r="L4409" s="181"/>
      <c r="M4409" s="180"/>
      <c r="N4409" s="180"/>
      <c r="O4409" s="180"/>
    </row>
    <row r="4410" spans="8:15" s="179" customFormat="1" x14ac:dyDescent="0.2">
      <c r="H4410" s="180"/>
      <c r="I4410" s="180"/>
      <c r="J4410" s="205"/>
      <c r="K4410" s="205"/>
      <c r="L4410" s="181"/>
      <c r="M4410" s="180"/>
      <c r="N4410" s="180"/>
      <c r="O4410" s="180"/>
    </row>
    <row r="4411" spans="8:15" s="179" customFormat="1" x14ac:dyDescent="0.2">
      <c r="H4411" s="180"/>
      <c r="I4411" s="180"/>
      <c r="J4411" s="205"/>
      <c r="K4411" s="205"/>
      <c r="L4411" s="181"/>
      <c r="M4411" s="180"/>
      <c r="N4411" s="180"/>
      <c r="O4411" s="180"/>
    </row>
    <row r="4412" spans="8:15" s="179" customFormat="1" x14ac:dyDescent="0.2">
      <c r="H4412" s="180"/>
      <c r="I4412" s="180"/>
      <c r="J4412" s="205"/>
      <c r="K4412" s="205"/>
      <c r="L4412" s="181"/>
      <c r="M4412" s="180"/>
      <c r="N4412" s="180"/>
      <c r="O4412" s="180"/>
    </row>
    <row r="4413" spans="8:15" s="179" customFormat="1" x14ac:dyDescent="0.2">
      <c r="H4413" s="180"/>
      <c r="I4413" s="180"/>
      <c r="J4413" s="205"/>
      <c r="K4413" s="205"/>
      <c r="L4413" s="181"/>
      <c r="M4413" s="180"/>
      <c r="N4413" s="180"/>
      <c r="O4413" s="180"/>
    </row>
    <row r="4414" spans="8:15" s="179" customFormat="1" x14ac:dyDescent="0.2">
      <c r="H4414" s="180"/>
      <c r="I4414" s="180"/>
      <c r="J4414" s="205"/>
      <c r="K4414" s="205"/>
      <c r="L4414" s="181"/>
      <c r="M4414" s="180"/>
      <c r="N4414" s="180"/>
      <c r="O4414" s="180"/>
    </row>
    <row r="4415" spans="8:15" s="179" customFormat="1" x14ac:dyDescent="0.2">
      <c r="H4415" s="180"/>
      <c r="I4415" s="180"/>
      <c r="J4415" s="205"/>
      <c r="K4415" s="205"/>
      <c r="L4415" s="181"/>
      <c r="M4415" s="180"/>
      <c r="N4415" s="180"/>
      <c r="O4415" s="180"/>
    </row>
    <row r="4416" spans="8:15" s="179" customFormat="1" x14ac:dyDescent="0.2">
      <c r="H4416" s="180"/>
      <c r="I4416" s="180"/>
      <c r="J4416" s="205"/>
      <c r="K4416" s="205"/>
      <c r="L4416" s="181"/>
      <c r="M4416" s="180"/>
      <c r="N4416" s="180"/>
      <c r="O4416" s="180"/>
    </row>
    <row r="4417" spans="8:15" s="179" customFormat="1" x14ac:dyDescent="0.2">
      <c r="H4417" s="180"/>
      <c r="I4417" s="180"/>
      <c r="J4417" s="205"/>
      <c r="K4417" s="205"/>
      <c r="L4417" s="181"/>
      <c r="M4417" s="180"/>
      <c r="N4417" s="180"/>
      <c r="O4417" s="180"/>
    </row>
    <row r="4418" spans="8:15" s="179" customFormat="1" x14ac:dyDescent="0.2">
      <c r="H4418" s="180"/>
      <c r="I4418" s="180"/>
      <c r="J4418" s="205"/>
      <c r="K4418" s="205"/>
      <c r="L4418" s="181"/>
      <c r="M4418" s="180"/>
      <c r="N4418" s="180"/>
      <c r="O4418" s="180"/>
    </row>
    <row r="4419" spans="8:15" s="179" customFormat="1" x14ac:dyDescent="0.2">
      <c r="H4419" s="180"/>
      <c r="I4419" s="180"/>
      <c r="J4419" s="205"/>
      <c r="K4419" s="205"/>
      <c r="L4419" s="181"/>
      <c r="M4419" s="180"/>
      <c r="N4419" s="180"/>
      <c r="O4419" s="180"/>
    </row>
    <row r="4420" spans="8:15" s="179" customFormat="1" x14ac:dyDescent="0.2">
      <c r="H4420" s="180"/>
      <c r="I4420" s="180"/>
      <c r="J4420" s="205"/>
      <c r="K4420" s="205"/>
      <c r="L4420" s="181"/>
      <c r="M4420" s="180"/>
      <c r="N4420" s="180"/>
      <c r="O4420" s="180"/>
    </row>
    <row r="4421" spans="8:15" s="179" customFormat="1" x14ac:dyDescent="0.2">
      <c r="H4421" s="180"/>
      <c r="I4421" s="180"/>
      <c r="J4421" s="205"/>
      <c r="K4421" s="205"/>
      <c r="L4421" s="181"/>
      <c r="M4421" s="180"/>
      <c r="N4421" s="180"/>
      <c r="O4421" s="180"/>
    </row>
    <row r="4422" spans="8:15" s="179" customFormat="1" x14ac:dyDescent="0.2">
      <c r="H4422" s="180"/>
      <c r="I4422" s="180"/>
      <c r="J4422" s="205"/>
      <c r="K4422" s="205"/>
      <c r="L4422" s="181"/>
      <c r="M4422" s="180"/>
      <c r="N4422" s="180"/>
      <c r="O4422" s="180"/>
    </row>
    <row r="4423" spans="8:15" s="179" customFormat="1" x14ac:dyDescent="0.2">
      <c r="H4423" s="180"/>
      <c r="I4423" s="180"/>
      <c r="J4423" s="205"/>
      <c r="K4423" s="205"/>
      <c r="L4423" s="181"/>
      <c r="M4423" s="180"/>
      <c r="N4423" s="180"/>
      <c r="O4423" s="180"/>
    </row>
    <row r="4424" spans="8:15" s="179" customFormat="1" x14ac:dyDescent="0.2">
      <c r="H4424" s="180"/>
      <c r="I4424" s="180"/>
      <c r="J4424" s="205"/>
      <c r="K4424" s="205"/>
      <c r="L4424" s="181"/>
      <c r="M4424" s="180"/>
      <c r="N4424" s="180"/>
      <c r="O4424" s="180"/>
    </row>
    <row r="4425" spans="8:15" s="179" customFormat="1" x14ac:dyDescent="0.2">
      <c r="H4425" s="180"/>
      <c r="I4425" s="180"/>
      <c r="J4425" s="205"/>
      <c r="K4425" s="205"/>
      <c r="L4425" s="181"/>
      <c r="M4425" s="180"/>
      <c r="N4425" s="180"/>
      <c r="O4425" s="180"/>
    </row>
    <row r="4426" spans="8:15" s="179" customFormat="1" x14ac:dyDescent="0.2">
      <c r="H4426" s="180"/>
      <c r="I4426" s="180"/>
      <c r="J4426" s="205"/>
      <c r="K4426" s="205"/>
      <c r="L4426" s="181"/>
      <c r="M4426" s="180"/>
      <c r="N4426" s="180"/>
      <c r="O4426" s="180"/>
    </row>
    <row r="4427" spans="8:15" s="179" customFormat="1" x14ac:dyDescent="0.2">
      <c r="H4427" s="180"/>
      <c r="I4427" s="180"/>
      <c r="J4427" s="205"/>
      <c r="K4427" s="205"/>
      <c r="L4427" s="181"/>
      <c r="M4427" s="180"/>
      <c r="N4427" s="180"/>
      <c r="O4427" s="180"/>
    </row>
    <row r="4428" spans="8:15" s="179" customFormat="1" x14ac:dyDescent="0.2">
      <c r="H4428" s="180"/>
      <c r="I4428" s="180"/>
      <c r="J4428" s="205"/>
      <c r="K4428" s="205"/>
      <c r="L4428" s="181"/>
      <c r="M4428" s="180"/>
      <c r="N4428" s="180"/>
      <c r="O4428" s="180"/>
    </row>
    <row r="4429" spans="8:15" s="179" customFormat="1" x14ac:dyDescent="0.2">
      <c r="H4429" s="180"/>
      <c r="I4429" s="180"/>
      <c r="J4429" s="205"/>
      <c r="K4429" s="205"/>
      <c r="L4429" s="181"/>
      <c r="M4429" s="180"/>
      <c r="N4429" s="180"/>
      <c r="O4429" s="180"/>
    </row>
    <row r="4430" spans="8:15" s="179" customFormat="1" x14ac:dyDescent="0.2">
      <c r="H4430" s="180"/>
      <c r="I4430" s="180"/>
      <c r="J4430" s="205"/>
      <c r="K4430" s="205"/>
      <c r="L4430" s="181"/>
      <c r="M4430" s="180"/>
      <c r="N4430" s="180"/>
      <c r="O4430" s="180"/>
    </row>
    <row r="4431" spans="8:15" s="179" customFormat="1" x14ac:dyDescent="0.2">
      <c r="H4431" s="180"/>
      <c r="I4431" s="180"/>
      <c r="J4431" s="205"/>
      <c r="K4431" s="205"/>
      <c r="L4431" s="181"/>
      <c r="M4431" s="180"/>
      <c r="N4431" s="180"/>
      <c r="O4431" s="180"/>
    </row>
    <row r="4432" spans="8:15" s="179" customFormat="1" x14ac:dyDescent="0.2">
      <c r="H4432" s="180"/>
      <c r="I4432" s="180"/>
      <c r="J4432" s="205"/>
      <c r="K4432" s="205"/>
      <c r="L4432" s="181"/>
      <c r="M4432" s="180"/>
      <c r="N4432" s="180"/>
      <c r="O4432" s="180"/>
    </row>
    <row r="4433" spans="8:15" s="179" customFormat="1" x14ac:dyDescent="0.2">
      <c r="H4433" s="180"/>
      <c r="I4433" s="180"/>
      <c r="J4433" s="205"/>
      <c r="K4433" s="205"/>
      <c r="L4433" s="181"/>
      <c r="M4433" s="180"/>
      <c r="N4433" s="180"/>
      <c r="O4433" s="180"/>
    </row>
    <row r="4434" spans="8:15" s="179" customFormat="1" x14ac:dyDescent="0.2">
      <c r="H4434" s="180"/>
      <c r="I4434" s="180"/>
      <c r="J4434" s="205"/>
      <c r="K4434" s="205"/>
      <c r="L4434" s="181"/>
      <c r="M4434" s="180"/>
      <c r="N4434" s="180"/>
      <c r="O4434" s="180"/>
    </row>
    <row r="4435" spans="8:15" s="179" customFormat="1" x14ac:dyDescent="0.2">
      <c r="H4435" s="180"/>
      <c r="I4435" s="180"/>
      <c r="J4435" s="205"/>
      <c r="K4435" s="205"/>
      <c r="L4435" s="181"/>
      <c r="M4435" s="180"/>
      <c r="N4435" s="180"/>
      <c r="O4435" s="180"/>
    </row>
    <row r="4436" spans="8:15" s="179" customFormat="1" x14ac:dyDescent="0.2">
      <c r="H4436" s="180"/>
      <c r="I4436" s="180"/>
      <c r="J4436" s="205"/>
      <c r="K4436" s="205"/>
      <c r="L4436" s="181"/>
      <c r="M4436" s="180"/>
      <c r="N4436" s="180"/>
      <c r="O4436" s="180"/>
    </row>
    <row r="4437" spans="8:15" s="179" customFormat="1" x14ac:dyDescent="0.2">
      <c r="H4437" s="180"/>
      <c r="I4437" s="180"/>
      <c r="J4437" s="205"/>
      <c r="K4437" s="205"/>
      <c r="L4437" s="181"/>
      <c r="M4437" s="180"/>
      <c r="N4437" s="180"/>
      <c r="O4437" s="180"/>
    </row>
    <row r="4438" spans="8:15" s="179" customFormat="1" x14ac:dyDescent="0.2">
      <c r="H4438" s="180"/>
      <c r="I4438" s="180"/>
      <c r="J4438" s="205"/>
      <c r="K4438" s="205"/>
      <c r="L4438" s="181"/>
      <c r="M4438" s="180"/>
      <c r="N4438" s="180"/>
      <c r="O4438" s="180"/>
    </row>
    <row r="4439" spans="8:15" s="179" customFormat="1" x14ac:dyDescent="0.2">
      <c r="H4439" s="180"/>
      <c r="I4439" s="180"/>
      <c r="J4439" s="205"/>
      <c r="K4439" s="205"/>
      <c r="L4439" s="181"/>
      <c r="M4439" s="180"/>
      <c r="N4439" s="180"/>
      <c r="O4439" s="180"/>
    </row>
    <row r="4440" spans="8:15" s="179" customFormat="1" x14ac:dyDescent="0.2">
      <c r="H4440" s="180"/>
      <c r="I4440" s="180"/>
      <c r="J4440" s="205"/>
      <c r="K4440" s="205"/>
      <c r="L4440" s="181"/>
      <c r="M4440" s="180"/>
      <c r="N4440" s="180"/>
      <c r="O4440" s="180"/>
    </row>
    <row r="4441" spans="8:15" s="179" customFormat="1" x14ac:dyDescent="0.2">
      <c r="H4441" s="180"/>
      <c r="I4441" s="180"/>
      <c r="J4441" s="205"/>
      <c r="K4441" s="205"/>
      <c r="L4441" s="181"/>
      <c r="M4441" s="180"/>
      <c r="N4441" s="180"/>
      <c r="O4441" s="180"/>
    </row>
    <row r="4442" spans="8:15" s="179" customFormat="1" x14ac:dyDescent="0.2">
      <c r="H4442" s="180"/>
      <c r="I4442" s="180"/>
      <c r="J4442" s="205"/>
      <c r="K4442" s="205"/>
      <c r="L4442" s="181"/>
      <c r="M4442" s="180"/>
      <c r="N4442" s="180"/>
      <c r="O4442" s="180"/>
    </row>
    <row r="4443" spans="8:15" s="179" customFormat="1" x14ac:dyDescent="0.2">
      <c r="H4443" s="180"/>
      <c r="I4443" s="180"/>
      <c r="J4443" s="205"/>
      <c r="K4443" s="205"/>
      <c r="L4443" s="181"/>
      <c r="M4443" s="180"/>
      <c r="N4443" s="180"/>
      <c r="O4443" s="180"/>
    </row>
    <row r="4444" spans="8:15" s="179" customFormat="1" x14ac:dyDescent="0.2">
      <c r="H4444" s="180"/>
      <c r="I4444" s="180"/>
      <c r="J4444" s="205"/>
      <c r="K4444" s="205"/>
      <c r="L4444" s="181"/>
      <c r="M4444" s="180"/>
      <c r="N4444" s="180"/>
      <c r="O4444" s="180"/>
    </row>
    <row r="4445" spans="8:15" s="179" customFormat="1" x14ac:dyDescent="0.2">
      <c r="H4445" s="180"/>
      <c r="I4445" s="180"/>
      <c r="J4445" s="205"/>
      <c r="K4445" s="205"/>
      <c r="L4445" s="181"/>
      <c r="M4445" s="180"/>
      <c r="N4445" s="180"/>
      <c r="O4445" s="180"/>
    </row>
    <row r="4446" spans="8:15" s="179" customFormat="1" x14ac:dyDescent="0.2">
      <c r="H4446" s="180"/>
      <c r="I4446" s="180"/>
      <c r="J4446" s="205"/>
      <c r="K4446" s="205"/>
      <c r="L4446" s="181"/>
      <c r="M4446" s="180"/>
      <c r="N4446" s="180"/>
      <c r="O4446" s="180"/>
    </row>
    <row r="4447" spans="8:15" s="179" customFormat="1" x14ac:dyDescent="0.2">
      <c r="H4447" s="180"/>
      <c r="I4447" s="180"/>
      <c r="J4447" s="205"/>
      <c r="K4447" s="205"/>
      <c r="L4447" s="181"/>
      <c r="M4447" s="180"/>
      <c r="N4447" s="180"/>
      <c r="O4447" s="180"/>
    </row>
    <row r="4448" spans="8:15" s="179" customFormat="1" x14ac:dyDescent="0.2">
      <c r="H4448" s="180"/>
      <c r="I4448" s="180"/>
      <c r="J4448" s="205"/>
      <c r="K4448" s="205"/>
      <c r="L4448" s="181"/>
      <c r="M4448" s="180"/>
      <c r="N4448" s="180"/>
      <c r="O4448" s="180"/>
    </row>
    <row r="4449" spans="8:15" s="179" customFormat="1" x14ac:dyDescent="0.2">
      <c r="H4449" s="180"/>
      <c r="I4449" s="180"/>
      <c r="J4449" s="205"/>
      <c r="K4449" s="205"/>
      <c r="L4449" s="181"/>
      <c r="M4449" s="180"/>
      <c r="N4449" s="180"/>
      <c r="O4449" s="180"/>
    </row>
    <row r="4450" spans="8:15" s="179" customFormat="1" x14ac:dyDescent="0.2">
      <c r="H4450" s="180"/>
      <c r="I4450" s="180"/>
      <c r="J4450" s="205"/>
      <c r="K4450" s="205"/>
      <c r="L4450" s="181"/>
      <c r="M4450" s="180"/>
      <c r="N4450" s="180"/>
      <c r="O4450" s="180"/>
    </row>
    <row r="4451" spans="8:15" s="179" customFormat="1" x14ac:dyDescent="0.2">
      <c r="H4451" s="180"/>
      <c r="I4451" s="180"/>
      <c r="J4451" s="205"/>
      <c r="K4451" s="205"/>
      <c r="L4451" s="181"/>
      <c r="M4451" s="180"/>
      <c r="N4451" s="180"/>
      <c r="O4451" s="180"/>
    </row>
    <row r="4452" spans="8:15" s="179" customFormat="1" x14ac:dyDescent="0.2">
      <c r="H4452" s="180"/>
      <c r="I4452" s="180"/>
      <c r="J4452" s="205"/>
      <c r="K4452" s="205"/>
      <c r="L4452" s="181"/>
      <c r="M4452" s="180"/>
      <c r="N4452" s="180"/>
      <c r="O4452" s="180"/>
    </row>
    <row r="4453" spans="8:15" s="179" customFormat="1" x14ac:dyDescent="0.2">
      <c r="H4453" s="180"/>
      <c r="I4453" s="180"/>
      <c r="J4453" s="205"/>
      <c r="K4453" s="205"/>
      <c r="L4453" s="181"/>
      <c r="M4453" s="180"/>
      <c r="N4453" s="180"/>
      <c r="O4453" s="180"/>
    </row>
    <row r="4454" spans="8:15" s="179" customFormat="1" x14ac:dyDescent="0.2">
      <c r="H4454" s="180"/>
      <c r="I4454" s="180"/>
      <c r="J4454" s="205"/>
      <c r="K4454" s="205"/>
      <c r="L4454" s="181"/>
      <c r="M4454" s="180"/>
      <c r="N4454" s="180"/>
      <c r="O4454" s="180"/>
    </row>
    <row r="4455" spans="8:15" s="179" customFormat="1" x14ac:dyDescent="0.2">
      <c r="H4455" s="180"/>
      <c r="I4455" s="180"/>
      <c r="J4455" s="205"/>
      <c r="K4455" s="205"/>
      <c r="L4455" s="181"/>
      <c r="M4455" s="180"/>
      <c r="N4455" s="180"/>
      <c r="O4455" s="180"/>
    </row>
    <row r="4456" spans="8:15" s="179" customFormat="1" x14ac:dyDescent="0.2">
      <c r="H4456" s="180"/>
      <c r="I4456" s="180"/>
      <c r="J4456" s="205"/>
      <c r="K4456" s="205"/>
      <c r="L4456" s="181"/>
      <c r="M4456" s="180"/>
      <c r="N4456" s="180"/>
      <c r="O4456" s="180"/>
    </row>
    <row r="4457" spans="8:15" s="179" customFormat="1" x14ac:dyDescent="0.2">
      <c r="H4457" s="180"/>
      <c r="I4457" s="180"/>
      <c r="J4457" s="205"/>
      <c r="K4457" s="205"/>
      <c r="L4457" s="181"/>
      <c r="M4457" s="180"/>
      <c r="N4457" s="180"/>
      <c r="O4457" s="180"/>
    </row>
    <row r="4458" spans="8:15" s="179" customFormat="1" x14ac:dyDescent="0.2">
      <c r="H4458" s="180"/>
      <c r="I4458" s="180"/>
      <c r="J4458" s="205"/>
      <c r="K4458" s="205"/>
      <c r="L4458" s="181"/>
      <c r="M4458" s="180"/>
      <c r="N4458" s="180"/>
      <c r="O4458" s="180"/>
    </row>
    <row r="4459" spans="8:15" s="179" customFormat="1" x14ac:dyDescent="0.2">
      <c r="H4459" s="180"/>
      <c r="I4459" s="180"/>
      <c r="J4459" s="205"/>
      <c r="K4459" s="205"/>
      <c r="L4459" s="181"/>
      <c r="M4459" s="180"/>
      <c r="N4459" s="180"/>
      <c r="O4459" s="180"/>
    </row>
    <row r="4460" spans="8:15" s="179" customFormat="1" x14ac:dyDescent="0.2">
      <c r="H4460" s="180"/>
      <c r="I4460" s="180"/>
      <c r="J4460" s="205"/>
      <c r="K4460" s="205"/>
      <c r="L4460" s="181"/>
      <c r="M4460" s="180"/>
      <c r="N4460" s="180"/>
      <c r="O4460" s="180"/>
    </row>
    <row r="4461" spans="8:15" s="179" customFormat="1" x14ac:dyDescent="0.2">
      <c r="H4461" s="180"/>
      <c r="I4461" s="180"/>
      <c r="J4461" s="205"/>
      <c r="K4461" s="205"/>
      <c r="L4461" s="181"/>
      <c r="M4461" s="180"/>
      <c r="N4461" s="180"/>
      <c r="O4461" s="180"/>
    </row>
    <row r="4462" spans="8:15" s="179" customFormat="1" x14ac:dyDescent="0.2">
      <c r="H4462" s="180"/>
      <c r="I4462" s="180"/>
      <c r="J4462" s="205"/>
      <c r="K4462" s="205"/>
      <c r="L4462" s="181"/>
      <c r="M4462" s="180"/>
      <c r="N4462" s="180"/>
      <c r="O4462" s="180"/>
    </row>
    <row r="4463" spans="8:15" s="179" customFormat="1" x14ac:dyDescent="0.2">
      <c r="H4463" s="180"/>
      <c r="I4463" s="180"/>
      <c r="J4463" s="205"/>
      <c r="K4463" s="205"/>
      <c r="L4463" s="181"/>
      <c r="M4463" s="180"/>
      <c r="N4463" s="180"/>
      <c r="O4463" s="180"/>
    </row>
    <row r="4464" spans="8:15" s="179" customFormat="1" x14ac:dyDescent="0.2">
      <c r="H4464" s="180"/>
      <c r="I4464" s="180"/>
      <c r="J4464" s="205"/>
      <c r="K4464" s="205"/>
      <c r="L4464" s="181"/>
      <c r="M4464" s="180"/>
      <c r="N4464" s="180"/>
      <c r="O4464" s="180"/>
    </row>
    <row r="4465" spans="8:15" s="179" customFormat="1" x14ac:dyDescent="0.2">
      <c r="H4465" s="180"/>
      <c r="I4465" s="180"/>
      <c r="J4465" s="205"/>
      <c r="K4465" s="205"/>
      <c r="L4465" s="181"/>
      <c r="M4465" s="180"/>
      <c r="N4465" s="180"/>
      <c r="O4465" s="180"/>
    </row>
    <row r="4466" spans="8:15" s="179" customFormat="1" x14ac:dyDescent="0.2">
      <c r="H4466" s="180"/>
      <c r="I4466" s="180"/>
      <c r="J4466" s="205"/>
      <c r="K4466" s="205"/>
      <c r="L4466" s="181"/>
      <c r="M4466" s="180"/>
      <c r="N4466" s="180"/>
      <c r="O4466" s="180"/>
    </row>
    <row r="4467" spans="8:15" s="179" customFormat="1" x14ac:dyDescent="0.2">
      <c r="H4467" s="180"/>
      <c r="I4467" s="180"/>
      <c r="J4467" s="205"/>
      <c r="K4467" s="205"/>
      <c r="L4467" s="181"/>
      <c r="M4467" s="180"/>
      <c r="N4467" s="180"/>
      <c r="O4467" s="180"/>
    </row>
    <row r="4468" spans="8:15" s="179" customFormat="1" x14ac:dyDescent="0.2">
      <c r="H4468" s="180"/>
      <c r="I4468" s="180"/>
      <c r="J4468" s="205"/>
      <c r="K4468" s="205"/>
      <c r="L4468" s="181"/>
      <c r="M4468" s="180"/>
      <c r="N4468" s="180"/>
      <c r="O4468" s="180"/>
    </row>
    <row r="4469" spans="8:15" s="179" customFormat="1" x14ac:dyDescent="0.2">
      <c r="H4469" s="180"/>
      <c r="I4469" s="180"/>
      <c r="J4469" s="205"/>
      <c r="K4469" s="205"/>
      <c r="L4469" s="181"/>
      <c r="M4469" s="180"/>
      <c r="N4469" s="180"/>
      <c r="O4469" s="180"/>
    </row>
    <row r="4470" spans="8:15" s="179" customFormat="1" x14ac:dyDescent="0.2">
      <c r="H4470" s="180"/>
      <c r="I4470" s="180"/>
      <c r="J4470" s="205"/>
      <c r="K4470" s="205"/>
      <c r="L4470" s="181"/>
      <c r="M4470" s="180"/>
      <c r="N4470" s="180"/>
      <c r="O4470" s="180"/>
    </row>
    <row r="4471" spans="8:15" s="179" customFormat="1" x14ac:dyDescent="0.2">
      <c r="H4471" s="180"/>
      <c r="I4471" s="180"/>
      <c r="J4471" s="205"/>
      <c r="K4471" s="205"/>
      <c r="L4471" s="181"/>
      <c r="M4471" s="180"/>
      <c r="N4471" s="180"/>
      <c r="O4471" s="180"/>
    </row>
    <row r="4472" spans="8:15" s="179" customFormat="1" x14ac:dyDescent="0.2">
      <c r="H4472" s="180"/>
      <c r="I4472" s="180"/>
      <c r="J4472" s="205"/>
      <c r="K4472" s="205"/>
      <c r="L4472" s="181"/>
      <c r="M4472" s="180"/>
      <c r="N4472" s="180"/>
      <c r="O4472" s="180"/>
    </row>
    <row r="4473" spans="8:15" s="179" customFormat="1" x14ac:dyDescent="0.2">
      <c r="H4473" s="180"/>
      <c r="I4473" s="180"/>
      <c r="J4473" s="205"/>
      <c r="K4473" s="205"/>
      <c r="L4473" s="181"/>
      <c r="M4473" s="180"/>
      <c r="N4473" s="180"/>
      <c r="O4473" s="180"/>
    </row>
    <row r="4474" spans="8:15" s="179" customFormat="1" x14ac:dyDescent="0.2">
      <c r="H4474" s="180"/>
      <c r="I4474" s="180"/>
      <c r="J4474" s="205"/>
      <c r="K4474" s="205"/>
      <c r="L4474" s="181"/>
      <c r="M4474" s="180"/>
      <c r="N4474" s="180"/>
      <c r="O4474" s="180"/>
    </row>
    <row r="4475" spans="8:15" s="179" customFormat="1" x14ac:dyDescent="0.2">
      <c r="H4475" s="180"/>
      <c r="I4475" s="180"/>
      <c r="J4475" s="205"/>
      <c r="K4475" s="205"/>
      <c r="L4475" s="181"/>
      <c r="M4475" s="180"/>
      <c r="N4475" s="180"/>
      <c r="O4475" s="180"/>
    </row>
    <row r="4476" spans="8:15" s="179" customFormat="1" x14ac:dyDescent="0.2">
      <c r="H4476" s="180"/>
      <c r="I4476" s="180"/>
      <c r="J4476" s="205"/>
      <c r="K4476" s="205"/>
      <c r="L4476" s="181"/>
      <c r="M4476" s="180"/>
      <c r="N4476" s="180"/>
      <c r="O4476" s="180"/>
    </row>
    <row r="4477" spans="8:15" s="179" customFormat="1" x14ac:dyDescent="0.2">
      <c r="H4477" s="180"/>
      <c r="I4477" s="180"/>
      <c r="J4477" s="205"/>
      <c r="K4477" s="205"/>
      <c r="L4477" s="181"/>
      <c r="M4477" s="180"/>
      <c r="N4477" s="180"/>
      <c r="O4477" s="180"/>
    </row>
    <row r="4478" spans="8:15" s="179" customFormat="1" x14ac:dyDescent="0.2">
      <c r="H4478" s="180"/>
      <c r="I4478" s="180"/>
      <c r="J4478" s="205"/>
      <c r="K4478" s="205"/>
      <c r="L4478" s="181"/>
      <c r="M4478" s="180"/>
      <c r="N4478" s="180"/>
      <c r="O4478" s="180"/>
    </row>
    <row r="4479" spans="8:15" s="179" customFormat="1" x14ac:dyDescent="0.2">
      <c r="H4479" s="180"/>
      <c r="I4479" s="180"/>
      <c r="J4479" s="205"/>
      <c r="K4479" s="205"/>
      <c r="L4479" s="181"/>
      <c r="M4479" s="180"/>
      <c r="N4479" s="180"/>
      <c r="O4479" s="180"/>
    </row>
    <row r="4480" spans="8:15" s="179" customFormat="1" x14ac:dyDescent="0.2">
      <c r="H4480" s="180"/>
      <c r="I4480" s="180"/>
      <c r="J4480" s="205"/>
      <c r="K4480" s="205"/>
      <c r="L4480" s="181"/>
      <c r="M4480" s="180"/>
      <c r="N4480" s="180"/>
      <c r="O4480" s="180"/>
    </row>
    <row r="4481" spans="8:15" s="179" customFormat="1" x14ac:dyDescent="0.2">
      <c r="H4481" s="180"/>
      <c r="I4481" s="180"/>
      <c r="J4481" s="205"/>
      <c r="K4481" s="205"/>
      <c r="L4481" s="181"/>
      <c r="M4481" s="180"/>
      <c r="N4481" s="180"/>
      <c r="O4481" s="180"/>
    </row>
    <row r="4482" spans="8:15" s="179" customFormat="1" x14ac:dyDescent="0.2">
      <c r="H4482" s="180"/>
      <c r="I4482" s="180"/>
      <c r="J4482" s="205"/>
      <c r="K4482" s="205"/>
      <c r="L4482" s="181"/>
      <c r="M4482" s="180"/>
      <c r="N4482" s="180"/>
      <c r="O4482" s="180"/>
    </row>
    <row r="4483" spans="8:15" s="179" customFormat="1" x14ac:dyDescent="0.2">
      <c r="H4483" s="180"/>
      <c r="I4483" s="180"/>
      <c r="J4483" s="205"/>
      <c r="K4483" s="205"/>
      <c r="L4483" s="181"/>
      <c r="M4483" s="180"/>
      <c r="N4483" s="180"/>
      <c r="O4483" s="180"/>
    </row>
    <row r="4484" spans="8:15" s="179" customFormat="1" x14ac:dyDescent="0.2">
      <c r="H4484" s="180"/>
      <c r="I4484" s="180"/>
      <c r="J4484" s="205"/>
      <c r="K4484" s="205"/>
      <c r="L4484" s="181"/>
      <c r="M4484" s="180"/>
      <c r="N4484" s="180"/>
      <c r="O4484" s="180"/>
    </row>
    <row r="4485" spans="8:15" s="179" customFormat="1" x14ac:dyDescent="0.2">
      <c r="H4485" s="180"/>
      <c r="I4485" s="180"/>
      <c r="J4485" s="205"/>
      <c r="K4485" s="205"/>
      <c r="L4485" s="181"/>
      <c r="M4485" s="180"/>
      <c r="N4485" s="180"/>
      <c r="O4485" s="180"/>
    </row>
    <row r="4486" spans="8:15" s="179" customFormat="1" x14ac:dyDescent="0.2">
      <c r="H4486" s="180"/>
      <c r="I4486" s="180"/>
      <c r="J4486" s="205"/>
      <c r="K4486" s="205"/>
      <c r="L4486" s="181"/>
      <c r="M4486" s="180"/>
      <c r="N4486" s="180"/>
      <c r="O4486" s="180"/>
    </row>
    <row r="4487" spans="8:15" s="179" customFormat="1" x14ac:dyDescent="0.2">
      <c r="H4487" s="180"/>
      <c r="I4487" s="180"/>
      <c r="J4487" s="205"/>
      <c r="K4487" s="205"/>
      <c r="L4487" s="181"/>
      <c r="M4487" s="180"/>
      <c r="N4487" s="180"/>
      <c r="O4487" s="180"/>
    </row>
    <row r="4488" spans="8:15" s="179" customFormat="1" x14ac:dyDescent="0.2">
      <c r="H4488" s="180"/>
      <c r="I4488" s="180"/>
      <c r="J4488" s="205"/>
      <c r="K4488" s="205"/>
      <c r="L4488" s="181"/>
      <c r="M4488" s="180"/>
      <c r="N4488" s="180"/>
      <c r="O4488" s="180"/>
    </row>
    <row r="4489" spans="8:15" s="179" customFormat="1" x14ac:dyDescent="0.2">
      <c r="H4489" s="180"/>
      <c r="I4489" s="180"/>
      <c r="J4489" s="205"/>
      <c r="K4489" s="205"/>
      <c r="L4489" s="181"/>
      <c r="M4489" s="180"/>
      <c r="N4489" s="180"/>
      <c r="O4489" s="180"/>
    </row>
    <row r="4490" spans="8:15" s="179" customFormat="1" x14ac:dyDescent="0.2">
      <c r="H4490" s="180"/>
      <c r="I4490" s="180"/>
      <c r="J4490" s="205"/>
      <c r="K4490" s="205"/>
      <c r="L4490" s="181"/>
      <c r="M4490" s="180"/>
      <c r="N4490" s="180"/>
      <c r="O4490" s="180"/>
    </row>
    <row r="4491" spans="8:15" s="179" customFormat="1" x14ac:dyDescent="0.2">
      <c r="H4491" s="180"/>
      <c r="I4491" s="180"/>
      <c r="J4491" s="205"/>
      <c r="K4491" s="205"/>
      <c r="L4491" s="181"/>
      <c r="M4491" s="180"/>
      <c r="N4491" s="180"/>
      <c r="O4491" s="180"/>
    </row>
    <row r="4492" spans="8:15" s="179" customFormat="1" x14ac:dyDescent="0.2">
      <c r="H4492" s="180"/>
      <c r="I4492" s="180"/>
      <c r="J4492" s="205"/>
      <c r="K4492" s="205"/>
      <c r="L4492" s="181"/>
      <c r="M4492" s="180"/>
      <c r="N4492" s="180"/>
      <c r="O4492" s="180"/>
    </row>
    <row r="4493" spans="8:15" s="179" customFormat="1" x14ac:dyDescent="0.2">
      <c r="H4493" s="180"/>
      <c r="I4493" s="180"/>
      <c r="J4493" s="205"/>
      <c r="K4493" s="205"/>
      <c r="L4493" s="181"/>
      <c r="M4493" s="180"/>
      <c r="N4493" s="180"/>
      <c r="O4493" s="180"/>
    </row>
    <row r="4494" spans="8:15" s="179" customFormat="1" x14ac:dyDescent="0.2">
      <c r="H4494" s="180"/>
      <c r="I4494" s="180"/>
      <c r="J4494" s="205"/>
      <c r="K4494" s="205"/>
      <c r="L4494" s="181"/>
      <c r="M4494" s="180"/>
      <c r="N4494" s="180"/>
      <c r="O4494" s="180"/>
    </row>
    <row r="4495" spans="8:15" s="179" customFormat="1" x14ac:dyDescent="0.2">
      <c r="H4495" s="180"/>
      <c r="I4495" s="180"/>
      <c r="J4495" s="205"/>
      <c r="K4495" s="205"/>
      <c r="L4495" s="181"/>
      <c r="M4495" s="180"/>
      <c r="N4495" s="180"/>
      <c r="O4495" s="180"/>
    </row>
    <row r="4496" spans="8:15" s="179" customFormat="1" x14ac:dyDescent="0.2">
      <c r="H4496" s="180"/>
      <c r="I4496" s="180"/>
      <c r="J4496" s="205"/>
      <c r="K4496" s="205"/>
      <c r="L4496" s="181"/>
      <c r="M4496" s="180"/>
      <c r="N4496" s="180"/>
      <c r="O4496" s="180"/>
    </row>
    <row r="4497" spans="8:15" s="179" customFormat="1" x14ac:dyDescent="0.2">
      <c r="H4497" s="180"/>
      <c r="I4497" s="180"/>
      <c r="J4497" s="205"/>
      <c r="K4497" s="205"/>
      <c r="L4497" s="181"/>
      <c r="M4497" s="180"/>
      <c r="N4497" s="180"/>
      <c r="O4497" s="180"/>
    </row>
    <row r="4498" spans="8:15" s="179" customFormat="1" x14ac:dyDescent="0.2">
      <c r="H4498" s="180"/>
      <c r="I4498" s="180"/>
      <c r="J4498" s="205"/>
      <c r="K4498" s="205"/>
      <c r="L4498" s="181"/>
      <c r="M4498" s="180"/>
      <c r="N4498" s="180"/>
      <c r="O4498" s="180"/>
    </row>
    <row r="4499" spans="8:15" s="179" customFormat="1" x14ac:dyDescent="0.2">
      <c r="H4499" s="180"/>
      <c r="I4499" s="180"/>
      <c r="J4499" s="205"/>
      <c r="K4499" s="205"/>
      <c r="L4499" s="181"/>
      <c r="M4499" s="180"/>
      <c r="N4499" s="180"/>
      <c r="O4499" s="180"/>
    </row>
    <row r="4500" spans="8:15" s="179" customFormat="1" x14ac:dyDescent="0.2">
      <c r="H4500" s="180"/>
      <c r="I4500" s="180"/>
      <c r="J4500" s="205"/>
      <c r="K4500" s="205"/>
      <c r="L4500" s="181"/>
      <c r="M4500" s="180"/>
      <c r="N4500" s="180"/>
      <c r="O4500" s="180"/>
    </row>
    <row r="4501" spans="8:15" s="179" customFormat="1" x14ac:dyDescent="0.2">
      <c r="H4501" s="180"/>
      <c r="I4501" s="180"/>
      <c r="J4501" s="205"/>
      <c r="K4501" s="205"/>
      <c r="L4501" s="181"/>
      <c r="M4501" s="180"/>
      <c r="N4501" s="180"/>
      <c r="O4501" s="180"/>
    </row>
    <row r="4502" spans="8:15" s="179" customFormat="1" x14ac:dyDescent="0.2">
      <c r="H4502" s="180"/>
      <c r="I4502" s="180"/>
      <c r="J4502" s="205"/>
      <c r="K4502" s="205"/>
      <c r="L4502" s="181"/>
      <c r="M4502" s="180"/>
      <c r="N4502" s="180"/>
      <c r="O4502" s="180"/>
    </row>
    <row r="4503" spans="8:15" s="179" customFormat="1" x14ac:dyDescent="0.2">
      <c r="H4503" s="180"/>
      <c r="I4503" s="180"/>
      <c r="J4503" s="205"/>
      <c r="K4503" s="205"/>
      <c r="L4503" s="181"/>
      <c r="M4503" s="180"/>
      <c r="N4503" s="180"/>
      <c r="O4503" s="180"/>
    </row>
    <row r="4504" spans="8:15" s="179" customFormat="1" x14ac:dyDescent="0.2">
      <c r="H4504" s="180"/>
      <c r="I4504" s="180"/>
      <c r="J4504" s="205"/>
      <c r="K4504" s="205"/>
      <c r="L4504" s="181"/>
      <c r="M4504" s="180"/>
      <c r="N4504" s="180"/>
      <c r="O4504" s="180"/>
    </row>
    <row r="4505" spans="8:15" s="179" customFormat="1" x14ac:dyDescent="0.2">
      <c r="H4505" s="180"/>
      <c r="I4505" s="180"/>
      <c r="J4505" s="205"/>
      <c r="K4505" s="205"/>
      <c r="L4505" s="181"/>
      <c r="M4505" s="180"/>
      <c r="N4505" s="180"/>
      <c r="O4505" s="180"/>
    </row>
    <row r="4506" spans="8:15" s="179" customFormat="1" x14ac:dyDescent="0.2">
      <c r="H4506" s="180"/>
      <c r="I4506" s="180"/>
      <c r="J4506" s="205"/>
      <c r="K4506" s="205"/>
      <c r="L4506" s="181"/>
      <c r="M4506" s="180"/>
      <c r="N4506" s="180"/>
      <c r="O4506" s="180"/>
    </row>
    <row r="4507" spans="8:15" s="179" customFormat="1" x14ac:dyDescent="0.2">
      <c r="H4507" s="180"/>
      <c r="I4507" s="180"/>
      <c r="J4507" s="205"/>
      <c r="K4507" s="205"/>
      <c r="L4507" s="181"/>
      <c r="M4507" s="180"/>
      <c r="N4507" s="180"/>
      <c r="O4507" s="180"/>
    </row>
    <row r="4508" spans="8:15" s="179" customFormat="1" x14ac:dyDescent="0.2">
      <c r="H4508" s="180"/>
      <c r="I4508" s="180"/>
      <c r="J4508" s="205"/>
      <c r="K4508" s="205"/>
      <c r="L4508" s="181"/>
      <c r="M4508" s="180"/>
      <c r="N4508" s="180"/>
      <c r="O4508" s="180"/>
    </row>
    <row r="4509" spans="8:15" s="179" customFormat="1" x14ac:dyDescent="0.2">
      <c r="H4509" s="180"/>
      <c r="I4509" s="180"/>
      <c r="J4509" s="205"/>
      <c r="K4509" s="205"/>
      <c r="L4509" s="181"/>
      <c r="M4509" s="180"/>
      <c r="N4509" s="180"/>
      <c r="O4509" s="180"/>
    </row>
    <row r="4510" spans="8:15" s="179" customFormat="1" x14ac:dyDescent="0.2">
      <c r="H4510" s="180"/>
      <c r="I4510" s="180"/>
      <c r="J4510" s="205"/>
      <c r="K4510" s="205"/>
      <c r="L4510" s="181"/>
      <c r="M4510" s="180"/>
      <c r="N4510" s="180"/>
      <c r="O4510" s="180"/>
    </row>
    <row r="4511" spans="8:15" s="179" customFormat="1" x14ac:dyDescent="0.2">
      <c r="H4511" s="180"/>
      <c r="I4511" s="180"/>
      <c r="J4511" s="205"/>
      <c r="K4511" s="205"/>
      <c r="L4511" s="181"/>
      <c r="M4511" s="180"/>
      <c r="N4511" s="180"/>
      <c r="O4511" s="180"/>
    </row>
    <row r="4512" spans="8:15" s="179" customFormat="1" x14ac:dyDescent="0.2">
      <c r="H4512" s="180"/>
      <c r="I4512" s="180"/>
      <c r="J4512" s="205"/>
      <c r="K4512" s="205"/>
      <c r="L4512" s="181"/>
      <c r="M4512" s="180"/>
      <c r="N4512" s="180"/>
      <c r="O4512" s="180"/>
    </row>
    <row r="4513" spans="8:15" s="179" customFormat="1" x14ac:dyDescent="0.2">
      <c r="H4513" s="180"/>
      <c r="I4513" s="180"/>
      <c r="J4513" s="205"/>
      <c r="K4513" s="205"/>
      <c r="L4513" s="181"/>
      <c r="M4513" s="180"/>
      <c r="N4513" s="180"/>
      <c r="O4513" s="180"/>
    </row>
    <row r="4514" spans="8:15" s="179" customFormat="1" x14ac:dyDescent="0.2">
      <c r="H4514" s="180"/>
      <c r="I4514" s="180"/>
      <c r="J4514" s="205"/>
      <c r="K4514" s="205"/>
      <c r="L4514" s="181"/>
      <c r="M4514" s="180"/>
      <c r="N4514" s="180"/>
      <c r="O4514" s="180"/>
    </row>
    <row r="4515" spans="8:15" s="179" customFormat="1" x14ac:dyDescent="0.2">
      <c r="H4515" s="180"/>
      <c r="I4515" s="180"/>
      <c r="J4515" s="205"/>
      <c r="K4515" s="205"/>
      <c r="L4515" s="181"/>
      <c r="M4515" s="180"/>
      <c r="N4515" s="180"/>
      <c r="O4515" s="180"/>
    </row>
    <row r="4516" spans="8:15" s="179" customFormat="1" x14ac:dyDescent="0.2">
      <c r="H4516" s="180"/>
      <c r="I4516" s="180"/>
      <c r="J4516" s="205"/>
      <c r="K4516" s="205"/>
      <c r="L4516" s="181"/>
      <c r="M4516" s="180"/>
      <c r="N4516" s="180"/>
      <c r="O4516" s="180"/>
    </row>
    <row r="4517" spans="8:15" s="179" customFormat="1" x14ac:dyDescent="0.2">
      <c r="H4517" s="180"/>
      <c r="I4517" s="180"/>
      <c r="J4517" s="205"/>
      <c r="K4517" s="205"/>
      <c r="L4517" s="181"/>
      <c r="M4517" s="180"/>
      <c r="N4517" s="180"/>
      <c r="O4517" s="180"/>
    </row>
    <row r="4518" spans="8:15" s="179" customFormat="1" x14ac:dyDescent="0.2">
      <c r="H4518" s="180"/>
      <c r="I4518" s="180"/>
      <c r="J4518" s="205"/>
      <c r="K4518" s="205"/>
      <c r="L4518" s="181"/>
      <c r="M4518" s="180"/>
      <c r="N4518" s="180"/>
      <c r="O4518" s="180"/>
    </row>
    <row r="4519" spans="8:15" s="179" customFormat="1" x14ac:dyDescent="0.2">
      <c r="H4519" s="180"/>
      <c r="I4519" s="180"/>
      <c r="J4519" s="205"/>
      <c r="K4519" s="205"/>
      <c r="L4519" s="181"/>
      <c r="M4519" s="180"/>
      <c r="N4519" s="180"/>
      <c r="O4519" s="180"/>
    </row>
    <row r="4520" spans="8:15" s="179" customFormat="1" x14ac:dyDescent="0.2">
      <c r="H4520" s="180"/>
      <c r="I4520" s="180"/>
      <c r="J4520" s="205"/>
      <c r="K4520" s="205"/>
      <c r="L4520" s="181"/>
      <c r="M4520" s="180"/>
      <c r="N4520" s="180"/>
      <c r="O4520" s="180"/>
    </row>
    <row r="4521" spans="8:15" s="179" customFormat="1" x14ac:dyDescent="0.2">
      <c r="H4521" s="180"/>
      <c r="I4521" s="180"/>
      <c r="J4521" s="205"/>
      <c r="K4521" s="205"/>
      <c r="L4521" s="181"/>
      <c r="M4521" s="180"/>
      <c r="N4521" s="180"/>
      <c r="O4521" s="180"/>
    </row>
    <row r="4522" spans="8:15" s="179" customFormat="1" x14ac:dyDescent="0.2">
      <c r="H4522" s="180"/>
      <c r="I4522" s="180"/>
      <c r="J4522" s="205"/>
      <c r="K4522" s="205"/>
      <c r="L4522" s="181"/>
      <c r="M4522" s="180"/>
      <c r="N4522" s="180"/>
      <c r="O4522" s="180"/>
    </row>
    <row r="4523" spans="8:15" s="179" customFormat="1" x14ac:dyDescent="0.2">
      <c r="H4523" s="180"/>
      <c r="I4523" s="180"/>
      <c r="J4523" s="205"/>
      <c r="K4523" s="205"/>
      <c r="L4523" s="181"/>
      <c r="M4523" s="180"/>
      <c r="N4523" s="180"/>
      <c r="O4523" s="180"/>
    </row>
    <row r="4524" spans="8:15" s="179" customFormat="1" x14ac:dyDescent="0.2">
      <c r="H4524" s="180"/>
      <c r="I4524" s="180"/>
      <c r="J4524" s="205"/>
      <c r="K4524" s="205"/>
      <c r="L4524" s="181"/>
      <c r="M4524" s="180"/>
      <c r="N4524" s="180"/>
      <c r="O4524" s="180"/>
    </row>
    <row r="4525" spans="8:15" s="179" customFormat="1" x14ac:dyDescent="0.2">
      <c r="H4525" s="180"/>
      <c r="I4525" s="180"/>
      <c r="J4525" s="205"/>
      <c r="K4525" s="205"/>
      <c r="L4525" s="181"/>
      <c r="M4525" s="180"/>
      <c r="N4525" s="180"/>
      <c r="O4525" s="180"/>
    </row>
    <row r="4526" spans="8:15" s="179" customFormat="1" x14ac:dyDescent="0.2">
      <c r="H4526" s="180"/>
      <c r="I4526" s="180"/>
      <c r="J4526" s="205"/>
      <c r="K4526" s="205"/>
      <c r="L4526" s="181"/>
      <c r="M4526" s="180"/>
      <c r="N4526" s="180"/>
      <c r="O4526" s="180"/>
    </row>
    <row r="4527" spans="8:15" s="179" customFormat="1" x14ac:dyDescent="0.2">
      <c r="H4527" s="180"/>
      <c r="I4527" s="180"/>
      <c r="J4527" s="205"/>
      <c r="K4527" s="205"/>
      <c r="L4527" s="181"/>
      <c r="M4527" s="180"/>
      <c r="N4527" s="180"/>
      <c r="O4527" s="180"/>
    </row>
    <row r="4528" spans="8:15" s="179" customFormat="1" x14ac:dyDescent="0.2">
      <c r="H4528" s="180"/>
      <c r="I4528" s="180"/>
      <c r="J4528" s="205"/>
      <c r="K4528" s="205"/>
      <c r="L4528" s="181"/>
      <c r="M4528" s="180"/>
      <c r="N4528" s="180"/>
      <c r="O4528" s="180"/>
    </row>
    <row r="4529" spans="8:15" s="179" customFormat="1" x14ac:dyDescent="0.2">
      <c r="H4529" s="180"/>
      <c r="I4529" s="180"/>
      <c r="J4529" s="205"/>
      <c r="K4529" s="205"/>
      <c r="L4529" s="181"/>
      <c r="M4529" s="180"/>
      <c r="N4529" s="180"/>
      <c r="O4529" s="180"/>
    </row>
    <row r="4530" spans="8:15" s="179" customFormat="1" x14ac:dyDescent="0.2">
      <c r="H4530" s="180"/>
      <c r="I4530" s="180"/>
      <c r="J4530" s="205"/>
      <c r="K4530" s="205"/>
      <c r="L4530" s="181"/>
      <c r="M4530" s="180"/>
      <c r="N4530" s="180"/>
      <c r="O4530" s="180"/>
    </row>
    <row r="4531" spans="8:15" s="179" customFormat="1" x14ac:dyDescent="0.2">
      <c r="H4531" s="180"/>
      <c r="I4531" s="180"/>
      <c r="J4531" s="205"/>
      <c r="K4531" s="205"/>
      <c r="L4531" s="181"/>
      <c r="M4531" s="180"/>
      <c r="N4531" s="180"/>
      <c r="O4531" s="180"/>
    </row>
    <row r="4532" spans="8:15" s="179" customFormat="1" x14ac:dyDescent="0.2">
      <c r="H4532" s="180"/>
      <c r="I4532" s="180"/>
      <c r="J4532" s="205"/>
      <c r="K4532" s="205"/>
      <c r="L4532" s="181"/>
      <c r="M4532" s="180"/>
      <c r="N4532" s="180"/>
      <c r="O4532" s="180"/>
    </row>
    <row r="4533" spans="8:15" s="179" customFormat="1" x14ac:dyDescent="0.2">
      <c r="H4533" s="180"/>
      <c r="I4533" s="180"/>
      <c r="J4533" s="205"/>
      <c r="K4533" s="205"/>
      <c r="L4533" s="181"/>
      <c r="M4533" s="180"/>
      <c r="N4533" s="180"/>
      <c r="O4533" s="180"/>
    </row>
    <row r="4534" spans="8:15" s="179" customFormat="1" x14ac:dyDescent="0.2">
      <c r="H4534" s="180"/>
      <c r="I4534" s="180"/>
      <c r="J4534" s="205"/>
      <c r="K4534" s="205"/>
      <c r="L4534" s="181"/>
      <c r="M4534" s="180"/>
      <c r="N4534" s="180"/>
      <c r="O4534" s="180"/>
    </row>
    <row r="4535" spans="8:15" s="179" customFormat="1" x14ac:dyDescent="0.2">
      <c r="H4535" s="180"/>
      <c r="I4535" s="180"/>
      <c r="J4535" s="205"/>
      <c r="K4535" s="205"/>
      <c r="L4535" s="181"/>
      <c r="M4535" s="180"/>
      <c r="N4535" s="180"/>
      <c r="O4535" s="180"/>
    </row>
    <row r="4536" spans="8:15" s="179" customFormat="1" x14ac:dyDescent="0.2">
      <c r="H4536" s="180"/>
      <c r="I4536" s="180"/>
      <c r="J4536" s="205"/>
      <c r="K4536" s="205"/>
      <c r="L4536" s="181"/>
      <c r="M4536" s="180"/>
      <c r="N4536" s="180"/>
      <c r="O4536" s="180"/>
    </row>
    <row r="4537" spans="8:15" s="179" customFormat="1" x14ac:dyDescent="0.2">
      <c r="H4537" s="180"/>
      <c r="I4537" s="180"/>
      <c r="J4537" s="205"/>
      <c r="K4537" s="205"/>
      <c r="L4537" s="181"/>
      <c r="M4537" s="180"/>
      <c r="N4537" s="180"/>
      <c r="O4537" s="180"/>
    </row>
    <row r="4538" spans="8:15" s="179" customFormat="1" x14ac:dyDescent="0.2">
      <c r="H4538" s="180"/>
      <c r="I4538" s="180"/>
      <c r="J4538" s="205"/>
      <c r="K4538" s="205"/>
      <c r="L4538" s="181"/>
      <c r="M4538" s="180"/>
      <c r="N4538" s="180"/>
      <c r="O4538" s="180"/>
    </row>
    <row r="4539" spans="8:15" s="179" customFormat="1" x14ac:dyDescent="0.2">
      <c r="H4539" s="180"/>
      <c r="I4539" s="180"/>
      <c r="J4539" s="205"/>
      <c r="K4539" s="205"/>
      <c r="L4539" s="181"/>
      <c r="M4539" s="180"/>
      <c r="N4539" s="180"/>
      <c r="O4539" s="180"/>
    </row>
    <row r="4540" spans="8:15" s="179" customFormat="1" x14ac:dyDescent="0.2">
      <c r="H4540" s="180"/>
      <c r="I4540" s="180"/>
      <c r="J4540" s="205"/>
      <c r="K4540" s="205"/>
      <c r="L4540" s="181"/>
      <c r="M4540" s="180"/>
      <c r="N4540" s="180"/>
      <c r="O4540" s="180"/>
    </row>
    <row r="4541" spans="8:15" s="179" customFormat="1" x14ac:dyDescent="0.2">
      <c r="H4541" s="180"/>
      <c r="I4541" s="180"/>
      <c r="J4541" s="205"/>
      <c r="K4541" s="205"/>
      <c r="L4541" s="181"/>
      <c r="M4541" s="180"/>
      <c r="N4541" s="180"/>
      <c r="O4541" s="180"/>
    </row>
    <row r="4542" spans="8:15" s="179" customFormat="1" x14ac:dyDescent="0.2">
      <c r="H4542" s="180"/>
      <c r="I4542" s="180"/>
      <c r="J4542" s="205"/>
      <c r="K4542" s="205"/>
      <c r="L4542" s="181"/>
      <c r="M4542" s="180"/>
      <c r="N4542" s="180"/>
      <c r="O4542" s="180"/>
    </row>
    <row r="4543" spans="8:15" s="179" customFormat="1" x14ac:dyDescent="0.2">
      <c r="H4543" s="180"/>
      <c r="I4543" s="180"/>
      <c r="J4543" s="205"/>
      <c r="K4543" s="205"/>
      <c r="L4543" s="181"/>
      <c r="M4543" s="180"/>
      <c r="N4543" s="180"/>
      <c r="O4543" s="180"/>
    </row>
    <row r="4544" spans="8:15" s="179" customFormat="1" x14ac:dyDescent="0.2">
      <c r="H4544" s="180"/>
      <c r="I4544" s="180"/>
      <c r="J4544" s="205"/>
      <c r="K4544" s="205"/>
      <c r="L4544" s="181"/>
      <c r="M4544" s="180"/>
      <c r="N4544" s="180"/>
      <c r="O4544" s="180"/>
    </row>
    <row r="4545" spans="8:15" s="179" customFormat="1" x14ac:dyDescent="0.2">
      <c r="H4545" s="180"/>
      <c r="I4545" s="180"/>
      <c r="J4545" s="205"/>
      <c r="K4545" s="205"/>
      <c r="L4545" s="181"/>
      <c r="M4545" s="180"/>
      <c r="N4545" s="180"/>
      <c r="O4545" s="180"/>
    </row>
    <row r="4546" spans="8:15" s="179" customFormat="1" x14ac:dyDescent="0.2">
      <c r="H4546" s="180"/>
      <c r="I4546" s="180"/>
      <c r="J4546" s="205"/>
      <c r="K4546" s="205"/>
      <c r="L4546" s="181"/>
      <c r="M4546" s="180"/>
      <c r="N4546" s="180"/>
      <c r="O4546" s="180"/>
    </row>
    <row r="4547" spans="8:15" s="179" customFormat="1" x14ac:dyDescent="0.2">
      <c r="H4547" s="180"/>
      <c r="I4547" s="180"/>
      <c r="J4547" s="205"/>
      <c r="K4547" s="205"/>
      <c r="L4547" s="181"/>
      <c r="M4547" s="180"/>
      <c r="N4547" s="180"/>
      <c r="O4547" s="180"/>
    </row>
    <row r="4548" spans="8:15" s="179" customFormat="1" x14ac:dyDescent="0.2">
      <c r="H4548" s="180"/>
      <c r="I4548" s="180"/>
      <c r="J4548" s="205"/>
      <c r="K4548" s="205"/>
      <c r="L4548" s="181"/>
      <c r="M4548" s="180"/>
      <c r="N4548" s="180"/>
      <c r="O4548" s="180"/>
    </row>
    <row r="4549" spans="8:15" s="179" customFormat="1" x14ac:dyDescent="0.2">
      <c r="H4549" s="180"/>
      <c r="I4549" s="180"/>
      <c r="J4549" s="205"/>
      <c r="K4549" s="205"/>
      <c r="L4549" s="181"/>
      <c r="M4549" s="180"/>
      <c r="N4549" s="180"/>
      <c r="O4549" s="180"/>
    </row>
    <row r="4550" spans="8:15" s="179" customFormat="1" x14ac:dyDescent="0.2">
      <c r="H4550" s="180"/>
      <c r="I4550" s="180"/>
      <c r="J4550" s="205"/>
      <c r="K4550" s="205"/>
      <c r="L4550" s="181"/>
      <c r="M4550" s="180"/>
      <c r="N4550" s="180"/>
      <c r="O4550" s="180"/>
    </row>
    <row r="4551" spans="8:15" s="179" customFormat="1" x14ac:dyDescent="0.2">
      <c r="H4551" s="180"/>
      <c r="I4551" s="180"/>
      <c r="J4551" s="205"/>
      <c r="K4551" s="205"/>
      <c r="L4551" s="181"/>
      <c r="M4551" s="180"/>
      <c r="N4551" s="180"/>
      <c r="O4551" s="180"/>
    </row>
    <row r="4552" spans="8:15" s="179" customFormat="1" x14ac:dyDescent="0.2">
      <c r="H4552" s="180"/>
      <c r="I4552" s="180"/>
      <c r="J4552" s="205"/>
      <c r="K4552" s="205"/>
      <c r="L4552" s="181"/>
      <c r="M4552" s="180"/>
      <c r="N4552" s="180"/>
      <c r="O4552" s="180"/>
    </row>
    <row r="4553" spans="8:15" s="179" customFormat="1" x14ac:dyDescent="0.2">
      <c r="H4553" s="180"/>
      <c r="I4553" s="180"/>
      <c r="J4553" s="205"/>
      <c r="K4553" s="205"/>
      <c r="L4553" s="181"/>
      <c r="M4553" s="180"/>
      <c r="N4553" s="180"/>
      <c r="O4553" s="180"/>
    </row>
    <row r="4554" spans="8:15" s="179" customFormat="1" x14ac:dyDescent="0.2">
      <c r="H4554" s="180"/>
      <c r="I4554" s="180"/>
      <c r="J4554" s="205"/>
      <c r="K4554" s="205"/>
      <c r="L4554" s="181"/>
      <c r="M4554" s="180"/>
      <c r="N4554" s="180"/>
      <c r="O4554" s="180"/>
    </row>
    <row r="4555" spans="8:15" s="179" customFormat="1" x14ac:dyDescent="0.2">
      <c r="H4555" s="180"/>
      <c r="I4555" s="180"/>
      <c r="J4555" s="205"/>
      <c r="K4555" s="205"/>
      <c r="L4555" s="181"/>
      <c r="M4555" s="180"/>
      <c r="N4555" s="180"/>
      <c r="O4555" s="180"/>
    </row>
    <row r="4556" spans="8:15" s="179" customFormat="1" x14ac:dyDescent="0.2">
      <c r="H4556" s="180"/>
      <c r="I4556" s="180"/>
      <c r="J4556" s="205"/>
      <c r="K4556" s="205"/>
      <c r="L4556" s="181"/>
      <c r="M4556" s="180"/>
      <c r="N4556" s="180"/>
      <c r="O4556" s="180"/>
    </row>
    <row r="4557" spans="8:15" s="179" customFormat="1" x14ac:dyDescent="0.2">
      <c r="H4557" s="180"/>
      <c r="I4557" s="180"/>
      <c r="J4557" s="205"/>
      <c r="K4557" s="205"/>
      <c r="L4557" s="181"/>
      <c r="M4557" s="180"/>
      <c r="N4557" s="180"/>
      <c r="O4557" s="180"/>
    </row>
    <row r="4558" spans="8:15" s="179" customFormat="1" x14ac:dyDescent="0.2">
      <c r="H4558" s="180"/>
      <c r="I4558" s="180"/>
      <c r="J4558" s="205"/>
      <c r="K4558" s="205"/>
      <c r="L4558" s="181"/>
      <c r="M4558" s="180"/>
      <c r="N4558" s="180"/>
      <c r="O4558" s="180"/>
    </row>
    <row r="4559" spans="8:15" s="179" customFormat="1" x14ac:dyDescent="0.2">
      <c r="H4559" s="180"/>
      <c r="I4559" s="180"/>
      <c r="J4559" s="205"/>
      <c r="K4559" s="205"/>
      <c r="L4559" s="181"/>
      <c r="M4559" s="180"/>
      <c r="N4559" s="180"/>
      <c r="O4559" s="180"/>
    </row>
    <row r="4560" spans="8:15" s="179" customFormat="1" x14ac:dyDescent="0.2">
      <c r="H4560" s="180"/>
      <c r="I4560" s="180"/>
      <c r="J4560" s="205"/>
      <c r="K4560" s="205"/>
      <c r="L4560" s="181"/>
      <c r="M4560" s="180"/>
      <c r="N4560" s="180"/>
      <c r="O4560" s="180"/>
    </row>
    <row r="4561" spans="8:15" s="179" customFormat="1" x14ac:dyDescent="0.2">
      <c r="H4561" s="180"/>
      <c r="I4561" s="180"/>
      <c r="J4561" s="205"/>
      <c r="K4561" s="205"/>
      <c r="L4561" s="181"/>
      <c r="M4561" s="180"/>
      <c r="N4561" s="180"/>
      <c r="O4561" s="180"/>
    </row>
    <row r="4562" spans="8:15" s="179" customFormat="1" x14ac:dyDescent="0.2">
      <c r="H4562" s="180"/>
      <c r="I4562" s="180"/>
      <c r="J4562" s="205"/>
      <c r="K4562" s="205"/>
      <c r="L4562" s="181"/>
      <c r="M4562" s="180"/>
      <c r="N4562" s="180"/>
      <c r="O4562" s="180"/>
    </row>
    <row r="4563" spans="8:15" s="179" customFormat="1" x14ac:dyDescent="0.2">
      <c r="H4563" s="180"/>
      <c r="I4563" s="180"/>
      <c r="J4563" s="205"/>
      <c r="K4563" s="205"/>
      <c r="L4563" s="181"/>
      <c r="M4563" s="180"/>
      <c r="N4563" s="180"/>
      <c r="O4563" s="180"/>
    </row>
    <row r="4564" spans="8:15" s="179" customFormat="1" x14ac:dyDescent="0.2">
      <c r="H4564" s="180"/>
      <c r="I4564" s="180"/>
      <c r="J4564" s="205"/>
      <c r="K4564" s="205"/>
      <c r="L4564" s="181"/>
      <c r="M4564" s="180"/>
      <c r="N4564" s="180"/>
      <c r="O4564" s="180"/>
    </row>
    <row r="4565" spans="8:15" s="179" customFormat="1" x14ac:dyDescent="0.2">
      <c r="H4565" s="180"/>
      <c r="I4565" s="180"/>
      <c r="J4565" s="205"/>
      <c r="K4565" s="205"/>
      <c r="L4565" s="181"/>
      <c r="M4565" s="180"/>
      <c r="N4565" s="180"/>
      <c r="O4565" s="180"/>
    </row>
    <row r="4566" spans="8:15" s="179" customFormat="1" x14ac:dyDescent="0.2">
      <c r="H4566" s="180"/>
      <c r="I4566" s="180"/>
      <c r="J4566" s="205"/>
      <c r="K4566" s="205"/>
      <c r="L4566" s="181"/>
      <c r="M4566" s="180"/>
      <c r="N4566" s="180"/>
      <c r="O4566" s="180"/>
    </row>
    <row r="4567" spans="8:15" s="179" customFormat="1" x14ac:dyDescent="0.2">
      <c r="H4567" s="180"/>
      <c r="I4567" s="180"/>
      <c r="J4567" s="205"/>
      <c r="K4567" s="205"/>
      <c r="L4567" s="181"/>
      <c r="M4567" s="180"/>
      <c r="N4567" s="180"/>
      <c r="O4567" s="180"/>
    </row>
    <row r="4568" spans="8:15" s="179" customFormat="1" x14ac:dyDescent="0.2">
      <c r="H4568" s="180"/>
      <c r="I4568" s="180"/>
      <c r="J4568" s="205"/>
      <c r="K4568" s="205"/>
      <c r="L4568" s="181"/>
      <c r="M4568" s="180"/>
      <c r="N4568" s="180"/>
      <c r="O4568" s="180"/>
    </row>
    <row r="4569" spans="8:15" s="179" customFormat="1" x14ac:dyDescent="0.2">
      <c r="H4569" s="180"/>
      <c r="I4569" s="180"/>
      <c r="J4569" s="205"/>
      <c r="K4569" s="205"/>
      <c r="L4569" s="181"/>
      <c r="M4569" s="180"/>
      <c r="N4569" s="180"/>
      <c r="O4569" s="180"/>
    </row>
    <row r="4570" spans="8:15" s="179" customFormat="1" x14ac:dyDescent="0.2">
      <c r="H4570" s="180"/>
      <c r="I4570" s="180"/>
      <c r="J4570" s="205"/>
      <c r="K4570" s="205"/>
      <c r="L4570" s="181"/>
      <c r="M4570" s="180"/>
      <c r="N4570" s="180"/>
      <c r="O4570" s="180"/>
    </row>
    <row r="4571" spans="8:15" s="179" customFormat="1" x14ac:dyDescent="0.2">
      <c r="H4571" s="180"/>
      <c r="I4571" s="180"/>
      <c r="J4571" s="205"/>
      <c r="K4571" s="205"/>
      <c r="L4571" s="181"/>
      <c r="M4571" s="180"/>
      <c r="N4571" s="180"/>
      <c r="O4571" s="180"/>
    </row>
    <row r="4572" spans="8:15" s="179" customFormat="1" x14ac:dyDescent="0.2">
      <c r="H4572" s="180"/>
      <c r="I4572" s="180"/>
      <c r="J4572" s="205"/>
      <c r="K4572" s="205"/>
      <c r="L4572" s="181"/>
      <c r="M4572" s="180"/>
      <c r="N4572" s="180"/>
      <c r="O4572" s="180"/>
    </row>
    <row r="4573" spans="8:15" s="179" customFormat="1" x14ac:dyDescent="0.2">
      <c r="H4573" s="180"/>
      <c r="I4573" s="180"/>
      <c r="J4573" s="205"/>
      <c r="K4573" s="205"/>
      <c r="L4573" s="181"/>
      <c r="M4573" s="180"/>
      <c r="N4573" s="180"/>
      <c r="O4573" s="180"/>
    </row>
    <row r="4574" spans="8:15" s="179" customFormat="1" x14ac:dyDescent="0.2">
      <c r="H4574" s="180"/>
      <c r="I4574" s="180"/>
      <c r="J4574" s="205"/>
      <c r="K4574" s="205"/>
      <c r="L4574" s="181"/>
      <c r="M4574" s="180"/>
      <c r="N4574" s="180"/>
      <c r="O4574" s="180"/>
    </row>
    <row r="4575" spans="8:15" s="179" customFormat="1" x14ac:dyDescent="0.2">
      <c r="H4575" s="180"/>
      <c r="I4575" s="180"/>
      <c r="J4575" s="205"/>
      <c r="K4575" s="205"/>
      <c r="L4575" s="181"/>
      <c r="M4575" s="180"/>
      <c r="N4575" s="180"/>
      <c r="O4575" s="180"/>
    </row>
    <row r="4576" spans="8:15" s="179" customFormat="1" x14ac:dyDescent="0.2">
      <c r="H4576" s="180"/>
      <c r="I4576" s="180"/>
      <c r="J4576" s="205"/>
      <c r="K4576" s="205"/>
      <c r="L4576" s="181"/>
      <c r="M4576" s="180"/>
      <c r="N4576" s="180"/>
      <c r="O4576" s="180"/>
    </row>
    <row r="4577" spans="8:15" s="179" customFormat="1" x14ac:dyDescent="0.2">
      <c r="H4577" s="180"/>
      <c r="I4577" s="180"/>
      <c r="J4577" s="205"/>
      <c r="K4577" s="205"/>
      <c r="L4577" s="181"/>
      <c r="M4577" s="180"/>
      <c r="N4577" s="180"/>
      <c r="O4577" s="180"/>
    </row>
    <row r="4578" spans="8:15" s="179" customFormat="1" x14ac:dyDescent="0.2">
      <c r="H4578" s="180"/>
      <c r="I4578" s="180"/>
      <c r="J4578" s="205"/>
      <c r="K4578" s="205"/>
      <c r="L4578" s="181"/>
      <c r="M4578" s="180"/>
      <c r="N4578" s="180"/>
      <c r="O4578" s="180"/>
    </row>
    <row r="4579" spans="8:15" s="179" customFormat="1" x14ac:dyDescent="0.2">
      <c r="H4579" s="180"/>
      <c r="I4579" s="180"/>
      <c r="J4579" s="205"/>
      <c r="K4579" s="205"/>
      <c r="L4579" s="181"/>
      <c r="M4579" s="180"/>
      <c r="N4579" s="180"/>
      <c r="O4579" s="180"/>
    </row>
    <row r="4580" spans="8:15" s="179" customFormat="1" x14ac:dyDescent="0.2">
      <c r="H4580" s="180"/>
      <c r="I4580" s="180"/>
      <c r="J4580" s="205"/>
      <c r="K4580" s="205"/>
      <c r="L4580" s="181"/>
      <c r="M4580" s="180"/>
      <c r="N4580" s="180"/>
      <c r="O4580" s="180"/>
    </row>
    <row r="4581" spans="8:15" s="179" customFormat="1" x14ac:dyDescent="0.2">
      <c r="H4581" s="180"/>
      <c r="I4581" s="180"/>
      <c r="J4581" s="205"/>
      <c r="K4581" s="205"/>
      <c r="L4581" s="181"/>
      <c r="M4581" s="180"/>
      <c r="N4581" s="180"/>
      <c r="O4581" s="180"/>
    </row>
    <row r="4582" spans="8:15" s="179" customFormat="1" x14ac:dyDescent="0.2">
      <c r="H4582" s="180"/>
      <c r="I4582" s="180"/>
      <c r="J4582" s="205"/>
      <c r="K4582" s="205"/>
      <c r="L4582" s="181"/>
      <c r="M4582" s="180"/>
      <c r="N4582" s="180"/>
      <c r="O4582" s="180"/>
    </row>
    <row r="4583" spans="8:15" s="179" customFormat="1" x14ac:dyDescent="0.2">
      <c r="H4583" s="180"/>
      <c r="I4583" s="180"/>
      <c r="J4583" s="205"/>
      <c r="K4583" s="205"/>
      <c r="L4583" s="181"/>
      <c r="M4583" s="180"/>
      <c r="N4583" s="180"/>
      <c r="O4583" s="180"/>
    </row>
    <row r="4584" spans="8:15" s="179" customFormat="1" x14ac:dyDescent="0.2">
      <c r="H4584" s="180"/>
      <c r="I4584" s="180"/>
      <c r="J4584" s="205"/>
      <c r="K4584" s="205"/>
      <c r="L4584" s="181"/>
      <c r="M4584" s="180"/>
      <c r="N4584" s="180"/>
      <c r="O4584" s="180"/>
    </row>
    <row r="4585" spans="8:15" s="179" customFormat="1" x14ac:dyDescent="0.2">
      <c r="H4585" s="180"/>
      <c r="I4585" s="180"/>
      <c r="J4585" s="205"/>
      <c r="K4585" s="205"/>
      <c r="L4585" s="181"/>
      <c r="M4585" s="180"/>
      <c r="N4585" s="180"/>
      <c r="O4585" s="180"/>
    </row>
    <row r="4586" spans="8:15" s="179" customFormat="1" x14ac:dyDescent="0.2">
      <c r="H4586" s="180"/>
      <c r="I4586" s="180"/>
      <c r="J4586" s="205"/>
      <c r="K4586" s="205"/>
      <c r="L4586" s="181"/>
      <c r="M4586" s="180"/>
      <c r="N4586" s="180"/>
      <c r="O4586" s="180"/>
    </row>
    <row r="4587" spans="8:15" s="179" customFormat="1" x14ac:dyDescent="0.2">
      <c r="H4587" s="180"/>
      <c r="I4587" s="180"/>
      <c r="J4587" s="205"/>
      <c r="K4587" s="205"/>
      <c r="L4587" s="181"/>
      <c r="M4587" s="180"/>
      <c r="N4587" s="180"/>
      <c r="O4587" s="180"/>
    </row>
    <row r="4588" spans="8:15" s="179" customFormat="1" x14ac:dyDescent="0.2">
      <c r="H4588" s="180"/>
      <c r="I4588" s="180"/>
      <c r="J4588" s="205"/>
      <c r="K4588" s="205"/>
      <c r="L4588" s="181"/>
      <c r="M4588" s="180"/>
      <c r="N4588" s="180"/>
      <c r="O4588" s="180"/>
    </row>
    <row r="4589" spans="8:15" s="179" customFormat="1" x14ac:dyDescent="0.2">
      <c r="H4589" s="180"/>
      <c r="I4589" s="180"/>
      <c r="J4589" s="205"/>
      <c r="K4589" s="205"/>
      <c r="L4589" s="181"/>
      <c r="M4589" s="180"/>
      <c r="N4589" s="180"/>
      <c r="O4589" s="180"/>
    </row>
    <row r="4590" spans="8:15" s="179" customFormat="1" x14ac:dyDescent="0.2">
      <c r="H4590" s="180"/>
      <c r="I4590" s="180"/>
      <c r="J4590" s="205"/>
      <c r="K4590" s="205"/>
      <c r="L4590" s="181"/>
      <c r="M4590" s="180"/>
      <c r="N4590" s="180"/>
      <c r="O4590" s="180"/>
    </row>
    <row r="4591" spans="8:15" s="179" customFormat="1" x14ac:dyDescent="0.2">
      <c r="H4591" s="180"/>
      <c r="I4591" s="180"/>
      <c r="J4591" s="205"/>
      <c r="K4591" s="205"/>
      <c r="L4591" s="181"/>
      <c r="M4591" s="180"/>
      <c r="N4591" s="180"/>
      <c r="O4591" s="180"/>
    </row>
    <row r="4592" spans="8:15" s="179" customFormat="1" x14ac:dyDescent="0.2">
      <c r="H4592" s="180"/>
      <c r="I4592" s="180"/>
      <c r="J4592" s="205"/>
      <c r="K4592" s="205"/>
      <c r="L4592" s="181"/>
      <c r="M4592" s="180"/>
      <c r="N4592" s="180"/>
      <c r="O4592" s="180"/>
    </row>
    <row r="4593" spans="8:15" s="179" customFormat="1" x14ac:dyDescent="0.2">
      <c r="H4593" s="180"/>
      <c r="I4593" s="180"/>
      <c r="J4593" s="205"/>
      <c r="K4593" s="205"/>
      <c r="L4593" s="181"/>
      <c r="M4593" s="180"/>
      <c r="N4593" s="180"/>
      <c r="O4593" s="180"/>
    </row>
    <row r="4594" spans="8:15" s="179" customFormat="1" x14ac:dyDescent="0.2">
      <c r="H4594" s="180"/>
      <c r="I4594" s="180"/>
      <c r="J4594" s="205"/>
      <c r="K4594" s="205"/>
      <c r="L4594" s="181"/>
      <c r="M4594" s="180"/>
      <c r="N4594" s="180"/>
      <c r="O4594" s="180"/>
    </row>
    <row r="4595" spans="8:15" s="179" customFormat="1" x14ac:dyDescent="0.2">
      <c r="H4595" s="180"/>
      <c r="I4595" s="180"/>
      <c r="J4595" s="205"/>
      <c r="K4595" s="205"/>
      <c r="L4595" s="181"/>
      <c r="M4595" s="180"/>
      <c r="N4595" s="180"/>
      <c r="O4595" s="180"/>
    </row>
    <row r="4596" spans="8:15" s="179" customFormat="1" x14ac:dyDescent="0.2">
      <c r="H4596" s="180"/>
      <c r="I4596" s="180"/>
      <c r="J4596" s="205"/>
      <c r="K4596" s="205"/>
      <c r="L4596" s="181"/>
      <c r="M4596" s="180"/>
      <c r="N4596" s="180"/>
      <c r="O4596" s="180"/>
    </row>
    <row r="4597" spans="8:15" s="179" customFormat="1" x14ac:dyDescent="0.2">
      <c r="H4597" s="180"/>
      <c r="I4597" s="180"/>
      <c r="J4597" s="205"/>
      <c r="K4597" s="205"/>
      <c r="L4597" s="181"/>
      <c r="M4597" s="180"/>
      <c r="N4597" s="180"/>
      <c r="O4597" s="180"/>
    </row>
    <row r="4598" spans="8:15" s="179" customFormat="1" x14ac:dyDescent="0.2">
      <c r="H4598" s="180"/>
      <c r="I4598" s="180"/>
      <c r="J4598" s="205"/>
      <c r="K4598" s="205"/>
      <c r="L4598" s="181"/>
      <c r="M4598" s="180"/>
      <c r="N4598" s="180"/>
      <c r="O4598" s="180"/>
    </row>
    <row r="4599" spans="8:15" s="179" customFormat="1" x14ac:dyDescent="0.2">
      <c r="H4599" s="180"/>
      <c r="I4599" s="180"/>
      <c r="J4599" s="205"/>
      <c r="K4599" s="205"/>
      <c r="L4599" s="181"/>
      <c r="M4599" s="180"/>
      <c r="N4599" s="180"/>
      <c r="O4599" s="180"/>
    </row>
    <row r="4600" spans="8:15" s="179" customFormat="1" x14ac:dyDescent="0.2">
      <c r="H4600" s="180"/>
      <c r="I4600" s="180"/>
      <c r="J4600" s="205"/>
      <c r="K4600" s="205"/>
      <c r="L4600" s="181"/>
      <c r="M4600" s="180"/>
      <c r="N4600" s="180"/>
      <c r="O4600" s="180"/>
    </row>
    <row r="4601" spans="8:15" s="179" customFormat="1" x14ac:dyDescent="0.2">
      <c r="H4601" s="180"/>
      <c r="I4601" s="180"/>
      <c r="J4601" s="205"/>
      <c r="K4601" s="205"/>
      <c r="L4601" s="181"/>
      <c r="M4601" s="180"/>
      <c r="N4601" s="180"/>
      <c r="O4601" s="180"/>
    </row>
    <row r="4602" spans="8:15" s="179" customFormat="1" x14ac:dyDescent="0.2">
      <c r="H4602" s="180"/>
      <c r="I4602" s="180"/>
      <c r="J4602" s="205"/>
      <c r="K4602" s="205"/>
      <c r="L4602" s="181"/>
      <c r="M4602" s="180"/>
      <c r="N4602" s="180"/>
      <c r="O4602" s="180"/>
    </row>
    <row r="4603" spans="8:15" s="179" customFormat="1" x14ac:dyDescent="0.2">
      <c r="H4603" s="180"/>
      <c r="I4603" s="180"/>
      <c r="J4603" s="205"/>
      <c r="K4603" s="205"/>
      <c r="L4603" s="181"/>
      <c r="M4603" s="180"/>
      <c r="N4603" s="180"/>
      <c r="O4603" s="180"/>
    </row>
    <row r="4604" spans="8:15" s="179" customFormat="1" x14ac:dyDescent="0.2">
      <c r="H4604" s="180"/>
      <c r="I4604" s="180"/>
      <c r="J4604" s="205"/>
      <c r="K4604" s="205"/>
      <c r="L4604" s="181"/>
      <c r="M4604" s="180"/>
      <c r="N4604" s="180"/>
      <c r="O4604" s="180"/>
    </row>
    <row r="4605" spans="8:15" s="179" customFormat="1" x14ac:dyDescent="0.2">
      <c r="H4605" s="180"/>
      <c r="I4605" s="180"/>
      <c r="J4605" s="205"/>
      <c r="K4605" s="205"/>
      <c r="L4605" s="181"/>
      <c r="M4605" s="180"/>
      <c r="N4605" s="180"/>
      <c r="O4605" s="180"/>
    </row>
    <row r="4606" spans="8:15" s="179" customFormat="1" x14ac:dyDescent="0.2">
      <c r="H4606" s="180"/>
      <c r="I4606" s="180"/>
      <c r="J4606" s="205"/>
      <c r="K4606" s="205"/>
      <c r="L4606" s="181"/>
      <c r="M4606" s="180"/>
      <c r="N4606" s="180"/>
      <c r="O4606" s="180"/>
    </row>
    <row r="4607" spans="8:15" s="179" customFormat="1" x14ac:dyDescent="0.2">
      <c r="H4607" s="180"/>
      <c r="I4607" s="180"/>
      <c r="J4607" s="205"/>
      <c r="K4607" s="205"/>
      <c r="L4607" s="181"/>
      <c r="M4607" s="180"/>
      <c r="N4607" s="180"/>
      <c r="O4607" s="180"/>
    </row>
    <row r="4608" spans="8:15" s="179" customFormat="1" x14ac:dyDescent="0.2">
      <c r="H4608" s="180"/>
      <c r="I4608" s="180"/>
      <c r="J4608" s="205"/>
      <c r="K4608" s="205"/>
      <c r="L4608" s="181"/>
      <c r="M4608" s="180"/>
      <c r="N4608" s="180"/>
      <c r="O4608" s="180"/>
    </row>
    <row r="4609" spans="8:15" s="179" customFormat="1" x14ac:dyDescent="0.2">
      <c r="H4609" s="180"/>
      <c r="I4609" s="180"/>
      <c r="J4609" s="205"/>
      <c r="K4609" s="205"/>
      <c r="L4609" s="181"/>
      <c r="M4609" s="180"/>
      <c r="N4609" s="180"/>
      <c r="O4609" s="180"/>
    </row>
    <row r="4610" spans="8:15" s="179" customFormat="1" x14ac:dyDescent="0.2">
      <c r="H4610" s="180"/>
      <c r="I4610" s="180"/>
      <c r="J4610" s="205"/>
      <c r="K4610" s="205"/>
      <c r="L4610" s="181"/>
      <c r="M4610" s="180"/>
      <c r="N4610" s="180"/>
      <c r="O4610" s="180"/>
    </row>
    <row r="4611" spans="8:15" s="179" customFormat="1" x14ac:dyDescent="0.2">
      <c r="H4611" s="180"/>
      <c r="I4611" s="180"/>
      <c r="J4611" s="205"/>
      <c r="K4611" s="205"/>
      <c r="L4611" s="181"/>
      <c r="M4611" s="180"/>
      <c r="N4611" s="180"/>
      <c r="O4611" s="180"/>
    </row>
    <row r="4612" spans="8:15" s="179" customFormat="1" x14ac:dyDescent="0.2">
      <c r="H4612" s="180"/>
      <c r="I4612" s="180"/>
      <c r="J4612" s="205"/>
      <c r="K4612" s="205"/>
      <c r="L4612" s="181"/>
      <c r="M4612" s="180"/>
      <c r="N4612" s="180"/>
      <c r="O4612" s="180"/>
    </row>
    <row r="4613" spans="8:15" s="179" customFormat="1" x14ac:dyDescent="0.2">
      <c r="H4613" s="180"/>
      <c r="I4613" s="180"/>
      <c r="J4613" s="205"/>
      <c r="K4613" s="205"/>
      <c r="L4613" s="181"/>
      <c r="M4613" s="180"/>
      <c r="N4613" s="180"/>
      <c r="O4613" s="180"/>
    </row>
    <row r="4614" spans="8:15" s="179" customFormat="1" x14ac:dyDescent="0.2">
      <c r="H4614" s="180"/>
      <c r="I4614" s="180"/>
      <c r="J4614" s="205"/>
      <c r="K4614" s="205"/>
      <c r="L4614" s="181"/>
      <c r="M4614" s="180"/>
      <c r="N4614" s="180"/>
      <c r="O4614" s="180"/>
    </row>
    <row r="4615" spans="8:15" s="179" customFormat="1" x14ac:dyDescent="0.2">
      <c r="H4615" s="180"/>
      <c r="I4615" s="180"/>
      <c r="J4615" s="205"/>
      <c r="K4615" s="205"/>
      <c r="L4615" s="181"/>
      <c r="M4615" s="180"/>
      <c r="N4615" s="180"/>
      <c r="O4615" s="180"/>
    </row>
    <row r="4616" spans="8:15" s="179" customFormat="1" x14ac:dyDescent="0.2">
      <c r="H4616" s="180"/>
      <c r="I4616" s="180"/>
      <c r="J4616" s="205"/>
      <c r="K4616" s="205"/>
      <c r="L4616" s="181"/>
      <c r="M4616" s="180"/>
      <c r="N4616" s="180"/>
      <c r="O4616" s="180"/>
    </row>
    <row r="4617" spans="8:15" s="179" customFormat="1" x14ac:dyDescent="0.2">
      <c r="H4617" s="180"/>
      <c r="I4617" s="180"/>
      <c r="J4617" s="205"/>
      <c r="K4617" s="205"/>
      <c r="L4617" s="181"/>
      <c r="M4617" s="180"/>
      <c r="N4617" s="180"/>
      <c r="O4617" s="180"/>
    </row>
    <row r="4618" spans="8:15" s="179" customFormat="1" x14ac:dyDescent="0.2">
      <c r="H4618" s="180"/>
      <c r="I4618" s="180"/>
      <c r="J4618" s="205"/>
      <c r="K4618" s="205"/>
      <c r="L4618" s="181"/>
      <c r="M4618" s="180"/>
      <c r="N4618" s="180"/>
      <c r="O4618" s="180"/>
    </row>
    <row r="4619" spans="8:15" s="179" customFormat="1" x14ac:dyDescent="0.2">
      <c r="H4619" s="180"/>
      <c r="I4619" s="180"/>
      <c r="J4619" s="205"/>
      <c r="K4619" s="205"/>
      <c r="L4619" s="181"/>
      <c r="M4619" s="180"/>
      <c r="N4619" s="180"/>
      <c r="O4619" s="180"/>
    </row>
    <row r="4620" spans="8:15" s="179" customFormat="1" x14ac:dyDescent="0.2">
      <c r="H4620" s="180"/>
      <c r="I4620" s="180"/>
      <c r="J4620" s="205"/>
      <c r="K4620" s="205"/>
      <c r="L4620" s="181"/>
      <c r="M4620" s="180"/>
      <c r="N4620" s="180"/>
      <c r="O4620" s="180"/>
    </row>
    <row r="4621" spans="8:15" s="179" customFormat="1" x14ac:dyDescent="0.2">
      <c r="H4621" s="180"/>
      <c r="I4621" s="180"/>
      <c r="J4621" s="205"/>
      <c r="K4621" s="205"/>
      <c r="L4621" s="181"/>
      <c r="M4621" s="180"/>
      <c r="N4621" s="180"/>
      <c r="O4621" s="180"/>
    </row>
    <row r="4622" spans="8:15" s="179" customFormat="1" x14ac:dyDescent="0.2">
      <c r="H4622" s="180"/>
      <c r="I4622" s="180"/>
      <c r="J4622" s="205"/>
      <c r="K4622" s="205"/>
      <c r="L4622" s="181"/>
      <c r="M4622" s="180"/>
      <c r="N4622" s="180"/>
      <c r="O4622" s="180"/>
    </row>
    <row r="4623" spans="8:15" s="179" customFormat="1" x14ac:dyDescent="0.2">
      <c r="H4623" s="180"/>
      <c r="I4623" s="180"/>
      <c r="J4623" s="205"/>
      <c r="K4623" s="205"/>
      <c r="L4623" s="181"/>
      <c r="M4623" s="180"/>
      <c r="N4623" s="180"/>
      <c r="O4623" s="180"/>
    </row>
    <row r="4624" spans="8:15" s="179" customFormat="1" x14ac:dyDescent="0.2">
      <c r="H4624" s="180"/>
      <c r="I4624" s="180"/>
      <c r="J4624" s="205"/>
      <c r="K4624" s="205"/>
      <c r="L4624" s="181"/>
      <c r="M4624" s="180"/>
      <c r="N4624" s="180"/>
      <c r="O4624" s="180"/>
    </row>
    <row r="4625" spans="8:15" s="179" customFormat="1" x14ac:dyDescent="0.2">
      <c r="H4625" s="180"/>
      <c r="I4625" s="180"/>
      <c r="J4625" s="205"/>
      <c r="K4625" s="205"/>
      <c r="L4625" s="181"/>
      <c r="M4625" s="180"/>
      <c r="N4625" s="180"/>
      <c r="O4625" s="180"/>
    </row>
    <row r="4626" spans="8:15" s="179" customFormat="1" x14ac:dyDescent="0.2">
      <c r="H4626" s="180"/>
      <c r="I4626" s="180"/>
      <c r="J4626" s="205"/>
      <c r="K4626" s="205"/>
      <c r="L4626" s="181"/>
      <c r="M4626" s="180"/>
      <c r="N4626" s="180"/>
      <c r="O4626" s="180"/>
    </row>
    <row r="4627" spans="8:15" s="179" customFormat="1" x14ac:dyDescent="0.2">
      <c r="H4627" s="180"/>
      <c r="I4627" s="180"/>
      <c r="J4627" s="205"/>
      <c r="K4627" s="205"/>
      <c r="L4627" s="181"/>
      <c r="M4627" s="180"/>
      <c r="N4627" s="180"/>
      <c r="O4627" s="180"/>
    </row>
    <row r="4628" spans="8:15" s="179" customFormat="1" x14ac:dyDescent="0.2">
      <c r="H4628" s="180"/>
      <c r="I4628" s="180"/>
      <c r="J4628" s="205"/>
      <c r="K4628" s="205"/>
      <c r="L4628" s="181"/>
      <c r="M4628" s="180"/>
      <c r="N4628" s="180"/>
      <c r="O4628" s="180"/>
    </row>
    <row r="4629" spans="8:15" s="179" customFormat="1" x14ac:dyDescent="0.2">
      <c r="H4629" s="180"/>
      <c r="I4629" s="180"/>
      <c r="J4629" s="205"/>
      <c r="K4629" s="205"/>
      <c r="L4629" s="181"/>
      <c r="M4629" s="180"/>
      <c r="N4629" s="180"/>
      <c r="O4629" s="180"/>
    </row>
    <row r="4630" spans="8:15" s="179" customFormat="1" x14ac:dyDescent="0.2">
      <c r="H4630" s="180"/>
      <c r="I4630" s="180"/>
      <c r="J4630" s="205"/>
      <c r="K4630" s="205"/>
      <c r="L4630" s="181"/>
      <c r="M4630" s="180"/>
      <c r="N4630" s="180"/>
      <c r="O4630" s="180"/>
    </row>
    <row r="4631" spans="8:15" s="179" customFormat="1" x14ac:dyDescent="0.2">
      <c r="H4631" s="180"/>
      <c r="I4631" s="180"/>
      <c r="J4631" s="205"/>
      <c r="K4631" s="205"/>
      <c r="L4631" s="181"/>
      <c r="M4631" s="180"/>
      <c r="N4631" s="180"/>
      <c r="O4631" s="180"/>
    </row>
    <row r="4632" spans="8:15" s="179" customFormat="1" x14ac:dyDescent="0.2">
      <c r="H4632" s="180"/>
      <c r="I4632" s="180"/>
      <c r="J4632" s="205"/>
      <c r="K4632" s="205"/>
      <c r="L4632" s="181"/>
      <c r="M4632" s="180"/>
      <c r="N4632" s="180"/>
      <c r="O4632" s="180"/>
    </row>
    <row r="4633" spans="8:15" s="179" customFormat="1" x14ac:dyDescent="0.2">
      <c r="H4633" s="180"/>
      <c r="I4633" s="180"/>
      <c r="J4633" s="205"/>
      <c r="K4633" s="205"/>
      <c r="L4633" s="181"/>
      <c r="M4633" s="180"/>
      <c r="N4633" s="180"/>
      <c r="O4633" s="180"/>
    </row>
    <row r="4634" spans="8:15" s="179" customFormat="1" x14ac:dyDescent="0.2">
      <c r="H4634" s="180"/>
      <c r="I4634" s="180"/>
      <c r="J4634" s="205"/>
      <c r="K4634" s="205"/>
      <c r="L4634" s="181"/>
      <c r="M4634" s="180"/>
      <c r="N4634" s="180"/>
      <c r="O4634" s="180"/>
    </row>
    <row r="4635" spans="8:15" s="179" customFormat="1" x14ac:dyDescent="0.2">
      <c r="H4635" s="180"/>
      <c r="I4635" s="180"/>
      <c r="J4635" s="205"/>
      <c r="K4635" s="205"/>
      <c r="L4635" s="181"/>
      <c r="M4635" s="180"/>
      <c r="N4635" s="180"/>
      <c r="O4635" s="180"/>
    </row>
    <row r="4636" spans="8:15" s="179" customFormat="1" x14ac:dyDescent="0.2">
      <c r="H4636" s="180"/>
      <c r="I4636" s="180"/>
      <c r="J4636" s="205"/>
      <c r="K4636" s="205"/>
      <c r="L4636" s="181"/>
      <c r="M4636" s="180"/>
      <c r="N4636" s="180"/>
      <c r="O4636" s="180"/>
    </row>
    <row r="4637" spans="8:15" s="179" customFormat="1" x14ac:dyDescent="0.2">
      <c r="H4637" s="180"/>
      <c r="I4637" s="180"/>
      <c r="J4637" s="205"/>
      <c r="K4637" s="205"/>
      <c r="L4637" s="181"/>
      <c r="M4637" s="180"/>
      <c r="N4637" s="180"/>
      <c r="O4637" s="180"/>
    </row>
    <row r="4638" spans="8:15" s="179" customFormat="1" x14ac:dyDescent="0.2">
      <c r="H4638" s="180"/>
      <c r="I4638" s="180"/>
      <c r="J4638" s="205"/>
      <c r="K4638" s="205"/>
      <c r="L4638" s="181"/>
      <c r="M4638" s="180"/>
      <c r="N4638" s="180"/>
      <c r="O4638" s="180"/>
    </row>
    <row r="4639" spans="8:15" s="179" customFormat="1" x14ac:dyDescent="0.2">
      <c r="H4639" s="180"/>
      <c r="I4639" s="180"/>
      <c r="J4639" s="205"/>
      <c r="K4639" s="205"/>
      <c r="L4639" s="181"/>
      <c r="M4639" s="180"/>
      <c r="N4639" s="180"/>
      <c r="O4639" s="180"/>
    </row>
    <row r="4640" spans="8:15" s="179" customFormat="1" x14ac:dyDescent="0.2">
      <c r="H4640" s="180"/>
      <c r="I4640" s="180"/>
      <c r="J4640" s="205"/>
      <c r="K4640" s="205"/>
      <c r="L4640" s="181"/>
      <c r="M4640" s="180"/>
      <c r="N4640" s="180"/>
      <c r="O4640" s="180"/>
    </row>
    <row r="4641" spans="8:15" s="179" customFormat="1" x14ac:dyDescent="0.2">
      <c r="H4641" s="180"/>
      <c r="I4641" s="180"/>
      <c r="J4641" s="205"/>
      <c r="K4641" s="205"/>
      <c r="L4641" s="181"/>
      <c r="M4641" s="180"/>
      <c r="N4641" s="180"/>
      <c r="O4641" s="180"/>
    </row>
    <row r="4642" spans="8:15" s="179" customFormat="1" x14ac:dyDescent="0.2">
      <c r="H4642" s="180"/>
      <c r="I4642" s="180"/>
      <c r="J4642" s="205"/>
      <c r="K4642" s="205"/>
      <c r="L4642" s="181"/>
      <c r="M4642" s="180"/>
      <c r="N4642" s="180"/>
      <c r="O4642" s="180"/>
    </row>
    <row r="4643" spans="8:15" s="179" customFormat="1" x14ac:dyDescent="0.2">
      <c r="H4643" s="180"/>
      <c r="I4643" s="180"/>
      <c r="J4643" s="205"/>
      <c r="K4643" s="205"/>
      <c r="L4643" s="181"/>
      <c r="M4643" s="180"/>
      <c r="N4643" s="180"/>
      <c r="O4643" s="180"/>
    </row>
    <row r="4644" spans="8:15" s="179" customFormat="1" x14ac:dyDescent="0.2">
      <c r="H4644" s="180"/>
      <c r="I4644" s="180"/>
      <c r="J4644" s="205"/>
      <c r="K4644" s="205"/>
      <c r="L4644" s="181"/>
      <c r="M4644" s="180"/>
      <c r="N4644" s="180"/>
      <c r="O4644" s="180"/>
    </row>
    <row r="4645" spans="8:15" s="179" customFormat="1" x14ac:dyDescent="0.2">
      <c r="H4645" s="180"/>
      <c r="I4645" s="180"/>
      <c r="J4645" s="205"/>
      <c r="K4645" s="205"/>
      <c r="L4645" s="181"/>
      <c r="M4645" s="180"/>
      <c r="N4645" s="180"/>
      <c r="O4645" s="180"/>
    </row>
    <row r="4646" spans="8:15" s="179" customFormat="1" x14ac:dyDescent="0.2">
      <c r="H4646" s="180"/>
      <c r="I4646" s="180"/>
      <c r="J4646" s="205"/>
      <c r="K4646" s="205"/>
      <c r="L4646" s="181"/>
      <c r="M4646" s="180"/>
      <c r="N4646" s="180"/>
      <c r="O4646" s="180"/>
    </row>
    <row r="4647" spans="8:15" s="179" customFormat="1" x14ac:dyDescent="0.2">
      <c r="H4647" s="180"/>
      <c r="I4647" s="180"/>
      <c r="J4647" s="205"/>
      <c r="K4647" s="205"/>
      <c r="L4647" s="181"/>
      <c r="M4647" s="180"/>
      <c r="N4647" s="180"/>
      <c r="O4647" s="180"/>
    </row>
    <row r="4648" spans="8:15" s="179" customFormat="1" x14ac:dyDescent="0.2">
      <c r="H4648" s="180"/>
      <c r="I4648" s="180"/>
      <c r="J4648" s="205"/>
      <c r="K4648" s="205"/>
      <c r="L4648" s="181"/>
      <c r="M4648" s="180"/>
      <c r="N4648" s="180"/>
      <c r="O4648" s="180"/>
    </row>
    <row r="4649" spans="8:15" s="179" customFormat="1" x14ac:dyDescent="0.2">
      <c r="H4649" s="180"/>
      <c r="I4649" s="180"/>
      <c r="J4649" s="205"/>
      <c r="K4649" s="205"/>
      <c r="L4649" s="181"/>
      <c r="M4649" s="180"/>
      <c r="N4649" s="180"/>
      <c r="O4649" s="180"/>
    </row>
    <row r="4650" spans="8:15" s="179" customFormat="1" x14ac:dyDescent="0.2">
      <c r="H4650" s="180"/>
      <c r="I4650" s="180"/>
      <c r="J4650" s="205"/>
      <c r="K4650" s="205"/>
      <c r="L4650" s="181"/>
      <c r="M4650" s="180"/>
      <c r="N4650" s="180"/>
      <c r="O4650" s="180"/>
    </row>
    <row r="4651" spans="8:15" s="179" customFormat="1" x14ac:dyDescent="0.2">
      <c r="H4651" s="180"/>
      <c r="I4651" s="180"/>
      <c r="J4651" s="205"/>
      <c r="K4651" s="205"/>
      <c r="L4651" s="181"/>
      <c r="M4651" s="180"/>
      <c r="N4651" s="180"/>
      <c r="O4651" s="180"/>
    </row>
    <row r="4652" spans="8:15" s="179" customFormat="1" x14ac:dyDescent="0.2">
      <c r="H4652" s="180"/>
      <c r="I4652" s="180"/>
      <c r="J4652" s="205"/>
      <c r="K4652" s="205"/>
      <c r="L4652" s="181"/>
      <c r="M4652" s="180"/>
      <c r="N4652" s="180"/>
      <c r="O4652" s="180"/>
    </row>
    <row r="4653" spans="8:15" s="179" customFormat="1" x14ac:dyDescent="0.2">
      <c r="H4653" s="180"/>
      <c r="I4653" s="180"/>
      <c r="J4653" s="205"/>
      <c r="K4653" s="205"/>
      <c r="L4653" s="181"/>
      <c r="M4653" s="180"/>
      <c r="N4653" s="180"/>
      <c r="O4653" s="180"/>
    </row>
    <row r="4654" spans="8:15" s="179" customFormat="1" x14ac:dyDescent="0.2">
      <c r="H4654" s="180"/>
      <c r="I4654" s="180"/>
      <c r="J4654" s="205"/>
      <c r="K4654" s="205"/>
      <c r="L4654" s="181"/>
      <c r="M4654" s="180"/>
      <c r="N4654" s="180"/>
      <c r="O4654" s="180"/>
    </row>
    <row r="4655" spans="8:15" s="179" customFormat="1" x14ac:dyDescent="0.2">
      <c r="H4655" s="180"/>
      <c r="I4655" s="180"/>
      <c r="J4655" s="205"/>
      <c r="K4655" s="205"/>
      <c r="L4655" s="181"/>
      <c r="M4655" s="180"/>
      <c r="N4655" s="180"/>
      <c r="O4655" s="180"/>
    </row>
    <row r="4656" spans="8:15" s="179" customFormat="1" x14ac:dyDescent="0.2">
      <c r="H4656" s="180"/>
      <c r="I4656" s="180"/>
      <c r="J4656" s="205"/>
      <c r="K4656" s="205"/>
      <c r="L4656" s="181"/>
      <c r="M4656" s="180"/>
      <c r="N4656" s="180"/>
      <c r="O4656" s="180"/>
    </row>
    <row r="4657" spans="8:15" s="179" customFormat="1" x14ac:dyDescent="0.2">
      <c r="H4657" s="180"/>
      <c r="I4657" s="180"/>
      <c r="J4657" s="205"/>
      <c r="K4657" s="205"/>
      <c r="L4657" s="181"/>
      <c r="M4657" s="180"/>
      <c r="N4657" s="180"/>
      <c r="O4657" s="180"/>
    </row>
    <row r="4658" spans="8:15" s="179" customFormat="1" x14ac:dyDescent="0.2">
      <c r="H4658" s="180"/>
      <c r="I4658" s="180"/>
      <c r="J4658" s="205"/>
      <c r="K4658" s="205"/>
      <c r="L4658" s="181"/>
      <c r="M4658" s="180"/>
      <c r="N4658" s="180"/>
      <c r="O4658" s="180"/>
    </row>
    <row r="4659" spans="8:15" s="179" customFormat="1" x14ac:dyDescent="0.2">
      <c r="H4659" s="180"/>
      <c r="I4659" s="180"/>
      <c r="J4659" s="205"/>
      <c r="K4659" s="205"/>
      <c r="L4659" s="181"/>
      <c r="M4659" s="180"/>
      <c r="N4659" s="180"/>
      <c r="O4659" s="180"/>
    </row>
    <row r="4660" spans="8:15" s="179" customFormat="1" x14ac:dyDescent="0.2">
      <c r="H4660" s="180"/>
      <c r="I4660" s="180"/>
      <c r="J4660" s="205"/>
      <c r="K4660" s="205"/>
      <c r="L4660" s="181"/>
      <c r="M4660" s="180"/>
      <c r="N4660" s="180"/>
      <c r="O4660" s="180"/>
    </row>
    <row r="4661" spans="8:15" s="179" customFormat="1" x14ac:dyDescent="0.2">
      <c r="H4661" s="180"/>
      <c r="I4661" s="180"/>
      <c r="J4661" s="205"/>
      <c r="K4661" s="205"/>
      <c r="L4661" s="181"/>
      <c r="M4661" s="180"/>
      <c r="N4661" s="180"/>
      <c r="O4661" s="180"/>
    </row>
    <row r="4662" spans="8:15" s="179" customFormat="1" x14ac:dyDescent="0.2">
      <c r="H4662" s="180"/>
      <c r="I4662" s="180"/>
      <c r="J4662" s="205"/>
      <c r="K4662" s="205"/>
      <c r="L4662" s="181"/>
      <c r="M4662" s="180"/>
      <c r="N4662" s="180"/>
      <c r="O4662" s="180"/>
    </row>
    <row r="4663" spans="8:15" s="179" customFormat="1" x14ac:dyDescent="0.2">
      <c r="H4663" s="180"/>
      <c r="I4663" s="180"/>
      <c r="J4663" s="205"/>
      <c r="K4663" s="205"/>
      <c r="L4663" s="181"/>
      <c r="M4663" s="180"/>
      <c r="N4663" s="180"/>
      <c r="O4663" s="180"/>
    </row>
    <row r="4664" spans="8:15" s="179" customFormat="1" x14ac:dyDescent="0.2">
      <c r="H4664" s="180"/>
      <c r="I4664" s="180"/>
      <c r="J4664" s="205"/>
      <c r="K4664" s="205"/>
      <c r="L4664" s="181"/>
      <c r="M4664" s="180"/>
      <c r="N4664" s="180"/>
      <c r="O4664" s="180"/>
    </row>
    <row r="4665" spans="8:15" s="179" customFormat="1" x14ac:dyDescent="0.2">
      <c r="H4665" s="180"/>
      <c r="I4665" s="180"/>
      <c r="J4665" s="205"/>
      <c r="K4665" s="205"/>
      <c r="L4665" s="181"/>
      <c r="M4665" s="180"/>
      <c r="N4665" s="180"/>
      <c r="O4665" s="180"/>
    </row>
    <row r="4666" spans="8:15" s="179" customFormat="1" x14ac:dyDescent="0.2">
      <c r="H4666" s="180"/>
      <c r="I4666" s="180"/>
      <c r="J4666" s="205"/>
      <c r="K4666" s="205"/>
      <c r="L4666" s="181"/>
      <c r="M4666" s="180"/>
      <c r="N4666" s="180"/>
      <c r="O4666" s="180"/>
    </row>
    <row r="4667" spans="8:15" s="179" customFormat="1" x14ac:dyDescent="0.2">
      <c r="H4667" s="180"/>
      <c r="I4667" s="180"/>
      <c r="J4667" s="205"/>
      <c r="K4667" s="205"/>
      <c r="L4667" s="181"/>
      <c r="M4667" s="180"/>
      <c r="N4667" s="180"/>
      <c r="O4667" s="180"/>
    </row>
    <row r="4668" spans="8:15" s="179" customFormat="1" x14ac:dyDescent="0.2">
      <c r="H4668" s="180"/>
      <c r="I4668" s="180"/>
      <c r="J4668" s="205"/>
      <c r="K4668" s="205"/>
      <c r="L4668" s="181"/>
      <c r="M4668" s="180"/>
      <c r="N4668" s="180"/>
      <c r="O4668" s="180"/>
    </row>
    <row r="4669" spans="8:15" s="179" customFormat="1" x14ac:dyDescent="0.2">
      <c r="H4669" s="180"/>
      <c r="I4669" s="180"/>
      <c r="J4669" s="205"/>
      <c r="K4669" s="205"/>
      <c r="L4669" s="181"/>
      <c r="M4669" s="180"/>
      <c r="N4669" s="180"/>
      <c r="O4669" s="180"/>
    </row>
    <row r="4670" spans="8:15" s="179" customFormat="1" x14ac:dyDescent="0.2">
      <c r="H4670" s="180"/>
      <c r="I4670" s="180"/>
      <c r="J4670" s="205"/>
      <c r="K4670" s="205"/>
      <c r="L4670" s="181"/>
      <c r="M4670" s="180"/>
      <c r="N4670" s="180"/>
      <c r="O4670" s="180"/>
    </row>
    <row r="4671" spans="8:15" s="179" customFormat="1" x14ac:dyDescent="0.2">
      <c r="H4671" s="180"/>
      <c r="I4671" s="180"/>
      <c r="J4671" s="205"/>
      <c r="K4671" s="205"/>
      <c r="L4671" s="181"/>
      <c r="M4671" s="180"/>
      <c r="N4671" s="180"/>
      <c r="O4671" s="180"/>
    </row>
    <row r="4672" spans="8:15" s="179" customFormat="1" x14ac:dyDescent="0.2">
      <c r="H4672" s="180"/>
      <c r="I4672" s="180"/>
      <c r="J4672" s="205"/>
      <c r="K4672" s="205"/>
      <c r="L4672" s="181"/>
      <c r="M4672" s="180"/>
      <c r="N4672" s="180"/>
      <c r="O4672" s="180"/>
    </row>
    <row r="4673" spans="8:15" s="179" customFormat="1" x14ac:dyDescent="0.2">
      <c r="H4673" s="180"/>
      <c r="I4673" s="180"/>
      <c r="J4673" s="205"/>
      <c r="K4673" s="205"/>
      <c r="L4673" s="181"/>
      <c r="M4673" s="180"/>
      <c r="N4673" s="180"/>
      <c r="O4673" s="180"/>
    </row>
    <row r="4674" spans="8:15" s="179" customFormat="1" x14ac:dyDescent="0.2">
      <c r="H4674" s="180"/>
      <c r="I4674" s="180"/>
      <c r="J4674" s="205"/>
      <c r="K4674" s="205"/>
      <c r="L4674" s="181"/>
      <c r="M4674" s="180"/>
      <c r="N4674" s="180"/>
      <c r="O4674" s="180"/>
    </row>
    <row r="4675" spans="8:15" s="179" customFormat="1" x14ac:dyDescent="0.2">
      <c r="H4675" s="180"/>
      <c r="I4675" s="180"/>
      <c r="J4675" s="205"/>
      <c r="K4675" s="205"/>
      <c r="L4675" s="181"/>
      <c r="M4675" s="180"/>
      <c r="N4675" s="180"/>
      <c r="O4675" s="180"/>
    </row>
    <row r="4676" spans="8:15" s="179" customFormat="1" x14ac:dyDescent="0.2">
      <c r="H4676" s="180"/>
      <c r="I4676" s="180"/>
      <c r="J4676" s="205"/>
      <c r="K4676" s="205"/>
      <c r="L4676" s="181"/>
      <c r="M4676" s="180"/>
      <c r="N4676" s="180"/>
      <c r="O4676" s="180"/>
    </row>
    <row r="4677" spans="8:15" s="179" customFormat="1" x14ac:dyDescent="0.2">
      <c r="H4677" s="180"/>
      <c r="I4677" s="180"/>
      <c r="J4677" s="205"/>
      <c r="K4677" s="205"/>
      <c r="L4677" s="181"/>
      <c r="M4677" s="180"/>
      <c r="N4677" s="180"/>
      <c r="O4677" s="180"/>
    </row>
    <row r="4678" spans="8:15" s="179" customFormat="1" x14ac:dyDescent="0.2">
      <c r="H4678" s="180"/>
      <c r="I4678" s="180"/>
      <c r="J4678" s="205"/>
      <c r="K4678" s="205"/>
      <c r="L4678" s="181"/>
      <c r="M4678" s="180"/>
      <c r="N4678" s="180"/>
      <c r="O4678" s="180"/>
    </row>
    <row r="4679" spans="8:15" s="179" customFormat="1" x14ac:dyDescent="0.2">
      <c r="H4679" s="180"/>
      <c r="I4679" s="180"/>
      <c r="J4679" s="205"/>
      <c r="K4679" s="205"/>
      <c r="L4679" s="181"/>
      <c r="M4679" s="180"/>
      <c r="N4679" s="180"/>
      <c r="O4679" s="180"/>
    </row>
    <row r="4680" spans="8:15" s="179" customFormat="1" x14ac:dyDescent="0.2">
      <c r="H4680" s="180"/>
      <c r="I4680" s="180"/>
      <c r="J4680" s="205"/>
      <c r="K4680" s="205"/>
      <c r="L4680" s="181"/>
      <c r="M4680" s="180"/>
      <c r="N4680" s="180"/>
      <c r="O4680" s="180"/>
    </row>
    <row r="4681" spans="8:15" s="179" customFormat="1" x14ac:dyDescent="0.2">
      <c r="H4681" s="180"/>
      <c r="I4681" s="180"/>
      <c r="J4681" s="205"/>
      <c r="K4681" s="205"/>
      <c r="L4681" s="181"/>
      <c r="M4681" s="180"/>
      <c r="N4681" s="180"/>
      <c r="O4681" s="180"/>
    </row>
    <row r="4682" spans="8:15" s="179" customFormat="1" x14ac:dyDescent="0.2">
      <c r="H4682" s="180"/>
      <c r="I4682" s="180"/>
      <c r="J4682" s="205"/>
      <c r="K4682" s="205"/>
      <c r="L4682" s="181"/>
      <c r="M4682" s="180"/>
      <c r="N4682" s="180"/>
      <c r="O4682" s="180"/>
    </row>
    <row r="4683" spans="8:15" s="179" customFormat="1" x14ac:dyDescent="0.2">
      <c r="H4683" s="180"/>
      <c r="I4683" s="180"/>
      <c r="J4683" s="205"/>
      <c r="K4683" s="205"/>
      <c r="L4683" s="181"/>
      <c r="M4683" s="180"/>
      <c r="N4683" s="180"/>
      <c r="O4683" s="180"/>
    </row>
    <row r="4684" spans="8:15" s="179" customFormat="1" x14ac:dyDescent="0.2">
      <c r="H4684" s="180"/>
      <c r="I4684" s="180"/>
      <c r="J4684" s="205"/>
      <c r="K4684" s="205"/>
      <c r="L4684" s="181"/>
      <c r="M4684" s="180"/>
      <c r="N4684" s="180"/>
      <c r="O4684" s="180"/>
    </row>
    <row r="4685" spans="8:15" s="179" customFormat="1" x14ac:dyDescent="0.2">
      <c r="H4685" s="180"/>
      <c r="I4685" s="180"/>
      <c r="J4685" s="205"/>
      <c r="K4685" s="205"/>
      <c r="L4685" s="181"/>
      <c r="M4685" s="180"/>
      <c r="N4685" s="180"/>
      <c r="O4685" s="180"/>
    </row>
    <row r="4686" spans="8:15" s="179" customFormat="1" x14ac:dyDescent="0.2">
      <c r="H4686" s="180"/>
      <c r="I4686" s="180"/>
      <c r="J4686" s="205"/>
      <c r="K4686" s="205"/>
      <c r="L4686" s="181"/>
      <c r="M4686" s="180"/>
      <c r="N4686" s="180"/>
      <c r="O4686" s="180"/>
    </row>
    <row r="4687" spans="8:15" s="179" customFormat="1" x14ac:dyDescent="0.2">
      <c r="H4687" s="180"/>
      <c r="I4687" s="180"/>
      <c r="J4687" s="205"/>
      <c r="K4687" s="205"/>
      <c r="L4687" s="181"/>
      <c r="M4687" s="180"/>
      <c r="N4687" s="180"/>
      <c r="O4687" s="180"/>
    </row>
    <row r="4688" spans="8:15" s="179" customFormat="1" x14ac:dyDescent="0.2">
      <c r="H4688" s="180"/>
      <c r="I4688" s="180"/>
      <c r="J4688" s="205"/>
      <c r="K4688" s="205"/>
      <c r="L4688" s="181"/>
      <c r="M4688" s="180"/>
      <c r="N4688" s="180"/>
      <c r="O4688" s="180"/>
    </row>
    <row r="4689" spans="8:15" s="179" customFormat="1" x14ac:dyDescent="0.2">
      <c r="H4689" s="180"/>
      <c r="I4689" s="180"/>
      <c r="J4689" s="205"/>
      <c r="K4689" s="205"/>
      <c r="L4689" s="181"/>
      <c r="M4689" s="180"/>
      <c r="N4689" s="180"/>
      <c r="O4689" s="180"/>
    </row>
    <row r="4690" spans="8:15" s="179" customFormat="1" x14ac:dyDescent="0.2">
      <c r="H4690" s="180"/>
      <c r="I4690" s="180"/>
      <c r="J4690" s="205"/>
      <c r="K4690" s="205"/>
      <c r="L4690" s="181"/>
      <c r="M4690" s="180"/>
      <c r="N4690" s="180"/>
      <c r="O4690" s="180"/>
    </row>
    <row r="4691" spans="8:15" s="179" customFormat="1" x14ac:dyDescent="0.2">
      <c r="H4691" s="180"/>
      <c r="I4691" s="180"/>
      <c r="J4691" s="205"/>
      <c r="K4691" s="205"/>
      <c r="L4691" s="181"/>
      <c r="M4691" s="180"/>
      <c r="N4691" s="180"/>
      <c r="O4691" s="180"/>
    </row>
    <row r="4692" spans="8:15" s="179" customFormat="1" x14ac:dyDescent="0.2">
      <c r="H4692" s="180"/>
      <c r="I4692" s="180"/>
      <c r="J4692" s="205"/>
      <c r="K4692" s="205"/>
      <c r="L4692" s="181"/>
      <c r="M4692" s="180"/>
      <c r="N4692" s="180"/>
      <c r="O4692" s="180"/>
    </row>
    <row r="4693" spans="8:15" s="179" customFormat="1" x14ac:dyDescent="0.2">
      <c r="H4693" s="180"/>
      <c r="I4693" s="180"/>
      <c r="J4693" s="205"/>
      <c r="K4693" s="205"/>
      <c r="L4693" s="181"/>
      <c r="M4693" s="180"/>
      <c r="N4693" s="180"/>
      <c r="O4693" s="180"/>
    </row>
    <row r="4694" spans="8:15" s="179" customFormat="1" x14ac:dyDescent="0.2">
      <c r="H4694" s="180"/>
      <c r="I4694" s="180"/>
      <c r="J4694" s="205"/>
      <c r="K4694" s="205"/>
      <c r="L4694" s="181"/>
      <c r="M4694" s="180"/>
      <c r="N4694" s="180"/>
      <c r="O4694" s="180"/>
    </row>
    <row r="4695" spans="8:15" s="179" customFormat="1" x14ac:dyDescent="0.2">
      <c r="H4695" s="180"/>
      <c r="I4695" s="180"/>
      <c r="J4695" s="205"/>
      <c r="K4695" s="205"/>
      <c r="L4695" s="181"/>
      <c r="M4695" s="180"/>
      <c r="N4695" s="180"/>
      <c r="O4695" s="180"/>
    </row>
    <row r="4696" spans="8:15" s="179" customFormat="1" x14ac:dyDescent="0.2">
      <c r="H4696" s="180"/>
      <c r="I4696" s="180"/>
      <c r="J4696" s="205"/>
      <c r="K4696" s="205"/>
      <c r="L4696" s="181"/>
      <c r="M4696" s="180"/>
      <c r="N4696" s="180"/>
      <c r="O4696" s="180"/>
    </row>
    <row r="4697" spans="8:15" s="179" customFormat="1" x14ac:dyDescent="0.2">
      <c r="H4697" s="180"/>
      <c r="I4697" s="180"/>
      <c r="J4697" s="205"/>
      <c r="K4697" s="205"/>
      <c r="L4697" s="181"/>
      <c r="M4697" s="180"/>
      <c r="N4697" s="180"/>
      <c r="O4697" s="180"/>
    </row>
    <row r="4698" spans="8:15" s="179" customFormat="1" x14ac:dyDescent="0.2">
      <c r="H4698" s="180"/>
      <c r="I4698" s="180"/>
      <c r="J4698" s="205"/>
      <c r="K4698" s="205"/>
      <c r="L4698" s="181"/>
      <c r="M4698" s="180"/>
      <c r="N4698" s="180"/>
      <c r="O4698" s="180"/>
    </row>
    <row r="4699" spans="8:15" s="179" customFormat="1" x14ac:dyDescent="0.2">
      <c r="H4699" s="180"/>
      <c r="I4699" s="180"/>
      <c r="J4699" s="205"/>
      <c r="K4699" s="205"/>
      <c r="L4699" s="181"/>
      <c r="M4699" s="180"/>
      <c r="N4699" s="180"/>
      <c r="O4699" s="180"/>
    </row>
    <row r="4700" spans="8:15" s="179" customFormat="1" x14ac:dyDescent="0.2">
      <c r="H4700" s="180"/>
      <c r="I4700" s="180"/>
      <c r="J4700" s="205"/>
      <c r="K4700" s="205"/>
      <c r="L4700" s="181"/>
      <c r="M4700" s="180"/>
      <c r="N4700" s="180"/>
      <c r="O4700" s="180"/>
    </row>
    <row r="4701" spans="8:15" s="179" customFormat="1" x14ac:dyDescent="0.2">
      <c r="H4701" s="180"/>
      <c r="I4701" s="180"/>
      <c r="J4701" s="205"/>
      <c r="K4701" s="205"/>
      <c r="L4701" s="181"/>
      <c r="M4701" s="180"/>
      <c r="N4701" s="180"/>
      <c r="O4701" s="180"/>
    </row>
    <row r="4702" spans="8:15" s="179" customFormat="1" x14ac:dyDescent="0.2">
      <c r="H4702" s="180"/>
      <c r="I4702" s="180"/>
      <c r="J4702" s="205"/>
      <c r="K4702" s="205"/>
      <c r="L4702" s="181"/>
      <c r="M4702" s="180"/>
      <c r="N4702" s="180"/>
      <c r="O4702" s="180"/>
    </row>
    <row r="4703" spans="8:15" s="179" customFormat="1" x14ac:dyDescent="0.2">
      <c r="H4703" s="180"/>
      <c r="I4703" s="180"/>
      <c r="J4703" s="205"/>
      <c r="K4703" s="205"/>
      <c r="L4703" s="181"/>
      <c r="M4703" s="180"/>
      <c r="N4703" s="180"/>
      <c r="O4703" s="180"/>
    </row>
    <row r="4704" spans="8:15" s="179" customFormat="1" x14ac:dyDescent="0.2">
      <c r="H4704" s="180"/>
      <c r="I4704" s="180"/>
      <c r="J4704" s="205"/>
      <c r="K4704" s="205"/>
      <c r="L4704" s="181"/>
      <c r="M4704" s="180"/>
      <c r="N4704" s="180"/>
      <c r="O4704" s="180"/>
    </row>
    <row r="4705" spans="8:15" s="179" customFormat="1" x14ac:dyDescent="0.2">
      <c r="H4705" s="180"/>
      <c r="I4705" s="180"/>
      <c r="J4705" s="205"/>
      <c r="K4705" s="205"/>
      <c r="L4705" s="181"/>
      <c r="M4705" s="180"/>
      <c r="N4705" s="180"/>
      <c r="O4705" s="180"/>
    </row>
    <row r="4706" spans="8:15" s="179" customFormat="1" x14ac:dyDescent="0.2">
      <c r="H4706" s="180"/>
      <c r="I4706" s="180"/>
      <c r="J4706" s="205"/>
      <c r="K4706" s="205"/>
      <c r="L4706" s="181"/>
      <c r="M4706" s="180"/>
      <c r="N4706" s="180"/>
      <c r="O4706" s="180"/>
    </row>
    <row r="4707" spans="8:15" s="179" customFormat="1" x14ac:dyDescent="0.2">
      <c r="H4707" s="180"/>
      <c r="I4707" s="180"/>
      <c r="J4707" s="205"/>
      <c r="K4707" s="205"/>
      <c r="L4707" s="181"/>
      <c r="M4707" s="180"/>
      <c r="N4707" s="180"/>
      <c r="O4707" s="180"/>
    </row>
    <row r="4708" spans="8:15" s="179" customFormat="1" x14ac:dyDescent="0.2">
      <c r="H4708" s="180"/>
      <c r="I4708" s="180"/>
      <c r="J4708" s="205"/>
      <c r="K4708" s="205"/>
      <c r="L4708" s="181"/>
      <c r="M4708" s="180"/>
      <c r="N4708" s="180"/>
      <c r="O4708" s="180"/>
    </row>
    <row r="4709" spans="8:15" s="179" customFormat="1" x14ac:dyDescent="0.2">
      <c r="H4709" s="180"/>
      <c r="I4709" s="180"/>
      <c r="J4709" s="205"/>
      <c r="K4709" s="205"/>
      <c r="L4709" s="181"/>
      <c r="M4709" s="180"/>
      <c r="N4709" s="180"/>
      <c r="O4709" s="180"/>
    </row>
    <row r="4710" spans="8:15" s="179" customFormat="1" x14ac:dyDescent="0.2">
      <c r="H4710" s="180"/>
      <c r="I4710" s="180"/>
      <c r="J4710" s="205"/>
      <c r="K4710" s="205"/>
      <c r="L4710" s="181"/>
      <c r="M4710" s="180"/>
      <c r="N4710" s="180"/>
      <c r="O4710" s="180"/>
    </row>
    <row r="4711" spans="8:15" s="179" customFormat="1" x14ac:dyDescent="0.2">
      <c r="H4711" s="180"/>
      <c r="I4711" s="180"/>
      <c r="J4711" s="205"/>
      <c r="K4711" s="205"/>
      <c r="L4711" s="181"/>
      <c r="M4711" s="180"/>
      <c r="N4711" s="180"/>
      <c r="O4711" s="180"/>
    </row>
    <row r="4712" spans="8:15" s="179" customFormat="1" x14ac:dyDescent="0.2">
      <c r="H4712" s="180"/>
      <c r="I4712" s="180"/>
      <c r="J4712" s="205"/>
      <c r="K4712" s="205"/>
      <c r="L4712" s="181"/>
      <c r="M4712" s="180"/>
      <c r="N4712" s="180"/>
      <c r="O4712" s="180"/>
    </row>
    <row r="4713" spans="8:15" s="179" customFormat="1" x14ac:dyDescent="0.2">
      <c r="H4713" s="180"/>
      <c r="I4713" s="180"/>
      <c r="J4713" s="205"/>
      <c r="K4713" s="205"/>
      <c r="L4713" s="181"/>
      <c r="M4713" s="180"/>
      <c r="N4713" s="180"/>
      <c r="O4713" s="180"/>
    </row>
    <row r="4714" spans="8:15" s="179" customFormat="1" x14ac:dyDescent="0.2">
      <c r="H4714" s="180"/>
      <c r="I4714" s="180"/>
      <c r="J4714" s="205"/>
      <c r="K4714" s="205"/>
      <c r="L4714" s="181"/>
      <c r="M4714" s="180"/>
      <c r="N4714" s="180"/>
      <c r="O4714" s="180"/>
    </row>
    <row r="4715" spans="8:15" s="179" customFormat="1" x14ac:dyDescent="0.2">
      <c r="H4715" s="180"/>
      <c r="I4715" s="180"/>
      <c r="J4715" s="205"/>
      <c r="K4715" s="205"/>
      <c r="L4715" s="181"/>
      <c r="M4715" s="180"/>
      <c r="N4715" s="180"/>
      <c r="O4715" s="180"/>
    </row>
    <row r="4716" spans="8:15" s="179" customFormat="1" x14ac:dyDescent="0.2">
      <c r="H4716" s="180"/>
      <c r="I4716" s="180"/>
      <c r="J4716" s="205"/>
      <c r="K4716" s="205"/>
      <c r="L4716" s="181"/>
      <c r="M4716" s="180"/>
      <c r="N4716" s="180"/>
      <c r="O4716" s="180"/>
    </row>
    <row r="4717" spans="8:15" s="179" customFormat="1" x14ac:dyDescent="0.2">
      <c r="H4717" s="180"/>
      <c r="I4717" s="180"/>
      <c r="J4717" s="205"/>
      <c r="K4717" s="205"/>
      <c r="L4717" s="181"/>
      <c r="M4717" s="180"/>
      <c r="N4717" s="180"/>
      <c r="O4717" s="180"/>
    </row>
    <row r="4718" spans="8:15" s="179" customFormat="1" x14ac:dyDescent="0.2">
      <c r="H4718" s="180"/>
      <c r="I4718" s="180"/>
      <c r="J4718" s="205"/>
      <c r="K4718" s="205"/>
      <c r="L4718" s="181"/>
      <c r="M4718" s="180"/>
      <c r="N4718" s="180"/>
      <c r="O4718" s="180"/>
    </row>
    <row r="4719" spans="8:15" s="179" customFormat="1" x14ac:dyDescent="0.2">
      <c r="H4719" s="180"/>
      <c r="I4719" s="180"/>
      <c r="J4719" s="205"/>
      <c r="K4719" s="205"/>
      <c r="L4719" s="181"/>
      <c r="M4719" s="180"/>
      <c r="N4719" s="180"/>
      <c r="O4719" s="180"/>
    </row>
    <row r="4720" spans="8:15" s="179" customFormat="1" x14ac:dyDescent="0.2">
      <c r="H4720" s="180"/>
      <c r="I4720" s="180"/>
      <c r="J4720" s="205"/>
      <c r="K4720" s="205"/>
      <c r="L4720" s="181"/>
      <c r="M4720" s="180"/>
      <c r="N4720" s="180"/>
      <c r="O4720" s="180"/>
    </row>
    <row r="4721" spans="8:15" s="179" customFormat="1" x14ac:dyDescent="0.2">
      <c r="H4721" s="180"/>
      <c r="I4721" s="180"/>
      <c r="J4721" s="205"/>
      <c r="K4721" s="205"/>
      <c r="L4721" s="181"/>
      <c r="M4721" s="180"/>
      <c r="N4721" s="180"/>
      <c r="O4721" s="180"/>
    </row>
    <row r="4722" spans="8:15" s="179" customFormat="1" x14ac:dyDescent="0.2">
      <c r="H4722" s="180"/>
      <c r="I4722" s="180"/>
      <c r="J4722" s="205"/>
      <c r="K4722" s="205"/>
      <c r="L4722" s="181"/>
      <c r="M4722" s="180"/>
      <c r="N4722" s="180"/>
      <c r="O4722" s="180"/>
    </row>
    <row r="4723" spans="8:15" s="179" customFormat="1" x14ac:dyDescent="0.2">
      <c r="H4723" s="180"/>
      <c r="I4723" s="180"/>
      <c r="J4723" s="205"/>
      <c r="K4723" s="205"/>
      <c r="L4723" s="181"/>
      <c r="M4723" s="180"/>
      <c r="N4723" s="180"/>
      <c r="O4723" s="180"/>
    </row>
    <row r="4724" spans="8:15" s="179" customFormat="1" x14ac:dyDescent="0.2">
      <c r="H4724" s="180"/>
      <c r="I4724" s="180"/>
      <c r="J4724" s="205"/>
      <c r="K4724" s="205"/>
      <c r="L4724" s="181"/>
      <c r="M4724" s="180"/>
      <c r="N4724" s="180"/>
      <c r="O4724" s="180"/>
    </row>
    <row r="4725" spans="8:15" s="179" customFormat="1" x14ac:dyDescent="0.2">
      <c r="H4725" s="180"/>
      <c r="I4725" s="180"/>
      <c r="J4725" s="205"/>
      <c r="K4725" s="205"/>
      <c r="L4725" s="181"/>
      <c r="M4725" s="180"/>
      <c r="N4725" s="180"/>
      <c r="O4725" s="180"/>
    </row>
    <row r="4726" spans="8:15" s="179" customFormat="1" x14ac:dyDescent="0.2">
      <c r="H4726" s="180"/>
      <c r="I4726" s="180"/>
      <c r="J4726" s="205"/>
      <c r="K4726" s="205"/>
      <c r="L4726" s="181"/>
      <c r="M4726" s="180"/>
      <c r="N4726" s="180"/>
      <c r="O4726" s="180"/>
    </row>
    <row r="4727" spans="8:15" s="179" customFormat="1" x14ac:dyDescent="0.2">
      <c r="H4727" s="180"/>
      <c r="I4727" s="180"/>
      <c r="J4727" s="205"/>
      <c r="K4727" s="205"/>
      <c r="L4727" s="181"/>
      <c r="M4727" s="180"/>
      <c r="N4727" s="180"/>
      <c r="O4727" s="180"/>
    </row>
    <row r="4728" spans="8:15" s="179" customFormat="1" x14ac:dyDescent="0.2">
      <c r="H4728" s="180"/>
      <c r="I4728" s="180"/>
      <c r="J4728" s="205"/>
      <c r="K4728" s="205"/>
      <c r="L4728" s="181"/>
      <c r="M4728" s="180"/>
      <c r="N4728" s="180"/>
      <c r="O4728" s="180"/>
    </row>
    <row r="4729" spans="8:15" s="179" customFormat="1" x14ac:dyDescent="0.2">
      <c r="H4729" s="180"/>
      <c r="I4729" s="180"/>
      <c r="J4729" s="205"/>
      <c r="K4729" s="205"/>
      <c r="L4729" s="181"/>
      <c r="M4729" s="180"/>
      <c r="N4729" s="180"/>
      <c r="O4729" s="180"/>
    </row>
    <row r="4730" spans="8:15" s="179" customFormat="1" x14ac:dyDescent="0.2">
      <c r="H4730" s="180"/>
      <c r="I4730" s="180"/>
      <c r="J4730" s="205"/>
      <c r="K4730" s="205"/>
      <c r="L4730" s="181"/>
      <c r="M4730" s="180"/>
      <c r="N4730" s="180"/>
      <c r="O4730" s="180"/>
    </row>
    <row r="4731" spans="8:15" s="179" customFormat="1" x14ac:dyDescent="0.2">
      <c r="H4731" s="180"/>
      <c r="I4731" s="180"/>
      <c r="J4731" s="205"/>
      <c r="K4731" s="205"/>
      <c r="L4731" s="181"/>
      <c r="M4731" s="180"/>
      <c r="N4731" s="180"/>
      <c r="O4731" s="180"/>
    </row>
    <row r="4732" spans="8:15" s="179" customFormat="1" x14ac:dyDescent="0.2">
      <c r="H4732" s="180"/>
      <c r="I4732" s="180"/>
      <c r="J4732" s="205"/>
      <c r="K4732" s="205"/>
      <c r="L4732" s="181"/>
      <c r="M4732" s="180"/>
      <c r="N4732" s="180"/>
      <c r="O4732" s="180"/>
    </row>
    <row r="4733" spans="8:15" s="179" customFormat="1" x14ac:dyDescent="0.2">
      <c r="H4733" s="180"/>
      <c r="I4733" s="180"/>
      <c r="J4733" s="205"/>
      <c r="K4733" s="205"/>
      <c r="L4733" s="181"/>
      <c r="M4733" s="180"/>
      <c r="N4733" s="180"/>
      <c r="O4733" s="180"/>
    </row>
    <row r="4734" spans="8:15" s="179" customFormat="1" x14ac:dyDescent="0.2">
      <c r="H4734" s="180"/>
      <c r="I4734" s="180"/>
      <c r="J4734" s="205"/>
      <c r="K4734" s="205"/>
      <c r="L4734" s="181"/>
      <c r="M4734" s="180"/>
      <c r="N4734" s="180"/>
      <c r="O4734" s="180"/>
    </row>
    <row r="4735" spans="8:15" s="179" customFormat="1" x14ac:dyDescent="0.2">
      <c r="H4735" s="180"/>
      <c r="I4735" s="180"/>
      <c r="J4735" s="205"/>
      <c r="K4735" s="205"/>
      <c r="L4735" s="181"/>
      <c r="M4735" s="180"/>
      <c r="N4735" s="180"/>
      <c r="O4735" s="180"/>
    </row>
    <row r="4736" spans="8:15" s="179" customFormat="1" x14ac:dyDescent="0.2">
      <c r="H4736" s="180"/>
      <c r="I4736" s="180"/>
      <c r="J4736" s="205"/>
      <c r="K4736" s="205"/>
      <c r="L4736" s="181"/>
      <c r="M4736" s="180"/>
      <c r="N4736" s="180"/>
      <c r="O4736" s="180"/>
    </row>
    <row r="4737" spans="8:15" s="179" customFormat="1" x14ac:dyDescent="0.2">
      <c r="H4737" s="180"/>
      <c r="I4737" s="180"/>
      <c r="J4737" s="205"/>
      <c r="K4737" s="205"/>
      <c r="L4737" s="181"/>
      <c r="M4737" s="180"/>
      <c r="N4737" s="180"/>
      <c r="O4737" s="180"/>
    </row>
    <row r="4738" spans="8:15" s="179" customFormat="1" x14ac:dyDescent="0.2">
      <c r="H4738" s="180"/>
      <c r="I4738" s="180"/>
      <c r="J4738" s="205"/>
      <c r="K4738" s="205"/>
      <c r="L4738" s="181"/>
      <c r="M4738" s="180"/>
      <c r="N4738" s="180"/>
      <c r="O4738" s="180"/>
    </row>
    <row r="4739" spans="8:15" s="179" customFormat="1" x14ac:dyDescent="0.2">
      <c r="H4739" s="180"/>
      <c r="I4739" s="180"/>
      <c r="J4739" s="205"/>
      <c r="K4739" s="205"/>
      <c r="L4739" s="181"/>
      <c r="M4739" s="180"/>
      <c r="N4739" s="180"/>
      <c r="O4739" s="180"/>
    </row>
    <row r="4740" spans="8:15" s="179" customFormat="1" x14ac:dyDescent="0.2">
      <c r="H4740" s="180"/>
      <c r="I4740" s="180"/>
      <c r="J4740" s="205"/>
      <c r="K4740" s="205"/>
      <c r="L4740" s="181"/>
      <c r="M4740" s="180"/>
      <c r="N4740" s="180"/>
      <c r="O4740" s="180"/>
    </row>
    <row r="4741" spans="8:15" s="179" customFormat="1" x14ac:dyDescent="0.2">
      <c r="H4741" s="180"/>
      <c r="I4741" s="180"/>
      <c r="J4741" s="205"/>
      <c r="K4741" s="205"/>
      <c r="L4741" s="181"/>
      <c r="M4741" s="180"/>
      <c r="N4741" s="180"/>
      <c r="O4741" s="180"/>
    </row>
    <row r="4742" spans="8:15" s="179" customFormat="1" x14ac:dyDescent="0.2">
      <c r="H4742" s="180"/>
      <c r="I4742" s="180"/>
      <c r="J4742" s="205"/>
      <c r="K4742" s="205"/>
      <c r="L4742" s="181"/>
      <c r="M4742" s="180"/>
      <c r="N4742" s="180"/>
      <c r="O4742" s="180"/>
    </row>
    <row r="4743" spans="8:15" s="179" customFormat="1" x14ac:dyDescent="0.2">
      <c r="H4743" s="180"/>
      <c r="I4743" s="180"/>
      <c r="J4743" s="205"/>
      <c r="K4743" s="205"/>
      <c r="L4743" s="181"/>
      <c r="M4743" s="180"/>
      <c r="N4743" s="180"/>
      <c r="O4743" s="180"/>
    </row>
    <row r="4744" spans="8:15" s="179" customFormat="1" x14ac:dyDescent="0.2">
      <c r="H4744" s="180"/>
      <c r="I4744" s="180"/>
      <c r="J4744" s="205"/>
      <c r="K4744" s="205"/>
      <c r="L4744" s="181"/>
      <c r="M4744" s="180"/>
      <c r="N4744" s="180"/>
      <c r="O4744" s="180"/>
    </row>
    <row r="4745" spans="8:15" s="179" customFormat="1" x14ac:dyDescent="0.2">
      <c r="H4745" s="180"/>
      <c r="I4745" s="180"/>
      <c r="J4745" s="205"/>
      <c r="K4745" s="205"/>
      <c r="L4745" s="181"/>
      <c r="M4745" s="180"/>
      <c r="N4745" s="180"/>
      <c r="O4745" s="180"/>
    </row>
    <row r="4746" spans="8:15" s="179" customFormat="1" x14ac:dyDescent="0.2">
      <c r="H4746" s="180"/>
      <c r="I4746" s="180"/>
      <c r="J4746" s="205"/>
      <c r="K4746" s="205"/>
      <c r="L4746" s="181"/>
      <c r="M4746" s="180"/>
      <c r="N4746" s="180"/>
      <c r="O4746" s="180"/>
    </row>
    <row r="4747" spans="8:15" s="179" customFormat="1" x14ac:dyDescent="0.2">
      <c r="H4747" s="180"/>
      <c r="I4747" s="180"/>
      <c r="J4747" s="205"/>
      <c r="K4747" s="205"/>
      <c r="L4747" s="181"/>
      <c r="M4747" s="180"/>
      <c r="N4747" s="180"/>
      <c r="O4747" s="180"/>
    </row>
    <row r="4748" spans="8:15" s="179" customFormat="1" x14ac:dyDescent="0.2">
      <c r="H4748" s="180"/>
      <c r="I4748" s="180"/>
      <c r="J4748" s="205"/>
      <c r="K4748" s="205"/>
      <c r="L4748" s="181"/>
      <c r="M4748" s="180"/>
      <c r="N4748" s="180"/>
      <c r="O4748" s="180"/>
    </row>
    <row r="4749" spans="8:15" s="179" customFormat="1" x14ac:dyDescent="0.2">
      <c r="H4749" s="180"/>
      <c r="I4749" s="180"/>
      <c r="J4749" s="205"/>
      <c r="K4749" s="205"/>
      <c r="L4749" s="181"/>
      <c r="M4749" s="180"/>
      <c r="N4749" s="180"/>
      <c r="O4749" s="180"/>
    </row>
    <row r="4750" spans="8:15" s="179" customFormat="1" x14ac:dyDescent="0.2">
      <c r="H4750" s="180"/>
      <c r="I4750" s="180"/>
      <c r="J4750" s="205"/>
      <c r="K4750" s="205"/>
      <c r="L4750" s="181"/>
      <c r="M4750" s="180"/>
      <c r="N4750" s="180"/>
      <c r="O4750" s="180"/>
    </row>
    <row r="4751" spans="8:15" s="179" customFormat="1" x14ac:dyDescent="0.2">
      <c r="H4751" s="180"/>
      <c r="I4751" s="180"/>
      <c r="J4751" s="205"/>
      <c r="K4751" s="205"/>
      <c r="L4751" s="181"/>
      <c r="M4751" s="180"/>
      <c r="N4751" s="180"/>
      <c r="O4751" s="180"/>
    </row>
    <row r="4752" spans="8:15" s="179" customFormat="1" x14ac:dyDescent="0.2">
      <c r="H4752" s="180"/>
      <c r="I4752" s="180"/>
      <c r="J4752" s="205"/>
      <c r="K4752" s="205"/>
      <c r="L4752" s="181"/>
      <c r="M4752" s="180"/>
      <c r="N4752" s="180"/>
      <c r="O4752" s="180"/>
    </row>
    <row r="4753" spans="8:15" s="179" customFormat="1" x14ac:dyDescent="0.2">
      <c r="H4753" s="180"/>
      <c r="I4753" s="180"/>
      <c r="J4753" s="205"/>
      <c r="K4753" s="205"/>
      <c r="L4753" s="181"/>
      <c r="M4753" s="180"/>
      <c r="N4753" s="180"/>
      <c r="O4753" s="180"/>
    </row>
    <row r="4754" spans="8:15" s="179" customFormat="1" x14ac:dyDescent="0.2">
      <c r="H4754" s="180"/>
      <c r="I4754" s="180"/>
      <c r="J4754" s="205"/>
      <c r="K4754" s="205"/>
      <c r="L4754" s="181"/>
      <c r="M4754" s="180"/>
      <c r="N4754" s="180"/>
      <c r="O4754" s="180"/>
    </row>
    <row r="4755" spans="8:15" s="179" customFormat="1" x14ac:dyDescent="0.2">
      <c r="H4755" s="180"/>
      <c r="I4755" s="180"/>
      <c r="J4755" s="205"/>
      <c r="K4755" s="205"/>
      <c r="L4755" s="181"/>
      <c r="M4755" s="180"/>
      <c r="N4755" s="180"/>
      <c r="O4755" s="180"/>
    </row>
    <row r="4756" spans="8:15" s="179" customFormat="1" x14ac:dyDescent="0.2">
      <c r="H4756" s="180"/>
      <c r="I4756" s="180"/>
      <c r="J4756" s="205"/>
      <c r="K4756" s="205"/>
      <c r="L4756" s="181"/>
      <c r="M4756" s="180"/>
      <c r="N4756" s="180"/>
      <c r="O4756" s="180"/>
    </row>
    <row r="4757" spans="8:15" s="179" customFormat="1" x14ac:dyDescent="0.2">
      <c r="H4757" s="180"/>
      <c r="I4757" s="180"/>
      <c r="J4757" s="205"/>
      <c r="K4757" s="205"/>
      <c r="L4757" s="181"/>
      <c r="M4757" s="180"/>
      <c r="N4757" s="180"/>
      <c r="O4757" s="180"/>
    </row>
    <row r="4758" spans="8:15" s="179" customFormat="1" x14ac:dyDescent="0.2">
      <c r="H4758" s="180"/>
      <c r="I4758" s="180"/>
      <c r="J4758" s="205"/>
      <c r="K4758" s="205"/>
      <c r="L4758" s="181"/>
      <c r="M4758" s="180"/>
      <c r="N4758" s="180"/>
      <c r="O4758" s="180"/>
    </row>
    <row r="4759" spans="8:15" s="179" customFormat="1" x14ac:dyDescent="0.2">
      <c r="H4759" s="180"/>
      <c r="I4759" s="180"/>
      <c r="J4759" s="205"/>
      <c r="K4759" s="205"/>
      <c r="L4759" s="181"/>
      <c r="M4759" s="180"/>
      <c r="N4759" s="180"/>
      <c r="O4759" s="180"/>
    </row>
    <row r="4760" spans="8:15" s="179" customFormat="1" x14ac:dyDescent="0.2">
      <c r="H4760" s="180"/>
      <c r="I4760" s="180"/>
      <c r="J4760" s="205"/>
      <c r="K4760" s="205"/>
      <c r="L4760" s="181"/>
      <c r="M4760" s="180"/>
      <c r="N4760" s="180"/>
      <c r="O4760" s="180"/>
    </row>
    <row r="4761" spans="8:15" s="179" customFormat="1" x14ac:dyDescent="0.2">
      <c r="H4761" s="180"/>
      <c r="I4761" s="180"/>
      <c r="J4761" s="205"/>
      <c r="K4761" s="205"/>
      <c r="L4761" s="181"/>
      <c r="M4761" s="180"/>
      <c r="N4761" s="180"/>
      <c r="O4761" s="180"/>
    </row>
    <row r="4762" spans="8:15" s="179" customFormat="1" x14ac:dyDescent="0.2">
      <c r="H4762" s="180"/>
      <c r="I4762" s="180"/>
      <c r="J4762" s="205"/>
      <c r="K4762" s="205"/>
      <c r="L4762" s="181"/>
      <c r="M4762" s="180"/>
      <c r="N4762" s="180"/>
      <c r="O4762" s="180"/>
    </row>
    <row r="4763" spans="8:15" s="179" customFormat="1" x14ac:dyDescent="0.2">
      <c r="H4763" s="180"/>
      <c r="I4763" s="180"/>
      <c r="J4763" s="205"/>
      <c r="K4763" s="205"/>
      <c r="L4763" s="181"/>
      <c r="M4763" s="180"/>
      <c r="N4763" s="180"/>
      <c r="O4763" s="180"/>
    </row>
    <row r="4764" spans="8:15" s="179" customFormat="1" x14ac:dyDescent="0.2">
      <c r="H4764" s="180"/>
      <c r="I4764" s="180"/>
      <c r="J4764" s="205"/>
      <c r="K4764" s="205"/>
      <c r="L4764" s="181"/>
      <c r="M4764" s="180"/>
      <c r="N4764" s="180"/>
      <c r="O4764" s="180"/>
    </row>
    <row r="4765" spans="8:15" s="179" customFormat="1" x14ac:dyDescent="0.2">
      <c r="H4765" s="180"/>
      <c r="I4765" s="180"/>
      <c r="J4765" s="205"/>
      <c r="K4765" s="205"/>
      <c r="L4765" s="181"/>
      <c r="M4765" s="180"/>
      <c r="N4765" s="180"/>
      <c r="O4765" s="180"/>
    </row>
    <row r="4766" spans="8:15" s="179" customFormat="1" x14ac:dyDescent="0.2">
      <c r="H4766" s="180"/>
      <c r="I4766" s="180"/>
      <c r="J4766" s="205"/>
      <c r="K4766" s="205"/>
      <c r="L4766" s="181"/>
      <c r="M4766" s="180"/>
      <c r="N4766" s="180"/>
      <c r="O4766" s="180"/>
    </row>
    <row r="4767" spans="8:15" s="179" customFormat="1" x14ac:dyDescent="0.2">
      <c r="H4767" s="180"/>
      <c r="I4767" s="180"/>
      <c r="J4767" s="205"/>
      <c r="K4767" s="205"/>
      <c r="L4767" s="181"/>
      <c r="M4767" s="180"/>
      <c r="N4767" s="180"/>
      <c r="O4767" s="180"/>
    </row>
    <row r="4768" spans="8:15" s="179" customFormat="1" x14ac:dyDescent="0.2">
      <c r="H4768" s="180"/>
      <c r="I4768" s="180"/>
      <c r="J4768" s="205"/>
      <c r="K4768" s="205"/>
      <c r="L4768" s="181"/>
      <c r="M4768" s="180"/>
      <c r="N4768" s="180"/>
      <c r="O4768" s="180"/>
    </row>
    <row r="4769" spans="8:15" s="179" customFormat="1" x14ac:dyDescent="0.2">
      <c r="H4769" s="180"/>
      <c r="I4769" s="180"/>
      <c r="J4769" s="205"/>
      <c r="K4769" s="205"/>
      <c r="L4769" s="181"/>
      <c r="M4769" s="180"/>
      <c r="N4769" s="180"/>
      <c r="O4769" s="180"/>
    </row>
    <row r="4770" spans="8:15" s="179" customFormat="1" x14ac:dyDescent="0.2">
      <c r="H4770" s="180"/>
      <c r="I4770" s="180"/>
      <c r="J4770" s="205"/>
      <c r="K4770" s="205"/>
      <c r="L4770" s="181"/>
      <c r="M4770" s="180"/>
      <c r="N4770" s="180"/>
      <c r="O4770" s="180"/>
    </row>
    <row r="4771" spans="8:15" s="179" customFormat="1" x14ac:dyDescent="0.2">
      <c r="H4771" s="180"/>
      <c r="I4771" s="180"/>
      <c r="J4771" s="205"/>
      <c r="K4771" s="205"/>
      <c r="L4771" s="181"/>
      <c r="M4771" s="180"/>
      <c r="N4771" s="180"/>
      <c r="O4771" s="180"/>
    </row>
    <row r="4772" spans="8:15" s="179" customFormat="1" x14ac:dyDescent="0.2">
      <c r="H4772" s="180"/>
      <c r="I4772" s="180"/>
      <c r="J4772" s="205"/>
      <c r="K4772" s="205"/>
      <c r="L4772" s="181"/>
      <c r="M4772" s="180"/>
      <c r="N4772" s="180"/>
      <c r="O4772" s="180"/>
    </row>
    <row r="4773" spans="8:15" s="179" customFormat="1" x14ac:dyDescent="0.2">
      <c r="H4773" s="180"/>
      <c r="I4773" s="180"/>
      <c r="J4773" s="205"/>
      <c r="K4773" s="205"/>
      <c r="L4773" s="181"/>
      <c r="M4773" s="180"/>
      <c r="N4773" s="180"/>
      <c r="O4773" s="180"/>
    </row>
    <row r="4774" spans="8:15" s="179" customFormat="1" x14ac:dyDescent="0.2">
      <c r="H4774" s="180"/>
      <c r="I4774" s="180"/>
      <c r="J4774" s="205"/>
      <c r="K4774" s="205"/>
      <c r="L4774" s="181"/>
      <c r="M4774" s="180"/>
      <c r="N4774" s="180"/>
      <c r="O4774" s="180"/>
    </row>
    <row r="4775" spans="8:15" s="179" customFormat="1" x14ac:dyDescent="0.2">
      <c r="H4775" s="180"/>
      <c r="I4775" s="180"/>
      <c r="J4775" s="205"/>
      <c r="K4775" s="205"/>
      <c r="L4775" s="181"/>
      <c r="M4775" s="180"/>
      <c r="N4775" s="180"/>
      <c r="O4775" s="180"/>
    </row>
    <row r="4776" spans="8:15" s="179" customFormat="1" x14ac:dyDescent="0.2">
      <c r="H4776" s="180"/>
      <c r="I4776" s="180"/>
      <c r="J4776" s="205"/>
      <c r="K4776" s="205"/>
      <c r="L4776" s="181"/>
      <c r="M4776" s="180"/>
      <c r="N4776" s="180"/>
      <c r="O4776" s="180"/>
    </row>
    <row r="4777" spans="8:15" s="179" customFormat="1" x14ac:dyDescent="0.2">
      <c r="H4777" s="180"/>
      <c r="I4777" s="180"/>
      <c r="J4777" s="205"/>
      <c r="K4777" s="205"/>
      <c r="L4777" s="181"/>
      <c r="M4777" s="180"/>
      <c r="N4777" s="180"/>
      <c r="O4777" s="180"/>
    </row>
    <row r="4778" spans="8:15" s="179" customFormat="1" x14ac:dyDescent="0.2">
      <c r="H4778" s="180"/>
      <c r="I4778" s="180"/>
      <c r="J4778" s="205"/>
      <c r="K4778" s="205"/>
      <c r="L4778" s="181"/>
      <c r="M4778" s="180"/>
      <c r="N4778" s="180"/>
      <c r="O4778" s="180"/>
    </row>
    <row r="4779" spans="8:15" s="179" customFormat="1" x14ac:dyDescent="0.2">
      <c r="H4779" s="180"/>
      <c r="I4779" s="180"/>
      <c r="J4779" s="205"/>
      <c r="K4779" s="205"/>
      <c r="L4779" s="181"/>
      <c r="M4779" s="180"/>
      <c r="N4779" s="180"/>
      <c r="O4779" s="180"/>
    </row>
    <row r="4780" spans="8:15" s="179" customFormat="1" x14ac:dyDescent="0.2">
      <c r="H4780" s="180"/>
      <c r="I4780" s="180"/>
      <c r="J4780" s="205"/>
      <c r="K4780" s="205"/>
      <c r="L4780" s="181"/>
      <c r="M4780" s="180"/>
      <c r="N4780" s="180"/>
      <c r="O4780" s="180"/>
    </row>
    <row r="4781" spans="8:15" s="179" customFormat="1" x14ac:dyDescent="0.2">
      <c r="H4781" s="180"/>
      <c r="I4781" s="180"/>
      <c r="J4781" s="205"/>
      <c r="K4781" s="205"/>
      <c r="L4781" s="181"/>
      <c r="M4781" s="180"/>
      <c r="N4781" s="180"/>
      <c r="O4781" s="180"/>
    </row>
    <row r="4782" spans="8:15" s="179" customFormat="1" x14ac:dyDescent="0.2">
      <c r="H4782" s="180"/>
      <c r="I4782" s="180"/>
      <c r="J4782" s="205"/>
      <c r="K4782" s="205"/>
      <c r="L4782" s="181"/>
      <c r="M4782" s="180"/>
      <c r="N4782" s="180"/>
      <c r="O4782" s="180"/>
    </row>
    <row r="4783" spans="8:15" s="179" customFormat="1" x14ac:dyDescent="0.2">
      <c r="H4783" s="180"/>
      <c r="I4783" s="180"/>
      <c r="J4783" s="205"/>
      <c r="K4783" s="205"/>
      <c r="L4783" s="181"/>
      <c r="M4783" s="180"/>
      <c r="N4783" s="180"/>
      <c r="O4783" s="180"/>
    </row>
    <row r="4784" spans="8:15" s="179" customFormat="1" x14ac:dyDescent="0.2">
      <c r="H4784" s="180"/>
      <c r="I4784" s="180"/>
      <c r="J4784" s="205"/>
      <c r="K4784" s="205"/>
      <c r="L4784" s="181"/>
      <c r="M4784" s="180"/>
      <c r="N4784" s="180"/>
      <c r="O4784" s="180"/>
    </row>
    <row r="4785" spans="8:15" s="179" customFormat="1" x14ac:dyDescent="0.2">
      <c r="H4785" s="180"/>
      <c r="I4785" s="180"/>
      <c r="J4785" s="205"/>
      <c r="K4785" s="205"/>
      <c r="L4785" s="181"/>
      <c r="M4785" s="180"/>
      <c r="N4785" s="180"/>
      <c r="O4785" s="180"/>
    </row>
    <row r="4786" spans="8:15" s="179" customFormat="1" x14ac:dyDescent="0.2">
      <c r="H4786" s="180"/>
      <c r="I4786" s="180"/>
      <c r="J4786" s="205"/>
      <c r="K4786" s="205"/>
      <c r="L4786" s="181"/>
      <c r="M4786" s="180"/>
      <c r="N4786" s="180"/>
      <c r="O4786" s="180"/>
    </row>
    <row r="4787" spans="8:15" s="179" customFormat="1" x14ac:dyDescent="0.2">
      <c r="H4787" s="180"/>
      <c r="I4787" s="180"/>
      <c r="J4787" s="205"/>
      <c r="K4787" s="205"/>
      <c r="L4787" s="181"/>
      <c r="M4787" s="180"/>
      <c r="N4787" s="180"/>
      <c r="O4787" s="180"/>
    </row>
    <row r="4788" spans="8:15" s="179" customFormat="1" x14ac:dyDescent="0.2">
      <c r="H4788" s="180"/>
      <c r="I4788" s="180"/>
      <c r="J4788" s="205"/>
      <c r="K4788" s="205"/>
      <c r="L4788" s="181"/>
      <c r="M4788" s="180"/>
      <c r="N4788" s="180"/>
      <c r="O4788" s="180"/>
    </row>
    <row r="4789" spans="8:15" s="179" customFormat="1" x14ac:dyDescent="0.2">
      <c r="H4789" s="180"/>
      <c r="I4789" s="180"/>
      <c r="J4789" s="205"/>
      <c r="K4789" s="205"/>
      <c r="L4789" s="181"/>
      <c r="M4789" s="180"/>
      <c r="N4789" s="180"/>
      <c r="O4789" s="180"/>
    </row>
    <row r="4790" spans="8:15" s="179" customFormat="1" x14ac:dyDescent="0.2">
      <c r="H4790" s="180"/>
      <c r="I4790" s="180"/>
      <c r="J4790" s="205"/>
      <c r="K4790" s="205"/>
      <c r="L4790" s="181"/>
      <c r="M4790" s="180"/>
      <c r="N4790" s="180"/>
      <c r="O4790" s="180"/>
    </row>
    <row r="4791" spans="8:15" s="179" customFormat="1" x14ac:dyDescent="0.2">
      <c r="H4791" s="180"/>
      <c r="I4791" s="180"/>
      <c r="J4791" s="205"/>
      <c r="K4791" s="205"/>
      <c r="L4791" s="181"/>
      <c r="M4791" s="180"/>
      <c r="N4791" s="180"/>
      <c r="O4791" s="180"/>
    </row>
    <row r="4792" spans="8:15" s="179" customFormat="1" x14ac:dyDescent="0.2">
      <c r="H4792" s="180"/>
      <c r="I4792" s="180"/>
      <c r="J4792" s="205"/>
      <c r="K4792" s="205"/>
      <c r="L4792" s="181"/>
      <c r="M4792" s="180"/>
      <c r="N4792" s="180"/>
      <c r="O4792" s="180"/>
    </row>
    <row r="4793" spans="8:15" s="179" customFormat="1" x14ac:dyDescent="0.2">
      <c r="H4793" s="180"/>
      <c r="I4793" s="180"/>
      <c r="J4793" s="205"/>
      <c r="K4793" s="205"/>
      <c r="L4793" s="181"/>
      <c r="M4793" s="180"/>
      <c r="N4793" s="180"/>
      <c r="O4793" s="180"/>
    </row>
    <row r="4794" spans="8:15" s="179" customFormat="1" x14ac:dyDescent="0.2">
      <c r="H4794" s="180"/>
      <c r="I4794" s="180"/>
      <c r="J4794" s="205"/>
      <c r="K4794" s="205"/>
      <c r="L4794" s="181"/>
      <c r="M4794" s="180"/>
      <c r="N4794" s="180"/>
      <c r="O4794" s="180"/>
    </row>
    <row r="4795" spans="8:15" s="179" customFormat="1" x14ac:dyDescent="0.2">
      <c r="H4795" s="180"/>
      <c r="I4795" s="180"/>
      <c r="J4795" s="205"/>
      <c r="K4795" s="205"/>
      <c r="L4795" s="181"/>
      <c r="M4795" s="180"/>
      <c r="N4795" s="180"/>
      <c r="O4795" s="180"/>
    </row>
    <row r="4796" spans="8:15" s="179" customFormat="1" x14ac:dyDescent="0.2">
      <c r="H4796" s="180"/>
      <c r="I4796" s="180"/>
      <c r="J4796" s="205"/>
      <c r="K4796" s="205"/>
      <c r="L4796" s="181"/>
      <c r="M4796" s="180"/>
      <c r="N4796" s="180"/>
      <c r="O4796" s="180"/>
    </row>
    <row r="4797" spans="8:15" s="179" customFormat="1" x14ac:dyDescent="0.2">
      <c r="H4797" s="180"/>
      <c r="I4797" s="180"/>
      <c r="J4797" s="205"/>
      <c r="K4797" s="205"/>
      <c r="L4797" s="181"/>
      <c r="M4797" s="180"/>
      <c r="N4797" s="180"/>
      <c r="O4797" s="180"/>
    </row>
    <row r="4798" spans="8:15" s="179" customFormat="1" x14ac:dyDescent="0.2">
      <c r="H4798" s="180"/>
      <c r="I4798" s="180"/>
      <c r="J4798" s="205"/>
      <c r="K4798" s="205"/>
      <c r="L4798" s="181"/>
      <c r="M4798" s="180"/>
      <c r="N4798" s="180"/>
      <c r="O4798" s="180"/>
    </row>
    <row r="4799" spans="8:15" s="179" customFormat="1" x14ac:dyDescent="0.2">
      <c r="H4799" s="180"/>
      <c r="I4799" s="180"/>
      <c r="J4799" s="205"/>
      <c r="K4799" s="205"/>
      <c r="L4799" s="181"/>
      <c r="M4799" s="180"/>
      <c r="N4799" s="180"/>
      <c r="O4799" s="180"/>
    </row>
    <row r="4800" spans="8:15" s="179" customFormat="1" x14ac:dyDescent="0.2">
      <c r="H4800" s="180"/>
      <c r="I4800" s="180"/>
      <c r="J4800" s="205"/>
      <c r="K4800" s="205"/>
      <c r="L4800" s="181"/>
      <c r="M4800" s="180"/>
      <c r="N4800" s="180"/>
      <c r="O4800" s="180"/>
    </row>
    <row r="4801" spans="8:15" s="179" customFormat="1" x14ac:dyDescent="0.2">
      <c r="H4801" s="180"/>
      <c r="I4801" s="180"/>
      <c r="J4801" s="205"/>
      <c r="K4801" s="205"/>
      <c r="L4801" s="181"/>
      <c r="M4801" s="180"/>
      <c r="N4801" s="180"/>
      <c r="O4801" s="180"/>
    </row>
    <row r="4802" spans="8:15" s="179" customFormat="1" x14ac:dyDescent="0.2">
      <c r="H4802" s="180"/>
      <c r="I4802" s="180"/>
      <c r="J4802" s="205"/>
      <c r="K4802" s="205"/>
      <c r="L4802" s="181"/>
      <c r="M4802" s="180"/>
      <c r="N4802" s="180"/>
      <c r="O4802" s="180"/>
    </row>
    <row r="4803" spans="8:15" s="179" customFormat="1" x14ac:dyDescent="0.2">
      <c r="H4803" s="180"/>
      <c r="I4803" s="180"/>
      <c r="J4803" s="205"/>
      <c r="K4803" s="205"/>
      <c r="L4803" s="181"/>
      <c r="M4803" s="180"/>
      <c r="N4803" s="180"/>
      <c r="O4803" s="180"/>
    </row>
    <row r="4804" spans="8:15" s="179" customFormat="1" x14ac:dyDescent="0.2">
      <c r="H4804" s="180"/>
      <c r="I4804" s="180"/>
      <c r="J4804" s="205"/>
      <c r="K4804" s="205"/>
      <c r="L4804" s="181"/>
      <c r="M4804" s="180"/>
      <c r="N4804" s="180"/>
      <c r="O4804" s="180"/>
    </row>
    <row r="4805" spans="8:15" s="179" customFormat="1" x14ac:dyDescent="0.2">
      <c r="H4805" s="180"/>
      <c r="I4805" s="180"/>
      <c r="J4805" s="205"/>
      <c r="K4805" s="205"/>
      <c r="L4805" s="181"/>
      <c r="M4805" s="180"/>
      <c r="N4805" s="180"/>
      <c r="O4805" s="180"/>
    </row>
    <row r="4806" spans="8:15" s="179" customFormat="1" x14ac:dyDescent="0.2">
      <c r="H4806" s="180"/>
      <c r="I4806" s="180"/>
      <c r="J4806" s="205"/>
      <c r="K4806" s="205"/>
      <c r="L4806" s="181"/>
      <c r="M4806" s="180"/>
      <c r="N4806" s="180"/>
      <c r="O4806" s="180"/>
    </row>
    <row r="4807" spans="8:15" s="179" customFormat="1" x14ac:dyDescent="0.2">
      <c r="H4807" s="180"/>
      <c r="I4807" s="180"/>
      <c r="J4807" s="205"/>
      <c r="K4807" s="205"/>
      <c r="L4807" s="181"/>
      <c r="M4807" s="180"/>
      <c r="N4807" s="180"/>
      <c r="O4807" s="180"/>
    </row>
    <row r="4808" spans="8:15" s="179" customFormat="1" x14ac:dyDescent="0.2">
      <c r="H4808" s="180"/>
      <c r="I4808" s="180"/>
      <c r="J4808" s="205"/>
      <c r="K4808" s="205"/>
      <c r="L4808" s="181"/>
      <c r="M4808" s="180"/>
      <c r="N4808" s="180"/>
      <c r="O4808" s="180"/>
    </row>
    <row r="4809" spans="8:15" s="179" customFormat="1" x14ac:dyDescent="0.2">
      <c r="H4809" s="180"/>
      <c r="I4809" s="180"/>
      <c r="J4809" s="205"/>
      <c r="K4809" s="205"/>
      <c r="L4809" s="181"/>
      <c r="M4809" s="180"/>
      <c r="N4809" s="180"/>
      <c r="O4809" s="180"/>
    </row>
    <row r="4810" spans="8:15" s="179" customFormat="1" x14ac:dyDescent="0.2">
      <c r="H4810" s="180"/>
      <c r="I4810" s="180"/>
      <c r="J4810" s="205"/>
      <c r="K4810" s="205"/>
      <c r="L4810" s="181"/>
      <c r="M4810" s="180"/>
      <c r="N4810" s="180"/>
      <c r="O4810" s="180"/>
    </row>
    <row r="4811" spans="8:15" s="179" customFormat="1" x14ac:dyDescent="0.2">
      <c r="H4811" s="180"/>
      <c r="I4811" s="180"/>
      <c r="J4811" s="205"/>
      <c r="K4811" s="205"/>
      <c r="L4811" s="181"/>
      <c r="M4811" s="180"/>
      <c r="N4811" s="180"/>
      <c r="O4811" s="180"/>
    </row>
    <row r="4812" spans="8:15" s="179" customFormat="1" x14ac:dyDescent="0.2">
      <c r="H4812" s="180"/>
      <c r="I4812" s="180"/>
      <c r="J4812" s="205"/>
      <c r="K4812" s="205"/>
      <c r="L4812" s="181"/>
      <c r="M4812" s="180"/>
      <c r="N4812" s="180"/>
      <c r="O4812" s="180"/>
    </row>
    <row r="4813" spans="8:15" s="179" customFormat="1" x14ac:dyDescent="0.2">
      <c r="H4813" s="180"/>
      <c r="I4813" s="180"/>
      <c r="J4813" s="205"/>
      <c r="K4813" s="205"/>
      <c r="L4813" s="181"/>
      <c r="M4813" s="180"/>
      <c r="N4813" s="180"/>
      <c r="O4813" s="180"/>
    </row>
    <row r="4814" spans="8:15" s="179" customFormat="1" x14ac:dyDescent="0.2">
      <c r="H4814" s="180"/>
      <c r="I4814" s="180"/>
      <c r="J4814" s="205"/>
      <c r="K4814" s="205"/>
      <c r="L4814" s="181"/>
      <c r="M4814" s="180"/>
      <c r="N4814" s="180"/>
      <c r="O4814" s="180"/>
    </row>
    <row r="4815" spans="8:15" s="179" customFormat="1" x14ac:dyDescent="0.2">
      <c r="H4815" s="180"/>
      <c r="I4815" s="180"/>
      <c r="J4815" s="205"/>
      <c r="K4815" s="205"/>
      <c r="L4815" s="181"/>
      <c r="M4815" s="180"/>
      <c r="N4815" s="180"/>
      <c r="O4815" s="180"/>
    </row>
    <row r="4816" spans="8:15" s="179" customFormat="1" x14ac:dyDescent="0.2">
      <c r="H4816" s="180"/>
      <c r="I4816" s="180"/>
      <c r="J4816" s="205"/>
      <c r="K4816" s="205"/>
      <c r="L4816" s="181"/>
      <c r="M4816" s="180"/>
      <c r="N4816" s="180"/>
      <c r="O4816" s="180"/>
    </row>
    <row r="4817" spans="8:15" s="179" customFormat="1" x14ac:dyDescent="0.2">
      <c r="H4817" s="180"/>
      <c r="I4817" s="180"/>
      <c r="J4817" s="205"/>
      <c r="K4817" s="205"/>
      <c r="L4817" s="181"/>
      <c r="M4817" s="180"/>
      <c r="N4817" s="180"/>
      <c r="O4817" s="180"/>
    </row>
    <row r="4818" spans="8:15" s="179" customFormat="1" x14ac:dyDescent="0.2">
      <c r="H4818" s="180"/>
      <c r="I4818" s="180"/>
      <c r="J4818" s="205"/>
      <c r="K4818" s="205"/>
      <c r="L4818" s="181"/>
      <c r="M4818" s="180"/>
      <c r="N4818" s="180"/>
      <c r="O4818" s="180"/>
    </row>
    <row r="4819" spans="8:15" s="179" customFormat="1" x14ac:dyDescent="0.2">
      <c r="H4819" s="180"/>
      <c r="I4819" s="180"/>
      <c r="J4819" s="205"/>
      <c r="K4819" s="205"/>
      <c r="L4819" s="181"/>
      <c r="M4819" s="180"/>
      <c r="N4819" s="180"/>
      <c r="O4819" s="180"/>
    </row>
    <row r="4820" spans="8:15" s="179" customFormat="1" x14ac:dyDescent="0.2">
      <c r="H4820" s="180"/>
      <c r="I4820" s="180"/>
      <c r="J4820" s="205"/>
      <c r="K4820" s="205"/>
      <c r="L4820" s="181"/>
      <c r="M4820" s="180"/>
      <c r="N4820" s="180"/>
      <c r="O4820" s="180"/>
    </row>
    <row r="4821" spans="8:15" s="179" customFormat="1" x14ac:dyDescent="0.2">
      <c r="H4821" s="180"/>
      <c r="I4821" s="180"/>
      <c r="J4821" s="205"/>
      <c r="K4821" s="205"/>
      <c r="L4821" s="181"/>
      <c r="M4821" s="180"/>
      <c r="N4821" s="180"/>
      <c r="O4821" s="180"/>
    </row>
    <row r="4822" spans="8:15" s="179" customFormat="1" x14ac:dyDescent="0.2">
      <c r="H4822" s="180"/>
      <c r="I4822" s="180"/>
      <c r="J4822" s="205"/>
      <c r="K4822" s="205"/>
      <c r="L4822" s="181"/>
      <c r="M4822" s="180"/>
      <c r="N4822" s="180"/>
      <c r="O4822" s="180"/>
    </row>
    <row r="4823" spans="8:15" s="179" customFormat="1" x14ac:dyDescent="0.2">
      <c r="H4823" s="180"/>
      <c r="I4823" s="180"/>
      <c r="J4823" s="205"/>
      <c r="K4823" s="205"/>
      <c r="L4823" s="181"/>
      <c r="M4823" s="180"/>
      <c r="N4823" s="180"/>
      <c r="O4823" s="180"/>
    </row>
    <row r="4824" spans="8:15" s="179" customFormat="1" x14ac:dyDescent="0.2">
      <c r="H4824" s="180"/>
      <c r="I4824" s="180"/>
      <c r="J4824" s="205"/>
      <c r="K4824" s="205"/>
      <c r="L4824" s="181"/>
      <c r="M4824" s="180"/>
      <c r="N4824" s="180"/>
      <c r="O4824" s="180"/>
    </row>
    <row r="4825" spans="8:15" s="179" customFormat="1" x14ac:dyDescent="0.2">
      <c r="H4825" s="180"/>
      <c r="I4825" s="180"/>
      <c r="J4825" s="205"/>
      <c r="K4825" s="205"/>
      <c r="L4825" s="181"/>
      <c r="M4825" s="180"/>
      <c r="N4825" s="180"/>
      <c r="O4825" s="180"/>
    </row>
    <row r="4826" spans="8:15" s="179" customFormat="1" x14ac:dyDescent="0.2">
      <c r="H4826" s="180"/>
      <c r="I4826" s="180"/>
      <c r="J4826" s="205"/>
      <c r="K4826" s="205"/>
      <c r="L4826" s="181"/>
      <c r="M4826" s="180"/>
      <c r="N4826" s="180"/>
      <c r="O4826" s="180"/>
    </row>
    <row r="4827" spans="8:15" s="179" customFormat="1" x14ac:dyDescent="0.2">
      <c r="H4827" s="180"/>
      <c r="I4827" s="180"/>
      <c r="J4827" s="205"/>
      <c r="K4827" s="205"/>
      <c r="L4827" s="181"/>
      <c r="M4827" s="180"/>
      <c r="N4827" s="180"/>
      <c r="O4827" s="180"/>
    </row>
    <row r="4828" spans="8:15" s="179" customFormat="1" x14ac:dyDescent="0.2">
      <c r="H4828" s="180"/>
      <c r="I4828" s="180"/>
      <c r="J4828" s="205"/>
      <c r="K4828" s="205"/>
      <c r="L4828" s="181"/>
      <c r="M4828" s="180"/>
      <c r="N4828" s="180"/>
      <c r="O4828" s="180"/>
    </row>
    <row r="4829" spans="8:15" s="179" customFormat="1" x14ac:dyDescent="0.2">
      <c r="H4829" s="180"/>
      <c r="I4829" s="180"/>
      <c r="J4829" s="205"/>
      <c r="K4829" s="205"/>
      <c r="L4829" s="181"/>
      <c r="M4829" s="180"/>
      <c r="N4829" s="180"/>
      <c r="O4829" s="180"/>
    </row>
    <row r="4830" spans="8:15" s="179" customFormat="1" x14ac:dyDescent="0.2">
      <c r="H4830" s="180"/>
      <c r="I4830" s="180"/>
      <c r="J4830" s="205"/>
      <c r="K4830" s="205"/>
      <c r="L4830" s="181"/>
      <c r="M4830" s="180"/>
      <c r="N4830" s="180"/>
      <c r="O4830" s="180"/>
    </row>
    <row r="4831" spans="8:15" s="179" customFormat="1" x14ac:dyDescent="0.2">
      <c r="H4831" s="180"/>
      <c r="I4831" s="180"/>
      <c r="J4831" s="205"/>
      <c r="K4831" s="205"/>
      <c r="L4831" s="181"/>
      <c r="M4831" s="180"/>
      <c r="N4831" s="180"/>
      <c r="O4831" s="180"/>
    </row>
    <row r="4832" spans="8:15" s="179" customFormat="1" x14ac:dyDescent="0.2">
      <c r="H4832" s="180"/>
      <c r="I4832" s="180"/>
      <c r="J4832" s="205"/>
      <c r="K4832" s="205"/>
      <c r="L4832" s="181"/>
      <c r="M4832" s="180"/>
      <c r="N4832" s="180"/>
      <c r="O4832" s="180"/>
    </row>
    <row r="4833" spans="8:15" s="179" customFormat="1" x14ac:dyDescent="0.2">
      <c r="H4833" s="180"/>
      <c r="I4833" s="180"/>
      <c r="J4833" s="205"/>
      <c r="K4833" s="205"/>
      <c r="L4833" s="181"/>
      <c r="M4833" s="180"/>
      <c r="N4833" s="180"/>
      <c r="O4833" s="180"/>
    </row>
    <row r="4834" spans="8:15" s="179" customFormat="1" x14ac:dyDescent="0.2">
      <c r="H4834" s="180"/>
      <c r="I4834" s="180"/>
      <c r="J4834" s="205"/>
      <c r="K4834" s="205"/>
      <c r="L4834" s="181"/>
      <c r="M4834" s="180"/>
      <c r="N4834" s="180"/>
      <c r="O4834" s="180"/>
    </row>
    <row r="4835" spans="8:15" s="179" customFormat="1" x14ac:dyDescent="0.2">
      <c r="H4835" s="180"/>
      <c r="I4835" s="180"/>
      <c r="J4835" s="205"/>
      <c r="K4835" s="205"/>
      <c r="L4835" s="181"/>
      <c r="M4835" s="180"/>
      <c r="N4835" s="180"/>
      <c r="O4835" s="180"/>
    </row>
    <row r="4836" spans="8:15" s="179" customFormat="1" x14ac:dyDescent="0.2">
      <c r="H4836" s="180"/>
      <c r="I4836" s="180"/>
      <c r="J4836" s="205"/>
      <c r="K4836" s="205"/>
      <c r="L4836" s="181"/>
      <c r="M4836" s="180"/>
      <c r="N4836" s="180"/>
      <c r="O4836" s="180"/>
    </row>
    <row r="4837" spans="8:15" s="179" customFormat="1" x14ac:dyDescent="0.2">
      <c r="H4837" s="180"/>
      <c r="I4837" s="180"/>
      <c r="J4837" s="205"/>
      <c r="K4837" s="205"/>
      <c r="L4837" s="181"/>
      <c r="M4837" s="180"/>
      <c r="N4837" s="180"/>
      <c r="O4837" s="180"/>
    </row>
    <row r="4838" spans="8:15" s="179" customFormat="1" x14ac:dyDescent="0.2">
      <c r="H4838" s="180"/>
      <c r="I4838" s="180"/>
      <c r="J4838" s="205"/>
      <c r="K4838" s="205"/>
      <c r="L4838" s="181"/>
      <c r="M4838" s="180"/>
      <c r="N4838" s="180"/>
      <c r="O4838" s="180"/>
    </row>
    <row r="4839" spans="8:15" s="179" customFormat="1" x14ac:dyDescent="0.2">
      <c r="H4839" s="180"/>
      <c r="I4839" s="180"/>
      <c r="J4839" s="205"/>
      <c r="K4839" s="205"/>
      <c r="L4839" s="181"/>
      <c r="M4839" s="180"/>
      <c r="N4839" s="180"/>
      <c r="O4839" s="180"/>
    </row>
    <row r="4840" spans="8:15" s="179" customFormat="1" x14ac:dyDescent="0.2">
      <c r="H4840" s="180"/>
      <c r="I4840" s="180"/>
      <c r="J4840" s="205"/>
      <c r="K4840" s="205"/>
      <c r="L4840" s="181"/>
      <c r="M4840" s="180"/>
      <c r="N4840" s="180"/>
      <c r="O4840" s="180"/>
    </row>
    <row r="4841" spans="8:15" s="179" customFormat="1" x14ac:dyDescent="0.2">
      <c r="H4841" s="180"/>
      <c r="I4841" s="180"/>
      <c r="J4841" s="205"/>
      <c r="K4841" s="205"/>
      <c r="L4841" s="181"/>
      <c r="M4841" s="180"/>
      <c r="N4841" s="180"/>
      <c r="O4841" s="180"/>
    </row>
    <row r="4842" spans="8:15" s="179" customFormat="1" x14ac:dyDescent="0.2">
      <c r="H4842" s="180"/>
      <c r="I4842" s="180"/>
      <c r="J4842" s="205"/>
      <c r="K4842" s="205"/>
      <c r="L4842" s="181"/>
      <c r="M4842" s="180"/>
      <c r="N4842" s="180"/>
      <c r="O4842" s="180"/>
    </row>
    <row r="4843" spans="8:15" s="179" customFormat="1" x14ac:dyDescent="0.2">
      <c r="H4843" s="180"/>
      <c r="I4843" s="180"/>
      <c r="J4843" s="205"/>
      <c r="K4843" s="205"/>
      <c r="L4843" s="181"/>
      <c r="M4843" s="180"/>
      <c r="N4843" s="180"/>
      <c r="O4843" s="180"/>
    </row>
    <row r="4844" spans="8:15" s="179" customFormat="1" x14ac:dyDescent="0.2">
      <c r="H4844" s="180"/>
      <c r="I4844" s="180"/>
      <c r="J4844" s="205"/>
      <c r="K4844" s="205"/>
      <c r="L4844" s="181"/>
      <c r="M4844" s="180"/>
      <c r="N4844" s="180"/>
      <c r="O4844" s="180"/>
    </row>
    <row r="4845" spans="8:15" s="179" customFormat="1" x14ac:dyDescent="0.2">
      <c r="H4845" s="180"/>
      <c r="I4845" s="180"/>
      <c r="J4845" s="205"/>
      <c r="K4845" s="205"/>
      <c r="L4845" s="181"/>
      <c r="M4845" s="180"/>
      <c r="N4845" s="180"/>
      <c r="O4845" s="180"/>
    </row>
    <row r="4846" spans="8:15" s="179" customFormat="1" x14ac:dyDescent="0.2">
      <c r="H4846" s="180"/>
      <c r="I4846" s="180"/>
      <c r="J4846" s="205"/>
      <c r="K4846" s="205"/>
      <c r="L4846" s="181"/>
      <c r="M4846" s="180"/>
      <c r="N4846" s="180"/>
      <c r="O4846" s="180"/>
    </row>
    <row r="4847" spans="8:15" s="179" customFormat="1" x14ac:dyDescent="0.2">
      <c r="H4847" s="180"/>
      <c r="I4847" s="180"/>
      <c r="J4847" s="205"/>
      <c r="K4847" s="205"/>
      <c r="L4847" s="181"/>
      <c r="M4847" s="180"/>
      <c r="N4847" s="180"/>
      <c r="O4847" s="180"/>
    </row>
    <row r="4848" spans="8:15" s="179" customFormat="1" x14ac:dyDescent="0.2">
      <c r="H4848" s="180"/>
      <c r="I4848" s="180"/>
      <c r="J4848" s="205"/>
      <c r="K4848" s="205"/>
      <c r="L4848" s="181"/>
      <c r="M4848" s="180"/>
      <c r="N4848" s="180"/>
      <c r="O4848" s="180"/>
    </row>
    <row r="4849" spans="8:15" s="179" customFormat="1" x14ac:dyDescent="0.2">
      <c r="H4849" s="180"/>
      <c r="I4849" s="180"/>
      <c r="J4849" s="205"/>
      <c r="K4849" s="205"/>
      <c r="L4849" s="181"/>
      <c r="M4849" s="180"/>
      <c r="N4849" s="180"/>
      <c r="O4849" s="180"/>
    </row>
    <row r="4850" spans="8:15" s="179" customFormat="1" x14ac:dyDescent="0.2">
      <c r="H4850" s="180"/>
      <c r="I4850" s="180"/>
      <c r="J4850" s="205"/>
      <c r="K4850" s="205"/>
      <c r="L4850" s="181"/>
      <c r="M4850" s="180"/>
      <c r="N4850" s="180"/>
      <c r="O4850" s="180"/>
    </row>
    <row r="4851" spans="8:15" s="179" customFormat="1" x14ac:dyDescent="0.2">
      <c r="H4851" s="180"/>
      <c r="I4851" s="180"/>
      <c r="J4851" s="205"/>
      <c r="K4851" s="205"/>
      <c r="L4851" s="181"/>
      <c r="M4851" s="180"/>
      <c r="N4851" s="180"/>
      <c r="O4851" s="180"/>
    </row>
    <row r="4852" spans="8:15" s="179" customFormat="1" x14ac:dyDescent="0.2">
      <c r="H4852" s="180"/>
      <c r="I4852" s="180"/>
      <c r="J4852" s="205"/>
      <c r="K4852" s="205"/>
      <c r="L4852" s="181"/>
      <c r="M4852" s="180"/>
      <c r="N4852" s="180"/>
      <c r="O4852" s="180"/>
    </row>
    <row r="4853" spans="8:15" s="179" customFormat="1" x14ac:dyDescent="0.2">
      <c r="H4853" s="180"/>
      <c r="I4853" s="180"/>
      <c r="J4853" s="205"/>
      <c r="K4853" s="205"/>
      <c r="L4853" s="181"/>
      <c r="M4853" s="180"/>
      <c r="N4853" s="180"/>
      <c r="O4853" s="180"/>
    </row>
    <row r="4854" spans="8:15" s="179" customFormat="1" x14ac:dyDescent="0.2">
      <c r="H4854" s="180"/>
      <c r="I4854" s="180"/>
      <c r="J4854" s="205"/>
      <c r="K4854" s="205"/>
      <c r="L4854" s="181"/>
      <c r="M4854" s="180"/>
      <c r="N4854" s="180"/>
      <c r="O4854" s="180"/>
    </row>
    <row r="4855" spans="8:15" s="179" customFormat="1" x14ac:dyDescent="0.2">
      <c r="H4855" s="180"/>
      <c r="I4855" s="180"/>
      <c r="J4855" s="205"/>
      <c r="K4855" s="205"/>
      <c r="L4855" s="181"/>
      <c r="M4855" s="180"/>
      <c r="N4855" s="180"/>
      <c r="O4855" s="180"/>
    </row>
    <row r="4856" spans="8:15" s="179" customFormat="1" x14ac:dyDescent="0.2">
      <c r="H4856" s="180"/>
      <c r="I4856" s="180"/>
      <c r="J4856" s="205"/>
      <c r="K4856" s="205"/>
      <c r="L4856" s="181"/>
      <c r="M4856" s="180"/>
      <c r="N4856" s="180"/>
      <c r="O4856" s="180"/>
    </row>
    <row r="4857" spans="8:15" s="179" customFormat="1" x14ac:dyDescent="0.2">
      <c r="H4857" s="180"/>
      <c r="I4857" s="180"/>
      <c r="J4857" s="205"/>
      <c r="K4857" s="205"/>
      <c r="L4857" s="181"/>
      <c r="M4857" s="180"/>
      <c r="N4857" s="180"/>
      <c r="O4857" s="180"/>
    </row>
    <row r="4858" spans="8:15" s="179" customFormat="1" x14ac:dyDescent="0.2">
      <c r="H4858" s="180"/>
      <c r="I4858" s="180"/>
      <c r="J4858" s="205"/>
      <c r="K4858" s="205"/>
      <c r="L4858" s="181"/>
      <c r="M4858" s="180"/>
      <c r="N4858" s="180"/>
      <c r="O4858" s="180"/>
    </row>
    <row r="4859" spans="8:15" s="179" customFormat="1" x14ac:dyDescent="0.2">
      <c r="H4859" s="180"/>
      <c r="I4859" s="180"/>
      <c r="J4859" s="205"/>
      <c r="K4859" s="205"/>
      <c r="L4859" s="181"/>
      <c r="M4859" s="180"/>
      <c r="N4859" s="180"/>
      <c r="O4859" s="180"/>
    </row>
    <row r="4860" spans="8:15" s="179" customFormat="1" x14ac:dyDescent="0.2">
      <c r="H4860" s="180"/>
      <c r="I4860" s="180"/>
      <c r="J4860" s="205"/>
      <c r="K4860" s="205"/>
      <c r="L4860" s="181"/>
      <c r="M4860" s="180"/>
      <c r="N4860" s="180"/>
      <c r="O4860" s="180"/>
    </row>
    <row r="4861" spans="8:15" s="179" customFormat="1" x14ac:dyDescent="0.2">
      <c r="H4861" s="180"/>
      <c r="I4861" s="180"/>
      <c r="J4861" s="205"/>
      <c r="K4861" s="205"/>
      <c r="L4861" s="181"/>
      <c r="M4861" s="180"/>
      <c r="N4861" s="180"/>
      <c r="O4861" s="180"/>
    </row>
    <row r="4862" spans="8:15" s="179" customFormat="1" x14ac:dyDescent="0.2">
      <c r="H4862" s="180"/>
      <c r="I4862" s="180"/>
      <c r="J4862" s="205"/>
      <c r="K4862" s="205"/>
      <c r="L4862" s="181"/>
      <c r="M4862" s="180"/>
      <c r="N4862" s="180"/>
      <c r="O4862" s="180"/>
    </row>
    <row r="4863" spans="8:15" s="179" customFormat="1" x14ac:dyDescent="0.2">
      <c r="H4863" s="180"/>
      <c r="I4863" s="180"/>
      <c r="J4863" s="205"/>
      <c r="K4863" s="205"/>
      <c r="L4863" s="181"/>
      <c r="M4863" s="180"/>
      <c r="N4863" s="180"/>
      <c r="O4863" s="180"/>
    </row>
    <row r="4864" spans="8:15" s="179" customFormat="1" x14ac:dyDescent="0.2">
      <c r="H4864" s="180"/>
      <c r="I4864" s="180"/>
      <c r="J4864" s="205"/>
      <c r="K4864" s="205"/>
      <c r="L4864" s="181"/>
      <c r="M4864" s="180"/>
      <c r="N4864" s="180"/>
      <c r="O4864" s="180"/>
    </row>
    <row r="4865" spans="8:15" s="179" customFormat="1" x14ac:dyDescent="0.2">
      <c r="H4865" s="180"/>
      <c r="I4865" s="180"/>
      <c r="J4865" s="205"/>
      <c r="K4865" s="205"/>
      <c r="L4865" s="181"/>
      <c r="M4865" s="180"/>
      <c r="N4865" s="180"/>
      <c r="O4865" s="180"/>
    </row>
    <row r="4866" spans="8:15" s="179" customFormat="1" x14ac:dyDescent="0.2">
      <c r="H4866" s="180"/>
      <c r="I4866" s="180"/>
      <c r="J4866" s="205"/>
      <c r="K4866" s="205"/>
      <c r="L4866" s="181"/>
      <c r="M4866" s="180"/>
      <c r="N4866" s="180"/>
      <c r="O4866" s="180"/>
    </row>
    <row r="4867" spans="8:15" s="179" customFormat="1" x14ac:dyDescent="0.2">
      <c r="H4867" s="180"/>
      <c r="I4867" s="180"/>
      <c r="J4867" s="205"/>
      <c r="K4867" s="205"/>
      <c r="L4867" s="181"/>
      <c r="M4867" s="180"/>
      <c r="N4867" s="180"/>
      <c r="O4867" s="180"/>
    </row>
    <row r="4868" spans="8:15" s="179" customFormat="1" x14ac:dyDescent="0.2">
      <c r="H4868" s="180"/>
      <c r="I4868" s="180"/>
      <c r="J4868" s="205"/>
      <c r="K4868" s="205"/>
      <c r="L4868" s="181"/>
      <c r="M4868" s="180"/>
      <c r="N4868" s="180"/>
      <c r="O4868" s="180"/>
    </row>
    <row r="4869" spans="8:15" s="179" customFormat="1" x14ac:dyDescent="0.2">
      <c r="H4869" s="180"/>
      <c r="I4869" s="180"/>
      <c r="J4869" s="205"/>
      <c r="K4869" s="205"/>
      <c r="L4869" s="181"/>
      <c r="M4869" s="180"/>
      <c r="N4869" s="180"/>
      <c r="O4869" s="180"/>
    </row>
    <row r="4870" spans="8:15" s="179" customFormat="1" x14ac:dyDescent="0.2">
      <c r="H4870" s="180"/>
      <c r="I4870" s="180"/>
      <c r="J4870" s="205"/>
      <c r="K4870" s="205"/>
      <c r="L4870" s="181"/>
      <c r="M4870" s="180"/>
      <c r="N4870" s="180"/>
      <c r="O4870" s="180"/>
    </row>
    <row r="4871" spans="8:15" s="179" customFormat="1" x14ac:dyDescent="0.2">
      <c r="H4871" s="180"/>
      <c r="I4871" s="180"/>
      <c r="J4871" s="205"/>
      <c r="K4871" s="205"/>
      <c r="L4871" s="181"/>
      <c r="M4871" s="180"/>
      <c r="N4871" s="180"/>
      <c r="O4871" s="180"/>
    </row>
    <row r="4872" spans="8:15" s="179" customFormat="1" x14ac:dyDescent="0.2">
      <c r="H4872" s="180"/>
      <c r="I4872" s="180"/>
      <c r="J4872" s="205"/>
      <c r="K4872" s="205"/>
      <c r="L4872" s="181"/>
      <c r="M4872" s="180"/>
      <c r="N4872" s="180"/>
      <c r="O4872" s="180"/>
    </row>
    <row r="4873" spans="8:15" s="179" customFormat="1" x14ac:dyDescent="0.2">
      <c r="H4873" s="180"/>
      <c r="I4873" s="180"/>
      <c r="J4873" s="205"/>
      <c r="K4873" s="205"/>
      <c r="L4873" s="181"/>
      <c r="M4873" s="180"/>
      <c r="N4873" s="180"/>
      <c r="O4873" s="180"/>
    </row>
    <row r="4874" spans="8:15" s="179" customFormat="1" x14ac:dyDescent="0.2">
      <c r="H4874" s="180"/>
      <c r="I4874" s="180"/>
      <c r="J4874" s="205"/>
      <c r="K4874" s="205"/>
      <c r="L4874" s="181"/>
      <c r="M4874" s="180"/>
      <c r="N4874" s="180"/>
      <c r="O4874" s="180"/>
    </row>
    <row r="4875" spans="8:15" s="179" customFormat="1" x14ac:dyDescent="0.2">
      <c r="H4875" s="180"/>
      <c r="I4875" s="180"/>
      <c r="J4875" s="205"/>
      <c r="K4875" s="205"/>
      <c r="L4875" s="181"/>
      <c r="M4875" s="180"/>
      <c r="N4875" s="180"/>
      <c r="O4875" s="180"/>
    </row>
    <row r="4876" spans="8:15" s="179" customFormat="1" x14ac:dyDescent="0.2">
      <c r="H4876" s="180"/>
      <c r="I4876" s="180"/>
      <c r="J4876" s="205"/>
      <c r="K4876" s="205"/>
      <c r="L4876" s="181"/>
      <c r="M4876" s="180"/>
      <c r="N4876" s="180"/>
      <c r="O4876" s="180"/>
    </row>
    <row r="4877" spans="8:15" s="179" customFormat="1" x14ac:dyDescent="0.2">
      <c r="H4877" s="180"/>
      <c r="I4877" s="180"/>
      <c r="J4877" s="205"/>
      <c r="K4877" s="205"/>
      <c r="L4877" s="181"/>
      <c r="M4877" s="180"/>
      <c r="N4877" s="180"/>
      <c r="O4877" s="180"/>
    </row>
    <row r="4878" spans="8:15" s="179" customFormat="1" x14ac:dyDescent="0.2">
      <c r="H4878" s="180"/>
      <c r="I4878" s="180"/>
      <c r="J4878" s="205"/>
      <c r="K4878" s="205"/>
      <c r="L4878" s="181"/>
      <c r="M4878" s="180"/>
      <c r="N4878" s="180"/>
      <c r="O4878" s="180"/>
    </row>
    <row r="4879" spans="8:15" s="179" customFormat="1" x14ac:dyDescent="0.2">
      <c r="H4879" s="180"/>
      <c r="I4879" s="180"/>
      <c r="J4879" s="205"/>
      <c r="K4879" s="205"/>
      <c r="L4879" s="181"/>
      <c r="M4879" s="180"/>
      <c r="N4879" s="180"/>
      <c r="O4879" s="180"/>
    </row>
    <row r="4880" spans="8:15" s="179" customFormat="1" x14ac:dyDescent="0.2">
      <c r="H4880" s="180"/>
      <c r="I4880" s="180"/>
      <c r="J4880" s="205"/>
      <c r="K4880" s="205"/>
      <c r="L4880" s="181"/>
      <c r="M4880" s="180"/>
      <c r="N4880" s="180"/>
      <c r="O4880" s="180"/>
    </row>
    <row r="4881" spans="8:15" s="179" customFormat="1" x14ac:dyDescent="0.2">
      <c r="H4881" s="180"/>
      <c r="I4881" s="180"/>
      <c r="J4881" s="205"/>
      <c r="K4881" s="205"/>
      <c r="L4881" s="181"/>
      <c r="M4881" s="180"/>
      <c r="N4881" s="180"/>
      <c r="O4881" s="180"/>
    </row>
    <row r="4882" spans="8:15" s="179" customFormat="1" x14ac:dyDescent="0.2">
      <c r="H4882" s="180"/>
      <c r="I4882" s="180"/>
      <c r="J4882" s="205"/>
      <c r="K4882" s="205"/>
      <c r="L4882" s="181"/>
      <c r="M4882" s="180"/>
      <c r="N4882" s="180"/>
      <c r="O4882" s="180"/>
    </row>
    <row r="4883" spans="8:15" s="179" customFormat="1" x14ac:dyDescent="0.2">
      <c r="H4883" s="180"/>
      <c r="I4883" s="180"/>
      <c r="J4883" s="205"/>
      <c r="K4883" s="205"/>
      <c r="L4883" s="181"/>
      <c r="M4883" s="180"/>
      <c r="N4883" s="180"/>
      <c r="O4883" s="180"/>
    </row>
    <row r="4884" spans="8:15" s="179" customFormat="1" x14ac:dyDescent="0.2">
      <c r="H4884" s="180"/>
      <c r="I4884" s="180"/>
      <c r="J4884" s="205"/>
      <c r="K4884" s="205"/>
      <c r="L4884" s="181"/>
      <c r="M4884" s="180"/>
      <c r="N4884" s="180"/>
      <c r="O4884" s="180"/>
    </row>
    <row r="4885" spans="8:15" s="179" customFormat="1" x14ac:dyDescent="0.2">
      <c r="H4885" s="180"/>
      <c r="I4885" s="180"/>
      <c r="J4885" s="205"/>
      <c r="K4885" s="205"/>
      <c r="L4885" s="181"/>
      <c r="M4885" s="180"/>
      <c r="N4885" s="180"/>
      <c r="O4885" s="180"/>
    </row>
    <row r="4886" spans="8:15" s="179" customFormat="1" x14ac:dyDescent="0.2">
      <c r="H4886" s="180"/>
      <c r="I4886" s="180"/>
      <c r="J4886" s="205"/>
      <c r="K4886" s="205"/>
      <c r="L4886" s="181"/>
      <c r="M4886" s="180"/>
      <c r="N4886" s="180"/>
      <c r="O4886" s="180"/>
    </row>
    <row r="4887" spans="8:15" s="179" customFormat="1" x14ac:dyDescent="0.2">
      <c r="H4887" s="180"/>
      <c r="I4887" s="180"/>
      <c r="J4887" s="205"/>
      <c r="K4887" s="205"/>
      <c r="L4887" s="181"/>
      <c r="M4887" s="180"/>
      <c r="N4887" s="180"/>
      <c r="O4887" s="180"/>
    </row>
    <row r="4888" spans="8:15" s="179" customFormat="1" x14ac:dyDescent="0.2">
      <c r="H4888" s="180"/>
      <c r="I4888" s="180"/>
      <c r="J4888" s="205"/>
      <c r="K4888" s="205"/>
      <c r="L4888" s="181"/>
      <c r="M4888" s="180"/>
      <c r="N4888" s="180"/>
      <c r="O4888" s="180"/>
    </row>
    <row r="4889" spans="8:15" s="179" customFormat="1" x14ac:dyDescent="0.2">
      <c r="H4889" s="180"/>
      <c r="I4889" s="180"/>
      <c r="J4889" s="205"/>
      <c r="K4889" s="205"/>
      <c r="L4889" s="181"/>
      <c r="M4889" s="180"/>
      <c r="N4889" s="180"/>
      <c r="O4889" s="180"/>
    </row>
    <row r="4890" spans="8:15" s="179" customFormat="1" x14ac:dyDescent="0.2">
      <c r="H4890" s="180"/>
      <c r="I4890" s="180"/>
      <c r="J4890" s="205"/>
      <c r="K4890" s="205"/>
      <c r="L4890" s="181"/>
      <c r="M4890" s="180"/>
      <c r="N4890" s="180"/>
      <c r="O4890" s="180"/>
    </row>
    <row r="4891" spans="8:15" s="179" customFormat="1" x14ac:dyDescent="0.2">
      <c r="H4891" s="180"/>
      <c r="I4891" s="180"/>
      <c r="J4891" s="205"/>
      <c r="K4891" s="205"/>
      <c r="L4891" s="181"/>
      <c r="M4891" s="180"/>
      <c r="N4891" s="180"/>
      <c r="O4891" s="180"/>
    </row>
    <row r="4892" spans="8:15" s="179" customFormat="1" x14ac:dyDescent="0.2">
      <c r="H4892" s="180"/>
      <c r="I4892" s="180"/>
      <c r="J4892" s="205"/>
      <c r="K4892" s="205"/>
      <c r="L4892" s="181"/>
      <c r="M4892" s="180"/>
      <c r="N4892" s="180"/>
      <c r="O4892" s="180"/>
    </row>
    <row r="4893" spans="8:15" s="179" customFormat="1" x14ac:dyDescent="0.2">
      <c r="H4893" s="180"/>
      <c r="I4893" s="180"/>
      <c r="J4893" s="205"/>
      <c r="K4893" s="205"/>
      <c r="L4893" s="181"/>
      <c r="M4893" s="180"/>
      <c r="N4893" s="180"/>
      <c r="O4893" s="180"/>
    </row>
    <row r="4894" spans="8:15" s="179" customFormat="1" x14ac:dyDescent="0.2">
      <c r="H4894" s="180"/>
      <c r="I4894" s="180"/>
      <c r="J4894" s="205"/>
      <c r="K4894" s="205"/>
      <c r="L4894" s="181"/>
      <c r="M4894" s="180"/>
      <c r="N4894" s="180"/>
      <c r="O4894" s="180"/>
    </row>
    <row r="4895" spans="8:15" s="179" customFormat="1" x14ac:dyDescent="0.2">
      <c r="H4895" s="180"/>
      <c r="I4895" s="180"/>
      <c r="J4895" s="205"/>
      <c r="K4895" s="205"/>
      <c r="L4895" s="181"/>
      <c r="M4895" s="180"/>
      <c r="N4895" s="180"/>
      <c r="O4895" s="180"/>
    </row>
    <row r="4896" spans="8:15" s="179" customFormat="1" x14ac:dyDescent="0.2">
      <c r="H4896" s="180"/>
      <c r="I4896" s="180"/>
      <c r="J4896" s="205"/>
      <c r="K4896" s="205"/>
      <c r="L4896" s="181"/>
      <c r="M4896" s="180"/>
      <c r="N4896" s="180"/>
      <c r="O4896" s="180"/>
    </row>
    <row r="4897" spans="8:15" s="179" customFormat="1" x14ac:dyDescent="0.2">
      <c r="H4897" s="180"/>
      <c r="I4897" s="180"/>
      <c r="J4897" s="205"/>
      <c r="K4897" s="205"/>
      <c r="L4897" s="181"/>
      <c r="M4897" s="180"/>
      <c r="N4897" s="180"/>
      <c r="O4897" s="180"/>
    </row>
    <row r="4898" spans="8:15" s="179" customFormat="1" x14ac:dyDescent="0.2">
      <c r="H4898" s="180"/>
      <c r="I4898" s="180"/>
      <c r="J4898" s="205"/>
      <c r="K4898" s="205"/>
      <c r="L4898" s="181"/>
      <c r="M4898" s="180"/>
      <c r="N4898" s="180"/>
      <c r="O4898" s="180"/>
    </row>
    <row r="4899" spans="8:15" s="179" customFormat="1" x14ac:dyDescent="0.2">
      <c r="H4899" s="180"/>
      <c r="I4899" s="180"/>
      <c r="J4899" s="205"/>
      <c r="K4899" s="205"/>
      <c r="L4899" s="181"/>
      <c r="M4899" s="180"/>
      <c r="N4899" s="180"/>
      <c r="O4899" s="180"/>
    </row>
    <row r="4900" spans="8:15" s="179" customFormat="1" x14ac:dyDescent="0.2">
      <c r="H4900" s="180"/>
      <c r="I4900" s="180"/>
      <c r="J4900" s="205"/>
      <c r="K4900" s="205"/>
      <c r="L4900" s="181"/>
      <c r="M4900" s="180"/>
      <c r="N4900" s="180"/>
      <c r="O4900" s="180"/>
    </row>
    <row r="4901" spans="8:15" s="179" customFormat="1" x14ac:dyDescent="0.2">
      <c r="H4901" s="180"/>
      <c r="I4901" s="180"/>
      <c r="J4901" s="205"/>
      <c r="K4901" s="205"/>
      <c r="L4901" s="181"/>
      <c r="M4901" s="180"/>
      <c r="N4901" s="180"/>
      <c r="O4901" s="180"/>
    </row>
    <row r="4902" spans="8:15" s="179" customFormat="1" x14ac:dyDescent="0.2">
      <c r="H4902" s="180"/>
      <c r="I4902" s="180"/>
      <c r="J4902" s="205"/>
      <c r="K4902" s="205"/>
      <c r="L4902" s="181"/>
      <c r="M4902" s="180"/>
      <c r="N4902" s="180"/>
      <c r="O4902" s="180"/>
    </row>
    <row r="4903" spans="8:15" s="179" customFormat="1" x14ac:dyDescent="0.2">
      <c r="H4903" s="180"/>
      <c r="I4903" s="180"/>
      <c r="J4903" s="205"/>
      <c r="K4903" s="205"/>
      <c r="L4903" s="181"/>
      <c r="M4903" s="180"/>
      <c r="N4903" s="180"/>
      <c r="O4903" s="180"/>
    </row>
    <row r="4904" spans="8:15" s="179" customFormat="1" x14ac:dyDescent="0.2">
      <c r="H4904" s="180"/>
      <c r="I4904" s="180"/>
      <c r="J4904" s="205"/>
      <c r="K4904" s="205"/>
      <c r="L4904" s="181"/>
      <c r="M4904" s="180"/>
      <c r="N4904" s="180"/>
      <c r="O4904" s="180"/>
    </row>
    <row r="4905" spans="8:15" s="179" customFormat="1" x14ac:dyDescent="0.2">
      <c r="H4905" s="180"/>
      <c r="I4905" s="180"/>
      <c r="J4905" s="205"/>
      <c r="K4905" s="205"/>
      <c r="L4905" s="181"/>
      <c r="M4905" s="180"/>
      <c r="N4905" s="180"/>
      <c r="O4905" s="180"/>
    </row>
    <row r="4906" spans="8:15" s="179" customFormat="1" x14ac:dyDescent="0.2">
      <c r="H4906" s="180"/>
      <c r="I4906" s="180"/>
      <c r="J4906" s="205"/>
      <c r="K4906" s="205"/>
      <c r="L4906" s="181"/>
      <c r="M4906" s="180"/>
      <c r="N4906" s="180"/>
      <c r="O4906" s="180"/>
    </row>
    <row r="4907" spans="8:15" s="179" customFormat="1" x14ac:dyDescent="0.2">
      <c r="H4907" s="180"/>
      <c r="I4907" s="180"/>
      <c r="J4907" s="205"/>
      <c r="K4907" s="205"/>
      <c r="L4907" s="181"/>
      <c r="M4907" s="180"/>
      <c r="N4907" s="180"/>
      <c r="O4907" s="180"/>
    </row>
    <row r="4908" spans="8:15" s="179" customFormat="1" x14ac:dyDescent="0.2">
      <c r="H4908" s="180"/>
      <c r="I4908" s="180"/>
      <c r="J4908" s="205"/>
      <c r="K4908" s="205"/>
      <c r="L4908" s="181"/>
      <c r="M4908" s="180"/>
      <c r="N4908" s="180"/>
      <c r="O4908" s="180"/>
    </row>
    <row r="4909" spans="8:15" s="179" customFormat="1" x14ac:dyDescent="0.2">
      <c r="H4909" s="180"/>
      <c r="I4909" s="180"/>
      <c r="J4909" s="205"/>
      <c r="K4909" s="205"/>
      <c r="L4909" s="181"/>
      <c r="M4909" s="180"/>
      <c r="N4909" s="180"/>
      <c r="O4909" s="180"/>
    </row>
    <row r="4910" spans="8:15" s="179" customFormat="1" x14ac:dyDescent="0.2">
      <c r="H4910" s="180"/>
      <c r="I4910" s="180"/>
      <c r="J4910" s="205"/>
      <c r="K4910" s="205"/>
      <c r="L4910" s="181"/>
      <c r="M4910" s="180"/>
      <c r="N4910" s="180"/>
      <c r="O4910" s="180"/>
    </row>
    <row r="4911" spans="8:15" s="179" customFormat="1" x14ac:dyDescent="0.2">
      <c r="H4911" s="180"/>
      <c r="I4911" s="180"/>
      <c r="J4911" s="205"/>
      <c r="K4911" s="205"/>
      <c r="L4911" s="181"/>
      <c r="M4911" s="180"/>
      <c r="N4911" s="180"/>
      <c r="O4911" s="180"/>
    </row>
    <row r="4912" spans="8:15" s="179" customFormat="1" x14ac:dyDescent="0.2">
      <c r="H4912" s="180"/>
      <c r="I4912" s="180"/>
      <c r="J4912" s="205"/>
      <c r="K4912" s="205"/>
      <c r="L4912" s="181"/>
      <c r="M4912" s="180"/>
      <c r="N4912" s="180"/>
      <c r="O4912" s="180"/>
    </row>
    <row r="4913" spans="8:15" s="179" customFormat="1" x14ac:dyDescent="0.2">
      <c r="H4913" s="180"/>
      <c r="I4913" s="180"/>
      <c r="J4913" s="205"/>
      <c r="K4913" s="205"/>
      <c r="L4913" s="181"/>
      <c r="M4913" s="180"/>
      <c r="N4913" s="180"/>
      <c r="O4913" s="180"/>
    </row>
    <row r="4914" spans="8:15" s="179" customFormat="1" x14ac:dyDescent="0.2">
      <c r="H4914" s="180"/>
      <c r="I4914" s="180"/>
      <c r="J4914" s="205"/>
      <c r="K4914" s="205"/>
      <c r="L4914" s="181"/>
      <c r="M4914" s="180"/>
      <c r="N4914" s="180"/>
      <c r="O4914" s="180"/>
    </row>
    <row r="4915" spans="8:15" s="179" customFormat="1" x14ac:dyDescent="0.2">
      <c r="H4915" s="180"/>
      <c r="I4915" s="180"/>
      <c r="J4915" s="205"/>
      <c r="K4915" s="205"/>
      <c r="L4915" s="181"/>
      <c r="M4915" s="180"/>
      <c r="N4915" s="180"/>
      <c r="O4915" s="180"/>
    </row>
    <row r="4916" spans="8:15" s="179" customFormat="1" x14ac:dyDescent="0.2">
      <c r="H4916" s="180"/>
      <c r="I4916" s="180"/>
      <c r="J4916" s="205"/>
      <c r="K4916" s="205"/>
      <c r="L4916" s="181"/>
      <c r="M4916" s="180"/>
      <c r="N4916" s="180"/>
      <c r="O4916" s="180"/>
    </row>
    <row r="4917" spans="8:15" s="179" customFormat="1" x14ac:dyDescent="0.2">
      <c r="H4917" s="180"/>
      <c r="I4917" s="180"/>
      <c r="J4917" s="205"/>
      <c r="K4917" s="205"/>
      <c r="L4917" s="181"/>
      <c r="M4917" s="180"/>
      <c r="N4917" s="180"/>
      <c r="O4917" s="180"/>
    </row>
    <row r="4918" spans="8:15" s="179" customFormat="1" x14ac:dyDescent="0.2">
      <c r="H4918" s="180"/>
      <c r="I4918" s="180"/>
      <c r="J4918" s="205"/>
      <c r="K4918" s="205"/>
      <c r="L4918" s="181"/>
      <c r="M4918" s="180"/>
      <c r="N4918" s="180"/>
      <c r="O4918" s="180"/>
    </row>
    <row r="4919" spans="8:15" s="179" customFormat="1" x14ac:dyDescent="0.2">
      <c r="H4919" s="180"/>
      <c r="I4919" s="180"/>
      <c r="J4919" s="205"/>
      <c r="K4919" s="205"/>
      <c r="L4919" s="181"/>
      <c r="M4919" s="180"/>
      <c r="N4919" s="180"/>
      <c r="O4919" s="180"/>
    </row>
    <row r="4920" spans="8:15" s="179" customFormat="1" x14ac:dyDescent="0.2">
      <c r="H4920" s="180"/>
      <c r="I4920" s="180"/>
      <c r="J4920" s="205"/>
      <c r="K4920" s="205"/>
      <c r="L4920" s="181"/>
      <c r="M4920" s="180"/>
      <c r="N4920" s="180"/>
      <c r="O4920" s="180"/>
    </row>
    <row r="4921" spans="8:15" s="179" customFormat="1" x14ac:dyDescent="0.2">
      <c r="H4921" s="180"/>
      <c r="I4921" s="180"/>
      <c r="J4921" s="205"/>
      <c r="K4921" s="205"/>
      <c r="L4921" s="181"/>
      <c r="M4921" s="180"/>
      <c r="N4921" s="180"/>
      <c r="O4921" s="180"/>
    </row>
    <row r="4922" spans="8:15" s="179" customFormat="1" x14ac:dyDescent="0.2">
      <c r="H4922" s="180"/>
      <c r="I4922" s="180"/>
      <c r="J4922" s="205"/>
      <c r="K4922" s="205"/>
      <c r="L4922" s="181"/>
      <c r="M4922" s="180"/>
      <c r="N4922" s="180"/>
      <c r="O4922" s="180"/>
    </row>
    <row r="4923" spans="8:15" s="179" customFormat="1" x14ac:dyDescent="0.2">
      <c r="H4923" s="180"/>
      <c r="I4923" s="180"/>
      <c r="J4923" s="205"/>
      <c r="K4923" s="205"/>
      <c r="L4923" s="181"/>
      <c r="M4923" s="180"/>
      <c r="N4923" s="180"/>
      <c r="O4923" s="180"/>
    </row>
    <row r="4924" spans="8:15" s="179" customFormat="1" x14ac:dyDescent="0.2">
      <c r="H4924" s="180"/>
      <c r="I4924" s="180"/>
      <c r="J4924" s="205"/>
      <c r="K4924" s="205"/>
      <c r="L4924" s="181"/>
      <c r="M4924" s="180"/>
      <c r="N4924" s="180"/>
      <c r="O4924" s="180"/>
    </row>
    <row r="4925" spans="8:15" s="179" customFormat="1" x14ac:dyDescent="0.2">
      <c r="H4925" s="180"/>
      <c r="I4925" s="180"/>
      <c r="J4925" s="205"/>
      <c r="K4925" s="205"/>
      <c r="L4925" s="181"/>
      <c r="M4925" s="180"/>
      <c r="N4925" s="180"/>
      <c r="O4925" s="180"/>
    </row>
    <row r="4926" spans="8:15" s="179" customFormat="1" x14ac:dyDescent="0.2">
      <c r="H4926" s="180"/>
      <c r="I4926" s="180"/>
      <c r="J4926" s="205"/>
      <c r="K4926" s="205"/>
      <c r="L4926" s="181"/>
      <c r="M4926" s="180"/>
      <c r="N4926" s="180"/>
      <c r="O4926" s="180"/>
    </row>
    <row r="4927" spans="8:15" s="179" customFormat="1" x14ac:dyDescent="0.2">
      <c r="H4927" s="180"/>
      <c r="I4927" s="180"/>
      <c r="J4927" s="205"/>
      <c r="K4927" s="205"/>
      <c r="L4927" s="181"/>
      <c r="M4927" s="180"/>
      <c r="N4927" s="180"/>
      <c r="O4927" s="180"/>
    </row>
    <row r="4928" spans="8:15" s="179" customFormat="1" x14ac:dyDescent="0.2">
      <c r="H4928" s="180"/>
      <c r="I4928" s="180"/>
      <c r="J4928" s="205"/>
      <c r="K4928" s="205"/>
      <c r="L4928" s="181"/>
      <c r="M4928" s="180"/>
      <c r="N4928" s="180"/>
      <c r="O4928" s="180"/>
    </row>
    <row r="4929" spans="8:15" s="179" customFormat="1" x14ac:dyDescent="0.2">
      <c r="H4929" s="180"/>
      <c r="I4929" s="180"/>
      <c r="J4929" s="205"/>
      <c r="K4929" s="205"/>
      <c r="L4929" s="181"/>
      <c r="M4929" s="180"/>
      <c r="N4929" s="180"/>
      <c r="O4929" s="180"/>
    </row>
    <row r="4930" spans="8:15" s="179" customFormat="1" x14ac:dyDescent="0.2">
      <c r="H4930" s="180"/>
      <c r="I4930" s="180"/>
      <c r="J4930" s="205"/>
      <c r="K4930" s="205"/>
      <c r="L4930" s="181"/>
      <c r="M4930" s="180"/>
      <c r="N4930" s="180"/>
      <c r="O4930" s="180"/>
    </row>
    <row r="4931" spans="8:15" s="179" customFormat="1" x14ac:dyDescent="0.2">
      <c r="H4931" s="180"/>
      <c r="I4931" s="180"/>
      <c r="J4931" s="205"/>
      <c r="K4931" s="205"/>
      <c r="L4931" s="181"/>
      <c r="M4931" s="180"/>
      <c r="N4931" s="180"/>
      <c r="O4931" s="180"/>
    </row>
    <row r="4932" spans="8:15" s="179" customFormat="1" x14ac:dyDescent="0.2">
      <c r="H4932" s="180"/>
      <c r="I4932" s="180"/>
      <c r="J4932" s="205"/>
      <c r="K4932" s="205"/>
      <c r="L4932" s="181"/>
      <c r="M4932" s="180"/>
      <c r="N4932" s="180"/>
      <c r="O4932" s="180"/>
    </row>
    <row r="4933" spans="8:15" s="179" customFormat="1" x14ac:dyDescent="0.2">
      <c r="H4933" s="180"/>
      <c r="I4933" s="180"/>
      <c r="J4933" s="205"/>
      <c r="K4933" s="205"/>
      <c r="L4933" s="181"/>
      <c r="M4933" s="180"/>
      <c r="N4933" s="180"/>
      <c r="O4933" s="180"/>
    </row>
    <row r="4934" spans="8:15" s="179" customFormat="1" x14ac:dyDescent="0.2">
      <c r="H4934" s="180"/>
      <c r="I4934" s="180"/>
      <c r="J4934" s="205"/>
      <c r="K4934" s="205"/>
      <c r="L4934" s="181"/>
      <c r="M4934" s="180"/>
      <c r="N4934" s="180"/>
      <c r="O4934" s="180"/>
    </row>
    <row r="4935" spans="8:15" s="179" customFormat="1" x14ac:dyDescent="0.2">
      <c r="H4935" s="180"/>
      <c r="I4935" s="180"/>
      <c r="J4935" s="205"/>
      <c r="K4935" s="205"/>
      <c r="L4935" s="181"/>
      <c r="M4935" s="180"/>
      <c r="N4935" s="180"/>
      <c r="O4935" s="180"/>
    </row>
    <row r="4936" spans="8:15" s="179" customFormat="1" x14ac:dyDescent="0.2">
      <c r="H4936" s="180"/>
      <c r="I4936" s="180"/>
      <c r="J4936" s="205"/>
      <c r="K4936" s="205"/>
      <c r="L4936" s="181"/>
      <c r="M4936" s="180"/>
      <c r="N4936" s="180"/>
      <c r="O4936" s="180"/>
    </row>
    <row r="4937" spans="8:15" s="179" customFormat="1" x14ac:dyDescent="0.2">
      <c r="H4937" s="180"/>
      <c r="I4937" s="180"/>
      <c r="J4937" s="205"/>
      <c r="K4937" s="205"/>
      <c r="L4937" s="181"/>
      <c r="M4937" s="180"/>
      <c r="N4937" s="180"/>
      <c r="O4937" s="180"/>
    </row>
    <row r="4938" spans="8:15" s="179" customFormat="1" x14ac:dyDescent="0.2">
      <c r="H4938" s="180"/>
      <c r="I4938" s="180"/>
      <c r="J4938" s="205"/>
      <c r="K4938" s="205"/>
      <c r="L4938" s="181"/>
      <c r="M4938" s="180"/>
      <c r="N4938" s="180"/>
      <c r="O4938" s="180"/>
    </row>
    <row r="4939" spans="8:15" s="179" customFormat="1" x14ac:dyDescent="0.2">
      <c r="H4939" s="180"/>
      <c r="I4939" s="180"/>
      <c r="J4939" s="205"/>
      <c r="K4939" s="205"/>
      <c r="L4939" s="181"/>
      <c r="M4939" s="180"/>
      <c r="N4939" s="180"/>
      <c r="O4939" s="180"/>
    </row>
    <row r="4940" spans="8:15" s="179" customFormat="1" x14ac:dyDescent="0.2">
      <c r="H4940" s="180"/>
      <c r="I4940" s="180"/>
      <c r="J4940" s="205"/>
      <c r="K4940" s="205"/>
      <c r="L4940" s="181"/>
      <c r="M4940" s="180"/>
      <c r="N4940" s="180"/>
      <c r="O4940" s="180"/>
    </row>
    <row r="4941" spans="8:15" s="179" customFormat="1" x14ac:dyDescent="0.2">
      <c r="H4941" s="180"/>
      <c r="I4941" s="180"/>
      <c r="J4941" s="205"/>
      <c r="K4941" s="205"/>
      <c r="L4941" s="181"/>
      <c r="M4941" s="180"/>
      <c r="N4941" s="180"/>
      <c r="O4941" s="180"/>
    </row>
    <row r="4942" spans="8:15" s="179" customFormat="1" x14ac:dyDescent="0.2">
      <c r="H4942" s="180"/>
      <c r="I4942" s="180"/>
      <c r="J4942" s="205"/>
      <c r="K4942" s="205"/>
      <c r="L4942" s="181"/>
      <c r="M4942" s="180"/>
      <c r="N4942" s="180"/>
      <c r="O4942" s="180"/>
    </row>
    <row r="4943" spans="8:15" s="179" customFormat="1" x14ac:dyDescent="0.2">
      <c r="H4943" s="180"/>
      <c r="I4943" s="180"/>
      <c r="J4943" s="205"/>
      <c r="K4943" s="205"/>
      <c r="L4943" s="181"/>
      <c r="M4943" s="180"/>
      <c r="N4943" s="180"/>
      <c r="O4943" s="180"/>
    </row>
    <row r="4944" spans="8:15" s="179" customFormat="1" x14ac:dyDescent="0.2">
      <c r="H4944" s="180"/>
      <c r="I4944" s="180"/>
      <c r="J4944" s="205"/>
      <c r="K4944" s="205"/>
      <c r="L4944" s="181"/>
      <c r="M4944" s="180"/>
      <c r="N4944" s="180"/>
      <c r="O4944" s="180"/>
    </row>
    <row r="4945" spans="8:15" s="179" customFormat="1" x14ac:dyDescent="0.2">
      <c r="H4945" s="180"/>
      <c r="I4945" s="180"/>
      <c r="J4945" s="205"/>
      <c r="K4945" s="205"/>
      <c r="L4945" s="181"/>
      <c r="M4945" s="180"/>
      <c r="N4945" s="180"/>
      <c r="O4945" s="180"/>
    </row>
    <row r="4946" spans="8:15" s="179" customFormat="1" x14ac:dyDescent="0.2">
      <c r="H4946" s="180"/>
      <c r="I4946" s="180"/>
      <c r="J4946" s="205"/>
      <c r="K4946" s="205"/>
      <c r="L4946" s="181"/>
      <c r="M4946" s="180"/>
      <c r="N4946" s="180"/>
      <c r="O4946" s="180"/>
    </row>
    <row r="4947" spans="8:15" s="179" customFormat="1" x14ac:dyDescent="0.2">
      <c r="H4947" s="180"/>
      <c r="I4947" s="180"/>
      <c r="J4947" s="205"/>
      <c r="K4947" s="205"/>
      <c r="L4947" s="181"/>
      <c r="M4947" s="180"/>
      <c r="N4947" s="180"/>
      <c r="O4947" s="180"/>
    </row>
    <row r="4948" spans="8:15" s="179" customFormat="1" x14ac:dyDescent="0.2">
      <c r="H4948" s="180"/>
      <c r="I4948" s="180"/>
      <c r="J4948" s="205"/>
      <c r="K4948" s="205"/>
      <c r="L4948" s="181"/>
      <c r="M4948" s="180"/>
      <c r="N4948" s="180"/>
      <c r="O4948" s="180"/>
    </row>
    <row r="4949" spans="8:15" s="179" customFormat="1" x14ac:dyDescent="0.2">
      <c r="H4949" s="180"/>
      <c r="I4949" s="180"/>
      <c r="J4949" s="205"/>
      <c r="K4949" s="205"/>
      <c r="L4949" s="181"/>
      <c r="M4949" s="180"/>
      <c r="N4949" s="180"/>
      <c r="O4949" s="180"/>
    </row>
    <row r="4950" spans="8:15" s="179" customFormat="1" x14ac:dyDescent="0.2">
      <c r="H4950" s="180"/>
      <c r="I4950" s="180"/>
      <c r="J4950" s="205"/>
      <c r="K4950" s="205"/>
      <c r="L4950" s="181"/>
      <c r="M4950" s="180"/>
      <c r="N4950" s="180"/>
      <c r="O4950" s="180"/>
    </row>
    <row r="4951" spans="8:15" s="179" customFormat="1" x14ac:dyDescent="0.2">
      <c r="H4951" s="180"/>
      <c r="I4951" s="180"/>
      <c r="J4951" s="205"/>
      <c r="K4951" s="205"/>
      <c r="L4951" s="181"/>
      <c r="M4951" s="180"/>
      <c r="N4951" s="180"/>
      <c r="O4951" s="180"/>
    </row>
    <row r="4952" spans="8:15" s="179" customFormat="1" x14ac:dyDescent="0.2">
      <c r="H4952" s="180"/>
      <c r="I4952" s="180"/>
      <c r="J4952" s="205"/>
      <c r="K4952" s="205"/>
      <c r="L4952" s="181"/>
      <c r="M4952" s="180"/>
      <c r="N4952" s="180"/>
      <c r="O4952" s="180"/>
    </row>
    <row r="4953" spans="8:15" s="179" customFormat="1" x14ac:dyDescent="0.2">
      <c r="H4953" s="180"/>
      <c r="I4953" s="180"/>
      <c r="J4953" s="205"/>
      <c r="K4953" s="205"/>
      <c r="L4953" s="181"/>
      <c r="M4953" s="180"/>
      <c r="N4953" s="180"/>
      <c r="O4953" s="180"/>
    </row>
    <row r="4954" spans="8:15" s="179" customFormat="1" x14ac:dyDescent="0.2">
      <c r="H4954" s="180"/>
      <c r="I4954" s="180"/>
      <c r="J4954" s="205"/>
      <c r="K4954" s="205"/>
      <c r="L4954" s="181"/>
      <c r="M4954" s="180"/>
      <c r="N4954" s="180"/>
      <c r="O4954" s="180"/>
    </row>
    <row r="4955" spans="8:15" s="179" customFormat="1" x14ac:dyDescent="0.2">
      <c r="H4955" s="180"/>
      <c r="I4955" s="180"/>
      <c r="J4955" s="205"/>
      <c r="K4955" s="205"/>
      <c r="L4955" s="181"/>
      <c r="M4955" s="180"/>
      <c r="N4955" s="180"/>
      <c r="O4955" s="180"/>
    </row>
    <row r="4956" spans="8:15" s="179" customFormat="1" x14ac:dyDescent="0.2">
      <c r="H4956" s="180"/>
      <c r="I4956" s="180"/>
      <c r="J4956" s="205"/>
      <c r="K4956" s="205"/>
      <c r="L4956" s="181"/>
      <c r="M4956" s="180"/>
      <c r="N4956" s="180"/>
      <c r="O4956" s="180"/>
    </row>
    <row r="4957" spans="8:15" s="179" customFormat="1" x14ac:dyDescent="0.2">
      <c r="H4957" s="180"/>
      <c r="I4957" s="180"/>
      <c r="J4957" s="205"/>
      <c r="K4957" s="205"/>
      <c r="L4957" s="181"/>
      <c r="M4957" s="180"/>
      <c r="N4957" s="180"/>
      <c r="O4957" s="180"/>
    </row>
    <row r="4958" spans="8:15" s="179" customFormat="1" x14ac:dyDescent="0.2">
      <c r="H4958" s="180"/>
      <c r="I4958" s="180"/>
      <c r="J4958" s="205"/>
      <c r="K4958" s="205"/>
      <c r="L4958" s="181"/>
      <c r="M4958" s="180"/>
      <c r="N4958" s="180"/>
      <c r="O4958" s="180"/>
    </row>
    <row r="4959" spans="8:15" s="179" customFormat="1" x14ac:dyDescent="0.2">
      <c r="H4959" s="180"/>
      <c r="I4959" s="180"/>
      <c r="J4959" s="205"/>
      <c r="K4959" s="205"/>
      <c r="L4959" s="181"/>
      <c r="M4959" s="180"/>
      <c r="N4959" s="180"/>
      <c r="O4959" s="180"/>
    </row>
    <row r="4960" spans="8:15" s="179" customFormat="1" x14ac:dyDescent="0.2">
      <c r="H4960" s="180"/>
      <c r="I4960" s="180"/>
      <c r="J4960" s="205"/>
      <c r="K4960" s="205"/>
      <c r="L4960" s="181"/>
      <c r="M4960" s="180"/>
      <c r="N4960" s="180"/>
      <c r="O4960" s="180"/>
    </row>
    <row r="4961" spans="8:15" s="179" customFormat="1" x14ac:dyDescent="0.2">
      <c r="H4961" s="180"/>
      <c r="I4961" s="180"/>
      <c r="J4961" s="205"/>
      <c r="K4961" s="205"/>
      <c r="L4961" s="181"/>
      <c r="M4961" s="180"/>
      <c r="N4961" s="180"/>
      <c r="O4961" s="180"/>
    </row>
    <row r="4962" spans="8:15" s="179" customFormat="1" x14ac:dyDescent="0.2">
      <c r="H4962" s="180"/>
      <c r="I4962" s="180"/>
      <c r="J4962" s="205"/>
      <c r="K4962" s="205"/>
      <c r="L4962" s="181"/>
      <c r="M4962" s="180"/>
      <c r="N4962" s="180"/>
      <c r="O4962" s="180"/>
    </row>
    <row r="4963" spans="8:15" s="179" customFormat="1" x14ac:dyDescent="0.2">
      <c r="H4963" s="180"/>
      <c r="I4963" s="180"/>
      <c r="J4963" s="205"/>
      <c r="K4963" s="205"/>
      <c r="L4963" s="181"/>
      <c r="M4963" s="180"/>
      <c r="N4963" s="180"/>
      <c r="O4963" s="180"/>
    </row>
    <row r="4964" spans="8:15" s="179" customFormat="1" x14ac:dyDescent="0.2">
      <c r="H4964" s="180"/>
      <c r="I4964" s="180"/>
      <c r="J4964" s="205"/>
      <c r="K4964" s="205"/>
      <c r="L4964" s="181"/>
      <c r="M4964" s="180"/>
      <c r="N4964" s="180"/>
      <c r="O4964" s="180"/>
    </row>
    <row r="4965" spans="8:15" s="179" customFormat="1" x14ac:dyDescent="0.2">
      <c r="H4965" s="180"/>
      <c r="I4965" s="180"/>
      <c r="J4965" s="205"/>
      <c r="K4965" s="205"/>
      <c r="L4965" s="181"/>
      <c r="M4965" s="180"/>
      <c r="N4965" s="180"/>
      <c r="O4965" s="180"/>
    </row>
    <row r="4966" spans="8:15" s="179" customFormat="1" x14ac:dyDescent="0.2">
      <c r="H4966" s="180"/>
      <c r="I4966" s="180"/>
      <c r="J4966" s="205"/>
      <c r="K4966" s="205"/>
      <c r="L4966" s="181"/>
      <c r="M4966" s="180"/>
      <c r="N4966" s="180"/>
      <c r="O4966" s="180"/>
    </row>
    <row r="4967" spans="8:15" s="179" customFormat="1" x14ac:dyDescent="0.2">
      <c r="H4967" s="180"/>
      <c r="I4967" s="180"/>
      <c r="J4967" s="205"/>
      <c r="K4967" s="205"/>
      <c r="L4967" s="181"/>
      <c r="M4967" s="180"/>
      <c r="N4967" s="180"/>
      <c r="O4967" s="180"/>
    </row>
    <row r="4968" spans="8:15" s="179" customFormat="1" x14ac:dyDescent="0.2">
      <c r="H4968" s="180"/>
      <c r="I4968" s="180"/>
      <c r="J4968" s="205"/>
      <c r="K4968" s="205"/>
      <c r="L4968" s="181"/>
      <c r="M4968" s="180"/>
      <c r="N4968" s="180"/>
      <c r="O4968" s="180"/>
    </row>
    <row r="4969" spans="8:15" s="179" customFormat="1" x14ac:dyDescent="0.2">
      <c r="H4969" s="180"/>
      <c r="I4969" s="180"/>
      <c r="J4969" s="205"/>
      <c r="K4969" s="205"/>
      <c r="L4969" s="181"/>
      <c r="M4969" s="180"/>
      <c r="N4969" s="180"/>
      <c r="O4969" s="180"/>
    </row>
    <row r="4970" spans="8:15" s="179" customFormat="1" x14ac:dyDescent="0.2">
      <c r="H4970" s="180"/>
      <c r="I4970" s="180"/>
      <c r="J4970" s="205"/>
      <c r="K4970" s="205"/>
      <c r="L4970" s="181"/>
      <c r="M4970" s="180"/>
      <c r="N4970" s="180"/>
      <c r="O4970" s="180"/>
    </row>
    <row r="4971" spans="8:15" s="179" customFormat="1" x14ac:dyDescent="0.2">
      <c r="H4971" s="180"/>
      <c r="I4971" s="180"/>
      <c r="J4971" s="205"/>
      <c r="K4971" s="205"/>
      <c r="L4971" s="181"/>
      <c r="M4971" s="180"/>
      <c r="N4971" s="180"/>
      <c r="O4971" s="180"/>
    </row>
    <row r="4972" spans="8:15" s="179" customFormat="1" x14ac:dyDescent="0.2">
      <c r="H4972" s="180"/>
      <c r="I4972" s="180"/>
      <c r="J4972" s="205"/>
      <c r="K4972" s="205"/>
      <c r="L4972" s="181"/>
      <c r="M4972" s="180"/>
      <c r="N4972" s="180"/>
      <c r="O4972" s="180"/>
    </row>
    <row r="4973" spans="8:15" s="179" customFormat="1" x14ac:dyDescent="0.2">
      <c r="H4973" s="180"/>
      <c r="I4973" s="180"/>
      <c r="J4973" s="205"/>
      <c r="K4973" s="205"/>
      <c r="L4973" s="181"/>
      <c r="M4973" s="180"/>
      <c r="N4973" s="180"/>
      <c r="O4973" s="180"/>
    </row>
    <row r="4974" spans="8:15" s="179" customFormat="1" x14ac:dyDescent="0.2">
      <c r="H4974" s="180"/>
      <c r="I4974" s="180"/>
      <c r="J4974" s="205"/>
      <c r="K4974" s="205"/>
      <c r="L4974" s="181"/>
      <c r="M4974" s="180"/>
      <c r="N4974" s="180"/>
      <c r="O4974" s="180"/>
    </row>
    <row r="4975" spans="8:15" s="179" customFormat="1" x14ac:dyDescent="0.2">
      <c r="H4975" s="180"/>
      <c r="I4975" s="180"/>
      <c r="J4975" s="205"/>
      <c r="K4975" s="205"/>
      <c r="L4975" s="181"/>
      <c r="M4975" s="180"/>
      <c r="N4975" s="180"/>
      <c r="O4975" s="180"/>
    </row>
    <row r="4976" spans="8:15" s="179" customFormat="1" x14ac:dyDescent="0.2">
      <c r="H4976" s="180"/>
      <c r="I4976" s="180"/>
      <c r="J4976" s="205"/>
      <c r="K4976" s="205"/>
      <c r="L4976" s="181"/>
      <c r="M4976" s="180"/>
      <c r="N4976" s="180"/>
      <c r="O4976" s="180"/>
    </row>
    <row r="4977" spans="8:15" s="179" customFormat="1" x14ac:dyDescent="0.2">
      <c r="H4977" s="180"/>
      <c r="I4977" s="180"/>
      <c r="J4977" s="205"/>
      <c r="K4977" s="205"/>
      <c r="L4977" s="181"/>
      <c r="M4977" s="180"/>
      <c r="N4977" s="180"/>
      <c r="O4977" s="180"/>
    </row>
    <row r="4978" spans="8:15" s="179" customFormat="1" x14ac:dyDescent="0.2">
      <c r="H4978" s="180"/>
      <c r="I4978" s="180"/>
      <c r="J4978" s="205"/>
      <c r="K4978" s="205"/>
      <c r="L4978" s="181"/>
      <c r="M4978" s="180"/>
      <c r="N4978" s="180"/>
      <c r="O4978" s="180"/>
    </row>
    <row r="4979" spans="8:15" s="179" customFormat="1" x14ac:dyDescent="0.2">
      <c r="H4979" s="180"/>
      <c r="I4979" s="180"/>
      <c r="J4979" s="205"/>
      <c r="K4979" s="205"/>
      <c r="L4979" s="181"/>
      <c r="M4979" s="180"/>
      <c r="N4979" s="180"/>
      <c r="O4979" s="180"/>
    </row>
    <row r="4980" spans="8:15" s="179" customFormat="1" x14ac:dyDescent="0.2">
      <c r="H4980" s="180"/>
      <c r="I4980" s="180"/>
      <c r="J4980" s="205"/>
      <c r="K4980" s="205"/>
      <c r="L4980" s="181"/>
      <c r="M4980" s="180"/>
      <c r="N4980" s="180"/>
      <c r="O4980" s="180"/>
    </row>
    <row r="4981" spans="8:15" s="179" customFormat="1" x14ac:dyDescent="0.2">
      <c r="H4981" s="180"/>
      <c r="I4981" s="180"/>
      <c r="J4981" s="205"/>
      <c r="K4981" s="205"/>
      <c r="L4981" s="181"/>
      <c r="M4981" s="180"/>
      <c r="N4981" s="180"/>
      <c r="O4981" s="180"/>
    </row>
    <row r="4982" spans="8:15" s="179" customFormat="1" x14ac:dyDescent="0.2">
      <c r="H4982" s="180"/>
      <c r="I4982" s="180"/>
      <c r="J4982" s="205"/>
      <c r="K4982" s="205"/>
      <c r="L4982" s="181"/>
      <c r="M4982" s="180"/>
      <c r="N4982" s="180"/>
      <c r="O4982" s="180"/>
    </row>
    <row r="4983" spans="8:15" s="179" customFormat="1" x14ac:dyDescent="0.2">
      <c r="H4983" s="180"/>
      <c r="I4983" s="180"/>
      <c r="J4983" s="205"/>
      <c r="K4983" s="205"/>
      <c r="L4983" s="181"/>
      <c r="M4983" s="180"/>
      <c r="N4983" s="180"/>
      <c r="O4983" s="180"/>
    </row>
    <row r="4984" spans="8:15" s="179" customFormat="1" x14ac:dyDescent="0.2">
      <c r="H4984" s="180"/>
      <c r="I4984" s="180"/>
      <c r="J4984" s="205"/>
      <c r="K4984" s="205"/>
      <c r="L4984" s="181"/>
      <c r="M4984" s="180"/>
      <c r="N4984" s="180"/>
      <c r="O4984" s="180"/>
    </row>
    <row r="4985" spans="8:15" s="179" customFormat="1" x14ac:dyDescent="0.2">
      <c r="H4985" s="180"/>
      <c r="I4985" s="180"/>
      <c r="J4985" s="205"/>
      <c r="K4985" s="205"/>
      <c r="L4985" s="181"/>
      <c r="M4985" s="180"/>
      <c r="N4985" s="180"/>
      <c r="O4985" s="180"/>
    </row>
    <row r="4986" spans="8:15" s="179" customFormat="1" x14ac:dyDescent="0.2">
      <c r="H4986" s="180"/>
      <c r="I4986" s="180"/>
      <c r="J4986" s="205"/>
      <c r="K4986" s="205"/>
      <c r="L4986" s="181"/>
      <c r="M4986" s="180"/>
      <c r="N4986" s="180"/>
      <c r="O4986" s="180"/>
    </row>
    <row r="4987" spans="8:15" s="179" customFormat="1" x14ac:dyDescent="0.2">
      <c r="H4987" s="180"/>
      <c r="I4987" s="180"/>
      <c r="J4987" s="205"/>
      <c r="K4987" s="205"/>
      <c r="L4987" s="181"/>
      <c r="M4987" s="180"/>
      <c r="N4987" s="180"/>
      <c r="O4987" s="180"/>
    </row>
    <row r="4988" spans="8:15" s="179" customFormat="1" x14ac:dyDescent="0.2">
      <c r="H4988" s="180"/>
      <c r="I4988" s="180"/>
      <c r="J4988" s="205"/>
      <c r="K4988" s="205"/>
      <c r="L4988" s="181"/>
      <c r="M4988" s="180"/>
      <c r="N4988" s="180"/>
      <c r="O4988" s="180"/>
    </row>
    <row r="4989" spans="8:15" s="179" customFormat="1" x14ac:dyDescent="0.2">
      <c r="H4989" s="180"/>
      <c r="I4989" s="180"/>
      <c r="J4989" s="205"/>
      <c r="K4989" s="205"/>
      <c r="L4989" s="181"/>
      <c r="M4989" s="180"/>
      <c r="N4989" s="180"/>
      <c r="O4989" s="180"/>
    </row>
    <row r="4990" spans="8:15" s="179" customFormat="1" x14ac:dyDescent="0.2">
      <c r="H4990" s="180"/>
      <c r="I4990" s="180"/>
      <c r="J4990" s="205"/>
      <c r="K4990" s="205"/>
      <c r="L4990" s="181"/>
      <c r="M4990" s="180"/>
      <c r="N4990" s="180"/>
      <c r="O4990" s="180"/>
    </row>
    <row r="4991" spans="8:15" s="179" customFormat="1" x14ac:dyDescent="0.2">
      <c r="H4991" s="180"/>
      <c r="I4991" s="180"/>
      <c r="J4991" s="205"/>
      <c r="K4991" s="205"/>
      <c r="L4991" s="181"/>
      <c r="M4991" s="180"/>
      <c r="N4991" s="180"/>
      <c r="O4991" s="180"/>
    </row>
    <row r="4992" spans="8:15" s="179" customFormat="1" x14ac:dyDescent="0.2">
      <c r="H4992" s="180"/>
      <c r="I4992" s="180"/>
      <c r="J4992" s="205"/>
      <c r="K4992" s="205"/>
      <c r="L4992" s="181"/>
      <c r="M4992" s="180"/>
      <c r="N4992" s="180"/>
      <c r="O4992" s="180"/>
    </row>
    <row r="4993" spans="8:15" s="179" customFormat="1" x14ac:dyDescent="0.2">
      <c r="H4993" s="180"/>
      <c r="I4993" s="180"/>
      <c r="J4993" s="205"/>
      <c r="K4993" s="205"/>
      <c r="L4993" s="181"/>
      <c r="M4993" s="180"/>
      <c r="N4993" s="180"/>
      <c r="O4993" s="180"/>
    </row>
    <row r="4994" spans="8:15" s="179" customFormat="1" x14ac:dyDescent="0.2">
      <c r="H4994" s="180"/>
      <c r="I4994" s="180"/>
      <c r="J4994" s="205"/>
      <c r="K4994" s="205"/>
      <c r="L4994" s="181"/>
      <c r="M4994" s="180"/>
      <c r="N4994" s="180"/>
      <c r="O4994" s="180"/>
    </row>
    <row r="4995" spans="8:15" s="179" customFormat="1" x14ac:dyDescent="0.2">
      <c r="H4995" s="180"/>
      <c r="I4995" s="180"/>
      <c r="J4995" s="205"/>
      <c r="K4995" s="205"/>
      <c r="L4995" s="181"/>
      <c r="M4995" s="180"/>
      <c r="N4995" s="180"/>
      <c r="O4995" s="180"/>
    </row>
    <row r="4996" spans="8:15" s="179" customFormat="1" x14ac:dyDescent="0.2">
      <c r="H4996" s="180"/>
      <c r="I4996" s="180"/>
      <c r="J4996" s="205"/>
      <c r="K4996" s="205"/>
      <c r="L4996" s="181"/>
      <c r="M4996" s="180"/>
      <c r="N4996" s="180"/>
      <c r="O4996" s="180"/>
    </row>
    <row r="4997" spans="8:15" s="179" customFormat="1" x14ac:dyDescent="0.2">
      <c r="H4997" s="180"/>
      <c r="I4997" s="180"/>
      <c r="J4997" s="205"/>
      <c r="K4997" s="205"/>
      <c r="L4997" s="181"/>
      <c r="M4997" s="180"/>
      <c r="N4997" s="180"/>
      <c r="O4997" s="180"/>
    </row>
    <row r="4998" spans="8:15" s="179" customFormat="1" x14ac:dyDescent="0.2">
      <c r="H4998" s="180"/>
      <c r="I4998" s="180"/>
      <c r="J4998" s="205"/>
      <c r="K4998" s="205"/>
      <c r="L4998" s="181"/>
      <c r="M4998" s="180"/>
      <c r="N4998" s="180"/>
      <c r="O4998" s="180"/>
    </row>
    <row r="4999" spans="8:15" s="179" customFormat="1" x14ac:dyDescent="0.2">
      <c r="H4999" s="180"/>
      <c r="I4999" s="180"/>
      <c r="J4999" s="205"/>
      <c r="K4999" s="205"/>
      <c r="L4999" s="181"/>
      <c r="M4999" s="180"/>
      <c r="N4999" s="180"/>
      <c r="O4999" s="180"/>
    </row>
    <row r="5000" spans="8:15" s="179" customFormat="1" x14ac:dyDescent="0.2">
      <c r="H5000" s="180"/>
      <c r="I5000" s="180"/>
      <c r="J5000" s="205"/>
      <c r="K5000" s="205"/>
      <c r="L5000" s="181"/>
      <c r="M5000" s="180"/>
      <c r="N5000" s="180"/>
      <c r="O5000" s="180"/>
    </row>
    <row r="5001" spans="8:15" s="179" customFormat="1" x14ac:dyDescent="0.2">
      <c r="H5001" s="180"/>
      <c r="I5001" s="180"/>
      <c r="J5001" s="205"/>
      <c r="K5001" s="205"/>
      <c r="L5001" s="181"/>
      <c r="M5001" s="180"/>
      <c r="N5001" s="180"/>
      <c r="O5001" s="180"/>
    </row>
    <row r="5002" spans="8:15" s="179" customFormat="1" x14ac:dyDescent="0.2">
      <c r="H5002" s="180"/>
      <c r="I5002" s="180"/>
      <c r="J5002" s="205"/>
      <c r="K5002" s="205"/>
      <c r="L5002" s="181"/>
      <c r="M5002" s="180"/>
      <c r="N5002" s="180"/>
      <c r="O5002" s="180"/>
    </row>
    <row r="5003" spans="8:15" s="179" customFormat="1" x14ac:dyDescent="0.2">
      <c r="H5003" s="180"/>
      <c r="I5003" s="180"/>
      <c r="J5003" s="205"/>
      <c r="K5003" s="205"/>
      <c r="L5003" s="181"/>
      <c r="M5003" s="180"/>
      <c r="N5003" s="180"/>
      <c r="O5003" s="180"/>
    </row>
    <row r="5004" spans="8:15" s="179" customFormat="1" x14ac:dyDescent="0.2">
      <c r="H5004" s="180"/>
      <c r="I5004" s="180"/>
      <c r="J5004" s="205"/>
      <c r="K5004" s="205"/>
      <c r="L5004" s="181"/>
      <c r="M5004" s="180"/>
      <c r="N5004" s="180"/>
      <c r="O5004" s="180"/>
    </row>
    <row r="5005" spans="8:15" s="179" customFormat="1" x14ac:dyDescent="0.2">
      <c r="H5005" s="180"/>
      <c r="I5005" s="180"/>
      <c r="J5005" s="205"/>
      <c r="K5005" s="205"/>
      <c r="L5005" s="181"/>
      <c r="M5005" s="180"/>
      <c r="N5005" s="180"/>
      <c r="O5005" s="180"/>
    </row>
    <row r="5006" spans="8:15" s="179" customFormat="1" x14ac:dyDescent="0.2">
      <c r="H5006" s="180"/>
      <c r="I5006" s="180"/>
      <c r="J5006" s="205"/>
      <c r="K5006" s="205"/>
      <c r="L5006" s="181"/>
      <c r="M5006" s="180"/>
      <c r="N5006" s="180"/>
      <c r="O5006" s="180"/>
    </row>
    <row r="5007" spans="8:15" s="179" customFormat="1" x14ac:dyDescent="0.2">
      <c r="H5007" s="180"/>
      <c r="I5007" s="180"/>
      <c r="J5007" s="205"/>
      <c r="K5007" s="205"/>
      <c r="L5007" s="181"/>
      <c r="M5007" s="180"/>
      <c r="N5007" s="180"/>
      <c r="O5007" s="180"/>
    </row>
    <row r="5008" spans="8:15" s="179" customFormat="1" x14ac:dyDescent="0.2">
      <c r="H5008" s="180"/>
      <c r="I5008" s="180"/>
      <c r="J5008" s="205"/>
      <c r="K5008" s="205"/>
      <c r="L5008" s="181"/>
      <c r="M5008" s="180"/>
      <c r="N5008" s="180"/>
      <c r="O5008" s="180"/>
    </row>
    <row r="5009" spans="8:15" s="179" customFormat="1" x14ac:dyDescent="0.2">
      <c r="H5009" s="180"/>
      <c r="I5009" s="180"/>
      <c r="J5009" s="205"/>
      <c r="K5009" s="205"/>
      <c r="L5009" s="181"/>
      <c r="M5009" s="180"/>
      <c r="N5009" s="180"/>
      <c r="O5009" s="180"/>
    </row>
    <row r="5010" spans="8:15" s="179" customFormat="1" x14ac:dyDescent="0.2">
      <c r="H5010" s="180"/>
      <c r="I5010" s="180"/>
      <c r="J5010" s="205"/>
      <c r="K5010" s="205"/>
      <c r="L5010" s="181"/>
      <c r="M5010" s="180"/>
      <c r="N5010" s="180"/>
      <c r="O5010" s="180"/>
    </row>
    <row r="5011" spans="8:15" s="179" customFormat="1" x14ac:dyDescent="0.2">
      <c r="H5011" s="180"/>
      <c r="I5011" s="180"/>
      <c r="J5011" s="205"/>
      <c r="K5011" s="205"/>
      <c r="L5011" s="181"/>
      <c r="M5011" s="180"/>
      <c r="N5011" s="180"/>
      <c r="O5011" s="180"/>
    </row>
    <row r="5012" spans="8:15" s="179" customFormat="1" x14ac:dyDescent="0.2">
      <c r="H5012" s="180"/>
      <c r="I5012" s="180"/>
      <c r="J5012" s="205"/>
      <c r="K5012" s="205"/>
      <c r="L5012" s="181"/>
      <c r="M5012" s="180"/>
      <c r="N5012" s="180"/>
      <c r="O5012" s="180"/>
    </row>
    <row r="5013" spans="8:15" s="179" customFormat="1" x14ac:dyDescent="0.2">
      <c r="H5013" s="180"/>
      <c r="I5013" s="180"/>
      <c r="J5013" s="205"/>
      <c r="K5013" s="205"/>
      <c r="L5013" s="181"/>
      <c r="M5013" s="180"/>
      <c r="N5013" s="180"/>
      <c r="O5013" s="180"/>
    </row>
    <row r="5014" spans="8:15" s="179" customFormat="1" x14ac:dyDescent="0.2">
      <c r="H5014" s="180"/>
      <c r="I5014" s="180"/>
      <c r="J5014" s="205"/>
      <c r="K5014" s="205"/>
      <c r="L5014" s="181"/>
      <c r="M5014" s="180"/>
      <c r="N5014" s="180"/>
      <c r="O5014" s="180"/>
    </row>
    <row r="5015" spans="8:15" s="179" customFormat="1" x14ac:dyDescent="0.2">
      <c r="H5015" s="180"/>
      <c r="I5015" s="180"/>
      <c r="J5015" s="205"/>
      <c r="K5015" s="205"/>
      <c r="L5015" s="181"/>
      <c r="M5015" s="180"/>
      <c r="N5015" s="180"/>
      <c r="O5015" s="180"/>
    </row>
    <row r="5016" spans="8:15" s="179" customFormat="1" x14ac:dyDescent="0.2">
      <c r="H5016" s="180"/>
      <c r="I5016" s="180"/>
      <c r="J5016" s="205"/>
      <c r="K5016" s="205"/>
      <c r="L5016" s="181"/>
      <c r="M5016" s="180"/>
      <c r="N5016" s="180"/>
      <c r="O5016" s="180"/>
    </row>
    <row r="5017" spans="8:15" s="179" customFormat="1" x14ac:dyDescent="0.2">
      <c r="H5017" s="180"/>
      <c r="I5017" s="180"/>
      <c r="J5017" s="205"/>
      <c r="K5017" s="205"/>
      <c r="L5017" s="181"/>
      <c r="M5017" s="180"/>
      <c r="N5017" s="180"/>
      <c r="O5017" s="180"/>
    </row>
    <row r="5018" spans="8:15" s="179" customFormat="1" x14ac:dyDescent="0.2">
      <c r="H5018" s="180"/>
      <c r="I5018" s="180"/>
      <c r="J5018" s="205"/>
      <c r="K5018" s="205"/>
      <c r="L5018" s="181"/>
      <c r="M5018" s="180"/>
      <c r="N5018" s="180"/>
      <c r="O5018" s="180"/>
    </row>
    <row r="5019" spans="8:15" s="179" customFormat="1" x14ac:dyDescent="0.2">
      <c r="H5019" s="180"/>
      <c r="I5019" s="180"/>
      <c r="J5019" s="205"/>
      <c r="K5019" s="205"/>
      <c r="L5019" s="181"/>
      <c r="M5019" s="180"/>
      <c r="N5019" s="180"/>
      <c r="O5019" s="180"/>
    </row>
    <row r="5020" spans="8:15" s="179" customFormat="1" x14ac:dyDescent="0.2">
      <c r="H5020" s="180"/>
      <c r="I5020" s="180"/>
      <c r="J5020" s="205"/>
      <c r="K5020" s="205"/>
      <c r="L5020" s="181"/>
      <c r="M5020" s="180"/>
      <c r="N5020" s="180"/>
      <c r="O5020" s="180"/>
    </row>
    <row r="5021" spans="8:15" s="179" customFormat="1" x14ac:dyDescent="0.2">
      <c r="H5021" s="180"/>
      <c r="I5021" s="180"/>
      <c r="J5021" s="205"/>
      <c r="K5021" s="205"/>
      <c r="L5021" s="181"/>
      <c r="M5021" s="180"/>
      <c r="N5021" s="180"/>
      <c r="O5021" s="180"/>
    </row>
    <row r="5022" spans="8:15" s="179" customFormat="1" x14ac:dyDescent="0.2">
      <c r="H5022" s="180"/>
      <c r="I5022" s="180"/>
      <c r="J5022" s="205"/>
      <c r="K5022" s="205"/>
      <c r="L5022" s="181"/>
      <c r="M5022" s="180"/>
      <c r="N5022" s="180"/>
      <c r="O5022" s="180"/>
    </row>
    <row r="5023" spans="8:15" s="179" customFormat="1" x14ac:dyDescent="0.2">
      <c r="H5023" s="180"/>
      <c r="I5023" s="180"/>
      <c r="J5023" s="205"/>
      <c r="K5023" s="205"/>
      <c r="L5023" s="181"/>
      <c r="M5023" s="180"/>
      <c r="N5023" s="180"/>
      <c r="O5023" s="180"/>
    </row>
    <row r="5024" spans="8:15" s="179" customFormat="1" x14ac:dyDescent="0.2">
      <c r="H5024" s="180"/>
      <c r="I5024" s="180"/>
      <c r="J5024" s="205"/>
      <c r="K5024" s="205"/>
      <c r="L5024" s="181"/>
      <c r="M5024" s="180"/>
      <c r="N5024" s="180"/>
      <c r="O5024" s="180"/>
    </row>
    <row r="5025" spans="8:15" s="179" customFormat="1" x14ac:dyDescent="0.2">
      <c r="H5025" s="180"/>
      <c r="I5025" s="180"/>
      <c r="J5025" s="205"/>
      <c r="K5025" s="205"/>
      <c r="L5025" s="181"/>
      <c r="M5025" s="180"/>
      <c r="N5025" s="180"/>
      <c r="O5025" s="180"/>
    </row>
    <row r="5026" spans="8:15" s="179" customFormat="1" x14ac:dyDescent="0.2">
      <c r="H5026" s="180"/>
      <c r="I5026" s="180"/>
      <c r="J5026" s="205"/>
      <c r="K5026" s="205"/>
      <c r="L5026" s="181"/>
      <c r="M5026" s="180"/>
      <c r="N5026" s="180"/>
      <c r="O5026" s="180"/>
    </row>
    <row r="5027" spans="8:15" s="179" customFormat="1" x14ac:dyDescent="0.2">
      <c r="H5027" s="180"/>
      <c r="I5027" s="180"/>
      <c r="J5027" s="205"/>
      <c r="K5027" s="205"/>
      <c r="L5027" s="181"/>
      <c r="M5027" s="180"/>
      <c r="N5027" s="180"/>
      <c r="O5027" s="180"/>
    </row>
    <row r="5028" spans="8:15" s="179" customFormat="1" x14ac:dyDescent="0.2">
      <c r="H5028" s="180"/>
      <c r="I5028" s="180"/>
      <c r="J5028" s="205"/>
      <c r="K5028" s="205"/>
      <c r="L5028" s="181"/>
      <c r="M5028" s="180"/>
      <c r="N5028" s="180"/>
      <c r="O5028" s="180"/>
    </row>
    <row r="5029" spans="8:15" s="179" customFormat="1" x14ac:dyDescent="0.2">
      <c r="H5029" s="180"/>
      <c r="I5029" s="180"/>
      <c r="J5029" s="205"/>
      <c r="K5029" s="205"/>
      <c r="L5029" s="181"/>
      <c r="M5029" s="180"/>
      <c r="N5029" s="180"/>
      <c r="O5029" s="180"/>
    </row>
    <row r="5030" spans="8:15" s="179" customFormat="1" x14ac:dyDescent="0.2">
      <c r="H5030" s="180"/>
      <c r="I5030" s="180"/>
      <c r="J5030" s="205"/>
      <c r="K5030" s="205"/>
      <c r="L5030" s="181"/>
      <c r="M5030" s="180"/>
      <c r="N5030" s="180"/>
      <c r="O5030" s="180"/>
    </row>
    <row r="5031" spans="8:15" s="179" customFormat="1" x14ac:dyDescent="0.2">
      <c r="H5031" s="180"/>
      <c r="I5031" s="180"/>
      <c r="J5031" s="205"/>
      <c r="K5031" s="205"/>
      <c r="L5031" s="181"/>
      <c r="M5031" s="180"/>
      <c r="N5031" s="180"/>
      <c r="O5031" s="180"/>
    </row>
    <row r="5032" spans="8:15" s="179" customFormat="1" x14ac:dyDescent="0.2">
      <c r="H5032" s="180"/>
      <c r="I5032" s="180"/>
      <c r="J5032" s="205"/>
      <c r="K5032" s="205"/>
      <c r="L5032" s="181"/>
      <c r="M5032" s="180"/>
      <c r="N5032" s="180"/>
      <c r="O5032" s="180"/>
    </row>
    <row r="5033" spans="8:15" s="179" customFormat="1" x14ac:dyDescent="0.2">
      <c r="H5033" s="180"/>
      <c r="I5033" s="180"/>
      <c r="J5033" s="205"/>
      <c r="K5033" s="205"/>
      <c r="L5033" s="181"/>
      <c r="M5033" s="180"/>
      <c r="N5033" s="180"/>
      <c r="O5033" s="180"/>
    </row>
    <row r="5034" spans="8:15" s="179" customFormat="1" x14ac:dyDescent="0.2">
      <c r="H5034" s="180"/>
      <c r="I5034" s="180"/>
      <c r="J5034" s="205"/>
      <c r="K5034" s="205"/>
      <c r="L5034" s="181"/>
      <c r="M5034" s="180"/>
      <c r="N5034" s="180"/>
      <c r="O5034" s="180"/>
    </row>
    <row r="5035" spans="8:15" s="179" customFormat="1" x14ac:dyDescent="0.2">
      <c r="H5035" s="180"/>
      <c r="I5035" s="180"/>
      <c r="J5035" s="205"/>
      <c r="K5035" s="205"/>
      <c r="L5035" s="181"/>
      <c r="M5035" s="180"/>
      <c r="N5035" s="180"/>
      <c r="O5035" s="180"/>
    </row>
    <row r="5036" spans="8:15" s="179" customFormat="1" x14ac:dyDescent="0.2">
      <c r="H5036" s="180"/>
      <c r="I5036" s="180"/>
      <c r="J5036" s="205"/>
      <c r="K5036" s="205"/>
      <c r="L5036" s="181"/>
      <c r="M5036" s="180"/>
      <c r="N5036" s="180"/>
      <c r="O5036" s="180"/>
    </row>
    <row r="5037" spans="8:15" s="179" customFormat="1" x14ac:dyDescent="0.2">
      <c r="H5037" s="180"/>
      <c r="I5037" s="180"/>
      <c r="J5037" s="205"/>
      <c r="K5037" s="205"/>
      <c r="L5037" s="181"/>
      <c r="M5037" s="180"/>
      <c r="N5037" s="180"/>
      <c r="O5037" s="180"/>
    </row>
    <row r="5038" spans="8:15" s="179" customFormat="1" x14ac:dyDescent="0.2">
      <c r="H5038" s="180"/>
      <c r="I5038" s="180"/>
      <c r="J5038" s="205"/>
      <c r="K5038" s="205"/>
      <c r="L5038" s="181"/>
      <c r="M5038" s="180"/>
      <c r="N5038" s="180"/>
      <c r="O5038" s="180"/>
    </row>
    <row r="5039" spans="8:15" s="179" customFormat="1" x14ac:dyDescent="0.2">
      <c r="H5039" s="180"/>
      <c r="I5039" s="180"/>
      <c r="J5039" s="205"/>
      <c r="K5039" s="205"/>
      <c r="L5039" s="181"/>
      <c r="M5039" s="180"/>
      <c r="N5039" s="180"/>
      <c r="O5039" s="180"/>
    </row>
    <row r="5040" spans="8:15" s="179" customFormat="1" x14ac:dyDescent="0.2">
      <c r="H5040" s="180"/>
      <c r="I5040" s="180"/>
      <c r="J5040" s="205"/>
      <c r="K5040" s="205"/>
      <c r="L5040" s="181"/>
      <c r="M5040" s="180"/>
      <c r="N5040" s="180"/>
      <c r="O5040" s="180"/>
    </row>
    <row r="5041" spans="8:15" s="179" customFormat="1" x14ac:dyDescent="0.2">
      <c r="H5041" s="180"/>
      <c r="I5041" s="180"/>
      <c r="J5041" s="205"/>
      <c r="K5041" s="205"/>
      <c r="L5041" s="181"/>
      <c r="M5041" s="180"/>
      <c r="N5041" s="180"/>
      <c r="O5041" s="180"/>
    </row>
    <row r="5042" spans="8:15" s="179" customFormat="1" x14ac:dyDescent="0.2">
      <c r="H5042" s="180"/>
      <c r="I5042" s="180"/>
      <c r="J5042" s="205"/>
      <c r="K5042" s="205"/>
      <c r="L5042" s="181"/>
      <c r="M5042" s="180"/>
      <c r="N5042" s="180"/>
      <c r="O5042" s="180"/>
    </row>
    <row r="5043" spans="8:15" s="179" customFormat="1" x14ac:dyDescent="0.2">
      <c r="H5043" s="180"/>
      <c r="I5043" s="180"/>
      <c r="J5043" s="205"/>
      <c r="K5043" s="205"/>
      <c r="L5043" s="181"/>
      <c r="M5043" s="180"/>
      <c r="N5043" s="180"/>
      <c r="O5043" s="180"/>
    </row>
    <row r="5044" spans="8:15" s="179" customFormat="1" x14ac:dyDescent="0.2">
      <c r="H5044" s="180"/>
      <c r="I5044" s="180"/>
      <c r="J5044" s="205"/>
      <c r="K5044" s="205"/>
      <c r="L5044" s="181"/>
      <c r="M5044" s="180"/>
      <c r="N5044" s="180"/>
      <c r="O5044" s="180"/>
    </row>
    <row r="5045" spans="8:15" s="179" customFormat="1" x14ac:dyDescent="0.2">
      <c r="H5045" s="180"/>
      <c r="I5045" s="180"/>
      <c r="J5045" s="205"/>
      <c r="K5045" s="205"/>
      <c r="L5045" s="181"/>
      <c r="M5045" s="180"/>
      <c r="N5045" s="180"/>
      <c r="O5045" s="180"/>
    </row>
    <row r="5046" spans="8:15" s="179" customFormat="1" x14ac:dyDescent="0.2">
      <c r="H5046" s="180"/>
      <c r="I5046" s="180"/>
      <c r="J5046" s="205"/>
      <c r="K5046" s="205"/>
      <c r="L5046" s="181"/>
      <c r="M5046" s="180"/>
      <c r="N5046" s="180"/>
      <c r="O5046" s="180"/>
    </row>
    <row r="5047" spans="8:15" s="179" customFormat="1" x14ac:dyDescent="0.2">
      <c r="H5047" s="180"/>
      <c r="I5047" s="180"/>
      <c r="J5047" s="205"/>
      <c r="K5047" s="205"/>
      <c r="L5047" s="181"/>
      <c r="M5047" s="180"/>
      <c r="N5047" s="180"/>
      <c r="O5047" s="180"/>
    </row>
    <row r="5048" spans="8:15" s="179" customFormat="1" x14ac:dyDescent="0.2">
      <c r="H5048" s="180"/>
      <c r="I5048" s="180"/>
      <c r="J5048" s="205"/>
      <c r="K5048" s="205"/>
      <c r="L5048" s="181"/>
      <c r="M5048" s="180"/>
      <c r="N5048" s="180"/>
      <c r="O5048" s="180"/>
    </row>
    <row r="5049" spans="8:15" s="179" customFormat="1" x14ac:dyDescent="0.2">
      <c r="H5049" s="180"/>
      <c r="I5049" s="180"/>
      <c r="J5049" s="205"/>
      <c r="K5049" s="205"/>
      <c r="L5049" s="181"/>
      <c r="M5049" s="180"/>
      <c r="N5049" s="180"/>
      <c r="O5049" s="180"/>
    </row>
    <row r="5050" spans="8:15" s="179" customFormat="1" x14ac:dyDescent="0.2">
      <c r="H5050" s="180"/>
      <c r="I5050" s="180"/>
      <c r="J5050" s="205"/>
      <c r="K5050" s="205"/>
      <c r="L5050" s="181"/>
      <c r="M5050" s="180"/>
      <c r="N5050" s="180"/>
      <c r="O5050" s="180"/>
    </row>
    <row r="5051" spans="8:15" s="179" customFormat="1" x14ac:dyDescent="0.2">
      <c r="H5051" s="180"/>
      <c r="I5051" s="180"/>
      <c r="J5051" s="205"/>
      <c r="K5051" s="205"/>
      <c r="L5051" s="181"/>
      <c r="M5051" s="180"/>
      <c r="N5051" s="180"/>
      <c r="O5051" s="180"/>
    </row>
    <row r="5052" spans="8:15" s="179" customFormat="1" x14ac:dyDescent="0.2">
      <c r="H5052" s="180"/>
      <c r="I5052" s="180"/>
      <c r="J5052" s="205"/>
      <c r="K5052" s="205"/>
      <c r="L5052" s="181"/>
      <c r="M5052" s="180"/>
      <c r="N5052" s="180"/>
      <c r="O5052" s="180"/>
    </row>
    <row r="5053" spans="8:15" s="179" customFormat="1" x14ac:dyDescent="0.2">
      <c r="H5053" s="180"/>
      <c r="I5053" s="180"/>
      <c r="J5053" s="205"/>
      <c r="K5053" s="205"/>
      <c r="L5053" s="181"/>
      <c r="M5053" s="180"/>
      <c r="N5053" s="180"/>
      <c r="O5053" s="180"/>
    </row>
    <row r="5054" spans="8:15" s="179" customFormat="1" x14ac:dyDescent="0.2">
      <c r="H5054" s="180"/>
      <c r="I5054" s="180"/>
      <c r="J5054" s="205"/>
      <c r="K5054" s="205"/>
      <c r="L5054" s="181"/>
      <c r="M5054" s="180"/>
      <c r="N5054" s="180"/>
      <c r="O5054" s="180"/>
    </row>
    <row r="5055" spans="8:15" s="179" customFormat="1" x14ac:dyDescent="0.2">
      <c r="H5055" s="180"/>
      <c r="I5055" s="180"/>
      <c r="J5055" s="205"/>
      <c r="K5055" s="205"/>
      <c r="L5055" s="181"/>
      <c r="M5055" s="180"/>
      <c r="N5055" s="180"/>
      <c r="O5055" s="180"/>
    </row>
    <row r="5056" spans="8:15" s="179" customFormat="1" x14ac:dyDescent="0.2">
      <c r="H5056" s="180"/>
      <c r="I5056" s="180"/>
      <c r="J5056" s="205"/>
      <c r="K5056" s="205"/>
      <c r="L5056" s="181"/>
      <c r="M5056" s="180"/>
      <c r="N5056" s="180"/>
      <c r="O5056" s="180"/>
    </row>
    <row r="5057" spans="8:15" s="179" customFormat="1" x14ac:dyDescent="0.2">
      <c r="H5057" s="180"/>
      <c r="I5057" s="180"/>
      <c r="J5057" s="205"/>
      <c r="K5057" s="205"/>
      <c r="L5057" s="181"/>
      <c r="M5057" s="180"/>
      <c r="N5057" s="180"/>
      <c r="O5057" s="180"/>
    </row>
    <row r="5058" spans="8:15" s="179" customFormat="1" x14ac:dyDescent="0.2">
      <c r="H5058" s="180"/>
      <c r="I5058" s="180"/>
      <c r="J5058" s="205"/>
      <c r="K5058" s="205"/>
      <c r="L5058" s="181"/>
      <c r="M5058" s="180"/>
      <c r="N5058" s="180"/>
      <c r="O5058" s="180"/>
    </row>
    <row r="5059" spans="8:15" s="179" customFormat="1" x14ac:dyDescent="0.2">
      <c r="H5059" s="180"/>
      <c r="I5059" s="180"/>
      <c r="J5059" s="205"/>
      <c r="K5059" s="205"/>
      <c r="L5059" s="181"/>
      <c r="M5059" s="180"/>
      <c r="N5059" s="180"/>
      <c r="O5059" s="180"/>
    </row>
    <row r="5060" spans="8:15" s="179" customFormat="1" x14ac:dyDescent="0.2">
      <c r="H5060" s="180"/>
      <c r="I5060" s="180"/>
      <c r="J5060" s="205"/>
      <c r="K5060" s="205"/>
      <c r="L5060" s="181"/>
      <c r="M5060" s="180"/>
      <c r="N5060" s="180"/>
      <c r="O5060" s="180"/>
    </row>
    <row r="5061" spans="8:15" s="179" customFormat="1" x14ac:dyDescent="0.2">
      <c r="H5061" s="180"/>
      <c r="I5061" s="180"/>
      <c r="J5061" s="205"/>
      <c r="K5061" s="205"/>
      <c r="L5061" s="181"/>
      <c r="M5061" s="180"/>
      <c r="N5061" s="180"/>
      <c r="O5061" s="180"/>
    </row>
    <row r="5062" spans="8:15" s="179" customFormat="1" x14ac:dyDescent="0.2">
      <c r="H5062" s="180"/>
      <c r="I5062" s="180"/>
      <c r="J5062" s="205"/>
      <c r="K5062" s="205"/>
      <c r="L5062" s="181"/>
      <c r="M5062" s="180"/>
      <c r="N5062" s="180"/>
      <c r="O5062" s="180"/>
    </row>
    <row r="5063" spans="8:15" s="179" customFormat="1" x14ac:dyDescent="0.2">
      <c r="H5063" s="180"/>
      <c r="I5063" s="180"/>
      <c r="J5063" s="205"/>
      <c r="K5063" s="205"/>
      <c r="L5063" s="181"/>
      <c r="M5063" s="180"/>
      <c r="N5063" s="180"/>
      <c r="O5063" s="180"/>
    </row>
    <row r="5064" spans="8:15" s="179" customFormat="1" x14ac:dyDescent="0.2">
      <c r="H5064" s="180"/>
      <c r="I5064" s="180"/>
      <c r="J5064" s="205"/>
      <c r="K5064" s="205"/>
      <c r="L5064" s="181"/>
      <c r="M5064" s="180"/>
      <c r="N5064" s="180"/>
      <c r="O5064" s="180"/>
    </row>
    <row r="5065" spans="8:15" s="179" customFormat="1" x14ac:dyDescent="0.2">
      <c r="H5065" s="180"/>
      <c r="I5065" s="180"/>
      <c r="J5065" s="205"/>
      <c r="K5065" s="205"/>
      <c r="L5065" s="181"/>
      <c r="M5065" s="180"/>
      <c r="N5065" s="180"/>
      <c r="O5065" s="180"/>
    </row>
    <row r="5066" spans="8:15" s="179" customFormat="1" x14ac:dyDescent="0.2">
      <c r="H5066" s="180"/>
      <c r="I5066" s="180"/>
      <c r="J5066" s="205"/>
      <c r="K5066" s="205"/>
      <c r="L5066" s="181"/>
      <c r="M5066" s="180"/>
      <c r="N5066" s="180"/>
      <c r="O5066" s="180"/>
    </row>
    <row r="5067" spans="8:15" s="179" customFormat="1" x14ac:dyDescent="0.2">
      <c r="H5067" s="180"/>
      <c r="I5067" s="180"/>
      <c r="J5067" s="205"/>
      <c r="K5067" s="205"/>
      <c r="L5067" s="181"/>
      <c r="M5067" s="180"/>
      <c r="N5067" s="180"/>
      <c r="O5067" s="180"/>
    </row>
    <row r="5068" spans="8:15" s="179" customFormat="1" x14ac:dyDescent="0.2">
      <c r="H5068" s="180"/>
      <c r="I5068" s="180"/>
      <c r="J5068" s="205"/>
      <c r="K5068" s="205"/>
      <c r="L5068" s="181"/>
      <c r="M5068" s="180"/>
      <c r="N5068" s="180"/>
      <c r="O5068" s="180"/>
    </row>
    <row r="5069" spans="8:15" s="179" customFormat="1" x14ac:dyDescent="0.2">
      <c r="H5069" s="180"/>
      <c r="I5069" s="180"/>
      <c r="J5069" s="205"/>
      <c r="K5069" s="205"/>
      <c r="L5069" s="181"/>
      <c r="M5069" s="180"/>
      <c r="N5069" s="180"/>
      <c r="O5069" s="180"/>
    </row>
    <row r="5070" spans="8:15" s="179" customFormat="1" x14ac:dyDescent="0.2">
      <c r="H5070" s="180"/>
      <c r="I5070" s="180"/>
      <c r="J5070" s="205"/>
      <c r="K5070" s="205"/>
      <c r="L5070" s="181"/>
      <c r="M5070" s="180"/>
      <c r="N5070" s="180"/>
      <c r="O5070" s="180"/>
    </row>
    <row r="5071" spans="8:15" s="179" customFormat="1" x14ac:dyDescent="0.2">
      <c r="H5071" s="180"/>
      <c r="I5071" s="180"/>
      <c r="J5071" s="205"/>
      <c r="K5071" s="205"/>
      <c r="L5071" s="181"/>
      <c r="M5071" s="180"/>
      <c r="N5071" s="180"/>
      <c r="O5071" s="180"/>
    </row>
    <row r="5072" spans="8:15" s="179" customFormat="1" x14ac:dyDescent="0.2">
      <c r="H5072" s="180"/>
      <c r="I5072" s="180"/>
      <c r="J5072" s="205"/>
      <c r="K5072" s="205"/>
      <c r="L5072" s="181"/>
      <c r="M5072" s="180"/>
      <c r="N5072" s="180"/>
      <c r="O5072" s="180"/>
    </row>
    <row r="5073" spans="8:15" s="179" customFormat="1" x14ac:dyDescent="0.2">
      <c r="H5073" s="180"/>
      <c r="I5073" s="180"/>
      <c r="J5073" s="205"/>
      <c r="K5073" s="205"/>
      <c r="L5073" s="181"/>
      <c r="M5073" s="180"/>
      <c r="N5073" s="180"/>
      <c r="O5073" s="180"/>
    </row>
    <row r="5074" spans="8:15" s="179" customFormat="1" x14ac:dyDescent="0.2">
      <c r="H5074" s="180"/>
      <c r="I5074" s="180"/>
      <c r="J5074" s="205"/>
      <c r="K5074" s="205"/>
      <c r="L5074" s="181"/>
      <c r="M5074" s="180"/>
      <c r="N5074" s="180"/>
      <c r="O5074" s="180"/>
    </row>
    <row r="5075" spans="8:15" s="179" customFormat="1" x14ac:dyDescent="0.2">
      <c r="H5075" s="180"/>
      <c r="I5075" s="180"/>
      <c r="J5075" s="205"/>
      <c r="K5075" s="205"/>
      <c r="L5075" s="181"/>
      <c r="M5075" s="180"/>
      <c r="N5075" s="180"/>
      <c r="O5075" s="180"/>
    </row>
    <row r="5076" spans="8:15" s="179" customFormat="1" x14ac:dyDescent="0.2">
      <c r="H5076" s="180"/>
      <c r="I5076" s="180"/>
      <c r="J5076" s="205"/>
      <c r="K5076" s="205"/>
      <c r="L5076" s="181"/>
      <c r="M5076" s="180"/>
      <c r="N5076" s="180"/>
      <c r="O5076" s="180"/>
    </row>
    <row r="5077" spans="8:15" s="179" customFormat="1" x14ac:dyDescent="0.2">
      <c r="H5077" s="180"/>
      <c r="I5077" s="180"/>
      <c r="J5077" s="205"/>
      <c r="K5077" s="205"/>
      <c r="L5077" s="181"/>
      <c r="M5077" s="180"/>
      <c r="N5077" s="180"/>
      <c r="O5077" s="180"/>
    </row>
    <row r="5078" spans="8:15" s="179" customFormat="1" x14ac:dyDescent="0.2">
      <c r="H5078" s="180"/>
      <c r="I5078" s="180"/>
      <c r="J5078" s="205"/>
      <c r="K5078" s="205"/>
      <c r="L5078" s="181"/>
      <c r="M5078" s="180"/>
      <c r="N5078" s="180"/>
      <c r="O5078" s="180"/>
    </row>
    <row r="5079" spans="8:15" s="179" customFormat="1" x14ac:dyDescent="0.2">
      <c r="H5079" s="180"/>
      <c r="I5079" s="180"/>
      <c r="J5079" s="205"/>
      <c r="K5079" s="205"/>
      <c r="L5079" s="181"/>
      <c r="M5079" s="180"/>
      <c r="N5079" s="180"/>
      <c r="O5079" s="180"/>
    </row>
    <row r="5080" spans="8:15" s="179" customFormat="1" x14ac:dyDescent="0.2">
      <c r="H5080" s="180"/>
      <c r="I5080" s="180"/>
      <c r="J5080" s="205"/>
      <c r="K5080" s="205"/>
      <c r="L5080" s="181"/>
      <c r="M5080" s="180"/>
      <c r="N5080" s="180"/>
      <c r="O5080" s="180"/>
    </row>
    <row r="5081" spans="8:15" s="179" customFormat="1" x14ac:dyDescent="0.2">
      <c r="H5081" s="180"/>
      <c r="I5081" s="180"/>
      <c r="J5081" s="205"/>
      <c r="K5081" s="205"/>
      <c r="L5081" s="181"/>
      <c r="M5081" s="180"/>
      <c r="N5081" s="180"/>
      <c r="O5081" s="180"/>
    </row>
    <row r="5082" spans="8:15" s="179" customFormat="1" x14ac:dyDescent="0.2">
      <c r="H5082" s="180"/>
      <c r="I5082" s="180"/>
      <c r="J5082" s="205"/>
      <c r="K5082" s="205"/>
      <c r="L5082" s="181"/>
      <c r="M5082" s="180"/>
      <c r="N5082" s="180"/>
      <c r="O5082" s="180"/>
    </row>
    <row r="5083" spans="8:15" s="179" customFormat="1" x14ac:dyDescent="0.2">
      <c r="H5083" s="180"/>
      <c r="I5083" s="180"/>
      <c r="J5083" s="205"/>
      <c r="K5083" s="205"/>
      <c r="L5083" s="181"/>
      <c r="M5083" s="180"/>
      <c r="N5083" s="180"/>
      <c r="O5083" s="180"/>
    </row>
    <row r="5084" spans="8:15" s="179" customFormat="1" x14ac:dyDescent="0.2">
      <c r="H5084" s="180"/>
      <c r="I5084" s="180"/>
      <c r="J5084" s="205"/>
      <c r="K5084" s="205"/>
      <c r="L5084" s="181"/>
      <c r="M5084" s="180"/>
      <c r="N5084" s="180"/>
      <c r="O5084" s="180"/>
    </row>
    <row r="5085" spans="8:15" s="179" customFormat="1" x14ac:dyDescent="0.2">
      <c r="H5085" s="180"/>
      <c r="I5085" s="180"/>
      <c r="J5085" s="205"/>
      <c r="K5085" s="205"/>
      <c r="L5085" s="181"/>
      <c r="M5085" s="180"/>
      <c r="N5085" s="180"/>
      <c r="O5085" s="180"/>
    </row>
    <row r="5086" spans="8:15" s="179" customFormat="1" x14ac:dyDescent="0.2">
      <c r="H5086" s="180"/>
      <c r="I5086" s="180"/>
      <c r="J5086" s="205"/>
      <c r="K5086" s="205"/>
      <c r="L5086" s="181"/>
      <c r="M5086" s="180"/>
      <c r="N5086" s="180"/>
      <c r="O5086" s="180"/>
    </row>
    <row r="5087" spans="8:15" s="179" customFormat="1" x14ac:dyDescent="0.2">
      <c r="H5087" s="180"/>
      <c r="I5087" s="180"/>
      <c r="J5087" s="205"/>
      <c r="K5087" s="205"/>
      <c r="L5087" s="181"/>
      <c r="M5087" s="180"/>
      <c r="N5087" s="180"/>
      <c r="O5087" s="180"/>
    </row>
    <row r="5088" spans="8:15" s="179" customFormat="1" x14ac:dyDescent="0.2">
      <c r="H5088" s="180"/>
      <c r="I5088" s="180"/>
      <c r="J5088" s="205"/>
      <c r="K5088" s="205"/>
      <c r="L5088" s="181"/>
      <c r="M5088" s="180"/>
      <c r="N5088" s="180"/>
      <c r="O5088" s="180"/>
    </row>
    <row r="5089" spans="8:15" s="179" customFormat="1" x14ac:dyDescent="0.2">
      <c r="H5089" s="180"/>
      <c r="I5089" s="180"/>
      <c r="J5089" s="205"/>
      <c r="K5089" s="205"/>
      <c r="L5089" s="181"/>
      <c r="M5089" s="180"/>
      <c r="N5089" s="180"/>
      <c r="O5089" s="180"/>
    </row>
    <row r="5090" spans="8:15" s="179" customFormat="1" x14ac:dyDescent="0.2">
      <c r="H5090" s="180"/>
      <c r="I5090" s="180"/>
      <c r="J5090" s="205"/>
      <c r="K5090" s="205"/>
      <c r="L5090" s="181"/>
      <c r="M5090" s="180"/>
      <c r="N5090" s="180"/>
      <c r="O5090" s="180"/>
    </row>
    <row r="5091" spans="8:15" s="179" customFormat="1" x14ac:dyDescent="0.2">
      <c r="H5091" s="180"/>
      <c r="I5091" s="180"/>
      <c r="J5091" s="205"/>
      <c r="K5091" s="205"/>
      <c r="L5091" s="181"/>
      <c r="M5091" s="180"/>
      <c r="N5091" s="180"/>
      <c r="O5091" s="180"/>
    </row>
    <row r="5092" spans="8:15" s="179" customFormat="1" x14ac:dyDescent="0.2">
      <c r="H5092" s="180"/>
      <c r="I5092" s="180"/>
      <c r="J5092" s="205"/>
      <c r="K5092" s="205"/>
      <c r="L5092" s="181"/>
      <c r="M5092" s="180"/>
      <c r="N5092" s="180"/>
      <c r="O5092" s="180"/>
    </row>
    <row r="5093" spans="8:15" s="179" customFormat="1" x14ac:dyDescent="0.2">
      <c r="H5093" s="180"/>
      <c r="I5093" s="180"/>
      <c r="J5093" s="205"/>
      <c r="K5093" s="205"/>
      <c r="L5093" s="181"/>
      <c r="M5093" s="180"/>
      <c r="N5093" s="180"/>
      <c r="O5093" s="180"/>
    </row>
    <row r="5094" spans="8:15" s="179" customFormat="1" x14ac:dyDescent="0.2">
      <c r="H5094" s="180"/>
      <c r="I5094" s="180"/>
      <c r="J5094" s="205"/>
      <c r="K5094" s="205"/>
      <c r="L5094" s="181"/>
      <c r="M5094" s="180"/>
      <c r="N5094" s="180"/>
      <c r="O5094" s="180"/>
    </row>
    <row r="5095" spans="8:15" s="179" customFormat="1" x14ac:dyDescent="0.2">
      <c r="H5095" s="180"/>
      <c r="I5095" s="180"/>
      <c r="J5095" s="205"/>
      <c r="K5095" s="205"/>
      <c r="L5095" s="181"/>
      <c r="M5095" s="180"/>
      <c r="N5095" s="180"/>
      <c r="O5095" s="180"/>
    </row>
    <row r="5096" spans="8:15" s="179" customFormat="1" x14ac:dyDescent="0.2">
      <c r="H5096" s="180"/>
      <c r="I5096" s="180"/>
      <c r="J5096" s="205"/>
      <c r="K5096" s="205"/>
      <c r="L5096" s="181"/>
      <c r="M5096" s="180"/>
      <c r="N5096" s="180"/>
      <c r="O5096" s="180"/>
    </row>
    <row r="5097" spans="8:15" s="179" customFormat="1" x14ac:dyDescent="0.2">
      <c r="H5097" s="180"/>
      <c r="I5097" s="180"/>
      <c r="J5097" s="205"/>
      <c r="K5097" s="205"/>
      <c r="L5097" s="181"/>
      <c r="M5097" s="180"/>
      <c r="N5097" s="180"/>
      <c r="O5097" s="180"/>
    </row>
    <row r="5098" spans="8:15" s="179" customFormat="1" x14ac:dyDescent="0.2">
      <c r="H5098" s="180"/>
      <c r="I5098" s="180"/>
      <c r="J5098" s="205"/>
      <c r="K5098" s="205"/>
      <c r="L5098" s="181"/>
      <c r="M5098" s="180"/>
      <c r="N5098" s="180"/>
      <c r="O5098" s="180"/>
    </row>
    <row r="5099" spans="8:15" s="179" customFormat="1" x14ac:dyDescent="0.2">
      <c r="H5099" s="180"/>
      <c r="I5099" s="180"/>
      <c r="J5099" s="205"/>
      <c r="K5099" s="205"/>
      <c r="L5099" s="181"/>
      <c r="M5099" s="180"/>
      <c r="N5099" s="180"/>
      <c r="O5099" s="180"/>
    </row>
    <row r="5100" spans="8:15" s="179" customFormat="1" x14ac:dyDescent="0.2">
      <c r="H5100" s="180"/>
      <c r="I5100" s="180"/>
      <c r="J5100" s="205"/>
      <c r="K5100" s="205"/>
      <c r="L5100" s="181"/>
      <c r="M5100" s="180"/>
      <c r="N5100" s="180"/>
      <c r="O5100" s="180"/>
    </row>
    <row r="5101" spans="8:15" s="179" customFormat="1" x14ac:dyDescent="0.2">
      <c r="H5101" s="180"/>
      <c r="I5101" s="180"/>
      <c r="J5101" s="205"/>
      <c r="K5101" s="205"/>
      <c r="L5101" s="181"/>
      <c r="M5101" s="180"/>
      <c r="N5101" s="180"/>
      <c r="O5101" s="180"/>
    </row>
    <row r="5102" spans="8:15" s="179" customFormat="1" x14ac:dyDescent="0.2">
      <c r="H5102" s="180"/>
      <c r="I5102" s="180"/>
      <c r="J5102" s="205"/>
      <c r="K5102" s="205"/>
      <c r="L5102" s="181"/>
      <c r="M5102" s="180"/>
      <c r="N5102" s="180"/>
      <c r="O5102" s="180"/>
    </row>
    <row r="5103" spans="8:15" s="179" customFormat="1" x14ac:dyDescent="0.2">
      <c r="H5103" s="180"/>
      <c r="I5103" s="180"/>
      <c r="J5103" s="205"/>
      <c r="K5103" s="205"/>
      <c r="L5103" s="181"/>
      <c r="M5103" s="180"/>
      <c r="N5103" s="180"/>
      <c r="O5103" s="180"/>
    </row>
    <row r="5104" spans="8:15" s="179" customFormat="1" x14ac:dyDescent="0.2">
      <c r="H5104" s="180"/>
      <c r="I5104" s="180"/>
      <c r="J5104" s="205"/>
      <c r="K5104" s="205"/>
      <c r="L5104" s="181"/>
      <c r="M5104" s="180"/>
      <c r="N5104" s="180"/>
      <c r="O5104" s="180"/>
    </row>
    <row r="5105" spans="8:15" s="179" customFormat="1" x14ac:dyDescent="0.2">
      <c r="H5105" s="180"/>
      <c r="I5105" s="180"/>
      <c r="J5105" s="205"/>
      <c r="K5105" s="205"/>
      <c r="L5105" s="181"/>
      <c r="M5105" s="180"/>
      <c r="N5105" s="180"/>
      <c r="O5105" s="180"/>
    </row>
    <row r="5106" spans="8:15" s="179" customFormat="1" x14ac:dyDescent="0.2">
      <c r="H5106" s="180"/>
      <c r="I5106" s="180"/>
      <c r="J5106" s="205"/>
      <c r="K5106" s="205"/>
      <c r="L5106" s="181"/>
      <c r="M5106" s="180"/>
      <c r="N5106" s="180"/>
      <c r="O5106" s="180"/>
    </row>
    <row r="5107" spans="8:15" s="179" customFormat="1" x14ac:dyDescent="0.2">
      <c r="H5107" s="180"/>
      <c r="I5107" s="180"/>
      <c r="J5107" s="205"/>
      <c r="K5107" s="205"/>
      <c r="L5107" s="181"/>
      <c r="M5107" s="180"/>
      <c r="N5107" s="180"/>
      <c r="O5107" s="180"/>
    </row>
    <row r="5108" spans="8:15" s="179" customFormat="1" x14ac:dyDescent="0.2">
      <c r="H5108" s="180"/>
      <c r="I5108" s="180"/>
      <c r="J5108" s="205"/>
      <c r="K5108" s="205"/>
      <c r="L5108" s="181"/>
      <c r="M5108" s="180"/>
      <c r="N5108" s="180"/>
      <c r="O5108" s="180"/>
    </row>
    <row r="5109" spans="8:15" s="179" customFormat="1" x14ac:dyDescent="0.2">
      <c r="H5109" s="180"/>
      <c r="I5109" s="180"/>
      <c r="J5109" s="205"/>
      <c r="K5109" s="205"/>
      <c r="L5109" s="181"/>
      <c r="M5109" s="180"/>
      <c r="N5109" s="180"/>
      <c r="O5109" s="180"/>
    </row>
    <row r="5110" spans="8:15" s="179" customFormat="1" x14ac:dyDescent="0.2">
      <c r="H5110" s="180"/>
      <c r="I5110" s="180"/>
      <c r="J5110" s="205"/>
      <c r="K5110" s="205"/>
      <c r="L5110" s="181"/>
      <c r="M5110" s="180"/>
      <c r="N5110" s="180"/>
      <c r="O5110" s="180"/>
    </row>
    <row r="5111" spans="8:15" s="179" customFormat="1" x14ac:dyDescent="0.2">
      <c r="H5111" s="180"/>
      <c r="I5111" s="180"/>
      <c r="J5111" s="205"/>
      <c r="K5111" s="205"/>
      <c r="L5111" s="181"/>
      <c r="M5111" s="180"/>
      <c r="N5111" s="180"/>
      <c r="O5111" s="180"/>
    </row>
    <row r="5112" spans="8:15" s="179" customFormat="1" x14ac:dyDescent="0.2">
      <c r="H5112" s="180"/>
      <c r="I5112" s="180"/>
      <c r="J5112" s="205"/>
      <c r="K5112" s="205"/>
      <c r="L5112" s="181"/>
      <c r="M5112" s="180"/>
      <c r="N5112" s="180"/>
      <c r="O5112" s="180"/>
    </row>
    <row r="5113" spans="8:15" s="179" customFormat="1" x14ac:dyDescent="0.2">
      <c r="H5113" s="180"/>
      <c r="I5113" s="180"/>
      <c r="J5113" s="205"/>
      <c r="K5113" s="205"/>
      <c r="L5113" s="181"/>
      <c r="M5113" s="180"/>
      <c r="N5113" s="180"/>
      <c r="O5113" s="180"/>
    </row>
    <row r="5114" spans="8:15" s="179" customFormat="1" x14ac:dyDescent="0.2">
      <c r="H5114" s="180"/>
      <c r="I5114" s="180"/>
      <c r="J5114" s="205"/>
      <c r="K5114" s="205"/>
      <c r="L5114" s="181"/>
      <c r="M5114" s="180"/>
      <c r="N5114" s="180"/>
      <c r="O5114" s="180"/>
    </row>
    <row r="5115" spans="8:15" s="179" customFormat="1" x14ac:dyDescent="0.2">
      <c r="H5115" s="180"/>
      <c r="I5115" s="180"/>
      <c r="J5115" s="205"/>
      <c r="K5115" s="205"/>
      <c r="L5115" s="181"/>
      <c r="M5115" s="180"/>
      <c r="N5115" s="180"/>
      <c r="O5115" s="180"/>
    </row>
    <row r="5116" spans="8:15" s="179" customFormat="1" x14ac:dyDescent="0.2">
      <c r="H5116" s="180"/>
      <c r="I5116" s="180"/>
      <c r="J5116" s="205"/>
      <c r="K5116" s="205"/>
      <c r="L5116" s="181"/>
      <c r="M5116" s="180"/>
      <c r="N5116" s="180"/>
      <c r="O5116" s="180"/>
    </row>
    <row r="5117" spans="8:15" s="179" customFormat="1" x14ac:dyDescent="0.2">
      <c r="H5117" s="180"/>
      <c r="I5117" s="180"/>
      <c r="J5117" s="205"/>
      <c r="K5117" s="205"/>
      <c r="L5117" s="181"/>
      <c r="M5117" s="180"/>
      <c r="N5117" s="180"/>
      <c r="O5117" s="180"/>
    </row>
    <row r="5118" spans="8:15" s="179" customFormat="1" x14ac:dyDescent="0.2">
      <c r="H5118" s="180"/>
      <c r="I5118" s="180"/>
      <c r="J5118" s="205"/>
      <c r="K5118" s="205"/>
      <c r="L5118" s="181"/>
      <c r="M5118" s="180"/>
      <c r="N5118" s="180"/>
      <c r="O5118" s="180"/>
    </row>
    <row r="5119" spans="8:15" s="179" customFormat="1" x14ac:dyDescent="0.2">
      <c r="H5119" s="180"/>
      <c r="I5119" s="180"/>
      <c r="J5119" s="205"/>
      <c r="K5119" s="205"/>
      <c r="L5119" s="181"/>
      <c r="M5119" s="180"/>
      <c r="N5119" s="180"/>
      <c r="O5119" s="180"/>
    </row>
    <row r="5120" spans="8:15" s="179" customFormat="1" x14ac:dyDescent="0.2">
      <c r="H5120" s="180"/>
      <c r="I5120" s="180"/>
      <c r="J5120" s="205"/>
      <c r="K5120" s="205"/>
      <c r="L5120" s="181"/>
      <c r="M5120" s="180"/>
      <c r="N5120" s="180"/>
      <c r="O5120" s="180"/>
    </row>
    <row r="5121" spans="8:15" s="179" customFormat="1" x14ac:dyDescent="0.2">
      <c r="H5121" s="180"/>
      <c r="I5121" s="180"/>
      <c r="J5121" s="205"/>
      <c r="K5121" s="205"/>
      <c r="L5121" s="181"/>
      <c r="M5121" s="180"/>
      <c r="N5121" s="180"/>
      <c r="O5121" s="180"/>
    </row>
    <row r="5122" spans="8:15" s="179" customFormat="1" x14ac:dyDescent="0.2">
      <c r="H5122" s="180"/>
      <c r="I5122" s="180"/>
      <c r="J5122" s="205"/>
      <c r="K5122" s="205"/>
      <c r="L5122" s="181"/>
      <c r="M5122" s="180"/>
      <c r="N5122" s="180"/>
      <c r="O5122" s="180"/>
    </row>
    <row r="5123" spans="8:15" s="179" customFormat="1" x14ac:dyDescent="0.2">
      <c r="H5123" s="180"/>
      <c r="I5123" s="180"/>
      <c r="J5123" s="205"/>
      <c r="K5123" s="205"/>
      <c r="L5123" s="181"/>
      <c r="M5123" s="180"/>
      <c r="N5123" s="180"/>
      <c r="O5123" s="180"/>
    </row>
    <row r="5124" spans="8:15" s="179" customFormat="1" x14ac:dyDescent="0.2">
      <c r="H5124" s="180"/>
      <c r="I5124" s="180"/>
      <c r="J5124" s="205"/>
      <c r="K5124" s="205"/>
      <c r="L5124" s="181"/>
      <c r="M5124" s="180"/>
      <c r="N5124" s="180"/>
      <c r="O5124" s="180"/>
    </row>
    <row r="5125" spans="8:15" s="179" customFormat="1" x14ac:dyDescent="0.2">
      <c r="H5125" s="180"/>
      <c r="I5125" s="180"/>
      <c r="J5125" s="205"/>
      <c r="K5125" s="205"/>
      <c r="L5125" s="181"/>
      <c r="M5125" s="180"/>
      <c r="N5125" s="180"/>
      <c r="O5125" s="180"/>
    </row>
    <row r="5126" spans="8:15" s="179" customFormat="1" x14ac:dyDescent="0.2">
      <c r="H5126" s="180"/>
      <c r="I5126" s="180"/>
      <c r="J5126" s="205"/>
      <c r="K5126" s="205"/>
      <c r="L5126" s="181"/>
      <c r="M5126" s="180"/>
      <c r="N5126" s="180"/>
      <c r="O5126" s="180"/>
    </row>
    <row r="5127" spans="8:15" s="179" customFormat="1" x14ac:dyDescent="0.2">
      <c r="H5127" s="180"/>
      <c r="I5127" s="180"/>
      <c r="J5127" s="205"/>
      <c r="K5127" s="205"/>
      <c r="L5127" s="181"/>
      <c r="M5127" s="180"/>
      <c r="N5127" s="180"/>
      <c r="O5127" s="180"/>
    </row>
    <row r="5128" spans="8:15" s="179" customFormat="1" x14ac:dyDescent="0.2">
      <c r="H5128" s="180"/>
      <c r="I5128" s="180"/>
      <c r="J5128" s="205"/>
      <c r="K5128" s="205"/>
      <c r="L5128" s="181"/>
      <c r="M5128" s="180"/>
      <c r="N5128" s="180"/>
      <c r="O5128" s="180"/>
    </row>
    <row r="5129" spans="8:15" s="179" customFormat="1" x14ac:dyDescent="0.2">
      <c r="H5129" s="180"/>
      <c r="I5129" s="180"/>
      <c r="J5129" s="205"/>
      <c r="K5129" s="205"/>
      <c r="L5129" s="181"/>
      <c r="M5129" s="180"/>
      <c r="N5129" s="180"/>
      <c r="O5129" s="180"/>
    </row>
    <row r="5130" spans="8:15" s="179" customFormat="1" x14ac:dyDescent="0.2">
      <c r="H5130" s="180"/>
      <c r="I5130" s="180"/>
      <c r="J5130" s="205"/>
      <c r="K5130" s="205"/>
      <c r="L5130" s="181"/>
      <c r="M5130" s="180"/>
      <c r="N5130" s="180"/>
      <c r="O5130" s="180"/>
    </row>
    <row r="5131" spans="8:15" s="179" customFormat="1" x14ac:dyDescent="0.2">
      <c r="H5131" s="180"/>
      <c r="I5131" s="180"/>
      <c r="J5131" s="205"/>
      <c r="K5131" s="205"/>
      <c r="L5131" s="181"/>
      <c r="M5131" s="180"/>
      <c r="N5131" s="180"/>
      <c r="O5131" s="180"/>
    </row>
    <row r="5132" spans="8:15" s="179" customFormat="1" x14ac:dyDescent="0.2">
      <c r="H5132" s="180"/>
      <c r="I5132" s="180"/>
      <c r="J5132" s="205"/>
      <c r="K5132" s="205"/>
      <c r="L5132" s="181"/>
      <c r="M5132" s="180"/>
      <c r="N5132" s="180"/>
      <c r="O5132" s="180"/>
    </row>
    <row r="5133" spans="8:15" s="179" customFormat="1" x14ac:dyDescent="0.2">
      <c r="H5133" s="180"/>
      <c r="I5133" s="180"/>
      <c r="J5133" s="205"/>
      <c r="K5133" s="205"/>
      <c r="L5133" s="181"/>
      <c r="M5133" s="180"/>
      <c r="N5133" s="180"/>
      <c r="O5133" s="180"/>
    </row>
    <row r="5134" spans="8:15" s="179" customFormat="1" x14ac:dyDescent="0.2">
      <c r="H5134" s="180"/>
      <c r="I5134" s="180"/>
      <c r="J5134" s="205"/>
      <c r="K5134" s="205"/>
      <c r="L5134" s="181"/>
      <c r="M5134" s="180"/>
      <c r="N5134" s="180"/>
      <c r="O5134" s="180"/>
    </row>
    <row r="5135" spans="8:15" s="179" customFormat="1" x14ac:dyDescent="0.2">
      <c r="H5135" s="180"/>
      <c r="I5135" s="180"/>
      <c r="J5135" s="205"/>
      <c r="K5135" s="205"/>
      <c r="L5135" s="181"/>
      <c r="M5135" s="180"/>
      <c r="N5135" s="180"/>
      <c r="O5135" s="180"/>
    </row>
    <row r="5136" spans="8:15" s="179" customFormat="1" x14ac:dyDescent="0.2">
      <c r="H5136" s="180"/>
      <c r="I5136" s="180"/>
      <c r="J5136" s="205"/>
      <c r="K5136" s="205"/>
      <c r="L5136" s="181"/>
      <c r="M5136" s="180"/>
      <c r="N5136" s="180"/>
      <c r="O5136" s="180"/>
    </row>
    <row r="5137" spans="8:15" s="179" customFormat="1" x14ac:dyDescent="0.2">
      <c r="H5137" s="180"/>
      <c r="I5137" s="180"/>
      <c r="J5137" s="205"/>
      <c r="K5137" s="205"/>
      <c r="L5137" s="181"/>
      <c r="M5137" s="180"/>
      <c r="N5137" s="180"/>
      <c r="O5137" s="180"/>
    </row>
    <row r="5138" spans="8:15" s="179" customFormat="1" x14ac:dyDescent="0.2">
      <c r="H5138" s="180"/>
      <c r="I5138" s="180"/>
      <c r="J5138" s="205"/>
      <c r="K5138" s="205"/>
      <c r="L5138" s="181"/>
      <c r="M5138" s="180"/>
      <c r="N5138" s="180"/>
      <c r="O5138" s="180"/>
    </row>
    <row r="5139" spans="8:15" s="179" customFormat="1" x14ac:dyDescent="0.2">
      <c r="H5139" s="180"/>
      <c r="I5139" s="180"/>
      <c r="J5139" s="205"/>
      <c r="K5139" s="205"/>
      <c r="L5139" s="181"/>
      <c r="M5139" s="180"/>
      <c r="N5139" s="180"/>
      <c r="O5139" s="180"/>
    </row>
    <row r="5140" spans="8:15" s="179" customFormat="1" x14ac:dyDescent="0.2">
      <c r="H5140" s="180"/>
      <c r="I5140" s="180"/>
      <c r="J5140" s="205"/>
      <c r="K5140" s="205"/>
      <c r="L5140" s="181"/>
      <c r="M5140" s="180"/>
      <c r="N5140" s="180"/>
      <c r="O5140" s="180"/>
    </row>
    <row r="5141" spans="8:15" s="179" customFormat="1" x14ac:dyDescent="0.2">
      <c r="H5141" s="180"/>
      <c r="I5141" s="180"/>
      <c r="J5141" s="205"/>
      <c r="K5141" s="205"/>
      <c r="L5141" s="181"/>
      <c r="M5141" s="180"/>
      <c r="N5141" s="180"/>
      <c r="O5141" s="180"/>
    </row>
    <row r="5142" spans="8:15" s="179" customFormat="1" x14ac:dyDescent="0.2">
      <c r="H5142" s="180"/>
      <c r="I5142" s="180"/>
      <c r="J5142" s="205"/>
      <c r="K5142" s="205"/>
      <c r="L5142" s="181"/>
      <c r="M5142" s="180"/>
      <c r="N5142" s="180"/>
      <c r="O5142" s="180"/>
    </row>
    <row r="5143" spans="8:15" s="179" customFormat="1" x14ac:dyDescent="0.2">
      <c r="H5143" s="180"/>
      <c r="I5143" s="180"/>
      <c r="J5143" s="205"/>
      <c r="K5143" s="205"/>
      <c r="L5143" s="181"/>
      <c r="M5143" s="180"/>
      <c r="N5143" s="180"/>
      <c r="O5143" s="180"/>
    </row>
    <row r="5144" spans="8:15" s="179" customFormat="1" x14ac:dyDescent="0.2">
      <c r="H5144" s="180"/>
      <c r="I5144" s="180"/>
      <c r="J5144" s="205"/>
      <c r="K5144" s="205"/>
      <c r="L5144" s="181"/>
      <c r="M5144" s="180"/>
      <c r="N5144" s="180"/>
      <c r="O5144" s="180"/>
    </row>
    <row r="5145" spans="8:15" s="179" customFormat="1" x14ac:dyDescent="0.2">
      <c r="H5145" s="180"/>
      <c r="I5145" s="180"/>
      <c r="J5145" s="205"/>
      <c r="K5145" s="205"/>
      <c r="L5145" s="181"/>
      <c r="M5145" s="180"/>
      <c r="N5145" s="180"/>
      <c r="O5145" s="180"/>
    </row>
    <row r="5146" spans="8:15" s="179" customFormat="1" x14ac:dyDescent="0.2">
      <c r="H5146" s="180"/>
      <c r="I5146" s="180"/>
      <c r="J5146" s="205"/>
      <c r="K5146" s="205"/>
      <c r="L5146" s="181"/>
      <c r="M5146" s="180"/>
      <c r="N5146" s="180"/>
      <c r="O5146" s="180"/>
    </row>
    <row r="5147" spans="8:15" s="179" customFormat="1" x14ac:dyDescent="0.2">
      <c r="H5147" s="180"/>
      <c r="I5147" s="180"/>
      <c r="J5147" s="205"/>
      <c r="K5147" s="205"/>
      <c r="L5147" s="181"/>
      <c r="M5147" s="180"/>
      <c r="N5147" s="180"/>
      <c r="O5147" s="180"/>
    </row>
    <row r="5148" spans="8:15" s="179" customFormat="1" x14ac:dyDescent="0.2">
      <c r="H5148" s="180"/>
      <c r="I5148" s="180"/>
      <c r="J5148" s="205"/>
      <c r="K5148" s="205"/>
      <c r="L5148" s="181"/>
      <c r="M5148" s="180"/>
      <c r="N5148" s="180"/>
      <c r="O5148" s="180"/>
    </row>
    <row r="5149" spans="8:15" s="179" customFormat="1" x14ac:dyDescent="0.2">
      <c r="H5149" s="180"/>
      <c r="I5149" s="180"/>
      <c r="J5149" s="205"/>
      <c r="K5149" s="205"/>
      <c r="L5149" s="181"/>
      <c r="M5149" s="180"/>
      <c r="N5149" s="180"/>
      <c r="O5149" s="180"/>
    </row>
    <row r="5150" spans="8:15" s="179" customFormat="1" x14ac:dyDescent="0.2">
      <c r="H5150" s="180"/>
      <c r="I5150" s="180"/>
      <c r="J5150" s="205"/>
      <c r="K5150" s="205"/>
      <c r="L5150" s="181"/>
      <c r="M5150" s="180"/>
      <c r="N5150" s="180"/>
      <c r="O5150" s="180"/>
    </row>
    <row r="5151" spans="8:15" s="179" customFormat="1" x14ac:dyDescent="0.2">
      <c r="H5151" s="180"/>
      <c r="I5151" s="180"/>
      <c r="J5151" s="205"/>
      <c r="K5151" s="205"/>
      <c r="L5151" s="181"/>
      <c r="M5151" s="180"/>
      <c r="N5151" s="180"/>
      <c r="O5151" s="180"/>
    </row>
    <row r="5152" spans="8:15" s="179" customFormat="1" x14ac:dyDescent="0.2">
      <c r="H5152" s="180"/>
      <c r="I5152" s="180"/>
      <c r="J5152" s="205"/>
      <c r="K5152" s="205"/>
      <c r="L5152" s="181"/>
      <c r="M5152" s="180"/>
      <c r="N5152" s="180"/>
      <c r="O5152" s="180"/>
    </row>
    <row r="5153" spans="8:15" s="179" customFormat="1" x14ac:dyDescent="0.2">
      <c r="H5153" s="180"/>
      <c r="I5153" s="180"/>
      <c r="J5153" s="205"/>
      <c r="K5153" s="205"/>
      <c r="L5153" s="181"/>
      <c r="M5153" s="180"/>
      <c r="N5153" s="180"/>
      <c r="O5153" s="180"/>
    </row>
    <row r="5154" spans="8:15" s="179" customFormat="1" x14ac:dyDescent="0.2">
      <c r="H5154" s="180"/>
      <c r="I5154" s="180"/>
      <c r="J5154" s="205"/>
      <c r="K5154" s="205"/>
      <c r="L5154" s="181"/>
      <c r="M5154" s="180"/>
      <c r="N5154" s="180"/>
      <c r="O5154" s="180"/>
    </row>
    <row r="5155" spans="8:15" s="179" customFormat="1" x14ac:dyDescent="0.2">
      <c r="H5155" s="180"/>
      <c r="I5155" s="180"/>
      <c r="J5155" s="205"/>
      <c r="K5155" s="205"/>
      <c r="L5155" s="181"/>
      <c r="M5155" s="180"/>
      <c r="N5155" s="180"/>
      <c r="O5155" s="180"/>
    </row>
    <row r="5156" spans="8:15" s="179" customFormat="1" x14ac:dyDescent="0.2">
      <c r="H5156" s="180"/>
      <c r="I5156" s="180"/>
      <c r="J5156" s="205"/>
      <c r="K5156" s="205"/>
      <c r="L5156" s="181"/>
      <c r="M5156" s="180"/>
      <c r="N5156" s="180"/>
      <c r="O5156" s="180"/>
    </row>
    <row r="5157" spans="8:15" s="179" customFormat="1" x14ac:dyDescent="0.2">
      <c r="H5157" s="180"/>
      <c r="I5157" s="180"/>
      <c r="J5157" s="205"/>
      <c r="K5157" s="205"/>
      <c r="L5157" s="181"/>
      <c r="M5157" s="180"/>
      <c r="N5157" s="180"/>
      <c r="O5157" s="180"/>
    </row>
    <row r="5158" spans="8:15" s="179" customFormat="1" x14ac:dyDescent="0.2">
      <c r="H5158" s="180"/>
      <c r="I5158" s="180"/>
      <c r="J5158" s="205"/>
      <c r="K5158" s="205"/>
      <c r="L5158" s="181"/>
      <c r="M5158" s="180"/>
      <c r="N5158" s="180"/>
      <c r="O5158" s="180"/>
    </row>
    <row r="5159" spans="8:15" s="179" customFormat="1" x14ac:dyDescent="0.2">
      <c r="H5159" s="180"/>
      <c r="I5159" s="180"/>
      <c r="J5159" s="205"/>
      <c r="K5159" s="205"/>
      <c r="L5159" s="181"/>
      <c r="M5159" s="180"/>
      <c r="N5159" s="180"/>
      <c r="O5159" s="180"/>
    </row>
    <row r="5160" spans="8:15" s="179" customFormat="1" x14ac:dyDescent="0.2">
      <c r="H5160" s="180"/>
      <c r="I5160" s="180"/>
      <c r="J5160" s="205"/>
      <c r="K5160" s="205"/>
      <c r="L5160" s="181"/>
      <c r="M5160" s="180"/>
      <c r="N5160" s="180"/>
      <c r="O5160" s="180"/>
    </row>
    <row r="5161" spans="8:15" s="179" customFormat="1" x14ac:dyDescent="0.2">
      <c r="H5161" s="180"/>
      <c r="I5161" s="180"/>
      <c r="J5161" s="205"/>
      <c r="K5161" s="205"/>
      <c r="L5161" s="181"/>
      <c r="M5161" s="180"/>
      <c r="N5161" s="180"/>
      <c r="O5161" s="180"/>
    </row>
    <row r="5162" spans="8:15" s="179" customFormat="1" x14ac:dyDescent="0.2">
      <c r="H5162" s="180"/>
      <c r="I5162" s="180"/>
      <c r="J5162" s="205"/>
      <c r="K5162" s="205"/>
      <c r="L5162" s="181"/>
      <c r="M5162" s="180"/>
      <c r="N5162" s="180"/>
      <c r="O5162" s="180"/>
    </row>
    <row r="5163" spans="8:15" s="179" customFormat="1" x14ac:dyDescent="0.2">
      <c r="H5163" s="180"/>
      <c r="I5163" s="180"/>
      <c r="J5163" s="205"/>
      <c r="K5163" s="205"/>
      <c r="L5163" s="181"/>
      <c r="M5163" s="180"/>
      <c r="N5163" s="180"/>
      <c r="O5163" s="180"/>
    </row>
    <row r="5164" spans="8:15" s="179" customFormat="1" x14ac:dyDescent="0.2">
      <c r="H5164" s="180"/>
      <c r="I5164" s="180"/>
      <c r="J5164" s="205"/>
      <c r="K5164" s="205"/>
      <c r="L5164" s="181"/>
      <c r="M5164" s="180"/>
      <c r="N5164" s="180"/>
      <c r="O5164" s="180"/>
    </row>
    <row r="5165" spans="8:15" s="179" customFormat="1" x14ac:dyDescent="0.2">
      <c r="H5165" s="180"/>
      <c r="I5165" s="180"/>
      <c r="J5165" s="205"/>
      <c r="K5165" s="205"/>
      <c r="L5165" s="181"/>
      <c r="M5165" s="180"/>
      <c r="N5165" s="180"/>
      <c r="O5165" s="180"/>
    </row>
    <row r="5166" spans="8:15" s="179" customFormat="1" x14ac:dyDescent="0.2">
      <c r="H5166" s="180"/>
      <c r="I5166" s="180"/>
      <c r="J5166" s="205"/>
      <c r="K5166" s="205"/>
      <c r="L5166" s="181"/>
      <c r="M5166" s="180"/>
      <c r="N5166" s="180"/>
      <c r="O5166" s="180"/>
    </row>
    <row r="5167" spans="8:15" s="179" customFormat="1" x14ac:dyDescent="0.2">
      <c r="H5167" s="180"/>
      <c r="I5167" s="180"/>
      <c r="J5167" s="205"/>
      <c r="K5167" s="205"/>
      <c r="L5167" s="181"/>
      <c r="M5167" s="180"/>
      <c r="N5167" s="180"/>
      <c r="O5167" s="180"/>
    </row>
    <row r="5168" spans="8:15" s="179" customFormat="1" x14ac:dyDescent="0.2">
      <c r="H5168" s="180"/>
      <c r="I5168" s="180"/>
      <c r="J5168" s="205"/>
      <c r="K5168" s="205"/>
      <c r="L5168" s="181"/>
      <c r="M5168" s="180"/>
      <c r="N5168" s="180"/>
      <c r="O5168" s="180"/>
    </row>
    <row r="5169" spans="8:15" s="179" customFormat="1" x14ac:dyDescent="0.2">
      <c r="H5169" s="180"/>
      <c r="I5169" s="180"/>
      <c r="J5169" s="205"/>
      <c r="K5169" s="205"/>
      <c r="L5169" s="181"/>
      <c r="M5169" s="180"/>
      <c r="N5169" s="180"/>
      <c r="O5169" s="180"/>
    </row>
    <row r="5170" spans="8:15" s="179" customFormat="1" x14ac:dyDescent="0.2">
      <c r="H5170" s="180"/>
      <c r="I5170" s="180"/>
      <c r="J5170" s="205"/>
      <c r="K5170" s="205"/>
      <c r="L5170" s="181"/>
      <c r="M5170" s="180"/>
      <c r="N5170" s="180"/>
      <c r="O5170" s="180"/>
    </row>
    <row r="5171" spans="8:15" s="179" customFormat="1" x14ac:dyDescent="0.2">
      <c r="H5171" s="180"/>
      <c r="I5171" s="180"/>
      <c r="J5171" s="205"/>
      <c r="K5171" s="205"/>
      <c r="L5171" s="181"/>
      <c r="M5171" s="180"/>
      <c r="N5171" s="180"/>
      <c r="O5171" s="180"/>
    </row>
    <row r="5172" spans="8:15" s="179" customFormat="1" x14ac:dyDescent="0.2">
      <c r="H5172" s="180"/>
      <c r="I5172" s="180"/>
      <c r="J5172" s="205"/>
      <c r="K5172" s="205"/>
      <c r="L5172" s="181"/>
      <c r="M5172" s="180"/>
      <c r="N5172" s="180"/>
      <c r="O5172" s="180"/>
    </row>
    <row r="5173" spans="8:15" s="179" customFormat="1" x14ac:dyDescent="0.2">
      <c r="H5173" s="180"/>
      <c r="I5173" s="180"/>
      <c r="J5173" s="205"/>
      <c r="K5173" s="205"/>
      <c r="L5173" s="181"/>
      <c r="M5173" s="180"/>
      <c r="N5173" s="180"/>
      <c r="O5173" s="180"/>
    </row>
    <row r="5174" spans="8:15" s="179" customFormat="1" x14ac:dyDescent="0.2">
      <c r="H5174" s="180"/>
      <c r="I5174" s="180"/>
      <c r="J5174" s="205"/>
      <c r="K5174" s="205"/>
      <c r="L5174" s="181"/>
      <c r="M5174" s="180"/>
      <c r="N5174" s="180"/>
      <c r="O5174" s="180"/>
    </row>
    <row r="5175" spans="8:15" s="179" customFormat="1" x14ac:dyDescent="0.2">
      <c r="H5175" s="180"/>
      <c r="I5175" s="180"/>
      <c r="J5175" s="205"/>
      <c r="K5175" s="205"/>
      <c r="L5175" s="181"/>
      <c r="M5175" s="180"/>
      <c r="N5175" s="180"/>
      <c r="O5175" s="180"/>
    </row>
    <row r="5176" spans="8:15" s="179" customFormat="1" x14ac:dyDescent="0.2">
      <c r="H5176" s="180"/>
      <c r="I5176" s="180"/>
      <c r="J5176" s="205"/>
      <c r="K5176" s="205"/>
      <c r="L5176" s="181"/>
      <c r="M5176" s="180"/>
      <c r="N5176" s="180"/>
      <c r="O5176" s="180"/>
    </row>
    <row r="5177" spans="8:15" s="179" customFormat="1" x14ac:dyDescent="0.2">
      <c r="H5177" s="180"/>
      <c r="I5177" s="180"/>
      <c r="J5177" s="205"/>
      <c r="K5177" s="205"/>
      <c r="L5177" s="181"/>
      <c r="M5177" s="180"/>
      <c r="N5177" s="180"/>
      <c r="O5177" s="180"/>
    </row>
    <row r="5178" spans="8:15" s="179" customFormat="1" x14ac:dyDescent="0.2">
      <c r="H5178" s="180"/>
      <c r="I5178" s="180"/>
      <c r="J5178" s="205"/>
      <c r="K5178" s="205"/>
      <c r="L5178" s="181"/>
      <c r="M5178" s="180"/>
      <c r="N5178" s="180"/>
      <c r="O5178" s="180"/>
    </row>
    <row r="5179" spans="8:15" s="179" customFormat="1" x14ac:dyDescent="0.2">
      <c r="H5179" s="180"/>
      <c r="I5179" s="180"/>
      <c r="J5179" s="205"/>
      <c r="K5179" s="205"/>
      <c r="L5179" s="181"/>
      <c r="M5179" s="180"/>
      <c r="N5179" s="180"/>
      <c r="O5179" s="180"/>
    </row>
    <row r="5180" spans="8:15" s="179" customFormat="1" x14ac:dyDescent="0.2">
      <c r="H5180" s="180"/>
      <c r="I5180" s="180"/>
      <c r="J5180" s="205"/>
      <c r="K5180" s="205"/>
      <c r="L5180" s="181"/>
      <c r="M5180" s="180"/>
      <c r="N5180" s="180"/>
      <c r="O5180" s="180"/>
    </row>
    <row r="5181" spans="8:15" s="179" customFormat="1" x14ac:dyDescent="0.2">
      <c r="H5181" s="180"/>
      <c r="I5181" s="180"/>
      <c r="J5181" s="205"/>
      <c r="K5181" s="205"/>
      <c r="L5181" s="181"/>
      <c r="M5181" s="180"/>
      <c r="N5181" s="180"/>
      <c r="O5181" s="180"/>
    </row>
    <row r="5182" spans="8:15" s="179" customFormat="1" x14ac:dyDescent="0.2">
      <c r="H5182" s="180"/>
      <c r="I5182" s="180"/>
      <c r="J5182" s="205"/>
      <c r="K5182" s="205"/>
      <c r="L5182" s="181"/>
      <c r="M5182" s="180"/>
      <c r="N5182" s="180"/>
      <c r="O5182" s="180"/>
    </row>
    <row r="5183" spans="8:15" s="179" customFormat="1" x14ac:dyDescent="0.2">
      <c r="H5183" s="180"/>
      <c r="I5183" s="180"/>
      <c r="J5183" s="205"/>
      <c r="K5183" s="205"/>
      <c r="L5183" s="181"/>
      <c r="M5183" s="180"/>
      <c r="N5183" s="180"/>
      <c r="O5183" s="180"/>
    </row>
    <row r="5184" spans="8:15" s="179" customFormat="1" x14ac:dyDescent="0.2">
      <c r="H5184" s="180"/>
      <c r="I5184" s="180"/>
      <c r="J5184" s="205"/>
      <c r="K5184" s="205"/>
      <c r="L5184" s="181"/>
      <c r="M5184" s="180"/>
      <c r="N5184" s="180"/>
      <c r="O5184" s="180"/>
    </row>
    <row r="5185" spans="8:15" s="179" customFormat="1" x14ac:dyDescent="0.2">
      <c r="H5185" s="180"/>
      <c r="I5185" s="180"/>
      <c r="J5185" s="205"/>
      <c r="K5185" s="205"/>
      <c r="L5185" s="181"/>
      <c r="M5185" s="180"/>
      <c r="N5185" s="180"/>
      <c r="O5185" s="180"/>
    </row>
    <row r="5186" spans="8:15" s="179" customFormat="1" x14ac:dyDescent="0.2">
      <c r="H5186" s="180"/>
      <c r="I5186" s="180"/>
      <c r="J5186" s="205"/>
      <c r="K5186" s="205"/>
      <c r="L5186" s="181"/>
      <c r="M5186" s="180"/>
      <c r="N5186" s="180"/>
      <c r="O5186" s="180"/>
    </row>
    <row r="5187" spans="8:15" s="179" customFormat="1" x14ac:dyDescent="0.2">
      <c r="H5187" s="180"/>
      <c r="I5187" s="180"/>
      <c r="J5187" s="205"/>
      <c r="K5187" s="205"/>
      <c r="L5187" s="181"/>
      <c r="M5187" s="180"/>
      <c r="N5187" s="180"/>
      <c r="O5187" s="180"/>
    </row>
    <row r="5188" spans="8:15" s="179" customFormat="1" x14ac:dyDescent="0.2">
      <c r="H5188" s="180"/>
      <c r="I5188" s="180"/>
      <c r="J5188" s="205"/>
      <c r="K5188" s="205"/>
      <c r="L5188" s="181"/>
      <c r="M5188" s="180"/>
      <c r="N5188" s="180"/>
      <c r="O5188" s="180"/>
    </row>
    <row r="5189" spans="8:15" s="179" customFormat="1" x14ac:dyDescent="0.2">
      <c r="H5189" s="180"/>
      <c r="I5189" s="180"/>
      <c r="J5189" s="205"/>
      <c r="K5189" s="205"/>
      <c r="L5189" s="181"/>
      <c r="M5189" s="180"/>
      <c r="N5189" s="180"/>
      <c r="O5189" s="180"/>
    </row>
    <row r="5190" spans="8:15" s="179" customFormat="1" x14ac:dyDescent="0.2">
      <c r="H5190" s="180"/>
      <c r="I5190" s="180"/>
      <c r="J5190" s="205"/>
      <c r="K5190" s="205"/>
      <c r="L5190" s="181"/>
      <c r="M5190" s="180"/>
      <c r="N5190" s="180"/>
      <c r="O5190" s="180"/>
    </row>
    <row r="5191" spans="8:15" s="179" customFormat="1" x14ac:dyDescent="0.2">
      <c r="H5191" s="180"/>
      <c r="I5191" s="180"/>
      <c r="J5191" s="205"/>
      <c r="K5191" s="205"/>
      <c r="L5191" s="181"/>
      <c r="M5191" s="180"/>
      <c r="N5191" s="180"/>
      <c r="O5191" s="180"/>
    </row>
    <row r="5192" spans="8:15" s="179" customFormat="1" x14ac:dyDescent="0.2">
      <c r="H5192" s="180"/>
      <c r="I5192" s="180"/>
      <c r="J5192" s="205"/>
      <c r="K5192" s="205"/>
      <c r="L5192" s="181"/>
      <c r="M5192" s="180"/>
      <c r="N5192" s="180"/>
      <c r="O5192" s="180"/>
    </row>
    <row r="5193" spans="8:15" s="179" customFormat="1" x14ac:dyDescent="0.2">
      <c r="H5193" s="180"/>
      <c r="I5193" s="180"/>
      <c r="J5193" s="205"/>
      <c r="K5193" s="205"/>
      <c r="L5193" s="181"/>
      <c r="M5193" s="180"/>
      <c r="N5193" s="180"/>
      <c r="O5193" s="180"/>
    </row>
    <row r="5194" spans="8:15" s="179" customFormat="1" x14ac:dyDescent="0.2">
      <c r="H5194" s="180"/>
      <c r="I5194" s="180"/>
      <c r="J5194" s="205"/>
      <c r="K5194" s="205"/>
      <c r="L5194" s="181"/>
      <c r="M5194" s="180"/>
      <c r="N5194" s="180"/>
      <c r="O5194" s="180"/>
    </row>
    <row r="5195" spans="8:15" s="179" customFormat="1" x14ac:dyDescent="0.2">
      <c r="H5195" s="180"/>
      <c r="I5195" s="180"/>
      <c r="J5195" s="205"/>
      <c r="K5195" s="205"/>
      <c r="L5195" s="181"/>
      <c r="M5195" s="180"/>
      <c r="N5195" s="180"/>
      <c r="O5195" s="180"/>
    </row>
    <row r="5196" spans="8:15" s="179" customFormat="1" x14ac:dyDescent="0.2">
      <c r="H5196" s="180"/>
      <c r="I5196" s="180"/>
      <c r="J5196" s="205"/>
      <c r="K5196" s="205"/>
      <c r="L5196" s="181"/>
      <c r="M5196" s="180"/>
      <c r="N5196" s="180"/>
      <c r="O5196" s="180"/>
    </row>
    <row r="5197" spans="8:15" s="179" customFormat="1" x14ac:dyDescent="0.2">
      <c r="H5197" s="180"/>
      <c r="I5197" s="180"/>
      <c r="J5197" s="205"/>
      <c r="K5197" s="205"/>
      <c r="L5197" s="181"/>
      <c r="M5197" s="180"/>
      <c r="N5197" s="180"/>
      <c r="O5197" s="180"/>
    </row>
    <row r="5198" spans="8:15" s="179" customFormat="1" x14ac:dyDescent="0.2">
      <c r="H5198" s="180"/>
      <c r="I5198" s="180"/>
      <c r="J5198" s="205"/>
      <c r="K5198" s="205"/>
      <c r="L5198" s="181"/>
      <c r="M5198" s="180"/>
      <c r="N5198" s="180"/>
      <c r="O5198" s="180"/>
    </row>
    <row r="5199" spans="8:15" s="179" customFormat="1" x14ac:dyDescent="0.2">
      <c r="H5199" s="180"/>
      <c r="I5199" s="180"/>
      <c r="J5199" s="205"/>
      <c r="K5199" s="205"/>
      <c r="L5199" s="181"/>
      <c r="M5199" s="180"/>
      <c r="N5199" s="180"/>
      <c r="O5199" s="180"/>
    </row>
    <row r="5200" spans="8:15" s="179" customFormat="1" x14ac:dyDescent="0.2">
      <c r="H5200" s="180"/>
      <c r="I5200" s="180"/>
      <c r="J5200" s="205"/>
      <c r="K5200" s="205"/>
      <c r="L5200" s="181"/>
      <c r="M5200" s="180"/>
      <c r="N5200" s="180"/>
      <c r="O5200" s="180"/>
    </row>
    <row r="5201" spans="8:15" s="179" customFormat="1" x14ac:dyDescent="0.2">
      <c r="H5201" s="180"/>
      <c r="I5201" s="180"/>
      <c r="J5201" s="205"/>
      <c r="K5201" s="205"/>
      <c r="L5201" s="181"/>
      <c r="M5201" s="180"/>
      <c r="N5201" s="180"/>
      <c r="O5201" s="180"/>
    </row>
    <row r="5202" spans="8:15" s="179" customFormat="1" x14ac:dyDescent="0.2">
      <c r="H5202" s="180"/>
      <c r="I5202" s="180"/>
      <c r="J5202" s="205"/>
      <c r="K5202" s="205"/>
      <c r="L5202" s="181"/>
      <c r="M5202" s="180"/>
      <c r="N5202" s="180"/>
      <c r="O5202" s="180"/>
    </row>
    <row r="5203" spans="8:15" s="179" customFormat="1" x14ac:dyDescent="0.2">
      <c r="H5203" s="180"/>
      <c r="I5203" s="180"/>
      <c r="J5203" s="205"/>
      <c r="K5203" s="205"/>
      <c r="L5203" s="181"/>
      <c r="M5203" s="180"/>
      <c r="N5203" s="180"/>
      <c r="O5203" s="180"/>
    </row>
    <row r="5204" spans="8:15" s="179" customFormat="1" x14ac:dyDescent="0.2">
      <c r="H5204" s="180"/>
      <c r="I5204" s="180"/>
      <c r="J5204" s="205"/>
      <c r="K5204" s="205"/>
      <c r="L5204" s="181"/>
      <c r="M5204" s="180"/>
      <c r="N5204" s="180"/>
      <c r="O5204" s="180"/>
    </row>
    <row r="5205" spans="8:15" s="179" customFormat="1" x14ac:dyDescent="0.2">
      <c r="H5205" s="180"/>
      <c r="I5205" s="180"/>
      <c r="J5205" s="205"/>
      <c r="K5205" s="205"/>
      <c r="L5205" s="181"/>
      <c r="M5205" s="180"/>
      <c r="N5205" s="180"/>
      <c r="O5205" s="180"/>
    </row>
    <row r="5206" spans="8:15" s="179" customFormat="1" x14ac:dyDescent="0.2">
      <c r="H5206" s="180"/>
      <c r="I5206" s="180"/>
      <c r="J5206" s="205"/>
      <c r="K5206" s="205"/>
      <c r="L5206" s="181"/>
      <c r="M5206" s="180"/>
      <c r="N5206" s="180"/>
      <c r="O5206" s="180"/>
    </row>
    <row r="5207" spans="8:15" s="179" customFormat="1" x14ac:dyDescent="0.2">
      <c r="H5207" s="180"/>
      <c r="I5207" s="180"/>
      <c r="J5207" s="205"/>
      <c r="K5207" s="205"/>
      <c r="L5207" s="181"/>
      <c r="M5207" s="180"/>
      <c r="N5207" s="180"/>
      <c r="O5207" s="180"/>
    </row>
    <row r="5208" spans="8:15" s="179" customFormat="1" x14ac:dyDescent="0.2">
      <c r="H5208" s="180"/>
      <c r="I5208" s="180"/>
      <c r="J5208" s="205"/>
      <c r="K5208" s="205"/>
      <c r="L5208" s="181"/>
      <c r="M5208" s="180"/>
      <c r="N5208" s="180"/>
      <c r="O5208" s="180"/>
    </row>
    <row r="5209" spans="8:15" s="179" customFormat="1" x14ac:dyDescent="0.2">
      <c r="H5209" s="180"/>
      <c r="I5209" s="180"/>
      <c r="J5209" s="205"/>
      <c r="K5209" s="205"/>
      <c r="L5209" s="181"/>
      <c r="M5209" s="180"/>
      <c r="N5209" s="180"/>
      <c r="O5209" s="180"/>
    </row>
    <row r="5210" spans="8:15" s="179" customFormat="1" x14ac:dyDescent="0.2">
      <c r="H5210" s="180"/>
      <c r="I5210" s="180"/>
      <c r="J5210" s="205"/>
      <c r="K5210" s="205"/>
      <c r="L5210" s="181"/>
      <c r="M5210" s="180"/>
      <c r="N5210" s="180"/>
      <c r="O5210" s="180"/>
    </row>
    <row r="5211" spans="8:15" s="179" customFormat="1" x14ac:dyDescent="0.2">
      <c r="H5211" s="180"/>
      <c r="I5211" s="180"/>
      <c r="J5211" s="205"/>
      <c r="K5211" s="205"/>
      <c r="L5211" s="181"/>
      <c r="M5211" s="180"/>
      <c r="N5211" s="180"/>
      <c r="O5211" s="180"/>
    </row>
    <row r="5212" spans="8:15" s="179" customFormat="1" x14ac:dyDescent="0.2">
      <c r="H5212" s="180"/>
      <c r="I5212" s="180"/>
      <c r="J5212" s="205"/>
      <c r="K5212" s="205"/>
      <c r="L5212" s="181"/>
      <c r="M5212" s="180"/>
      <c r="N5212" s="180"/>
      <c r="O5212" s="180"/>
    </row>
    <row r="5213" spans="8:15" s="179" customFormat="1" x14ac:dyDescent="0.2">
      <c r="H5213" s="180"/>
      <c r="I5213" s="180"/>
      <c r="J5213" s="205"/>
      <c r="K5213" s="205"/>
      <c r="L5213" s="181"/>
      <c r="M5213" s="180"/>
      <c r="N5213" s="180"/>
      <c r="O5213" s="180"/>
    </row>
    <row r="5214" spans="8:15" s="179" customFormat="1" x14ac:dyDescent="0.2">
      <c r="H5214" s="180"/>
      <c r="I5214" s="180"/>
      <c r="J5214" s="205"/>
      <c r="K5214" s="205"/>
      <c r="L5214" s="181"/>
      <c r="M5214" s="180"/>
      <c r="N5214" s="180"/>
      <c r="O5214" s="180"/>
    </row>
    <row r="5215" spans="8:15" s="179" customFormat="1" x14ac:dyDescent="0.2">
      <c r="H5215" s="180"/>
      <c r="I5215" s="180"/>
      <c r="J5215" s="205"/>
      <c r="K5215" s="205"/>
      <c r="L5215" s="181"/>
      <c r="M5215" s="180"/>
      <c r="N5215" s="180"/>
      <c r="O5215" s="180"/>
    </row>
    <row r="5216" spans="8:15" s="179" customFormat="1" x14ac:dyDescent="0.2">
      <c r="H5216" s="180"/>
      <c r="I5216" s="180"/>
      <c r="J5216" s="205"/>
      <c r="K5216" s="205"/>
      <c r="L5216" s="181"/>
      <c r="M5216" s="180"/>
      <c r="N5216" s="180"/>
      <c r="O5216" s="180"/>
    </row>
    <row r="5217" spans="8:15" s="179" customFormat="1" x14ac:dyDescent="0.2">
      <c r="H5217" s="180"/>
      <c r="I5217" s="180"/>
      <c r="J5217" s="205"/>
      <c r="K5217" s="205"/>
      <c r="L5217" s="181"/>
      <c r="M5217" s="180"/>
      <c r="N5217" s="180"/>
      <c r="O5217" s="180"/>
    </row>
    <row r="5218" spans="8:15" s="179" customFormat="1" x14ac:dyDescent="0.2">
      <c r="H5218" s="180"/>
      <c r="I5218" s="180"/>
      <c r="J5218" s="205"/>
      <c r="K5218" s="205"/>
      <c r="L5218" s="181"/>
      <c r="M5218" s="180"/>
      <c r="N5218" s="180"/>
      <c r="O5218" s="180"/>
    </row>
    <row r="5219" spans="8:15" s="179" customFormat="1" x14ac:dyDescent="0.2">
      <c r="H5219" s="180"/>
      <c r="I5219" s="180"/>
      <c r="J5219" s="205"/>
      <c r="K5219" s="205"/>
      <c r="L5219" s="181"/>
      <c r="M5219" s="180"/>
      <c r="N5219" s="180"/>
      <c r="O5219" s="180"/>
    </row>
    <row r="5220" spans="8:15" s="179" customFormat="1" x14ac:dyDescent="0.2">
      <c r="H5220" s="180"/>
      <c r="I5220" s="180"/>
      <c r="J5220" s="205"/>
      <c r="K5220" s="205"/>
      <c r="L5220" s="181"/>
      <c r="M5220" s="180"/>
      <c r="N5220" s="180"/>
      <c r="O5220" s="180"/>
    </row>
    <row r="5221" spans="8:15" s="179" customFormat="1" x14ac:dyDescent="0.2">
      <c r="H5221" s="180"/>
      <c r="I5221" s="180"/>
      <c r="J5221" s="205"/>
      <c r="K5221" s="205"/>
      <c r="L5221" s="181"/>
      <c r="M5221" s="180"/>
      <c r="N5221" s="180"/>
      <c r="O5221" s="180"/>
    </row>
    <row r="5222" spans="8:15" s="179" customFormat="1" x14ac:dyDescent="0.2">
      <c r="H5222" s="180"/>
      <c r="I5222" s="180"/>
      <c r="J5222" s="205"/>
      <c r="K5222" s="205"/>
      <c r="L5222" s="181"/>
      <c r="M5222" s="180"/>
      <c r="N5222" s="180"/>
      <c r="O5222" s="180"/>
    </row>
    <row r="5223" spans="8:15" s="179" customFormat="1" x14ac:dyDescent="0.2">
      <c r="H5223" s="180"/>
      <c r="I5223" s="180"/>
      <c r="J5223" s="205"/>
      <c r="K5223" s="205"/>
      <c r="L5223" s="181"/>
      <c r="M5223" s="180"/>
      <c r="N5223" s="180"/>
      <c r="O5223" s="180"/>
    </row>
    <row r="5224" spans="8:15" s="179" customFormat="1" x14ac:dyDescent="0.2">
      <c r="H5224" s="180"/>
      <c r="I5224" s="180"/>
      <c r="J5224" s="205"/>
      <c r="K5224" s="205"/>
      <c r="L5224" s="181"/>
      <c r="M5224" s="180"/>
      <c r="N5224" s="180"/>
      <c r="O5224" s="180"/>
    </row>
    <row r="5225" spans="8:15" s="179" customFormat="1" x14ac:dyDescent="0.2">
      <c r="H5225" s="180"/>
      <c r="I5225" s="180"/>
      <c r="J5225" s="205"/>
      <c r="K5225" s="205"/>
      <c r="L5225" s="181"/>
      <c r="M5225" s="180"/>
      <c r="N5225" s="180"/>
      <c r="O5225" s="180"/>
    </row>
    <row r="5226" spans="8:15" s="179" customFormat="1" x14ac:dyDescent="0.2">
      <c r="H5226" s="180"/>
      <c r="I5226" s="180"/>
      <c r="J5226" s="205"/>
      <c r="K5226" s="205"/>
      <c r="L5226" s="181"/>
      <c r="M5226" s="180"/>
      <c r="N5226" s="180"/>
      <c r="O5226" s="180"/>
    </row>
    <row r="5227" spans="8:15" s="179" customFormat="1" x14ac:dyDescent="0.2">
      <c r="H5227" s="180"/>
      <c r="I5227" s="180"/>
      <c r="J5227" s="205"/>
      <c r="K5227" s="205"/>
      <c r="L5227" s="181"/>
      <c r="M5227" s="180"/>
      <c r="N5227" s="180"/>
      <c r="O5227" s="180"/>
    </row>
    <row r="5228" spans="8:15" s="179" customFormat="1" x14ac:dyDescent="0.2">
      <c r="H5228" s="180"/>
      <c r="I5228" s="180"/>
      <c r="J5228" s="205"/>
      <c r="K5228" s="205"/>
      <c r="L5228" s="181"/>
      <c r="M5228" s="180"/>
      <c r="N5228" s="180"/>
      <c r="O5228" s="180"/>
    </row>
    <row r="5229" spans="8:15" s="179" customFormat="1" x14ac:dyDescent="0.2">
      <c r="H5229" s="180"/>
      <c r="I5229" s="180"/>
      <c r="J5229" s="205"/>
      <c r="K5229" s="205"/>
      <c r="L5229" s="181"/>
      <c r="M5229" s="180"/>
      <c r="N5229" s="180"/>
      <c r="O5229" s="180"/>
    </row>
    <row r="5230" spans="8:15" s="179" customFormat="1" x14ac:dyDescent="0.2">
      <c r="H5230" s="180"/>
      <c r="I5230" s="180"/>
      <c r="J5230" s="205"/>
      <c r="K5230" s="205"/>
      <c r="L5230" s="181"/>
      <c r="M5230" s="180"/>
      <c r="N5230" s="180"/>
      <c r="O5230" s="180"/>
    </row>
    <row r="5231" spans="8:15" s="179" customFormat="1" x14ac:dyDescent="0.2">
      <c r="H5231" s="180"/>
      <c r="I5231" s="180"/>
      <c r="J5231" s="205"/>
      <c r="K5231" s="205"/>
      <c r="L5231" s="181"/>
      <c r="M5231" s="180"/>
      <c r="N5231" s="180"/>
      <c r="O5231" s="180"/>
    </row>
    <row r="5232" spans="8:15" s="179" customFormat="1" x14ac:dyDescent="0.2">
      <c r="H5232" s="180"/>
      <c r="I5232" s="180"/>
      <c r="J5232" s="205"/>
      <c r="K5232" s="205"/>
      <c r="L5232" s="181"/>
      <c r="M5232" s="180"/>
      <c r="N5232" s="180"/>
      <c r="O5232" s="180"/>
    </row>
    <row r="5233" spans="8:15" s="179" customFormat="1" x14ac:dyDescent="0.2">
      <c r="H5233" s="180"/>
      <c r="I5233" s="180"/>
      <c r="J5233" s="205"/>
      <c r="K5233" s="205"/>
      <c r="L5233" s="181"/>
      <c r="M5233" s="180"/>
      <c r="N5233" s="180"/>
      <c r="O5233" s="180"/>
    </row>
    <row r="5234" spans="8:15" s="179" customFormat="1" x14ac:dyDescent="0.2">
      <c r="H5234" s="180"/>
      <c r="I5234" s="180"/>
      <c r="J5234" s="205"/>
      <c r="K5234" s="205"/>
      <c r="L5234" s="181"/>
      <c r="M5234" s="180"/>
      <c r="N5234" s="180"/>
      <c r="O5234" s="180"/>
    </row>
    <row r="5235" spans="8:15" s="179" customFormat="1" x14ac:dyDescent="0.2">
      <c r="H5235" s="180"/>
      <c r="I5235" s="180"/>
      <c r="J5235" s="205"/>
      <c r="K5235" s="205"/>
      <c r="L5235" s="181"/>
      <c r="M5235" s="180"/>
      <c r="N5235" s="180"/>
      <c r="O5235" s="180"/>
    </row>
    <row r="5236" spans="8:15" s="179" customFormat="1" x14ac:dyDescent="0.2">
      <c r="H5236" s="180"/>
      <c r="I5236" s="180"/>
      <c r="J5236" s="205"/>
      <c r="K5236" s="205"/>
      <c r="L5236" s="181"/>
      <c r="M5236" s="180"/>
      <c r="N5236" s="180"/>
      <c r="O5236" s="180"/>
    </row>
    <row r="5237" spans="8:15" s="179" customFormat="1" x14ac:dyDescent="0.2">
      <c r="H5237" s="180"/>
      <c r="I5237" s="180"/>
      <c r="J5237" s="205"/>
      <c r="K5237" s="205"/>
      <c r="L5237" s="181"/>
      <c r="M5237" s="180"/>
      <c r="N5237" s="180"/>
      <c r="O5237" s="180"/>
    </row>
    <row r="5238" spans="8:15" s="179" customFormat="1" x14ac:dyDescent="0.2">
      <c r="H5238" s="180"/>
      <c r="I5238" s="180"/>
      <c r="J5238" s="205"/>
      <c r="K5238" s="205"/>
      <c r="L5238" s="181"/>
      <c r="M5238" s="180"/>
      <c r="N5238" s="180"/>
      <c r="O5238" s="180"/>
    </row>
    <row r="5239" spans="8:15" s="179" customFormat="1" x14ac:dyDescent="0.2">
      <c r="H5239" s="180"/>
      <c r="I5239" s="180"/>
      <c r="J5239" s="205"/>
      <c r="K5239" s="205"/>
      <c r="L5239" s="181"/>
      <c r="M5239" s="180"/>
      <c r="N5239" s="180"/>
      <c r="O5239" s="180"/>
    </row>
    <row r="5240" spans="8:15" s="179" customFormat="1" x14ac:dyDescent="0.2">
      <c r="H5240" s="180"/>
      <c r="I5240" s="180"/>
      <c r="J5240" s="205"/>
      <c r="K5240" s="205"/>
      <c r="L5240" s="181"/>
      <c r="M5240" s="180"/>
      <c r="N5240" s="180"/>
      <c r="O5240" s="180"/>
    </row>
    <row r="5241" spans="8:15" s="179" customFormat="1" x14ac:dyDescent="0.2">
      <c r="H5241" s="180"/>
      <c r="I5241" s="180"/>
      <c r="J5241" s="205"/>
      <c r="K5241" s="205"/>
      <c r="L5241" s="181"/>
      <c r="M5241" s="180"/>
      <c r="N5241" s="180"/>
      <c r="O5241" s="180"/>
    </row>
    <row r="5242" spans="8:15" s="179" customFormat="1" x14ac:dyDescent="0.2">
      <c r="H5242" s="180"/>
      <c r="I5242" s="180"/>
      <c r="J5242" s="205"/>
      <c r="K5242" s="205"/>
      <c r="L5242" s="181"/>
      <c r="M5242" s="180"/>
      <c r="N5242" s="180"/>
      <c r="O5242" s="180"/>
    </row>
    <row r="5243" spans="8:15" s="179" customFormat="1" x14ac:dyDescent="0.2">
      <c r="H5243" s="180"/>
      <c r="I5243" s="180"/>
      <c r="J5243" s="205"/>
      <c r="K5243" s="205"/>
      <c r="L5243" s="181"/>
      <c r="M5243" s="180"/>
      <c r="N5243" s="180"/>
      <c r="O5243" s="180"/>
    </row>
    <row r="5244" spans="8:15" s="179" customFormat="1" x14ac:dyDescent="0.2">
      <c r="H5244" s="180"/>
      <c r="I5244" s="180"/>
      <c r="J5244" s="205"/>
      <c r="K5244" s="205"/>
      <c r="L5244" s="181"/>
      <c r="M5244" s="180"/>
      <c r="N5244" s="180"/>
      <c r="O5244" s="180"/>
    </row>
    <row r="5245" spans="8:15" s="179" customFormat="1" x14ac:dyDescent="0.2">
      <c r="H5245" s="180"/>
      <c r="I5245" s="180"/>
      <c r="J5245" s="205"/>
      <c r="K5245" s="205"/>
      <c r="L5245" s="181"/>
      <c r="M5245" s="180"/>
      <c r="N5245" s="180"/>
      <c r="O5245" s="180"/>
    </row>
    <row r="5246" spans="8:15" s="179" customFormat="1" x14ac:dyDescent="0.2">
      <c r="H5246" s="180"/>
      <c r="I5246" s="180"/>
      <c r="J5246" s="205"/>
      <c r="K5246" s="205"/>
      <c r="L5246" s="181"/>
      <c r="M5246" s="180"/>
      <c r="N5246" s="180"/>
      <c r="O5246" s="180"/>
    </row>
    <row r="5247" spans="8:15" s="179" customFormat="1" x14ac:dyDescent="0.2">
      <c r="H5247" s="180"/>
      <c r="I5247" s="180"/>
      <c r="J5247" s="205"/>
      <c r="K5247" s="205"/>
      <c r="L5247" s="181"/>
      <c r="M5247" s="180"/>
      <c r="N5247" s="180"/>
      <c r="O5247" s="180"/>
    </row>
    <row r="5248" spans="8:15" s="179" customFormat="1" x14ac:dyDescent="0.2">
      <c r="H5248" s="180"/>
      <c r="I5248" s="180"/>
      <c r="J5248" s="205"/>
      <c r="K5248" s="205"/>
      <c r="L5248" s="181"/>
      <c r="M5248" s="180"/>
      <c r="N5248" s="180"/>
      <c r="O5248" s="180"/>
    </row>
    <row r="5249" spans="8:15" s="179" customFormat="1" x14ac:dyDescent="0.2">
      <c r="H5249" s="180"/>
      <c r="I5249" s="180"/>
      <c r="J5249" s="205"/>
      <c r="K5249" s="205"/>
      <c r="L5249" s="181"/>
      <c r="M5249" s="180"/>
      <c r="N5249" s="180"/>
      <c r="O5249" s="180"/>
    </row>
    <row r="5250" spans="8:15" s="179" customFormat="1" x14ac:dyDescent="0.2">
      <c r="H5250" s="180"/>
      <c r="I5250" s="180"/>
      <c r="J5250" s="205"/>
      <c r="K5250" s="205"/>
      <c r="L5250" s="181"/>
      <c r="M5250" s="180"/>
      <c r="N5250" s="180"/>
      <c r="O5250" s="180"/>
    </row>
    <row r="5251" spans="8:15" s="179" customFormat="1" x14ac:dyDescent="0.2">
      <c r="H5251" s="180"/>
      <c r="I5251" s="180"/>
      <c r="J5251" s="205"/>
      <c r="K5251" s="205"/>
      <c r="L5251" s="181"/>
      <c r="M5251" s="180"/>
      <c r="N5251" s="180"/>
      <c r="O5251" s="180"/>
    </row>
    <row r="5252" spans="8:15" s="179" customFormat="1" x14ac:dyDescent="0.2">
      <c r="H5252" s="180"/>
      <c r="I5252" s="180"/>
      <c r="J5252" s="205"/>
      <c r="K5252" s="205"/>
      <c r="L5252" s="181"/>
      <c r="M5252" s="180"/>
      <c r="N5252" s="180"/>
      <c r="O5252" s="180"/>
    </row>
    <row r="5253" spans="8:15" s="179" customFormat="1" x14ac:dyDescent="0.2">
      <c r="H5253" s="180"/>
      <c r="I5253" s="180"/>
      <c r="J5253" s="205"/>
      <c r="K5253" s="205"/>
      <c r="L5253" s="181"/>
      <c r="M5253" s="180"/>
      <c r="N5253" s="180"/>
      <c r="O5253" s="180"/>
    </row>
    <row r="5254" spans="8:15" s="179" customFormat="1" x14ac:dyDescent="0.2">
      <c r="H5254" s="180"/>
      <c r="I5254" s="180"/>
      <c r="J5254" s="205"/>
      <c r="K5254" s="205"/>
      <c r="L5254" s="181"/>
      <c r="M5254" s="180"/>
      <c r="N5254" s="180"/>
      <c r="O5254" s="180"/>
    </row>
    <row r="5255" spans="8:15" s="179" customFormat="1" x14ac:dyDescent="0.2">
      <c r="H5255" s="180"/>
      <c r="I5255" s="180"/>
      <c r="J5255" s="205"/>
      <c r="K5255" s="205"/>
      <c r="L5255" s="181"/>
      <c r="M5255" s="180"/>
      <c r="N5255" s="180"/>
      <c r="O5255" s="180"/>
    </row>
    <row r="5256" spans="8:15" s="179" customFormat="1" x14ac:dyDescent="0.2">
      <c r="H5256" s="180"/>
      <c r="I5256" s="180"/>
      <c r="J5256" s="205"/>
      <c r="K5256" s="205"/>
      <c r="L5256" s="181"/>
      <c r="M5256" s="180"/>
      <c r="N5256" s="180"/>
      <c r="O5256" s="180"/>
    </row>
    <row r="5257" spans="8:15" s="179" customFormat="1" x14ac:dyDescent="0.2">
      <c r="H5257" s="180"/>
      <c r="I5257" s="180"/>
      <c r="J5257" s="205"/>
      <c r="K5257" s="205"/>
      <c r="L5257" s="181"/>
      <c r="M5257" s="180"/>
      <c r="N5257" s="180"/>
      <c r="O5257" s="180"/>
    </row>
    <row r="5258" spans="8:15" s="179" customFormat="1" x14ac:dyDescent="0.2">
      <c r="H5258" s="180"/>
      <c r="I5258" s="180"/>
      <c r="J5258" s="205"/>
      <c r="K5258" s="205"/>
      <c r="L5258" s="181"/>
      <c r="M5258" s="180"/>
      <c r="N5258" s="180"/>
      <c r="O5258" s="180"/>
    </row>
    <row r="5259" spans="8:15" s="179" customFormat="1" x14ac:dyDescent="0.2">
      <c r="H5259" s="180"/>
      <c r="I5259" s="180"/>
      <c r="J5259" s="205"/>
      <c r="K5259" s="205"/>
      <c r="L5259" s="181"/>
      <c r="M5259" s="180"/>
      <c r="N5259" s="180"/>
      <c r="O5259" s="180"/>
    </row>
    <row r="5260" spans="8:15" s="179" customFormat="1" x14ac:dyDescent="0.2">
      <c r="H5260" s="180"/>
      <c r="I5260" s="180"/>
      <c r="J5260" s="205"/>
      <c r="K5260" s="205"/>
      <c r="L5260" s="181"/>
      <c r="M5260" s="180"/>
      <c r="N5260" s="180"/>
      <c r="O5260" s="180"/>
    </row>
    <row r="5261" spans="8:15" s="179" customFormat="1" x14ac:dyDescent="0.2">
      <c r="H5261" s="180"/>
      <c r="I5261" s="180"/>
      <c r="J5261" s="205"/>
      <c r="K5261" s="205"/>
      <c r="L5261" s="181"/>
      <c r="M5261" s="180"/>
      <c r="N5261" s="180"/>
      <c r="O5261" s="180"/>
    </row>
    <row r="5262" spans="8:15" s="179" customFormat="1" x14ac:dyDescent="0.2">
      <c r="H5262" s="180"/>
      <c r="I5262" s="180"/>
      <c r="J5262" s="205"/>
      <c r="K5262" s="205"/>
      <c r="L5262" s="181"/>
      <c r="M5262" s="180"/>
      <c r="N5262" s="180"/>
      <c r="O5262" s="180"/>
    </row>
    <row r="5263" spans="8:15" s="179" customFormat="1" x14ac:dyDescent="0.2">
      <c r="H5263" s="180"/>
      <c r="I5263" s="180"/>
      <c r="J5263" s="205"/>
      <c r="K5263" s="205"/>
      <c r="L5263" s="181"/>
      <c r="M5263" s="180"/>
      <c r="N5263" s="180"/>
      <c r="O5263" s="180"/>
    </row>
    <row r="5264" spans="8:15" s="179" customFormat="1" x14ac:dyDescent="0.2">
      <c r="H5264" s="180"/>
      <c r="I5264" s="180"/>
      <c r="J5264" s="205"/>
      <c r="K5264" s="205"/>
      <c r="L5264" s="181"/>
      <c r="M5264" s="180"/>
      <c r="N5264" s="180"/>
      <c r="O5264" s="180"/>
    </row>
    <row r="5265" spans="8:15" s="179" customFormat="1" x14ac:dyDescent="0.2">
      <c r="H5265" s="180"/>
      <c r="I5265" s="180"/>
      <c r="J5265" s="205"/>
      <c r="K5265" s="205"/>
      <c r="L5265" s="181"/>
      <c r="M5265" s="180"/>
      <c r="N5265" s="180"/>
      <c r="O5265" s="180"/>
    </row>
    <row r="5266" spans="8:15" s="179" customFormat="1" x14ac:dyDescent="0.2">
      <c r="H5266" s="180"/>
      <c r="I5266" s="180"/>
      <c r="J5266" s="205"/>
      <c r="K5266" s="205"/>
      <c r="L5266" s="181"/>
      <c r="M5266" s="180"/>
      <c r="N5266" s="180"/>
      <c r="O5266" s="180"/>
    </row>
    <row r="5267" spans="8:15" s="179" customFormat="1" x14ac:dyDescent="0.2">
      <c r="H5267" s="180"/>
      <c r="I5267" s="180"/>
      <c r="J5267" s="205"/>
      <c r="K5267" s="205"/>
      <c r="L5267" s="181"/>
      <c r="M5267" s="180"/>
      <c r="N5267" s="180"/>
      <c r="O5267" s="180"/>
    </row>
    <row r="5268" spans="8:15" s="179" customFormat="1" x14ac:dyDescent="0.2">
      <c r="H5268" s="180"/>
      <c r="I5268" s="180"/>
      <c r="J5268" s="205"/>
      <c r="K5268" s="205"/>
      <c r="L5268" s="181"/>
      <c r="M5268" s="180"/>
      <c r="N5268" s="180"/>
      <c r="O5268" s="180"/>
    </row>
    <row r="5269" spans="8:15" s="179" customFormat="1" x14ac:dyDescent="0.2">
      <c r="H5269" s="180"/>
      <c r="I5269" s="180"/>
      <c r="J5269" s="205"/>
      <c r="K5269" s="205"/>
      <c r="L5269" s="181"/>
      <c r="M5269" s="180"/>
      <c r="N5269" s="180"/>
      <c r="O5269" s="180"/>
    </row>
    <row r="5270" spans="8:15" s="179" customFormat="1" x14ac:dyDescent="0.2">
      <c r="H5270" s="180"/>
      <c r="I5270" s="180"/>
      <c r="J5270" s="205"/>
      <c r="K5270" s="205"/>
      <c r="L5270" s="181"/>
      <c r="M5270" s="180"/>
      <c r="N5270" s="180"/>
      <c r="O5270" s="180"/>
    </row>
    <row r="5271" spans="8:15" s="179" customFormat="1" x14ac:dyDescent="0.2">
      <c r="H5271" s="180"/>
      <c r="I5271" s="180"/>
      <c r="J5271" s="205"/>
      <c r="K5271" s="205"/>
      <c r="L5271" s="181"/>
      <c r="M5271" s="180"/>
      <c r="N5271" s="180"/>
      <c r="O5271" s="180"/>
    </row>
    <row r="5272" spans="8:15" s="179" customFormat="1" x14ac:dyDescent="0.2">
      <c r="H5272" s="180"/>
      <c r="I5272" s="180"/>
      <c r="J5272" s="205"/>
      <c r="K5272" s="205"/>
      <c r="L5272" s="181"/>
      <c r="M5272" s="180"/>
      <c r="N5272" s="180"/>
      <c r="O5272" s="180"/>
    </row>
    <row r="5273" spans="8:15" s="179" customFormat="1" x14ac:dyDescent="0.2">
      <c r="H5273" s="180"/>
      <c r="I5273" s="180"/>
      <c r="J5273" s="205"/>
      <c r="K5273" s="205"/>
      <c r="L5273" s="181"/>
      <c r="M5273" s="180"/>
      <c r="N5273" s="180"/>
      <c r="O5273" s="180"/>
    </row>
    <row r="5274" spans="8:15" s="179" customFormat="1" x14ac:dyDescent="0.2">
      <c r="H5274" s="180"/>
      <c r="I5274" s="180"/>
      <c r="J5274" s="205"/>
      <c r="K5274" s="205"/>
      <c r="L5274" s="181"/>
      <c r="M5274" s="180"/>
      <c r="N5274" s="180"/>
      <c r="O5274" s="180"/>
    </row>
    <row r="5275" spans="8:15" s="179" customFormat="1" x14ac:dyDescent="0.2">
      <c r="H5275" s="180"/>
      <c r="I5275" s="180"/>
      <c r="J5275" s="205"/>
      <c r="K5275" s="205"/>
      <c r="L5275" s="181"/>
      <c r="M5275" s="180"/>
      <c r="N5275" s="180"/>
      <c r="O5275" s="180"/>
    </row>
    <row r="5276" spans="8:15" s="179" customFormat="1" x14ac:dyDescent="0.2">
      <c r="H5276" s="180"/>
      <c r="I5276" s="180"/>
      <c r="J5276" s="205"/>
      <c r="K5276" s="205"/>
      <c r="L5276" s="181"/>
      <c r="M5276" s="180"/>
      <c r="N5276" s="180"/>
      <c r="O5276" s="180"/>
    </row>
    <row r="5277" spans="8:15" s="179" customFormat="1" x14ac:dyDescent="0.2">
      <c r="H5277" s="180"/>
      <c r="I5277" s="180"/>
      <c r="J5277" s="205"/>
      <c r="K5277" s="205"/>
      <c r="L5277" s="181"/>
      <c r="M5277" s="180"/>
      <c r="N5277" s="180"/>
      <c r="O5277" s="180"/>
    </row>
    <row r="5278" spans="8:15" s="179" customFormat="1" x14ac:dyDescent="0.2">
      <c r="H5278" s="180"/>
      <c r="I5278" s="180"/>
      <c r="J5278" s="205"/>
      <c r="K5278" s="205"/>
      <c r="L5278" s="181"/>
      <c r="M5278" s="180"/>
      <c r="N5278" s="180"/>
      <c r="O5278" s="180"/>
    </row>
    <row r="5279" spans="8:15" s="179" customFormat="1" x14ac:dyDescent="0.2">
      <c r="H5279" s="180"/>
      <c r="I5279" s="180"/>
      <c r="J5279" s="205"/>
      <c r="K5279" s="205"/>
      <c r="L5279" s="181"/>
      <c r="M5279" s="180"/>
      <c r="N5279" s="180"/>
      <c r="O5279" s="180"/>
    </row>
    <row r="5280" spans="8:15" s="179" customFormat="1" x14ac:dyDescent="0.2">
      <c r="H5280" s="180"/>
      <c r="I5280" s="180"/>
      <c r="J5280" s="205"/>
      <c r="K5280" s="205"/>
      <c r="L5280" s="181"/>
      <c r="M5280" s="180"/>
      <c r="N5280" s="180"/>
      <c r="O5280" s="180"/>
    </row>
    <row r="5281" spans="8:15" s="179" customFormat="1" x14ac:dyDescent="0.2">
      <c r="H5281" s="180"/>
      <c r="I5281" s="180"/>
      <c r="J5281" s="205"/>
      <c r="K5281" s="205"/>
      <c r="L5281" s="181"/>
      <c r="M5281" s="180"/>
      <c r="N5281" s="180"/>
      <c r="O5281" s="180"/>
    </row>
    <row r="5282" spans="8:15" s="179" customFormat="1" x14ac:dyDescent="0.2">
      <c r="H5282" s="180"/>
      <c r="I5282" s="180"/>
      <c r="J5282" s="205"/>
      <c r="K5282" s="205"/>
      <c r="L5282" s="181"/>
      <c r="M5282" s="180"/>
      <c r="N5282" s="180"/>
      <c r="O5282" s="180"/>
    </row>
    <row r="5283" spans="8:15" s="179" customFormat="1" x14ac:dyDescent="0.2">
      <c r="H5283" s="180"/>
      <c r="I5283" s="180"/>
      <c r="J5283" s="205"/>
      <c r="K5283" s="205"/>
      <c r="L5283" s="181"/>
      <c r="M5283" s="180"/>
      <c r="N5283" s="180"/>
      <c r="O5283" s="180"/>
    </row>
    <row r="5284" spans="8:15" s="179" customFormat="1" x14ac:dyDescent="0.2">
      <c r="H5284" s="180"/>
      <c r="I5284" s="180"/>
      <c r="J5284" s="205"/>
      <c r="K5284" s="205"/>
      <c r="L5284" s="181"/>
      <c r="M5284" s="180"/>
      <c r="N5284" s="180"/>
      <c r="O5284" s="180"/>
    </row>
    <row r="5285" spans="8:15" s="179" customFormat="1" x14ac:dyDescent="0.2">
      <c r="H5285" s="180"/>
      <c r="I5285" s="180"/>
      <c r="J5285" s="205"/>
      <c r="K5285" s="205"/>
      <c r="L5285" s="181"/>
      <c r="M5285" s="180"/>
      <c r="N5285" s="180"/>
      <c r="O5285" s="180"/>
    </row>
    <row r="5286" spans="8:15" s="179" customFormat="1" x14ac:dyDescent="0.2">
      <c r="H5286" s="180"/>
      <c r="I5286" s="180"/>
      <c r="J5286" s="205"/>
      <c r="K5286" s="205"/>
      <c r="L5286" s="181"/>
      <c r="M5286" s="180"/>
      <c r="N5286" s="180"/>
      <c r="O5286" s="180"/>
    </row>
    <row r="5287" spans="8:15" s="179" customFormat="1" x14ac:dyDescent="0.2">
      <c r="H5287" s="180"/>
      <c r="I5287" s="180"/>
      <c r="J5287" s="205"/>
      <c r="K5287" s="205"/>
      <c r="L5287" s="181"/>
      <c r="M5287" s="180"/>
      <c r="N5287" s="180"/>
      <c r="O5287" s="180"/>
    </row>
    <row r="5288" spans="8:15" s="179" customFormat="1" x14ac:dyDescent="0.2">
      <c r="H5288" s="180"/>
      <c r="I5288" s="180"/>
      <c r="J5288" s="205"/>
      <c r="K5288" s="205"/>
      <c r="L5288" s="181"/>
      <c r="M5288" s="180"/>
      <c r="N5288" s="180"/>
      <c r="O5288" s="180"/>
    </row>
    <row r="5289" spans="8:15" s="179" customFormat="1" x14ac:dyDescent="0.2">
      <c r="H5289" s="180"/>
      <c r="I5289" s="180"/>
      <c r="J5289" s="205"/>
      <c r="K5289" s="205"/>
      <c r="L5289" s="181"/>
      <c r="M5289" s="180"/>
      <c r="N5289" s="180"/>
      <c r="O5289" s="180"/>
    </row>
    <row r="5290" spans="8:15" s="179" customFormat="1" x14ac:dyDescent="0.2">
      <c r="H5290" s="180"/>
      <c r="I5290" s="180"/>
      <c r="J5290" s="205"/>
      <c r="K5290" s="205"/>
      <c r="L5290" s="181"/>
      <c r="M5290" s="180"/>
      <c r="N5290" s="180"/>
      <c r="O5290" s="180"/>
    </row>
    <row r="5291" spans="8:15" s="179" customFormat="1" x14ac:dyDescent="0.2">
      <c r="H5291" s="180"/>
      <c r="I5291" s="180"/>
      <c r="J5291" s="205"/>
      <c r="K5291" s="205"/>
      <c r="L5291" s="181"/>
      <c r="M5291" s="180"/>
      <c r="N5291" s="180"/>
      <c r="O5291" s="180"/>
    </row>
    <row r="5292" spans="8:15" s="179" customFormat="1" x14ac:dyDescent="0.2">
      <c r="H5292" s="180"/>
      <c r="I5292" s="180"/>
      <c r="J5292" s="205"/>
      <c r="K5292" s="205"/>
      <c r="L5292" s="181"/>
      <c r="M5292" s="180"/>
      <c r="N5292" s="180"/>
      <c r="O5292" s="180"/>
    </row>
    <row r="5293" spans="8:15" s="179" customFormat="1" x14ac:dyDescent="0.2">
      <c r="H5293" s="180"/>
      <c r="I5293" s="180"/>
      <c r="J5293" s="205"/>
      <c r="K5293" s="205"/>
      <c r="L5293" s="181"/>
      <c r="M5293" s="180"/>
      <c r="N5293" s="180"/>
      <c r="O5293" s="180"/>
    </row>
    <row r="5294" spans="8:15" s="179" customFormat="1" x14ac:dyDescent="0.2">
      <c r="H5294" s="180"/>
      <c r="I5294" s="180"/>
      <c r="J5294" s="205"/>
      <c r="K5294" s="205"/>
      <c r="L5294" s="181"/>
      <c r="M5294" s="180"/>
      <c r="N5294" s="180"/>
      <c r="O5294" s="180"/>
    </row>
    <row r="5295" spans="8:15" s="179" customFormat="1" x14ac:dyDescent="0.2">
      <c r="H5295" s="180"/>
      <c r="I5295" s="180"/>
      <c r="J5295" s="205"/>
      <c r="K5295" s="205"/>
      <c r="L5295" s="181"/>
      <c r="M5295" s="180"/>
      <c r="N5295" s="180"/>
      <c r="O5295" s="180"/>
    </row>
    <row r="5296" spans="8:15" s="179" customFormat="1" x14ac:dyDescent="0.2">
      <c r="H5296" s="180"/>
      <c r="I5296" s="180"/>
      <c r="J5296" s="205"/>
      <c r="K5296" s="205"/>
      <c r="L5296" s="181"/>
      <c r="M5296" s="180"/>
      <c r="N5296" s="180"/>
      <c r="O5296" s="180"/>
    </row>
    <row r="5297" spans="8:15" s="179" customFormat="1" x14ac:dyDescent="0.2">
      <c r="H5297" s="180"/>
      <c r="I5297" s="180"/>
      <c r="J5297" s="205"/>
      <c r="K5297" s="205"/>
      <c r="L5297" s="181"/>
      <c r="M5297" s="180"/>
      <c r="N5297" s="180"/>
      <c r="O5297" s="180"/>
    </row>
    <row r="5298" spans="8:15" s="179" customFormat="1" x14ac:dyDescent="0.2">
      <c r="H5298" s="180"/>
      <c r="I5298" s="180"/>
      <c r="J5298" s="205"/>
      <c r="K5298" s="205"/>
      <c r="L5298" s="181"/>
      <c r="M5298" s="180"/>
      <c r="N5298" s="180"/>
      <c r="O5298" s="180"/>
    </row>
    <row r="5299" spans="8:15" s="179" customFormat="1" x14ac:dyDescent="0.2">
      <c r="H5299" s="180"/>
      <c r="I5299" s="180"/>
      <c r="J5299" s="205"/>
      <c r="K5299" s="205"/>
      <c r="L5299" s="181"/>
      <c r="M5299" s="180"/>
      <c r="N5299" s="180"/>
      <c r="O5299" s="180"/>
    </row>
    <row r="5300" spans="8:15" s="179" customFormat="1" x14ac:dyDescent="0.2">
      <c r="H5300" s="180"/>
      <c r="I5300" s="180"/>
      <c r="J5300" s="205"/>
      <c r="K5300" s="205"/>
      <c r="L5300" s="181"/>
      <c r="M5300" s="180"/>
      <c r="N5300" s="180"/>
      <c r="O5300" s="180"/>
    </row>
    <row r="5301" spans="8:15" s="179" customFormat="1" x14ac:dyDescent="0.2">
      <c r="H5301" s="180"/>
      <c r="I5301" s="180"/>
      <c r="J5301" s="205"/>
      <c r="K5301" s="205"/>
      <c r="L5301" s="181"/>
      <c r="M5301" s="180"/>
      <c r="N5301" s="180"/>
      <c r="O5301" s="180"/>
    </row>
    <row r="5302" spans="8:15" s="179" customFormat="1" x14ac:dyDescent="0.2">
      <c r="H5302" s="180"/>
      <c r="I5302" s="180"/>
      <c r="J5302" s="205"/>
      <c r="K5302" s="205"/>
      <c r="L5302" s="181"/>
      <c r="M5302" s="180"/>
      <c r="N5302" s="180"/>
      <c r="O5302" s="180"/>
    </row>
    <row r="5303" spans="8:15" s="179" customFormat="1" x14ac:dyDescent="0.2">
      <c r="H5303" s="180"/>
      <c r="I5303" s="180"/>
      <c r="J5303" s="205"/>
      <c r="K5303" s="205"/>
      <c r="L5303" s="181"/>
      <c r="M5303" s="180"/>
      <c r="N5303" s="180"/>
      <c r="O5303" s="180"/>
    </row>
    <row r="5304" spans="8:15" s="179" customFormat="1" x14ac:dyDescent="0.2">
      <c r="H5304" s="180"/>
      <c r="I5304" s="180"/>
      <c r="J5304" s="205"/>
      <c r="K5304" s="205"/>
      <c r="L5304" s="181"/>
      <c r="M5304" s="180"/>
      <c r="N5304" s="180"/>
      <c r="O5304" s="180"/>
    </row>
    <row r="5305" spans="8:15" s="179" customFormat="1" x14ac:dyDescent="0.2">
      <c r="H5305" s="180"/>
      <c r="I5305" s="180"/>
      <c r="J5305" s="205"/>
      <c r="K5305" s="205"/>
      <c r="L5305" s="181"/>
      <c r="M5305" s="180"/>
      <c r="N5305" s="180"/>
      <c r="O5305" s="180"/>
    </row>
    <row r="5306" spans="8:15" s="179" customFormat="1" x14ac:dyDescent="0.2">
      <c r="H5306" s="180"/>
      <c r="I5306" s="180"/>
      <c r="J5306" s="205"/>
      <c r="K5306" s="205"/>
      <c r="L5306" s="181"/>
      <c r="M5306" s="180"/>
      <c r="N5306" s="180"/>
      <c r="O5306" s="180"/>
    </row>
    <row r="5307" spans="8:15" s="179" customFormat="1" x14ac:dyDescent="0.2">
      <c r="H5307" s="180"/>
      <c r="I5307" s="180"/>
      <c r="J5307" s="205"/>
      <c r="K5307" s="205"/>
      <c r="L5307" s="181"/>
      <c r="M5307" s="180"/>
      <c r="N5307" s="180"/>
      <c r="O5307" s="180"/>
    </row>
    <row r="5308" spans="8:15" s="179" customFormat="1" x14ac:dyDescent="0.2">
      <c r="H5308" s="180"/>
      <c r="I5308" s="180"/>
      <c r="J5308" s="205"/>
      <c r="K5308" s="205"/>
      <c r="L5308" s="181"/>
      <c r="M5308" s="180"/>
      <c r="N5308" s="180"/>
      <c r="O5308" s="180"/>
    </row>
    <row r="5309" spans="8:15" s="179" customFormat="1" x14ac:dyDescent="0.2">
      <c r="H5309" s="180"/>
      <c r="I5309" s="180"/>
      <c r="J5309" s="205"/>
      <c r="K5309" s="205"/>
      <c r="L5309" s="181"/>
      <c r="M5309" s="180"/>
      <c r="N5309" s="180"/>
      <c r="O5309" s="180"/>
    </row>
    <row r="5310" spans="8:15" s="179" customFormat="1" x14ac:dyDescent="0.2">
      <c r="H5310" s="180"/>
      <c r="I5310" s="180"/>
      <c r="J5310" s="205"/>
      <c r="K5310" s="205"/>
      <c r="L5310" s="181"/>
      <c r="M5310" s="180"/>
      <c r="N5310" s="180"/>
      <c r="O5310" s="180"/>
    </row>
    <row r="5311" spans="8:15" s="179" customFormat="1" x14ac:dyDescent="0.2">
      <c r="H5311" s="180"/>
      <c r="I5311" s="180"/>
      <c r="J5311" s="205"/>
      <c r="K5311" s="205"/>
      <c r="L5311" s="181"/>
      <c r="M5311" s="180"/>
      <c r="N5311" s="180"/>
      <c r="O5311" s="180"/>
    </row>
    <row r="5312" spans="8:15" s="179" customFormat="1" x14ac:dyDescent="0.2">
      <c r="H5312" s="180"/>
      <c r="I5312" s="180"/>
      <c r="J5312" s="205"/>
      <c r="K5312" s="205"/>
      <c r="L5312" s="181"/>
      <c r="M5312" s="180"/>
      <c r="N5312" s="180"/>
      <c r="O5312" s="180"/>
    </row>
    <row r="5313" spans="8:15" s="179" customFormat="1" x14ac:dyDescent="0.2">
      <c r="H5313" s="180"/>
      <c r="I5313" s="180"/>
      <c r="J5313" s="205"/>
      <c r="K5313" s="205"/>
      <c r="L5313" s="181"/>
      <c r="M5313" s="180"/>
      <c r="N5313" s="180"/>
      <c r="O5313" s="180"/>
    </row>
    <row r="5314" spans="8:15" s="179" customFormat="1" x14ac:dyDescent="0.2">
      <c r="H5314" s="180"/>
      <c r="I5314" s="180"/>
      <c r="J5314" s="205"/>
      <c r="K5314" s="205"/>
      <c r="L5314" s="181"/>
      <c r="M5314" s="180"/>
      <c r="N5314" s="180"/>
      <c r="O5314" s="180"/>
    </row>
    <row r="5315" spans="8:15" s="179" customFormat="1" x14ac:dyDescent="0.2">
      <c r="H5315" s="180"/>
      <c r="I5315" s="180"/>
      <c r="J5315" s="205"/>
      <c r="K5315" s="205"/>
      <c r="L5315" s="181"/>
      <c r="M5315" s="180"/>
      <c r="N5315" s="180"/>
      <c r="O5315" s="180"/>
    </row>
    <row r="5316" spans="8:15" s="179" customFormat="1" x14ac:dyDescent="0.2">
      <c r="H5316" s="180"/>
      <c r="I5316" s="180"/>
      <c r="J5316" s="205"/>
      <c r="K5316" s="205"/>
      <c r="L5316" s="181"/>
      <c r="M5316" s="180"/>
      <c r="N5316" s="180"/>
      <c r="O5316" s="180"/>
    </row>
    <row r="5317" spans="8:15" s="179" customFormat="1" x14ac:dyDescent="0.2">
      <c r="H5317" s="180"/>
      <c r="I5317" s="180"/>
      <c r="J5317" s="205"/>
      <c r="K5317" s="205"/>
      <c r="L5317" s="181"/>
      <c r="M5317" s="180"/>
      <c r="N5317" s="180"/>
      <c r="O5317" s="180"/>
    </row>
    <row r="5318" spans="8:15" s="179" customFormat="1" x14ac:dyDescent="0.2">
      <c r="H5318" s="180"/>
      <c r="I5318" s="180"/>
      <c r="J5318" s="205"/>
      <c r="K5318" s="205"/>
      <c r="L5318" s="181"/>
      <c r="M5318" s="180"/>
      <c r="N5318" s="180"/>
      <c r="O5318" s="180"/>
    </row>
    <row r="5319" spans="8:15" s="179" customFormat="1" x14ac:dyDescent="0.2">
      <c r="H5319" s="180"/>
      <c r="I5319" s="180"/>
      <c r="J5319" s="205"/>
      <c r="K5319" s="205"/>
      <c r="L5319" s="181"/>
      <c r="M5319" s="180"/>
      <c r="N5319" s="180"/>
      <c r="O5319" s="180"/>
    </row>
    <row r="5320" spans="8:15" s="179" customFormat="1" x14ac:dyDescent="0.2">
      <c r="H5320" s="180"/>
      <c r="I5320" s="180"/>
      <c r="J5320" s="205"/>
      <c r="K5320" s="205"/>
      <c r="L5320" s="181"/>
      <c r="M5320" s="180"/>
      <c r="N5320" s="180"/>
      <c r="O5320" s="180"/>
    </row>
    <row r="5321" spans="8:15" s="179" customFormat="1" x14ac:dyDescent="0.2">
      <c r="H5321" s="180"/>
      <c r="I5321" s="180"/>
      <c r="J5321" s="205"/>
      <c r="K5321" s="205"/>
      <c r="L5321" s="181"/>
      <c r="M5321" s="180"/>
      <c r="N5321" s="180"/>
      <c r="O5321" s="180"/>
    </row>
    <row r="5322" spans="8:15" s="179" customFormat="1" x14ac:dyDescent="0.2">
      <c r="H5322" s="180"/>
      <c r="I5322" s="180"/>
      <c r="J5322" s="205"/>
      <c r="K5322" s="205"/>
      <c r="L5322" s="181"/>
      <c r="M5322" s="180"/>
      <c r="N5322" s="180"/>
      <c r="O5322" s="180"/>
    </row>
    <row r="5323" spans="8:15" s="179" customFormat="1" x14ac:dyDescent="0.2">
      <c r="H5323" s="180"/>
      <c r="I5323" s="180"/>
      <c r="J5323" s="205"/>
      <c r="K5323" s="205"/>
      <c r="L5323" s="181"/>
      <c r="M5323" s="180"/>
      <c r="N5323" s="180"/>
      <c r="O5323" s="180"/>
    </row>
    <row r="5324" spans="8:15" s="179" customFormat="1" x14ac:dyDescent="0.2">
      <c r="H5324" s="180"/>
      <c r="I5324" s="180"/>
      <c r="J5324" s="205"/>
      <c r="K5324" s="205"/>
      <c r="L5324" s="181"/>
      <c r="M5324" s="180"/>
      <c r="N5324" s="180"/>
      <c r="O5324" s="180"/>
    </row>
    <row r="5325" spans="8:15" s="179" customFormat="1" x14ac:dyDescent="0.2">
      <c r="H5325" s="180"/>
      <c r="I5325" s="180"/>
      <c r="J5325" s="205"/>
      <c r="K5325" s="205"/>
      <c r="L5325" s="181"/>
      <c r="M5325" s="180"/>
      <c r="N5325" s="180"/>
      <c r="O5325" s="180"/>
    </row>
    <row r="5326" spans="8:15" s="179" customFormat="1" x14ac:dyDescent="0.2">
      <c r="H5326" s="180"/>
      <c r="I5326" s="180"/>
      <c r="J5326" s="205"/>
      <c r="K5326" s="205"/>
      <c r="L5326" s="181"/>
      <c r="M5326" s="180"/>
      <c r="N5326" s="180"/>
      <c r="O5326" s="180"/>
    </row>
    <row r="5327" spans="8:15" s="179" customFormat="1" x14ac:dyDescent="0.2">
      <c r="H5327" s="180"/>
      <c r="I5327" s="180"/>
      <c r="J5327" s="205"/>
      <c r="K5327" s="205"/>
      <c r="L5327" s="181"/>
      <c r="M5327" s="180"/>
      <c r="N5327" s="180"/>
      <c r="O5327" s="180"/>
    </row>
    <row r="5328" spans="8:15" s="179" customFormat="1" x14ac:dyDescent="0.2">
      <c r="H5328" s="180"/>
      <c r="I5328" s="180"/>
      <c r="J5328" s="205"/>
      <c r="K5328" s="205"/>
      <c r="L5328" s="181"/>
      <c r="M5328" s="180"/>
      <c r="N5328" s="180"/>
      <c r="O5328" s="180"/>
    </row>
    <row r="5329" spans="8:15" s="179" customFormat="1" x14ac:dyDescent="0.2">
      <c r="H5329" s="180"/>
      <c r="I5329" s="180"/>
      <c r="J5329" s="205"/>
      <c r="K5329" s="205"/>
      <c r="L5329" s="181"/>
      <c r="M5329" s="180"/>
      <c r="N5329" s="180"/>
      <c r="O5329" s="180"/>
    </row>
    <row r="5330" spans="8:15" s="179" customFormat="1" x14ac:dyDescent="0.2">
      <c r="H5330" s="180"/>
      <c r="I5330" s="180"/>
      <c r="J5330" s="205"/>
      <c r="K5330" s="205"/>
      <c r="L5330" s="181"/>
      <c r="M5330" s="180"/>
      <c r="N5330" s="180"/>
      <c r="O5330" s="180"/>
    </row>
    <row r="5331" spans="8:15" s="179" customFormat="1" x14ac:dyDescent="0.2">
      <c r="H5331" s="180"/>
      <c r="I5331" s="180"/>
      <c r="J5331" s="205"/>
      <c r="K5331" s="205"/>
      <c r="L5331" s="181"/>
      <c r="M5331" s="180"/>
      <c r="N5331" s="180"/>
      <c r="O5331" s="180"/>
    </row>
    <row r="5332" spans="8:15" s="179" customFormat="1" x14ac:dyDescent="0.2">
      <c r="H5332" s="180"/>
      <c r="I5332" s="180"/>
      <c r="J5332" s="205"/>
      <c r="K5332" s="205"/>
      <c r="L5332" s="181"/>
      <c r="M5332" s="180"/>
      <c r="N5332" s="180"/>
      <c r="O5332" s="180"/>
    </row>
    <row r="5333" spans="8:15" s="179" customFormat="1" x14ac:dyDescent="0.2">
      <c r="H5333" s="180"/>
      <c r="I5333" s="180"/>
      <c r="J5333" s="205"/>
      <c r="K5333" s="205"/>
      <c r="L5333" s="181"/>
      <c r="M5333" s="180"/>
      <c r="N5333" s="180"/>
      <c r="O5333" s="180"/>
    </row>
    <row r="5334" spans="8:15" s="179" customFormat="1" x14ac:dyDescent="0.2">
      <c r="H5334" s="180"/>
      <c r="I5334" s="180"/>
      <c r="J5334" s="205"/>
      <c r="K5334" s="205"/>
      <c r="L5334" s="181"/>
      <c r="M5334" s="180"/>
      <c r="N5334" s="180"/>
      <c r="O5334" s="180"/>
    </row>
    <row r="5335" spans="8:15" s="179" customFormat="1" x14ac:dyDescent="0.2">
      <c r="H5335" s="180"/>
      <c r="I5335" s="180"/>
      <c r="J5335" s="205"/>
      <c r="K5335" s="205"/>
      <c r="L5335" s="181"/>
      <c r="M5335" s="180"/>
      <c r="N5335" s="180"/>
      <c r="O5335" s="180"/>
    </row>
    <row r="5336" spans="8:15" s="179" customFormat="1" x14ac:dyDescent="0.2">
      <c r="H5336" s="180"/>
      <c r="I5336" s="180"/>
      <c r="J5336" s="205"/>
      <c r="K5336" s="205"/>
      <c r="L5336" s="181"/>
      <c r="M5336" s="180"/>
      <c r="N5336" s="180"/>
      <c r="O5336" s="180"/>
    </row>
    <row r="5337" spans="8:15" s="179" customFormat="1" x14ac:dyDescent="0.2">
      <c r="H5337" s="180"/>
      <c r="I5337" s="180"/>
      <c r="J5337" s="205"/>
      <c r="K5337" s="205"/>
      <c r="L5337" s="181"/>
      <c r="M5337" s="180"/>
      <c r="N5337" s="180"/>
      <c r="O5337" s="180"/>
    </row>
    <row r="5338" spans="8:15" s="179" customFormat="1" x14ac:dyDescent="0.2">
      <c r="H5338" s="180"/>
      <c r="I5338" s="180"/>
      <c r="J5338" s="205"/>
      <c r="K5338" s="205"/>
      <c r="L5338" s="181"/>
      <c r="M5338" s="180"/>
      <c r="N5338" s="180"/>
      <c r="O5338" s="180"/>
    </row>
    <row r="5339" spans="8:15" s="179" customFormat="1" x14ac:dyDescent="0.2">
      <c r="H5339" s="180"/>
      <c r="I5339" s="180"/>
      <c r="J5339" s="205"/>
      <c r="K5339" s="205"/>
      <c r="L5339" s="181"/>
      <c r="M5339" s="180"/>
      <c r="N5339" s="180"/>
      <c r="O5339" s="180"/>
    </row>
    <row r="5340" spans="8:15" s="179" customFormat="1" x14ac:dyDescent="0.2">
      <c r="H5340" s="180"/>
      <c r="I5340" s="180"/>
      <c r="J5340" s="205"/>
      <c r="K5340" s="205"/>
      <c r="L5340" s="181"/>
      <c r="M5340" s="180"/>
      <c r="N5340" s="180"/>
      <c r="O5340" s="180"/>
    </row>
    <row r="5341" spans="8:15" s="179" customFormat="1" x14ac:dyDescent="0.2">
      <c r="H5341" s="180"/>
      <c r="I5341" s="180"/>
      <c r="J5341" s="205"/>
      <c r="K5341" s="205"/>
      <c r="L5341" s="181"/>
      <c r="M5341" s="180"/>
      <c r="N5341" s="180"/>
      <c r="O5341" s="180"/>
    </row>
    <row r="5342" spans="8:15" s="179" customFormat="1" x14ac:dyDescent="0.2">
      <c r="H5342" s="180"/>
      <c r="I5342" s="180"/>
      <c r="J5342" s="205"/>
      <c r="K5342" s="205"/>
      <c r="L5342" s="181"/>
      <c r="M5342" s="180"/>
      <c r="N5342" s="180"/>
      <c r="O5342" s="180"/>
    </row>
    <row r="5343" spans="8:15" s="179" customFormat="1" x14ac:dyDescent="0.2">
      <c r="H5343" s="180"/>
      <c r="I5343" s="180"/>
      <c r="J5343" s="205"/>
      <c r="K5343" s="205"/>
      <c r="L5343" s="181"/>
      <c r="M5343" s="180"/>
      <c r="N5343" s="180"/>
      <c r="O5343" s="180"/>
    </row>
    <row r="5344" spans="8:15" s="179" customFormat="1" x14ac:dyDescent="0.2">
      <c r="H5344" s="180"/>
      <c r="I5344" s="180"/>
      <c r="J5344" s="205"/>
      <c r="K5344" s="205"/>
      <c r="L5344" s="181"/>
      <c r="M5344" s="180"/>
      <c r="N5344" s="180"/>
      <c r="O5344" s="180"/>
    </row>
    <row r="5345" spans="8:15" s="179" customFormat="1" x14ac:dyDescent="0.2">
      <c r="H5345" s="180"/>
      <c r="I5345" s="180"/>
      <c r="J5345" s="205"/>
      <c r="K5345" s="205"/>
      <c r="L5345" s="181"/>
      <c r="M5345" s="180"/>
      <c r="N5345" s="180"/>
      <c r="O5345" s="180"/>
    </row>
    <row r="5346" spans="8:15" s="179" customFormat="1" x14ac:dyDescent="0.2">
      <c r="H5346" s="180"/>
      <c r="I5346" s="180"/>
      <c r="J5346" s="205"/>
      <c r="K5346" s="205"/>
      <c r="L5346" s="181"/>
      <c r="M5346" s="180"/>
      <c r="N5346" s="180"/>
      <c r="O5346" s="180"/>
    </row>
    <row r="5347" spans="8:15" s="179" customFormat="1" x14ac:dyDescent="0.2">
      <c r="H5347" s="180"/>
      <c r="I5347" s="180"/>
      <c r="J5347" s="205"/>
      <c r="K5347" s="205"/>
      <c r="L5347" s="181"/>
      <c r="M5347" s="180"/>
      <c r="N5347" s="180"/>
      <c r="O5347" s="180"/>
    </row>
    <row r="5348" spans="8:15" s="179" customFormat="1" x14ac:dyDescent="0.2">
      <c r="H5348" s="180"/>
      <c r="I5348" s="180"/>
      <c r="J5348" s="205"/>
      <c r="K5348" s="205"/>
      <c r="L5348" s="181"/>
      <c r="M5348" s="180"/>
      <c r="N5348" s="180"/>
      <c r="O5348" s="180"/>
    </row>
    <row r="5349" spans="8:15" s="179" customFormat="1" x14ac:dyDescent="0.2">
      <c r="H5349" s="180"/>
      <c r="I5349" s="180"/>
      <c r="J5349" s="205"/>
      <c r="K5349" s="205"/>
      <c r="L5349" s="181"/>
      <c r="M5349" s="180"/>
      <c r="N5349" s="180"/>
      <c r="O5349" s="180"/>
    </row>
    <row r="5350" spans="8:15" s="179" customFormat="1" x14ac:dyDescent="0.2">
      <c r="H5350" s="180"/>
      <c r="I5350" s="180"/>
      <c r="J5350" s="205"/>
      <c r="K5350" s="205"/>
      <c r="L5350" s="181"/>
      <c r="M5350" s="180"/>
      <c r="N5350" s="180"/>
      <c r="O5350" s="180"/>
    </row>
    <row r="5351" spans="8:15" s="179" customFormat="1" x14ac:dyDescent="0.2">
      <c r="H5351" s="180"/>
      <c r="I5351" s="180"/>
      <c r="J5351" s="205"/>
      <c r="K5351" s="205"/>
      <c r="L5351" s="181"/>
      <c r="M5351" s="180"/>
      <c r="N5351" s="180"/>
      <c r="O5351" s="180"/>
    </row>
    <row r="5352" spans="8:15" s="179" customFormat="1" x14ac:dyDescent="0.2">
      <c r="H5352" s="180"/>
      <c r="I5352" s="180"/>
      <c r="J5352" s="205"/>
      <c r="K5352" s="205"/>
      <c r="L5352" s="181"/>
      <c r="M5352" s="180"/>
      <c r="N5352" s="180"/>
      <c r="O5352" s="180"/>
    </row>
    <row r="5353" spans="8:15" s="179" customFormat="1" x14ac:dyDescent="0.2">
      <c r="H5353" s="180"/>
      <c r="I5353" s="180"/>
      <c r="J5353" s="205"/>
      <c r="K5353" s="205"/>
      <c r="L5353" s="181"/>
      <c r="M5353" s="180"/>
      <c r="N5353" s="180"/>
      <c r="O5353" s="180"/>
    </row>
    <row r="5354" spans="8:15" s="179" customFormat="1" x14ac:dyDescent="0.2">
      <c r="H5354" s="180"/>
      <c r="I5354" s="180"/>
      <c r="J5354" s="205"/>
      <c r="K5354" s="205"/>
      <c r="L5354" s="181"/>
      <c r="M5354" s="180"/>
      <c r="N5354" s="180"/>
      <c r="O5354" s="180"/>
    </row>
    <row r="5355" spans="8:15" s="179" customFormat="1" x14ac:dyDescent="0.2">
      <c r="H5355" s="180"/>
      <c r="I5355" s="180"/>
      <c r="J5355" s="205"/>
      <c r="K5355" s="205"/>
      <c r="L5355" s="181"/>
      <c r="M5355" s="180"/>
      <c r="N5355" s="180"/>
      <c r="O5355" s="180"/>
    </row>
    <row r="5356" spans="8:15" s="179" customFormat="1" x14ac:dyDescent="0.2">
      <c r="H5356" s="180"/>
      <c r="I5356" s="180"/>
      <c r="J5356" s="205"/>
      <c r="K5356" s="205"/>
      <c r="L5356" s="181"/>
      <c r="M5356" s="180"/>
      <c r="N5356" s="180"/>
      <c r="O5356" s="180"/>
    </row>
    <row r="5357" spans="8:15" s="179" customFormat="1" x14ac:dyDescent="0.2">
      <c r="H5357" s="180"/>
      <c r="I5357" s="180"/>
      <c r="J5357" s="205"/>
      <c r="K5357" s="205"/>
      <c r="L5357" s="181"/>
      <c r="M5357" s="180"/>
      <c r="N5357" s="180"/>
      <c r="O5357" s="180"/>
    </row>
    <row r="5358" spans="8:15" s="179" customFormat="1" x14ac:dyDescent="0.2">
      <c r="H5358" s="180"/>
      <c r="I5358" s="180"/>
      <c r="J5358" s="205"/>
      <c r="K5358" s="205"/>
      <c r="L5358" s="181"/>
      <c r="M5358" s="180"/>
      <c r="N5358" s="180"/>
      <c r="O5358" s="180"/>
    </row>
    <row r="5359" spans="8:15" s="179" customFormat="1" x14ac:dyDescent="0.2">
      <c r="H5359" s="180"/>
      <c r="I5359" s="180"/>
      <c r="J5359" s="205"/>
      <c r="K5359" s="205"/>
      <c r="L5359" s="181"/>
      <c r="M5359" s="180"/>
      <c r="N5359" s="180"/>
      <c r="O5359" s="180"/>
    </row>
    <row r="5360" spans="8:15" s="179" customFormat="1" x14ac:dyDescent="0.2">
      <c r="H5360" s="180"/>
      <c r="I5360" s="180"/>
      <c r="J5360" s="205"/>
      <c r="K5360" s="205"/>
      <c r="L5360" s="181"/>
      <c r="M5360" s="180"/>
      <c r="N5360" s="180"/>
      <c r="O5360" s="180"/>
    </row>
    <row r="5361" spans="8:15" s="179" customFormat="1" x14ac:dyDescent="0.2">
      <c r="H5361" s="180"/>
      <c r="I5361" s="180"/>
      <c r="J5361" s="205"/>
      <c r="K5361" s="205"/>
      <c r="L5361" s="181"/>
      <c r="M5361" s="180"/>
      <c r="N5361" s="180"/>
      <c r="O5361" s="180"/>
    </row>
    <row r="5362" spans="8:15" s="179" customFormat="1" x14ac:dyDescent="0.2">
      <c r="H5362" s="180"/>
      <c r="I5362" s="180"/>
      <c r="J5362" s="205"/>
      <c r="K5362" s="205"/>
      <c r="L5362" s="181"/>
      <c r="M5362" s="180"/>
      <c r="N5362" s="180"/>
      <c r="O5362" s="180"/>
    </row>
    <row r="5363" spans="8:15" s="179" customFormat="1" x14ac:dyDescent="0.2">
      <c r="H5363" s="180"/>
      <c r="I5363" s="180"/>
      <c r="J5363" s="205"/>
      <c r="K5363" s="205"/>
      <c r="L5363" s="181"/>
      <c r="M5363" s="180"/>
      <c r="N5363" s="180"/>
      <c r="O5363" s="180"/>
    </row>
    <row r="5364" spans="8:15" s="179" customFormat="1" x14ac:dyDescent="0.2">
      <c r="H5364" s="180"/>
      <c r="I5364" s="180"/>
      <c r="J5364" s="205"/>
      <c r="K5364" s="205"/>
      <c r="L5364" s="181"/>
      <c r="M5364" s="180"/>
      <c r="N5364" s="180"/>
      <c r="O5364" s="180"/>
    </row>
    <row r="5365" spans="8:15" s="179" customFormat="1" x14ac:dyDescent="0.2">
      <c r="H5365" s="180"/>
      <c r="I5365" s="180"/>
      <c r="J5365" s="205"/>
      <c r="K5365" s="205"/>
      <c r="L5365" s="181"/>
      <c r="M5365" s="180"/>
      <c r="N5365" s="180"/>
      <c r="O5365" s="180"/>
    </row>
    <row r="5366" spans="8:15" s="179" customFormat="1" x14ac:dyDescent="0.2">
      <c r="H5366" s="180"/>
      <c r="I5366" s="180"/>
      <c r="J5366" s="205"/>
      <c r="K5366" s="205"/>
      <c r="L5366" s="181"/>
      <c r="M5366" s="180"/>
      <c r="N5366" s="180"/>
      <c r="O5366" s="180"/>
    </row>
    <row r="5367" spans="8:15" s="179" customFormat="1" x14ac:dyDescent="0.2">
      <c r="H5367" s="180"/>
      <c r="I5367" s="180"/>
      <c r="J5367" s="205"/>
      <c r="K5367" s="205"/>
      <c r="L5367" s="181"/>
      <c r="M5367" s="180"/>
      <c r="N5367" s="180"/>
      <c r="O5367" s="180"/>
    </row>
    <row r="5368" spans="8:15" s="179" customFormat="1" x14ac:dyDescent="0.2">
      <c r="H5368" s="180"/>
      <c r="I5368" s="180"/>
      <c r="J5368" s="205"/>
      <c r="K5368" s="205"/>
      <c r="L5368" s="181"/>
      <c r="M5368" s="180"/>
      <c r="N5368" s="180"/>
      <c r="O5368" s="180"/>
    </row>
    <row r="5369" spans="8:15" s="179" customFormat="1" x14ac:dyDescent="0.2">
      <c r="H5369" s="180"/>
      <c r="I5369" s="180"/>
      <c r="J5369" s="205"/>
      <c r="K5369" s="205"/>
      <c r="L5369" s="181"/>
      <c r="M5369" s="180"/>
      <c r="N5369" s="180"/>
      <c r="O5369" s="180"/>
    </row>
    <row r="5370" spans="8:15" s="179" customFormat="1" x14ac:dyDescent="0.2">
      <c r="H5370" s="180"/>
      <c r="I5370" s="180"/>
      <c r="J5370" s="205"/>
      <c r="K5370" s="205"/>
      <c r="L5370" s="181"/>
      <c r="M5370" s="180"/>
      <c r="N5370" s="180"/>
      <c r="O5370" s="180"/>
    </row>
    <row r="5371" spans="8:15" s="179" customFormat="1" x14ac:dyDescent="0.2">
      <c r="H5371" s="180"/>
      <c r="I5371" s="180"/>
      <c r="J5371" s="205"/>
      <c r="K5371" s="205"/>
      <c r="L5371" s="181"/>
      <c r="M5371" s="180"/>
      <c r="N5371" s="180"/>
      <c r="O5371" s="180"/>
    </row>
    <row r="5372" spans="8:15" s="179" customFormat="1" x14ac:dyDescent="0.2">
      <c r="H5372" s="180"/>
      <c r="I5372" s="180"/>
      <c r="J5372" s="205"/>
      <c r="K5372" s="205"/>
      <c r="L5372" s="181"/>
      <c r="M5372" s="180"/>
      <c r="N5372" s="180"/>
      <c r="O5372" s="180"/>
    </row>
    <row r="5373" spans="8:15" s="179" customFormat="1" x14ac:dyDescent="0.2">
      <c r="H5373" s="180"/>
      <c r="I5373" s="180"/>
      <c r="J5373" s="205"/>
      <c r="K5373" s="205"/>
      <c r="L5373" s="181"/>
      <c r="M5373" s="180"/>
      <c r="N5373" s="180"/>
      <c r="O5373" s="180"/>
    </row>
    <row r="5374" spans="8:15" s="179" customFormat="1" x14ac:dyDescent="0.2">
      <c r="H5374" s="180"/>
      <c r="I5374" s="180"/>
      <c r="J5374" s="205"/>
      <c r="K5374" s="205"/>
      <c r="L5374" s="181"/>
      <c r="M5374" s="180"/>
      <c r="N5374" s="180"/>
      <c r="O5374" s="180"/>
    </row>
    <row r="5375" spans="8:15" s="179" customFormat="1" x14ac:dyDescent="0.2">
      <c r="H5375" s="180"/>
      <c r="I5375" s="180"/>
      <c r="J5375" s="205"/>
      <c r="K5375" s="205"/>
      <c r="L5375" s="181"/>
      <c r="M5375" s="180"/>
      <c r="N5375" s="180"/>
      <c r="O5375" s="180"/>
    </row>
    <row r="5376" spans="8:15" s="179" customFormat="1" x14ac:dyDescent="0.2">
      <c r="H5376" s="180"/>
      <c r="I5376" s="180"/>
      <c r="J5376" s="205"/>
      <c r="K5376" s="205"/>
      <c r="L5376" s="181"/>
      <c r="M5376" s="180"/>
      <c r="N5376" s="180"/>
      <c r="O5376" s="180"/>
    </row>
    <row r="5377" spans="8:15" s="179" customFormat="1" x14ac:dyDescent="0.2">
      <c r="H5377" s="180"/>
      <c r="I5377" s="180"/>
      <c r="J5377" s="205"/>
      <c r="K5377" s="205"/>
      <c r="L5377" s="181"/>
      <c r="M5377" s="180"/>
      <c r="N5377" s="180"/>
      <c r="O5377" s="180"/>
    </row>
    <row r="5378" spans="8:15" s="179" customFormat="1" x14ac:dyDescent="0.2">
      <c r="H5378" s="180"/>
      <c r="I5378" s="180"/>
      <c r="J5378" s="205"/>
      <c r="K5378" s="205"/>
      <c r="L5378" s="181"/>
      <c r="M5378" s="180"/>
      <c r="N5378" s="180"/>
      <c r="O5378" s="180"/>
    </row>
    <row r="5379" spans="8:15" s="179" customFormat="1" x14ac:dyDescent="0.2">
      <c r="H5379" s="180"/>
      <c r="I5379" s="180"/>
      <c r="J5379" s="205"/>
      <c r="K5379" s="205"/>
      <c r="L5379" s="181"/>
      <c r="M5379" s="180"/>
      <c r="N5379" s="180"/>
      <c r="O5379" s="180"/>
    </row>
    <row r="5380" spans="8:15" s="179" customFormat="1" x14ac:dyDescent="0.2">
      <c r="H5380" s="180"/>
      <c r="I5380" s="180"/>
      <c r="J5380" s="205"/>
      <c r="K5380" s="205"/>
      <c r="L5380" s="181"/>
      <c r="M5380" s="180"/>
      <c r="N5380" s="180"/>
      <c r="O5380" s="180"/>
    </row>
    <row r="5381" spans="8:15" s="179" customFormat="1" x14ac:dyDescent="0.2">
      <c r="H5381" s="180"/>
      <c r="I5381" s="180"/>
      <c r="J5381" s="205"/>
      <c r="K5381" s="205"/>
      <c r="L5381" s="181"/>
      <c r="M5381" s="180"/>
      <c r="N5381" s="180"/>
      <c r="O5381" s="180"/>
    </row>
    <row r="5382" spans="8:15" s="179" customFormat="1" x14ac:dyDescent="0.2">
      <c r="H5382" s="180"/>
      <c r="I5382" s="180"/>
      <c r="J5382" s="205"/>
      <c r="K5382" s="205"/>
      <c r="L5382" s="181"/>
      <c r="M5382" s="180"/>
      <c r="N5382" s="180"/>
      <c r="O5382" s="180"/>
    </row>
    <row r="5383" spans="8:15" s="179" customFormat="1" x14ac:dyDescent="0.2">
      <c r="H5383" s="180"/>
      <c r="I5383" s="180"/>
      <c r="J5383" s="205"/>
      <c r="K5383" s="205"/>
      <c r="L5383" s="181"/>
      <c r="M5383" s="180"/>
      <c r="N5383" s="180"/>
      <c r="O5383" s="180"/>
    </row>
    <row r="5384" spans="8:15" s="179" customFormat="1" x14ac:dyDescent="0.2">
      <c r="H5384" s="180"/>
      <c r="I5384" s="180"/>
      <c r="J5384" s="205"/>
      <c r="K5384" s="205"/>
      <c r="L5384" s="181"/>
      <c r="M5384" s="180"/>
      <c r="N5384" s="180"/>
      <c r="O5384" s="180"/>
    </row>
    <row r="5385" spans="8:15" s="179" customFormat="1" x14ac:dyDescent="0.2">
      <c r="H5385" s="180"/>
      <c r="I5385" s="180"/>
      <c r="J5385" s="205"/>
      <c r="K5385" s="205"/>
      <c r="L5385" s="181"/>
      <c r="M5385" s="180"/>
      <c r="N5385" s="180"/>
      <c r="O5385" s="180"/>
    </row>
    <row r="5386" spans="8:15" s="179" customFormat="1" x14ac:dyDescent="0.2">
      <c r="H5386" s="180"/>
      <c r="I5386" s="180"/>
      <c r="J5386" s="205"/>
      <c r="K5386" s="205"/>
      <c r="L5386" s="181"/>
      <c r="M5386" s="180"/>
      <c r="N5386" s="180"/>
      <c r="O5386" s="180"/>
    </row>
    <row r="5387" spans="8:15" s="179" customFormat="1" x14ac:dyDescent="0.2">
      <c r="H5387" s="180"/>
      <c r="I5387" s="180"/>
      <c r="J5387" s="205"/>
      <c r="K5387" s="205"/>
      <c r="L5387" s="181"/>
      <c r="M5387" s="180"/>
      <c r="N5387" s="180"/>
      <c r="O5387" s="180"/>
    </row>
    <row r="5388" spans="8:15" s="179" customFormat="1" x14ac:dyDescent="0.2">
      <c r="H5388" s="180"/>
      <c r="I5388" s="180"/>
      <c r="J5388" s="205"/>
      <c r="K5388" s="205"/>
      <c r="L5388" s="181"/>
      <c r="M5388" s="180"/>
      <c r="N5388" s="180"/>
      <c r="O5388" s="180"/>
    </row>
    <row r="5389" spans="8:15" s="179" customFormat="1" x14ac:dyDescent="0.2">
      <c r="H5389" s="180"/>
      <c r="I5389" s="180"/>
      <c r="J5389" s="205"/>
      <c r="K5389" s="205"/>
      <c r="L5389" s="181"/>
      <c r="M5389" s="180"/>
      <c r="N5389" s="180"/>
      <c r="O5389" s="180"/>
    </row>
    <row r="5390" spans="8:15" s="179" customFormat="1" x14ac:dyDescent="0.2">
      <c r="H5390" s="180"/>
      <c r="I5390" s="180"/>
      <c r="J5390" s="205"/>
      <c r="K5390" s="205"/>
      <c r="L5390" s="181"/>
      <c r="M5390" s="180"/>
      <c r="N5390" s="180"/>
      <c r="O5390" s="180"/>
    </row>
    <row r="5391" spans="8:15" s="179" customFormat="1" x14ac:dyDescent="0.2">
      <c r="H5391" s="180"/>
      <c r="I5391" s="180"/>
      <c r="J5391" s="205"/>
      <c r="K5391" s="205"/>
      <c r="L5391" s="181"/>
      <c r="M5391" s="180"/>
      <c r="N5391" s="180"/>
      <c r="O5391" s="180"/>
    </row>
    <row r="5392" spans="8:15" s="179" customFormat="1" x14ac:dyDescent="0.2">
      <c r="H5392" s="180"/>
      <c r="I5392" s="180"/>
      <c r="J5392" s="205"/>
      <c r="K5392" s="205"/>
      <c r="L5392" s="181"/>
      <c r="M5392" s="180"/>
      <c r="N5392" s="180"/>
      <c r="O5392" s="180"/>
    </row>
    <row r="5393" spans="8:15" s="179" customFormat="1" x14ac:dyDescent="0.2">
      <c r="H5393" s="180"/>
      <c r="I5393" s="180"/>
      <c r="J5393" s="205"/>
      <c r="K5393" s="205"/>
      <c r="L5393" s="181"/>
      <c r="M5393" s="180"/>
      <c r="N5393" s="180"/>
      <c r="O5393" s="180"/>
    </row>
    <row r="5394" spans="8:15" s="179" customFormat="1" x14ac:dyDescent="0.2">
      <c r="H5394" s="180"/>
      <c r="I5394" s="180"/>
      <c r="J5394" s="205"/>
      <c r="K5394" s="205"/>
      <c r="L5394" s="181"/>
      <c r="M5394" s="180"/>
      <c r="N5394" s="180"/>
      <c r="O5394" s="180"/>
    </row>
    <row r="5395" spans="8:15" s="179" customFormat="1" x14ac:dyDescent="0.2">
      <c r="H5395" s="180"/>
      <c r="I5395" s="180"/>
      <c r="J5395" s="205"/>
      <c r="K5395" s="205"/>
      <c r="L5395" s="181"/>
      <c r="M5395" s="180"/>
      <c r="N5395" s="180"/>
      <c r="O5395" s="180"/>
    </row>
    <row r="5396" spans="8:15" s="179" customFormat="1" x14ac:dyDescent="0.2">
      <c r="H5396" s="180"/>
      <c r="I5396" s="180"/>
      <c r="J5396" s="205"/>
      <c r="K5396" s="205"/>
      <c r="L5396" s="181"/>
      <c r="M5396" s="180"/>
      <c r="N5396" s="180"/>
      <c r="O5396" s="180"/>
    </row>
    <row r="5397" spans="8:15" s="179" customFormat="1" x14ac:dyDescent="0.2">
      <c r="H5397" s="180"/>
      <c r="I5397" s="180"/>
      <c r="J5397" s="205"/>
      <c r="K5397" s="205"/>
      <c r="L5397" s="181"/>
      <c r="M5397" s="180"/>
      <c r="N5397" s="180"/>
      <c r="O5397" s="180"/>
    </row>
    <row r="5398" spans="8:15" s="179" customFormat="1" x14ac:dyDescent="0.2">
      <c r="H5398" s="180"/>
      <c r="I5398" s="180"/>
      <c r="J5398" s="205"/>
      <c r="K5398" s="205"/>
      <c r="L5398" s="181"/>
      <c r="M5398" s="180"/>
      <c r="N5398" s="180"/>
      <c r="O5398" s="180"/>
    </row>
    <row r="5399" spans="8:15" s="179" customFormat="1" x14ac:dyDescent="0.2">
      <c r="H5399" s="180"/>
      <c r="I5399" s="180"/>
      <c r="J5399" s="205"/>
      <c r="K5399" s="205"/>
      <c r="L5399" s="181"/>
      <c r="M5399" s="180"/>
      <c r="N5399" s="180"/>
      <c r="O5399" s="180"/>
    </row>
    <row r="5400" spans="8:15" s="179" customFormat="1" x14ac:dyDescent="0.2">
      <c r="H5400" s="180"/>
      <c r="I5400" s="180"/>
      <c r="J5400" s="205"/>
      <c r="K5400" s="205"/>
      <c r="L5400" s="181"/>
      <c r="M5400" s="180"/>
      <c r="N5400" s="180"/>
      <c r="O5400" s="180"/>
    </row>
    <row r="5401" spans="8:15" s="179" customFormat="1" x14ac:dyDescent="0.2">
      <c r="H5401" s="180"/>
      <c r="I5401" s="180"/>
      <c r="J5401" s="205"/>
      <c r="K5401" s="205"/>
      <c r="L5401" s="181"/>
      <c r="M5401" s="180"/>
      <c r="N5401" s="180"/>
      <c r="O5401" s="180"/>
    </row>
    <row r="5402" spans="8:15" s="179" customFormat="1" x14ac:dyDescent="0.2">
      <c r="H5402" s="180"/>
      <c r="I5402" s="180"/>
      <c r="J5402" s="205"/>
      <c r="K5402" s="205"/>
      <c r="L5402" s="181"/>
      <c r="M5402" s="180"/>
      <c r="N5402" s="180"/>
      <c r="O5402" s="180"/>
    </row>
    <row r="5403" spans="8:15" s="179" customFormat="1" x14ac:dyDescent="0.2">
      <c r="H5403" s="180"/>
      <c r="I5403" s="180"/>
      <c r="J5403" s="205"/>
      <c r="K5403" s="205"/>
      <c r="L5403" s="181"/>
      <c r="M5403" s="180"/>
      <c r="N5403" s="180"/>
      <c r="O5403" s="180"/>
    </row>
    <row r="5404" spans="8:15" s="179" customFormat="1" x14ac:dyDescent="0.2">
      <c r="H5404" s="180"/>
      <c r="I5404" s="180"/>
      <c r="J5404" s="205"/>
      <c r="K5404" s="205"/>
      <c r="L5404" s="181"/>
      <c r="M5404" s="180"/>
      <c r="N5404" s="180"/>
      <c r="O5404" s="180"/>
    </row>
    <row r="5405" spans="8:15" s="179" customFormat="1" x14ac:dyDescent="0.2">
      <c r="H5405" s="180"/>
      <c r="I5405" s="180"/>
      <c r="J5405" s="205"/>
      <c r="K5405" s="205"/>
      <c r="L5405" s="181"/>
      <c r="M5405" s="180"/>
      <c r="N5405" s="180"/>
      <c r="O5405" s="180"/>
    </row>
    <row r="5406" spans="8:15" s="179" customFormat="1" x14ac:dyDescent="0.2">
      <c r="H5406" s="180"/>
      <c r="I5406" s="180"/>
      <c r="J5406" s="205"/>
      <c r="K5406" s="205"/>
      <c r="L5406" s="181"/>
      <c r="M5406" s="180"/>
      <c r="N5406" s="180"/>
      <c r="O5406" s="180"/>
    </row>
    <row r="5407" spans="8:15" s="179" customFormat="1" x14ac:dyDescent="0.2">
      <c r="H5407" s="180"/>
      <c r="I5407" s="180"/>
      <c r="J5407" s="205"/>
      <c r="K5407" s="205"/>
      <c r="L5407" s="181"/>
      <c r="M5407" s="180"/>
      <c r="N5407" s="180"/>
      <c r="O5407" s="180"/>
    </row>
    <row r="5408" spans="8:15" s="179" customFormat="1" x14ac:dyDescent="0.2">
      <c r="H5408" s="180"/>
      <c r="I5408" s="180"/>
      <c r="J5408" s="205"/>
      <c r="K5408" s="205"/>
      <c r="L5408" s="181"/>
      <c r="M5408" s="180"/>
      <c r="N5408" s="180"/>
      <c r="O5408" s="180"/>
    </row>
    <row r="5409" spans="8:15" s="179" customFormat="1" x14ac:dyDescent="0.2">
      <c r="H5409" s="180"/>
      <c r="I5409" s="180"/>
      <c r="J5409" s="205"/>
      <c r="K5409" s="205"/>
      <c r="L5409" s="181"/>
      <c r="M5409" s="180"/>
      <c r="N5409" s="180"/>
      <c r="O5409" s="180"/>
    </row>
    <row r="5410" spans="8:15" s="179" customFormat="1" x14ac:dyDescent="0.2">
      <c r="H5410" s="180"/>
      <c r="I5410" s="180"/>
      <c r="J5410" s="205"/>
      <c r="K5410" s="205"/>
      <c r="L5410" s="181"/>
      <c r="M5410" s="180"/>
      <c r="N5410" s="180"/>
      <c r="O5410" s="180"/>
    </row>
    <row r="5411" spans="8:15" s="179" customFormat="1" x14ac:dyDescent="0.2">
      <c r="H5411" s="180"/>
      <c r="I5411" s="180"/>
      <c r="J5411" s="205"/>
      <c r="K5411" s="205"/>
      <c r="L5411" s="181"/>
      <c r="M5411" s="180"/>
      <c r="N5411" s="180"/>
      <c r="O5411" s="180"/>
    </row>
    <row r="5412" spans="8:15" s="179" customFormat="1" x14ac:dyDescent="0.2">
      <c r="H5412" s="180"/>
      <c r="I5412" s="180"/>
      <c r="J5412" s="205"/>
      <c r="K5412" s="205"/>
      <c r="L5412" s="181"/>
      <c r="M5412" s="180"/>
      <c r="N5412" s="180"/>
      <c r="O5412" s="180"/>
    </row>
    <row r="5413" spans="8:15" s="179" customFormat="1" x14ac:dyDescent="0.2">
      <c r="H5413" s="180"/>
      <c r="I5413" s="180"/>
      <c r="J5413" s="205"/>
      <c r="K5413" s="205"/>
      <c r="L5413" s="181"/>
      <c r="M5413" s="180"/>
      <c r="N5413" s="180"/>
      <c r="O5413" s="180"/>
    </row>
    <row r="5414" spans="8:15" s="179" customFormat="1" x14ac:dyDescent="0.2">
      <c r="H5414" s="180"/>
      <c r="I5414" s="180"/>
      <c r="J5414" s="205"/>
      <c r="K5414" s="205"/>
      <c r="L5414" s="181"/>
      <c r="M5414" s="180"/>
      <c r="N5414" s="180"/>
      <c r="O5414" s="180"/>
    </row>
    <row r="5415" spans="8:15" s="179" customFormat="1" x14ac:dyDescent="0.2">
      <c r="H5415" s="180"/>
      <c r="I5415" s="180"/>
      <c r="J5415" s="205"/>
      <c r="K5415" s="205"/>
      <c r="L5415" s="181"/>
      <c r="M5415" s="180"/>
      <c r="N5415" s="180"/>
      <c r="O5415" s="180"/>
    </row>
    <row r="5416" spans="8:15" s="179" customFormat="1" x14ac:dyDescent="0.2">
      <c r="H5416" s="180"/>
      <c r="I5416" s="180"/>
      <c r="J5416" s="205"/>
      <c r="K5416" s="205"/>
      <c r="L5416" s="181"/>
      <c r="M5416" s="180"/>
      <c r="N5416" s="180"/>
      <c r="O5416" s="180"/>
    </row>
    <row r="5417" spans="8:15" s="179" customFormat="1" x14ac:dyDescent="0.2">
      <c r="H5417" s="180"/>
      <c r="I5417" s="180"/>
      <c r="J5417" s="205"/>
      <c r="K5417" s="205"/>
      <c r="L5417" s="181"/>
      <c r="M5417" s="180"/>
      <c r="N5417" s="180"/>
      <c r="O5417" s="180"/>
    </row>
    <row r="5418" spans="8:15" s="179" customFormat="1" x14ac:dyDescent="0.2">
      <c r="H5418" s="180"/>
      <c r="I5418" s="180"/>
      <c r="J5418" s="205"/>
      <c r="K5418" s="205"/>
      <c r="L5418" s="181"/>
      <c r="M5418" s="180"/>
      <c r="N5418" s="180"/>
      <c r="O5418" s="180"/>
    </row>
    <row r="5419" spans="8:15" s="179" customFormat="1" x14ac:dyDescent="0.2">
      <c r="H5419" s="180"/>
      <c r="I5419" s="180"/>
      <c r="J5419" s="205"/>
      <c r="K5419" s="205"/>
      <c r="L5419" s="181"/>
      <c r="M5419" s="180"/>
      <c r="N5419" s="180"/>
      <c r="O5419" s="180"/>
    </row>
    <row r="5420" spans="8:15" s="179" customFormat="1" x14ac:dyDescent="0.2">
      <c r="H5420" s="180"/>
      <c r="I5420" s="180"/>
      <c r="J5420" s="205"/>
      <c r="K5420" s="205"/>
      <c r="L5420" s="181"/>
      <c r="M5420" s="180"/>
      <c r="N5420" s="180"/>
      <c r="O5420" s="180"/>
    </row>
    <row r="5421" spans="8:15" s="179" customFormat="1" x14ac:dyDescent="0.2">
      <c r="H5421" s="180"/>
      <c r="I5421" s="180"/>
      <c r="J5421" s="205"/>
      <c r="K5421" s="205"/>
      <c r="L5421" s="181"/>
      <c r="M5421" s="180"/>
      <c r="N5421" s="180"/>
      <c r="O5421" s="180"/>
    </row>
    <row r="5422" spans="8:15" s="179" customFormat="1" x14ac:dyDescent="0.2">
      <c r="H5422" s="180"/>
      <c r="I5422" s="180"/>
      <c r="J5422" s="205"/>
      <c r="K5422" s="205"/>
      <c r="L5422" s="181"/>
      <c r="M5422" s="180"/>
      <c r="N5422" s="180"/>
      <c r="O5422" s="180"/>
    </row>
    <row r="5423" spans="8:15" s="179" customFormat="1" x14ac:dyDescent="0.2">
      <c r="H5423" s="180"/>
      <c r="I5423" s="180"/>
      <c r="J5423" s="205"/>
      <c r="K5423" s="205"/>
      <c r="L5423" s="181"/>
      <c r="M5423" s="180"/>
      <c r="N5423" s="180"/>
      <c r="O5423" s="180"/>
    </row>
    <row r="5424" spans="8:15" s="179" customFormat="1" x14ac:dyDescent="0.2">
      <c r="H5424" s="180"/>
      <c r="I5424" s="180"/>
      <c r="J5424" s="205"/>
      <c r="K5424" s="205"/>
      <c r="L5424" s="181"/>
      <c r="M5424" s="180"/>
      <c r="N5424" s="180"/>
      <c r="O5424" s="180"/>
    </row>
    <row r="5425" spans="8:15" s="179" customFormat="1" x14ac:dyDescent="0.2">
      <c r="H5425" s="180"/>
      <c r="I5425" s="180"/>
      <c r="J5425" s="205"/>
      <c r="K5425" s="205"/>
      <c r="L5425" s="181"/>
      <c r="M5425" s="180"/>
      <c r="N5425" s="180"/>
      <c r="O5425" s="180"/>
    </row>
    <row r="5426" spans="8:15" s="179" customFormat="1" x14ac:dyDescent="0.2">
      <c r="H5426" s="180"/>
      <c r="I5426" s="180"/>
      <c r="J5426" s="205"/>
      <c r="K5426" s="205"/>
      <c r="L5426" s="181"/>
      <c r="M5426" s="180"/>
      <c r="N5426" s="180"/>
      <c r="O5426" s="180"/>
    </row>
    <row r="5427" spans="8:15" s="179" customFormat="1" x14ac:dyDescent="0.2">
      <c r="H5427" s="180"/>
      <c r="I5427" s="180"/>
      <c r="J5427" s="205"/>
      <c r="K5427" s="205"/>
      <c r="L5427" s="181"/>
      <c r="M5427" s="180"/>
      <c r="N5427" s="180"/>
      <c r="O5427" s="180"/>
    </row>
    <row r="5428" spans="8:15" s="179" customFormat="1" x14ac:dyDescent="0.2">
      <c r="H5428" s="180"/>
      <c r="I5428" s="180"/>
      <c r="J5428" s="205"/>
      <c r="K5428" s="205"/>
      <c r="L5428" s="181"/>
      <c r="M5428" s="180"/>
      <c r="N5428" s="180"/>
      <c r="O5428" s="180"/>
    </row>
    <row r="5429" spans="8:15" s="179" customFormat="1" x14ac:dyDescent="0.2">
      <c r="H5429" s="180"/>
      <c r="I5429" s="180"/>
      <c r="J5429" s="205"/>
      <c r="K5429" s="205"/>
      <c r="L5429" s="181"/>
      <c r="M5429" s="180"/>
      <c r="N5429" s="180"/>
      <c r="O5429" s="180"/>
    </row>
    <row r="5430" spans="8:15" s="179" customFormat="1" x14ac:dyDescent="0.2">
      <c r="H5430" s="180"/>
      <c r="I5430" s="180"/>
      <c r="J5430" s="205"/>
      <c r="K5430" s="205"/>
      <c r="L5430" s="181"/>
      <c r="M5430" s="180"/>
      <c r="N5430" s="180"/>
      <c r="O5430" s="180"/>
    </row>
    <row r="5431" spans="8:15" s="179" customFormat="1" x14ac:dyDescent="0.2">
      <c r="H5431" s="180"/>
      <c r="I5431" s="180"/>
      <c r="J5431" s="205"/>
      <c r="K5431" s="205"/>
      <c r="L5431" s="181"/>
      <c r="M5431" s="180"/>
      <c r="N5431" s="180"/>
      <c r="O5431" s="180"/>
    </row>
    <row r="5432" spans="8:15" s="179" customFormat="1" x14ac:dyDescent="0.2">
      <c r="H5432" s="180"/>
      <c r="I5432" s="180"/>
      <c r="J5432" s="205"/>
      <c r="K5432" s="205"/>
      <c r="L5432" s="181"/>
      <c r="M5432" s="180"/>
      <c r="N5432" s="180"/>
      <c r="O5432" s="180"/>
    </row>
    <row r="5433" spans="8:15" s="179" customFormat="1" x14ac:dyDescent="0.2">
      <c r="H5433" s="180"/>
      <c r="I5433" s="180"/>
      <c r="J5433" s="205"/>
      <c r="K5433" s="205"/>
      <c r="L5433" s="181"/>
      <c r="M5433" s="180"/>
      <c r="N5433" s="180"/>
      <c r="O5433" s="180"/>
    </row>
    <row r="5434" spans="8:15" s="179" customFormat="1" x14ac:dyDescent="0.2">
      <c r="H5434" s="180"/>
      <c r="I5434" s="180"/>
      <c r="J5434" s="205"/>
      <c r="K5434" s="205"/>
      <c r="L5434" s="181"/>
      <c r="M5434" s="180"/>
      <c r="N5434" s="180"/>
      <c r="O5434" s="180"/>
    </row>
    <row r="5435" spans="8:15" s="179" customFormat="1" x14ac:dyDescent="0.2">
      <c r="H5435" s="180"/>
      <c r="I5435" s="180"/>
      <c r="J5435" s="205"/>
      <c r="K5435" s="205"/>
      <c r="L5435" s="181"/>
      <c r="M5435" s="180"/>
      <c r="N5435" s="180"/>
      <c r="O5435" s="180"/>
    </row>
    <row r="5436" spans="8:15" s="179" customFormat="1" x14ac:dyDescent="0.2">
      <c r="H5436" s="180"/>
      <c r="I5436" s="180"/>
      <c r="J5436" s="205"/>
      <c r="K5436" s="205"/>
      <c r="L5436" s="181"/>
      <c r="M5436" s="180"/>
      <c r="N5436" s="180"/>
      <c r="O5436" s="180"/>
    </row>
    <row r="5437" spans="8:15" s="179" customFormat="1" x14ac:dyDescent="0.2">
      <c r="H5437" s="180"/>
      <c r="I5437" s="180"/>
      <c r="J5437" s="205"/>
      <c r="K5437" s="205"/>
      <c r="L5437" s="181"/>
      <c r="M5437" s="180"/>
      <c r="N5437" s="180"/>
      <c r="O5437" s="180"/>
    </row>
    <row r="5438" spans="8:15" s="179" customFormat="1" x14ac:dyDescent="0.2">
      <c r="H5438" s="180"/>
      <c r="I5438" s="180"/>
      <c r="J5438" s="205"/>
      <c r="K5438" s="205"/>
      <c r="L5438" s="181"/>
      <c r="M5438" s="180"/>
      <c r="N5438" s="180"/>
      <c r="O5438" s="180"/>
    </row>
    <row r="5439" spans="8:15" s="179" customFormat="1" x14ac:dyDescent="0.2">
      <c r="H5439" s="180"/>
      <c r="I5439" s="180"/>
      <c r="J5439" s="205"/>
      <c r="K5439" s="205"/>
      <c r="L5439" s="181"/>
      <c r="M5439" s="180"/>
      <c r="N5439" s="180"/>
      <c r="O5439" s="180"/>
    </row>
    <row r="5440" spans="8:15" s="179" customFormat="1" x14ac:dyDescent="0.2">
      <c r="H5440" s="180"/>
      <c r="I5440" s="180"/>
      <c r="J5440" s="205"/>
      <c r="K5440" s="205"/>
      <c r="L5440" s="181"/>
      <c r="M5440" s="180"/>
      <c r="N5440" s="180"/>
      <c r="O5440" s="180"/>
    </row>
    <row r="5441" spans="8:15" s="179" customFormat="1" x14ac:dyDescent="0.2">
      <c r="H5441" s="180"/>
      <c r="I5441" s="180"/>
      <c r="J5441" s="205"/>
      <c r="K5441" s="205"/>
      <c r="L5441" s="181"/>
      <c r="M5441" s="180"/>
      <c r="N5441" s="180"/>
      <c r="O5441" s="180"/>
    </row>
    <row r="5442" spans="8:15" s="179" customFormat="1" x14ac:dyDescent="0.2">
      <c r="H5442" s="180"/>
      <c r="I5442" s="180"/>
      <c r="J5442" s="205"/>
      <c r="K5442" s="205"/>
      <c r="L5442" s="181"/>
      <c r="M5442" s="180"/>
      <c r="N5442" s="180"/>
      <c r="O5442" s="180"/>
    </row>
    <row r="5443" spans="8:15" s="179" customFormat="1" x14ac:dyDescent="0.2">
      <c r="H5443" s="180"/>
      <c r="I5443" s="180"/>
      <c r="J5443" s="205"/>
      <c r="K5443" s="205"/>
      <c r="L5443" s="181"/>
      <c r="M5443" s="180"/>
      <c r="N5443" s="180"/>
      <c r="O5443" s="180"/>
    </row>
    <row r="5444" spans="8:15" s="179" customFormat="1" x14ac:dyDescent="0.2">
      <c r="H5444" s="180"/>
      <c r="I5444" s="180"/>
      <c r="J5444" s="205"/>
      <c r="K5444" s="205"/>
      <c r="L5444" s="181"/>
      <c r="M5444" s="180"/>
      <c r="N5444" s="180"/>
      <c r="O5444" s="180"/>
    </row>
    <row r="5445" spans="8:15" s="179" customFormat="1" x14ac:dyDescent="0.2">
      <c r="H5445" s="180"/>
      <c r="I5445" s="180"/>
      <c r="J5445" s="205"/>
      <c r="K5445" s="205"/>
      <c r="L5445" s="181"/>
      <c r="M5445" s="180"/>
      <c r="N5445" s="180"/>
      <c r="O5445" s="180"/>
    </row>
    <row r="5446" spans="8:15" s="179" customFormat="1" x14ac:dyDescent="0.2">
      <c r="H5446" s="180"/>
      <c r="I5446" s="180"/>
      <c r="J5446" s="205"/>
      <c r="K5446" s="205"/>
      <c r="L5446" s="181"/>
      <c r="M5446" s="180"/>
      <c r="N5446" s="180"/>
      <c r="O5446" s="180"/>
    </row>
    <row r="5447" spans="8:15" s="179" customFormat="1" x14ac:dyDescent="0.2">
      <c r="H5447" s="180"/>
      <c r="I5447" s="180"/>
      <c r="J5447" s="205"/>
      <c r="K5447" s="205"/>
      <c r="L5447" s="181"/>
      <c r="M5447" s="180"/>
      <c r="N5447" s="180"/>
      <c r="O5447" s="180"/>
    </row>
    <row r="5448" spans="8:15" s="179" customFormat="1" x14ac:dyDescent="0.2">
      <c r="H5448" s="180"/>
      <c r="I5448" s="180"/>
      <c r="J5448" s="205"/>
      <c r="K5448" s="205"/>
      <c r="L5448" s="181"/>
      <c r="M5448" s="180"/>
      <c r="N5448" s="180"/>
      <c r="O5448" s="180"/>
    </row>
    <row r="5449" spans="8:15" s="179" customFormat="1" x14ac:dyDescent="0.2">
      <c r="H5449" s="180"/>
      <c r="I5449" s="180"/>
      <c r="J5449" s="205"/>
      <c r="K5449" s="205"/>
      <c r="L5449" s="181"/>
      <c r="M5449" s="180"/>
      <c r="N5449" s="180"/>
      <c r="O5449" s="180"/>
    </row>
    <row r="5450" spans="8:15" s="179" customFormat="1" x14ac:dyDescent="0.2">
      <c r="H5450" s="180"/>
      <c r="I5450" s="180"/>
      <c r="J5450" s="205"/>
      <c r="K5450" s="205"/>
      <c r="L5450" s="181"/>
      <c r="M5450" s="180"/>
      <c r="N5450" s="180"/>
      <c r="O5450" s="180"/>
    </row>
    <row r="5451" spans="8:15" s="179" customFormat="1" x14ac:dyDescent="0.2">
      <c r="H5451" s="180"/>
      <c r="I5451" s="180"/>
      <c r="J5451" s="205"/>
      <c r="K5451" s="205"/>
      <c r="L5451" s="181"/>
      <c r="M5451" s="180"/>
      <c r="N5451" s="180"/>
      <c r="O5451" s="180"/>
    </row>
    <row r="5452" spans="8:15" s="179" customFormat="1" x14ac:dyDescent="0.2">
      <c r="H5452" s="180"/>
      <c r="I5452" s="180"/>
      <c r="J5452" s="205"/>
      <c r="K5452" s="205"/>
      <c r="L5452" s="181"/>
      <c r="M5452" s="180"/>
      <c r="N5452" s="180"/>
      <c r="O5452" s="180"/>
    </row>
    <row r="5453" spans="8:15" s="179" customFormat="1" x14ac:dyDescent="0.2">
      <c r="H5453" s="180"/>
      <c r="I5453" s="180"/>
      <c r="J5453" s="205"/>
      <c r="K5453" s="205"/>
      <c r="L5453" s="181"/>
      <c r="M5453" s="180"/>
      <c r="N5453" s="180"/>
      <c r="O5453" s="180"/>
    </row>
    <row r="5454" spans="8:15" s="179" customFormat="1" x14ac:dyDescent="0.2">
      <c r="H5454" s="180"/>
      <c r="I5454" s="180"/>
      <c r="J5454" s="205"/>
      <c r="K5454" s="205"/>
      <c r="L5454" s="181"/>
      <c r="M5454" s="180"/>
      <c r="N5454" s="180"/>
      <c r="O5454" s="180"/>
    </row>
    <row r="5455" spans="8:15" s="179" customFormat="1" x14ac:dyDescent="0.2">
      <c r="H5455" s="180"/>
      <c r="I5455" s="180"/>
      <c r="J5455" s="205"/>
      <c r="K5455" s="205"/>
      <c r="L5455" s="181"/>
      <c r="M5455" s="180"/>
      <c r="N5455" s="180"/>
      <c r="O5455" s="180"/>
    </row>
    <row r="5456" spans="8:15" s="179" customFormat="1" x14ac:dyDescent="0.2">
      <c r="H5456" s="180"/>
      <c r="I5456" s="180"/>
      <c r="J5456" s="205"/>
      <c r="K5456" s="205"/>
      <c r="L5456" s="181"/>
      <c r="M5456" s="180"/>
      <c r="N5456" s="180"/>
      <c r="O5456" s="180"/>
    </row>
    <row r="5457" spans="8:15" s="179" customFormat="1" x14ac:dyDescent="0.2">
      <c r="H5457" s="180"/>
      <c r="I5457" s="180"/>
      <c r="J5457" s="205"/>
      <c r="K5457" s="205"/>
      <c r="L5457" s="181"/>
      <c r="M5457" s="180"/>
      <c r="N5457" s="180"/>
      <c r="O5457" s="180"/>
    </row>
    <row r="5458" spans="8:15" s="179" customFormat="1" x14ac:dyDescent="0.2">
      <c r="H5458" s="180"/>
      <c r="I5458" s="180"/>
      <c r="J5458" s="205"/>
      <c r="K5458" s="205"/>
      <c r="L5458" s="181"/>
      <c r="M5458" s="180"/>
      <c r="N5458" s="180"/>
      <c r="O5458" s="180"/>
    </row>
    <row r="5459" spans="8:15" s="179" customFormat="1" x14ac:dyDescent="0.2">
      <c r="H5459" s="180"/>
      <c r="I5459" s="180"/>
      <c r="J5459" s="205"/>
      <c r="K5459" s="205"/>
      <c r="L5459" s="181"/>
      <c r="M5459" s="180"/>
      <c r="N5459" s="180"/>
      <c r="O5459" s="180"/>
    </row>
    <row r="5460" spans="8:15" s="179" customFormat="1" x14ac:dyDescent="0.2">
      <c r="H5460" s="180"/>
      <c r="I5460" s="180"/>
      <c r="J5460" s="205"/>
      <c r="K5460" s="205"/>
      <c r="L5460" s="181"/>
      <c r="M5460" s="180"/>
      <c r="N5460" s="180"/>
      <c r="O5460" s="180"/>
    </row>
    <row r="5461" spans="8:15" s="179" customFormat="1" x14ac:dyDescent="0.2">
      <c r="H5461" s="180"/>
      <c r="I5461" s="180"/>
      <c r="J5461" s="205"/>
      <c r="K5461" s="205"/>
      <c r="L5461" s="181"/>
      <c r="M5461" s="180"/>
      <c r="N5461" s="180"/>
      <c r="O5461" s="180"/>
    </row>
    <row r="5462" spans="8:15" s="179" customFormat="1" x14ac:dyDescent="0.2">
      <c r="H5462" s="180"/>
      <c r="I5462" s="180"/>
      <c r="J5462" s="205"/>
      <c r="K5462" s="205"/>
      <c r="L5462" s="181"/>
      <c r="M5462" s="180"/>
      <c r="N5462" s="180"/>
      <c r="O5462" s="180"/>
    </row>
    <row r="5463" spans="8:15" s="179" customFormat="1" x14ac:dyDescent="0.2">
      <c r="H5463" s="180"/>
      <c r="I5463" s="180"/>
      <c r="J5463" s="205"/>
      <c r="K5463" s="205"/>
      <c r="L5463" s="181"/>
      <c r="M5463" s="180"/>
      <c r="N5463" s="180"/>
      <c r="O5463" s="180"/>
    </row>
    <row r="5464" spans="8:15" s="179" customFormat="1" x14ac:dyDescent="0.2">
      <c r="H5464" s="180"/>
      <c r="I5464" s="180"/>
      <c r="J5464" s="205"/>
      <c r="K5464" s="205"/>
      <c r="L5464" s="181"/>
      <c r="M5464" s="180"/>
      <c r="N5464" s="180"/>
      <c r="O5464" s="180"/>
    </row>
    <row r="5465" spans="8:15" s="179" customFormat="1" x14ac:dyDescent="0.2">
      <c r="H5465" s="180"/>
      <c r="I5465" s="180"/>
      <c r="J5465" s="205"/>
      <c r="K5465" s="205"/>
      <c r="L5465" s="181"/>
      <c r="M5465" s="180"/>
      <c r="N5465" s="180"/>
      <c r="O5465" s="180"/>
    </row>
    <row r="5466" spans="8:15" s="179" customFormat="1" x14ac:dyDescent="0.2">
      <c r="H5466" s="180"/>
      <c r="I5466" s="180"/>
      <c r="J5466" s="205"/>
      <c r="K5466" s="205"/>
      <c r="L5466" s="181"/>
      <c r="M5466" s="180"/>
      <c r="N5466" s="180"/>
      <c r="O5466" s="180"/>
    </row>
    <row r="5467" spans="8:15" s="179" customFormat="1" x14ac:dyDescent="0.2">
      <c r="H5467" s="180"/>
      <c r="I5467" s="180"/>
      <c r="J5467" s="205"/>
      <c r="K5467" s="205"/>
      <c r="L5467" s="181"/>
      <c r="M5467" s="180"/>
      <c r="N5467" s="180"/>
      <c r="O5467" s="180"/>
    </row>
    <row r="5468" spans="8:15" s="179" customFormat="1" x14ac:dyDescent="0.2">
      <c r="H5468" s="180"/>
      <c r="I5468" s="180"/>
      <c r="J5468" s="205"/>
      <c r="K5468" s="205"/>
      <c r="L5468" s="181"/>
      <c r="M5468" s="180"/>
      <c r="N5468" s="180"/>
      <c r="O5468" s="180"/>
    </row>
    <row r="5469" spans="8:15" s="179" customFormat="1" x14ac:dyDescent="0.2">
      <c r="H5469" s="180"/>
      <c r="I5469" s="180"/>
      <c r="J5469" s="205"/>
      <c r="K5469" s="205"/>
      <c r="L5469" s="181"/>
      <c r="M5469" s="180"/>
      <c r="N5469" s="180"/>
      <c r="O5469" s="180"/>
    </row>
    <row r="5470" spans="8:15" s="179" customFormat="1" x14ac:dyDescent="0.2">
      <c r="H5470" s="180"/>
      <c r="I5470" s="180"/>
      <c r="J5470" s="205"/>
      <c r="K5470" s="205"/>
      <c r="L5470" s="181"/>
      <c r="M5470" s="180"/>
      <c r="N5470" s="180"/>
      <c r="O5470" s="180"/>
    </row>
    <row r="5471" spans="8:15" s="179" customFormat="1" x14ac:dyDescent="0.2">
      <c r="H5471" s="180"/>
      <c r="I5471" s="180"/>
      <c r="J5471" s="205"/>
      <c r="K5471" s="205"/>
      <c r="L5471" s="181"/>
      <c r="M5471" s="180"/>
      <c r="N5471" s="180"/>
      <c r="O5471" s="180"/>
    </row>
    <row r="5472" spans="8:15" s="179" customFormat="1" x14ac:dyDescent="0.2">
      <c r="H5472" s="180"/>
      <c r="I5472" s="180"/>
      <c r="J5472" s="205"/>
      <c r="K5472" s="205"/>
      <c r="L5472" s="181"/>
      <c r="M5472" s="180"/>
      <c r="N5472" s="180"/>
      <c r="O5472" s="180"/>
    </row>
    <row r="5473" spans="8:15" s="179" customFormat="1" x14ac:dyDescent="0.2">
      <c r="H5473" s="180"/>
      <c r="I5473" s="180"/>
      <c r="J5473" s="205"/>
      <c r="K5473" s="205"/>
      <c r="L5473" s="181"/>
      <c r="M5473" s="180"/>
      <c r="N5473" s="180"/>
      <c r="O5473" s="180"/>
    </row>
    <row r="5474" spans="8:15" s="179" customFormat="1" x14ac:dyDescent="0.2">
      <c r="H5474" s="180"/>
      <c r="I5474" s="180"/>
      <c r="J5474" s="205"/>
      <c r="K5474" s="205"/>
      <c r="L5474" s="181"/>
      <c r="M5474" s="180"/>
      <c r="N5474" s="180"/>
      <c r="O5474" s="180"/>
    </row>
    <row r="5475" spans="8:15" s="179" customFormat="1" x14ac:dyDescent="0.2">
      <c r="H5475" s="180"/>
      <c r="I5475" s="180"/>
      <c r="J5475" s="205"/>
      <c r="K5475" s="205"/>
      <c r="L5475" s="181"/>
      <c r="M5475" s="180"/>
      <c r="N5475" s="180"/>
      <c r="O5475" s="180"/>
    </row>
    <row r="5476" spans="8:15" s="179" customFormat="1" x14ac:dyDescent="0.2">
      <c r="H5476" s="180"/>
      <c r="I5476" s="180"/>
      <c r="J5476" s="205"/>
      <c r="K5476" s="205"/>
      <c r="L5476" s="181"/>
      <c r="M5476" s="180"/>
      <c r="N5476" s="180"/>
      <c r="O5476" s="180"/>
    </row>
    <row r="5477" spans="8:15" s="179" customFormat="1" x14ac:dyDescent="0.2">
      <c r="H5477" s="180"/>
      <c r="I5477" s="180"/>
      <c r="J5477" s="205"/>
      <c r="K5477" s="205"/>
      <c r="L5477" s="181"/>
      <c r="M5477" s="180"/>
      <c r="N5477" s="180"/>
      <c r="O5477" s="180"/>
    </row>
    <row r="5478" spans="8:15" s="179" customFormat="1" x14ac:dyDescent="0.2">
      <c r="H5478" s="180"/>
      <c r="I5478" s="180"/>
      <c r="J5478" s="205"/>
      <c r="K5478" s="205"/>
      <c r="L5478" s="181"/>
      <c r="M5478" s="180"/>
      <c r="N5478" s="180"/>
      <c r="O5478" s="180"/>
    </row>
    <row r="5479" spans="8:15" s="179" customFormat="1" x14ac:dyDescent="0.2">
      <c r="H5479" s="180"/>
      <c r="I5479" s="180"/>
      <c r="J5479" s="205"/>
      <c r="K5479" s="205"/>
      <c r="L5479" s="181"/>
      <c r="M5479" s="180"/>
      <c r="N5479" s="180"/>
      <c r="O5479" s="180"/>
    </row>
    <row r="5480" spans="8:15" s="179" customFormat="1" x14ac:dyDescent="0.2">
      <c r="H5480" s="180"/>
      <c r="I5480" s="180"/>
      <c r="J5480" s="205"/>
      <c r="K5480" s="205"/>
      <c r="L5480" s="181"/>
      <c r="M5480" s="180"/>
      <c r="N5480" s="180"/>
      <c r="O5480" s="180"/>
    </row>
    <row r="5481" spans="8:15" s="179" customFormat="1" x14ac:dyDescent="0.2">
      <c r="H5481" s="180"/>
      <c r="I5481" s="180"/>
      <c r="J5481" s="205"/>
      <c r="K5481" s="205"/>
      <c r="L5481" s="181"/>
      <c r="M5481" s="180"/>
      <c r="N5481" s="180"/>
      <c r="O5481" s="180"/>
    </row>
    <row r="5482" spans="8:15" s="179" customFormat="1" x14ac:dyDescent="0.2">
      <c r="H5482" s="180"/>
      <c r="I5482" s="180"/>
      <c r="J5482" s="205"/>
      <c r="K5482" s="205"/>
      <c r="L5482" s="181"/>
      <c r="M5482" s="180"/>
      <c r="N5482" s="180"/>
      <c r="O5482" s="180"/>
    </row>
    <row r="5483" spans="8:15" s="179" customFormat="1" x14ac:dyDescent="0.2">
      <c r="H5483" s="180"/>
      <c r="I5483" s="180"/>
      <c r="J5483" s="205"/>
      <c r="K5483" s="205"/>
      <c r="L5483" s="181"/>
      <c r="M5483" s="180"/>
      <c r="N5483" s="180"/>
      <c r="O5483" s="180"/>
    </row>
    <row r="5484" spans="8:15" s="179" customFormat="1" x14ac:dyDescent="0.2">
      <c r="H5484" s="180"/>
      <c r="I5484" s="180"/>
      <c r="J5484" s="205"/>
      <c r="K5484" s="205"/>
      <c r="L5484" s="181"/>
      <c r="M5484" s="180"/>
      <c r="N5484" s="180"/>
      <c r="O5484" s="180"/>
    </row>
    <row r="5485" spans="8:15" s="179" customFormat="1" x14ac:dyDescent="0.2">
      <c r="H5485" s="180"/>
      <c r="I5485" s="180"/>
      <c r="J5485" s="205"/>
      <c r="K5485" s="205"/>
      <c r="L5485" s="181"/>
      <c r="M5485" s="180"/>
      <c r="N5485" s="180"/>
      <c r="O5485" s="180"/>
    </row>
    <row r="5486" spans="8:15" s="179" customFormat="1" x14ac:dyDescent="0.2">
      <c r="H5486" s="180"/>
      <c r="I5486" s="180"/>
      <c r="J5486" s="205"/>
      <c r="K5486" s="205"/>
      <c r="L5486" s="181"/>
      <c r="M5486" s="180"/>
      <c r="N5486" s="180"/>
      <c r="O5486" s="180"/>
    </row>
    <row r="5487" spans="8:15" s="179" customFormat="1" x14ac:dyDescent="0.2">
      <c r="H5487" s="180"/>
      <c r="I5487" s="180"/>
      <c r="J5487" s="205"/>
      <c r="K5487" s="205"/>
      <c r="L5487" s="181"/>
      <c r="M5487" s="180"/>
      <c r="N5487" s="180"/>
      <c r="O5487" s="180"/>
    </row>
    <row r="5488" spans="8:15" s="179" customFormat="1" x14ac:dyDescent="0.2">
      <c r="H5488" s="180"/>
      <c r="I5488" s="180"/>
      <c r="J5488" s="205"/>
      <c r="K5488" s="205"/>
      <c r="L5488" s="181"/>
      <c r="M5488" s="180"/>
      <c r="N5488" s="180"/>
      <c r="O5488" s="180"/>
    </row>
    <row r="5489" spans="8:15" s="179" customFormat="1" x14ac:dyDescent="0.2">
      <c r="H5489" s="180"/>
      <c r="I5489" s="180"/>
      <c r="J5489" s="205"/>
      <c r="K5489" s="205"/>
      <c r="L5489" s="181"/>
      <c r="M5489" s="180"/>
      <c r="N5489" s="180"/>
      <c r="O5489" s="180"/>
    </row>
    <row r="5490" spans="8:15" s="179" customFormat="1" x14ac:dyDescent="0.2">
      <c r="H5490" s="180"/>
      <c r="I5490" s="180"/>
      <c r="J5490" s="205"/>
      <c r="K5490" s="205"/>
      <c r="L5490" s="181"/>
      <c r="M5490" s="180"/>
      <c r="N5490" s="180"/>
      <c r="O5490" s="180"/>
    </row>
    <row r="5491" spans="8:15" s="179" customFormat="1" x14ac:dyDescent="0.2">
      <c r="H5491" s="180"/>
      <c r="I5491" s="180"/>
      <c r="J5491" s="205"/>
      <c r="K5491" s="205"/>
      <c r="L5491" s="181"/>
      <c r="M5491" s="180"/>
      <c r="N5491" s="180"/>
      <c r="O5491" s="180"/>
    </row>
    <row r="5492" spans="8:15" s="179" customFormat="1" x14ac:dyDescent="0.2">
      <c r="H5492" s="180"/>
      <c r="I5492" s="180"/>
      <c r="J5492" s="205"/>
      <c r="K5492" s="205"/>
      <c r="L5492" s="181"/>
      <c r="M5492" s="180"/>
      <c r="N5492" s="180"/>
      <c r="O5492" s="180"/>
    </row>
    <row r="5493" spans="8:15" s="179" customFormat="1" x14ac:dyDescent="0.2">
      <c r="H5493" s="180"/>
      <c r="I5493" s="180"/>
      <c r="J5493" s="205"/>
      <c r="K5493" s="205"/>
      <c r="L5493" s="181"/>
      <c r="M5493" s="180"/>
      <c r="N5493" s="180"/>
      <c r="O5493" s="180"/>
    </row>
    <row r="5494" spans="8:15" s="179" customFormat="1" x14ac:dyDescent="0.2">
      <c r="H5494" s="180"/>
      <c r="I5494" s="180"/>
      <c r="J5494" s="205"/>
      <c r="K5494" s="205"/>
      <c r="L5494" s="181"/>
      <c r="M5494" s="180"/>
      <c r="N5494" s="180"/>
      <c r="O5494" s="180"/>
    </row>
    <row r="5495" spans="8:15" s="179" customFormat="1" x14ac:dyDescent="0.2">
      <c r="H5495" s="180"/>
      <c r="I5495" s="180"/>
      <c r="J5495" s="205"/>
      <c r="K5495" s="205"/>
      <c r="L5495" s="181"/>
      <c r="M5495" s="180"/>
      <c r="N5495" s="180"/>
      <c r="O5495" s="180"/>
    </row>
    <row r="5496" spans="8:15" s="179" customFormat="1" x14ac:dyDescent="0.2">
      <c r="H5496" s="180"/>
      <c r="I5496" s="180"/>
      <c r="J5496" s="205"/>
      <c r="K5496" s="205"/>
      <c r="L5496" s="181"/>
      <c r="M5496" s="180"/>
      <c r="N5496" s="180"/>
      <c r="O5496" s="180"/>
    </row>
    <row r="5497" spans="8:15" s="179" customFormat="1" x14ac:dyDescent="0.2">
      <c r="H5497" s="180"/>
      <c r="I5497" s="180"/>
      <c r="J5497" s="205"/>
      <c r="K5497" s="205"/>
      <c r="L5497" s="181"/>
      <c r="M5497" s="180"/>
      <c r="N5497" s="180"/>
      <c r="O5497" s="180"/>
    </row>
    <row r="5498" spans="8:15" s="179" customFormat="1" x14ac:dyDescent="0.2">
      <c r="H5498" s="180"/>
      <c r="I5498" s="180"/>
      <c r="J5498" s="205"/>
      <c r="K5498" s="205"/>
      <c r="L5498" s="181"/>
      <c r="M5498" s="180"/>
      <c r="N5498" s="180"/>
      <c r="O5498" s="180"/>
    </row>
    <row r="5499" spans="8:15" s="179" customFormat="1" x14ac:dyDescent="0.2">
      <c r="H5499" s="180"/>
      <c r="I5499" s="180"/>
      <c r="J5499" s="205"/>
      <c r="K5499" s="205"/>
      <c r="L5499" s="181"/>
      <c r="M5499" s="180"/>
      <c r="N5499" s="180"/>
      <c r="O5499" s="180"/>
    </row>
    <row r="5500" spans="8:15" s="179" customFormat="1" x14ac:dyDescent="0.2">
      <c r="H5500" s="180"/>
      <c r="I5500" s="180"/>
      <c r="J5500" s="205"/>
      <c r="K5500" s="205"/>
      <c r="L5500" s="181"/>
      <c r="M5500" s="180"/>
      <c r="N5500" s="180"/>
      <c r="O5500" s="180"/>
    </row>
    <row r="5501" spans="8:15" s="179" customFormat="1" x14ac:dyDescent="0.2">
      <c r="H5501" s="180"/>
      <c r="I5501" s="180"/>
      <c r="J5501" s="205"/>
      <c r="K5501" s="205"/>
      <c r="L5501" s="181"/>
      <c r="M5501" s="180"/>
      <c r="N5501" s="180"/>
      <c r="O5501" s="180"/>
    </row>
    <row r="5502" spans="8:15" s="179" customFormat="1" x14ac:dyDescent="0.2">
      <c r="H5502" s="180"/>
      <c r="I5502" s="180"/>
      <c r="J5502" s="205"/>
      <c r="K5502" s="205"/>
      <c r="L5502" s="181"/>
      <c r="M5502" s="180"/>
      <c r="N5502" s="180"/>
      <c r="O5502" s="180"/>
    </row>
    <row r="5503" spans="8:15" s="179" customFormat="1" x14ac:dyDescent="0.2">
      <c r="H5503" s="180"/>
      <c r="I5503" s="180"/>
      <c r="J5503" s="205"/>
      <c r="K5503" s="205"/>
      <c r="L5503" s="181"/>
      <c r="M5503" s="180"/>
      <c r="N5503" s="180"/>
      <c r="O5503" s="180"/>
    </row>
    <row r="5504" spans="8:15" s="179" customFormat="1" x14ac:dyDescent="0.2">
      <c r="H5504" s="180"/>
      <c r="I5504" s="180"/>
      <c r="J5504" s="205"/>
      <c r="K5504" s="205"/>
      <c r="L5504" s="181"/>
      <c r="M5504" s="180"/>
      <c r="N5504" s="180"/>
      <c r="O5504" s="180"/>
    </row>
    <row r="5505" spans="8:15" s="179" customFormat="1" x14ac:dyDescent="0.2">
      <c r="H5505" s="180"/>
      <c r="I5505" s="180"/>
      <c r="J5505" s="205"/>
      <c r="K5505" s="205"/>
      <c r="L5505" s="181"/>
      <c r="M5505" s="180"/>
      <c r="N5505" s="180"/>
      <c r="O5505" s="180"/>
    </row>
    <row r="5506" spans="8:15" s="179" customFormat="1" x14ac:dyDescent="0.2">
      <c r="H5506" s="180"/>
      <c r="I5506" s="180"/>
      <c r="J5506" s="205"/>
      <c r="K5506" s="205"/>
      <c r="L5506" s="181"/>
      <c r="M5506" s="180"/>
      <c r="N5506" s="180"/>
      <c r="O5506" s="180"/>
    </row>
    <row r="5507" spans="8:15" s="179" customFormat="1" x14ac:dyDescent="0.2">
      <c r="H5507" s="180"/>
      <c r="I5507" s="180"/>
      <c r="J5507" s="205"/>
      <c r="K5507" s="205"/>
      <c r="L5507" s="181"/>
      <c r="M5507" s="180"/>
      <c r="N5507" s="180"/>
      <c r="O5507" s="180"/>
    </row>
    <row r="5508" spans="8:15" s="179" customFormat="1" x14ac:dyDescent="0.2">
      <c r="H5508" s="180"/>
      <c r="I5508" s="180"/>
      <c r="J5508" s="205"/>
      <c r="K5508" s="205"/>
      <c r="L5508" s="181"/>
      <c r="M5508" s="180"/>
      <c r="N5508" s="180"/>
      <c r="O5508" s="180"/>
    </row>
    <row r="5509" spans="8:15" s="179" customFormat="1" x14ac:dyDescent="0.2">
      <c r="H5509" s="180"/>
      <c r="I5509" s="180"/>
      <c r="J5509" s="205"/>
      <c r="K5509" s="205"/>
      <c r="L5509" s="181"/>
      <c r="M5509" s="180"/>
      <c r="N5509" s="180"/>
      <c r="O5509" s="180"/>
    </row>
    <row r="5510" spans="8:15" s="179" customFormat="1" x14ac:dyDescent="0.2">
      <c r="H5510" s="180"/>
      <c r="I5510" s="180"/>
      <c r="J5510" s="205"/>
      <c r="K5510" s="205"/>
      <c r="L5510" s="181"/>
      <c r="M5510" s="180"/>
      <c r="N5510" s="180"/>
      <c r="O5510" s="180"/>
    </row>
    <row r="5511" spans="8:15" s="179" customFormat="1" x14ac:dyDescent="0.2">
      <c r="H5511" s="180"/>
      <c r="I5511" s="180"/>
      <c r="J5511" s="205"/>
      <c r="K5511" s="205"/>
      <c r="L5511" s="181"/>
      <c r="M5511" s="180"/>
      <c r="N5511" s="180"/>
      <c r="O5511" s="180"/>
    </row>
    <row r="5512" spans="8:15" s="179" customFormat="1" x14ac:dyDescent="0.2">
      <c r="H5512" s="180"/>
      <c r="I5512" s="180"/>
      <c r="J5512" s="205"/>
      <c r="K5512" s="205"/>
      <c r="L5512" s="181"/>
      <c r="M5512" s="180"/>
      <c r="N5512" s="180"/>
      <c r="O5512" s="180"/>
    </row>
    <row r="5513" spans="8:15" s="179" customFormat="1" x14ac:dyDescent="0.2">
      <c r="H5513" s="180"/>
      <c r="I5513" s="180"/>
      <c r="J5513" s="205"/>
      <c r="K5513" s="205"/>
      <c r="L5513" s="181"/>
      <c r="M5513" s="180"/>
      <c r="N5513" s="180"/>
      <c r="O5513" s="180"/>
    </row>
    <row r="5514" spans="8:15" s="179" customFormat="1" x14ac:dyDescent="0.2">
      <c r="H5514" s="180"/>
      <c r="I5514" s="180"/>
      <c r="J5514" s="205"/>
      <c r="K5514" s="205"/>
      <c r="L5514" s="181"/>
      <c r="M5514" s="180"/>
      <c r="N5514" s="180"/>
      <c r="O5514" s="180"/>
    </row>
    <row r="5515" spans="8:15" s="179" customFormat="1" x14ac:dyDescent="0.2">
      <c r="H5515" s="180"/>
      <c r="I5515" s="180"/>
      <c r="J5515" s="205"/>
      <c r="K5515" s="205"/>
      <c r="L5515" s="181"/>
      <c r="M5515" s="180"/>
      <c r="N5515" s="180"/>
      <c r="O5515" s="180"/>
    </row>
    <row r="5516" spans="8:15" s="179" customFormat="1" x14ac:dyDescent="0.2">
      <c r="H5516" s="180"/>
      <c r="I5516" s="180"/>
      <c r="J5516" s="205"/>
      <c r="K5516" s="205"/>
      <c r="L5516" s="181"/>
      <c r="M5516" s="180"/>
      <c r="N5516" s="180"/>
      <c r="O5516" s="180"/>
    </row>
    <row r="5517" spans="8:15" s="179" customFormat="1" x14ac:dyDescent="0.2">
      <c r="H5517" s="180"/>
      <c r="I5517" s="180"/>
      <c r="J5517" s="205"/>
      <c r="K5517" s="205"/>
      <c r="L5517" s="181"/>
      <c r="M5517" s="180"/>
      <c r="N5517" s="180"/>
      <c r="O5517" s="180"/>
    </row>
    <row r="5518" spans="8:15" s="179" customFormat="1" x14ac:dyDescent="0.2">
      <c r="H5518" s="180"/>
      <c r="I5518" s="180"/>
      <c r="J5518" s="205"/>
      <c r="K5518" s="205"/>
      <c r="L5518" s="181"/>
      <c r="M5518" s="180"/>
      <c r="N5518" s="180"/>
      <c r="O5518" s="180"/>
    </row>
    <row r="5519" spans="8:15" s="179" customFormat="1" x14ac:dyDescent="0.2">
      <c r="H5519" s="180"/>
      <c r="I5519" s="180"/>
      <c r="J5519" s="205"/>
      <c r="K5519" s="205"/>
      <c r="L5519" s="181"/>
      <c r="M5519" s="180"/>
      <c r="N5519" s="180"/>
      <c r="O5519" s="180"/>
    </row>
    <row r="5520" spans="8:15" s="179" customFormat="1" x14ac:dyDescent="0.2">
      <c r="H5520" s="180"/>
      <c r="I5520" s="180"/>
      <c r="J5520" s="205"/>
      <c r="K5520" s="205"/>
      <c r="L5520" s="181"/>
      <c r="M5520" s="180"/>
      <c r="N5520" s="180"/>
      <c r="O5520" s="180"/>
    </row>
    <row r="5521" spans="8:15" s="179" customFormat="1" x14ac:dyDescent="0.2">
      <c r="H5521" s="180"/>
      <c r="I5521" s="180"/>
      <c r="J5521" s="205"/>
      <c r="K5521" s="205"/>
      <c r="L5521" s="181"/>
      <c r="M5521" s="180"/>
      <c r="N5521" s="180"/>
      <c r="O5521" s="180"/>
    </row>
    <row r="5522" spans="8:15" s="179" customFormat="1" x14ac:dyDescent="0.2">
      <c r="H5522" s="180"/>
      <c r="I5522" s="180"/>
      <c r="J5522" s="205"/>
      <c r="K5522" s="205"/>
      <c r="L5522" s="181"/>
      <c r="M5522" s="180"/>
      <c r="N5522" s="180"/>
      <c r="O5522" s="180"/>
    </row>
    <row r="5523" spans="8:15" s="179" customFormat="1" x14ac:dyDescent="0.2">
      <c r="H5523" s="180"/>
      <c r="I5523" s="180"/>
      <c r="J5523" s="205"/>
      <c r="K5523" s="205"/>
      <c r="L5523" s="181"/>
      <c r="M5523" s="180"/>
      <c r="N5523" s="180"/>
      <c r="O5523" s="180"/>
    </row>
    <row r="5524" spans="8:15" s="179" customFormat="1" x14ac:dyDescent="0.2">
      <c r="H5524" s="180"/>
      <c r="I5524" s="180"/>
      <c r="J5524" s="205"/>
      <c r="K5524" s="205"/>
      <c r="L5524" s="181"/>
      <c r="M5524" s="180"/>
      <c r="N5524" s="180"/>
      <c r="O5524" s="180"/>
    </row>
    <row r="5525" spans="8:15" s="179" customFormat="1" x14ac:dyDescent="0.2">
      <c r="H5525" s="180"/>
      <c r="I5525" s="180"/>
      <c r="J5525" s="205"/>
      <c r="K5525" s="205"/>
      <c r="L5525" s="181"/>
      <c r="M5525" s="180"/>
      <c r="N5525" s="180"/>
      <c r="O5525" s="180"/>
    </row>
    <row r="5526" spans="8:15" s="179" customFormat="1" x14ac:dyDescent="0.2">
      <c r="H5526" s="180"/>
      <c r="I5526" s="180"/>
      <c r="J5526" s="205"/>
      <c r="K5526" s="205"/>
      <c r="L5526" s="181"/>
      <c r="M5526" s="180"/>
      <c r="N5526" s="180"/>
      <c r="O5526" s="180"/>
    </row>
    <row r="5527" spans="8:15" s="179" customFormat="1" x14ac:dyDescent="0.2">
      <c r="H5527" s="180"/>
      <c r="I5527" s="180"/>
      <c r="J5527" s="205"/>
      <c r="K5527" s="205"/>
      <c r="L5527" s="181"/>
      <c r="M5527" s="180"/>
      <c r="N5527" s="180"/>
      <c r="O5527" s="180"/>
    </row>
    <row r="5528" spans="8:15" s="179" customFormat="1" x14ac:dyDescent="0.2">
      <c r="H5528" s="180"/>
      <c r="I5528" s="180"/>
      <c r="J5528" s="205"/>
      <c r="K5528" s="205"/>
      <c r="L5528" s="181"/>
      <c r="M5528" s="180"/>
      <c r="N5528" s="180"/>
      <c r="O5528" s="180"/>
    </row>
    <row r="5529" spans="8:15" s="179" customFormat="1" x14ac:dyDescent="0.2">
      <c r="H5529" s="180"/>
      <c r="I5529" s="180"/>
      <c r="J5529" s="205"/>
      <c r="K5529" s="205"/>
      <c r="L5529" s="181"/>
      <c r="M5529" s="180"/>
      <c r="N5529" s="180"/>
      <c r="O5529" s="180"/>
    </row>
    <row r="5530" spans="8:15" s="179" customFormat="1" x14ac:dyDescent="0.2">
      <c r="H5530" s="180"/>
      <c r="I5530" s="180"/>
      <c r="J5530" s="205"/>
      <c r="K5530" s="205"/>
      <c r="L5530" s="181"/>
      <c r="M5530" s="180"/>
      <c r="N5530" s="180"/>
      <c r="O5530" s="180"/>
    </row>
    <row r="5531" spans="8:15" s="179" customFormat="1" x14ac:dyDescent="0.2">
      <c r="H5531" s="180"/>
      <c r="I5531" s="180"/>
      <c r="J5531" s="205"/>
      <c r="K5531" s="205"/>
      <c r="L5531" s="181"/>
      <c r="M5531" s="180"/>
      <c r="N5531" s="180"/>
      <c r="O5531" s="180"/>
    </row>
    <row r="5532" spans="8:15" s="179" customFormat="1" x14ac:dyDescent="0.2">
      <c r="H5532" s="180"/>
      <c r="I5532" s="180"/>
      <c r="J5532" s="205"/>
      <c r="K5532" s="205"/>
      <c r="L5532" s="181"/>
      <c r="M5532" s="180"/>
      <c r="N5532" s="180"/>
      <c r="O5532" s="180"/>
    </row>
    <row r="5533" spans="8:15" s="179" customFormat="1" x14ac:dyDescent="0.2">
      <c r="H5533" s="180"/>
      <c r="I5533" s="180"/>
      <c r="J5533" s="205"/>
      <c r="K5533" s="205"/>
      <c r="L5533" s="181"/>
      <c r="M5533" s="180"/>
      <c r="N5533" s="180"/>
      <c r="O5533" s="180"/>
    </row>
    <row r="5534" spans="8:15" s="179" customFormat="1" x14ac:dyDescent="0.2">
      <c r="H5534" s="180"/>
      <c r="I5534" s="180"/>
      <c r="J5534" s="205"/>
      <c r="K5534" s="205"/>
      <c r="L5534" s="181"/>
      <c r="M5534" s="180"/>
      <c r="N5534" s="180"/>
      <c r="O5534" s="180"/>
    </row>
    <row r="5535" spans="8:15" s="179" customFormat="1" x14ac:dyDescent="0.2">
      <c r="H5535" s="180"/>
      <c r="I5535" s="180"/>
      <c r="J5535" s="205"/>
      <c r="K5535" s="205"/>
      <c r="L5535" s="181"/>
      <c r="M5535" s="180"/>
      <c r="N5535" s="180"/>
      <c r="O5535" s="180"/>
    </row>
    <row r="5536" spans="8:15" s="179" customFormat="1" x14ac:dyDescent="0.2">
      <c r="H5536" s="180"/>
      <c r="I5536" s="180"/>
      <c r="J5536" s="205"/>
      <c r="K5536" s="205"/>
      <c r="L5536" s="181"/>
      <c r="M5536" s="180"/>
      <c r="N5536" s="180"/>
      <c r="O5536" s="180"/>
    </row>
    <row r="5537" spans="8:15" s="179" customFormat="1" x14ac:dyDescent="0.2">
      <c r="H5537" s="180"/>
      <c r="I5537" s="180"/>
      <c r="J5537" s="205"/>
      <c r="K5537" s="205"/>
      <c r="L5537" s="181"/>
      <c r="M5537" s="180"/>
      <c r="N5537" s="180"/>
      <c r="O5537" s="180"/>
    </row>
    <row r="5538" spans="8:15" s="179" customFormat="1" x14ac:dyDescent="0.2">
      <c r="H5538" s="180"/>
      <c r="I5538" s="180"/>
      <c r="J5538" s="205"/>
      <c r="K5538" s="205"/>
      <c r="L5538" s="181"/>
      <c r="M5538" s="180"/>
      <c r="N5538" s="180"/>
      <c r="O5538" s="180"/>
    </row>
    <row r="5539" spans="8:15" s="179" customFormat="1" x14ac:dyDescent="0.2">
      <c r="H5539" s="180"/>
      <c r="I5539" s="180"/>
      <c r="J5539" s="205"/>
      <c r="K5539" s="205"/>
      <c r="L5539" s="181"/>
      <c r="M5539" s="180"/>
      <c r="N5539" s="180"/>
      <c r="O5539" s="180"/>
    </row>
    <row r="5540" spans="8:15" s="179" customFormat="1" x14ac:dyDescent="0.2">
      <c r="H5540" s="180"/>
      <c r="I5540" s="180"/>
      <c r="J5540" s="205"/>
      <c r="K5540" s="205"/>
      <c r="L5540" s="181"/>
      <c r="M5540" s="180"/>
      <c r="N5540" s="180"/>
      <c r="O5540" s="180"/>
    </row>
    <row r="5541" spans="8:15" s="179" customFormat="1" x14ac:dyDescent="0.2">
      <c r="H5541" s="180"/>
      <c r="I5541" s="180"/>
      <c r="J5541" s="205"/>
      <c r="K5541" s="205"/>
      <c r="L5541" s="181"/>
      <c r="M5541" s="180"/>
      <c r="N5541" s="180"/>
      <c r="O5541" s="180"/>
    </row>
    <row r="5542" spans="8:15" s="179" customFormat="1" x14ac:dyDescent="0.2">
      <c r="H5542" s="180"/>
      <c r="I5542" s="180"/>
      <c r="J5542" s="205"/>
      <c r="K5542" s="205"/>
      <c r="L5542" s="181"/>
      <c r="M5542" s="180"/>
      <c r="N5542" s="180"/>
      <c r="O5542" s="180"/>
    </row>
    <row r="5543" spans="8:15" s="179" customFormat="1" x14ac:dyDescent="0.2">
      <c r="H5543" s="180"/>
      <c r="I5543" s="180"/>
      <c r="J5543" s="205"/>
      <c r="K5543" s="205"/>
      <c r="L5543" s="181"/>
      <c r="M5543" s="180"/>
      <c r="N5543" s="180"/>
      <c r="O5543" s="180"/>
    </row>
    <row r="5544" spans="8:15" s="179" customFormat="1" x14ac:dyDescent="0.2">
      <c r="H5544" s="180"/>
      <c r="I5544" s="180"/>
      <c r="J5544" s="205"/>
      <c r="K5544" s="205"/>
      <c r="L5544" s="181"/>
      <c r="M5544" s="180"/>
      <c r="N5544" s="180"/>
      <c r="O5544" s="180"/>
    </row>
    <row r="5545" spans="8:15" s="179" customFormat="1" x14ac:dyDescent="0.2">
      <c r="H5545" s="180"/>
      <c r="I5545" s="180"/>
      <c r="J5545" s="205"/>
      <c r="K5545" s="205"/>
      <c r="L5545" s="181"/>
      <c r="M5545" s="180"/>
      <c r="N5545" s="180"/>
      <c r="O5545" s="180"/>
    </row>
    <row r="5546" spans="8:15" s="179" customFormat="1" x14ac:dyDescent="0.2">
      <c r="H5546" s="180"/>
      <c r="I5546" s="180"/>
      <c r="J5546" s="205"/>
      <c r="K5546" s="205"/>
      <c r="L5546" s="181"/>
      <c r="M5546" s="180"/>
      <c r="N5546" s="180"/>
      <c r="O5546" s="180"/>
    </row>
    <row r="5547" spans="8:15" s="179" customFormat="1" x14ac:dyDescent="0.2">
      <c r="H5547" s="180"/>
      <c r="I5547" s="180"/>
      <c r="J5547" s="205"/>
      <c r="K5547" s="205"/>
      <c r="L5547" s="181"/>
      <c r="M5547" s="180"/>
      <c r="N5547" s="180"/>
      <c r="O5547" s="180"/>
    </row>
    <row r="5548" spans="8:15" s="179" customFormat="1" x14ac:dyDescent="0.2">
      <c r="H5548" s="180"/>
      <c r="I5548" s="180"/>
      <c r="J5548" s="205"/>
      <c r="K5548" s="205"/>
      <c r="L5548" s="181"/>
      <c r="M5548" s="180"/>
      <c r="N5548" s="180"/>
      <c r="O5548" s="180"/>
    </row>
    <row r="5549" spans="8:15" s="179" customFormat="1" x14ac:dyDescent="0.2">
      <c r="H5549" s="180"/>
      <c r="I5549" s="180"/>
      <c r="J5549" s="205"/>
      <c r="K5549" s="205"/>
      <c r="L5549" s="181"/>
      <c r="M5549" s="180"/>
      <c r="N5549" s="180"/>
      <c r="O5549" s="180"/>
    </row>
    <row r="5550" spans="8:15" s="179" customFormat="1" x14ac:dyDescent="0.2">
      <c r="H5550" s="180"/>
      <c r="I5550" s="180"/>
      <c r="J5550" s="205"/>
      <c r="K5550" s="205"/>
      <c r="L5550" s="181"/>
      <c r="M5550" s="180"/>
      <c r="N5550" s="180"/>
      <c r="O5550" s="180"/>
    </row>
    <row r="5551" spans="8:15" s="179" customFormat="1" x14ac:dyDescent="0.2">
      <c r="H5551" s="180"/>
      <c r="I5551" s="180"/>
      <c r="J5551" s="205"/>
      <c r="K5551" s="205"/>
      <c r="L5551" s="181"/>
      <c r="M5551" s="180"/>
      <c r="N5551" s="180"/>
      <c r="O5551" s="180"/>
    </row>
    <row r="5552" spans="8:15" s="179" customFormat="1" x14ac:dyDescent="0.2">
      <c r="H5552" s="180"/>
      <c r="I5552" s="180"/>
      <c r="J5552" s="205"/>
      <c r="K5552" s="205"/>
      <c r="L5552" s="181"/>
      <c r="M5552" s="180"/>
      <c r="N5552" s="180"/>
      <c r="O5552" s="180"/>
    </row>
    <row r="5553" spans="8:15" s="179" customFormat="1" x14ac:dyDescent="0.2">
      <c r="H5553" s="180"/>
      <c r="I5553" s="180"/>
      <c r="J5553" s="205"/>
      <c r="K5553" s="205"/>
      <c r="L5553" s="181"/>
      <c r="M5553" s="180"/>
      <c r="N5553" s="180"/>
      <c r="O5553" s="180"/>
    </row>
    <row r="5554" spans="8:15" s="179" customFormat="1" x14ac:dyDescent="0.2">
      <c r="H5554" s="180"/>
      <c r="I5554" s="180"/>
      <c r="J5554" s="205"/>
      <c r="K5554" s="205"/>
      <c r="L5554" s="181"/>
      <c r="M5554" s="180"/>
      <c r="N5554" s="180"/>
      <c r="O5554" s="180"/>
    </row>
    <row r="5555" spans="8:15" s="179" customFormat="1" x14ac:dyDescent="0.2">
      <c r="H5555" s="180"/>
      <c r="I5555" s="180"/>
      <c r="J5555" s="205"/>
      <c r="K5555" s="205"/>
      <c r="L5555" s="181"/>
      <c r="M5555" s="180"/>
      <c r="N5555" s="180"/>
      <c r="O5555" s="180"/>
    </row>
    <row r="5556" spans="8:15" s="179" customFormat="1" x14ac:dyDescent="0.2">
      <c r="H5556" s="180"/>
      <c r="I5556" s="180"/>
      <c r="J5556" s="205"/>
      <c r="K5556" s="205"/>
      <c r="L5556" s="181"/>
      <c r="M5556" s="180"/>
      <c r="N5556" s="180"/>
      <c r="O5556" s="180"/>
    </row>
    <row r="5557" spans="8:15" s="179" customFormat="1" x14ac:dyDescent="0.2">
      <c r="H5557" s="180"/>
      <c r="I5557" s="180"/>
      <c r="J5557" s="205"/>
      <c r="K5557" s="205"/>
      <c r="L5557" s="181"/>
      <c r="M5557" s="180"/>
      <c r="N5557" s="180"/>
      <c r="O5557" s="180"/>
    </row>
    <row r="5558" spans="8:15" s="179" customFormat="1" x14ac:dyDescent="0.2">
      <c r="H5558" s="180"/>
      <c r="I5558" s="180"/>
      <c r="J5558" s="205"/>
      <c r="K5558" s="205"/>
      <c r="L5558" s="181"/>
      <c r="M5558" s="180"/>
      <c r="N5558" s="180"/>
      <c r="O5558" s="180"/>
    </row>
    <row r="5559" spans="8:15" s="179" customFormat="1" x14ac:dyDescent="0.2">
      <c r="H5559" s="180"/>
      <c r="I5559" s="180"/>
      <c r="J5559" s="205"/>
      <c r="K5559" s="205"/>
      <c r="L5559" s="181"/>
      <c r="M5559" s="180"/>
      <c r="N5559" s="180"/>
      <c r="O5559" s="180"/>
    </row>
    <row r="5560" spans="8:15" s="179" customFormat="1" x14ac:dyDescent="0.2">
      <c r="H5560" s="180"/>
      <c r="I5560" s="180"/>
      <c r="J5560" s="205"/>
      <c r="K5560" s="205"/>
      <c r="L5560" s="181"/>
      <c r="M5560" s="180"/>
      <c r="N5560" s="180"/>
      <c r="O5560" s="180"/>
    </row>
    <row r="5561" spans="8:15" s="179" customFormat="1" x14ac:dyDescent="0.2">
      <c r="H5561" s="180"/>
      <c r="I5561" s="180"/>
      <c r="J5561" s="205"/>
      <c r="K5561" s="205"/>
      <c r="L5561" s="181"/>
      <c r="M5561" s="180"/>
      <c r="N5561" s="180"/>
      <c r="O5561" s="180"/>
    </row>
    <row r="5562" spans="8:15" s="179" customFormat="1" x14ac:dyDescent="0.2">
      <c r="H5562" s="180"/>
      <c r="I5562" s="180"/>
      <c r="J5562" s="205"/>
      <c r="K5562" s="205"/>
      <c r="L5562" s="181"/>
      <c r="M5562" s="180"/>
      <c r="N5562" s="180"/>
      <c r="O5562" s="180"/>
    </row>
    <row r="5563" spans="8:15" s="179" customFormat="1" x14ac:dyDescent="0.2">
      <c r="H5563" s="180"/>
      <c r="I5563" s="180"/>
      <c r="J5563" s="205"/>
      <c r="K5563" s="205"/>
      <c r="L5563" s="181"/>
      <c r="M5563" s="180"/>
      <c r="N5563" s="180"/>
      <c r="O5563" s="180"/>
    </row>
    <row r="5564" spans="8:15" s="179" customFormat="1" x14ac:dyDescent="0.2">
      <c r="H5564" s="180"/>
      <c r="I5564" s="180"/>
      <c r="J5564" s="205"/>
      <c r="K5564" s="205"/>
      <c r="L5564" s="181"/>
      <c r="M5564" s="180"/>
      <c r="N5564" s="180"/>
      <c r="O5564" s="180"/>
    </row>
    <row r="5565" spans="8:15" s="179" customFormat="1" x14ac:dyDescent="0.2">
      <c r="H5565" s="180"/>
      <c r="I5565" s="180"/>
      <c r="J5565" s="205"/>
      <c r="K5565" s="205"/>
      <c r="L5565" s="181"/>
      <c r="M5565" s="180"/>
      <c r="N5565" s="180"/>
      <c r="O5565" s="180"/>
    </row>
    <row r="5566" spans="8:15" s="179" customFormat="1" x14ac:dyDescent="0.2">
      <c r="H5566" s="180"/>
      <c r="I5566" s="180"/>
      <c r="J5566" s="205"/>
      <c r="K5566" s="205"/>
      <c r="L5566" s="181"/>
      <c r="M5566" s="180"/>
      <c r="N5566" s="180"/>
      <c r="O5566" s="180"/>
    </row>
    <row r="5567" spans="8:15" s="179" customFormat="1" x14ac:dyDescent="0.2">
      <c r="H5567" s="180"/>
      <c r="I5567" s="180"/>
      <c r="J5567" s="205"/>
      <c r="K5567" s="205"/>
      <c r="L5567" s="181"/>
      <c r="M5567" s="180"/>
      <c r="N5567" s="180"/>
      <c r="O5567" s="180"/>
    </row>
    <row r="5568" spans="8:15" s="179" customFormat="1" x14ac:dyDescent="0.2">
      <c r="H5568" s="180"/>
      <c r="I5568" s="180"/>
      <c r="J5568" s="205"/>
      <c r="K5568" s="205"/>
      <c r="L5568" s="181"/>
      <c r="M5568" s="180"/>
      <c r="N5568" s="180"/>
      <c r="O5568" s="180"/>
    </row>
    <row r="5569" spans="8:15" s="179" customFormat="1" x14ac:dyDescent="0.2">
      <c r="H5569" s="180"/>
      <c r="I5569" s="180"/>
      <c r="J5569" s="205"/>
      <c r="K5569" s="205"/>
      <c r="L5569" s="181"/>
      <c r="M5569" s="180"/>
      <c r="N5569" s="180"/>
      <c r="O5569" s="180"/>
    </row>
    <row r="5570" spans="8:15" s="179" customFormat="1" x14ac:dyDescent="0.2">
      <c r="H5570" s="180"/>
      <c r="I5570" s="180"/>
      <c r="J5570" s="205"/>
      <c r="K5570" s="205"/>
      <c r="L5570" s="181"/>
      <c r="M5570" s="180"/>
      <c r="N5570" s="180"/>
      <c r="O5570" s="180"/>
    </row>
    <row r="5571" spans="8:15" s="179" customFormat="1" x14ac:dyDescent="0.2">
      <c r="H5571" s="180"/>
      <c r="I5571" s="180"/>
      <c r="J5571" s="205"/>
      <c r="K5571" s="205"/>
      <c r="L5571" s="181"/>
      <c r="M5571" s="180"/>
      <c r="N5571" s="180"/>
      <c r="O5571" s="180"/>
    </row>
    <row r="5572" spans="8:15" s="179" customFormat="1" x14ac:dyDescent="0.2">
      <c r="H5572" s="180"/>
      <c r="I5572" s="180"/>
      <c r="J5572" s="205"/>
      <c r="K5572" s="205"/>
      <c r="L5572" s="181"/>
      <c r="M5572" s="180"/>
      <c r="N5572" s="180"/>
      <c r="O5572" s="180"/>
    </row>
    <row r="5573" spans="8:15" s="179" customFormat="1" x14ac:dyDescent="0.2">
      <c r="H5573" s="180"/>
      <c r="I5573" s="180"/>
      <c r="J5573" s="205"/>
      <c r="K5573" s="205"/>
      <c r="L5573" s="181"/>
      <c r="M5573" s="180"/>
      <c r="N5573" s="180"/>
      <c r="O5573" s="180"/>
    </row>
    <row r="5574" spans="8:15" s="179" customFormat="1" x14ac:dyDescent="0.2">
      <c r="H5574" s="180"/>
      <c r="I5574" s="180"/>
      <c r="J5574" s="205"/>
      <c r="K5574" s="205"/>
      <c r="L5574" s="181"/>
      <c r="M5574" s="180"/>
      <c r="N5574" s="180"/>
      <c r="O5574" s="180"/>
    </row>
    <row r="5575" spans="8:15" s="179" customFormat="1" x14ac:dyDescent="0.2">
      <c r="H5575" s="180"/>
      <c r="I5575" s="180"/>
      <c r="J5575" s="205"/>
      <c r="K5575" s="205"/>
      <c r="L5575" s="181"/>
      <c r="M5575" s="180"/>
      <c r="N5575" s="180"/>
      <c r="O5575" s="180"/>
    </row>
    <row r="5576" spans="8:15" s="179" customFormat="1" x14ac:dyDescent="0.2">
      <c r="H5576" s="180"/>
      <c r="I5576" s="180"/>
      <c r="J5576" s="205"/>
      <c r="K5576" s="205"/>
      <c r="L5576" s="181"/>
      <c r="M5576" s="180"/>
      <c r="N5576" s="180"/>
      <c r="O5576" s="180"/>
    </row>
    <row r="5577" spans="8:15" s="179" customFormat="1" x14ac:dyDescent="0.2">
      <c r="H5577" s="180"/>
      <c r="I5577" s="180"/>
      <c r="J5577" s="205"/>
      <c r="K5577" s="205"/>
      <c r="L5577" s="181"/>
      <c r="M5577" s="180"/>
      <c r="N5577" s="180"/>
      <c r="O5577" s="180"/>
    </row>
    <row r="5578" spans="8:15" s="179" customFormat="1" x14ac:dyDescent="0.2">
      <c r="H5578" s="180"/>
      <c r="I5578" s="180"/>
      <c r="J5578" s="205"/>
      <c r="K5578" s="205"/>
      <c r="L5578" s="181"/>
      <c r="M5578" s="180"/>
      <c r="N5578" s="180"/>
      <c r="O5578" s="180"/>
    </row>
    <row r="5579" spans="8:15" s="179" customFormat="1" x14ac:dyDescent="0.2">
      <c r="H5579" s="180"/>
      <c r="I5579" s="180"/>
      <c r="J5579" s="205"/>
      <c r="K5579" s="205"/>
      <c r="L5579" s="181"/>
      <c r="M5579" s="180"/>
      <c r="N5579" s="180"/>
      <c r="O5579" s="180"/>
    </row>
    <row r="5580" spans="8:15" s="179" customFormat="1" x14ac:dyDescent="0.2">
      <c r="H5580" s="180"/>
      <c r="I5580" s="180"/>
      <c r="J5580" s="205"/>
      <c r="K5580" s="205"/>
      <c r="L5580" s="181"/>
      <c r="M5580" s="180"/>
      <c r="N5580" s="180"/>
      <c r="O5580" s="180"/>
    </row>
    <row r="5581" spans="8:15" s="179" customFormat="1" x14ac:dyDescent="0.2">
      <c r="H5581" s="180"/>
      <c r="I5581" s="180"/>
      <c r="J5581" s="205"/>
      <c r="K5581" s="205"/>
      <c r="L5581" s="181"/>
      <c r="M5581" s="180"/>
      <c r="N5581" s="180"/>
      <c r="O5581" s="180"/>
    </row>
    <row r="5582" spans="8:15" s="179" customFormat="1" x14ac:dyDescent="0.2">
      <c r="H5582" s="180"/>
      <c r="I5582" s="180"/>
      <c r="J5582" s="205"/>
      <c r="K5582" s="205"/>
      <c r="L5582" s="181"/>
      <c r="M5582" s="180"/>
      <c r="N5582" s="180"/>
      <c r="O5582" s="180"/>
    </row>
    <row r="5583" spans="8:15" s="179" customFormat="1" x14ac:dyDescent="0.2">
      <c r="H5583" s="180"/>
      <c r="I5583" s="180"/>
      <c r="J5583" s="205"/>
      <c r="K5583" s="205"/>
      <c r="L5583" s="181"/>
      <c r="M5583" s="180"/>
      <c r="N5583" s="180"/>
      <c r="O5583" s="180"/>
    </row>
    <row r="5584" spans="8:15" s="179" customFormat="1" x14ac:dyDescent="0.2">
      <c r="H5584" s="180"/>
      <c r="I5584" s="180"/>
      <c r="J5584" s="205"/>
      <c r="K5584" s="205"/>
      <c r="L5584" s="181"/>
      <c r="M5584" s="180"/>
      <c r="N5584" s="180"/>
      <c r="O5584" s="180"/>
    </row>
    <row r="5585" spans="8:15" s="179" customFormat="1" x14ac:dyDescent="0.2">
      <c r="H5585" s="180"/>
      <c r="I5585" s="180"/>
      <c r="J5585" s="205"/>
      <c r="K5585" s="205"/>
      <c r="L5585" s="181"/>
      <c r="M5585" s="180"/>
      <c r="N5585" s="180"/>
      <c r="O5585" s="180"/>
    </row>
    <row r="5586" spans="8:15" s="179" customFormat="1" x14ac:dyDescent="0.2">
      <c r="H5586" s="180"/>
      <c r="I5586" s="180"/>
      <c r="J5586" s="205"/>
      <c r="K5586" s="205"/>
      <c r="L5586" s="181"/>
      <c r="M5586" s="180"/>
      <c r="N5586" s="180"/>
      <c r="O5586" s="180"/>
    </row>
    <row r="5587" spans="8:15" s="179" customFormat="1" x14ac:dyDescent="0.2">
      <c r="H5587" s="180"/>
      <c r="I5587" s="180"/>
      <c r="J5587" s="205"/>
      <c r="K5587" s="205"/>
      <c r="L5587" s="181"/>
      <c r="M5587" s="180"/>
      <c r="N5587" s="180"/>
      <c r="O5587" s="180"/>
    </row>
    <row r="5588" spans="8:15" s="179" customFormat="1" x14ac:dyDescent="0.2">
      <c r="H5588" s="180"/>
      <c r="I5588" s="180"/>
      <c r="J5588" s="205"/>
      <c r="K5588" s="205"/>
      <c r="L5588" s="181"/>
      <c r="M5588" s="180"/>
      <c r="N5588" s="180"/>
      <c r="O5588" s="180"/>
    </row>
    <row r="5589" spans="8:15" s="179" customFormat="1" x14ac:dyDescent="0.2">
      <c r="H5589" s="180"/>
      <c r="I5589" s="180"/>
      <c r="J5589" s="205"/>
      <c r="K5589" s="205"/>
      <c r="L5589" s="181"/>
      <c r="M5589" s="180"/>
      <c r="N5589" s="180"/>
      <c r="O5589" s="180"/>
    </row>
    <row r="5590" spans="8:15" s="179" customFormat="1" x14ac:dyDescent="0.2">
      <c r="H5590" s="180"/>
      <c r="I5590" s="180"/>
      <c r="J5590" s="205"/>
      <c r="K5590" s="205"/>
      <c r="L5590" s="181"/>
      <c r="M5590" s="180"/>
      <c r="N5590" s="180"/>
      <c r="O5590" s="180"/>
    </row>
    <row r="5591" spans="8:15" s="179" customFormat="1" x14ac:dyDescent="0.2">
      <c r="H5591" s="180"/>
      <c r="I5591" s="180"/>
      <c r="J5591" s="205"/>
      <c r="K5591" s="205"/>
      <c r="L5591" s="181"/>
      <c r="M5591" s="180"/>
      <c r="N5591" s="180"/>
      <c r="O5591" s="180"/>
    </row>
    <row r="5592" spans="8:15" s="179" customFormat="1" x14ac:dyDescent="0.2">
      <c r="H5592" s="180"/>
      <c r="I5592" s="180"/>
      <c r="J5592" s="205"/>
      <c r="K5592" s="205"/>
      <c r="L5592" s="181"/>
      <c r="M5592" s="180"/>
      <c r="N5592" s="180"/>
      <c r="O5592" s="180"/>
    </row>
    <row r="5593" spans="8:15" s="179" customFormat="1" x14ac:dyDescent="0.2">
      <c r="H5593" s="180"/>
      <c r="I5593" s="180"/>
      <c r="J5593" s="205"/>
      <c r="K5593" s="205"/>
      <c r="L5593" s="181"/>
      <c r="M5593" s="180"/>
      <c r="N5593" s="180"/>
      <c r="O5593" s="180"/>
    </row>
    <row r="5594" spans="8:15" s="179" customFormat="1" x14ac:dyDescent="0.2">
      <c r="H5594" s="180"/>
      <c r="I5594" s="180"/>
      <c r="J5594" s="205"/>
      <c r="K5594" s="205"/>
      <c r="L5594" s="181"/>
      <c r="M5594" s="180"/>
      <c r="N5594" s="180"/>
      <c r="O5594" s="180"/>
    </row>
    <row r="5595" spans="8:15" s="179" customFormat="1" x14ac:dyDescent="0.2">
      <c r="H5595" s="180"/>
      <c r="I5595" s="180"/>
      <c r="J5595" s="205"/>
      <c r="K5595" s="205"/>
      <c r="L5595" s="181"/>
      <c r="M5595" s="180"/>
      <c r="N5595" s="180"/>
      <c r="O5595" s="180"/>
    </row>
    <row r="5596" spans="8:15" s="179" customFormat="1" x14ac:dyDescent="0.2">
      <c r="H5596" s="180"/>
      <c r="I5596" s="180"/>
      <c r="J5596" s="205"/>
      <c r="K5596" s="205"/>
      <c r="L5596" s="181"/>
      <c r="M5596" s="180"/>
      <c r="N5596" s="180"/>
      <c r="O5596" s="180"/>
    </row>
    <row r="5597" spans="8:15" s="179" customFormat="1" x14ac:dyDescent="0.2">
      <c r="H5597" s="180"/>
      <c r="I5597" s="180"/>
      <c r="J5597" s="205"/>
      <c r="K5597" s="205"/>
      <c r="L5597" s="181"/>
      <c r="M5597" s="180"/>
      <c r="N5597" s="180"/>
      <c r="O5597" s="180"/>
    </row>
    <row r="5598" spans="8:15" s="179" customFormat="1" x14ac:dyDescent="0.2">
      <c r="H5598" s="180"/>
      <c r="I5598" s="180"/>
      <c r="J5598" s="205"/>
      <c r="K5598" s="205"/>
      <c r="L5598" s="181"/>
      <c r="M5598" s="180"/>
      <c r="N5598" s="180"/>
      <c r="O5598" s="180"/>
    </row>
    <row r="5599" spans="8:15" s="179" customFormat="1" x14ac:dyDescent="0.2">
      <c r="H5599" s="180"/>
      <c r="I5599" s="180"/>
      <c r="J5599" s="205"/>
      <c r="K5599" s="205"/>
      <c r="L5599" s="181"/>
      <c r="M5599" s="180"/>
      <c r="N5599" s="180"/>
      <c r="O5599" s="180"/>
    </row>
    <row r="5600" spans="8:15" s="179" customFormat="1" x14ac:dyDescent="0.2">
      <c r="H5600" s="180"/>
      <c r="I5600" s="180"/>
      <c r="J5600" s="205"/>
      <c r="K5600" s="205"/>
      <c r="L5600" s="181"/>
      <c r="M5600" s="180"/>
      <c r="N5600" s="180"/>
      <c r="O5600" s="180"/>
    </row>
    <row r="5601" spans="8:15" s="179" customFormat="1" x14ac:dyDescent="0.2">
      <c r="H5601" s="180"/>
      <c r="I5601" s="180"/>
      <c r="J5601" s="205"/>
      <c r="K5601" s="205"/>
      <c r="L5601" s="181"/>
      <c r="M5601" s="180"/>
      <c r="N5601" s="180"/>
      <c r="O5601" s="180"/>
    </row>
    <row r="5602" spans="8:15" s="179" customFormat="1" x14ac:dyDescent="0.2">
      <c r="H5602" s="180"/>
      <c r="I5602" s="180"/>
      <c r="J5602" s="205"/>
      <c r="K5602" s="205"/>
      <c r="L5602" s="181"/>
      <c r="M5602" s="180"/>
      <c r="N5602" s="180"/>
      <c r="O5602" s="180"/>
    </row>
    <row r="5603" spans="8:15" s="179" customFormat="1" x14ac:dyDescent="0.2">
      <c r="H5603" s="180"/>
      <c r="I5603" s="180"/>
      <c r="J5603" s="205"/>
      <c r="K5603" s="205"/>
      <c r="L5603" s="181"/>
      <c r="M5603" s="180"/>
      <c r="N5603" s="180"/>
      <c r="O5603" s="180"/>
    </row>
    <row r="5604" spans="8:15" s="179" customFormat="1" x14ac:dyDescent="0.2">
      <c r="H5604" s="180"/>
      <c r="I5604" s="180"/>
      <c r="J5604" s="205"/>
      <c r="K5604" s="205"/>
      <c r="L5604" s="181"/>
      <c r="M5604" s="180"/>
      <c r="N5604" s="180"/>
      <c r="O5604" s="180"/>
    </row>
    <row r="5605" spans="8:15" s="179" customFormat="1" x14ac:dyDescent="0.2">
      <c r="H5605" s="180"/>
      <c r="I5605" s="180"/>
      <c r="J5605" s="205"/>
      <c r="K5605" s="205"/>
      <c r="L5605" s="181"/>
      <c r="M5605" s="180"/>
      <c r="N5605" s="180"/>
      <c r="O5605" s="180"/>
    </row>
    <row r="5606" spans="8:15" s="179" customFormat="1" x14ac:dyDescent="0.2">
      <c r="H5606" s="180"/>
      <c r="I5606" s="180"/>
      <c r="J5606" s="205"/>
      <c r="K5606" s="205"/>
      <c r="L5606" s="181"/>
      <c r="M5606" s="180"/>
      <c r="N5606" s="180"/>
      <c r="O5606" s="180"/>
    </row>
    <row r="5607" spans="8:15" s="179" customFormat="1" x14ac:dyDescent="0.2">
      <c r="H5607" s="180"/>
      <c r="I5607" s="180"/>
      <c r="J5607" s="205"/>
      <c r="K5607" s="205"/>
      <c r="L5607" s="181"/>
      <c r="M5607" s="180"/>
      <c r="N5607" s="180"/>
      <c r="O5607" s="180"/>
    </row>
    <row r="5608" spans="8:15" s="179" customFormat="1" x14ac:dyDescent="0.2">
      <c r="H5608" s="180"/>
      <c r="I5608" s="180"/>
      <c r="J5608" s="205"/>
      <c r="K5608" s="205"/>
      <c r="L5608" s="181"/>
      <c r="M5608" s="180"/>
      <c r="N5608" s="180"/>
      <c r="O5608" s="180"/>
    </row>
    <row r="5609" spans="8:15" s="179" customFormat="1" x14ac:dyDescent="0.2">
      <c r="H5609" s="180"/>
      <c r="I5609" s="180"/>
      <c r="J5609" s="205"/>
      <c r="K5609" s="205"/>
      <c r="L5609" s="181"/>
      <c r="M5609" s="180"/>
      <c r="N5609" s="180"/>
      <c r="O5609" s="180"/>
    </row>
    <row r="5610" spans="8:15" s="179" customFormat="1" x14ac:dyDescent="0.2">
      <c r="H5610" s="180"/>
      <c r="I5610" s="180"/>
      <c r="J5610" s="205"/>
      <c r="K5610" s="205"/>
      <c r="L5610" s="181"/>
      <c r="M5610" s="180"/>
      <c r="N5610" s="180"/>
      <c r="O5610" s="180"/>
    </row>
    <row r="5611" spans="8:15" s="179" customFormat="1" x14ac:dyDescent="0.2">
      <c r="H5611" s="180"/>
      <c r="I5611" s="180"/>
      <c r="J5611" s="205"/>
      <c r="K5611" s="205"/>
      <c r="L5611" s="181"/>
      <c r="M5611" s="180"/>
      <c r="N5611" s="180"/>
      <c r="O5611" s="180"/>
    </row>
    <row r="5612" spans="8:15" s="179" customFormat="1" x14ac:dyDescent="0.2">
      <c r="H5612" s="180"/>
      <c r="I5612" s="180"/>
      <c r="J5612" s="205"/>
      <c r="K5612" s="205"/>
      <c r="L5612" s="181"/>
      <c r="M5612" s="180"/>
      <c r="N5612" s="180"/>
      <c r="O5612" s="180"/>
    </row>
    <row r="5613" spans="8:15" s="179" customFormat="1" x14ac:dyDescent="0.2">
      <c r="H5613" s="180"/>
      <c r="I5613" s="180"/>
      <c r="J5613" s="205"/>
      <c r="K5613" s="205"/>
      <c r="L5613" s="181"/>
      <c r="M5613" s="180"/>
      <c r="N5613" s="180"/>
      <c r="O5613" s="180"/>
    </row>
    <row r="5614" spans="8:15" s="179" customFormat="1" x14ac:dyDescent="0.2">
      <c r="H5614" s="180"/>
      <c r="I5614" s="180"/>
      <c r="J5614" s="205"/>
      <c r="K5614" s="205"/>
      <c r="L5614" s="181"/>
      <c r="M5614" s="180"/>
      <c r="N5614" s="180"/>
      <c r="O5614" s="180"/>
    </row>
    <row r="5615" spans="8:15" s="179" customFormat="1" x14ac:dyDescent="0.2">
      <c r="H5615" s="180"/>
      <c r="I5615" s="180"/>
      <c r="J5615" s="205"/>
      <c r="K5615" s="205"/>
      <c r="L5615" s="181"/>
      <c r="M5615" s="180"/>
      <c r="N5615" s="180"/>
      <c r="O5615" s="180"/>
    </row>
    <row r="5616" spans="8:15" s="179" customFormat="1" x14ac:dyDescent="0.2">
      <c r="H5616" s="180"/>
      <c r="I5616" s="180"/>
      <c r="J5616" s="205"/>
      <c r="K5616" s="205"/>
      <c r="L5616" s="181"/>
      <c r="M5616" s="180"/>
      <c r="N5616" s="180"/>
      <c r="O5616" s="180"/>
    </row>
    <row r="5617" spans="8:15" s="179" customFormat="1" x14ac:dyDescent="0.2">
      <c r="H5617" s="180"/>
      <c r="I5617" s="180"/>
      <c r="J5617" s="205"/>
      <c r="K5617" s="205"/>
      <c r="L5617" s="181"/>
      <c r="M5617" s="180"/>
      <c r="N5617" s="180"/>
      <c r="O5617" s="180"/>
    </row>
    <row r="5618" spans="8:15" s="179" customFormat="1" x14ac:dyDescent="0.2">
      <c r="H5618" s="180"/>
      <c r="I5618" s="180"/>
      <c r="J5618" s="205"/>
      <c r="K5618" s="205"/>
      <c r="L5618" s="181"/>
      <c r="M5618" s="180"/>
      <c r="N5618" s="180"/>
      <c r="O5618" s="180"/>
    </row>
    <row r="5619" spans="8:15" s="179" customFormat="1" x14ac:dyDescent="0.2">
      <c r="H5619" s="180"/>
      <c r="I5619" s="180"/>
      <c r="J5619" s="205"/>
      <c r="K5619" s="205"/>
      <c r="L5619" s="181"/>
      <c r="M5619" s="180"/>
      <c r="N5619" s="180"/>
      <c r="O5619" s="180"/>
    </row>
    <row r="5620" spans="8:15" s="179" customFormat="1" x14ac:dyDescent="0.2">
      <c r="H5620" s="180"/>
      <c r="I5620" s="180"/>
      <c r="J5620" s="205"/>
      <c r="K5620" s="205"/>
      <c r="L5620" s="181"/>
      <c r="M5620" s="180"/>
      <c r="N5620" s="180"/>
      <c r="O5620" s="180"/>
    </row>
    <row r="5621" spans="8:15" s="179" customFormat="1" x14ac:dyDescent="0.2">
      <c r="H5621" s="180"/>
      <c r="I5621" s="180"/>
      <c r="J5621" s="205"/>
      <c r="K5621" s="205"/>
      <c r="L5621" s="181"/>
      <c r="M5621" s="180"/>
      <c r="N5621" s="180"/>
      <c r="O5621" s="180"/>
    </row>
    <row r="5622" spans="8:15" s="179" customFormat="1" x14ac:dyDescent="0.2">
      <c r="H5622" s="180"/>
      <c r="I5622" s="180"/>
      <c r="J5622" s="205"/>
      <c r="K5622" s="205"/>
      <c r="L5622" s="181"/>
      <c r="M5622" s="180"/>
      <c r="N5622" s="180"/>
      <c r="O5622" s="180"/>
    </row>
    <row r="5623" spans="8:15" s="179" customFormat="1" x14ac:dyDescent="0.2">
      <c r="H5623" s="180"/>
      <c r="I5623" s="180"/>
      <c r="J5623" s="205"/>
      <c r="K5623" s="205"/>
      <c r="L5623" s="181"/>
      <c r="M5623" s="180"/>
      <c r="N5623" s="180"/>
      <c r="O5623" s="180"/>
    </row>
    <row r="5624" spans="8:15" s="179" customFormat="1" x14ac:dyDescent="0.2">
      <c r="H5624" s="180"/>
      <c r="I5624" s="180"/>
      <c r="J5624" s="205"/>
      <c r="K5624" s="205"/>
      <c r="L5624" s="181"/>
      <c r="M5624" s="180"/>
      <c r="N5624" s="180"/>
      <c r="O5624" s="180"/>
    </row>
    <row r="5625" spans="8:15" s="179" customFormat="1" x14ac:dyDescent="0.2">
      <c r="H5625" s="180"/>
      <c r="I5625" s="180"/>
      <c r="J5625" s="205"/>
      <c r="K5625" s="205"/>
      <c r="L5625" s="181"/>
      <c r="M5625" s="180"/>
      <c r="N5625" s="180"/>
      <c r="O5625" s="180"/>
    </row>
    <row r="5626" spans="8:15" s="179" customFormat="1" x14ac:dyDescent="0.2">
      <c r="H5626" s="180"/>
      <c r="I5626" s="180"/>
      <c r="J5626" s="205"/>
      <c r="K5626" s="205"/>
      <c r="L5626" s="181"/>
      <c r="M5626" s="180"/>
      <c r="N5626" s="180"/>
      <c r="O5626" s="180"/>
    </row>
    <row r="5627" spans="8:15" s="179" customFormat="1" x14ac:dyDescent="0.2">
      <c r="H5627" s="180"/>
      <c r="I5627" s="180"/>
      <c r="J5627" s="205"/>
      <c r="K5627" s="205"/>
      <c r="L5627" s="181"/>
      <c r="M5627" s="180"/>
      <c r="N5627" s="180"/>
      <c r="O5627" s="180"/>
    </row>
    <row r="5628" spans="8:15" s="179" customFormat="1" x14ac:dyDescent="0.2">
      <c r="H5628" s="180"/>
      <c r="I5628" s="180"/>
      <c r="J5628" s="205"/>
      <c r="K5628" s="205"/>
      <c r="L5628" s="181"/>
      <c r="M5628" s="180"/>
      <c r="N5628" s="180"/>
      <c r="O5628" s="180"/>
    </row>
    <row r="5629" spans="8:15" s="179" customFormat="1" x14ac:dyDescent="0.2">
      <c r="H5629" s="180"/>
      <c r="I5629" s="180"/>
      <c r="J5629" s="205"/>
      <c r="K5629" s="205"/>
      <c r="L5629" s="181"/>
      <c r="M5629" s="180"/>
      <c r="N5629" s="180"/>
      <c r="O5629" s="180"/>
    </row>
    <row r="5630" spans="8:15" s="179" customFormat="1" x14ac:dyDescent="0.2">
      <c r="H5630" s="180"/>
      <c r="I5630" s="180"/>
      <c r="J5630" s="205"/>
      <c r="K5630" s="205"/>
      <c r="L5630" s="181"/>
      <c r="M5630" s="180"/>
      <c r="N5630" s="180"/>
      <c r="O5630" s="180"/>
    </row>
    <row r="5631" spans="8:15" s="179" customFormat="1" x14ac:dyDescent="0.2">
      <c r="H5631" s="180"/>
      <c r="I5631" s="180"/>
      <c r="J5631" s="205"/>
      <c r="K5631" s="205"/>
      <c r="L5631" s="181"/>
      <c r="M5631" s="180"/>
      <c r="N5631" s="180"/>
      <c r="O5631" s="180"/>
    </row>
    <row r="5632" spans="8:15" s="179" customFormat="1" x14ac:dyDescent="0.2">
      <c r="H5632" s="180"/>
      <c r="I5632" s="180"/>
      <c r="J5632" s="205"/>
      <c r="K5632" s="205"/>
      <c r="L5632" s="181"/>
      <c r="M5632" s="180"/>
      <c r="N5632" s="180"/>
      <c r="O5632" s="180"/>
    </row>
    <row r="5633" spans="8:15" s="179" customFormat="1" x14ac:dyDescent="0.2">
      <c r="H5633" s="180"/>
      <c r="I5633" s="180"/>
      <c r="J5633" s="205"/>
      <c r="K5633" s="205"/>
      <c r="L5633" s="181"/>
      <c r="M5633" s="180"/>
      <c r="N5633" s="180"/>
      <c r="O5633" s="180"/>
    </row>
    <row r="5634" spans="8:15" s="179" customFormat="1" x14ac:dyDescent="0.2">
      <c r="H5634" s="180"/>
      <c r="I5634" s="180"/>
      <c r="J5634" s="205"/>
      <c r="K5634" s="205"/>
      <c r="L5634" s="181"/>
      <c r="M5634" s="180"/>
      <c r="N5634" s="180"/>
      <c r="O5634" s="180"/>
    </row>
    <row r="5635" spans="8:15" s="179" customFormat="1" x14ac:dyDescent="0.2">
      <c r="H5635" s="180"/>
      <c r="I5635" s="180"/>
      <c r="J5635" s="205"/>
      <c r="K5635" s="205"/>
      <c r="L5635" s="181"/>
      <c r="M5635" s="180"/>
      <c r="N5635" s="180"/>
      <c r="O5635" s="180"/>
    </row>
    <row r="5636" spans="8:15" s="179" customFormat="1" x14ac:dyDescent="0.2">
      <c r="H5636" s="180"/>
      <c r="I5636" s="180"/>
      <c r="J5636" s="205"/>
      <c r="K5636" s="205"/>
      <c r="L5636" s="181"/>
      <c r="M5636" s="180"/>
      <c r="N5636" s="180"/>
      <c r="O5636" s="180"/>
    </row>
    <row r="5637" spans="8:15" s="179" customFormat="1" x14ac:dyDescent="0.2">
      <c r="H5637" s="180"/>
      <c r="I5637" s="180"/>
      <c r="J5637" s="205"/>
      <c r="K5637" s="205"/>
      <c r="L5637" s="181"/>
      <c r="M5637" s="180"/>
      <c r="N5637" s="180"/>
      <c r="O5637" s="180"/>
    </row>
    <row r="5638" spans="8:15" s="179" customFormat="1" x14ac:dyDescent="0.2">
      <c r="H5638" s="180"/>
      <c r="I5638" s="180"/>
      <c r="J5638" s="205"/>
      <c r="K5638" s="205"/>
      <c r="L5638" s="181"/>
      <c r="M5638" s="180"/>
      <c r="N5638" s="180"/>
      <c r="O5638" s="180"/>
    </row>
    <row r="5639" spans="8:15" s="179" customFormat="1" x14ac:dyDescent="0.2">
      <c r="H5639" s="180"/>
      <c r="I5639" s="180"/>
      <c r="J5639" s="205"/>
      <c r="K5639" s="205"/>
      <c r="L5639" s="181"/>
      <c r="M5639" s="180"/>
      <c r="N5639" s="180"/>
      <c r="O5639" s="180"/>
    </row>
    <row r="5640" spans="8:15" s="179" customFormat="1" x14ac:dyDescent="0.2">
      <c r="H5640" s="180"/>
      <c r="I5640" s="180"/>
      <c r="J5640" s="205"/>
      <c r="K5640" s="205"/>
      <c r="L5640" s="181"/>
      <c r="M5640" s="180"/>
      <c r="N5640" s="180"/>
      <c r="O5640" s="180"/>
    </row>
    <row r="5641" spans="8:15" s="179" customFormat="1" x14ac:dyDescent="0.2">
      <c r="H5641" s="180"/>
      <c r="I5641" s="180"/>
      <c r="J5641" s="205"/>
      <c r="K5641" s="205"/>
      <c r="L5641" s="181"/>
      <c r="M5641" s="180"/>
      <c r="N5641" s="180"/>
      <c r="O5641" s="180"/>
    </row>
    <row r="5642" spans="8:15" s="179" customFormat="1" x14ac:dyDescent="0.2">
      <c r="H5642" s="180"/>
      <c r="I5642" s="180"/>
      <c r="J5642" s="205"/>
      <c r="K5642" s="205"/>
      <c r="L5642" s="181"/>
      <c r="M5642" s="180"/>
      <c r="N5642" s="180"/>
      <c r="O5642" s="180"/>
    </row>
    <row r="5643" spans="8:15" s="179" customFormat="1" x14ac:dyDescent="0.2">
      <c r="H5643" s="180"/>
      <c r="I5643" s="180"/>
      <c r="J5643" s="205"/>
      <c r="K5643" s="205"/>
      <c r="L5643" s="181"/>
      <c r="M5643" s="180"/>
      <c r="N5643" s="180"/>
      <c r="O5643" s="180"/>
    </row>
    <row r="5644" spans="8:15" s="179" customFormat="1" x14ac:dyDescent="0.2">
      <c r="H5644" s="180"/>
      <c r="I5644" s="180"/>
      <c r="J5644" s="205"/>
      <c r="K5644" s="205"/>
      <c r="L5644" s="181"/>
      <c r="M5644" s="180"/>
      <c r="N5644" s="180"/>
      <c r="O5644" s="180"/>
    </row>
    <row r="5645" spans="8:15" s="179" customFormat="1" x14ac:dyDescent="0.2">
      <c r="H5645" s="180"/>
      <c r="I5645" s="180"/>
      <c r="J5645" s="205"/>
      <c r="K5645" s="205"/>
      <c r="L5645" s="181"/>
      <c r="M5645" s="180"/>
      <c r="N5645" s="180"/>
      <c r="O5645" s="180"/>
    </row>
    <row r="5646" spans="8:15" s="179" customFormat="1" x14ac:dyDescent="0.2">
      <c r="H5646" s="180"/>
      <c r="I5646" s="180"/>
      <c r="J5646" s="205"/>
      <c r="K5646" s="205"/>
      <c r="L5646" s="181"/>
      <c r="M5646" s="180"/>
      <c r="N5646" s="180"/>
      <c r="O5646" s="180"/>
    </row>
    <row r="5647" spans="8:15" s="179" customFormat="1" x14ac:dyDescent="0.2">
      <c r="H5647" s="180"/>
      <c r="I5647" s="180"/>
      <c r="J5647" s="205"/>
      <c r="K5647" s="205"/>
      <c r="L5647" s="181"/>
      <c r="M5647" s="180"/>
      <c r="N5647" s="180"/>
      <c r="O5647" s="180"/>
    </row>
    <row r="5648" spans="8:15" s="179" customFormat="1" x14ac:dyDescent="0.2">
      <c r="H5648" s="180"/>
      <c r="I5648" s="180"/>
      <c r="J5648" s="205"/>
      <c r="K5648" s="205"/>
      <c r="L5648" s="181"/>
      <c r="M5648" s="180"/>
      <c r="N5648" s="180"/>
      <c r="O5648" s="180"/>
    </row>
    <row r="5649" spans="8:15" s="179" customFormat="1" x14ac:dyDescent="0.2">
      <c r="H5649" s="180"/>
      <c r="I5649" s="180"/>
      <c r="J5649" s="205"/>
      <c r="K5649" s="205"/>
      <c r="L5649" s="181"/>
      <c r="M5649" s="180"/>
      <c r="N5649" s="180"/>
      <c r="O5649" s="180"/>
    </row>
    <row r="5650" spans="8:15" s="179" customFormat="1" x14ac:dyDescent="0.2">
      <c r="H5650" s="180"/>
      <c r="I5650" s="180"/>
      <c r="J5650" s="205"/>
      <c r="K5650" s="205"/>
      <c r="L5650" s="181"/>
      <c r="M5650" s="180"/>
      <c r="N5650" s="180"/>
      <c r="O5650" s="180"/>
    </row>
    <row r="5651" spans="8:15" s="179" customFormat="1" x14ac:dyDescent="0.2">
      <c r="H5651" s="180"/>
      <c r="I5651" s="180"/>
      <c r="J5651" s="205"/>
      <c r="K5651" s="205"/>
      <c r="L5651" s="181"/>
      <c r="M5651" s="180"/>
      <c r="N5651" s="180"/>
      <c r="O5651" s="180"/>
    </row>
    <row r="5652" spans="8:15" s="179" customFormat="1" x14ac:dyDescent="0.2">
      <c r="H5652" s="180"/>
      <c r="I5652" s="180"/>
      <c r="J5652" s="205"/>
      <c r="K5652" s="205"/>
      <c r="L5652" s="181"/>
      <c r="M5652" s="180"/>
      <c r="N5652" s="180"/>
      <c r="O5652" s="180"/>
    </row>
    <row r="5653" spans="8:15" s="179" customFormat="1" x14ac:dyDescent="0.2">
      <c r="H5653" s="180"/>
      <c r="I5653" s="180"/>
      <c r="J5653" s="205"/>
      <c r="K5653" s="205"/>
      <c r="L5653" s="181"/>
      <c r="M5653" s="180"/>
      <c r="N5653" s="180"/>
      <c r="O5653" s="180"/>
    </row>
    <row r="5654" spans="8:15" s="179" customFormat="1" x14ac:dyDescent="0.2">
      <c r="H5654" s="180"/>
      <c r="I5654" s="180"/>
      <c r="J5654" s="205"/>
      <c r="K5654" s="205"/>
      <c r="L5654" s="181"/>
      <c r="M5654" s="180"/>
      <c r="N5654" s="180"/>
      <c r="O5654" s="180"/>
    </row>
    <row r="5655" spans="8:15" s="179" customFormat="1" x14ac:dyDescent="0.2">
      <c r="H5655" s="180"/>
      <c r="I5655" s="180"/>
      <c r="J5655" s="205"/>
      <c r="K5655" s="205"/>
      <c r="L5655" s="181"/>
      <c r="M5655" s="180"/>
      <c r="N5655" s="180"/>
      <c r="O5655" s="180"/>
    </row>
    <row r="5656" spans="8:15" s="179" customFormat="1" x14ac:dyDescent="0.2">
      <c r="H5656" s="180"/>
      <c r="I5656" s="180"/>
      <c r="J5656" s="205"/>
      <c r="K5656" s="205"/>
      <c r="L5656" s="181"/>
      <c r="M5656" s="180"/>
      <c r="N5656" s="180"/>
      <c r="O5656" s="180"/>
    </row>
    <row r="5657" spans="8:15" s="179" customFormat="1" x14ac:dyDescent="0.2">
      <c r="H5657" s="180"/>
      <c r="I5657" s="180"/>
      <c r="J5657" s="205"/>
      <c r="K5657" s="205"/>
      <c r="L5657" s="181"/>
      <c r="M5657" s="180"/>
      <c r="N5657" s="180"/>
      <c r="O5657" s="180"/>
    </row>
    <row r="5658" spans="8:15" s="179" customFormat="1" x14ac:dyDescent="0.2">
      <c r="H5658" s="180"/>
      <c r="I5658" s="180"/>
      <c r="J5658" s="205"/>
      <c r="K5658" s="205"/>
      <c r="L5658" s="181"/>
      <c r="M5658" s="180"/>
      <c r="N5658" s="180"/>
      <c r="O5658" s="180"/>
    </row>
    <row r="5659" spans="8:15" s="179" customFormat="1" x14ac:dyDescent="0.2">
      <c r="H5659" s="180"/>
      <c r="I5659" s="180"/>
      <c r="J5659" s="205"/>
      <c r="K5659" s="205"/>
      <c r="L5659" s="181"/>
      <c r="M5659" s="180"/>
      <c r="N5659" s="180"/>
      <c r="O5659" s="180"/>
    </row>
    <row r="5660" spans="8:15" s="179" customFormat="1" x14ac:dyDescent="0.2">
      <c r="H5660" s="180"/>
      <c r="I5660" s="180"/>
      <c r="J5660" s="205"/>
      <c r="K5660" s="205"/>
      <c r="L5660" s="181"/>
      <c r="M5660" s="180"/>
      <c r="N5660" s="180"/>
      <c r="O5660" s="180"/>
    </row>
    <row r="5661" spans="8:15" s="179" customFormat="1" x14ac:dyDescent="0.2">
      <c r="H5661" s="180"/>
      <c r="I5661" s="180"/>
      <c r="J5661" s="205"/>
      <c r="K5661" s="205"/>
      <c r="L5661" s="181"/>
      <c r="M5661" s="180"/>
      <c r="N5661" s="180"/>
      <c r="O5661" s="180"/>
    </row>
    <row r="5662" spans="8:15" s="179" customFormat="1" x14ac:dyDescent="0.2">
      <c r="H5662" s="180"/>
      <c r="I5662" s="180"/>
      <c r="J5662" s="205"/>
      <c r="K5662" s="205"/>
      <c r="L5662" s="181"/>
      <c r="M5662" s="180"/>
      <c r="N5662" s="180"/>
      <c r="O5662" s="180"/>
    </row>
    <row r="5663" spans="8:15" s="179" customFormat="1" x14ac:dyDescent="0.2">
      <c r="H5663" s="180"/>
      <c r="I5663" s="180"/>
      <c r="J5663" s="205"/>
      <c r="K5663" s="205"/>
      <c r="L5663" s="181"/>
      <c r="M5663" s="180"/>
      <c r="N5663" s="180"/>
      <c r="O5663" s="180"/>
    </row>
    <row r="5664" spans="8:15" s="179" customFormat="1" x14ac:dyDescent="0.2">
      <c r="H5664" s="180"/>
      <c r="I5664" s="180"/>
      <c r="J5664" s="205"/>
      <c r="K5664" s="205"/>
      <c r="L5664" s="181"/>
      <c r="M5664" s="180"/>
      <c r="N5664" s="180"/>
      <c r="O5664" s="180"/>
    </row>
    <row r="5665" spans="8:15" s="179" customFormat="1" x14ac:dyDescent="0.2">
      <c r="H5665" s="180"/>
      <c r="I5665" s="180"/>
      <c r="J5665" s="205"/>
      <c r="K5665" s="205"/>
      <c r="L5665" s="181"/>
      <c r="M5665" s="180"/>
      <c r="N5665" s="180"/>
      <c r="O5665" s="180"/>
    </row>
    <row r="5666" spans="8:15" s="179" customFormat="1" x14ac:dyDescent="0.2">
      <c r="H5666" s="180"/>
      <c r="I5666" s="180"/>
      <c r="J5666" s="205"/>
      <c r="K5666" s="205"/>
      <c r="L5666" s="181"/>
      <c r="M5666" s="180"/>
      <c r="N5666" s="180"/>
      <c r="O5666" s="180"/>
    </row>
    <row r="5667" spans="8:15" s="179" customFormat="1" x14ac:dyDescent="0.2">
      <c r="H5667" s="180"/>
      <c r="I5667" s="180"/>
      <c r="J5667" s="205"/>
      <c r="K5667" s="205"/>
      <c r="L5667" s="181"/>
      <c r="M5667" s="180"/>
      <c r="N5667" s="180"/>
      <c r="O5667" s="180"/>
    </row>
    <row r="5668" spans="8:15" s="179" customFormat="1" x14ac:dyDescent="0.2">
      <c r="H5668" s="180"/>
      <c r="I5668" s="180"/>
      <c r="J5668" s="205"/>
      <c r="K5668" s="205"/>
      <c r="L5668" s="181"/>
      <c r="M5668" s="180"/>
      <c r="N5668" s="180"/>
      <c r="O5668" s="180"/>
    </row>
    <row r="5669" spans="8:15" s="179" customFormat="1" x14ac:dyDescent="0.2">
      <c r="H5669" s="180"/>
      <c r="I5669" s="180"/>
      <c r="J5669" s="205"/>
      <c r="K5669" s="205"/>
      <c r="L5669" s="181"/>
      <c r="M5669" s="180"/>
      <c r="N5669" s="180"/>
      <c r="O5669" s="180"/>
    </row>
    <row r="5670" spans="8:15" s="179" customFormat="1" x14ac:dyDescent="0.2">
      <c r="H5670" s="180"/>
      <c r="I5670" s="180"/>
      <c r="J5670" s="205"/>
      <c r="K5670" s="205"/>
      <c r="L5670" s="181"/>
      <c r="M5670" s="180"/>
      <c r="N5670" s="180"/>
      <c r="O5670" s="180"/>
    </row>
    <row r="5671" spans="8:15" s="179" customFormat="1" x14ac:dyDescent="0.2">
      <c r="H5671" s="180"/>
      <c r="I5671" s="180"/>
      <c r="J5671" s="205"/>
      <c r="K5671" s="205"/>
      <c r="L5671" s="181"/>
      <c r="M5671" s="180"/>
      <c r="N5671" s="180"/>
      <c r="O5671" s="180"/>
    </row>
    <row r="5672" spans="8:15" s="179" customFormat="1" x14ac:dyDescent="0.2">
      <c r="H5672" s="180"/>
      <c r="I5672" s="180"/>
      <c r="J5672" s="205"/>
      <c r="K5672" s="205"/>
      <c r="L5672" s="181"/>
      <c r="M5672" s="180"/>
      <c r="N5672" s="180"/>
      <c r="O5672" s="180"/>
    </row>
    <row r="5673" spans="8:15" s="179" customFormat="1" x14ac:dyDescent="0.2">
      <c r="H5673" s="180"/>
      <c r="I5673" s="180"/>
      <c r="J5673" s="205"/>
      <c r="K5673" s="205"/>
      <c r="L5673" s="181"/>
      <c r="M5673" s="180"/>
      <c r="N5673" s="180"/>
      <c r="O5673" s="180"/>
    </row>
    <row r="5674" spans="8:15" s="179" customFormat="1" x14ac:dyDescent="0.2">
      <c r="H5674" s="180"/>
      <c r="I5674" s="180"/>
      <c r="J5674" s="205"/>
      <c r="K5674" s="205"/>
      <c r="L5674" s="181"/>
      <c r="M5674" s="180"/>
      <c r="N5674" s="180"/>
      <c r="O5674" s="180"/>
    </row>
    <row r="5675" spans="8:15" s="179" customFormat="1" x14ac:dyDescent="0.2">
      <c r="H5675" s="180"/>
      <c r="I5675" s="180"/>
      <c r="J5675" s="205"/>
      <c r="K5675" s="205"/>
      <c r="L5675" s="181"/>
      <c r="M5675" s="180"/>
      <c r="N5675" s="180"/>
      <c r="O5675" s="180"/>
    </row>
    <row r="5676" spans="8:15" s="179" customFormat="1" x14ac:dyDescent="0.2">
      <c r="H5676" s="180"/>
      <c r="I5676" s="180"/>
      <c r="J5676" s="205"/>
      <c r="K5676" s="205"/>
      <c r="L5676" s="181"/>
      <c r="M5676" s="180"/>
      <c r="N5676" s="180"/>
      <c r="O5676" s="180"/>
    </row>
    <row r="5677" spans="8:15" s="179" customFormat="1" x14ac:dyDescent="0.2">
      <c r="H5677" s="180"/>
      <c r="I5677" s="180"/>
      <c r="J5677" s="205"/>
      <c r="K5677" s="205"/>
      <c r="L5677" s="181"/>
      <c r="M5677" s="180"/>
      <c r="N5677" s="180"/>
      <c r="O5677" s="180"/>
    </row>
    <row r="5678" spans="8:15" s="179" customFormat="1" x14ac:dyDescent="0.2">
      <c r="H5678" s="180"/>
      <c r="I5678" s="180"/>
      <c r="J5678" s="205"/>
      <c r="K5678" s="205"/>
      <c r="L5678" s="181"/>
      <c r="M5678" s="180"/>
      <c r="N5678" s="180"/>
      <c r="O5678" s="180"/>
    </row>
    <row r="5679" spans="8:15" s="179" customFormat="1" x14ac:dyDescent="0.2">
      <c r="H5679" s="180"/>
      <c r="I5679" s="180"/>
      <c r="J5679" s="205"/>
      <c r="K5679" s="205"/>
      <c r="L5679" s="181"/>
      <c r="M5679" s="180"/>
      <c r="N5679" s="180"/>
      <c r="O5679" s="180"/>
    </row>
    <row r="5680" spans="8:15" s="179" customFormat="1" x14ac:dyDescent="0.2">
      <c r="H5680" s="180"/>
      <c r="I5680" s="180"/>
      <c r="J5680" s="205"/>
      <c r="K5680" s="205"/>
      <c r="L5680" s="181"/>
      <c r="M5680" s="180"/>
      <c r="N5680" s="180"/>
      <c r="O5680" s="180"/>
    </row>
    <row r="5681" spans="8:15" s="179" customFormat="1" x14ac:dyDescent="0.2">
      <c r="H5681" s="180"/>
      <c r="I5681" s="180"/>
      <c r="J5681" s="205"/>
      <c r="K5681" s="205"/>
      <c r="L5681" s="181"/>
      <c r="M5681" s="180"/>
      <c r="N5681" s="180"/>
      <c r="O5681" s="180"/>
    </row>
    <row r="5682" spans="8:15" s="179" customFormat="1" x14ac:dyDescent="0.2">
      <c r="H5682" s="180"/>
      <c r="I5682" s="180"/>
      <c r="J5682" s="205"/>
      <c r="K5682" s="205"/>
      <c r="L5682" s="181"/>
      <c r="M5682" s="180"/>
      <c r="N5682" s="180"/>
      <c r="O5682" s="180"/>
    </row>
    <row r="5683" spans="8:15" s="179" customFormat="1" x14ac:dyDescent="0.2">
      <c r="H5683" s="180"/>
      <c r="I5683" s="180"/>
      <c r="J5683" s="205"/>
      <c r="K5683" s="205"/>
      <c r="L5683" s="181"/>
      <c r="M5683" s="180"/>
      <c r="N5683" s="180"/>
      <c r="O5683" s="180"/>
    </row>
    <row r="5684" spans="8:15" s="179" customFormat="1" x14ac:dyDescent="0.2">
      <c r="H5684" s="180"/>
      <c r="I5684" s="180"/>
      <c r="J5684" s="205"/>
      <c r="K5684" s="205"/>
      <c r="L5684" s="181"/>
      <c r="M5684" s="180"/>
      <c r="N5684" s="180"/>
      <c r="O5684" s="180"/>
    </row>
    <row r="5685" spans="8:15" s="179" customFormat="1" x14ac:dyDescent="0.2">
      <c r="H5685" s="180"/>
      <c r="I5685" s="180"/>
      <c r="J5685" s="205"/>
      <c r="K5685" s="205"/>
      <c r="L5685" s="181"/>
      <c r="M5685" s="180"/>
      <c r="N5685" s="180"/>
      <c r="O5685" s="180"/>
    </row>
    <row r="5686" spans="8:15" s="179" customFormat="1" x14ac:dyDescent="0.2">
      <c r="H5686" s="180"/>
      <c r="I5686" s="180"/>
      <c r="J5686" s="205"/>
      <c r="K5686" s="205"/>
      <c r="L5686" s="181"/>
      <c r="M5686" s="180"/>
      <c r="N5686" s="180"/>
      <c r="O5686" s="180"/>
    </row>
    <row r="5687" spans="8:15" s="179" customFormat="1" x14ac:dyDescent="0.2">
      <c r="H5687" s="180"/>
      <c r="I5687" s="180"/>
      <c r="J5687" s="205"/>
      <c r="K5687" s="205"/>
      <c r="L5687" s="181"/>
      <c r="M5687" s="180"/>
      <c r="N5687" s="180"/>
      <c r="O5687" s="180"/>
    </row>
    <row r="5688" spans="8:15" s="179" customFormat="1" x14ac:dyDescent="0.2">
      <c r="H5688" s="180"/>
      <c r="I5688" s="180"/>
      <c r="J5688" s="205"/>
      <c r="K5688" s="205"/>
      <c r="L5688" s="181"/>
      <c r="M5688" s="180"/>
      <c r="N5688" s="180"/>
      <c r="O5688" s="180"/>
    </row>
    <row r="5689" spans="8:15" s="179" customFormat="1" x14ac:dyDescent="0.2">
      <c r="H5689" s="180"/>
      <c r="I5689" s="180"/>
      <c r="J5689" s="205"/>
      <c r="K5689" s="205"/>
      <c r="L5689" s="181"/>
      <c r="M5689" s="180"/>
      <c r="N5689" s="180"/>
      <c r="O5689" s="180"/>
    </row>
    <row r="5690" spans="8:15" s="179" customFormat="1" x14ac:dyDescent="0.2">
      <c r="H5690" s="180"/>
      <c r="I5690" s="180"/>
      <c r="J5690" s="205"/>
      <c r="K5690" s="205"/>
      <c r="L5690" s="181"/>
      <c r="M5690" s="180"/>
      <c r="N5690" s="180"/>
      <c r="O5690" s="180"/>
    </row>
    <row r="5691" spans="8:15" s="179" customFormat="1" x14ac:dyDescent="0.2">
      <c r="H5691" s="180"/>
      <c r="I5691" s="180"/>
      <c r="J5691" s="205"/>
      <c r="K5691" s="205"/>
      <c r="L5691" s="181"/>
      <c r="M5691" s="180"/>
      <c r="N5691" s="180"/>
      <c r="O5691" s="180"/>
    </row>
    <row r="5692" spans="8:15" s="179" customFormat="1" x14ac:dyDescent="0.2">
      <c r="H5692" s="180"/>
      <c r="I5692" s="180"/>
      <c r="J5692" s="205"/>
      <c r="K5692" s="205"/>
      <c r="L5692" s="181"/>
      <c r="M5692" s="180"/>
      <c r="N5692" s="180"/>
      <c r="O5692" s="180"/>
    </row>
    <row r="5693" spans="8:15" s="179" customFormat="1" x14ac:dyDescent="0.2">
      <c r="H5693" s="180"/>
      <c r="I5693" s="180"/>
      <c r="J5693" s="205"/>
      <c r="K5693" s="205"/>
      <c r="L5693" s="181"/>
      <c r="M5693" s="180"/>
      <c r="N5693" s="180"/>
      <c r="O5693" s="180"/>
    </row>
    <row r="5694" spans="8:15" s="179" customFormat="1" x14ac:dyDescent="0.2">
      <c r="H5694" s="180"/>
      <c r="I5694" s="180"/>
      <c r="J5694" s="205"/>
      <c r="K5694" s="205"/>
      <c r="L5694" s="181"/>
      <c r="M5694" s="180"/>
      <c r="N5694" s="180"/>
      <c r="O5694" s="180"/>
    </row>
    <row r="5695" spans="8:15" s="179" customFormat="1" x14ac:dyDescent="0.2">
      <c r="H5695" s="180"/>
      <c r="I5695" s="180"/>
      <c r="J5695" s="205"/>
      <c r="K5695" s="205"/>
      <c r="L5695" s="181"/>
      <c r="M5695" s="180"/>
      <c r="N5695" s="180"/>
      <c r="O5695" s="180"/>
    </row>
    <row r="5696" spans="8:15" s="179" customFormat="1" x14ac:dyDescent="0.2">
      <c r="H5696" s="180"/>
      <c r="I5696" s="180"/>
      <c r="J5696" s="205"/>
      <c r="K5696" s="205"/>
      <c r="L5696" s="181"/>
      <c r="M5696" s="180"/>
      <c r="N5696" s="180"/>
      <c r="O5696" s="180"/>
    </row>
    <row r="5697" spans="8:15" s="179" customFormat="1" x14ac:dyDescent="0.2">
      <c r="H5697" s="180"/>
      <c r="I5697" s="180"/>
      <c r="J5697" s="205"/>
      <c r="K5697" s="205"/>
      <c r="L5697" s="181"/>
      <c r="M5697" s="180"/>
      <c r="N5697" s="180"/>
      <c r="O5697" s="180"/>
    </row>
    <row r="5698" spans="8:15" s="179" customFormat="1" x14ac:dyDescent="0.2">
      <c r="H5698" s="180"/>
      <c r="I5698" s="180"/>
      <c r="J5698" s="205"/>
      <c r="K5698" s="205"/>
      <c r="L5698" s="181"/>
      <c r="M5698" s="180"/>
      <c r="N5698" s="180"/>
      <c r="O5698" s="180"/>
    </row>
    <row r="5699" spans="8:15" s="179" customFormat="1" x14ac:dyDescent="0.2">
      <c r="H5699" s="180"/>
      <c r="I5699" s="180"/>
      <c r="J5699" s="205"/>
      <c r="K5699" s="205"/>
      <c r="L5699" s="181"/>
      <c r="M5699" s="180"/>
      <c r="N5699" s="180"/>
      <c r="O5699" s="180"/>
    </row>
    <row r="5700" spans="8:15" s="179" customFormat="1" x14ac:dyDescent="0.2">
      <c r="H5700" s="180"/>
      <c r="I5700" s="180"/>
      <c r="J5700" s="205"/>
      <c r="K5700" s="205"/>
      <c r="L5700" s="181"/>
      <c r="M5700" s="180"/>
      <c r="N5700" s="180"/>
      <c r="O5700" s="180"/>
    </row>
    <row r="5701" spans="8:15" s="179" customFormat="1" x14ac:dyDescent="0.2">
      <c r="H5701" s="180"/>
      <c r="I5701" s="180"/>
      <c r="J5701" s="205"/>
      <c r="K5701" s="205"/>
      <c r="L5701" s="181"/>
      <c r="M5701" s="180"/>
      <c r="N5701" s="180"/>
      <c r="O5701" s="180"/>
    </row>
    <row r="5702" spans="8:15" s="179" customFormat="1" x14ac:dyDescent="0.2">
      <c r="H5702" s="180"/>
      <c r="I5702" s="180"/>
      <c r="J5702" s="205"/>
      <c r="K5702" s="205"/>
      <c r="L5702" s="181"/>
      <c r="M5702" s="180"/>
      <c r="N5702" s="180"/>
      <c r="O5702" s="180"/>
    </row>
    <row r="5703" spans="8:15" s="179" customFormat="1" x14ac:dyDescent="0.2">
      <c r="H5703" s="180"/>
      <c r="I5703" s="180"/>
      <c r="J5703" s="205"/>
      <c r="K5703" s="205"/>
      <c r="L5703" s="181"/>
      <c r="M5703" s="180"/>
      <c r="N5703" s="180"/>
      <c r="O5703" s="180"/>
    </row>
    <row r="5704" spans="8:15" s="179" customFormat="1" x14ac:dyDescent="0.2">
      <c r="H5704" s="180"/>
      <c r="I5704" s="180"/>
      <c r="J5704" s="205"/>
      <c r="K5704" s="205"/>
      <c r="L5704" s="181"/>
      <c r="M5704" s="180"/>
      <c r="N5704" s="180"/>
      <c r="O5704" s="180"/>
    </row>
    <row r="5705" spans="8:15" s="179" customFormat="1" x14ac:dyDescent="0.2">
      <c r="H5705" s="180"/>
      <c r="I5705" s="180"/>
      <c r="J5705" s="205"/>
      <c r="K5705" s="205"/>
      <c r="L5705" s="181"/>
      <c r="M5705" s="180"/>
      <c r="N5705" s="180"/>
      <c r="O5705" s="180"/>
    </row>
    <row r="5706" spans="8:15" s="179" customFormat="1" x14ac:dyDescent="0.2">
      <c r="H5706" s="180"/>
      <c r="I5706" s="180"/>
      <c r="J5706" s="205"/>
      <c r="K5706" s="205"/>
      <c r="L5706" s="181"/>
      <c r="M5706" s="180"/>
      <c r="N5706" s="180"/>
      <c r="O5706" s="180"/>
    </row>
    <row r="5707" spans="8:15" s="179" customFormat="1" x14ac:dyDescent="0.2">
      <c r="H5707" s="180"/>
      <c r="I5707" s="180"/>
      <c r="J5707" s="205"/>
      <c r="K5707" s="205"/>
      <c r="L5707" s="181"/>
      <c r="M5707" s="180"/>
      <c r="N5707" s="180"/>
      <c r="O5707" s="180"/>
    </row>
    <row r="5708" spans="8:15" s="179" customFormat="1" x14ac:dyDescent="0.2">
      <c r="H5708" s="180"/>
      <c r="I5708" s="180"/>
      <c r="J5708" s="205"/>
      <c r="K5708" s="205"/>
      <c r="L5708" s="181"/>
      <c r="M5708" s="180"/>
      <c r="N5708" s="180"/>
      <c r="O5708" s="180"/>
    </row>
    <row r="5709" spans="8:15" s="179" customFormat="1" x14ac:dyDescent="0.2">
      <c r="H5709" s="180"/>
      <c r="I5709" s="180"/>
      <c r="J5709" s="205"/>
      <c r="K5709" s="205"/>
      <c r="L5709" s="181"/>
      <c r="M5709" s="180"/>
      <c r="N5709" s="180"/>
      <c r="O5709" s="180"/>
    </row>
    <row r="5710" spans="8:15" s="179" customFormat="1" x14ac:dyDescent="0.2">
      <c r="H5710" s="180"/>
      <c r="I5710" s="180"/>
      <c r="J5710" s="205"/>
      <c r="K5710" s="205"/>
      <c r="L5710" s="181"/>
      <c r="M5710" s="180"/>
      <c r="N5710" s="180"/>
      <c r="O5710" s="180"/>
    </row>
    <row r="5711" spans="8:15" s="179" customFormat="1" x14ac:dyDescent="0.2">
      <c r="H5711" s="180"/>
      <c r="I5711" s="180"/>
      <c r="J5711" s="205"/>
      <c r="K5711" s="205"/>
      <c r="L5711" s="181"/>
      <c r="M5711" s="180"/>
      <c r="N5711" s="180"/>
      <c r="O5711" s="180"/>
    </row>
    <row r="5712" spans="8:15" s="179" customFormat="1" x14ac:dyDescent="0.2">
      <c r="H5712" s="180"/>
      <c r="I5712" s="180"/>
      <c r="J5712" s="205"/>
      <c r="K5712" s="205"/>
      <c r="L5712" s="181"/>
      <c r="M5712" s="180"/>
      <c r="N5712" s="180"/>
      <c r="O5712" s="180"/>
    </row>
    <row r="5713" spans="8:15" s="179" customFormat="1" x14ac:dyDescent="0.2">
      <c r="H5713" s="180"/>
      <c r="I5713" s="180"/>
      <c r="J5713" s="205"/>
      <c r="K5713" s="205"/>
      <c r="L5713" s="181"/>
      <c r="M5713" s="180"/>
      <c r="N5713" s="180"/>
      <c r="O5713" s="180"/>
    </row>
    <row r="5714" spans="8:15" s="179" customFormat="1" x14ac:dyDescent="0.2">
      <c r="H5714" s="180"/>
      <c r="I5714" s="180"/>
      <c r="J5714" s="205"/>
      <c r="K5714" s="205"/>
      <c r="L5714" s="181"/>
      <c r="M5714" s="180"/>
      <c r="N5714" s="180"/>
      <c r="O5714" s="180"/>
    </row>
    <row r="5715" spans="8:15" s="179" customFormat="1" x14ac:dyDescent="0.2">
      <c r="H5715" s="180"/>
      <c r="I5715" s="180"/>
      <c r="J5715" s="205"/>
      <c r="K5715" s="205"/>
      <c r="L5715" s="181"/>
      <c r="M5715" s="180"/>
      <c r="N5715" s="180"/>
      <c r="O5715" s="180"/>
    </row>
    <row r="5716" spans="8:15" s="179" customFormat="1" x14ac:dyDescent="0.2">
      <c r="H5716" s="180"/>
      <c r="I5716" s="180"/>
      <c r="J5716" s="205"/>
      <c r="K5716" s="205"/>
      <c r="L5716" s="181"/>
      <c r="M5716" s="180"/>
      <c r="N5716" s="180"/>
      <c r="O5716" s="180"/>
    </row>
    <row r="5717" spans="8:15" s="179" customFormat="1" x14ac:dyDescent="0.2">
      <c r="H5717" s="180"/>
      <c r="I5717" s="180"/>
      <c r="J5717" s="205"/>
      <c r="K5717" s="205"/>
      <c r="L5717" s="181"/>
      <c r="M5717" s="180"/>
      <c r="N5717" s="180"/>
      <c r="O5717" s="180"/>
    </row>
    <row r="5718" spans="8:15" s="179" customFormat="1" x14ac:dyDescent="0.2">
      <c r="H5718" s="180"/>
      <c r="I5718" s="180"/>
      <c r="J5718" s="205"/>
      <c r="K5718" s="205"/>
      <c r="L5718" s="181"/>
      <c r="M5718" s="180"/>
      <c r="N5718" s="180"/>
      <c r="O5718" s="180"/>
    </row>
    <row r="5719" spans="8:15" s="179" customFormat="1" x14ac:dyDescent="0.2">
      <c r="H5719" s="180"/>
      <c r="I5719" s="180"/>
      <c r="J5719" s="205"/>
      <c r="K5719" s="205"/>
      <c r="L5719" s="181"/>
      <c r="M5719" s="180"/>
      <c r="N5719" s="180"/>
      <c r="O5719" s="180"/>
    </row>
    <row r="5720" spans="8:15" s="179" customFormat="1" x14ac:dyDescent="0.2">
      <c r="H5720" s="180"/>
      <c r="I5720" s="180"/>
      <c r="J5720" s="205"/>
      <c r="K5720" s="205"/>
      <c r="L5720" s="181"/>
      <c r="M5720" s="180"/>
      <c r="N5720" s="180"/>
      <c r="O5720" s="180"/>
    </row>
    <row r="5721" spans="8:15" s="179" customFormat="1" x14ac:dyDescent="0.2">
      <c r="H5721" s="180"/>
      <c r="I5721" s="180"/>
      <c r="J5721" s="205"/>
      <c r="K5721" s="205"/>
      <c r="L5721" s="181"/>
      <c r="M5721" s="180"/>
      <c r="N5721" s="180"/>
      <c r="O5721" s="180"/>
    </row>
    <row r="5722" spans="8:15" s="179" customFormat="1" x14ac:dyDescent="0.2">
      <c r="H5722" s="180"/>
      <c r="I5722" s="180"/>
      <c r="J5722" s="205"/>
      <c r="K5722" s="205"/>
      <c r="L5722" s="181"/>
      <c r="M5722" s="180"/>
      <c r="N5722" s="180"/>
      <c r="O5722" s="180"/>
    </row>
    <row r="5723" spans="8:15" s="179" customFormat="1" x14ac:dyDescent="0.2">
      <c r="H5723" s="180"/>
      <c r="I5723" s="180"/>
      <c r="J5723" s="205"/>
      <c r="K5723" s="205"/>
      <c r="L5723" s="181"/>
      <c r="M5723" s="180"/>
      <c r="N5723" s="180"/>
      <c r="O5723" s="180"/>
    </row>
    <row r="5724" spans="8:15" s="179" customFormat="1" x14ac:dyDescent="0.2">
      <c r="H5724" s="180"/>
      <c r="I5724" s="180"/>
      <c r="J5724" s="205"/>
      <c r="K5724" s="205"/>
      <c r="L5724" s="181"/>
      <c r="M5724" s="180"/>
      <c r="N5724" s="180"/>
      <c r="O5724" s="180"/>
    </row>
    <row r="5725" spans="8:15" s="179" customFormat="1" x14ac:dyDescent="0.2">
      <c r="H5725" s="180"/>
      <c r="I5725" s="180"/>
      <c r="J5725" s="205"/>
      <c r="K5725" s="205"/>
      <c r="L5725" s="181"/>
      <c r="M5725" s="180"/>
      <c r="N5725" s="180"/>
      <c r="O5725" s="180"/>
    </row>
    <row r="5726" spans="8:15" s="179" customFormat="1" x14ac:dyDescent="0.2">
      <c r="H5726" s="180"/>
      <c r="I5726" s="180"/>
      <c r="J5726" s="205"/>
      <c r="K5726" s="205"/>
      <c r="L5726" s="181"/>
      <c r="M5726" s="180"/>
      <c r="N5726" s="180"/>
      <c r="O5726" s="180"/>
    </row>
    <row r="5727" spans="8:15" s="179" customFormat="1" x14ac:dyDescent="0.2">
      <c r="H5727" s="180"/>
      <c r="I5727" s="180"/>
      <c r="J5727" s="205"/>
      <c r="K5727" s="205"/>
      <c r="L5727" s="181"/>
      <c r="M5727" s="180"/>
      <c r="N5727" s="180"/>
      <c r="O5727" s="180"/>
    </row>
    <row r="5728" spans="8:15" s="179" customFormat="1" x14ac:dyDescent="0.2">
      <c r="H5728" s="180"/>
      <c r="I5728" s="180"/>
      <c r="J5728" s="205"/>
      <c r="K5728" s="205"/>
      <c r="L5728" s="181"/>
      <c r="M5728" s="180"/>
      <c r="N5728" s="180"/>
      <c r="O5728" s="180"/>
    </row>
    <row r="5729" spans="8:15" s="179" customFormat="1" x14ac:dyDescent="0.2">
      <c r="H5729" s="180"/>
      <c r="I5729" s="180"/>
      <c r="J5729" s="205"/>
      <c r="K5729" s="205"/>
      <c r="L5729" s="181"/>
      <c r="M5729" s="180"/>
      <c r="N5729" s="180"/>
      <c r="O5729" s="180"/>
    </row>
    <row r="5730" spans="8:15" s="179" customFormat="1" x14ac:dyDescent="0.2">
      <c r="H5730" s="180"/>
      <c r="I5730" s="180"/>
      <c r="J5730" s="205"/>
      <c r="K5730" s="205"/>
      <c r="L5730" s="181"/>
      <c r="M5730" s="180"/>
      <c r="N5730" s="180"/>
      <c r="O5730" s="180"/>
    </row>
    <row r="5731" spans="8:15" s="179" customFormat="1" x14ac:dyDescent="0.2">
      <c r="H5731" s="180"/>
      <c r="I5731" s="180"/>
      <c r="J5731" s="205"/>
      <c r="K5731" s="205"/>
      <c r="L5731" s="181"/>
      <c r="M5731" s="180"/>
      <c r="N5731" s="180"/>
      <c r="O5731" s="180"/>
    </row>
    <row r="5732" spans="8:15" s="179" customFormat="1" x14ac:dyDescent="0.2">
      <c r="H5732" s="180"/>
      <c r="I5732" s="180"/>
      <c r="J5732" s="205"/>
      <c r="K5732" s="205"/>
      <c r="L5732" s="181"/>
      <c r="M5732" s="180"/>
      <c r="N5732" s="180"/>
      <c r="O5732" s="180"/>
    </row>
    <row r="5733" spans="8:15" s="179" customFormat="1" x14ac:dyDescent="0.2">
      <c r="H5733" s="180"/>
      <c r="I5733" s="180"/>
      <c r="J5733" s="205"/>
      <c r="K5733" s="205"/>
      <c r="L5733" s="181"/>
      <c r="M5733" s="180"/>
      <c r="N5733" s="180"/>
      <c r="O5733" s="180"/>
    </row>
    <row r="5734" spans="8:15" s="179" customFormat="1" x14ac:dyDescent="0.2">
      <c r="H5734" s="180"/>
      <c r="I5734" s="180"/>
      <c r="J5734" s="205"/>
      <c r="K5734" s="205"/>
      <c r="L5734" s="181"/>
      <c r="M5734" s="180"/>
      <c r="N5734" s="180"/>
      <c r="O5734" s="180"/>
    </row>
    <row r="5735" spans="8:15" s="179" customFormat="1" x14ac:dyDescent="0.2">
      <c r="H5735" s="180"/>
      <c r="I5735" s="180"/>
      <c r="J5735" s="205"/>
      <c r="K5735" s="205"/>
      <c r="L5735" s="181"/>
      <c r="M5735" s="180"/>
      <c r="N5735" s="180"/>
      <c r="O5735" s="180"/>
    </row>
    <row r="5736" spans="8:15" s="179" customFormat="1" x14ac:dyDescent="0.2">
      <c r="H5736" s="180"/>
      <c r="I5736" s="180"/>
      <c r="J5736" s="205"/>
      <c r="K5736" s="205"/>
      <c r="L5736" s="181"/>
      <c r="M5736" s="180"/>
      <c r="N5736" s="180"/>
      <c r="O5736" s="180"/>
    </row>
    <row r="5737" spans="8:15" s="179" customFormat="1" x14ac:dyDescent="0.2">
      <c r="H5737" s="180"/>
      <c r="I5737" s="180"/>
      <c r="J5737" s="205"/>
      <c r="K5737" s="205"/>
      <c r="L5737" s="181"/>
      <c r="M5737" s="180"/>
      <c r="N5737" s="180"/>
      <c r="O5737" s="180"/>
    </row>
    <row r="5738" spans="8:15" s="179" customFormat="1" x14ac:dyDescent="0.2">
      <c r="H5738" s="180"/>
      <c r="I5738" s="180"/>
      <c r="J5738" s="205"/>
      <c r="K5738" s="205"/>
      <c r="L5738" s="181"/>
      <c r="M5738" s="180"/>
      <c r="N5738" s="180"/>
      <c r="O5738" s="180"/>
    </row>
    <row r="5739" spans="8:15" s="179" customFormat="1" x14ac:dyDescent="0.2">
      <c r="H5739" s="180"/>
      <c r="I5739" s="180"/>
      <c r="J5739" s="205"/>
      <c r="K5739" s="205"/>
      <c r="L5739" s="181"/>
      <c r="M5739" s="180"/>
      <c r="N5739" s="180"/>
      <c r="O5739" s="180"/>
    </row>
    <row r="5740" spans="8:15" s="179" customFormat="1" x14ac:dyDescent="0.2">
      <c r="H5740" s="180"/>
      <c r="I5740" s="180"/>
      <c r="J5740" s="205"/>
      <c r="K5740" s="205"/>
      <c r="L5740" s="181"/>
      <c r="M5740" s="180"/>
      <c r="N5740" s="180"/>
      <c r="O5740" s="180"/>
    </row>
    <row r="5741" spans="8:15" s="179" customFormat="1" x14ac:dyDescent="0.2">
      <c r="H5741" s="180"/>
      <c r="I5741" s="180"/>
      <c r="J5741" s="205"/>
      <c r="K5741" s="205"/>
      <c r="L5741" s="181"/>
      <c r="M5741" s="180"/>
      <c r="N5741" s="180"/>
      <c r="O5741" s="180"/>
    </row>
    <row r="5742" spans="8:15" s="179" customFormat="1" x14ac:dyDescent="0.2">
      <c r="H5742" s="180"/>
      <c r="I5742" s="180"/>
      <c r="J5742" s="205"/>
      <c r="K5742" s="205"/>
      <c r="L5742" s="181"/>
      <c r="M5742" s="180"/>
      <c r="N5742" s="180"/>
      <c r="O5742" s="180"/>
    </row>
    <row r="5743" spans="8:15" s="179" customFormat="1" x14ac:dyDescent="0.2">
      <c r="H5743" s="180"/>
      <c r="I5743" s="180"/>
      <c r="J5743" s="205"/>
      <c r="K5743" s="205"/>
      <c r="L5743" s="181"/>
      <c r="M5743" s="180"/>
      <c r="N5743" s="180"/>
      <c r="O5743" s="180"/>
    </row>
    <row r="5744" spans="8:15" s="179" customFormat="1" x14ac:dyDescent="0.2">
      <c r="H5744" s="180"/>
      <c r="I5744" s="180"/>
      <c r="J5744" s="205"/>
      <c r="K5744" s="205"/>
      <c r="L5744" s="181"/>
      <c r="M5744" s="180"/>
      <c r="N5744" s="180"/>
      <c r="O5744" s="180"/>
    </row>
    <row r="5745" spans="8:15" s="179" customFormat="1" x14ac:dyDescent="0.2">
      <c r="H5745" s="180"/>
      <c r="I5745" s="180"/>
      <c r="J5745" s="205"/>
      <c r="K5745" s="205"/>
      <c r="L5745" s="181"/>
      <c r="M5745" s="180"/>
      <c r="N5745" s="180"/>
      <c r="O5745" s="180"/>
    </row>
    <row r="5746" spans="8:15" s="179" customFormat="1" x14ac:dyDescent="0.2">
      <c r="H5746" s="180"/>
      <c r="I5746" s="180"/>
      <c r="J5746" s="205"/>
      <c r="K5746" s="205"/>
      <c r="L5746" s="181"/>
      <c r="M5746" s="180"/>
      <c r="N5746" s="180"/>
      <c r="O5746" s="180"/>
    </row>
    <row r="5747" spans="8:15" s="179" customFormat="1" x14ac:dyDescent="0.2">
      <c r="H5747" s="180"/>
      <c r="I5747" s="180"/>
      <c r="J5747" s="205"/>
      <c r="K5747" s="205"/>
      <c r="L5747" s="181"/>
      <c r="M5747" s="180"/>
      <c r="N5747" s="180"/>
      <c r="O5747" s="180"/>
    </row>
    <row r="5748" spans="8:15" s="179" customFormat="1" x14ac:dyDescent="0.2">
      <c r="H5748" s="180"/>
      <c r="I5748" s="180"/>
      <c r="J5748" s="205"/>
      <c r="K5748" s="205"/>
      <c r="L5748" s="181"/>
      <c r="M5748" s="180"/>
      <c r="N5748" s="180"/>
      <c r="O5748" s="180"/>
    </row>
    <row r="5749" spans="8:15" s="179" customFormat="1" x14ac:dyDescent="0.2">
      <c r="H5749" s="180"/>
      <c r="I5749" s="180"/>
      <c r="J5749" s="205"/>
      <c r="K5749" s="205"/>
      <c r="L5749" s="181"/>
      <c r="M5749" s="180"/>
      <c r="N5749" s="180"/>
      <c r="O5749" s="180"/>
    </row>
    <row r="5750" spans="8:15" s="179" customFormat="1" x14ac:dyDescent="0.2">
      <c r="H5750" s="180"/>
      <c r="I5750" s="180"/>
      <c r="J5750" s="205"/>
      <c r="K5750" s="205"/>
      <c r="L5750" s="181"/>
      <c r="M5750" s="180"/>
      <c r="N5750" s="180"/>
      <c r="O5750" s="180"/>
    </row>
    <row r="5751" spans="8:15" s="179" customFormat="1" x14ac:dyDescent="0.2">
      <c r="H5751" s="180"/>
      <c r="I5751" s="180"/>
      <c r="J5751" s="205"/>
      <c r="K5751" s="205"/>
      <c r="L5751" s="181"/>
      <c r="M5751" s="180"/>
      <c r="N5751" s="180"/>
      <c r="O5751" s="180"/>
    </row>
    <row r="5752" spans="8:15" s="179" customFormat="1" x14ac:dyDescent="0.2">
      <c r="H5752" s="180"/>
      <c r="I5752" s="180"/>
      <c r="J5752" s="205"/>
      <c r="K5752" s="205"/>
      <c r="L5752" s="181"/>
      <c r="M5752" s="180"/>
      <c r="N5752" s="180"/>
      <c r="O5752" s="180"/>
    </row>
    <row r="5753" spans="8:15" s="179" customFormat="1" x14ac:dyDescent="0.2">
      <c r="H5753" s="180"/>
      <c r="I5753" s="180"/>
      <c r="J5753" s="205"/>
      <c r="K5753" s="205"/>
      <c r="L5753" s="181"/>
      <c r="M5753" s="180"/>
      <c r="N5753" s="180"/>
      <c r="O5753" s="180"/>
    </row>
    <row r="5754" spans="8:15" s="179" customFormat="1" x14ac:dyDescent="0.2">
      <c r="H5754" s="180"/>
      <c r="I5754" s="180"/>
      <c r="J5754" s="205"/>
      <c r="K5754" s="205"/>
      <c r="L5754" s="181"/>
      <c r="M5754" s="180"/>
      <c r="N5754" s="180"/>
      <c r="O5754" s="180"/>
    </row>
    <row r="5755" spans="8:15" s="179" customFormat="1" x14ac:dyDescent="0.2">
      <c r="H5755" s="180"/>
      <c r="I5755" s="180"/>
      <c r="J5755" s="205"/>
      <c r="K5755" s="205"/>
      <c r="L5755" s="181"/>
      <c r="M5755" s="180"/>
      <c r="N5755" s="180"/>
      <c r="O5755" s="180"/>
    </row>
    <row r="5756" spans="8:15" s="179" customFormat="1" x14ac:dyDescent="0.2">
      <c r="H5756" s="180"/>
      <c r="I5756" s="180"/>
      <c r="J5756" s="205"/>
      <c r="K5756" s="205"/>
      <c r="L5756" s="181"/>
      <c r="M5756" s="180"/>
      <c r="N5756" s="180"/>
      <c r="O5756" s="180"/>
    </row>
    <row r="5757" spans="8:15" s="179" customFormat="1" x14ac:dyDescent="0.2">
      <c r="H5757" s="180"/>
      <c r="I5757" s="180"/>
      <c r="J5757" s="205"/>
      <c r="K5757" s="205"/>
      <c r="L5757" s="181"/>
      <c r="M5757" s="180"/>
      <c r="N5757" s="180"/>
      <c r="O5757" s="180"/>
    </row>
    <row r="5758" spans="8:15" s="179" customFormat="1" x14ac:dyDescent="0.2">
      <c r="H5758" s="180"/>
      <c r="I5758" s="180"/>
      <c r="J5758" s="205"/>
      <c r="K5758" s="205"/>
      <c r="L5758" s="181"/>
      <c r="M5758" s="180"/>
      <c r="N5758" s="180"/>
      <c r="O5758" s="180"/>
    </row>
    <row r="5759" spans="8:15" s="179" customFormat="1" x14ac:dyDescent="0.2">
      <c r="H5759" s="180"/>
      <c r="I5759" s="180"/>
      <c r="J5759" s="205"/>
      <c r="K5759" s="205"/>
      <c r="L5759" s="181"/>
      <c r="M5759" s="180"/>
      <c r="N5759" s="180"/>
      <c r="O5759" s="180"/>
    </row>
    <row r="5760" spans="8:15" s="179" customFormat="1" x14ac:dyDescent="0.2">
      <c r="H5760" s="180"/>
      <c r="I5760" s="180"/>
      <c r="J5760" s="205"/>
      <c r="K5760" s="205"/>
      <c r="L5760" s="181"/>
      <c r="M5760" s="180"/>
      <c r="N5760" s="180"/>
      <c r="O5760" s="180"/>
    </row>
    <row r="5761" spans="8:15" s="179" customFormat="1" x14ac:dyDescent="0.2">
      <c r="H5761" s="180"/>
      <c r="I5761" s="180"/>
      <c r="J5761" s="205"/>
      <c r="K5761" s="205"/>
      <c r="L5761" s="181"/>
      <c r="M5761" s="180"/>
      <c r="N5761" s="180"/>
      <c r="O5761" s="180"/>
    </row>
    <row r="5762" spans="8:15" s="179" customFormat="1" x14ac:dyDescent="0.2">
      <c r="H5762" s="180"/>
      <c r="I5762" s="180"/>
      <c r="J5762" s="205"/>
      <c r="K5762" s="205"/>
      <c r="L5762" s="181"/>
      <c r="M5762" s="180"/>
      <c r="N5762" s="180"/>
      <c r="O5762" s="180"/>
    </row>
    <row r="5763" spans="8:15" s="179" customFormat="1" x14ac:dyDescent="0.2">
      <c r="H5763" s="180"/>
      <c r="I5763" s="180"/>
      <c r="J5763" s="205"/>
      <c r="K5763" s="205"/>
      <c r="L5763" s="181"/>
      <c r="M5763" s="180"/>
      <c r="N5763" s="180"/>
      <c r="O5763" s="180"/>
    </row>
    <row r="5764" spans="8:15" s="179" customFormat="1" x14ac:dyDescent="0.2">
      <c r="H5764" s="180"/>
      <c r="I5764" s="180"/>
      <c r="J5764" s="205"/>
      <c r="K5764" s="205"/>
      <c r="L5764" s="181"/>
      <c r="M5764" s="180"/>
      <c r="N5764" s="180"/>
      <c r="O5764" s="180"/>
    </row>
    <row r="5765" spans="8:15" s="179" customFormat="1" x14ac:dyDescent="0.2">
      <c r="H5765" s="180"/>
      <c r="I5765" s="180"/>
      <c r="J5765" s="205"/>
      <c r="K5765" s="205"/>
      <c r="L5765" s="181"/>
      <c r="M5765" s="180"/>
      <c r="N5765" s="180"/>
      <c r="O5765" s="180"/>
    </row>
    <row r="5766" spans="8:15" s="179" customFormat="1" x14ac:dyDescent="0.2">
      <c r="H5766" s="180"/>
      <c r="I5766" s="180"/>
      <c r="J5766" s="205"/>
      <c r="K5766" s="205"/>
      <c r="L5766" s="181"/>
      <c r="M5766" s="180"/>
      <c r="N5766" s="180"/>
      <c r="O5766" s="180"/>
    </row>
    <row r="5767" spans="8:15" s="179" customFormat="1" x14ac:dyDescent="0.2">
      <c r="H5767" s="180"/>
      <c r="I5767" s="180"/>
      <c r="J5767" s="205"/>
      <c r="K5767" s="205"/>
      <c r="L5767" s="181"/>
      <c r="M5767" s="180"/>
      <c r="N5767" s="180"/>
      <c r="O5767" s="180"/>
    </row>
    <row r="5768" spans="8:15" s="179" customFormat="1" x14ac:dyDescent="0.2">
      <c r="H5768" s="180"/>
      <c r="I5768" s="180"/>
      <c r="J5768" s="205"/>
      <c r="K5768" s="205"/>
      <c r="L5768" s="181"/>
      <c r="M5768" s="180"/>
      <c r="N5768" s="180"/>
      <c r="O5768" s="180"/>
    </row>
    <row r="5769" spans="8:15" s="179" customFormat="1" x14ac:dyDescent="0.2">
      <c r="H5769" s="180"/>
      <c r="I5769" s="180"/>
      <c r="J5769" s="205"/>
      <c r="K5769" s="205"/>
      <c r="L5769" s="181"/>
      <c r="M5769" s="180"/>
      <c r="N5769" s="180"/>
      <c r="O5769" s="180"/>
    </row>
    <row r="5770" spans="8:15" s="179" customFormat="1" x14ac:dyDescent="0.2">
      <c r="H5770" s="180"/>
      <c r="I5770" s="180"/>
      <c r="J5770" s="205"/>
      <c r="K5770" s="205"/>
      <c r="L5770" s="181"/>
      <c r="M5770" s="180"/>
      <c r="N5770" s="180"/>
      <c r="O5770" s="180"/>
    </row>
    <row r="5771" spans="8:15" s="179" customFormat="1" x14ac:dyDescent="0.2">
      <c r="H5771" s="180"/>
      <c r="I5771" s="180"/>
      <c r="J5771" s="205"/>
      <c r="K5771" s="205"/>
      <c r="L5771" s="181"/>
      <c r="M5771" s="180"/>
      <c r="N5771" s="180"/>
      <c r="O5771" s="180"/>
    </row>
    <row r="5772" spans="8:15" s="179" customFormat="1" x14ac:dyDescent="0.2">
      <c r="H5772" s="180"/>
      <c r="I5772" s="180"/>
      <c r="J5772" s="205"/>
      <c r="K5772" s="205"/>
      <c r="L5772" s="181"/>
      <c r="M5772" s="180"/>
      <c r="N5772" s="180"/>
      <c r="O5772" s="180"/>
    </row>
    <row r="5773" spans="8:15" s="179" customFormat="1" x14ac:dyDescent="0.2">
      <c r="H5773" s="180"/>
      <c r="I5773" s="180"/>
      <c r="J5773" s="205"/>
      <c r="K5773" s="205"/>
      <c r="L5773" s="181"/>
      <c r="M5773" s="180"/>
      <c r="N5773" s="180"/>
      <c r="O5773" s="180"/>
    </row>
    <row r="5774" spans="8:15" s="179" customFormat="1" x14ac:dyDescent="0.2">
      <c r="H5774" s="180"/>
      <c r="I5774" s="180"/>
      <c r="J5774" s="205"/>
      <c r="K5774" s="205"/>
      <c r="L5774" s="181"/>
      <c r="M5774" s="180"/>
      <c r="N5774" s="180"/>
      <c r="O5774" s="180"/>
    </row>
    <row r="5775" spans="8:15" s="179" customFormat="1" x14ac:dyDescent="0.2">
      <c r="H5775" s="180"/>
      <c r="I5775" s="180"/>
      <c r="J5775" s="205"/>
      <c r="K5775" s="205"/>
      <c r="L5775" s="181"/>
      <c r="M5775" s="180"/>
      <c r="N5775" s="180"/>
      <c r="O5775" s="180"/>
    </row>
    <row r="5776" spans="8:15" s="179" customFormat="1" x14ac:dyDescent="0.2">
      <c r="H5776" s="180"/>
      <c r="I5776" s="180"/>
      <c r="J5776" s="205"/>
      <c r="K5776" s="205"/>
      <c r="L5776" s="181"/>
      <c r="M5776" s="180"/>
      <c r="N5776" s="180"/>
      <c r="O5776" s="180"/>
    </row>
    <row r="5777" spans="8:15" s="179" customFormat="1" x14ac:dyDescent="0.2">
      <c r="H5777" s="180"/>
      <c r="I5777" s="180"/>
      <c r="J5777" s="205"/>
      <c r="K5777" s="205"/>
      <c r="L5777" s="181"/>
      <c r="M5777" s="180"/>
      <c r="N5777" s="180"/>
      <c r="O5777" s="180"/>
    </row>
    <row r="5778" spans="8:15" s="179" customFormat="1" x14ac:dyDescent="0.2">
      <c r="H5778" s="180"/>
      <c r="I5778" s="180"/>
      <c r="J5778" s="205"/>
      <c r="K5778" s="205"/>
      <c r="L5778" s="181"/>
      <c r="M5778" s="180"/>
      <c r="N5778" s="180"/>
      <c r="O5778" s="180"/>
    </row>
    <row r="5779" spans="8:15" s="179" customFormat="1" x14ac:dyDescent="0.2">
      <c r="H5779" s="180"/>
      <c r="I5779" s="180"/>
      <c r="J5779" s="205"/>
      <c r="K5779" s="205"/>
      <c r="L5779" s="181"/>
      <c r="M5779" s="180"/>
      <c r="N5779" s="180"/>
      <c r="O5779" s="180"/>
    </row>
    <row r="5780" spans="8:15" s="179" customFormat="1" x14ac:dyDescent="0.2">
      <c r="H5780" s="180"/>
      <c r="I5780" s="180"/>
      <c r="J5780" s="205"/>
      <c r="K5780" s="205"/>
      <c r="L5780" s="181"/>
      <c r="M5780" s="180"/>
      <c r="N5780" s="180"/>
      <c r="O5780" s="180"/>
    </row>
    <row r="5781" spans="8:15" s="179" customFormat="1" x14ac:dyDescent="0.2">
      <c r="H5781" s="180"/>
      <c r="I5781" s="180"/>
      <c r="J5781" s="205"/>
      <c r="K5781" s="205"/>
      <c r="L5781" s="181"/>
      <c r="M5781" s="180"/>
      <c r="N5781" s="180"/>
      <c r="O5781" s="180"/>
    </row>
    <row r="5782" spans="8:15" s="179" customFormat="1" x14ac:dyDescent="0.2">
      <c r="H5782" s="180"/>
      <c r="I5782" s="180"/>
      <c r="J5782" s="205"/>
      <c r="K5782" s="205"/>
      <c r="L5782" s="181"/>
      <c r="M5782" s="180"/>
      <c r="N5782" s="180"/>
      <c r="O5782" s="180"/>
    </row>
    <row r="5783" spans="8:15" s="179" customFormat="1" x14ac:dyDescent="0.2">
      <c r="H5783" s="180"/>
      <c r="I5783" s="180"/>
      <c r="J5783" s="205"/>
      <c r="K5783" s="205"/>
      <c r="L5783" s="181"/>
      <c r="M5783" s="180"/>
      <c r="N5783" s="180"/>
      <c r="O5783" s="180"/>
    </row>
    <row r="5784" spans="8:15" s="179" customFormat="1" x14ac:dyDescent="0.2">
      <c r="H5784" s="180"/>
      <c r="I5784" s="180"/>
      <c r="J5784" s="205"/>
      <c r="K5784" s="205"/>
      <c r="L5784" s="181"/>
      <c r="M5784" s="180"/>
      <c r="N5784" s="180"/>
      <c r="O5784" s="180"/>
    </row>
    <row r="5785" spans="8:15" s="179" customFormat="1" x14ac:dyDescent="0.2">
      <c r="H5785" s="180"/>
      <c r="I5785" s="180"/>
      <c r="J5785" s="205"/>
      <c r="K5785" s="205"/>
      <c r="L5785" s="181"/>
      <c r="M5785" s="180"/>
      <c r="N5785" s="180"/>
      <c r="O5785" s="180"/>
    </row>
    <row r="5786" spans="8:15" s="179" customFormat="1" x14ac:dyDescent="0.2">
      <c r="H5786" s="180"/>
      <c r="I5786" s="180"/>
      <c r="J5786" s="205"/>
      <c r="K5786" s="205"/>
      <c r="L5786" s="181"/>
      <c r="M5786" s="180"/>
      <c r="N5786" s="180"/>
      <c r="O5786" s="180"/>
    </row>
    <row r="5787" spans="8:15" s="179" customFormat="1" x14ac:dyDescent="0.2">
      <c r="H5787" s="180"/>
      <c r="I5787" s="180"/>
      <c r="J5787" s="205"/>
      <c r="K5787" s="205"/>
      <c r="L5787" s="181"/>
      <c r="M5787" s="180"/>
      <c r="N5787" s="180"/>
      <c r="O5787" s="180"/>
    </row>
    <row r="5788" spans="8:15" s="179" customFormat="1" x14ac:dyDescent="0.2">
      <c r="H5788" s="180"/>
      <c r="I5788" s="180"/>
      <c r="J5788" s="205"/>
      <c r="K5788" s="205"/>
      <c r="L5788" s="181"/>
      <c r="M5788" s="180"/>
      <c r="N5788" s="180"/>
      <c r="O5788" s="180"/>
    </row>
    <row r="5789" spans="8:15" s="179" customFormat="1" x14ac:dyDescent="0.2">
      <c r="H5789" s="180"/>
      <c r="I5789" s="180"/>
      <c r="J5789" s="205"/>
      <c r="K5789" s="205"/>
      <c r="L5789" s="181"/>
      <c r="M5789" s="180"/>
      <c r="N5789" s="180"/>
      <c r="O5789" s="180"/>
    </row>
    <row r="5790" spans="8:15" s="179" customFormat="1" x14ac:dyDescent="0.2">
      <c r="H5790" s="180"/>
      <c r="I5790" s="180"/>
      <c r="J5790" s="205"/>
      <c r="K5790" s="205"/>
      <c r="L5790" s="181"/>
      <c r="M5790" s="180"/>
      <c r="N5790" s="180"/>
      <c r="O5790" s="180"/>
    </row>
    <row r="5791" spans="8:15" s="179" customFormat="1" x14ac:dyDescent="0.2">
      <c r="H5791" s="180"/>
      <c r="I5791" s="180"/>
      <c r="J5791" s="205"/>
      <c r="K5791" s="205"/>
      <c r="L5791" s="181"/>
      <c r="M5791" s="180"/>
      <c r="N5791" s="180"/>
      <c r="O5791" s="180"/>
    </row>
    <row r="5792" spans="8:15" s="179" customFormat="1" x14ac:dyDescent="0.2">
      <c r="H5792" s="180"/>
      <c r="I5792" s="180"/>
      <c r="J5792" s="205"/>
      <c r="K5792" s="205"/>
      <c r="L5792" s="181"/>
      <c r="M5792" s="180"/>
      <c r="N5792" s="180"/>
      <c r="O5792" s="180"/>
    </row>
    <row r="5793" spans="8:15" s="179" customFormat="1" x14ac:dyDescent="0.2">
      <c r="H5793" s="180"/>
      <c r="I5793" s="180"/>
      <c r="J5793" s="205"/>
      <c r="K5793" s="205"/>
      <c r="L5793" s="181"/>
      <c r="M5793" s="180"/>
      <c r="N5793" s="180"/>
      <c r="O5793" s="180"/>
    </row>
    <row r="5794" spans="8:15" s="179" customFormat="1" x14ac:dyDescent="0.2">
      <c r="H5794" s="180"/>
      <c r="I5794" s="180"/>
      <c r="J5794" s="205"/>
      <c r="K5794" s="205"/>
      <c r="L5794" s="181"/>
      <c r="M5794" s="180"/>
      <c r="N5794" s="180"/>
      <c r="O5794" s="180"/>
    </row>
    <row r="5795" spans="8:15" s="179" customFormat="1" x14ac:dyDescent="0.2">
      <c r="H5795" s="180"/>
      <c r="I5795" s="180"/>
      <c r="J5795" s="205"/>
      <c r="K5795" s="205"/>
      <c r="L5795" s="181"/>
      <c r="M5795" s="180"/>
      <c r="N5795" s="180"/>
      <c r="O5795" s="180"/>
    </row>
    <row r="5796" spans="8:15" s="179" customFormat="1" x14ac:dyDescent="0.2">
      <c r="H5796" s="180"/>
      <c r="I5796" s="180"/>
      <c r="J5796" s="205"/>
      <c r="K5796" s="205"/>
      <c r="L5796" s="181"/>
      <c r="M5796" s="180"/>
      <c r="N5796" s="180"/>
      <c r="O5796" s="180"/>
    </row>
    <row r="5797" spans="8:15" s="179" customFormat="1" x14ac:dyDescent="0.2">
      <c r="H5797" s="180"/>
      <c r="I5797" s="180"/>
      <c r="J5797" s="205"/>
      <c r="K5797" s="205"/>
      <c r="L5797" s="181"/>
      <c r="M5797" s="180"/>
      <c r="N5797" s="180"/>
      <c r="O5797" s="180"/>
    </row>
    <row r="5798" spans="8:15" s="179" customFormat="1" x14ac:dyDescent="0.2">
      <c r="H5798" s="180"/>
      <c r="I5798" s="180"/>
      <c r="J5798" s="205"/>
      <c r="K5798" s="205"/>
      <c r="L5798" s="181"/>
      <c r="M5798" s="180"/>
      <c r="N5798" s="180"/>
      <c r="O5798" s="180"/>
    </row>
    <row r="5799" spans="8:15" s="179" customFormat="1" x14ac:dyDescent="0.2">
      <c r="H5799" s="180"/>
      <c r="I5799" s="180"/>
      <c r="J5799" s="205"/>
      <c r="K5799" s="205"/>
      <c r="L5799" s="181"/>
      <c r="M5799" s="180"/>
      <c r="N5799" s="180"/>
      <c r="O5799" s="180"/>
    </row>
    <row r="5800" spans="8:15" s="179" customFormat="1" x14ac:dyDescent="0.2">
      <c r="H5800" s="180"/>
      <c r="I5800" s="180"/>
      <c r="J5800" s="205"/>
      <c r="K5800" s="205"/>
      <c r="L5800" s="181"/>
      <c r="M5800" s="180"/>
      <c r="N5800" s="180"/>
      <c r="O5800" s="180"/>
    </row>
    <row r="5801" spans="8:15" s="179" customFormat="1" x14ac:dyDescent="0.2">
      <c r="H5801" s="180"/>
      <c r="I5801" s="180"/>
      <c r="J5801" s="205"/>
      <c r="K5801" s="205"/>
      <c r="L5801" s="181"/>
      <c r="M5801" s="180"/>
      <c r="N5801" s="180"/>
      <c r="O5801" s="180"/>
    </row>
    <row r="5802" spans="8:15" s="179" customFormat="1" x14ac:dyDescent="0.2">
      <c r="H5802" s="180"/>
      <c r="I5802" s="180"/>
      <c r="J5802" s="205"/>
      <c r="K5802" s="205"/>
      <c r="L5802" s="181"/>
      <c r="M5802" s="180"/>
      <c r="N5802" s="180"/>
      <c r="O5802" s="180"/>
    </row>
    <row r="5803" spans="8:15" s="179" customFormat="1" x14ac:dyDescent="0.2">
      <c r="H5803" s="180"/>
      <c r="I5803" s="180"/>
      <c r="J5803" s="205"/>
      <c r="K5803" s="205"/>
      <c r="L5803" s="181"/>
      <c r="M5803" s="180"/>
      <c r="N5803" s="180"/>
      <c r="O5803" s="180"/>
    </row>
    <row r="5804" spans="8:15" s="179" customFormat="1" x14ac:dyDescent="0.2">
      <c r="H5804" s="180"/>
      <c r="I5804" s="180"/>
      <c r="J5804" s="205"/>
      <c r="K5804" s="205"/>
      <c r="L5804" s="181"/>
      <c r="M5804" s="180"/>
      <c r="N5804" s="180"/>
      <c r="O5804" s="180"/>
    </row>
    <row r="5805" spans="8:15" s="179" customFormat="1" x14ac:dyDescent="0.2">
      <c r="H5805" s="180"/>
      <c r="I5805" s="180"/>
      <c r="J5805" s="205"/>
      <c r="K5805" s="205"/>
      <c r="L5805" s="181"/>
      <c r="M5805" s="180"/>
      <c r="N5805" s="180"/>
      <c r="O5805" s="180"/>
    </row>
    <row r="5806" spans="8:15" s="179" customFormat="1" x14ac:dyDescent="0.2">
      <c r="H5806" s="180"/>
      <c r="I5806" s="180"/>
      <c r="J5806" s="205"/>
      <c r="K5806" s="205"/>
      <c r="L5806" s="181"/>
      <c r="M5806" s="180"/>
      <c r="N5806" s="180"/>
      <c r="O5806" s="180"/>
    </row>
    <row r="5807" spans="8:15" s="179" customFormat="1" x14ac:dyDescent="0.2">
      <c r="H5807" s="180"/>
      <c r="I5807" s="180"/>
      <c r="J5807" s="205"/>
      <c r="K5807" s="205"/>
      <c r="L5807" s="181"/>
      <c r="M5807" s="180"/>
      <c r="N5807" s="180"/>
      <c r="O5807" s="180"/>
    </row>
    <row r="5808" spans="8:15" s="179" customFormat="1" x14ac:dyDescent="0.2">
      <c r="H5808" s="180"/>
      <c r="I5808" s="180"/>
      <c r="J5808" s="205"/>
      <c r="K5808" s="205"/>
      <c r="L5808" s="181"/>
      <c r="M5808" s="180"/>
      <c r="N5808" s="180"/>
      <c r="O5808" s="180"/>
    </row>
    <row r="5809" spans="8:15" s="179" customFormat="1" x14ac:dyDescent="0.2">
      <c r="H5809" s="180"/>
      <c r="I5809" s="180"/>
      <c r="J5809" s="205"/>
      <c r="K5809" s="205"/>
      <c r="L5809" s="181"/>
      <c r="M5809" s="180"/>
      <c r="N5809" s="180"/>
      <c r="O5809" s="180"/>
    </row>
    <row r="5810" spans="8:15" s="179" customFormat="1" x14ac:dyDescent="0.2">
      <c r="H5810" s="180"/>
      <c r="I5810" s="180"/>
      <c r="J5810" s="205"/>
      <c r="K5810" s="205"/>
      <c r="L5810" s="181"/>
      <c r="M5810" s="180"/>
      <c r="N5810" s="180"/>
      <c r="O5810" s="180"/>
    </row>
    <row r="5811" spans="8:15" s="179" customFormat="1" x14ac:dyDescent="0.2">
      <c r="H5811" s="180"/>
      <c r="I5811" s="180"/>
      <c r="J5811" s="205"/>
      <c r="K5811" s="205"/>
      <c r="L5811" s="181"/>
      <c r="M5811" s="180"/>
      <c r="N5811" s="180"/>
      <c r="O5811" s="180"/>
    </row>
    <row r="5812" spans="8:15" s="179" customFormat="1" x14ac:dyDescent="0.2">
      <c r="H5812" s="180"/>
      <c r="I5812" s="180"/>
      <c r="J5812" s="205"/>
      <c r="K5812" s="205"/>
      <c r="L5812" s="181"/>
      <c r="M5812" s="180"/>
      <c r="N5812" s="180"/>
      <c r="O5812" s="180"/>
    </row>
    <row r="5813" spans="8:15" s="179" customFormat="1" x14ac:dyDescent="0.2">
      <c r="H5813" s="180"/>
      <c r="I5813" s="180"/>
      <c r="J5813" s="205"/>
      <c r="K5813" s="205"/>
      <c r="L5813" s="181"/>
      <c r="M5813" s="180"/>
      <c r="N5813" s="180"/>
      <c r="O5813" s="180"/>
    </row>
    <row r="5814" spans="8:15" s="179" customFormat="1" x14ac:dyDescent="0.2">
      <c r="H5814" s="180"/>
      <c r="I5814" s="180"/>
      <c r="J5814" s="205"/>
      <c r="K5814" s="205"/>
      <c r="L5814" s="181"/>
      <c r="M5814" s="180"/>
      <c r="N5814" s="180"/>
      <c r="O5814" s="180"/>
    </row>
    <row r="5815" spans="8:15" s="179" customFormat="1" x14ac:dyDescent="0.2">
      <c r="H5815" s="180"/>
      <c r="I5815" s="180"/>
      <c r="J5815" s="205"/>
      <c r="K5815" s="205"/>
      <c r="L5815" s="181"/>
      <c r="M5815" s="180"/>
      <c r="N5815" s="180"/>
      <c r="O5815" s="180"/>
    </row>
    <row r="5816" spans="8:15" s="179" customFormat="1" x14ac:dyDescent="0.2">
      <c r="H5816" s="180"/>
      <c r="I5816" s="180"/>
      <c r="J5816" s="205"/>
      <c r="K5816" s="205"/>
      <c r="L5816" s="181"/>
      <c r="M5816" s="180"/>
      <c r="N5816" s="180"/>
      <c r="O5816" s="180"/>
    </row>
    <row r="5817" spans="8:15" s="179" customFormat="1" x14ac:dyDescent="0.2">
      <c r="H5817" s="180"/>
      <c r="I5817" s="180"/>
      <c r="J5817" s="205"/>
      <c r="K5817" s="205"/>
      <c r="L5817" s="181"/>
      <c r="M5817" s="180"/>
      <c r="N5817" s="180"/>
      <c r="O5817" s="180"/>
    </row>
    <row r="5818" spans="8:15" s="179" customFormat="1" x14ac:dyDescent="0.2">
      <c r="H5818" s="180"/>
      <c r="I5818" s="180"/>
      <c r="J5818" s="205"/>
      <c r="K5818" s="205"/>
      <c r="L5818" s="181"/>
      <c r="M5818" s="180"/>
      <c r="N5818" s="180"/>
      <c r="O5818" s="180"/>
    </row>
    <row r="5819" spans="8:15" s="179" customFormat="1" x14ac:dyDescent="0.2">
      <c r="H5819" s="180"/>
      <c r="I5819" s="180"/>
      <c r="J5819" s="205"/>
      <c r="K5819" s="205"/>
      <c r="L5819" s="181"/>
      <c r="M5819" s="180"/>
      <c r="N5819" s="180"/>
      <c r="O5819" s="180"/>
    </row>
    <row r="5820" spans="8:15" s="179" customFormat="1" x14ac:dyDescent="0.2">
      <c r="H5820" s="180"/>
      <c r="I5820" s="180"/>
      <c r="J5820" s="205"/>
      <c r="K5820" s="205"/>
      <c r="L5820" s="181"/>
      <c r="M5820" s="180"/>
      <c r="N5820" s="180"/>
      <c r="O5820" s="180"/>
    </row>
    <row r="5821" spans="8:15" s="179" customFormat="1" x14ac:dyDescent="0.2">
      <c r="H5821" s="180"/>
      <c r="I5821" s="180"/>
      <c r="J5821" s="205"/>
      <c r="K5821" s="205"/>
      <c r="L5821" s="181"/>
      <c r="M5821" s="180"/>
      <c r="N5821" s="180"/>
      <c r="O5821" s="180"/>
    </row>
    <row r="5822" spans="8:15" s="179" customFormat="1" x14ac:dyDescent="0.2">
      <c r="H5822" s="180"/>
      <c r="I5822" s="180"/>
      <c r="J5822" s="205"/>
      <c r="K5822" s="205"/>
      <c r="L5822" s="181"/>
      <c r="M5822" s="180"/>
      <c r="N5822" s="180"/>
      <c r="O5822" s="180"/>
    </row>
    <row r="5823" spans="8:15" s="179" customFormat="1" x14ac:dyDescent="0.2">
      <c r="H5823" s="180"/>
      <c r="I5823" s="180"/>
      <c r="J5823" s="205"/>
      <c r="K5823" s="205"/>
      <c r="L5823" s="181"/>
      <c r="M5823" s="180"/>
      <c r="N5823" s="180"/>
      <c r="O5823" s="180"/>
    </row>
    <row r="5824" spans="8:15" s="179" customFormat="1" x14ac:dyDescent="0.2">
      <c r="H5824" s="180"/>
      <c r="I5824" s="180"/>
      <c r="J5824" s="205"/>
      <c r="K5824" s="205"/>
      <c r="L5824" s="181"/>
      <c r="M5824" s="180"/>
      <c r="N5824" s="180"/>
      <c r="O5824" s="180"/>
    </row>
    <row r="5825" spans="8:15" s="179" customFormat="1" x14ac:dyDescent="0.2">
      <c r="H5825" s="180"/>
      <c r="I5825" s="180"/>
      <c r="J5825" s="205"/>
      <c r="K5825" s="205"/>
      <c r="L5825" s="181"/>
      <c r="M5825" s="180"/>
      <c r="N5825" s="180"/>
      <c r="O5825" s="180"/>
    </row>
    <row r="5826" spans="8:15" s="179" customFormat="1" x14ac:dyDescent="0.2">
      <c r="H5826" s="180"/>
      <c r="I5826" s="180"/>
      <c r="J5826" s="205"/>
      <c r="K5826" s="205"/>
      <c r="L5826" s="181"/>
      <c r="M5826" s="180"/>
      <c r="N5826" s="180"/>
      <c r="O5826" s="180"/>
    </row>
    <row r="5827" spans="8:15" s="179" customFormat="1" x14ac:dyDescent="0.2">
      <c r="H5827" s="180"/>
      <c r="I5827" s="180"/>
      <c r="J5827" s="205"/>
      <c r="K5827" s="205"/>
      <c r="L5827" s="181"/>
      <c r="M5827" s="180"/>
      <c r="N5827" s="180"/>
      <c r="O5827" s="180"/>
    </row>
    <row r="5828" spans="8:15" s="179" customFormat="1" x14ac:dyDescent="0.2">
      <c r="H5828" s="180"/>
      <c r="I5828" s="180"/>
      <c r="J5828" s="205"/>
      <c r="K5828" s="205"/>
      <c r="L5828" s="181"/>
      <c r="M5828" s="180"/>
      <c r="N5828" s="180"/>
      <c r="O5828" s="180"/>
    </row>
    <row r="5829" spans="8:15" s="179" customFormat="1" x14ac:dyDescent="0.2">
      <c r="H5829" s="180"/>
      <c r="I5829" s="180"/>
      <c r="J5829" s="205"/>
      <c r="K5829" s="205"/>
      <c r="L5829" s="181"/>
      <c r="M5829" s="180"/>
      <c r="N5829" s="180"/>
      <c r="O5829" s="180"/>
    </row>
    <row r="5830" spans="8:15" s="179" customFormat="1" x14ac:dyDescent="0.2">
      <c r="H5830" s="180"/>
      <c r="I5830" s="180"/>
      <c r="J5830" s="205"/>
      <c r="K5830" s="205"/>
      <c r="L5830" s="181"/>
      <c r="M5830" s="180"/>
      <c r="N5830" s="180"/>
      <c r="O5830" s="180"/>
    </row>
    <row r="5831" spans="8:15" s="179" customFormat="1" x14ac:dyDescent="0.2">
      <c r="H5831" s="180"/>
      <c r="I5831" s="180"/>
      <c r="J5831" s="205"/>
      <c r="K5831" s="205"/>
      <c r="L5831" s="181"/>
      <c r="M5831" s="180"/>
      <c r="N5831" s="180"/>
      <c r="O5831" s="180"/>
    </row>
    <row r="5832" spans="8:15" s="179" customFormat="1" x14ac:dyDescent="0.2">
      <c r="H5832" s="180"/>
      <c r="I5832" s="180"/>
      <c r="J5832" s="205"/>
      <c r="K5832" s="205"/>
      <c r="L5832" s="181"/>
      <c r="M5832" s="180"/>
      <c r="N5832" s="180"/>
      <c r="O5832" s="180"/>
    </row>
    <row r="5833" spans="8:15" s="179" customFormat="1" x14ac:dyDescent="0.2">
      <c r="H5833" s="180"/>
      <c r="I5833" s="180"/>
      <c r="J5833" s="205"/>
      <c r="K5833" s="205"/>
      <c r="L5833" s="181"/>
      <c r="M5833" s="180"/>
      <c r="N5833" s="180"/>
      <c r="O5833" s="180"/>
    </row>
    <row r="5834" spans="8:15" s="179" customFormat="1" x14ac:dyDescent="0.2">
      <c r="H5834" s="180"/>
      <c r="I5834" s="180"/>
      <c r="J5834" s="205"/>
      <c r="K5834" s="205"/>
      <c r="L5834" s="181"/>
      <c r="M5834" s="180"/>
      <c r="N5834" s="180"/>
      <c r="O5834" s="180"/>
    </row>
    <row r="5835" spans="8:15" s="179" customFormat="1" x14ac:dyDescent="0.2">
      <c r="H5835" s="180"/>
      <c r="I5835" s="180"/>
      <c r="J5835" s="205"/>
      <c r="K5835" s="205"/>
      <c r="L5835" s="181"/>
      <c r="M5835" s="180"/>
      <c r="N5835" s="180"/>
      <c r="O5835" s="180"/>
    </row>
    <row r="5836" spans="8:15" s="179" customFormat="1" x14ac:dyDescent="0.2">
      <c r="H5836" s="180"/>
      <c r="I5836" s="180"/>
      <c r="J5836" s="205"/>
      <c r="K5836" s="205"/>
      <c r="L5836" s="181"/>
      <c r="M5836" s="180"/>
      <c r="N5836" s="180"/>
      <c r="O5836" s="180"/>
    </row>
    <row r="5837" spans="8:15" s="179" customFormat="1" x14ac:dyDescent="0.2">
      <c r="H5837" s="180"/>
      <c r="I5837" s="180"/>
      <c r="J5837" s="205"/>
      <c r="K5837" s="205"/>
      <c r="L5837" s="181"/>
      <c r="M5837" s="180"/>
      <c r="N5837" s="180"/>
      <c r="O5837" s="180"/>
    </row>
    <row r="5838" spans="8:15" s="179" customFormat="1" x14ac:dyDescent="0.2">
      <c r="H5838" s="180"/>
      <c r="I5838" s="180"/>
      <c r="J5838" s="205"/>
      <c r="K5838" s="205"/>
      <c r="L5838" s="181"/>
      <c r="M5838" s="180"/>
      <c r="N5838" s="180"/>
      <c r="O5838" s="180"/>
    </row>
    <row r="5839" spans="8:15" s="179" customFormat="1" x14ac:dyDescent="0.2">
      <c r="H5839" s="180"/>
      <c r="I5839" s="180"/>
      <c r="J5839" s="205"/>
      <c r="K5839" s="205"/>
      <c r="L5839" s="181"/>
      <c r="M5839" s="180"/>
      <c r="N5839" s="180"/>
      <c r="O5839" s="180"/>
    </row>
    <row r="5840" spans="8:15" s="179" customFormat="1" x14ac:dyDescent="0.2">
      <c r="H5840" s="180"/>
      <c r="I5840" s="180"/>
      <c r="J5840" s="205"/>
      <c r="K5840" s="205"/>
      <c r="L5840" s="181"/>
      <c r="M5840" s="180"/>
      <c r="N5840" s="180"/>
      <c r="O5840" s="180"/>
    </row>
    <row r="5841" spans="8:15" s="179" customFormat="1" x14ac:dyDescent="0.2">
      <c r="H5841" s="180"/>
      <c r="I5841" s="180"/>
      <c r="J5841" s="205"/>
      <c r="K5841" s="205"/>
      <c r="L5841" s="181"/>
      <c r="M5841" s="180"/>
      <c r="N5841" s="180"/>
      <c r="O5841" s="180"/>
    </row>
    <row r="5842" spans="8:15" s="179" customFormat="1" x14ac:dyDescent="0.2">
      <c r="H5842" s="180"/>
      <c r="I5842" s="180"/>
      <c r="J5842" s="205"/>
      <c r="K5842" s="205"/>
      <c r="L5842" s="181"/>
      <c r="M5842" s="180"/>
      <c r="N5842" s="180"/>
      <c r="O5842" s="180"/>
    </row>
    <row r="5843" spans="8:15" s="179" customFormat="1" x14ac:dyDescent="0.2">
      <c r="H5843" s="180"/>
      <c r="I5843" s="180"/>
      <c r="J5843" s="205"/>
      <c r="K5843" s="205"/>
      <c r="L5843" s="181"/>
      <c r="M5843" s="180"/>
      <c r="N5843" s="180"/>
      <c r="O5843" s="180"/>
    </row>
    <row r="5844" spans="8:15" s="179" customFormat="1" x14ac:dyDescent="0.2">
      <c r="H5844" s="180"/>
      <c r="I5844" s="180"/>
      <c r="J5844" s="205"/>
      <c r="K5844" s="205"/>
      <c r="L5844" s="181"/>
      <c r="M5844" s="180"/>
      <c r="N5844" s="180"/>
      <c r="O5844" s="180"/>
    </row>
    <row r="5845" spans="8:15" s="179" customFormat="1" x14ac:dyDescent="0.2">
      <c r="H5845" s="180"/>
      <c r="I5845" s="180"/>
      <c r="J5845" s="205"/>
      <c r="K5845" s="205"/>
      <c r="L5845" s="181"/>
      <c r="M5845" s="180"/>
      <c r="N5845" s="180"/>
      <c r="O5845" s="180"/>
    </row>
    <row r="5846" spans="8:15" s="179" customFormat="1" x14ac:dyDescent="0.2">
      <c r="H5846" s="180"/>
      <c r="I5846" s="180"/>
      <c r="J5846" s="205"/>
      <c r="K5846" s="205"/>
      <c r="L5846" s="181"/>
      <c r="M5846" s="180"/>
      <c r="N5846" s="180"/>
      <c r="O5846" s="180"/>
    </row>
    <row r="5847" spans="8:15" s="179" customFormat="1" x14ac:dyDescent="0.2">
      <c r="H5847" s="180"/>
      <c r="I5847" s="180"/>
      <c r="J5847" s="205"/>
      <c r="K5847" s="205"/>
      <c r="L5847" s="181"/>
      <c r="M5847" s="180"/>
      <c r="N5847" s="180"/>
      <c r="O5847" s="180"/>
    </row>
    <row r="5848" spans="8:15" s="179" customFormat="1" x14ac:dyDescent="0.2">
      <c r="H5848" s="180"/>
      <c r="I5848" s="180"/>
      <c r="J5848" s="205"/>
      <c r="K5848" s="205"/>
      <c r="L5848" s="181"/>
      <c r="M5848" s="180"/>
      <c r="N5848" s="180"/>
      <c r="O5848" s="180"/>
    </row>
    <row r="5849" spans="8:15" s="179" customFormat="1" x14ac:dyDescent="0.2">
      <c r="H5849" s="180"/>
      <c r="I5849" s="180"/>
      <c r="J5849" s="205"/>
      <c r="K5849" s="205"/>
      <c r="L5849" s="181"/>
      <c r="M5849" s="180"/>
      <c r="N5849" s="180"/>
      <c r="O5849" s="180"/>
    </row>
    <row r="5850" spans="8:15" s="179" customFormat="1" x14ac:dyDescent="0.2">
      <c r="H5850" s="180"/>
      <c r="I5850" s="180"/>
      <c r="J5850" s="205"/>
      <c r="K5850" s="205"/>
      <c r="L5850" s="181"/>
      <c r="M5850" s="180"/>
      <c r="N5850" s="180"/>
      <c r="O5850" s="180"/>
    </row>
    <row r="5851" spans="8:15" s="179" customFormat="1" x14ac:dyDescent="0.2">
      <c r="H5851" s="180"/>
      <c r="I5851" s="180"/>
      <c r="J5851" s="205"/>
      <c r="K5851" s="205"/>
      <c r="L5851" s="181"/>
      <c r="M5851" s="180"/>
      <c r="N5851" s="180"/>
      <c r="O5851" s="180"/>
    </row>
    <row r="5852" spans="8:15" s="179" customFormat="1" x14ac:dyDescent="0.2">
      <c r="H5852" s="180"/>
      <c r="I5852" s="180"/>
      <c r="J5852" s="205"/>
      <c r="K5852" s="205"/>
      <c r="L5852" s="181"/>
      <c r="M5852" s="180"/>
      <c r="N5852" s="180"/>
      <c r="O5852" s="180"/>
    </row>
    <row r="5853" spans="8:15" s="179" customFormat="1" x14ac:dyDescent="0.2">
      <c r="H5853" s="180"/>
      <c r="I5853" s="180"/>
      <c r="J5853" s="205"/>
      <c r="K5853" s="205"/>
      <c r="L5853" s="181"/>
      <c r="M5853" s="180"/>
      <c r="N5853" s="180"/>
      <c r="O5853" s="180"/>
    </row>
    <row r="5854" spans="8:15" s="179" customFormat="1" x14ac:dyDescent="0.2">
      <c r="H5854" s="180"/>
      <c r="I5854" s="180"/>
      <c r="J5854" s="205"/>
      <c r="K5854" s="205"/>
      <c r="L5854" s="181"/>
      <c r="M5854" s="180"/>
      <c r="N5854" s="180"/>
      <c r="O5854" s="180"/>
    </row>
    <row r="5855" spans="8:15" s="179" customFormat="1" x14ac:dyDescent="0.2">
      <c r="H5855" s="180"/>
      <c r="I5855" s="180"/>
      <c r="J5855" s="205"/>
      <c r="K5855" s="205"/>
      <c r="L5855" s="181"/>
      <c r="M5855" s="180"/>
      <c r="N5855" s="180"/>
      <c r="O5855" s="180"/>
    </row>
    <row r="5856" spans="8:15" s="179" customFormat="1" x14ac:dyDescent="0.2">
      <c r="H5856" s="180"/>
      <c r="I5856" s="180"/>
      <c r="J5856" s="205"/>
      <c r="K5856" s="205"/>
      <c r="L5856" s="181"/>
      <c r="M5856" s="180"/>
      <c r="N5856" s="180"/>
      <c r="O5856" s="180"/>
    </row>
    <row r="5857" spans="8:15" s="179" customFormat="1" x14ac:dyDescent="0.2">
      <c r="H5857" s="180"/>
      <c r="I5857" s="180"/>
      <c r="J5857" s="205"/>
      <c r="K5857" s="205"/>
      <c r="L5857" s="181"/>
      <c r="M5857" s="180"/>
      <c r="N5857" s="180"/>
      <c r="O5857" s="180"/>
    </row>
    <row r="5858" spans="8:15" s="179" customFormat="1" x14ac:dyDescent="0.2">
      <c r="H5858" s="180"/>
      <c r="I5858" s="180"/>
      <c r="J5858" s="205"/>
      <c r="K5858" s="205"/>
      <c r="L5858" s="181"/>
      <c r="M5858" s="180"/>
      <c r="N5858" s="180"/>
      <c r="O5858" s="180"/>
    </row>
    <row r="5859" spans="8:15" s="179" customFormat="1" x14ac:dyDescent="0.2">
      <c r="H5859" s="180"/>
      <c r="I5859" s="180"/>
      <c r="J5859" s="205"/>
      <c r="K5859" s="205"/>
      <c r="L5859" s="181"/>
      <c r="M5859" s="180"/>
      <c r="N5859" s="180"/>
      <c r="O5859" s="180"/>
    </row>
    <row r="5860" spans="8:15" s="179" customFormat="1" x14ac:dyDescent="0.2">
      <c r="H5860" s="180"/>
      <c r="I5860" s="180"/>
      <c r="J5860" s="205"/>
      <c r="K5860" s="205"/>
      <c r="L5860" s="181"/>
      <c r="M5860" s="180"/>
      <c r="N5860" s="180"/>
      <c r="O5860" s="180"/>
    </row>
    <row r="5861" spans="8:15" s="179" customFormat="1" x14ac:dyDescent="0.2">
      <c r="H5861" s="180"/>
      <c r="I5861" s="180"/>
      <c r="J5861" s="205"/>
      <c r="K5861" s="205"/>
      <c r="L5861" s="181"/>
      <c r="M5861" s="180"/>
      <c r="N5861" s="180"/>
      <c r="O5861" s="180"/>
    </row>
    <row r="5862" spans="8:15" s="179" customFormat="1" x14ac:dyDescent="0.2">
      <c r="H5862" s="180"/>
      <c r="I5862" s="180"/>
      <c r="J5862" s="205"/>
      <c r="K5862" s="205"/>
      <c r="L5862" s="181"/>
      <c r="M5862" s="180"/>
      <c r="N5862" s="180"/>
      <c r="O5862" s="180"/>
    </row>
    <row r="5863" spans="8:15" s="179" customFormat="1" x14ac:dyDescent="0.2">
      <c r="H5863" s="180"/>
      <c r="I5863" s="180"/>
      <c r="J5863" s="205"/>
      <c r="K5863" s="205"/>
      <c r="L5863" s="181"/>
      <c r="M5863" s="180"/>
      <c r="N5863" s="180"/>
      <c r="O5863" s="180"/>
    </row>
    <row r="5864" spans="8:15" s="179" customFormat="1" x14ac:dyDescent="0.2">
      <c r="H5864" s="180"/>
      <c r="I5864" s="180"/>
      <c r="J5864" s="205"/>
      <c r="K5864" s="205"/>
      <c r="L5864" s="181"/>
      <c r="M5864" s="180"/>
      <c r="N5864" s="180"/>
      <c r="O5864" s="180"/>
    </row>
    <row r="5865" spans="8:15" s="179" customFormat="1" x14ac:dyDescent="0.2">
      <c r="H5865" s="180"/>
      <c r="I5865" s="180"/>
      <c r="J5865" s="205"/>
      <c r="K5865" s="205"/>
      <c r="L5865" s="181"/>
      <c r="M5865" s="180"/>
      <c r="N5865" s="180"/>
      <c r="O5865" s="180"/>
    </row>
    <row r="5866" spans="8:15" s="179" customFormat="1" x14ac:dyDescent="0.2">
      <c r="H5866" s="180"/>
      <c r="I5866" s="180"/>
      <c r="J5866" s="205"/>
      <c r="K5866" s="205"/>
      <c r="L5866" s="181"/>
      <c r="M5866" s="180"/>
      <c r="N5866" s="180"/>
      <c r="O5866" s="180"/>
    </row>
    <row r="5867" spans="8:15" s="179" customFormat="1" x14ac:dyDescent="0.2">
      <c r="H5867" s="180"/>
      <c r="I5867" s="180"/>
      <c r="J5867" s="205"/>
      <c r="K5867" s="205"/>
      <c r="L5867" s="181"/>
      <c r="M5867" s="180"/>
      <c r="N5867" s="180"/>
      <c r="O5867" s="180"/>
    </row>
    <row r="5868" spans="8:15" s="179" customFormat="1" x14ac:dyDescent="0.2">
      <c r="H5868" s="180"/>
      <c r="I5868" s="180"/>
      <c r="J5868" s="205"/>
      <c r="K5868" s="205"/>
      <c r="L5868" s="181"/>
      <c r="M5868" s="180"/>
      <c r="N5868" s="180"/>
      <c r="O5868" s="180"/>
    </row>
    <row r="5869" spans="8:15" s="179" customFormat="1" x14ac:dyDescent="0.2">
      <c r="H5869" s="180"/>
      <c r="I5869" s="180"/>
      <c r="J5869" s="205"/>
      <c r="K5869" s="205"/>
      <c r="L5869" s="181"/>
      <c r="M5869" s="180"/>
      <c r="N5869" s="180"/>
      <c r="O5869" s="180"/>
    </row>
    <row r="5870" spans="8:15" s="179" customFormat="1" x14ac:dyDescent="0.2">
      <c r="H5870" s="180"/>
      <c r="I5870" s="180"/>
      <c r="J5870" s="205"/>
      <c r="K5870" s="205"/>
      <c r="L5870" s="181"/>
      <c r="M5870" s="180"/>
      <c r="N5870" s="180"/>
      <c r="O5870" s="180"/>
    </row>
    <row r="5871" spans="8:15" s="179" customFormat="1" x14ac:dyDescent="0.2">
      <c r="H5871" s="180"/>
      <c r="I5871" s="180"/>
      <c r="J5871" s="205"/>
      <c r="K5871" s="205"/>
      <c r="L5871" s="181"/>
      <c r="M5871" s="180"/>
      <c r="N5871" s="180"/>
      <c r="O5871" s="180"/>
    </row>
    <row r="5872" spans="8:15" s="179" customFormat="1" x14ac:dyDescent="0.2">
      <c r="H5872" s="180"/>
      <c r="I5872" s="180"/>
      <c r="J5872" s="205"/>
      <c r="K5872" s="205"/>
      <c r="L5872" s="181"/>
      <c r="M5872" s="180"/>
      <c r="N5872" s="180"/>
      <c r="O5872" s="180"/>
    </row>
    <row r="5873" spans="8:15" s="179" customFormat="1" x14ac:dyDescent="0.2">
      <c r="H5873" s="180"/>
      <c r="I5873" s="180"/>
      <c r="J5873" s="205"/>
      <c r="K5873" s="205"/>
      <c r="L5873" s="181"/>
      <c r="M5873" s="180"/>
      <c r="N5873" s="180"/>
      <c r="O5873" s="180"/>
    </row>
    <row r="5874" spans="8:15" s="179" customFormat="1" x14ac:dyDescent="0.2">
      <c r="H5874" s="180"/>
      <c r="I5874" s="180"/>
      <c r="J5874" s="205"/>
      <c r="K5874" s="205"/>
      <c r="L5874" s="181"/>
      <c r="M5874" s="180"/>
      <c r="N5874" s="180"/>
      <c r="O5874" s="180"/>
    </row>
    <row r="5875" spans="8:15" s="179" customFormat="1" x14ac:dyDescent="0.2">
      <c r="H5875" s="180"/>
      <c r="I5875" s="180"/>
      <c r="J5875" s="205"/>
      <c r="K5875" s="205"/>
      <c r="L5875" s="181"/>
      <c r="M5875" s="180"/>
      <c r="N5875" s="180"/>
      <c r="O5875" s="180"/>
    </row>
    <row r="5876" spans="8:15" s="179" customFormat="1" x14ac:dyDescent="0.2">
      <c r="H5876" s="180"/>
      <c r="I5876" s="180"/>
      <c r="J5876" s="205"/>
      <c r="K5876" s="205"/>
      <c r="L5876" s="181"/>
      <c r="M5876" s="180"/>
      <c r="N5876" s="180"/>
      <c r="O5876" s="180"/>
    </row>
    <row r="5877" spans="8:15" s="179" customFormat="1" x14ac:dyDescent="0.2">
      <c r="H5877" s="180"/>
      <c r="I5877" s="180"/>
      <c r="J5877" s="205"/>
      <c r="K5877" s="205"/>
      <c r="L5877" s="181"/>
      <c r="M5877" s="180"/>
      <c r="N5877" s="180"/>
      <c r="O5877" s="180"/>
    </row>
    <row r="5878" spans="8:15" s="179" customFormat="1" x14ac:dyDescent="0.2">
      <c r="H5878" s="180"/>
      <c r="I5878" s="180"/>
      <c r="J5878" s="205"/>
      <c r="K5878" s="205"/>
      <c r="L5878" s="181"/>
      <c r="M5878" s="180"/>
      <c r="N5878" s="180"/>
      <c r="O5878" s="180"/>
    </row>
    <row r="5879" spans="8:15" s="179" customFormat="1" x14ac:dyDescent="0.2">
      <c r="H5879" s="180"/>
      <c r="I5879" s="180"/>
      <c r="J5879" s="205"/>
      <c r="K5879" s="205"/>
      <c r="L5879" s="181"/>
      <c r="M5879" s="180"/>
      <c r="N5879" s="180"/>
      <c r="O5879" s="180"/>
    </row>
    <row r="5880" spans="8:15" s="179" customFormat="1" x14ac:dyDescent="0.2">
      <c r="H5880" s="180"/>
      <c r="I5880" s="180"/>
      <c r="J5880" s="205"/>
      <c r="K5880" s="205"/>
      <c r="L5880" s="181"/>
      <c r="M5880" s="180"/>
      <c r="N5880" s="180"/>
      <c r="O5880" s="180"/>
    </row>
    <row r="5881" spans="8:15" s="179" customFormat="1" x14ac:dyDescent="0.2">
      <c r="H5881" s="180"/>
      <c r="I5881" s="180"/>
      <c r="J5881" s="205"/>
      <c r="K5881" s="205"/>
      <c r="L5881" s="181"/>
      <c r="M5881" s="180"/>
      <c r="N5881" s="180"/>
      <c r="O5881" s="180"/>
    </row>
    <row r="5882" spans="8:15" s="179" customFormat="1" x14ac:dyDescent="0.2">
      <c r="H5882" s="180"/>
      <c r="I5882" s="180"/>
      <c r="J5882" s="205"/>
      <c r="K5882" s="205"/>
      <c r="L5882" s="181"/>
      <c r="M5882" s="180"/>
      <c r="N5882" s="180"/>
      <c r="O5882" s="180"/>
    </row>
    <row r="5883" spans="8:15" s="179" customFormat="1" x14ac:dyDescent="0.2">
      <c r="H5883" s="180"/>
      <c r="I5883" s="180"/>
      <c r="J5883" s="205"/>
      <c r="K5883" s="205"/>
      <c r="L5883" s="181"/>
      <c r="M5883" s="180"/>
      <c r="N5883" s="180"/>
      <c r="O5883" s="180"/>
    </row>
    <row r="5884" spans="8:15" s="179" customFormat="1" x14ac:dyDescent="0.2">
      <c r="H5884" s="180"/>
      <c r="I5884" s="180"/>
      <c r="J5884" s="205"/>
      <c r="K5884" s="205"/>
      <c r="L5884" s="181"/>
      <c r="M5884" s="180"/>
      <c r="N5884" s="180"/>
      <c r="O5884" s="180"/>
    </row>
    <row r="5885" spans="8:15" s="179" customFormat="1" x14ac:dyDescent="0.2">
      <c r="H5885" s="180"/>
      <c r="I5885" s="180"/>
      <c r="J5885" s="205"/>
      <c r="K5885" s="205"/>
      <c r="L5885" s="181"/>
      <c r="M5885" s="180"/>
      <c r="N5885" s="180"/>
      <c r="O5885" s="180"/>
    </row>
    <row r="5886" spans="8:15" s="179" customFormat="1" x14ac:dyDescent="0.2">
      <c r="H5886" s="180"/>
      <c r="I5886" s="180"/>
      <c r="J5886" s="205"/>
      <c r="K5886" s="205"/>
      <c r="L5886" s="181"/>
      <c r="M5886" s="180"/>
      <c r="N5886" s="180"/>
      <c r="O5886" s="180"/>
    </row>
    <row r="5887" spans="8:15" s="179" customFormat="1" x14ac:dyDescent="0.2">
      <c r="H5887" s="180"/>
      <c r="I5887" s="180"/>
      <c r="J5887" s="205"/>
      <c r="K5887" s="205"/>
      <c r="L5887" s="181"/>
      <c r="M5887" s="180"/>
      <c r="N5887" s="180"/>
      <c r="O5887" s="180"/>
    </row>
    <row r="5888" spans="8:15" s="179" customFormat="1" x14ac:dyDescent="0.2">
      <c r="H5888" s="180"/>
      <c r="I5888" s="180"/>
      <c r="J5888" s="205"/>
      <c r="K5888" s="205"/>
      <c r="L5888" s="181"/>
      <c r="M5888" s="180"/>
      <c r="N5888" s="180"/>
      <c r="O5888" s="180"/>
    </row>
    <row r="5889" spans="8:15" s="179" customFormat="1" x14ac:dyDescent="0.2">
      <c r="H5889" s="180"/>
      <c r="I5889" s="180"/>
      <c r="J5889" s="205"/>
      <c r="K5889" s="205"/>
      <c r="L5889" s="181"/>
      <c r="M5889" s="180"/>
      <c r="N5889" s="180"/>
      <c r="O5889" s="180"/>
    </row>
    <row r="5890" spans="8:15" s="179" customFormat="1" x14ac:dyDescent="0.2">
      <c r="H5890" s="180"/>
      <c r="I5890" s="180"/>
      <c r="J5890" s="205"/>
      <c r="K5890" s="205"/>
      <c r="L5890" s="181"/>
      <c r="M5890" s="180"/>
      <c r="N5890" s="180"/>
      <c r="O5890" s="180"/>
    </row>
    <row r="5891" spans="8:15" s="179" customFormat="1" x14ac:dyDescent="0.2">
      <c r="H5891" s="180"/>
      <c r="I5891" s="180"/>
      <c r="J5891" s="205"/>
      <c r="K5891" s="205"/>
      <c r="L5891" s="181"/>
      <c r="M5891" s="180"/>
      <c r="N5891" s="180"/>
      <c r="O5891" s="180"/>
    </row>
    <row r="5892" spans="8:15" s="179" customFormat="1" x14ac:dyDescent="0.2">
      <c r="H5892" s="180"/>
      <c r="I5892" s="180"/>
      <c r="J5892" s="205"/>
      <c r="K5892" s="205"/>
      <c r="L5892" s="181"/>
      <c r="M5892" s="180"/>
      <c r="N5892" s="180"/>
      <c r="O5892" s="180"/>
    </row>
    <row r="5893" spans="8:15" s="179" customFormat="1" x14ac:dyDescent="0.2">
      <c r="H5893" s="180"/>
      <c r="I5893" s="180"/>
      <c r="J5893" s="205"/>
      <c r="K5893" s="205"/>
      <c r="L5893" s="181"/>
      <c r="M5893" s="180"/>
      <c r="N5893" s="180"/>
      <c r="O5893" s="180"/>
    </row>
    <row r="5894" spans="8:15" s="179" customFormat="1" x14ac:dyDescent="0.2">
      <c r="H5894" s="180"/>
      <c r="I5894" s="180"/>
      <c r="J5894" s="205"/>
      <c r="K5894" s="205"/>
      <c r="L5894" s="181"/>
      <c r="M5894" s="180"/>
      <c r="N5894" s="180"/>
      <c r="O5894" s="180"/>
    </row>
    <row r="5895" spans="8:15" s="179" customFormat="1" x14ac:dyDescent="0.2">
      <c r="H5895" s="180"/>
      <c r="I5895" s="180"/>
      <c r="J5895" s="205"/>
      <c r="K5895" s="205"/>
      <c r="L5895" s="181"/>
      <c r="M5895" s="180"/>
      <c r="N5895" s="180"/>
      <c r="O5895" s="180"/>
    </row>
    <row r="5896" spans="8:15" s="179" customFormat="1" x14ac:dyDescent="0.2">
      <c r="H5896" s="180"/>
      <c r="I5896" s="180"/>
      <c r="J5896" s="205"/>
      <c r="K5896" s="205"/>
      <c r="L5896" s="181"/>
      <c r="M5896" s="180"/>
      <c r="N5896" s="180"/>
      <c r="O5896" s="180"/>
    </row>
    <row r="5897" spans="8:15" s="179" customFormat="1" x14ac:dyDescent="0.2">
      <c r="H5897" s="180"/>
      <c r="I5897" s="180"/>
      <c r="J5897" s="205"/>
      <c r="K5897" s="205"/>
      <c r="L5897" s="181"/>
      <c r="M5897" s="180"/>
      <c r="N5897" s="180"/>
      <c r="O5897" s="180"/>
    </row>
    <row r="5898" spans="8:15" s="179" customFormat="1" x14ac:dyDescent="0.2">
      <c r="H5898" s="180"/>
      <c r="I5898" s="180"/>
      <c r="J5898" s="205"/>
      <c r="K5898" s="205"/>
      <c r="L5898" s="181"/>
      <c r="M5898" s="180"/>
      <c r="N5898" s="180"/>
      <c r="O5898" s="180"/>
    </row>
    <row r="5899" spans="8:15" s="179" customFormat="1" x14ac:dyDescent="0.2">
      <c r="H5899" s="180"/>
      <c r="I5899" s="180"/>
      <c r="J5899" s="205"/>
      <c r="K5899" s="205"/>
      <c r="L5899" s="181"/>
      <c r="M5899" s="180"/>
      <c r="N5899" s="180"/>
      <c r="O5899" s="180"/>
    </row>
    <row r="5900" spans="8:15" s="179" customFormat="1" x14ac:dyDescent="0.2">
      <c r="H5900" s="180"/>
      <c r="I5900" s="180"/>
      <c r="J5900" s="205"/>
      <c r="K5900" s="205"/>
      <c r="L5900" s="181"/>
      <c r="M5900" s="180"/>
      <c r="N5900" s="180"/>
      <c r="O5900" s="180"/>
    </row>
    <row r="5901" spans="8:15" s="179" customFormat="1" x14ac:dyDescent="0.2">
      <c r="H5901" s="180"/>
      <c r="I5901" s="180"/>
      <c r="J5901" s="205"/>
      <c r="K5901" s="205"/>
      <c r="L5901" s="181"/>
      <c r="M5901" s="180"/>
      <c r="N5901" s="180"/>
      <c r="O5901" s="180"/>
    </row>
    <row r="5902" spans="8:15" s="179" customFormat="1" x14ac:dyDescent="0.2">
      <c r="H5902" s="180"/>
      <c r="I5902" s="180"/>
      <c r="J5902" s="205"/>
      <c r="K5902" s="205"/>
      <c r="L5902" s="181"/>
      <c r="M5902" s="180"/>
      <c r="N5902" s="180"/>
      <c r="O5902" s="180"/>
    </row>
    <row r="5903" spans="8:15" s="179" customFormat="1" x14ac:dyDescent="0.2">
      <c r="H5903" s="180"/>
      <c r="I5903" s="180"/>
      <c r="J5903" s="205"/>
      <c r="K5903" s="205"/>
      <c r="L5903" s="181"/>
      <c r="M5903" s="180"/>
      <c r="N5903" s="180"/>
      <c r="O5903" s="180"/>
    </row>
    <row r="5904" spans="8:15" s="179" customFormat="1" x14ac:dyDescent="0.2">
      <c r="H5904" s="180"/>
      <c r="I5904" s="180"/>
      <c r="J5904" s="205"/>
      <c r="K5904" s="205"/>
      <c r="L5904" s="181"/>
      <c r="M5904" s="180"/>
      <c r="N5904" s="180"/>
      <c r="O5904" s="180"/>
    </row>
    <row r="5905" spans="8:15" s="179" customFormat="1" x14ac:dyDescent="0.2">
      <c r="H5905" s="180"/>
      <c r="I5905" s="180"/>
      <c r="J5905" s="205"/>
      <c r="K5905" s="205"/>
      <c r="L5905" s="181"/>
      <c r="M5905" s="180"/>
      <c r="N5905" s="180"/>
      <c r="O5905" s="180"/>
    </row>
    <row r="5906" spans="8:15" s="179" customFormat="1" x14ac:dyDescent="0.2">
      <c r="H5906" s="180"/>
      <c r="I5906" s="180"/>
      <c r="J5906" s="205"/>
      <c r="K5906" s="205"/>
      <c r="L5906" s="181"/>
      <c r="M5906" s="180"/>
      <c r="N5906" s="180"/>
      <c r="O5906" s="180"/>
    </row>
    <row r="5907" spans="8:15" s="179" customFormat="1" x14ac:dyDescent="0.2">
      <c r="H5907" s="180"/>
      <c r="I5907" s="180"/>
      <c r="J5907" s="205"/>
      <c r="K5907" s="205"/>
      <c r="L5907" s="181"/>
      <c r="M5907" s="180"/>
      <c r="N5907" s="180"/>
      <c r="O5907" s="180"/>
    </row>
    <row r="5908" spans="8:15" s="179" customFormat="1" x14ac:dyDescent="0.2">
      <c r="H5908" s="180"/>
      <c r="I5908" s="180"/>
      <c r="J5908" s="205"/>
      <c r="K5908" s="205"/>
      <c r="L5908" s="181"/>
      <c r="M5908" s="180"/>
      <c r="N5908" s="180"/>
      <c r="O5908" s="180"/>
    </row>
    <row r="5909" spans="8:15" s="179" customFormat="1" x14ac:dyDescent="0.2">
      <c r="H5909" s="180"/>
      <c r="I5909" s="180"/>
      <c r="J5909" s="205"/>
      <c r="K5909" s="205"/>
      <c r="L5909" s="181"/>
      <c r="M5909" s="180"/>
      <c r="N5909" s="180"/>
      <c r="O5909" s="180"/>
    </row>
    <row r="5910" spans="8:15" s="179" customFormat="1" x14ac:dyDescent="0.2">
      <c r="H5910" s="180"/>
      <c r="I5910" s="180"/>
      <c r="J5910" s="205"/>
      <c r="K5910" s="205"/>
      <c r="L5910" s="181"/>
      <c r="M5910" s="180"/>
      <c r="N5910" s="180"/>
      <c r="O5910" s="180"/>
    </row>
    <row r="5911" spans="8:15" s="179" customFormat="1" x14ac:dyDescent="0.2">
      <c r="H5911" s="180"/>
      <c r="I5911" s="180"/>
      <c r="J5911" s="205"/>
      <c r="K5911" s="205"/>
      <c r="L5911" s="181"/>
      <c r="M5911" s="180"/>
      <c r="N5911" s="180"/>
      <c r="O5911" s="180"/>
    </row>
    <row r="5912" spans="8:15" s="179" customFormat="1" x14ac:dyDescent="0.2">
      <c r="H5912" s="180"/>
      <c r="I5912" s="180"/>
      <c r="J5912" s="205"/>
      <c r="K5912" s="205"/>
      <c r="L5912" s="181"/>
      <c r="M5912" s="180"/>
      <c r="N5912" s="180"/>
      <c r="O5912" s="180"/>
    </row>
    <row r="5913" spans="8:15" s="179" customFormat="1" x14ac:dyDescent="0.2">
      <c r="H5913" s="180"/>
      <c r="I5913" s="180"/>
      <c r="J5913" s="205"/>
      <c r="K5913" s="205"/>
      <c r="L5913" s="181"/>
      <c r="M5913" s="180"/>
      <c r="N5913" s="180"/>
      <c r="O5913" s="180"/>
    </row>
    <row r="5914" spans="8:15" s="179" customFormat="1" x14ac:dyDescent="0.2">
      <c r="H5914" s="180"/>
      <c r="I5914" s="180"/>
      <c r="J5914" s="205"/>
      <c r="K5914" s="205"/>
      <c r="L5914" s="181"/>
      <c r="M5914" s="180"/>
      <c r="N5914" s="180"/>
      <c r="O5914" s="180"/>
    </row>
    <row r="5915" spans="8:15" s="179" customFormat="1" x14ac:dyDescent="0.2">
      <c r="H5915" s="180"/>
      <c r="I5915" s="180"/>
      <c r="J5915" s="205"/>
      <c r="K5915" s="205"/>
      <c r="L5915" s="181"/>
      <c r="M5915" s="180"/>
      <c r="N5915" s="180"/>
      <c r="O5915" s="180"/>
    </row>
    <row r="5916" spans="8:15" s="179" customFormat="1" x14ac:dyDescent="0.2">
      <c r="H5916" s="180"/>
      <c r="I5916" s="180"/>
      <c r="J5916" s="205"/>
      <c r="K5916" s="205"/>
      <c r="L5916" s="181"/>
      <c r="M5916" s="180"/>
      <c r="N5916" s="180"/>
      <c r="O5916" s="180"/>
    </row>
    <row r="5917" spans="8:15" s="179" customFormat="1" x14ac:dyDescent="0.2">
      <c r="H5917" s="180"/>
      <c r="I5917" s="180"/>
      <c r="J5917" s="205"/>
      <c r="K5917" s="205"/>
      <c r="L5917" s="181"/>
      <c r="M5917" s="180"/>
      <c r="N5917" s="180"/>
      <c r="O5917" s="180"/>
    </row>
    <row r="5918" spans="8:15" s="179" customFormat="1" x14ac:dyDescent="0.2">
      <c r="H5918" s="180"/>
      <c r="I5918" s="180"/>
      <c r="J5918" s="205"/>
      <c r="K5918" s="205"/>
      <c r="L5918" s="181"/>
      <c r="M5918" s="180"/>
      <c r="N5918" s="180"/>
      <c r="O5918" s="180"/>
    </row>
    <row r="5919" spans="8:15" s="179" customFormat="1" x14ac:dyDescent="0.2">
      <c r="H5919" s="180"/>
      <c r="I5919" s="180"/>
      <c r="J5919" s="205"/>
      <c r="K5919" s="205"/>
      <c r="L5919" s="181"/>
      <c r="M5919" s="180"/>
      <c r="N5919" s="180"/>
      <c r="O5919" s="180"/>
    </row>
    <row r="5920" spans="8:15" s="179" customFormat="1" x14ac:dyDescent="0.2">
      <c r="H5920" s="180"/>
      <c r="I5920" s="180"/>
      <c r="J5920" s="205"/>
      <c r="K5920" s="205"/>
      <c r="L5920" s="181"/>
      <c r="M5920" s="180"/>
      <c r="N5920" s="180"/>
      <c r="O5920" s="180"/>
    </row>
    <row r="5921" spans="8:15" s="179" customFormat="1" x14ac:dyDescent="0.2">
      <c r="H5921" s="180"/>
      <c r="I5921" s="180"/>
      <c r="J5921" s="205"/>
      <c r="K5921" s="205"/>
      <c r="L5921" s="181"/>
      <c r="M5921" s="180"/>
      <c r="N5921" s="180"/>
      <c r="O5921" s="180"/>
    </row>
    <row r="5922" spans="8:15" s="179" customFormat="1" x14ac:dyDescent="0.2">
      <c r="H5922" s="180"/>
      <c r="I5922" s="180"/>
      <c r="J5922" s="205"/>
      <c r="K5922" s="205"/>
      <c r="L5922" s="181"/>
      <c r="M5922" s="180"/>
      <c r="N5922" s="180"/>
      <c r="O5922" s="180"/>
    </row>
    <row r="5923" spans="8:15" s="179" customFormat="1" x14ac:dyDescent="0.2">
      <c r="H5923" s="180"/>
      <c r="I5923" s="180"/>
      <c r="J5923" s="205"/>
      <c r="K5923" s="205"/>
      <c r="L5923" s="181"/>
      <c r="M5923" s="180"/>
      <c r="N5923" s="180"/>
      <c r="O5923" s="180"/>
    </row>
    <row r="5924" spans="8:15" s="179" customFormat="1" x14ac:dyDescent="0.2">
      <c r="H5924" s="180"/>
      <c r="I5924" s="180"/>
      <c r="J5924" s="205"/>
      <c r="K5924" s="205"/>
      <c r="L5924" s="181"/>
      <c r="M5924" s="180"/>
      <c r="N5924" s="180"/>
      <c r="O5924" s="180"/>
    </row>
    <row r="5925" spans="8:15" s="179" customFormat="1" x14ac:dyDescent="0.2">
      <c r="H5925" s="180"/>
      <c r="I5925" s="180"/>
      <c r="J5925" s="205"/>
      <c r="K5925" s="205"/>
      <c r="L5925" s="181"/>
      <c r="M5925" s="180"/>
      <c r="N5925" s="180"/>
      <c r="O5925" s="180"/>
    </row>
    <row r="5926" spans="8:15" s="179" customFormat="1" x14ac:dyDescent="0.2">
      <c r="H5926" s="180"/>
      <c r="I5926" s="180"/>
      <c r="J5926" s="205"/>
      <c r="K5926" s="205"/>
      <c r="L5926" s="181"/>
      <c r="M5926" s="180"/>
      <c r="N5926" s="180"/>
      <c r="O5926" s="180"/>
    </row>
    <row r="5927" spans="8:15" s="179" customFormat="1" x14ac:dyDescent="0.2">
      <c r="H5927" s="180"/>
      <c r="I5927" s="180"/>
      <c r="J5927" s="205"/>
      <c r="K5927" s="205"/>
      <c r="L5927" s="181"/>
      <c r="M5927" s="180"/>
      <c r="N5927" s="180"/>
      <c r="O5927" s="180"/>
    </row>
    <row r="5928" spans="8:15" s="179" customFormat="1" x14ac:dyDescent="0.2">
      <c r="H5928" s="180"/>
      <c r="I5928" s="180"/>
      <c r="J5928" s="205"/>
      <c r="K5928" s="205"/>
      <c r="L5928" s="181"/>
      <c r="M5928" s="180"/>
      <c r="N5928" s="180"/>
      <c r="O5928" s="180"/>
    </row>
    <row r="5929" spans="8:15" s="179" customFormat="1" x14ac:dyDescent="0.2">
      <c r="H5929" s="180"/>
      <c r="I5929" s="180"/>
      <c r="J5929" s="205"/>
      <c r="K5929" s="205"/>
      <c r="L5929" s="181"/>
      <c r="M5929" s="180"/>
      <c r="N5929" s="180"/>
      <c r="O5929" s="180"/>
    </row>
    <row r="5930" spans="8:15" s="179" customFormat="1" x14ac:dyDescent="0.2">
      <c r="H5930" s="180"/>
      <c r="I5930" s="180"/>
      <c r="J5930" s="205"/>
      <c r="K5930" s="205"/>
      <c r="L5930" s="181"/>
      <c r="M5930" s="180"/>
      <c r="N5930" s="180"/>
      <c r="O5930" s="180"/>
    </row>
    <row r="5931" spans="8:15" s="179" customFormat="1" x14ac:dyDescent="0.2">
      <c r="H5931" s="180"/>
      <c r="I5931" s="180"/>
      <c r="J5931" s="205"/>
      <c r="K5931" s="205"/>
      <c r="L5931" s="181"/>
      <c r="M5931" s="180"/>
      <c r="N5931" s="180"/>
      <c r="O5931" s="180"/>
    </row>
    <row r="5932" spans="8:15" s="179" customFormat="1" x14ac:dyDescent="0.2">
      <c r="H5932" s="180"/>
      <c r="I5932" s="180"/>
      <c r="J5932" s="205"/>
      <c r="K5932" s="205"/>
      <c r="L5932" s="181"/>
      <c r="M5932" s="180"/>
      <c r="N5932" s="180"/>
      <c r="O5932" s="180"/>
    </row>
    <row r="5933" spans="8:15" s="179" customFormat="1" x14ac:dyDescent="0.2">
      <c r="H5933" s="180"/>
      <c r="I5933" s="180"/>
      <c r="J5933" s="205"/>
      <c r="K5933" s="205"/>
      <c r="L5933" s="181"/>
      <c r="M5933" s="180"/>
      <c r="N5933" s="180"/>
      <c r="O5933" s="180"/>
    </row>
    <row r="5934" spans="8:15" s="179" customFormat="1" x14ac:dyDescent="0.2">
      <c r="H5934" s="180"/>
      <c r="I5934" s="180"/>
      <c r="J5934" s="205"/>
      <c r="K5934" s="205"/>
      <c r="L5934" s="181"/>
      <c r="M5934" s="180"/>
      <c r="N5934" s="180"/>
      <c r="O5934" s="180"/>
    </row>
    <row r="5935" spans="8:15" s="179" customFormat="1" x14ac:dyDescent="0.2">
      <c r="H5935" s="180"/>
      <c r="I5935" s="180"/>
      <c r="J5935" s="205"/>
      <c r="K5935" s="205"/>
      <c r="L5935" s="181"/>
      <c r="M5935" s="180"/>
      <c r="N5935" s="180"/>
      <c r="O5935" s="180"/>
    </row>
    <row r="5936" spans="8:15" s="179" customFormat="1" x14ac:dyDescent="0.2">
      <c r="H5936" s="180"/>
      <c r="I5936" s="180"/>
      <c r="J5936" s="205"/>
      <c r="K5936" s="205"/>
      <c r="L5936" s="181"/>
      <c r="M5936" s="180"/>
      <c r="N5936" s="180"/>
      <c r="O5936" s="180"/>
    </row>
    <row r="5937" spans="8:15" s="179" customFormat="1" x14ac:dyDescent="0.2">
      <c r="H5937" s="180"/>
      <c r="I5937" s="180"/>
      <c r="J5937" s="205"/>
      <c r="K5937" s="205"/>
      <c r="L5937" s="181"/>
      <c r="M5937" s="180"/>
      <c r="N5937" s="180"/>
      <c r="O5937" s="180"/>
    </row>
    <row r="5938" spans="8:15" s="179" customFormat="1" x14ac:dyDescent="0.2">
      <c r="H5938" s="180"/>
      <c r="I5938" s="180"/>
      <c r="J5938" s="205"/>
      <c r="K5938" s="205"/>
      <c r="L5938" s="181"/>
      <c r="M5938" s="180"/>
      <c r="N5938" s="180"/>
      <c r="O5938" s="180"/>
    </row>
    <row r="5939" spans="8:15" s="179" customFormat="1" x14ac:dyDescent="0.2">
      <c r="H5939" s="180"/>
      <c r="I5939" s="180"/>
      <c r="J5939" s="205"/>
      <c r="K5939" s="205"/>
      <c r="L5939" s="181"/>
      <c r="M5939" s="180"/>
      <c r="N5939" s="180"/>
      <c r="O5939" s="180"/>
    </row>
    <row r="5940" spans="8:15" s="179" customFormat="1" x14ac:dyDescent="0.2">
      <c r="H5940" s="180"/>
      <c r="I5940" s="180"/>
      <c r="J5940" s="205"/>
      <c r="K5940" s="205"/>
      <c r="L5940" s="181"/>
      <c r="M5940" s="180"/>
      <c r="N5940" s="180"/>
      <c r="O5940" s="180"/>
    </row>
    <row r="5941" spans="8:15" s="179" customFormat="1" x14ac:dyDescent="0.2">
      <c r="H5941" s="180"/>
      <c r="I5941" s="180"/>
      <c r="J5941" s="205"/>
      <c r="K5941" s="205"/>
      <c r="L5941" s="181"/>
      <c r="M5941" s="180"/>
      <c r="N5941" s="180"/>
      <c r="O5941" s="180"/>
    </row>
    <row r="5942" spans="8:15" s="179" customFormat="1" x14ac:dyDescent="0.2">
      <c r="H5942" s="180"/>
      <c r="I5942" s="180"/>
      <c r="J5942" s="205"/>
      <c r="K5942" s="205"/>
      <c r="L5942" s="181"/>
      <c r="M5942" s="180"/>
      <c r="N5942" s="180"/>
      <c r="O5942" s="180"/>
    </row>
    <row r="5943" spans="8:15" s="179" customFormat="1" x14ac:dyDescent="0.2">
      <c r="H5943" s="180"/>
      <c r="I5943" s="180"/>
      <c r="J5943" s="205"/>
      <c r="K5943" s="205"/>
      <c r="L5943" s="181"/>
      <c r="M5943" s="180"/>
      <c r="N5943" s="180"/>
      <c r="O5943" s="180"/>
    </row>
    <row r="5944" spans="8:15" s="179" customFormat="1" x14ac:dyDescent="0.2">
      <c r="H5944" s="180"/>
      <c r="I5944" s="180"/>
      <c r="J5944" s="205"/>
      <c r="K5944" s="205"/>
      <c r="L5944" s="181"/>
      <c r="M5944" s="180"/>
      <c r="N5944" s="180"/>
      <c r="O5944" s="180"/>
    </row>
    <row r="5945" spans="8:15" s="179" customFormat="1" x14ac:dyDescent="0.2">
      <c r="H5945" s="180"/>
      <c r="I5945" s="180"/>
      <c r="J5945" s="205"/>
      <c r="K5945" s="205"/>
      <c r="L5945" s="181"/>
      <c r="M5945" s="180"/>
      <c r="N5945" s="180"/>
      <c r="O5945" s="180"/>
    </row>
    <row r="5946" spans="8:15" s="179" customFormat="1" x14ac:dyDescent="0.2">
      <c r="H5946" s="180"/>
      <c r="I5946" s="180"/>
      <c r="J5946" s="205"/>
      <c r="K5946" s="205"/>
      <c r="L5946" s="181"/>
      <c r="M5946" s="180"/>
      <c r="N5946" s="180"/>
      <c r="O5946" s="180"/>
    </row>
    <row r="5947" spans="8:15" s="179" customFormat="1" x14ac:dyDescent="0.2">
      <c r="H5947" s="180"/>
      <c r="I5947" s="180"/>
      <c r="J5947" s="205"/>
      <c r="K5947" s="205"/>
      <c r="L5947" s="181"/>
      <c r="M5947" s="180"/>
      <c r="N5947" s="180"/>
      <c r="O5947" s="180"/>
    </row>
    <row r="5948" spans="8:15" s="179" customFormat="1" x14ac:dyDescent="0.2">
      <c r="H5948" s="180"/>
      <c r="I5948" s="180"/>
      <c r="J5948" s="205"/>
      <c r="K5948" s="205"/>
      <c r="L5948" s="181"/>
      <c r="M5948" s="180"/>
      <c r="N5948" s="180"/>
      <c r="O5948" s="180"/>
    </row>
    <row r="5949" spans="8:15" s="179" customFormat="1" x14ac:dyDescent="0.2">
      <c r="H5949" s="180"/>
      <c r="I5949" s="180"/>
      <c r="J5949" s="205"/>
      <c r="K5949" s="205"/>
      <c r="L5949" s="181"/>
      <c r="M5949" s="180"/>
      <c r="N5949" s="180"/>
      <c r="O5949" s="180"/>
    </row>
    <row r="5950" spans="8:15" s="179" customFormat="1" x14ac:dyDescent="0.2">
      <c r="H5950" s="180"/>
      <c r="I5950" s="180"/>
      <c r="J5950" s="205"/>
      <c r="K5950" s="205"/>
      <c r="L5950" s="181"/>
      <c r="M5950" s="180"/>
      <c r="N5950" s="180"/>
      <c r="O5950" s="180"/>
    </row>
    <row r="5951" spans="8:15" s="179" customFormat="1" x14ac:dyDescent="0.2">
      <c r="H5951" s="180"/>
      <c r="I5951" s="180"/>
      <c r="J5951" s="205"/>
      <c r="K5951" s="205"/>
      <c r="L5951" s="181"/>
      <c r="M5951" s="180"/>
      <c r="N5951" s="180"/>
      <c r="O5951" s="180"/>
    </row>
    <row r="5952" spans="8:15" s="179" customFormat="1" x14ac:dyDescent="0.2">
      <c r="H5952" s="180"/>
      <c r="I5952" s="180"/>
      <c r="J5952" s="205"/>
      <c r="K5952" s="205"/>
      <c r="L5952" s="181"/>
      <c r="M5952" s="180"/>
      <c r="N5952" s="180"/>
      <c r="O5952" s="180"/>
    </row>
    <row r="5953" spans="8:15" s="179" customFormat="1" x14ac:dyDescent="0.2">
      <c r="H5953" s="180"/>
      <c r="I5953" s="180"/>
      <c r="J5953" s="205"/>
      <c r="K5953" s="205"/>
      <c r="L5953" s="181"/>
      <c r="M5953" s="180"/>
      <c r="N5953" s="180"/>
      <c r="O5953" s="180"/>
    </row>
    <row r="5954" spans="8:15" s="179" customFormat="1" x14ac:dyDescent="0.2">
      <c r="H5954" s="180"/>
      <c r="I5954" s="180"/>
      <c r="J5954" s="205"/>
      <c r="K5954" s="205"/>
      <c r="L5954" s="181"/>
      <c r="M5954" s="180"/>
      <c r="N5954" s="180"/>
      <c r="O5954" s="180"/>
    </row>
    <row r="5955" spans="8:15" s="179" customFormat="1" x14ac:dyDescent="0.2">
      <c r="H5955" s="180"/>
      <c r="I5955" s="180"/>
      <c r="J5955" s="205"/>
      <c r="K5955" s="205"/>
      <c r="L5955" s="181"/>
      <c r="M5955" s="180"/>
      <c r="N5955" s="180"/>
      <c r="O5955" s="180"/>
    </row>
    <row r="5956" spans="8:15" s="179" customFormat="1" x14ac:dyDescent="0.2">
      <c r="H5956" s="180"/>
      <c r="I5956" s="180"/>
      <c r="J5956" s="205"/>
      <c r="K5956" s="205"/>
      <c r="L5956" s="181"/>
      <c r="M5956" s="180"/>
      <c r="N5956" s="180"/>
      <c r="O5956" s="180"/>
    </row>
    <row r="5957" spans="8:15" s="179" customFormat="1" x14ac:dyDescent="0.2">
      <c r="H5957" s="180"/>
      <c r="I5957" s="180"/>
      <c r="J5957" s="205"/>
      <c r="K5957" s="205"/>
      <c r="L5957" s="181"/>
      <c r="M5957" s="180"/>
      <c r="N5957" s="180"/>
      <c r="O5957" s="180"/>
    </row>
    <row r="5958" spans="8:15" s="179" customFormat="1" x14ac:dyDescent="0.2">
      <c r="H5958" s="180"/>
      <c r="I5958" s="180"/>
      <c r="J5958" s="205"/>
      <c r="K5958" s="205"/>
      <c r="L5958" s="181"/>
      <c r="M5958" s="180"/>
      <c r="N5958" s="180"/>
      <c r="O5958" s="180"/>
    </row>
    <row r="5959" spans="8:15" s="179" customFormat="1" x14ac:dyDescent="0.2">
      <c r="H5959" s="180"/>
      <c r="I5959" s="180"/>
      <c r="J5959" s="205"/>
      <c r="K5959" s="205"/>
      <c r="L5959" s="181"/>
      <c r="M5959" s="180"/>
      <c r="N5959" s="180"/>
      <c r="O5959" s="180"/>
    </row>
    <row r="5960" spans="8:15" s="179" customFormat="1" x14ac:dyDescent="0.2">
      <c r="H5960" s="180"/>
      <c r="I5960" s="180"/>
      <c r="J5960" s="205"/>
      <c r="K5960" s="205"/>
      <c r="L5960" s="181"/>
      <c r="M5960" s="180"/>
      <c r="N5960" s="180"/>
      <c r="O5960" s="180"/>
    </row>
    <row r="5961" spans="8:15" s="179" customFormat="1" x14ac:dyDescent="0.2">
      <c r="H5961" s="180"/>
      <c r="I5961" s="180"/>
      <c r="J5961" s="205"/>
      <c r="K5961" s="205"/>
      <c r="L5961" s="181"/>
      <c r="M5961" s="180"/>
      <c r="N5961" s="180"/>
      <c r="O5961" s="180"/>
    </row>
    <row r="5962" spans="8:15" s="179" customFormat="1" x14ac:dyDescent="0.2">
      <c r="H5962" s="180"/>
      <c r="I5962" s="180"/>
      <c r="J5962" s="205"/>
      <c r="K5962" s="205"/>
      <c r="L5962" s="181"/>
      <c r="M5962" s="180"/>
      <c r="N5962" s="180"/>
      <c r="O5962" s="180"/>
    </row>
    <row r="5963" spans="8:15" s="179" customFormat="1" x14ac:dyDescent="0.2">
      <c r="H5963" s="180"/>
      <c r="I5963" s="180"/>
      <c r="J5963" s="205"/>
      <c r="K5963" s="205"/>
      <c r="L5963" s="181"/>
      <c r="M5963" s="180"/>
      <c r="N5963" s="180"/>
      <c r="O5963" s="180"/>
    </row>
    <row r="5964" spans="8:15" s="179" customFormat="1" x14ac:dyDescent="0.2">
      <c r="H5964" s="180"/>
      <c r="I5964" s="180"/>
      <c r="J5964" s="205"/>
      <c r="K5964" s="205"/>
      <c r="L5964" s="181"/>
      <c r="M5964" s="180"/>
      <c r="N5964" s="180"/>
      <c r="O5964" s="180"/>
    </row>
    <row r="5965" spans="8:15" s="179" customFormat="1" x14ac:dyDescent="0.2">
      <c r="H5965" s="180"/>
      <c r="I5965" s="180"/>
      <c r="J5965" s="205"/>
      <c r="K5965" s="205"/>
      <c r="L5965" s="181"/>
      <c r="M5965" s="180"/>
      <c r="N5965" s="180"/>
      <c r="O5965" s="180"/>
    </row>
    <row r="5966" spans="8:15" s="179" customFormat="1" x14ac:dyDescent="0.2">
      <c r="H5966" s="180"/>
      <c r="I5966" s="180"/>
      <c r="J5966" s="205"/>
      <c r="K5966" s="205"/>
      <c r="L5966" s="181"/>
      <c r="M5966" s="180"/>
      <c r="N5966" s="180"/>
      <c r="O5966" s="180"/>
    </row>
    <row r="5967" spans="8:15" s="179" customFormat="1" x14ac:dyDescent="0.2">
      <c r="H5967" s="180"/>
      <c r="I5967" s="180"/>
      <c r="J5967" s="205"/>
      <c r="K5967" s="205"/>
      <c r="L5967" s="181"/>
      <c r="M5967" s="180"/>
      <c r="N5967" s="180"/>
      <c r="O5967" s="180"/>
    </row>
    <row r="5968" spans="8:15" s="179" customFormat="1" x14ac:dyDescent="0.2">
      <c r="H5968" s="180"/>
      <c r="I5968" s="180"/>
      <c r="J5968" s="205"/>
      <c r="K5968" s="205"/>
      <c r="L5968" s="181"/>
      <c r="M5968" s="180"/>
      <c r="N5968" s="180"/>
      <c r="O5968" s="180"/>
    </row>
    <row r="5969" spans="8:15" s="179" customFormat="1" x14ac:dyDescent="0.2">
      <c r="H5969" s="180"/>
      <c r="I5969" s="180"/>
      <c r="J5969" s="205"/>
      <c r="K5969" s="205"/>
      <c r="L5969" s="181"/>
      <c r="M5969" s="180"/>
      <c r="N5969" s="180"/>
      <c r="O5969" s="180"/>
    </row>
    <row r="5970" spans="8:15" s="179" customFormat="1" x14ac:dyDescent="0.2">
      <c r="H5970" s="180"/>
      <c r="I5970" s="180"/>
      <c r="J5970" s="205"/>
      <c r="K5970" s="205"/>
      <c r="L5970" s="181"/>
      <c r="M5970" s="180"/>
      <c r="N5970" s="180"/>
      <c r="O5970" s="180"/>
    </row>
    <row r="5971" spans="8:15" s="179" customFormat="1" x14ac:dyDescent="0.2">
      <c r="H5971" s="180"/>
      <c r="I5971" s="180"/>
      <c r="J5971" s="205"/>
      <c r="K5971" s="205"/>
      <c r="L5971" s="181"/>
      <c r="M5971" s="180"/>
      <c r="N5971" s="180"/>
      <c r="O5971" s="180"/>
    </row>
    <row r="5972" spans="8:15" s="179" customFormat="1" x14ac:dyDescent="0.2">
      <c r="H5972" s="180"/>
      <c r="I5972" s="180"/>
      <c r="J5972" s="205"/>
      <c r="K5972" s="205"/>
      <c r="L5972" s="181"/>
      <c r="M5972" s="180"/>
      <c r="N5972" s="180"/>
      <c r="O5972" s="180"/>
    </row>
    <row r="5973" spans="8:15" s="179" customFormat="1" x14ac:dyDescent="0.2">
      <c r="H5973" s="180"/>
      <c r="I5973" s="180"/>
      <c r="J5973" s="205"/>
      <c r="K5973" s="205"/>
      <c r="L5973" s="181"/>
      <c r="M5973" s="180"/>
      <c r="N5973" s="180"/>
      <c r="O5973" s="180"/>
    </row>
    <row r="5974" spans="8:15" s="179" customFormat="1" x14ac:dyDescent="0.2">
      <c r="H5974" s="180"/>
      <c r="I5974" s="180"/>
      <c r="J5974" s="205"/>
      <c r="K5974" s="205"/>
      <c r="L5974" s="181"/>
      <c r="M5974" s="180"/>
      <c r="N5974" s="180"/>
      <c r="O5974" s="180"/>
    </row>
    <row r="5975" spans="8:15" s="179" customFormat="1" x14ac:dyDescent="0.2">
      <c r="H5975" s="180"/>
      <c r="I5975" s="180"/>
      <c r="J5975" s="205"/>
      <c r="K5975" s="205"/>
      <c r="L5975" s="181"/>
      <c r="M5975" s="180"/>
      <c r="N5975" s="180"/>
      <c r="O5975" s="180"/>
    </row>
    <row r="5976" spans="8:15" s="179" customFormat="1" x14ac:dyDescent="0.2">
      <c r="H5976" s="180"/>
      <c r="I5976" s="180"/>
      <c r="J5976" s="205"/>
      <c r="K5976" s="205"/>
      <c r="L5976" s="181"/>
      <c r="M5976" s="180"/>
      <c r="N5976" s="180"/>
      <c r="O5976" s="180"/>
    </row>
    <row r="5977" spans="8:15" s="179" customFormat="1" x14ac:dyDescent="0.2">
      <c r="H5977" s="180"/>
      <c r="I5977" s="180"/>
      <c r="J5977" s="205"/>
      <c r="K5977" s="205"/>
      <c r="L5977" s="181"/>
      <c r="M5977" s="180"/>
      <c r="N5977" s="180"/>
      <c r="O5977" s="180"/>
    </row>
    <row r="5978" spans="8:15" s="179" customFormat="1" x14ac:dyDescent="0.2">
      <c r="H5978" s="180"/>
      <c r="I5978" s="180"/>
      <c r="J5978" s="205"/>
      <c r="K5978" s="205"/>
      <c r="L5978" s="181"/>
      <c r="M5978" s="180"/>
      <c r="N5978" s="180"/>
      <c r="O5978" s="180"/>
    </row>
    <row r="5979" spans="8:15" s="179" customFormat="1" x14ac:dyDescent="0.2">
      <c r="H5979" s="180"/>
      <c r="I5979" s="180"/>
      <c r="J5979" s="205"/>
      <c r="K5979" s="205"/>
      <c r="L5979" s="181"/>
      <c r="M5979" s="180"/>
      <c r="N5979" s="180"/>
      <c r="O5979" s="180"/>
    </row>
    <row r="5980" spans="8:15" s="179" customFormat="1" x14ac:dyDescent="0.2">
      <c r="H5980" s="180"/>
      <c r="I5980" s="180"/>
      <c r="J5980" s="205"/>
      <c r="K5980" s="205"/>
      <c r="L5980" s="181"/>
      <c r="M5980" s="180"/>
      <c r="N5980" s="180"/>
      <c r="O5980" s="180"/>
    </row>
    <row r="5981" spans="8:15" s="179" customFormat="1" x14ac:dyDescent="0.2">
      <c r="H5981" s="180"/>
      <c r="I5981" s="180"/>
      <c r="J5981" s="205"/>
      <c r="K5981" s="205"/>
      <c r="L5981" s="181"/>
      <c r="M5981" s="180"/>
      <c r="N5981" s="180"/>
      <c r="O5981" s="180"/>
    </row>
    <row r="5982" spans="8:15" s="179" customFormat="1" x14ac:dyDescent="0.2">
      <c r="H5982" s="180"/>
      <c r="I5982" s="180"/>
      <c r="J5982" s="205"/>
      <c r="K5982" s="205"/>
      <c r="L5982" s="181"/>
      <c r="M5982" s="180"/>
      <c r="N5982" s="180"/>
      <c r="O5982" s="180"/>
    </row>
    <row r="5983" spans="8:15" s="179" customFormat="1" x14ac:dyDescent="0.2">
      <c r="H5983" s="180"/>
      <c r="I5983" s="180"/>
      <c r="J5983" s="205"/>
      <c r="K5983" s="205"/>
      <c r="L5983" s="181"/>
      <c r="M5983" s="180"/>
      <c r="N5983" s="180"/>
      <c r="O5983" s="180"/>
    </row>
    <row r="5984" spans="8:15" s="179" customFormat="1" x14ac:dyDescent="0.2">
      <c r="H5984" s="180"/>
      <c r="I5984" s="180"/>
      <c r="J5984" s="205"/>
      <c r="K5984" s="205"/>
      <c r="L5984" s="181"/>
      <c r="M5984" s="180"/>
      <c r="N5984" s="180"/>
      <c r="O5984" s="180"/>
    </row>
    <row r="5985" spans="8:15" s="179" customFormat="1" x14ac:dyDescent="0.2">
      <c r="H5985" s="180"/>
      <c r="I5985" s="180"/>
      <c r="J5985" s="205"/>
      <c r="K5985" s="205"/>
      <c r="L5985" s="181"/>
      <c r="M5985" s="180"/>
      <c r="N5985" s="180"/>
      <c r="O5985" s="180"/>
    </row>
    <row r="5986" spans="8:15" s="179" customFormat="1" x14ac:dyDescent="0.2">
      <c r="H5986" s="180"/>
      <c r="I5986" s="180"/>
      <c r="J5986" s="205"/>
      <c r="K5986" s="205"/>
      <c r="L5986" s="181"/>
      <c r="M5986" s="180"/>
      <c r="N5986" s="180"/>
      <c r="O5986" s="180"/>
    </row>
    <row r="5987" spans="8:15" s="179" customFormat="1" x14ac:dyDescent="0.2">
      <c r="H5987" s="180"/>
      <c r="I5987" s="180"/>
      <c r="J5987" s="205"/>
      <c r="K5987" s="205"/>
      <c r="L5987" s="181"/>
      <c r="M5987" s="180"/>
      <c r="N5987" s="180"/>
      <c r="O5987" s="180"/>
    </row>
    <row r="5988" spans="8:15" s="179" customFormat="1" x14ac:dyDescent="0.2">
      <c r="H5988" s="180"/>
      <c r="I5988" s="180"/>
      <c r="J5988" s="205"/>
      <c r="K5988" s="205"/>
      <c r="L5988" s="181"/>
      <c r="M5988" s="180"/>
      <c r="N5988" s="180"/>
      <c r="O5988" s="180"/>
    </row>
    <row r="5989" spans="8:15" s="179" customFormat="1" x14ac:dyDescent="0.2">
      <c r="H5989" s="180"/>
      <c r="I5989" s="180"/>
      <c r="J5989" s="205"/>
      <c r="K5989" s="205"/>
      <c r="L5989" s="181"/>
      <c r="M5989" s="180"/>
      <c r="N5989" s="180"/>
      <c r="O5989" s="180"/>
    </row>
    <row r="5990" spans="8:15" s="179" customFormat="1" x14ac:dyDescent="0.2">
      <c r="H5990" s="180"/>
      <c r="I5990" s="180"/>
      <c r="J5990" s="205"/>
      <c r="K5990" s="205"/>
      <c r="L5990" s="181"/>
      <c r="M5990" s="180"/>
      <c r="N5990" s="180"/>
      <c r="O5990" s="180"/>
    </row>
    <row r="5991" spans="8:15" s="179" customFormat="1" x14ac:dyDescent="0.2">
      <c r="H5991" s="180"/>
      <c r="I5991" s="180"/>
      <c r="J5991" s="205"/>
      <c r="K5991" s="205"/>
      <c r="L5991" s="181"/>
      <c r="M5991" s="180"/>
      <c r="N5991" s="180"/>
      <c r="O5991" s="180"/>
    </row>
    <row r="5992" spans="8:15" s="179" customFormat="1" x14ac:dyDescent="0.2">
      <c r="H5992" s="180"/>
      <c r="I5992" s="180"/>
      <c r="J5992" s="205"/>
      <c r="K5992" s="205"/>
      <c r="L5992" s="181"/>
      <c r="M5992" s="180"/>
      <c r="N5992" s="180"/>
      <c r="O5992" s="180"/>
    </row>
    <row r="5993" spans="8:15" s="179" customFormat="1" x14ac:dyDescent="0.2">
      <c r="H5993" s="180"/>
      <c r="I5993" s="180"/>
      <c r="J5993" s="205"/>
      <c r="K5993" s="205"/>
      <c r="L5993" s="181"/>
      <c r="M5993" s="180"/>
      <c r="N5993" s="180"/>
      <c r="O5993" s="180"/>
    </row>
    <row r="5994" spans="8:15" s="179" customFormat="1" x14ac:dyDescent="0.2">
      <c r="H5994" s="180"/>
      <c r="I5994" s="180"/>
      <c r="J5994" s="205"/>
      <c r="K5994" s="205"/>
      <c r="L5994" s="181"/>
      <c r="M5994" s="180"/>
      <c r="N5994" s="180"/>
      <c r="O5994" s="180"/>
    </row>
    <row r="5995" spans="8:15" s="179" customFormat="1" x14ac:dyDescent="0.2">
      <c r="H5995" s="180"/>
      <c r="I5995" s="180"/>
      <c r="J5995" s="205"/>
      <c r="K5995" s="205"/>
      <c r="L5995" s="181"/>
      <c r="M5995" s="180"/>
      <c r="N5995" s="180"/>
      <c r="O5995" s="180"/>
    </row>
    <row r="5996" spans="8:15" s="179" customFormat="1" x14ac:dyDescent="0.2">
      <c r="H5996" s="180"/>
      <c r="I5996" s="180"/>
      <c r="J5996" s="205"/>
      <c r="K5996" s="205"/>
      <c r="L5996" s="181"/>
      <c r="M5996" s="180"/>
      <c r="N5996" s="180"/>
      <c r="O5996" s="180"/>
    </row>
    <row r="5997" spans="8:15" s="179" customFormat="1" x14ac:dyDescent="0.2">
      <c r="H5997" s="180"/>
      <c r="I5997" s="180"/>
      <c r="J5997" s="205"/>
      <c r="K5997" s="205"/>
      <c r="L5997" s="181"/>
      <c r="M5997" s="180"/>
      <c r="N5997" s="180"/>
      <c r="O5997" s="180"/>
    </row>
    <row r="5998" spans="8:15" s="179" customFormat="1" x14ac:dyDescent="0.2">
      <c r="H5998" s="180"/>
      <c r="I5998" s="180"/>
      <c r="J5998" s="205"/>
      <c r="K5998" s="205"/>
      <c r="L5998" s="181"/>
      <c r="M5998" s="180"/>
      <c r="N5998" s="180"/>
      <c r="O5998" s="180"/>
    </row>
    <row r="5999" spans="8:15" s="179" customFormat="1" x14ac:dyDescent="0.2">
      <c r="H5999" s="180"/>
      <c r="I5999" s="180"/>
      <c r="J5999" s="205"/>
      <c r="K5999" s="205"/>
      <c r="L5999" s="181"/>
      <c r="M5999" s="180"/>
      <c r="N5999" s="180"/>
      <c r="O5999" s="180"/>
    </row>
    <row r="6000" spans="8:15" s="179" customFormat="1" x14ac:dyDescent="0.2">
      <c r="H6000" s="180"/>
      <c r="I6000" s="180"/>
      <c r="J6000" s="205"/>
      <c r="K6000" s="205"/>
      <c r="L6000" s="181"/>
      <c r="M6000" s="180"/>
      <c r="N6000" s="180"/>
      <c r="O6000" s="180"/>
    </row>
    <row r="6001" spans="8:15" s="179" customFormat="1" x14ac:dyDescent="0.2">
      <c r="H6001" s="180"/>
      <c r="I6001" s="180"/>
      <c r="J6001" s="205"/>
      <c r="K6001" s="205"/>
      <c r="L6001" s="181"/>
      <c r="M6001" s="180"/>
      <c r="N6001" s="180"/>
      <c r="O6001" s="180"/>
    </row>
    <row r="6002" spans="8:15" s="179" customFormat="1" x14ac:dyDescent="0.2">
      <c r="H6002" s="180"/>
      <c r="I6002" s="180"/>
      <c r="J6002" s="205"/>
      <c r="K6002" s="205"/>
      <c r="L6002" s="181"/>
      <c r="M6002" s="180"/>
      <c r="N6002" s="180"/>
      <c r="O6002" s="180"/>
    </row>
    <row r="6003" spans="8:15" s="179" customFormat="1" x14ac:dyDescent="0.2">
      <c r="H6003" s="180"/>
      <c r="I6003" s="180"/>
      <c r="J6003" s="205"/>
      <c r="K6003" s="205"/>
      <c r="L6003" s="181"/>
      <c r="M6003" s="180"/>
      <c r="N6003" s="180"/>
      <c r="O6003" s="180"/>
    </row>
    <row r="6004" spans="8:15" s="179" customFormat="1" x14ac:dyDescent="0.2">
      <c r="H6004" s="180"/>
      <c r="I6004" s="180"/>
      <c r="J6004" s="205"/>
      <c r="K6004" s="205"/>
      <c r="L6004" s="181"/>
      <c r="M6004" s="180"/>
      <c r="N6004" s="180"/>
      <c r="O6004" s="180"/>
    </row>
    <row r="6005" spans="8:15" s="179" customFormat="1" x14ac:dyDescent="0.2">
      <c r="H6005" s="180"/>
      <c r="I6005" s="180"/>
      <c r="J6005" s="205"/>
      <c r="K6005" s="205"/>
      <c r="L6005" s="181"/>
      <c r="M6005" s="180"/>
      <c r="N6005" s="180"/>
      <c r="O6005" s="180"/>
    </row>
    <row r="6006" spans="8:15" s="179" customFormat="1" x14ac:dyDescent="0.2">
      <c r="H6006" s="180"/>
      <c r="I6006" s="180"/>
      <c r="J6006" s="205"/>
      <c r="K6006" s="205"/>
      <c r="L6006" s="181"/>
      <c r="M6006" s="180"/>
      <c r="N6006" s="180"/>
      <c r="O6006" s="180"/>
    </row>
    <row r="6007" spans="8:15" s="179" customFormat="1" x14ac:dyDescent="0.2">
      <c r="H6007" s="180"/>
      <c r="I6007" s="180"/>
      <c r="J6007" s="205"/>
      <c r="K6007" s="205"/>
      <c r="L6007" s="181"/>
      <c r="M6007" s="180"/>
      <c r="N6007" s="180"/>
      <c r="O6007" s="180"/>
    </row>
    <row r="6008" spans="8:15" s="179" customFormat="1" x14ac:dyDescent="0.2">
      <c r="H6008" s="180"/>
      <c r="I6008" s="180"/>
      <c r="J6008" s="205"/>
      <c r="K6008" s="205"/>
      <c r="L6008" s="181"/>
      <c r="M6008" s="180"/>
      <c r="N6008" s="180"/>
      <c r="O6008" s="180"/>
    </row>
    <row r="6009" spans="8:15" s="179" customFormat="1" x14ac:dyDescent="0.2">
      <c r="H6009" s="180"/>
      <c r="I6009" s="180"/>
      <c r="J6009" s="205"/>
      <c r="K6009" s="205"/>
      <c r="L6009" s="181"/>
      <c r="M6009" s="180"/>
      <c r="N6009" s="180"/>
      <c r="O6009" s="180"/>
    </row>
    <row r="6010" spans="8:15" s="179" customFormat="1" x14ac:dyDescent="0.2">
      <c r="H6010" s="180"/>
      <c r="I6010" s="180"/>
      <c r="J6010" s="205"/>
      <c r="K6010" s="205"/>
      <c r="L6010" s="181"/>
      <c r="M6010" s="180"/>
      <c r="N6010" s="180"/>
      <c r="O6010" s="180"/>
    </row>
    <row r="6011" spans="8:15" s="179" customFormat="1" x14ac:dyDescent="0.2">
      <c r="H6011" s="180"/>
      <c r="I6011" s="180"/>
      <c r="J6011" s="205"/>
      <c r="K6011" s="205"/>
      <c r="L6011" s="181"/>
      <c r="M6011" s="180"/>
      <c r="N6011" s="180"/>
      <c r="O6011" s="180"/>
    </row>
    <row r="6012" spans="8:15" s="179" customFormat="1" x14ac:dyDescent="0.2">
      <c r="H6012" s="180"/>
      <c r="I6012" s="180"/>
      <c r="J6012" s="205"/>
      <c r="K6012" s="205"/>
      <c r="L6012" s="181"/>
      <c r="M6012" s="180"/>
      <c r="N6012" s="180"/>
      <c r="O6012" s="180"/>
    </row>
    <row r="6013" spans="8:15" s="179" customFormat="1" x14ac:dyDescent="0.2">
      <c r="H6013" s="180"/>
      <c r="I6013" s="180"/>
      <c r="J6013" s="205"/>
      <c r="K6013" s="205"/>
      <c r="L6013" s="181"/>
      <c r="M6013" s="180"/>
      <c r="N6013" s="180"/>
      <c r="O6013" s="180"/>
    </row>
    <row r="6014" spans="8:15" s="179" customFormat="1" x14ac:dyDescent="0.2">
      <c r="H6014" s="180"/>
      <c r="I6014" s="180"/>
      <c r="J6014" s="205"/>
      <c r="K6014" s="205"/>
      <c r="L6014" s="181"/>
      <c r="M6014" s="180"/>
      <c r="N6014" s="180"/>
      <c r="O6014" s="180"/>
    </row>
    <row r="6015" spans="8:15" s="179" customFormat="1" x14ac:dyDescent="0.2">
      <c r="H6015" s="180"/>
      <c r="I6015" s="180"/>
      <c r="J6015" s="205"/>
      <c r="K6015" s="205"/>
      <c r="L6015" s="181"/>
      <c r="M6015" s="180"/>
      <c r="N6015" s="180"/>
      <c r="O6015" s="180"/>
    </row>
    <row r="6016" spans="8:15" s="179" customFormat="1" x14ac:dyDescent="0.2">
      <c r="H6016" s="180"/>
      <c r="I6016" s="180"/>
      <c r="J6016" s="205"/>
      <c r="K6016" s="205"/>
      <c r="L6016" s="181"/>
      <c r="M6016" s="180"/>
      <c r="N6016" s="180"/>
      <c r="O6016" s="180"/>
    </row>
    <row r="6017" spans="8:15" s="179" customFormat="1" x14ac:dyDescent="0.2">
      <c r="H6017" s="180"/>
      <c r="I6017" s="180"/>
      <c r="J6017" s="205"/>
      <c r="K6017" s="205"/>
      <c r="L6017" s="181"/>
      <c r="M6017" s="180"/>
      <c r="N6017" s="180"/>
      <c r="O6017" s="180"/>
    </row>
    <row r="6018" spans="8:15" s="179" customFormat="1" x14ac:dyDescent="0.2">
      <c r="H6018" s="180"/>
      <c r="I6018" s="180"/>
      <c r="J6018" s="205"/>
      <c r="K6018" s="205"/>
      <c r="L6018" s="181"/>
      <c r="M6018" s="180"/>
      <c r="N6018" s="180"/>
      <c r="O6018" s="180"/>
    </row>
    <row r="6019" spans="8:15" s="179" customFormat="1" x14ac:dyDescent="0.2">
      <c r="H6019" s="180"/>
      <c r="I6019" s="180"/>
      <c r="J6019" s="205"/>
      <c r="K6019" s="205"/>
      <c r="L6019" s="181"/>
      <c r="M6019" s="180"/>
      <c r="N6019" s="180"/>
      <c r="O6019" s="180"/>
    </row>
    <row r="6020" spans="8:15" s="179" customFormat="1" x14ac:dyDescent="0.2">
      <c r="H6020" s="180"/>
      <c r="I6020" s="180"/>
      <c r="J6020" s="205"/>
      <c r="K6020" s="205"/>
      <c r="L6020" s="181"/>
      <c r="M6020" s="180"/>
      <c r="N6020" s="180"/>
      <c r="O6020" s="180"/>
    </row>
    <row r="6021" spans="8:15" s="179" customFormat="1" x14ac:dyDescent="0.2">
      <c r="H6021" s="180"/>
      <c r="I6021" s="180"/>
      <c r="J6021" s="205"/>
      <c r="K6021" s="205"/>
      <c r="L6021" s="181"/>
      <c r="M6021" s="180"/>
      <c r="N6021" s="180"/>
      <c r="O6021" s="180"/>
    </row>
    <row r="6022" spans="8:15" s="179" customFormat="1" x14ac:dyDescent="0.2">
      <c r="H6022" s="180"/>
      <c r="I6022" s="180"/>
      <c r="J6022" s="205"/>
      <c r="K6022" s="205"/>
      <c r="L6022" s="181"/>
      <c r="M6022" s="180"/>
      <c r="N6022" s="180"/>
      <c r="O6022" s="180"/>
    </row>
    <row r="6023" spans="8:15" s="179" customFormat="1" x14ac:dyDescent="0.2">
      <c r="H6023" s="180"/>
      <c r="I6023" s="180"/>
      <c r="J6023" s="205"/>
      <c r="K6023" s="205"/>
      <c r="L6023" s="181"/>
      <c r="M6023" s="180"/>
      <c r="N6023" s="180"/>
      <c r="O6023" s="180"/>
    </row>
    <row r="6024" spans="8:15" s="179" customFormat="1" x14ac:dyDescent="0.2">
      <c r="H6024" s="180"/>
      <c r="I6024" s="180"/>
      <c r="J6024" s="205"/>
      <c r="K6024" s="205"/>
      <c r="L6024" s="181"/>
      <c r="M6024" s="180"/>
      <c r="N6024" s="180"/>
      <c r="O6024" s="180"/>
    </row>
    <row r="6025" spans="8:15" s="179" customFormat="1" x14ac:dyDescent="0.2">
      <c r="H6025" s="180"/>
      <c r="I6025" s="180"/>
      <c r="J6025" s="205"/>
      <c r="K6025" s="205"/>
      <c r="L6025" s="181"/>
      <c r="M6025" s="180"/>
      <c r="N6025" s="180"/>
      <c r="O6025" s="180"/>
    </row>
    <row r="6026" spans="8:15" s="179" customFormat="1" x14ac:dyDescent="0.2">
      <c r="H6026" s="180"/>
      <c r="I6026" s="180"/>
      <c r="J6026" s="205"/>
      <c r="K6026" s="205"/>
      <c r="L6026" s="181"/>
      <c r="M6026" s="180"/>
      <c r="N6026" s="180"/>
      <c r="O6026" s="180"/>
    </row>
    <row r="6027" spans="8:15" s="179" customFormat="1" x14ac:dyDescent="0.2">
      <c r="H6027" s="180"/>
      <c r="I6027" s="180"/>
      <c r="J6027" s="205"/>
      <c r="K6027" s="205"/>
      <c r="L6027" s="181"/>
      <c r="M6027" s="180"/>
      <c r="N6027" s="180"/>
      <c r="O6027" s="180"/>
    </row>
    <row r="6028" spans="8:15" s="179" customFormat="1" x14ac:dyDescent="0.2">
      <c r="H6028" s="180"/>
      <c r="I6028" s="180"/>
      <c r="J6028" s="205"/>
      <c r="K6028" s="205"/>
      <c r="L6028" s="181"/>
      <c r="M6028" s="180"/>
      <c r="N6028" s="180"/>
      <c r="O6028" s="180"/>
    </row>
    <row r="6029" spans="8:15" s="179" customFormat="1" x14ac:dyDescent="0.2">
      <c r="H6029" s="180"/>
      <c r="I6029" s="180"/>
      <c r="J6029" s="205"/>
      <c r="K6029" s="205"/>
      <c r="L6029" s="181"/>
      <c r="M6029" s="180"/>
      <c r="N6029" s="180"/>
      <c r="O6029" s="180"/>
    </row>
    <row r="6030" spans="8:15" s="179" customFormat="1" x14ac:dyDescent="0.2">
      <c r="H6030" s="180"/>
      <c r="I6030" s="180"/>
      <c r="J6030" s="205"/>
      <c r="K6030" s="205"/>
      <c r="L6030" s="181"/>
      <c r="M6030" s="180"/>
      <c r="N6030" s="180"/>
      <c r="O6030" s="180"/>
    </row>
    <row r="6031" spans="8:15" s="179" customFormat="1" x14ac:dyDescent="0.2">
      <c r="H6031" s="180"/>
      <c r="I6031" s="180"/>
      <c r="J6031" s="205"/>
      <c r="K6031" s="205"/>
      <c r="L6031" s="181"/>
      <c r="M6031" s="180"/>
      <c r="N6031" s="180"/>
      <c r="O6031" s="180"/>
    </row>
    <row r="6032" spans="8:15" s="179" customFormat="1" x14ac:dyDescent="0.2">
      <c r="H6032" s="180"/>
      <c r="I6032" s="180"/>
      <c r="J6032" s="205"/>
      <c r="K6032" s="205"/>
      <c r="L6032" s="181"/>
      <c r="M6032" s="180"/>
      <c r="N6032" s="180"/>
      <c r="O6032" s="180"/>
    </row>
    <row r="6033" spans="8:15" s="179" customFormat="1" x14ac:dyDescent="0.2">
      <c r="H6033" s="180"/>
      <c r="I6033" s="180"/>
      <c r="J6033" s="205"/>
      <c r="K6033" s="205"/>
      <c r="L6033" s="181"/>
      <c r="M6033" s="180"/>
      <c r="N6033" s="180"/>
      <c r="O6033" s="180"/>
    </row>
    <row r="6034" spans="8:15" s="179" customFormat="1" x14ac:dyDescent="0.2">
      <c r="H6034" s="180"/>
      <c r="I6034" s="180"/>
      <c r="J6034" s="205"/>
      <c r="K6034" s="205"/>
      <c r="L6034" s="181"/>
      <c r="M6034" s="180"/>
      <c r="N6034" s="180"/>
      <c r="O6034" s="180"/>
    </row>
    <row r="6035" spans="8:15" s="179" customFormat="1" x14ac:dyDescent="0.2">
      <c r="H6035" s="180"/>
      <c r="I6035" s="180"/>
      <c r="J6035" s="205"/>
      <c r="K6035" s="205"/>
      <c r="L6035" s="181"/>
      <c r="M6035" s="180"/>
      <c r="N6035" s="180"/>
      <c r="O6035" s="180"/>
    </row>
    <row r="6036" spans="8:15" s="179" customFormat="1" x14ac:dyDescent="0.2">
      <c r="H6036" s="180"/>
      <c r="I6036" s="180"/>
      <c r="J6036" s="205"/>
      <c r="K6036" s="205"/>
      <c r="L6036" s="181"/>
      <c r="M6036" s="180"/>
      <c r="N6036" s="180"/>
      <c r="O6036" s="180"/>
    </row>
    <row r="6037" spans="8:15" s="179" customFormat="1" x14ac:dyDescent="0.2">
      <c r="H6037" s="180"/>
      <c r="I6037" s="180"/>
      <c r="J6037" s="205"/>
      <c r="K6037" s="205"/>
      <c r="L6037" s="181"/>
      <c r="M6037" s="180"/>
      <c r="N6037" s="180"/>
      <c r="O6037" s="180"/>
    </row>
    <row r="6038" spans="8:15" s="179" customFormat="1" x14ac:dyDescent="0.2">
      <c r="H6038" s="180"/>
      <c r="I6038" s="180"/>
      <c r="J6038" s="205"/>
      <c r="K6038" s="205"/>
      <c r="L6038" s="181"/>
      <c r="M6038" s="180"/>
      <c r="N6038" s="180"/>
      <c r="O6038" s="180"/>
    </row>
    <row r="6039" spans="8:15" s="179" customFormat="1" x14ac:dyDescent="0.2">
      <c r="H6039" s="180"/>
      <c r="I6039" s="180"/>
      <c r="J6039" s="205"/>
      <c r="K6039" s="205"/>
      <c r="L6039" s="181"/>
      <c r="M6039" s="180"/>
      <c r="N6039" s="180"/>
      <c r="O6039" s="180"/>
    </row>
    <row r="6040" spans="8:15" s="179" customFormat="1" x14ac:dyDescent="0.2">
      <c r="H6040" s="180"/>
      <c r="I6040" s="180"/>
      <c r="J6040" s="205"/>
      <c r="K6040" s="205"/>
      <c r="L6040" s="181"/>
      <c r="M6040" s="180"/>
      <c r="N6040" s="180"/>
      <c r="O6040" s="180"/>
    </row>
    <row r="6041" spans="8:15" s="179" customFormat="1" x14ac:dyDescent="0.2">
      <c r="H6041" s="180"/>
      <c r="I6041" s="180"/>
      <c r="J6041" s="205"/>
      <c r="K6041" s="205"/>
      <c r="L6041" s="181"/>
      <c r="M6041" s="180"/>
      <c r="N6041" s="180"/>
      <c r="O6041" s="180"/>
    </row>
    <row r="6042" spans="8:15" s="179" customFormat="1" x14ac:dyDescent="0.2">
      <c r="H6042" s="180"/>
      <c r="I6042" s="180"/>
      <c r="J6042" s="205"/>
      <c r="K6042" s="205"/>
      <c r="L6042" s="181"/>
      <c r="M6042" s="180"/>
      <c r="N6042" s="180"/>
      <c r="O6042" s="180"/>
    </row>
    <row r="6043" spans="8:15" s="179" customFormat="1" x14ac:dyDescent="0.2">
      <c r="H6043" s="180"/>
      <c r="I6043" s="180"/>
      <c r="J6043" s="205"/>
      <c r="K6043" s="205"/>
      <c r="L6043" s="181"/>
      <c r="M6043" s="180"/>
      <c r="N6043" s="180"/>
      <c r="O6043" s="180"/>
    </row>
    <row r="6044" spans="8:15" s="179" customFormat="1" x14ac:dyDescent="0.2">
      <c r="H6044" s="180"/>
      <c r="I6044" s="180"/>
      <c r="J6044" s="205"/>
      <c r="K6044" s="205"/>
      <c r="L6044" s="181"/>
      <c r="M6044" s="180"/>
      <c r="N6044" s="180"/>
      <c r="O6044" s="180"/>
    </row>
    <row r="6045" spans="8:15" s="179" customFormat="1" x14ac:dyDescent="0.2">
      <c r="H6045" s="180"/>
      <c r="I6045" s="180"/>
      <c r="J6045" s="205"/>
      <c r="K6045" s="205"/>
      <c r="L6045" s="181"/>
      <c r="M6045" s="180"/>
      <c r="N6045" s="180"/>
      <c r="O6045" s="180"/>
    </row>
    <row r="6046" spans="8:15" s="179" customFormat="1" x14ac:dyDescent="0.2">
      <c r="H6046" s="180"/>
      <c r="I6046" s="180"/>
      <c r="J6046" s="205"/>
      <c r="K6046" s="205"/>
      <c r="L6046" s="181"/>
      <c r="M6046" s="180"/>
      <c r="N6046" s="180"/>
      <c r="O6046" s="180"/>
    </row>
    <row r="6047" spans="8:15" s="179" customFormat="1" x14ac:dyDescent="0.2">
      <c r="H6047" s="180"/>
      <c r="I6047" s="180"/>
      <c r="J6047" s="205"/>
      <c r="K6047" s="205"/>
      <c r="L6047" s="181"/>
      <c r="M6047" s="180"/>
      <c r="N6047" s="180"/>
      <c r="O6047" s="180"/>
    </row>
    <row r="6048" spans="8:15" s="179" customFormat="1" x14ac:dyDescent="0.2">
      <c r="H6048" s="180"/>
      <c r="I6048" s="180"/>
      <c r="J6048" s="205"/>
      <c r="K6048" s="205"/>
      <c r="L6048" s="181"/>
      <c r="M6048" s="180"/>
      <c r="N6048" s="180"/>
      <c r="O6048" s="180"/>
    </row>
    <row r="6049" spans="8:15" s="179" customFormat="1" x14ac:dyDescent="0.2">
      <c r="H6049" s="180"/>
      <c r="I6049" s="180"/>
      <c r="J6049" s="205"/>
      <c r="K6049" s="205"/>
      <c r="L6049" s="181"/>
      <c r="M6049" s="180"/>
      <c r="N6049" s="180"/>
      <c r="O6049" s="180"/>
    </row>
    <row r="6050" spans="8:15" s="179" customFormat="1" x14ac:dyDescent="0.2">
      <c r="H6050" s="180"/>
      <c r="I6050" s="180"/>
      <c r="J6050" s="205"/>
      <c r="K6050" s="205"/>
      <c r="L6050" s="181"/>
      <c r="M6050" s="180"/>
      <c r="N6050" s="180"/>
      <c r="O6050" s="180"/>
    </row>
    <row r="6051" spans="8:15" s="179" customFormat="1" x14ac:dyDescent="0.2">
      <c r="H6051" s="180"/>
      <c r="I6051" s="180"/>
      <c r="J6051" s="205"/>
      <c r="K6051" s="205"/>
      <c r="L6051" s="181"/>
      <c r="M6051" s="180"/>
      <c r="N6051" s="180"/>
      <c r="O6051" s="180"/>
    </row>
    <row r="6052" spans="8:15" s="179" customFormat="1" x14ac:dyDescent="0.2">
      <c r="H6052" s="180"/>
      <c r="I6052" s="180"/>
      <c r="J6052" s="205"/>
      <c r="K6052" s="205"/>
      <c r="L6052" s="181"/>
      <c r="M6052" s="180"/>
      <c r="N6052" s="180"/>
      <c r="O6052" s="180"/>
    </row>
    <row r="6053" spans="8:15" s="179" customFormat="1" x14ac:dyDescent="0.2">
      <c r="H6053" s="180"/>
      <c r="I6053" s="180"/>
      <c r="J6053" s="205"/>
      <c r="K6053" s="205"/>
      <c r="L6053" s="181"/>
      <c r="M6053" s="180"/>
      <c r="N6053" s="180"/>
      <c r="O6053" s="180"/>
    </row>
    <row r="6054" spans="8:15" s="179" customFormat="1" x14ac:dyDescent="0.2">
      <c r="H6054" s="180"/>
      <c r="I6054" s="180"/>
      <c r="J6054" s="205"/>
      <c r="K6054" s="205"/>
      <c r="L6054" s="181"/>
      <c r="M6054" s="180"/>
      <c r="N6054" s="180"/>
      <c r="O6054" s="180"/>
    </row>
    <row r="6055" spans="8:15" s="179" customFormat="1" x14ac:dyDescent="0.2">
      <c r="H6055" s="180"/>
      <c r="I6055" s="180"/>
      <c r="J6055" s="205"/>
      <c r="K6055" s="205"/>
      <c r="L6055" s="181"/>
      <c r="M6055" s="180"/>
      <c r="N6055" s="180"/>
      <c r="O6055" s="180"/>
    </row>
    <row r="6056" spans="8:15" s="179" customFormat="1" x14ac:dyDescent="0.2">
      <c r="H6056" s="180"/>
      <c r="I6056" s="180"/>
      <c r="J6056" s="205"/>
      <c r="K6056" s="205"/>
      <c r="L6056" s="181"/>
      <c r="M6056" s="180"/>
      <c r="N6056" s="180"/>
      <c r="O6056" s="180"/>
    </row>
    <row r="6057" spans="8:15" s="179" customFormat="1" x14ac:dyDescent="0.2">
      <c r="H6057" s="180"/>
      <c r="I6057" s="180"/>
      <c r="J6057" s="205"/>
      <c r="K6057" s="205"/>
      <c r="L6057" s="181"/>
      <c r="M6057" s="180"/>
      <c r="N6057" s="180"/>
      <c r="O6057" s="180"/>
    </row>
    <row r="6058" spans="8:15" s="179" customFormat="1" x14ac:dyDescent="0.2">
      <c r="H6058" s="180"/>
      <c r="I6058" s="180"/>
      <c r="J6058" s="205"/>
      <c r="K6058" s="205"/>
      <c r="L6058" s="181"/>
      <c r="M6058" s="180"/>
      <c r="N6058" s="180"/>
      <c r="O6058" s="180"/>
    </row>
    <row r="6059" spans="8:15" s="179" customFormat="1" x14ac:dyDescent="0.2">
      <c r="H6059" s="180"/>
      <c r="I6059" s="180"/>
      <c r="J6059" s="205"/>
      <c r="K6059" s="205"/>
      <c r="L6059" s="181"/>
      <c r="M6059" s="180"/>
      <c r="N6059" s="180"/>
      <c r="O6059" s="180"/>
    </row>
    <row r="6060" spans="8:15" s="179" customFormat="1" x14ac:dyDescent="0.2">
      <c r="H6060" s="180"/>
      <c r="I6060" s="180"/>
      <c r="J6060" s="205"/>
      <c r="K6060" s="205"/>
      <c r="L6060" s="181"/>
      <c r="M6060" s="180"/>
      <c r="N6060" s="180"/>
      <c r="O6060" s="180"/>
    </row>
    <row r="6061" spans="8:15" s="179" customFormat="1" x14ac:dyDescent="0.2">
      <c r="H6061" s="180"/>
      <c r="I6061" s="180"/>
      <c r="J6061" s="205"/>
      <c r="K6061" s="205"/>
      <c r="L6061" s="181"/>
      <c r="M6061" s="180"/>
      <c r="N6061" s="180"/>
      <c r="O6061" s="180"/>
    </row>
    <row r="6062" spans="8:15" s="179" customFormat="1" x14ac:dyDescent="0.2">
      <c r="H6062" s="180"/>
      <c r="I6062" s="180"/>
      <c r="J6062" s="205"/>
      <c r="K6062" s="205"/>
      <c r="L6062" s="181"/>
      <c r="M6062" s="180"/>
      <c r="N6062" s="180"/>
      <c r="O6062" s="180"/>
    </row>
    <row r="6063" spans="8:15" s="179" customFormat="1" x14ac:dyDescent="0.2">
      <c r="H6063" s="180"/>
      <c r="I6063" s="180"/>
      <c r="J6063" s="205"/>
      <c r="K6063" s="205"/>
      <c r="L6063" s="181"/>
      <c r="M6063" s="180"/>
      <c r="N6063" s="180"/>
      <c r="O6063" s="180"/>
    </row>
    <row r="6064" spans="8:15" s="179" customFormat="1" x14ac:dyDescent="0.2">
      <c r="H6064" s="180"/>
      <c r="I6064" s="180"/>
      <c r="J6064" s="205"/>
      <c r="K6064" s="205"/>
      <c r="L6064" s="181"/>
      <c r="M6064" s="180"/>
      <c r="N6064" s="180"/>
      <c r="O6064" s="180"/>
    </row>
    <row r="6065" spans="8:15" s="179" customFormat="1" x14ac:dyDescent="0.2">
      <c r="H6065" s="180"/>
      <c r="I6065" s="180"/>
      <c r="J6065" s="205"/>
      <c r="K6065" s="205"/>
      <c r="L6065" s="181"/>
      <c r="M6065" s="180"/>
      <c r="N6065" s="180"/>
      <c r="O6065" s="180"/>
    </row>
    <row r="6066" spans="8:15" s="179" customFormat="1" x14ac:dyDescent="0.2">
      <c r="H6066" s="180"/>
      <c r="I6066" s="180"/>
      <c r="J6066" s="205"/>
      <c r="K6066" s="205"/>
      <c r="L6066" s="181"/>
      <c r="M6066" s="180"/>
      <c r="N6066" s="180"/>
      <c r="O6066" s="180"/>
    </row>
    <row r="6067" spans="8:15" s="179" customFormat="1" x14ac:dyDescent="0.2">
      <c r="H6067" s="180"/>
      <c r="I6067" s="180"/>
      <c r="J6067" s="205"/>
      <c r="K6067" s="205"/>
      <c r="L6067" s="181"/>
      <c r="M6067" s="180"/>
      <c r="N6067" s="180"/>
      <c r="O6067" s="180"/>
    </row>
    <row r="6068" spans="8:15" s="179" customFormat="1" x14ac:dyDescent="0.2">
      <c r="H6068" s="180"/>
      <c r="I6068" s="180"/>
      <c r="J6068" s="205"/>
      <c r="K6068" s="205"/>
      <c r="L6068" s="181"/>
      <c r="M6068" s="180"/>
      <c r="N6068" s="180"/>
      <c r="O6068" s="180"/>
    </row>
    <row r="6069" spans="8:15" s="179" customFormat="1" x14ac:dyDescent="0.2">
      <c r="H6069" s="180"/>
      <c r="I6069" s="180"/>
      <c r="J6069" s="205"/>
      <c r="K6069" s="205"/>
      <c r="L6069" s="181"/>
      <c r="M6069" s="180"/>
      <c r="N6069" s="180"/>
      <c r="O6069" s="180"/>
    </row>
    <row r="6070" spans="8:15" s="179" customFormat="1" x14ac:dyDescent="0.2">
      <c r="H6070" s="180"/>
      <c r="I6070" s="180"/>
      <c r="J6070" s="205"/>
      <c r="K6070" s="205"/>
      <c r="L6070" s="181"/>
      <c r="M6070" s="180"/>
      <c r="N6070" s="180"/>
      <c r="O6070" s="180"/>
    </row>
    <row r="6071" spans="8:15" s="179" customFormat="1" x14ac:dyDescent="0.2">
      <c r="H6071" s="180"/>
      <c r="I6071" s="180"/>
      <c r="J6071" s="205"/>
      <c r="K6071" s="205"/>
      <c r="L6071" s="181"/>
      <c r="M6071" s="180"/>
      <c r="N6071" s="180"/>
      <c r="O6071" s="180"/>
    </row>
    <row r="6072" spans="8:15" s="179" customFormat="1" x14ac:dyDescent="0.2">
      <c r="H6072" s="180"/>
      <c r="I6072" s="180"/>
      <c r="J6072" s="205"/>
      <c r="K6072" s="205"/>
      <c r="L6072" s="181"/>
      <c r="M6072" s="180"/>
      <c r="N6072" s="180"/>
      <c r="O6072" s="180"/>
    </row>
    <row r="6073" spans="8:15" s="179" customFormat="1" x14ac:dyDescent="0.2">
      <c r="H6073" s="180"/>
      <c r="I6073" s="180"/>
      <c r="J6073" s="205"/>
      <c r="K6073" s="205"/>
      <c r="L6073" s="181"/>
      <c r="M6073" s="180"/>
      <c r="N6073" s="180"/>
      <c r="O6073" s="180"/>
    </row>
    <row r="6074" spans="8:15" s="179" customFormat="1" x14ac:dyDescent="0.2">
      <c r="H6074" s="180"/>
      <c r="I6074" s="180"/>
      <c r="J6074" s="205"/>
      <c r="K6074" s="205"/>
      <c r="L6074" s="181"/>
      <c r="M6074" s="180"/>
      <c r="N6074" s="180"/>
      <c r="O6074" s="180"/>
    </row>
    <row r="6075" spans="8:15" s="179" customFormat="1" x14ac:dyDescent="0.2">
      <c r="H6075" s="180"/>
      <c r="I6075" s="180"/>
      <c r="J6075" s="205"/>
      <c r="K6075" s="205"/>
      <c r="L6075" s="181"/>
      <c r="M6075" s="180"/>
      <c r="N6075" s="180"/>
      <c r="O6075" s="180"/>
    </row>
    <row r="6076" spans="8:15" s="179" customFormat="1" x14ac:dyDescent="0.2">
      <c r="H6076" s="180"/>
      <c r="I6076" s="180"/>
      <c r="J6076" s="205"/>
      <c r="K6076" s="205"/>
      <c r="L6076" s="181"/>
      <c r="M6076" s="180"/>
      <c r="N6076" s="180"/>
      <c r="O6076" s="180"/>
    </row>
    <row r="6077" spans="8:15" s="179" customFormat="1" x14ac:dyDescent="0.2">
      <c r="H6077" s="180"/>
      <c r="I6077" s="180"/>
      <c r="J6077" s="205"/>
      <c r="K6077" s="205"/>
      <c r="L6077" s="181"/>
      <c r="M6077" s="180"/>
      <c r="N6077" s="180"/>
      <c r="O6077" s="180"/>
    </row>
    <row r="6078" spans="8:15" s="179" customFormat="1" x14ac:dyDescent="0.2">
      <c r="H6078" s="180"/>
      <c r="I6078" s="180"/>
      <c r="J6078" s="205"/>
      <c r="K6078" s="205"/>
      <c r="L6078" s="181"/>
      <c r="M6078" s="180"/>
      <c r="N6078" s="180"/>
      <c r="O6078" s="180"/>
    </row>
    <row r="6079" spans="8:15" s="179" customFormat="1" x14ac:dyDescent="0.2">
      <c r="H6079" s="180"/>
      <c r="I6079" s="180"/>
      <c r="J6079" s="205"/>
      <c r="K6079" s="205"/>
      <c r="L6079" s="181"/>
      <c r="M6079" s="180"/>
      <c r="N6079" s="180"/>
      <c r="O6079" s="180"/>
    </row>
    <row r="6080" spans="8:15" s="179" customFormat="1" x14ac:dyDescent="0.2">
      <c r="H6080" s="180"/>
      <c r="I6080" s="180"/>
      <c r="J6080" s="205"/>
      <c r="K6080" s="205"/>
      <c r="L6080" s="181"/>
      <c r="M6080" s="180"/>
      <c r="N6080" s="180"/>
      <c r="O6080" s="180"/>
    </row>
    <row r="6081" spans="8:15" s="179" customFormat="1" x14ac:dyDescent="0.2">
      <c r="H6081" s="180"/>
      <c r="I6081" s="180"/>
      <c r="J6081" s="205"/>
      <c r="K6081" s="205"/>
      <c r="L6081" s="181"/>
      <c r="M6081" s="180"/>
      <c r="N6081" s="180"/>
      <c r="O6081" s="180"/>
    </row>
    <row r="6082" spans="8:15" s="179" customFormat="1" x14ac:dyDescent="0.2">
      <c r="H6082" s="180"/>
      <c r="I6082" s="180"/>
      <c r="J6082" s="205"/>
      <c r="K6082" s="205"/>
      <c r="L6082" s="181"/>
      <c r="M6082" s="180"/>
      <c r="N6082" s="180"/>
      <c r="O6082" s="180"/>
    </row>
    <row r="6083" spans="8:15" s="179" customFormat="1" x14ac:dyDescent="0.2">
      <c r="H6083" s="180"/>
      <c r="I6083" s="180"/>
      <c r="J6083" s="205"/>
      <c r="K6083" s="205"/>
      <c r="L6083" s="181"/>
      <c r="M6083" s="180"/>
      <c r="N6083" s="180"/>
      <c r="O6083" s="180"/>
    </row>
    <row r="6084" spans="8:15" s="179" customFormat="1" x14ac:dyDescent="0.2">
      <c r="H6084" s="180"/>
      <c r="I6084" s="180"/>
      <c r="J6084" s="205"/>
      <c r="K6084" s="205"/>
      <c r="L6084" s="181"/>
      <c r="M6084" s="180"/>
      <c r="N6084" s="180"/>
      <c r="O6084" s="180"/>
    </row>
    <row r="6085" spans="8:15" s="179" customFormat="1" x14ac:dyDescent="0.2">
      <c r="H6085" s="180"/>
      <c r="I6085" s="180"/>
      <c r="J6085" s="205"/>
      <c r="K6085" s="205"/>
      <c r="L6085" s="181"/>
      <c r="M6085" s="180"/>
      <c r="N6085" s="180"/>
      <c r="O6085" s="180"/>
    </row>
    <row r="6086" spans="8:15" s="179" customFormat="1" x14ac:dyDescent="0.2">
      <c r="H6086" s="180"/>
      <c r="I6086" s="180"/>
      <c r="J6086" s="205"/>
      <c r="K6086" s="205"/>
      <c r="L6086" s="181"/>
      <c r="M6086" s="180"/>
      <c r="N6086" s="180"/>
      <c r="O6086" s="180"/>
    </row>
    <row r="6087" spans="8:15" s="179" customFormat="1" x14ac:dyDescent="0.2">
      <c r="H6087" s="180"/>
      <c r="I6087" s="180"/>
      <c r="J6087" s="205"/>
      <c r="K6087" s="205"/>
      <c r="L6087" s="181"/>
      <c r="M6087" s="180"/>
      <c r="N6087" s="180"/>
      <c r="O6087" s="180"/>
    </row>
    <row r="6088" spans="8:15" s="179" customFormat="1" x14ac:dyDescent="0.2">
      <c r="H6088" s="180"/>
      <c r="I6088" s="180"/>
      <c r="J6088" s="205"/>
      <c r="K6088" s="205"/>
      <c r="L6088" s="181"/>
      <c r="M6088" s="180"/>
      <c r="N6088" s="180"/>
      <c r="O6088" s="180"/>
    </row>
    <row r="6089" spans="8:15" s="179" customFormat="1" x14ac:dyDescent="0.2">
      <c r="H6089" s="180"/>
      <c r="I6089" s="180"/>
      <c r="J6089" s="205"/>
      <c r="K6089" s="205"/>
      <c r="L6089" s="181"/>
      <c r="M6089" s="180"/>
      <c r="N6089" s="180"/>
      <c r="O6089" s="180"/>
    </row>
    <row r="6090" spans="8:15" s="179" customFormat="1" x14ac:dyDescent="0.2">
      <c r="H6090" s="180"/>
      <c r="I6090" s="180"/>
      <c r="J6090" s="205"/>
      <c r="K6090" s="205"/>
      <c r="L6090" s="181"/>
      <c r="M6090" s="180"/>
      <c r="N6090" s="180"/>
      <c r="O6090" s="180"/>
    </row>
    <row r="6091" spans="8:15" s="179" customFormat="1" x14ac:dyDescent="0.2">
      <c r="H6091" s="180"/>
      <c r="I6091" s="180"/>
      <c r="J6091" s="205"/>
      <c r="K6091" s="205"/>
      <c r="L6091" s="181"/>
      <c r="M6091" s="180"/>
      <c r="N6091" s="180"/>
      <c r="O6091" s="180"/>
    </row>
    <row r="6092" spans="8:15" s="179" customFormat="1" x14ac:dyDescent="0.2">
      <c r="H6092" s="180"/>
      <c r="I6092" s="180"/>
      <c r="J6092" s="205"/>
      <c r="K6092" s="205"/>
      <c r="L6092" s="181"/>
      <c r="M6092" s="180"/>
      <c r="N6092" s="180"/>
      <c r="O6092" s="180"/>
    </row>
    <row r="6093" spans="8:15" s="179" customFormat="1" x14ac:dyDescent="0.2">
      <c r="H6093" s="180"/>
      <c r="I6093" s="180"/>
      <c r="J6093" s="205"/>
      <c r="K6093" s="205"/>
      <c r="L6093" s="181"/>
      <c r="M6093" s="180"/>
      <c r="N6093" s="180"/>
      <c r="O6093" s="180"/>
    </row>
    <row r="6094" spans="8:15" s="179" customFormat="1" x14ac:dyDescent="0.2">
      <c r="H6094" s="180"/>
      <c r="I6094" s="180"/>
      <c r="J6094" s="205"/>
      <c r="K6094" s="205"/>
      <c r="L6094" s="181"/>
      <c r="M6094" s="180"/>
      <c r="N6094" s="180"/>
      <c r="O6094" s="180"/>
    </row>
    <row r="6095" spans="8:15" s="179" customFormat="1" x14ac:dyDescent="0.2">
      <c r="H6095" s="180"/>
      <c r="I6095" s="180"/>
      <c r="J6095" s="205"/>
      <c r="K6095" s="205"/>
      <c r="L6095" s="181"/>
      <c r="M6095" s="180"/>
      <c r="N6095" s="180"/>
      <c r="O6095" s="180"/>
    </row>
    <row r="6096" spans="8:15" s="179" customFormat="1" x14ac:dyDescent="0.2">
      <c r="H6096" s="180"/>
      <c r="I6096" s="180"/>
      <c r="J6096" s="205"/>
      <c r="K6096" s="205"/>
      <c r="L6096" s="181"/>
      <c r="M6096" s="180"/>
      <c r="N6096" s="180"/>
      <c r="O6096" s="180"/>
    </row>
    <row r="6097" spans="8:15" s="179" customFormat="1" x14ac:dyDescent="0.2">
      <c r="H6097" s="180"/>
      <c r="I6097" s="180"/>
      <c r="J6097" s="205"/>
      <c r="K6097" s="205"/>
      <c r="L6097" s="181"/>
      <c r="M6097" s="180"/>
      <c r="N6097" s="180"/>
      <c r="O6097" s="180"/>
    </row>
    <row r="6098" spans="8:15" s="179" customFormat="1" x14ac:dyDescent="0.2">
      <c r="H6098" s="180"/>
      <c r="I6098" s="180"/>
      <c r="J6098" s="205"/>
      <c r="K6098" s="205"/>
      <c r="L6098" s="181"/>
      <c r="M6098" s="180"/>
      <c r="N6098" s="180"/>
      <c r="O6098" s="180"/>
    </row>
    <row r="6099" spans="8:15" s="179" customFormat="1" x14ac:dyDescent="0.2">
      <c r="H6099" s="180"/>
      <c r="I6099" s="180"/>
      <c r="J6099" s="205"/>
      <c r="K6099" s="205"/>
      <c r="L6099" s="181"/>
      <c r="M6099" s="180"/>
      <c r="N6099" s="180"/>
      <c r="O6099" s="180"/>
    </row>
    <row r="6100" spans="8:15" s="179" customFormat="1" x14ac:dyDescent="0.2">
      <c r="H6100" s="180"/>
      <c r="I6100" s="180"/>
      <c r="J6100" s="205"/>
      <c r="K6100" s="205"/>
      <c r="L6100" s="181"/>
      <c r="M6100" s="180"/>
      <c r="N6100" s="180"/>
      <c r="O6100" s="180"/>
    </row>
    <row r="6101" spans="8:15" s="179" customFormat="1" x14ac:dyDescent="0.2">
      <c r="H6101" s="180"/>
      <c r="I6101" s="180"/>
      <c r="J6101" s="205"/>
      <c r="K6101" s="205"/>
      <c r="L6101" s="181"/>
      <c r="M6101" s="180"/>
      <c r="N6101" s="180"/>
      <c r="O6101" s="180"/>
    </row>
    <row r="6102" spans="8:15" s="179" customFormat="1" x14ac:dyDescent="0.2">
      <c r="H6102" s="180"/>
      <c r="I6102" s="180"/>
      <c r="J6102" s="205"/>
      <c r="K6102" s="205"/>
      <c r="L6102" s="181"/>
      <c r="M6102" s="180"/>
      <c r="N6102" s="180"/>
      <c r="O6102" s="180"/>
    </row>
    <row r="6103" spans="8:15" s="179" customFormat="1" x14ac:dyDescent="0.2">
      <c r="H6103" s="180"/>
      <c r="I6103" s="180"/>
      <c r="J6103" s="205"/>
      <c r="K6103" s="205"/>
      <c r="L6103" s="181"/>
      <c r="M6103" s="180"/>
      <c r="N6103" s="180"/>
      <c r="O6103" s="180"/>
    </row>
    <row r="6104" spans="8:15" s="179" customFormat="1" x14ac:dyDescent="0.2">
      <c r="H6104" s="180"/>
      <c r="I6104" s="180"/>
      <c r="J6104" s="205"/>
      <c r="K6104" s="205"/>
      <c r="L6104" s="181"/>
      <c r="M6104" s="180"/>
      <c r="N6104" s="180"/>
      <c r="O6104" s="180"/>
    </row>
    <row r="6105" spans="8:15" s="179" customFormat="1" x14ac:dyDescent="0.2">
      <c r="H6105" s="180"/>
      <c r="I6105" s="180"/>
      <c r="J6105" s="205"/>
      <c r="K6105" s="205"/>
      <c r="L6105" s="181"/>
      <c r="M6105" s="180"/>
      <c r="N6105" s="180"/>
      <c r="O6105" s="180"/>
    </row>
    <row r="6106" spans="8:15" s="179" customFormat="1" x14ac:dyDescent="0.2">
      <c r="H6106" s="180"/>
      <c r="I6106" s="180"/>
      <c r="J6106" s="205"/>
      <c r="K6106" s="205"/>
      <c r="L6106" s="181"/>
      <c r="M6106" s="180"/>
      <c r="N6106" s="180"/>
      <c r="O6106" s="180"/>
    </row>
    <row r="6107" spans="8:15" s="179" customFormat="1" x14ac:dyDescent="0.2">
      <c r="H6107" s="180"/>
      <c r="I6107" s="180"/>
      <c r="J6107" s="205"/>
      <c r="K6107" s="205"/>
      <c r="L6107" s="181"/>
      <c r="M6107" s="180"/>
      <c r="N6107" s="180"/>
      <c r="O6107" s="180"/>
    </row>
    <row r="6108" spans="8:15" s="179" customFormat="1" x14ac:dyDescent="0.2">
      <c r="H6108" s="180"/>
      <c r="I6108" s="180"/>
      <c r="J6108" s="205"/>
      <c r="K6108" s="205"/>
      <c r="L6108" s="181"/>
      <c r="M6108" s="180"/>
      <c r="N6108" s="180"/>
      <c r="O6108" s="180"/>
    </row>
    <row r="6109" spans="8:15" s="179" customFormat="1" x14ac:dyDescent="0.2">
      <c r="H6109" s="180"/>
      <c r="I6109" s="180"/>
      <c r="J6109" s="205"/>
      <c r="K6109" s="205"/>
      <c r="L6109" s="181"/>
      <c r="M6109" s="180"/>
      <c r="N6109" s="180"/>
      <c r="O6109" s="180"/>
    </row>
    <row r="6110" spans="8:15" s="179" customFormat="1" x14ac:dyDescent="0.2">
      <c r="H6110" s="180"/>
      <c r="I6110" s="180"/>
      <c r="J6110" s="205"/>
      <c r="K6110" s="205"/>
      <c r="L6110" s="181"/>
      <c r="M6110" s="180"/>
      <c r="N6110" s="180"/>
      <c r="O6110" s="180"/>
    </row>
    <row r="6111" spans="8:15" s="179" customFormat="1" x14ac:dyDescent="0.2">
      <c r="H6111" s="180"/>
      <c r="I6111" s="180"/>
      <c r="J6111" s="205"/>
      <c r="K6111" s="205"/>
      <c r="L6111" s="181"/>
      <c r="M6111" s="180"/>
      <c r="N6111" s="180"/>
      <c r="O6111" s="180"/>
    </row>
    <row r="6112" spans="8:15" s="179" customFormat="1" x14ac:dyDescent="0.2">
      <c r="H6112" s="180"/>
      <c r="I6112" s="180"/>
      <c r="J6112" s="205"/>
      <c r="K6112" s="205"/>
      <c r="L6112" s="181"/>
      <c r="M6112" s="180"/>
      <c r="N6112" s="180"/>
      <c r="O6112" s="180"/>
    </row>
    <row r="6113" spans="8:15" s="179" customFormat="1" x14ac:dyDescent="0.2">
      <c r="H6113" s="180"/>
      <c r="I6113" s="180"/>
      <c r="J6113" s="205"/>
      <c r="K6113" s="205"/>
      <c r="L6113" s="181"/>
      <c r="M6113" s="180"/>
      <c r="N6113" s="180"/>
      <c r="O6113" s="180"/>
    </row>
    <row r="6114" spans="8:15" s="179" customFormat="1" x14ac:dyDescent="0.2">
      <c r="H6114" s="180"/>
      <c r="I6114" s="180"/>
      <c r="J6114" s="205"/>
      <c r="K6114" s="205"/>
      <c r="L6114" s="181"/>
      <c r="M6114" s="180"/>
      <c r="N6114" s="180"/>
      <c r="O6114" s="180"/>
    </row>
    <row r="6115" spans="8:15" s="179" customFormat="1" x14ac:dyDescent="0.2">
      <c r="H6115" s="180"/>
      <c r="I6115" s="180"/>
      <c r="J6115" s="205"/>
      <c r="K6115" s="205"/>
      <c r="L6115" s="181"/>
      <c r="M6115" s="180"/>
      <c r="N6115" s="180"/>
      <c r="O6115" s="180"/>
    </row>
    <row r="6116" spans="8:15" s="179" customFormat="1" x14ac:dyDescent="0.2">
      <c r="H6116" s="180"/>
      <c r="I6116" s="180"/>
      <c r="J6116" s="205"/>
      <c r="K6116" s="205"/>
      <c r="L6116" s="181"/>
      <c r="M6116" s="180"/>
      <c r="N6116" s="180"/>
      <c r="O6116" s="180"/>
    </row>
    <row r="6117" spans="8:15" s="179" customFormat="1" x14ac:dyDescent="0.2">
      <c r="H6117" s="180"/>
      <c r="I6117" s="180"/>
      <c r="J6117" s="205"/>
      <c r="K6117" s="205"/>
      <c r="L6117" s="181"/>
      <c r="M6117" s="180"/>
      <c r="N6117" s="180"/>
      <c r="O6117" s="180"/>
    </row>
    <row r="6118" spans="8:15" s="179" customFormat="1" x14ac:dyDescent="0.2">
      <c r="H6118" s="180"/>
      <c r="I6118" s="180"/>
      <c r="J6118" s="205"/>
      <c r="K6118" s="205"/>
      <c r="L6118" s="181"/>
      <c r="M6118" s="180"/>
      <c r="N6118" s="180"/>
      <c r="O6118" s="180"/>
    </row>
    <row r="6119" spans="8:15" s="179" customFormat="1" x14ac:dyDescent="0.2">
      <c r="H6119" s="180"/>
      <c r="I6119" s="180"/>
      <c r="J6119" s="205"/>
      <c r="K6119" s="205"/>
      <c r="L6119" s="181"/>
      <c r="M6119" s="180"/>
      <c r="N6119" s="180"/>
      <c r="O6119" s="180"/>
    </row>
    <row r="6120" spans="8:15" s="179" customFormat="1" x14ac:dyDescent="0.2">
      <c r="H6120" s="180"/>
      <c r="I6120" s="180"/>
      <c r="J6120" s="205"/>
      <c r="K6120" s="205"/>
      <c r="L6120" s="181"/>
      <c r="M6120" s="180"/>
      <c r="N6120" s="180"/>
      <c r="O6120" s="180"/>
    </row>
    <row r="6121" spans="8:15" s="179" customFormat="1" x14ac:dyDescent="0.2">
      <c r="H6121" s="180"/>
      <c r="I6121" s="180"/>
      <c r="J6121" s="205"/>
      <c r="K6121" s="205"/>
      <c r="L6121" s="181"/>
      <c r="M6121" s="180"/>
      <c r="N6121" s="180"/>
      <c r="O6121" s="180"/>
    </row>
    <row r="6122" spans="8:15" s="179" customFormat="1" x14ac:dyDescent="0.2">
      <c r="H6122" s="180"/>
      <c r="I6122" s="180"/>
      <c r="J6122" s="205"/>
      <c r="K6122" s="205"/>
      <c r="L6122" s="181"/>
      <c r="M6122" s="180"/>
      <c r="N6122" s="180"/>
      <c r="O6122" s="180"/>
    </row>
    <row r="6123" spans="8:15" s="179" customFormat="1" x14ac:dyDescent="0.2">
      <c r="H6123" s="180"/>
      <c r="I6123" s="180"/>
      <c r="J6123" s="205"/>
      <c r="K6123" s="205"/>
      <c r="L6123" s="181"/>
      <c r="M6123" s="180"/>
      <c r="N6123" s="180"/>
      <c r="O6123" s="180"/>
    </row>
    <row r="6124" spans="8:15" s="179" customFormat="1" x14ac:dyDescent="0.2">
      <c r="H6124" s="180"/>
      <c r="I6124" s="180"/>
      <c r="J6124" s="205"/>
      <c r="K6124" s="205"/>
      <c r="L6124" s="181"/>
      <c r="M6124" s="180"/>
      <c r="N6124" s="180"/>
      <c r="O6124" s="180"/>
    </row>
    <row r="6125" spans="8:15" s="179" customFormat="1" x14ac:dyDescent="0.2">
      <c r="H6125" s="180"/>
      <c r="I6125" s="180"/>
      <c r="J6125" s="205"/>
      <c r="K6125" s="205"/>
      <c r="L6125" s="181"/>
      <c r="M6125" s="180"/>
      <c r="N6125" s="180"/>
      <c r="O6125" s="180"/>
    </row>
    <row r="6126" spans="8:15" s="179" customFormat="1" x14ac:dyDescent="0.2">
      <c r="H6126" s="180"/>
      <c r="I6126" s="180"/>
      <c r="J6126" s="205"/>
      <c r="K6126" s="205"/>
      <c r="L6126" s="181"/>
      <c r="M6126" s="180"/>
      <c r="N6126" s="180"/>
      <c r="O6126" s="180"/>
    </row>
    <row r="6127" spans="8:15" s="179" customFormat="1" x14ac:dyDescent="0.2">
      <c r="H6127" s="180"/>
      <c r="I6127" s="180"/>
      <c r="J6127" s="205"/>
      <c r="K6127" s="205"/>
      <c r="L6127" s="181"/>
      <c r="M6127" s="180"/>
      <c r="N6127" s="180"/>
      <c r="O6127" s="180"/>
    </row>
    <row r="6128" spans="8:15" s="179" customFormat="1" x14ac:dyDescent="0.2">
      <c r="H6128" s="180"/>
      <c r="I6128" s="180"/>
      <c r="J6128" s="205"/>
      <c r="K6128" s="205"/>
      <c r="L6128" s="181"/>
      <c r="M6128" s="180"/>
      <c r="N6128" s="180"/>
      <c r="O6128" s="180"/>
    </row>
    <row r="6129" spans="8:15" s="179" customFormat="1" x14ac:dyDescent="0.2">
      <c r="H6129" s="180"/>
      <c r="I6129" s="180"/>
      <c r="J6129" s="205"/>
      <c r="K6129" s="205"/>
      <c r="L6129" s="181"/>
      <c r="M6129" s="180"/>
      <c r="N6129" s="180"/>
      <c r="O6129" s="180"/>
    </row>
    <row r="6130" spans="8:15" s="179" customFormat="1" x14ac:dyDescent="0.2">
      <c r="H6130" s="180"/>
      <c r="I6130" s="180"/>
      <c r="J6130" s="205"/>
      <c r="K6130" s="205"/>
      <c r="L6130" s="181"/>
      <c r="M6130" s="180"/>
      <c r="N6130" s="180"/>
      <c r="O6130" s="180"/>
    </row>
    <row r="6131" spans="8:15" s="179" customFormat="1" x14ac:dyDescent="0.2">
      <c r="H6131" s="180"/>
      <c r="I6131" s="180"/>
      <c r="J6131" s="205"/>
      <c r="K6131" s="205"/>
      <c r="L6131" s="181"/>
      <c r="M6131" s="180"/>
      <c r="N6131" s="180"/>
      <c r="O6131" s="180"/>
    </row>
    <row r="6132" spans="8:15" s="179" customFormat="1" x14ac:dyDescent="0.2">
      <c r="H6132" s="180"/>
      <c r="I6132" s="180"/>
      <c r="J6132" s="205"/>
      <c r="K6132" s="205"/>
      <c r="L6132" s="181"/>
      <c r="M6132" s="180"/>
      <c r="N6132" s="180"/>
      <c r="O6132" s="180"/>
    </row>
    <row r="6133" spans="8:15" s="179" customFormat="1" x14ac:dyDescent="0.2">
      <c r="H6133" s="180"/>
      <c r="I6133" s="180"/>
      <c r="J6133" s="205"/>
      <c r="K6133" s="205"/>
      <c r="L6133" s="181"/>
      <c r="M6133" s="180"/>
      <c r="N6133" s="180"/>
      <c r="O6133" s="180"/>
    </row>
    <row r="6134" spans="8:15" s="179" customFormat="1" x14ac:dyDescent="0.2">
      <c r="H6134" s="180"/>
      <c r="I6134" s="180"/>
      <c r="J6134" s="205"/>
      <c r="K6134" s="205"/>
      <c r="L6134" s="181"/>
      <c r="M6134" s="180"/>
      <c r="N6134" s="180"/>
      <c r="O6134" s="180"/>
    </row>
    <row r="6135" spans="8:15" s="179" customFormat="1" x14ac:dyDescent="0.2">
      <c r="H6135" s="180"/>
      <c r="I6135" s="180"/>
      <c r="J6135" s="205"/>
      <c r="K6135" s="205"/>
      <c r="L6135" s="181"/>
      <c r="M6135" s="180"/>
      <c r="N6135" s="180"/>
      <c r="O6135" s="180"/>
    </row>
    <row r="6136" spans="8:15" s="179" customFormat="1" x14ac:dyDescent="0.2">
      <c r="H6136" s="180"/>
      <c r="I6136" s="180"/>
      <c r="J6136" s="205"/>
      <c r="K6136" s="205"/>
      <c r="L6136" s="181"/>
      <c r="M6136" s="180"/>
      <c r="N6136" s="180"/>
      <c r="O6136" s="180"/>
    </row>
    <row r="6137" spans="8:15" s="179" customFormat="1" x14ac:dyDescent="0.2">
      <c r="H6137" s="180"/>
      <c r="I6137" s="180"/>
      <c r="J6137" s="205"/>
      <c r="K6137" s="205"/>
      <c r="L6137" s="181"/>
      <c r="M6137" s="180"/>
      <c r="N6137" s="180"/>
      <c r="O6137" s="180"/>
    </row>
    <row r="6138" spans="8:15" s="179" customFormat="1" x14ac:dyDescent="0.2">
      <c r="H6138" s="180"/>
      <c r="I6138" s="180"/>
      <c r="J6138" s="205"/>
      <c r="K6138" s="205"/>
      <c r="L6138" s="181"/>
      <c r="M6138" s="180"/>
      <c r="N6138" s="180"/>
      <c r="O6138" s="180"/>
    </row>
    <row r="6139" spans="8:15" s="179" customFormat="1" x14ac:dyDescent="0.2">
      <c r="H6139" s="180"/>
      <c r="I6139" s="180"/>
      <c r="J6139" s="205"/>
      <c r="K6139" s="205"/>
      <c r="L6139" s="181"/>
      <c r="M6139" s="180"/>
      <c r="N6139" s="180"/>
      <c r="O6139" s="180"/>
    </row>
    <row r="6140" spans="8:15" s="179" customFormat="1" x14ac:dyDescent="0.2">
      <c r="H6140" s="180"/>
      <c r="I6140" s="180"/>
      <c r="J6140" s="205"/>
      <c r="K6140" s="205"/>
      <c r="L6140" s="181"/>
      <c r="M6140" s="180"/>
      <c r="N6140" s="180"/>
      <c r="O6140" s="180"/>
    </row>
    <row r="6141" spans="8:15" s="179" customFormat="1" x14ac:dyDescent="0.2">
      <c r="H6141" s="180"/>
      <c r="I6141" s="180"/>
      <c r="J6141" s="205"/>
      <c r="K6141" s="205"/>
      <c r="L6141" s="181"/>
      <c r="M6141" s="180"/>
      <c r="N6141" s="180"/>
      <c r="O6141" s="180"/>
    </row>
    <row r="6142" spans="8:15" s="179" customFormat="1" x14ac:dyDescent="0.2">
      <c r="H6142" s="180"/>
      <c r="I6142" s="180"/>
      <c r="J6142" s="205"/>
      <c r="K6142" s="205"/>
      <c r="L6142" s="181"/>
      <c r="M6142" s="180"/>
      <c r="N6142" s="180"/>
      <c r="O6142" s="180"/>
    </row>
    <row r="6143" spans="8:15" s="179" customFormat="1" x14ac:dyDescent="0.2">
      <c r="H6143" s="180"/>
      <c r="I6143" s="180"/>
      <c r="J6143" s="205"/>
      <c r="K6143" s="205"/>
      <c r="L6143" s="181"/>
      <c r="M6143" s="180"/>
      <c r="N6143" s="180"/>
      <c r="O6143" s="180"/>
    </row>
    <row r="6144" spans="8:15" s="179" customFormat="1" x14ac:dyDescent="0.2">
      <c r="H6144" s="180"/>
      <c r="I6144" s="180"/>
      <c r="J6144" s="205"/>
      <c r="K6144" s="205"/>
      <c r="L6144" s="181"/>
      <c r="M6144" s="180"/>
      <c r="N6144" s="180"/>
      <c r="O6144" s="180"/>
    </row>
    <row r="6145" spans="8:15" s="179" customFormat="1" x14ac:dyDescent="0.2">
      <c r="H6145" s="180"/>
      <c r="I6145" s="180"/>
      <c r="J6145" s="205"/>
      <c r="K6145" s="205"/>
      <c r="L6145" s="181"/>
      <c r="M6145" s="180"/>
      <c r="N6145" s="180"/>
      <c r="O6145" s="180"/>
    </row>
    <row r="6146" spans="8:15" s="179" customFormat="1" x14ac:dyDescent="0.2">
      <c r="H6146" s="180"/>
      <c r="I6146" s="180"/>
      <c r="J6146" s="205"/>
      <c r="K6146" s="205"/>
      <c r="L6146" s="181"/>
      <c r="M6146" s="180"/>
      <c r="N6146" s="180"/>
      <c r="O6146" s="180"/>
    </row>
    <row r="6147" spans="8:15" s="179" customFormat="1" x14ac:dyDescent="0.2">
      <c r="H6147" s="180"/>
      <c r="I6147" s="180"/>
      <c r="J6147" s="205"/>
      <c r="K6147" s="205"/>
      <c r="L6147" s="181"/>
      <c r="M6147" s="180"/>
      <c r="N6147" s="180"/>
      <c r="O6147" s="180"/>
    </row>
    <row r="6148" spans="8:15" s="179" customFormat="1" x14ac:dyDescent="0.2">
      <c r="H6148" s="180"/>
      <c r="I6148" s="180"/>
      <c r="J6148" s="205"/>
      <c r="K6148" s="205"/>
      <c r="L6148" s="181"/>
      <c r="M6148" s="180"/>
      <c r="N6148" s="180"/>
      <c r="O6148" s="180"/>
    </row>
    <row r="6149" spans="8:15" s="179" customFormat="1" x14ac:dyDescent="0.2">
      <c r="H6149" s="180"/>
      <c r="I6149" s="180"/>
      <c r="J6149" s="205"/>
      <c r="K6149" s="205"/>
      <c r="L6149" s="181"/>
      <c r="M6149" s="180"/>
      <c r="N6149" s="180"/>
      <c r="O6149" s="180"/>
    </row>
    <row r="6150" spans="8:15" s="179" customFormat="1" x14ac:dyDescent="0.2">
      <c r="H6150" s="180"/>
      <c r="I6150" s="180"/>
      <c r="J6150" s="205"/>
      <c r="K6150" s="205"/>
      <c r="L6150" s="181"/>
      <c r="M6150" s="180"/>
      <c r="N6150" s="180"/>
      <c r="O6150" s="180"/>
    </row>
    <row r="6151" spans="8:15" s="179" customFormat="1" x14ac:dyDescent="0.2">
      <c r="H6151" s="180"/>
      <c r="I6151" s="180"/>
      <c r="J6151" s="205"/>
      <c r="K6151" s="205"/>
      <c r="L6151" s="181"/>
      <c r="M6151" s="180"/>
      <c r="N6151" s="180"/>
      <c r="O6151" s="180"/>
    </row>
    <row r="6152" spans="8:15" s="179" customFormat="1" x14ac:dyDescent="0.2">
      <c r="H6152" s="180"/>
      <c r="I6152" s="180"/>
      <c r="J6152" s="205"/>
      <c r="K6152" s="205"/>
      <c r="L6152" s="181"/>
      <c r="M6152" s="180"/>
      <c r="N6152" s="180"/>
      <c r="O6152" s="180"/>
    </row>
    <row r="6153" spans="8:15" s="179" customFormat="1" x14ac:dyDescent="0.2">
      <c r="H6153" s="180"/>
      <c r="I6153" s="180"/>
      <c r="J6153" s="205"/>
      <c r="K6153" s="205"/>
      <c r="L6153" s="181"/>
      <c r="M6153" s="180"/>
      <c r="N6153" s="180"/>
      <c r="O6153" s="180"/>
    </row>
    <row r="6154" spans="8:15" s="179" customFormat="1" x14ac:dyDescent="0.2">
      <c r="H6154" s="180"/>
      <c r="I6154" s="180"/>
      <c r="J6154" s="205"/>
      <c r="K6154" s="205"/>
      <c r="L6154" s="181"/>
      <c r="M6154" s="180"/>
      <c r="N6154" s="180"/>
      <c r="O6154" s="180"/>
    </row>
    <row r="6155" spans="8:15" s="179" customFormat="1" x14ac:dyDescent="0.2">
      <c r="H6155" s="180"/>
      <c r="I6155" s="180"/>
      <c r="J6155" s="205"/>
      <c r="K6155" s="205"/>
      <c r="L6155" s="181"/>
      <c r="M6155" s="180"/>
      <c r="N6155" s="180"/>
      <c r="O6155" s="180"/>
    </row>
    <row r="6156" spans="8:15" s="179" customFormat="1" x14ac:dyDescent="0.2">
      <c r="H6156" s="180"/>
      <c r="I6156" s="180"/>
      <c r="J6156" s="205"/>
      <c r="K6156" s="205"/>
      <c r="L6156" s="181"/>
      <c r="M6156" s="180"/>
      <c r="N6156" s="180"/>
      <c r="O6156" s="180"/>
    </row>
    <row r="6157" spans="8:15" s="179" customFormat="1" x14ac:dyDescent="0.2">
      <c r="H6157" s="180"/>
      <c r="I6157" s="180"/>
      <c r="J6157" s="205"/>
      <c r="K6157" s="205"/>
      <c r="L6157" s="181"/>
      <c r="M6157" s="180"/>
      <c r="N6157" s="180"/>
      <c r="O6157" s="180"/>
    </row>
    <row r="6158" spans="8:15" s="179" customFormat="1" x14ac:dyDescent="0.2">
      <c r="H6158" s="180"/>
      <c r="I6158" s="180"/>
      <c r="J6158" s="205"/>
      <c r="K6158" s="205"/>
      <c r="L6158" s="181"/>
      <c r="M6158" s="180"/>
      <c r="N6158" s="180"/>
      <c r="O6158" s="180"/>
    </row>
    <row r="6159" spans="8:15" s="179" customFormat="1" x14ac:dyDescent="0.2">
      <c r="H6159" s="180"/>
      <c r="I6159" s="180"/>
      <c r="J6159" s="205"/>
      <c r="K6159" s="205"/>
      <c r="L6159" s="181"/>
      <c r="M6159" s="180"/>
      <c r="N6159" s="180"/>
      <c r="O6159" s="180"/>
    </row>
    <row r="6160" spans="8:15" s="179" customFormat="1" x14ac:dyDescent="0.2">
      <c r="H6160" s="180"/>
      <c r="I6160" s="180"/>
      <c r="J6160" s="205"/>
      <c r="K6160" s="205"/>
      <c r="L6160" s="181"/>
      <c r="M6160" s="180"/>
      <c r="N6160" s="180"/>
      <c r="O6160" s="180"/>
    </row>
    <row r="6161" spans="8:15" s="179" customFormat="1" x14ac:dyDescent="0.2">
      <c r="H6161" s="180"/>
      <c r="I6161" s="180"/>
      <c r="J6161" s="205"/>
      <c r="K6161" s="205"/>
      <c r="L6161" s="181"/>
      <c r="M6161" s="180"/>
      <c r="N6161" s="180"/>
      <c r="O6161" s="180"/>
    </row>
    <row r="6162" spans="8:15" s="179" customFormat="1" x14ac:dyDescent="0.2">
      <c r="H6162" s="180"/>
      <c r="I6162" s="180"/>
      <c r="J6162" s="205"/>
      <c r="K6162" s="205"/>
      <c r="L6162" s="181"/>
      <c r="M6162" s="180"/>
      <c r="N6162" s="180"/>
      <c r="O6162" s="180"/>
    </row>
    <row r="6163" spans="8:15" s="179" customFormat="1" x14ac:dyDescent="0.2">
      <c r="H6163" s="180"/>
      <c r="I6163" s="180"/>
      <c r="J6163" s="205"/>
      <c r="K6163" s="205"/>
      <c r="L6163" s="181"/>
      <c r="M6163" s="180"/>
      <c r="N6163" s="180"/>
      <c r="O6163" s="180"/>
    </row>
    <row r="6164" spans="8:15" s="179" customFormat="1" x14ac:dyDescent="0.2">
      <c r="H6164" s="180"/>
      <c r="I6164" s="180"/>
      <c r="J6164" s="205"/>
      <c r="K6164" s="205"/>
      <c r="L6164" s="181"/>
      <c r="M6164" s="180"/>
      <c r="N6164" s="180"/>
      <c r="O6164" s="180"/>
    </row>
    <row r="6165" spans="8:15" s="179" customFormat="1" x14ac:dyDescent="0.2">
      <c r="H6165" s="180"/>
      <c r="I6165" s="180"/>
      <c r="J6165" s="205"/>
      <c r="K6165" s="205"/>
      <c r="L6165" s="181"/>
      <c r="M6165" s="180"/>
      <c r="N6165" s="180"/>
      <c r="O6165" s="180"/>
    </row>
    <row r="6166" spans="8:15" s="179" customFormat="1" x14ac:dyDescent="0.2">
      <c r="H6166" s="180"/>
      <c r="I6166" s="180"/>
      <c r="J6166" s="205"/>
      <c r="K6166" s="205"/>
      <c r="L6166" s="181"/>
      <c r="M6166" s="180"/>
      <c r="N6166" s="180"/>
      <c r="O6166" s="180"/>
    </row>
    <row r="6167" spans="8:15" s="179" customFormat="1" x14ac:dyDescent="0.2">
      <c r="H6167" s="180"/>
      <c r="I6167" s="180"/>
      <c r="J6167" s="205"/>
      <c r="K6167" s="205"/>
      <c r="L6167" s="181"/>
      <c r="M6167" s="180"/>
      <c r="N6167" s="180"/>
      <c r="O6167" s="180"/>
    </row>
    <row r="6168" spans="8:15" s="179" customFormat="1" x14ac:dyDescent="0.2">
      <c r="H6168" s="180"/>
      <c r="I6168" s="180"/>
      <c r="J6168" s="205"/>
      <c r="K6168" s="205"/>
      <c r="L6168" s="181"/>
      <c r="M6168" s="180"/>
      <c r="N6168" s="180"/>
      <c r="O6168" s="180"/>
    </row>
    <row r="6169" spans="8:15" s="179" customFormat="1" x14ac:dyDescent="0.2">
      <c r="H6169" s="180"/>
      <c r="I6169" s="180"/>
      <c r="J6169" s="205"/>
      <c r="K6169" s="205"/>
      <c r="L6169" s="181"/>
      <c r="M6169" s="180"/>
      <c r="N6169" s="180"/>
      <c r="O6169" s="180"/>
    </row>
    <row r="6170" spans="8:15" s="179" customFormat="1" x14ac:dyDescent="0.2">
      <c r="H6170" s="180"/>
      <c r="I6170" s="180"/>
      <c r="J6170" s="205"/>
      <c r="K6170" s="205"/>
      <c r="L6170" s="181"/>
      <c r="M6170" s="180"/>
      <c r="N6170" s="180"/>
      <c r="O6170" s="180"/>
    </row>
    <row r="6171" spans="8:15" s="179" customFormat="1" x14ac:dyDescent="0.2">
      <c r="H6171" s="180"/>
      <c r="I6171" s="180"/>
      <c r="J6171" s="205"/>
      <c r="K6171" s="205"/>
      <c r="L6171" s="181"/>
      <c r="M6171" s="180"/>
      <c r="N6171" s="180"/>
      <c r="O6171" s="180"/>
    </row>
    <row r="6172" spans="8:15" s="179" customFormat="1" x14ac:dyDescent="0.2">
      <c r="H6172" s="180"/>
      <c r="I6172" s="180"/>
      <c r="J6172" s="205"/>
      <c r="K6172" s="205"/>
      <c r="L6172" s="181"/>
      <c r="M6172" s="180"/>
      <c r="N6172" s="180"/>
      <c r="O6172" s="180"/>
    </row>
    <row r="6173" spans="8:15" s="179" customFormat="1" x14ac:dyDescent="0.2">
      <c r="H6173" s="180"/>
      <c r="I6173" s="180"/>
      <c r="J6173" s="205"/>
      <c r="K6173" s="205"/>
      <c r="L6173" s="181"/>
      <c r="M6173" s="180"/>
      <c r="N6173" s="180"/>
      <c r="O6173" s="180"/>
    </row>
    <row r="6174" spans="8:15" s="179" customFormat="1" x14ac:dyDescent="0.2">
      <c r="H6174" s="180"/>
      <c r="I6174" s="180"/>
      <c r="J6174" s="205"/>
      <c r="K6174" s="205"/>
      <c r="L6174" s="181"/>
      <c r="M6174" s="180"/>
      <c r="N6174" s="180"/>
      <c r="O6174" s="180"/>
    </row>
    <row r="6175" spans="8:15" s="179" customFormat="1" x14ac:dyDescent="0.2">
      <c r="H6175" s="180"/>
      <c r="I6175" s="180"/>
      <c r="J6175" s="205"/>
      <c r="K6175" s="205"/>
      <c r="L6175" s="181"/>
      <c r="M6175" s="180"/>
      <c r="N6175" s="180"/>
      <c r="O6175" s="180"/>
    </row>
    <row r="6176" spans="8:15" s="179" customFormat="1" x14ac:dyDescent="0.2">
      <c r="H6176" s="180"/>
      <c r="I6176" s="180"/>
      <c r="J6176" s="205"/>
      <c r="K6176" s="205"/>
      <c r="L6176" s="181"/>
      <c r="M6176" s="180"/>
      <c r="N6176" s="180"/>
      <c r="O6176" s="180"/>
    </row>
    <row r="6177" spans="8:15" s="179" customFormat="1" x14ac:dyDescent="0.2">
      <c r="H6177" s="180"/>
      <c r="I6177" s="180"/>
      <c r="J6177" s="205"/>
      <c r="K6177" s="205"/>
      <c r="L6177" s="181"/>
      <c r="M6177" s="180"/>
      <c r="N6177" s="180"/>
      <c r="O6177" s="180"/>
    </row>
    <row r="6178" spans="8:15" s="179" customFormat="1" x14ac:dyDescent="0.2">
      <c r="H6178" s="180"/>
      <c r="I6178" s="180"/>
      <c r="J6178" s="205"/>
      <c r="K6178" s="205"/>
      <c r="L6178" s="181"/>
      <c r="M6178" s="180"/>
      <c r="N6178" s="180"/>
      <c r="O6178" s="180"/>
    </row>
    <row r="6179" spans="8:15" s="179" customFormat="1" x14ac:dyDescent="0.2">
      <c r="H6179" s="180"/>
      <c r="I6179" s="180"/>
      <c r="J6179" s="205"/>
      <c r="K6179" s="205"/>
      <c r="L6179" s="181"/>
      <c r="M6179" s="180"/>
      <c r="N6179" s="180"/>
      <c r="O6179" s="180"/>
    </row>
    <row r="6180" spans="8:15" s="179" customFormat="1" x14ac:dyDescent="0.2">
      <c r="H6180" s="180"/>
      <c r="I6180" s="180"/>
      <c r="J6180" s="205"/>
      <c r="K6180" s="205"/>
      <c r="L6180" s="181"/>
      <c r="M6180" s="180"/>
      <c r="N6180" s="180"/>
      <c r="O6180" s="180"/>
    </row>
    <row r="6181" spans="8:15" s="179" customFormat="1" x14ac:dyDescent="0.2">
      <c r="H6181" s="180"/>
      <c r="I6181" s="180"/>
      <c r="J6181" s="205"/>
      <c r="K6181" s="205"/>
      <c r="L6181" s="181"/>
      <c r="M6181" s="180"/>
      <c r="N6181" s="180"/>
      <c r="O6181" s="180"/>
    </row>
    <row r="6182" spans="8:15" s="179" customFormat="1" x14ac:dyDescent="0.2">
      <c r="H6182" s="180"/>
      <c r="I6182" s="180"/>
      <c r="J6182" s="205"/>
      <c r="K6182" s="205"/>
      <c r="L6182" s="181"/>
      <c r="M6182" s="180"/>
      <c r="N6182" s="180"/>
      <c r="O6182" s="180"/>
    </row>
    <row r="6183" spans="8:15" s="179" customFormat="1" x14ac:dyDescent="0.2">
      <c r="H6183" s="180"/>
      <c r="I6183" s="180"/>
      <c r="J6183" s="205"/>
      <c r="K6183" s="205"/>
      <c r="L6183" s="181"/>
      <c r="M6183" s="180"/>
      <c r="N6183" s="180"/>
      <c r="O6183" s="180"/>
    </row>
    <row r="6184" spans="8:15" s="179" customFormat="1" x14ac:dyDescent="0.2">
      <c r="H6184" s="180"/>
      <c r="I6184" s="180"/>
      <c r="J6184" s="205"/>
      <c r="K6184" s="205"/>
      <c r="L6184" s="181"/>
      <c r="M6184" s="180"/>
      <c r="N6184" s="180"/>
      <c r="O6184" s="180"/>
    </row>
    <row r="6185" spans="8:15" s="179" customFormat="1" x14ac:dyDescent="0.2">
      <c r="H6185" s="180"/>
      <c r="I6185" s="180"/>
      <c r="J6185" s="205"/>
      <c r="K6185" s="205"/>
      <c r="L6185" s="181"/>
      <c r="M6185" s="180"/>
      <c r="N6185" s="180"/>
      <c r="O6185" s="180"/>
    </row>
    <row r="6186" spans="8:15" s="179" customFormat="1" x14ac:dyDescent="0.2">
      <c r="H6186" s="180"/>
      <c r="I6186" s="180"/>
      <c r="J6186" s="205"/>
      <c r="K6186" s="205"/>
      <c r="L6186" s="181"/>
      <c r="M6186" s="180"/>
      <c r="N6186" s="180"/>
      <c r="O6186" s="180"/>
    </row>
    <row r="6187" spans="8:15" s="179" customFormat="1" x14ac:dyDescent="0.2">
      <c r="H6187" s="180"/>
      <c r="I6187" s="180"/>
      <c r="J6187" s="205"/>
      <c r="K6187" s="205"/>
      <c r="L6187" s="181"/>
      <c r="M6187" s="180"/>
      <c r="N6187" s="180"/>
      <c r="O6187" s="180"/>
    </row>
    <row r="6188" spans="8:15" s="179" customFormat="1" x14ac:dyDescent="0.2">
      <c r="H6188" s="180"/>
      <c r="I6188" s="180"/>
      <c r="J6188" s="205"/>
      <c r="K6188" s="205"/>
      <c r="L6188" s="181"/>
      <c r="M6188" s="180"/>
      <c r="N6188" s="180"/>
      <c r="O6188" s="180"/>
    </row>
    <row r="6189" spans="8:15" s="179" customFormat="1" x14ac:dyDescent="0.2">
      <c r="H6189" s="180"/>
      <c r="I6189" s="180"/>
      <c r="J6189" s="205"/>
      <c r="K6189" s="205"/>
      <c r="L6189" s="181"/>
      <c r="M6189" s="180"/>
      <c r="N6189" s="180"/>
      <c r="O6189" s="180"/>
    </row>
    <row r="6190" spans="8:15" s="179" customFormat="1" x14ac:dyDescent="0.2">
      <c r="H6190" s="180"/>
      <c r="I6190" s="180"/>
      <c r="J6190" s="205"/>
      <c r="K6190" s="205"/>
      <c r="L6190" s="181"/>
      <c r="M6190" s="180"/>
      <c r="N6190" s="180"/>
      <c r="O6190" s="180"/>
    </row>
    <row r="6191" spans="8:15" s="179" customFormat="1" x14ac:dyDescent="0.2">
      <c r="H6191" s="180"/>
      <c r="I6191" s="180"/>
      <c r="J6191" s="205"/>
      <c r="K6191" s="205"/>
      <c r="L6191" s="181"/>
      <c r="M6191" s="180"/>
      <c r="N6191" s="180"/>
      <c r="O6191" s="180"/>
    </row>
    <row r="6192" spans="8:15" s="179" customFormat="1" x14ac:dyDescent="0.2">
      <c r="H6192" s="180"/>
      <c r="I6192" s="180"/>
      <c r="J6192" s="205"/>
      <c r="K6192" s="205"/>
      <c r="L6192" s="181"/>
      <c r="M6192" s="180"/>
      <c r="N6192" s="180"/>
      <c r="O6192" s="180"/>
    </row>
    <row r="6193" spans="8:15" s="179" customFormat="1" x14ac:dyDescent="0.2">
      <c r="H6193" s="180"/>
      <c r="I6193" s="180"/>
      <c r="J6193" s="205"/>
      <c r="K6193" s="205"/>
      <c r="L6193" s="181"/>
      <c r="M6193" s="180"/>
      <c r="N6193" s="180"/>
      <c r="O6193" s="180"/>
    </row>
    <row r="6194" spans="8:15" s="179" customFormat="1" x14ac:dyDescent="0.2">
      <c r="H6194" s="180"/>
      <c r="I6194" s="180"/>
      <c r="J6194" s="205"/>
      <c r="K6194" s="205"/>
      <c r="L6194" s="181"/>
      <c r="M6194" s="180"/>
      <c r="N6194" s="180"/>
      <c r="O6194" s="180"/>
    </row>
    <row r="6195" spans="8:15" s="179" customFormat="1" x14ac:dyDescent="0.2">
      <c r="H6195" s="180"/>
      <c r="I6195" s="180"/>
      <c r="J6195" s="205"/>
      <c r="K6195" s="205"/>
      <c r="L6195" s="181"/>
      <c r="M6195" s="180"/>
      <c r="N6195" s="180"/>
      <c r="O6195" s="180"/>
    </row>
    <row r="6196" spans="8:15" s="179" customFormat="1" x14ac:dyDescent="0.2">
      <c r="H6196" s="180"/>
      <c r="I6196" s="180"/>
      <c r="J6196" s="205"/>
      <c r="K6196" s="205"/>
      <c r="L6196" s="181"/>
      <c r="M6196" s="180"/>
      <c r="N6196" s="180"/>
      <c r="O6196" s="180"/>
    </row>
    <row r="6197" spans="8:15" s="179" customFormat="1" x14ac:dyDescent="0.2">
      <c r="H6197" s="180"/>
      <c r="I6197" s="180"/>
      <c r="J6197" s="205"/>
      <c r="K6197" s="205"/>
      <c r="L6197" s="181"/>
      <c r="M6197" s="180"/>
      <c r="N6197" s="180"/>
      <c r="O6197" s="180"/>
    </row>
    <row r="6198" spans="8:15" s="179" customFormat="1" x14ac:dyDescent="0.2">
      <c r="H6198" s="180"/>
      <c r="I6198" s="180"/>
      <c r="J6198" s="205"/>
      <c r="K6198" s="205"/>
      <c r="L6198" s="181"/>
      <c r="M6198" s="180"/>
      <c r="N6198" s="180"/>
      <c r="O6198" s="180"/>
    </row>
    <row r="6199" spans="8:15" s="179" customFormat="1" x14ac:dyDescent="0.2">
      <c r="H6199" s="180"/>
      <c r="I6199" s="180"/>
      <c r="J6199" s="205"/>
      <c r="K6199" s="205"/>
      <c r="L6199" s="181"/>
      <c r="M6199" s="180"/>
      <c r="N6199" s="180"/>
      <c r="O6199" s="180"/>
    </row>
    <row r="6200" spans="8:15" s="179" customFormat="1" x14ac:dyDescent="0.2">
      <c r="H6200" s="180"/>
      <c r="I6200" s="180"/>
      <c r="J6200" s="205"/>
      <c r="K6200" s="205"/>
      <c r="L6200" s="181"/>
      <c r="M6200" s="180"/>
      <c r="N6200" s="180"/>
      <c r="O6200" s="180"/>
    </row>
    <row r="6201" spans="8:15" s="179" customFormat="1" x14ac:dyDescent="0.2">
      <c r="H6201" s="180"/>
      <c r="I6201" s="180"/>
      <c r="J6201" s="205"/>
      <c r="K6201" s="205"/>
      <c r="L6201" s="181"/>
      <c r="M6201" s="180"/>
      <c r="N6201" s="180"/>
      <c r="O6201" s="180"/>
    </row>
    <row r="6202" spans="8:15" s="179" customFormat="1" x14ac:dyDescent="0.2">
      <c r="H6202" s="180"/>
      <c r="I6202" s="180"/>
      <c r="J6202" s="205"/>
      <c r="K6202" s="205"/>
      <c r="L6202" s="181"/>
      <c r="M6202" s="180"/>
      <c r="N6202" s="180"/>
      <c r="O6202" s="180"/>
    </row>
    <row r="6203" spans="8:15" s="179" customFormat="1" x14ac:dyDescent="0.2">
      <c r="H6203" s="180"/>
      <c r="I6203" s="180"/>
      <c r="J6203" s="205"/>
      <c r="K6203" s="205"/>
      <c r="L6203" s="181"/>
      <c r="M6203" s="180"/>
      <c r="N6203" s="180"/>
      <c r="O6203" s="180"/>
    </row>
    <row r="6204" spans="8:15" s="179" customFormat="1" x14ac:dyDescent="0.2">
      <c r="H6204" s="180"/>
      <c r="I6204" s="180"/>
      <c r="J6204" s="205"/>
      <c r="K6204" s="205"/>
      <c r="L6204" s="181"/>
      <c r="M6204" s="180"/>
      <c r="N6204" s="180"/>
      <c r="O6204" s="180"/>
    </row>
    <row r="6205" spans="8:15" s="179" customFormat="1" x14ac:dyDescent="0.2">
      <c r="H6205" s="180"/>
      <c r="I6205" s="180"/>
      <c r="J6205" s="205"/>
      <c r="K6205" s="205"/>
      <c r="L6205" s="181"/>
      <c r="M6205" s="180"/>
      <c r="N6205" s="180"/>
      <c r="O6205" s="180"/>
    </row>
    <row r="6206" spans="8:15" s="179" customFormat="1" x14ac:dyDescent="0.2">
      <c r="H6206" s="180"/>
      <c r="I6206" s="180"/>
      <c r="J6206" s="205"/>
      <c r="K6206" s="205"/>
      <c r="L6206" s="181"/>
      <c r="M6206" s="180"/>
      <c r="N6206" s="180"/>
      <c r="O6206" s="180"/>
    </row>
    <row r="6207" spans="8:15" s="179" customFormat="1" x14ac:dyDescent="0.2">
      <c r="H6207" s="180"/>
      <c r="I6207" s="180"/>
      <c r="J6207" s="205"/>
      <c r="K6207" s="205"/>
      <c r="L6207" s="181"/>
      <c r="M6207" s="180"/>
      <c r="N6207" s="180"/>
      <c r="O6207" s="180"/>
    </row>
    <row r="6208" spans="8:15" s="179" customFormat="1" x14ac:dyDescent="0.2">
      <c r="H6208" s="180"/>
      <c r="I6208" s="180"/>
      <c r="J6208" s="205"/>
      <c r="K6208" s="205"/>
      <c r="L6208" s="181"/>
      <c r="M6208" s="180"/>
      <c r="N6208" s="180"/>
      <c r="O6208" s="180"/>
    </row>
    <row r="6209" spans="8:15" s="179" customFormat="1" x14ac:dyDescent="0.2">
      <c r="H6209" s="180"/>
      <c r="I6209" s="180"/>
      <c r="J6209" s="205"/>
      <c r="K6209" s="205"/>
      <c r="L6209" s="181"/>
      <c r="M6209" s="180"/>
      <c r="N6209" s="180"/>
      <c r="O6209" s="180"/>
    </row>
    <row r="6210" spans="8:15" s="179" customFormat="1" x14ac:dyDescent="0.2">
      <c r="H6210" s="180"/>
      <c r="I6210" s="180"/>
      <c r="J6210" s="205"/>
      <c r="K6210" s="205"/>
      <c r="L6210" s="181"/>
      <c r="M6210" s="180"/>
      <c r="N6210" s="180"/>
      <c r="O6210" s="180"/>
    </row>
    <row r="6211" spans="8:15" s="179" customFormat="1" x14ac:dyDescent="0.2">
      <c r="H6211" s="180"/>
      <c r="I6211" s="180"/>
      <c r="J6211" s="205"/>
      <c r="K6211" s="205"/>
      <c r="L6211" s="181"/>
      <c r="M6211" s="180"/>
      <c r="N6211" s="180"/>
      <c r="O6211" s="180"/>
    </row>
    <row r="6212" spans="8:15" s="179" customFormat="1" x14ac:dyDescent="0.2">
      <c r="H6212" s="180"/>
      <c r="I6212" s="180"/>
      <c r="J6212" s="205"/>
      <c r="K6212" s="205"/>
      <c r="L6212" s="181"/>
      <c r="M6212" s="180"/>
      <c r="N6212" s="180"/>
      <c r="O6212" s="180"/>
    </row>
    <row r="6213" spans="8:15" s="179" customFormat="1" x14ac:dyDescent="0.2">
      <c r="H6213" s="180"/>
      <c r="I6213" s="180"/>
      <c r="J6213" s="205"/>
      <c r="K6213" s="205"/>
      <c r="L6213" s="181"/>
      <c r="M6213" s="180"/>
      <c r="N6213" s="180"/>
      <c r="O6213" s="180"/>
    </row>
    <row r="6214" spans="8:15" s="179" customFormat="1" x14ac:dyDescent="0.2">
      <c r="H6214" s="180"/>
      <c r="I6214" s="180"/>
      <c r="J6214" s="205"/>
      <c r="K6214" s="205"/>
      <c r="L6214" s="181"/>
      <c r="M6214" s="180"/>
      <c r="N6214" s="180"/>
      <c r="O6214" s="180"/>
    </row>
    <row r="6215" spans="8:15" s="179" customFormat="1" x14ac:dyDescent="0.2">
      <c r="H6215" s="180"/>
      <c r="I6215" s="180"/>
      <c r="J6215" s="205"/>
      <c r="K6215" s="205"/>
      <c r="L6215" s="181"/>
      <c r="M6215" s="180"/>
      <c r="N6215" s="180"/>
      <c r="O6215" s="180"/>
    </row>
    <row r="6216" spans="8:15" s="179" customFormat="1" x14ac:dyDescent="0.2">
      <c r="H6216" s="180"/>
      <c r="I6216" s="180"/>
      <c r="J6216" s="205"/>
      <c r="K6216" s="205"/>
      <c r="L6216" s="181"/>
      <c r="M6216" s="180"/>
      <c r="N6216" s="180"/>
      <c r="O6216" s="180"/>
    </row>
    <row r="6217" spans="8:15" s="179" customFormat="1" x14ac:dyDescent="0.2">
      <c r="H6217" s="180"/>
      <c r="I6217" s="180"/>
      <c r="J6217" s="205"/>
      <c r="K6217" s="205"/>
      <c r="L6217" s="181"/>
      <c r="M6217" s="180"/>
      <c r="N6217" s="180"/>
      <c r="O6217" s="180"/>
    </row>
    <row r="6218" spans="8:15" s="179" customFormat="1" x14ac:dyDescent="0.2">
      <c r="H6218" s="180"/>
      <c r="I6218" s="180"/>
      <c r="J6218" s="205"/>
      <c r="K6218" s="205"/>
      <c r="L6218" s="181"/>
      <c r="M6218" s="180"/>
      <c r="N6218" s="180"/>
      <c r="O6218" s="180"/>
    </row>
    <row r="6219" spans="8:15" s="179" customFormat="1" x14ac:dyDescent="0.2">
      <c r="H6219" s="180"/>
      <c r="I6219" s="180"/>
      <c r="J6219" s="205"/>
      <c r="K6219" s="205"/>
      <c r="L6219" s="181"/>
      <c r="M6219" s="180"/>
      <c r="N6219" s="180"/>
      <c r="O6219" s="180"/>
    </row>
    <row r="6220" spans="8:15" s="179" customFormat="1" x14ac:dyDescent="0.2">
      <c r="H6220" s="180"/>
      <c r="I6220" s="180"/>
      <c r="J6220" s="205"/>
      <c r="K6220" s="205"/>
      <c r="L6220" s="181"/>
      <c r="M6220" s="180"/>
      <c r="N6220" s="180"/>
      <c r="O6220" s="180"/>
    </row>
    <row r="6221" spans="8:15" s="179" customFormat="1" x14ac:dyDescent="0.2">
      <c r="H6221" s="180"/>
      <c r="I6221" s="180"/>
      <c r="J6221" s="205"/>
      <c r="K6221" s="205"/>
      <c r="L6221" s="181"/>
      <c r="M6221" s="180"/>
      <c r="N6221" s="180"/>
      <c r="O6221" s="180"/>
    </row>
    <row r="6222" spans="8:15" s="179" customFormat="1" x14ac:dyDescent="0.2">
      <c r="H6222" s="180"/>
      <c r="I6222" s="180"/>
      <c r="J6222" s="205"/>
      <c r="K6222" s="205"/>
      <c r="L6222" s="181"/>
      <c r="M6222" s="180"/>
      <c r="N6222" s="180"/>
      <c r="O6222" s="180"/>
    </row>
    <row r="6223" spans="8:15" s="179" customFormat="1" x14ac:dyDescent="0.2">
      <c r="H6223" s="180"/>
      <c r="I6223" s="180"/>
      <c r="J6223" s="205"/>
      <c r="K6223" s="205"/>
      <c r="L6223" s="181"/>
      <c r="M6223" s="180"/>
      <c r="N6223" s="180"/>
      <c r="O6223" s="180"/>
    </row>
    <row r="6224" spans="8:15" s="179" customFormat="1" x14ac:dyDescent="0.2">
      <c r="H6224" s="180"/>
      <c r="I6224" s="180"/>
      <c r="J6224" s="205"/>
      <c r="K6224" s="205"/>
      <c r="L6224" s="181"/>
      <c r="M6224" s="180"/>
      <c r="N6224" s="180"/>
      <c r="O6224" s="180"/>
    </row>
    <row r="6225" spans="8:15" s="179" customFormat="1" x14ac:dyDescent="0.2">
      <c r="H6225" s="180"/>
      <c r="I6225" s="180"/>
      <c r="J6225" s="205"/>
      <c r="K6225" s="205"/>
      <c r="L6225" s="181"/>
      <c r="M6225" s="180"/>
      <c r="N6225" s="180"/>
      <c r="O6225" s="180"/>
    </row>
    <row r="6226" spans="8:15" s="179" customFormat="1" x14ac:dyDescent="0.2">
      <c r="H6226" s="180"/>
      <c r="I6226" s="180"/>
      <c r="J6226" s="205"/>
      <c r="K6226" s="205"/>
      <c r="L6226" s="181"/>
      <c r="M6226" s="180"/>
      <c r="N6226" s="180"/>
      <c r="O6226" s="180"/>
    </row>
    <row r="6227" spans="8:15" s="179" customFormat="1" x14ac:dyDescent="0.2">
      <c r="H6227" s="180"/>
      <c r="I6227" s="180"/>
      <c r="J6227" s="205"/>
      <c r="K6227" s="205"/>
      <c r="L6227" s="181"/>
      <c r="M6227" s="180"/>
      <c r="N6227" s="180"/>
      <c r="O6227" s="180"/>
    </row>
    <row r="6228" spans="8:15" s="179" customFormat="1" x14ac:dyDescent="0.2">
      <c r="H6228" s="180"/>
      <c r="I6228" s="180"/>
      <c r="J6228" s="205"/>
      <c r="K6228" s="205"/>
      <c r="L6228" s="181"/>
      <c r="M6228" s="180"/>
      <c r="N6228" s="180"/>
      <c r="O6228" s="180"/>
    </row>
    <row r="6229" spans="8:15" s="179" customFormat="1" x14ac:dyDescent="0.2">
      <c r="H6229" s="180"/>
      <c r="I6229" s="180"/>
      <c r="J6229" s="205"/>
      <c r="K6229" s="205"/>
      <c r="L6229" s="181"/>
      <c r="M6229" s="180"/>
      <c r="N6229" s="180"/>
      <c r="O6229" s="180"/>
    </row>
    <row r="6230" spans="8:15" s="179" customFormat="1" x14ac:dyDescent="0.2">
      <c r="H6230" s="180"/>
      <c r="I6230" s="180"/>
      <c r="J6230" s="205"/>
      <c r="K6230" s="205"/>
      <c r="L6230" s="181"/>
      <c r="M6230" s="180"/>
      <c r="N6230" s="180"/>
      <c r="O6230" s="180"/>
    </row>
    <row r="6231" spans="8:15" s="179" customFormat="1" x14ac:dyDescent="0.2">
      <c r="H6231" s="180"/>
      <c r="I6231" s="180"/>
      <c r="J6231" s="205"/>
      <c r="K6231" s="205"/>
      <c r="L6231" s="181"/>
      <c r="M6231" s="180"/>
      <c r="N6231" s="180"/>
      <c r="O6231" s="180"/>
    </row>
    <row r="6232" spans="8:15" s="179" customFormat="1" x14ac:dyDescent="0.2">
      <c r="H6232" s="180"/>
      <c r="I6232" s="180"/>
      <c r="J6232" s="205"/>
      <c r="K6232" s="205"/>
      <c r="L6232" s="181"/>
      <c r="M6232" s="180"/>
      <c r="N6232" s="180"/>
      <c r="O6232" s="180"/>
    </row>
    <row r="6233" spans="8:15" s="179" customFormat="1" x14ac:dyDescent="0.2">
      <c r="H6233" s="180"/>
      <c r="I6233" s="180"/>
      <c r="J6233" s="205"/>
      <c r="K6233" s="205"/>
      <c r="L6233" s="181"/>
      <c r="M6233" s="180"/>
      <c r="N6233" s="180"/>
      <c r="O6233" s="180"/>
    </row>
    <row r="6234" spans="8:15" s="179" customFormat="1" x14ac:dyDescent="0.2">
      <c r="H6234" s="180"/>
      <c r="I6234" s="180"/>
      <c r="J6234" s="205"/>
      <c r="K6234" s="205"/>
      <c r="L6234" s="181"/>
      <c r="M6234" s="180"/>
      <c r="N6234" s="180"/>
      <c r="O6234" s="180"/>
    </row>
    <row r="6235" spans="8:15" s="179" customFormat="1" x14ac:dyDescent="0.2">
      <c r="H6235" s="180"/>
      <c r="I6235" s="180"/>
      <c r="J6235" s="205"/>
      <c r="K6235" s="205"/>
      <c r="L6235" s="181"/>
      <c r="M6235" s="180"/>
      <c r="N6235" s="180"/>
      <c r="O6235" s="180"/>
    </row>
    <row r="6236" spans="8:15" s="179" customFormat="1" x14ac:dyDescent="0.2">
      <c r="H6236" s="180"/>
      <c r="I6236" s="180"/>
      <c r="J6236" s="205"/>
      <c r="K6236" s="205"/>
      <c r="L6236" s="181"/>
      <c r="M6236" s="180"/>
      <c r="N6236" s="180"/>
      <c r="O6236" s="180"/>
    </row>
    <row r="6237" spans="8:15" s="179" customFormat="1" x14ac:dyDescent="0.2">
      <c r="H6237" s="180"/>
      <c r="I6237" s="180"/>
      <c r="J6237" s="205"/>
      <c r="K6237" s="205"/>
      <c r="L6237" s="181"/>
      <c r="M6237" s="180"/>
      <c r="N6237" s="180"/>
      <c r="O6237" s="180"/>
    </row>
    <row r="6238" spans="8:15" s="179" customFormat="1" x14ac:dyDescent="0.2">
      <c r="H6238" s="180"/>
      <c r="I6238" s="180"/>
      <c r="J6238" s="205"/>
      <c r="K6238" s="205"/>
      <c r="L6238" s="181"/>
      <c r="M6238" s="180"/>
      <c r="N6238" s="180"/>
      <c r="O6238" s="180"/>
    </row>
    <row r="6239" spans="8:15" s="179" customFormat="1" x14ac:dyDescent="0.2">
      <c r="H6239" s="180"/>
      <c r="I6239" s="180"/>
      <c r="J6239" s="205"/>
      <c r="K6239" s="205"/>
      <c r="L6239" s="181"/>
      <c r="M6239" s="180"/>
      <c r="N6239" s="180"/>
      <c r="O6239" s="180"/>
    </row>
    <row r="6240" spans="8:15" s="179" customFormat="1" x14ac:dyDescent="0.2">
      <c r="H6240" s="180"/>
      <c r="I6240" s="180"/>
      <c r="J6240" s="205"/>
      <c r="K6240" s="205"/>
      <c r="L6240" s="181"/>
      <c r="M6240" s="180"/>
      <c r="N6240" s="180"/>
      <c r="O6240" s="180"/>
    </row>
    <row r="6241" spans="8:15" s="179" customFormat="1" x14ac:dyDescent="0.2">
      <c r="H6241" s="180"/>
      <c r="I6241" s="180"/>
      <c r="J6241" s="205"/>
      <c r="K6241" s="205"/>
      <c r="L6241" s="181"/>
      <c r="M6241" s="180"/>
      <c r="N6241" s="180"/>
      <c r="O6241" s="180"/>
    </row>
    <row r="6242" spans="8:15" s="179" customFormat="1" x14ac:dyDescent="0.2">
      <c r="H6242" s="180"/>
      <c r="I6242" s="180"/>
      <c r="J6242" s="205"/>
      <c r="K6242" s="205"/>
      <c r="L6242" s="181"/>
      <c r="M6242" s="180"/>
      <c r="N6242" s="180"/>
      <c r="O6242" s="180"/>
    </row>
    <row r="6243" spans="8:15" s="179" customFormat="1" x14ac:dyDescent="0.2">
      <c r="H6243" s="180"/>
      <c r="I6243" s="180"/>
      <c r="J6243" s="205"/>
      <c r="K6243" s="205"/>
      <c r="L6243" s="181"/>
      <c r="M6243" s="180"/>
      <c r="N6243" s="180"/>
      <c r="O6243" s="180"/>
    </row>
    <row r="6244" spans="8:15" s="179" customFormat="1" x14ac:dyDescent="0.2">
      <c r="H6244" s="180"/>
      <c r="I6244" s="180"/>
      <c r="J6244" s="205"/>
      <c r="K6244" s="205"/>
      <c r="L6244" s="181"/>
      <c r="M6244" s="180"/>
      <c r="N6244" s="180"/>
      <c r="O6244" s="180"/>
    </row>
    <row r="6245" spans="8:15" s="179" customFormat="1" x14ac:dyDescent="0.2">
      <c r="H6245" s="180"/>
      <c r="I6245" s="180"/>
      <c r="J6245" s="205"/>
      <c r="K6245" s="205"/>
      <c r="L6245" s="181"/>
      <c r="M6245" s="180"/>
      <c r="N6245" s="180"/>
      <c r="O6245" s="180"/>
    </row>
    <row r="6246" spans="8:15" s="179" customFormat="1" x14ac:dyDescent="0.2">
      <c r="H6246" s="180"/>
      <c r="I6246" s="180"/>
      <c r="J6246" s="205"/>
      <c r="K6246" s="205"/>
      <c r="L6246" s="181"/>
      <c r="M6246" s="180"/>
      <c r="N6246" s="180"/>
      <c r="O6246" s="180"/>
    </row>
    <row r="6247" spans="8:15" s="179" customFormat="1" x14ac:dyDescent="0.2">
      <c r="H6247" s="180"/>
      <c r="I6247" s="180"/>
      <c r="J6247" s="205"/>
      <c r="K6247" s="205"/>
      <c r="L6247" s="181"/>
      <c r="M6247" s="180"/>
      <c r="N6247" s="180"/>
      <c r="O6247" s="180"/>
    </row>
    <row r="6248" spans="8:15" s="179" customFormat="1" x14ac:dyDescent="0.2">
      <c r="H6248" s="180"/>
      <c r="I6248" s="180"/>
      <c r="J6248" s="205"/>
      <c r="K6248" s="205"/>
      <c r="L6248" s="181"/>
      <c r="M6248" s="180"/>
      <c r="N6248" s="180"/>
      <c r="O6248" s="180"/>
    </row>
    <row r="6249" spans="8:15" s="179" customFormat="1" x14ac:dyDescent="0.2">
      <c r="H6249" s="180"/>
      <c r="I6249" s="180"/>
      <c r="J6249" s="205"/>
      <c r="K6249" s="205"/>
      <c r="L6249" s="181"/>
      <c r="M6249" s="180"/>
      <c r="N6249" s="180"/>
      <c r="O6249" s="180"/>
    </row>
    <row r="6250" spans="8:15" s="179" customFormat="1" x14ac:dyDescent="0.2">
      <c r="H6250" s="180"/>
      <c r="I6250" s="180"/>
      <c r="J6250" s="205"/>
      <c r="K6250" s="205"/>
      <c r="L6250" s="181"/>
      <c r="M6250" s="180"/>
      <c r="N6250" s="180"/>
      <c r="O6250" s="180"/>
    </row>
    <row r="6251" spans="8:15" s="179" customFormat="1" x14ac:dyDescent="0.2">
      <c r="H6251" s="180"/>
      <c r="I6251" s="180"/>
      <c r="J6251" s="205"/>
      <c r="K6251" s="205"/>
      <c r="L6251" s="181"/>
      <c r="M6251" s="180"/>
      <c r="N6251" s="180"/>
      <c r="O6251" s="180"/>
    </row>
    <row r="6252" spans="8:15" s="179" customFormat="1" x14ac:dyDescent="0.2">
      <c r="H6252" s="180"/>
      <c r="I6252" s="180"/>
      <c r="J6252" s="205"/>
      <c r="K6252" s="205"/>
      <c r="L6252" s="181"/>
      <c r="M6252" s="180"/>
      <c r="N6252" s="180"/>
      <c r="O6252" s="180"/>
    </row>
    <row r="6253" spans="8:15" s="179" customFormat="1" x14ac:dyDescent="0.2">
      <c r="H6253" s="180"/>
      <c r="I6253" s="180"/>
      <c r="J6253" s="205"/>
      <c r="K6253" s="205"/>
      <c r="L6253" s="181"/>
      <c r="M6253" s="180"/>
      <c r="N6253" s="180"/>
      <c r="O6253" s="180"/>
    </row>
    <row r="6254" spans="8:15" s="179" customFormat="1" x14ac:dyDescent="0.2">
      <c r="H6254" s="180"/>
      <c r="I6254" s="180"/>
      <c r="J6254" s="205"/>
      <c r="K6254" s="205"/>
      <c r="L6254" s="181"/>
      <c r="M6254" s="180"/>
      <c r="N6254" s="180"/>
      <c r="O6254" s="180"/>
    </row>
    <row r="6255" spans="8:15" s="179" customFormat="1" x14ac:dyDescent="0.2">
      <c r="H6255" s="180"/>
      <c r="I6255" s="180"/>
      <c r="J6255" s="205"/>
      <c r="K6255" s="205"/>
      <c r="L6255" s="181"/>
      <c r="M6255" s="180"/>
      <c r="N6255" s="180"/>
      <c r="O6255" s="180"/>
    </row>
    <row r="6256" spans="8:15" s="179" customFormat="1" x14ac:dyDescent="0.2">
      <c r="H6256" s="180"/>
      <c r="I6256" s="180"/>
      <c r="J6256" s="205"/>
      <c r="K6256" s="205"/>
      <c r="L6256" s="181"/>
      <c r="M6256" s="180"/>
      <c r="N6256" s="180"/>
      <c r="O6256" s="180"/>
    </row>
    <row r="6257" spans="8:15" s="179" customFormat="1" x14ac:dyDescent="0.2">
      <c r="H6257" s="180"/>
      <c r="I6257" s="180"/>
      <c r="J6257" s="205"/>
      <c r="K6257" s="205"/>
      <c r="L6257" s="181"/>
      <c r="M6257" s="180"/>
      <c r="N6257" s="180"/>
      <c r="O6257" s="180"/>
    </row>
    <row r="6258" spans="8:15" s="179" customFormat="1" x14ac:dyDescent="0.2">
      <c r="H6258" s="180"/>
      <c r="I6258" s="180"/>
      <c r="J6258" s="205"/>
      <c r="K6258" s="205"/>
      <c r="L6258" s="181"/>
      <c r="M6258" s="180"/>
      <c r="N6258" s="180"/>
      <c r="O6258" s="180"/>
    </row>
    <row r="6259" spans="8:15" s="179" customFormat="1" x14ac:dyDescent="0.2">
      <c r="H6259" s="180"/>
      <c r="I6259" s="180"/>
      <c r="J6259" s="205"/>
      <c r="K6259" s="205"/>
      <c r="L6259" s="181"/>
      <c r="M6259" s="180"/>
      <c r="N6259" s="180"/>
      <c r="O6259" s="180"/>
    </row>
    <row r="6260" spans="8:15" s="179" customFormat="1" x14ac:dyDescent="0.2">
      <c r="H6260" s="180"/>
      <c r="I6260" s="180"/>
      <c r="J6260" s="205"/>
      <c r="K6260" s="205"/>
      <c r="L6260" s="181"/>
      <c r="M6260" s="180"/>
      <c r="N6260" s="180"/>
      <c r="O6260" s="180"/>
    </row>
    <row r="6261" spans="8:15" s="179" customFormat="1" x14ac:dyDescent="0.2">
      <c r="H6261" s="180"/>
      <c r="I6261" s="180"/>
      <c r="J6261" s="205"/>
      <c r="K6261" s="205"/>
      <c r="L6261" s="181"/>
      <c r="M6261" s="180"/>
      <c r="N6261" s="180"/>
      <c r="O6261" s="180"/>
    </row>
    <row r="6262" spans="8:15" s="179" customFormat="1" x14ac:dyDescent="0.2">
      <c r="H6262" s="180"/>
      <c r="I6262" s="180"/>
      <c r="J6262" s="205"/>
      <c r="K6262" s="205"/>
      <c r="L6262" s="181"/>
      <c r="M6262" s="180"/>
      <c r="N6262" s="180"/>
      <c r="O6262" s="180"/>
    </row>
    <row r="6263" spans="8:15" s="179" customFormat="1" x14ac:dyDescent="0.2">
      <c r="H6263" s="180"/>
      <c r="I6263" s="180"/>
      <c r="J6263" s="205"/>
      <c r="K6263" s="205"/>
      <c r="L6263" s="181"/>
      <c r="M6263" s="180"/>
      <c r="N6263" s="180"/>
      <c r="O6263" s="180"/>
    </row>
    <row r="6264" spans="8:15" s="179" customFormat="1" x14ac:dyDescent="0.2">
      <c r="H6264" s="180"/>
      <c r="I6264" s="180"/>
      <c r="J6264" s="205"/>
      <c r="K6264" s="205"/>
      <c r="L6264" s="181"/>
      <c r="M6264" s="180"/>
      <c r="N6264" s="180"/>
      <c r="O6264" s="180"/>
    </row>
    <row r="6265" spans="8:15" s="179" customFormat="1" x14ac:dyDescent="0.2">
      <c r="H6265" s="180"/>
      <c r="I6265" s="180"/>
      <c r="J6265" s="205"/>
      <c r="K6265" s="205"/>
      <c r="L6265" s="181"/>
      <c r="M6265" s="180"/>
      <c r="N6265" s="180"/>
      <c r="O6265" s="180"/>
    </row>
    <row r="6266" spans="8:15" s="179" customFormat="1" x14ac:dyDescent="0.2">
      <c r="H6266" s="180"/>
      <c r="I6266" s="180"/>
      <c r="J6266" s="205"/>
      <c r="K6266" s="205"/>
      <c r="L6266" s="181"/>
      <c r="M6266" s="180"/>
      <c r="N6266" s="180"/>
      <c r="O6266" s="180"/>
    </row>
    <row r="6267" spans="8:15" s="179" customFormat="1" x14ac:dyDescent="0.2">
      <c r="H6267" s="180"/>
      <c r="I6267" s="180"/>
      <c r="J6267" s="205"/>
      <c r="K6267" s="205"/>
      <c r="L6267" s="181"/>
      <c r="M6267" s="180"/>
      <c r="N6267" s="180"/>
      <c r="O6267" s="180"/>
    </row>
    <row r="6268" spans="8:15" s="179" customFormat="1" x14ac:dyDescent="0.2">
      <c r="H6268" s="180"/>
      <c r="I6268" s="180"/>
      <c r="J6268" s="205"/>
      <c r="K6268" s="205"/>
      <c r="L6268" s="181"/>
      <c r="M6268" s="180"/>
      <c r="N6268" s="180"/>
      <c r="O6268" s="180"/>
    </row>
    <row r="6269" spans="8:15" s="179" customFormat="1" x14ac:dyDescent="0.2">
      <c r="H6269" s="180"/>
      <c r="I6269" s="180"/>
      <c r="J6269" s="205"/>
      <c r="K6269" s="205"/>
      <c r="L6269" s="181"/>
      <c r="M6269" s="180"/>
      <c r="N6269" s="180"/>
      <c r="O6269" s="180"/>
    </row>
    <row r="6270" spans="8:15" s="179" customFormat="1" x14ac:dyDescent="0.2">
      <c r="H6270" s="180"/>
      <c r="I6270" s="180"/>
      <c r="J6270" s="205"/>
      <c r="K6270" s="205"/>
      <c r="L6270" s="181"/>
      <c r="M6270" s="180"/>
      <c r="N6270" s="180"/>
      <c r="O6270" s="180"/>
    </row>
    <row r="6271" spans="8:15" s="179" customFormat="1" x14ac:dyDescent="0.2">
      <c r="H6271" s="180"/>
      <c r="I6271" s="180"/>
      <c r="J6271" s="205"/>
      <c r="K6271" s="205"/>
      <c r="L6271" s="181"/>
      <c r="M6271" s="180"/>
      <c r="N6271" s="180"/>
      <c r="O6271" s="180"/>
    </row>
    <row r="6272" spans="8:15" s="179" customFormat="1" x14ac:dyDescent="0.2">
      <c r="H6272" s="180"/>
      <c r="I6272" s="180"/>
      <c r="J6272" s="205"/>
      <c r="K6272" s="205"/>
      <c r="L6272" s="181"/>
      <c r="M6272" s="180"/>
      <c r="N6272" s="180"/>
      <c r="O6272" s="180"/>
    </row>
    <row r="6273" spans="8:15" s="179" customFormat="1" x14ac:dyDescent="0.2">
      <c r="H6273" s="180"/>
      <c r="I6273" s="180"/>
      <c r="J6273" s="205"/>
      <c r="K6273" s="205"/>
      <c r="L6273" s="181"/>
      <c r="M6273" s="180"/>
      <c r="N6273" s="180"/>
      <c r="O6273" s="180"/>
    </row>
    <row r="6274" spans="8:15" s="179" customFormat="1" x14ac:dyDescent="0.2">
      <c r="H6274" s="180"/>
      <c r="I6274" s="180"/>
      <c r="J6274" s="205"/>
      <c r="K6274" s="205"/>
      <c r="L6274" s="181"/>
      <c r="M6274" s="180"/>
      <c r="N6274" s="180"/>
      <c r="O6274" s="180"/>
    </row>
    <row r="6275" spans="8:15" s="179" customFormat="1" x14ac:dyDescent="0.2">
      <c r="H6275" s="180"/>
      <c r="I6275" s="180"/>
      <c r="J6275" s="205"/>
      <c r="K6275" s="205"/>
      <c r="L6275" s="181"/>
      <c r="M6275" s="180"/>
      <c r="N6275" s="180"/>
      <c r="O6275" s="180"/>
    </row>
    <row r="6276" spans="8:15" s="179" customFormat="1" x14ac:dyDescent="0.2">
      <c r="H6276" s="180"/>
      <c r="I6276" s="180"/>
      <c r="J6276" s="205"/>
      <c r="K6276" s="205"/>
      <c r="L6276" s="181"/>
      <c r="M6276" s="180"/>
      <c r="N6276" s="180"/>
      <c r="O6276" s="180"/>
    </row>
    <row r="6277" spans="8:15" s="179" customFormat="1" x14ac:dyDescent="0.2">
      <c r="H6277" s="180"/>
      <c r="I6277" s="180"/>
      <c r="J6277" s="205"/>
      <c r="K6277" s="205"/>
      <c r="L6277" s="181"/>
      <c r="M6277" s="180"/>
      <c r="N6277" s="180"/>
      <c r="O6277" s="180"/>
    </row>
    <row r="6278" spans="8:15" s="179" customFormat="1" x14ac:dyDescent="0.2">
      <c r="H6278" s="180"/>
      <c r="I6278" s="180"/>
      <c r="J6278" s="205"/>
      <c r="K6278" s="205"/>
      <c r="L6278" s="181"/>
      <c r="M6278" s="180"/>
      <c r="N6278" s="180"/>
      <c r="O6278" s="180"/>
    </row>
    <row r="6279" spans="8:15" s="179" customFormat="1" x14ac:dyDescent="0.2">
      <c r="H6279" s="180"/>
      <c r="I6279" s="180"/>
      <c r="J6279" s="205"/>
      <c r="K6279" s="205"/>
      <c r="L6279" s="181"/>
      <c r="M6279" s="180"/>
      <c r="N6279" s="180"/>
      <c r="O6279" s="180"/>
    </row>
    <row r="6280" spans="8:15" s="179" customFormat="1" x14ac:dyDescent="0.2">
      <c r="H6280" s="180"/>
      <c r="I6280" s="180"/>
      <c r="J6280" s="205"/>
      <c r="K6280" s="205"/>
      <c r="L6280" s="181"/>
      <c r="M6280" s="180"/>
      <c r="N6280" s="180"/>
      <c r="O6280" s="180"/>
    </row>
    <row r="6281" spans="8:15" s="179" customFormat="1" x14ac:dyDescent="0.2">
      <c r="H6281" s="180"/>
      <c r="I6281" s="180"/>
      <c r="J6281" s="205"/>
      <c r="K6281" s="205"/>
      <c r="L6281" s="181"/>
      <c r="M6281" s="180"/>
      <c r="N6281" s="180"/>
      <c r="O6281" s="180"/>
    </row>
    <row r="6282" spans="8:15" s="179" customFormat="1" x14ac:dyDescent="0.2">
      <c r="H6282" s="180"/>
      <c r="I6282" s="180"/>
      <c r="J6282" s="205"/>
      <c r="K6282" s="205"/>
      <c r="L6282" s="181"/>
      <c r="M6282" s="180"/>
      <c r="N6282" s="180"/>
      <c r="O6282" s="180"/>
    </row>
    <row r="6283" spans="8:15" s="179" customFormat="1" x14ac:dyDescent="0.2">
      <c r="H6283" s="180"/>
      <c r="I6283" s="180"/>
      <c r="J6283" s="205"/>
      <c r="K6283" s="205"/>
      <c r="L6283" s="181"/>
      <c r="M6283" s="180"/>
      <c r="N6283" s="180"/>
      <c r="O6283" s="180"/>
    </row>
    <row r="6284" spans="8:15" s="179" customFormat="1" x14ac:dyDescent="0.2">
      <c r="H6284" s="180"/>
      <c r="I6284" s="180"/>
      <c r="J6284" s="205"/>
      <c r="K6284" s="205"/>
      <c r="L6284" s="181"/>
      <c r="M6284" s="180"/>
      <c r="N6284" s="180"/>
      <c r="O6284" s="180"/>
    </row>
    <row r="6285" spans="8:15" s="179" customFormat="1" x14ac:dyDescent="0.2">
      <c r="H6285" s="180"/>
      <c r="I6285" s="180"/>
      <c r="J6285" s="205"/>
      <c r="K6285" s="205"/>
      <c r="L6285" s="181"/>
      <c r="M6285" s="180"/>
      <c r="N6285" s="180"/>
      <c r="O6285" s="180"/>
    </row>
    <row r="6286" spans="8:15" s="179" customFormat="1" x14ac:dyDescent="0.2">
      <c r="H6286" s="180"/>
      <c r="I6286" s="180"/>
      <c r="J6286" s="205"/>
      <c r="K6286" s="205"/>
      <c r="L6286" s="181"/>
      <c r="M6286" s="180"/>
      <c r="N6286" s="180"/>
      <c r="O6286" s="180"/>
    </row>
    <row r="6287" spans="8:15" s="179" customFormat="1" x14ac:dyDescent="0.2">
      <c r="H6287" s="180"/>
      <c r="I6287" s="180"/>
      <c r="J6287" s="205"/>
      <c r="K6287" s="205"/>
      <c r="L6287" s="181"/>
      <c r="M6287" s="180"/>
      <c r="N6287" s="180"/>
      <c r="O6287" s="180"/>
    </row>
    <row r="6288" spans="8:15" s="179" customFormat="1" x14ac:dyDescent="0.2">
      <c r="H6288" s="180"/>
      <c r="I6288" s="180"/>
      <c r="J6288" s="205"/>
      <c r="K6288" s="205"/>
      <c r="L6288" s="181"/>
      <c r="M6288" s="180"/>
      <c r="N6288" s="180"/>
      <c r="O6288" s="180"/>
    </row>
    <row r="6289" spans="8:15" s="179" customFormat="1" x14ac:dyDescent="0.2">
      <c r="H6289" s="180"/>
      <c r="I6289" s="180"/>
      <c r="J6289" s="205"/>
      <c r="K6289" s="205"/>
      <c r="L6289" s="181"/>
      <c r="M6289" s="180"/>
      <c r="N6289" s="180"/>
      <c r="O6289" s="180"/>
    </row>
    <row r="6290" spans="8:15" s="179" customFormat="1" x14ac:dyDescent="0.2">
      <c r="H6290" s="180"/>
      <c r="I6290" s="180"/>
      <c r="J6290" s="205"/>
      <c r="K6290" s="205"/>
      <c r="L6290" s="181"/>
      <c r="M6290" s="180"/>
      <c r="N6290" s="180"/>
      <c r="O6290" s="180"/>
    </row>
    <row r="6291" spans="8:15" s="179" customFormat="1" x14ac:dyDescent="0.2">
      <c r="H6291" s="180"/>
      <c r="I6291" s="180"/>
      <c r="J6291" s="205"/>
      <c r="K6291" s="205"/>
      <c r="L6291" s="181"/>
      <c r="M6291" s="180"/>
      <c r="N6291" s="180"/>
      <c r="O6291" s="180"/>
    </row>
    <row r="6292" spans="8:15" s="179" customFormat="1" x14ac:dyDescent="0.2">
      <c r="H6292" s="180"/>
      <c r="I6292" s="180"/>
      <c r="J6292" s="205"/>
      <c r="K6292" s="205"/>
      <c r="L6292" s="181"/>
      <c r="M6292" s="180"/>
      <c r="N6292" s="180"/>
      <c r="O6292" s="180"/>
    </row>
    <row r="6293" spans="8:15" s="179" customFormat="1" x14ac:dyDescent="0.2">
      <c r="H6293" s="180"/>
      <c r="I6293" s="180"/>
      <c r="J6293" s="205"/>
      <c r="K6293" s="205"/>
      <c r="L6293" s="181"/>
      <c r="M6293" s="180"/>
      <c r="N6293" s="180"/>
      <c r="O6293" s="180"/>
    </row>
    <row r="6294" spans="8:15" s="179" customFormat="1" x14ac:dyDescent="0.2">
      <c r="H6294" s="180"/>
      <c r="I6294" s="180"/>
      <c r="J6294" s="205"/>
      <c r="K6294" s="205"/>
      <c r="L6294" s="181"/>
      <c r="M6294" s="180"/>
      <c r="N6294" s="180"/>
      <c r="O6294" s="180"/>
    </row>
    <row r="6295" spans="8:15" s="179" customFormat="1" x14ac:dyDescent="0.2">
      <c r="H6295" s="180"/>
      <c r="I6295" s="180"/>
      <c r="J6295" s="205"/>
      <c r="K6295" s="205"/>
      <c r="L6295" s="181"/>
      <c r="M6295" s="180"/>
      <c r="N6295" s="180"/>
      <c r="O6295" s="180"/>
    </row>
    <row r="6296" spans="8:15" s="179" customFormat="1" x14ac:dyDescent="0.2">
      <c r="H6296" s="180"/>
      <c r="I6296" s="180"/>
      <c r="J6296" s="205"/>
      <c r="K6296" s="205"/>
      <c r="L6296" s="181"/>
      <c r="M6296" s="180"/>
      <c r="N6296" s="180"/>
      <c r="O6296" s="180"/>
    </row>
    <row r="6297" spans="8:15" s="179" customFormat="1" x14ac:dyDescent="0.2">
      <c r="H6297" s="180"/>
      <c r="I6297" s="180"/>
      <c r="J6297" s="205"/>
      <c r="K6297" s="205"/>
      <c r="L6297" s="181"/>
      <c r="M6297" s="180"/>
      <c r="N6297" s="180"/>
      <c r="O6297" s="180"/>
    </row>
    <row r="6298" spans="8:15" s="179" customFormat="1" x14ac:dyDescent="0.2">
      <c r="H6298" s="180"/>
      <c r="I6298" s="180"/>
      <c r="J6298" s="205"/>
      <c r="K6298" s="205"/>
      <c r="L6298" s="181"/>
      <c r="M6298" s="180"/>
      <c r="N6298" s="180"/>
      <c r="O6298" s="180"/>
    </row>
    <row r="6299" spans="8:15" s="179" customFormat="1" x14ac:dyDescent="0.2">
      <c r="H6299" s="180"/>
      <c r="I6299" s="180"/>
      <c r="J6299" s="205"/>
      <c r="K6299" s="205"/>
      <c r="L6299" s="181"/>
      <c r="M6299" s="180"/>
      <c r="N6299" s="180"/>
      <c r="O6299" s="180"/>
    </row>
    <row r="6300" spans="8:15" s="179" customFormat="1" x14ac:dyDescent="0.2">
      <c r="H6300" s="180"/>
      <c r="I6300" s="180"/>
      <c r="J6300" s="205"/>
      <c r="K6300" s="205"/>
      <c r="L6300" s="181"/>
      <c r="M6300" s="180"/>
      <c r="N6300" s="180"/>
      <c r="O6300" s="180"/>
    </row>
    <row r="6301" spans="8:15" s="179" customFormat="1" x14ac:dyDescent="0.2">
      <c r="H6301" s="180"/>
      <c r="I6301" s="180"/>
      <c r="J6301" s="205"/>
      <c r="K6301" s="205"/>
      <c r="L6301" s="181"/>
      <c r="M6301" s="180"/>
      <c r="N6301" s="180"/>
      <c r="O6301" s="180"/>
    </row>
    <row r="6302" spans="8:15" s="179" customFormat="1" x14ac:dyDescent="0.2">
      <c r="H6302" s="180"/>
      <c r="I6302" s="180"/>
      <c r="J6302" s="205"/>
      <c r="K6302" s="205"/>
      <c r="L6302" s="181"/>
      <c r="M6302" s="180"/>
      <c r="N6302" s="180"/>
      <c r="O6302" s="180"/>
    </row>
    <row r="6303" spans="8:15" s="179" customFormat="1" x14ac:dyDescent="0.2">
      <c r="H6303" s="180"/>
      <c r="I6303" s="180"/>
      <c r="J6303" s="205"/>
      <c r="K6303" s="205"/>
      <c r="L6303" s="181"/>
      <c r="M6303" s="180"/>
      <c r="N6303" s="180"/>
      <c r="O6303" s="180"/>
    </row>
    <row r="6304" spans="8:15" s="179" customFormat="1" x14ac:dyDescent="0.2">
      <c r="H6304" s="180"/>
      <c r="I6304" s="180"/>
      <c r="J6304" s="205"/>
      <c r="K6304" s="205"/>
      <c r="L6304" s="181"/>
      <c r="M6304" s="180"/>
      <c r="N6304" s="180"/>
      <c r="O6304" s="180"/>
    </row>
    <row r="6305" spans="8:15" s="179" customFormat="1" x14ac:dyDescent="0.2">
      <c r="H6305" s="180"/>
      <c r="I6305" s="180"/>
      <c r="J6305" s="205"/>
      <c r="K6305" s="205"/>
      <c r="L6305" s="181"/>
      <c r="M6305" s="180"/>
      <c r="N6305" s="180"/>
      <c r="O6305" s="180"/>
    </row>
    <row r="6306" spans="8:15" s="179" customFormat="1" x14ac:dyDescent="0.2">
      <c r="H6306" s="180"/>
      <c r="I6306" s="180"/>
      <c r="J6306" s="205"/>
      <c r="K6306" s="205"/>
      <c r="L6306" s="181"/>
      <c r="M6306" s="180"/>
      <c r="N6306" s="180"/>
      <c r="O6306" s="180"/>
    </row>
    <row r="6307" spans="8:15" s="179" customFormat="1" x14ac:dyDescent="0.2">
      <c r="H6307" s="180"/>
      <c r="I6307" s="180"/>
      <c r="J6307" s="205"/>
      <c r="K6307" s="205"/>
      <c r="L6307" s="181"/>
      <c r="M6307" s="180"/>
      <c r="N6307" s="180"/>
      <c r="O6307" s="180"/>
    </row>
    <row r="6308" spans="8:15" s="179" customFormat="1" x14ac:dyDescent="0.2">
      <c r="H6308" s="180"/>
      <c r="I6308" s="180"/>
      <c r="J6308" s="205"/>
      <c r="K6308" s="205"/>
      <c r="L6308" s="181"/>
      <c r="M6308" s="180"/>
      <c r="N6308" s="180"/>
      <c r="O6308" s="180"/>
    </row>
    <row r="6309" spans="8:15" s="179" customFormat="1" x14ac:dyDescent="0.2">
      <c r="H6309" s="180"/>
      <c r="I6309" s="180"/>
      <c r="J6309" s="205"/>
      <c r="K6309" s="205"/>
      <c r="L6309" s="181"/>
      <c r="M6309" s="180"/>
      <c r="N6309" s="180"/>
      <c r="O6309" s="180"/>
    </row>
    <row r="6310" spans="8:15" s="179" customFormat="1" x14ac:dyDescent="0.2">
      <c r="H6310" s="180"/>
      <c r="I6310" s="180"/>
      <c r="J6310" s="205"/>
      <c r="K6310" s="205"/>
      <c r="L6310" s="181"/>
      <c r="M6310" s="180"/>
      <c r="N6310" s="180"/>
      <c r="O6310" s="180"/>
    </row>
    <row r="6311" spans="8:15" s="179" customFormat="1" x14ac:dyDescent="0.2">
      <c r="H6311" s="180"/>
      <c r="I6311" s="180"/>
      <c r="J6311" s="205"/>
      <c r="K6311" s="205"/>
      <c r="L6311" s="181"/>
      <c r="M6311" s="180"/>
      <c r="N6311" s="180"/>
      <c r="O6311" s="180"/>
    </row>
    <row r="6312" spans="8:15" s="179" customFormat="1" x14ac:dyDescent="0.2">
      <c r="H6312" s="180"/>
      <c r="I6312" s="180"/>
      <c r="J6312" s="205"/>
      <c r="K6312" s="205"/>
      <c r="L6312" s="181"/>
      <c r="M6312" s="180"/>
      <c r="N6312" s="180"/>
      <c r="O6312" s="180"/>
    </row>
    <row r="6313" spans="8:15" s="179" customFormat="1" x14ac:dyDescent="0.2">
      <c r="H6313" s="180"/>
      <c r="I6313" s="180"/>
      <c r="J6313" s="205"/>
      <c r="K6313" s="205"/>
      <c r="L6313" s="181"/>
      <c r="M6313" s="180"/>
      <c r="N6313" s="180"/>
      <c r="O6313" s="180"/>
    </row>
    <row r="6314" spans="8:15" s="179" customFormat="1" x14ac:dyDescent="0.2">
      <c r="H6314" s="180"/>
      <c r="I6314" s="180"/>
      <c r="J6314" s="205"/>
      <c r="K6314" s="205"/>
      <c r="L6314" s="181"/>
      <c r="M6314" s="180"/>
      <c r="N6314" s="180"/>
      <c r="O6314" s="180"/>
    </row>
    <row r="6315" spans="8:15" s="179" customFormat="1" x14ac:dyDescent="0.2">
      <c r="H6315" s="180"/>
      <c r="I6315" s="180"/>
      <c r="J6315" s="205"/>
      <c r="K6315" s="205"/>
      <c r="L6315" s="181"/>
      <c r="M6315" s="180"/>
      <c r="N6315" s="180"/>
      <c r="O6315" s="180"/>
    </row>
    <row r="6316" spans="8:15" s="179" customFormat="1" x14ac:dyDescent="0.2">
      <c r="H6316" s="180"/>
      <c r="I6316" s="180"/>
      <c r="J6316" s="205"/>
      <c r="K6316" s="205"/>
      <c r="L6316" s="181"/>
      <c r="M6316" s="180"/>
      <c r="N6316" s="180"/>
      <c r="O6316" s="180"/>
    </row>
    <row r="6317" spans="8:15" s="179" customFormat="1" x14ac:dyDescent="0.2">
      <c r="H6317" s="180"/>
      <c r="I6317" s="180"/>
      <c r="J6317" s="205"/>
      <c r="K6317" s="205"/>
      <c r="L6317" s="181"/>
      <c r="M6317" s="180"/>
      <c r="N6317" s="180"/>
      <c r="O6317" s="180"/>
    </row>
    <row r="6318" spans="8:15" s="179" customFormat="1" x14ac:dyDescent="0.2">
      <c r="H6318" s="180"/>
      <c r="I6318" s="180"/>
      <c r="J6318" s="205"/>
      <c r="K6318" s="205"/>
      <c r="L6318" s="181"/>
      <c r="M6318" s="180"/>
      <c r="N6318" s="180"/>
      <c r="O6318" s="180"/>
    </row>
    <row r="6319" spans="8:15" s="179" customFormat="1" x14ac:dyDescent="0.2">
      <c r="H6319" s="180"/>
      <c r="I6319" s="180"/>
      <c r="J6319" s="205"/>
      <c r="K6319" s="205"/>
      <c r="L6319" s="181"/>
      <c r="M6319" s="180"/>
      <c r="N6319" s="180"/>
      <c r="O6319" s="180"/>
    </row>
    <row r="6320" spans="8:15" s="179" customFormat="1" x14ac:dyDescent="0.2">
      <c r="H6320" s="180"/>
      <c r="I6320" s="180"/>
      <c r="J6320" s="205"/>
      <c r="K6320" s="205"/>
      <c r="L6320" s="181"/>
      <c r="M6320" s="180"/>
      <c r="N6320" s="180"/>
      <c r="O6320" s="180"/>
    </row>
    <row r="6321" spans="8:15" s="179" customFormat="1" x14ac:dyDescent="0.2">
      <c r="H6321" s="180"/>
      <c r="I6321" s="180"/>
      <c r="J6321" s="205"/>
      <c r="K6321" s="205"/>
      <c r="L6321" s="181"/>
      <c r="M6321" s="180"/>
      <c r="N6321" s="180"/>
      <c r="O6321" s="180"/>
    </row>
    <row r="6322" spans="8:15" s="179" customFormat="1" x14ac:dyDescent="0.2">
      <c r="H6322" s="180"/>
      <c r="I6322" s="180"/>
      <c r="J6322" s="205"/>
      <c r="K6322" s="205"/>
      <c r="L6322" s="181"/>
      <c r="M6322" s="180"/>
      <c r="N6322" s="180"/>
      <c r="O6322" s="180"/>
    </row>
    <row r="6323" spans="8:15" s="179" customFormat="1" x14ac:dyDescent="0.2">
      <c r="H6323" s="180"/>
      <c r="I6323" s="180"/>
      <c r="J6323" s="205"/>
      <c r="K6323" s="205"/>
      <c r="L6323" s="181"/>
      <c r="M6323" s="180"/>
      <c r="N6323" s="180"/>
      <c r="O6323" s="180"/>
    </row>
    <row r="6324" spans="8:15" s="179" customFormat="1" x14ac:dyDescent="0.2">
      <c r="H6324" s="180"/>
      <c r="I6324" s="180"/>
      <c r="J6324" s="205"/>
      <c r="K6324" s="205"/>
      <c r="L6324" s="181"/>
      <c r="M6324" s="180"/>
      <c r="N6324" s="180"/>
      <c r="O6324" s="180"/>
    </row>
    <row r="6325" spans="8:15" s="179" customFormat="1" x14ac:dyDescent="0.2">
      <c r="H6325" s="180"/>
      <c r="I6325" s="180"/>
      <c r="J6325" s="205"/>
      <c r="K6325" s="205"/>
      <c r="L6325" s="181"/>
      <c r="M6325" s="180"/>
      <c r="N6325" s="180"/>
      <c r="O6325" s="180"/>
    </row>
    <row r="6326" spans="8:15" s="179" customFormat="1" x14ac:dyDescent="0.2">
      <c r="H6326" s="180"/>
      <c r="I6326" s="180"/>
      <c r="J6326" s="205"/>
      <c r="K6326" s="205"/>
      <c r="L6326" s="181"/>
      <c r="M6326" s="180"/>
      <c r="N6326" s="180"/>
      <c r="O6326" s="180"/>
    </row>
    <row r="6327" spans="8:15" s="179" customFormat="1" x14ac:dyDescent="0.2">
      <c r="H6327" s="180"/>
      <c r="I6327" s="180"/>
      <c r="J6327" s="205"/>
      <c r="K6327" s="205"/>
      <c r="L6327" s="181"/>
      <c r="M6327" s="180"/>
      <c r="N6327" s="180"/>
      <c r="O6327" s="180"/>
    </row>
    <row r="6328" spans="8:15" s="179" customFormat="1" x14ac:dyDescent="0.2">
      <c r="H6328" s="180"/>
      <c r="I6328" s="180"/>
      <c r="J6328" s="205"/>
      <c r="K6328" s="205"/>
      <c r="L6328" s="181"/>
      <c r="M6328" s="180"/>
      <c r="N6328" s="180"/>
      <c r="O6328" s="180"/>
    </row>
    <row r="6329" spans="8:15" s="179" customFormat="1" x14ac:dyDescent="0.2">
      <c r="H6329" s="180"/>
      <c r="I6329" s="180"/>
      <c r="J6329" s="205"/>
      <c r="K6329" s="205"/>
      <c r="L6329" s="181"/>
      <c r="M6329" s="180"/>
      <c r="N6329" s="180"/>
      <c r="O6329" s="180"/>
    </row>
    <row r="6330" spans="8:15" s="179" customFormat="1" x14ac:dyDescent="0.2">
      <c r="H6330" s="180"/>
      <c r="I6330" s="180"/>
      <c r="J6330" s="205"/>
      <c r="K6330" s="205"/>
      <c r="L6330" s="181"/>
      <c r="M6330" s="180"/>
      <c r="N6330" s="180"/>
      <c r="O6330" s="180"/>
    </row>
    <row r="6331" spans="8:15" s="179" customFormat="1" x14ac:dyDescent="0.2">
      <c r="H6331" s="180"/>
      <c r="I6331" s="180"/>
      <c r="J6331" s="205"/>
      <c r="K6331" s="205"/>
      <c r="L6331" s="181"/>
      <c r="M6331" s="180"/>
      <c r="N6331" s="180"/>
      <c r="O6331" s="180"/>
    </row>
    <row r="6332" spans="8:15" s="179" customFormat="1" x14ac:dyDescent="0.2">
      <c r="H6332" s="180"/>
      <c r="I6332" s="180"/>
      <c r="J6332" s="205"/>
      <c r="K6332" s="205"/>
      <c r="L6332" s="181"/>
      <c r="M6332" s="180"/>
      <c r="N6332" s="180"/>
      <c r="O6332" s="180"/>
    </row>
    <row r="6333" spans="8:15" s="179" customFormat="1" x14ac:dyDescent="0.2">
      <c r="H6333" s="180"/>
      <c r="I6333" s="180"/>
      <c r="J6333" s="205"/>
      <c r="K6333" s="205"/>
      <c r="L6333" s="181"/>
      <c r="M6333" s="180"/>
      <c r="N6333" s="180"/>
      <c r="O6333" s="180"/>
    </row>
    <row r="6334" spans="8:15" s="179" customFormat="1" x14ac:dyDescent="0.2">
      <c r="H6334" s="180"/>
      <c r="I6334" s="180"/>
      <c r="J6334" s="205"/>
      <c r="K6334" s="205"/>
      <c r="L6334" s="181"/>
      <c r="M6334" s="180"/>
      <c r="N6334" s="180"/>
      <c r="O6334" s="180"/>
    </row>
    <row r="6335" spans="8:15" s="179" customFormat="1" x14ac:dyDescent="0.2">
      <c r="H6335" s="180"/>
      <c r="I6335" s="180"/>
      <c r="J6335" s="205"/>
      <c r="K6335" s="205"/>
      <c r="L6335" s="181"/>
      <c r="M6335" s="180"/>
      <c r="N6335" s="180"/>
      <c r="O6335" s="180"/>
    </row>
    <row r="6336" spans="8:15" s="179" customFormat="1" x14ac:dyDescent="0.2">
      <c r="H6336" s="180"/>
      <c r="I6336" s="180"/>
      <c r="J6336" s="205"/>
      <c r="K6336" s="205"/>
      <c r="L6336" s="181"/>
      <c r="M6336" s="180"/>
      <c r="N6336" s="180"/>
      <c r="O6336" s="180"/>
    </row>
    <row r="6337" spans="8:15" s="179" customFormat="1" x14ac:dyDescent="0.2">
      <c r="H6337" s="180"/>
      <c r="I6337" s="180"/>
      <c r="J6337" s="205"/>
      <c r="K6337" s="205"/>
      <c r="L6337" s="181"/>
      <c r="M6337" s="180"/>
      <c r="N6337" s="180"/>
      <c r="O6337" s="180"/>
    </row>
    <row r="6338" spans="8:15" s="179" customFormat="1" x14ac:dyDescent="0.2">
      <c r="H6338" s="180"/>
      <c r="I6338" s="180"/>
      <c r="J6338" s="205"/>
      <c r="K6338" s="205"/>
      <c r="L6338" s="181"/>
      <c r="M6338" s="180"/>
      <c r="N6338" s="180"/>
      <c r="O6338" s="180"/>
    </row>
    <row r="6339" spans="8:15" s="179" customFormat="1" x14ac:dyDescent="0.2">
      <c r="H6339" s="180"/>
      <c r="I6339" s="180"/>
      <c r="J6339" s="205"/>
      <c r="K6339" s="205"/>
      <c r="L6339" s="181"/>
      <c r="M6339" s="180"/>
      <c r="N6339" s="180"/>
      <c r="O6339" s="180"/>
    </row>
    <row r="6340" spans="8:15" s="179" customFormat="1" x14ac:dyDescent="0.2">
      <c r="H6340" s="180"/>
      <c r="I6340" s="180"/>
      <c r="J6340" s="205"/>
      <c r="K6340" s="205"/>
      <c r="L6340" s="181"/>
      <c r="M6340" s="180"/>
      <c r="N6340" s="180"/>
      <c r="O6340" s="180"/>
    </row>
    <row r="6341" spans="8:15" s="179" customFormat="1" x14ac:dyDescent="0.2">
      <c r="H6341" s="180"/>
      <c r="I6341" s="180"/>
      <c r="J6341" s="205"/>
      <c r="K6341" s="205"/>
      <c r="L6341" s="181"/>
      <c r="M6341" s="180"/>
      <c r="N6341" s="180"/>
      <c r="O6341" s="180"/>
    </row>
    <row r="6342" spans="8:15" s="179" customFormat="1" x14ac:dyDescent="0.2">
      <c r="H6342" s="180"/>
      <c r="I6342" s="180"/>
      <c r="J6342" s="205"/>
      <c r="K6342" s="205"/>
      <c r="L6342" s="181"/>
      <c r="M6342" s="180"/>
      <c r="N6342" s="180"/>
      <c r="O6342" s="180"/>
    </row>
    <row r="6343" spans="8:15" s="179" customFormat="1" x14ac:dyDescent="0.2">
      <c r="H6343" s="180"/>
      <c r="I6343" s="180"/>
      <c r="J6343" s="205"/>
      <c r="K6343" s="205"/>
      <c r="L6343" s="181"/>
      <c r="M6343" s="180"/>
      <c r="N6343" s="180"/>
      <c r="O6343" s="180"/>
    </row>
    <row r="6344" spans="8:15" s="179" customFormat="1" x14ac:dyDescent="0.2">
      <c r="H6344" s="180"/>
      <c r="I6344" s="180"/>
      <c r="J6344" s="205"/>
      <c r="K6344" s="205"/>
      <c r="L6344" s="181"/>
      <c r="M6344" s="180"/>
      <c r="N6344" s="180"/>
      <c r="O6344" s="180"/>
    </row>
    <row r="6345" spans="8:15" s="179" customFormat="1" x14ac:dyDescent="0.2">
      <c r="H6345" s="180"/>
      <c r="I6345" s="180"/>
      <c r="J6345" s="205"/>
      <c r="K6345" s="205"/>
      <c r="L6345" s="181"/>
      <c r="M6345" s="180"/>
      <c r="N6345" s="180"/>
      <c r="O6345" s="180"/>
    </row>
    <row r="6346" spans="8:15" s="179" customFormat="1" x14ac:dyDescent="0.2">
      <c r="H6346" s="180"/>
      <c r="I6346" s="180"/>
      <c r="J6346" s="205"/>
      <c r="K6346" s="205"/>
      <c r="L6346" s="181"/>
      <c r="M6346" s="180"/>
      <c r="N6346" s="180"/>
      <c r="O6346" s="180"/>
    </row>
    <row r="6347" spans="8:15" s="179" customFormat="1" x14ac:dyDescent="0.2">
      <c r="H6347" s="180"/>
      <c r="I6347" s="180"/>
      <c r="J6347" s="205"/>
      <c r="K6347" s="205"/>
      <c r="L6347" s="181"/>
      <c r="M6347" s="180"/>
      <c r="N6347" s="180"/>
      <c r="O6347" s="180"/>
    </row>
    <row r="6348" spans="8:15" s="179" customFormat="1" x14ac:dyDescent="0.2">
      <c r="H6348" s="180"/>
      <c r="I6348" s="180"/>
      <c r="J6348" s="205"/>
      <c r="K6348" s="205"/>
      <c r="L6348" s="181"/>
      <c r="M6348" s="180"/>
      <c r="N6348" s="180"/>
      <c r="O6348" s="180"/>
    </row>
    <row r="6349" spans="8:15" s="179" customFormat="1" x14ac:dyDescent="0.2">
      <c r="H6349" s="180"/>
      <c r="I6349" s="180"/>
      <c r="J6349" s="205"/>
      <c r="K6349" s="205"/>
      <c r="L6349" s="181"/>
      <c r="M6349" s="180"/>
      <c r="N6349" s="180"/>
      <c r="O6349" s="180"/>
    </row>
    <row r="6350" spans="8:15" s="179" customFormat="1" x14ac:dyDescent="0.2">
      <c r="H6350" s="180"/>
      <c r="I6350" s="180"/>
      <c r="J6350" s="205"/>
      <c r="K6350" s="205"/>
      <c r="L6350" s="181"/>
      <c r="M6350" s="180"/>
      <c r="N6350" s="180"/>
      <c r="O6350" s="180"/>
    </row>
    <row r="6351" spans="8:15" s="179" customFormat="1" x14ac:dyDescent="0.2">
      <c r="H6351" s="180"/>
      <c r="I6351" s="180"/>
      <c r="J6351" s="205"/>
      <c r="K6351" s="205"/>
      <c r="L6351" s="181"/>
      <c r="M6351" s="180"/>
      <c r="N6351" s="180"/>
      <c r="O6351" s="180"/>
    </row>
    <row r="6352" spans="8:15" s="179" customFormat="1" x14ac:dyDescent="0.2">
      <c r="H6352" s="180"/>
      <c r="I6352" s="180"/>
      <c r="J6352" s="205"/>
      <c r="K6352" s="205"/>
      <c r="L6352" s="181"/>
      <c r="M6352" s="180"/>
      <c r="N6352" s="180"/>
      <c r="O6352" s="180"/>
    </row>
    <row r="6353" spans="8:15" s="179" customFormat="1" x14ac:dyDescent="0.2">
      <c r="H6353" s="180"/>
      <c r="I6353" s="180"/>
      <c r="J6353" s="205"/>
      <c r="K6353" s="205"/>
      <c r="L6353" s="181"/>
      <c r="M6353" s="180"/>
      <c r="N6353" s="180"/>
      <c r="O6353" s="180"/>
    </row>
    <row r="6354" spans="8:15" s="179" customFormat="1" x14ac:dyDescent="0.2">
      <c r="H6354" s="180"/>
      <c r="I6354" s="180"/>
      <c r="J6354" s="205"/>
      <c r="K6354" s="205"/>
      <c r="L6354" s="181"/>
      <c r="M6354" s="180"/>
      <c r="N6354" s="180"/>
      <c r="O6354" s="180"/>
    </row>
    <row r="6355" spans="8:15" s="179" customFormat="1" x14ac:dyDescent="0.2">
      <c r="H6355" s="180"/>
      <c r="I6355" s="180"/>
      <c r="J6355" s="205"/>
      <c r="K6355" s="205"/>
      <c r="L6355" s="181"/>
      <c r="M6355" s="180"/>
      <c r="N6355" s="180"/>
      <c r="O6355" s="180"/>
    </row>
    <row r="6356" spans="8:15" s="179" customFormat="1" x14ac:dyDescent="0.2">
      <c r="H6356" s="180"/>
      <c r="I6356" s="180"/>
      <c r="J6356" s="205"/>
      <c r="K6356" s="205"/>
      <c r="L6356" s="181"/>
      <c r="M6356" s="180"/>
      <c r="N6356" s="180"/>
      <c r="O6356" s="180"/>
    </row>
    <row r="6357" spans="8:15" s="179" customFormat="1" x14ac:dyDescent="0.2">
      <c r="H6357" s="180"/>
      <c r="I6357" s="180"/>
      <c r="J6357" s="205"/>
      <c r="K6357" s="205"/>
      <c r="L6357" s="181"/>
      <c r="M6357" s="180"/>
      <c r="N6357" s="180"/>
      <c r="O6357" s="180"/>
    </row>
    <row r="6358" spans="8:15" s="179" customFormat="1" x14ac:dyDescent="0.2">
      <c r="H6358" s="180"/>
      <c r="I6358" s="180"/>
      <c r="J6358" s="205"/>
      <c r="K6358" s="205"/>
      <c r="L6358" s="181"/>
      <c r="M6358" s="180"/>
      <c r="N6358" s="180"/>
      <c r="O6358" s="180"/>
    </row>
    <row r="6359" spans="8:15" s="179" customFormat="1" x14ac:dyDescent="0.2">
      <c r="H6359" s="180"/>
      <c r="I6359" s="180"/>
      <c r="J6359" s="205"/>
      <c r="K6359" s="205"/>
      <c r="L6359" s="181"/>
      <c r="M6359" s="180"/>
      <c r="N6359" s="180"/>
      <c r="O6359" s="180"/>
    </row>
    <row r="6360" spans="8:15" s="179" customFormat="1" x14ac:dyDescent="0.2">
      <c r="H6360" s="180"/>
      <c r="I6360" s="180"/>
      <c r="J6360" s="205"/>
      <c r="K6360" s="205"/>
      <c r="L6360" s="181"/>
      <c r="M6360" s="180"/>
      <c r="N6360" s="180"/>
      <c r="O6360" s="180"/>
    </row>
    <row r="6361" spans="8:15" s="179" customFormat="1" x14ac:dyDescent="0.2">
      <c r="H6361" s="180"/>
      <c r="I6361" s="180"/>
      <c r="J6361" s="205"/>
      <c r="K6361" s="205"/>
      <c r="L6361" s="181"/>
      <c r="M6361" s="180"/>
      <c r="N6361" s="180"/>
      <c r="O6361" s="180"/>
    </row>
    <row r="6362" spans="8:15" s="179" customFormat="1" x14ac:dyDescent="0.2">
      <c r="H6362" s="180"/>
      <c r="I6362" s="180"/>
      <c r="J6362" s="205"/>
      <c r="K6362" s="205"/>
      <c r="L6362" s="181"/>
      <c r="M6362" s="180"/>
      <c r="N6362" s="180"/>
      <c r="O6362" s="180"/>
    </row>
    <row r="6363" spans="8:15" s="179" customFormat="1" x14ac:dyDescent="0.2">
      <c r="H6363" s="180"/>
      <c r="I6363" s="180"/>
      <c r="J6363" s="205"/>
      <c r="K6363" s="205"/>
      <c r="L6363" s="181"/>
      <c r="M6363" s="180"/>
      <c r="N6363" s="180"/>
      <c r="O6363" s="180"/>
    </row>
    <row r="6364" spans="8:15" s="179" customFormat="1" x14ac:dyDescent="0.2">
      <c r="H6364" s="180"/>
      <c r="I6364" s="180"/>
      <c r="J6364" s="205"/>
      <c r="K6364" s="205"/>
      <c r="L6364" s="181"/>
      <c r="M6364" s="180"/>
      <c r="N6364" s="180"/>
      <c r="O6364" s="180"/>
    </row>
    <row r="6365" spans="8:15" s="179" customFormat="1" x14ac:dyDescent="0.2">
      <c r="H6365" s="180"/>
      <c r="I6365" s="180"/>
      <c r="J6365" s="205"/>
      <c r="K6365" s="205"/>
      <c r="L6365" s="181"/>
      <c r="M6365" s="180"/>
      <c r="N6365" s="180"/>
      <c r="O6365" s="180"/>
    </row>
    <row r="6366" spans="8:15" s="179" customFormat="1" x14ac:dyDescent="0.2">
      <c r="H6366" s="180"/>
      <c r="I6366" s="180"/>
      <c r="J6366" s="205"/>
      <c r="K6366" s="205"/>
      <c r="L6366" s="181"/>
      <c r="M6366" s="180"/>
      <c r="N6366" s="180"/>
      <c r="O6366" s="180"/>
    </row>
    <row r="6367" spans="8:15" s="179" customFormat="1" x14ac:dyDescent="0.2">
      <c r="H6367" s="180"/>
      <c r="I6367" s="180"/>
      <c r="J6367" s="205"/>
      <c r="K6367" s="205"/>
      <c r="L6367" s="181"/>
      <c r="M6367" s="180"/>
      <c r="N6367" s="180"/>
      <c r="O6367" s="180"/>
    </row>
    <row r="6368" spans="8:15" s="179" customFormat="1" x14ac:dyDescent="0.2">
      <c r="H6368" s="180"/>
      <c r="I6368" s="180"/>
      <c r="J6368" s="205"/>
      <c r="K6368" s="205"/>
      <c r="L6368" s="181"/>
      <c r="M6368" s="180"/>
      <c r="N6368" s="180"/>
      <c r="O6368" s="180"/>
    </row>
    <row r="6369" spans="8:15" s="179" customFormat="1" x14ac:dyDescent="0.2">
      <c r="H6369" s="180"/>
      <c r="I6369" s="180"/>
      <c r="J6369" s="205"/>
      <c r="K6369" s="205"/>
      <c r="L6369" s="181"/>
      <c r="M6369" s="180"/>
      <c r="N6369" s="180"/>
      <c r="O6369" s="180"/>
    </row>
    <row r="6370" spans="8:15" s="179" customFormat="1" x14ac:dyDescent="0.2">
      <c r="H6370" s="180"/>
      <c r="I6370" s="180"/>
      <c r="J6370" s="205"/>
      <c r="K6370" s="205"/>
      <c r="L6370" s="181"/>
      <c r="M6370" s="180"/>
      <c r="N6370" s="180"/>
      <c r="O6370" s="180"/>
    </row>
    <row r="6371" spans="8:15" s="179" customFormat="1" x14ac:dyDescent="0.2">
      <c r="H6371" s="180"/>
      <c r="I6371" s="180"/>
      <c r="J6371" s="205"/>
      <c r="K6371" s="205"/>
      <c r="L6371" s="181"/>
      <c r="M6371" s="180"/>
      <c r="N6371" s="180"/>
      <c r="O6371" s="180"/>
    </row>
    <row r="6372" spans="8:15" s="179" customFormat="1" x14ac:dyDescent="0.2">
      <c r="H6372" s="180"/>
      <c r="I6372" s="180"/>
      <c r="J6372" s="205"/>
      <c r="K6372" s="205"/>
      <c r="L6372" s="181"/>
      <c r="M6372" s="180"/>
      <c r="N6372" s="180"/>
      <c r="O6372" s="180"/>
    </row>
    <row r="6373" spans="8:15" s="179" customFormat="1" x14ac:dyDescent="0.2">
      <c r="H6373" s="180"/>
      <c r="I6373" s="180"/>
      <c r="J6373" s="205"/>
      <c r="K6373" s="205"/>
      <c r="L6373" s="181"/>
      <c r="M6373" s="180"/>
      <c r="N6373" s="180"/>
      <c r="O6373" s="180"/>
    </row>
    <row r="6374" spans="8:15" s="179" customFormat="1" x14ac:dyDescent="0.2">
      <c r="H6374" s="180"/>
      <c r="I6374" s="180"/>
      <c r="J6374" s="205"/>
      <c r="K6374" s="205"/>
      <c r="L6374" s="181"/>
      <c r="M6374" s="180"/>
      <c r="N6374" s="180"/>
      <c r="O6374" s="180"/>
    </row>
    <row r="6375" spans="8:15" s="179" customFormat="1" x14ac:dyDescent="0.2">
      <c r="H6375" s="180"/>
      <c r="I6375" s="180"/>
      <c r="J6375" s="205"/>
      <c r="K6375" s="205"/>
      <c r="L6375" s="181"/>
      <c r="M6375" s="180"/>
      <c r="N6375" s="180"/>
      <c r="O6375" s="180"/>
    </row>
    <row r="6376" spans="8:15" s="179" customFormat="1" x14ac:dyDescent="0.2">
      <c r="H6376" s="180"/>
      <c r="I6376" s="180"/>
      <c r="J6376" s="205"/>
      <c r="K6376" s="205"/>
      <c r="L6376" s="181"/>
      <c r="M6376" s="180"/>
      <c r="N6376" s="180"/>
      <c r="O6376" s="180"/>
    </row>
    <row r="6377" spans="8:15" s="179" customFormat="1" x14ac:dyDescent="0.2">
      <c r="H6377" s="180"/>
      <c r="I6377" s="180"/>
      <c r="J6377" s="205"/>
      <c r="K6377" s="205"/>
      <c r="L6377" s="181"/>
      <c r="M6377" s="180"/>
      <c r="N6377" s="180"/>
      <c r="O6377" s="180"/>
    </row>
    <row r="6378" spans="8:15" s="179" customFormat="1" x14ac:dyDescent="0.2">
      <c r="H6378" s="180"/>
      <c r="I6378" s="180"/>
      <c r="J6378" s="205"/>
      <c r="K6378" s="205"/>
      <c r="L6378" s="181"/>
      <c r="M6378" s="180"/>
      <c r="N6378" s="180"/>
      <c r="O6378" s="180"/>
    </row>
    <row r="6379" spans="8:15" s="179" customFormat="1" x14ac:dyDescent="0.2">
      <c r="H6379" s="180"/>
      <c r="I6379" s="180"/>
      <c r="J6379" s="205"/>
      <c r="K6379" s="205"/>
      <c r="L6379" s="181"/>
      <c r="M6379" s="180"/>
      <c r="N6379" s="180"/>
      <c r="O6379" s="180"/>
    </row>
    <row r="6380" spans="8:15" s="179" customFormat="1" x14ac:dyDescent="0.2">
      <c r="H6380" s="180"/>
      <c r="I6380" s="180"/>
      <c r="J6380" s="205"/>
      <c r="K6380" s="205"/>
      <c r="L6380" s="181"/>
      <c r="M6380" s="180"/>
      <c r="N6380" s="180"/>
      <c r="O6380" s="180"/>
    </row>
    <row r="6381" spans="8:15" s="179" customFormat="1" x14ac:dyDescent="0.2">
      <c r="H6381" s="180"/>
      <c r="I6381" s="180"/>
      <c r="J6381" s="205"/>
      <c r="K6381" s="205"/>
      <c r="L6381" s="181"/>
      <c r="M6381" s="180"/>
      <c r="N6381" s="180"/>
      <c r="O6381" s="180"/>
    </row>
    <row r="6382" spans="8:15" s="179" customFormat="1" x14ac:dyDescent="0.2">
      <c r="H6382" s="180"/>
      <c r="I6382" s="180"/>
      <c r="J6382" s="205"/>
      <c r="K6382" s="205"/>
      <c r="L6382" s="181"/>
      <c r="M6382" s="180"/>
      <c r="N6382" s="180"/>
      <c r="O6382" s="180"/>
    </row>
    <row r="6383" spans="8:15" s="179" customFormat="1" x14ac:dyDescent="0.2">
      <c r="H6383" s="180"/>
      <c r="I6383" s="180"/>
      <c r="J6383" s="205"/>
      <c r="K6383" s="205"/>
      <c r="L6383" s="181"/>
      <c r="M6383" s="180"/>
      <c r="N6383" s="180"/>
      <c r="O6383" s="180"/>
    </row>
    <row r="6384" spans="8:15" s="179" customFormat="1" x14ac:dyDescent="0.2">
      <c r="H6384" s="180"/>
      <c r="I6384" s="180"/>
      <c r="J6384" s="205"/>
      <c r="K6384" s="205"/>
      <c r="L6384" s="181"/>
      <c r="M6384" s="180"/>
      <c r="N6384" s="180"/>
      <c r="O6384" s="180"/>
    </row>
    <row r="6385" spans="8:15" s="179" customFormat="1" x14ac:dyDescent="0.2">
      <c r="H6385" s="180"/>
      <c r="I6385" s="180"/>
      <c r="J6385" s="205"/>
      <c r="K6385" s="205"/>
      <c r="L6385" s="181"/>
      <c r="M6385" s="180"/>
      <c r="N6385" s="180"/>
      <c r="O6385" s="180"/>
    </row>
    <row r="6386" spans="8:15" s="179" customFormat="1" x14ac:dyDescent="0.2">
      <c r="H6386" s="180"/>
      <c r="I6386" s="180"/>
      <c r="J6386" s="205"/>
      <c r="K6386" s="205"/>
      <c r="L6386" s="181"/>
      <c r="M6386" s="180"/>
      <c r="N6386" s="180"/>
      <c r="O6386" s="180"/>
    </row>
    <row r="6387" spans="8:15" s="179" customFormat="1" x14ac:dyDescent="0.2">
      <c r="H6387" s="180"/>
      <c r="I6387" s="180"/>
      <c r="J6387" s="205"/>
      <c r="K6387" s="205"/>
      <c r="L6387" s="181"/>
      <c r="M6387" s="180"/>
      <c r="N6387" s="180"/>
      <c r="O6387" s="180"/>
    </row>
    <row r="6388" spans="8:15" s="179" customFormat="1" x14ac:dyDescent="0.2">
      <c r="H6388" s="180"/>
      <c r="I6388" s="180"/>
      <c r="J6388" s="205"/>
      <c r="K6388" s="205"/>
      <c r="L6388" s="181"/>
      <c r="M6388" s="180"/>
      <c r="N6388" s="180"/>
      <c r="O6388" s="180"/>
    </row>
    <row r="6389" spans="8:15" s="179" customFormat="1" x14ac:dyDescent="0.2">
      <c r="H6389" s="180"/>
      <c r="I6389" s="180"/>
      <c r="J6389" s="205"/>
      <c r="K6389" s="205"/>
      <c r="L6389" s="181"/>
      <c r="M6389" s="180"/>
      <c r="N6389" s="180"/>
      <c r="O6389" s="180"/>
    </row>
    <row r="6390" spans="8:15" s="179" customFormat="1" x14ac:dyDescent="0.2">
      <c r="H6390" s="180"/>
      <c r="I6390" s="180"/>
      <c r="J6390" s="205"/>
      <c r="K6390" s="205"/>
      <c r="L6390" s="181"/>
      <c r="M6390" s="180"/>
      <c r="N6390" s="180"/>
      <c r="O6390" s="180"/>
    </row>
    <row r="6391" spans="8:15" s="179" customFormat="1" x14ac:dyDescent="0.2">
      <c r="H6391" s="180"/>
      <c r="I6391" s="180"/>
      <c r="J6391" s="205"/>
      <c r="K6391" s="205"/>
      <c r="L6391" s="181"/>
      <c r="M6391" s="180"/>
      <c r="N6391" s="180"/>
      <c r="O6391" s="180"/>
    </row>
    <row r="6392" spans="8:15" s="179" customFormat="1" x14ac:dyDescent="0.2">
      <c r="H6392" s="180"/>
      <c r="I6392" s="180"/>
      <c r="J6392" s="205"/>
      <c r="K6392" s="205"/>
      <c r="L6392" s="181"/>
      <c r="M6392" s="180"/>
      <c r="N6392" s="180"/>
      <c r="O6392" s="180"/>
    </row>
    <row r="6393" spans="8:15" s="179" customFormat="1" x14ac:dyDescent="0.2">
      <c r="H6393" s="180"/>
      <c r="I6393" s="180"/>
      <c r="J6393" s="205"/>
      <c r="K6393" s="205"/>
      <c r="L6393" s="181"/>
      <c r="M6393" s="180"/>
      <c r="N6393" s="180"/>
      <c r="O6393" s="180"/>
    </row>
    <row r="6394" spans="8:15" s="179" customFormat="1" x14ac:dyDescent="0.2">
      <c r="H6394" s="180"/>
      <c r="I6394" s="180"/>
      <c r="J6394" s="205"/>
      <c r="K6394" s="205"/>
      <c r="L6394" s="181"/>
      <c r="M6394" s="180"/>
      <c r="N6394" s="180"/>
      <c r="O6394" s="180"/>
    </row>
    <row r="6395" spans="8:15" s="179" customFormat="1" x14ac:dyDescent="0.2">
      <c r="H6395" s="180"/>
      <c r="I6395" s="180"/>
      <c r="J6395" s="205"/>
      <c r="K6395" s="205"/>
      <c r="L6395" s="181"/>
      <c r="M6395" s="180"/>
      <c r="N6395" s="180"/>
      <c r="O6395" s="180"/>
    </row>
    <row r="6396" spans="8:15" s="179" customFormat="1" x14ac:dyDescent="0.2">
      <c r="H6396" s="180"/>
      <c r="I6396" s="180"/>
      <c r="J6396" s="205"/>
      <c r="K6396" s="205"/>
      <c r="L6396" s="181"/>
      <c r="M6396" s="180"/>
      <c r="N6396" s="180"/>
      <c r="O6396" s="180"/>
    </row>
    <row r="6397" spans="8:15" s="179" customFormat="1" x14ac:dyDescent="0.2">
      <c r="H6397" s="180"/>
      <c r="I6397" s="180"/>
      <c r="J6397" s="205"/>
      <c r="K6397" s="205"/>
      <c r="L6397" s="181"/>
      <c r="M6397" s="180"/>
      <c r="N6397" s="180"/>
      <c r="O6397" s="180"/>
    </row>
    <row r="6398" spans="8:15" s="179" customFormat="1" x14ac:dyDescent="0.2">
      <c r="H6398" s="180"/>
      <c r="I6398" s="180"/>
      <c r="J6398" s="205"/>
      <c r="K6398" s="205"/>
      <c r="L6398" s="181"/>
      <c r="M6398" s="180"/>
      <c r="N6398" s="180"/>
      <c r="O6398" s="180"/>
    </row>
    <row r="6399" spans="8:15" s="179" customFormat="1" x14ac:dyDescent="0.2">
      <c r="H6399" s="180"/>
      <c r="I6399" s="180"/>
      <c r="J6399" s="205"/>
      <c r="K6399" s="205"/>
      <c r="L6399" s="181"/>
      <c r="M6399" s="180"/>
      <c r="N6399" s="180"/>
      <c r="O6399" s="180"/>
    </row>
    <row r="6400" spans="8:15" s="179" customFormat="1" x14ac:dyDescent="0.2">
      <c r="H6400" s="180"/>
      <c r="I6400" s="180"/>
      <c r="J6400" s="205"/>
      <c r="K6400" s="205"/>
      <c r="L6400" s="181"/>
      <c r="M6400" s="180"/>
      <c r="N6400" s="180"/>
      <c r="O6400" s="180"/>
    </row>
    <row r="6401" spans="8:15" s="179" customFormat="1" x14ac:dyDescent="0.2">
      <c r="H6401" s="180"/>
      <c r="I6401" s="180"/>
      <c r="J6401" s="205"/>
      <c r="K6401" s="205"/>
      <c r="L6401" s="181"/>
      <c r="M6401" s="180"/>
      <c r="N6401" s="180"/>
      <c r="O6401" s="180"/>
    </row>
    <row r="6402" spans="8:15" s="179" customFormat="1" x14ac:dyDescent="0.2">
      <c r="H6402" s="180"/>
      <c r="I6402" s="180"/>
      <c r="J6402" s="205"/>
      <c r="K6402" s="205"/>
      <c r="L6402" s="181"/>
      <c r="M6402" s="180"/>
      <c r="N6402" s="180"/>
      <c r="O6402" s="180"/>
    </row>
    <row r="6403" spans="8:15" s="179" customFormat="1" x14ac:dyDescent="0.2">
      <c r="H6403" s="180"/>
      <c r="I6403" s="180"/>
      <c r="J6403" s="205"/>
      <c r="K6403" s="205"/>
      <c r="L6403" s="181"/>
      <c r="M6403" s="180"/>
      <c r="N6403" s="180"/>
      <c r="O6403" s="180"/>
    </row>
    <row r="6404" spans="8:15" s="179" customFormat="1" x14ac:dyDescent="0.2">
      <c r="H6404" s="180"/>
      <c r="I6404" s="180"/>
      <c r="J6404" s="205"/>
      <c r="K6404" s="205"/>
      <c r="L6404" s="181"/>
      <c r="M6404" s="180"/>
      <c r="N6404" s="180"/>
      <c r="O6404" s="180"/>
    </row>
    <row r="6405" spans="8:15" s="179" customFormat="1" x14ac:dyDescent="0.2">
      <c r="H6405" s="180"/>
      <c r="I6405" s="180"/>
      <c r="J6405" s="205"/>
      <c r="K6405" s="205"/>
      <c r="L6405" s="181"/>
      <c r="M6405" s="180"/>
      <c r="N6405" s="180"/>
      <c r="O6405" s="180"/>
    </row>
    <row r="6406" spans="8:15" s="179" customFormat="1" x14ac:dyDescent="0.2">
      <c r="H6406" s="180"/>
      <c r="I6406" s="180"/>
      <c r="J6406" s="205"/>
      <c r="K6406" s="205"/>
      <c r="L6406" s="181"/>
      <c r="M6406" s="180"/>
      <c r="N6406" s="180"/>
      <c r="O6406" s="180"/>
    </row>
    <row r="6407" spans="8:15" s="179" customFormat="1" x14ac:dyDescent="0.2">
      <c r="H6407" s="180"/>
      <c r="I6407" s="180"/>
      <c r="J6407" s="205"/>
      <c r="K6407" s="205"/>
      <c r="L6407" s="181"/>
      <c r="M6407" s="180"/>
      <c r="N6407" s="180"/>
      <c r="O6407" s="180"/>
    </row>
    <row r="6408" spans="8:15" s="179" customFormat="1" x14ac:dyDescent="0.2">
      <c r="H6408" s="180"/>
      <c r="I6408" s="180"/>
      <c r="J6408" s="205"/>
      <c r="K6408" s="205"/>
      <c r="L6408" s="181"/>
      <c r="M6408" s="180"/>
      <c r="N6408" s="180"/>
      <c r="O6408" s="180"/>
    </row>
    <row r="6409" spans="8:15" s="179" customFormat="1" x14ac:dyDescent="0.2">
      <c r="H6409" s="180"/>
      <c r="I6409" s="180"/>
      <c r="J6409" s="205"/>
      <c r="K6409" s="205"/>
      <c r="L6409" s="181"/>
      <c r="M6409" s="180"/>
      <c r="N6409" s="180"/>
      <c r="O6409" s="180"/>
    </row>
    <row r="6410" spans="8:15" s="179" customFormat="1" x14ac:dyDescent="0.2">
      <c r="H6410" s="180"/>
      <c r="I6410" s="180"/>
      <c r="J6410" s="205"/>
      <c r="K6410" s="205"/>
      <c r="L6410" s="181"/>
      <c r="M6410" s="180"/>
      <c r="N6410" s="180"/>
      <c r="O6410" s="180"/>
    </row>
    <row r="6411" spans="8:15" s="179" customFormat="1" x14ac:dyDescent="0.2">
      <c r="H6411" s="180"/>
      <c r="I6411" s="180"/>
      <c r="J6411" s="205"/>
      <c r="K6411" s="205"/>
      <c r="L6411" s="181"/>
      <c r="M6411" s="180"/>
      <c r="N6411" s="180"/>
      <c r="O6411" s="180"/>
    </row>
    <row r="6412" spans="8:15" s="179" customFormat="1" x14ac:dyDescent="0.2">
      <c r="H6412" s="180"/>
      <c r="I6412" s="180"/>
      <c r="J6412" s="205"/>
      <c r="K6412" s="205"/>
      <c r="L6412" s="181"/>
      <c r="M6412" s="180"/>
      <c r="N6412" s="180"/>
      <c r="O6412" s="180"/>
    </row>
    <row r="6413" spans="8:15" s="179" customFormat="1" x14ac:dyDescent="0.2">
      <c r="H6413" s="180"/>
      <c r="I6413" s="180"/>
      <c r="J6413" s="205"/>
      <c r="K6413" s="205"/>
      <c r="L6413" s="181"/>
      <c r="M6413" s="180"/>
      <c r="N6413" s="180"/>
      <c r="O6413" s="180"/>
    </row>
    <row r="6414" spans="8:15" s="179" customFormat="1" x14ac:dyDescent="0.2">
      <c r="H6414" s="180"/>
      <c r="I6414" s="180"/>
      <c r="J6414" s="205"/>
      <c r="K6414" s="205"/>
      <c r="L6414" s="181"/>
      <c r="M6414" s="180"/>
      <c r="N6414" s="180"/>
      <c r="O6414" s="180"/>
    </row>
    <row r="6415" spans="8:15" s="179" customFormat="1" x14ac:dyDescent="0.2">
      <c r="H6415" s="180"/>
      <c r="I6415" s="180"/>
      <c r="J6415" s="205"/>
      <c r="K6415" s="205"/>
      <c r="L6415" s="181"/>
      <c r="M6415" s="180"/>
      <c r="N6415" s="180"/>
      <c r="O6415" s="180"/>
    </row>
    <row r="6416" spans="8:15" s="179" customFormat="1" x14ac:dyDescent="0.2">
      <c r="H6416" s="180"/>
      <c r="I6416" s="180"/>
      <c r="J6416" s="205"/>
      <c r="K6416" s="205"/>
      <c r="L6416" s="181"/>
      <c r="M6416" s="180"/>
      <c r="N6416" s="180"/>
      <c r="O6416" s="180"/>
    </row>
    <row r="6417" spans="8:15" s="179" customFormat="1" x14ac:dyDescent="0.2">
      <c r="H6417" s="180"/>
      <c r="I6417" s="180"/>
      <c r="J6417" s="205"/>
      <c r="K6417" s="205"/>
      <c r="L6417" s="181"/>
      <c r="M6417" s="180"/>
      <c r="N6417" s="180"/>
      <c r="O6417" s="180"/>
    </row>
    <row r="6418" spans="8:15" s="179" customFormat="1" x14ac:dyDescent="0.2">
      <c r="H6418" s="180"/>
      <c r="I6418" s="180"/>
      <c r="J6418" s="205"/>
      <c r="K6418" s="205"/>
      <c r="L6418" s="181"/>
      <c r="M6418" s="180"/>
      <c r="N6418" s="180"/>
      <c r="O6418" s="180"/>
    </row>
    <row r="6419" spans="8:15" s="179" customFormat="1" x14ac:dyDescent="0.2">
      <c r="H6419" s="180"/>
      <c r="I6419" s="180"/>
      <c r="J6419" s="205"/>
      <c r="K6419" s="205"/>
      <c r="L6419" s="181"/>
      <c r="M6419" s="180"/>
      <c r="N6419" s="180"/>
      <c r="O6419" s="180"/>
    </row>
    <row r="6420" spans="8:15" s="179" customFormat="1" x14ac:dyDescent="0.2">
      <c r="H6420" s="180"/>
      <c r="I6420" s="180"/>
      <c r="J6420" s="205"/>
      <c r="K6420" s="205"/>
      <c r="L6420" s="181"/>
      <c r="M6420" s="180"/>
      <c r="N6420" s="180"/>
      <c r="O6420" s="180"/>
    </row>
    <row r="6421" spans="8:15" s="179" customFormat="1" x14ac:dyDescent="0.2">
      <c r="H6421" s="180"/>
      <c r="I6421" s="180"/>
      <c r="J6421" s="205"/>
      <c r="K6421" s="205"/>
      <c r="L6421" s="181"/>
      <c r="M6421" s="180"/>
      <c r="N6421" s="180"/>
      <c r="O6421" s="180"/>
    </row>
    <row r="6422" spans="8:15" s="179" customFormat="1" x14ac:dyDescent="0.2">
      <c r="H6422" s="180"/>
      <c r="I6422" s="180"/>
      <c r="J6422" s="205"/>
      <c r="K6422" s="205"/>
      <c r="L6422" s="181"/>
      <c r="M6422" s="180"/>
      <c r="N6422" s="180"/>
      <c r="O6422" s="180"/>
    </row>
    <row r="6423" spans="8:15" s="179" customFormat="1" x14ac:dyDescent="0.2">
      <c r="H6423" s="180"/>
      <c r="I6423" s="180"/>
      <c r="J6423" s="205"/>
      <c r="K6423" s="205"/>
      <c r="L6423" s="181"/>
      <c r="M6423" s="180"/>
      <c r="N6423" s="180"/>
      <c r="O6423" s="180"/>
    </row>
    <row r="6424" spans="8:15" s="179" customFormat="1" x14ac:dyDescent="0.2">
      <c r="H6424" s="180"/>
      <c r="I6424" s="180"/>
      <c r="J6424" s="205"/>
      <c r="K6424" s="205"/>
      <c r="L6424" s="181"/>
      <c r="M6424" s="180"/>
      <c r="N6424" s="180"/>
      <c r="O6424" s="180"/>
    </row>
    <row r="6425" spans="8:15" s="179" customFormat="1" x14ac:dyDescent="0.2">
      <c r="H6425" s="180"/>
      <c r="I6425" s="180"/>
      <c r="J6425" s="205"/>
      <c r="K6425" s="205"/>
      <c r="L6425" s="181"/>
      <c r="M6425" s="180"/>
      <c r="N6425" s="180"/>
      <c r="O6425" s="180"/>
    </row>
    <row r="6426" spans="8:15" s="179" customFormat="1" x14ac:dyDescent="0.2">
      <c r="H6426" s="180"/>
      <c r="I6426" s="180"/>
      <c r="J6426" s="205"/>
      <c r="K6426" s="205"/>
      <c r="L6426" s="181"/>
      <c r="M6426" s="180"/>
      <c r="N6426" s="180"/>
      <c r="O6426" s="180"/>
    </row>
    <row r="6427" spans="8:15" s="179" customFormat="1" x14ac:dyDescent="0.2">
      <c r="H6427" s="180"/>
      <c r="I6427" s="180"/>
      <c r="J6427" s="205"/>
      <c r="K6427" s="205"/>
      <c r="L6427" s="181"/>
      <c r="M6427" s="180"/>
      <c r="N6427" s="180"/>
      <c r="O6427" s="180"/>
    </row>
    <row r="6428" spans="8:15" s="179" customFormat="1" x14ac:dyDescent="0.2">
      <c r="H6428" s="180"/>
      <c r="I6428" s="180"/>
      <c r="J6428" s="205"/>
      <c r="K6428" s="205"/>
      <c r="L6428" s="181"/>
      <c r="M6428" s="180"/>
      <c r="N6428" s="180"/>
      <c r="O6428" s="180"/>
    </row>
    <row r="6429" spans="8:15" s="179" customFormat="1" x14ac:dyDescent="0.2">
      <c r="H6429" s="180"/>
      <c r="I6429" s="180"/>
      <c r="J6429" s="205"/>
      <c r="K6429" s="205"/>
      <c r="L6429" s="181"/>
      <c r="M6429" s="180"/>
      <c r="N6429" s="180"/>
      <c r="O6429" s="180"/>
    </row>
    <row r="6430" spans="8:15" s="179" customFormat="1" x14ac:dyDescent="0.2">
      <c r="H6430" s="180"/>
      <c r="I6430" s="180"/>
      <c r="J6430" s="205"/>
      <c r="K6430" s="205"/>
      <c r="L6430" s="181"/>
      <c r="M6430" s="180"/>
      <c r="N6430" s="180"/>
      <c r="O6430" s="180"/>
    </row>
    <row r="6431" spans="8:15" s="179" customFormat="1" x14ac:dyDescent="0.2">
      <c r="H6431" s="180"/>
      <c r="I6431" s="180"/>
      <c r="J6431" s="205"/>
      <c r="K6431" s="205"/>
      <c r="L6431" s="181"/>
      <c r="M6431" s="180"/>
      <c r="N6431" s="180"/>
      <c r="O6431" s="180"/>
    </row>
    <row r="6432" spans="8:15" s="179" customFormat="1" x14ac:dyDescent="0.2">
      <c r="H6432" s="180"/>
      <c r="I6432" s="180"/>
      <c r="J6432" s="205"/>
      <c r="K6432" s="205"/>
      <c r="L6432" s="181"/>
      <c r="M6432" s="180"/>
      <c r="N6432" s="180"/>
      <c r="O6432" s="180"/>
    </row>
    <row r="6433" spans="8:15" s="179" customFormat="1" x14ac:dyDescent="0.2">
      <c r="H6433" s="180"/>
      <c r="I6433" s="180"/>
      <c r="J6433" s="205"/>
      <c r="K6433" s="205"/>
      <c r="L6433" s="181"/>
      <c r="M6433" s="180"/>
      <c r="N6433" s="180"/>
      <c r="O6433" s="180"/>
    </row>
    <row r="6434" spans="8:15" s="179" customFormat="1" x14ac:dyDescent="0.2">
      <c r="H6434" s="180"/>
      <c r="I6434" s="180"/>
      <c r="J6434" s="205"/>
      <c r="K6434" s="205"/>
      <c r="L6434" s="181"/>
      <c r="M6434" s="180"/>
      <c r="N6434" s="180"/>
      <c r="O6434" s="180"/>
    </row>
    <row r="6435" spans="8:15" s="179" customFormat="1" x14ac:dyDescent="0.2">
      <c r="H6435" s="180"/>
      <c r="I6435" s="180"/>
      <c r="J6435" s="205"/>
      <c r="K6435" s="205"/>
      <c r="L6435" s="181"/>
      <c r="M6435" s="180"/>
      <c r="N6435" s="180"/>
      <c r="O6435" s="180"/>
    </row>
    <row r="6436" spans="8:15" s="179" customFormat="1" x14ac:dyDescent="0.2">
      <c r="H6436" s="180"/>
      <c r="I6436" s="180"/>
      <c r="J6436" s="205"/>
      <c r="K6436" s="205"/>
      <c r="L6436" s="181"/>
      <c r="M6436" s="180"/>
      <c r="N6436" s="180"/>
      <c r="O6436" s="180"/>
    </row>
    <row r="6437" spans="8:15" s="179" customFormat="1" x14ac:dyDescent="0.2">
      <c r="H6437" s="180"/>
      <c r="I6437" s="180"/>
      <c r="J6437" s="205"/>
      <c r="K6437" s="205"/>
      <c r="L6437" s="181"/>
      <c r="M6437" s="180"/>
      <c r="N6437" s="180"/>
      <c r="O6437" s="180"/>
    </row>
    <row r="6438" spans="8:15" s="179" customFormat="1" x14ac:dyDescent="0.2">
      <c r="H6438" s="180"/>
      <c r="I6438" s="180"/>
      <c r="J6438" s="205"/>
      <c r="K6438" s="205"/>
      <c r="L6438" s="181"/>
      <c r="M6438" s="180"/>
      <c r="N6438" s="180"/>
      <c r="O6438" s="180"/>
    </row>
    <row r="6439" spans="8:15" s="179" customFormat="1" x14ac:dyDescent="0.2">
      <c r="H6439" s="180"/>
      <c r="I6439" s="180"/>
      <c r="J6439" s="205"/>
      <c r="K6439" s="205"/>
      <c r="L6439" s="181"/>
      <c r="M6439" s="180"/>
      <c r="N6439" s="180"/>
      <c r="O6439" s="180"/>
    </row>
    <row r="6440" spans="8:15" s="179" customFormat="1" x14ac:dyDescent="0.2">
      <c r="H6440" s="180"/>
      <c r="I6440" s="180"/>
      <c r="J6440" s="205"/>
      <c r="K6440" s="205"/>
      <c r="L6440" s="181"/>
      <c r="M6440" s="180"/>
      <c r="N6440" s="180"/>
      <c r="O6440" s="180"/>
    </row>
    <row r="6441" spans="8:15" s="179" customFormat="1" x14ac:dyDescent="0.2">
      <c r="H6441" s="180"/>
      <c r="I6441" s="180"/>
      <c r="J6441" s="205"/>
      <c r="K6441" s="205"/>
      <c r="L6441" s="181"/>
      <c r="M6441" s="180"/>
      <c r="N6441" s="180"/>
      <c r="O6441" s="180"/>
    </row>
    <row r="6442" spans="8:15" s="179" customFormat="1" x14ac:dyDescent="0.2">
      <c r="H6442" s="180"/>
      <c r="I6442" s="180"/>
      <c r="J6442" s="205"/>
      <c r="K6442" s="205"/>
      <c r="L6442" s="181"/>
      <c r="M6442" s="180"/>
      <c r="N6442" s="180"/>
      <c r="O6442" s="180"/>
    </row>
    <row r="6443" spans="8:15" s="179" customFormat="1" x14ac:dyDescent="0.2">
      <c r="H6443" s="180"/>
      <c r="I6443" s="180"/>
      <c r="J6443" s="205"/>
      <c r="K6443" s="205"/>
      <c r="L6443" s="181"/>
      <c r="M6443" s="180"/>
      <c r="N6443" s="180"/>
      <c r="O6443" s="180"/>
    </row>
    <row r="6444" spans="8:15" s="179" customFormat="1" x14ac:dyDescent="0.2">
      <c r="H6444" s="180"/>
      <c r="I6444" s="180"/>
      <c r="J6444" s="205"/>
      <c r="K6444" s="205"/>
      <c r="L6444" s="181"/>
      <c r="M6444" s="180"/>
      <c r="N6444" s="180"/>
      <c r="O6444" s="180"/>
    </row>
    <row r="6445" spans="8:15" s="179" customFormat="1" x14ac:dyDescent="0.2">
      <c r="H6445" s="180"/>
      <c r="I6445" s="180"/>
      <c r="J6445" s="205"/>
      <c r="K6445" s="205"/>
      <c r="L6445" s="181"/>
      <c r="M6445" s="180"/>
      <c r="N6445" s="180"/>
      <c r="O6445" s="180"/>
    </row>
    <row r="6446" spans="8:15" s="179" customFormat="1" x14ac:dyDescent="0.2">
      <c r="H6446" s="180"/>
      <c r="I6446" s="180"/>
      <c r="J6446" s="205"/>
      <c r="K6446" s="205"/>
      <c r="L6446" s="181"/>
      <c r="M6446" s="180"/>
      <c r="N6446" s="180"/>
      <c r="O6446" s="180"/>
    </row>
    <row r="6447" spans="8:15" s="179" customFormat="1" x14ac:dyDescent="0.2">
      <c r="H6447" s="180"/>
      <c r="I6447" s="180"/>
      <c r="J6447" s="205"/>
      <c r="K6447" s="205"/>
      <c r="L6447" s="181"/>
      <c r="M6447" s="180"/>
      <c r="N6447" s="180"/>
      <c r="O6447" s="180"/>
    </row>
    <row r="6448" spans="8:15" s="179" customFormat="1" x14ac:dyDescent="0.2">
      <c r="H6448" s="180"/>
      <c r="I6448" s="180"/>
      <c r="J6448" s="205"/>
      <c r="K6448" s="205"/>
      <c r="L6448" s="181"/>
      <c r="M6448" s="180"/>
      <c r="N6448" s="180"/>
      <c r="O6448" s="180"/>
    </row>
    <row r="6449" spans="8:15" s="179" customFormat="1" x14ac:dyDescent="0.2">
      <c r="H6449" s="180"/>
      <c r="I6449" s="180"/>
      <c r="J6449" s="205"/>
      <c r="K6449" s="205"/>
      <c r="L6449" s="181"/>
      <c r="M6449" s="180"/>
      <c r="N6449" s="180"/>
      <c r="O6449" s="180"/>
    </row>
    <row r="6450" spans="8:15" s="179" customFormat="1" x14ac:dyDescent="0.2">
      <c r="H6450" s="180"/>
      <c r="I6450" s="180"/>
      <c r="J6450" s="205"/>
      <c r="K6450" s="205"/>
      <c r="L6450" s="181"/>
      <c r="M6450" s="180"/>
      <c r="N6450" s="180"/>
      <c r="O6450" s="180"/>
    </row>
    <row r="6451" spans="8:15" s="179" customFormat="1" x14ac:dyDescent="0.2">
      <c r="H6451" s="180"/>
      <c r="I6451" s="180"/>
      <c r="J6451" s="205"/>
      <c r="K6451" s="205"/>
      <c r="L6451" s="181"/>
      <c r="M6451" s="180"/>
      <c r="N6451" s="180"/>
      <c r="O6451" s="180"/>
    </row>
    <row r="6452" spans="8:15" s="179" customFormat="1" x14ac:dyDescent="0.2">
      <c r="H6452" s="180"/>
      <c r="I6452" s="180"/>
      <c r="J6452" s="205"/>
      <c r="K6452" s="205"/>
      <c r="L6452" s="181"/>
      <c r="M6452" s="180"/>
      <c r="N6452" s="180"/>
      <c r="O6452" s="180"/>
    </row>
    <row r="6453" spans="8:15" s="179" customFormat="1" x14ac:dyDescent="0.2">
      <c r="H6453" s="180"/>
      <c r="I6453" s="180"/>
      <c r="J6453" s="205"/>
      <c r="K6453" s="205"/>
      <c r="L6453" s="181"/>
      <c r="M6453" s="180"/>
      <c r="N6453" s="180"/>
      <c r="O6453" s="180"/>
    </row>
    <row r="6454" spans="8:15" s="179" customFormat="1" x14ac:dyDescent="0.2">
      <c r="H6454" s="180"/>
      <c r="I6454" s="180"/>
      <c r="J6454" s="205"/>
      <c r="K6454" s="205"/>
      <c r="L6454" s="181"/>
      <c r="M6454" s="180"/>
      <c r="N6454" s="180"/>
      <c r="O6454" s="180"/>
    </row>
    <row r="6455" spans="8:15" s="179" customFormat="1" x14ac:dyDescent="0.2">
      <c r="H6455" s="180"/>
      <c r="I6455" s="180"/>
      <c r="J6455" s="205"/>
      <c r="K6455" s="205"/>
      <c r="L6455" s="181"/>
      <c r="M6455" s="180"/>
      <c r="N6455" s="180"/>
      <c r="O6455" s="180"/>
    </row>
    <row r="6456" spans="8:15" s="179" customFormat="1" x14ac:dyDescent="0.2">
      <c r="H6456" s="180"/>
      <c r="I6456" s="180"/>
      <c r="J6456" s="205"/>
      <c r="K6456" s="205"/>
      <c r="L6456" s="181"/>
      <c r="M6456" s="180"/>
      <c r="N6456" s="180"/>
      <c r="O6456" s="180"/>
    </row>
    <row r="6457" spans="8:15" s="179" customFormat="1" x14ac:dyDescent="0.2">
      <c r="H6457" s="180"/>
      <c r="I6457" s="180"/>
      <c r="J6457" s="205"/>
      <c r="K6457" s="205"/>
      <c r="L6457" s="181"/>
      <c r="M6457" s="180"/>
      <c r="N6457" s="180"/>
      <c r="O6457" s="180"/>
    </row>
    <row r="6458" spans="8:15" s="179" customFormat="1" x14ac:dyDescent="0.2">
      <c r="H6458" s="180"/>
      <c r="I6458" s="180"/>
      <c r="J6458" s="205"/>
      <c r="K6458" s="205"/>
      <c r="L6458" s="181"/>
      <c r="M6458" s="180"/>
      <c r="N6458" s="180"/>
      <c r="O6458" s="180"/>
    </row>
    <row r="6459" spans="8:15" s="179" customFormat="1" x14ac:dyDescent="0.2">
      <c r="H6459" s="180"/>
      <c r="I6459" s="180"/>
      <c r="J6459" s="205"/>
      <c r="K6459" s="205"/>
      <c r="L6459" s="181"/>
      <c r="M6459" s="180"/>
      <c r="N6459" s="180"/>
      <c r="O6459" s="180"/>
    </row>
    <row r="6460" spans="8:15" s="179" customFormat="1" x14ac:dyDescent="0.2">
      <c r="H6460" s="180"/>
      <c r="I6460" s="180"/>
      <c r="J6460" s="205"/>
      <c r="K6460" s="205"/>
      <c r="L6460" s="181"/>
      <c r="M6460" s="180"/>
      <c r="N6460" s="180"/>
      <c r="O6460" s="180"/>
    </row>
    <row r="6461" spans="8:15" s="179" customFormat="1" x14ac:dyDescent="0.2">
      <c r="H6461" s="180"/>
      <c r="I6461" s="180"/>
      <c r="J6461" s="205"/>
      <c r="K6461" s="205"/>
      <c r="L6461" s="181"/>
      <c r="M6461" s="180"/>
      <c r="N6461" s="180"/>
      <c r="O6461" s="180"/>
    </row>
    <row r="6462" spans="8:15" s="179" customFormat="1" x14ac:dyDescent="0.2">
      <c r="H6462" s="180"/>
      <c r="I6462" s="180"/>
      <c r="J6462" s="205"/>
      <c r="K6462" s="205"/>
      <c r="L6462" s="181"/>
      <c r="M6462" s="180"/>
      <c r="N6462" s="180"/>
      <c r="O6462" s="180"/>
    </row>
    <row r="6463" spans="8:15" s="179" customFormat="1" x14ac:dyDescent="0.2">
      <c r="H6463" s="180"/>
      <c r="I6463" s="180"/>
      <c r="J6463" s="205"/>
      <c r="K6463" s="205"/>
      <c r="L6463" s="181"/>
      <c r="M6463" s="180"/>
      <c r="N6463" s="180"/>
      <c r="O6463" s="180"/>
    </row>
    <row r="6464" spans="8:15" s="179" customFormat="1" x14ac:dyDescent="0.2">
      <c r="H6464" s="180"/>
      <c r="I6464" s="180"/>
      <c r="J6464" s="205"/>
      <c r="K6464" s="205"/>
      <c r="L6464" s="181"/>
      <c r="M6464" s="180"/>
      <c r="N6464" s="180"/>
      <c r="O6464" s="180"/>
    </row>
    <row r="6465" spans="8:15" s="179" customFormat="1" x14ac:dyDescent="0.2">
      <c r="H6465" s="180"/>
      <c r="I6465" s="180"/>
      <c r="J6465" s="205"/>
      <c r="K6465" s="205"/>
      <c r="L6465" s="181"/>
      <c r="M6465" s="180"/>
      <c r="N6465" s="180"/>
      <c r="O6465" s="180"/>
    </row>
    <row r="6466" spans="8:15" s="179" customFormat="1" x14ac:dyDescent="0.2">
      <c r="H6466" s="180"/>
      <c r="I6466" s="180"/>
      <c r="J6466" s="205"/>
      <c r="K6466" s="205"/>
      <c r="L6466" s="181"/>
      <c r="M6466" s="180"/>
      <c r="N6466" s="180"/>
      <c r="O6466" s="180"/>
    </row>
    <row r="6467" spans="8:15" s="179" customFormat="1" x14ac:dyDescent="0.2">
      <c r="H6467" s="180"/>
      <c r="I6467" s="180"/>
      <c r="J6467" s="205"/>
      <c r="K6467" s="205"/>
      <c r="L6467" s="181"/>
      <c r="M6467" s="180"/>
      <c r="N6467" s="180"/>
      <c r="O6467" s="180"/>
    </row>
    <row r="6468" spans="8:15" s="179" customFormat="1" x14ac:dyDescent="0.2">
      <c r="H6468" s="180"/>
      <c r="I6468" s="180"/>
      <c r="J6468" s="205"/>
      <c r="K6468" s="205"/>
      <c r="L6468" s="181"/>
      <c r="M6468" s="180"/>
      <c r="N6468" s="180"/>
      <c r="O6468" s="180"/>
    </row>
    <row r="6469" spans="8:15" s="179" customFormat="1" x14ac:dyDescent="0.2">
      <c r="H6469" s="180"/>
      <c r="I6469" s="180"/>
      <c r="J6469" s="205"/>
      <c r="K6469" s="205"/>
      <c r="L6469" s="181"/>
      <c r="M6469" s="180"/>
      <c r="N6469" s="180"/>
      <c r="O6469" s="180"/>
    </row>
    <row r="6470" spans="8:15" s="179" customFormat="1" x14ac:dyDescent="0.2">
      <c r="H6470" s="180"/>
      <c r="I6470" s="180"/>
      <c r="J6470" s="205"/>
      <c r="K6470" s="205"/>
      <c r="L6470" s="181"/>
      <c r="M6470" s="180"/>
      <c r="N6470" s="180"/>
      <c r="O6470" s="180"/>
    </row>
    <row r="6471" spans="8:15" s="179" customFormat="1" x14ac:dyDescent="0.2">
      <c r="H6471" s="180"/>
      <c r="I6471" s="180"/>
      <c r="J6471" s="205"/>
      <c r="K6471" s="205"/>
      <c r="L6471" s="181"/>
      <c r="M6471" s="180"/>
      <c r="N6471" s="180"/>
      <c r="O6471" s="180"/>
    </row>
    <row r="6472" spans="8:15" s="179" customFormat="1" x14ac:dyDescent="0.2">
      <c r="H6472" s="180"/>
      <c r="I6472" s="180"/>
      <c r="J6472" s="205"/>
      <c r="K6472" s="205"/>
      <c r="L6472" s="181"/>
      <c r="M6472" s="180"/>
      <c r="N6472" s="180"/>
      <c r="O6472" s="180"/>
    </row>
    <row r="6473" spans="8:15" s="179" customFormat="1" x14ac:dyDescent="0.2">
      <c r="H6473" s="180"/>
      <c r="I6473" s="180"/>
      <c r="J6473" s="205"/>
      <c r="K6473" s="205"/>
      <c r="L6473" s="181"/>
      <c r="M6473" s="180"/>
      <c r="N6473" s="180"/>
      <c r="O6473" s="180"/>
    </row>
    <row r="6474" spans="8:15" s="179" customFormat="1" x14ac:dyDescent="0.2">
      <c r="H6474" s="180"/>
      <c r="I6474" s="180"/>
      <c r="J6474" s="205"/>
      <c r="K6474" s="205"/>
      <c r="L6474" s="181"/>
      <c r="M6474" s="180"/>
      <c r="N6474" s="180"/>
      <c r="O6474" s="180"/>
    </row>
    <row r="6475" spans="8:15" s="179" customFormat="1" x14ac:dyDescent="0.2">
      <c r="H6475" s="180"/>
      <c r="I6475" s="180"/>
      <c r="J6475" s="205"/>
      <c r="K6475" s="205"/>
      <c r="L6475" s="181"/>
      <c r="M6475" s="180"/>
      <c r="N6475" s="180"/>
      <c r="O6475" s="180"/>
    </row>
    <row r="6476" spans="8:15" s="179" customFormat="1" x14ac:dyDescent="0.2">
      <c r="H6476" s="180"/>
      <c r="I6476" s="180"/>
      <c r="J6476" s="205"/>
      <c r="K6476" s="205"/>
      <c r="L6476" s="181"/>
      <c r="M6476" s="180"/>
      <c r="N6476" s="180"/>
      <c r="O6476" s="180"/>
    </row>
    <row r="6477" spans="8:15" s="179" customFormat="1" x14ac:dyDescent="0.2">
      <c r="H6477" s="180"/>
      <c r="I6477" s="180"/>
      <c r="J6477" s="205"/>
      <c r="K6477" s="205"/>
      <c r="L6477" s="181"/>
      <c r="M6477" s="180"/>
      <c r="N6477" s="180"/>
      <c r="O6477" s="180"/>
    </row>
    <row r="6478" spans="8:15" s="179" customFormat="1" x14ac:dyDescent="0.2">
      <c r="H6478" s="180"/>
      <c r="I6478" s="180"/>
      <c r="J6478" s="205"/>
      <c r="K6478" s="205"/>
      <c r="L6478" s="181"/>
      <c r="M6478" s="180"/>
      <c r="N6478" s="180"/>
      <c r="O6478" s="180"/>
    </row>
    <row r="6479" spans="8:15" s="179" customFormat="1" x14ac:dyDescent="0.2">
      <c r="H6479" s="180"/>
      <c r="I6479" s="180"/>
      <c r="J6479" s="205"/>
      <c r="K6479" s="205"/>
      <c r="L6479" s="181"/>
      <c r="M6479" s="180"/>
      <c r="N6479" s="180"/>
      <c r="O6479" s="180"/>
    </row>
    <row r="6480" spans="8:15" s="179" customFormat="1" x14ac:dyDescent="0.2">
      <c r="H6480" s="180"/>
      <c r="I6480" s="180"/>
      <c r="J6480" s="205"/>
      <c r="K6480" s="205"/>
      <c r="L6480" s="181"/>
      <c r="M6480" s="180"/>
      <c r="N6480" s="180"/>
      <c r="O6480" s="180"/>
    </row>
    <row r="6481" spans="8:15" s="179" customFormat="1" x14ac:dyDescent="0.2">
      <c r="H6481" s="180"/>
      <c r="I6481" s="180"/>
      <c r="J6481" s="205"/>
      <c r="K6481" s="205"/>
      <c r="L6481" s="181"/>
      <c r="M6481" s="180"/>
      <c r="N6481" s="180"/>
      <c r="O6481" s="180"/>
    </row>
    <row r="6482" spans="8:15" s="179" customFormat="1" x14ac:dyDescent="0.2">
      <c r="H6482" s="180"/>
      <c r="I6482" s="180"/>
      <c r="J6482" s="205"/>
      <c r="K6482" s="205"/>
      <c r="L6482" s="181"/>
      <c r="M6482" s="180"/>
      <c r="N6482" s="180"/>
      <c r="O6482" s="180"/>
    </row>
    <row r="6483" spans="8:15" s="179" customFormat="1" x14ac:dyDescent="0.2">
      <c r="H6483" s="180"/>
      <c r="I6483" s="180"/>
      <c r="J6483" s="205"/>
      <c r="K6483" s="205"/>
      <c r="L6483" s="181"/>
      <c r="M6483" s="180"/>
      <c r="N6483" s="180"/>
      <c r="O6483" s="180"/>
    </row>
    <row r="6484" spans="8:15" s="179" customFormat="1" x14ac:dyDescent="0.2">
      <c r="H6484" s="180"/>
      <c r="I6484" s="180"/>
      <c r="J6484" s="205"/>
      <c r="K6484" s="205"/>
      <c r="L6484" s="181"/>
      <c r="M6484" s="180"/>
      <c r="N6484" s="180"/>
      <c r="O6484" s="180"/>
    </row>
    <row r="6485" spans="8:15" s="179" customFormat="1" x14ac:dyDescent="0.2">
      <c r="H6485" s="180"/>
      <c r="I6485" s="180"/>
      <c r="J6485" s="205"/>
      <c r="K6485" s="205"/>
      <c r="L6485" s="181"/>
      <c r="M6485" s="180"/>
      <c r="N6485" s="180"/>
      <c r="O6485" s="180"/>
    </row>
    <row r="6486" spans="8:15" s="179" customFormat="1" x14ac:dyDescent="0.2">
      <c r="H6486" s="180"/>
      <c r="I6486" s="180"/>
      <c r="J6486" s="205"/>
      <c r="K6486" s="205"/>
      <c r="L6486" s="181"/>
      <c r="M6486" s="180"/>
      <c r="N6486" s="180"/>
      <c r="O6486" s="180"/>
    </row>
    <row r="6487" spans="8:15" s="179" customFormat="1" x14ac:dyDescent="0.2">
      <c r="H6487" s="180"/>
      <c r="I6487" s="180"/>
      <c r="J6487" s="205"/>
      <c r="K6487" s="205"/>
      <c r="L6487" s="181"/>
      <c r="M6487" s="180"/>
      <c r="N6487" s="180"/>
      <c r="O6487" s="180"/>
    </row>
    <row r="6488" spans="8:15" s="179" customFormat="1" x14ac:dyDescent="0.2">
      <c r="H6488" s="180"/>
      <c r="I6488" s="180"/>
      <c r="J6488" s="205"/>
      <c r="K6488" s="205"/>
      <c r="L6488" s="181"/>
      <c r="M6488" s="180"/>
      <c r="N6488" s="180"/>
      <c r="O6488" s="180"/>
    </row>
    <row r="6489" spans="8:15" s="179" customFormat="1" x14ac:dyDescent="0.2">
      <c r="H6489" s="180"/>
      <c r="I6489" s="180"/>
      <c r="J6489" s="205"/>
      <c r="K6489" s="205"/>
      <c r="L6489" s="181"/>
      <c r="M6489" s="180"/>
      <c r="N6489" s="180"/>
      <c r="O6489" s="180"/>
    </row>
    <row r="6490" spans="8:15" s="179" customFormat="1" x14ac:dyDescent="0.2">
      <c r="H6490" s="180"/>
      <c r="I6490" s="180"/>
      <c r="J6490" s="205"/>
      <c r="K6490" s="205"/>
      <c r="L6490" s="181"/>
      <c r="M6490" s="180"/>
      <c r="N6490" s="180"/>
      <c r="O6490" s="180"/>
    </row>
    <row r="6491" spans="8:15" s="179" customFormat="1" x14ac:dyDescent="0.2">
      <c r="H6491" s="180"/>
      <c r="I6491" s="180"/>
      <c r="J6491" s="205"/>
      <c r="K6491" s="205"/>
      <c r="L6491" s="181"/>
      <c r="M6491" s="180"/>
      <c r="N6491" s="180"/>
      <c r="O6491" s="180"/>
    </row>
    <row r="6492" spans="8:15" s="179" customFormat="1" x14ac:dyDescent="0.2">
      <c r="H6492" s="180"/>
      <c r="I6492" s="180"/>
      <c r="J6492" s="205"/>
      <c r="K6492" s="205"/>
      <c r="L6492" s="181"/>
      <c r="M6492" s="180"/>
      <c r="N6492" s="180"/>
      <c r="O6492" s="180"/>
    </row>
    <row r="6493" spans="8:15" s="179" customFormat="1" x14ac:dyDescent="0.2">
      <c r="H6493" s="180"/>
      <c r="I6493" s="180"/>
      <c r="J6493" s="205"/>
      <c r="K6493" s="205"/>
      <c r="L6493" s="181"/>
      <c r="M6493" s="180"/>
      <c r="N6493" s="180"/>
      <c r="O6493" s="180"/>
    </row>
    <row r="6494" spans="8:15" s="179" customFormat="1" x14ac:dyDescent="0.2">
      <c r="H6494" s="180"/>
      <c r="I6494" s="180"/>
      <c r="J6494" s="205"/>
      <c r="K6494" s="205"/>
      <c r="L6494" s="181"/>
      <c r="M6494" s="180"/>
      <c r="N6494" s="180"/>
      <c r="O6494" s="180"/>
    </row>
    <row r="6495" spans="8:15" s="179" customFormat="1" x14ac:dyDescent="0.2">
      <c r="H6495" s="180"/>
      <c r="I6495" s="180"/>
      <c r="J6495" s="205"/>
      <c r="K6495" s="205"/>
      <c r="L6495" s="181"/>
      <c r="M6495" s="180"/>
      <c r="N6495" s="180"/>
      <c r="O6495" s="180"/>
    </row>
    <row r="6496" spans="8:15" s="179" customFormat="1" x14ac:dyDescent="0.2">
      <c r="H6496" s="180"/>
      <c r="I6496" s="180"/>
      <c r="J6496" s="205"/>
      <c r="K6496" s="205"/>
      <c r="L6496" s="181"/>
      <c r="M6496" s="180"/>
      <c r="N6496" s="180"/>
      <c r="O6496" s="180"/>
    </row>
    <row r="6497" spans="8:15" s="179" customFormat="1" x14ac:dyDescent="0.2">
      <c r="H6497" s="180"/>
      <c r="I6497" s="180"/>
      <c r="J6497" s="205"/>
      <c r="K6497" s="205"/>
      <c r="L6497" s="181"/>
      <c r="M6497" s="180"/>
      <c r="N6497" s="180"/>
      <c r="O6497" s="180"/>
    </row>
    <row r="6498" spans="8:15" s="179" customFormat="1" x14ac:dyDescent="0.2">
      <c r="H6498" s="180"/>
      <c r="I6498" s="180"/>
      <c r="J6498" s="205"/>
      <c r="K6498" s="205"/>
      <c r="L6498" s="181"/>
      <c r="M6498" s="180"/>
      <c r="N6498" s="180"/>
      <c r="O6498" s="180"/>
    </row>
    <row r="6499" spans="8:15" s="179" customFormat="1" x14ac:dyDescent="0.2">
      <c r="H6499" s="180"/>
      <c r="I6499" s="180"/>
      <c r="J6499" s="205"/>
      <c r="K6499" s="205"/>
      <c r="L6499" s="181"/>
      <c r="M6499" s="180"/>
      <c r="N6499" s="180"/>
      <c r="O6499" s="180"/>
    </row>
    <row r="6500" spans="8:15" s="179" customFormat="1" x14ac:dyDescent="0.2">
      <c r="H6500" s="180"/>
      <c r="I6500" s="180"/>
      <c r="J6500" s="205"/>
      <c r="K6500" s="205"/>
      <c r="L6500" s="181"/>
      <c r="M6500" s="180"/>
      <c r="N6500" s="180"/>
      <c r="O6500" s="180"/>
    </row>
    <row r="6501" spans="8:15" s="179" customFormat="1" x14ac:dyDescent="0.2">
      <c r="H6501" s="180"/>
      <c r="I6501" s="180"/>
      <c r="J6501" s="205"/>
      <c r="K6501" s="205"/>
      <c r="L6501" s="181"/>
      <c r="M6501" s="180"/>
      <c r="N6501" s="180"/>
      <c r="O6501" s="180"/>
    </row>
    <row r="6502" spans="8:15" s="179" customFormat="1" x14ac:dyDescent="0.2">
      <c r="H6502" s="180"/>
      <c r="I6502" s="180"/>
      <c r="J6502" s="205"/>
      <c r="K6502" s="205"/>
      <c r="L6502" s="181"/>
      <c r="M6502" s="180"/>
      <c r="N6502" s="180"/>
      <c r="O6502" s="180"/>
    </row>
    <row r="6503" spans="8:15" s="179" customFormat="1" x14ac:dyDescent="0.2">
      <c r="H6503" s="180"/>
      <c r="I6503" s="180"/>
      <c r="J6503" s="205"/>
      <c r="K6503" s="205"/>
      <c r="L6503" s="181"/>
      <c r="M6503" s="180"/>
      <c r="N6503" s="180"/>
      <c r="O6503" s="180"/>
    </row>
    <row r="6504" spans="8:15" s="179" customFormat="1" x14ac:dyDescent="0.2">
      <c r="H6504" s="180"/>
      <c r="I6504" s="180"/>
      <c r="J6504" s="205"/>
      <c r="K6504" s="205"/>
      <c r="L6504" s="181"/>
      <c r="M6504" s="180"/>
      <c r="N6504" s="180"/>
      <c r="O6504" s="180"/>
    </row>
    <row r="6505" spans="8:15" s="179" customFormat="1" x14ac:dyDescent="0.2">
      <c r="H6505" s="180"/>
      <c r="I6505" s="180"/>
      <c r="J6505" s="205"/>
      <c r="K6505" s="205"/>
      <c r="L6505" s="181"/>
      <c r="M6505" s="180"/>
      <c r="N6505" s="180"/>
      <c r="O6505" s="180"/>
    </row>
    <row r="6506" spans="8:15" s="179" customFormat="1" x14ac:dyDescent="0.2">
      <c r="H6506" s="180"/>
      <c r="I6506" s="180"/>
      <c r="J6506" s="205"/>
      <c r="K6506" s="205"/>
      <c r="L6506" s="181"/>
      <c r="M6506" s="180"/>
      <c r="N6506" s="180"/>
      <c r="O6506" s="180"/>
    </row>
    <row r="6507" spans="8:15" s="179" customFormat="1" x14ac:dyDescent="0.2">
      <c r="H6507" s="180"/>
      <c r="I6507" s="180"/>
      <c r="J6507" s="205"/>
      <c r="K6507" s="205"/>
      <c r="L6507" s="181"/>
      <c r="M6507" s="180"/>
      <c r="N6507" s="180"/>
      <c r="O6507" s="180"/>
    </row>
    <row r="6508" spans="8:15" s="179" customFormat="1" x14ac:dyDescent="0.2">
      <c r="H6508" s="180"/>
      <c r="I6508" s="180"/>
      <c r="J6508" s="205"/>
      <c r="K6508" s="205"/>
      <c r="L6508" s="181"/>
      <c r="M6508" s="180"/>
      <c r="N6508" s="180"/>
      <c r="O6508" s="180"/>
    </row>
    <row r="6509" spans="8:15" s="179" customFormat="1" x14ac:dyDescent="0.2">
      <c r="H6509" s="180"/>
      <c r="I6509" s="180"/>
      <c r="J6509" s="205"/>
      <c r="K6509" s="205"/>
      <c r="L6509" s="181"/>
      <c r="M6509" s="180"/>
      <c r="N6509" s="180"/>
      <c r="O6509" s="180"/>
    </row>
    <row r="6510" spans="8:15" s="179" customFormat="1" x14ac:dyDescent="0.2">
      <c r="H6510" s="180"/>
      <c r="I6510" s="180"/>
      <c r="J6510" s="205"/>
      <c r="K6510" s="205"/>
      <c r="L6510" s="181"/>
      <c r="M6510" s="180"/>
      <c r="N6510" s="180"/>
      <c r="O6510" s="180"/>
    </row>
    <row r="6511" spans="8:15" s="179" customFormat="1" x14ac:dyDescent="0.2">
      <c r="H6511" s="180"/>
      <c r="I6511" s="180"/>
      <c r="J6511" s="205"/>
      <c r="K6511" s="205"/>
      <c r="L6511" s="181"/>
      <c r="M6511" s="180"/>
      <c r="N6511" s="180"/>
      <c r="O6511" s="180"/>
    </row>
    <row r="6512" spans="8:15" s="179" customFormat="1" x14ac:dyDescent="0.2">
      <c r="H6512" s="180"/>
      <c r="I6512" s="180"/>
      <c r="J6512" s="205"/>
      <c r="K6512" s="205"/>
      <c r="L6512" s="181"/>
      <c r="M6512" s="180"/>
      <c r="N6512" s="180"/>
      <c r="O6512" s="180"/>
    </row>
    <row r="6513" spans="8:15" s="179" customFormat="1" x14ac:dyDescent="0.2">
      <c r="H6513" s="180"/>
      <c r="I6513" s="180"/>
      <c r="J6513" s="205"/>
      <c r="K6513" s="205"/>
      <c r="L6513" s="181"/>
      <c r="M6513" s="180"/>
      <c r="N6513" s="180"/>
      <c r="O6513" s="180"/>
    </row>
    <row r="6514" spans="8:15" s="179" customFormat="1" x14ac:dyDescent="0.2">
      <c r="H6514" s="180"/>
      <c r="I6514" s="180"/>
      <c r="J6514" s="205"/>
      <c r="K6514" s="205"/>
      <c r="L6514" s="181"/>
      <c r="M6514" s="180"/>
      <c r="N6514" s="180"/>
      <c r="O6514" s="180"/>
    </row>
    <row r="6515" spans="8:15" s="179" customFormat="1" x14ac:dyDescent="0.2">
      <c r="H6515" s="180"/>
      <c r="I6515" s="180"/>
      <c r="J6515" s="205"/>
      <c r="K6515" s="205"/>
      <c r="L6515" s="181"/>
      <c r="M6515" s="180"/>
      <c r="N6515" s="180"/>
      <c r="O6515" s="180"/>
    </row>
    <row r="6516" spans="8:15" s="179" customFormat="1" x14ac:dyDescent="0.2">
      <c r="H6516" s="180"/>
      <c r="I6516" s="180"/>
      <c r="J6516" s="205"/>
      <c r="K6516" s="205"/>
      <c r="L6516" s="181"/>
      <c r="M6516" s="180"/>
      <c r="N6516" s="180"/>
      <c r="O6516" s="180"/>
    </row>
    <row r="6517" spans="8:15" s="179" customFormat="1" x14ac:dyDescent="0.2">
      <c r="H6517" s="180"/>
      <c r="I6517" s="180"/>
      <c r="J6517" s="205"/>
      <c r="K6517" s="205"/>
      <c r="L6517" s="181"/>
      <c r="M6517" s="180"/>
      <c r="N6517" s="180"/>
      <c r="O6517" s="180"/>
    </row>
    <row r="6518" spans="8:15" s="179" customFormat="1" x14ac:dyDescent="0.2">
      <c r="H6518" s="180"/>
      <c r="I6518" s="180"/>
      <c r="J6518" s="205"/>
      <c r="K6518" s="205"/>
      <c r="L6518" s="181"/>
      <c r="M6518" s="180"/>
      <c r="N6518" s="180"/>
      <c r="O6518" s="180"/>
    </row>
    <row r="6519" spans="8:15" s="179" customFormat="1" x14ac:dyDescent="0.2">
      <c r="H6519" s="180"/>
      <c r="I6519" s="180"/>
      <c r="J6519" s="205"/>
      <c r="K6519" s="205"/>
      <c r="L6519" s="181"/>
      <c r="M6519" s="180"/>
      <c r="N6519" s="180"/>
      <c r="O6519" s="180"/>
    </row>
    <row r="6520" spans="8:15" s="179" customFormat="1" x14ac:dyDescent="0.2">
      <c r="H6520" s="180"/>
      <c r="I6520" s="180"/>
      <c r="J6520" s="205"/>
      <c r="K6520" s="205"/>
      <c r="L6520" s="181"/>
      <c r="M6520" s="180"/>
      <c r="N6520" s="180"/>
      <c r="O6520" s="180"/>
    </row>
    <row r="6521" spans="8:15" s="179" customFormat="1" x14ac:dyDescent="0.2">
      <c r="H6521" s="180"/>
      <c r="I6521" s="180"/>
      <c r="J6521" s="205"/>
      <c r="K6521" s="205"/>
      <c r="L6521" s="181"/>
      <c r="M6521" s="180"/>
      <c r="N6521" s="180"/>
      <c r="O6521" s="180"/>
    </row>
    <row r="6522" spans="8:15" s="179" customFormat="1" x14ac:dyDescent="0.2">
      <c r="H6522" s="180"/>
      <c r="I6522" s="180"/>
      <c r="J6522" s="205"/>
      <c r="K6522" s="205"/>
      <c r="L6522" s="181"/>
      <c r="M6522" s="180"/>
      <c r="N6522" s="180"/>
      <c r="O6522" s="180"/>
    </row>
    <row r="6523" spans="8:15" s="179" customFormat="1" x14ac:dyDescent="0.2">
      <c r="H6523" s="180"/>
      <c r="I6523" s="180"/>
      <c r="J6523" s="205"/>
      <c r="K6523" s="205"/>
      <c r="L6523" s="181"/>
      <c r="M6523" s="180"/>
      <c r="N6523" s="180"/>
      <c r="O6523" s="180"/>
    </row>
    <row r="6524" spans="8:15" s="179" customFormat="1" x14ac:dyDescent="0.2">
      <c r="H6524" s="180"/>
      <c r="I6524" s="180"/>
      <c r="J6524" s="205"/>
      <c r="K6524" s="205"/>
      <c r="L6524" s="181"/>
      <c r="M6524" s="180"/>
      <c r="N6524" s="180"/>
      <c r="O6524" s="180"/>
    </row>
    <row r="6525" spans="8:15" s="179" customFormat="1" x14ac:dyDescent="0.2">
      <c r="H6525" s="180"/>
      <c r="I6525" s="180"/>
      <c r="J6525" s="205"/>
      <c r="K6525" s="205"/>
      <c r="L6525" s="181"/>
      <c r="M6525" s="180"/>
      <c r="N6525" s="180"/>
      <c r="O6525" s="180"/>
    </row>
    <row r="6526" spans="8:15" s="179" customFormat="1" x14ac:dyDescent="0.2">
      <c r="H6526" s="180"/>
      <c r="I6526" s="180"/>
      <c r="J6526" s="205"/>
      <c r="K6526" s="205"/>
      <c r="L6526" s="181"/>
      <c r="M6526" s="180"/>
      <c r="N6526" s="180"/>
      <c r="O6526" s="180"/>
    </row>
    <row r="6527" spans="8:15" s="179" customFormat="1" x14ac:dyDescent="0.2">
      <c r="H6527" s="180"/>
      <c r="I6527" s="180"/>
      <c r="J6527" s="205"/>
      <c r="K6527" s="205"/>
      <c r="L6527" s="181"/>
      <c r="M6527" s="180"/>
      <c r="N6527" s="180"/>
      <c r="O6527" s="180"/>
    </row>
    <row r="6528" spans="8:15" s="179" customFormat="1" x14ac:dyDescent="0.2">
      <c r="H6528" s="180"/>
      <c r="I6528" s="180"/>
      <c r="J6528" s="205"/>
      <c r="K6528" s="205"/>
      <c r="L6528" s="181"/>
      <c r="M6528" s="180"/>
      <c r="N6528" s="180"/>
      <c r="O6528" s="180"/>
    </row>
    <row r="6529" spans="8:15" s="179" customFormat="1" x14ac:dyDescent="0.2">
      <c r="H6529" s="180"/>
      <c r="I6529" s="180"/>
      <c r="J6529" s="205"/>
      <c r="K6529" s="205"/>
      <c r="L6529" s="181"/>
      <c r="M6529" s="180"/>
      <c r="N6529" s="180"/>
      <c r="O6529" s="180"/>
    </row>
    <row r="6530" spans="8:15" s="179" customFormat="1" x14ac:dyDescent="0.2">
      <c r="H6530" s="180"/>
      <c r="I6530" s="180"/>
      <c r="J6530" s="205"/>
      <c r="K6530" s="205"/>
      <c r="L6530" s="181"/>
      <c r="M6530" s="180"/>
      <c r="N6530" s="180"/>
      <c r="O6530" s="180"/>
    </row>
    <row r="6531" spans="8:15" s="179" customFormat="1" x14ac:dyDescent="0.2">
      <c r="H6531" s="180"/>
      <c r="I6531" s="180"/>
      <c r="J6531" s="205"/>
      <c r="K6531" s="205"/>
      <c r="L6531" s="181"/>
      <c r="M6531" s="180"/>
      <c r="N6531" s="180"/>
      <c r="O6531" s="180"/>
    </row>
    <row r="6532" spans="8:15" s="179" customFormat="1" x14ac:dyDescent="0.2">
      <c r="H6532" s="180"/>
      <c r="I6532" s="180"/>
      <c r="J6532" s="205"/>
      <c r="K6532" s="205"/>
      <c r="L6532" s="181"/>
      <c r="M6532" s="180"/>
      <c r="N6532" s="180"/>
      <c r="O6532" s="180"/>
    </row>
    <row r="6533" spans="8:15" s="179" customFormat="1" x14ac:dyDescent="0.2">
      <c r="H6533" s="180"/>
      <c r="I6533" s="180"/>
      <c r="J6533" s="205"/>
      <c r="K6533" s="205"/>
      <c r="L6533" s="181"/>
      <c r="M6533" s="180"/>
      <c r="N6533" s="180"/>
      <c r="O6533" s="180"/>
    </row>
    <row r="6534" spans="8:15" s="179" customFormat="1" x14ac:dyDescent="0.2">
      <c r="H6534" s="180"/>
      <c r="I6534" s="180"/>
      <c r="J6534" s="205"/>
      <c r="K6534" s="205"/>
      <c r="L6534" s="181"/>
      <c r="M6534" s="180"/>
      <c r="N6534" s="180"/>
      <c r="O6534" s="180"/>
    </row>
    <row r="6535" spans="8:15" s="179" customFormat="1" x14ac:dyDescent="0.2">
      <c r="H6535" s="180"/>
      <c r="I6535" s="180"/>
      <c r="J6535" s="205"/>
      <c r="K6535" s="205"/>
      <c r="L6535" s="181"/>
      <c r="M6535" s="180"/>
      <c r="N6535" s="180"/>
      <c r="O6535" s="180"/>
    </row>
    <row r="6536" spans="8:15" s="179" customFormat="1" x14ac:dyDescent="0.2">
      <c r="H6536" s="180"/>
      <c r="I6536" s="180"/>
      <c r="J6536" s="205"/>
      <c r="K6536" s="205"/>
      <c r="L6536" s="181"/>
      <c r="M6536" s="180"/>
      <c r="N6536" s="180"/>
      <c r="O6536" s="180"/>
    </row>
    <row r="6537" spans="8:15" s="179" customFormat="1" x14ac:dyDescent="0.2">
      <c r="H6537" s="180"/>
      <c r="I6537" s="180"/>
      <c r="J6537" s="205"/>
      <c r="K6537" s="205"/>
      <c r="L6537" s="181"/>
      <c r="M6537" s="180"/>
      <c r="N6537" s="180"/>
      <c r="O6537" s="180"/>
    </row>
    <row r="6538" spans="8:15" s="179" customFormat="1" x14ac:dyDescent="0.2">
      <c r="H6538" s="180"/>
      <c r="I6538" s="180"/>
      <c r="J6538" s="205"/>
      <c r="K6538" s="205"/>
      <c r="L6538" s="181"/>
      <c r="M6538" s="180"/>
      <c r="N6538" s="180"/>
      <c r="O6538" s="180"/>
    </row>
    <row r="6539" spans="8:15" s="179" customFormat="1" x14ac:dyDescent="0.2">
      <c r="H6539" s="180"/>
      <c r="I6539" s="180"/>
      <c r="J6539" s="205"/>
      <c r="K6539" s="205"/>
      <c r="L6539" s="181"/>
      <c r="M6539" s="180"/>
      <c r="N6539" s="180"/>
      <c r="O6539" s="180"/>
    </row>
    <row r="6540" spans="8:15" s="179" customFormat="1" x14ac:dyDescent="0.2">
      <c r="H6540" s="180"/>
      <c r="I6540" s="180"/>
      <c r="J6540" s="205"/>
      <c r="K6540" s="205"/>
      <c r="L6540" s="181"/>
      <c r="M6540" s="180"/>
      <c r="N6540" s="180"/>
      <c r="O6540" s="180"/>
    </row>
    <row r="6541" spans="8:15" s="179" customFormat="1" x14ac:dyDescent="0.2">
      <c r="H6541" s="180"/>
      <c r="I6541" s="180"/>
      <c r="J6541" s="205"/>
      <c r="K6541" s="205"/>
      <c r="L6541" s="181"/>
      <c r="M6541" s="180"/>
      <c r="N6541" s="180"/>
      <c r="O6541" s="180"/>
    </row>
    <row r="6542" spans="8:15" s="179" customFormat="1" x14ac:dyDescent="0.2">
      <c r="H6542" s="180"/>
      <c r="I6542" s="180"/>
      <c r="J6542" s="205"/>
      <c r="K6542" s="205"/>
      <c r="L6542" s="181"/>
      <c r="M6542" s="180"/>
      <c r="N6542" s="180"/>
      <c r="O6542" s="180"/>
    </row>
    <row r="6543" spans="8:15" s="179" customFormat="1" x14ac:dyDescent="0.2">
      <c r="H6543" s="180"/>
      <c r="I6543" s="180"/>
      <c r="J6543" s="205"/>
      <c r="K6543" s="205"/>
      <c r="L6543" s="181"/>
      <c r="M6543" s="180"/>
      <c r="N6543" s="180"/>
      <c r="O6543" s="180"/>
    </row>
    <row r="6544" spans="8:15" s="179" customFormat="1" x14ac:dyDescent="0.2">
      <c r="H6544" s="180"/>
      <c r="I6544" s="180"/>
      <c r="J6544" s="205"/>
      <c r="K6544" s="205"/>
      <c r="L6544" s="181"/>
      <c r="M6544" s="180"/>
      <c r="N6544" s="180"/>
      <c r="O6544" s="180"/>
    </row>
    <row r="6545" spans="8:15" s="179" customFormat="1" x14ac:dyDescent="0.2">
      <c r="H6545" s="180"/>
      <c r="I6545" s="180"/>
      <c r="J6545" s="205"/>
      <c r="K6545" s="205"/>
      <c r="L6545" s="181"/>
      <c r="M6545" s="180"/>
      <c r="N6545" s="180"/>
      <c r="O6545" s="180"/>
    </row>
    <row r="6546" spans="8:15" s="179" customFormat="1" x14ac:dyDescent="0.2">
      <c r="H6546" s="180"/>
      <c r="I6546" s="180"/>
      <c r="J6546" s="205"/>
      <c r="K6546" s="205"/>
      <c r="L6546" s="181"/>
      <c r="M6546" s="180"/>
      <c r="N6546" s="180"/>
      <c r="O6546" s="180"/>
    </row>
    <row r="6547" spans="8:15" s="179" customFormat="1" x14ac:dyDescent="0.2">
      <c r="H6547" s="180"/>
      <c r="I6547" s="180"/>
      <c r="J6547" s="205"/>
      <c r="K6547" s="205"/>
      <c r="L6547" s="181"/>
      <c r="M6547" s="180"/>
      <c r="N6547" s="180"/>
      <c r="O6547" s="180"/>
    </row>
    <row r="6548" spans="8:15" s="179" customFormat="1" x14ac:dyDescent="0.2">
      <c r="H6548" s="180"/>
      <c r="I6548" s="180"/>
      <c r="J6548" s="205"/>
      <c r="K6548" s="205"/>
      <c r="L6548" s="181"/>
      <c r="M6548" s="180"/>
      <c r="N6548" s="180"/>
      <c r="O6548" s="180"/>
    </row>
    <row r="6549" spans="8:15" s="179" customFormat="1" x14ac:dyDescent="0.2">
      <c r="H6549" s="180"/>
      <c r="I6549" s="180"/>
      <c r="J6549" s="205"/>
      <c r="K6549" s="205"/>
      <c r="L6549" s="181"/>
      <c r="M6549" s="180"/>
      <c r="N6549" s="180"/>
      <c r="O6549" s="180"/>
    </row>
    <row r="6550" spans="8:15" s="179" customFormat="1" x14ac:dyDescent="0.2">
      <c r="H6550" s="180"/>
      <c r="I6550" s="180"/>
      <c r="J6550" s="205"/>
      <c r="K6550" s="205"/>
      <c r="L6550" s="181"/>
      <c r="M6550" s="180"/>
      <c r="N6550" s="180"/>
      <c r="O6550" s="180"/>
    </row>
    <row r="6551" spans="8:15" s="179" customFormat="1" x14ac:dyDescent="0.2">
      <c r="H6551" s="180"/>
      <c r="I6551" s="180"/>
      <c r="J6551" s="205"/>
      <c r="K6551" s="205"/>
      <c r="L6551" s="181"/>
      <c r="M6551" s="180"/>
      <c r="N6551" s="180"/>
      <c r="O6551" s="180"/>
    </row>
    <row r="6552" spans="8:15" s="179" customFormat="1" x14ac:dyDescent="0.2">
      <c r="H6552" s="180"/>
      <c r="I6552" s="180"/>
      <c r="J6552" s="205"/>
      <c r="K6552" s="205"/>
      <c r="L6552" s="181"/>
      <c r="M6552" s="180"/>
      <c r="N6552" s="180"/>
      <c r="O6552" s="180"/>
    </row>
    <row r="6553" spans="8:15" s="179" customFormat="1" x14ac:dyDescent="0.2">
      <c r="H6553" s="180"/>
      <c r="I6553" s="180"/>
      <c r="J6553" s="205"/>
      <c r="K6553" s="205"/>
      <c r="L6553" s="181"/>
      <c r="M6553" s="180"/>
      <c r="N6553" s="180"/>
      <c r="O6553" s="180"/>
    </row>
    <row r="6554" spans="8:15" s="179" customFormat="1" x14ac:dyDescent="0.2">
      <c r="H6554" s="180"/>
      <c r="I6554" s="180"/>
      <c r="J6554" s="205"/>
      <c r="K6554" s="205"/>
      <c r="L6554" s="181"/>
      <c r="M6554" s="180"/>
      <c r="N6554" s="180"/>
      <c r="O6554" s="180"/>
    </row>
    <row r="6555" spans="8:15" s="179" customFormat="1" x14ac:dyDescent="0.2">
      <c r="H6555" s="180"/>
      <c r="I6555" s="180"/>
      <c r="J6555" s="205"/>
      <c r="K6555" s="205"/>
      <c r="L6555" s="181"/>
      <c r="M6555" s="180"/>
      <c r="N6555" s="180"/>
      <c r="O6555" s="180"/>
    </row>
    <row r="6556" spans="8:15" s="179" customFormat="1" x14ac:dyDescent="0.2">
      <c r="H6556" s="180"/>
      <c r="I6556" s="180"/>
      <c r="J6556" s="205"/>
      <c r="K6556" s="205"/>
      <c r="L6556" s="181"/>
      <c r="M6556" s="180"/>
      <c r="N6556" s="180"/>
      <c r="O6556" s="180"/>
    </row>
    <row r="6557" spans="8:15" s="179" customFormat="1" x14ac:dyDescent="0.2">
      <c r="H6557" s="180"/>
      <c r="I6557" s="180"/>
      <c r="J6557" s="205"/>
      <c r="K6557" s="205"/>
      <c r="L6557" s="181"/>
      <c r="M6557" s="180"/>
      <c r="N6557" s="180"/>
      <c r="O6557" s="180"/>
    </row>
    <row r="6558" spans="8:15" s="179" customFormat="1" x14ac:dyDescent="0.2">
      <c r="H6558" s="180"/>
      <c r="I6558" s="180"/>
      <c r="J6558" s="205"/>
      <c r="K6558" s="205"/>
      <c r="L6558" s="181"/>
      <c r="M6558" s="180"/>
      <c r="N6558" s="180"/>
      <c r="O6558" s="180"/>
    </row>
    <row r="6559" spans="8:15" s="179" customFormat="1" x14ac:dyDescent="0.2">
      <c r="H6559" s="180"/>
      <c r="I6559" s="180"/>
      <c r="J6559" s="205"/>
      <c r="K6559" s="205"/>
      <c r="L6559" s="181"/>
      <c r="M6559" s="180"/>
      <c r="N6559" s="180"/>
      <c r="O6559" s="180"/>
    </row>
    <row r="6560" spans="8:15" s="179" customFormat="1" x14ac:dyDescent="0.2">
      <c r="H6560" s="180"/>
      <c r="I6560" s="180"/>
      <c r="J6560" s="205"/>
      <c r="K6560" s="205"/>
      <c r="L6560" s="181"/>
      <c r="M6560" s="180"/>
      <c r="N6560" s="180"/>
      <c r="O6560" s="180"/>
    </row>
    <row r="6561" spans="8:15" s="179" customFormat="1" x14ac:dyDescent="0.2">
      <c r="H6561" s="180"/>
      <c r="I6561" s="180"/>
      <c r="J6561" s="205"/>
      <c r="K6561" s="205"/>
      <c r="L6561" s="181"/>
      <c r="M6561" s="180"/>
      <c r="N6561" s="180"/>
      <c r="O6561" s="180"/>
    </row>
    <row r="6562" spans="8:15" s="179" customFormat="1" x14ac:dyDescent="0.2">
      <c r="H6562" s="180"/>
      <c r="I6562" s="180"/>
      <c r="J6562" s="205"/>
      <c r="K6562" s="205"/>
      <c r="L6562" s="181"/>
      <c r="M6562" s="180"/>
      <c r="N6562" s="180"/>
      <c r="O6562" s="180"/>
    </row>
    <row r="6563" spans="8:15" s="179" customFormat="1" x14ac:dyDescent="0.2">
      <c r="H6563" s="180"/>
      <c r="I6563" s="180"/>
      <c r="J6563" s="205"/>
      <c r="K6563" s="205"/>
      <c r="L6563" s="181"/>
      <c r="M6563" s="180"/>
      <c r="N6563" s="180"/>
      <c r="O6563" s="180"/>
    </row>
    <row r="6564" spans="8:15" s="179" customFormat="1" x14ac:dyDescent="0.2">
      <c r="H6564" s="180"/>
      <c r="I6564" s="180"/>
      <c r="J6564" s="205"/>
      <c r="K6564" s="205"/>
      <c r="L6564" s="181"/>
      <c r="M6564" s="180"/>
      <c r="N6564" s="180"/>
      <c r="O6564" s="180"/>
    </row>
    <row r="6565" spans="8:15" s="179" customFormat="1" x14ac:dyDescent="0.2">
      <c r="H6565" s="180"/>
      <c r="I6565" s="180"/>
      <c r="J6565" s="205"/>
      <c r="K6565" s="205"/>
      <c r="L6565" s="181"/>
      <c r="M6565" s="180"/>
      <c r="N6565" s="180"/>
      <c r="O6565" s="180"/>
    </row>
    <row r="6566" spans="8:15" s="179" customFormat="1" x14ac:dyDescent="0.2">
      <c r="H6566" s="180"/>
      <c r="I6566" s="180"/>
      <c r="J6566" s="205"/>
      <c r="K6566" s="205"/>
      <c r="L6566" s="181"/>
      <c r="M6566" s="180"/>
      <c r="N6566" s="180"/>
      <c r="O6566" s="180"/>
    </row>
    <row r="6567" spans="8:15" s="179" customFormat="1" x14ac:dyDescent="0.2">
      <c r="H6567" s="180"/>
      <c r="I6567" s="180"/>
      <c r="J6567" s="205"/>
      <c r="K6567" s="205"/>
      <c r="L6567" s="181"/>
      <c r="M6567" s="180"/>
      <c r="N6567" s="180"/>
      <c r="O6567" s="180"/>
    </row>
    <row r="6568" spans="8:15" s="179" customFormat="1" x14ac:dyDescent="0.2">
      <c r="H6568" s="180"/>
      <c r="I6568" s="180"/>
      <c r="J6568" s="205"/>
      <c r="K6568" s="205"/>
      <c r="L6568" s="181"/>
      <c r="M6568" s="180"/>
      <c r="N6568" s="180"/>
      <c r="O6568" s="180"/>
    </row>
    <row r="6569" spans="8:15" s="179" customFormat="1" x14ac:dyDescent="0.2">
      <c r="H6569" s="180"/>
      <c r="I6569" s="180"/>
      <c r="J6569" s="205"/>
      <c r="K6569" s="205"/>
      <c r="L6569" s="181"/>
      <c r="M6569" s="180"/>
      <c r="N6569" s="180"/>
      <c r="O6569" s="180"/>
    </row>
    <row r="6570" spans="8:15" s="179" customFormat="1" x14ac:dyDescent="0.2">
      <c r="H6570" s="180"/>
      <c r="I6570" s="180"/>
      <c r="J6570" s="205"/>
      <c r="K6570" s="205"/>
      <c r="L6570" s="181"/>
      <c r="M6570" s="180"/>
      <c r="N6570" s="180"/>
      <c r="O6570" s="180"/>
    </row>
    <row r="6571" spans="8:15" s="179" customFormat="1" x14ac:dyDescent="0.2">
      <c r="H6571" s="180"/>
      <c r="I6571" s="180"/>
      <c r="J6571" s="205"/>
      <c r="K6571" s="205"/>
      <c r="L6571" s="181"/>
      <c r="M6571" s="180"/>
      <c r="N6571" s="180"/>
      <c r="O6571" s="180"/>
    </row>
    <row r="6572" spans="8:15" s="179" customFormat="1" x14ac:dyDescent="0.2">
      <c r="H6572" s="180"/>
      <c r="I6572" s="180"/>
      <c r="J6572" s="205"/>
      <c r="K6572" s="205"/>
      <c r="L6572" s="181"/>
      <c r="M6572" s="180"/>
      <c r="N6572" s="180"/>
      <c r="O6572" s="180"/>
    </row>
    <row r="6573" spans="8:15" s="179" customFormat="1" x14ac:dyDescent="0.2">
      <c r="H6573" s="180"/>
      <c r="I6573" s="180"/>
      <c r="J6573" s="205"/>
      <c r="K6573" s="205"/>
      <c r="L6573" s="181"/>
      <c r="M6573" s="180"/>
      <c r="N6573" s="180"/>
      <c r="O6573" s="180"/>
    </row>
    <row r="6574" spans="8:15" s="179" customFormat="1" x14ac:dyDescent="0.2">
      <c r="H6574" s="180"/>
      <c r="I6574" s="180"/>
      <c r="J6574" s="205"/>
      <c r="K6574" s="205"/>
      <c r="L6574" s="181"/>
      <c r="M6574" s="180"/>
      <c r="N6574" s="180"/>
      <c r="O6574" s="180"/>
    </row>
    <row r="6575" spans="8:15" s="179" customFormat="1" x14ac:dyDescent="0.2">
      <c r="H6575" s="180"/>
      <c r="I6575" s="180"/>
      <c r="J6575" s="205"/>
      <c r="K6575" s="205"/>
      <c r="L6575" s="181"/>
      <c r="M6575" s="180"/>
      <c r="N6575" s="180"/>
      <c r="O6575" s="180"/>
    </row>
    <row r="6576" spans="8:15" s="179" customFormat="1" x14ac:dyDescent="0.2">
      <c r="H6576" s="180"/>
      <c r="I6576" s="180"/>
      <c r="J6576" s="205"/>
      <c r="K6576" s="205"/>
      <c r="L6576" s="181"/>
      <c r="M6576" s="180"/>
      <c r="N6576" s="180"/>
      <c r="O6576" s="180"/>
    </row>
    <row r="6577" spans="8:15" s="179" customFormat="1" x14ac:dyDescent="0.2">
      <c r="H6577" s="180"/>
      <c r="I6577" s="180"/>
      <c r="J6577" s="205"/>
      <c r="K6577" s="205"/>
      <c r="L6577" s="181"/>
      <c r="M6577" s="180"/>
      <c r="N6577" s="180"/>
      <c r="O6577" s="180"/>
    </row>
    <row r="6578" spans="8:15" s="179" customFormat="1" x14ac:dyDescent="0.2">
      <c r="H6578" s="180"/>
      <c r="I6578" s="180"/>
      <c r="J6578" s="205"/>
      <c r="K6578" s="205"/>
      <c r="L6578" s="181"/>
      <c r="M6578" s="180"/>
      <c r="N6578" s="180"/>
      <c r="O6578" s="180"/>
    </row>
    <row r="6579" spans="8:15" s="179" customFormat="1" x14ac:dyDescent="0.2">
      <c r="H6579" s="180"/>
      <c r="I6579" s="180"/>
      <c r="J6579" s="205"/>
      <c r="K6579" s="205"/>
      <c r="L6579" s="181"/>
      <c r="M6579" s="180"/>
      <c r="N6579" s="180"/>
      <c r="O6579" s="180"/>
    </row>
    <row r="6580" spans="8:15" s="179" customFormat="1" x14ac:dyDescent="0.2">
      <c r="H6580" s="180"/>
      <c r="I6580" s="180"/>
      <c r="J6580" s="205"/>
      <c r="K6580" s="205"/>
      <c r="L6580" s="181"/>
      <c r="M6580" s="180"/>
      <c r="N6580" s="180"/>
      <c r="O6580" s="180"/>
    </row>
    <row r="6581" spans="8:15" s="179" customFormat="1" x14ac:dyDescent="0.2">
      <c r="H6581" s="180"/>
      <c r="I6581" s="180"/>
      <c r="J6581" s="205"/>
      <c r="K6581" s="205"/>
      <c r="L6581" s="181"/>
      <c r="M6581" s="180"/>
      <c r="N6581" s="180"/>
      <c r="O6581" s="180"/>
    </row>
    <row r="6582" spans="8:15" s="179" customFormat="1" x14ac:dyDescent="0.2">
      <c r="H6582" s="180"/>
      <c r="I6582" s="180"/>
      <c r="J6582" s="205"/>
      <c r="K6582" s="205"/>
      <c r="L6582" s="181"/>
      <c r="M6582" s="180"/>
      <c r="N6582" s="180"/>
      <c r="O6582" s="180"/>
    </row>
    <row r="6583" spans="8:15" s="179" customFormat="1" x14ac:dyDescent="0.2">
      <c r="H6583" s="180"/>
      <c r="I6583" s="180"/>
      <c r="J6583" s="205"/>
      <c r="K6583" s="205"/>
      <c r="L6583" s="181"/>
      <c r="M6583" s="180"/>
      <c r="N6583" s="180"/>
      <c r="O6583" s="180"/>
    </row>
    <row r="6584" spans="8:15" s="179" customFormat="1" x14ac:dyDescent="0.2">
      <c r="H6584" s="180"/>
      <c r="I6584" s="180"/>
      <c r="J6584" s="205"/>
      <c r="K6584" s="205"/>
      <c r="L6584" s="181"/>
      <c r="M6584" s="180"/>
      <c r="N6584" s="180"/>
      <c r="O6584" s="180"/>
    </row>
    <row r="6585" spans="8:15" s="179" customFormat="1" x14ac:dyDescent="0.2">
      <c r="H6585" s="180"/>
      <c r="I6585" s="180"/>
      <c r="J6585" s="205"/>
      <c r="K6585" s="205"/>
      <c r="L6585" s="181"/>
      <c r="M6585" s="180"/>
      <c r="N6585" s="180"/>
      <c r="O6585" s="180"/>
    </row>
    <row r="6586" spans="8:15" s="179" customFormat="1" x14ac:dyDescent="0.2">
      <c r="H6586" s="180"/>
      <c r="I6586" s="180"/>
      <c r="J6586" s="205"/>
      <c r="K6586" s="205"/>
      <c r="L6586" s="181"/>
      <c r="M6586" s="180"/>
      <c r="N6586" s="180"/>
      <c r="O6586" s="180"/>
    </row>
    <row r="6587" spans="8:15" s="179" customFormat="1" x14ac:dyDescent="0.2">
      <c r="H6587" s="180"/>
      <c r="I6587" s="180"/>
      <c r="J6587" s="205"/>
      <c r="K6587" s="205"/>
      <c r="L6587" s="181"/>
      <c r="M6587" s="180"/>
      <c r="N6587" s="180"/>
      <c r="O6587" s="180"/>
    </row>
    <row r="6588" spans="8:15" s="179" customFormat="1" x14ac:dyDescent="0.2">
      <c r="H6588" s="180"/>
      <c r="I6588" s="180"/>
      <c r="J6588" s="205"/>
      <c r="K6588" s="205"/>
      <c r="L6588" s="181"/>
      <c r="M6588" s="180"/>
      <c r="N6588" s="180"/>
      <c r="O6588" s="180"/>
    </row>
    <row r="6589" spans="8:15" s="179" customFormat="1" x14ac:dyDescent="0.2">
      <c r="H6589" s="180"/>
      <c r="I6589" s="180"/>
      <c r="J6589" s="205"/>
      <c r="K6589" s="205"/>
      <c r="L6589" s="181"/>
      <c r="M6589" s="180"/>
      <c r="N6589" s="180"/>
      <c r="O6589" s="180"/>
    </row>
    <row r="6590" spans="8:15" s="179" customFormat="1" x14ac:dyDescent="0.2">
      <c r="H6590" s="180"/>
      <c r="I6590" s="180"/>
      <c r="J6590" s="205"/>
      <c r="K6590" s="205"/>
      <c r="L6590" s="181"/>
      <c r="M6590" s="180"/>
      <c r="N6590" s="180"/>
      <c r="O6590" s="180"/>
    </row>
    <row r="6591" spans="8:15" s="179" customFormat="1" x14ac:dyDescent="0.2">
      <c r="H6591" s="180"/>
      <c r="I6591" s="180"/>
      <c r="J6591" s="205"/>
      <c r="K6591" s="205"/>
      <c r="L6591" s="181"/>
      <c r="M6591" s="180"/>
      <c r="N6591" s="180"/>
      <c r="O6591" s="180"/>
    </row>
    <row r="6592" spans="8:15" s="179" customFormat="1" x14ac:dyDescent="0.2">
      <c r="H6592" s="180"/>
      <c r="I6592" s="180"/>
      <c r="J6592" s="205"/>
      <c r="K6592" s="205"/>
      <c r="L6592" s="181"/>
      <c r="M6592" s="180"/>
      <c r="N6592" s="180"/>
      <c r="O6592" s="180"/>
    </row>
    <row r="6593" spans="8:15" s="179" customFormat="1" x14ac:dyDescent="0.2">
      <c r="H6593" s="180"/>
      <c r="I6593" s="180"/>
      <c r="J6593" s="205"/>
      <c r="K6593" s="205"/>
      <c r="L6593" s="181"/>
      <c r="M6593" s="180"/>
      <c r="N6593" s="180"/>
      <c r="O6593" s="180"/>
    </row>
    <row r="6594" spans="8:15" s="179" customFormat="1" x14ac:dyDescent="0.2">
      <c r="H6594" s="180"/>
      <c r="I6594" s="180"/>
      <c r="J6594" s="205"/>
      <c r="K6594" s="205"/>
      <c r="L6594" s="181"/>
      <c r="M6594" s="180"/>
      <c r="N6594" s="180"/>
      <c r="O6594" s="180"/>
    </row>
    <row r="6595" spans="8:15" s="179" customFormat="1" x14ac:dyDescent="0.2">
      <c r="H6595" s="180"/>
      <c r="I6595" s="180"/>
      <c r="J6595" s="205"/>
      <c r="K6595" s="205"/>
      <c r="L6595" s="181"/>
      <c r="M6595" s="180"/>
      <c r="N6595" s="180"/>
      <c r="O6595" s="180"/>
    </row>
    <row r="6596" spans="8:15" s="179" customFormat="1" x14ac:dyDescent="0.2">
      <c r="H6596" s="180"/>
      <c r="I6596" s="180"/>
      <c r="J6596" s="205"/>
      <c r="K6596" s="205"/>
      <c r="L6596" s="181"/>
      <c r="M6596" s="180"/>
      <c r="N6596" s="180"/>
      <c r="O6596" s="180"/>
    </row>
    <row r="6597" spans="8:15" s="179" customFormat="1" x14ac:dyDescent="0.2">
      <c r="H6597" s="180"/>
      <c r="I6597" s="180"/>
      <c r="J6597" s="205"/>
      <c r="K6597" s="205"/>
      <c r="L6597" s="181"/>
      <c r="M6597" s="180"/>
      <c r="N6597" s="180"/>
      <c r="O6597" s="180"/>
    </row>
    <row r="6598" spans="8:15" s="179" customFormat="1" x14ac:dyDescent="0.2">
      <c r="H6598" s="180"/>
      <c r="I6598" s="180"/>
      <c r="J6598" s="205"/>
      <c r="K6598" s="205"/>
      <c r="L6598" s="181"/>
      <c r="M6598" s="180"/>
      <c r="N6598" s="180"/>
      <c r="O6598" s="180"/>
    </row>
    <row r="6599" spans="8:15" s="179" customFormat="1" x14ac:dyDescent="0.2">
      <c r="H6599" s="180"/>
      <c r="I6599" s="180"/>
      <c r="J6599" s="205"/>
      <c r="K6599" s="205"/>
      <c r="L6599" s="181"/>
      <c r="M6599" s="180"/>
      <c r="N6599" s="180"/>
      <c r="O6599" s="180"/>
    </row>
    <row r="6600" spans="8:15" s="179" customFormat="1" x14ac:dyDescent="0.2">
      <c r="H6600" s="180"/>
      <c r="I6600" s="180"/>
      <c r="J6600" s="205"/>
      <c r="K6600" s="205"/>
      <c r="L6600" s="181"/>
      <c r="M6600" s="180"/>
      <c r="N6600" s="180"/>
      <c r="O6600" s="180"/>
    </row>
    <row r="6601" spans="8:15" s="179" customFormat="1" x14ac:dyDescent="0.2">
      <c r="H6601" s="180"/>
      <c r="I6601" s="180"/>
      <c r="J6601" s="205"/>
      <c r="K6601" s="205"/>
      <c r="L6601" s="181"/>
      <c r="M6601" s="180"/>
      <c r="N6601" s="180"/>
      <c r="O6601" s="180"/>
    </row>
    <row r="6602" spans="8:15" s="179" customFormat="1" x14ac:dyDescent="0.2">
      <c r="H6602" s="180"/>
      <c r="I6602" s="180"/>
      <c r="J6602" s="205"/>
      <c r="K6602" s="205"/>
      <c r="L6602" s="181"/>
      <c r="M6602" s="180"/>
      <c r="N6602" s="180"/>
      <c r="O6602" s="180"/>
    </row>
    <row r="6603" spans="8:15" s="179" customFormat="1" x14ac:dyDescent="0.2">
      <c r="H6603" s="180"/>
      <c r="I6603" s="180"/>
      <c r="J6603" s="205"/>
      <c r="K6603" s="205"/>
      <c r="L6603" s="181"/>
      <c r="M6603" s="180"/>
      <c r="N6603" s="180"/>
      <c r="O6603" s="180"/>
    </row>
    <row r="6604" spans="8:15" s="179" customFormat="1" x14ac:dyDescent="0.2">
      <c r="H6604" s="180"/>
      <c r="I6604" s="180"/>
      <c r="J6604" s="205"/>
      <c r="K6604" s="205"/>
      <c r="L6604" s="181"/>
      <c r="M6604" s="180"/>
      <c r="N6604" s="180"/>
      <c r="O6604" s="180"/>
    </row>
    <row r="6605" spans="8:15" s="179" customFormat="1" x14ac:dyDescent="0.2">
      <c r="H6605" s="180"/>
      <c r="I6605" s="180"/>
      <c r="J6605" s="205"/>
      <c r="K6605" s="205"/>
      <c r="L6605" s="181"/>
      <c r="M6605" s="180"/>
      <c r="N6605" s="180"/>
      <c r="O6605" s="180"/>
    </row>
    <row r="6606" spans="8:15" s="179" customFormat="1" x14ac:dyDescent="0.2">
      <c r="H6606" s="180"/>
      <c r="I6606" s="180"/>
      <c r="J6606" s="205"/>
      <c r="K6606" s="205"/>
      <c r="L6606" s="181"/>
      <c r="M6606" s="180"/>
      <c r="N6606" s="180"/>
      <c r="O6606" s="180"/>
    </row>
    <row r="6607" spans="8:15" s="179" customFormat="1" x14ac:dyDescent="0.2">
      <c r="H6607" s="180"/>
      <c r="I6607" s="180"/>
      <c r="J6607" s="205"/>
      <c r="K6607" s="205"/>
      <c r="L6607" s="181"/>
      <c r="M6607" s="180"/>
      <c r="N6607" s="180"/>
      <c r="O6607" s="180"/>
    </row>
    <row r="6608" spans="8:15" s="179" customFormat="1" x14ac:dyDescent="0.2">
      <c r="H6608" s="180"/>
      <c r="I6608" s="180"/>
      <c r="J6608" s="205"/>
      <c r="K6608" s="205"/>
      <c r="L6608" s="181"/>
      <c r="M6608" s="180"/>
      <c r="N6608" s="180"/>
      <c r="O6608" s="180"/>
    </row>
    <row r="6609" spans="8:15" s="179" customFormat="1" x14ac:dyDescent="0.2">
      <c r="H6609" s="180"/>
      <c r="I6609" s="180"/>
      <c r="J6609" s="205"/>
      <c r="K6609" s="205"/>
      <c r="L6609" s="181"/>
      <c r="M6609" s="180"/>
      <c r="N6609" s="180"/>
      <c r="O6609" s="180"/>
    </row>
    <row r="6610" spans="8:15" s="179" customFormat="1" x14ac:dyDescent="0.2">
      <c r="H6610" s="180"/>
      <c r="I6610" s="180"/>
      <c r="J6610" s="205"/>
      <c r="K6610" s="205"/>
      <c r="L6610" s="181"/>
      <c r="M6610" s="180"/>
      <c r="N6610" s="180"/>
      <c r="O6610" s="180"/>
    </row>
    <row r="6611" spans="8:15" s="179" customFormat="1" x14ac:dyDescent="0.2">
      <c r="H6611" s="180"/>
      <c r="I6611" s="180"/>
      <c r="J6611" s="205"/>
      <c r="K6611" s="205"/>
      <c r="L6611" s="181"/>
      <c r="M6611" s="180"/>
      <c r="N6611" s="180"/>
      <c r="O6611" s="180"/>
    </row>
    <row r="6612" spans="8:15" s="179" customFormat="1" x14ac:dyDescent="0.2">
      <c r="H6612" s="180"/>
      <c r="I6612" s="180"/>
      <c r="J6612" s="205"/>
      <c r="K6612" s="205"/>
      <c r="L6612" s="181"/>
      <c r="M6612" s="180"/>
      <c r="N6612" s="180"/>
      <c r="O6612" s="180"/>
    </row>
    <row r="6613" spans="8:15" s="179" customFormat="1" x14ac:dyDescent="0.2">
      <c r="H6613" s="180"/>
      <c r="I6613" s="180"/>
      <c r="J6613" s="205"/>
      <c r="K6613" s="205"/>
      <c r="L6613" s="181"/>
      <c r="M6613" s="180"/>
      <c r="N6613" s="180"/>
      <c r="O6613" s="180"/>
    </row>
    <row r="6614" spans="8:15" s="179" customFormat="1" x14ac:dyDescent="0.2">
      <c r="H6614" s="180"/>
      <c r="I6614" s="180"/>
      <c r="J6614" s="205"/>
      <c r="K6614" s="205"/>
      <c r="L6614" s="181"/>
      <c r="M6614" s="180"/>
      <c r="N6614" s="180"/>
      <c r="O6614" s="180"/>
    </row>
    <row r="6615" spans="8:15" s="179" customFormat="1" x14ac:dyDescent="0.2">
      <c r="H6615" s="180"/>
      <c r="I6615" s="180"/>
      <c r="J6615" s="205"/>
      <c r="K6615" s="205"/>
      <c r="L6615" s="181"/>
      <c r="M6615" s="180"/>
      <c r="N6615" s="180"/>
      <c r="O6615" s="180"/>
    </row>
    <row r="6616" spans="8:15" s="179" customFormat="1" x14ac:dyDescent="0.2">
      <c r="H6616" s="180"/>
      <c r="I6616" s="180"/>
      <c r="J6616" s="205"/>
      <c r="K6616" s="205"/>
      <c r="L6616" s="181"/>
      <c r="M6616" s="180"/>
      <c r="N6616" s="180"/>
      <c r="O6616" s="180"/>
    </row>
    <row r="6617" spans="8:15" s="179" customFormat="1" x14ac:dyDescent="0.2">
      <c r="H6617" s="180"/>
      <c r="I6617" s="180"/>
      <c r="J6617" s="205"/>
      <c r="K6617" s="205"/>
      <c r="L6617" s="181"/>
      <c r="M6617" s="180"/>
      <c r="N6617" s="180"/>
      <c r="O6617" s="180"/>
    </row>
    <row r="6618" spans="8:15" s="179" customFormat="1" x14ac:dyDescent="0.2">
      <c r="H6618" s="180"/>
      <c r="I6618" s="180"/>
      <c r="J6618" s="205"/>
      <c r="K6618" s="205"/>
      <c r="L6618" s="181"/>
      <c r="M6618" s="180"/>
      <c r="N6618" s="180"/>
      <c r="O6618" s="180"/>
    </row>
    <row r="6619" spans="8:15" s="179" customFormat="1" x14ac:dyDescent="0.2">
      <c r="H6619" s="180"/>
      <c r="I6619" s="180"/>
      <c r="J6619" s="205"/>
      <c r="K6619" s="205"/>
      <c r="L6619" s="181"/>
      <c r="M6619" s="180"/>
      <c r="N6619" s="180"/>
      <c r="O6619" s="180"/>
    </row>
    <row r="6620" spans="8:15" s="179" customFormat="1" x14ac:dyDescent="0.2">
      <c r="H6620" s="180"/>
      <c r="I6620" s="180"/>
      <c r="J6620" s="205"/>
      <c r="K6620" s="205"/>
      <c r="L6620" s="181"/>
      <c r="M6620" s="180"/>
      <c r="N6620" s="180"/>
      <c r="O6620" s="180"/>
    </row>
    <row r="6621" spans="8:15" s="179" customFormat="1" x14ac:dyDescent="0.2">
      <c r="H6621" s="180"/>
      <c r="I6621" s="180"/>
      <c r="J6621" s="205"/>
      <c r="K6621" s="205"/>
      <c r="L6621" s="181"/>
      <c r="M6621" s="180"/>
      <c r="N6621" s="180"/>
      <c r="O6621" s="180"/>
    </row>
    <row r="6622" spans="8:15" s="179" customFormat="1" x14ac:dyDescent="0.2">
      <c r="H6622" s="180"/>
      <c r="I6622" s="180"/>
      <c r="J6622" s="205"/>
      <c r="K6622" s="205"/>
      <c r="L6622" s="181"/>
      <c r="M6622" s="180"/>
      <c r="N6622" s="180"/>
      <c r="O6622" s="180"/>
    </row>
    <row r="6623" spans="8:15" s="179" customFormat="1" x14ac:dyDescent="0.2">
      <c r="H6623" s="180"/>
      <c r="I6623" s="180"/>
      <c r="J6623" s="205"/>
      <c r="K6623" s="205"/>
      <c r="L6623" s="181"/>
      <c r="M6623" s="180"/>
      <c r="N6623" s="180"/>
      <c r="O6623" s="180"/>
    </row>
    <row r="6624" spans="8:15" s="179" customFormat="1" x14ac:dyDescent="0.2">
      <c r="H6624" s="180"/>
      <c r="I6624" s="180"/>
      <c r="J6624" s="205"/>
      <c r="K6624" s="205"/>
      <c r="L6624" s="181"/>
      <c r="M6624" s="180"/>
      <c r="N6624" s="180"/>
      <c r="O6624" s="180"/>
    </row>
    <row r="6625" spans="8:15" s="179" customFormat="1" x14ac:dyDescent="0.2">
      <c r="H6625" s="180"/>
      <c r="I6625" s="180"/>
      <c r="J6625" s="205"/>
      <c r="K6625" s="205"/>
      <c r="L6625" s="181"/>
      <c r="M6625" s="180"/>
      <c r="N6625" s="180"/>
      <c r="O6625" s="180"/>
    </row>
    <row r="6626" spans="8:15" s="179" customFormat="1" x14ac:dyDescent="0.2">
      <c r="H6626" s="180"/>
      <c r="I6626" s="180"/>
      <c r="J6626" s="205"/>
      <c r="K6626" s="205"/>
      <c r="L6626" s="181"/>
      <c r="M6626" s="180"/>
      <c r="N6626" s="180"/>
      <c r="O6626" s="180"/>
    </row>
    <row r="6627" spans="8:15" s="179" customFormat="1" x14ac:dyDescent="0.2">
      <c r="H6627" s="180"/>
      <c r="I6627" s="180"/>
      <c r="J6627" s="205"/>
      <c r="K6627" s="205"/>
      <c r="L6627" s="181"/>
      <c r="M6627" s="180"/>
      <c r="N6627" s="180"/>
      <c r="O6627" s="180"/>
    </row>
    <row r="6628" spans="8:15" s="179" customFormat="1" x14ac:dyDescent="0.2">
      <c r="H6628" s="180"/>
      <c r="I6628" s="180"/>
      <c r="J6628" s="205"/>
      <c r="K6628" s="205"/>
      <c r="L6628" s="181"/>
      <c r="M6628" s="180"/>
      <c r="N6628" s="180"/>
      <c r="O6628" s="180"/>
    </row>
    <row r="6629" spans="8:15" s="179" customFormat="1" x14ac:dyDescent="0.2">
      <c r="H6629" s="180"/>
      <c r="I6629" s="180"/>
      <c r="J6629" s="205"/>
      <c r="K6629" s="205"/>
      <c r="L6629" s="181"/>
      <c r="M6629" s="180"/>
      <c r="N6629" s="180"/>
      <c r="O6629" s="180"/>
    </row>
    <row r="6630" spans="8:15" s="179" customFormat="1" x14ac:dyDescent="0.2">
      <c r="H6630" s="180"/>
      <c r="I6630" s="180"/>
      <c r="J6630" s="205"/>
      <c r="K6630" s="205"/>
      <c r="L6630" s="181"/>
      <c r="M6630" s="180"/>
      <c r="N6630" s="180"/>
      <c r="O6630" s="180"/>
    </row>
    <row r="6631" spans="8:15" s="179" customFormat="1" x14ac:dyDescent="0.2">
      <c r="H6631" s="180"/>
      <c r="I6631" s="180"/>
      <c r="J6631" s="205"/>
      <c r="K6631" s="205"/>
      <c r="L6631" s="181"/>
      <c r="M6631" s="180"/>
      <c r="N6631" s="180"/>
      <c r="O6631" s="180"/>
    </row>
    <row r="6632" spans="8:15" s="179" customFormat="1" x14ac:dyDescent="0.2">
      <c r="H6632" s="180"/>
      <c r="I6632" s="180"/>
      <c r="J6632" s="205"/>
      <c r="K6632" s="205"/>
      <c r="L6632" s="181"/>
      <c r="M6632" s="180"/>
      <c r="N6632" s="180"/>
      <c r="O6632" s="180"/>
    </row>
    <row r="6633" spans="8:15" s="179" customFormat="1" x14ac:dyDescent="0.2">
      <c r="H6633" s="180"/>
      <c r="I6633" s="180"/>
      <c r="J6633" s="205"/>
      <c r="K6633" s="205"/>
      <c r="L6633" s="181"/>
      <c r="M6633" s="180"/>
      <c r="N6633" s="180"/>
      <c r="O6633" s="180"/>
    </row>
    <row r="6634" spans="8:15" s="179" customFormat="1" x14ac:dyDescent="0.2">
      <c r="H6634" s="180"/>
      <c r="I6634" s="180"/>
      <c r="J6634" s="205"/>
      <c r="K6634" s="205"/>
      <c r="L6634" s="181"/>
      <c r="M6634" s="180"/>
      <c r="N6634" s="180"/>
      <c r="O6634" s="180"/>
    </row>
    <row r="6635" spans="8:15" s="179" customFormat="1" x14ac:dyDescent="0.2">
      <c r="H6635" s="180"/>
      <c r="I6635" s="180"/>
      <c r="J6635" s="205"/>
      <c r="K6635" s="205"/>
      <c r="L6635" s="181"/>
      <c r="M6635" s="180"/>
      <c r="N6635" s="180"/>
      <c r="O6635" s="180"/>
    </row>
    <row r="6636" spans="8:15" s="179" customFormat="1" x14ac:dyDescent="0.2">
      <c r="H6636" s="180"/>
      <c r="I6636" s="180"/>
      <c r="J6636" s="205"/>
      <c r="K6636" s="205"/>
      <c r="L6636" s="181"/>
      <c r="M6636" s="180"/>
      <c r="N6636" s="180"/>
      <c r="O6636" s="180"/>
    </row>
    <row r="6637" spans="8:15" s="179" customFormat="1" x14ac:dyDescent="0.2">
      <c r="H6637" s="180"/>
      <c r="I6637" s="180"/>
      <c r="J6637" s="205"/>
      <c r="K6637" s="205"/>
      <c r="L6637" s="181"/>
      <c r="M6637" s="180"/>
      <c r="N6637" s="180"/>
      <c r="O6637" s="180"/>
    </row>
    <row r="6638" spans="8:15" s="179" customFormat="1" x14ac:dyDescent="0.2">
      <c r="H6638" s="180"/>
      <c r="I6638" s="180"/>
      <c r="J6638" s="205"/>
      <c r="K6638" s="205"/>
      <c r="L6638" s="181"/>
      <c r="M6638" s="180"/>
      <c r="N6638" s="180"/>
      <c r="O6638" s="180"/>
    </row>
    <row r="6639" spans="8:15" s="179" customFormat="1" x14ac:dyDescent="0.2">
      <c r="H6639" s="180"/>
      <c r="I6639" s="180"/>
      <c r="J6639" s="205"/>
      <c r="K6639" s="205"/>
      <c r="L6639" s="181"/>
      <c r="M6639" s="180"/>
      <c r="N6639" s="180"/>
      <c r="O6639" s="180"/>
    </row>
    <row r="6640" spans="8:15" s="179" customFormat="1" x14ac:dyDescent="0.2">
      <c r="H6640" s="180"/>
      <c r="I6640" s="180"/>
      <c r="J6640" s="205"/>
      <c r="K6640" s="205"/>
      <c r="L6640" s="181"/>
      <c r="M6640" s="180"/>
      <c r="N6640" s="180"/>
      <c r="O6640" s="180"/>
    </row>
    <row r="6641" spans="8:15" s="179" customFormat="1" x14ac:dyDescent="0.2">
      <c r="H6641" s="180"/>
      <c r="I6641" s="180"/>
      <c r="J6641" s="205"/>
      <c r="K6641" s="205"/>
      <c r="L6641" s="181"/>
      <c r="M6641" s="180"/>
      <c r="N6641" s="180"/>
      <c r="O6641" s="180"/>
    </row>
    <row r="6642" spans="8:15" s="179" customFormat="1" x14ac:dyDescent="0.2">
      <c r="H6642" s="180"/>
      <c r="I6642" s="180"/>
      <c r="J6642" s="205"/>
      <c r="K6642" s="205"/>
      <c r="L6642" s="181"/>
      <c r="M6642" s="180"/>
      <c r="N6642" s="180"/>
      <c r="O6642" s="180"/>
    </row>
    <row r="6643" spans="8:15" s="179" customFormat="1" x14ac:dyDescent="0.2">
      <c r="H6643" s="180"/>
      <c r="I6643" s="180"/>
      <c r="J6643" s="205"/>
      <c r="K6643" s="205"/>
      <c r="L6643" s="181"/>
      <c r="M6643" s="180"/>
      <c r="N6643" s="180"/>
      <c r="O6643" s="180"/>
    </row>
    <row r="6644" spans="8:15" s="179" customFormat="1" x14ac:dyDescent="0.2">
      <c r="H6644" s="180"/>
      <c r="I6644" s="180"/>
      <c r="J6644" s="205"/>
      <c r="K6644" s="205"/>
      <c r="L6644" s="181"/>
      <c r="M6644" s="180"/>
      <c r="N6644" s="180"/>
      <c r="O6644" s="180"/>
    </row>
    <row r="6645" spans="8:15" s="179" customFormat="1" x14ac:dyDescent="0.2">
      <c r="H6645" s="180"/>
      <c r="I6645" s="180"/>
      <c r="J6645" s="205"/>
      <c r="K6645" s="205"/>
      <c r="L6645" s="181"/>
      <c r="M6645" s="180"/>
      <c r="N6645" s="180"/>
      <c r="O6645" s="180"/>
    </row>
    <row r="6646" spans="8:15" s="179" customFormat="1" x14ac:dyDescent="0.2">
      <c r="H6646" s="180"/>
      <c r="I6646" s="180"/>
      <c r="J6646" s="205"/>
      <c r="K6646" s="205"/>
      <c r="L6646" s="181"/>
      <c r="M6646" s="180"/>
      <c r="N6646" s="180"/>
      <c r="O6646" s="180"/>
    </row>
    <row r="6647" spans="8:15" s="179" customFormat="1" x14ac:dyDescent="0.2">
      <c r="H6647" s="180"/>
      <c r="I6647" s="180"/>
      <c r="J6647" s="205"/>
      <c r="K6647" s="205"/>
      <c r="L6647" s="181"/>
      <c r="M6647" s="180"/>
      <c r="N6647" s="180"/>
      <c r="O6647" s="180"/>
    </row>
    <row r="6648" spans="8:15" s="179" customFormat="1" x14ac:dyDescent="0.2">
      <c r="H6648" s="180"/>
      <c r="I6648" s="180"/>
      <c r="J6648" s="205"/>
      <c r="K6648" s="205"/>
      <c r="L6648" s="181"/>
      <c r="M6648" s="180"/>
      <c r="N6648" s="180"/>
      <c r="O6648" s="180"/>
    </row>
    <row r="6649" spans="8:15" s="179" customFormat="1" x14ac:dyDescent="0.2">
      <c r="H6649" s="180"/>
      <c r="I6649" s="180"/>
      <c r="J6649" s="205"/>
      <c r="K6649" s="205"/>
      <c r="L6649" s="181"/>
      <c r="M6649" s="180"/>
      <c r="N6649" s="180"/>
      <c r="O6649" s="180"/>
    </row>
    <row r="6650" spans="8:15" s="179" customFormat="1" x14ac:dyDescent="0.2">
      <c r="H6650" s="180"/>
      <c r="I6650" s="180"/>
      <c r="J6650" s="205"/>
      <c r="K6650" s="205"/>
      <c r="L6650" s="181"/>
      <c r="M6650" s="180"/>
      <c r="N6650" s="180"/>
      <c r="O6650" s="180"/>
    </row>
    <row r="6651" spans="8:15" s="179" customFormat="1" x14ac:dyDescent="0.2">
      <c r="H6651" s="180"/>
      <c r="I6651" s="180"/>
      <c r="J6651" s="205"/>
      <c r="K6651" s="205"/>
      <c r="L6651" s="181"/>
      <c r="M6651" s="180"/>
      <c r="N6651" s="180"/>
      <c r="O6651" s="180"/>
    </row>
    <row r="6652" spans="8:15" s="179" customFormat="1" x14ac:dyDescent="0.2">
      <c r="H6652" s="180"/>
      <c r="I6652" s="180"/>
      <c r="J6652" s="205"/>
      <c r="K6652" s="205"/>
      <c r="L6652" s="181"/>
      <c r="M6652" s="180"/>
      <c r="N6652" s="180"/>
      <c r="O6652" s="180"/>
    </row>
    <row r="6653" spans="8:15" s="179" customFormat="1" x14ac:dyDescent="0.2">
      <c r="H6653" s="180"/>
      <c r="I6653" s="180"/>
      <c r="J6653" s="205"/>
      <c r="K6653" s="205"/>
      <c r="L6653" s="181"/>
      <c r="M6653" s="180"/>
      <c r="N6653" s="180"/>
      <c r="O6653" s="180"/>
    </row>
    <row r="6654" spans="8:15" s="179" customFormat="1" x14ac:dyDescent="0.2">
      <c r="H6654" s="180"/>
      <c r="I6654" s="180"/>
      <c r="J6654" s="205"/>
      <c r="K6654" s="205"/>
      <c r="L6654" s="181"/>
      <c r="M6654" s="180"/>
      <c r="N6654" s="180"/>
      <c r="O6654" s="180"/>
    </row>
    <row r="6655" spans="8:15" s="179" customFormat="1" x14ac:dyDescent="0.2">
      <c r="H6655" s="180"/>
      <c r="I6655" s="180"/>
      <c r="J6655" s="205"/>
      <c r="K6655" s="205"/>
      <c r="L6655" s="181"/>
      <c r="M6655" s="180"/>
      <c r="N6655" s="180"/>
      <c r="O6655" s="180"/>
    </row>
    <row r="6656" spans="8:15" s="179" customFormat="1" x14ac:dyDescent="0.2">
      <c r="H6656" s="180"/>
      <c r="I6656" s="180"/>
      <c r="J6656" s="205"/>
      <c r="K6656" s="205"/>
      <c r="L6656" s="181"/>
      <c r="M6656" s="180"/>
      <c r="N6656" s="180"/>
      <c r="O6656" s="180"/>
    </row>
    <row r="6657" spans="8:15" s="179" customFormat="1" x14ac:dyDescent="0.2">
      <c r="H6657" s="180"/>
      <c r="I6657" s="180"/>
      <c r="J6657" s="205"/>
      <c r="K6657" s="205"/>
      <c r="L6657" s="181"/>
      <c r="M6657" s="180"/>
      <c r="N6657" s="180"/>
      <c r="O6657" s="180"/>
    </row>
    <row r="6658" spans="8:15" s="179" customFormat="1" x14ac:dyDescent="0.2">
      <c r="H6658" s="180"/>
      <c r="I6658" s="180"/>
      <c r="J6658" s="205"/>
      <c r="K6658" s="205"/>
      <c r="L6658" s="181"/>
      <c r="M6658" s="180"/>
      <c r="N6658" s="180"/>
      <c r="O6658" s="180"/>
    </row>
    <row r="6659" spans="8:15" s="179" customFormat="1" x14ac:dyDescent="0.2">
      <c r="H6659" s="180"/>
      <c r="I6659" s="180"/>
      <c r="J6659" s="205"/>
      <c r="K6659" s="205"/>
      <c r="L6659" s="181"/>
      <c r="M6659" s="180"/>
      <c r="N6659" s="180"/>
      <c r="O6659" s="180"/>
    </row>
    <row r="6660" spans="8:15" s="179" customFormat="1" x14ac:dyDescent="0.2">
      <c r="H6660" s="180"/>
      <c r="I6660" s="180"/>
      <c r="J6660" s="205"/>
      <c r="K6660" s="205"/>
      <c r="L6660" s="181"/>
      <c r="M6660" s="180"/>
      <c r="N6660" s="180"/>
      <c r="O6660" s="180"/>
    </row>
    <row r="6661" spans="8:15" s="179" customFormat="1" x14ac:dyDescent="0.2">
      <c r="H6661" s="180"/>
      <c r="I6661" s="180"/>
      <c r="J6661" s="205"/>
      <c r="K6661" s="205"/>
      <c r="L6661" s="181"/>
      <c r="M6661" s="180"/>
      <c r="N6661" s="180"/>
      <c r="O6661" s="180"/>
    </row>
    <row r="6662" spans="8:15" s="179" customFormat="1" x14ac:dyDescent="0.2">
      <c r="H6662" s="180"/>
      <c r="I6662" s="180"/>
      <c r="J6662" s="205"/>
      <c r="K6662" s="205"/>
      <c r="L6662" s="181"/>
      <c r="M6662" s="180"/>
      <c r="N6662" s="180"/>
      <c r="O6662" s="180"/>
    </row>
    <row r="6663" spans="8:15" s="179" customFormat="1" x14ac:dyDescent="0.2">
      <c r="H6663" s="180"/>
      <c r="I6663" s="180"/>
      <c r="J6663" s="205"/>
      <c r="K6663" s="205"/>
      <c r="L6663" s="181"/>
      <c r="M6663" s="180"/>
      <c r="N6663" s="180"/>
      <c r="O6663" s="180"/>
    </row>
    <row r="6664" spans="8:15" s="179" customFormat="1" x14ac:dyDescent="0.2">
      <c r="H6664" s="180"/>
      <c r="I6664" s="180"/>
      <c r="J6664" s="205"/>
      <c r="K6664" s="205"/>
      <c r="L6664" s="181"/>
      <c r="M6664" s="180"/>
      <c r="N6664" s="180"/>
      <c r="O6664" s="180"/>
    </row>
    <row r="6665" spans="8:15" s="179" customFormat="1" x14ac:dyDescent="0.2">
      <c r="H6665" s="180"/>
      <c r="I6665" s="180"/>
      <c r="J6665" s="205"/>
      <c r="K6665" s="205"/>
      <c r="L6665" s="181"/>
      <c r="M6665" s="180"/>
      <c r="N6665" s="180"/>
      <c r="O6665" s="180"/>
    </row>
    <row r="6666" spans="8:15" s="179" customFormat="1" x14ac:dyDescent="0.2">
      <c r="H6666" s="180"/>
      <c r="I6666" s="180"/>
      <c r="J6666" s="205"/>
      <c r="K6666" s="205"/>
      <c r="L6666" s="181"/>
      <c r="M6666" s="180"/>
      <c r="N6666" s="180"/>
      <c r="O6666" s="180"/>
    </row>
    <row r="6667" spans="8:15" s="179" customFormat="1" x14ac:dyDescent="0.2">
      <c r="H6667" s="180"/>
      <c r="I6667" s="180"/>
      <c r="J6667" s="205"/>
      <c r="K6667" s="205"/>
      <c r="L6667" s="181"/>
      <c r="M6667" s="180"/>
      <c r="N6667" s="180"/>
      <c r="O6667" s="180"/>
    </row>
    <row r="6668" spans="8:15" s="179" customFormat="1" x14ac:dyDescent="0.2">
      <c r="H6668" s="180"/>
      <c r="I6668" s="180"/>
      <c r="J6668" s="205"/>
      <c r="K6668" s="205"/>
      <c r="L6668" s="181"/>
      <c r="M6668" s="180"/>
      <c r="N6668" s="180"/>
      <c r="O6668" s="180"/>
    </row>
    <row r="6669" spans="8:15" s="179" customFormat="1" x14ac:dyDescent="0.2">
      <c r="H6669" s="180"/>
      <c r="I6669" s="180"/>
      <c r="J6669" s="205"/>
      <c r="K6669" s="205"/>
      <c r="L6669" s="181"/>
      <c r="M6669" s="180"/>
      <c r="N6669" s="180"/>
      <c r="O6669" s="180"/>
    </row>
    <row r="6670" spans="8:15" s="179" customFormat="1" x14ac:dyDescent="0.2">
      <c r="H6670" s="180"/>
      <c r="I6670" s="180"/>
      <c r="J6670" s="205"/>
      <c r="K6670" s="205"/>
      <c r="L6670" s="181"/>
      <c r="M6670" s="180"/>
      <c r="N6670" s="180"/>
      <c r="O6670" s="180"/>
    </row>
    <row r="6671" spans="8:15" s="179" customFormat="1" x14ac:dyDescent="0.2">
      <c r="H6671" s="180"/>
      <c r="I6671" s="180"/>
      <c r="J6671" s="205"/>
      <c r="K6671" s="205"/>
      <c r="L6671" s="181"/>
      <c r="M6671" s="180"/>
      <c r="N6671" s="180"/>
      <c r="O6671" s="180"/>
    </row>
    <row r="6672" spans="8:15" s="179" customFormat="1" x14ac:dyDescent="0.2">
      <c r="H6672" s="180"/>
      <c r="I6672" s="180"/>
      <c r="J6672" s="205"/>
      <c r="K6672" s="205"/>
      <c r="L6672" s="181"/>
      <c r="M6672" s="180"/>
      <c r="N6672" s="180"/>
      <c r="O6672" s="180"/>
    </row>
    <row r="6673" spans="8:15" s="179" customFormat="1" x14ac:dyDescent="0.2">
      <c r="H6673" s="180"/>
      <c r="I6673" s="180"/>
      <c r="J6673" s="205"/>
      <c r="K6673" s="205"/>
      <c r="L6673" s="181"/>
      <c r="M6673" s="180"/>
      <c r="N6673" s="180"/>
      <c r="O6673" s="180"/>
    </row>
    <row r="6674" spans="8:15" s="179" customFormat="1" x14ac:dyDescent="0.2">
      <c r="H6674" s="180"/>
      <c r="I6674" s="180"/>
      <c r="J6674" s="205"/>
      <c r="K6674" s="205"/>
      <c r="L6674" s="181"/>
      <c r="M6674" s="180"/>
      <c r="N6674" s="180"/>
      <c r="O6674" s="180"/>
    </row>
    <row r="6675" spans="8:15" s="179" customFormat="1" x14ac:dyDescent="0.2">
      <c r="H6675" s="180"/>
      <c r="I6675" s="180"/>
      <c r="J6675" s="205"/>
      <c r="K6675" s="205"/>
      <c r="L6675" s="181"/>
      <c r="M6675" s="180"/>
      <c r="N6675" s="180"/>
      <c r="O6675" s="180"/>
    </row>
    <row r="6676" spans="8:15" s="179" customFormat="1" x14ac:dyDescent="0.2">
      <c r="H6676" s="180"/>
      <c r="I6676" s="180"/>
      <c r="J6676" s="205"/>
      <c r="K6676" s="205"/>
      <c r="L6676" s="181"/>
      <c r="M6676" s="180"/>
      <c r="N6676" s="180"/>
      <c r="O6676" s="180"/>
    </row>
    <row r="6677" spans="8:15" s="179" customFormat="1" x14ac:dyDescent="0.2">
      <c r="H6677" s="180"/>
      <c r="I6677" s="180"/>
      <c r="J6677" s="205"/>
      <c r="K6677" s="205"/>
      <c r="L6677" s="181"/>
      <c r="M6677" s="180"/>
      <c r="N6677" s="180"/>
      <c r="O6677" s="180"/>
    </row>
    <row r="6678" spans="8:15" s="179" customFormat="1" x14ac:dyDescent="0.2">
      <c r="H6678" s="180"/>
      <c r="I6678" s="180"/>
      <c r="J6678" s="205"/>
      <c r="K6678" s="205"/>
      <c r="L6678" s="181"/>
      <c r="M6678" s="180"/>
      <c r="N6678" s="180"/>
      <c r="O6678" s="180"/>
    </row>
    <row r="6679" spans="8:15" s="179" customFormat="1" x14ac:dyDescent="0.2">
      <c r="H6679" s="180"/>
      <c r="I6679" s="180"/>
      <c r="J6679" s="205"/>
      <c r="K6679" s="205"/>
      <c r="L6679" s="181"/>
      <c r="M6679" s="180"/>
      <c r="N6679" s="180"/>
      <c r="O6679" s="180"/>
    </row>
    <row r="6680" spans="8:15" s="179" customFormat="1" x14ac:dyDescent="0.2">
      <c r="H6680" s="180"/>
      <c r="I6680" s="180"/>
      <c r="J6680" s="205"/>
      <c r="K6680" s="205"/>
      <c r="L6680" s="181"/>
      <c r="M6680" s="180"/>
      <c r="N6680" s="180"/>
      <c r="O6680" s="180"/>
    </row>
    <row r="6681" spans="8:15" s="179" customFormat="1" x14ac:dyDescent="0.2">
      <c r="H6681" s="180"/>
      <c r="I6681" s="180"/>
      <c r="J6681" s="205"/>
      <c r="K6681" s="205"/>
      <c r="L6681" s="181"/>
      <c r="M6681" s="180"/>
      <c r="N6681" s="180"/>
      <c r="O6681" s="180"/>
    </row>
    <row r="6682" spans="8:15" s="179" customFormat="1" x14ac:dyDescent="0.2">
      <c r="H6682" s="180"/>
      <c r="I6682" s="180"/>
      <c r="J6682" s="205"/>
      <c r="K6682" s="205"/>
      <c r="L6682" s="181"/>
      <c r="M6682" s="180"/>
      <c r="N6682" s="180"/>
      <c r="O6682" s="180"/>
    </row>
    <row r="6683" spans="8:15" s="179" customFormat="1" x14ac:dyDescent="0.2">
      <c r="H6683" s="180"/>
      <c r="I6683" s="180"/>
      <c r="J6683" s="205"/>
      <c r="K6683" s="205"/>
      <c r="L6683" s="181"/>
      <c r="M6683" s="180"/>
      <c r="N6683" s="180"/>
      <c r="O6683" s="180"/>
    </row>
    <row r="6684" spans="8:15" s="179" customFormat="1" x14ac:dyDescent="0.2">
      <c r="H6684" s="180"/>
      <c r="I6684" s="180"/>
      <c r="J6684" s="205"/>
      <c r="K6684" s="205"/>
      <c r="L6684" s="181"/>
      <c r="M6684" s="180"/>
      <c r="N6684" s="180"/>
      <c r="O6684" s="180"/>
    </row>
    <row r="6685" spans="8:15" s="179" customFormat="1" x14ac:dyDescent="0.2">
      <c r="H6685" s="180"/>
      <c r="I6685" s="180"/>
      <c r="J6685" s="205"/>
      <c r="K6685" s="205"/>
      <c r="L6685" s="181"/>
      <c r="M6685" s="180"/>
      <c r="N6685" s="180"/>
      <c r="O6685" s="180"/>
    </row>
    <row r="6686" spans="8:15" s="179" customFormat="1" x14ac:dyDescent="0.2">
      <c r="H6686" s="180"/>
      <c r="I6686" s="180"/>
      <c r="J6686" s="205"/>
      <c r="K6686" s="205"/>
      <c r="L6686" s="181"/>
      <c r="M6686" s="180"/>
      <c r="N6686" s="180"/>
      <c r="O6686" s="180"/>
    </row>
    <row r="6687" spans="8:15" s="179" customFormat="1" x14ac:dyDescent="0.2">
      <c r="H6687" s="180"/>
      <c r="I6687" s="180"/>
      <c r="J6687" s="205"/>
      <c r="K6687" s="205"/>
      <c r="L6687" s="181"/>
      <c r="M6687" s="180"/>
      <c r="N6687" s="180"/>
      <c r="O6687" s="180"/>
    </row>
    <row r="6688" spans="8:15" s="179" customFormat="1" x14ac:dyDescent="0.2">
      <c r="H6688" s="180"/>
      <c r="I6688" s="180"/>
      <c r="J6688" s="205"/>
      <c r="K6688" s="205"/>
      <c r="L6688" s="181"/>
      <c r="M6688" s="180"/>
      <c r="N6688" s="180"/>
      <c r="O6688" s="180"/>
    </row>
    <row r="6689" spans="8:15" s="179" customFormat="1" x14ac:dyDescent="0.2">
      <c r="H6689" s="180"/>
      <c r="I6689" s="180"/>
      <c r="J6689" s="205"/>
      <c r="K6689" s="205"/>
      <c r="L6689" s="181"/>
      <c r="M6689" s="180"/>
      <c r="N6689" s="180"/>
      <c r="O6689" s="180"/>
    </row>
    <row r="6690" spans="8:15" s="179" customFormat="1" x14ac:dyDescent="0.2">
      <c r="H6690" s="180"/>
      <c r="I6690" s="180"/>
      <c r="J6690" s="205"/>
      <c r="K6690" s="205"/>
      <c r="L6690" s="181"/>
      <c r="M6690" s="180"/>
      <c r="N6690" s="180"/>
      <c r="O6690" s="180"/>
    </row>
    <row r="6691" spans="8:15" s="179" customFormat="1" x14ac:dyDescent="0.2">
      <c r="H6691" s="180"/>
      <c r="I6691" s="180"/>
      <c r="J6691" s="205"/>
      <c r="K6691" s="205"/>
      <c r="L6691" s="181"/>
      <c r="M6691" s="180"/>
      <c r="N6691" s="180"/>
      <c r="O6691" s="180"/>
    </row>
    <row r="6692" spans="8:15" s="179" customFormat="1" x14ac:dyDescent="0.2">
      <c r="H6692" s="180"/>
      <c r="I6692" s="180"/>
      <c r="J6692" s="205"/>
      <c r="K6692" s="205"/>
      <c r="L6692" s="181"/>
      <c r="M6692" s="180"/>
      <c r="N6692" s="180"/>
      <c r="O6692" s="180"/>
    </row>
    <row r="6693" spans="8:15" s="179" customFormat="1" x14ac:dyDescent="0.2">
      <c r="H6693" s="180"/>
      <c r="I6693" s="180"/>
      <c r="J6693" s="205"/>
      <c r="K6693" s="205"/>
      <c r="L6693" s="181"/>
      <c r="M6693" s="180"/>
      <c r="N6693" s="180"/>
      <c r="O6693" s="180"/>
    </row>
    <row r="6694" spans="8:15" s="179" customFormat="1" x14ac:dyDescent="0.2">
      <c r="H6694" s="180"/>
      <c r="I6694" s="180"/>
      <c r="J6694" s="205"/>
      <c r="K6694" s="205"/>
      <c r="L6694" s="181"/>
      <c r="M6694" s="180"/>
      <c r="N6694" s="180"/>
      <c r="O6694" s="180"/>
    </row>
    <row r="6695" spans="8:15" s="179" customFormat="1" x14ac:dyDescent="0.2">
      <c r="H6695" s="180"/>
      <c r="I6695" s="180"/>
      <c r="J6695" s="205"/>
      <c r="K6695" s="205"/>
      <c r="L6695" s="181"/>
      <c r="M6695" s="180"/>
      <c r="N6695" s="180"/>
      <c r="O6695" s="180"/>
    </row>
    <row r="6696" spans="8:15" s="179" customFormat="1" x14ac:dyDescent="0.2">
      <c r="H6696" s="180"/>
      <c r="I6696" s="180"/>
      <c r="J6696" s="205"/>
      <c r="K6696" s="205"/>
      <c r="L6696" s="181"/>
      <c r="M6696" s="180"/>
      <c r="N6696" s="180"/>
      <c r="O6696" s="180"/>
    </row>
    <row r="6697" spans="8:15" s="179" customFormat="1" x14ac:dyDescent="0.2">
      <c r="H6697" s="180"/>
      <c r="I6697" s="180"/>
      <c r="J6697" s="205"/>
      <c r="K6697" s="205"/>
      <c r="L6697" s="181"/>
      <c r="M6697" s="180"/>
      <c r="N6697" s="180"/>
      <c r="O6697" s="180"/>
    </row>
    <row r="6698" spans="8:15" s="179" customFormat="1" x14ac:dyDescent="0.2">
      <c r="H6698" s="180"/>
      <c r="I6698" s="180"/>
      <c r="J6698" s="205"/>
      <c r="K6698" s="205"/>
      <c r="L6698" s="181"/>
      <c r="M6698" s="180"/>
      <c r="N6698" s="180"/>
      <c r="O6698" s="180"/>
    </row>
    <row r="6699" spans="8:15" s="179" customFormat="1" x14ac:dyDescent="0.2">
      <c r="H6699" s="180"/>
      <c r="I6699" s="180"/>
      <c r="J6699" s="205"/>
      <c r="K6699" s="205"/>
      <c r="L6699" s="181"/>
      <c r="M6699" s="180"/>
      <c r="N6699" s="180"/>
      <c r="O6699" s="180"/>
    </row>
    <row r="6700" spans="8:15" s="179" customFormat="1" x14ac:dyDescent="0.2">
      <c r="H6700" s="180"/>
      <c r="I6700" s="180"/>
      <c r="J6700" s="205"/>
      <c r="K6700" s="205"/>
      <c r="L6700" s="181"/>
      <c r="M6700" s="180"/>
      <c r="N6700" s="180"/>
      <c r="O6700" s="180"/>
    </row>
    <row r="6701" spans="8:15" s="179" customFormat="1" x14ac:dyDescent="0.2">
      <c r="H6701" s="180"/>
      <c r="I6701" s="180"/>
      <c r="J6701" s="205"/>
      <c r="K6701" s="205"/>
      <c r="L6701" s="181"/>
      <c r="M6701" s="180"/>
      <c r="N6701" s="180"/>
      <c r="O6701" s="180"/>
    </row>
    <row r="6702" spans="8:15" s="179" customFormat="1" x14ac:dyDescent="0.2">
      <c r="H6702" s="180"/>
      <c r="I6702" s="180"/>
      <c r="J6702" s="205"/>
      <c r="K6702" s="205"/>
      <c r="L6702" s="181"/>
      <c r="M6702" s="180"/>
      <c r="N6702" s="180"/>
      <c r="O6702" s="180"/>
    </row>
    <row r="6703" spans="8:15" s="179" customFormat="1" x14ac:dyDescent="0.2">
      <c r="H6703" s="180"/>
      <c r="I6703" s="180"/>
      <c r="J6703" s="205"/>
      <c r="K6703" s="205"/>
      <c r="L6703" s="181"/>
      <c r="M6703" s="180"/>
      <c r="N6703" s="180"/>
      <c r="O6703" s="180"/>
    </row>
    <row r="6704" spans="8:15" s="179" customFormat="1" x14ac:dyDescent="0.2">
      <c r="H6704" s="180"/>
      <c r="I6704" s="180"/>
      <c r="J6704" s="205"/>
      <c r="K6704" s="205"/>
      <c r="L6704" s="181"/>
      <c r="M6704" s="180"/>
      <c r="N6704" s="180"/>
      <c r="O6704" s="180"/>
    </row>
    <row r="6705" spans="8:15" s="179" customFormat="1" x14ac:dyDescent="0.2">
      <c r="H6705" s="180"/>
      <c r="I6705" s="180"/>
      <c r="J6705" s="205"/>
      <c r="K6705" s="205"/>
      <c r="L6705" s="181"/>
      <c r="M6705" s="180"/>
      <c r="N6705" s="180"/>
      <c r="O6705" s="180"/>
    </row>
    <row r="6706" spans="8:15" s="179" customFormat="1" x14ac:dyDescent="0.2">
      <c r="H6706" s="180"/>
      <c r="I6706" s="180"/>
      <c r="J6706" s="205"/>
      <c r="K6706" s="205"/>
      <c r="L6706" s="181"/>
      <c r="M6706" s="180"/>
      <c r="N6706" s="180"/>
      <c r="O6706" s="180"/>
    </row>
    <row r="6707" spans="8:15" s="179" customFormat="1" x14ac:dyDescent="0.2">
      <c r="H6707" s="180"/>
      <c r="I6707" s="180"/>
      <c r="J6707" s="205"/>
      <c r="K6707" s="205"/>
      <c r="L6707" s="181"/>
      <c r="M6707" s="180"/>
      <c r="N6707" s="180"/>
      <c r="O6707" s="180"/>
    </row>
    <row r="6708" spans="8:15" s="179" customFormat="1" x14ac:dyDescent="0.2">
      <c r="H6708" s="180"/>
      <c r="I6708" s="180"/>
      <c r="J6708" s="205"/>
      <c r="K6708" s="205"/>
      <c r="L6708" s="181"/>
      <c r="M6708" s="180"/>
      <c r="N6708" s="180"/>
      <c r="O6708" s="180"/>
    </row>
    <row r="6709" spans="8:15" s="179" customFormat="1" x14ac:dyDescent="0.2">
      <c r="H6709" s="180"/>
      <c r="I6709" s="180"/>
      <c r="J6709" s="205"/>
      <c r="K6709" s="205"/>
      <c r="L6709" s="181"/>
      <c r="M6709" s="180"/>
      <c r="N6709" s="180"/>
      <c r="O6709" s="180"/>
    </row>
    <row r="6710" spans="8:15" s="179" customFormat="1" x14ac:dyDescent="0.2">
      <c r="H6710" s="180"/>
      <c r="I6710" s="180"/>
      <c r="J6710" s="205"/>
      <c r="K6710" s="205"/>
      <c r="L6710" s="181"/>
      <c r="M6710" s="180"/>
      <c r="N6710" s="180"/>
      <c r="O6710" s="180"/>
    </row>
    <row r="6711" spans="8:15" s="179" customFormat="1" x14ac:dyDescent="0.2">
      <c r="H6711" s="180"/>
      <c r="I6711" s="180"/>
      <c r="J6711" s="205"/>
      <c r="K6711" s="205"/>
      <c r="L6711" s="181"/>
      <c r="M6711" s="180"/>
      <c r="N6711" s="180"/>
      <c r="O6711" s="180"/>
    </row>
    <row r="6712" spans="8:15" s="179" customFormat="1" x14ac:dyDescent="0.2">
      <c r="H6712" s="180"/>
      <c r="I6712" s="180"/>
      <c r="J6712" s="205"/>
      <c r="K6712" s="205"/>
      <c r="L6712" s="181"/>
      <c r="M6712" s="180"/>
      <c r="N6712" s="180"/>
      <c r="O6712" s="180"/>
    </row>
    <row r="6713" spans="8:15" s="179" customFormat="1" x14ac:dyDescent="0.2">
      <c r="H6713" s="180"/>
      <c r="I6713" s="180"/>
      <c r="J6713" s="205"/>
      <c r="K6713" s="205"/>
      <c r="L6713" s="181"/>
      <c r="M6713" s="180"/>
      <c r="N6713" s="180"/>
      <c r="O6713" s="180"/>
    </row>
    <row r="6714" spans="8:15" s="179" customFormat="1" x14ac:dyDescent="0.2">
      <c r="H6714" s="180"/>
      <c r="I6714" s="180"/>
      <c r="J6714" s="205"/>
      <c r="K6714" s="205"/>
      <c r="L6714" s="181"/>
      <c r="M6714" s="180"/>
      <c r="N6714" s="180"/>
      <c r="O6714" s="180"/>
    </row>
    <row r="6715" spans="8:15" s="179" customFormat="1" x14ac:dyDescent="0.2">
      <c r="H6715" s="180"/>
      <c r="I6715" s="180"/>
      <c r="J6715" s="205"/>
      <c r="K6715" s="205"/>
      <c r="L6715" s="181"/>
      <c r="M6715" s="180"/>
      <c r="N6715" s="180"/>
      <c r="O6715" s="180"/>
    </row>
    <row r="6716" spans="8:15" s="179" customFormat="1" x14ac:dyDescent="0.2">
      <c r="H6716" s="180"/>
      <c r="I6716" s="180"/>
      <c r="J6716" s="205"/>
      <c r="K6716" s="205"/>
      <c r="L6716" s="181"/>
      <c r="M6716" s="180"/>
      <c r="N6716" s="180"/>
      <c r="O6716" s="180"/>
    </row>
    <row r="6717" spans="8:15" s="179" customFormat="1" x14ac:dyDescent="0.2">
      <c r="H6717" s="180"/>
      <c r="I6717" s="180"/>
      <c r="J6717" s="205"/>
      <c r="K6717" s="205"/>
      <c r="L6717" s="181"/>
      <c r="M6717" s="180"/>
      <c r="N6717" s="180"/>
      <c r="O6717" s="180"/>
    </row>
    <row r="6718" spans="8:15" s="179" customFormat="1" x14ac:dyDescent="0.2">
      <c r="H6718" s="180"/>
      <c r="I6718" s="180"/>
      <c r="J6718" s="205"/>
      <c r="K6718" s="205"/>
      <c r="L6718" s="181"/>
      <c r="M6718" s="180"/>
      <c r="N6718" s="180"/>
      <c r="O6718" s="180"/>
    </row>
    <row r="6719" spans="8:15" s="179" customFormat="1" x14ac:dyDescent="0.2">
      <c r="H6719" s="180"/>
      <c r="I6719" s="180"/>
      <c r="J6719" s="205"/>
      <c r="K6719" s="205"/>
      <c r="L6719" s="181"/>
      <c r="M6719" s="180"/>
      <c r="N6719" s="180"/>
      <c r="O6719" s="180"/>
    </row>
    <row r="6720" spans="8:15" s="179" customFormat="1" x14ac:dyDescent="0.2">
      <c r="H6720" s="180"/>
      <c r="I6720" s="180"/>
      <c r="J6720" s="205"/>
      <c r="K6720" s="205"/>
      <c r="L6720" s="181"/>
      <c r="M6720" s="180"/>
      <c r="N6720" s="180"/>
      <c r="O6720" s="180"/>
    </row>
    <row r="6721" spans="8:15" s="179" customFormat="1" x14ac:dyDescent="0.2">
      <c r="H6721" s="180"/>
      <c r="I6721" s="180"/>
      <c r="J6721" s="205"/>
      <c r="K6721" s="205"/>
      <c r="L6721" s="181"/>
      <c r="M6721" s="180"/>
      <c r="N6721" s="180"/>
      <c r="O6721" s="180"/>
    </row>
    <row r="6722" spans="8:15" s="179" customFormat="1" x14ac:dyDescent="0.2">
      <c r="H6722" s="180"/>
      <c r="I6722" s="180"/>
      <c r="J6722" s="205"/>
      <c r="K6722" s="205"/>
      <c r="L6722" s="181"/>
      <c r="M6722" s="180"/>
      <c r="N6722" s="180"/>
      <c r="O6722" s="180"/>
    </row>
    <row r="6723" spans="8:15" s="179" customFormat="1" x14ac:dyDescent="0.2">
      <c r="H6723" s="180"/>
      <c r="I6723" s="180"/>
      <c r="J6723" s="205"/>
      <c r="K6723" s="205"/>
      <c r="L6723" s="181"/>
      <c r="M6723" s="180"/>
      <c r="N6723" s="180"/>
      <c r="O6723" s="180"/>
    </row>
    <row r="6724" spans="8:15" s="179" customFormat="1" x14ac:dyDescent="0.2">
      <c r="H6724" s="180"/>
      <c r="I6724" s="180"/>
      <c r="J6724" s="205"/>
      <c r="K6724" s="205"/>
      <c r="L6724" s="181"/>
      <c r="M6724" s="180"/>
      <c r="N6724" s="180"/>
      <c r="O6724" s="180"/>
    </row>
    <row r="6725" spans="8:15" s="179" customFormat="1" x14ac:dyDescent="0.2">
      <c r="H6725" s="180"/>
      <c r="I6725" s="180"/>
      <c r="J6725" s="205"/>
      <c r="K6725" s="205"/>
      <c r="L6725" s="181"/>
      <c r="M6725" s="180"/>
      <c r="N6725" s="180"/>
      <c r="O6725" s="180"/>
    </row>
    <row r="6726" spans="8:15" s="179" customFormat="1" x14ac:dyDescent="0.2">
      <c r="H6726" s="180"/>
      <c r="I6726" s="180"/>
      <c r="J6726" s="205"/>
      <c r="K6726" s="205"/>
      <c r="L6726" s="181"/>
      <c r="M6726" s="180"/>
      <c r="N6726" s="180"/>
      <c r="O6726" s="180"/>
    </row>
    <row r="6727" spans="8:15" s="179" customFormat="1" x14ac:dyDescent="0.2">
      <c r="H6727" s="180"/>
      <c r="I6727" s="180"/>
      <c r="J6727" s="205"/>
      <c r="K6727" s="205"/>
      <c r="L6727" s="181"/>
      <c r="M6727" s="180"/>
      <c r="N6727" s="180"/>
      <c r="O6727" s="180"/>
    </row>
    <row r="6728" spans="8:15" s="179" customFormat="1" x14ac:dyDescent="0.2">
      <c r="H6728" s="180"/>
      <c r="I6728" s="180"/>
      <c r="J6728" s="205"/>
      <c r="K6728" s="205"/>
      <c r="L6728" s="181"/>
      <c r="M6728" s="180"/>
      <c r="N6728" s="180"/>
      <c r="O6728" s="180"/>
    </row>
    <row r="6729" spans="8:15" s="179" customFormat="1" x14ac:dyDescent="0.2">
      <c r="H6729" s="180"/>
      <c r="I6729" s="180"/>
      <c r="J6729" s="205"/>
      <c r="K6729" s="205"/>
      <c r="L6729" s="181"/>
      <c r="M6729" s="180"/>
      <c r="N6729" s="180"/>
      <c r="O6729" s="180"/>
    </row>
    <row r="6730" spans="8:15" s="179" customFormat="1" x14ac:dyDescent="0.2">
      <c r="H6730" s="180"/>
      <c r="I6730" s="180"/>
      <c r="J6730" s="205"/>
      <c r="K6730" s="205"/>
      <c r="L6730" s="181"/>
      <c r="M6730" s="180"/>
      <c r="N6730" s="180"/>
      <c r="O6730" s="180"/>
    </row>
    <row r="6731" spans="8:15" s="179" customFormat="1" x14ac:dyDescent="0.2">
      <c r="H6731" s="180"/>
      <c r="I6731" s="180"/>
      <c r="J6731" s="205"/>
      <c r="K6731" s="205"/>
      <c r="L6731" s="181"/>
      <c r="M6731" s="180"/>
      <c r="N6731" s="180"/>
      <c r="O6731" s="180"/>
    </row>
    <row r="6732" spans="8:15" s="179" customFormat="1" x14ac:dyDescent="0.2">
      <c r="H6732" s="180"/>
      <c r="I6732" s="180"/>
      <c r="J6732" s="205"/>
      <c r="K6732" s="205"/>
      <c r="L6732" s="181"/>
      <c r="M6732" s="180"/>
      <c r="N6732" s="180"/>
      <c r="O6732" s="180"/>
    </row>
    <row r="6733" spans="8:15" s="179" customFormat="1" x14ac:dyDescent="0.2">
      <c r="H6733" s="180"/>
      <c r="I6733" s="180"/>
      <c r="J6733" s="205"/>
      <c r="K6733" s="205"/>
      <c r="L6733" s="181"/>
      <c r="M6733" s="180"/>
      <c r="N6733" s="180"/>
      <c r="O6733" s="180"/>
    </row>
    <row r="6734" spans="8:15" s="179" customFormat="1" x14ac:dyDescent="0.2">
      <c r="H6734" s="180"/>
      <c r="I6734" s="180"/>
      <c r="J6734" s="205"/>
      <c r="K6734" s="205"/>
      <c r="L6734" s="181"/>
      <c r="M6734" s="180"/>
      <c r="N6734" s="180"/>
      <c r="O6734" s="180"/>
    </row>
    <row r="6735" spans="8:15" s="179" customFormat="1" x14ac:dyDescent="0.2">
      <c r="H6735" s="180"/>
      <c r="I6735" s="180"/>
      <c r="J6735" s="205"/>
      <c r="K6735" s="205"/>
      <c r="L6735" s="181"/>
      <c r="M6735" s="180"/>
      <c r="N6735" s="180"/>
      <c r="O6735" s="180"/>
    </row>
    <row r="6736" spans="8:15" s="179" customFormat="1" x14ac:dyDescent="0.2">
      <c r="H6736" s="180"/>
      <c r="I6736" s="180"/>
      <c r="J6736" s="205"/>
      <c r="K6736" s="205"/>
      <c r="L6736" s="181"/>
      <c r="M6736" s="180"/>
      <c r="N6736" s="180"/>
      <c r="O6736" s="180"/>
    </row>
    <row r="6737" spans="8:15" s="179" customFormat="1" x14ac:dyDescent="0.2">
      <c r="H6737" s="180"/>
      <c r="I6737" s="180"/>
      <c r="J6737" s="205"/>
      <c r="K6737" s="205"/>
      <c r="L6737" s="181"/>
      <c r="M6737" s="180"/>
      <c r="N6737" s="180"/>
      <c r="O6737" s="180"/>
    </row>
    <row r="6738" spans="8:15" s="179" customFormat="1" x14ac:dyDescent="0.2">
      <c r="H6738" s="180"/>
      <c r="I6738" s="180"/>
      <c r="J6738" s="205"/>
      <c r="K6738" s="205"/>
      <c r="L6738" s="181"/>
      <c r="M6738" s="180"/>
      <c r="N6738" s="180"/>
      <c r="O6738" s="180"/>
    </row>
    <row r="6739" spans="8:15" s="179" customFormat="1" x14ac:dyDescent="0.2">
      <c r="H6739" s="180"/>
      <c r="I6739" s="180"/>
      <c r="J6739" s="205"/>
      <c r="K6739" s="205"/>
      <c r="L6739" s="181"/>
      <c r="M6739" s="180"/>
      <c r="N6739" s="180"/>
      <c r="O6739" s="180"/>
    </row>
    <row r="6740" spans="8:15" s="179" customFormat="1" x14ac:dyDescent="0.2">
      <c r="H6740" s="180"/>
      <c r="I6740" s="180"/>
      <c r="J6740" s="205"/>
      <c r="K6740" s="205"/>
      <c r="L6740" s="181"/>
      <c r="M6740" s="180"/>
      <c r="N6740" s="180"/>
      <c r="O6740" s="180"/>
    </row>
    <row r="6741" spans="8:15" s="179" customFormat="1" x14ac:dyDescent="0.2">
      <c r="H6741" s="180"/>
      <c r="I6741" s="180"/>
      <c r="J6741" s="205"/>
      <c r="K6741" s="205"/>
      <c r="L6741" s="181"/>
      <c r="M6741" s="180"/>
      <c r="N6741" s="180"/>
      <c r="O6741" s="180"/>
    </row>
    <row r="6742" spans="8:15" s="179" customFormat="1" x14ac:dyDescent="0.2">
      <c r="H6742" s="180"/>
      <c r="I6742" s="180"/>
      <c r="J6742" s="205"/>
      <c r="K6742" s="205"/>
      <c r="L6742" s="181"/>
      <c r="M6742" s="180"/>
      <c r="N6742" s="180"/>
      <c r="O6742" s="180"/>
    </row>
    <row r="6743" spans="8:15" s="179" customFormat="1" x14ac:dyDescent="0.2">
      <c r="H6743" s="180"/>
      <c r="I6743" s="180"/>
      <c r="J6743" s="205"/>
      <c r="K6743" s="205"/>
      <c r="L6743" s="181"/>
      <c r="M6743" s="180"/>
      <c r="N6743" s="180"/>
      <c r="O6743" s="180"/>
    </row>
    <row r="6744" spans="8:15" s="179" customFormat="1" x14ac:dyDescent="0.2">
      <c r="H6744" s="180"/>
      <c r="I6744" s="180"/>
      <c r="J6744" s="205"/>
      <c r="K6744" s="205"/>
      <c r="L6744" s="181"/>
      <c r="M6744" s="180"/>
      <c r="N6744" s="180"/>
      <c r="O6744" s="180"/>
    </row>
    <row r="6745" spans="8:15" s="179" customFormat="1" x14ac:dyDescent="0.2">
      <c r="H6745" s="180"/>
      <c r="I6745" s="180"/>
      <c r="J6745" s="205"/>
      <c r="K6745" s="205"/>
      <c r="L6745" s="181"/>
      <c r="M6745" s="180"/>
      <c r="N6745" s="180"/>
      <c r="O6745" s="180"/>
    </row>
    <row r="6746" spans="8:15" s="179" customFormat="1" x14ac:dyDescent="0.2">
      <c r="H6746" s="180"/>
      <c r="I6746" s="180"/>
      <c r="J6746" s="205"/>
      <c r="K6746" s="205"/>
      <c r="L6746" s="181"/>
      <c r="M6746" s="180"/>
      <c r="N6746" s="180"/>
      <c r="O6746" s="180"/>
    </row>
    <row r="6747" spans="8:15" s="179" customFormat="1" x14ac:dyDescent="0.2">
      <c r="H6747" s="180"/>
      <c r="I6747" s="180"/>
      <c r="J6747" s="205"/>
      <c r="K6747" s="205"/>
      <c r="L6747" s="181"/>
      <c r="M6747" s="180"/>
      <c r="N6747" s="180"/>
      <c r="O6747" s="180"/>
    </row>
    <row r="6748" spans="8:15" s="179" customFormat="1" x14ac:dyDescent="0.2">
      <c r="H6748" s="180"/>
      <c r="I6748" s="180"/>
      <c r="J6748" s="205"/>
      <c r="K6748" s="205"/>
      <c r="L6748" s="181"/>
      <c r="M6748" s="180"/>
      <c r="N6748" s="180"/>
      <c r="O6748" s="180"/>
    </row>
    <row r="6749" spans="8:15" s="179" customFormat="1" x14ac:dyDescent="0.2">
      <c r="H6749" s="180"/>
      <c r="I6749" s="180"/>
      <c r="J6749" s="205"/>
      <c r="K6749" s="205"/>
      <c r="L6749" s="181"/>
      <c r="M6749" s="180"/>
      <c r="N6749" s="180"/>
      <c r="O6749" s="180"/>
    </row>
    <row r="6750" spans="8:15" s="179" customFormat="1" x14ac:dyDescent="0.2">
      <c r="H6750" s="180"/>
      <c r="I6750" s="180"/>
      <c r="J6750" s="205"/>
      <c r="K6750" s="205"/>
      <c r="L6750" s="181"/>
      <c r="M6750" s="180"/>
      <c r="N6750" s="180"/>
      <c r="O6750" s="180"/>
    </row>
    <row r="6751" spans="8:15" s="179" customFormat="1" x14ac:dyDescent="0.2">
      <c r="H6751" s="180"/>
      <c r="I6751" s="180"/>
      <c r="J6751" s="205"/>
      <c r="K6751" s="205"/>
      <c r="L6751" s="181"/>
      <c r="M6751" s="180"/>
      <c r="N6751" s="180"/>
      <c r="O6751" s="180"/>
    </row>
    <row r="6752" spans="8:15" s="179" customFormat="1" x14ac:dyDescent="0.2">
      <c r="H6752" s="180"/>
      <c r="I6752" s="180"/>
      <c r="J6752" s="205"/>
      <c r="K6752" s="205"/>
      <c r="L6752" s="181"/>
      <c r="M6752" s="180"/>
      <c r="N6752" s="180"/>
      <c r="O6752" s="180"/>
    </row>
    <row r="6753" spans="8:15" s="179" customFormat="1" x14ac:dyDescent="0.2">
      <c r="H6753" s="180"/>
      <c r="I6753" s="180"/>
      <c r="J6753" s="205"/>
      <c r="K6753" s="205"/>
      <c r="L6753" s="181"/>
      <c r="M6753" s="180"/>
      <c r="N6753" s="180"/>
      <c r="O6753" s="180"/>
    </row>
    <row r="6754" spans="8:15" s="179" customFormat="1" x14ac:dyDescent="0.2">
      <c r="H6754" s="180"/>
      <c r="I6754" s="180"/>
      <c r="J6754" s="205"/>
      <c r="K6754" s="205"/>
      <c r="L6754" s="181"/>
      <c r="M6754" s="180"/>
      <c r="N6754" s="180"/>
      <c r="O6754" s="180"/>
    </row>
    <row r="6755" spans="8:15" s="179" customFormat="1" x14ac:dyDescent="0.2">
      <c r="H6755" s="180"/>
      <c r="I6755" s="180"/>
      <c r="J6755" s="205"/>
      <c r="K6755" s="205"/>
      <c r="L6755" s="181"/>
      <c r="M6755" s="180"/>
      <c r="N6755" s="180"/>
      <c r="O6755" s="180"/>
    </row>
    <row r="6756" spans="8:15" s="179" customFormat="1" x14ac:dyDescent="0.2">
      <c r="H6756" s="180"/>
      <c r="I6756" s="180"/>
      <c r="J6756" s="205"/>
      <c r="K6756" s="205"/>
      <c r="L6756" s="181"/>
      <c r="M6756" s="180"/>
      <c r="N6756" s="180"/>
      <c r="O6756" s="180"/>
    </row>
    <row r="6757" spans="8:15" s="179" customFormat="1" x14ac:dyDescent="0.2">
      <c r="H6757" s="180"/>
      <c r="I6757" s="180"/>
      <c r="J6757" s="205"/>
      <c r="K6757" s="205"/>
      <c r="L6757" s="181"/>
      <c r="M6757" s="180"/>
      <c r="N6757" s="180"/>
      <c r="O6757" s="180"/>
    </row>
    <row r="6758" spans="8:15" s="179" customFormat="1" x14ac:dyDescent="0.2">
      <c r="H6758" s="180"/>
      <c r="I6758" s="180"/>
      <c r="J6758" s="205"/>
      <c r="K6758" s="205"/>
      <c r="L6758" s="181"/>
      <c r="M6758" s="180"/>
      <c r="N6758" s="180"/>
      <c r="O6758" s="180"/>
    </row>
    <row r="6759" spans="8:15" s="179" customFormat="1" x14ac:dyDescent="0.2">
      <c r="H6759" s="180"/>
      <c r="I6759" s="180"/>
      <c r="J6759" s="205"/>
      <c r="K6759" s="205"/>
      <c r="L6759" s="181"/>
      <c r="M6759" s="180"/>
      <c r="N6759" s="180"/>
      <c r="O6759" s="180"/>
    </row>
    <row r="6760" spans="8:15" s="179" customFormat="1" x14ac:dyDescent="0.2">
      <c r="H6760" s="180"/>
      <c r="I6760" s="180"/>
      <c r="J6760" s="205"/>
      <c r="K6760" s="205"/>
      <c r="L6760" s="181"/>
      <c r="M6760" s="180"/>
      <c r="N6760" s="180"/>
      <c r="O6760" s="180"/>
    </row>
    <row r="6761" spans="8:15" s="179" customFormat="1" x14ac:dyDescent="0.2">
      <c r="H6761" s="180"/>
      <c r="I6761" s="180"/>
      <c r="J6761" s="205"/>
      <c r="K6761" s="205"/>
      <c r="L6761" s="181"/>
      <c r="M6761" s="180"/>
      <c r="N6761" s="180"/>
      <c r="O6761" s="180"/>
    </row>
    <row r="6762" spans="8:15" s="179" customFormat="1" x14ac:dyDescent="0.2">
      <c r="H6762" s="180"/>
      <c r="I6762" s="180"/>
      <c r="J6762" s="205"/>
      <c r="K6762" s="205"/>
      <c r="L6762" s="181"/>
      <c r="M6762" s="180"/>
      <c r="N6762" s="180"/>
      <c r="O6762" s="180"/>
    </row>
    <row r="6763" spans="8:15" s="179" customFormat="1" x14ac:dyDescent="0.2">
      <c r="H6763" s="180"/>
      <c r="I6763" s="180"/>
      <c r="J6763" s="205"/>
      <c r="K6763" s="205"/>
      <c r="L6763" s="181"/>
      <c r="M6763" s="180"/>
      <c r="N6763" s="180"/>
      <c r="O6763" s="180"/>
    </row>
    <row r="6764" spans="8:15" s="179" customFormat="1" x14ac:dyDescent="0.2">
      <c r="H6764" s="180"/>
      <c r="I6764" s="180"/>
      <c r="J6764" s="205"/>
      <c r="K6764" s="205"/>
      <c r="L6764" s="181"/>
      <c r="M6764" s="180"/>
      <c r="N6764" s="180"/>
      <c r="O6764" s="180"/>
    </row>
    <row r="6765" spans="8:15" s="179" customFormat="1" x14ac:dyDescent="0.2">
      <c r="H6765" s="180"/>
      <c r="I6765" s="180"/>
      <c r="J6765" s="205"/>
      <c r="K6765" s="205"/>
      <c r="L6765" s="181"/>
      <c r="M6765" s="180"/>
      <c r="N6765" s="180"/>
      <c r="O6765" s="180"/>
    </row>
    <row r="6766" spans="8:15" s="179" customFormat="1" x14ac:dyDescent="0.2">
      <c r="H6766" s="180"/>
      <c r="I6766" s="180"/>
      <c r="J6766" s="205"/>
      <c r="K6766" s="205"/>
      <c r="L6766" s="181"/>
      <c r="M6766" s="180"/>
      <c r="N6766" s="180"/>
      <c r="O6766" s="180"/>
    </row>
    <row r="6767" spans="8:15" s="179" customFormat="1" x14ac:dyDescent="0.2">
      <c r="H6767" s="180"/>
      <c r="I6767" s="180"/>
      <c r="J6767" s="205"/>
      <c r="K6767" s="205"/>
      <c r="L6767" s="181"/>
      <c r="M6767" s="180"/>
      <c r="N6767" s="180"/>
      <c r="O6767" s="180"/>
    </row>
    <row r="6768" spans="8:15" s="179" customFormat="1" x14ac:dyDescent="0.2">
      <c r="H6768" s="180"/>
      <c r="I6768" s="180"/>
      <c r="J6768" s="205"/>
      <c r="K6768" s="205"/>
      <c r="L6768" s="181"/>
      <c r="M6768" s="180"/>
      <c r="N6768" s="180"/>
      <c r="O6768" s="180"/>
    </row>
    <row r="6769" spans="8:15" s="179" customFormat="1" x14ac:dyDescent="0.2">
      <c r="H6769" s="180"/>
      <c r="I6769" s="180"/>
      <c r="J6769" s="205"/>
      <c r="K6769" s="205"/>
      <c r="L6769" s="181"/>
      <c r="M6769" s="180"/>
      <c r="N6769" s="180"/>
      <c r="O6769" s="180"/>
    </row>
    <row r="6770" spans="8:15" s="179" customFormat="1" x14ac:dyDescent="0.2">
      <c r="H6770" s="180"/>
      <c r="I6770" s="180"/>
      <c r="J6770" s="205"/>
      <c r="K6770" s="205"/>
      <c r="L6770" s="181"/>
      <c r="M6770" s="180"/>
      <c r="N6770" s="180"/>
      <c r="O6770" s="180"/>
    </row>
    <row r="6771" spans="8:15" s="179" customFormat="1" x14ac:dyDescent="0.2">
      <c r="H6771" s="180"/>
      <c r="I6771" s="180"/>
      <c r="J6771" s="205"/>
      <c r="K6771" s="205"/>
      <c r="L6771" s="181"/>
      <c r="M6771" s="180"/>
      <c r="N6771" s="180"/>
      <c r="O6771" s="180"/>
    </row>
    <row r="6772" spans="8:15" s="179" customFormat="1" x14ac:dyDescent="0.2">
      <c r="H6772" s="180"/>
      <c r="I6772" s="180"/>
      <c r="J6772" s="205"/>
      <c r="K6772" s="205"/>
      <c r="L6772" s="181"/>
      <c r="M6772" s="180"/>
      <c r="N6772" s="180"/>
      <c r="O6772" s="180"/>
    </row>
    <row r="6773" spans="8:15" s="179" customFormat="1" x14ac:dyDescent="0.2">
      <c r="H6773" s="180"/>
      <c r="I6773" s="180"/>
      <c r="J6773" s="205"/>
      <c r="K6773" s="205"/>
      <c r="L6773" s="181"/>
      <c r="M6773" s="180"/>
      <c r="N6773" s="180"/>
      <c r="O6773" s="180"/>
    </row>
    <row r="6774" spans="8:15" s="179" customFormat="1" x14ac:dyDescent="0.2">
      <c r="H6774" s="180"/>
      <c r="I6774" s="180"/>
      <c r="J6774" s="205"/>
      <c r="K6774" s="205"/>
      <c r="L6774" s="181"/>
      <c r="M6774" s="180"/>
      <c r="N6774" s="180"/>
      <c r="O6774" s="180"/>
    </row>
    <row r="6775" spans="8:15" s="179" customFormat="1" x14ac:dyDescent="0.2">
      <c r="H6775" s="180"/>
      <c r="I6775" s="180"/>
      <c r="J6775" s="205"/>
      <c r="K6775" s="205"/>
      <c r="L6775" s="181"/>
      <c r="M6775" s="180"/>
      <c r="N6775" s="180"/>
      <c r="O6775" s="180"/>
    </row>
    <row r="6776" spans="8:15" s="179" customFormat="1" x14ac:dyDescent="0.2">
      <c r="H6776" s="180"/>
      <c r="I6776" s="180"/>
      <c r="J6776" s="205"/>
      <c r="K6776" s="205"/>
      <c r="L6776" s="181"/>
      <c r="M6776" s="180"/>
      <c r="N6776" s="180"/>
      <c r="O6776" s="180"/>
    </row>
    <row r="6777" spans="8:15" s="179" customFormat="1" x14ac:dyDescent="0.2">
      <c r="H6777" s="180"/>
      <c r="I6777" s="180"/>
      <c r="J6777" s="205"/>
      <c r="K6777" s="205"/>
      <c r="L6777" s="181"/>
      <c r="M6777" s="180"/>
      <c r="N6777" s="180"/>
      <c r="O6777" s="180"/>
    </row>
    <row r="6778" spans="8:15" s="179" customFormat="1" x14ac:dyDescent="0.2">
      <c r="H6778" s="180"/>
      <c r="I6778" s="180"/>
      <c r="J6778" s="205"/>
      <c r="K6778" s="205"/>
      <c r="L6778" s="181"/>
      <c r="M6778" s="180"/>
      <c r="N6778" s="180"/>
      <c r="O6778" s="180"/>
    </row>
    <row r="6779" spans="8:15" s="179" customFormat="1" x14ac:dyDescent="0.2">
      <c r="H6779" s="180"/>
      <c r="I6779" s="180"/>
      <c r="J6779" s="205"/>
      <c r="K6779" s="205"/>
      <c r="L6779" s="181"/>
      <c r="M6779" s="180"/>
      <c r="N6779" s="180"/>
      <c r="O6779" s="180"/>
    </row>
    <row r="6780" spans="8:15" s="179" customFormat="1" x14ac:dyDescent="0.2">
      <c r="H6780" s="180"/>
      <c r="I6780" s="180"/>
      <c r="J6780" s="205"/>
      <c r="K6780" s="205"/>
      <c r="L6780" s="181"/>
      <c r="M6780" s="180"/>
      <c r="N6780" s="180"/>
      <c r="O6780" s="180"/>
    </row>
    <row r="6781" spans="8:15" s="179" customFormat="1" x14ac:dyDescent="0.2">
      <c r="H6781" s="180"/>
      <c r="I6781" s="180"/>
      <c r="J6781" s="205"/>
      <c r="K6781" s="205"/>
      <c r="L6781" s="181"/>
      <c r="M6781" s="180"/>
      <c r="N6781" s="180"/>
      <c r="O6781" s="180"/>
    </row>
    <row r="6782" spans="8:15" s="179" customFormat="1" x14ac:dyDescent="0.2">
      <c r="H6782" s="180"/>
      <c r="I6782" s="180"/>
      <c r="J6782" s="205"/>
      <c r="K6782" s="205"/>
      <c r="L6782" s="181"/>
      <c r="M6782" s="180"/>
      <c r="N6782" s="180"/>
      <c r="O6782" s="180"/>
    </row>
    <row r="6783" spans="8:15" s="179" customFormat="1" x14ac:dyDescent="0.2">
      <c r="H6783" s="180"/>
      <c r="I6783" s="180"/>
      <c r="J6783" s="205"/>
      <c r="K6783" s="205"/>
      <c r="L6783" s="181"/>
      <c r="M6783" s="180"/>
      <c r="N6783" s="180"/>
      <c r="O6783" s="180"/>
    </row>
    <row r="6784" spans="8:15" s="179" customFormat="1" x14ac:dyDescent="0.2">
      <c r="H6784" s="180"/>
      <c r="I6784" s="180"/>
      <c r="J6784" s="205"/>
      <c r="K6784" s="205"/>
      <c r="L6784" s="181"/>
      <c r="M6784" s="180"/>
      <c r="N6784" s="180"/>
      <c r="O6784" s="180"/>
    </row>
    <row r="6785" spans="8:15" s="179" customFormat="1" x14ac:dyDescent="0.2">
      <c r="H6785" s="180"/>
      <c r="I6785" s="180"/>
      <c r="J6785" s="205"/>
      <c r="K6785" s="205"/>
      <c r="L6785" s="181"/>
      <c r="M6785" s="180"/>
      <c r="N6785" s="180"/>
      <c r="O6785" s="180"/>
    </row>
    <row r="6786" spans="8:15" s="179" customFormat="1" x14ac:dyDescent="0.2">
      <c r="H6786" s="180"/>
      <c r="I6786" s="180"/>
      <c r="J6786" s="205"/>
      <c r="K6786" s="205"/>
      <c r="L6786" s="181"/>
      <c r="M6786" s="180"/>
      <c r="N6786" s="180"/>
      <c r="O6786" s="180"/>
    </row>
    <row r="6787" spans="8:15" s="179" customFormat="1" x14ac:dyDescent="0.2">
      <c r="H6787" s="180"/>
      <c r="I6787" s="180"/>
      <c r="J6787" s="205"/>
      <c r="K6787" s="205"/>
      <c r="L6787" s="181"/>
      <c r="M6787" s="180"/>
      <c r="N6787" s="180"/>
      <c r="O6787" s="180"/>
    </row>
    <row r="6788" spans="8:15" s="179" customFormat="1" x14ac:dyDescent="0.2">
      <c r="H6788" s="180"/>
      <c r="I6788" s="180"/>
      <c r="J6788" s="205"/>
      <c r="K6788" s="205"/>
      <c r="L6788" s="181"/>
      <c r="M6788" s="180"/>
      <c r="N6788" s="180"/>
      <c r="O6788" s="180"/>
    </row>
    <row r="6789" spans="8:15" s="179" customFormat="1" x14ac:dyDescent="0.2">
      <c r="H6789" s="180"/>
      <c r="I6789" s="180"/>
      <c r="J6789" s="205"/>
      <c r="K6789" s="205"/>
      <c r="L6789" s="181"/>
      <c r="M6789" s="180"/>
      <c r="N6789" s="180"/>
      <c r="O6789" s="180"/>
    </row>
    <row r="6790" spans="8:15" s="179" customFormat="1" x14ac:dyDescent="0.2">
      <c r="H6790" s="180"/>
      <c r="I6790" s="180"/>
      <c r="J6790" s="205"/>
      <c r="K6790" s="205"/>
      <c r="L6790" s="181"/>
      <c r="M6790" s="180"/>
      <c r="N6790" s="180"/>
      <c r="O6790" s="180"/>
    </row>
    <row r="6791" spans="8:15" s="179" customFormat="1" x14ac:dyDescent="0.2">
      <c r="H6791" s="180"/>
      <c r="I6791" s="180"/>
      <c r="J6791" s="205"/>
      <c r="K6791" s="205"/>
      <c r="L6791" s="181"/>
      <c r="M6791" s="180"/>
      <c r="N6791" s="180"/>
      <c r="O6791" s="180"/>
    </row>
    <row r="6792" spans="8:15" s="179" customFormat="1" x14ac:dyDescent="0.2">
      <c r="H6792" s="180"/>
      <c r="I6792" s="180"/>
      <c r="J6792" s="205"/>
      <c r="K6792" s="205"/>
      <c r="L6792" s="181"/>
      <c r="M6792" s="180"/>
      <c r="N6792" s="180"/>
      <c r="O6792" s="180"/>
    </row>
    <row r="6793" spans="8:15" s="179" customFormat="1" x14ac:dyDescent="0.2">
      <c r="H6793" s="180"/>
      <c r="I6793" s="180"/>
      <c r="J6793" s="205"/>
      <c r="K6793" s="205"/>
      <c r="L6793" s="181"/>
      <c r="M6793" s="180"/>
      <c r="N6793" s="180"/>
      <c r="O6793" s="180"/>
    </row>
    <row r="6794" spans="8:15" s="179" customFormat="1" x14ac:dyDescent="0.2">
      <c r="H6794" s="180"/>
      <c r="I6794" s="180"/>
      <c r="J6794" s="205"/>
      <c r="K6794" s="205"/>
      <c r="L6794" s="181"/>
      <c r="M6794" s="180"/>
      <c r="N6794" s="180"/>
      <c r="O6794" s="180"/>
    </row>
    <row r="6795" spans="8:15" s="179" customFormat="1" x14ac:dyDescent="0.2">
      <c r="H6795" s="180"/>
      <c r="I6795" s="180"/>
      <c r="J6795" s="205"/>
      <c r="K6795" s="205"/>
      <c r="L6795" s="181"/>
      <c r="M6795" s="180"/>
      <c r="N6795" s="180"/>
      <c r="O6795" s="180"/>
    </row>
    <row r="6796" spans="8:15" s="179" customFormat="1" x14ac:dyDescent="0.2">
      <c r="H6796" s="180"/>
      <c r="I6796" s="180"/>
      <c r="J6796" s="205"/>
      <c r="K6796" s="205"/>
      <c r="L6796" s="181"/>
      <c r="M6796" s="180"/>
      <c r="N6796" s="180"/>
      <c r="O6796" s="180"/>
    </row>
    <row r="6797" spans="8:15" s="179" customFormat="1" x14ac:dyDescent="0.2">
      <c r="H6797" s="180"/>
      <c r="I6797" s="180"/>
      <c r="J6797" s="205"/>
      <c r="K6797" s="205"/>
      <c r="L6797" s="181"/>
      <c r="M6797" s="180"/>
      <c r="N6797" s="180"/>
      <c r="O6797" s="180"/>
    </row>
    <row r="6798" spans="8:15" s="179" customFormat="1" x14ac:dyDescent="0.2">
      <c r="H6798" s="180"/>
      <c r="I6798" s="180"/>
      <c r="J6798" s="205"/>
      <c r="K6798" s="205"/>
      <c r="L6798" s="181"/>
      <c r="M6798" s="180"/>
      <c r="N6798" s="180"/>
      <c r="O6798" s="180"/>
    </row>
    <row r="6799" spans="8:15" s="179" customFormat="1" x14ac:dyDescent="0.2">
      <c r="H6799" s="180"/>
      <c r="I6799" s="180"/>
      <c r="J6799" s="205"/>
      <c r="K6799" s="205"/>
      <c r="L6799" s="181"/>
      <c r="M6799" s="180"/>
      <c r="N6799" s="180"/>
      <c r="O6799" s="180"/>
    </row>
    <row r="6800" spans="8:15" s="179" customFormat="1" x14ac:dyDescent="0.2">
      <c r="H6800" s="180"/>
      <c r="I6800" s="180"/>
      <c r="J6800" s="205"/>
      <c r="K6800" s="205"/>
      <c r="L6800" s="181"/>
      <c r="M6800" s="180"/>
      <c r="N6800" s="180"/>
      <c r="O6800" s="180"/>
    </row>
    <row r="6801" spans="8:15" s="179" customFormat="1" x14ac:dyDescent="0.2">
      <c r="H6801" s="180"/>
      <c r="I6801" s="180"/>
      <c r="J6801" s="205"/>
      <c r="K6801" s="205"/>
      <c r="L6801" s="181"/>
      <c r="M6801" s="180"/>
      <c r="N6801" s="180"/>
      <c r="O6801" s="180"/>
    </row>
    <row r="6802" spans="8:15" s="179" customFormat="1" x14ac:dyDescent="0.2">
      <c r="H6802" s="180"/>
      <c r="I6802" s="180"/>
      <c r="J6802" s="205"/>
      <c r="K6802" s="205"/>
      <c r="L6802" s="181"/>
      <c r="M6802" s="180"/>
      <c r="N6802" s="180"/>
      <c r="O6802" s="180"/>
    </row>
    <row r="6803" spans="8:15" s="179" customFormat="1" x14ac:dyDescent="0.2">
      <c r="H6803" s="180"/>
      <c r="I6803" s="180"/>
      <c r="J6803" s="205"/>
      <c r="K6803" s="205"/>
      <c r="L6803" s="181"/>
      <c r="M6803" s="180"/>
      <c r="N6803" s="180"/>
      <c r="O6803" s="180"/>
    </row>
    <row r="6804" spans="8:15" s="179" customFormat="1" x14ac:dyDescent="0.2">
      <c r="H6804" s="180"/>
      <c r="I6804" s="180"/>
      <c r="J6804" s="205"/>
      <c r="K6804" s="205"/>
      <c r="L6804" s="181"/>
      <c r="M6804" s="180"/>
      <c r="N6804" s="180"/>
      <c r="O6804" s="180"/>
    </row>
    <row r="6805" spans="8:15" s="179" customFormat="1" x14ac:dyDescent="0.2">
      <c r="H6805" s="180"/>
      <c r="I6805" s="180"/>
      <c r="J6805" s="205"/>
      <c r="K6805" s="205"/>
      <c r="L6805" s="181"/>
      <c r="M6805" s="180"/>
      <c r="N6805" s="180"/>
      <c r="O6805" s="180"/>
    </row>
    <row r="6806" spans="8:15" s="179" customFormat="1" x14ac:dyDescent="0.2">
      <c r="H6806" s="180"/>
      <c r="I6806" s="180"/>
      <c r="J6806" s="205"/>
      <c r="K6806" s="205"/>
      <c r="L6806" s="181"/>
      <c r="M6806" s="180"/>
      <c r="N6806" s="180"/>
      <c r="O6806" s="180"/>
    </row>
    <row r="6807" spans="8:15" s="179" customFormat="1" x14ac:dyDescent="0.2">
      <c r="H6807" s="180"/>
      <c r="I6807" s="180"/>
      <c r="J6807" s="205"/>
      <c r="K6807" s="205"/>
      <c r="L6807" s="181"/>
      <c r="M6807" s="180"/>
      <c r="N6807" s="180"/>
      <c r="O6807" s="180"/>
    </row>
    <row r="6808" spans="8:15" s="179" customFormat="1" x14ac:dyDescent="0.2">
      <c r="H6808" s="180"/>
      <c r="I6808" s="180"/>
      <c r="J6808" s="205"/>
      <c r="K6808" s="205"/>
      <c r="L6808" s="181"/>
      <c r="M6808" s="180"/>
      <c r="N6808" s="180"/>
      <c r="O6808" s="180"/>
    </row>
    <row r="6809" spans="8:15" s="179" customFormat="1" x14ac:dyDescent="0.2">
      <c r="H6809" s="180"/>
      <c r="I6809" s="180"/>
      <c r="J6809" s="205"/>
      <c r="K6809" s="205"/>
      <c r="L6809" s="181"/>
      <c r="M6809" s="180"/>
      <c r="N6809" s="180"/>
      <c r="O6809" s="180"/>
    </row>
    <row r="6810" spans="8:15" s="179" customFormat="1" x14ac:dyDescent="0.2">
      <c r="H6810" s="180"/>
      <c r="I6810" s="180"/>
      <c r="J6810" s="205"/>
      <c r="K6810" s="205"/>
      <c r="L6810" s="181"/>
      <c r="M6810" s="180"/>
      <c r="N6810" s="180"/>
      <c r="O6810" s="180"/>
    </row>
    <row r="6811" spans="8:15" s="179" customFormat="1" x14ac:dyDescent="0.2">
      <c r="H6811" s="180"/>
      <c r="I6811" s="180"/>
      <c r="J6811" s="205"/>
      <c r="K6811" s="205"/>
      <c r="L6811" s="181"/>
      <c r="M6811" s="180"/>
      <c r="N6811" s="180"/>
      <c r="O6811" s="180"/>
    </row>
    <row r="6812" spans="8:15" s="179" customFormat="1" x14ac:dyDescent="0.2">
      <c r="H6812" s="180"/>
      <c r="I6812" s="180"/>
      <c r="J6812" s="205"/>
      <c r="K6812" s="205"/>
      <c r="L6812" s="181"/>
      <c r="M6812" s="180"/>
      <c r="N6812" s="180"/>
      <c r="O6812" s="180"/>
    </row>
    <row r="6813" spans="8:15" s="179" customFormat="1" x14ac:dyDescent="0.2">
      <c r="H6813" s="180"/>
      <c r="I6813" s="180"/>
      <c r="J6813" s="205"/>
      <c r="K6813" s="205"/>
      <c r="L6813" s="181"/>
      <c r="M6813" s="180"/>
      <c r="N6813" s="180"/>
      <c r="O6813" s="180"/>
    </row>
    <row r="6814" spans="8:15" s="179" customFormat="1" x14ac:dyDescent="0.2">
      <c r="H6814" s="180"/>
      <c r="I6814" s="180"/>
      <c r="J6814" s="205"/>
      <c r="K6814" s="205"/>
      <c r="L6814" s="181"/>
      <c r="M6814" s="180"/>
      <c r="N6814" s="180"/>
      <c r="O6814" s="180"/>
    </row>
    <row r="6815" spans="8:15" s="179" customFormat="1" x14ac:dyDescent="0.2">
      <c r="H6815" s="180"/>
      <c r="I6815" s="180"/>
      <c r="J6815" s="205"/>
      <c r="K6815" s="205"/>
      <c r="L6815" s="181"/>
      <c r="M6815" s="180"/>
      <c r="N6815" s="180"/>
      <c r="O6815" s="180"/>
    </row>
    <row r="6816" spans="8:15" s="179" customFormat="1" x14ac:dyDescent="0.2">
      <c r="H6816" s="180"/>
      <c r="I6816" s="180"/>
      <c r="J6816" s="205"/>
      <c r="K6816" s="205"/>
      <c r="L6816" s="181"/>
      <c r="M6816" s="180"/>
      <c r="N6816" s="180"/>
      <c r="O6816" s="180"/>
    </row>
    <row r="6817" spans="8:15" s="179" customFormat="1" x14ac:dyDescent="0.2">
      <c r="H6817" s="180"/>
      <c r="I6817" s="180"/>
      <c r="J6817" s="205"/>
      <c r="K6817" s="205"/>
      <c r="L6817" s="181"/>
      <c r="M6817" s="180"/>
      <c r="N6817" s="180"/>
      <c r="O6817" s="180"/>
    </row>
    <row r="6818" spans="8:15" s="179" customFormat="1" x14ac:dyDescent="0.2">
      <c r="H6818" s="180"/>
      <c r="I6818" s="180"/>
      <c r="J6818" s="205"/>
      <c r="K6818" s="205"/>
      <c r="L6818" s="181"/>
      <c r="M6818" s="180"/>
      <c r="N6818" s="180"/>
      <c r="O6818" s="180"/>
    </row>
    <row r="6819" spans="8:15" s="179" customFormat="1" x14ac:dyDescent="0.2">
      <c r="H6819" s="180"/>
      <c r="I6819" s="180"/>
      <c r="J6819" s="205"/>
      <c r="K6819" s="205"/>
      <c r="L6819" s="181"/>
      <c r="M6819" s="180"/>
      <c r="N6819" s="180"/>
      <c r="O6819" s="180"/>
    </row>
    <row r="6820" spans="8:15" s="179" customFormat="1" x14ac:dyDescent="0.2">
      <c r="H6820" s="180"/>
      <c r="I6820" s="180"/>
      <c r="J6820" s="205"/>
      <c r="K6820" s="205"/>
      <c r="L6820" s="181"/>
      <c r="M6820" s="180"/>
      <c r="N6820" s="180"/>
      <c r="O6820" s="180"/>
    </row>
    <row r="6821" spans="8:15" s="179" customFormat="1" x14ac:dyDescent="0.2">
      <c r="H6821" s="180"/>
      <c r="I6821" s="180"/>
      <c r="J6821" s="205"/>
      <c r="K6821" s="205"/>
      <c r="L6821" s="181"/>
      <c r="M6821" s="180"/>
      <c r="N6821" s="180"/>
      <c r="O6821" s="180"/>
    </row>
    <row r="6822" spans="8:15" s="179" customFormat="1" x14ac:dyDescent="0.2">
      <c r="H6822" s="180"/>
      <c r="I6822" s="180"/>
      <c r="J6822" s="205"/>
      <c r="K6822" s="205"/>
      <c r="L6822" s="181"/>
      <c r="M6822" s="180"/>
      <c r="N6822" s="180"/>
      <c r="O6822" s="180"/>
    </row>
    <row r="6823" spans="8:15" s="179" customFormat="1" x14ac:dyDescent="0.2">
      <c r="H6823" s="180"/>
      <c r="I6823" s="180"/>
      <c r="J6823" s="205"/>
      <c r="K6823" s="205"/>
      <c r="L6823" s="181"/>
      <c r="M6823" s="180"/>
      <c r="N6823" s="180"/>
      <c r="O6823" s="180"/>
    </row>
    <row r="6824" spans="8:15" s="179" customFormat="1" x14ac:dyDescent="0.2">
      <c r="H6824" s="180"/>
      <c r="I6824" s="180"/>
      <c r="J6824" s="205"/>
      <c r="K6824" s="205"/>
      <c r="L6824" s="181"/>
      <c r="M6824" s="180"/>
      <c r="N6824" s="180"/>
      <c r="O6824" s="180"/>
    </row>
    <row r="6825" spans="8:15" s="179" customFormat="1" x14ac:dyDescent="0.2">
      <c r="H6825" s="180"/>
      <c r="I6825" s="180"/>
      <c r="J6825" s="205"/>
      <c r="K6825" s="205"/>
      <c r="L6825" s="181"/>
      <c r="M6825" s="180"/>
      <c r="N6825" s="180"/>
      <c r="O6825" s="180"/>
    </row>
    <row r="6826" spans="8:15" s="179" customFormat="1" x14ac:dyDescent="0.2">
      <c r="H6826" s="180"/>
      <c r="I6826" s="180"/>
      <c r="J6826" s="205"/>
      <c r="K6826" s="205"/>
      <c r="L6826" s="181"/>
      <c r="M6826" s="180"/>
      <c r="N6826" s="180"/>
      <c r="O6826" s="180"/>
    </row>
    <row r="6827" spans="8:15" s="179" customFormat="1" x14ac:dyDescent="0.2">
      <c r="H6827" s="180"/>
      <c r="I6827" s="180"/>
      <c r="J6827" s="205"/>
      <c r="K6827" s="205"/>
      <c r="L6827" s="181"/>
      <c r="M6827" s="180"/>
      <c r="N6827" s="180"/>
      <c r="O6827" s="180"/>
    </row>
    <row r="6828" spans="8:15" s="179" customFormat="1" x14ac:dyDescent="0.2">
      <c r="H6828" s="180"/>
      <c r="I6828" s="180"/>
      <c r="J6828" s="205"/>
      <c r="K6828" s="205"/>
      <c r="L6828" s="181"/>
      <c r="M6828" s="180"/>
      <c r="N6828" s="180"/>
      <c r="O6828" s="180"/>
    </row>
    <row r="6829" spans="8:15" s="179" customFormat="1" x14ac:dyDescent="0.2">
      <c r="H6829" s="180"/>
      <c r="I6829" s="180"/>
      <c r="J6829" s="205"/>
      <c r="K6829" s="205"/>
      <c r="L6829" s="181"/>
      <c r="M6829" s="180"/>
      <c r="N6829" s="180"/>
      <c r="O6829" s="180"/>
    </row>
    <row r="6830" spans="8:15" s="179" customFormat="1" x14ac:dyDescent="0.2">
      <c r="H6830" s="180"/>
      <c r="I6830" s="180"/>
      <c r="J6830" s="205"/>
      <c r="K6830" s="205"/>
      <c r="L6830" s="181"/>
      <c r="M6830" s="180"/>
      <c r="N6830" s="180"/>
      <c r="O6830" s="180"/>
    </row>
    <row r="6831" spans="8:15" s="179" customFormat="1" x14ac:dyDescent="0.2">
      <c r="H6831" s="180"/>
      <c r="I6831" s="180"/>
      <c r="J6831" s="205"/>
      <c r="K6831" s="205"/>
      <c r="L6831" s="181"/>
      <c r="M6831" s="180"/>
      <c r="N6831" s="180"/>
      <c r="O6831" s="180"/>
    </row>
    <row r="6832" spans="8:15" s="179" customFormat="1" x14ac:dyDescent="0.2">
      <c r="H6832" s="180"/>
      <c r="I6832" s="180"/>
      <c r="J6832" s="205"/>
      <c r="K6832" s="205"/>
      <c r="L6832" s="181"/>
      <c r="M6832" s="180"/>
      <c r="N6832" s="180"/>
      <c r="O6832" s="180"/>
    </row>
    <row r="6833" spans="8:15" s="179" customFormat="1" x14ac:dyDescent="0.2">
      <c r="H6833" s="180"/>
      <c r="I6833" s="180"/>
      <c r="J6833" s="205"/>
      <c r="K6833" s="205"/>
      <c r="L6833" s="181"/>
      <c r="M6833" s="180"/>
      <c r="N6833" s="180"/>
      <c r="O6833" s="180"/>
    </row>
    <row r="6834" spans="8:15" s="179" customFormat="1" x14ac:dyDescent="0.2">
      <c r="H6834" s="180"/>
      <c r="I6834" s="180"/>
      <c r="J6834" s="205"/>
      <c r="K6834" s="205"/>
      <c r="L6834" s="181"/>
      <c r="M6834" s="180"/>
      <c r="N6834" s="180"/>
      <c r="O6834" s="180"/>
    </row>
    <row r="6835" spans="8:15" s="179" customFormat="1" x14ac:dyDescent="0.2">
      <c r="H6835" s="180"/>
      <c r="I6835" s="180"/>
      <c r="J6835" s="205"/>
      <c r="K6835" s="205"/>
      <c r="L6835" s="181"/>
      <c r="M6835" s="180"/>
      <c r="N6835" s="180"/>
      <c r="O6835" s="180"/>
    </row>
    <row r="6836" spans="8:15" s="179" customFormat="1" x14ac:dyDescent="0.2">
      <c r="H6836" s="180"/>
      <c r="I6836" s="180"/>
      <c r="J6836" s="205"/>
      <c r="K6836" s="205"/>
      <c r="L6836" s="181"/>
      <c r="M6836" s="180"/>
      <c r="N6836" s="180"/>
      <c r="O6836" s="180"/>
    </row>
    <row r="6837" spans="8:15" s="179" customFormat="1" x14ac:dyDescent="0.2">
      <c r="H6837" s="180"/>
      <c r="I6837" s="180"/>
      <c r="J6837" s="205"/>
      <c r="K6837" s="205"/>
      <c r="L6837" s="181"/>
      <c r="M6837" s="180"/>
      <c r="N6837" s="180"/>
      <c r="O6837" s="180"/>
    </row>
    <row r="6838" spans="8:15" s="179" customFormat="1" x14ac:dyDescent="0.2">
      <c r="H6838" s="180"/>
      <c r="I6838" s="180"/>
      <c r="J6838" s="205"/>
      <c r="K6838" s="205"/>
      <c r="L6838" s="181"/>
      <c r="M6838" s="180"/>
      <c r="N6838" s="180"/>
      <c r="O6838" s="180"/>
    </row>
    <row r="6839" spans="8:15" s="179" customFormat="1" x14ac:dyDescent="0.2">
      <c r="H6839" s="180"/>
      <c r="I6839" s="180"/>
      <c r="J6839" s="205"/>
      <c r="K6839" s="205"/>
      <c r="L6839" s="181"/>
      <c r="M6839" s="180"/>
      <c r="N6839" s="180"/>
      <c r="O6839" s="180"/>
    </row>
    <row r="6840" spans="8:15" s="179" customFormat="1" x14ac:dyDescent="0.2">
      <c r="H6840" s="180"/>
      <c r="I6840" s="180"/>
      <c r="J6840" s="205"/>
      <c r="K6840" s="205"/>
      <c r="L6840" s="181"/>
      <c r="M6840" s="180"/>
      <c r="N6840" s="180"/>
      <c r="O6840" s="180"/>
    </row>
    <row r="6841" spans="8:15" s="179" customFormat="1" x14ac:dyDescent="0.2">
      <c r="H6841" s="180"/>
      <c r="I6841" s="180"/>
      <c r="J6841" s="205"/>
      <c r="K6841" s="205"/>
      <c r="L6841" s="181"/>
      <c r="M6841" s="180"/>
      <c r="N6841" s="180"/>
      <c r="O6841" s="180"/>
    </row>
    <row r="6842" spans="8:15" s="179" customFormat="1" x14ac:dyDescent="0.2">
      <c r="H6842" s="180"/>
      <c r="I6842" s="180"/>
      <c r="J6842" s="205"/>
      <c r="K6842" s="205"/>
      <c r="L6842" s="181"/>
      <c r="M6842" s="180"/>
      <c r="N6842" s="180"/>
      <c r="O6842" s="180"/>
    </row>
    <row r="6843" spans="8:15" s="179" customFormat="1" x14ac:dyDescent="0.2">
      <c r="H6843" s="180"/>
      <c r="I6843" s="180"/>
      <c r="J6843" s="205"/>
      <c r="K6843" s="205"/>
      <c r="L6843" s="181"/>
      <c r="M6843" s="180"/>
      <c r="N6843" s="180"/>
      <c r="O6843" s="180"/>
    </row>
    <row r="6844" spans="8:15" s="179" customFormat="1" x14ac:dyDescent="0.2">
      <c r="H6844" s="180"/>
      <c r="I6844" s="180"/>
      <c r="J6844" s="205"/>
      <c r="K6844" s="205"/>
      <c r="L6844" s="181"/>
      <c r="M6844" s="180"/>
      <c r="N6844" s="180"/>
      <c r="O6844" s="180"/>
    </row>
    <row r="6845" spans="8:15" s="179" customFormat="1" x14ac:dyDescent="0.2">
      <c r="H6845" s="180"/>
      <c r="I6845" s="180"/>
      <c r="J6845" s="205"/>
      <c r="K6845" s="205"/>
      <c r="L6845" s="181"/>
      <c r="M6845" s="180"/>
      <c r="N6845" s="180"/>
      <c r="O6845" s="180"/>
    </row>
    <row r="6846" spans="8:15" s="179" customFormat="1" x14ac:dyDescent="0.2">
      <c r="H6846" s="180"/>
      <c r="I6846" s="180"/>
      <c r="J6846" s="205"/>
      <c r="K6846" s="205"/>
      <c r="L6846" s="181"/>
      <c r="M6846" s="180"/>
      <c r="N6846" s="180"/>
      <c r="O6846" s="180"/>
    </row>
    <row r="6847" spans="8:15" s="179" customFormat="1" x14ac:dyDescent="0.2">
      <c r="H6847" s="180"/>
      <c r="I6847" s="180"/>
      <c r="J6847" s="205"/>
      <c r="K6847" s="205"/>
      <c r="L6847" s="181"/>
      <c r="M6847" s="180"/>
      <c r="N6847" s="180"/>
      <c r="O6847" s="180"/>
    </row>
    <row r="6848" spans="8:15" s="179" customFormat="1" x14ac:dyDescent="0.2">
      <c r="H6848" s="180"/>
      <c r="I6848" s="180"/>
      <c r="J6848" s="205"/>
      <c r="K6848" s="205"/>
      <c r="L6848" s="181"/>
      <c r="M6848" s="180"/>
      <c r="N6848" s="180"/>
      <c r="O6848" s="180"/>
    </row>
    <row r="6849" spans="8:15" s="179" customFormat="1" x14ac:dyDescent="0.2">
      <c r="H6849" s="180"/>
      <c r="I6849" s="180"/>
      <c r="J6849" s="205"/>
      <c r="K6849" s="205"/>
      <c r="L6849" s="181"/>
      <c r="M6849" s="180"/>
      <c r="N6849" s="180"/>
      <c r="O6849" s="180"/>
    </row>
    <row r="6850" spans="8:15" s="179" customFormat="1" x14ac:dyDescent="0.2">
      <c r="H6850" s="180"/>
      <c r="I6850" s="180"/>
      <c r="J6850" s="205"/>
      <c r="K6850" s="205"/>
      <c r="L6850" s="181"/>
      <c r="M6850" s="180"/>
      <c r="N6850" s="180"/>
      <c r="O6850" s="180"/>
    </row>
    <row r="6851" spans="8:15" s="179" customFormat="1" x14ac:dyDescent="0.2">
      <c r="H6851" s="180"/>
      <c r="I6851" s="180"/>
      <c r="J6851" s="205"/>
      <c r="K6851" s="205"/>
      <c r="L6851" s="181"/>
      <c r="M6851" s="180"/>
      <c r="N6851" s="180"/>
      <c r="O6851" s="180"/>
    </row>
    <row r="6852" spans="8:15" s="179" customFormat="1" x14ac:dyDescent="0.2">
      <c r="H6852" s="180"/>
      <c r="I6852" s="180"/>
      <c r="J6852" s="205"/>
      <c r="K6852" s="205"/>
      <c r="L6852" s="181"/>
      <c r="M6852" s="180"/>
      <c r="N6852" s="180"/>
      <c r="O6852" s="180"/>
    </row>
    <row r="6853" spans="8:15" s="179" customFormat="1" x14ac:dyDescent="0.2">
      <c r="H6853" s="180"/>
      <c r="I6853" s="180"/>
      <c r="J6853" s="205"/>
      <c r="K6853" s="205"/>
      <c r="L6853" s="181"/>
      <c r="M6853" s="180"/>
      <c r="N6853" s="180"/>
      <c r="O6853" s="180"/>
    </row>
    <row r="6854" spans="8:15" s="179" customFormat="1" x14ac:dyDescent="0.2">
      <c r="H6854" s="180"/>
      <c r="I6854" s="180"/>
      <c r="J6854" s="205"/>
      <c r="K6854" s="205"/>
      <c r="L6854" s="181"/>
      <c r="M6854" s="180"/>
      <c r="N6854" s="180"/>
      <c r="O6854" s="180"/>
    </row>
    <row r="6855" spans="8:15" s="179" customFormat="1" x14ac:dyDescent="0.2">
      <c r="H6855" s="180"/>
      <c r="I6855" s="180"/>
      <c r="J6855" s="205"/>
      <c r="K6855" s="205"/>
      <c r="L6855" s="181"/>
      <c r="M6855" s="180"/>
      <c r="N6855" s="180"/>
      <c r="O6855" s="180"/>
    </row>
    <row r="6856" spans="8:15" s="179" customFormat="1" x14ac:dyDescent="0.2">
      <c r="H6856" s="180"/>
      <c r="I6856" s="180"/>
      <c r="J6856" s="205"/>
      <c r="K6856" s="205"/>
      <c r="L6856" s="181"/>
      <c r="M6856" s="180"/>
      <c r="N6856" s="180"/>
      <c r="O6856" s="180"/>
    </row>
    <row r="6857" spans="8:15" s="179" customFormat="1" x14ac:dyDescent="0.2">
      <c r="H6857" s="180"/>
      <c r="I6857" s="180"/>
      <c r="J6857" s="205"/>
      <c r="K6857" s="205"/>
      <c r="L6857" s="181"/>
      <c r="M6857" s="180"/>
      <c r="N6857" s="180"/>
      <c r="O6857" s="180"/>
    </row>
    <row r="6858" spans="8:15" s="179" customFormat="1" x14ac:dyDescent="0.2">
      <c r="H6858" s="180"/>
      <c r="I6858" s="180"/>
      <c r="J6858" s="205"/>
      <c r="K6858" s="205"/>
      <c r="L6858" s="181"/>
      <c r="M6858" s="180"/>
      <c r="N6858" s="180"/>
      <c r="O6858" s="180"/>
    </row>
    <row r="6859" spans="8:15" s="179" customFormat="1" x14ac:dyDescent="0.2">
      <c r="H6859" s="180"/>
      <c r="I6859" s="180"/>
      <c r="J6859" s="205"/>
      <c r="K6859" s="205"/>
      <c r="L6859" s="181"/>
      <c r="M6859" s="180"/>
      <c r="N6859" s="180"/>
      <c r="O6859" s="180"/>
    </row>
    <row r="6860" spans="8:15" s="179" customFormat="1" x14ac:dyDescent="0.2">
      <c r="H6860" s="180"/>
      <c r="I6860" s="180"/>
      <c r="J6860" s="205"/>
      <c r="K6860" s="205"/>
      <c r="L6860" s="181"/>
      <c r="M6860" s="180"/>
      <c r="N6860" s="180"/>
      <c r="O6860" s="180"/>
    </row>
    <row r="6861" spans="8:15" s="179" customFormat="1" x14ac:dyDescent="0.2">
      <c r="H6861" s="180"/>
      <c r="I6861" s="180"/>
      <c r="J6861" s="205"/>
      <c r="K6861" s="205"/>
      <c r="L6861" s="181"/>
      <c r="M6861" s="180"/>
      <c r="N6861" s="180"/>
      <c r="O6861" s="180"/>
    </row>
    <row r="6862" spans="8:15" s="179" customFormat="1" x14ac:dyDescent="0.2">
      <c r="H6862" s="180"/>
      <c r="I6862" s="180"/>
      <c r="J6862" s="205"/>
      <c r="K6862" s="205"/>
      <c r="L6862" s="181"/>
      <c r="M6862" s="180"/>
      <c r="N6862" s="180"/>
      <c r="O6862" s="180"/>
    </row>
    <row r="6863" spans="8:15" s="179" customFormat="1" x14ac:dyDescent="0.2">
      <c r="H6863" s="180"/>
      <c r="I6863" s="180"/>
      <c r="J6863" s="205"/>
      <c r="K6863" s="205"/>
      <c r="L6863" s="181"/>
      <c r="M6863" s="180"/>
      <c r="N6863" s="180"/>
      <c r="O6863" s="180"/>
    </row>
    <row r="6864" spans="8:15" s="179" customFormat="1" x14ac:dyDescent="0.2">
      <c r="H6864" s="180"/>
      <c r="I6864" s="180"/>
      <c r="J6864" s="205"/>
      <c r="K6864" s="205"/>
      <c r="L6864" s="181"/>
      <c r="M6864" s="180"/>
      <c r="N6864" s="180"/>
      <c r="O6864" s="180"/>
    </row>
    <row r="6865" spans="8:15" s="179" customFormat="1" x14ac:dyDescent="0.2">
      <c r="H6865" s="180"/>
      <c r="I6865" s="180"/>
      <c r="J6865" s="205"/>
      <c r="K6865" s="205"/>
      <c r="L6865" s="181"/>
      <c r="M6865" s="180"/>
      <c r="N6865" s="180"/>
      <c r="O6865" s="180"/>
    </row>
    <row r="6866" spans="8:15" s="179" customFormat="1" x14ac:dyDescent="0.2">
      <c r="H6866" s="180"/>
      <c r="I6866" s="180"/>
      <c r="J6866" s="205"/>
      <c r="K6866" s="205"/>
      <c r="L6866" s="181"/>
      <c r="M6866" s="180"/>
      <c r="N6866" s="180"/>
      <c r="O6866" s="180"/>
    </row>
    <row r="6867" spans="8:15" s="179" customFormat="1" x14ac:dyDescent="0.2">
      <c r="H6867" s="180"/>
      <c r="I6867" s="180"/>
      <c r="J6867" s="205"/>
      <c r="K6867" s="205"/>
      <c r="L6867" s="181"/>
      <c r="M6867" s="180"/>
      <c r="N6867" s="180"/>
      <c r="O6867" s="180"/>
    </row>
    <row r="6868" spans="8:15" s="179" customFormat="1" x14ac:dyDescent="0.2">
      <c r="H6868" s="180"/>
      <c r="I6868" s="180"/>
      <c r="J6868" s="205"/>
      <c r="K6868" s="205"/>
      <c r="L6868" s="181"/>
      <c r="M6868" s="180"/>
      <c r="N6868" s="180"/>
      <c r="O6868" s="180"/>
    </row>
    <row r="6869" spans="8:15" s="179" customFormat="1" x14ac:dyDescent="0.2">
      <c r="H6869" s="180"/>
      <c r="I6869" s="180"/>
      <c r="J6869" s="205"/>
      <c r="K6869" s="205"/>
      <c r="L6869" s="181"/>
      <c r="M6869" s="180"/>
      <c r="N6869" s="180"/>
      <c r="O6869" s="180"/>
    </row>
    <row r="6870" spans="8:15" s="179" customFormat="1" x14ac:dyDescent="0.2">
      <c r="H6870" s="180"/>
      <c r="I6870" s="180"/>
      <c r="J6870" s="205"/>
      <c r="K6870" s="205"/>
      <c r="L6870" s="181"/>
      <c r="M6870" s="180"/>
      <c r="N6870" s="180"/>
      <c r="O6870" s="180"/>
    </row>
    <row r="6871" spans="8:15" s="179" customFormat="1" x14ac:dyDescent="0.2">
      <c r="H6871" s="180"/>
      <c r="I6871" s="180"/>
      <c r="J6871" s="205"/>
      <c r="K6871" s="205"/>
      <c r="L6871" s="181"/>
      <c r="M6871" s="180"/>
      <c r="N6871" s="180"/>
      <c r="O6871" s="180"/>
    </row>
    <row r="6872" spans="8:15" s="179" customFormat="1" x14ac:dyDescent="0.2">
      <c r="H6872" s="180"/>
      <c r="I6872" s="180"/>
      <c r="J6872" s="205"/>
      <c r="K6872" s="205"/>
      <c r="L6872" s="181"/>
      <c r="M6872" s="180"/>
      <c r="N6872" s="180"/>
      <c r="O6872" s="180"/>
    </row>
    <row r="6873" spans="8:15" s="179" customFormat="1" x14ac:dyDescent="0.2">
      <c r="H6873" s="180"/>
      <c r="I6873" s="180"/>
      <c r="J6873" s="205"/>
      <c r="K6873" s="205"/>
      <c r="L6873" s="181"/>
      <c r="M6873" s="180"/>
      <c r="N6873" s="180"/>
      <c r="O6873" s="180"/>
    </row>
    <row r="6874" spans="8:15" s="179" customFormat="1" x14ac:dyDescent="0.2">
      <c r="H6874" s="180"/>
      <c r="I6874" s="180"/>
      <c r="J6874" s="205"/>
      <c r="K6874" s="205"/>
      <c r="L6874" s="181"/>
      <c r="M6874" s="180"/>
      <c r="N6874" s="180"/>
      <c r="O6874" s="180"/>
    </row>
    <row r="6875" spans="8:15" s="179" customFormat="1" x14ac:dyDescent="0.2">
      <c r="H6875" s="180"/>
      <c r="I6875" s="180"/>
      <c r="J6875" s="205"/>
      <c r="K6875" s="205"/>
      <c r="L6875" s="181"/>
      <c r="M6875" s="180"/>
      <c r="N6875" s="180"/>
      <c r="O6875" s="180"/>
    </row>
    <row r="6876" spans="8:15" s="179" customFormat="1" x14ac:dyDescent="0.2">
      <c r="H6876" s="180"/>
      <c r="I6876" s="180"/>
      <c r="J6876" s="205"/>
      <c r="K6876" s="205"/>
      <c r="L6876" s="181"/>
      <c r="M6876" s="180"/>
      <c r="N6876" s="180"/>
      <c r="O6876" s="180"/>
    </row>
    <row r="6877" spans="8:15" s="179" customFormat="1" x14ac:dyDescent="0.2">
      <c r="H6877" s="180"/>
      <c r="I6877" s="180"/>
      <c r="J6877" s="205"/>
      <c r="K6877" s="205"/>
      <c r="L6877" s="181"/>
      <c r="M6877" s="180"/>
      <c r="N6877" s="180"/>
      <c r="O6877" s="180"/>
    </row>
    <row r="6878" spans="8:15" s="179" customFormat="1" x14ac:dyDescent="0.2">
      <c r="H6878" s="180"/>
      <c r="I6878" s="180"/>
      <c r="J6878" s="205"/>
      <c r="K6878" s="205"/>
      <c r="L6878" s="181"/>
      <c r="M6878" s="180"/>
      <c r="N6878" s="180"/>
      <c r="O6878" s="180"/>
    </row>
    <row r="6879" spans="8:15" s="179" customFormat="1" x14ac:dyDescent="0.2">
      <c r="H6879" s="180"/>
      <c r="I6879" s="180"/>
      <c r="J6879" s="205"/>
      <c r="K6879" s="205"/>
      <c r="L6879" s="181"/>
      <c r="M6879" s="180"/>
      <c r="N6879" s="180"/>
      <c r="O6879" s="180"/>
    </row>
    <row r="6880" spans="8:15" s="179" customFormat="1" x14ac:dyDescent="0.2">
      <c r="H6880" s="180"/>
      <c r="I6880" s="180"/>
      <c r="J6880" s="205"/>
      <c r="K6880" s="205"/>
      <c r="L6880" s="181"/>
      <c r="M6880" s="180"/>
      <c r="N6880" s="180"/>
      <c r="O6880" s="180"/>
    </row>
    <row r="6881" spans="8:15" s="179" customFormat="1" x14ac:dyDescent="0.2">
      <c r="H6881" s="180"/>
      <c r="I6881" s="180"/>
      <c r="J6881" s="205"/>
      <c r="K6881" s="205"/>
      <c r="L6881" s="181"/>
      <c r="M6881" s="180"/>
      <c r="N6881" s="180"/>
      <c r="O6881" s="180"/>
    </row>
    <row r="6882" spans="8:15" s="179" customFormat="1" x14ac:dyDescent="0.2">
      <c r="H6882" s="180"/>
      <c r="I6882" s="180"/>
      <c r="J6882" s="205"/>
      <c r="K6882" s="205"/>
      <c r="L6882" s="181"/>
      <c r="M6882" s="180"/>
      <c r="N6882" s="180"/>
      <c r="O6882" s="180"/>
    </row>
    <row r="6883" spans="8:15" s="179" customFormat="1" x14ac:dyDescent="0.2">
      <c r="H6883" s="180"/>
      <c r="I6883" s="180"/>
      <c r="J6883" s="205"/>
      <c r="K6883" s="205"/>
      <c r="L6883" s="181"/>
      <c r="M6883" s="180"/>
      <c r="N6883" s="180"/>
      <c r="O6883" s="180"/>
    </row>
    <row r="6884" spans="8:15" s="179" customFormat="1" x14ac:dyDescent="0.2">
      <c r="H6884" s="180"/>
      <c r="I6884" s="180"/>
      <c r="J6884" s="205"/>
      <c r="K6884" s="205"/>
      <c r="L6884" s="181"/>
      <c r="M6884" s="180"/>
      <c r="N6884" s="180"/>
      <c r="O6884" s="180"/>
    </row>
    <row r="6885" spans="8:15" s="179" customFormat="1" x14ac:dyDescent="0.2">
      <c r="H6885" s="180"/>
      <c r="I6885" s="180"/>
      <c r="J6885" s="205"/>
      <c r="K6885" s="205"/>
      <c r="L6885" s="181"/>
      <c r="M6885" s="180"/>
      <c r="N6885" s="180"/>
      <c r="O6885" s="180"/>
    </row>
    <row r="6886" spans="8:15" s="179" customFormat="1" x14ac:dyDescent="0.2">
      <c r="H6886" s="180"/>
      <c r="I6886" s="180"/>
      <c r="J6886" s="205"/>
      <c r="K6886" s="205"/>
      <c r="L6886" s="181"/>
      <c r="M6886" s="180"/>
      <c r="N6886" s="180"/>
      <c r="O6886" s="180"/>
    </row>
    <row r="6887" spans="8:15" s="179" customFormat="1" x14ac:dyDescent="0.2">
      <c r="H6887" s="180"/>
      <c r="I6887" s="180"/>
      <c r="J6887" s="205"/>
      <c r="K6887" s="205"/>
      <c r="L6887" s="181"/>
      <c r="M6887" s="180"/>
      <c r="N6887" s="180"/>
      <c r="O6887" s="180"/>
    </row>
    <row r="6888" spans="8:15" s="179" customFormat="1" x14ac:dyDescent="0.2">
      <c r="H6888" s="180"/>
      <c r="I6888" s="180"/>
      <c r="J6888" s="205"/>
      <c r="K6888" s="205"/>
      <c r="L6888" s="181"/>
      <c r="M6888" s="180"/>
      <c r="N6888" s="180"/>
      <c r="O6888" s="180"/>
    </row>
    <row r="6889" spans="8:15" s="179" customFormat="1" x14ac:dyDescent="0.2">
      <c r="H6889" s="180"/>
      <c r="I6889" s="180"/>
      <c r="J6889" s="205"/>
      <c r="K6889" s="205"/>
      <c r="L6889" s="181"/>
      <c r="M6889" s="180"/>
      <c r="N6889" s="180"/>
      <c r="O6889" s="180"/>
    </row>
    <row r="6890" spans="8:15" s="179" customFormat="1" x14ac:dyDescent="0.2">
      <c r="H6890" s="180"/>
      <c r="I6890" s="180"/>
      <c r="J6890" s="205"/>
      <c r="K6890" s="205"/>
      <c r="L6890" s="181"/>
      <c r="M6890" s="180"/>
      <c r="N6890" s="180"/>
      <c r="O6890" s="180"/>
    </row>
    <row r="6891" spans="8:15" s="179" customFormat="1" x14ac:dyDescent="0.2">
      <c r="H6891" s="180"/>
      <c r="I6891" s="180"/>
      <c r="J6891" s="205"/>
      <c r="K6891" s="205"/>
      <c r="L6891" s="181"/>
      <c r="M6891" s="180"/>
      <c r="N6891" s="180"/>
      <c r="O6891" s="180"/>
    </row>
    <row r="6892" spans="8:15" s="179" customFormat="1" x14ac:dyDescent="0.2">
      <c r="H6892" s="180"/>
      <c r="I6892" s="180"/>
      <c r="J6892" s="205"/>
      <c r="K6892" s="205"/>
      <c r="L6892" s="181"/>
      <c r="M6892" s="180"/>
      <c r="N6892" s="180"/>
      <c r="O6892" s="180"/>
    </row>
    <row r="6893" spans="8:15" s="179" customFormat="1" x14ac:dyDescent="0.2">
      <c r="H6893" s="180"/>
      <c r="I6893" s="180"/>
      <c r="J6893" s="205"/>
      <c r="K6893" s="205"/>
      <c r="L6893" s="181"/>
      <c r="M6893" s="180"/>
      <c r="N6893" s="180"/>
      <c r="O6893" s="180"/>
    </row>
    <row r="6894" spans="8:15" s="179" customFormat="1" x14ac:dyDescent="0.2">
      <c r="H6894" s="180"/>
      <c r="I6894" s="180"/>
      <c r="J6894" s="205"/>
      <c r="K6894" s="205"/>
      <c r="L6894" s="181"/>
      <c r="M6894" s="180"/>
      <c r="N6894" s="180"/>
      <c r="O6894" s="180"/>
    </row>
    <row r="6895" spans="8:15" s="179" customFormat="1" x14ac:dyDescent="0.2">
      <c r="H6895" s="180"/>
      <c r="I6895" s="180"/>
      <c r="J6895" s="205"/>
      <c r="K6895" s="205"/>
      <c r="L6895" s="181"/>
      <c r="M6895" s="180"/>
      <c r="N6895" s="180"/>
      <c r="O6895" s="180"/>
    </row>
    <row r="6896" spans="8:15" s="179" customFormat="1" x14ac:dyDescent="0.2">
      <c r="H6896" s="180"/>
      <c r="I6896" s="180"/>
      <c r="J6896" s="205"/>
      <c r="K6896" s="205"/>
      <c r="L6896" s="181"/>
      <c r="M6896" s="180"/>
      <c r="N6896" s="180"/>
      <c r="O6896" s="180"/>
    </row>
    <row r="6897" spans="8:15" s="179" customFormat="1" x14ac:dyDescent="0.2">
      <c r="H6897" s="180"/>
      <c r="I6897" s="180"/>
      <c r="J6897" s="205"/>
      <c r="K6897" s="205"/>
      <c r="L6897" s="181"/>
      <c r="M6897" s="180"/>
      <c r="N6897" s="180"/>
      <c r="O6897" s="180"/>
    </row>
    <row r="6898" spans="8:15" s="179" customFormat="1" x14ac:dyDescent="0.2">
      <c r="H6898" s="180"/>
      <c r="I6898" s="180"/>
      <c r="J6898" s="205"/>
      <c r="K6898" s="205"/>
      <c r="L6898" s="181"/>
      <c r="M6898" s="180"/>
      <c r="N6898" s="180"/>
      <c r="O6898" s="180"/>
    </row>
    <row r="6899" spans="8:15" s="179" customFormat="1" x14ac:dyDescent="0.2">
      <c r="H6899" s="180"/>
      <c r="I6899" s="180"/>
      <c r="J6899" s="205"/>
      <c r="K6899" s="205"/>
      <c r="L6899" s="181"/>
      <c r="M6899" s="180"/>
      <c r="N6899" s="180"/>
      <c r="O6899" s="180"/>
    </row>
    <row r="6900" spans="8:15" s="179" customFormat="1" x14ac:dyDescent="0.2">
      <c r="H6900" s="180"/>
      <c r="I6900" s="180"/>
      <c r="J6900" s="205"/>
      <c r="K6900" s="205"/>
      <c r="L6900" s="181"/>
      <c r="M6900" s="180"/>
      <c r="N6900" s="180"/>
      <c r="O6900" s="180"/>
    </row>
    <row r="6901" spans="8:15" s="179" customFormat="1" x14ac:dyDescent="0.2">
      <c r="H6901" s="180"/>
      <c r="I6901" s="180"/>
      <c r="J6901" s="205"/>
      <c r="K6901" s="205"/>
      <c r="L6901" s="181"/>
      <c r="M6901" s="180"/>
      <c r="N6901" s="180"/>
      <c r="O6901" s="180"/>
    </row>
    <row r="6902" spans="8:15" s="179" customFormat="1" x14ac:dyDescent="0.2">
      <c r="H6902" s="180"/>
      <c r="I6902" s="180"/>
      <c r="J6902" s="205"/>
      <c r="K6902" s="205"/>
      <c r="L6902" s="181"/>
      <c r="M6902" s="180"/>
      <c r="N6902" s="180"/>
      <c r="O6902" s="180"/>
    </row>
    <row r="6903" spans="8:15" s="179" customFormat="1" x14ac:dyDescent="0.2">
      <c r="H6903" s="180"/>
      <c r="I6903" s="180"/>
      <c r="J6903" s="205"/>
      <c r="K6903" s="205"/>
      <c r="L6903" s="181"/>
      <c r="M6903" s="180"/>
      <c r="N6903" s="180"/>
      <c r="O6903" s="180"/>
    </row>
    <row r="6904" spans="8:15" s="179" customFormat="1" x14ac:dyDescent="0.2">
      <c r="H6904" s="180"/>
      <c r="I6904" s="180"/>
      <c r="J6904" s="205"/>
      <c r="K6904" s="205"/>
      <c r="L6904" s="181"/>
      <c r="M6904" s="180"/>
      <c r="N6904" s="180"/>
      <c r="O6904" s="180"/>
    </row>
    <row r="6905" spans="8:15" s="179" customFormat="1" x14ac:dyDescent="0.2">
      <c r="H6905" s="180"/>
      <c r="I6905" s="180"/>
      <c r="J6905" s="205"/>
      <c r="K6905" s="205"/>
      <c r="L6905" s="181"/>
      <c r="M6905" s="180"/>
      <c r="N6905" s="180"/>
      <c r="O6905" s="180"/>
    </row>
    <row r="6906" spans="8:15" s="179" customFormat="1" x14ac:dyDescent="0.2">
      <c r="H6906" s="180"/>
      <c r="I6906" s="180"/>
      <c r="J6906" s="205"/>
      <c r="K6906" s="205"/>
      <c r="L6906" s="181"/>
      <c r="M6906" s="180"/>
      <c r="N6906" s="180"/>
      <c r="O6906" s="180"/>
    </row>
    <row r="6907" spans="8:15" s="179" customFormat="1" x14ac:dyDescent="0.2">
      <c r="H6907" s="180"/>
      <c r="I6907" s="180"/>
      <c r="J6907" s="205"/>
      <c r="K6907" s="205"/>
      <c r="L6907" s="181"/>
      <c r="M6907" s="180"/>
      <c r="N6907" s="180"/>
      <c r="O6907" s="180"/>
    </row>
    <row r="6908" spans="8:15" s="179" customFormat="1" x14ac:dyDescent="0.2">
      <c r="H6908" s="180"/>
      <c r="I6908" s="180"/>
      <c r="J6908" s="205"/>
      <c r="K6908" s="205"/>
      <c r="L6908" s="181"/>
      <c r="M6908" s="180"/>
      <c r="N6908" s="180"/>
      <c r="O6908" s="180"/>
    </row>
    <row r="6909" spans="8:15" s="179" customFormat="1" x14ac:dyDescent="0.2">
      <c r="H6909" s="180"/>
      <c r="I6909" s="180"/>
      <c r="J6909" s="205"/>
      <c r="K6909" s="205"/>
      <c r="L6909" s="181"/>
      <c r="M6909" s="180"/>
      <c r="N6909" s="180"/>
      <c r="O6909" s="180"/>
    </row>
    <row r="6910" spans="8:15" s="179" customFormat="1" x14ac:dyDescent="0.2">
      <c r="H6910" s="180"/>
      <c r="I6910" s="180"/>
      <c r="J6910" s="205"/>
      <c r="K6910" s="205"/>
      <c r="L6910" s="181"/>
      <c r="M6910" s="180"/>
      <c r="N6910" s="180"/>
      <c r="O6910" s="180"/>
    </row>
    <row r="6911" spans="8:15" s="179" customFormat="1" x14ac:dyDescent="0.2">
      <c r="H6911" s="180"/>
      <c r="I6911" s="180"/>
      <c r="J6911" s="205"/>
      <c r="K6911" s="205"/>
      <c r="L6911" s="181"/>
      <c r="M6911" s="180"/>
      <c r="N6911" s="180"/>
      <c r="O6911" s="180"/>
    </row>
    <row r="6912" spans="8:15" s="179" customFormat="1" x14ac:dyDescent="0.2">
      <c r="H6912" s="180"/>
      <c r="I6912" s="180"/>
      <c r="J6912" s="205"/>
      <c r="K6912" s="205"/>
      <c r="L6912" s="181"/>
      <c r="M6912" s="180"/>
      <c r="N6912" s="180"/>
      <c r="O6912" s="180"/>
    </row>
    <row r="6913" spans="8:15" s="179" customFormat="1" x14ac:dyDescent="0.2">
      <c r="H6913" s="180"/>
      <c r="I6913" s="180"/>
      <c r="J6913" s="205"/>
      <c r="K6913" s="205"/>
      <c r="L6913" s="181"/>
      <c r="M6913" s="180"/>
      <c r="N6913" s="180"/>
      <c r="O6913" s="180"/>
    </row>
    <row r="6914" spans="8:15" s="179" customFormat="1" x14ac:dyDescent="0.2">
      <c r="H6914" s="180"/>
      <c r="I6914" s="180"/>
      <c r="J6914" s="205"/>
      <c r="K6914" s="205"/>
      <c r="L6914" s="181"/>
      <c r="M6914" s="180"/>
      <c r="N6914" s="180"/>
      <c r="O6914" s="180"/>
    </row>
    <row r="6915" spans="8:15" s="179" customFormat="1" x14ac:dyDescent="0.2">
      <c r="H6915" s="180"/>
      <c r="I6915" s="180"/>
      <c r="J6915" s="205"/>
      <c r="K6915" s="205"/>
      <c r="L6915" s="181"/>
      <c r="M6915" s="180"/>
      <c r="N6915" s="180"/>
      <c r="O6915" s="180"/>
    </row>
    <row r="6916" spans="8:15" s="179" customFormat="1" x14ac:dyDescent="0.2">
      <c r="H6916" s="180"/>
      <c r="I6916" s="180"/>
      <c r="J6916" s="205"/>
      <c r="K6916" s="205"/>
      <c r="L6916" s="181"/>
      <c r="M6916" s="180"/>
      <c r="N6916" s="180"/>
      <c r="O6916" s="180"/>
    </row>
    <row r="6917" spans="8:15" s="179" customFormat="1" x14ac:dyDescent="0.2">
      <c r="H6917" s="180"/>
      <c r="I6917" s="180"/>
      <c r="J6917" s="205"/>
      <c r="K6917" s="205"/>
      <c r="L6917" s="181"/>
      <c r="M6917" s="180"/>
      <c r="N6917" s="180"/>
      <c r="O6917" s="180"/>
    </row>
    <row r="6918" spans="8:15" s="179" customFormat="1" x14ac:dyDescent="0.2">
      <c r="H6918" s="180"/>
      <c r="I6918" s="180"/>
      <c r="J6918" s="205"/>
      <c r="K6918" s="205"/>
      <c r="L6918" s="181"/>
      <c r="M6918" s="180"/>
      <c r="N6918" s="180"/>
      <c r="O6918" s="180"/>
    </row>
    <row r="6919" spans="8:15" s="179" customFormat="1" x14ac:dyDescent="0.2">
      <c r="H6919" s="180"/>
      <c r="I6919" s="180"/>
      <c r="J6919" s="205"/>
      <c r="K6919" s="205"/>
      <c r="L6919" s="181"/>
      <c r="M6919" s="180"/>
      <c r="N6919" s="180"/>
      <c r="O6919" s="180"/>
    </row>
    <row r="6920" spans="8:15" s="179" customFormat="1" x14ac:dyDescent="0.2">
      <c r="H6920" s="180"/>
      <c r="I6920" s="180"/>
      <c r="J6920" s="205"/>
      <c r="K6920" s="205"/>
      <c r="L6920" s="181"/>
      <c r="M6920" s="180"/>
      <c r="N6920" s="180"/>
      <c r="O6920" s="180"/>
    </row>
    <row r="6921" spans="8:15" s="179" customFormat="1" x14ac:dyDescent="0.2">
      <c r="H6921" s="180"/>
      <c r="I6921" s="180"/>
      <c r="J6921" s="205"/>
      <c r="K6921" s="205"/>
      <c r="L6921" s="181"/>
      <c r="M6921" s="180"/>
      <c r="N6921" s="180"/>
      <c r="O6921" s="180"/>
    </row>
    <row r="6922" spans="8:15" s="179" customFormat="1" x14ac:dyDescent="0.2">
      <c r="H6922" s="180"/>
      <c r="I6922" s="180"/>
      <c r="J6922" s="205"/>
      <c r="K6922" s="205"/>
      <c r="L6922" s="181"/>
      <c r="M6922" s="180"/>
      <c r="N6922" s="180"/>
      <c r="O6922" s="180"/>
    </row>
    <row r="6923" spans="8:15" s="179" customFormat="1" x14ac:dyDescent="0.2">
      <c r="H6923" s="180"/>
      <c r="I6923" s="180"/>
      <c r="J6923" s="205"/>
      <c r="K6923" s="205"/>
      <c r="L6923" s="181"/>
      <c r="M6923" s="180"/>
      <c r="N6923" s="180"/>
      <c r="O6923" s="180"/>
    </row>
    <row r="6924" spans="8:15" s="179" customFormat="1" x14ac:dyDescent="0.2">
      <c r="H6924" s="180"/>
      <c r="I6924" s="180"/>
      <c r="J6924" s="205"/>
      <c r="K6924" s="205"/>
      <c r="L6924" s="181"/>
      <c r="M6924" s="180"/>
      <c r="N6924" s="180"/>
      <c r="O6924" s="180"/>
    </row>
    <row r="6925" spans="8:15" s="179" customFormat="1" x14ac:dyDescent="0.2">
      <c r="H6925" s="180"/>
      <c r="I6925" s="180"/>
      <c r="J6925" s="205"/>
      <c r="K6925" s="205"/>
      <c r="L6925" s="181"/>
      <c r="M6925" s="180"/>
      <c r="N6925" s="180"/>
      <c r="O6925" s="180"/>
    </row>
    <row r="6926" spans="8:15" s="179" customFormat="1" x14ac:dyDescent="0.2">
      <c r="H6926" s="180"/>
      <c r="I6926" s="180"/>
      <c r="J6926" s="205"/>
      <c r="K6926" s="205"/>
      <c r="L6926" s="181"/>
      <c r="M6926" s="180"/>
      <c r="N6926" s="180"/>
      <c r="O6926" s="180"/>
    </row>
    <row r="6927" spans="8:15" s="179" customFormat="1" x14ac:dyDescent="0.2">
      <c r="H6927" s="180"/>
      <c r="I6927" s="180"/>
      <c r="J6927" s="205"/>
      <c r="K6927" s="205"/>
      <c r="L6927" s="181"/>
      <c r="M6927" s="180"/>
      <c r="N6927" s="180"/>
      <c r="O6927" s="180"/>
    </row>
    <row r="6928" spans="8:15" s="179" customFormat="1" x14ac:dyDescent="0.2">
      <c r="H6928" s="180"/>
      <c r="I6928" s="180"/>
      <c r="J6928" s="205"/>
      <c r="K6928" s="205"/>
      <c r="L6928" s="181"/>
      <c r="M6928" s="180"/>
      <c r="N6928" s="180"/>
      <c r="O6928" s="180"/>
    </row>
    <row r="6929" spans="8:15" s="179" customFormat="1" x14ac:dyDescent="0.2">
      <c r="H6929" s="180"/>
      <c r="I6929" s="180"/>
      <c r="J6929" s="205"/>
      <c r="K6929" s="205"/>
      <c r="L6929" s="181"/>
      <c r="M6929" s="180"/>
      <c r="N6929" s="180"/>
      <c r="O6929" s="180"/>
    </row>
    <row r="6930" spans="8:15" s="179" customFormat="1" x14ac:dyDescent="0.2">
      <c r="H6930" s="180"/>
      <c r="I6930" s="180"/>
      <c r="J6930" s="205"/>
      <c r="K6930" s="205"/>
      <c r="L6930" s="181"/>
      <c r="M6930" s="180"/>
      <c r="N6930" s="180"/>
      <c r="O6930" s="180"/>
    </row>
    <row r="6931" spans="8:15" s="179" customFormat="1" x14ac:dyDescent="0.2">
      <c r="H6931" s="180"/>
      <c r="I6931" s="180"/>
      <c r="J6931" s="205"/>
      <c r="K6931" s="205"/>
      <c r="L6931" s="181"/>
      <c r="M6931" s="180"/>
      <c r="N6931" s="180"/>
      <c r="O6931" s="180"/>
    </row>
    <row r="6932" spans="8:15" s="179" customFormat="1" x14ac:dyDescent="0.2">
      <c r="H6932" s="180"/>
      <c r="I6932" s="180"/>
      <c r="J6932" s="205"/>
      <c r="K6932" s="205"/>
      <c r="L6932" s="181"/>
      <c r="M6932" s="180"/>
      <c r="N6932" s="180"/>
      <c r="O6932" s="180"/>
    </row>
    <row r="6933" spans="8:15" s="179" customFormat="1" x14ac:dyDescent="0.2">
      <c r="H6933" s="180"/>
      <c r="I6933" s="180"/>
      <c r="J6933" s="205"/>
      <c r="K6933" s="205"/>
      <c r="L6933" s="181"/>
      <c r="M6933" s="180"/>
      <c r="N6933" s="180"/>
      <c r="O6933" s="180"/>
    </row>
    <row r="6934" spans="8:15" s="179" customFormat="1" x14ac:dyDescent="0.2">
      <c r="H6934" s="180"/>
      <c r="I6934" s="180"/>
      <c r="J6934" s="205"/>
      <c r="K6934" s="205"/>
      <c r="L6934" s="181"/>
      <c r="M6934" s="180"/>
      <c r="N6934" s="180"/>
      <c r="O6934" s="180"/>
    </row>
    <row r="6935" spans="8:15" s="179" customFormat="1" x14ac:dyDescent="0.2">
      <c r="H6935" s="180"/>
      <c r="I6935" s="180"/>
      <c r="J6935" s="205"/>
      <c r="K6935" s="205"/>
      <c r="L6935" s="181"/>
      <c r="M6935" s="180"/>
      <c r="N6935" s="180"/>
      <c r="O6935" s="180"/>
    </row>
    <row r="6936" spans="8:15" s="179" customFormat="1" x14ac:dyDescent="0.2">
      <c r="H6936" s="180"/>
      <c r="I6936" s="180"/>
      <c r="J6936" s="205"/>
      <c r="K6936" s="205"/>
      <c r="L6936" s="181"/>
      <c r="M6936" s="180"/>
      <c r="N6936" s="180"/>
      <c r="O6936" s="180"/>
    </row>
    <row r="6937" spans="8:15" s="179" customFormat="1" x14ac:dyDescent="0.2">
      <c r="H6937" s="180"/>
      <c r="I6937" s="180"/>
      <c r="J6937" s="205"/>
      <c r="K6937" s="205"/>
      <c r="L6937" s="181"/>
      <c r="M6937" s="180"/>
      <c r="N6937" s="180"/>
      <c r="O6937" s="180"/>
    </row>
    <row r="6938" spans="8:15" s="179" customFormat="1" x14ac:dyDescent="0.2">
      <c r="H6938" s="180"/>
      <c r="I6938" s="180"/>
      <c r="J6938" s="205"/>
      <c r="K6938" s="205"/>
      <c r="L6938" s="181"/>
      <c r="M6938" s="180"/>
      <c r="N6938" s="180"/>
      <c r="O6938" s="180"/>
    </row>
    <row r="6939" spans="8:15" s="179" customFormat="1" x14ac:dyDescent="0.2">
      <c r="H6939" s="180"/>
      <c r="I6939" s="180"/>
      <c r="J6939" s="205"/>
      <c r="K6939" s="205"/>
      <c r="L6939" s="181"/>
      <c r="M6939" s="180"/>
      <c r="N6939" s="180"/>
      <c r="O6939" s="180"/>
    </row>
    <row r="6940" spans="8:15" s="179" customFormat="1" x14ac:dyDescent="0.2">
      <c r="H6940" s="180"/>
      <c r="I6940" s="180"/>
      <c r="J6940" s="205"/>
      <c r="K6940" s="205"/>
      <c r="L6940" s="181"/>
      <c r="M6940" s="180"/>
      <c r="N6940" s="180"/>
      <c r="O6940" s="180"/>
    </row>
    <row r="6941" spans="8:15" s="179" customFormat="1" x14ac:dyDescent="0.2">
      <c r="H6941" s="180"/>
      <c r="I6941" s="180"/>
      <c r="J6941" s="205"/>
      <c r="K6941" s="205"/>
      <c r="L6941" s="181"/>
      <c r="M6941" s="180"/>
      <c r="N6941" s="180"/>
      <c r="O6941" s="180"/>
    </row>
    <row r="6942" spans="8:15" s="179" customFormat="1" x14ac:dyDescent="0.2">
      <c r="H6942" s="180"/>
      <c r="I6942" s="180"/>
      <c r="J6942" s="205"/>
      <c r="K6942" s="205"/>
      <c r="L6942" s="181"/>
      <c r="M6942" s="180"/>
      <c r="N6942" s="180"/>
      <c r="O6942" s="180"/>
    </row>
    <row r="6943" spans="8:15" s="179" customFormat="1" x14ac:dyDescent="0.2">
      <c r="H6943" s="180"/>
      <c r="I6943" s="180"/>
      <c r="J6943" s="205"/>
      <c r="K6943" s="205"/>
      <c r="L6943" s="181"/>
      <c r="M6943" s="180"/>
      <c r="N6943" s="180"/>
      <c r="O6943" s="180"/>
    </row>
    <row r="6944" spans="8:15" s="179" customFormat="1" x14ac:dyDescent="0.2">
      <c r="H6944" s="180"/>
      <c r="I6944" s="180"/>
      <c r="J6944" s="205"/>
      <c r="K6944" s="205"/>
      <c r="L6944" s="181"/>
      <c r="M6944" s="180"/>
      <c r="N6944" s="180"/>
      <c r="O6944" s="180"/>
    </row>
    <row r="6945" spans="8:15" s="179" customFormat="1" x14ac:dyDescent="0.2">
      <c r="H6945" s="180"/>
      <c r="I6945" s="180"/>
      <c r="J6945" s="205"/>
      <c r="K6945" s="205"/>
      <c r="L6945" s="181"/>
      <c r="M6945" s="180"/>
      <c r="N6945" s="180"/>
      <c r="O6945" s="180"/>
    </row>
    <row r="6946" spans="8:15" s="179" customFormat="1" x14ac:dyDescent="0.2">
      <c r="H6946" s="180"/>
      <c r="I6946" s="180"/>
      <c r="J6946" s="205"/>
      <c r="K6946" s="205"/>
      <c r="L6946" s="181"/>
      <c r="M6946" s="180"/>
      <c r="N6946" s="180"/>
      <c r="O6946" s="180"/>
    </row>
    <row r="6947" spans="8:15" s="179" customFormat="1" x14ac:dyDescent="0.2">
      <c r="H6947" s="180"/>
      <c r="I6947" s="180"/>
      <c r="J6947" s="205"/>
      <c r="K6947" s="205"/>
      <c r="L6947" s="181"/>
      <c r="M6947" s="180"/>
      <c r="N6947" s="180"/>
      <c r="O6947" s="180"/>
    </row>
    <row r="6948" spans="8:15" s="179" customFormat="1" x14ac:dyDescent="0.2">
      <c r="H6948" s="180"/>
      <c r="I6948" s="180"/>
      <c r="J6948" s="205"/>
      <c r="K6948" s="205"/>
      <c r="L6948" s="181"/>
      <c r="M6948" s="180"/>
      <c r="N6948" s="180"/>
      <c r="O6948" s="180"/>
    </row>
    <row r="6949" spans="8:15" s="179" customFormat="1" x14ac:dyDescent="0.2">
      <c r="H6949" s="180"/>
      <c r="I6949" s="180"/>
      <c r="J6949" s="205"/>
      <c r="K6949" s="205"/>
      <c r="L6949" s="181"/>
      <c r="M6949" s="180"/>
      <c r="N6949" s="180"/>
      <c r="O6949" s="180"/>
    </row>
    <row r="6950" spans="8:15" s="179" customFormat="1" x14ac:dyDescent="0.2">
      <c r="H6950" s="180"/>
      <c r="I6950" s="180"/>
      <c r="J6950" s="205"/>
      <c r="K6950" s="205"/>
      <c r="L6950" s="181"/>
      <c r="M6950" s="180"/>
      <c r="N6950" s="180"/>
      <c r="O6950" s="180"/>
    </row>
    <row r="6951" spans="8:15" s="179" customFormat="1" x14ac:dyDescent="0.2">
      <c r="H6951" s="180"/>
      <c r="I6951" s="180"/>
      <c r="J6951" s="205"/>
      <c r="K6951" s="205"/>
      <c r="L6951" s="181"/>
      <c r="M6951" s="180"/>
      <c r="N6951" s="180"/>
      <c r="O6951" s="180"/>
    </row>
    <row r="6952" spans="8:15" s="179" customFormat="1" x14ac:dyDescent="0.2">
      <c r="H6952" s="180"/>
      <c r="I6952" s="180"/>
      <c r="J6952" s="205"/>
      <c r="K6952" s="205"/>
      <c r="L6952" s="181"/>
      <c r="M6952" s="180"/>
      <c r="N6952" s="180"/>
      <c r="O6952" s="180"/>
    </row>
    <row r="6953" spans="8:15" s="179" customFormat="1" x14ac:dyDescent="0.2">
      <c r="H6953" s="180"/>
      <c r="I6953" s="180"/>
      <c r="J6953" s="205"/>
      <c r="K6953" s="205"/>
      <c r="L6953" s="181"/>
      <c r="M6953" s="180"/>
      <c r="N6953" s="180"/>
      <c r="O6953" s="180"/>
    </row>
    <row r="6954" spans="8:15" s="179" customFormat="1" x14ac:dyDescent="0.2">
      <c r="H6954" s="180"/>
      <c r="I6954" s="180"/>
      <c r="J6954" s="205"/>
      <c r="K6954" s="205"/>
      <c r="L6954" s="181"/>
      <c r="M6954" s="180"/>
      <c r="N6954" s="180"/>
      <c r="O6954" s="180"/>
    </row>
    <row r="6955" spans="8:15" s="179" customFormat="1" x14ac:dyDescent="0.2">
      <c r="H6955" s="180"/>
      <c r="I6955" s="180"/>
      <c r="J6955" s="205"/>
      <c r="K6955" s="205"/>
      <c r="L6955" s="181"/>
      <c r="M6955" s="180"/>
      <c r="N6955" s="180"/>
      <c r="O6955" s="180"/>
    </row>
    <row r="6956" spans="8:15" s="179" customFormat="1" x14ac:dyDescent="0.2">
      <c r="H6956" s="180"/>
      <c r="I6956" s="180"/>
      <c r="J6956" s="205"/>
      <c r="K6956" s="205"/>
      <c r="L6956" s="181"/>
      <c r="M6956" s="180"/>
      <c r="N6956" s="180"/>
      <c r="O6956" s="180"/>
    </row>
    <row r="6957" spans="8:15" s="179" customFormat="1" x14ac:dyDescent="0.2">
      <c r="H6957" s="180"/>
      <c r="I6957" s="180"/>
      <c r="J6957" s="205"/>
      <c r="K6957" s="205"/>
      <c r="L6957" s="181"/>
      <c r="M6957" s="180"/>
      <c r="N6957" s="180"/>
      <c r="O6957" s="180"/>
    </row>
    <row r="6958" spans="8:15" s="179" customFormat="1" x14ac:dyDescent="0.2">
      <c r="H6958" s="180"/>
      <c r="I6958" s="180"/>
      <c r="J6958" s="205"/>
      <c r="K6958" s="205"/>
      <c r="L6958" s="181"/>
      <c r="M6958" s="180"/>
      <c r="N6958" s="180"/>
      <c r="O6958" s="180"/>
    </row>
    <row r="6959" spans="8:15" s="179" customFormat="1" x14ac:dyDescent="0.2">
      <c r="H6959" s="180"/>
      <c r="I6959" s="180"/>
      <c r="J6959" s="205"/>
      <c r="K6959" s="205"/>
      <c r="L6959" s="181"/>
      <c r="M6959" s="180"/>
      <c r="N6959" s="180"/>
      <c r="O6959" s="180"/>
    </row>
    <row r="6960" spans="8:15" s="179" customFormat="1" x14ac:dyDescent="0.2">
      <c r="H6960" s="180"/>
      <c r="I6960" s="180"/>
      <c r="J6960" s="205"/>
      <c r="K6960" s="205"/>
      <c r="L6960" s="181"/>
      <c r="M6960" s="180"/>
      <c r="N6960" s="180"/>
      <c r="O6960" s="180"/>
    </row>
    <row r="6961" spans="8:15" s="179" customFormat="1" x14ac:dyDescent="0.2">
      <c r="H6961" s="180"/>
      <c r="I6961" s="180"/>
      <c r="J6961" s="205"/>
      <c r="K6961" s="205"/>
      <c r="L6961" s="181"/>
      <c r="M6961" s="180"/>
      <c r="N6961" s="180"/>
      <c r="O6961" s="180"/>
    </row>
    <row r="6962" spans="8:15" s="179" customFormat="1" x14ac:dyDescent="0.2">
      <c r="H6962" s="180"/>
      <c r="I6962" s="180"/>
      <c r="J6962" s="205"/>
      <c r="K6962" s="205"/>
      <c r="L6962" s="181"/>
      <c r="M6962" s="180"/>
      <c r="N6962" s="180"/>
      <c r="O6962" s="180"/>
    </row>
    <row r="6963" spans="8:15" s="179" customFormat="1" x14ac:dyDescent="0.2">
      <c r="H6963" s="180"/>
      <c r="I6963" s="180"/>
      <c r="J6963" s="205"/>
      <c r="K6963" s="205"/>
      <c r="L6963" s="181"/>
      <c r="M6963" s="180"/>
      <c r="N6963" s="180"/>
      <c r="O6963" s="180"/>
    </row>
    <row r="6964" spans="8:15" s="179" customFormat="1" x14ac:dyDescent="0.2">
      <c r="H6964" s="180"/>
      <c r="I6964" s="180"/>
      <c r="J6964" s="205"/>
      <c r="K6964" s="205"/>
      <c r="L6964" s="181"/>
      <c r="M6964" s="180"/>
      <c r="N6964" s="180"/>
      <c r="O6964" s="180"/>
    </row>
    <row r="6965" spans="8:15" s="179" customFormat="1" x14ac:dyDescent="0.2">
      <c r="H6965" s="180"/>
      <c r="I6965" s="180"/>
      <c r="J6965" s="205"/>
      <c r="K6965" s="205"/>
      <c r="L6965" s="181"/>
      <c r="M6965" s="180"/>
      <c r="N6965" s="180"/>
      <c r="O6965" s="180"/>
    </row>
    <row r="6966" spans="8:15" s="179" customFormat="1" x14ac:dyDescent="0.2">
      <c r="H6966" s="180"/>
      <c r="I6966" s="180"/>
      <c r="J6966" s="205"/>
      <c r="K6966" s="205"/>
      <c r="L6966" s="181"/>
      <c r="M6966" s="180"/>
      <c r="N6966" s="180"/>
      <c r="O6966" s="180"/>
    </row>
    <row r="6967" spans="8:15" s="179" customFormat="1" x14ac:dyDescent="0.2">
      <c r="H6967" s="180"/>
      <c r="I6967" s="180"/>
      <c r="J6967" s="205"/>
      <c r="K6967" s="205"/>
      <c r="L6967" s="181"/>
      <c r="M6967" s="180"/>
      <c r="N6967" s="180"/>
      <c r="O6967" s="180"/>
    </row>
    <row r="6968" spans="8:15" s="179" customFormat="1" x14ac:dyDescent="0.2">
      <c r="H6968" s="180"/>
      <c r="I6968" s="180"/>
      <c r="J6968" s="205"/>
      <c r="K6968" s="205"/>
      <c r="L6968" s="181"/>
      <c r="M6968" s="180"/>
      <c r="N6968" s="180"/>
      <c r="O6968" s="180"/>
    </row>
    <row r="6969" spans="8:15" s="179" customFormat="1" x14ac:dyDescent="0.2">
      <c r="H6969" s="180"/>
      <c r="I6969" s="180"/>
      <c r="J6969" s="205"/>
      <c r="K6969" s="205"/>
      <c r="L6969" s="181"/>
      <c r="M6969" s="180"/>
      <c r="N6969" s="180"/>
      <c r="O6969" s="180"/>
    </row>
    <row r="6970" spans="8:15" s="179" customFormat="1" x14ac:dyDescent="0.2">
      <c r="H6970" s="180"/>
      <c r="I6970" s="180"/>
      <c r="J6970" s="205"/>
      <c r="K6970" s="205"/>
      <c r="L6970" s="181"/>
      <c r="M6970" s="180"/>
      <c r="N6970" s="180"/>
      <c r="O6970" s="180"/>
    </row>
    <row r="6971" spans="8:15" s="179" customFormat="1" x14ac:dyDescent="0.2">
      <c r="H6971" s="180"/>
      <c r="I6971" s="180"/>
      <c r="J6971" s="205"/>
      <c r="K6971" s="205"/>
      <c r="L6971" s="181"/>
      <c r="M6971" s="180"/>
      <c r="N6971" s="180"/>
      <c r="O6971" s="180"/>
    </row>
    <row r="6972" spans="8:15" s="179" customFormat="1" x14ac:dyDescent="0.2">
      <c r="H6972" s="180"/>
      <c r="I6972" s="180"/>
      <c r="J6972" s="205"/>
      <c r="K6972" s="205"/>
      <c r="L6972" s="181"/>
      <c r="M6972" s="180"/>
      <c r="N6972" s="180"/>
      <c r="O6972" s="180"/>
    </row>
    <row r="6973" spans="8:15" s="179" customFormat="1" x14ac:dyDescent="0.2">
      <c r="H6973" s="180"/>
      <c r="I6973" s="180"/>
      <c r="J6973" s="205"/>
      <c r="K6973" s="205"/>
      <c r="L6973" s="181"/>
      <c r="M6973" s="180"/>
      <c r="N6973" s="180"/>
      <c r="O6973" s="180"/>
    </row>
    <row r="6974" spans="8:15" s="179" customFormat="1" x14ac:dyDescent="0.2">
      <c r="H6974" s="180"/>
      <c r="I6974" s="180"/>
      <c r="J6974" s="205"/>
      <c r="K6974" s="205"/>
      <c r="L6974" s="181"/>
      <c r="M6974" s="180"/>
      <c r="N6974" s="180"/>
      <c r="O6974" s="180"/>
    </row>
    <row r="6975" spans="8:15" s="179" customFormat="1" x14ac:dyDescent="0.2">
      <c r="H6975" s="180"/>
      <c r="I6975" s="180"/>
      <c r="J6975" s="205"/>
      <c r="K6975" s="205"/>
      <c r="L6975" s="181"/>
      <c r="M6975" s="180"/>
      <c r="N6975" s="180"/>
      <c r="O6975" s="180"/>
    </row>
    <row r="6976" spans="8:15" s="179" customFormat="1" x14ac:dyDescent="0.2">
      <c r="H6976" s="180"/>
      <c r="I6976" s="180"/>
      <c r="J6976" s="205"/>
      <c r="K6976" s="205"/>
      <c r="L6976" s="181"/>
      <c r="M6976" s="180"/>
      <c r="N6976" s="180"/>
      <c r="O6976" s="180"/>
    </row>
    <row r="6977" spans="8:15" s="179" customFormat="1" x14ac:dyDescent="0.2">
      <c r="H6977" s="180"/>
      <c r="I6977" s="180"/>
      <c r="J6977" s="205"/>
      <c r="K6977" s="205"/>
      <c r="L6977" s="181"/>
      <c r="M6977" s="180"/>
      <c r="N6977" s="180"/>
      <c r="O6977" s="180"/>
    </row>
    <row r="6978" spans="8:15" s="179" customFormat="1" x14ac:dyDescent="0.2">
      <c r="H6978" s="180"/>
      <c r="I6978" s="180"/>
      <c r="J6978" s="205"/>
      <c r="K6978" s="205"/>
      <c r="L6978" s="181"/>
      <c r="M6978" s="180"/>
      <c r="N6978" s="180"/>
      <c r="O6978" s="180"/>
    </row>
    <row r="6979" spans="8:15" s="179" customFormat="1" x14ac:dyDescent="0.2">
      <c r="H6979" s="180"/>
      <c r="I6979" s="180"/>
      <c r="J6979" s="205"/>
      <c r="K6979" s="205"/>
      <c r="L6979" s="181"/>
      <c r="M6979" s="180"/>
      <c r="N6979" s="180"/>
      <c r="O6979" s="180"/>
    </row>
    <row r="6980" spans="8:15" s="179" customFormat="1" x14ac:dyDescent="0.2">
      <c r="H6980" s="180"/>
      <c r="I6980" s="180"/>
      <c r="J6980" s="205"/>
      <c r="K6980" s="205"/>
      <c r="L6980" s="181"/>
      <c r="M6980" s="180"/>
      <c r="N6980" s="180"/>
      <c r="O6980" s="180"/>
    </row>
    <row r="6981" spans="8:15" s="179" customFormat="1" x14ac:dyDescent="0.2">
      <c r="H6981" s="180"/>
      <c r="I6981" s="180"/>
      <c r="J6981" s="205"/>
      <c r="K6981" s="205"/>
      <c r="L6981" s="181"/>
      <c r="M6981" s="180"/>
      <c r="N6981" s="180"/>
      <c r="O6981" s="180"/>
    </row>
    <row r="6982" spans="8:15" s="179" customFormat="1" x14ac:dyDescent="0.2">
      <c r="H6982" s="180"/>
      <c r="I6982" s="180"/>
      <c r="J6982" s="205"/>
      <c r="K6982" s="205"/>
      <c r="L6982" s="181"/>
      <c r="M6982" s="180"/>
      <c r="N6982" s="180"/>
      <c r="O6982" s="180"/>
    </row>
    <row r="6983" spans="8:15" s="179" customFormat="1" x14ac:dyDescent="0.2">
      <c r="H6983" s="180"/>
      <c r="I6983" s="180"/>
      <c r="J6983" s="205"/>
      <c r="K6983" s="205"/>
      <c r="L6983" s="181"/>
      <c r="M6983" s="180"/>
      <c r="N6983" s="180"/>
      <c r="O6983" s="180"/>
    </row>
    <row r="6984" spans="8:15" s="179" customFormat="1" x14ac:dyDescent="0.2">
      <c r="H6984" s="180"/>
      <c r="I6984" s="180"/>
      <c r="J6984" s="205"/>
      <c r="K6984" s="205"/>
      <c r="L6984" s="181"/>
      <c r="M6984" s="180"/>
      <c r="N6984" s="180"/>
      <c r="O6984" s="180"/>
    </row>
    <row r="6985" spans="8:15" s="179" customFormat="1" x14ac:dyDescent="0.2">
      <c r="H6985" s="180"/>
      <c r="I6985" s="180"/>
      <c r="J6985" s="205"/>
      <c r="K6985" s="205"/>
      <c r="L6985" s="181"/>
      <c r="M6985" s="180"/>
      <c r="N6985" s="180"/>
      <c r="O6985" s="180"/>
    </row>
    <row r="6986" spans="8:15" s="179" customFormat="1" x14ac:dyDescent="0.2">
      <c r="H6986" s="180"/>
      <c r="I6986" s="180"/>
      <c r="J6986" s="205"/>
      <c r="K6986" s="205"/>
      <c r="L6986" s="181"/>
      <c r="M6986" s="180"/>
      <c r="N6986" s="180"/>
      <c r="O6986" s="180"/>
    </row>
    <row r="6987" spans="8:15" s="179" customFormat="1" x14ac:dyDescent="0.2">
      <c r="H6987" s="180"/>
      <c r="I6987" s="180"/>
      <c r="J6987" s="205"/>
      <c r="K6987" s="205"/>
      <c r="L6987" s="181"/>
      <c r="M6987" s="180"/>
      <c r="N6987" s="180"/>
      <c r="O6987" s="180"/>
    </row>
    <row r="6988" spans="8:15" s="179" customFormat="1" x14ac:dyDescent="0.2">
      <c r="H6988" s="180"/>
      <c r="I6988" s="180"/>
      <c r="J6988" s="205"/>
      <c r="K6988" s="205"/>
      <c r="L6988" s="181"/>
      <c r="M6988" s="180"/>
      <c r="N6988" s="180"/>
      <c r="O6988" s="180"/>
    </row>
    <row r="6989" spans="8:15" s="179" customFormat="1" x14ac:dyDescent="0.2">
      <c r="H6989" s="180"/>
      <c r="I6989" s="180"/>
      <c r="J6989" s="205"/>
      <c r="K6989" s="205"/>
      <c r="L6989" s="181"/>
      <c r="M6989" s="180"/>
      <c r="N6989" s="180"/>
      <c r="O6989" s="180"/>
    </row>
    <row r="6990" spans="8:15" s="179" customFormat="1" x14ac:dyDescent="0.2">
      <c r="H6990" s="180"/>
      <c r="I6990" s="180"/>
      <c r="J6990" s="205"/>
      <c r="K6990" s="205"/>
      <c r="L6990" s="181"/>
      <c r="M6990" s="180"/>
      <c r="N6990" s="180"/>
      <c r="O6990" s="180"/>
    </row>
    <row r="6991" spans="8:15" s="179" customFormat="1" x14ac:dyDescent="0.2">
      <c r="H6991" s="180"/>
      <c r="I6991" s="180"/>
      <c r="J6991" s="205"/>
      <c r="K6991" s="205"/>
      <c r="L6991" s="181"/>
      <c r="M6991" s="180"/>
      <c r="N6991" s="180"/>
      <c r="O6991" s="180"/>
    </row>
    <row r="6992" spans="8:15" s="179" customFormat="1" x14ac:dyDescent="0.2">
      <c r="H6992" s="180"/>
      <c r="I6992" s="180"/>
      <c r="J6992" s="205"/>
      <c r="K6992" s="205"/>
      <c r="L6992" s="181"/>
      <c r="M6992" s="180"/>
      <c r="N6992" s="180"/>
      <c r="O6992" s="180"/>
    </row>
    <row r="6993" spans="8:15" s="179" customFormat="1" x14ac:dyDescent="0.2">
      <c r="H6993" s="180"/>
      <c r="I6993" s="180"/>
      <c r="J6993" s="205"/>
      <c r="K6993" s="205"/>
      <c r="L6993" s="181"/>
      <c r="M6993" s="180"/>
      <c r="N6993" s="180"/>
      <c r="O6993" s="180"/>
    </row>
    <row r="6994" spans="8:15" s="179" customFormat="1" x14ac:dyDescent="0.2">
      <c r="H6994" s="180"/>
      <c r="I6994" s="180"/>
      <c r="J6994" s="205"/>
      <c r="K6994" s="205"/>
      <c r="L6994" s="181"/>
      <c r="M6994" s="180"/>
      <c r="N6994" s="180"/>
      <c r="O6994" s="180"/>
    </row>
    <row r="6995" spans="8:15" s="179" customFormat="1" x14ac:dyDescent="0.2">
      <c r="H6995" s="180"/>
      <c r="I6995" s="180"/>
      <c r="J6995" s="205"/>
      <c r="K6995" s="205"/>
      <c r="L6995" s="181"/>
      <c r="M6995" s="180"/>
      <c r="N6995" s="180"/>
      <c r="O6995" s="180"/>
    </row>
    <row r="6996" spans="8:15" s="179" customFormat="1" x14ac:dyDescent="0.2">
      <c r="H6996" s="180"/>
      <c r="I6996" s="180"/>
      <c r="J6996" s="205"/>
      <c r="K6996" s="205"/>
      <c r="L6996" s="181"/>
      <c r="M6996" s="180"/>
      <c r="N6996" s="180"/>
      <c r="O6996" s="180"/>
    </row>
    <row r="6997" spans="8:15" s="179" customFormat="1" x14ac:dyDescent="0.2">
      <c r="H6997" s="180"/>
      <c r="I6997" s="180"/>
      <c r="J6997" s="205"/>
      <c r="K6997" s="205"/>
      <c r="L6997" s="181"/>
      <c r="M6997" s="180"/>
      <c r="N6997" s="180"/>
      <c r="O6997" s="180"/>
    </row>
    <row r="6998" spans="8:15" s="179" customFormat="1" x14ac:dyDescent="0.2">
      <c r="H6998" s="180"/>
      <c r="I6998" s="180"/>
      <c r="J6998" s="205"/>
      <c r="K6998" s="205"/>
      <c r="L6998" s="181"/>
      <c r="M6998" s="180"/>
      <c r="N6998" s="180"/>
      <c r="O6998" s="180"/>
    </row>
    <row r="6999" spans="8:15" s="179" customFormat="1" x14ac:dyDescent="0.2">
      <c r="H6999" s="180"/>
      <c r="I6999" s="180"/>
      <c r="J6999" s="205"/>
      <c r="K6999" s="205"/>
      <c r="L6999" s="181"/>
      <c r="M6999" s="180"/>
      <c r="N6999" s="180"/>
      <c r="O6999" s="180"/>
    </row>
    <row r="7000" spans="8:15" s="179" customFormat="1" x14ac:dyDescent="0.2">
      <c r="H7000" s="180"/>
      <c r="I7000" s="180"/>
      <c r="J7000" s="205"/>
      <c r="K7000" s="205"/>
      <c r="L7000" s="181"/>
      <c r="M7000" s="180"/>
      <c r="N7000" s="180"/>
      <c r="O7000" s="180"/>
    </row>
    <row r="7001" spans="8:15" s="179" customFormat="1" x14ac:dyDescent="0.2">
      <c r="H7001" s="180"/>
      <c r="I7001" s="180"/>
      <c r="J7001" s="205"/>
      <c r="K7001" s="205"/>
      <c r="L7001" s="181"/>
      <c r="M7001" s="180"/>
      <c r="N7001" s="180"/>
      <c r="O7001" s="180"/>
    </row>
    <row r="7002" spans="8:15" s="179" customFormat="1" x14ac:dyDescent="0.2">
      <c r="H7002" s="180"/>
      <c r="I7002" s="180"/>
      <c r="J7002" s="205"/>
      <c r="K7002" s="205"/>
      <c r="L7002" s="181"/>
      <c r="M7002" s="180"/>
      <c r="N7002" s="180"/>
      <c r="O7002" s="180"/>
    </row>
    <row r="7003" spans="8:15" s="179" customFormat="1" x14ac:dyDescent="0.2">
      <c r="H7003" s="180"/>
      <c r="I7003" s="180"/>
      <c r="J7003" s="205"/>
      <c r="K7003" s="205"/>
      <c r="L7003" s="181"/>
      <c r="M7003" s="180"/>
      <c r="N7003" s="180"/>
      <c r="O7003" s="180"/>
    </row>
    <row r="7004" spans="8:15" s="179" customFormat="1" x14ac:dyDescent="0.2">
      <c r="H7004" s="180"/>
      <c r="I7004" s="180"/>
      <c r="J7004" s="205"/>
      <c r="K7004" s="205"/>
      <c r="L7004" s="181"/>
      <c r="M7004" s="180"/>
      <c r="N7004" s="180"/>
      <c r="O7004" s="180"/>
    </row>
    <row r="7005" spans="8:15" s="179" customFormat="1" x14ac:dyDescent="0.2">
      <c r="H7005" s="180"/>
      <c r="I7005" s="180"/>
      <c r="J7005" s="205"/>
      <c r="K7005" s="205"/>
      <c r="L7005" s="181"/>
      <c r="M7005" s="180"/>
      <c r="N7005" s="180"/>
      <c r="O7005" s="180"/>
    </row>
    <row r="7006" spans="8:15" s="179" customFormat="1" x14ac:dyDescent="0.2">
      <c r="H7006" s="180"/>
      <c r="I7006" s="180"/>
      <c r="J7006" s="205"/>
      <c r="K7006" s="205"/>
      <c r="L7006" s="181"/>
      <c r="M7006" s="180"/>
      <c r="N7006" s="180"/>
      <c r="O7006" s="180"/>
    </row>
    <row r="7007" spans="8:15" s="179" customFormat="1" x14ac:dyDescent="0.2">
      <c r="H7007" s="180"/>
      <c r="I7007" s="180"/>
      <c r="J7007" s="205"/>
      <c r="K7007" s="205"/>
      <c r="L7007" s="181"/>
      <c r="M7007" s="180"/>
      <c r="N7007" s="180"/>
      <c r="O7007" s="180"/>
    </row>
    <row r="7008" spans="8:15" s="179" customFormat="1" x14ac:dyDescent="0.2">
      <c r="H7008" s="180"/>
      <c r="I7008" s="180"/>
      <c r="J7008" s="205"/>
      <c r="K7008" s="205"/>
      <c r="L7008" s="181"/>
      <c r="M7008" s="180"/>
      <c r="N7008" s="180"/>
      <c r="O7008" s="180"/>
    </row>
    <row r="7009" spans="8:15" s="179" customFormat="1" x14ac:dyDescent="0.2">
      <c r="H7009" s="180"/>
      <c r="I7009" s="180"/>
      <c r="J7009" s="205"/>
      <c r="K7009" s="205"/>
      <c r="L7009" s="181"/>
      <c r="M7009" s="180"/>
      <c r="N7009" s="180"/>
      <c r="O7009" s="180"/>
    </row>
    <row r="7010" spans="8:15" s="179" customFormat="1" x14ac:dyDescent="0.2">
      <c r="H7010" s="180"/>
      <c r="I7010" s="180"/>
      <c r="J7010" s="205"/>
      <c r="K7010" s="205"/>
      <c r="L7010" s="181"/>
      <c r="M7010" s="180"/>
      <c r="N7010" s="180"/>
      <c r="O7010" s="180"/>
    </row>
    <row r="7011" spans="8:15" s="179" customFormat="1" x14ac:dyDescent="0.2">
      <c r="H7011" s="180"/>
      <c r="I7011" s="180"/>
      <c r="J7011" s="205"/>
      <c r="K7011" s="205"/>
      <c r="L7011" s="181"/>
      <c r="M7011" s="180"/>
      <c r="N7011" s="180"/>
      <c r="O7011" s="180"/>
    </row>
    <row r="7012" spans="8:15" s="179" customFormat="1" x14ac:dyDescent="0.2">
      <c r="H7012" s="180"/>
      <c r="I7012" s="180"/>
      <c r="J7012" s="205"/>
      <c r="K7012" s="205"/>
      <c r="L7012" s="181"/>
      <c r="M7012" s="180"/>
      <c r="N7012" s="180"/>
      <c r="O7012" s="180"/>
    </row>
    <row r="7013" spans="8:15" s="179" customFormat="1" x14ac:dyDescent="0.2">
      <c r="H7013" s="180"/>
      <c r="I7013" s="180"/>
      <c r="J7013" s="205"/>
      <c r="K7013" s="205"/>
      <c r="L7013" s="181"/>
      <c r="M7013" s="180"/>
      <c r="N7013" s="180"/>
      <c r="O7013" s="180"/>
    </row>
    <row r="7014" spans="8:15" s="179" customFormat="1" x14ac:dyDescent="0.2">
      <c r="H7014" s="180"/>
      <c r="I7014" s="180"/>
      <c r="J7014" s="205"/>
      <c r="K7014" s="205"/>
      <c r="L7014" s="181"/>
      <c r="M7014" s="180"/>
      <c r="N7014" s="180"/>
      <c r="O7014" s="180"/>
    </row>
    <row r="7015" spans="8:15" s="179" customFormat="1" x14ac:dyDescent="0.2">
      <c r="H7015" s="180"/>
      <c r="I7015" s="180"/>
      <c r="J7015" s="205"/>
      <c r="K7015" s="205"/>
      <c r="L7015" s="181"/>
      <c r="M7015" s="180"/>
      <c r="N7015" s="180"/>
      <c r="O7015" s="180"/>
    </row>
    <row r="7016" spans="8:15" s="179" customFormat="1" x14ac:dyDescent="0.2">
      <c r="H7016" s="180"/>
      <c r="I7016" s="180"/>
      <c r="J7016" s="205"/>
      <c r="K7016" s="205"/>
      <c r="L7016" s="181"/>
      <c r="M7016" s="180"/>
      <c r="N7016" s="180"/>
      <c r="O7016" s="180"/>
    </row>
    <row r="7017" spans="8:15" s="179" customFormat="1" x14ac:dyDescent="0.2">
      <c r="H7017" s="180"/>
      <c r="I7017" s="180"/>
      <c r="J7017" s="205"/>
      <c r="K7017" s="205"/>
      <c r="L7017" s="181"/>
      <c r="M7017" s="180"/>
      <c r="N7017" s="180"/>
      <c r="O7017" s="180"/>
    </row>
    <row r="7018" spans="8:15" s="179" customFormat="1" x14ac:dyDescent="0.2">
      <c r="H7018" s="180"/>
      <c r="I7018" s="180"/>
      <c r="J7018" s="205"/>
      <c r="K7018" s="205"/>
      <c r="L7018" s="181"/>
      <c r="M7018" s="180"/>
      <c r="N7018" s="180"/>
      <c r="O7018" s="180"/>
    </row>
    <row r="7019" spans="8:15" s="179" customFormat="1" x14ac:dyDescent="0.2">
      <c r="H7019" s="180"/>
      <c r="I7019" s="180"/>
      <c r="J7019" s="205"/>
      <c r="K7019" s="205"/>
      <c r="L7019" s="181"/>
      <c r="M7019" s="180"/>
      <c r="N7019" s="180"/>
      <c r="O7019" s="180"/>
    </row>
    <row r="7020" spans="8:15" s="179" customFormat="1" x14ac:dyDescent="0.2">
      <c r="H7020" s="180"/>
      <c r="I7020" s="180"/>
      <c r="J7020" s="205"/>
      <c r="K7020" s="205"/>
      <c r="L7020" s="181"/>
      <c r="M7020" s="180"/>
      <c r="N7020" s="180"/>
      <c r="O7020" s="180"/>
    </row>
    <row r="7021" spans="8:15" s="179" customFormat="1" x14ac:dyDescent="0.2">
      <c r="H7021" s="180"/>
      <c r="I7021" s="180"/>
      <c r="J7021" s="205"/>
      <c r="K7021" s="205"/>
      <c r="L7021" s="181"/>
      <c r="M7021" s="180"/>
      <c r="N7021" s="180"/>
      <c r="O7021" s="180"/>
    </row>
    <row r="7022" spans="8:15" s="179" customFormat="1" x14ac:dyDescent="0.2">
      <c r="H7022" s="180"/>
      <c r="I7022" s="180"/>
      <c r="J7022" s="205"/>
      <c r="K7022" s="205"/>
      <c r="L7022" s="181"/>
      <c r="M7022" s="180"/>
      <c r="N7022" s="180"/>
      <c r="O7022" s="180"/>
    </row>
    <row r="7023" spans="8:15" s="179" customFormat="1" x14ac:dyDescent="0.2">
      <c r="H7023" s="180"/>
      <c r="I7023" s="180"/>
      <c r="J7023" s="205"/>
      <c r="K7023" s="205"/>
      <c r="L7023" s="181"/>
      <c r="M7023" s="180"/>
      <c r="N7023" s="180"/>
      <c r="O7023" s="180"/>
    </row>
    <row r="7024" spans="8:15" s="179" customFormat="1" x14ac:dyDescent="0.2">
      <c r="H7024" s="180"/>
      <c r="I7024" s="180"/>
      <c r="J7024" s="205"/>
      <c r="K7024" s="205"/>
      <c r="L7024" s="181"/>
      <c r="M7024" s="180"/>
      <c r="N7024" s="180"/>
      <c r="O7024" s="180"/>
    </row>
    <row r="7025" spans="8:15" s="179" customFormat="1" x14ac:dyDescent="0.2">
      <c r="H7025" s="180"/>
      <c r="I7025" s="180"/>
      <c r="J7025" s="205"/>
      <c r="K7025" s="205"/>
      <c r="L7025" s="181"/>
      <c r="M7025" s="180"/>
      <c r="N7025" s="180"/>
      <c r="O7025" s="180"/>
    </row>
    <row r="7026" spans="8:15" s="179" customFormat="1" x14ac:dyDescent="0.2">
      <c r="H7026" s="180"/>
      <c r="I7026" s="180"/>
      <c r="J7026" s="205"/>
      <c r="K7026" s="205"/>
      <c r="L7026" s="181"/>
      <c r="M7026" s="180"/>
      <c r="N7026" s="180"/>
      <c r="O7026" s="180"/>
    </row>
    <row r="7027" spans="8:15" s="179" customFormat="1" x14ac:dyDescent="0.2">
      <c r="H7027" s="180"/>
      <c r="I7027" s="180"/>
      <c r="J7027" s="205"/>
      <c r="K7027" s="205"/>
      <c r="L7027" s="181"/>
      <c r="M7027" s="180"/>
      <c r="N7027" s="180"/>
      <c r="O7027" s="180"/>
    </row>
    <row r="7028" spans="8:15" s="179" customFormat="1" x14ac:dyDescent="0.2">
      <c r="H7028" s="180"/>
      <c r="I7028" s="180"/>
      <c r="J7028" s="205"/>
      <c r="K7028" s="205"/>
      <c r="L7028" s="181"/>
      <c r="M7028" s="180"/>
      <c r="N7028" s="180"/>
      <c r="O7028" s="180"/>
    </row>
    <row r="7029" spans="8:15" s="179" customFormat="1" x14ac:dyDescent="0.2">
      <c r="H7029" s="180"/>
      <c r="I7029" s="180"/>
      <c r="J7029" s="205"/>
      <c r="K7029" s="205"/>
      <c r="L7029" s="181"/>
      <c r="M7029" s="180"/>
      <c r="N7029" s="180"/>
      <c r="O7029" s="180"/>
    </row>
    <row r="7030" spans="8:15" s="179" customFormat="1" x14ac:dyDescent="0.2">
      <c r="H7030" s="180"/>
      <c r="I7030" s="180"/>
      <c r="J7030" s="205"/>
      <c r="K7030" s="205"/>
      <c r="L7030" s="181"/>
      <c r="M7030" s="180"/>
      <c r="N7030" s="180"/>
      <c r="O7030" s="180"/>
    </row>
    <row r="7031" spans="8:15" s="179" customFormat="1" x14ac:dyDescent="0.2">
      <c r="H7031" s="180"/>
      <c r="I7031" s="180"/>
      <c r="J7031" s="205"/>
      <c r="K7031" s="205"/>
      <c r="L7031" s="181"/>
      <c r="M7031" s="180"/>
      <c r="N7031" s="180"/>
      <c r="O7031" s="180"/>
    </row>
    <row r="7032" spans="8:15" s="179" customFormat="1" x14ac:dyDescent="0.2">
      <c r="H7032" s="180"/>
      <c r="I7032" s="180"/>
      <c r="J7032" s="205"/>
      <c r="K7032" s="205"/>
      <c r="L7032" s="181"/>
      <c r="M7032" s="180"/>
      <c r="N7032" s="180"/>
      <c r="O7032" s="180"/>
    </row>
    <row r="7033" spans="8:15" s="179" customFormat="1" x14ac:dyDescent="0.2">
      <c r="H7033" s="180"/>
      <c r="I7033" s="180"/>
      <c r="J7033" s="205"/>
      <c r="K7033" s="205"/>
      <c r="L7033" s="181"/>
      <c r="M7033" s="180"/>
      <c r="N7033" s="180"/>
      <c r="O7033" s="180"/>
    </row>
    <row r="7034" spans="8:15" s="179" customFormat="1" x14ac:dyDescent="0.2">
      <c r="H7034" s="180"/>
      <c r="I7034" s="180"/>
      <c r="J7034" s="205"/>
      <c r="K7034" s="205"/>
      <c r="L7034" s="181"/>
      <c r="M7034" s="180"/>
      <c r="N7034" s="180"/>
      <c r="O7034" s="180"/>
    </row>
    <row r="7035" spans="8:15" s="179" customFormat="1" x14ac:dyDescent="0.2">
      <c r="H7035" s="180"/>
      <c r="I7035" s="180"/>
      <c r="J7035" s="205"/>
      <c r="K7035" s="205"/>
      <c r="L7035" s="181"/>
      <c r="M7035" s="180"/>
      <c r="N7035" s="180"/>
      <c r="O7035" s="180"/>
    </row>
    <row r="7036" spans="8:15" s="179" customFormat="1" x14ac:dyDescent="0.2">
      <c r="H7036" s="180"/>
      <c r="I7036" s="180"/>
      <c r="J7036" s="205"/>
      <c r="K7036" s="205"/>
      <c r="L7036" s="181"/>
      <c r="M7036" s="180"/>
      <c r="N7036" s="180"/>
      <c r="O7036" s="180"/>
    </row>
    <row r="7037" spans="8:15" s="179" customFormat="1" x14ac:dyDescent="0.2">
      <c r="H7037" s="180"/>
      <c r="I7037" s="180"/>
      <c r="J7037" s="205"/>
      <c r="K7037" s="205"/>
      <c r="L7037" s="181"/>
      <c r="M7037" s="180"/>
      <c r="N7037" s="180"/>
      <c r="O7037" s="180"/>
    </row>
    <row r="7038" spans="8:15" s="179" customFormat="1" x14ac:dyDescent="0.2">
      <c r="H7038" s="180"/>
      <c r="I7038" s="180"/>
      <c r="J7038" s="205"/>
      <c r="K7038" s="205"/>
      <c r="L7038" s="181"/>
      <c r="M7038" s="180"/>
      <c r="N7038" s="180"/>
      <c r="O7038" s="180"/>
    </row>
    <row r="7039" spans="8:15" s="179" customFormat="1" x14ac:dyDescent="0.2">
      <c r="H7039" s="180"/>
      <c r="I7039" s="180"/>
      <c r="J7039" s="205"/>
      <c r="K7039" s="205"/>
      <c r="L7039" s="181"/>
      <c r="M7039" s="180"/>
      <c r="N7039" s="180"/>
      <c r="O7039" s="180"/>
    </row>
    <row r="7040" spans="8:15" s="179" customFormat="1" x14ac:dyDescent="0.2">
      <c r="H7040" s="180"/>
      <c r="I7040" s="180"/>
      <c r="J7040" s="205"/>
      <c r="K7040" s="205"/>
      <c r="L7040" s="181"/>
      <c r="M7040" s="180"/>
      <c r="N7040" s="180"/>
      <c r="O7040" s="180"/>
    </row>
    <row r="7041" spans="8:15" s="179" customFormat="1" x14ac:dyDescent="0.2">
      <c r="H7041" s="180"/>
      <c r="I7041" s="180"/>
      <c r="J7041" s="205"/>
      <c r="K7041" s="205"/>
      <c r="L7041" s="181"/>
      <c r="M7041" s="180"/>
      <c r="N7041" s="180"/>
      <c r="O7041" s="180"/>
    </row>
    <row r="7042" spans="8:15" s="179" customFormat="1" x14ac:dyDescent="0.2">
      <c r="H7042" s="180"/>
      <c r="I7042" s="180"/>
      <c r="J7042" s="205"/>
      <c r="K7042" s="205"/>
      <c r="L7042" s="181"/>
      <c r="M7042" s="180"/>
      <c r="N7042" s="180"/>
      <c r="O7042" s="180"/>
    </row>
    <row r="7043" spans="8:15" s="179" customFormat="1" x14ac:dyDescent="0.2">
      <c r="H7043" s="180"/>
      <c r="I7043" s="180"/>
      <c r="J7043" s="205"/>
      <c r="K7043" s="205"/>
      <c r="L7043" s="181"/>
      <c r="M7043" s="180"/>
      <c r="N7043" s="180"/>
      <c r="O7043" s="180"/>
    </row>
    <row r="7044" spans="8:15" s="179" customFormat="1" x14ac:dyDescent="0.2">
      <c r="H7044" s="180"/>
      <c r="I7044" s="180"/>
      <c r="J7044" s="205"/>
      <c r="K7044" s="205"/>
      <c r="L7044" s="181"/>
      <c r="M7044" s="180"/>
      <c r="N7044" s="180"/>
      <c r="O7044" s="180"/>
    </row>
    <row r="7045" spans="8:15" s="179" customFormat="1" x14ac:dyDescent="0.2">
      <c r="H7045" s="180"/>
      <c r="I7045" s="180"/>
      <c r="J7045" s="205"/>
      <c r="K7045" s="205"/>
      <c r="L7045" s="181"/>
      <c r="M7045" s="180"/>
      <c r="N7045" s="180"/>
      <c r="O7045" s="180"/>
    </row>
    <row r="7046" spans="8:15" s="179" customFormat="1" x14ac:dyDescent="0.2">
      <c r="H7046" s="180"/>
      <c r="I7046" s="180"/>
      <c r="J7046" s="205"/>
      <c r="K7046" s="205"/>
      <c r="L7046" s="181"/>
      <c r="M7046" s="180"/>
      <c r="N7046" s="180"/>
      <c r="O7046" s="180"/>
    </row>
    <row r="7047" spans="8:15" s="179" customFormat="1" x14ac:dyDescent="0.2">
      <c r="H7047" s="180"/>
      <c r="I7047" s="180"/>
      <c r="J7047" s="205"/>
      <c r="K7047" s="205"/>
      <c r="L7047" s="181"/>
      <c r="M7047" s="180"/>
      <c r="N7047" s="180"/>
      <c r="O7047" s="180"/>
    </row>
    <row r="7048" spans="8:15" s="179" customFormat="1" x14ac:dyDescent="0.2">
      <c r="H7048" s="180"/>
      <c r="I7048" s="180"/>
      <c r="J7048" s="205"/>
      <c r="K7048" s="205"/>
      <c r="L7048" s="181"/>
      <c r="M7048" s="180"/>
      <c r="N7048" s="180"/>
      <c r="O7048" s="180"/>
    </row>
    <row r="7049" spans="8:15" s="179" customFormat="1" x14ac:dyDescent="0.2">
      <c r="H7049" s="180"/>
      <c r="I7049" s="180"/>
      <c r="J7049" s="205"/>
      <c r="K7049" s="205"/>
      <c r="L7049" s="181"/>
      <c r="M7049" s="180"/>
      <c r="N7049" s="180"/>
      <c r="O7049" s="180"/>
    </row>
    <row r="7050" spans="8:15" s="179" customFormat="1" x14ac:dyDescent="0.2">
      <c r="H7050" s="180"/>
      <c r="I7050" s="180"/>
      <c r="J7050" s="205"/>
      <c r="K7050" s="205"/>
      <c r="L7050" s="181"/>
      <c r="M7050" s="180"/>
      <c r="N7050" s="180"/>
      <c r="O7050" s="180"/>
    </row>
    <row r="7051" spans="8:15" s="179" customFormat="1" x14ac:dyDescent="0.2">
      <c r="H7051" s="180"/>
      <c r="I7051" s="180"/>
      <c r="J7051" s="205"/>
      <c r="K7051" s="205"/>
      <c r="L7051" s="181"/>
      <c r="M7051" s="180"/>
      <c r="N7051" s="180"/>
      <c r="O7051" s="180"/>
    </row>
    <row r="7052" spans="8:15" s="179" customFormat="1" x14ac:dyDescent="0.2">
      <c r="H7052" s="180"/>
      <c r="I7052" s="180"/>
      <c r="J7052" s="205"/>
      <c r="K7052" s="205"/>
      <c r="L7052" s="181"/>
      <c r="M7052" s="180"/>
      <c r="N7052" s="180"/>
      <c r="O7052" s="180"/>
    </row>
    <row r="7053" spans="8:15" s="179" customFormat="1" x14ac:dyDescent="0.2">
      <c r="H7053" s="180"/>
      <c r="I7053" s="180"/>
      <c r="J7053" s="205"/>
      <c r="K7053" s="205"/>
      <c r="L7053" s="181"/>
      <c r="M7053" s="180"/>
      <c r="N7053" s="180"/>
      <c r="O7053" s="180"/>
    </row>
    <row r="7054" spans="8:15" s="179" customFormat="1" x14ac:dyDescent="0.2">
      <c r="H7054" s="180"/>
      <c r="I7054" s="180"/>
      <c r="J7054" s="205"/>
      <c r="K7054" s="205"/>
      <c r="L7054" s="181"/>
      <c r="M7054" s="180"/>
      <c r="N7054" s="180"/>
      <c r="O7054" s="180"/>
    </row>
    <row r="7055" spans="8:15" s="179" customFormat="1" x14ac:dyDescent="0.2">
      <c r="H7055" s="180"/>
      <c r="I7055" s="180"/>
      <c r="J7055" s="205"/>
      <c r="K7055" s="205"/>
      <c r="L7055" s="181"/>
      <c r="M7055" s="180"/>
      <c r="N7055" s="180"/>
      <c r="O7055" s="180"/>
    </row>
    <row r="7056" spans="8:15" s="179" customFormat="1" x14ac:dyDescent="0.2">
      <c r="H7056" s="180"/>
      <c r="I7056" s="180"/>
      <c r="J7056" s="205"/>
      <c r="K7056" s="205"/>
      <c r="L7056" s="181"/>
      <c r="M7056" s="180"/>
      <c r="N7056" s="180"/>
      <c r="O7056" s="180"/>
    </row>
    <row r="7057" spans="8:15" s="179" customFormat="1" x14ac:dyDescent="0.2">
      <c r="H7057" s="180"/>
      <c r="I7057" s="180"/>
      <c r="J7057" s="205"/>
      <c r="K7057" s="205"/>
      <c r="L7057" s="181"/>
      <c r="M7057" s="180"/>
      <c r="N7057" s="180"/>
      <c r="O7057" s="180"/>
    </row>
    <row r="7058" spans="8:15" s="179" customFormat="1" x14ac:dyDescent="0.2">
      <c r="H7058" s="180"/>
      <c r="I7058" s="180"/>
      <c r="J7058" s="205"/>
      <c r="K7058" s="205"/>
      <c r="L7058" s="181"/>
      <c r="M7058" s="180"/>
      <c r="N7058" s="180"/>
      <c r="O7058" s="180"/>
    </row>
    <row r="7059" spans="8:15" s="179" customFormat="1" x14ac:dyDescent="0.2">
      <c r="H7059" s="180"/>
      <c r="I7059" s="180"/>
      <c r="J7059" s="205"/>
      <c r="K7059" s="205"/>
      <c r="L7059" s="181"/>
      <c r="M7059" s="180"/>
      <c r="N7059" s="180"/>
      <c r="O7059" s="180"/>
    </row>
    <row r="7060" spans="8:15" s="179" customFormat="1" x14ac:dyDescent="0.2">
      <c r="H7060" s="180"/>
      <c r="I7060" s="180"/>
      <c r="J7060" s="205"/>
      <c r="K7060" s="205"/>
      <c r="L7060" s="181"/>
      <c r="M7060" s="180"/>
      <c r="N7060" s="180"/>
      <c r="O7060" s="180"/>
    </row>
    <row r="7061" spans="8:15" s="179" customFormat="1" x14ac:dyDescent="0.2">
      <c r="H7061" s="180"/>
      <c r="I7061" s="180"/>
      <c r="J7061" s="205"/>
      <c r="K7061" s="205"/>
      <c r="L7061" s="181"/>
      <c r="M7061" s="180"/>
      <c r="N7061" s="180"/>
      <c r="O7061" s="180"/>
    </row>
    <row r="7062" spans="8:15" s="179" customFormat="1" x14ac:dyDescent="0.2">
      <c r="H7062" s="180"/>
      <c r="I7062" s="180"/>
      <c r="J7062" s="205"/>
      <c r="K7062" s="205"/>
      <c r="L7062" s="181"/>
      <c r="M7062" s="180"/>
      <c r="N7062" s="180"/>
      <c r="O7062" s="180"/>
    </row>
    <row r="7063" spans="8:15" s="179" customFormat="1" x14ac:dyDescent="0.2">
      <c r="H7063" s="180"/>
      <c r="I7063" s="180"/>
      <c r="J7063" s="205"/>
      <c r="K7063" s="205"/>
      <c r="L7063" s="181"/>
      <c r="M7063" s="180"/>
      <c r="N7063" s="180"/>
      <c r="O7063" s="180"/>
    </row>
    <row r="7064" spans="8:15" s="179" customFormat="1" x14ac:dyDescent="0.2">
      <c r="H7064" s="180"/>
      <c r="I7064" s="180"/>
      <c r="J7064" s="205"/>
      <c r="K7064" s="205"/>
      <c r="L7064" s="181"/>
      <c r="M7064" s="180"/>
      <c r="N7064" s="180"/>
      <c r="O7064" s="180"/>
    </row>
    <row r="7065" spans="8:15" s="179" customFormat="1" x14ac:dyDescent="0.2">
      <c r="H7065" s="180"/>
      <c r="I7065" s="180"/>
      <c r="J7065" s="205"/>
      <c r="K7065" s="205"/>
      <c r="L7065" s="181"/>
      <c r="M7065" s="180"/>
      <c r="N7065" s="180"/>
      <c r="O7065" s="180"/>
    </row>
    <row r="7066" spans="8:15" s="179" customFormat="1" x14ac:dyDescent="0.2">
      <c r="H7066" s="180"/>
      <c r="I7066" s="180"/>
      <c r="J7066" s="205"/>
      <c r="K7066" s="205"/>
      <c r="L7066" s="181"/>
      <c r="M7066" s="180"/>
      <c r="N7066" s="180"/>
      <c r="O7066" s="180"/>
    </row>
    <row r="7067" spans="8:15" s="179" customFormat="1" x14ac:dyDescent="0.2">
      <c r="H7067" s="180"/>
      <c r="I7067" s="180"/>
      <c r="J7067" s="205"/>
      <c r="K7067" s="205"/>
      <c r="L7067" s="181"/>
      <c r="M7067" s="180"/>
      <c r="N7067" s="180"/>
      <c r="O7067" s="180"/>
    </row>
    <row r="7068" spans="8:15" s="179" customFormat="1" x14ac:dyDescent="0.2">
      <c r="H7068" s="180"/>
      <c r="I7068" s="180"/>
      <c r="J7068" s="205"/>
      <c r="K7068" s="205"/>
      <c r="L7068" s="181"/>
      <c r="M7068" s="180"/>
      <c r="N7068" s="180"/>
      <c r="O7068" s="180"/>
    </row>
    <row r="7069" spans="8:15" s="179" customFormat="1" x14ac:dyDescent="0.2">
      <c r="H7069" s="180"/>
      <c r="I7069" s="180"/>
      <c r="J7069" s="205"/>
      <c r="K7069" s="205"/>
      <c r="L7069" s="181"/>
      <c r="M7069" s="180"/>
      <c r="N7069" s="180"/>
      <c r="O7069" s="180"/>
    </row>
    <row r="7070" spans="8:15" s="179" customFormat="1" x14ac:dyDescent="0.2">
      <c r="H7070" s="180"/>
      <c r="I7070" s="180"/>
      <c r="J7070" s="205"/>
      <c r="K7070" s="205"/>
      <c r="L7070" s="181"/>
      <c r="M7070" s="180"/>
      <c r="N7070" s="180"/>
      <c r="O7070" s="180"/>
    </row>
    <row r="7071" spans="8:15" s="179" customFormat="1" x14ac:dyDescent="0.2">
      <c r="H7071" s="180"/>
      <c r="I7071" s="180"/>
      <c r="J7071" s="205"/>
      <c r="K7071" s="205"/>
      <c r="L7071" s="181"/>
      <c r="M7071" s="180"/>
      <c r="N7071" s="180"/>
      <c r="O7071" s="180"/>
    </row>
    <row r="7072" spans="8:15" s="179" customFormat="1" x14ac:dyDescent="0.2">
      <c r="H7072" s="180"/>
      <c r="I7072" s="180"/>
      <c r="J7072" s="205"/>
      <c r="K7072" s="205"/>
      <c r="L7072" s="181"/>
      <c r="M7072" s="180"/>
      <c r="N7072" s="180"/>
      <c r="O7072" s="180"/>
    </row>
    <row r="7073" spans="8:15" s="179" customFormat="1" x14ac:dyDescent="0.2">
      <c r="H7073" s="180"/>
      <c r="I7073" s="180"/>
      <c r="J7073" s="205"/>
      <c r="K7073" s="205"/>
      <c r="L7073" s="181"/>
      <c r="M7073" s="180"/>
      <c r="N7073" s="180"/>
      <c r="O7073" s="180"/>
    </row>
    <row r="7074" spans="8:15" s="179" customFormat="1" x14ac:dyDescent="0.2">
      <c r="H7074" s="180"/>
      <c r="I7074" s="180"/>
      <c r="J7074" s="205"/>
      <c r="K7074" s="205"/>
      <c r="L7074" s="181"/>
      <c r="M7074" s="180"/>
      <c r="N7074" s="180"/>
      <c r="O7074" s="180"/>
    </row>
    <row r="7075" spans="8:15" s="179" customFormat="1" x14ac:dyDescent="0.2">
      <c r="H7075" s="180"/>
      <c r="I7075" s="180"/>
      <c r="J7075" s="205"/>
      <c r="K7075" s="205"/>
      <c r="L7075" s="181"/>
      <c r="M7075" s="180"/>
      <c r="N7075" s="180"/>
      <c r="O7075" s="180"/>
    </row>
    <row r="7076" spans="8:15" s="179" customFormat="1" x14ac:dyDescent="0.2">
      <c r="H7076" s="180"/>
      <c r="I7076" s="180"/>
      <c r="J7076" s="205"/>
      <c r="K7076" s="205"/>
      <c r="L7076" s="181"/>
      <c r="M7076" s="180"/>
      <c r="N7076" s="180"/>
      <c r="O7076" s="180"/>
    </row>
    <row r="7077" spans="8:15" s="179" customFormat="1" x14ac:dyDescent="0.2">
      <c r="H7077" s="180"/>
      <c r="I7077" s="180"/>
      <c r="J7077" s="205"/>
      <c r="K7077" s="205"/>
      <c r="L7077" s="181"/>
      <c r="M7077" s="180"/>
      <c r="N7077" s="180"/>
      <c r="O7077" s="180"/>
    </row>
    <row r="7078" spans="8:15" s="179" customFormat="1" x14ac:dyDescent="0.2">
      <c r="H7078" s="180"/>
      <c r="I7078" s="180"/>
      <c r="J7078" s="205"/>
      <c r="K7078" s="205"/>
      <c r="L7078" s="181"/>
      <c r="M7078" s="180"/>
      <c r="N7078" s="180"/>
      <c r="O7078" s="180"/>
    </row>
    <row r="7079" spans="8:15" s="179" customFormat="1" x14ac:dyDescent="0.2">
      <c r="H7079" s="180"/>
      <c r="I7079" s="180"/>
      <c r="J7079" s="205"/>
      <c r="K7079" s="205"/>
      <c r="L7079" s="181"/>
      <c r="M7079" s="180"/>
      <c r="N7079" s="180"/>
      <c r="O7079" s="180"/>
    </row>
    <row r="7080" spans="8:15" s="179" customFormat="1" x14ac:dyDescent="0.2">
      <c r="H7080" s="180"/>
      <c r="I7080" s="180"/>
      <c r="J7080" s="205"/>
      <c r="K7080" s="205"/>
      <c r="L7080" s="181"/>
      <c r="M7080" s="180"/>
      <c r="N7080" s="180"/>
      <c r="O7080" s="180"/>
    </row>
    <row r="7081" spans="8:15" s="179" customFormat="1" x14ac:dyDescent="0.2">
      <c r="H7081" s="180"/>
      <c r="I7081" s="180"/>
      <c r="J7081" s="205"/>
      <c r="K7081" s="205"/>
      <c r="L7081" s="181"/>
      <c r="M7081" s="180"/>
      <c r="N7081" s="180"/>
      <c r="O7081" s="180"/>
    </row>
    <row r="7082" spans="8:15" s="179" customFormat="1" x14ac:dyDescent="0.2">
      <c r="H7082" s="180"/>
      <c r="I7082" s="180"/>
      <c r="J7082" s="205"/>
      <c r="K7082" s="205"/>
      <c r="L7082" s="181"/>
      <c r="M7082" s="180"/>
      <c r="N7082" s="180"/>
      <c r="O7082" s="180"/>
    </row>
    <row r="7083" spans="8:15" s="179" customFormat="1" x14ac:dyDescent="0.2">
      <c r="H7083" s="180"/>
      <c r="I7083" s="180"/>
      <c r="J7083" s="205"/>
      <c r="K7083" s="205"/>
      <c r="L7083" s="181"/>
      <c r="M7083" s="180"/>
      <c r="N7083" s="180"/>
      <c r="O7083" s="180"/>
    </row>
    <row r="7084" spans="8:15" s="179" customFormat="1" x14ac:dyDescent="0.2">
      <c r="H7084" s="180"/>
      <c r="I7084" s="180"/>
      <c r="J7084" s="205"/>
      <c r="K7084" s="205"/>
      <c r="L7084" s="181"/>
      <c r="M7084" s="180"/>
      <c r="N7084" s="180"/>
      <c r="O7084" s="180"/>
    </row>
    <row r="7085" spans="8:15" s="179" customFormat="1" x14ac:dyDescent="0.2">
      <c r="H7085" s="180"/>
      <c r="I7085" s="180"/>
      <c r="J7085" s="205"/>
      <c r="K7085" s="205"/>
      <c r="L7085" s="181"/>
      <c r="M7085" s="180"/>
      <c r="N7085" s="180"/>
      <c r="O7085" s="180"/>
    </row>
    <row r="7086" spans="8:15" s="179" customFormat="1" x14ac:dyDescent="0.2">
      <c r="H7086" s="180"/>
      <c r="I7086" s="180"/>
      <c r="J7086" s="205"/>
      <c r="K7086" s="205"/>
      <c r="L7086" s="181"/>
      <c r="M7086" s="180"/>
      <c r="N7086" s="180"/>
      <c r="O7086" s="180"/>
    </row>
    <row r="7087" spans="8:15" s="179" customFormat="1" x14ac:dyDescent="0.2">
      <c r="H7087" s="180"/>
      <c r="I7087" s="180"/>
      <c r="J7087" s="205"/>
      <c r="K7087" s="205"/>
      <c r="L7087" s="181"/>
      <c r="M7087" s="180"/>
      <c r="N7087" s="180"/>
      <c r="O7087" s="180"/>
    </row>
    <row r="7088" spans="8:15" s="179" customFormat="1" x14ac:dyDescent="0.2">
      <c r="H7088" s="180"/>
      <c r="I7088" s="180"/>
      <c r="J7088" s="205"/>
      <c r="K7088" s="205"/>
      <c r="L7088" s="181"/>
      <c r="M7088" s="180"/>
      <c r="N7088" s="180"/>
      <c r="O7088" s="180"/>
    </row>
    <row r="7089" spans="8:15" s="179" customFormat="1" x14ac:dyDescent="0.2">
      <c r="H7089" s="180"/>
      <c r="I7089" s="180"/>
      <c r="J7089" s="205"/>
      <c r="K7089" s="205"/>
      <c r="L7089" s="181"/>
      <c r="M7089" s="180"/>
      <c r="N7089" s="180"/>
      <c r="O7089" s="180"/>
    </row>
    <row r="7090" spans="8:15" s="179" customFormat="1" x14ac:dyDescent="0.2">
      <c r="H7090" s="180"/>
      <c r="I7090" s="180"/>
      <c r="J7090" s="205"/>
      <c r="K7090" s="205"/>
      <c r="L7090" s="181"/>
      <c r="M7090" s="180"/>
      <c r="N7090" s="180"/>
      <c r="O7090" s="180"/>
    </row>
    <row r="7091" spans="8:15" s="179" customFormat="1" x14ac:dyDescent="0.2">
      <c r="H7091" s="180"/>
      <c r="I7091" s="180"/>
      <c r="J7091" s="205"/>
      <c r="K7091" s="205"/>
      <c r="L7091" s="181"/>
      <c r="M7091" s="180"/>
      <c r="N7091" s="180"/>
      <c r="O7091" s="180"/>
    </row>
    <row r="7092" spans="8:15" s="179" customFormat="1" x14ac:dyDescent="0.2">
      <c r="H7092" s="180"/>
      <c r="I7092" s="180"/>
      <c r="J7092" s="205"/>
      <c r="K7092" s="205"/>
      <c r="L7092" s="181"/>
      <c r="M7092" s="180"/>
      <c r="N7092" s="180"/>
      <c r="O7092" s="180"/>
    </row>
    <row r="7093" spans="8:15" s="179" customFormat="1" x14ac:dyDescent="0.2">
      <c r="H7093" s="180"/>
      <c r="I7093" s="180"/>
      <c r="J7093" s="205"/>
      <c r="K7093" s="205"/>
      <c r="L7093" s="181"/>
      <c r="M7093" s="180"/>
      <c r="N7093" s="180"/>
      <c r="O7093" s="180"/>
    </row>
    <row r="7094" spans="8:15" s="179" customFormat="1" x14ac:dyDescent="0.2">
      <c r="H7094" s="180"/>
      <c r="I7094" s="180"/>
      <c r="J7094" s="205"/>
      <c r="K7094" s="205"/>
      <c r="L7094" s="181"/>
      <c r="M7094" s="180"/>
      <c r="N7094" s="180"/>
      <c r="O7094" s="180"/>
    </row>
    <row r="7095" spans="8:15" s="179" customFormat="1" x14ac:dyDescent="0.2">
      <c r="H7095" s="180"/>
      <c r="I7095" s="180"/>
      <c r="J7095" s="205"/>
      <c r="K7095" s="205"/>
      <c r="L7095" s="181"/>
      <c r="M7095" s="180"/>
      <c r="N7095" s="180"/>
      <c r="O7095" s="180"/>
    </row>
    <row r="7096" spans="8:15" s="179" customFormat="1" x14ac:dyDescent="0.2">
      <c r="H7096" s="180"/>
      <c r="I7096" s="180"/>
      <c r="J7096" s="205"/>
      <c r="K7096" s="205"/>
      <c r="L7096" s="181"/>
      <c r="M7096" s="180"/>
      <c r="N7096" s="180"/>
      <c r="O7096" s="180"/>
    </row>
    <row r="7097" spans="8:15" s="179" customFormat="1" x14ac:dyDescent="0.2">
      <c r="H7097" s="180"/>
      <c r="I7097" s="180"/>
      <c r="J7097" s="205"/>
      <c r="K7097" s="205"/>
      <c r="L7097" s="181"/>
      <c r="M7097" s="180"/>
      <c r="N7097" s="180"/>
      <c r="O7097" s="180"/>
    </row>
    <row r="7098" spans="8:15" s="179" customFormat="1" x14ac:dyDescent="0.2">
      <c r="H7098" s="180"/>
      <c r="I7098" s="180"/>
      <c r="J7098" s="205"/>
      <c r="K7098" s="205"/>
      <c r="L7098" s="181"/>
      <c r="M7098" s="180"/>
      <c r="N7098" s="180"/>
      <c r="O7098" s="180"/>
    </row>
    <row r="7099" spans="8:15" s="179" customFormat="1" x14ac:dyDescent="0.2">
      <c r="H7099" s="180"/>
      <c r="I7099" s="180"/>
      <c r="J7099" s="205"/>
      <c r="K7099" s="205"/>
      <c r="L7099" s="181"/>
      <c r="M7099" s="180"/>
      <c r="N7099" s="180"/>
      <c r="O7099" s="180"/>
    </row>
    <row r="7100" spans="8:15" s="179" customFormat="1" x14ac:dyDescent="0.2">
      <c r="H7100" s="180"/>
      <c r="I7100" s="180"/>
      <c r="J7100" s="205"/>
      <c r="K7100" s="205"/>
      <c r="L7100" s="181"/>
      <c r="M7100" s="180"/>
      <c r="N7100" s="180"/>
      <c r="O7100" s="180"/>
    </row>
    <row r="7101" spans="8:15" s="179" customFormat="1" x14ac:dyDescent="0.2">
      <c r="H7101" s="180"/>
      <c r="I7101" s="180"/>
      <c r="J7101" s="205"/>
      <c r="K7101" s="205"/>
      <c r="L7101" s="181"/>
      <c r="M7101" s="180"/>
      <c r="N7101" s="180"/>
      <c r="O7101" s="180"/>
    </row>
    <row r="7102" spans="8:15" s="179" customFormat="1" x14ac:dyDescent="0.2">
      <c r="H7102" s="180"/>
      <c r="I7102" s="180"/>
      <c r="J7102" s="205"/>
      <c r="K7102" s="205"/>
      <c r="L7102" s="181"/>
      <c r="M7102" s="180"/>
      <c r="N7102" s="180"/>
      <c r="O7102" s="180"/>
    </row>
    <row r="7103" spans="8:15" s="179" customFormat="1" x14ac:dyDescent="0.2">
      <c r="H7103" s="180"/>
      <c r="I7103" s="180"/>
      <c r="J7103" s="205"/>
      <c r="K7103" s="205"/>
      <c r="L7103" s="181"/>
      <c r="M7103" s="180"/>
      <c r="N7103" s="180"/>
      <c r="O7103" s="180"/>
    </row>
    <row r="7104" spans="8:15" s="179" customFormat="1" x14ac:dyDescent="0.2">
      <c r="H7104" s="180"/>
      <c r="I7104" s="180"/>
      <c r="J7104" s="205"/>
      <c r="K7104" s="205"/>
      <c r="L7104" s="181"/>
      <c r="M7104" s="180"/>
      <c r="N7104" s="180"/>
      <c r="O7104" s="180"/>
    </row>
    <row r="7105" spans="8:15" s="179" customFormat="1" x14ac:dyDescent="0.2">
      <c r="H7105" s="180"/>
      <c r="I7105" s="180"/>
      <c r="J7105" s="205"/>
      <c r="K7105" s="205"/>
      <c r="L7105" s="181"/>
      <c r="M7105" s="180"/>
      <c r="N7105" s="180"/>
      <c r="O7105" s="180"/>
    </row>
    <row r="7106" spans="8:15" s="179" customFormat="1" x14ac:dyDescent="0.2">
      <c r="H7106" s="180"/>
      <c r="I7106" s="180"/>
      <c r="J7106" s="205"/>
      <c r="K7106" s="205"/>
      <c r="L7106" s="181"/>
      <c r="M7106" s="180"/>
      <c r="N7106" s="180"/>
      <c r="O7106" s="180"/>
    </row>
    <row r="7107" spans="8:15" s="179" customFormat="1" x14ac:dyDescent="0.2">
      <c r="H7107" s="180"/>
      <c r="I7107" s="180"/>
      <c r="J7107" s="205"/>
      <c r="K7107" s="205"/>
      <c r="L7107" s="181"/>
      <c r="M7107" s="180"/>
      <c r="N7107" s="180"/>
      <c r="O7107" s="180"/>
    </row>
    <row r="7108" spans="8:15" s="179" customFormat="1" x14ac:dyDescent="0.2">
      <c r="H7108" s="180"/>
      <c r="I7108" s="180"/>
      <c r="J7108" s="205"/>
      <c r="K7108" s="205"/>
      <c r="L7108" s="181"/>
      <c r="M7108" s="180"/>
      <c r="N7108" s="180"/>
      <c r="O7108" s="180"/>
    </row>
    <row r="7109" spans="8:15" s="179" customFormat="1" x14ac:dyDescent="0.2">
      <c r="H7109" s="180"/>
      <c r="I7109" s="180"/>
      <c r="J7109" s="205"/>
      <c r="K7109" s="205"/>
      <c r="L7109" s="181"/>
      <c r="M7109" s="180"/>
      <c r="N7109" s="180"/>
      <c r="O7109" s="180"/>
    </row>
    <row r="7110" spans="8:15" s="179" customFormat="1" x14ac:dyDescent="0.2">
      <c r="H7110" s="180"/>
      <c r="I7110" s="180"/>
      <c r="J7110" s="205"/>
      <c r="K7110" s="205"/>
      <c r="L7110" s="181"/>
      <c r="M7110" s="180"/>
      <c r="N7110" s="180"/>
      <c r="O7110" s="180"/>
    </row>
    <row r="7111" spans="8:15" s="179" customFormat="1" x14ac:dyDescent="0.2">
      <c r="H7111" s="180"/>
      <c r="I7111" s="180"/>
      <c r="J7111" s="205"/>
      <c r="K7111" s="205"/>
      <c r="L7111" s="181"/>
      <c r="M7111" s="180"/>
      <c r="N7111" s="180"/>
      <c r="O7111" s="180"/>
    </row>
    <row r="7112" spans="8:15" s="179" customFormat="1" x14ac:dyDescent="0.2">
      <c r="H7112" s="180"/>
      <c r="I7112" s="180"/>
      <c r="J7112" s="205"/>
      <c r="K7112" s="205"/>
      <c r="L7112" s="181"/>
      <c r="M7112" s="180"/>
      <c r="N7112" s="180"/>
      <c r="O7112" s="180"/>
    </row>
    <row r="7113" spans="8:15" s="179" customFormat="1" x14ac:dyDescent="0.2">
      <c r="H7113" s="180"/>
      <c r="I7113" s="180"/>
      <c r="J7113" s="205"/>
      <c r="K7113" s="205"/>
      <c r="L7113" s="181"/>
      <c r="M7113" s="180"/>
      <c r="N7113" s="180"/>
      <c r="O7113" s="180"/>
    </row>
    <row r="7114" spans="8:15" s="179" customFormat="1" x14ac:dyDescent="0.2">
      <c r="H7114" s="180"/>
      <c r="I7114" s="180"/>
      <c r="J7114" s="205"/>
      <c r="K7114" s="205"/>
      <c r="L7114" s="181"/>
      <c r="M7114" s="180"/>
      <c r="N7114" s="180"/>
      <c r="O7114" s="180"/>
    </row>
    <row r="7115" spans="8:15" s="179" customFormat="1" x14ac:dyDescent="0.2">
      <c r="H7115" s="180"/>
      <c r="I7115" s="180"/>
      <c r="J7115" s="205"/>
      <c r="K7115" s="205"/>
      <c r="L7115" s="181"/>
      <c r="M7115" s="180"/>
      <c r="N7115" s="180"/>
      <c r="O7115" s="180"/>
    </row>
    <row r="7116" spans="8:15" s="179" customFormat="1" x14ac:dyDescent="0.2">
      <c r="H7116" s="180"/>
      <c r="I7116" s="180"/>
      <c r="J7116" s="205"/>
      <c r="K7116" s="205"/>
      <c r="L7116" s="181"/>
      <c r="M7116" s="180"/>
      <c r="N7116" s="180"/>
      <c r="O7116" s="180"/>
    </row>
    <row r="7117" spans="8:15" s="179" customFormat="1" x14ac:dyDescent="0.2">
      <c r="H7117" s="180"/>
      <c r="I7117" s="180"/>
      <c r="J7117" s="205"/>
      <c r="K7117" s="205"/>
      <c r="L7117" s="181"/>
      <c r="M7117" s="180"/>
      <c r="N7117" s="180"/>
      <c r="O7117" s="180"/>
    </row>
    <row r="7118" spans="8:15" s="179" customFormat="1" x14ac:dyDescent="0.2">
      <c r="H7118" s="180"/>
      <c r="I7118" s="180"/>
      <c r="J7118" s="205"/>
      <c r="K7118" s="205"/>
      <c r="L7118" s="181"/>
      <c r="M7118" s="180"/>
      <c r="N7118" s="180"/>
      <c r="O7118" s="180"/>
    </row>
    <row r="7119" spans="8:15" s="179" customFormat="1" x14ac:dyDescent="0.2">
      <c r="H7119" s="180"/>
      <c r="I7119" s="180"/>
      <c r="J7119" s="205"/>
      <c r="K7119" s="205"/>
      <c r="L7119" s="181"/>
      <c r="M7119" s="180"/>
      <c r="N7119" s="180"/>
      <c r="O7119" s="180"/>
    </row>
    <row r="7120" spans="8:15" s="179" customFormat="1" x14ac:dyDescent="0.2">
      <c r="H7120" s="180"/>
      <c r="I7120" s="180"/>
      <c r="J7120" s="205"/>
      <c r="K7120" s="205"/>
      <c r="L7120" s="181"/>
      <c r="M7120" s="180"/>
      <c r="N7120" s="180"/>
      <c r="O7120" s="180"/>
    </row>
    <row r="7121" spans="8:15" s="179" customFormat="1" x14ac:dyDescent="0.2">
      <c r="H7121" s="180"/>
      <c r="I7121" s="180"/>
      <c r="J7121" s="205"/>
      <c r="K7121" s="205"/>
      <c r="L7121" s="181"/>
      <c r="M7121" s="180"/>
      <c r="N7121" s="180"/>
      <c r="O7121" s="180"/>
    </row>
    <row r="7122" spans="8:15" s="179" customFormat="1" x14ac:dyDescent="0.2">
      <c r="H7122" s="180"/>
      <c r="I7122" s="180"/>
      <c r="J7122" s="205"/>
      <c r="K7122" s="205"/>
      <c r="L7122" s="181"/>
      <c r="M7122" s="180"/>
      <c r="N7122" s="180"/>
      <c r="O7122" s="180"/>
    </row>
    <row r="7123" spans="8:15" s="179" customFormat="1" x14ac:dyDescent="0.2">
      <c r="H7123" s="180"/>
      <c r="I7123" s="180"/>
      <c r="J7123" s="205"/>
      <c r="K7123" s="205"/>
      <c r="L7123" s="181"/>
      <c r="M7123" s="180"/>
      <c r="N7123" s="180"/>
      <c r="O7123" s="180"/>
    </row>
    <row r="7124" spans="8:15" s="179" customFormat="1" x14ac:dyDescent="0.2">
      <c r="H7124" s="180"/>
      <c r="I7124" s="180"/>
      <c r="J7124" s="205"/>
      <c r="K7124" s="205"/>
      <c r="L7124" s="181"/>
      <c r="M7124" s="180"/>
      <c r="N7124" s="180"/>
      <c r="O7124" s="180"/>
    </row>
    <row r="7125" spans="8:15" s="179" customFormat="1" x14ac:dyDescent="0.2">
      <c r="H7125" s="180"/>
      <c r="I7125" s="180"/>
      <c r="J7125" s="205"/>
      <c r="K7125" s="205"/>
      <c r="L7125" s="181"/>
      <c r="M7125" s="180"/>
      <c r="N7125" s="180"/>
      <c r="O7125" s="180"/>
    </row>
    <row r="7126" spans="8:15" s="179" customFormat="1" x14ac:dyDescent="0.2">
      <c r="H7126" s="180"/>
      <c r="I7126" s="180"/>
      <c r="J7126" s="205"/>
      <c r="K7126" s="205"/>
      <c r="L7126" s="181"/>
      <c r="M7126" s="180"/>
      <c r="N7126" s="180"/>
      <c r="O7126" s="180"/>
    </row>
    <row r="7127" spans="8:15" s="179" customFormat="1" x14ac:dyDescent="0.2">
      <c r="H7127" s="180"/>
      <c r="I7127" s="180"/>
      <c r="J7127" s="205"/>
      <c r="K7127" s="205"/>
      <c r="L7127" s="181"/>
      <c r="M7127" s="180"/>
      <c r="N7127" s="180"/>
      <c r="O7127" s="180"/>
    </row>
    <row r="7128" spans="8:15" s="179" customFormat="1" x14ac:dyDescent="0.2">
      <c r="H7128" s="180"/>
      <c r="I7128" s="180"/>
      <c r="J7128" s="205"/>
      <c r="K7128" s="205"/>
      <c r="L7128" s="181"/>
      <c r="M7128" s="180"/>
      <c r="N7128" s="180"/>
      <c r="O7128" s="180"/>
    </row>
    <row r="7129" spans="8:15" s="179" customFormat="1" x14ac:dyDescent="0.2">
      <c r="H7129" s="180"/>
      <c r="I7129" s="180"/>
      <c r="J7129" s="205"/>
      <c r="K7129" s="205"/>
      <c r="L7129" s="181"/>
      <c r="M7129" s="180"/>
      <c r="N7129" s="180"/>
      <c r="O7129" s="180"/>
    </row>
    <row r="7130" spans="8:15" s="179" customFormat="1" x14ac:dyDescent="0.2">
      <c r="H7130" s="180"/>
      <c r="I7130" s="180"/>
      <c r="J7130" s="205"/>
      <c r="K7130" s="205"/>
      <c r="L7130" s="181"/>
      <c r="M7130" s="180"/>
      <c r="N7130" s="180"/>
      <c r="O7130" s="180"/>
    </row>
    <row r="7131" spans="8:15" s="179" customFormat="1" x14ac:dyDescent="0.2">
      <c r="H7131" s="180"/>
      <c r="I7131" s="180"/>
      <c r="J7131" s="205"/>
      <c r="K7131" s="205"/>
      <c r="L7131" s="181"/>
      <c r="M7131" s="180"/>
      <c r="N7131" s="180"/>
      <c r="O7131" s="180"/>
    </row>
    <row r="7132" spans="8:15" s="179" customFormat="1" x14ac:dyDescent="0.2">
      <c r="H7132" s="180"/>
      <c r="I7132" s="180"/>
      <c r="J7132" s="205"/>
      <c r="K7132" s="205"/>
      <c r="L7132" s="181"/>
      <c r="M7132" s="180"/>
      <c r="N7132" s="180"/>
      <c r="O7132" s="180"/>
    </row>
    <row r="7133" spans="8:15" s="179" customFormat="1" x14ac:dyDescent="0.2">
      <c r="H7133" s="180"/>
      <c r="I7133" s="180"/>
      <c r="J7133" s="205"/>
      <c r="K7133" s="205"/>
      <c r="L7133" s="181"/>
      <c r="M7133" s="180"/>
      <c r="N7133" s="180"/>
      <c r="O7133" s="180"/>
    </row>
    <row r="7134" spans="8:15" s="179" customFormat="1" x14ac:dyDescent="0.2">
      <c r="H7134" s="180"/>
      <c r="I7134" s="180"/>
      <c r="J7134" s="205"/>
      <c r="K7134" s="205"/>
      <c r="L7134" s="181"/>
      <c r="M7134" s="180"/>
      <c r="N7134" s="180"/>
      <c r="O7134" s="180"/>
    </row>
    <row r="7135" spans="8:15" s="179" customFormat="1" x14ac:dyDescent="0.2">
      <c r="H7135" s="180"/>
      <c r="I7135" s="180"/>
      <c r="J7135" s="205"/>
      <c r="K7135" s="205"/>
      <c r="L7135" s="181"/>
      <c r="M7135" s="180"/>
      <c r="N7135" s="180"/>
      <c r="O7135" s="180"/>
    </row>
    <row r="7136" spans="8:15" s="179" customFormat="1" x14ac:dyDescent="0.2">
      <c r="H7136" s="180"/>
      <c r="I7136" s="180"/>
      <c r="J7136" s="205"/>
      <c r="K7136" s="205"/>
      <c r="L7136" s="181"/>
      <c r="M7136" s="180"/>
      <c r="N7136" s="180"/>
      <c r="O7136" s="180"/>
    </row>
    <row r="7137" spans="8:15" s="179" customFormat="1" x14ac:dyDescent="0.2">
      <c r="H7137" s="180"/>
      <c r="I7137" s="180"/>
      <c r="J7137" s="205"/>
      <c r="K7137" s="205"/>
      <c r="L7137" s="181"/>
      <c r="M7137" s="180"/>
      <c r="N7137" s="180"/>
      <c r="O7137" s="180"/>
    </row>
    <row r="7138" spans="8:15" s="179" customFormat="1" x14ac:dyDescent="0.2">
      <c r="H7138" s="180"/>
      <c r="I7138" s="180"/>
      <c r="J7138" s="205"/>
      <c r="K7138" s="205"/>
      <c r="L7138" s="181"/>
      <c r="M7138" s="180"/>
      <c r="N7138" s="180"/>
      <c r="O7138" s="180"/>
    </row>
    <row r="7139" spans="8:15" s="179" customFormat="1" x14ac:dyDescent="0.2">
      <c r="H7139" s="180"/>
      <c r="I7139" s="180"/>
      <c r="J7139" s="205"/>
      <c r="K7139" s="205"/>
      <c r="L7139" s="181"/>
      <c r="M7139" s="180"/>
      <c r="N7139" s="180"/>
      <c r="O7139" s="180"/>
    </row>
    <row r="7140" spans="8:15" s="179" customFormat="1" x14ac:dyDescent="0.2">
      <c r="H7140" s="180"/>
      <c r="I7140" s="180"/>
      <c r="J7140" s="205"/>
      <c r="K7140" s="205"/>
      <c r="L7140" s="181"/>
      <c r="M7140" s="180"/>
      <c r="N7140" s="180"/>
      <c r="O7140" s="180"/>
    </row>
    <row r="7141" spans="8:15" s="179" customFormat="1" x14ac:dyDescent="0.2">
      <c r="H7141" s="180"/>
      <c r="I7141" s="180"/>
      <c r="J7141" s="205"/>
      <c r="K7141" s="205"/>
      <c r="L7141" s="181"/>
      <c r="M7141" s="180"/>
      <c r="N7141" s="180"/>
      <c r="O7141" s="180"/>
    </row>
    <row r="7142" spans="8:15" s="179" customFormat="1" x14ac:dyDescent="0.2">
      <c r="H7142" s="180"/>
      <c r="I7142" s="180"/>
      <c r="J7142" s="205"/>
      <c r="K7142" s="205"/>
      <c r="L7142" s="181"/>
      <c r="M7142" s="180"/>
      <c r="N7142" s="180"/>
      <c r="O7142" s="180"/>
    </row>
    <row r="7143" spans="8:15" s="179" customFormat="1" x14ac:dyDescent="0.2">
      <c r="H7143" s="180"/>
      <c r="I7143" s="180"/>
      <c r="J7143" s="205"/>
      <c r="K7143" s="205"/>
      <c r="L7143" s="181"/>
      <c r="M7143" s="180"/>
      <c r="N7143" s="180"/>
      <c r="O7143" s="180"/>
    </row>
    <row r="7144" spans="8:15" s="179" customFormat="1" x14ac:dyDescent="0.2">
      <c r="H7144" s="180"/>
      <c r="I7144" s="180"/>
      <c r="J7144" s="205"/>
      <c r="K7144" s="205"/>
      <c r="L7144" s="181"/>
      <c r="M7144" s="180"/>
      <c r="N7144" s="180"/>
      <c r="O7144" s="180"/>
    </row>
    <row r="7145" spans="8:15" s="179" customFormat="1" x14ac:dyDescent="0.2">
      <c r="H7145" s="180"/>
      <c r="I7145" s="180"/>
      <c r="J7145" s="205"/>
      <c r="K7145" s="205"/>
      <c r="L7145" s="181"/>
      <c r="M7145" s="180"/>
      <c r="N7145" s="180"/>
      <c r="O7145" s="180"/>
    </row>
    <row r="7146" spans="8:15" s="179" customFormat="1" x14ac:dyDescent="0.2">
      <c r="H7146" s="180"/>
      <c r="I7146" s="180"/>
      <c r="J7146" s="205"/>
      <c r="K7146" s="205"/>
      <c r="L7146" s="181"/>
      <c r="M7146" s="180"/>
      <c r="N7146" s="180"/>
      <c r="O7146" s="180"/>
    </row>
    <row r="7147" spans="8:15" s="179" customFormat="1" x14ac:dyDescent="0.2">
      <c r="H7147" s="180"/>
      <c r="I7147" s="180"/>
      <c r="J7147" s="205"/>
      <c r="K7147" s="205"/>
      <c r="L7147" s="181"/>
      <c r="M7147" s="180"/>
      <c r="N7147" s="180"/>
      <c r="O7147" s="180"/>
    </row>
    <row r="7148" spans="8:15" s="179" customFormat="1" x14ac:dyDescent="0.2">
      <c r="H7148" s="180"/>
      <c r="I7148" s="180"/>
      <c r="J7148" s="205"/>
      <c r="K7148" s="205"/>
      <c r="L7148" s="181"/>
      <c r="M7148" s="180"/>
      <c r="N7148" s="180"/>
      <c r="O7148" s="180"/>
    </row>
    <row r="7149" spans="8:15" s="179" customFormat="1" x14ac:dyDescent="0.2">
      <c r="H7149" s="180"/>
      <c r="I7149" s="180"/>
      <c r="J7149" s="205"/>
      <c r="K7149" s="205"/>
      <c r="L7149" s="181"/>
      <c r="M7149" s="180"/>
      <c r="N7149" s="180"/>
      <c r="O7149" s="180"/>
    </row>
    <row r="7150" spans="8:15" s="179" customFormat="1" x14ac:dyDescent="0.2">
      <c r="H7150" s="180"/>
      <c r="I7150" s="180"/>
      <c r="J7150" s="205"/>
      <c r="K7150" s="205"/>
      <c r="L7150" s="181"/>
      <c r="M7150" s="180"/>
      <c r="N7150" s="180"/>
      <c r="O7150" s="180"/>
    </row>
    <row r="7151" spans="8:15" s="179" customFormat="1" x14ac:dyDescent="0.2">
      <c r="H7151" s="180"/>
      <c r="I7151" s="180"/>
      <c r="J7151" s="205"/>
      <c r="K7151" s="205"/>
      <c r="L7151" s="181"/>
      <c r="M7151" s="180"/>
      <c r="N7151" s="180"/>
      <c r="O7151" s="180"/>
    </row>
    <row r="7152" spans="8:15" s="179" customFormat="1" x14ac:dyDescent="0.2">
      <c r="H7152" s="180"/>
      <c r="I7152" s="180"/>
      <c r="J7152" s="205"/>
      <c r="K7152" s="205"/>
      <c r="L7152" s="181"/>
      <c r="M7152" s="180"/>
      <c r="N7152" s="180"/>
      <c r="O7152" s="180"/>
    </row>
    <row r="7153" spans="8:15" s="179" customFormat="1" x14ac:dyDescent="0.2">
      <c r="H7153" s="180"/>
      <c r="I7153" s="180"/>
      <c r="J7153" s="205"/>
      <c r="K7153" s="205"/>
      <c r="L7153" s="181"/>
      <c r="M7153" s="180"/>
      <c r="N7153" s="180"/>
      <c r="O7153" s="180"/>
    </row>
    <row r="7154" spans="8:15" s="179" customFormat="1" x14ac:dyDescent="0.2">
      <c r="H7154" s="180"/>
      <c r="I7154" s="180"/>
      <c r="J7154" s="205"/>
      <c r="K7154" s="205"/>
      <c r="L7154" s="181"/>
      <c r="M7154" s="180"/>
      <c r="N7154" s="180"/>
      <c r="O7154" s="180"/>
    </row>
    <row r="7155" spans="8:15" s="179" customFormat="1" x14ac:dyDescent="0.2">
      <c r="H7155" s="180"/>
      <c r="I7155" s="180"/>
      <c r="J7155" s="205"/>
      <c r="K7155" s="205"/>
      <c r="L7155" s="181"/>
      <c r="M7155" s="180"/>
      <c r="N7155" s="180"/>
      <c r="O7155" s="180"/>
    </row>
    <row r="7156" spans="8:15" s="179" customFormat="1" x14ac:dyDescent="0.2">
      <c r="H7156" s="180"/>
      <c r="I7156" s="180"/>
      <c r="J7156" s="205"/>
      <c r="K7156" s="205"/>
      <c r="L7156" s="181"/>
      <c r="M7156" s="180"/>
      <c r="N7156" s="180"/>
      <c r="O7156" s="180"/>
    </row>
    <row r="7157" spans="8:15" s="179" customFormat="1" x14ac:dyDescent="0.2">
      <c r="H7157" s="180"/>
      <c r="I7157" s="180"/>
      <c r="J7157" s="205"/>
      <c r="K7157" s="205"/>
      <c r="L7157" s="181"/>
      <c r="M7157" s="180"/>
      <c r="N7157" s="180"/>
      <c r="O7157" s="180"/>
    </row>
    <row r="7158" spans="8:15" s="179" customFormat="1" x14ac:dyDescent="0.2">
      <c r="H7158" s="180"/>
      <c r="I7158" s="180"/>
      <c r="J7158" s="205"/>
      <c r="K7158" s="205"/>
      <c r="L7158" s="181"/>
      <c r="M7158" s="180"/>
      <c r="N7158" s="180"/>
      <c r="O7158" s="180"/>
    </row>
    <row r="7159" spans="8:15" s="179" customFormat="1" x14ac:dyDescent="0.2">
      <c r="H7159" s="180"/>
      <c r="I7159" s="180"/>
      <c r="J7159" s="205"/>
      <c r="K7159" s="205"/>
      <c r="L7159" s="181"/>
      <c r="M7159" s="180"/>
      <c r="N7159" s="180"/>
      <c r="O7159" s="180"/>
    </row>
    <row r="7160" spans="8:15" s="179" customFormat="1" x14ac:dyDescent="0.2">
      <c r="H7160" s="180"/>
      <c r="I7160" s="180"/>
      <c r="J7160" s="205"/>
      <c r="K7160" s="205"/>
      <c r="L7160" s="181"/>
      <c r="M7160" s="180"/>
      <c r="N7160" s="180"/>
      <c r="O7160" s="180"/>
    </row>
    <row r="7161" spans="8:15" s="179" customFormat="1" x14ac:dyDescent="0.2">
      <c r="H7161" s="180"/>
      <c r="I7161" s="180"/>
      <c r="J7161" s="205"/>
      <c r="K7161" s="205"/>
      <c r="L7161" s="181"/>
      <c r="M7161" s="180"/>
      <c r="N7161" s="180"/>
      <c r="O7161" s="180"/>
    </row>
    <row r="7162" spans="8:15" s="179" customFormat="1" x14ac:dyDescent="0.2">
      <c r="H7162" s="180"/>
      <c r="I7162" s="180"/>
      <c r="J7162" s="205"/>
      <c r="K7162" s="205"/>
      <c r="L7162" s="181"/>
      <c r="M7162" s="180"/>
      <c r="N7162" s="180"/>
      <c r="O7162" s="180"/>
    </row>
    <row r="7163" spans="8:15" s="179" customFormat="1" x14ac:dyDescent="0.2">
      <c r="H7163" s="180"/>
      <c r="I7163" s="180"/>
      <c r="J7163" s="205"/>
      <c r="K7163" s="205"/>
      <c r="L7163" s="181"/>
      <c r="M7163" s="180"/>
      <c r="N7163" s="180"/>
      <c r="O7163" s="180"/>
    </row>
    <row r="7164" spans="8:15" s="179" customFormat="1" x14ac:dyDescent="0.2">
      <c r="H7164" s="180"/>
      <c r="I7164" s="180"/>
      <c r="J7164" s="205"/>
      <c r="K7164" s="205"/>
      <c r="L7164" s="181"/>
      <c r="M7164" s="180"/>
      <c r="N7164" s="180"/>
      <c r="O7164" s="180"/>
    </row>
    <row r="7165" spans="8:15" s="179" customFormat="1" x14ac:dyDescent="0.2">
      <c r="H7165" s="180"/>
      <c r="I7165" s="180"/>
      <c r="J7165" s="205"/>
      <c r="K7165" s="205"/>
      <c r="L7165" s="181"/>
      <c r="M7165" s="180"/>
      <c r="N7165" s="180"/>
      <c r="O7165" s="180"/>
    </row>
    <row r="7166" spans="8:15" s="179" customFormat="1" x14ac:dyDescent="0.2">
      <c r="H7166" s="180"/>
      <c r="I7166" s="180"/>
      <c r="J7166" s="205"/>
      <c r="K7166" s="205"/>
      <c r="L7166" s="181"/>
      <c r="M7166" s="180"/>
      <c r="N7166" s="180"/>
      <c r="O7166" s="180"/>
    </row>
    <row r="7167" spans="8:15" s="179" customFormat="1" x14ac:dyDescent="0.2">
      <c r="H7167" s="180"/>
      <c r="I7167" s="180"/>
      <c r="J7167" s="205"/>
      <c r="K7167" s="205"/>
      <c r="L7167" s="181"/>
      <c r="M7167" s="180"/>
      <c r="N7167" s="180"/>
      <c r="O7167" s="180"/>
    </row>
    <row r="7168" spans="8:15" s="179" customFormat="1" x14ac:dyDescent="0.2">
      <c r="H7168" s="180"/>
      <c r="I7168" s="180"/>
      <c r="J7168" s="205"/>
      <c r="K7168" s="205"/>
      <c r="L7168" s="181"/>
      <c r="M7168" s="180"/>
      <c r="N7168" s="180"/>
      <c r="O7168" s="180"/>
    </row>
    <row r="7169" spans="8:15" s="179" customFormat="1" x14ac:dyDescent="0.2">
      <c r="H7169" s="180"/>
      <c r="I7169" s="180"/>
      <c r="J7169" s="205"/>
      <c r="K7169" s="205"/>
      <c r="L7169" s="181"/>
      <c r="M7169" s="180"/>
      <c r="N7169" s="180"/>
      <c r="O7169" s="180"/>
    </row>
    <row r="7170" spans="8:15" s="179" customFormat="1" x14ac:dyDescent="0.2">
      <c r="H7170" s="180"/>
      <c r="I7170" s="180"/>
      <c r="J7170" s="205"/>
      <c r="K7170" s="205"/>
      <c r="L7170" s="181"/>
      <c r="M7170" s="180"/>
      <c r="N7170" s="180"/>
      <c r="O7170" s="180"/>
    </row>
    <row r="7171" spans="8:15" s="179" customFormat="1" x14ac:dyDescent="0.2">
      <c r="H7171" s="180"/>
      <c r="I7171" s="180"/>
      <c r="J7171" s="205"/>
      <c r="K7171" s="205"/>
      <c r="L7171" s="181"/>
      <c r="M7171" s="180"/>
      <c r="N7171" s="180"/>
      <c r="O7171" s="180"/>
    </row>
    <row r="7172" spans="8:15" s="179" customFormat="1" x14ac:dyDescent="0.2">
      <c r="H7172" s="180"/>
      <c r="I7172" s="180"/>
      <c r="J7172" s="205"/>
      <c r="K7172" s="205"/>
      <c r="L7172" s="181"/>
      <c r="M7172" s="180"/>
      <c r="N7172" s="180"/>
      <c r="O7172" s="180"/>
    </row>
    <row r="7173" spans="8:15" s="179" customFormat="1" x14ac:dyDescent="0.2">
      <c r="H7173" s="180"/>
      <c r="I7173" s="180"/>
      <c r="J7173" s="205"/>
      <c r="K7173" s="205"/>
      <c r="L7173" s="181"/>
      <c r="M7173" s="180"/>
      <c r="N7173" s="180"/>
      <c r="O7173" s="180"/>
    </row>
    <row r="7174" spans="8:15" s="179" customFormat="1" x14ac:dyDescent="0.2">
      <c r="H7174" s="180"/>
      <c r="I7174" s="180"/>
      <c r="J7174" s="205"/>
      <c r="K7174" s="205"/>
      <c r="L7174" s="181"/>
      <c r="M7174" s="180"/>
      <c r="N7174" s="180"/>
      <c r="O7174" s="180"/>
    </row>
    <row r="7175" spans="8:15" s="179" customFormat="1" x14ac:dyDescent="0.2">
      <c r="H7175" s="180"/>
      <c r="I7175" s="180"/>
      <c r="J7175" s="205"/>
      <c r="K7175" s="205"/>
      <c r="L7175" s="181"/>
      <c r="M7175" s="180"/>
      <c r="N7175" s="180"/>
      <c r="O7175" s="180"/>
    </row>
    <row r="7176" spans="8:15" s="179" customFormat="1" x14ac:dyDescent="0.2">
      <c r="H7176" s="180"/>
      <c r="I7176" s="180"/>
      <c r="J7176" s="205"/>
      <c r="K7176" s="205"/>
      <c r="L7176" s="181"/>
      <c r="M7176" s="180"/>
      <c r="N7176" s="180"/>
      <c r="O7176" s="180"/>
    </row>
    <row r="7177" spans="8:15" s="179" customFormat="1" x14ac:dyDescent="0.2">
      <c r="H7177" s="180"/>
      <c r="I7177" s="180"/>
      <c r="J7177" s="205"/>
      <c r="K7177" s="205"/>
      <c r="L7177" s="181"/>
      <c r="M7177" s="180"/>
      <c r="N7177" s="180"/>
      <c r="O7177" s="180"/>
    </row>
    <row r="7178" spans="8:15" s="179" customFormat="1" x14ac:dyDescent="0.2">
      <c r="H7178" s="180"/>
      <c r="I7178" s="180"/>
      <c r="J7178" s="205"/>
      <c r="K7178" s="205"/>
      <c r="L7178" s="181"/>
      <c r="M7178" s="180"/>
      <c r="N7178" s="180"/>
      <c r="O7178" s="180"/>
    </row>
    <row r="7179" spans="8:15" s="179" customFormat="1" x14ac:dyDescent="0.2">
      <c r="H7179" s="180"/>
      <c r="I7179" s="180"/>
      <c r="J7179" s="205"/>
      <c r="K7179" s="205"/>
      <c r="L7179" s="181"/>
      <c r="M7179" s="180"/>
      <c r="N7179" s="180"/>
      <c r="O7179" s="180"/>
    </row>
    <row r="7180" spans="8:15" s="179" customFormat="1" x14ac:dyDescent="0.2">
      <c r="H7180" s="180"/>
      <c r="I7180" s="180"/>
      <c r="J7180" s="205"/>
      <c r="K7180" s="205"/>
      <c r="L7180" s="181"/>
      <c r="M7180" s="180"/>
      <c r="N7180" s="180"/>
      <c r="O7180" s="180"/>
    </row>
    <row r="7181" spans="8:15" s="179" customFormat="1" x14ac:dyDescent="0.2">
      <c r="H7181" s="180"/>
      <c r="I7181" s="180"/>
      <c r="J7181" s="205"/>
      <c r="K7181" s="205"/>
      <c r="L7181" s="181"/>
      <c r="M7181" s="180"/>
      <c r="N7181" s="180"/>
      <c r="O7181" s="180"/>
    </row>
    <row r="7182" spans="8:15" s="179" customFormat="1" x14ac:dyDescent="0.2">
      <c r="H7182" s="180"/>
      <c r="I7182" s="180"/>
      <c r="J7182" s="205"/>
      <c r="K7182" s="205"/>
      <c r="L7182" s="181"/>
      <c r="M7182" s="180"/>
      <c r="N7182" s="180"/>
      <c r="O7182" s="180"/>
    </row>
    <row r="7183" spans="8:15" s="179" customFormat="1" x14ac:dyDescent="0.2">
      <c r="H7183" s="180"/>
      <c r="I7183" s="180"/>
      <c r="J7183" s="205"/>
      <c r="K7183" s="205"/>
      <c r="L7183" s="181"/>
      <c r="M7183" s="180"/>
      <c r="N7183" s="180"/>
      <c r="O7183" s="180"/>
    </row>
    <row r="7184" spans="8:15" s="179" customFormat="1" x14ac:dyDescent="0.2">
      <c r="H7184" s="180"/>
      <c r="I7184" s="180"/>
      <c r="J7184" s="205"/>
      <c r="K7184" s="205"/>
      <c r="L7184" s="181"/>
      <c r="M7184" s="180"/>
      <c r="N7184" s="180"/>
      <c r="O7184" s="180"/>
    </row>
    <row r="7185" spans="8:15" s="179" customFormat="1" x14ac:dyDescent="0.2">
      <c r="H7185" s="180"/>
      <c r="I7185" s="180"/>
      <c r="J7185" s="205"/>
      <c r="K7185" s="205"/>
      <c r="L7185" s="181"/>
      <c r="M7185" s="180"/>
      <c r="N7185" s="180"/>
      <c r="O7185" s="180"/>
    </row>
    <row r="7186" spans="8:15" s="179" customFormat="1" x14ac:dyDescent="0.2">
      <c r="H7186" s="180"/>
      <c r="I7186" s="180"/>
      <c r="J7186" s="205"/>
      <c r="K7186" s="205"/>
      <c r="L7186" s="181"/>
      <c r="M7186" s="180"/>
      <c r="N7186" s="180"/>
      <c r="O7186" s="180"/>
    </row>
    <row r="7187" spans="8:15" s="179" customFormat="1" x14ac:dyDescent="0.2">
      <c r="H7187" s="180"/>
      <c r="I7187" s="180"/>
      <c r="J7187" s="205"/>
      <c r="K7187" s="205"/>
      <c r="L7187" s="181"/>
      <c r="M7187" s="180"/>
      <c r="N7187" s="180"/>
      <c r="O7187" s="180"/>
    </row>
    <row r="7188" spans="8:15" s="179" customFormat="1" x14ac:dyDescent="0.2">
      <c r="H7188" s="180"/>
      <c r="I7188" s="180"/>
      <c r="J7188" s="205"/>
      <c r="K7188" s="205"/>
      <c r="L7188" s="181"/>
      <c r="M7188" s="180"/>
      <c r="N7188" s="180"/>
      <c r="O7188" s="180"/>
    </row>
    <row r="7189" spans="8:15" s="179" customFormat="1" x14ac:dyDescent="0.2">
      <c r="H7189" s="180"/>
      <c r="I7189" s="180"/>
      <c r="J7189" s="205"/>
      <c r="K7189" s="205"/>
      <c r="L7189" s="181"/>
      <c r="M7189" s="180"/>
      <c r="N7189" s="180"/>
      <c r="O7189" s="180"/>
    </row>
    <row r="7190" spans="8:15" s="179" customFormat="1" x14ac:dyDescent="0.2">
      <c r="H7190" s="180"/>
      <c r="I7190" s="180"/>
      <c r="J7190" s="205"/>
      <c r="K7190" s="205"/>
      <c r="L7190" s="181"/>
      <c r="M7190" s="180"/>
      <c r="N7190" s="180"/>
      <c r="O7190" s="180"/>
    </row>
    <row r="7191" spans="8:15" s="179" customFormat="1" x14ac:dyDescent="0.2">
      <c r="H7191" s="180"/>
      <c r="I7191" s="180"/>
      <c r="J7191" s="205"/>
      <c r="K7191" s="205"/>
      <c r="L7191" s="181"/>
      <c r="M7191" s="180"/>
      <c r="N7191" s="180"/>
      <c r="O7191" s="180"/>
    </row>
    <row r="7192" spans="8:15" s="179" customFormat="1" x14ac:dyDescent="0.2">
      <c r="H7192" s="180"/>
      <c r="I7192" s="180"/>
      <c r="J7192" s="205"/>
      <c r="K7192" s="205"/>
      <c r="L7192" s="181"/>
      <c r="M7192" s="180"/>
      <c r="N7192" s="180"/>
      <c r="O7192" s="180"/>
    </row>
    <row r="7193" spans="8:15" s="179" customFormat="1" x14ac:dyDescent="0.2">
      <c r="H7193" s="180"/>
      <c r="I7193" s="180"/>
      <c r="J7193" s="205"/>
      <c r="K7193" s="205"/>
      <c r="L7193" s="181"/>
      <c r="M7193" s="180"/>
      <c r="N7193" s="180"/>
      <c r="O7193" s="180"/>
    </row>
    <row r="7194" spans="8:15" s="179" customFormat="1" x14ac:dyDescent="0.2">
      <c r="H7194" s="180"/>
      <c r="I7194" s="180"/>
      <c r="J7194" s="205"/>
      <c r="K7194" s="205"/>
      <c r="L7194" s="181"/>
      <c r="M7194" s="180"/>
      <c r="N7194" s="180"/>
      <c r="O7194" s="180"/>
    </row>
    <row r="7195" spans="8:15" s="179" customFormat="1" x14ac:dyDescent="0.2">
      <c r="H7195" s="180"/>
      <c r="I7195" s="180"/>
      <c r="J7195" s="205"/>
      <c r="K7195" s="205"/>
      <c r="L7195" s="181"/>
      <c r="M7195" s="180"/>
      <c r="N7195" s="180"/>
      <c r="O7195" s="180"/>
    </row>
    <row r="7196" spans="8:15" s="179" customFormat="1" x14ac:dyDescent="0.2">
      <c r="H7196" s="180"/>
      <c r="I7196" s="180"/>
      <c r="J7196" s="205"/>
      <c r="K7196" s="205"/>
      <c r="L7196" s="181"/>
      <c r="M7196" s="180"/>
      <c r="N7196" s="180"/>
      <c r="O7196" s="180"/>
    </row>
    <row r="7197" spans="8:15" s="179" customFormat="1" x14ac:dyDescent="0.2">
      <c r="H7197" s="180"/>
      <c r="I7197" s="180"/>
      <c r="J7197" s="205"/>
      <c r="K7197" s="205"/>
      <c r="L7197" s="181"/>
      <c r="M7197" s="180"/>
      <c r="N7197" s="180"/>
      <c r="O7197" s="180"/>
    </row>
    <row r="7198" spans="8:15" s="179" customFormat="1" x14ac:dyDescent="0.2">
      <c r="H7198" s="180"/>
      <c r="I7198" s="180"/>
      <c r="J7198" s="205"/>
      <c r="K7198" s="205"/>
      <c r="L7198" s="181"/>
      <c r="M7198" s="180"/>
      <c r="N7198" s="180"/>
      <c r="O7198" s="180"/>
    </row>
    <row r="7199" spans="8:15" s="179" customFormat="1" x14ac:dyDescent="0.2">
      <c r="H7199" s="180"/>
      <c r="I7199" s="180"/>
      <c r="J7199" s="205"/>
      <c r="K7199" s="205"/>
      <c r="L7199" s="181"/>
      <c r="M7199" s="180"/>
      <c r="N7199" s="180"/>
      <c r="O7199" s="180"/>
    </row>
    <row r="7200" spans="8:15" s="179" customFormat="1" x14ac:dyDescent="0.2">
      <c r="H7200" s="180"/>
      <c r="I7200" s="180"/>
      <c r="J7200" s="205"/>
      <c r="K7200" s="205"/>
      <c r="L7200" s="181"/>
      <c r="M7200" s="180"/>
      <c r="N7200" s="180"/>
      <c r="O7200" s="180"/>
    </row>
    <row r="7201" spans="8:15" s="179" customFormat="1" x14ac:dyDescent="0.2">
      <c r="H7201" s="180"/>
      <c r="I7201" s="180"/>
      <c r="J7201" s="205"/>
      <c r="K7201" s="205"/>
      <c r="L7201" s="181"/>
      <c r="M7201" s="180"/>
      <c r="N7201" s="180"/>
      <c r="O7201" s="180"/>
    </row>
    <row r="7202" spans="8:15" s="179" customFormat="1" x14ac:dyDescent="0.2">
      <c r="H7202" s="180"/>
      <c r="I7202" s="180"/>
      <c r="J7202" s="205"/>
      <c r="K7202" s="205"/>
      <c r="L7202" s="181"/>
      <c r="M7202" s="180"/>
      <c r="N7202" s="180"/>
      <c r="O7202" s="180"/>
    </row>
    <row r="7203" spans="8:15" s="179" customFormat="1" x14ac:dyDescent="0.2">
      <c r="H7203" s="180"/>
      <c r="I7203" s="180"/>
      <c r="J7203" s="205"/>
      <c r="K7203" s="205"/>
      <c r="L7203" s="181"/>
      <c r="M7203" s="180"/>
      <c r="N7203" s="180"/>
      <c r="O7203" s="180"/>
    </row>
    <row r="7204" spans="8:15" s="179" customFormat="1" x14ac:dyDescent="0.2">
      <c r="H7204" s="180"/>
      <c r="I7204" s="180"/>
      <c r="J7204" s="205"/>
      <c r="K7204" s="205"/>
      <c r="L7204" s="181"/>
      <c r="M7204" s="180"/>
      <c r="N7204" s="180"/>
      <c r="O7204" s="180"/>
    </row>
    <row r="7205" spans="8:15" s="179" customFormat="1" x14ac:dyDescent="0.2">
      <c r="H7205" s="180"/>
      <c r="I7205" s="180"/>
      <c r="J7205" s="205"/>
      <c r="K7205" s="205"/>
      <c r="L7205" s="181"/>
      <c r="M7205" s="180"/>
      <c r="N7205" s="180"/>
      <c r="O7205" s="180"/>
    </row>
    <row r="7206" spans="8:15" s="179" customFormat="1" x14ac:dyDescent="0.2">
      <c r="H7206" s="180"/>
      <c r="I7206" s="180"/>
      <c r="J7206" s="205"/>
      <c r="K7206" s="205"/>
      <c r="L7206" s="181"/>
      <c r="M7206" s="180"/>
      <c r="N7206" s="180"/>
      <c r="O7206" s="180"/>
    </row>
    <row r="7207" spans="8:15" s="179" customFormat="1" x14ac:dyDescent="0.2">
      <c r="H7207" s="180"/>
      <c r="I7207" s="180"/>
      <c r="J7207" s="205"/>
      <c r="K7207" s="205"/>
      <c r="L7207" s="181"/>
      <c r="M7207" s="180"/>
      <c r="N7207" s="180"/>
      <c r="O7207" s="180"/>
    </row>
    <row r="7208" spans="8:15" s="179" customFormat="1" x14ac:dyDescent="0.2">
      <c r="H7208" s="180"/>
      <c r="I7208" s="180"/>
      <c r="J7208" s="205"/>
      <c r="K7208" s="205"/>
      <c r="L7208" s="181"/>
      <c r="M7208" s="180"/>
      <c r="N7208" s="180"/>
      <c r="O7208" s="180"/>
    </row>
    <row r="7209" spans="8:15" s="179" customFormat="1" x14ac:dyDescent="0.2">
      <c r="H7209" s="180"/>
      <c r="I7209" s="180"/>
      <c r="J7209" s="205"/>
      <c r="K7209" s="205"/>
      <c r="L7209" s="181"/>
      <c r="M7209" s="180"/>
      <c r="N7209" s="180"/>
      <c r="O7209" s="180"/>
    </row>
    <row r="7210" spans="8:15" s="179" customFormat="1" x14ac:dyDescent="0.2">
      <c r="H7210" s="180"/>
      <c r="I7210" s="180"/>
      <c r="J7210" s="205"/>
      <c r="K7210" s="205"/>
      <c r="L7210" s="181"/>
      <c r="M7210" s="180"/>
      <c r="N7210" s="180"/>
      <c r="O7210" s="180"/>
    </row>
    <row r="7211" spans="8:15" s="179" customFormat="1" x14ac:dyDescent="0.2">
      <c r="H7211" s="180"/>
      <c r="I7211" s="180"/>
      <c r="J7211" s="205"/>
      <c r="K7211" s="205"/>
      <c r="L7211" s="181"/>
      <c r="M7211" s="180"/>
      <c r="N7211" s="180"/>
      <c r="O7211" s="180"/>
    </row>
    <row r="7212" spans="8:15" s="179" customFormat="1" x14ac:dyDescent="0.2">
      <c r="H7212" s="180"/>
      <c r="I7212" s="180"/>
      <c r="J7212" s="205"/>
      <c r="K7212" s="205"/>
      <c r="L7212" s="181"/>
      <c r="M7212" s="180"/>
      <c r="N7212" s="180"/>
      <c r="O7212" s="180"/>
    </row>
    <row r="7213" spans="8:15" s="179" customFormat="1" x14ac:dyDescent="0.2">
      <c r="H7213" s="180"/>
      <c r="I7213" s="180"/>
      <c r="J7213" s="205"/>
      <c r="K7213" s="205"/>
      <c r="L7213" s="181"/>
      <c r="M7213" s="180"/>
      <c r="N7213" s="180"/>
      <c r="O7213" s="180"/>
    </row>
    <row r="7214" spans="8:15" s="179" customFormat="1" x14ac:dyDescent="0.2">
      <c r="H7214" s="180"/>
      <c r="I7214" s="180"/>
      <c r="J7214" s="205"/>
      <c r="K7214" s="205"/>
      <c r="L7214" s="181"/>
      <c r="M7214" s="180"/>
      <c r="N7214" s="180"/>
      <c r="O7214" s="180"/>
    </row>
    <row r="7215" spans="8:15" s="179" customFormat="1" x14ac:dyDescent="0.2">
      <c r="H7215" s="180"/>
      <c r="I7215" s="180"/>
      <c r="J7215" s="205"/>
      <c r="K7215" s="205"/>
      <c r="L7215" s="181"/>
      <c r="M7215" s="180"/>
      <c r="N7215" s="180"/>
      <c r="O7215" s="180"/>
    </row>
    <row r="7216" spans="8:15" s="179" customFormat="1" x14ac:dyDescent="0.2">
      <c r="H7216" s="180"/>
      <c r="I7216" s="180"/>
      <c r="J7216" s="205"/>
      <c r="K7216" s="205"/>
      <c r="L7216" s="181"/>
      <c r="M7216" s="180"/>
      <c r="N7216" s="180"/>
      <c r="O7216" s="180"/>
    </row>
    <row r="7217" spans="8:15" s="179" customFormat="1" x14ac:dyDescent="0.2">
      <c r="H7217" s="180"/>
      <c r="I7217" s="180"/>
      <c r="J7217" s="205"/>
      <c r="K7217" s="205"/>
      <c r="L7217" s="181"/>
      <c r="M7217" s="180"/>
      <c r="N7217" s="180"/>
      <c r="O7217" s="180"/>
    </row>
    <row r="7218" spans="8:15" s="179" customFormat="1" x14ac:dyDescent="0.2">
      <c r="H7218" s="180"/>
      <c r="I7218" s="180"/>
      <c r="J7218" s="205"/>
      <c r="K7218" s="205"/>
      <c r="L7218" s="181"/>
      <c r="M7218" s="180"/>
      <c r="N7218" s="180"/>
      <c r="O7218" s="180"/>
    </row>
    <row r="7219" spans="8:15" s="179" customFormat="1" x14ac:dyDescent="0.2">
      <c r="H7219" s="180"/>
      <c r="I7219" s="180"/>
      <c r="J7219" s="205"/>
      <c r="K7219" s="205"/>
      <c r="L7219" s="181"/>
      <c r="M7219" s="180"/>
      <c r="N7219" s="180"/>
      <c r="O7219" s="180"/>
    </row>
    <row r="7220" spans="8:15" s="179" customFormat="1" x14ac:dyDescent="0.2">
      <c r="H7220" s="180"/>
      <c r="I7220" s="180"/>
      <c r="J7220" s="205"/>
      <c r="K7220" s="205"/>
      <c r="L7220" s="181"/>
      <c r="M7220" s="180"/>
      <c r="N7220" s="180"/>
      <c r="O7220" s="180"/>
    </row>
    <row r="7221" spans="8:15" s="179" customFormat="1" x14ac:dyDescent="0.2">
      <c r="H7221" s="180"/>
      <c r="I7221" s="180"/>
      <c r="J7221" s="205"/>
      <c r="K7221" s="205"/>
      <c r="L7221" s="181"/>
      <c r="M7221" s="180"/>
      <c r="N7221" s="180"/>
      <c r="O7221" s="180"/>
    </row>
    <row r="7222" spans="8:15" s="179" customFormat="1" x14ac:dyDescent="0.2">
      <c r="H7222" s="180"/>
      <c r="I7222" s="180"/>
      <c r="J7222" s="205"/>
      <c r="K7222" s="205"/>
      <c r="L7222" s="181"/>
      <c r="M7222" s="180"/>
      <c r="N7222" s="180"/>
      <c r="O7222" s="180"/>
    </row>
    <row r="7223" spans="8:15" s="179" customFormat="1" x14ac:dyDescent="0.2">
      <c r="H7223" s="180"/>
      <c r="I7223" s="180"/>
      <c r="J7223" s="205"/>
      <c r="K7223" s="205"/>
      <c r="L7223" s="181"/>
      <c r="M7223" s="180"/>
      <c r="N7223" s="180"/>
      <c r="O7223" s="180"/>
    </row>
    <row r="7224" spans="8:15" s="179" customFormat="1" x14ac:dyDescent="0.2">
      <c r="H7224" s="180"/>
      <c r="I7224" s="180"/>
      <c r="J7224" s="205"/>
      <c r="K7224" s="205"/>
      <c r="L7224" s="181"/>
      <c r="M7224" s="180"/>
      <c r="N7224" s="180"/>
      <c r="O7224" s="180"/>
    </row>
    <row r="7225" spans="8:15" s="179" customFormat="1" x14ac:dyDescent="0.2">
      <c r="H7225" s="180"/>
      <c r="I7225" s="180"/>
      <c r="J7225" s="205"/>
      <c r="K7225" s="205"/>
      <c r="L7225" s="181"/>
      <c r="M7225" s="180"/>
      <c r="N7225" s="180"/>
      <c r="O7225" s="180"/>
    </row>
    <row r="7226" spans="8:15" s="179" customFormat="1" x14ac:dyDescent="0.2">
      <c r="H7226" s="180"/>
      <c r="I7226" s="180"/>
      <c r="J7226" s="205"/>
      <c r="K7226" s="205"/>
      <c r="L7226" s="181"/>
      <c r="M7226" s="180"/>
      <c r="N7226" s="180"/>
      <c r="O7226" s="180"/>
    </row>
    <row r="7227" spans="8:15" s="179" customFormat="1" x14ac:dyDescent="0.2">
      <c r="H7227" s="180"/>
      <c r="I7227" s="180"/>
      <c r="J7227" s="205"/>
      <c r="K7227" s="205"/>
      <c r="L7227" s="181"/>
      <c r="M7227" s="180"/>
      <c r="N7227" s="180"/>
      <c r="O7227" s="180"/>
    </row>
    <row r="7228" spans="8:15" s="179" customFormat="1" x14ac:dyDescent="0.2">
      <c r="H7228" s="180"/>
      <c r="I7228" s="180"/>
      <c r="J7228" s="205"/>
      <c r="K7228" s="205"/>
      <c r="L7228" s="181"/>
      <c r="M7228" s="180"/>
      <c r="N7228" s="180"/>
      <c r="O7228" s="180"/>
    </row>
    <row r="7229" spans="8:15" s="179" customFormat="1" x14ac:dyDescent="0.2">
      <c r="H7229" s="180"/>
      <c r="I7229" s="180"/>
      <c r="J7229" s="205"/>
      <c r="K7229" s="205"/>
      <c r="L7229" s="181"/>
      <c r="M7229" s="180"/>
      <c r="N7229" s="180"/>
      <c r="O7229" s="180"/>
    </row>
    <row r="7230" spans="8:15" s="179" customFormat="1" x14ac:dyDescent="0.2">
      <c r="H7230" s="180"/>
      <c r="I7230" s="180"/>
      <c r="J7230" s="205"/>
      <c r="K7230" s="205"/>
      <c r="L7230" s="181"/>
      <c r="M7230" s="180"/>
      <c r="N7230" s="180"/>
      <c r="O7230" s="180"/>
    </row>
    <row r="7231" spans="8:15" s="179" customFormat="1" x14ac:dyDescent="0.2">
      <c r="H7231" s="180"/>
      <c r="I7231" s="180"/>
      <c r="J7231" s="205"/>
      <c r="K7231" s="205"/>
      <c r="L7231" s="181"/>
      <c r="M7231" s="180"/>
      <c r="N7231" s="180"/>
      <c r="O7231" s="180"/>
    </row>
    <row r="7232" spans="8:15" s="179" customFormat="1" x14ac:dyDescent="0.2">
      <c r="H7232" s="180"/>
      <c r="I7232" s="180"/>
      <c r="J7232" s="205"/>
      <c r="K7232" s="205"/>
      <c r="L7232" s="181"/>
      <c r="M7232" s="180"/>
      <c r="N7232" s="180"/>
      <c r="O7232" s="180"/>
    </row>
    <row r="7233" spans="8:15" s="179" customFormat="1" x14ac:dyDescent="0.2">
      <c r="H7233" s="180"/>
      <c r="I7233" s="180"/>
      <c r="J7233" s="205"/>
      <c r="K7233" s="205"/>
      <c r="L7233" s="181"/>
      <c r="M7233" s="180"/>
      <c r="N7233" s="180"/>
      <c r="O7233" s="180"/>
    </row>
    <row r="7234" spans="8:15" s="179" customFormat="1" x14ac:dyDescent="0.2">
      <c r="H7234" s="180"/>
      <c r="I7234" s="180"/>
      <c r="J7234" s="205"/>
      <c r="K7234" s="205"/>
      <c r="L7234" s="181"/>
      <c r="M7234" s="180"/>
      <c r="N7234" s="180"/>
      <c r="O7234" s="180"/>
    </row>
    <row r="7235" spans="8:15" s="179" customFormat="1" x14ac:dyDescent="0.2">
      <c r="H7235" s="180"/>
      <c r="I7235" s="180"/>
      <c r="J7235" s="205"/>
      <c r="K7235" s="205"/>
      <c r="L7235" s="181"/>
      <c r="M7235" s="180"/>
      <c r="N7235" s="180"/>
      <c r="O7235" s="180"/>
    </row>
    <row r="7236" spans="8:15" s="179" customFormat="1" x14ac:dyDescent="0.2">
      <c r="H7236" s="180"/>
      <c r="I7236" s="180"/>
      <c r="J7236" s="205"/>
      <c r="K7236" s="205"/>
      <c r="L7236" s="181"/>
      <c r="M7236" s="180"/>
      <c r="N7236" s="180"/>
      <c r="O7236" s="180"/>
    </row>
    <row r="7237" spans="8:15" s="179" customFormat="1" x14ac:dyDescent="0.2">
      <c r="H7237" s="180"/>
      <c r="I7237" s="180"/>
      <c r="J7237" s="205"/>
      <c r="K7237" s="205"/>
      <c r="L7237" s="181"/>
      <c r="M7237" s="180"/>
      <c r="N7237" s="180"/>
      <c r="O7237" s="180"/>
    </row>
    <row r="7238" spans="8:15" s="179" customFormat="1" x14ac:dyDescent="0.2">
      <c r="H7238" s="180"/>
      <c r="I7238" s="180"/>
      <c r="J7238" s="205"/>
      <c r="K7238" s="205"/>
      <c r="L7238" s="181"/>
      <c r="M7238" s="180"/>
      <c r="N7238" s="180"/>
      <c r="O7238" s="180"/>
    </row>
    <row r="7239" spans="8:15" s="179" customFormat="1" x14ac:dyDescent="0.2">
      <c r="H7239" s="180"/>
      <c r="I7239" s="180"/>
      <c r="J7239" s="205"/>
      <c r="K7239" s="205"/>
      <c r="L7239" s="181"/>
      <c r="M7239" s="180"/>
      <c r="N7239" s="180"/>
      <c r="O7239" s="180"/>
    </row>
    <row r="7240" spans="8:15" s="179" customFormat="1" x14ac:dyDescent="0.2">
      <c r="H7240" s="180"/>
      <c r="I7240" s="180"/>
      <c r="J7240" s="205"/>
      <c r="K7240" s="205"/>
      <c r="L7240" s="181"/>
      <c r="M7240" s="180"/>
      <c r="N7240" s="180"/>
      <c r="O7240" s="180"/>
    </row>
    <row r="7241" spans="8:15" s="179" customFormat="1" x14ac:dyDescent="0.2">
      <c r="H7241" s="180"/>
      <c r="I7241" s="180"/>
      <c r="J7241" s="205"/>
      <c r="K7241" s="205"/>
      <c r="L7241" s="181"/>
      <c r="M7241" s="180"/>
      <c r="N7241" s="180"/>
      <c r="O7241" s="180"/>
    </row>
    <row r="7242" spans="8:15" s="179" customFormat="1" x14ac:dyDescent="0.2">
      <c r="H7242" s="180"/>
      <c r="I7242" s="180"/>
      <c r="J7242" s="205"/>
      <c r="K7242" s="205"/>
      <c r="L7242" s="181"/>
      <c r="M7242" s="180"/>
      <c r="N7242" s="180"/>
      <c r="O7242" s="180"/>
    </row>
    <row r="7243" spans="8:15" s="179" customFormat="1" x14ac:dyDescent="0.2">
      <c r="H7243" s="180"/>
      <c r="I7243" s="180"/>
      <c r="J7243" s="205"/>
      <c r="K7243" s="205"/>
      <c r="L7243" s="181"/>
      <c r="M7243" s="180"/>
      <c r="N7243" s="180"/>
      <c r="O7243" s="180"/>
    </row>
    <row r="7244" spans="8:15" s="179" customFormat="1" x14ac:dyDescent="0.2">
      <c r="H7244" s="180"/>
      <c r="I7244" s="180"/>
      <c r="J7244" s="205"/>
      <c r="K7244" s="205"/>
      <c r="L7244" s="181"/>
      <c r="M7244" s="180"/>
      <c r="N7244" s="180"/>
      <c r="O7244" s="180"/>
    </row>
    <row r="7245" spans="8:15" s="179" customFormat="1" x14ac:dyDescent="0.2">
      <c r="H7245" s="180"/>
      <c r="I7245" s="180"/>
      <c r="J7245" s="205"/>
      <c r="K7245" s="205"/>
      <c r="L7245" s="181"/>
      <c r="M7245" s="180"/>
      <c r="N7245" s="180"/>
      <c r="O7245" s="180"/>
    </row>
    <row r="7246" spans="8:15" s="179" customFormat="1" x14ac:dyDescent="0.2">
      <c r="H7246" s="180"/>
      <c r="I7246" s="180"/>
      <c r="J7246" s="205"/>
      <c r="K7246" s="205"/>
      <c r="L7246" s="181"/>
      <c r="M7246" s="180"/>
      <c r="N7246" s="180"/>
      <c r="O7246" s="180"/>
    </row>
    <row r="7247" spans="8:15" s="179" customFormat="1" x14ac:dyDescent="0.2">
      <c r="H7247" s="180"/>
      <c r="I7247" s="180"/>
      <c r="J7247" s="205"/>
      <c r="K7247" s="205"/>
      <c r="L7247" s="181"/>
      <c r="M7247" s="180"/>
      <c r="N7247" s="180"/>
      <c r="O7247" s="180"/>
    </row>
    <row r="7248" spans="8:15" s="179" customFormat="1" x14ac:dyDescent="0.2">
      <c r="H7248" s="180"/>
      <c r="I7248" s="180"/>
      <c r="J7248" s="205"/>
      <c r="K7248" s="205"/>
      <c r="L7248" s="181"/>
      <c r="M7248" s="180"/>
      <c r="N7248" s="180"/>
      <c r="O7248" s="180"/>
    </row>
    <row r="7249" spans="8:15" s="179" customFormat="1" x14ac:dyDescent="0.2">
      <c r="H7249" s="180"/>
      <c r="I7249" s="180"/>
      <c r="J7249" s="205"/>
      <c r="K7249" s="205"/>
      <c r="L7249" s="181"/>
      <c r="M7249" s="180"/>
      <c r="N7249" s="180"/>
      <c r="O7249" s="180"/>
    </row>
    <row r="7250" spans="8:15" s="179" customFormat="1" x14ac:dyDescent="0.2">
      <c r="H7250" s="180"/>
      <c r="I7250" s="180"/>
      <c r="J7250" s="205"/>
      <c r="K7250" s="205"/>
      <c r="L7250" s="181"/>
      <c r="M7250" s="180"/>
      <c r="N7250" s="180"/>
      <c r="O7250" s="180"/>
    </row>
    <row r="7251" spans="8:15" s="179" customFormat="1" x14ac:dyDescent="0.2">
      <c r="H7251" s="180"/>
      <c r="I7251" s="180"/>
      <c r="J7251" s="205"/>
      <c r="K7251" s="205"/>
      <c r="L7251" s="181"/>
      <c r="M7251" s="180"/>
      <c r="N7251" s="180"/>
      <c r="O7251" s="180"/>
    </row>
    <row r="7252" spans="8:15" s="179" customFormat="1" x14ac:dyDescent="0.2">
      <c r="H7252" s="180"/>
      <c r="I7252" s="180"/>
      <c r="J7252" s="205"/>
      <c r="K7252" s="205"/>
      <c r="L7252" s="181"/>
      <c r="M7252" s="180"/>
      <c r="N7252" s="180"/>
      <c r="O7252" s="180"/>
    </row>
    <row r="7253" spans="8:15" s="179" customFormat="1" x14ac:dyDescent="0.2">
      <c r="H7253" s="180"/>
      <c r="I7253" s="180"/>
      <c r="J7253" s="205"/>
      <c r="K7253" s="205"/>
      <c r="L7253" s="181"/>
      <c r="M7253" s="180"/>
      <c r="N7253" s="180"/>
      <c r="O7253" s="180"/>
    </row>
    <row r="7254" spans="8:15" s="179" customFormat="1" x14ac:dyDescent="0.2">
      <c r="H7254" s="180"/>
      <c r="I7254" s="180"/>
      <c r="J7254" s="205"/>
      <c r="K7254" s="205"/>
      <c r="L7254" s="181"/>
      <c r="M7254" s="180"/>
      <c r="N7254" s="180"/>
      <c r="O7254" s="180"/>
    </row>
    <row r="7255" spans="8:15" s="179" customFormat="1" x14ac:dyDescent="0.2">
      <c r="H7255" s="180"/>
      <c r="I7255" s="180"/>
      <c r="J7255" s="205"/>
      <c r="K7255" s="205"/>
      <c r="L7255" s="181"/>
      <c r="M7255" s="180"/>
      <c r="N7255" s="180"/>
      <c r="O7255" s="180"/>
    </row>
    <row r="7256" spans="8:15" s="179" customFormat="1" x14ac:dyDescent="0.2">
      <c r="H7256" s="180"/>
      <c r="I7256" s="180"/>
      <c r="J7256" s="205"/>
      <c r="K7256" s="205"/>
      <c r="L7256" s="181"/>
      <c r="M7256" s="180"/>
      <c r="N7256" s="180"/>
      <c r="O7256" s="180"/>
    </row>
    <row r="7257" spans="8:15" s="179" customFormat="1" x14ac:dyDescent="0.2">
      <c r="H7257" s="180"/>
      <c r="I7257" s="180"/>
      <c r="J7257" s="205"/>
      <c r="K7257" s="205"/>
      <c r="L7257" s="181"/>
      <c r="M7257" s="180"/>
      <c r="N7257" s="180"/>
      <c r="O7257" s="180"/>
    </row>
    <row r="7258" spans="8:15" s="179" customFormat="1" x14ac:dyDescent="0.2">
      <c r="H7258" s="180"/>
      <c r="I7258" s="180"/>
      <c r="J7258" s="205"/>
      <c r="K7258" s="205"/>
      <c r="L7258" s="181"/>
      <c r="M7258" s="180"/>
      <c r="N7258" s="180"/>
      <c r="O7258" s="180"/>
    </row>
    <row r="7259" spans="8:15" s="179" customFormat="1" x14ac:dyDescent="0.2">
      <c r="H7259" s="180"/>
      <c r="I7259" s="180"/>
      <c r="J7259" s="205"/>
      <c r="K7259" s="205"/>
      <c r="L7259" s="181"/>
      <c r="M7259" s="180"/>
      <c r="N7259" s="180"/>
      <c r="O7259" s="180"/>
    </row>
    <row r="7260" spans="8:15" s="179" customFormat="1" x14ac:dyDescent="0.2">
      <c r="H7260" s="180"/>
      <c r="I7260" s="180"/>
      <c r="J7260" s="205"/>
      <c r="K7260" s="205"/>
      <c r="L7260" s="181"/>
      <c r="M7260" s="180"/>
      <c r="N7260" s="180"/>
      <c r="O7260" s="180"/>
    </row>
    <row r="7261" spans="8:15" s="179" customFormat="1" x14ac:dyDescent="0.2">
      <c r="H7261" s="180"/>
      <c r="I7261" s="180"/>
      <c r="J7261" s="205"/>
      <c r="K7261" s="205"/>
      <c r="L7261" s="181"/>
      <c r="M7261" s="180"/>
      <c r="N7261" s="180"/>
      <c r="O7261" s="180"/>
    </row>
    <row r="7262" spans="8:15" s="179" customFormat="1" x14ac:dyDescent="0.2">
      <c r="H7262" s="180"/>
      <c r="I7262" s="180"/>
      <c r="J7262" s="205"/>
      <c r="K7262" s="205"/>
      <c r="L7262" s="181"/>
      <c r="M7262" s="180"/>
      <c r="N7262" s="180"/>
      <c r="O7262" s="180"/>
    </row>
    <row r="7263" spans="8:15" s="179" customFormat="1" x14ac:dyDescent="0.2">
      <c r="H7263" s="180"/>
      <c r="I7263" s="180"/>
      <c r="J7263" s="205"/>
      <c r="K7263" s="205"/>
      <c r="L7263" s="181"/>
      <c r="M7263" s="180"/>
      <c r="N7263" s="180"/>
      <c r="O7263" s="180"/>
    </row>
    <row r="7264" spans="8:15" s="179" customFormat="1" x14ac:dyDescent="0.2">
      <c r="H7264" s="180"/>
      <c r="I7264" s="180"/>
      <c r="J7264" s="205"/>
      <c r="K7264" s="205"/>
      <c r="L7264" s="181"/>
      <c r="M7264" s="180"/>
      <c r="N7264" s="180"/>
      <c r="O7264" s="180"/>
    </row>
    <row r="7265" spans="8:15" s="179" customFormat="1" x14ac:dyDescent="0.2">
      <c r="H7265" s="180"/>
      <c r="I7265" s="180"/>
      <c r="J7265" s="205"/>
      <c r="K7265" s="205"/>
      <c r="L7265" s="181"/>
      <c r="M7265" s="180"/>
      <c r="N7265" s="180"/>
      <c r="O7265" s="180"/>
    </row>
    <row r="7266" spans="8:15" s="179" customFormat="1" x14ac:dyDescent="0.2">
      <c r="H7266" s="180"/>
      <c r="I7266" s="180"/>
      <c r="J7266" s="205"/>
      <c r="K7266" s="205"/>
      <c r="L7266" s="181"/>
      <c r="M7266" s="180"/>
      <c r="N7266" s="180"/>
      <c r="O7266" s="180"/>
    </row>
    <row r="7267" spans="8:15" s="179" customFormat="1" x14ac:dyDescent="0.2">
      <c r="H7267" s="180"/>
      <c r="I7267" s="180"/>
      <c r="J7267" s="205"/>
      <c r="K7267" s="205"/>
      <c r="L7267" s="181"/>
      <c r="M7267" s="180"/>
      <c r="N7267" s="180"/>
      <c r="O7267" s="180"/>
    </row>
    <row r="7268" spans="8:15" s="179" customFormat="1" x14ac:dyDescent="0.2">
      <c r="H7268" s="180"/>
      <c r="I7268" s="180"/>
      <c r="J7268" s="205"/>
      <c r="K7268" s="205"/>
      <c r="L7268" s="181"/>
      <c r="M7268" s="180"/>
      <c r="N7268" s="180"/>
      <c r="O7268" s="180"/>
    </row>
    <row r="7269" spans="8:15" s="179" customFormat="1" x14ac:dyDescent="0.2">
      <c r="H7269" s="180"/>
      <c r="I7269" s="180"/>
      <c r="J7269" s="205"/>
      <c r="K7269" s="205"/>
      <c r="L7269" s="181"/>
      <c r="M7269" s="180"/>
      <c r="N7269" s="180"/>
      <c r="O7269" s="180"/>
    </row>
    <row r="7270" spans="8:15" s="179" customFormat="1" x14ac:dyDescent="0.2">
      <c r="H7270" s="180"/>
      <c r="I7270" s="180"/>
      <c r="J7270" s="205"/>
      <c r="K7270" s="205"/>
      <c r="L7270" s="181"/>
      <c r="M7270" s="180"/>
      <c r="N7270" s="180"/>
      <c r="O7270" s="180"/>
    </row>
    <row r="7271" spans="8:15" s="179" customFormat="1" x14ac:dyDescent="0.2">
      <c r="H7271" s="180"/>
      <c r="I7271" s="180"/>
      <c r="J7271" s="205"/>
      <c r="K7271" s="205"/>
      <c r="L7271" s="181"/>
      <c r="M7271" s="180"/>
      <c r="N7271" s="180"/>
      <c r="O7271" s="180"/>
    </row>
    <row r="7272" spans="8:15" s="179" customFormat="1" x14ac:dyDescent="0.2">
      <c r="H7272" s="180"/>
      <c r="I7272" s="180"/>
      <c r="J7272" s="205"/>
      <c r="K7272" s="205"/>
      <c r="L7272" s="181"/>
      <c r="M7272" s="180"/>
      <c r="N7272" s="180"/>
      <c r="O7272" s="180"/>
    </row>
    <row r="7273" spans="8:15" s="179" customFormat="1" x14ac:dyDescent="0.2">
      <c r="H7273" s="180"/>
      <c r="I7273" s="180"/>
      <c r="J7273" s="205"/>
      <c r="K7273" s="205"/>
      <c r="L7273" s="181"/>
      <c r="M7273" s="180"/>
      <c r="N7273" s="180"/>
      <c r="O7273" s="180"/>
    </row>
    <row r="7274" spans="8:15" s="179" customFormat="1" x14ac:dyDescent="0.2">
      <c r="H7274" s="180"/>
      <c r="I7274" s="180"/>
      <c r="J7274" s="205"/>
      <c r="K7274" s="205"/>
      <c r="L7274" s="181"/>
      <c r="M7274" s="180"/>
      <c r="N7274" s="180"/>
      <c r="O7274" s="180"/>
    </row>
    <row r="7275" spans="8:15" s="179" customFormat="1" x14ac:dyDescent="0.2">
      <c r="H7275" s="180"/>
      <c r="I7275" s="180"/>
      <c r="J7275" s="205"/>
      <c r="K7275" s="205"/>
      <c r="L7275" s="181"/>
      <c r="M7275" s="180"/>
      <c r="N7275" s="180"/>
      <c r="O7275" s="180"/>
    </row>
    <row r="7276" spans="8:15" s="179" customFormat="1" x14ac:dyDescent="0.2">
      <c r="H7276" s="180"/>
      <c r="I7276" s="180"/>
      <c r="J7276" s="205"/>
      <c r="K7276" s="205"/>
      <c r="L7276" s="181"/>
      <c r="M7276" s="180"/>
      <c r="N7276" s="180"/>
      <c r="O7276" s="180"/>
    </row>
    <row r="7277" spans="8:15" s="179" customFormat="1" x14ac:dyDescent="0.2">
      <c r="H7277" s="180"/>
      <c r="I7277" s="180"/>
      <c r="J7277" s="205"/>
      <c r="K7277" s="205"/>
      <c r="L7277" s="181"/>
      <c r="M7277" s="180"/>
      <c r="N7277" s="180"/>
      <c r="O7277" s="180"/>
    </row>
    <row r="7278" spans="8:15" s="179" customFormat="1" x14ac:dyDescent="0.2">
      <c r="H7278" s="180"/>
      <c r="I7278" s="180"/>
      <c r="J7278" s="205"/>
      <c r="K7278" s="205"/>
      <c r="L7278" s="181"/>
      <c r="M7278" s="180"/>
      <c r="N7278" s="180"/>
      <c r="O7278" s="180"/>
    </row>
    <row r="7279" spans="8:15" s="179" customFormat="1" x14ac:dyDescent="0.2">
      <c r="H7279" s="180"/>
      <c r="I7279" s="180"/>
      <c r="J7279" s="205"/>
      <c r="K7279" s="205"/>
      <c r="L7279" s="181"/>
      <c r="M7279" s="180"/>
      <c r="N7279" s="180"/>
      <c r="O7279" s="180"/>
    </row>
    <row r="7280" spans="8:15" s="179" customFormat="1" x14ac:dyDescent="0.2">
      <c r="H7280" s="180"/>
      <c r="I7280" s="180"/>
      <c r="J7280" s="205"/>
      <c r="K7280" s="205"/>
      <c r="L7280" s="181"/>
      <c r="M7280" s="180"/>
      <c r="N7280" s="180"/>
      <c r="O7280" s="180"/>
    </row>
    <row r="7281" spans="8:15" s="179" customFormat="1" x14ac:dyDescent="0.2">
      <c r="H7281" s="180"/>
      <c r="I7281" s="180"/>
      <c r="J7281" s="205"/>
      <c r="K7281" s="205"/>
      <c r="L7281" s="181"/>
      <c r="M7281" s="180"/>
      <c r="N7281" s="180"/>
      <c r="O7281" s="180"/>
    </row>
    <row r="7282" spans="8:15" s="179" customFormat="1" x14ac:dyDescent="0.2">
      <c r="H7282" s="180"/>
      <c r="I7282" s="180"/>
      <c r="J7282" s="205"/>
      <c r="K7282" s="205"/>
      <c r="L7282" s="181"/>
      <c r="M7282" s="180"/>
      <c r="N7282" s="180"/>
      <c r="O7282" s="180"/>
    </row>
    <row r="7283" spans="8:15" s="179" customFormat="1" x14ac:dyDescent="0.2">
      <c r="H7283" s="180"/>
      <c r="I7283" s="180"/>
      <c r="J7283" s="205"/>
      <c r="K7283" s="205"/>
      <c r="L7283" s="181"/>
      <c r="M7283" s="180"/>
      <c r="N7283" s="180"/>
      <c r="O7283" s="180"/>
    </row>
    <row r="7284" spans="8:15" s="179" customFormat="1" x14ac:dyDescent="0.2">
      <c r="H7284" s="180"/>
      <c r="I7284" s="180"/>
      <c r="J7284" s="205"/>
      <c r="K7284" s="205"/>
      <c r="L7284" s="181"/>
      <c r="M7284" s="180"/>
      <c r="N7284" s="180"/>
      <c r="O7284" s="180"/>
    </row>
    <row r="7285" spans="8:15" s="179" customFormat="1" x14ac:dyDescent="0.2">
      <c r="H7285" s="180"/>
      <c r="I7285" s="180"/>
      <c r="J7285" s="205"/>
      <c r="K7285" s="205"/>
      <c r="L7285" s="181"/>
      <c r="M7285" s="180"/>
      <c r="N7285" s="180"/>
      <c r="O7285" s="180"/>
    </row>
    <row r="7286" spans="8:15" s="179" customFormat="1" x14ac:dyDescent="0.2">
      <c r="H7286" s="180"/>
      <c r="I7286" s="180"/>
      <c r="J7286" s="205"/>
      <c r="K7286" s="205"/>
      <c r="L7286" s="181"/>
      <c r="M7286" s="180"/>
      <c r="N7286" s="180"/>
      <c r="O7286" s="180"/>
    </row>
    <row r="7287" spans="8:15" s="179" customFormat="1" x14ac:dyDescent="0.2">
      <c r="H7287" s="180"/>
      <c r="I7287" s="180"/>
      <c r="J7287" s="205"/>
      <c r="K7287" s="205"/>
      <c r="L7287" s="181"/>
      <c r="M7287" s="180"/>
      <c r="N7287" s="180"/>
      <c r="O7287" s="180"/>
    </row>
    <row r="7288" spans="8:15" s="179" customFormat="1" x14ac:dyDescent="0.2">
      <c r="H7288" s="180"/>
      <c r="I7288" s="180"/>
      <c r="J7288" s="205"/>
      <c r="K7288" s="205"/>
      <c r="L7288" s="181"/>
      <c r="M7288" s="180"/>
      <c r="N7288" s="180"/>
      <c r="O7288" s="180"/>
    </row>
    <row r="7289" spans="8:15" s="179" customFormat="1" x14ac:dyDescent="0.2">
      <c r="H7289" s="180"/>
      <c r="I7289" s="180"/>
      <c r="J7289" s="205"/>
      <c r="K7289" s="205"/>
      <c r="L7289" s="181"/>
      <c r="M7289" s="180"/>
      <c r="N7289" s="180"/>
      <c r="O7289" s="180"/>
    </row>
    <row r="7290" spans="8:15" s="179" customFormat="1" x14ac:dyDescent="0.2">
      <c r="H7290" s="180"/>
      <c r="I7290" s="180"/>
      <c r="J7290" s="205"/>
      <c r="K7290" s="205"/>
      <c r="L7290" s="181"/>
      <c r="M7290" s="180"/>
      <c r="N7290" s="180"/>
      <c r="O7290" s="180"/>
    </row>
    <row r="7291" spans="8:15" s="179" customFormat="1" x14ac:dyDescent="0.2">
      <c r="H7291" s="180"/>
      <c r="I7291" s="180"/>
      <c r="J7291" s="205"/>
      <c r="K7291" s="205"/>
      <c r="L7291" s="181"/>
      <c r="M7291" s="180"/>
      <c r="N7291" s="180"/>
      <c r="O7291" s="180"/>
    </row>
    <row r="7292" spans="8:15" s="179" customFormat="1" x14ac:dyDescent="0.2">
      <c r="H7292" s="180"/>
      <c r="I7292" s="180"/>
      <c r="J7292" s="205"/>
      <c r="K7292" s="205"/>
      <c r="L7292" s="181"/>
      <c r="M7292" s="180"/>
      <c r="N7292" s="180"/>
      <c r="O7292" s="180"/>
    </row>
    <row r="7293" spans="8:15" s="179" customFormat="1" x14ac:dyDescent="0.2">
      <c r="H7293" s="180"/>
      <c r="I7293" s="180"/>
      <c r="J7293" s="205"/>
      <c r="K7293" s="205"/>
      <c r="L7293" s="181"/>
      <c r="M7293" s="180"/>
      <c r="N7293" s="180"/>
      <c r="O7293" s="180"/>
    </row>
    <row r="7294" spans="8:15" s="179" customFormat="1" x14ac:dyDescent="0.2">
      <c r="H7294" s="180"/>
      <c r="I7294" s="180"/>
      <c r="J7294" s="205"/>
      <c r="K7294" s="205"/>
      <c r="L7294" s="181"/>
      <c r="M7294" s="180"/>
      <c r="N7294" s="180"/>
      <c r="O7294" s="180"/>
    </row>
    <row r="7295" spans="8:15" s="179" customFormat="1" x14ac:dyDescent="0.2">
      <c r="H7295" s="180"/>
      <c r="I7295" s="180"/>
      <c r="J7295" s="205"/>
      <c r="K7295" s="205"/>
      <c r="L7295" s="181"/>
      <c r="M7295" s="180"/>
      <c r="N7295" s="180"/>
      <c r="O7295" s="180"/>
    </row>
    <row r="7296" spans="8:15" s="179" customFormat="1" x14ac:dyDescent="0.2">
      <c r="H7296" s="180"/>
      <c r="I7296" s="180"/>
      <c r="J7296" s="205"/>
      <c r="K7296" s="205"/>
      <c r="L7296" s="181"/>
      <c r="M7296" s="180"/>
      <c r="N7296" s="180"/>
      <c r="O7296" s="180"/>
    </row>
    <row r="7297" spans="8:15" s="179" customFormat="1" x14ac:dyDescent="0.2">
      <c r="H7297" s="180"/>
      <c r="I7297" s="180"/>
      <c r="J7297" s="205"/>
      <c r="K7297" s="205"/>
      <c r="L7297" s="181"/>
      <c r="M7297" s="180"/>
      <c r="N7297" s="180"/>
      <c r="O7297" s="180"/>
    </row>
    <row r="7298" spans="8:15" s="179" customFormat="1" x14ac:dyDescent="0.2">
      <c r="H7298" s="180"/>
      <c r="I7298" s="180"/>
      <c r="J7298" s="205"/>
      <c r="K7298" s="205"/>
      <c r="L7298" s="181"/>
      <c r="M7298" s="180"/>
      <c r="N7298" s="180"/>
      <c r="O7298" s="180"/>
    </row>
    <row r="7299" spans="8:15" s="179" customFormat="1" x14ac:dyDescent="0.2">
      <c r="H7299" s="180"/>
      <c r="I7299" s="180"/>
      <c r="J7299" s="205"/>
      <c r="K7299" s="205"/>
      <c r="L7299" s="181"/>
      <c r="M7299" s="180"/>
      <c r="N7299" s="180"/>
      <c r="O7299" s="180"/>
    </row>
    <row r="7300" spans="8:15" s="179" customFormat="1" x14ac:dyDescent="0.2">
      <c r="H7300" s="180"/>
      <c r="I7300" s="180"/>
      <c r="J7300" s="205"/>
      <c r="K7300" s="205"/>
      <c r="L7300" s="181"/>
      <c r="M7300" s="180"/>
      <c r="N7300" s="180"/>
      <c r="O7300" s="180"/>
    </row>
    <row r="7301" spans="8:15" s="179" customFormat="1" x14ac:dyDescent="0.2">
      <c r="H7301" s="180"/>
      <c r="I7301" s="180"/>
      <c r="J7301" s="205"/>
      <c r="K7301" s="205"/>
      <c r="L7301" s="181"/>
      <c r="M7301" s="180"/>
      <c r="N7301" s="180"/>
      <c r="O7301" s="180"/>
    </row>
    <row r="7302" spans="8:15" s="179" customFormat="1" x14ac:dyDescent="0.2">
      <c r="H7302" s="180"/>
      <c r="I7302" s="180"/>
      <c r="J7302" s="205"/>
      <c r="K7302" s="205"/>
      <c r="L7302" s="181"/>
      <c r="M7302" s="180"/>
      <c r="N7302" s="180"/>
      <c r="O7302" s="180"/>
    </row>
    <row r="7303" spans="8:15" s="179" customFormat="1" x14ac:dyDescent="0.2">
      <c r="H7303" s="180"/>
      <c r="I7303" s="180"/>
      <c r="J7303" s="205"/>
      <c r="K7303" s="205"/>
      <c r="L7303" s="181"/>
      <c r="M7303" s="180"/>
      <c r="N7303" s="180"/>
      <c r="O7303" s="180"/>
    </row>
    <row r="7304" spans="8:15" s="179" customFormat="1" x14ac:dyDescent="0.2">
      <c r="H7304" s="180"/>
      <c r="I7304" s="180"/>
      <c r="J7304" s="205"/>
      <c r="K7304" s="205"/>
      <c r="L7304" s="181"/>
      <c r="M7304" s="180"/>
      <c r="N7304" s="180"/>
      <c r="O7304" s="180"/>
    </row>
    <row r="7305" spans="8:15" s="179" customFormat="1" x14ac:dyDescent="0.2">
      <c r="H7305" s="180"/>
      <c r="I7305" s="180"/>
      <c r="J7305" s="205"/>
      <c r="K7305" s="205"/>
      <c r="L7305" s="181"/>
      <c r="M7305" s="180"/>
      <c r="N7305" s="180"/>
      <c r="O7305" s="180"/>
    </row>
    <row r="7306" spans="8:15" s="179" customFormat="1" x14ac:dyDescent="0.2">
      <c r="H7306" s="180"/>
      <c r="I7306" s="180"/>
      <c r="J7306" s="205"/>
      <c r="K7306" s="205"/>
      <c r="L7306" s="181"/>
      <c r="M7306" s="180"/>
      <c r="N7306" s="180"/>
      <c r="O7306" s="180"/>
    </row>
    <row r="7307" spans="8:15" s="179" customFormat="1" x14ac:dyDescent="0.2">
      <c r="H7307" s="180"/>
      <c r="I7307" s="180"/>
      <c r="J7307" s="205"/>
      <c r="K7307" s="205"/>
      <c r="L7307" s="181"/>
      <c r="M7307" s="180"/>
      <c r="N7307" s="180"/>
      <c r="O7307" s="180"/>
    </row>
    <row r="7308" spans="8:15" s="179" customFormat="1" x14ac:dyDescent="0.2">
      <c r="H7308" s="180"/>
      <c r="I7308" s="180"/>
      <c r="J7308" s="205"/>
      <c r="K7308" s="205"/>
      <c r="L7308" s="181"/>
      <c r="M7308" s="180"/>
      <c r="N7308" s="180"/>
      <c r="O7308" s="180"/>
    </row>
    <row r="7309" spans="8:15" s="179" customFormat="1" x14ac:dyDescent="0.2">
      <c r="H7309" s="180"/>
      <c r="I7309" s="180"/>
      <c r="J7309" s="205"/>
      <c r="K7309" s="205"/>
      <c r="L7309" s="181"/>
      <c r="M7309" s="180"/>
      <c r="N7309" s="180"/>
      <c r="O7309" s="180"/>
    </row>
    <row r="7310" spans="8:15" s="179" customFormat="1" x14ac:dyDescent="0.2">
      <c r="H7310" s="180"/>
      <c r="I7310" s="180"/>
      <c r="J7310" s="205"/>
      <c r="K7310" s="205"/>
      <c r="L7310" s="181"/>
      <c r="M7310" s="180"/>
      <c r="N7310" s="180"/>
      <c r="O7310" s="180"/>
    </row>
    <row r="7311" spans="8:15" s="179" customFormat="1" x14ac:dyDescent="0.2">
      <c r="H7311" s="180"/>
      <c r="I7311" s="180"/>
      <c r="J7311" s="205"/>
      <c r="K7311" s="205"/>
      <c r="L7311" s="181"/>
      <c r="M7311" s="180"/>
      <c r="N7311" s="180"/>
      <c r="O7311" s="180"/>
    </row>
    <row r="7312" spans="8:15" s="179" customFormat="1" x14ac:dyDescent="0.2">
      <c r="H7312" s="180"/>
      <c r="I7312" s="180"/>
      <c r="J7312" s="205"/>
      <c r="K7312" s="205"/>
      <c r="L7312" s="181"/>
      <c r="M7312" s="180"/>
      <c r="N7312" s="180"/>
      <c r="O7312" s="180"/>
    </row>
    <row r="7313" spans="8:15" s="179" customFormat="1" x14ac:dyDescent="0.2">
      <c r="H7313" s="180"/>
      <c r="I7313" s="180"/>
      <c r="J7313" s="205"/>
      <c r="K7313" s="205"/>
      <c r="L7313" s="181"/>
      <c r="M7313" s="180"/>
      <c r="N7313" s="180"/>
      <c r="O7313" s="180"/>
    </row>
    <row r="7314" spans="8:15" s="179" customFormat="1" x14ac:dyDescent="0.2">
      <c r="H7314" s="180"/>
      <c r="I7314" s="180"/>
      <c r="J7314" s="205"/>
      <c r="K7314" s="205"/>
      <c r="L7314" s="181"/>
      <c r="M7314" s="180"/>
      <c r="N7314" s="180"/>
      <c r="O7314" s="180"/>
    </row>
    <row r="7315" spans="8:15" s="179" customFormat="1" x14ac:dyDescent="0.2">
      <c r="H7315" s="180"/>
      <c r="I7315" s="180"/>
      <c r="J7315" s="205"/>
      <c r="K7315" s="205"/>
      <c r="L7315" s="181"/>
      <c r="M7315" s="180"/>
      <c r="N7315" s="180"/>
      <c r="O7315" s="180"/>
    </row>
    <row r="7316" spans="8:15" s="179" customFormat="1" x14ac:dyDescent="0.2">
      <c r="H7316" s="180"/>
      <c r="I7316" s="180"/>
      <c r="J7316" s="205"/>
      <c r="K7316" s="205"/>
      <c r="L7316" s="181"/>
      <c r="M7316" s="180"/>
      <c r="N7316" s="180"/>
      <c r="O7316" s="180"/>
    </row>
    <row r="7317" spans="8:15" s="179" customFormat="1" x14ac:dyDescent="0.2">
      <c r="H7317" s="180"/>
      <c r="I7317" s="180"/>
      <c r="J7317" s="205"/>
      <c r="K7317" s="205"/>
      <c r="L7317" s="181"/>
      <c r="M7317" s="180"/>
      <c r="N7317" s="180"/>
      <c r="O7317" s="180"/>
    </row>
    <row r="7318" spans="8:15" s="179" customFormat="1" x14ac:dyDescent="0.2">
      <c r="H7318" s="180"/>
      <c r="I7318" s="180"/>
      <c r="J7318" s="205"/>
      <c r="K7318" s="205"/>
      <c r="L7318" s="181"/>
      <c r="M7318" s="180"/>
      <c r="N7318" s="180"/>
      <c r="O7318" s="180"/>
    </row>
    <row r="7319" spans="8:15" s="179" customFormat="1" x14ac:dyDescent="0.2">
      <c r="H7319" s="180"/>
      <c r="I7319" s="180"/>
      <c r="J7319" s="205"/>
      <c r="K7319" s="205"/>
      <c r="L7319" s="181"/>
      <c r="M7319" s="180"/>
      <c r="N7319" s="180"/>
      <c r="O7319" s="180"/>
    </row>
    <row r="7320" spans="8:15" s="179" customFormat="1" x14ac:dyDescent="0.2">
      <c r="H7320" s="180"/>
      <c r="I7320" s="180"/>
      <c r="J7320" s="205"/>
      <c r="K7320" s="205"/>
      <c r="L7320" s="181"/>
      <c r="M7320" s="180"/>
      <c r="N7320" s="180"/>
      <c r="O7320" s="180"/>
    </row>
    <row r="7321" spans="8:15" s="179" customFormat="1" x14ac:dyDescent="0.2">
      <c r="H7321" s="180"/>
      <c r="I7321" s="180"/>
      <c r="J7321" s="205"/>
      <c r="K7321" s="205"/>
      <c r="L7321" s="181"/>
      <c r="M7321" s="180"/>
      <c r="N7321" s="180"/>
      <c r="O7321" s="180"/>
    </row>
    <row r="7322" spans="8:15" s="179" customFormat="1" x14ac:dyDescent="0.2">
      <c r="H7322" s="180"/>
      <c r="I7322" s="180"/>
      <c r="J7322" s="205"/>
      <c r="K7322" s="205"/>
      <c r="L7322" s="181"/>
      <c r="M7322" s="180"/>
      <c r="N7322" s="180"/>
      <c r="O7322" s="180"/>
    </row>
    <row r="7323" spans="8:15" s="179" customFormat="1" x14ac:dyDescent="0.2">
      <c r="H7323" s="180"/>
      <c r="I7323" s="180"/>
      <c r="J7323" s="205"/>
      <c r="K7323" s="205"/>
      <c r="L7323" s="181"/>
      <c r="M7323" s="180"/>
      <c r="N7323" s="180"/>
      <c r="O7323" s="180"/>
    </row>
    <row r="7324" spans="8:15" s="179" customFormat="1" x14ac:dyDescent="0.2">
      <c r="H7324" s="180"/>
      <c r="I7324" s="180"/>
      <c r="J7324" s="205"/>
      <c r="K7324" s="205"/>
      <c r="L7324" s="181"/>
      <c r="M7324" s="180"/>
      <c r="N7324" s="180"/>
      <c r="O7324" s="180"/>
    </row>
    <row r="7325" spans="8:15" s="179" customFormat="1" x14ac:dyDescent="0.2">
      <c r="H7325" s="180"/>
      <c r="I7325" s="180"/>
      <c r="J7325" s="205"/>
      <c r="K7325" s="205"/>
      <c r="L7325" s="181"/>
      <c r="M7325" s="180"/>
      <c r="N7325" s="180"/>
      <c r="O7325" s="180"/>
    </row>
    <row r="7326" spans="8:15" s="179" customFormat="1" x14ac:dyDescent="0.2">
      <c r="H7326" s="180"/>
      <c r="I7326" s="180"/>
      <c r="J7326" s="205"/>
      <c r="K7326" s="205"/>
      <c r="L7326" s="181"/>
      <c r="M7326" s="180"/>
      <c r="N7326" s="180"/>
      <c r="O7326" s="180"/>
    </row>
    <row r="7327" spans="8:15" s="179" customFormat="1" x14ac:dyDescent="0.2">
      <c r="H7327" s="180"/>
      <c r="I7327" s="180"/>
      <c r="J7327" s="205"/>
      <c r="K7327" s="205"/>
      <c r="L7327" s="181"/>
      <c r="M7327" s="180"/>
      <c r="N7327" s="180"/>
      <c r="O7327" s="180"/>
    </row>
    <row r="7328" spans="8:15" s="179" customFormat="1" x14ac:dyDescent="0.2">
      <c r="H7328" s="180"/>
      <c r="I7328" s="180"/>
      <c r="J7328" s="205"/>
      <c r="K7328" s="205"/>
      <c r="L7328" s="181"/>
      <c r="M7328" s="180"/>
      <c r="N7328" s="180"/>
      <c r="O7328" s="180"/>
    </row>
    <row r="7329" spans="8:15" s="179" customFormat="1" x14ac:dyDescent="0.2">
      <c r="H7329" s="180"/>
      <c r="I7329" s="180"/>
      <c r="J7329" s="205"/>
      <c r="K7329" s="205"/>
      <c r="L7329" s="181"/>
      <c r="M7329" s="180"/>
      <c r="N7329" s="180"/>
      <c r="O7329" s="180"/>
    </row>
    <row r="7330" spans="8:15" s="179" customFormat="1" x14ac:dyDescent="0.2">
      <c r="H7330" s="180"/>
      <c r="I7330" s="180"/>
      <c r="J7330" s="205"/>
      <c r="K7330" s="205"/>
      <c r="L7330" s="181"/>
      <c r="M7330" s="180"/>
      <c r="N7330" s="180"/>
      <c r="O7330" s="180"/>
    </row>
    <row r="7331" spans="8:15" s="179" customFormat="1" x14ac:dyDescent="0.2">
      <c r="H7331" s="180"/>
      <c r="I7331" s="180"/>
      <c r="J7331" s="205"/>
      <c r="K7331" s="205"/>
      <c r="L7331" s="181"/>
      <c r="M7331" s="180"/>
      <c r="N7331" s="180"/>
      <c r="O7331" s="180"/>
    </row>
    <row r="7332" spans="8:15" s="179" customFormat="1" x14ac:dyDescent="0.2">
      <c r="H7332" s="180"/>
      <c r="I7332" s="180"/>
      <c r="J7332" s="205"/>
      <c r="K7332" s="205"/>
      <c r="L7332" s="181"/>
      <c r="M7332" s="180"/>
      <c r="N7332" s="180"/>
      <c r="O7332" s="180"/>
    </row>
    <row r="7333" spans="8:15" s="179" customFormat="1" x14ac:dyDescent="0.2">
      <c r="H7333" s="180"/>
      <c r="I7333" s="180"/>
      <c r="J7333" s="205"/>
      <c r="K7333" s="205"/>
      <c r="L7333" s="181"/>
      <c r="M7333" s="180"/>
      <c r="N7333" s="180"/>
      <c r="O7333" s="180"/>
    </row>
    <row r="7334" spans="8:15" s="179" customFormat="1" x14ac:dyDescent="0.2">
      <c r="H7334" s="180"/>
      <c r="I7334" s="180"/>
      <c r="J7334" s="205"/>
      <c r="K7334" s="205"/>
      <c r="L7334" s="181"/>
      <c r="M7334" s="180"/>
      <c r="N7334" s="180"/>
      <c r="O7334" s="180"/>
    </row>
    <row r="7335" spans="8:15" s="179" customFormat="1" x14ac:dyDescent="0.2">
      <c r="H7335" s="180"/>
      <c r="I7335" s="180"/>
      <c r="J7335" s="205"/>
      <c r="K7335" s="205"/>
      <c r="L7335" s="181"/>
      <c r="M7335" s="180"/>
      <c r="N7335" s="180"/>
      <c r="O7335" s="180"/>
    </row>
    <row r="7336" spans="8:15" s="179" customFormat="1" x14ac:dyDescent="0.2">
      <c r="H7336" s="180"/>
      <c r="I7336" s="180"/>
      <c r="J7336" s="205"/>
      <c r="K7336" s="205"/>
      <c r="L7336" s="181"/>
      <c r="M7336" s="180"/>
      <c r="N7336" s="180"/>
      <c r="O7336" s="180"/>
    </row>
    <row r="7337" spans="8:15" s="179" customFormat="1" x14ac:dyDescent="0.2">
      <c r="H7337" s="180"/>
      <c r="I7337" s="180"/>
      <c r="J7337" s="205"/>
      <c r="K7337" s="205"/>
      <c r="L7337" s="181"/>
      <c r="M7337" s="180"/>
      <c r="N7337" s="180"/>
      <c r="O7337" s="180"/>
    </row>
    <row r="7338" spans="8:15" s="179" customFormat="1" x14ac:dyDescent="0.2">
      <c r="H7338" s="180"/>
      <c r="I7338" s="180"/>
      <c r="J7338" s="205"/>
      <c r="K7338" s="205"/>
      <c r="L7338" s="181"/>
      <c r="M7338" s="180"/>
      <c r="N7338" s="180"/>
      <c r="O7338" s="180"/>
    </row>
    <row r="7339" spans="8:15" s="179" customFormat="1" x14ac:dyDescent="0.2">
      <c r="H7339" s="180"/>
      <c r="I7339" s="180"/>
      <c r="J7339" s="205"/>
      <c r="K7339" s="205"/>
      <c r="L7339" s="181"/>
      <c r="M7339" s="180"/>
      <c r="N7339" s="180"/>
      <c r="O7339" s="180"/>
    </row>
    <row r="7340" spans="8:15" s="179" customFormat="1" x14ac:dyDescent="0.2">
      <c r="H7340" s="180"/>
      <c r="I7340" s="180"/>
      <c r="J7340" s="205"/>
      <c r="K7340" s="205"/>
      <c r="L7340" s="181"/>
      <c r="M7340" s="180"/>
      <c r="N7340" s="180"/>
      <c r="O7340" s="180"/>
    </row>
    <row r="7341" spans="8:15" s="179" customFormat="1" x14ac:dyDescent="0.2">
      <c r="H7341" s="180"/>
      <c r="I7341" s="180"/>
      <c r="J7341" s="205"/>
      <c r="K7341" s="205"/>
      <c r="L7341" s="181"/>
      <c r="M7341" s="180"/>
      <c r="N7341" s="180"/>
      <c r="O7341" s="180"/>
    </row>
    <row r="7342" spans="8:15" s="179" customFormat="1" x14ac:dyDescent="0.2">
      <c r="H7342" s="180"/>
      <c r="I7342" s="180"/>
      <c r="J7342" s="205"/>
      <c r="K7342" s="205"/>
      <c r="L7342" s="181"/>
      <c r="M7342" s="180"/>
      <c r="N7342" s="180"/>
      <c r="O7342" s="180"/>
    </row>
    <row r="7343" spans="8:15" s="179" customFormat="1" x14ac:dyDescent="0.2">
      <c r="H7343" s="180"/>
      <c r="I7343" s="180"/>
      <c r="J7343" s="205"/>
      <c r="K7343" s="205"/>
      <c r="L7343" s="181"/>
      <c r="M7343" s="180"/>
      <c r="N7343" s="180"/>
      <c r="O7343" s="180"/>
    </row>
    <row r="7344" spans="8:15" s="179" customFormat="1" x14ac:dyDescent="0.2">
      <c r="H7344" s="180"/>
      <c r="I7344" s="180"/>
      <c r="J7344" s="205"/>
      <c r="K7344" s="205"/>
      <c r="L7344" s="181"/>
      <c r="M7344" s="180"/>
      <c r="N7344" s="180"/>
      <c r="O7344" s="180"/>
    </row>
    <row r="7345" spans="8:15" s="179" customFormat="1" x14ac:dyDescent="0.2">
      <c r="H7345" s="180"/>
      <c r="I7345" s="180"/>
      <c r="J7345" s="205"/>
      <c r="K7345" s="205"/>
      <c r="L7345" s="181"/>
      <c r="M7345" s="180"/>
      <c r="N7345" s="180"/>
      <c r="O7345" s="180"/>
    </row>
    <row r="7346" spans="8:15" s="179" customFormat="1" x14ac:dyDescent="0.2">
      <c r="H7346" s="180"/>
      <c r="I7346" s="180"/>
      <c r="J7346" s="205"/>
      <c r="K7346" s="205"/>
      <c r="L7346" s="181"/>
      <c r="M7346" s="180"/>
      <c r="N7346" s="180"/>
      <c r="O7346" s="180"/>
    </row>
    <row r="7347" spans="8:15" s="179" customFormat="1" x14ac:dyDescent="0.2">
      <c r="H7347" s="180"/>
      <c r="I7347" s="180"/>
      <c r="J7347" s="205"/>
      <c r="K7347" s="205"/>
      <c r="L7347" s="181"/>
      <c r="M7347" s="180"/>
      <c r="N7347" s="180"/>
      <c r="O7347" s="180"/>
    </row>
    <row r="7348" spans="8:15" s="179" customFormat="1" x14ac:dyDescent="0.2">
      <c r="H7348" s="180"/>
      <c r="I7348" s="180"/>
      <c r="J7348" s="205"/>
      <c r="K7348" s="205"/>
      <c r="L7348" s="181"/>
      <c r="M7348" s="180"/>
      <c r="N7348" s="180"/>
      <c r="O7348" s="180"/>
    </row>
    <row r="7349" spans="8:15" s="179" customFormat="1" x14ac:dyDescent="0.2">
      <c r="H7349" s="180"/>
      <c r="I7349" s="180"/>
      <c r="J7349" s="205"/>
      <c r="K7349" s="205"/>
      <c r="L7349" s="181"/>
      <c r="M7349" s="180"/>
      <c r="N7349" s="180"/>
      <c r="O7349" s="180"/>
    </row>
    <row r="7350" spans="8:15" s="179" customFormat="1" x14ac:dyDescent="0.2">
      <c r="H7350" s="180"/>
      <c r="I7350" s="180"/>
      <c r="J7350" s="205"/>
      <c r="K7350" s="205"/>
      <c r="L7350" s="181"/>
      <c r="M7350" s="180"/>
      <c r="N7350" s="180"/>
      <c r="O7350" s="180"/>
    </row>
    <row r="7351" spans="8:15" s="179" customFormat="1" x14ac:dyDescent="0.2">
      <c r="H7351" s="180"/>
      <c r="I7351" s="180"/>
      <c r="J7351" s="205"/>
      <c r="K7351" s="205"/>
      <c r="L7351" s="181"/>
      <c r="M7351" s="180"/>
      <c r="N7351" s="180"/>
      <c r="O7351" s="180"/>
    </row>
    <row r="7352" spans="8:15" s="179" customFormat="1" x14ac:dyDescent="0.2">
      <c r="H7352" s="180"/>
      <c r="I7352" s="180"/>
      <c r="J7352" s="205"/>
      <c r="K7352" s="205"/>
      <c r="L7352" s="181"/>
      <c r="M7352" s="180"/>
      <c r="N7352" s="180"/>
      <c r="O7352" s="180"/>
    </row>
    <row r="7353" spans="8:15" s="179" customFormat="1" x14ac:dyDescent="0.2">
      <c r="H7353" s="180"/>
      <c r="I7353" s="180"/>
      <c r="J7353" s="205"/>
      <c r="K7353" s="205"/>
      <c r="L7353" s="181"/>
      <c r="M7353" s="180"/>
      <c r="N7353" s="180"/>
      <c r="O7353" s="180"/>
    </row>
    <row r="7354" spans="8:15" s="179" customFormat="1" x14ac:dyDescent="0.2">
      <c r="H7354" s="180"/>
      <c r="I7354" s="180"/>
      <c r="J7354" s="205"/>
      <c r="K7354" s="205"/>
      <c r="L7354" s="181"/>
      <c r="M7354" s="180"/>
      <c r="N7354" s="180"/>
      <c r="O7354" s="180"/>
    </row>
    <row r="7355" spans="8:15" s="179" customFormat="1" x14ac:dyDescent="0.2">
      <c r="H7355" s="180"/>
      <c r="I7355" s="180"/>
      <c r="J7355" s="205"/>
      <c r="K7355" s="205"/>
      <c r="L7355" s="181"/>
      <c r="M7355" s="180"/>
      <c r="N7355" s="180"/>
      <c r="O7355" s="180"/>
    </row>
    <row r="7356" spans="8:15" s="179" customFormat="1" x14ac:dyDescent="0.2">
      <c r="H7356" s="180"/>
      <c r="I7356" s="180"/>
      <c r="J7356" s="205"/>
      <c r="K7356" s="205"/>
      <c r="L7356" s="181"/>
      <c r="M7356" s="180"/>
      <c r="N7356" s="180"/>
      <c r="O7356" s="180"/>
    </row>
    <row r="7357" spans="8:15" s="179" customFormat="1" x14ac:dyDescent="0.2">
      <c r="H7357" s="180"/>
      <c r="I7357" s="180"/>
      <c r="J7357" s="205"/>
      <c r="K7357" s="205"/>
      <c r="L7357" s="181"/>
      <c r="M7357" s="180"/>
      <c r="N7357" s="180"/>
      <c r="O7357" s="180"/>
    </row>
    <row r="7358" spans="8:15" s="179" customFormat="1" x14ac:dyDescent="0.2">
      <c r="H7358" s="180"/>
      <c r="I7358" s="180"/>
      <c r="J7358" s="205"/>
      <c r="K7358" s="205"/>
      <c r="L7358" s="181"/>
      <c r="M7358" s="180"/>
      <c r="N7358" s="180"/>
      <c r="O7358" s="180"/>
    </row>
    <row r="7359" spans="8:15" s="179" customFormat="1" x14ac:dyDescent="0.2">
      <c r="H7359" s="180"/>
      <c r="I7359" s="180"/>
      <c r="J7359" s="205"/>
      <c r="K7359" s="205"/>
      <c r="L7359" s="181"/>
      <c r="M7359" s="180"/>
      <c r="N7359" s="180"/>
      <c r="O7359" s="180"/>
    </row>
    <row r="7360" spans="8:15" s="179" customFormat="1" x14ac:dyDescent="0.2">
      <c r="H7360" s="180"/>
      <c r="I7360" s="180"/>
      <c r="J7360" s="205"/>
      <c r="K7360" s="205"/>
      <c r="L7360" s="181"/>
      <c r="M7360" s="180"/>
      <c r="N7360" s="180"/>
      <c r="O7360" s="180"/>
    </row>
    <row r="7361" spans="8:15" s="179" customFormat="1" x14ac:dyDescent="0.2">
      <c r="H7361" s="180"/>
      <c r="I7361" s="180"/>
      <c r="J7361" s="205"/>
      <c r="K7361" s="205"/>
      <c r="L7361" s="181"/>
      <c r="M7361" s="180"/>
      <c r="N7361" s="180"/>
      <c r="O7361" s="180"/>
    </row>
    <row r="7362" spans="8:15" s="179" customFormat="1" x14ac:dyDescent="0.2">
      <c r="H7362" s="180"/>
      <c r="I7362" s="180"/>
      <c r="J7362" s="205"/>
      <c r="K7362" s="205"/>
      <c r="L7362" s="181"/>
      <c r="M7362" s="180"/>
      <c r="N7362" s="180"/>
      <c r="O7362" s="180"/>
    </row>
    <row r="7363" spans="8:15" s="179" customFormat="1" x14ac:dyDescent="0.2">
      <c r="H7363" s="180"/>
      <c r="I7363" s="180"/>
      <c r="J7363" s="205"/>
      <c r="K7363" s="205"/>
      <c r="L7363" s="181"/>
      <c r="M7363" s="180"/>
      <c r="N7363" s="180"/>
      <c r="O7363" s="180"/>
    </row>
    <row r="7364" spans="8:15" s="179" customFormat="1" x14ac:dyDescent="0.2">
      <c r="H7364" s="180"/>
      <c r="I7364" s="180"/>
      <c r="J7364" s="205"/>
      <c r="K7364" s="205"/>
      <c r="L7364" s="181"/>
      <c r="M7364" s="180"/>
      <c r="N7364" s="180"/>
      <c r="O7364" s="180"/>
    </row>
    <row r="7365" spans="8:15" s="179" customFormat="1" x14ac:dyDescent="0.2">
      <c r="H7365" s="180"/>
      <c r="I7365" s="180"/>
      <c r="J7365" s="205"/>
      <c r="K7365" s="205"/>
      <c r="L7365" s="181"/>
      <c r="M7365" s="180"/>
      <c r="N7365" s="180"/>
      <c r="O7365" s="180"/>
    </row>
    <row r="7366" spans="8:15" s="179" customFormat="1" x14ac:dyDescent="0.2">
      <c r="H7366" s="180"/>
      <c r="I7366" s="180"/>
      <c r="J7366" s="205"/>
      <c r="K7366" s="205"/>
      <c r="L7366" s="181"/>
      <c r="M7366" s="180"/>
      <c r="N7366" s="180"/>
      <c r="O7366" s="180"/>
    </row>
    <row r="7367" spans="8:15" s="179" customFormat="1" x14ac:dyDescent="0.2">
      <c r="H7367" s="180"/>
      <c r="I7367" s="180"/>
      <c r="J7367" s="205"/>
      <c r="K7367" s="205"/>
      <c r="L7367" s="181"/>
      <c r="M7367" s="180"/>
      <c r="N7367" s="180"/>
      <c r="O7367" s="180"/>
    </row>
    <row r="7368" spans="8:15" s="179" customFormat="1" x14ac:dyDescent="0.2">
      <c r="H7368" s="180"/>
      <c r="I7368" s="180"/>
      <c r="J7368" s="205"/>
      <c r="K7368" s="205"/>
      <c r="L7368" s="181"/>
      <c r="M7368" s="180"/>
      <c r="N7368" s="180"/>
      <c r="O7368" s="180"/>
    </row>
    <row r="7369" spans="8:15" s="179" customFormat="1" x14ac:dyDescent="0.2">
      <c r="H7369" s="180"/>
      <c r="I7369" s="180"/>
      <c r="J7369" s="205"/>
      <c r="K7369" s="205"/>
      <c r="L7369" s="181"/>
      <c r="M7369" s="180"/>
      <c r="N7369" s="180"/>
      <c r="O7369" s="180"/>
    </row>
    <row r="7370" spans="8:15" s="179" customFormat="1" x14ac:dyDescent="0.2">
      <c r="H7370" s="180"/>
      <c r="I7370" s="180"/>
      <c r="J7370" s="205"/>
      <c r="K7370" s="205"/>
      <c r="L7370" s="181"/>
      <c r="M7370" s="180"/>
      <c r="N7370" s="180"/>
      <c r="O7370" s="180"/>
    </row>
    <row r="7371" spans="8:15" s="179" customFormat="1" x14ac:dyDescent="0.2">
      <c r="H7371" s="180"/>
      <c r="I7371" s="180"/>
      <c r="J7371" s="205"/>
      <c r="K7371" s="205"/>
      <c r="L7371" s="181"/>
      <c r="M7371" s="180"/>
      <c r="N7371" s="180"/>
      <c r="O7371" s="180"/>
    </row>
    <row r="7372" spans="8:15" s="179" customFormat="1" x14ac:dyDescent="0.2">
      <c r="H7372" s="180"/>
      <c r="I7372" s="180"/>
      <c r="J7372" s="205"/>
      <c r="K7372" s="205"/>
      <c r="L7372" s="181"/>
      <c r="M7372" s="180"/>
      <c r="N7372" s="180"/>
      <c r="O7372" s="180"/>
    </row>
    <row r="7373" spans="8:15" s="179" customFormat="1" x14ac:dyDescent="0.2">
      <c r="H7373" s="180"/>
      <c r="I7373" s="180"/>
      <c r="J7373" s="205"/>
      <c r="K7373" s="205"/>
      <c r="L7373" s="181"/>
      <c r="M7373" s="180"/>
      <c r="N7373" s="180"/>
      <c r="O7373" s="180"/>
    </row>
    <row r="7374" spans="8:15" s="179" customFormat="1" x14ac:dyDescent="0.2">
      <c r="H7374" s="180"/>
      <c r="I7374" s="180"/>
      <c r="J7374" s="205"/>
      <c r="K7374" s="205"/>
      <c r="L7374" s="181"/>
      <c r="M7374" s="180"/>
      <c r="N7374" s="180"/>
      <c r="O7374" s="180"/>
    </row>
    <row r="7375" spans="8:15" s="179" customFormat="1" x14ac:dyDescent="0.2">
      <c r="H7375" s="180"/>
      <c r="I7375" s="180"/>
      <c r="J7375" s="205"/>
      <c r="K7375" s="205"/>
      <c r="L7375" s="181"/>
      <c r="M7375" s="180"/>
      <c r="N7375" s="180"/>
      <c r="O7375" s="180"/>
    </row>
    <row r="7376" spans="8:15" s="179" customFormat="1" x14ac:dyDescent="0.2">
      <c r="H7376" s="180"/>
      <c r="I7376" s="180"/>
      <c r="J7376" s="205"/>
      <c r="K7376" s="205"/>
      <c r="L7376" s="181"/>
      <c r="M7376" s="180"/>
      <c r="N7376" s="180"/>
      <c r="O7376" s="180"/>
    </row>
    <row r="7377" spans="8:15" s="179" customFormat="1" x14ac:dyDescent="0.2">
      <c r="H7377" s="180"/>
      <c r="I7377" s="180"/>
      <c r="J7377" s="205"/>
      <c r="K7377" s="205"/>
      <c r="L7377" s="181"/>
      <c r="M7377" s="180"/>
      <c r="N7377" s="180"/>
      <c r="O7377" s="180"/>
    </row>
    <row r="7378" spans="8:15" s="179" customFormat="1" x14ac:dyDescent="0.2">
      <c r="H7378" s="180"/>
      <c r="I7378" s="180"/>
      <c r="J7378" s="205"/>
      <c r="K7378" s="205"/>
      <c r="L7378" s="181"/>
      <c r="M7378" s="180"/>
      <c r="N7378" s="180"/>
      <c r="O7378" s="180"/>
    </row>
    <row r="7379" spans="8:15" s="179" customFormat="1" x14ac:dyDescent="0.2">
      <c r="H7379" s="180"/>
      <c r="I7379" s="180"/>
      <c r="J7379" s="205"/>
      <c r="K7379" s="205"/>
      <c r="L7379" s="181"/>
      <c r="M7379" s="180"/>
      <c r="N7379" s="180"/>
      <c r="O7379" s="180"/>
    </row>
    <row r="7380" spans="8:15" s="179" customFormat="1" x14ac:dyDescent="0.2">
      <c r="H7380" s="180"/>
      <c r="I7380" s="180"/>
      <c r="J7380" s="205"/>
      <c r="K7380" s="205"/>
      <c r="L7380" s="181"/>
      <c r="M7380" s="180"/>
      <c r="N7380" s="180"/>
      <c r="O7380" s="180"/>
    </row>
    <row r="7381" spans="8:15" s="179" customFormat="1" x14ac:dyDescent="0.2">
      <c r="H7381" s="180"/>
      <c r="I7381" s="180"/>
      <c r="J7381" s="205"/>
      <c r="K7381" s="205"/>
      <c r="L7381" s="181"/>
      <c r="M7381" s="180"/>
      <c r="N7381" s="180"/>
      <c r="O7381" s="180"/>
    </row>
    <row r="7382" spans="8:15" s="179" customFormat="1" x14ac:dyDescent="0.2">
      <c r="H7382" s="180"/>
      <c r="I7382" s="180"/>
      <c r="J7382" s="205"/>
      <c r="K7382" s="205"/>
      <c r="L7382" s="181"/>
      <c r="M7382" s="180"/>
      <c r="N7382" s="180"/>
      <c r="O7382" s="180"/>
    </row>
    <row r="7383" spans="8:15" s="179" customFormat="1" x14ac:dyDescent="0.2">
      <c r="H7383" s="180"/>
      <c r="I7383" s="180"/>
      <c r="J7383" s="205"/>
      <c r="K7383" s="205"/>
      <c r="L7383" s="181"/>
      <c r="M7383" s="180"/>
      <c r="N7383" s="180"/>
      <c r="O7383" s="180"/>
    </row>
    <row r="7384" spans="8:15" s="179" customFormat="1" x14ac:dyDescent="0.2">
      <c r="H7384" s="180"/>
      <c r="I7384" s="180"/>
      <c r="J7384" s="205"/>
      <c r="K7384" s="205"/>
      <c r="L7384" s="181"/>
      <c r="M7384" s="180"/>
      <c r="N7384" s="180"/>
      <c r="O7384" s="180"/>
    </row>
    <row r="7385" spans="8:15" s="179" customFormat="1" x14ac:dyDescent="0.2">
      <c r="H7385" s="180"/>
      <c r="I7385" s="180"/>
      <c r="J7385" s="205"/>
      <c r="K7385" s="205"/>
      <c r="L7385" s="181"/>
      <c r="M7385" s="180"/>
      <c r="N7385" s="180"/>
      <c r="O7385" s="180"/>
    </row>
    <row r="7386" spans="8:15" s="179" customFormat="1" x14ac:dyDescent="0.2">
      <c r="H7386" s="180"/>
      <c r="I7386" s="180"/>
      <c r="J7386" s="205"/>
      <c r="K7386" s="205"/>
      <c r="L7386" s="181"/>
      <c r="M7386" s="180"/>
      <c r="N7386" s="180"/>
      <c r="O7386" s="180"/>
    </row>
    <row r="7387" spans="8:15" s="179" customFormat="1" x14ac:dyDescent="0.2">
      <c r="H7387" s="180"/>
      <c r="I7387" s="180"/>
      <c r="J7387" s="205"/>
      <c r="K7387" s="205"/>
      <c r="L7387" s="181"/>
      <c r="M7387" s="180"/>
      <c r="N7387" s="180"/>
      <c r="O7387" s="180"/>
    </row>
    <row r="7388" spans="8:15" s="179" customFormat="1" x14ac:dyDescent="0.2">
      <c r="H7388" s="180"/>
      <c r="I7388" s="180"/>
      <c r="J7388" s="205"/>
      <c r="K7388" s="205"/>
      <c r="L7388" s="181"/>
      <c r="M7388" s="180"/>
      <c r="N7388" s="180"/>
      <c r="O7388" s="180"/>
    </row>
    <row r="7389" spans="8:15" s="179" customFormat="1" x14ac:dyDescent="0.2">
      <c r="H7389" s="180"/>
      <c r="I7389" s="180"/>
      <c r="J7389" s="205"/>
      <c r="K7389" s="205"/>
      <c r="L7389" s="181"/>
      <c r="M7389" s="180"/>
      <c r="N7389" s="180"/>
      <c r="O7389" s="180"/>
    </row>
    <row r="7390" spans="8:15" s="179" customFormat="1" x14ac:dyDescent="0.2">
      <c r="H7390" s="180"/>
      <c r="I7390" s="180"/>
      <c r="J7390" s="205"/>
      <c r="K7390" s="205"/>
      <c r="L7390" s="181"/>
      <c r="M7390" s="180"/>
      <c r="N7390" s="180"/>
      <c r="O7390" s="180"/>
    </row>
    <row r="7391" spans="8:15" s="179" customFormat="1" x14ac:dyDescent="0.2">
      <c r="H7391" s="180"/>
      <c r="I7391" s="180"/>
      <c r="J7391" s="205"/>
      <c r="K7391" s="205"/>
      <c r="L7391" s="181"/>
      <c r="M7391" s="180"/>
      <c r="N7391" s="180"/>
      <c r="O7391" s="180"/>
    </row>
    <row r="7392" spans="8:15" s="179" customFormat="1" x14ac:dyDescent="0.2">
      <c r="H7392" s="180"/>
      <c r="I7392" s="180"/>
      <c r="J7392" s="205"/>
      <c r="K7392" s="205"/>
      <c r="L7392" s="181"/>
      <c r="M7392" s="180"/>
      <c r="N7392" s="180"/>
      <c r="O7392" s="180"/>
    </row>
    <row r="7393" spans="8:15" s="179" customFormat="1" x14ac:dyDescent="0.2">
      <c r="H7393" s="180"/>
      <c r="I7393" s="180"/>
      <c r="J7393" s="205"/>
      <c r="K7393" s="205"/>
      <c r="L7393" s="181"/>
      <c r="M7393" s="180"/>
      <c r="N7393" s="180"/>
      <c r="O7393" s="180"/>
    </row>
    <row r="7394" spans="8:15" s="179" customFormat="1" x14ac:dyDescent="0.2">
      <c r="H7394" s="180"/>
      <c r="I7394" s="180"/>
      <c r="J7394" s="205"/>
      <c r="K7394" s="205"/>
      <c r="L7394" s="181"/>
      <c r="M7394" s="180"/>
      <c r="N7394" s="180"/>
      <c r="O7394" s="180"/>
    </row>
    <row r="7395" spans="8:15" s="179" customFormat="1" x14ac:dyDescent="0.2">
      <c r="H7395" s="180"/>
      <c r="I7395" s="180"/>
      <c r="J7395" s="205"/>
      <c r="K7395" s="205"/>
      <c r="L7395" s="181"/>
      <c r="M7395" s="180"/>
      <c r="N7395" s="180"/>
      <c r="O7395" s="180"/>
    </row>
    <row r="7396" spans="8:15" s="179" customFormat="1" x14ac:dyDescent="0.2">
      <c r="H7396" s="180"/>
      <c r="I7396" s="180"/>
      <c r="J7396" s="205"/>
      <c r="K7396" s="205"/>
      <c r="L7396" s="181"/>
      <c r="M7396" s="180"/>
      <c r="N7396" s="180"/>
      <c r="O7396" s="180"/>
    </row>
    <row r="7397" spans="8:15" s="179" customFormat="1" x14ac:dyDescent="0.2">
      <c r="H7397" s="180"/>
      <c r="I7397" s="180"/>
      <c r="J7397" s="205"/>
      <c r="K7397" s="205"/>
      <c r="L7397" s="181"/>
      <c r="M7397" s="180"/>
      <c r="N7397" s="180"/>
      <c r="O7397" s="180"/>
    </row>
    <row r="7398" spans="8:15" s="179" customFormat="1" x14ac:dyDescent="0.2">
      <c r="H7398" s="180"/>
      <c r="I7398" s="180"/>
      <c r="J7398" s="205"/>
      <c r="K7398" s="205"/>
      <c r="L7398" s="181"/>
      <c r="M7398" s="180"/>
      <c r="N7398" s="180"/>
      <c r="O7398" s="180"/>
    </row>
    <row r="7399" spans="8:15" s="179" customFormat="1" x14ac:dyDescent="0.2">
      <c r="H7399" s="180"/>
      <c r="I7399" s="180"/>
      <c r="J7399" s="205"/>
      <c r="K7399" s="205"/>
      <c r="L7399" s="181"/>
      <c r="M7399" s="180"/>
      <c r="N7399" s="180"/>
      <c r="O7399" s="180"/>
    </row>
    <row r="7400" spans="8:15" s="179" customFormat="1" x14ac:dyDescent="0.2">
      <c r="H7400" s="180"/>
      <c r="I7400" s="180"/>
      <c r="J7400" s="205"/>
      <c r="K7400" s="205"/>
      <c r="L7400" s="181"/>
      <c r="M7400" s="180"/>
      <c r="N7400" s="180"/>
      <c r="O7400" s="180"/>
    </row>
    <row r="7401" spans="8:15" s="179" customFormat="1" x14ac:dyDescent="0.2">
      <c r="H7401" s="180"/>
      <c r="I7401" s="180"/>
      <c r="J7401" s="205"/>
      <c r="K7401" s="205"/>
      <c r="L7401" s="181"/>
      <c r="M7401" s="180"/>
      <c r="N7401" s="180"/>
      <c r="O7401" s="180"/>
    </row>
    <row r="7402" spans="8:15" s="179" customFormat="1" x14ac:dyDescent="0.2">
      <c r="H7402" s="180"/>
      <c r="I7402" s="180"/>
      <c r="J7402" s="205"/>
      <c r="K7402" s="205"/>
      <c r="L7402" s="181"/>
      <c r="M7402" s="180"/>
      <c r="N7402" s="180"/>
      <c r="O7402" s="180"/>
    </row>
    <row r="7403" spans="8:15" s="179" customFormat="1" x14ac:dyDescent="0.2">
      <c r="H7403" s="180"/>
      <c r="I7403" s="180"/>
      <c r="J7403" s="205"/>
      <c r="K7403" s="205"/>
      <c r="L7403" s="181"/>
      <c r="M7403" s="180"/>
      <c r="N7403" s="180"/>
      <c r="O7403" s="180"/>
    </row>
    <row r="7404" spans="8:15" s="179" customFormat="1" x14ac:dyDescent="0.2">
      <c r="H7404" s="180"/>
      <c r="I7404" s="180"/>
      <c r="J7404" s="205"/>
      <c r="K7404" s="205"/>
      <c r="L7404" s="181"/>
      <c r="M7404" s="180"/>
      <c r="N7404" s="180"/>
      <c r="O7404" s="180"/>
    </row>
    <row r="7405" spans="8:15" s="179" customFormat="1" x14ac:dyDescent="0.2">
      <c r="H7405" s="180"/>
      <c r="I7405" s="180"/>
      <c r="J7405" s="205"/>
      <c r="K7405" s="205"/>
      <c r="L7405" s="181"/>
      <c r="M7405" s="180"/>
      <c r="N7405" s="180"/>
      <c r="O7405" s="180"/>
    </row>
    <row r="7406" spans="8:15" s="179" customFormat="1" x14ac:dyDescent="0.2">
      <c r="H7406" s="180"/>
      <c r="I7406" s="180"/>
      <c r="J7406" s="205"/>
      <c r="K7406" s="205"/>
      <c r="L7406" s="181"/>
      <c r="M7406" s="180"/>
      <c r="N7406" s="180"/>
      <c r="O7406" s="180"/>
    </row>
    <row r="7407" spans="8:15" s="179" customFormat="1" x14ac:dyDescent="0.2">
      <c r="H7407" s="180"/>
      <c r="I7407" s="180"/>
      <c r="J7407" s="205"/>
      <c r="K7407" s="205"/>
      <c r="L7407" s="181"/>
      <c r="M7407" s="180"/>
      <c r="N7407" s="180"/>
      <c r="O7407" s="180"/>
    </row>
    <row r="7408" spans="8:15" s="179" customFormat="1" x14ac:dyDescent="0.2">
      <c r="H7408" s="180"/>
      <c r="I7408" s="180"/>
      <c r="J7408" s="205"/>
      <c r="K7408" s="205"/>
      <c r="L7408" s="181"/>
      <c r="M7408" s="180"/>
      <c r="N7408" s="180"/>
      <c r="O7408" s="180"/>
    </row>
    <row r="7409" spans="8:15" s="179" customFormat="1" x14ac:dyDescent="0.2">
      <c r="H7409" s="180"/>
      <c r="I7409" s="180"/>
      <c r="J7409" s="205"/>
      <c r="K7409" s="205"/>
      <c r="L7409" s="181"/>
      <c r="M7409" s="180"/>
      <c r="N7409" s="180"/>
      <c r="O7409" s="180"/>
    </row>
    <row r="7410" spans="8:15" s="179" customFormat="1" x14ac:dyDescent="0.2">
      <c r="H7410" s="180"/>
      <c r="I7410" s="180"/>
      <c r="J7410" s="205"/>
      <c r="K7410" s="205"/>
      <c r="L7410" s="181"/>
      <c r="M7410" s="180"/>
      <c r="N7410" s="180"/>
      <c r="O7410" s="180"/>
    </row>
    <row r="7411" spans="8:15" s="179" customFormat="1" x14ac:dyDescent="0.2">
      <c r="H7411" s="180"/>
      <c r="I7411" s="180"/>
      <c r="J7411" s="205"/>
      <c r="K7411" s="205"/>
      <c r="L7411" s="181"/>
      <c r="M7411" s="180"/>
      <c r="N7411" s="180"/>
      <c r="O7411" s="180"/>
    </row>
    <row r="7412" spans="8:15" s="179" customFormat="1" x14ac:dyDescent="0.2">
      <c r="H7412" s="180"/>
      <c r="I7412" s="180"/>
      <c r="J7412" s="205"/>
      <c r="K7412" s="205"/>
      <c r="L7412" s="181"/>
      <c r="M7412" s="180"/>
      <c r="N7412" s="180"/>
      <c r="O7412" s="180"/>
    </row>
    <row r="7413" spans="8:15" s="179" customFormat="1" x14ac:dyDescent="0.2">
      <c r="H7413" s="180"/>
      <c r="I7413" s="180"/>
      <c r="J7413" s="205"/>
      <c r="K7413" s="205"/>
      <c r="L7413" s="181"/>
      <c r="M7413" s="180"/>
      <c r="N7413" s="180"/>
      <c r="O7413" s="180"/>
    </row>
    <row r="7414" spans="8:15" s="179" customFormat="1" x14ac:dyDescent="0.2">
      <c r="H7414" s="180"/>
      <c r="I7414" s="180"/>
      <c r="J7414" s="205"/>
      <c r="K7414" s="205"/>
      <c r="L7414" s="181"/>
      <c r="M7414" s="180"/>
      <c r="N7414" s="180"/>
      <c r="O7414" s="180"/>
    </row>
    <row r="7415" spans="8:15" s="179" customFormat="1" x14ac:dyDescent="0.2">
      <c r="H7415" s="180"/>
      <c r="I7415" s="180"/>
      <c r="J7415" s="205"/>
      <c r="K7415" s="205"/>
      <c r="L7415" s="181"/>
      <c r="M7415" s="180"/>
      <c r="N7415" s="180"/>
      <c r="O7415" s="180"/>
    </row>
    <row r="7416" spans="8:15" s="179" customFormat="1" x14ac:dyDescent="0.2">
      <c r="H7416" s="180"/>
      <c r="I7416" s="180"/>
      <c r="J7416" s="205"/>
      <c r="K7416" s="205"/>
      <c r="L7416" s="181"/>
      <c r="M7416" s="180"/>
      <c r="N7416" s="180"/>
      <c r="O7416" s="180"/>
    </row>
    <row r="7417" spans="8:15" s="179" customFormat="1" x14ac:dyDescent="0.2">
      <c r="H7417" s="180"/>
      <c r="I7417" s="180"/>
      <c r="J7417" s="205"/>
      <c r="K7417" s="205"/>
      <c r="L7417" s="181"/>
      <c r="M7417" s="180"/>
      <c r="N7417" s="180"/>
      <c r="O7417" s="180"/>
    </row>
    <row r="7418" spans="8:15" s="179" customFormat="1" x14ac:dyDescent="0.2">
      <c r="H7418" s="180"/>
      <c r="I7418" s="180"/>
      <c r="J7418" s="205"/>
      <c r="K7418" s="205"/>
      <c r="L7418" s="181"/>
      <c r="M7418" s="180"/>
      <c r="N7418" s="180"/>
      <c r="O7418" s="180"/>
    </row>
    <row r="7419" spans="8:15" s="179" customFormat="1" x14ac:dyDescent="0.2">
      <c r="H7419" s="180"/>
      <c r="I7419" s="180"/>
      <c r="J7419" s="205"/>
      <c r="K7419" s="205"/>
      <c r="L7419" s="181"/>
      <c r="M7419" s="180"/>
      <c r="N7419" s="180"/>
      <c r="O7419" s="180"/>
    </row>
    <row r="7420" spans="8:15" s="179" customFormat="1" x14ac:dyDescent="0.2">
      <c r="H7420" s="180"/>
      <c r="I7420" s="180"/>
      <c r="J7420" s="205"/>
      <c r="K7420" s="205"/>
      <c r="L7420" s="181"/>
      <c r="M7420" s="180"/>
      <c r="N7420" s="180"/>
      <c r="O7420" s="180"/>
    </row>
    <row r="7421" spans="8:15" s="179" customFormat="1" x14ac:dyDescent="0.2">
      <c r="H7421" s="180"/>
      <c r="I7421" s="180"/>
      <c r="J7421" s="205"/>
      <c r="K7421" s="205"/>
      <c r="L7421" s="181"/>
      <c r="M7421" s="180"/>
      <c r="N7421" s="180"/>
      <c r="O7421" s="180"/>
    </row>
    <row r="7422" spans="8:15" s="179" customFormat="1" x14ac:dyDescent="0.2">
      <c r="H7422" s="180"/>
      <c r="I7422" s="180"/>
      <c r="J7422" s="205"/>
      <c r="K7422" s="205"/>
      <c r="L7422" s="181"/>
      <c r="M7422" s="180"/>
      <c r="N7422" s="180"/>
      <c r="O7422" s="180"/>
    </row>
    <row r="7423" spans="8:15" s="179" customFormat="1" x14ac:dyDescent="0.2">
      <c r="H7423" s="180"/>
      <c r="I7423" s="180"/>
      <c r="J7423" s="205"/>
      <c r="K7423" s="205"/>
      <c r="L7423" s="181"/>
      <c r="M7423" s="180"/>
      <c r="N7423" s="180"/>
      <c r="O7423" s="180"/>
    </row>
    <row r="7424" spans="8:15" s="179" customFormat="1" x14ac:dyDescent="0.2">
      <c r="H7424" s="180"/>
      <c r="I7424" s="180"/>
      <c r="J7424" s="205"/>
      <c r="K7424" s="205"/>
      <c r="L7424" s="181"/>
      <c r="M7424" s="180"/>
      <c r="N7424" s="180"/>
      <c r="O7424" s="180"/>
    </row>
    <row r="7425" spans="8:15" s="179" customFormat="1" x14ac:dyDescent="0.2">
      <c r="H7425" s="180"/>
      <c r="I7425" s="180"/>
      <c r="J7425" s="205"/>
      <c r="K7425" s="205"/>
      <c r="L7425" s="181"/>
      <c r="M7425" s="180"/>
      <c r="N7425" s="180"/>
      <c r="O7425" s="180"/>
    </row>
    <row r="7426" spans="8:15" s="179" customFormat="1" x14ac:dyDescent="0.2">
      <c r="H7426" s="180"/>
      <c r="I7426" s="180"/>
      <c r="J7426" s="205"/>
      <c r="K7426" s="205"/>
      <c r="L7426" s="181"/>
      <c r="M7426" s="180"/>
      <c r="N7426" s="180"/>
      <c r="O7426" s="180"/>
    </row>
    <row r="7427" spans="8:15" s="179" customFormat="1" x14ac:dyDescent="0.2">
      <c r="H7427" s="180"/>
      <c r="I7427" s="180"/>
      <c r="J7427" s="205"/>
      <c r="K7427" s="205"/>
      <c r="L7427" s="181"/>
      <c r="M7427" s="180"/>
      <c r="N7427" s="180"/>
      <c r="O7427" s="180"/>
    </row>
    <row r="7428" spans="8:15" s="179" customFormat="1" x14ac:dyDescent="0.2">
      <c r="H7428" s="180"/>
      <c r="I7428" s="180"/>
      <c r="J7428" s="205"/>
      <c r="K7428" s="205"/>
      <c r="L7428" s="181"/>
      <c r="M7428" s="180"/>
      <c r="N7428" s="180"/>
      <c r="O7428" s="180"/>
    </row>
    <row r="7429" spans="8:15" s="179" customFormat="1" x14ac:dyDescent="0.2">
      <c r="H7429" s="180"/>
      <c r="I7429" s="180"/>
      <c r="J7429" s="205"/>
      <c r="K7429" s="205"/>
      <c r="L7429" s="181"/>
      <c r="M7429" s="180"/>
      <c r="N7429" s="180"/>
      <c r="O7429" s="180"/>
    </row>
    <row r="7430" spans="8:15" s="179" customFormat="1" x14ac:dyDescent="0.2">
      <c r="H7430" s="180"/>
      <c r="I7430" s="180"/>
      <c r="J7430" s="205"/>
      <c r="K7430" s="205"/>
      <c r="L7430" s="181"/>
      <c r="M7430" s="180"/>
      <c r="N7430" s="180"/>
      <c r="O7430" s="180"/>
    </row>
    <row r="7431" spans="8:15" s="179" customFormat="1" x14ac:dyDescent="0.2">
      <c r="H7431" s="180"/>
      <c r="I7431" s="180"/>
      <c r="J7431" s="205"/>
      <c r="K7431" s="205"/>
      <c r="L7431" s="181"/>
      <c r="M7431" s="180"/>
      <c r="N7431" s="180"/>
      <c r="O7431" s="180"/>
    </row>
    <row r="7432" spans="8:15" s="179" customFormat="1" x14ac:dyDescent="0.2">
      <c r="H7432" s="180"/>
      <c r="I7432" s="180"/>
      <c r="J7432" s="205"/>
      <c r="K7432" s="205"/>
      <c r="L7432" s="181"/>
      <c r="M7432" s="180"/>
      <c r="N7432" s="180"/>
      <c r="O7432" s="180"/>
    </row>
    <row r="7433" spans="8:15" s="179" customFormat="1" x14ac:dyDescent="0.2">
      <c r="H7433" s="180"/>
      <c r="I7433" s="180"/>
      <c r="J7433" s="205"/>
      <c r="K7433" s="205"/>
      <c r="L7433" s="181"/>
      <c r="M7433" s="180"/>
      <c r="N7433" s="180"/>
      <c r="O7433" s="180"/>
    </row>
    <row r="7434" spans="8:15" s="179" customFormat="1" x14ac:dyDescent="0.2">
      <c r="H7434" s="180"/>
      <c r="I7434" s="180"/>
      <c r="J7434" s="205"/>
      <c r="K7434" s="205"/>
      <c r="L7434" s="181"/>
      <c r="M7434" s="180"/>
      <c r="N7434" s="180"/>
      <c r="O7434" s="180"/>
    </row>
    <row r="7435" spans="8:15" s="179" customFormat="1" x14ac:dyDescent="0.2">
      <c r="H7435" s="180"/>
      <c r="I7435" s="180"/>
      <c r="J7435" s="205"/>
      <c r="K7435" s="205"/>
      <c r="L7435" s="181"/>
      <c r="M7435" s="180"/>
      <c r="N7435" s="180"/>
      <c r="O7435" s="180"/>
    </row>
    <row r="7436" spans="8:15" s="179" customFormat="1" x14ac:dyDescent="0.2">
      <c r="H7436" s="180"/>
      <c r="I7436" s="180"/>
      <c r="J7436" s="205"/>
      <c r="K7436" s="205"/>
      <c r="L7436" s="181"/>
      <c r="M7436" s="180"/>
      <c r="N7436" s="180"/>
      <c r="O7436" s="180"/>
    </row>
    <row r="7437" spans="8:15" s="179" customFormat="1" x14ac:dyDescent="0.2">
      <c r="H7437" s="180"/>
      <c r="I7437" s="180"/>
      <c r="J7437" s="205"/>
      <c r="K7437" s="205"/>
      <c r="L7437" s="181"/>
      <c r="M7437" s="180"/>
      <c r="N7437" s="180"/>
      <c r="O7437" s="180"/>
    </row>
    <row r="7438" spans="8:15" s="179" customFormat="1" x14ac:dyDescent="0.2">
      <c r="H7438" s="180"/>
      <c r="I7438" s="180"/>
      <c r="J7438" s="205"/>
      <c r="K7438" s="205"/>
      <c r="L7438" s="181"/>
      <c r="M7438" s="180"/>
      <c r="N7438" s="180"/>
      <c r="O7438" s="180"/>
    </row>
    <row r="7439" spans="8:15" s="179" customFormat="1" x14ac:dyDescent="0.2">
      <c r="H7439" s="180"/>
      <c r="I7439" s="180"/>
      <c r="J7439" s="205"/>
      <c r="K7439" s="205"/>
      <c r="L7439" s="181"/>
      <c r="M7439" s="180"/>
      <c r="N7439" s="180"/>
      <c r="O7439" s="180"/>
    </row>
    <row r="7440" spans="8:15" s="179" customFormat="1" x14ac:dyDescent="0.2">
      <c r="H7440" s="180"/>
      <c r="I7440" s="180"/>
      <c r="J7440" s="205"/>
      <c r="K7440" s="205"/>
      <c r="L7440" s="181"/>
      <c r="M7440" s="180"/>
      <c r="N7440" s="180"/>
      <c r="O7440" s="180"/>
    </row>
    <row r="7441" spans="8:15" s="179" customFormat="1" x14ac:dyDescent="0.2">
      <c r="H7441" s="180"/>
      <c r="I7441" s="180"/>
      <c r="J7441" s="205"/>
      <c r="K7441" s="205"/>
      <c r="L7441" s="181"/>
      <c r="M7441" s="180"/>
      <c r="N7441" s="180"/>
      <c r="O7441" s="180"/>
    </row>
    <row r="7442" spans="8:15" s="179" customFormat="1" x14ac:dyDescent="0.2">
      <c r="H7442" s="180"/>
      <c r="I7442" s="180"/>
      <c r="J7442" s="205"/>
      <c r="K7442" s="205"/>
      <c r="L7442" s="181"/>
      <c r="M7442" s="180"/>
      <c r="N7442" s="180"/>
      <c r="O7442" s="180"/>
    </row>
    <row r="7443" spans="8:15" s="179" customFormat="1" x14ac:dyDescent="0.2">
      <c r="H7443" s="180"/>
      <c r="I7443" s="180"/>
      <c r="J7443" s="205"/>
      <c r="K7443" s="205"/>
      <c r="L7443" s="181"/>
      <c r="M7443" s="180"/>
      <c r="N7443" s="180"/>
      <c r="O7443" s="180"/>
    </row>
    <row r="7444" spans="8:15" s="179" customFormat="1" x14ac:dyDescent="0.2">
      <c r="H7444" s="180"/>
      <c r="I7444" s="180"/>
      <c r="J7444" s="205"/>
      <c r="K7444" s="205"/>
      <c r="L7444" s="181"/>
      <c r="M7444" s="180"/>
      <c r="N7444" s="180"/>
      <c r="O7444" s="180"/>
    </row>
    <row r="7445" spans="8:15" s="179" customFormat="1" x14ac:dyDescent="0.2">
      <c r="H7445" s="180"/>
      <c r="I7445" s="180"/>
      <c r="J7445" s="205"/>
      <c r="K7445" s="205"/>
      <c r="L7445" s="181"/>
      <c r="M7445" s="180"/>
      <c r="N7445" s="180"/>
      <c r="O7445" s="180"/>
    </row>
    <row r="7446" spans="8:15" s="179" customFormat="1" x14ac:dyDescent="0.2">
      <c r="H7446" s="180"/>
      <c r="I7446" s="180"/>
      <c r="J7446" s="205"/>
      <c r="K7446" s="205"/>
      <c r="L7446" s="181"/>
      <c r="M7446" s="180"/>
      <c r="N7446" s="180"/>
      <c r="O7446" s="180"/>
    </row>
    <row r="7447" spans="8:15" s="179" customFormat="1" x14ac:dyDescent="0.2">
      <c r="H7447" s="180"/>
      <c r="I7447" s="180"/>
      <c r="J7447" s="205"/>
      <c r="K7447" s="205"/>
      <c r="L7447" s="181"/>
      <c r="M7447" s="180"/>
      <c r="N7447" s="180"/>
      <c r="O7447" s="180"/>
    </row>
    <row r="7448" spans="8:15" s="179" customFormat="1" x14ac:dyDescent="0.2">
      <c r="H7448" s="180"/>
      <c r="I7448" s="180"/>
      <c r="J7448" s="205"/>
      <c r="K7448" s="205"/>
      <c r="L7448" s="181"/>
      <c r="M7448" s="180"/>
      <c r="N7448" s="180"/>
      <c r="O7448" s="180"/>
    </row>
    <row r="7449" spans="8:15" s="179" customFormat="1" x14ac:dyDescent="0.2">
      <c r="H7449" s="180"/>
      <c r="I7449" s="180"/>
      <c r="J7449" s="205"/>
      <c r="K7449" s="205"/>
      <c r="L7449" s="181"/>
      <c r="M7449" s="180"/>
      <c r="N7449" s="180"/>
      <c r="O7449" s="180"/>
    </row>
    <row r="7450" spans="8:15" s="179" customFormat="1" x14ac:dyDescent="0.2">
      <c r="H7450" s="180"/>
      <c r="I7450" s="180"/>
      <c r="J7450" s="205"/>
      <c r="K7450" s="205"/>
      <c r="L7450" s="181"/>
      <c r="M7450" s="180"/>
      <c r="N7450" s="180"/>
      <c r="O7450" s="180"/>
    </row>
    <row r="7451" spans="8:15" s="179" customFormat="1" x14ac:dyDescent="0.2">
      <c r="H7451" s="180"/>
      <c r="I7451" s="180"/>
      <c r="J7451" s="205"/>
      <c r="K7451" s="205"/>
      <c r="L7451" s="181"/>
      <c r="M7451" s="180"/>
      <c r="N7451" s="180"/>
      <c r="O7451" s="180"/>
    </row>
    <row r="7452" spans="8:15" s="179" customFormat="1" x14ac:dyDescent="0.2">
      <c r="H7452" s="180"/>
      <c r="I7452" s="180"/>
      <c r="J7452" s="205"/>
      <c r="K7452" s="205"/>
      <c r="L7452" s="181"/>
      <c r="M7452" s="180"/>
      <c r="N7452" s="180"/>
      <c r="O7452" s="180"/>
    </row>
    <row r="7453" spans="8:15" s="179" customFormat="1" x14ac:dyDescent="0.2">
      <c r="H7453" s="180"/>
      <c r="I7453" s="180"/>
      <c r="J7453" s="205"/>
      <c r="K7453" s="205"/>
      <c r="L7453" s="181"/>
      <c r="M7453" s="180"/>
      <c r="N7453" s="180"/>
      <c r="O7453" s="180"/>
    </row>
    <row r="7454" spans="8:15" s="179" customFormat="1" x14ac:dyDescent="0.2">
      <c r="H7454" s="180"/>
      <c r="I7454" s="180"/>
      <c r="J7454" s="205"/>
      <c r="K7454" s="205"/>
      <c r="L7454" s="181"/>
      <c r="M7454" s="180"/>
      <c r="N7454" s="180"/>
      <c r="O7454" s="180"/>
    </row>
    <row r="7455" spans="8:15" s="179" customFormat="1" x14ac:dyDescent="0.2">
      <c r="H7455" s="180"/>
      <c r="I7455" s="180"/>
      <c r="J7455" s="205"/>
      <c r="K7455" s="205"/>
      <c r="L7455" s="181"/>
      <c r="M7455" s="180"/>
      <c r="N7455" s="180"/>
      <c r="O7455" s="180"/>
    </row>
    <row r="7456" spans="8:15" s="179" customFormat="1" x14ac:dyDescent="0.2">
      <c r="H7456" s="180"/>
      <c r="I7456" s="180"/>
      <c r="J7456" s="205"/>
      <c r="K7456" s="205"/>
      <c r="L7456" s="181"/>
      <c r="M7456" s="180"/>
      <c r="N7456" s="180"/>
      <c r="O7456" s="180"/>
    </row>
    <row r="7457" spans="8:15" s="179" customFormat="1" x14ac:dyDescent="0.2">
      <c r="H7457" s="180"/>
      <c r="I7457" s="180"/>
      <c r="J7457" s="205"/>
      <c r="K7457" s="205"/>
      <c r="L7457" s="181"/>
      <c r="M7457" s="180"/>
      <c r="N7457" s="180"/>
      <c r="O7457" s="180"/>
    </row>
    <row r="7458" spans="8:15" s="179" customFormat="1" x14ac:dyDescent="0.2">
      <c r="H7458" s="180"/>
      <c r="I7458" s="180"/>
      <c r="J7458" s="205"/>
      <c r="K7458" s="205"/>
      <c r="L7458" s="181"/>
      <c r="M7458" s="180"/>
      <c r="N7458" s="180"/>
      <c r="O7458" s="180"/>
    </row>
    <row r="7459" spans="8:15" s="179" customFormat="1" x14ac:dyDescent="0.2">
      <c r="H7459" s="180"/>
      <c r="I7459" s="180"/>
      <c r="J7459" s="205"/>
      <c r="K7459" s="205"/>
      <c r="L7459" s="181"/>
      <c r="M7459" s="180"/>
      <c r="N7459" s="180"/>
      <c r="O7459" s="180"/>
    </row>
    <row r="7460" spans="8:15" s="179" customFormat="1" x14ac:dyDescent="0.2">
      <c r="H7460" s="180"/>
      <c r="I7460" s="180"/>
      <c r="J7460" s="205"/>
      <c r="K7460" s="205"/>
      <c r="L7460" s="181"/>
      <c r="M7460" s="180"/>
      <c r="N7460" s="180"/>
      <c r="O7460" s="180"/>
    </row>
    <row r="7461" spans="8:15" s="179" customFormat="1" x14ac:dyDescent="0.2">
      <c r="H7461" s="180"/>
      <c r="I7461" s="180"/>
      <c r="J7461" s="205"/>
      <c r="K7461" s="205"/>
      <c r="L7461" s="181"/>
      <c r="M7461" s="180"/>
      <c r="N7461" s="180"/>
      <c r="O7461" s="180"/>
    </row>
    <row r="7462" spans="8:15" s="179" customFormat="1" x14ac:dyDescent="0.2">
      <c r="H7462" s="180"/>
      <c r="I7462" s="180"/>
      <c r="J7462" s="205"/>
      <c r="K7462" s="205"/>
      <c r="L7462" s="181"/>
      <c r="M7462" s="180"/>
      <c r="N7462" s="180"/>
      <c r="O7462" s="180"/>
    </row>
    <row r="7463" spans="8:15" s="179" customFormat="1" x14ac:dyDescent="0.2">
      <c r="H7463" s="180"/>
      <c r="I7463" s="180"/>
      <c r="J7463" s="205"/>
      <c r="K7463" s="205"/>
      <c r="L7463" s="181"/>
      <c r="M7463" s="180"/>
      <c r="N7463" s="180"/>
      <c r="O7463" s="180"/>
    </row>
    <row r="7464" spans="8:15" s="179" customFormat="1" x14ac:dyDescent="0.2">
      <c r="H7464" s="180"/>
      <c r="I7464" s="180"/>
      <c r="J7464" s="205"/>
      <c r="K7464" s="205"/>
      <c r="L7464" s="181"/>
      <c r="M7464" s="180"/>
      <c r="N7464" s="180"/>
      <c r="O7464" s="180"/>
    </row>
    <row r="7465" spans="8:15" s="179" customFormat="1" x14ac:dyDescent="0.2">
      <c r="H7465" s="180"/>
      <c r="I7465" s="180"/>
      <c r="J7465" s="205"/>
      <c r="K7465" s="205"/>
      <c r="L7465" s="181"/>
      <c r="M7465" s="180"/>
      <c r="N7465" s="180"/>
      <c r="O7465" s="180"/>
    </row>
    <row r="7466" spans="8:15" s="179" customFormat="1" x14ac:dyDescent="0.2">
      <c r="H7466" s="180"/>
      <c r="I7466" s="180"/>
      <c r="J7466" s="205"/>
      <c r="K7466" s="205"/>
      <c r="L7466" s="181"/>
      <c r="M7466" s="180"/>
      <c r="N7466" s="180"/>
      <c r="O7466" s="180"/>
    </row>
    <row r="7467" spans="8:15" s="179" customFormat="1" x14ac:dyDescent="0.2">
      <c r="H7467" s="180"/>
      <c r="I7467" s="180"/>
      <c r="J7467" s="205"/>
      <c r="K7467" s="205"/>
      <c r="L7467" s="181"/>
      <c r="M7467" s="180"/>
      <c r="N7467" s="180"/>
      <c r="O7467" s="180"/>
    </row>
    <row r="7468" spans="8:15" s="179" customFormat="1" x14ac:dyDescent="0.2">
      <c r="H7468" s="180"/>
      <c r="I7468" s="180"/>
      <c r="J7468" s="205"/>
      <c r="K7468" s="205"/>
      <c r="L7468" s="181"/>
      <c r="M7468" s="180"/>
      <c r="N7468" s="180"/>
      <c r="O7468" s="180"/>
    </row>
    <row r="7469" spans="8:15" s="179" customFormat="1" x14ac:dyDescent="0.2">
      <c r="H7469" s="180"/>
      <c r="I7469" s="180"/>
      <c r="J7469" s="205"/>
      <c r="K7469" s="205"/>
      <c r="L7469" s="181"/>
      <c r="M7469" s="180"/>
      <c r="N7469" s="180"/>
      <c r="O7469" s="180"/>
    </row>
    <row r="7470" spans="8:15" s="179" customFormat="1" x14ac:dyDescent="0.2">
      <c r="H7470" s="180"/>
      <c r="I7470" s="180"/>
      <c r="J7470" s="205"/>
      <c r="K7470" s="205"/>
      <c r="L7470" s="181"/>
      <c r="M7470" s="180"/>
      <c r="N7470" s="180"/>
      <c r="O7470" s="180"/>
    </row>
    <row r="7471" spans="8:15" s="179" customFormat="1" x14ac:dyDescent="0.2">
      <c r="H7471" s="180"/>
      <c r="I7471" s="180"/>
      <c r="J7471" s="205"/>
      <c r="K7471" s="205"/>
      <c r="L7471" s="181"/>
      <c r="M7471" s="180"/>
      <c r="N7471" s="180"/>
      <c r="O7471" s="180"/>
    </row>
    <row r="7472" spans="8:15" s="179" customFormat="1" x14ac:dyDescent="0.2">
      <c r="H7472" s="180"/>
      <c r="I7472" s="180"/>
      <c r="J7472" s="205"/>
      <c r="K7472" s="205"/>
      <c r="L7472" s="181"/>
      <c r="M7472" s="180"/>
      <c r="N7472" s="180"/>
      <c r="O7472" s="180"/>
    </row>
    <row r="7473" spans="8:15" s="179" customFormat="1" x14ac:dyDescent="0.2">
      <c r="H7473" s="180"/>
      <c r="I7473" s="180"/>
      <c r="J7473" s="205"/>
      <c r="K7473" s="205"/>
      <c r="L7473" s="181"/>
      <c r="M7473" s="180"/>
      <c r="N7473" s="180"/>
      <c r="O7473" s="180"/>
    </row>
    <row r="7474" spans="8:15" s="179" customFormat="1" x14ac:dyDescent="0.2">
      <c r="H7474" s="180"/>
      <c r="I7474" s="180"/>
      <c r="J7474" s="205"/>
      <c r="K7474" s="205"/>
      <c r="L7474" s="181"/>
      <c r="M7474" s="180"/>
      <c r="N7474" s="180"/>
      <c r="O7474" s="180"/>
    </row>
    <row r="7475" spans="8:15" s="179" customFormat="1" x14ac:dyDescent="0.2">
      <c r="H7475" s="180"/>
      <c r="I7475" s="180"/>
      <c r="J7475" s="205"/>
      <c r="K7475" s="205"/>
      <c r="L7475" s="181"/>
      <c r="M7475" s="180"/>
      <c r="N7475" s="180"/>
      <c r="O7475" s="180"/>
    </row>
    <row r="7476" spans="8:15" s="179" customFormat="1" x14ac:dyDescent="0.2">
      <c r="H7476" s="180"/>
      <c r="I7476" s="180"/>
      <c r="J7476" s="205"/>
      <c r="K7476" s="205"/>
      <c r="L7476" s="181"/>
      <c r="M7476" s="180"/>
      <c r="N7476" s="180"/>
      <c r="O7476" s="180"/>
    </row>
    <row r="7477" spans="8:15" s="179" customFormat="1" x14ac:dyDescent="0.2">
      <c r="H7477" s="180"/>
      <c r="I7477" s="180"/>
      <c r="J7477" s="205"/>
      <c r="K7477" s="205"/>
      <c r="L7477" s="181"/>
      <c r="M7477" s="180"/>
      <c r="N7477" s="180"/>
      <c r="O7477" s="180"/>
    </row>
    <row r="7478" spans="8:15" s="179" customFormat="1" x14ac:dyDescent="0.2">
      <c r="H7478" s="180"/>
      <c r="I7478" s="180"/>
      <c r="J7478" s="205"/>
      <c r="K7478" s="205"/>
      <c r="L7478" s="181"/>
      <c r="M7478" s="180"/>
      <c r="N7478" s="180"/>
      <c r="O7478" s="180"/>
    </row>
    <row r="7479" spans="8:15" s="179" customFormat="1" x14ac:dyDescent="0.2">
      <c r="H7479" s="180"/>
      <c r="I7479" s="180"/>
      <c r="J7479" s="205"/>
      <c r="K7479" s="205"/>
      <c r="L7479" s="181"/>
      <c r="M7479" s="180"/>
      <c r="N7479" s="180"/>
      <c r="O7479" s="180"/>
    </row>
    <row r="7480" spans="8:15" s="179" customFormat="1" x14ac:dyDescent="0.2">
      <c r="H7480" s="180"/>
      <c r="I7480" s="180"/>
      <c r="J7480" s="205"/>
      <c r="K7480" s="205"/>
      <c r="L7480" s="181"/>
      <c r="M7480" s="180"/>
      <c r="N7480" s="180"/>
      <c r="O7480" s="180"/>
    </row>
    <row r="7481" spans="8:15" s="179" customFormat="1" x14ac:dyDescent="0.2">
      <c r="H7481" s="180"/>
      <c r="I7481" s="180"/>
      <c r="J7481" s="205"/>
      <c r="K7481" s="205"/>
      <c r="L7481" s="181"/>
      <c r="M7481" s="180"/>
      <c r="N7481" s="180"/>
      <c r="O7481" s="180"/>
    </row>
    <row r="7482" spans="8:15" s="179" customFormat="1" x14ac:dyDescent="0.2">
      <c r="H7482" s="180"/>
      <c r="I7482" s="180"/>
      <c r="J7482" s="205"/>
      <c r="K7482" s="205"/>
      <c r="L7482" s="181"/>
      <c r="M7482" s="180"/>
      <c r="N7482" s="180"/>
      <c r="O7482" s="180"/>
    </row>
    <row r="7483" spans="8:15" s="179" customFormat="1" x14ac:dyDescent="0.2">
      <c r="H7483" s="180"/>
      <c r="I7483" s="180"/>
      <c r="J7483" s="205"/>
      <c r="K7483" s="205"/>
      <c r="L7483" s="181"/>
      <c r="M7483" s="180"/>
      <c r="N7483" s="180"/>
      <c r="O7483" s="180"/>
    </row>
    <row r="7484" spans="8:15" s="179" customFormat="1" x14ac:dyDescent="0.2">
      <c r="H7484" s="180"/>
      <c r="I7484" s="180"/>
      <c r="J7484" s="205"/>
      <c r="K7484" s="205"/>
      <c r="L7484" s="181"/>
      <c r="M7484" s="180"/>
      <c r="N7484" s="180"/>
      <c r="O7484" s="180"/>
    </row>
    <row r="7485" spans="8:15" s="179" customFormat="1" x14ac:dyDescent="0.2">
      <c r="H7485" s="180"/>
      <c r="I7485" s="180"/>
      <c r="J7485" s="205"/>
      <c r="K7485" s="205"/>
      <c r="L7485" s="181"/>
      <c r="M7485" s="180"/>
      <c r="N7485" s="180"/>
      <c r="O7485" s="180"/>
    </row>
    <row r="7486" spans="8:15" s="179" customFormat="1" x14ac:dyDescent="0.2">
      <c r="H7486" s="180"/>
      <c r="I7486" s="180"/>
      <c r="J7486" s="205"/>
      <c r="K7486" s="205"/>
      <c r="L7486" s="181"/>
      <c r="M7486" s="180"/>
      <c r="N7486" s="180"/>
      <c r="O7486" s="180"/>
    </row>
    <row r="7487" spans="8:15" s="179" customFormat="1" x14ac:dyDescent="0.2">
      <c r="H7487" s="180"/>
      <c r="I7487" s="180"/>
      <c r="J7487" s="205"/>
      <c r="K7487" s="205"/>
      <c r="L7487" s="181"/>
      <c r="M7487" s="180"/>
      <c r="N7487" s="180"/>
      <c r="O7487" s="180"/>
    </row>
    <row r="7488" spans="8:15" s="179" customFormat="1" x14ac:dyDescent="0.2">
      <c r="H7488" s="180"/>
      <c r="I7488" s="180"/>
      <c r="J7488" s="205"/>
      <c r="K7488" s="205"/>
      <c r="L7488" s="181"/>
      <c r="M7488" s="180"/>
      <c r="N7488" s="180"/>
      <c r="O7488" s="180"/>
    </row>
    <row r="7489" spans="8:15" s="179" customFormat="1" x14ac:dyDescent="0.2">
      <c r="H7489" s="180"/>
      <c r="I7489" s="180"/>
      <c r="J7489" s="205"/>
      <c r="K7489" s="205"/>
      <c r="L7489" s="181"/>
      <c r="M7489" s="180"/>
      <c r="N7489" s="180"/>
      <c r="O7489" s="180"/>
    </row>
    <row r="7490" spans="8:15" s="179" customFormat="1" x14ac:dyDescent="0.2">
      <c r="H7490" s="180"/>
      <c r="I7490" s="180"/>
      <c r="J7490" s="205"/>
      <c r="K7490" s="205"/>
      <c r="L7490" s="181"/>
      <c r="M7490" s="180"/>
      <c r="N7490" s="180"/>
      <c r="O7490" s="180"/>
    </row>
    <row r="7491" spans="8:15" s="179" customFormat="1" x14ac:dyDescent="0.2">
      <c r="H7491" s="180"/>
      <c r="I7491" s="180"/>
      <c r="J7491" s="205"/>
      <c r="K7491" s="205"/>
      <c r="L7491" s="181"/>
      <c r="M7491" s="180"/>
      <c r="N7491" s="180"/>
      <c r="O7491" s="180"/>
    </row>
    <row r="7492" spans="8:15" s="179" customFormat="1" x14ac:dyDescent="0.2">
      <c r="H7492" s="180"/>
      <c r="I7492" s="180"/>
      <c r="J7492" s="205"/>
      <c r="K7492" s="205"/>
      <c r="L7492" s="181"/>
      <c r="M7492" s="180"/>
      <c r="N7492" s="180"/>
      <c r="O7492" s="180"/>
    </row>
    <row r="7493" spans="8:15" s="179" customFormat="1" x14ac:dyDescent="0.2">
      <c r="H7493" s="180"/>
      <c r="I7493" s="180"/>
      <c r="J7493" s="205"/>
      <c r="K7493" s="205"/>
      <c r="L7493" s="181"/>
      <c r="M7493" s="180"/>
      <c r="N7493" s="180"/>
      <c r="O7493" s="180"/>
    </row>
    <row r="7494" spans="8:15" s="179" customFormat="1" x14ac:dyDescent="0.2">
      <c r="H7494" s="180"/>
      <c r="I7494" s="180"/>
      <c r="J7494" s="205"/>
      <c r="K7494" s="205"/>
      <c r="L7494" s="181"/>
      <c r="M7494" s="180"/>
      <c r="N7494" s="180"/>
      <c r="O7494" s="180"/>
    </row>
    <row r="7495" spans="8:15" s="179" customFormat="1" x14ac:dyDescent="0.2">
      <c r="H7495" s="180"/>
      <c r="I7495" s="180"/>
      <c r="J7495" s="205"/>
      <c r="K7495" s="205"/>
      <c r="L7495" s="181"/>
      <c r="M7495" s="180"/>
      <c r="N7495" s="180"/>
      <c r="O7495" s="180"/>
    </row>
    <row r="7496" spans="8:15" s="179" customFormat="1" x14ac:dyDescent="0.2">
      <c r="H7496" s="180"/>
      <c r="I7496" s="180"/>
      <c r="J7496" s="205"/>
      <c r="K7496" s="205"/>
      <c r="L7496" s="181"/>
      <c r="M7496" s="180"/>
      <c r="N7496" s="180"/>
      <c r="O7496" s="180"/>
    </row>
    <row r="7497" spans="8:15" s="179" customFormat="1" x14ac:dyDescent="0.2">
      <c r="H7497" s="180"/>
      <c r="I7497" s="180"/>
      <c r="J7497" s="205"/>
      <c r="K7497" s="205"/>
      <c r="L7497" s="181"/>
      <c r="M7497" s="180"/>
      <c r="N7497" s="180"/>
      <c r="O7497" s="180"/>
    </row>
    <row r="7498" spans="8:15" s="179" customFormat="1" x14ac:dyDescent="0.2">
      <c r="H7498" s="180"/>
      <c r="I7498" s="180"/>
      <c r="J7498" s="205"/>
      <c r="K7498" s="205"/>
      <c r="L7498" s="181"/>
      <c r="M7498" s="180"/>
      <c r="N7498" s="180"/>
      <c r="O7498" s="180"/>
    </row>
    <row r="7499" spans="8:15" s="179" customFormat="1" x14ac:dyDescent="0.2">
      <c r="H7499" s="180"/>
      <c r="I7499" s="180"/>
      <c r="J7499" s="205"/>
      <c r="K7499" s="205"/>
      <c r="L7499" s="181"/>
      <c r="M7499" s="180"/>
      <c r="N7499" s="180"/>
      <c r="O7499" s="180"/>
    </row>
    <row r="7500" spans="8:15" s="179" customFormat="1" x14ac:dyDescent="0.2">
      <c r="H7500" s="180"/>
      <c r="I7500" s="180"/>
      <c r="J7500" s="205"/>
      <c r="K7500" s="205"/>
      <c r="L7500" s="181"/>
      <c r="M7500" s="180"/>
      <c r="N7500" s="180"/>
      <c r="O7500" s="180"/>
    </row>
    <row r="7501" spans="8:15" s="179" customFormat="1" x14ac:dyDescent="0.2">
      <c r="H7501" s="180"/>
      <c r="I7501" s="180"/>
      <c r="J7501" s="205"/>
      <c r="K7501" s="205"/>
      <c r="L7501" s="181"/>
      <c r="M7501" s="180"/>
      <c r="N7501" s="180"/>
      <c r="O7501" s="180"/>
    </row>
    <row r="7502" spans="8:15" s="179" customFormat="1" x14ac:dyDescent="0.2">
      <c r="H7502" s="180"/>
      <c r="I7502" s="180"/>
      <c r="J7502" s="205"/>
      <c r="K7502" s="205"/>
      <c r="L7502" s="181"/>
      <c r="M7502" s="180"/>
      <c r="N7502" s="180"/>
      <c r="O7502" s="180"/>
    </row>
    <row r="7503" spans="8:15" s="179" customFormat="1" x14ac:dyDescent="0.2">
      <c r="H7503" s="180"/>
      <c r="I7503" s="180"/>
      <c r="J7503" s="205"/>
      <c r="K7503" s="205"/>
      <c r="L7503" s="181"/>
      <c r="M7503" s="180"/>
      <c r="N7503" s="180"/>
      <c r="O7503" s="180"/>
    </row>
    <row r="7504" spans="8:15" s="179" customFormat="1" x14ac:dyDescent="0.2">
      <c r="H7504" s="180"/>
      <c r="I7504" s="180"/>
      <c r="J7504" s="205"/>
      <c r="K7504" s="205"/>
      <c r="L7504" s="181"/>
      <c r="M7504" s="180"/>
      <c r="N7504" s="180"/>
      <c r="O7504" s="180"/>
    </row>
    <row r="7505" spans="8:15" s="179" customFormat="1" x14ac:dyDescent="0.2">
      <c r="H7505" s="180"/>
      <c r="I7505" s="180"/>
      <c r="J7505" s="205"/>
      <c r="K7505" s="205"/>
      <c r="L7505" s="181"/>
      <c r="M7505" s="180"/>
      <c r="N7505" s="180"/>
      <c r="O7505" s="180"/>
    </row>
    <row r="7506" spans="8:15" s="179" customFormat="1" x14ac:dyDescent="0.2">
      <c r="H7506" s="180"/>
      <c r="I7506" s="180"/>
      <c r="J7506" s="205"/>
      <c r="K7506" s="205"/>
      <c r="L7506" s="181"/>
      <c r="M7506" s="180"/>
      <c r="N7506" s="180"/>
      <c r="O7506" s="180"/>
    </row>
    <row r="7507" spans="8:15" s="179" customFormat="1" x14ac:dyDescent="0.2">
      <c r="H7507" s="180"/>
      <c r="I7507" s="180"/>
      <c r="J7507" s="205"/>
      <c r="K7507" s="205"/>
      <c r="L7507" s="181"/>
      <c r="M7507" s="180"/>
      <c r="N7507" s="180"/>
      <c r="O7507" s="180"/>
    </row>
    <row r="7508" spans="8:15" s="179" customFormat="1" x14ac:dyDescent="0.2">
      <c r="H7508" s="180"/>
      <c r="I7508" s="180"/>
      <c r="J7508" s="205"/>
      <c r="K7508" s="205"/>
      <c r="L7508" s="181"/>
      <c r="M7508" s="180"/>
      <c r="N7508" s="180"/>
      <c r="O7508" s="180"/>
    </row>
    <row r="7509" spans="8:15" s="179" customFormat="1" x14ac:dyDescent="0.2">
      <c r="H7509" s="180"/>
      <c r="I7509" s="180"/>
      <c r="J7509" s="205"/>
      <c r="K7509" s="205"/>
      <c r="L7509" s="181"/>
      <c r="M7509" s="180"/>
      <c r="N7509" s="180"/>
      <c r="O7509" s="180"/>
    </row>
    <row r="7510" spans="8:15" s="179" customFormat="1" x14ac:dyDescent="0.2">
      <c r="H7510" s="180"/>
      <c r="I7510" s="180"/>
      <c r="J7510" s="205"/>
      <c r="K7510" s="205"/>
      <c r="L7510" s="181"/>
      <c r="M7510" s="180"/>
      <c r="N7510" s="180"/>
      <c r="O7510" s="180"/>
    </row>
    <row r="7511" spans="8:15" s="179" customFormat="1" x14ac:dyDescent="0.2">
      <c r="H7511" s="180"/>
      <c r="I7511" s="180"/>
      <c r="J7511" s="205"/>
      <c r="K7511" s="205"/>
      <c r="L7511" s="181"/>
      <c r="M7511" s="180"/>
      <c r="N7511" s="180"/>
      <c r="O7511" s="180"/>
    </row>
    <row r="7512" spans="8:15" s="179" customFormat="1" x14ac:dyDescent="0.2">
      <c r="H7512" s="180"/>
      <c r="I7512" s="180"/>
      <c r="J7512" s="205"/>
      <c r="K7512" s="205"/>
      <c r="L7512" s="181"/>
      <c r="M7512" s="180"/>
      <c r="N7512" s="180"/>
      <c r="O7512" s="180"/>
    </row>
    <row r="7513" spans="8:15" s="179" customFormat="1" x14ac:dyDescent="0.2">
      <c r="H7513" s="180"/>
      <c r="I7513" s="180"/>
      <c r="J7513" s="205"/>
      <c r="K7513" s="205"/>
      <c r="L7513" s="181"/>
      <c r="M7513" s="180"/>
      <c r="N7513" s="180"/>
      <c r="O7513" s="180"/>
    </row>
    <row r="7514" spans="8:15" s="179" customFormat="1" x14ac:dyDescent="0.2">
      <c r="H7514" s="180"/>
      <c r="I7514" s="180"/>
      <c r="J7514" s="205"/>
      <c r="K7514" s="205"/>
      <c r="L7514" s="181"/>
      <c r="M7514" s="180"/>
      <c r="N7514" s="180"/>
      <c r="O7514" s="180"/>
    </row>
    <row r="7515" spans="8:15" s="179" customFormat="1" x14ac:dyDescent="0.2">
      <c r="H7515" s="180"/>
      <c r="I7515" s="180"/>
      <c r="J7515" s="205"/>
      <c r="K7515" s="205"/>
      <c r="L7515" s="181"/>
      <c r="M7515" s="180"/>
      <c r="N7515" s="180"/>
      <c r="O7515" s="180"/>
    </row>
    <row r="7516" spans="8:15" s="179" customFormat="1" x14ac:dyDescent="0.2">
      <c r="H7516" s="180"/>
      <c r="I7516" s="180"/>
      <c r="J7516" s="205"/>
      <c r="K7516" s="205"/>
      <c r="L7516" s="181"/>
      <c r="M7516" s="180"/>
      <c r="N7516" s="180"/>
      <c r="O7516" s="180"/>
    </row>
    <row r="7517" spans="8:15" s="179" customFormat="1" x14ac:dyDescent="0.2">
      <c r="H7517" s="180"/>
      <c r="I7517" s="180"/>
      <c r="J7517" s="205"/>
      <c r="K7517" s="205"/>
      <c r="L7517" s="181"/>
      <c r="M7517" s="180"/>
      <c r="N7517" s="180"/>
      <c r="O7517" s="180"/>
    </row>
    <row r="7518" spans="8:15" s="179" customFormat="1" x14ac:dyDescent="0.2">
      <c r="H7518" s="180"/>
      <c r="I7518" s="180"/>
      <c r="J7518" s="205"/>
      <c r="K7518" s="205"/>
      <c r="L7518" s="181"/>
      <c r="M7518" s="180"/>
      <c r="N7518" s="180"/>
      <c r="O7518" s="180"/>
    </row>
    <row r="7519" spans="8:15" s="179" customFormat="1" x14ac:dyDescent="0.2">
      <c r="H7519" s="180"/>
      <c r="I7519" s="180"/>
      <c r="J7519" s="205"/>
      <c r="K7519" s="205"/>
      <c r="L7519" s="181"/>
      <c r="M7519" s="180"/>
      <c r="N7519" s="180"/>
      <c r="O7519" s="180"/>
    </row>
    <row r="7520" spans="8:15" s="179" customFormat="1" x14ac:dyDescent="0.2">
      <c r="H7520" s="180"/>
      <c r="I7520" s="180"/>
      <c r="J7520" s="205"/>
      <c r="K7520" s="205"/>
      <c r="L7520" s="181"/>
      <c r="M7520" s="180"/>
      <c r="N7520" s="180"/>
      <c r="O7520" s="180"/>
    </row>
    <row r="7521" spans="8:15" s="179" customFormat="1" x14ac:dyDescent="0.2">
      <c r="H7521" s="180"/>
      <c r="I7521" s="180"/>
      <c r="J7521" s="205"/>
      <c r="K7521" s="205"/>
      <c r="L7521" s="181"/>
      <c r="M7521" s="180"/>
      <c r="N7521" s="180"/>
      <c r="O7521" s="180"/>
    </row>
    <row r="7522" spans="8:15" s="179" customFormat="1" x14ac:dyDescent="0.2">
      <c r="H7522" s="180"/>
      <c r="I7522" s="180"/>
      <c r="J7522" s="205"/>
      <c r="K7522" s="205"/>
      <c r="L7522" s="181"/>
      <c r="M7522" s="180"/>
      <c r="N7522" s="180"/>
      <c r="O7522" s="180"/>
    </row>
    <row r="7523" spans="8:15" s="179" customFormat="1" x14ac:dyDescent="0.2">
      <c r="H7523" s="180"/>
      <c r="I7523" s="180"/>
      <c r="J7523" s="205"/>
      <c r="K7523" s="205"/>
      <c r="L7523" s="181"/>
      <c r="M7523" s="180"/>
      <c r="N7523" s="180"/>
      <c r="O7523" s="180"/>
    </row>
    <row r="7524" spans="8:15" s="179" customFormat="1" x14ac:dyDescent="0.2">
      <c r="H7524" s="180"/>
      <c r="I7524" s="180"/>
      <c r="J7524" s="205"/>
      <c r="K7524" s="205"/>
      <c r="L7524" s="181"/>
      <c r="M7524" s="180"/>
      <c r="N7524" s="180"/>
      <c r="O7524" s="180"/>
    </row>
    <row r="7525" spans="8:15" s="179" customFormat="1" x14ac:dyDescent="0.2">
      <c r="H7525" s="180"/>
      <c r="I7525" s="180"/>
      <c r="J7525" s="205"/>
      <c r="K7525" s="205"/>
      <c r="L7525" s="181"/>
      <c r="M7525" s="180"/>
      <c r="N7525" s="180"/>
      <c r="O7525" s="180"/>
    </row>
    <row r="7526" spans="8:15" s="179" customFormat="1" x14ac:dyDescent="0.2">
      <c r="H7526" s="180"/>
      <c r="I7526" s="180"/>
      <c r="J7526" s="205"/>
      <c r="K7526" s="205"/>
      <c r="L7526" s="181"/>
      <c r="M7526" s="180"/>
      <c r="N7526" s="180"/>
      <c r="O7526" s="180"/>
    </row>
    <row r="7527" spans="8:15" s="179" customFormat="1" x14ac:dyDescent="0.2">
      <c r="H7527" s="180"/>
      <c r="I7527" s="180"/>
      <c r="J7527" s="205"/>
      <c r="K7527" s="205"/>
      <c r="L7527" s="181"/>
      <c r="M7527" s="180"/>
      <c r="N7527" s="180"/>
      <c r="O7527" s="180"/>
    </row>
    <row r="7528" spans="8:15" s="179" customFormat="1" x14ac:dyDescent="0.2">
      <c r="H7528" s="180"/>
      <c r="I7528" s="180"/>
      <c r="J7528" s="205"/>
      <c r="K7528" s="205"/>
      <c r="L7528" s="181"/>
      <c r="M7528" s="180"/>
      <c r="N7528" s="180"/>
      <c r="O7528" s="180"/>
    </row>
    <row r="7529" spans="8:15" s="179" customFormat="1" x14ac:dyDescent="0.2">
      <c r="H7529" s="180"/>
      <c r="I7529" s="180"/>
      <c r="J7529" s="205"/>
      <c r="K7529" s="205"/>
      <c r="L7529" s="181"/>
      <c r="M7529" s="180"/>
      <c r="N7529" s="180"/>
      <c r="O7529" s="180"/>
    </row>
    <row r="7530" spans="8:15" s="179" customFormat="1" x14ac:dyDescent="0.2">
      <c r="H7530" s="180"/>
      <c r="I7530" s="180"/>
      <c r="J7530" s="205"/>
      <c r="K7530" s="205"/>
      <c r="L7530" s="181"/>
      <c r="M7530" s="180"/>
      <c r="N7530" s="180"/>
      <c r="O7530" s="180"/>
    </row>
    <row r="7531" spans="8:15" s="179" customFormat="1" x14ac:dyDescent="0.2">
      <c r="H7531" s="180"/>
      <c r="I7531" s="180"/>
      <c r="J7531" s="205"/>
      <c r="K7531" s="205"/>
      <c r="L7531" s="181"/>
      <c r="M7531" s="180"/>
      <c r="N7531" s="180"/>
      <c r="O7531" s="180"/>
    </row>
    <row r="7532" spans="8:15" s="179" customFormat="1" x14ac:dyDescent="0.2">
      <c r="H7532" s="180"/>
      <c r="I7532" s="180"/>
      <c r="J7532" s="205"/>
      <c r="K7532" s="205"/>
      <c r="L7532" s="181"/>
      <c r="M7532" s="180"/>
      <c r="N7532" s="180"/>
      <c r="O7532" s="180"/>
    </row>
    <row r="7533" spans="8:15" s="179" customFormat="1" x14ac:dyDescent="0.2">
      <c r="H7533" s="180"/>
      <c r="I7533" s="180"/>
      <c r="J7533" s="205"/>
      <c r="K7533" s="205"/>
      <c r="L7533" s="181"/>
      <c r="M7533" s="180"/>
      <c r="N7533" s="180"/>
      <c r="O7533" s="180"/>
    </row>
    <row r="7534" spans="8:15" s="179" customFormat="1" x14ac:dyDescent="0.2">
      <c r="H7534" s="180"/>
      <c r="I7534" s="180"/>
      <c r="J7534" s="205"/>
      <c r="K7534" s="205"/>
      <c r="L7534" s="181"/>
      <c r="M7534" s="180"/>
      <c r="N7534" s="180"/>
      <c r="O7534" s="180"/>
    </row>
    <row r="7535" spans="8:15" s="179" customFormat="1" x14ac:dyDescent="0.2">
      <c r="H7535" s="180"/>
      <c r="I7535" s="180"/>
      <c r="J7535" s="205"/>
      <c r="K7535" s="205"/>
      <c r="L7535" s="181"/>
      <c r="M7535" s="180"/>
      <c r="N7535" s="180"/>
      <c r="O7535" s="180"/>
    </row>
    <row r="7536" spans="8:15" s="179" customFormat="1" x14ac:dyDescent="0.2">
      <c r="H7536" s="180"/>
      <c r="I7536" s="180"/>
      <c r="J7536" s="205"/>
      <c r="K7536" s="205"/>
      <c r="L7536" s="181"/>
      <c r="M7536" s="180"/>
      <c r="N7536" s="180"/>
      <c r="O7536" s="180"/>
    </row>
    <row r="7537" spans="8:15" s="179" customFormat="1" x14ac:dyDescent="0.2">
      <c r="H7537" s="180"/>
      <c r="I7537" s="180"/>
      <c r="J7537" s="205"/>
      <c r="K7537" s="205"/>
      <c r="L7537" s="181"/>
      <c r="M7537" s="180"/>
      <c r="N7537" s="180"/>
      <c r="O7537" s="180"/>
    </row>
    <row r="7538" spans="8:15" s="179" customFormat="1" x14ac:dyDescent="0.2">
      <c r="H7538" s="180"/>
      <c r="I7538" s="180"/>
      <c r="J7538" s="205"/>
      <c r="K7538" s="205"/>
      <c r="L7538" s="181"/>
      <c r="M7538" s="180"/>
      <c r="N7538" s="180"/>
      <c r="O7538" s="180"/>
    </row>
    <row r="7539" spans="8:15" s="179" customFormat="1" x14ac:dyDescent="0.2">
      <c r="H7539" s="180"/>
      <c r="I7539" s="180"/>
      <c r="J7539" s="205"/>
      <c r="K7539" s="205"/>
      <c r="L7539" s="181"/>
      <c r="M7539" s="180"/>
      <c r="N7539" s="180"/>
      <c r="O7539" s="180"/>
    </row>
    <row r="7540" spans="8:15" s="179" customFormat="1" x14ac:dyDescent="0.2">
      <c r="H7540" s="180"/>
      <c r="I7540" s="180"/>
      <c r="J7540" s="205"/>
      <c r="K7540" s="205"/>
      <c r="L7540" s="181"/>
      <c r="M7540" s="180"/>
      <c r="N7540" s="180"/>
      <c r="O7540" s="180"/>
    </row>
    <row r="7541" spans="8:15" s="179" customFormat="1" x14ac:dyDescent="0.2">
      <c r="H7541" s="180"/>
      <c r="I7541" s="180"/>
      <c r="J7541" s="205"/>
      <c r="K7541" s="205"/>
      <c r="L7541" s="181"/>
      <c r="M7541" s="180"/>
      <c r="N7541" s="180"/>
      <c r="O7541" s="180"/>
    </row>
    <row r="7542" spans="8:15" s="179" customFormat="1" x14ac:dyDescent="0.2">
      <c r="H7542" s="180"/>
      <c r="I7542" s="180"/>
      <c r="J7542" s="205"/>
      <c r="K7542" s="205"/>
      <c r="L7542" s="181"/>
      <c r="M7542" s="180"/>
      <c r="N7542" s="180"/>
      <c r="O7542" s="180"/>
    </row>
    <row r="7543" spans="8:15" s="179" customFormat="1" x14ac:dyDescent="0.2">
      <c r="H7543" s="180"/>
      <c r="I7543" s="180"/>
      <c r="J7543" s="205"/>
      <c r="K7543" s="205"/>
      <c r="L7543" s="181"/>
      <c r="M7543" s="180"/>
      <c r="N7543" s="180"/>
      <c r="O7543" s="180"/>
    </row>
    <row r="7544" spans="8:15" s="179" customFormat="1" x14ac:dyDescent="0.2">
      <c r="H7544" s="180"/>
      <c r="I7544" s="180"/>
      <c r="J7544" s="205"/>
      <c r="K7544" s="205"/>
      <c r="L7544" s="181"/>
      <c r="M7544" s="180"/>
      <c r="N7544" s="180"/>
      <c r="O7544" s="180"/>
    </row>
    <row r="7545" spans="8:15" s="179" customFormat="1" x14ac:dyDescent="0.2">
      <c r="H7545" s="180"/>
      <c r="I7545" s="180"/>
      <c r="J7545" s="205"/>
      <c r="K7545" s="205"/>
      <c r="L7545" s="181"/>
      <c r="M7545" s="180"/>
      <c r="N7545" s="180"/>
      <c r="O7545" s="180"/>
    </row>
    <row r="7546" spans="8:15" s="179" customFormat="1" x14ac:dyDescent="0.2">
      <c r="H7546" s="180"/>
      <c r="I7546" s="180"/>
      <c r="J7546" s="205"/>
      <c r="K7546" s="205"/>
      <c r="L7546" s="181"/>
      <c r="M7546" s="180"/>
      <c r="N7546" s="180"/>
      <c r="O7546" s="180"/>
    </row>
    <row r="7547" spans="8:15" s="179" customFormat="1" x14ac:dyDescent="0.2">
      <c r="H7547" s="180"/>
      <c r="I7547" s="180"/>
      <c r="J7547" s="205"/>
      <c r="K7547" s="205"/>
      <c r="L7547" s="181"/>
      <c r="M7547" s="180"/>
      <c r="N7547" s="180"/>
      <c r="O7547" s="180"/>
    </row>
    <row r="7548" spans="8:15" s="179" customFormat="1" x14ac:dyDescent="0.2">
      <c r="H7548" s="180"/>
      <c r="I7548" s="180"/>
      <c r="J7548" s="205"/>
      <c r="K7548" s="205"/>
      <c r="L7548" s="181"/>
      <c r="M7548" s="180"/>
      <c r="N7548" s="180"/>
      <c r="O7548" s="180"/>
    </row>
    <row r="7549" spans="8:15" s="179" customFormat="1" x14ac:dyDescent="0.2">
      <c r="H7549" s="180"/>
      <c r="I7549" s="180"/>
      <c r="J7549" s="205"/>
      <c r="K7549" s="205"/>
      <c r="L7549" s="181"/>
      <c r="M7549" s="180"/>
      <c r="N7549" s="180"/>
      <c r="O7549" s="180"/>
    </row>
    <row r="7550" spans="8:15" s="179" customFormat="1" x14ac:dyDescent="0.2">
      <c r="H7550" s="180"/>
      <c r="I7550" s="180"/>
      <c r="J7550" s="205"/>
      <c r="K7550" s="205"/>
      <c r="L7550" s="181"/>
      <c r="M7550" s="180"/>
      <c r="N7550" s="180"/>
      <c r="O7550" s="180"/>
    </row>
    <row r="7551" spans="8:15" s="179" customFormat="1" x14ac:dyDescent="0.2">
      <c r="H7551" s="180"/>
      <c r="I7551" s="180"/>
      <c r="J7551" s="205"/>
      <c r="K7551" s="205"/>
      <c r="L7551" s="181"/>
      <c r="M7551" s="180"/>
      <c r="N7551" s="180"/>
      <c r="O7551" s="180"/>
    </row>
    <row r="7552" spans="8:15" s="179" customFormat="1" x14ac:dyDescent="0.2">
      <c r="H7552" s="180"/>
      <c r="I7552" s="180"/>
      <c r="J7552" s="205"/>
      <c r="K7552" s="205"/>
      <c r="L7552" s="181"/>
      <c r="M7552" s="180"/>
      <c r="N7552" s="180"/>
      <c r="O7552" s="180"/>
    </row>
    <row r="7553" spans="8:15" s="179" customFormat="1" x14ac:dyDescent="0.2">
      <c r="H7553" s="180"/>
      <c r="I7553" s="180"/>
      <c r="J7553" s="205"/>
      <c r="K7553" s="205"/>
      <c r="L7553" s="181"/>
      <c r="M7553" s="180"/>
      <c r="N7553" s="180"/>
      <c r="O7553" s="180"/>
    </row>
    <row r="7554" spans="8:15" s="179" customFormat="1" x14ac:dyDescent="0.2">
      <c r="H7554" s="180"/>
      <c r="I7554" s="180"/>
      <c r="J7554" s="205"/>
      <c r="K7554" s="205"/>
      <c r="L7554" s="181"/>
      <c r="M7554" s="180"/>
      <c r="N7554" s="180"/>
      <c r="O7554" s="180"/>
    </row>
    <row r="7555" spans="8:15" s="179" customFormat="1" x14ac:dyDescent="0.2">
      <c r="H7555" s="180"/>
      <c r="I7555" s="180"/>
      <c r="J7555" s="205"/>
      <c r="K7555" s="205"/>
      <c r="L7555" s="181"/>
      <c r="M7555" s="180"/>
      <c r="N7555" s="180"/>
      <c r="O7555" s="180"/>
    </row>
    <row r="7556" spans="8:15" s="179" customFormat="1" x14ac:dyDescent="0.2">
      <c r="H7556" s="180"/>
      <c r="I7556" s="180"/>
      <c r="J7556" s="205"/>
      <c r="K7556" s="205"/>
      <c r="L7556" s="181"/>
      <c r="M7556" s="180"/>
      <c r="N7556" s="180"/>
      <c r="O7556" s="180"/>
    </row>
    <row r="7557" spans="8:15" s="179" customFormat="1" x14ac:dyDescent="0.2">
      <c r="H7557" s="180"/>
      <c r="I7557" s="180"/>
      <c r="J7557" s="205"/>
      <c r="K7557" s="205"/>
      <c r="L7557" s="181"/>
      <c r="M7557" s="180"/>
      <c r="N7557" s="180"/>
      <c r="O7557" s="180"/>
    </row>
    <row r="7558" spans="8:15" s="179" customFormat="1" x14ac:dyDescent="0.2">
      <c r="H7558" s="180"/>
      <c r="I7558" s="180"/>
      <c r="J7558" s="205"/>
      <c r="K7558" s="205"/>
      <c r="L7558" s="181"/>
      <c r="M7558" s="180"/>
      <c r="N7558" s="180"/>
      <c r="O7558" s="180"/>
    </row>
    <row r="7559" spans="8:15" s="179" customFormat="1" x14ac:dyDescent="0.2">
      <c r="H7559" s="180"/>
      <c r="I7559" s="180"/>
      <c r="J7559" s="205"/>
      <c r="K7559" s="205"/>
      <c r="L7559" s="181"/>
      <c r="M7559" s="180"/>
      <c r="N7559" s="180"/>
      <c r="O7559" s="180"/>
    </row>
    <row r="7560" spans="8:15" s="179" customFormat="1" x14ac:dyDescent="0.2">
      <c r="H7560" s="180"/>
      <c r="I7560" s="180"/>
      <c r="J7560" s="205"/>
      <c r="K7560" s="205"/>
      <c r="L7560" s="181"/>
      <c r="M7560" s="180"/>
      <c r="N7560" s="180"/>
      <c r="O7560" s="180"/>
    </row>
    <row r="7561" spans="8:15" s="179" customFormat="1" x14ac:dyDescent="0.2">
      <c r="H7561" s="180"/>
      <c r="I7561" s="180"/>
      <c r="J7561" s="205"/>
      <c r="K7561" s="205"/>
      <c r="L7561" s="181"/>
      <c r="M7561" s="180"/>
      <c r="N7561" s="180"/>
      <c r="O7561" s="180"/>
    </row>
    <row r="7562" spans="8:15" s="179" customFormat="1" x14ac:dyDescent="0.2">
      <c r="H7562" s="180"/>
      <c r="I7562" s="180"/>
      <c r="J7562" s="205"/>
      <c r="K7562" s="205"/>
      <c r="L7562" s="181"/>
      <c r="M7562" s="180"/>
      <c r="N7562" s="180"/>
      <c r="O7562" s="180"/>
    </row>
    <row r="7563" spans="8:15" s="179" customFormat="1" x14ac:dyDescent="0.2">
      <c r="H7563" s="180"/>
      <c r="I7563" s="180"/>
      <c r="J7563" s="205"/>
      <c r="K7563" s="205"/>
      <c r="L7563" s="181"/>
      <c r="M7563" s="180"/>
      <c r="N7563" s="180"/>
      <c r="O7563" s="180"/>
    </row>
    <row r="7564" spans="8:15" s="179" customFormat="1" x14ac:dyDescent="0.2">
      <c r="H7564" s="180"/>
      <c r="I7564" s="180"/>
      <c r="J7564" s="205"/>
      <c r="K7564" s="205"/>
      <c r="L7564" s="181"/>
      <c r="M7564" s="180"/>
      <c r="N7564" s="180"/>
      <c r="O7564" s="180"/>
    </row>
    <row r="7565" spans="8:15" s="179" customFormat="1" x14ac:dyDescent="0.2">
      <c r="H7565" s="180"/>
      <c r="I7565" s="180"/>
      <c r="J7565" s="205"/>
      <c r="K7565" s="205"/>
      <c r="L7565" s="181"/>
      <c r="M7565" s="180"/>
      <c r="N7565" s="180"/>
      <c r="O7565" s="180"/>
    </row>
    <row r="7566" spans="8:15" s="179" customFormat="1" x14ac:dyDescent="0.2">
      <c r="H7566" s="180"/>
      <c r="I7566" s="180"/>
      <c r="J7566" s="205"/>
      <c r="K7566" s="205"/>
      <c r="L7566" s="181"/>
      <c r="M7566" s="180"/>
      <c r="N7566" s="180"/>
      <c r="O7566" s="180"/>
    </row>
    <row r="7567" spans="8:15" s="179" customFormat="1" x14ac:dyDescent="0.2">
      <c r="H7567" s="180"/>
      <c r="I7567" s="180"/>
      <c r="J7567" s="205"/>
      <c r="K7567" s="205"/>
      <c r="L7567" s="181"/>
      <c r="M7567" s="180"/>
      <c r="N7567" s="180"/>
      <c r="O7567" s="180"/>
    </row>
    <row r="7568" spans="8:15" s="179" customFormat="1" x14ac:dyDescent="0.2">
      <c r="H7568" s="180"/>
      <c r="I7568" s="180"/>
      <c r="J7568" s="205"/>
      <c r="K7568" s="205"/>
      <c r="L7568" s="181"/>
      <c r="M7568" s="180"/>
      <c r="N7568" s="180"/>
      <c r="O7568" s="180"/>
    </row>
    <row r="7569" spans="8:15" s="179" customFormat="1" x14ac:dyDescent="0.2">
      <c r="H7569" s="180"/>
      <c r="I7569" s="180"/>
      <c r="J7569" s="205"/>
      <c r="K7569" s="205"/>
      <c r="L7569" s="181"/>
      <c r="M7569" s="180"/>
      <c r="N7569" s="180"/>
      <c r="O7569" s="180"/>
    </row>
    <row r="7570" spans="8:15" s="179" customFormat="1" x14ac:dyDescent="0.2">
      <c r="H7570" s="180"/>
      <c r="I7570" s="180"/>
      <c r="J7570" s="205"/>
      <c r="K7570" s="205"/>
      <c r="L7570" s="181"/>
      <c r="M7570" s="180"/>
      <c r="N7570" s="180"/>
      <c r="O7570" s="180"/>
    </row>
    <row r="7571" spans="8:15" s="179" customFormat="1" x14ac:dyDescent="0.2">
      <c r="H7571" s="180"/>
      <c r="I7571" s="180"/>
      <c r="J7571" s="205"/>
      <c r="K7571" s="205"/>
      <c r="L7571" s="181"/>
      <c r="M7571" s="180"/>
      <c r="N7571" s="180"/>
      <c r="O7571" s="180"/>
    </row>
    <row r="7572" spans="8:15" s="179" customFormat="1" x14ac:dyDescent="0.2">
      <c r="H7572" s="180"/>
      <c r="I7572" s="180"/>
      <c r="J7572" s="205"/>
      <c r="K7572" s="205"/>
      <c r="L7572" s="181"/>
      <c r="M7572" s="180"/>
      <c r="N7572" s="180"/>
      <c r="O7572" s="180"/>
    </row>
    <row r="7573" spans="8:15" s="179" customFormat="1" x14ac:dyDescent="0.2">
      <c r="H7573" s="180"/>
      <c r="I7573" s="180"/>
      <c r="J7573" s="205"/>
      <c r="K7573" s="205"/>
      <c r="L7573" s="181"/>
      <c r="M7573" s="180"/>
      <c r="N7573" s="180"/>
      <c r="O7573" s="180"/>
    </row>
    <row r="7574" spans="8:15" s="179" customFormat="1" x14ac:dyDescent="0.2">
      <c r="H7574" s="180"/>
      <c r="I7574" s="180"/>
      <c r="J7574" s="205"/>
      <c r="K7574" s="205"/>
      <c r="L7574" s="181"/>
      <c r="M7574" s="180"/>
      <c r="N7574" s="180"/>
      <c r="O7574" s="180"/>
    </row>
    <row r="7575" spans="8:15" s="179" customFormat="1" x14ac:dyDescent="0.2">
      <c r="H7575" s="180"/>
      <c r="I7575" s="180"/>
      <c r="J7575" s="205"/>
      <c r="K7575" s="205"/>
      <c r="L7575" s="181"/>
      <c r="M7575" s="180"/>
      <c r="N7575" s="180"/>
      <c r="O7575" s="180"/>
    </row>
    <row r="7576" spans="8:15" s="179" customFormat="1" x14ac:dyDescent="0.2">
      <c r="H7576" s="180"/>
      <c r="I7576" s="180"/>
      <c r="J7576" s="205"/>
      <c r="K7576" s="205"/>
      <c r="L7576" s="181"/>
      <c r="M7576" s="180"/>
      <c r="N7576" s="180"/>
      <c r="O7576" s="180"/>
    </row>
    <row r="7577" spans="8:15" s="179" customFormat="1" x14ac:dyDescent="0.2">
      <c r="H7577" s="180"/>
      <c r="I7577" s="180"/>
      <c r="J7577" s="205"/>
      <c r="K7577" s="205"/>
      <c r="L7577" s="181"/>
      <c r="M7577" s="180"/>
      <c r="N7577" s="180"/>
      <c r="O7577" s="180"/>
    </row>
    <row r="7578" spans="8:15" s="179" customFormat="1" x14ac:dyDescent="0.2">
      <c r="H7578" s="180"/>
      <c r="I7578" s="180"/>
      <c r="J7578" s="205"/>
      <c r="K7578" s="205"/>
      <c r="L7578" s="181"/>
      <c r="M7578" s="180"/>
      <c r="N7578" s="180"/>
      <c r="O7578" s="180"/>
    </row>
    <row r="7579" spans="8:15" s="179" customFormat="1" x14ac:dyDescent="0.2">
      <c r="H7579" s="180"/>
      <c r="I7579" s="180"/>
      <c r="J7579" s="205"/>
      <c r="K7579" s="205"/>
      <c r="L7579" s="181"/>
      <c r="M7579" s="180"/>
      <c r="N7579" s="180"/>
      <c r="O7579" s="180"/>
    </row>
    <row r="7580" spans="8:15" s="179" customFormat="1" x14ac:dyDescent="0.2">
      <c r="H7580" s="180"/>
      <c r="I7580" s="180"/>
      <c r="J7580" s="205"/>
      <c r="K7580" s="205"/>
      <c r="L7580" s="181"/>
      <c r="M7580" s="180"/>
      <c r="N7580" s="180"/>
      <c r="O7580" s="180"/>
    </row>
    <row r="7581" spans="8:15" s="179" customFormat="1" x14ac:dyDescent="0.2">
      <c r="H7581" s="180"/>
      <c r="I7581" s="180"/>
      <c r="J7581" s="205"/>
      <c r="K7581" s="205"/>
      <c r="L7581" s="181"/>
      <c r="M7581" s="180"/>
      <c r="N7581" s="180"/>
      <c r="O7581" s="180"/>
    </row>
    <row r="7582" spans="8:15" s="179" customFormat="1" x14ac:dyDescent="0.2">
      <c r="H7582" s="180"/>
      <c r="I7582" s="180"/>
      <c r="J7582" s="205"/>
      <c r="K7582" s="205"/>
      <c r="L7582" s="181"/>
      <c r="M7582" s="180"/>
      <c r="N7582" s="180"/>
      <c r="O7582" s="180"/>
    </row>
    <row r="7583" spans="8:15" s="179" customFormat="1" x14ac:dyDescent="0.2">
      <c r="H7583" s="180"/>
      <c r="I7583" s="180"/>
      <c r="J7583" s="205"/>
      <c r="K7583" s="205"/>
      <c r="L7583" s="181"/>
      <c r="M7583" s="180"/>
      <c r="N7583" s="180"/>
      <c r="O7583" s="180"/>
    </row>
    <row r="7584" spans="8:15" s="179" customFormat="1" x14ac:dyDescent="0.2">
      <c r="H7584" s="180"/>
      <c r="I7584" s="180"/>
      <c r="J7584" s="205"/>
      <c r="K7584" s="205"/>
      <c r="L7584" s="181"/>
      <c r="M7584" s="180"/>
      <c r="N7584" s="180"/>
      <c r="O7584" s="180"/>
    </row>
    <row r="7585" spans="8:15" s="179" customFormat="1" x14ac:dyDescent="0.2">
      <c r="H7585" s="180"/>
      <c r="I7585" s="180"/>
      <c r="J7585" s="205"/>
      <c r="K7585" s="205"/>
      <c r="L7585" s="181"/>
      <c r="M7585" s="180"/>
      <c r="N7585" s="180"/>
      <c r="O7585" s="180"/>
    </row>
    <row r="7586" spans="8:15" s="179" customFormat="1" x14ac:dyDescent="0.2">
      <c r="H7586" s="180"/>
      <c r="I7586" s="180"/>
      <c r="J7586" s="205"/>
      <c r="K7586" s="205"/>
      <c r="L7586" s="181"/>
      <c r="M7586" s="180"/>
      <c r="N7586" s="180"/>
      <c r="O7586" s="180"/>
    </row>
    <row r="7587" spans="8:15" s="179" customFormat="1" x14ac:dyDescent="0.2">
      <c r="H7587" s="180"/>
      <c r="I7587" s="180"/>
      <c r="J7587" s="205"/>
      <c r="K7587" s="205"/>
      <c r="L7587" s="181"/>
      <c r="M7587" s="180"/>
      <c r="N7587" s="180"/>
      <c r="O7587" s="180"/>
    </row>
    <row r="7588" spans="8:15" s="179" customFormat="1" x14ac:dyDescent="0.2">
      <c r="H7588" s="180"/>
      <c r="I7588" s="180"/>
      <c r="J7588" s="205"/>
      <c r="K7588" s="205"/>
      <c r="L7588" s="181"/>
      <c r="M7588" s="180"/>
      <c r="N7588" s="180"/>
      <c r="O7588" s="180"/>
    </row>
    <row r="7589" spans="8:15" s="179" customFormat="1" x14ac:dyDescent="0.2">
      <c r="H7589" s="180"/>
      <c r="I7589" s="180"/>
      <c r="J7589" s="205"/>
      <c r="K7589" s="205"/>
      <c r="L7589" s="181"/>
      <c r="M7589" s="180"/>
      <c r="N7589" s="180"/>
      <c r="O7589" s="180"/>
    </row>
    <row r="7590" spans="8:15" s="179" customFormat="1" x14ac:dyDescent="0.2">
      <c r="H7590" s="180"/>
      <c r="I7590" s="180"/>
      <c r="J7590" s="205"/>
      <c r="K7590" s="205"/>
      <c r="L7590" s="181"/>
      <c r="M7590" s="180"/>
      <c r="N7590" s="180"/>
      <c r="O7590" s="180"/>
    </row>
    <row r="7591" spans="8:15" s="179" customFormat="1" x14ac:dyDescent="0.2">
      <c r="H7591" s="180"/>
      <c r="I7591" s="180"/>
      <c r="J7591" s="205"/>
      <c r="K7591" s="205"/>
      <c r="L7591" s="181"/>
      <c r="M7591" s="180"/>
      <c r="N7591" s="180"/>
      <c r="O7591" s="180"/>
    </row>
    <row r="7592" spans="8:15" s="179" customFormat="1" x14ac:dyDescent="0.2">
      <c r="H7592" s="180"/>
      <c r="I7592" s="180"/>
      <c r="J7592" s="205"/>
      <c r="K7592" s="205"/>
      <c r="L7592" s="181"/>
      <c r="M7592" s="180"/>
      <c r="N7592" s="180"/>
      <c r="O7592" s="180"/>
    </row>
    <row r="7593" spans="8:15" s="179" customFormat="1" x14ac:dyDescent="0.2">
      <c r="H7593" s="180"/>
      <c r="I7593" s="180"/>
      <c r="J7593" s="205"/>
      <c r="K7593" s="205"/>
      <c r="L7593" s="181"/>
      <c r="M7593" s="180"/>
      <c r="N7593" s="180"/>
      <c r="O7593" s="180"/>
    </row>
    <row r="7594" spans="8:15" s="179" customFormat="1" x14ac:dyDescent="0.2">
      <c r="H7594" s="180"/>
      <c r="I7594" s="180"/>
      <c r="J7594" s="205"/>
      <c r="K7594" s="205"/>
      <c r="L7594" s="181"/>
      <c r="M7594" s="180"/>
      <c r="N7594" s="180"/>
      <c r="O7594" s="180"/>
    </row>
    <row r="7595" spans="8:15" s="179" customFormat="1" x14ac:dyDescent="0.2">
      <c r="H7595" s="180"/>
      <c r="I7595" s="180"/>
      <c r="J7595" s="205"/>
      <c r="K7595" s="205"/>
      <c r="L7595" s="181"/>
      <c r="M7595" s="180"/>
      <c r="N7595" s="180"/>
      <c r="O7595" s="180"/>
    </row>
    <row r="7596" spans="8:15" s="179" customFormat="1" x14ac:dyDescent="0.2">
      <c r="H7596" s="180"/>
      <c r="I7596" s="180"/>
      <c r="J7596" s="205"/>
      <c r="K7596" s="205"/>
      <c r="L7596" s="181"/>
      <c r="M7596" s="180"/>
      <c r="N7596" s="180"/>
      <c r="O7596" s="180"/>
    </row>
    <row r="7597" spans="8:15" s="179" customFormat="1" x14ac:dyDescent="0.2">
      <c r="H7597" s="180"/>
      <c r="I7597" s="180"/>
      <c r="J7597" s="205"/>
      <c r="K7597" s="205"/>
      <c r="L7597" s="181"/>
      <c r="M7597" s="180"/>
      <c r="N7597" s="180"/>
      <c r="O7597" s="180"/>
    </row>
    <row r="7598" spans="8:15" s="179" customFormat="1" x14ac:dyDescent="0.2">
      <c r="H7598" s="180"/>
      <c r="I7598" s="180"/>
      <c r="J7598" s="205"/>
      <c r="K7598" s="205"/>
      <c r="L7598" s="181"/>
      <c r="M7598" s="180"/>
      <c r="N7598" s="180"/>
      <c r="O7598" s="180"/>
    </row>
    <row r="7599" spans="8:15" s="179" customFormat="1" x14ac:dyDescent="0.2">
      <c r="H7599" s="180"/>
      <c r="I7599" s="180"/>
      <c r="J7599" s="205"/>
      <c r="K7599" s="205"/>
      <c r="L7599" s="181"/>
      <c r="M7599" s="180"/>
      <c r="N7599" s="180"/>
      <c r="O7599" s="180"/>
    </row>
    <row r="7600" spans="8:15" s="179" customFormat="1" x14ac:dyDescent="0.2">
      <c r="H7600" s="180"/>
      <c r="I7600" s="180"/>
      <c r="J7600" s="205"/>
      <c r="K7600" s="205"/>
      <c r="L7600" s="181"/>
      <c r="M7600" s="180"/>
      <c r="N7600" s="180"/>
      <c r="O7600" s="180"/>
    </row>
    <row r="7601" spans="8:15" s="179" customFormat="1" x14ac:dyDescent="0.2">
      <c r="H7601" s="180"/>
      <c r="I7601" s="180"/>
      <c r="J7601" s="205"/>
      <c r="K7601" s="205"/>
      <c r="L7601" s="181"/>
      <c r="M7601" s="180"/>
      <c r="N7601" s="180"/>
      <c r="O7601" s="180"/>
    </row>
    <row r="7602" spans="8:15" s="179" customFormat="1" x14ac:dyDescent="0.2">
      <c r="H7602" s="180"/>
      <c r="I7602" s="180"/>
      <c r="J7602" s="205"/>
      <c r="K7602" s="205"/>
      <c r="L7602" s="181"/>
      <c r="M7602" s="180"/>
      <c r="N7602" s="180"/>
      <c r="O7602" s="180"/>
    </row>
    <row r="7603" spans="8:15" s="179" customFormat="1" x14ac:dyDescent="0.2">
      <c r="H7603" s="180"/>
      <c r="I7603" s="180"/>
      <c r="J7603" s="205"/>
      <c r="K7603" s="205"/>
      <c r="L7603" s="181"/>
      <c r="M7603" s="180"/>
      <c r="N7603" s="180"/>
      <c r="O7603" s="180"/>
    </row>
    <row r="7604" spans="8:15" s="179" customFormat="1" x14ac:dyDescent="0.2">
      <c r="H7604" s="180"/>
      <c r="I7604" s="180"/>
      <c r="J7604" s="205"/>
      <c r="K7604" s="205"/>
      <c r="L7604" s="181"/>
      <c r="M7604" s="180"/>
      <c r="N7604" s="180"/>
      <c r="O7604" s="180"/>
    </row>
    <row r="7605" spans="8:15" s="179" customFormat="1" x14ac:dyDescent="0.2">
      <c r="H7605" s="180"/>
      <c r="I7605" s="180"/>
      <c r="J7605" s="205"/>
      <c r="K7605" s="205"/>
      <c r="L7605" s="181"/>
      <c r="M7605" s="180"/>
      <c r="N7605" s="180"/>
      <c r="O7605" s="180"/>
    </row>
    <row r="7606" spans="8:15" s="179" customFormat="1" x14ac:dyDescent="0.2">
      <c r="H7606" s="180"/>
      <c r="I7606" s="180"/>
      <c r="J7606" s="205"/>
      <c r="K7606" s="205"/>
      <c r="L7606" s="181"/>
      <c r="M7606" s="180"/>
      <c r="N7606" s="180"/>
      <c r="O7606" s="180"/>
    </row>
    <row r="7607" spans="8:15" s="179" customFormat="1" x14ac:dyDescent="0.2">
      <c r="H7607" s="180"/>
      <c r="I7607" s="180"/>
      <c r="J7607" s="205"/>
      <c r="K7607" s="205"/>
      <c r="L7607" s="181"/>
      <c r="M7607" s="180"/>
      <c r="N7607" s="180"/>
      <c r="O7607" s="180"/>
    </row>
    <row r="7608" spans="8:15" s="179" customFormat="1" x14ac:dyDescent="0.2">
      <c r="H7608" s="180"/>
      <c r="I7608" s="180"/>
      <c r="J7608" s="205"/>
      <c r="K7608" s="205"/>
      <c r="L7608" s="181"/>
      <c r="M7608" s="180"/>
      <c r="N7608" s="180"/>
      <c r="O7608" s="180"/>
    </row>
    <row r="7609" spans="8:15" s="179" customFormat="1" x14ac:dyDescent="0.2">
      <c r="H7609" s="180"/>
      <c r="I7609" s="180"/>
      <c r="J7609" s="205"/>
      <c r="K7609" s="205"/>
      <c r="L7609" s="181"/>
      <c r="M7609" s="180"/>
      <c r="N7609" s="180"/>
      <c r="O7609" s="180"/>
    </row>
    <row r="7610" spans="8:15" s="179" customFormat="1" x14ac:dyDescent="0.2">
      <c r="H7610" s="180"/>
      <c r="I7610" s="180"/>
      <c r="J7610" s="205"/>
      <c r="K7610" s="205"/>
      <c r="L7610" s="181"/>
      <c r="M7610" s="180"/>
      <c r="N7610" s="180"/>
      <c r="O7610" s="180"/>
    </row>
    <row r="7611" spans="8:15" s="179" customFormat="1" x14ac:dyDescent="0.2">
      <c r="H7611" s="180"/>
      <c r="I7611" s="180"/>
      <c r="J7611" s="205"/>
      <c r="K7611" s="205"/>
      <c r="L7611" s="181"/>
      <c r="M7611" s="180"/>
      <c r="N7611" s="180"/>
      <c r="O7611" s="180"/>
    </row>
    <row r="7612" spans="8:15" s="179" customFormat="1" x14ac:dyDescent="0.2">
      <c r="H7612" s="180"/>
      <c r="I7612" s="180"/>
      <c r="J7612" s="205"/>
      <c r="K7612" s="205"/>
      <c r="L7612" s="181"/>
      <c r="M7612" s="180"/>
      <c r="N7612" s="180"/>
      <c r="O7612" s="180"/>
    </row>
    <row r="7613" spans="8:15" s="179" customFormat="1" x14ac:dyDescent="0.2">
      <c r="H7613" s="180"/>
      <c r="I7613" s="180"/>
      <c r="J7613" s="205"/>
      <c r="K7613" s="205"/>
      <c r="L7613" s="181"/>
      <c r="M7613" s="180"/>
      <c r="N7613" s="180"/>
      <c r="O7613" s="180"/>
    </row>
    <row r="7614" spans="8:15" s="179" customFormat="1" x14ac:dyDescent="0.2">
      <c r="H7614" s="180"/>
      <c r="I7614" s="180"/>
      <c r="J7614" s="205"/>
      <c r="K7614" s="205"/>
      <c r="L7614" s="181"/>
      <c r="M7614" s="180"/>
      <c r="N7614" s="180"/>
      <c r="O7614" s="180"/>
    </row>
    <row r="7615" spans="8:15" s="179" customFormat="1" x14ac:dyDescent="0.2">
      <c r="H7615" s="180"/>
      <c r="I7615" s="180"/>
      <c r="J7615" s="205"/>
      <c r="K7615" s="205"/>
      <c r="L7615" s="181"/>
      <c r="M7615" s="180"/>
      <c r="N7615" s="180"/>
      <c r="O7615" s="180"/>
    </row>
    <row r="7616" spans="8:15" s="179" customFormat="1" x14ac:dyDescent="0.2">
      <c r="H7616" s="180"/>
      <c r="I7616" s="180"/>
      <c r="J7616" s="205"/>
      <c r="K7616" s="205"/>
      <c r="L7616" s="181"/>
      <c r="M7616" s="180"/>
      <c r="N7616" s="180"/>
      <c r="O7616" s="180"/>
    </row>
    <row r="7617" spans="8:15" s="179" customFormat="1" x14ac:dyDescent="0.2">
      <c r="H7617" s="180"/>
      <c r="I7617" s="180"/>
      <c r="J7617" s="205"/>
      <c r="K7617" s="205"/>
      <c r="L7617" s="181"/>
      <c r="M7617" s="180"/>
      <c r="N7617" s="180"/>
      <c r="O7617" s="180"/>
    </row>
    <row r="7618" spans="8:15" s="179" customFormat="1" x14ac:dyDescent="0.2">
      <c r="H7618" s="180"/>
      <c r="I7618" s="180"/>
      <c r="J7618" s="205"/>
      <c r="K7618" s="205"/>
      <c r="L7618" s="181"/>
      <c r="M7618" s="180"/>
      <c r="N7618" s="180"/>
      <c r="O7618" s="180"/>
    </row>
    <row r="7619" spans="8:15" s="179" customFormat="1" x14ac:dyDescent="0.2">
      <c r="H7619" s="180"/>
      <c r="I7619" s="180"/>
      <c r="J7619" s="205"/>
      <c r="K7619" s="205"/>
      <c r="L7619" s="181"/>
      <c r="M7619" s="180"/>
      <c r="N7619" s="180"/>
      <c r="O7619" s="180"/>
    </row>
    <row r="7620" spans="8:15" s="179" customFormat="1" x14ac:dyDescent="0.2">
      <c r="H7620" s="180"/>
      <c r="I7620" s="180"/>
      <c r="J7620" s="205"/>
      <c r="K7620" s="205"/>
      <c r="L7620" s="181"/>
      <c r="M7620" s="180"/>
      <c r="N7620" s="180"/>
      <c r="O7620" s="180"/>
    </row>
    <row r="7621" spans="8:15" s="179" customFormat="1" x14ac:dyDescent="0.2">
      <c r="H7621" s="180"/>
      <c r="I7621" s="180"/>
      <c r="J7621" s="205"/>
      <c r="K7621" s="205"/>
      <c r="L7621" s="181"/>
      <c r="M7621" s="180"/>
      <c r="N7621" s="180"/>
      <c r="O7621" s="180"/>
    </row>
    <row r="7622" spans="8:15" s="179" customFormat="1" x14ac:dyDescent="0.2">
      <c r="H7622" s="180"/>
      <c r="I7622" s="180"/>
      <c r="J7622" s="205"/>
      <c r="K7622" s="205"/>
      <c r="L7622" s="181"/>
      <c r="M7622" s="180"/>
      <c r="N7622" s="180"/>
      <c r="O7622" s="180"/>
    </row>
    <row r="7623" spans="8:15" s="179" customFormat="1" x14ac:dyDescent="0.2">
      <c r="H7623" s="180"/>
      <c r="I7623" s="180"/>
      <c r="J7623" s="205"/>
      <c r="K7623" s="205"/>
      <c r="L7623" s="181"/>
      <c r="M7623" s="180"/>
      <c r="N7623" s="180"/>
      <c r="O7623" s="180"/>
    </row>
    <row r="7624" spans="8:15" s="179" customFormat="1" x14ac:dyDescent="0.2">
      <c r="H7624" s="180"/>
      <c r="I7624" s="180"/>
      <c r="J7624" s="205"/>
      <c r="K7624" s="205"/>
      <c r="L7624" s="181"/>
      <c r="M7624" s="180"/>
      <c r="N7624" s="180"/>
      <c r="O7624" s="180"/>
    </row>
    <row r="7625" spans="8:15" s="179" customFormat="1" x14ac:dyDescent="0.2">
      <c r="H7625" s="180"/>
      <c r="I7625" s="180"/>
      <c r="J7625" s="205"/>
      <c r="K7625" s="205"/>
      <c r="L7625" s="181"/>
      <c r="M7625" s="180"/>
      <c r="N7625" s="180"/>
      <c r="O7625" s="180"/>
    </row>
    <row r="7626" spans="8:15" s="179" customFormat="1" x14ac:dyDescent="0.2">
      <c r="H7626" s="180"/>
      <c r="I7626" s="180"/>
      <c r="J7626" s="205"/>
      <c r="K7626" s="205"/>
      <c r="L7626" s="181"/>
      <c r="M7626" s="180"/>
      <c r="N7626" s="180"/>
      <c r="O7626" s="180"/>
    </row>
    <row r="7627" spans="8:15" s="179" customFormat="1" x14ac:dyDescent="0.2">
      <c r="H7627" s="180"/>
      <c r="I7627" s="180"/>
      <c r="J7627" s="205"/>
      <c r="K7627" s="205"/>
      <c r="L7627" s="181"/>
      <c r="M7627" s="180"/>
      <c r="N7627" s="180"/>
      <c r="O7627" s="180"/>
    </row>
    <row r="7628" spans="8:15" s="179" customFormat="1" x14ac:dyDescent="0.2">
      <c r="H7628" s="180"/>
      <c r="I7628" s="180"/>
      <c r="J7628" s="205"/>
      <c r="K7628" s="205"/>
      <c r="L7628" s="181"/>
      <c r="M7628" s="180"/>
      <c r="N7628" s="180"/>
      <c r="O7628" s="180"/>
    </row>
    <row r="7629" spans="8:15" s="179" customFormat="1" x14ac:dyDescent="0.2">
      <c r="H7629" s="180"/>
      <c r="I7629" s="180"/>
      <c r="J7629" s="205"/>
      <c r="K7629" s="205"/>
      <c r="L7629" s="181"/>
      <c r="M7629" s="180"/>
      <c r="N7629" s="180"/>
      <c r="O7629" s="180"/>
    </row>
    <row r="7630" spans="8:15" s="179" customFormat="1" x14ac:dyDescent="0.2">
      <c r="H7630" s="180"/>
      <c r="I7630" s="180"/>
      <c r="J7630" s="205"/>
      <c r="K7630" s="205"/>
      <c r="L7630" s="181"/>
      <c r="M7630" s="180"/>
      <c r="N7630" s="180"/>
      <c r="O7630" s="180"/>
    </row>
    <row r="7631" spans="8:15" s="179" customFormat="1" x14ac:dyDescent="0.2">
      <c r="H7631" s="180"/>
      <c r="I7631" s="180"/>
      <c r="J7631" s="205"/>
      <c r="K7631" s="205"/>
      <c r="L7631" s="181"/>
      <c r="M7631" s="180"/>
      <c r="N7631" s="180"/>
      <c r="O7631" s="180"/>
    </row>
    <row r="7632" spans="8:15" s="179" customFormat="1" x14ac:dyDescent="0.2">
      <c r="H7632" s="180"/>
      <c r="I7632" s="180"/>
      <c r="J7632" s="205"/>
      <c r="K7632" s="205"/>
      <c r="L7632" s="181"/>
      <c r="M7632" s="180"/>
      <c r="N7632" s="180"/>
      <c r="O7632" s="180"/>
    </row>
    <row r="7633" spans="8:15" s="179" customFormat="1" x14ac:dyDescent="0.2">
      <c r="H7633" s="180"/>
      <c r="I7633" s="180"/>
      <c r="J7633" s="205"/>
      <c r="K7633" s="205"/>
      <c r="L7633" s="181"/>
      <c r="M7633" s="180"/>
      <c r="N7633" s="180"/>
      <c r="O7633" s="180"/>
    </row>
    <row r="7634" spans="8:15" s="179" customFormat="1" x14ac:dyDescent="0.2">
      <c r="H7634" s="180"/>
      <c r="I7634" s="180"/>
      <c r="J7634" s="205"/>
      <c r="K7634" s="205"/>
      <c r="L7634" s="181"/>
      <c r="M7634" s="180"/>
      <c r="N7634" s="180"/>
      <c r="O7634" s="180"/>
    </row>
    <row r="7635" spans="8:15" s="179" customFormat="1" x14ac:dyDescent="0.2">
      <c r="H7635" s="180"/>
      <c r="I7635" s="180"/>
      <c r="J7635" s="205"/>
      <c r="K7635" s="205"/>
      <c r="L7635" s="181"/>
      <c r="M7635" s="180"/>
      <c r="N7635" s="180"/>
      <c r="O7635" s="180"/>
    </row>
    <row r="7636" spans="8:15" s="179" customFormat="1" x14ac:dyDescent="0.2">
      <c r="H7636" s="180"/>
      <c r="I7636" s="180"/>
      <c r="J7636" s="205"/>
      <c r="K7636" s="205"/>
      <c r="L7636" s="181"/>
      <c r="M7636" s="180"/>
      <c r="N7636" s="180"/>
      <c r="O7636" s="180"/>
    </row>
    <row r="7637" spans="8:15" s="179" customFormat="1" x14ac:dyDescent="0.2">
      <c r="H7637" s="180"/>
      <c r="I7637" s="180"/>
      <c r="J7637" s="205"/>
      <c r="K7637" s="205"/>
      <c r="L7637" s="181"/>
      <c r="M7637" s="180"/>
      <c r="N7637" s="180"/>
      <c r="O7637" s="180"/>
    </row>
    <row r="7638" spans="8:15" s="179" customFormat="1" x14ac:dyDescent="0.2">
      <c r="H7638" s="180"/>
      <c r="I7638" s="180"/>
      <c r="J7638" s="205"/>
      <c r="K7638" s="205"/>
      <c r="L7638" s="181"/>
      <c r="M7638" s="180"/>
      <c r="N7638" s="180"/>
      <c r="O7638" s="180"/>
    </row>
    <row r="7639" spans="8:15" s="179" customFormat="1" x14ac:dyDescent="0.2">
      <c r="H7639" s="180"/>
      <c r="I7639" s="180"/>
      <c r="J7639" s="205"/>
      <c r="K7639" s="205"/>
      <c r="L7639" s="181"/>
      <c r="M7639" s="180"/>
      <c r="N7639" s="180"/>
      <c r="O7639" s="180"/>
    </row>
    <row r="7640" spans="8:15" s="179" customFormat="1" x14ac:dyDescent="0.2">
      <c r="H7640" s="180"/>
      <c r="I7640" s="180"/>
      <c r="J7640" s="205"/>
      <c r="K7640" s="205"/>
      <c r="L7640" s="181"/>
      <c r="M7640" s="180"/>
      <c r="N7640" s="180"/>
      <c r="O7640" s="180"/>
    </row>
    <row r="7641" spans="8:15" s="179" customFormat="1" x14ac:dyDescent="0.2">
      <c r="H7641" s="180"/>
      <c r="I7641" s="180"/>
      <c r="J7641" s="205"/>
      <c r="K7641" s="205"/>
      <c r="L7641" s="181"/>
      <c r="M7641" s="180"/>
      <c r="N7641" s="180"/>
      <c r="O7641" s="180"/>
    </row>
    <row r="7642" spans="8:15" s="179" customFormat="1" x14ac:dyDescent="0.2">
      <c r="H7642" s="180"/>
      <c r="I7642" s="180"/>
      <c r="J7642" s="205"/>
      <c r="K7642" s="205"/>
      <c r="L7642" s="181"/>
      <c r="M7642" s="180"/>
      <c r="N7642" s="180"/>
      <c r="O7642" s="180"/>
    </row>
    <row r="7643" spans="8:15" s="179" customFormat="1" x14ac:dyDescent="0.2">
      <c r="H7643" s="180"/>
      <c r="I7643" s="180"/>
      <c r="J7643" s="205"/>
      <c r="K7643" s="205"/>
      <c r="L7643" s="181"/>
      <c r="M7643" s="180"/>
      <c r="N7643" s="180"/>
      <c r="O7643" s="180"/>
    </row>
    <row r="7644" spans="8:15" s="179" customFormat="1" x14ac:dyDescent="0.2">
      <c r="H7644" s="180"/>
      <c r="I7644" s="180"/>
      <c r="J7644" s="205"/>
      <c r="K7644" s="205"/>
      <c r="L7644" s="181"/>
      <c r="M7644" s="180"/>
      <c r="N7644" s="180"/>
      <c r="O7644" s="180"/>
    </row>
    <row r="7645" spans="8:15" s="179" customFormat="1" x14ac:dyDescent="0.2">
      <c r="H7645" s="180"/>
      <c r="I7645" s="180"/>
      <c r="J7645" s="205"/>
      <c r="K7645" s="205"/>
      <c r="L7645" s="181"/>
      <c r="M7645" s="180"/>
      <c r="N7645" s="180"/>
      <c r="O7645" s="180"/>
    </row>
    <row r="7646" spans="8:15" s="179" customFormat="1" x14ac:dyDescent="0.2">
      <c r="H7646" s="180"/>
      <c r="I7646" s="180"/>
      <c r="J7646" s="205"/>
      <c r="K7646" s="205"/>
      <c r="L7646" s="181"/>
      <c r="M7646" s="180"/>
      <c r="N7646" s="180"/>
      <c r="O7646" s="180"/>
    </row>
    <row r="7647" spans="8:15" s="179" customFormat="1" x14ac:dyDescent="0.2">
      <c r="H7647" s="180"/>
      <c r="I7647" s="180"/>
      <c r="J7647" s="205"/>
      <c r="K7647" s="205"/>
      <c r="L7647" s="181"/>
      <c r="M7647" s="180"/>
      <c r="N7647" s="180"/>
      <c r="O7647" s="180"/>
    </row>
    <row r="7648" spans="8:15" s="179" customFormat="1" x14ac:dyDescent="0.2">
      <c r="H7648" s="180"/>
      <c r="I7648" s="180"/>
      <c r="J7648" s="205"/>
      <c r="K7648" s="205"/>
      <c r="L7648" s="181"/>
      <c r="M7648" s="180"/>
      <c r="N7648" s="180"/>
      <c r="O7648" s="180"/>
    </row>
    <row r="7649" spans="8:15" s="179" customFormat="1" x14ac:dyDescent="0.2">
      <c r="H7649" s="180"/>
      <c r="I7649" s="180"/>
      <c r="J7649" s="205"/>
      <c r="K7649" s="205"/>
      <c r="L7649" s="181"/>
      <c r="M7649" s="180"/>
      <c r="N7649" s="180"/>
      <c r="O7649" s="180"/>
    </row>
    <row r="7650" spans="8:15" s="179" customFormat="1" x14ac:dyDescent="0.2">
      <c r="H7650" s="180"/>
      <c r="I7650" s="180"/>
      <c r="J7650" s="205"/>
      <c r="K7650" s="205"/>
      <c r="L7650" s="181"/>
      <c r="M7650" s="180"/>
      <c r="N7650" s="180"/>
      <c r="O7650" s="180"/>
    </row>
    <row r="7651" spans="8:15" s="179" customFormat="1" x14ac:dyDescent="0.2">
      <c r="H7651" s="180"/>
      <c r="I7651" s="180"/>
      <c r="J7651" s="205"/>
      <c r="K7651" s="205"/>
      <c r="L7651" s="181"/>
      <c r="M7651" s="180"/>
      <c r="N7651" s="180"/>
      <c r="O7651" s="180"/>
    </row>
    <row r="7652" spans="8:15" s="179" customFormat="1" x14ac:dyDescent="0.2">
      <c r="H7652" s="180"/>
      <c r="I7652" s="180"/>
      <c r="J7652" s="205"/>
      <c r="K7652" s="205"/>
      <c r="L7652" s="181"/>
      <c r="M7652" s="180"/>
      <c r="N7652" s="180"/>
      <c r="O7652" s="180"/>
    </row>
    <row r="7653" spans="8:15" s="179" customFormat="1" x14ac:dyDescent="0.2">
      <c r="H7653" s="180"/>
      <c r="I7653" s="180"/>
      <c r="J7653" s="205"/>
      <c r="K7653" s="205"/>
      <c r="L7653" s="181"/>
      <c r="M7653" s="180"/>
      <c r="N7653" s="180"/>
      <c r="O7653" s="180"/>
    </row>
    <row r="7654" spans="8:15" s="179" customFormat="1" x14ac:dyDescent="0.2">
      <c r="H7654" s="180"/>
      <c r="I7654" s="180"/>
      <c r="J7654" s="205"/>
      <c r="K7654" s="205"/>
      <c r="L7654" s="181"/>
      <c r="M7654" s="180"/>
      <c r="N7654" s="180"/>
      <c r="O7654" s="180"/>
    </row>
    <row r="7655" spans="8:15" s="179" customFormat="1" x14ac:dyDescent="0.2">
      <c r="H7655" s="180"/>
      <c r="I7655" s="180"/>
      <c r="J7655" s="205"/>
      <c r="K7655" s="205"/>
      <c r="L7655" s="181"/>
      <c r="M7655" s="180"/>
      <c r="N7655" s="180"/>
      <c r="O7655" s="180"/>
    </row>
    <row r="7656" spans="8:15" s="179" customFormat="1" x14ac:dyDescent="0.2">
      <c r="H7656" s="180"/>
      <c r="I7656" s="180"/>
      <c r="J7656" s="205"/>
      <c r="K7656" s="205"/>
      <c r="L7656" s="181"/>
      <c r="M7656" s="180"/>
      <c r="N7656" s="180"/>
      <c r="O7656" s="180"/>
    </row>
    <row r="7657" spans="8:15" s="179" customFormat="1" x14ac:dyDescent="0.2">
      <c r="H7657" s="180"/>
      <c r="I7657" s="180"/>
      <c r="J7657" s="205"/>
      <c r="K7657" s="205"/>
      <c r="L7657" s="181"/>
      <c r="M7657" s="180"/>
      <c r="N7657" s="180"/>
      <c r="O7657" s="180"/>
    </row>
    <row r="7658" spans="8:15" s="179" customFormat="1" x14ac:dyDescent="0.2">
      <c r="H7658" s="180"/>
      <c r="I7658" s="180"/>
      <c r="J7658" s="205"/>
      <c r="K7658" s="205"/>
      <c r="L7658" s="181"/>
      <c r="M7658" s="180"/>
      <c r="N7658" s="180"/>
      <c r="O7658" s="180"/>
    </row>
    <row r="7659" spans="8:15" s="179" customFormat="1" x14ac:dyDescent="0.2">
      <c r="H7659" s="180"/>
      <c r="I7659" s="180"/>
      <c r="J7659" s="205"/>
      <c r="K7659" s="205"/>
      <c r="L7659" s="181"/>
      <c r="M7659" s="180"/>
      <c r="N7659" s="180"/>
      <c r="O7659" s="180"/>
    </row>
    <row r="7660" spans="8:15" s="179" customFormat="1" x14ac:dyDescent="0.2">
      <c r="H7660" s="180"/>
      <c r="I7660" s="180"/>
      <c r="J7660" s="205"/>
      <c r="K7660" s="205"/>
      <c r="L7660" s="181"/>
      <c r="M7660" s="180"/>
      <c r="N7660" s="180"/>
      <c r="O7660" s="180"/>
    </row>
    <row r="7661" spans="8:15" s="179" customFormat="1" x14ac:dyDescent="0.2">
      <c r="H7661" s="180"/>
      <c r="I7661" s="180"/>
      <c r="J7661" s="205"/>
      <c r="K7661" s="205"/>
      <c r="L7661" s="181"/>
      <c r="M7661" s="180"/>
      <c r="N7661" s="180"/>
      <c r="O7661" s="180"/>
    </row>
    <row r="7662" spans="8:15" s="179" customFormat="1" x14ac:dyDescent="0.2">
      <c r="H7662" s="180"/>
      <c r="I7662" s="180"/>
      <c r="J7662" s="205"/>
      <c r="K7662" s="205"/>
      <c r="L7662" s="181"/>
      <c r="M7662" s="180"/>
      <c r="N7662" s="180"/>
      <c r="O7662" s="180"/>
    </row>
    <row r="7663" spans="8:15" s="179" customFormat="1" x14ac:dyDescent="0.2">
      <c r="H7663" s="180"/>
      <c r="I7663" s="180"/>
      <c r="J7663" s="205"/>
      <c r="K7663" s="205"/>
      <c r="L7663" s="181"/>
      <c r="M7663" s="180"/>
      <c r="N7663" s="180"/>
      <c r="O7663" s="180"/>
    </row>
    <row r="7664" spans="8:15" s="179" customFormat="1" x14ac:dyDescent="0.2">
      <c r="H7664" s="180"/>
      <c r="I7664" s="180"/>
      <c r="J7664" s="205"/>
      <c r="K7664" s="205"/>
      <c r="L7664" s="181"/>
      <c r="M7664" s="180"/>
      <c r="N7664" s="180"/>
      <c r="O7664" s="180"/>
    </row>
    <row r="7665" spans="8:15" s="179" customFormat="1" x14ac:dyDescent="0.2">
      <c r="H7665" s="180"/>
      <c r="I7665" s="180"/>
      <c r="J7665" s="205"/>
      <c r="K7665" s="205"/>
      <c r="L7665" s="181"/>
      <c r="M7665" s="180"/>
      <c r="N7665" s="180"/>
      <c r="O7665" s="180"/>
    </row>
    <row r="7666" spans="8:15" s="179" customFormat="1" x14ac:dyDescent="0.2">
      <c r="H7666" s="180"/>
      <c r="I7666" s="180"/>
      <c r="J7666" s="205"/>
      <c r="K7666" s="205"/>
      <c r="L7666" s="181"/>
      <c r="M7666" s="180"/>
      <c r="N7666" s="180"/>
      <c r="O7666" s="180"/>
    </row>
    <row r="7667" spans="8:15" s="179" customFormat="1" x14ac:dyDescent="0.2">
      <c r="H7667" s="180"/>
      <c r="I7667" s="180"/>
      <c r="J7667" s="205"/>
      <c r="K7667" s="205"/>
      <c r="L7667" s="181"/>
      <c r="M7667" s="180"/>
      <c r="N7667" s="180"/>
      <c r="O7667" s="180"/>
    </row>
    <row r="7668" spans="8:15" s="179" customFormat="1" x14ac:dyDescent="0.2">
      <c r="H7668" s="180"/>
      <c r="I7668" s="180"/>
      <c r="J7668" s="205"/>
      <c r="K7668" s="205"/>
      <c r="L7668" s="181"/>
      <c r="M7668" s="180"/>
      <c r="N7668" s="180"/>
      <c r="O7668" s="180"/>
    </row>
    <row r="7669" spans="8:15" s="179" customFormat="1" x14ac:dyDescent="0.2">
      <c r="H7669" s="180"/>
      <c r="I7669" s="180"/>
      <c r="J7669" s="205"/>
      <c r="K7669" s="205"/>
      <c r="L7669" s="181"/>
      <c r="M7669" s="180"/>
      <c r="N7669" s="180"/>
      <c r="O7669" s="180"/>
    </row>
    <row r="7670" spans="8:15" s="179" customFormat="1" x14ac:dyDescent="0.2">
      <c r="H7670" s="180"/>
      <c r="I7670" s="180"/>
      <c r="J7670" s="205"/>
      <c r="K7670" s="205"/>
      <c r="L7670" s="181"/>
      <c r="M7670" s="180"/>
      <c r="N7670" s="180"/>
      <c r="O7670" s="180"/>
    </row>
    <row r="7671" spans="8:15" s="179" customFormat="1" x14ac:dyDescent="0.2">
      <c r="H7671" s="180"/>
      <c r="I7671" s="180"/>
      <c r="J7671" s="205"/>
      <c r="K7671" s="205"/>
      <c r="L7671" s="181"/>
      <c r="M7671" s="180"/>
      <c r="N7671" s="180"/>
      <c r="O7671" s="180"/>
    </row>
    <row r="7672" spans="8:15" s="179" customFormat="1" x14ac:dyDescent="0.2">
      <c r="H7672" s="180"/>
      <c r="I7672" s="180"/>
      <c r="J7672" s="205"/>
      <c r="K7672" s="205"/>
      <c r="L7672" s="181"/>
      <c r="M7672" s="180"/>
      <c r="N7672" s="180"/>
      <c r="O7672" s="180"/>
    </row>
    <row r="7673" spans="8:15" s="179" customFormat="1" x14ac:dyDescent="0.2">
      <c r="H7673" s="180"/>
      <c r="I7673" s="180"/>
      <c r="J7673" s="205"/>
      <c r="K7673" s="205"/>
      <c r="L7673" s="181"/>
      <c r="M7673" s="180"/>
      <c r="N7673" s="180"/>
      <c r="O7673" s="180"/>
    </row>
    <row r="7674" spans="8:15" s="179" customFormat="1" x14ac:dyDescent="0.2">
      <c r="H7674" s="180"/>
      <c r="I7674" s="180"/>
      <c r="J7674" s="205"/>
      <c r="K7674" s="205"/>
      <c r="L7674" s="181"/>
      <c r="M7674" s="180"/>
      <c r="N7674" s="180"/>
      <c r="O7674" s="180"/>
    </row>
    <row r="7675" spans="8:15" s="179" customFormat="1" x14ac:dyDescent="0.2">
      <c r="H7675" s="180"/>
      <c r="I7675" s="180"/>
      <c r="J7675" s="205"/>
      <c r="K7675" s="205"/>
      <c r="L7675" s="181"/>
      <c r="M7675" s="180"/>
      <c r="N7675" s="180"/>
      <c r="O7675" s="180"/>
    </row>
    <row r="7676" spans="8:15" s="179" customFormat="1" x14ac:dyDescent="0.2">
      <c r="H7676" s="180"/>
      <c r="I7676" s="180"/>
      <c r="J7676" s="205"/>
      <c r="K7676" s="205"/>
      <c r="L7676" s="181"/>
      <c r="M7676" s="180"/>
      <c r="N7676" s="180"/>
      <c r="O7676" s="180"/>
    </row>
    <row r="7677" spans="8:15" s="179" customFormat="1" x14ac:dyDescent="0.2">
      <c r="H7677" s="180"/>
      <c r="I7677" s="180"/>
      <c r="J7677" s="205"/>
      <c r="K7677" s="205"/>
      <c r="L7677" s="181"/>
      <c r="M7677" s="180"/>
      <c r="N7677" s="180"/>
      <c r="O7677" s="180"/>
    </row>
    <row r="7678" spans="8:15" s="179" customFormat="1" x14ac:dyDescent="0.2">
      <c r="H7678" s="180"/>
      <c r="I7678" s="180"/>
      <c r="J7678" s="205"/>
      <c r="K7678" s="205"/>
      <c r="L7678" s="181"/>
      <c r="M7678" s="180"/>
      <c r="N7678" s="180"/>
      <c r="O7678" s="180"/>
    </row>
    <row r="7679" spans="8:15" s="179" customFormat="1" x14ac:dyDescent="0.2">
      <c r="H7679" s="180"/>
      <c r="I7679" s="180"/>
      <c r="J7679" s="205"/>
      <c r="K7679" s="205"/>
      <c r="L7679" s="181"/>
      <c r="M7679" s="180"/>
      <c r="N7679" s="180"/>
      <c r="O7679" s="180"/>
    </row>
    <row r="7680" spans="8:15" s="179" customFormat="1" x14ac:dyDescent="0.2">
      <c r="H7680" s="180"/>
      <c r="I7680" s="180"/>
      <c r="J7680" s="205"/>
      <c r="K7680" s="205"/>
      <c r="L7680" s="181"/>
      <c r="M7680" s="180"/>
      <c r="N7680" s="180"/>
      <c r="O7680" s="180"/>
    </row>
    <row r="7681" spans="8:15" s="179" customFormat="1" x14ac:dyDescent="0.2">
      <c r="H7681" s="180"/>
      <c r="I7681" s="180"/>
      <c r="J7681" s="205"/>
      <c r="K7681" s="205"/>
      <c r="L7681" s="181"/>
      <c r="M7681" s="180"/>
      <c r="N7681" s="180"/>
      <c r="O7681" s="180"/>
    </row>
    <row r="7682" spans="8:15" s="179" customFormat="1" x14ac:dyDescent="0.2">
      <c r="H7682" s="180"/>
      <c r="I7682" s="180"/>
      <c r="J7682" s="205"/>
      <c r="K7682" s="205"/>
      <c r="L7682" s="181"/>
      <c r="M7682" s="180"/>
      <c r="N7682" s="180"/>
      <c r="O7682" s="180"/>
    </row>
    <row r="7683" spans="8:15" s="179" customFormat="1" x14ac:dyDescent="0.2">
      <c r="H7683" s="180"/>
      <c r="I7683" s="180"/>
      <c r="J7683" s="205"/>
      <c r="K7683" s="205"/>
      <c r="L7683" s="181"/>
      <c r="M7683" s="180"/>
      <c r="N7683" s="180"/>
      <c r="O7683" s="180"/>
    </row>
    <row r="7684" spans="8:15" s="179" customFormat="1" x14ac:dyDescent="0.2">
      <c r="H7684" s="180"/>
      <c r="I7684" s="180"/>
      <c r="J7684" s="205"/>
      <c r="K7684" s="205"/>
      <c r="L7684" s="181"/>
      <c r="M7684" s="180"/>
      <c r="N7684" s="180"/>
      <c r="O7684" s="180"/>
    </row>
    <row r="7685" spans="8:15" s="179" customFormat="1" x14ac:dyDescent="0.2">
      <c r="H7685" s="180"/>
      <c r="I7685" s="180"/>
      <c r="J7685" s="205"/>
      <c r="K7685" s="205"/>
      <c r="L7685" s="181"/>
      <c r="M7685" s="180"/>
      <c r="N7685" s="180"/>
      <c r="O7685" s="180"/>
    </row>
    <row r="7686" spans="8:15" s="179" customFormat="1" x14ac:dyDescent="0.2">
      <c r="H7686" s="180"/>
      <c r="I7686" s="180"/>
      <c r="J7686" s="205"/>
      <c r="K7686" s="205"/>
      <c r="L7686" s="181"/>
      <c r="M7686" s="180"/>
      <c r="N7686" s="180"/>
      <c r="O7686" s="180"/>
    </row>
    <row r="7687" spans="8:15" s="179" customFormat="1" x14ac:dyDescent="0.2">
      <c r="H7687" s="180"/>
      <c r="I7687" s="180"/>
      <c r="J7687" s="205"/>
      <c r="K7687" s="205"/>
      <c r="L7687" s="181"/>
      <c r="M7687" s="180"/>
      <c r="N7687" s="180"/>
      <c r="O7687" s="180"/>
    </row>
    <row r="7688" spans="8:15" s="179" customFormat="1" x14ac:dyDescent="0.2">
      <c r="H7688" s="180"/>
      <c r="I7688" s="180"/>
      <c r="J7688" s="205"/>
      <c r="K7688" s="205"/>
      <c r="L7688" s="181"/>
      <c r="M7688" s="180"/>
      <c r="N7688" s="180"/>
      <c r="O7688" s="180"/>
    </row>
    <row r="7689" spans="8:15" s="179" customFormat="1" x14ac:dyDescent="0.2">
      <c r="H7689" s="180"/>
      <c r="I7689" s="180"/>
      <c r="J7689" s="205"/>
      <c r="K7689" s="205"/>
      <c r="L7689" s="181"/>
      <c r="M7689" s="180"/>
      <c r="N7689" s="180"/>
      <c r="O7689" s="180"/>
    </row>
    <row r="7690" spans="8:15" s="179" customFormat="1" x14ac:dyDescent="0.2">
      <c r="H7690" s="180"/>
      <c r="I7690" s="180"/>
      <c r="J7690" s="205"/>
      <c r="K7690" s="205"/>
      <c r="L7690" s="181"/>
      <c r="M7690" s="180"/>
      <c r="N7690" s="180"/>
      <c r="O7690" s="180"/>
    </row>
    <row r="7691" spans="8:15" s="179" customFormat="1" x14ac:dyDescent="0.2">
      <c r="H7691" s="180"/>
      <c r="I7691" s="180"/>
      <c r="J7691" s="205"/>
      <c r="K7691" s="205"/>
      <c r="L7691" s="181"/>
      <c r="M7691" s="180"/>
      <c r="N7691" s="180"/>
      <c r="O7691" s="180"/>
    </row>
    <row r="7692" spans="8:15" s="179" customFormat="1" x14ac:dyDescent="0.2">
      <c r="H7692" s="180"/>
      <c r="I7692" s="180"/>
      <c r="J7692" s="205"/>
      <c r="K7692" s="205"/>
      <c r="L7692" s="181"/>
      <c r="M7692" s="180"/>
      <c r="N7692" s="180"/>
      <c r="O7692" s="180"/>
    </row>
    <row r="7693" spans="8:15" s="179" customFormat="1" x14ac:dyDescent="0.2">
      <c r="H7693" s="180"/>
      <c r="I7693" s="180"/>
      <c r="J7693" s="205"/>
      <c r="K7693" s="205"/>
      <c r="L7693" s="181"/>
      <c r="M7693" s="180"/>
      <c r="N7693" s="180"/>
      <c r="O7693" s="180"/>
    </row>
    <row r="7694" spans="8:15" s="179" customFormat="1" x14ac:dyDescent="0.2">
      <c r="H7694" s="180"/>
      <c r="I7694" s="180"/>
      <c r="J7694" s="205"/>
      <c r="K7694" s="205"/>
      <c r="L7694" s="181"/>
      <c r="M7694" s="180"/>
      <c r="N7694" s="180"/>
      <c r="O7694" s="180"/>
    </row>
    <row r="7695" spans="8:15" s="179" customFormat="1" x14ac:dyDescent="0.2">
      <c r="H7695" s="180"/>
      <c r="I7695" s="180"/>
      <c r="J7695" s="205"/>
      <c r="K7695" s="205"/>
      <c r="L7695" s="181"/>
      <c r="M7695" s="180"/>
      <c r="N7695" s="180"/>
      <c r="O7695" s="180"/>
    </row>
    <row r="7696" spans="8:15" s="179" customFormat="1" x14ac:dyDescent="0.2">
      <c r="H7696" s="180"/>
      <c r="I7696" s="180"/>
      <c r="J7696" s="205"/>
      <c r="K7696" s="205"/>
      <c r="L7696" s="181"/>
      <c r="M7696" s="180"/>
      <c r="N7696" s="180"/>
      <c r="O7696" s="180"/>
    </row>
    <row r="7697" spans="8:15" s="179" customFormat="1" x14ac:dyDescent="0.2">
      <c r="H7697" s="180"/>
      <c r="I7697" s="180"/>
      <c r="J7697" s="205"/>
      <c r="K7697" s="205"/>
      <c r="L7697" s="181"/>
      <c r="M7697" s="180"/>
      <c r="N7697" s="180"/>
      <c r="O7697" s="180"/>
    </row>
    <row r="7698" spans="8:15" s="179" customFormat="1" x14ac:dyDescent="0.2">
      <c r="H7698" s="180"/>
      <c r="I7698" s="180"/>
      <c r="J7698" s="205"/>
      <c r="K7698" s="205"/>
      <c r="L7698" s="181"/>
      <c r="M7698" s="180"/>
      <c r="N7698" s="180"/>
      <c r="O7698" s="180"/>
    </row>
    <row r="7699" spans="8:15" s="179" customFormat="1" x14ac:dyDescent="0.2">
      <c r="H7699" s="180"/>
      <c r="I7699" s="180"/>
      <c r="J7699" s="205"/>
      <c r="K7699" s="205"/>
      <c r="L7699" s="181"/>
      <c r="M7699" s="180"/>
      <c r="N7699" s="180"/>
      <c r="O7699" s="180"/>
    </row>
    <row r="7700" spans="8:15" s="179" customFormat="1" x14ac:dyDescent="0.2">
      <c r="H7700" s="180"/>
      <c r="I7700" s="180"/>
      <c r="J7700" s="205"/>
      <c r="K7700" s="205"/>
      <c r="L7700" s="181"/>
      <c r="M7700" s="180"/>
      <c r="N7700" s="180"/>
      <c r="O7700" s="180"/>
    </row>
    <row r="7701" spans="8:15" s="179" customFormat="1" x14ac:dyDescent="0.2">
      <c r="H7701" s="180"/>
      <c r="I7701" s="180"/>
      <c r="J7701" s="205"/>
      <c r="K7701" s="205"/>
      <c r="L7701" s="181"/>
      <c r="M7701" s="180"/>
      <c r="N7701" s="180"/>
      <c r="O7701" s="180"/>
    </row>
    <row r="7702" spans="8:15" s="179" customFormat="1" x14ac:dyDescent="0.2">
      <c r="H7702" s="180"/>
      <c r="I7702" s="180"/>
      <c r="J7702" s="205"/>
      <c r="K7702" s="205"/>
      <c r="L7702" s="181"/>
      <c r="M7702" s="180"/>
      <c r="N7702" s="180"/>
      <c r="O7702" s="180"/>
    </row>
    <row r="7703" spans="8:15" s="179" customFormat="1" x14ac:dyDescent="0.2">
      <c r="H7703" s="180"/>
      <c r="I7703" s="180"/>
      <c r="J7703" s="205"/>
      <c r="K7703" s="205"/>
      <c r="L7703" s="181"/>
      <c r="M7703" s="180"/>
      <c r="N7703" s="180"/>
      <c r="O7703" s="180"/>
    </row>
    <row r="7704" spans="8:15" s="179" customFormat="1" x14ac:dyDescent="0.2">
      <c r="H7704" s="180"/>
      <c r="I7704" s="180"/>
      <c r="J7704" s="205"/>
      <c r="K7704" s="205"/>
      <c r="L7704" s="181"/>
      <c r="M7704" s="180"/>
      <c r="N7704" s="180"/>
      <c r="O7704" s="180"/>
    </row>
    <row r="7705" spans="8:15" s="179" customFormat="1" x14ac:dyDescent="0.2">
      <c r="H7705" s="180"/>
      <c r="I7705" s="180"/>
      <c r="J7705" s="205"/>
      <c r="K7705" s="205"/>
      <c r="L7705" s="181"/>
      <c r="M7705" s="180"/>
      <c r="N7705" s="180"/>
      <c r="O7705" s="180"/>
    </row>
    <row r="7706" spans="8:15" s="179" customFormat="1" x14ac:dyDescent="0.2">
      <c r="H7706" s="180"/>
      <c r="I7706" s="180"/>
      <c r="J7706" s="205"/>
      <c r="K7706" s="205"/>
      <c r="L7706" s="181"/>
      <c r="M7706" s="180"/>
      <c r="N7706" s="180"/>
      <c r="O7706" s="180"/>
    </row>
    <row r="7707" spans="8:15" s="179" customFormat="1" x14ac:dyDescent="0.2">
      <c r="H7707" s="180"/>
      <c r="I7707" s="180"/>
      <c r="J7707" s="205"/>
      <c r="K7707" s="205"/>
      <c r="L7707" s="181"/>
      <c r="M7707" s="180"/>
      <c r="N7707" s="180"/>
      <c r="O7707" s="180"/>
    </row>
    <row r="7708" spans="8:15" s="179" customFormat="1" x14ac:dyDescent="0.2">
      <c r="H7708" s="180"/>
      <c r="I7708" s="180"/>
      <c r="J7708" s="205"/>
      <c r="K7708" s="205"/>
      <c r="L7708" s="181"/>
      <c r="M7708" s="180"/>
      <c r="N7708" s="180"/>
      <c r="O7708" s="180"/>
    </row>
    <row r="7709" spans="8:15" s="179" customFormat="1" x14ac:dyDescent="0.2">
      <c r="H7709" s="180"/>
      <c r="I7709" s="180"/>
      <c r="J7709" s="205"/>
      <c r="K7709" s="205"/>
      <c r="L7709" s="181"/>
      <c r="M7709" s="180"/>
      <c r="N7709" s="180"/>
      <c r="O7709" s="180"/>
    </row>
    <row r="7710" spans="8:15" s="179" customFormat="1" x14ac:dyDescent="0.2">
      <c r="H7710" s="180"/>
      <c r="I7710" s="180"/>
      <c r="J7710" s="205"/>
      <c r="K7710" s="205"/>
      <c r="L7710" s="181"/>
      <c r="M7710" s="180"/>
      <c r="N7710" s="180"/>
      <c r="O7710" s="180"/>
    </row>
    <row r="7711" spans="8:15" s="179" customFormat="1" x14ac:dyDescent="0.2">
      <c r="H7711" s="180"/>
      <c r="I7711" s="180"/>
      <c r="J7711" s="205"/>
      <c r="K7711" s="205"/>
      <c r="L7711" s="181"/>
      <c r="M7711" s="180"/>
      <c r="N7711" s="180"/>
      <c r="O7711" s="180"/>
    </row>
    <row r="7712" spans="8:15" s="179" customFormat="1" x14ac:dyDescent="0.2">
      <c r="H7712" s="180"/>
      <c r="I7712" s="180"/>
      <c r="J7712" s="205"/>
      <c r="K7712" s="205"/>
      <c r="L7712" s="181"/>
      <c r="M7712" s="180"/>
      <c r="N7712" s="180"/>
      <c r="O7712" s="180"/>
    </row>
    <row r="7713" spans="8:15" s="179" customFormat="1" x14ac:dyDescent="0.2">
      <c r="H7713" s="180"/>
      <c r="I7713" s="180"/>
      <c r="J7713" s="205"/>
      <c r="K7713" s="205"/>
      <c r="L7713" s="181"/>
      <c r="M7713" s="180"/>
      <c r="N7713" s="180"/>
      <c r="O7713" s="180"/>
    </row>
    <row r="7714" spans="8:15" s="179" customFormat="1" x14ac:dyDescent="0.2">
      <c r="H7714" s="180"/>
      <c r="I7714" s="180"/>
      <c r="J7714" s="205"/>
      <c r="K7714" s="205"/>
      <c r="L7714" s="181"/>
      <c r="M7714" s="180"/>
      <c r="N7714" s="180"/>
      <c r="O7714" s="180"/>
    </row>
    <row r="7715" spans="8:15" s="179" customFormat="1" x14ac:dyDescent="0.2">
      <c r="H7715" s="180"/>
      <c r="I7715" s="180"/>
      <c r="J7715" s="205"/>
      <c r="K7715" s="205"/>
      <c r="L7715" s="181"/>
      <c r="M7715" s="180"/>
      <c r="N7715" s="180"/>
      <c r="O7715" s="180"/>
    </row>
    <row r="7716" spans="8:15" s="179" customFormat="1" x14ac:dyDescent="0.2">
      <c r="H7716" s="180"/>
      <c r="I7716" s="180"/>
      <c r="J7716" s="205"/>
      <c r="K7716" s="205"/>
      <c r="L7716" s="181"/>
      <c r="M7716" s="180"/>
      <c r="N7716" s="180"/>
      <c r="O7716" s="180"/>
    </row>
    <row r="7717" spans="8:15" s="179" customFormat="1" x14ac:dyDescent="0.2">
      <c r="H7717" s="180"/>
      <c r="I7717" s="180"/>
      <c r="J7717" s="205"/>
      <c r="K7717" s="205"/>
      <c r="L7717" s="181"/>
      <c r="M7717" s="180"/>
      <c r="N7717" s="180"/>
      <c r="O7717" s="180"/>
    </row>
    <row r="7718" spans="8:15" s="179" customFormat="1" x14ac:dyDescent="0.2">
      <c r="H7718" s="180"/>
      <c r="I7718" s="180"/>
      <c r="J7718" s="205"/>
      <c r="K7718" s="205"/>
      <c r="L7718" s="181"/>
      <c r="M7718" s="180"/>
      <c r="N7718" s="180"/>
      <c r="O7718" s="180"/>
    </row>
    <row r="7719" spans="8:15" s="179" customFormat="1" x14ac:dyDescent="0.2">
      <c r="H7719" s="180"/>
      <c r="I7719" s="180"/>
      <c r="J7719" s="205"/>
      <c r="K7719" s="205"/>
      <c r="L7719" s="181"/>
      <c r="M7719" s="180"/>
      <c r="N7719" s="180"/>
      <c r="O7719" s="180"/>
    </row>
    <row r="7720" spans="8:15" s="179" customFormat="1" x14ac:dyDescent="0.2">
      <c r="H7720" s="180"/>
      <c r="I7720" s="180"/>
      <c r="J7720" s="205"/>
      <c r="K7720" s="205"/>
      <c r="L7720" s="181"/>
      <c r="M7720" s="180"/>
      <c r="N7720" s="180"/>
      <c r="O7720" s="180"/>
    </row>
    <row r="7721" spans="8:15" s="179" customFormat="1" x14ac:dyDescent="0.2">
      <c r="H7721" s="180"/>
      <c r="I7721" s="180"/>
      <c r="J7721" s="205"/>
      <c r="K7721" s="205"/>
      <c r="L7721" s="181"/>
      <c r="M7721" s="180"/>
      <c r="N7721" s="180"/>
      <c r="O7721" s="180"/>
    </row>
    <row r="7722" spans="8:15" s="179" customFormat="1" x14ac:dyDescent="0.2">
      <c r="H7722" s="180"/>
      <c r="I7722" s="180"/>
      <c r="J7722" s="205"/>
      <c r="K7722" s="205"/>
      <c r="L7722" s="181"/>
      <c r="M7722" s="180"/>
      <c r="N7722" s="180"/>
      <c r="O7722" s="180"/>
    </row>
    <row r="7723" spans="8:15" s="179" customFormat="1" x14ac:dyDescent="0.2">
      <c r="H7723" s="180"/>
      <c r="I7723" s="180"/>
      <c r="J7723" s="205"/>
      <c r="K7723" s="205"/>
      <c r="L7723" s="181"/>
      <c r="M7723" s="180"/>
      <c r="N7723" s="180"/>
      <c r="O7723" s="180"/>
    </row>
    <row r="7724" spans="8:15" s="179" customFormat="1" x14ac:dyDescent="0.2">
      <c r="H7724" s="180"/>
      <c r="I7724" s="180"/>
      <c r="J7724" s="205"/>
      <c r="K7724" s="205"/>
      <c r="L7724" s="181"/>
      <c r="M7724" s="180"/>
      <c r="N7724" s="180"/>
      <c r="O7724" s="180"/>
    </row>
    <row r="7725" spans="8:15" s="179" customFormat="1" x14ac:dyDescent="0.2">
      <c r="H7725" s="180"/>
      <c r="I7725" s="180"/>
      <c r="J7725" s="205"/>
      <c r="K7725" s="205"/>
      <c r="L7725" s="181"/>
      <c r="M7725" s="180"/>
      <c r="N7725" s="180"/>
      <c r="O7725" s="180"/>
    </row>
    <row r="7726" spans="8:15" s="179" customFormat="1" x14ac:dyDescent="0.2">
      <c r="H7726" s="180"/>
      <c r="I7726" s="180"/>
      <c r="J7726" s="205"/>
      <c r="K7726" s="205"/>
      <c r="L7726" s="181"/>
      <c r="M7726" s="180"/>
      <c r="N7726" s="180"/>
      <c r="O7726" s="180"/>
    </row>
    <row r="7727" spans="8:15" s="179" customFormat="1" x14ac:dyDescent="0.2">
      <c r="H7727" s="180"/>
      <c r="I7727" s="180"/>
      <c r="J7727" s="205"/>
      <c r="K7727" s="205"/>
      <c r="L7727" s="181"/>
      <c r="M7727" s="180"/>
      <c r="N7727" s="180"/>
      <c r="O7727" s="180"/>
    </row>
    <row r="7728" spans="8:15" s="179" customFormat="1" x14ac:dyDescent="0.2">
      <c r="H7728" s="180"/>
      <c r="I7728" s="180"/>
      <c r="J7728" s="205"/>
      <c r="K7728" s="205"/>
      <c r="L7728" s="181"/>
      <c r="M7728" s="180"/>
      <c r="N7728" s="180"/>
      <c r="O7728" s="180"/>
    </row>
    <row r="7729" spans="8:15" s="179" customFormat="1" x14ac:dyDescent="0.2">
      <c r="H7729" s="180"/>
      <c r="I7729" s="180"/>
      <c r="J7729" s="205"/>
      <c r="K7729" s="205"/>
      <c r="L7729" s="181"/>
      <c r="M7729" s="180"/>
      <c r="N7729" s="180"/>
      <c r="O7729" s="180"/>
    </row>
    <row r="7730" spans="8:15" s="179" customFormat="1" x14ac:dyDescent="0.2">
      <c r="H7730" s="180"/>
      <c r="I7730" s="180"/>
      <c r="J7730" s="205"/>
      <c r="K7730" s="205"/>
      <c r="L7730" s="181"/>
      <c r="M7730" s="180"/>
      <c r="N7730" s="180"/>
      <c r="O7730" s="180"/>
    </row>
    <row r="7731" spans="8:15" s="179" customFormat="1" x14ac:dyDescent="0.2">
      <c r="H7731" s="180"/>
      <c r="I7731" s="180"/>
      <c r="J7731" s="205"/>
      <c r="K7731" s="205"/>
      <c r="L7731" s="181"/>
      <c r="M7731" s="180"/>
      <c r="N7731" s="180"/>
      <c r="O7731" s="180"/>
    </row>
    <row r="7732" spans="8:15" s="179" customFormat="1" x14ac:dyDescent="0.2">
      <c r="H7732" s="180"/>
      <c r="I7732" s="180"/>
      <c r="J7732" s="205"/>
      <c r="K7732" s="205"/>
      <c r="L7732" s="181"/>
      <c r="M7732" s="180"/>
      <c r="N7732" s="180"/>
      <c r="O7732" s="180"/>
    </row>
    <row r="7733" spans="8:15" s="179" customFormat="1" x14ac:dyDescent="0.2">
      <c r="H7733" s="180"/>
      <c r="I7733" s="180"/>
      <c r="J7733" s="205"/>
      <c r="K7733" s="205"/>
      <c r="L7733" s="181"/>
      <c r="M7733" s="180"/>
      <c r="N7733" s="180"/>
      <c r="O7733" s="180"/>
    </row>
    <row r="7734" spans="8:15" s="179" customFormat="1" x14ac:dyDescent="0.2">
      <c r="H7734" s="180"/>
      <c r="I7734" s="180"/>
      <c r="J7734" s="205"/>
      <c r="K7734" s="205"/>
      <c r="L7734" s="181"/>
      <c r="M7734" s="180"/>
      <c r="N7734" s="180"/>
      <c r="O7734" s="180"/>
    </row>
    <row r="7735" spans="8:15" s="179" customFormat="1" x14ac:dyDescent="0.2">
      <c r="H7735" s="180"/>
      <c r="I7735" s="180"/>
      <c r="J7735" s="205"/>
      <c r="K7735" s="205"/>
      <c r="L7735" s="181"/>
      <c r="M7735" s="180"/>
      <c r="N7735" s="180"/>
      <c r="O7735" s="180"/>
    </row>
    <row r="7736" spans="8:15" s="179" customFormat="1" x14ac:dyDescent="0.2">
      <c r="H7736" s="180"/>
      <c r="I7736" s="180"/>
      <c r="J7736" s="205"/>
      <c r="K7736" s="205"/>
      <c r="L7736" s="181"/>
      <c r="M7736" s="180"/>
      <c r="N7736" s="180"/>
      <c r="O7736" s="180"/>
    </row>
    <row r="7737" spans="8:15" s="179" customFormat="1" x14ac:dyDescent="0.2">
      <c r="H7737" s="180"/>
      <c r="I7737" s="180"/>
      <c r="J7737" s="205"/>
      <c r="K7737" s="205"/>
      <c r="L7737" s="181"/>
      <c r="M7737" s="180"/>
      <c r="N7737" s="180"/>
      <c r="O7737" s="180"/>
    </row>
    <row r="7738" spans="8:15" s="179" customFormat="1" x14ac:dyDescent="0.2">
      <c r="H7738" s="180"/>
      <c r="I7738" s="180"/>
      <c r="J7738" s="205"/>
      <c r="K7738" s="205"/>
      <c r="L7738" s="181"/>
      <c r="M7738" s="180"/>
      <c r="N7738" s="180"/>
      <c r="O7738" s="180"/>
    </row>
    <row r="7739" spans="8:15" s="179" customFormat="1" x14ac:dyDescent="0.2">
      <c r="H7739" s="180"/>
      <c r="I7739" s="180"/>
      <c r="J7739" s="205"/>
      <c r="K7739" s="205"/>
      <c r="L7739" s="181"/>
      <c r="M7739" s="180"/>
      <c r="N7739" s="180"/>
      <c r="O7739" s="180"/>
    </row>
    <row r="7740" spans="8:15" s="179" customFormat="1" x14ac:dyDescent="0.2">
      <c r="H7740" s="180"/>
      <c r="I7740" s="180"/>
      <c r="J7740" s="205"/>
      <c r="K7740" s="205"/>
      <c r="L7740" s="181"/>
      <c r="M7740" s="180"/>
      <c r="N7740" s="180"/>
      <c r="O7740" s="180"/>
    </row>
    <row r="7741" spans="8:15" s="179" customFormat="1" x14ac:dyDescent="0.2">
      <c r="H7741" s="180"/>
      <c r="I7741" s="180"/>
      <c r="J7741" s="205"/>
      <c r="K7741" s="205"/>
      <c r="L7741" s="181"/>
      <c r="M7741" s="180"/>
      <c r="N7741" s="180"/>
      <c r="O7741" s="180"/>
    </row>
    <row r="7742" spans="8:15" s="179" customFormat="1" x14ac:dyDescent="0.2">
      <c r="H7742" s="180"/>
      <c r="I7742" s="180"/>
      <c r="J7742" s="205"/>
      <c r="K7742" s="205"/>
      <c r="L7742" s="181"/>
      <c r="M7742" s="180"/>
      <c r="N7742" s="180"/>
      <c r="O7742" s="180"/>
    </row>
    <row r="7743" spans="8:15" s="179" customFormat="1" x14ac:dyDescent="0.2">
      <c r="H7743" s="180"/>
      <c r="I7743" s="180"/>
      <c r="J7743" s="205"/>
      <c r="K7743" s="205"/>
      <c r="L7743" s="181"/>
      <c r="M7743" s="180"/>
      <c r="N7743" s="180"/>
      <c r="O7743" s="180"/>
    </row>
    <row r="7744" spans="8:15" s="179" customFormat="1" x14ac:dyDescent="0.2">
      <c r="H7744" s="180"/>
      <c r="I7744" s="180"/>
      <c r="J7744" s="205"/>
      <c r="K7744" s="205"/>
      <c r="L7744" s="181"/>
      <c r="M7744" s="180"/>
      <c r="N7744" s="180"/>
      <c r="O7744" s="180"/>
    </row>
    <row r="7745" spans="8:15" s="179" customFormat="1" x14ac:dyDescent="0.2">
      <c r="H7745" s="180"/>
      <c r="I7745" s="180"/>
      <c r="J7745" s="205"/>
      <c r="K7745" s="205"/>
      <c r="L7745" s="181"/>
      <c r="M7745" s="180"/>
      <c r="N7745" s="180"/>
      <c r="O7745" s="180"/>
    </row>
    <row r="7746" spans="8:15" s="179" customFormat="1" x14ac:dyDescent="0.2">
      <c r="H7746" s="180"/>
      <c r="I7746" s="180"/>
      <c r="J7746" s="205"/>
      <c r="K7746" s="205"/>
      <c r="L7746" s="181"/>
      <c r="M7746" s="180"/>
      <c r="N7746" s="180"/>
      <c r="O7746" s="180"/>
    </row>
    <row r="7747" spans="8:15" s="179" customFormat="1" x14ac:dyDescent="0.2">
      <c r="H7747" s="180"/>
      <c r="I7747" s="180"/>
      <c r="J7747" s="205"/>
      <c r="K7747" s="205"/>
      <c r="L7747" s="181"/>
      <c r="M7747" s="180"/>
      <c r="N7747" s="180"/>
      <c r="O7747" s="180"/>
    </row>
    <row r="7748" spans="8:15" s="179" customFormat="1" x14ac:dyDescent="0.2">
      <c r="H7748" s="180"/>
      <c r="I7748" s="180"/>
      <c r="J7748" s="205"/>
      <c r="K7748" s="205"/>
      <c r="L7748" s="181"/>
      <c r="M7748" s="180"/>
      <c r="N7748" s="180"/>
      <c r="O7748" s="180"/>
    </row>
    <row r="7749" spans="8:15" s="179" customFormat="1" x14ac:dyDescent="0.2">
      <c r="H7749" s="180"/>
      <c r="I7749" s="180"/>
      <c r="J7749" s="205"/>
      <c r="K7749" s="205"/>
      <c r="L7749" s="181"/>
      <c r="M7749" s="180"/>
      <c r="N7749" s="180"/>
      <c r="O7749" s="180"/>
    </row>
    <row r="7750" spans="8:15" s="179" customFormat="1" x14ac:dyDescent="0.2">
      <c r="H7750" s="180"/>
      <c r="I7750" s="180"/>
      <c r="J7750" s="205"/>
      <c r="K7750" s="205"/>
      <c r="L7750" s="181"/>
      <c r="M7750" s="180"/>
      <c r="N7750" s="180"/>
      <c r="O7750" s="180"/>
    </row>
    <row r="7751" spans="8:15" s="179" customFormat="1" x14ac:dyDescent="0.2">
      <c r="H7751" s="180"/>
      <c r="I7751" s="180"/>
      <c r="J7751" s="205"/>
      <c r="K7751" s="205"/>
      <c r="L7751" s="181"/>
      <c r="M7751" s="180"/>
      <c r="N7751" s="180"/>
      <c r="O7751" s="180"/>
    </row>
    <row r="7752" spans="8:15" s="179" customFormat="1" x14ac:dyDescent="0.2">
      <c r="H7752" s="180"/>
      <c r="I7752" s="180"/>
      <c r="J7752" s="205"/>
      <c r="K7752" s="205"/>
      <c r="L7752" s="181"/>
      <c r="M7752" s="180"/>
      <c r="N7752" s="180"/>
      <c r="O7752" s="180"/>
    </row>
    <row r="7753" spans="8:15" s="179" customFormat="1" x14ac:dyDescent="0.2">
      <c r="H7753" s="180"/>
      <c r="I7753" s="180"/>
      <c r="J7753" s="205"/>
      <c r="K7753" s="205"/>
      <c r="L7753" s="181"/>
      <c r="M7753" s="180"/>
      <c r="N7753" s="180"/>
      <c r="O7753" s="180"/>
    </row>
    <row r="7754" spans="8:15" s="179" customFormat="1" x14ac:dyDescent="0.2">
      <c r="H7754" s="180"/>
      <c r="I7754" s="180"/>
      <c r="J7754" s="205"/>
      <c r="K7754" s="205"/>
      <c r="L7754" s="181"/>
      <c r="M7754" s="180"/>
      <c r="N7754" s="180"/>
      <c r="O7754" s="180"/>
    </row>
    <row r="7755" spans="8:15" s="179" customFormat="1" x14ac:dyDescent="0.2">
      <c r="H7755" s="180"/>
      <c r="I7755" s="180"/>
      <c r="J7755" s="205"/>
      <c r="K7755" s="205"/>
      <c r="L7755" s="181"/>
      <c r="M7755" s="180"/>
      <c r="N7755" s="180"/>
      <c r="O7755" s="180"/>
    </row>
    <row r="7756" spans="8:15" s="179" customFormat="1" x14ac:dyDescent="0.2">
      <c r="H7756" s="180"/>
      <c r="I7756" s="180"/>
      <c r="J7756" s="205"/>
      <c r="K7756" s="205"/>
      <c r="L7756" s="181"/>
      <c r="M7756" s="180"/>
      <c r="N7756" s="180"/>
      <c r="O7756" s="180"/>
    </row>
    <row r="7757" spans="8:15" s="179" customFormat="1" x14ac:dyDescent="0.2">
      <c r="H7757" s="180"/>
      <c r="I7757" s="180"/>
      <c r="J7757" s="205"/>
      <c r="K7757" s="205"/>
      <c r="L7757" s="181"/>
      <c r="M7757" s="180"/>
      <c r="N7757" s="180"/>
      <c r="O7757" s="180"/>
    </row>
    <row r="7758" spans="8:15" s="179" customFormat="1" x14ac:dyDescent="0.2">
      <c r="H7758" s="180"/>
      <c r="I7758" s="180"/>
      <c r="J7758" s="205"/>
      <c r="K7758" s="205"/>
      <c r="L7758" s="181"/>
      <c r="M7758" s="180"/>
      <c r="N7758" s="180"/>
      <c r="O7758" s="180"/>
    </row>
    <row r="7759" spans="8:15" s="179" customFormat="1" x14ac:dyDescent="0.2">
      <c r="H7759" s="180"/>
      <c r="I7759" s="180"/>
      <c r="J7759" s="205"/>
      <c r="K7759" s="205"/>
      <c r="L7759" s="181"/>
      <c r="M7759" s="180"/>
      <c r="N7759" s="180"/>
      <c r="O7759" s="180"/>
    </row>
    <row r="7760" spans="8:15" s="179" customFormat="1" x14ac:dyDescent="0.2">
      <c r="H7760" s="180"/>
      <c r="I7760" s="180"/>
      <c r="J7760" s="205"/>
      <c r="K7760" s="205"/>
      <c r="L7760" s="181"/>
      <c r="M7760" s="180"/>
      <c r="N7760" s="180"/>
      <c r="O7760" s="180"/>
    </row>
    <row r="7761" spans="8:15" s="179" customFormat="1" x14ac:dyDescent="0.2">
      <c r="H7761" s="180"/>
      <c r="I7761" s="180"/>
      <c r="J7761" s="205"/>
      <c r="K7761" s="205"/>
      <c r="L7761" s="181"/>
      <c r="M7761" s="180"/>
      <c r="N7761" s="180"/>
      <c r="O7761" s="180"/>
    </row>
    <row r="7762" spans="8:15" s="179" customFormat="1" x14ac:dyDescent="0.2">
      <c r="H7762" s="180"/>
      <c r="I7762" s="180"/>
      <c r="J7762" s="205"/>
      <c r="K7762" s="205"/>
      <c r="L7762" s="181"/>
      <c r="M7762" s="180"/>
      <c r="N7762" s="180"/>
      <c r="O7762" s="180"/>
    </row>
    <row r="7763" spans="8:15" s="179" customFormat="1" x14ac:dyDescent="0.2">
      <c r="H7763" s="180"/>
      <c r="I7763" s="180"/>
      <c r="J7763" s="205"/>
      <c r="K7763" s="205"/>
      <c r="L7763" s="181"/>
      <c r="M7763" s="180"/>
      <c r="N7763" s="180"/>
      <c r="O7763" s="180"/>
    </row>
    <row r="7764" spans="8:15" s="179" customFormat="1" x14ac:dyDescent="0.2">
      <c r="H7764" s="180"/>
      <c r="I7764" s="180"/>
      <c r="J7764" s="205"/>
      <c r="K7764" s="205"/>
      <c r="L7764" s="181"/>
      <c r="M7764" s="180"/>
      <c r="N7764" s="180"/>
      <c r="O7764" s="180"/>
    </row>
    <row r="7765" spans="8:15" s="179" customFormat="1" x14ac:dyDescent="0.2">
      <c r="H7765" s="180"/>
      <c r="I7765" s="180"/>
      <c r="J7765" s="205"/>
      <c r="K7765" s="205"/>
      <c r="L7765" s="181"/>
      <c r="M7765" s="180"/>
      <c r="N7765" s="180"/>
      <c r="O7765" s="180"/>
    </row>
    <row r="7766" spans="8:15" s="179" customFormat="1" x14ac:dyDescent="0.2">
      <c r="H7766" s="180"/>
      <c r="I7766" s="180"/>
      <c r="J7766" s="205"/>
      <c r="K7766" s="205"/>
      <c r="L7766" s="181"/>
      <c r="M7766" s="180"/>
      <c r="N7766" s="180"/>
      <c r="O7766" s="180"/>
    </row>
    <row r="7767" spans="8:15" s="179" customFormat="1" x14ac:dyDescent="0.2">
      <c r="H7767" s="180"/>
      <c r="I7767" s="180"/>
      <c r="J7767" s="205"/>
      <c r="K7767" s="205"/>
      <c r="L7767" s="181"/>
      <c r="M7767" s="180"/>
      <c r="N7767" s="180"/>
      <c r="O7767" s="180"/>
    </row>
    <row r="7768" spans="8:15" s="179" customFormat="1" x14ac:dyDescent="0.2">
      <c r="H7768" s="180"/>
      <c r="I7768" s="180"/>
      <c r="J7768" s="205"/>
      <c r="K7768" s="205"/>
      <c r="L7768" s="181"/>
      <c r="M7768" s="180"/>
      <c r="N7768" s="180"/>
      <c r="O7768" s="180"/>
    </row>
    <row r="7769" spans="8:15" s="179" customFormat="1" x14ac:dyDescent="0.2">
      <c r="H7769" s="180"/>
      <c r="I7769" s="180"/>
      <c r="J7769" s="205"/>
      <c r="K7769" s="205"/>
      <c r="L7769" s="181"/>
      <c r="M7769" s="180"/>
      <c r="N7769" s="180"/>
      <c r="O7769" s="180"/>
    </row>
    <row r="7770" spans="8:15" s="179" customFormat="1" x14ac:dyDescent="0.2">
      <c r="H7770" s="180"/>
      <c r="I7770" s="180"/>
      <c r="J7770" s="205"/>
      <c r="K7770" s="205"/>
      <c r="L7770" s="181"/>
      <c r="M7770" s="180"/>
      <c r="N7770" s="180"/>
      <c r="O7770" s="180"/>
    </row>
    <row r="7771" spans="8:15" s="179" customFormat="1" x14ac:dyDescent="0.2">
      <c r="H7771" s="180"/>
      <c r="I7771" s="180"/>
      <c r="J7771" s="205"/>
      <c r="K7771" s="205"/>
      <c r="L7771" s="181"/>
      <c r="M7771" s="180"/>
      <c r="N7771" s="180"/>
      <c r="O7771" s="180"/>
    </row>
    <row r="7772" spans="8:15" s="179" customFormat="1" x14ac:dyDescent="0.2">
      <c r="H7772" s="180"/>
      <c r="I7772" s="180"/>
      <c r="J7772" s="205"/>
      <c r="K7772" s="205"/>
      <c r="L7772" s="181"/>
      <c r="M7772" s="180"/>
      <c r="N7772" s="180"/>
      <c r="O7772" s="180"/>
    </row>
    <row r="7773" spans="8:15" s="179" customFormat="1" x14ac:dyDescent="0.2">
      <c r="H7773" s="180"/>
      <c r="I7773" s="180"/>
      <c r="J7773" s="205"/>
      <c r="K7773" s="205"/>
      <c r="L7773" s="181"/>
      <c r="M7773" s="180"/>
      <c r="N7773" s="180"/>
      <c r="O7773" s="180"/>
    </row>
    <row r="7774" spans="8:15" s="179" customFormat="1" x14ac:dyDescent="0.2">
      <c r="H7774" s="180"/>
      <c r="I7774" s="180"/>
      <c r="J7774" s="205"/>
      <c r="K7774" s="205"/>
      <c r="L7774" s="181"/>
      <c r="M7774" s="180"/>
      <c r="N7774" s="180"/>
      <c r="O7774" s="180"/>
    </row>
    <row r="7775" spans="8:15" s="179" customFormat="1" x14ac:dyDescent="0.2">
      <c r="H7775" s="180"/>
      <c r="I7775" s="180"/>
      <c r="J7775" s="205"/>
      <c r="K7775" s="205"/>
      <c r="L7775" s="181"/>
      <c r="M7775" s="180"/>
      <c r="N7775" s="180"/>
      <c r="O7775" s="180"/>
    </row>
    <row r="7776" spans="8:15" s="179" customFormat="1" x14ac:dyDescent="0.2">
      <c r="H7776" s="180"/>
      <c r="I7776" s="180"/>
      <c r="J7776" s="205"/>
      <c r="K7776" s="205"/>
      <c r="L7776" s="181"/>
      <c r="M7776" s="180"/>
      <c r="N7776" s="180"/>
      <c r="O7776" s="180"/>
    </row>
    <row r="7777" spans="8:15" s="179" customFormat="1" x14ac:dyDescent="0.2">
      <c r="H7777" s="180"/>
      <c r="I7777" s="180"/>
      <c r="J7777" s="205"/>
      <c r="K7777" s="205"/>
      <c r="L7777" s="181"/>
      <c r="M7777" s="180"/>
      <c r="N7777" s="180"/>
      <c r="O7777" s="180"/>
    </row>
    <row r="7778" spans="8:15" s="179" customFormat="1" x14ac:dyDescent="0.2">
      <c r="H7778" s="180"/>
      <c r="I7778" s="180"/>
      <c r="J7778" s="205"/>
      <c r="K7778" s="205"/>
      <c r="L7778" s="181"/>
      <c r="M7778" s="180"/>
      <c r="N7778" s="180"/>
      <c r="O7778" s="180"/>
    </row>
    <row r="7779" spans="8:15" s="179" customFormat="1" x14ac:dyDescent="0.2">
      <c r="H7779" s="180"/>
      <c r="I7779" s="180"/>
      <c r="J7779" s="205"/>
      <c r="K7779" s="205"/>
      <c r="L7779" s="181"/>
      <c r="M7779" s="180"/>
      <c r="N7779" s="180"/>
      <c r="O7779" s="180"/>
    </row>
    <row r="7780" spans="8:15" s="179" customFormat="1" x14ac:dyDescent="0.2">
      <c r="H7780" s="180"/>
      <c r="I7780" s="180"/>
      <c r="J7780" s="205"/>
      <c r="K7780" s="205"/>
      <c r="L7780" s="181"/>
      <c r="M7780" s="180"/>
      <c r="N7780" s="180"/>
      <c r="O7780" s="180"/>
    </row>
    <row r="7781" spans="8:15" s="179" customFormat="1" x14ac:dyDescent="0.2">
      <c r="H7781" s="180"/>
      <c r="I7781" s="180"/>
      <c r="J7781" s="205"/>
      <c r="K7781" s="205"/>
      <c r="L7781" s="181"/>
      <c r="M7781" s="180"/>
      <c r="N7781" s="180"/>
      <c r="O7781" s="180"/>
    </row>
    <row r="7782" spans="8:15" s="179" customFormat="1" x14ac:dyDescent="0.2">
      <c r="H7782" s="180"/>
      <c r="I7782" s="180"/>
      <c r="J7782" s="205"/>
      <c r="K7782" s="205"/>
      <c r="L7782" s="181"/>
      <c r="M7782" s="180"/>
      <c r="N7782" s="180"/>
      <c r="O7782" s="180"/>
    </row>
    <row r="7783" spans="8:15" s="179" customFormat="1" x14ac:dyDescent="0.2">
      <c r="H7783" s="180"/>
      <c r="I7783" s="180"/>
      <c r="J7783" s="205"/>
      <c r="K7783" s="205"/>
      <c r="L7783" s="181"/>
      <c r="M7783" s="180"/>
      <c r="N7783" s="180"/>
      <c r="O7783" s="180"/>
    </row>
    <row r="7784" spans="8:15" s="179" customFormat="1" x14ac:dyDescent="0.2">
      <c r="H7784" s="180"/>
      <c r="I7784" s="180"/>
      <c r="J7784" s="205"/>
      <c r="K7784" s="205"/>
      <c r="L7784" s="181"/>
      <c r="M7784" s="180"/>
      <c r="N7784" s="180"/>
      <c r="O7784" s="180"/>
    </row>
    <row r="7785" spans="8:15" s="179" customFormat="1" x14ac:dyDescent="0.2">
      <c r="H7785" s="180"/>
      <c r="I7785" s="180"/>
      <c r="J7785" s="205"/>
      <c r="K7785" s="205"/>
      <c r="L7785" s="181"/>
      <c r="M7785" s="180"/>
      <c r="N7785" s="180"/>
      <c r="O7785" s="180"/>
    </row>
    <row r="7786" spans="8:15" s="179" customFormat="1" x14ac:dyDescent="0.2">
      <c r="H7786" s="180"/>
      <c r="I7786" s="180"/>
      <c r="J7786" s="205"/>
      <c r="K7786" s="205"/>
      <c r="L7786" s="181"/>
      <c r="M7786" s="180"/>
      <c r="N7786" s="180"/>
      <c r="O7786" s="180"/>
    </row>
    <row r="7787" spans="8:15" s="179" customFormat="1" x14ac:dyDescent="0.2">
      <c r="H7787" s="180"/>
      <c r="I7787" s="180"/>
      <c r="J7787" s="205"/>
      <c r="K7787" s="205"/>
      <c r="L7787" s="181"/>
      <c r="M7787" s="180"/>
      <c r="N7787" s="180"/>
      <c r="O7787" s="180"/>
    </row>
    <row r="7788" spans="8:15" s="179" customFormat="1" x14ac:dyDescent="0.2">
      <c r="H7788" s="180"/>
      <c r="I7788" s="180"/>
      <c r="J7788" s="205"/>
      <c r="K7788" s="205"/>
      <c r="L7788" s="181"/>
      <c r="M7788" s="180"/>
      <c r="N7788" s="180"/>
      <c r="O7788" s="180"/>
    </row>
    <row r="7789" spans="8:15" s="179" customFormat="1" x14ac:dyDescent="0.2">
      <c r="H7789" s="180"/>
      <c r="I7789" s="180"/>
      <c r="J7789" s="205"/>
      <c r="K7789" s="205"/>
      <c r="L7789" s="181"/>
      <c r="M7789" s="180"/>
      <c r="N7789" s="180"/>
      <c r="O7789" s="180"/>
    </row>
    <row r="7790" spans="8:15" s="179" customFormat="1" x14ac:dyDescent="0.2">
      <c r="H7790" s="180"/>
      <c r="I7790" s="180"/>
      <c r="J7790" s="205"/>
      <c r="K7790" s="205"/>
      <c r="L7790" s="181"/>
      <c r="M7790" s="180"/>
      <c r="N7790" s="180"/>
      <c r="O7790" s="180"/>
    </row>
    <row r="7791" spans="8:15" s="179" customFormat="1" x14ac:dyDescent="0.2">
      <c r="H7791" s="180"/>
      <c r="I7791" s="180"/>
      <c r="J7791" s="205"/>
      <c r="K7791" s="205"/>
      <c r="L7791" s="181"/>
      <c r="M7791" s="180"/>
      <c r="N7791" s="180"/>
      <c r="O7791" s="180"/>
    </row>
    <row r="7792" spans="8:15" s="179" customFormat="1" x14ac:dyDescent="0.2">
      <c r="H7792" s="180"/>
      <c r="I7792" s="180"/>
      <c r="J7792" s="205"/>
      <c r="K7792" s="205"/>
      <c r="L7792" s="181"/>
      <c r="M7792" s="180"/>
      <c r="N7792" s="180"/>
      <c r="O7792" s="180"/>
    </row>
    <row r="7793" spans="8:15" s="179" customFormat="1" x14ac:dyDescent="0.2">
      <c r="H7793" s="180"/>
      <c r="I7793" s="180"/>
      <c r="J7793" s="205"/>
      <c r="K7793" s="205"/>
      <c r="L7793" s="181"/>
      <c r="M7793" s="180"/>
      <c r="N7793" s="180"/>
      <c r="O7793" s="180"/>
    </row>
    <row r="7794" spans="8:15" s="179" customFormat="1" x14ac:dyDescent="0.2">
      <c r="H7794" s="180"/>
      <c r="I7794" s="180"/>
      <c r="J7794" s="205"/>
      <c r="K7794" s="205"/>
      <c r="L7794" s="181"/>
      <c r="M7794" s="180"/>
      <c r="N7794" s="180"/>
      <c r="O7794" s="180"/>
    </row>
    <row r="7795" spans="8:15" s="179" customFormat="1" x14ac:dyDescent="0.2">
      <c r="H7795" s="180"/>
      <c r="I7795" s="180"/>
      <c r="J7795" s="205"/>
      <c r="K7795" s="205"/>
      <c r="L7795" s="181"/>
      <c r="M7795" s="180"/>
      <c r="N7795" s="180"/>
      <c r="O7795" s="180"/>
    </row>
    <row r="7796" spans="8:15" s="179" customFormat="1" x14ac:dyDescent="0.2">
      <c r="H7796" s="180"/>
      <c r="I7796" s="180"/>
      <c r="J7796" s="205"/>
      <c r="K7796" s="205"/>
      <c r="L7796" s="181"/>
      <c r="M7796" s="180"/>
      <c r="N7796" s="180"/>
      <c r="O7796" s="180"/>
    </row>
    <row r="7797" spans="8:15" s="179" customFormat="1" x14ac:dyDescent="0.2">
      <c r="H7797" s="180"/>
      <c r="I7797" s="180"/>
      <c r="J7797" s="205"/>
      <c r="K7797" s="205"/>
      <c r="L7797" s="181"/>
      <c r="M7797" s="180"/>
      <c r="N7797" s="180"/>
      <c r="O7797" s="180"/>
    </row>
    <row r="7798" spans="8:15" s="179" customFormat="1" x14ac:dyDescent="0.2">
      <c r="H7798" s="180"/>
      <c r="I7798" s="180"/>
      <c r="J7798" s="205"/>
      <c r="K7798" s="205"/>
      <c r="L7798" s="181"/>
      <c r="M7798" s="180"/>
      <c r="N7798" s="180"/>
      <c r="O7798" s="180"/>
    </row>
    <row r="7799" spans="8:15" s="179" customFormat="1" x14ac:dyDescent="0.2">
      <c r="H7799" s="180"/>
      <c r="I7799" s="180"/>
      <c r="J7799" s="205"/>
      <c r="K7799" s="205"/>
      <c r="L7799" s="181"/>
      <c r="M7799" s="180"/>
      <c r="N7799" s="180"/>
      <c r="O7799" s="180"/>
    </row>
    <row r="7800" spans="8:15" s="179" customFormat="1" x14ac:dyDescent="0.2">
      <c r="H7800" s="180"/>
      <c r="I7800" s="180"/>
      <c r="J7800" s="205"/>
      <c r="K7800" s="205"/>
      <c r="L7800" s="181"/>
      <c r="M7800" s="180"/>
      <c r="N7800" s="180"/>
      <c r="O7800" s="180"/>
    </row>
    <row r="7801" spans="8:15" s="179" customFormat="1" x14ac:dyDescent="0.2">
      <c r="H7801" s="180"/>
      <c r="I7801" s="180"/>
      <c r="J7801" s="205"/>
      <c r="K7801" s="205"/>
      <c r="L7801" s="181"/>
      <c r="M7801" s="180"/>
      <c r="N7801" s="180"/>
      <c r="O7801" s="180"/>
    </row>
    <row r="7802" spans="8:15" s="179" customFormat="1" x14ac:dyDescent="0.2">
      <c r="H7802" s="180"/>
      <c r="I7802" s="180"/>
      <c r="J7802" s="205"/>
      <c r="K7802" s="205"/>
      <c r="L7802" s="181"/>
      <c r="M7802" s="180"/>
      <c r="N7802" s="180"/>
      <c r="O7802" s="180"/>
    </row>
    <row r="7803" spans="8:15" s="179" customFormat="1" x14ac:dyDescent="0.2">
      <c r="H7803" s="180"/>
      <c r="I7803" s="180"/>
      <c r="J7803" s="205"/>
      <c r="K7803" s="205"/>
      <c r="L7803" s="181"/>
      <c r="M7803" s="180"/>
      <c r="N7803" s="180"/>
      <c r="O7803" s="180"/>
    </row>
    <row r="7804" spans="8:15" s="179" customFormat="1" x14ac:dyDescent="0.2">
      <c r="H7804" s="180"/>
      <c r="I7804" s="180"/>
      <c r="J7804" s="205"/>
      <c r="K7804" s="205"/>
      <c r="L7804" s="181"/>
      <c r="M7804" s="180"/>
      <c r="N7804" s="180"/>
      <c r="O7804" s="180"/>
    </row>
    <row r="7805" spans="8:15" s="179" customFormat="1" x14ac:dyDescent="0.2">
      <c r="H7805" s="180"/>
      <c r="I7805" s="180"/>
      <c r="J7805" s="205"/>
      <c r="K7805" s="205"/>
      <c r="L7805" s="181"/>
      <c r="M7805" s="180"/>
      <c r="N7805" s="180"/>
      <c r="O7805" s="180"/>
    </row>
    <row r="7806" spans="8:15" s="179" customFormat="1" x14ac:dyDescent="0.2">
      <c r="H7806" s="180"/>
      <c r="I7806" s="180"/>
      <c r="J7806" s="205"/>
      <c r="K7806" s="205"/>
      <c r="L7806" s="181"/>
      <c r="M7806" s="180"/>
      <c r="N7806" s="180"/>
      <c r="O7806" s="180"/>
    </row>
    <row r="7807" spans="8:15" s="179" customFormat="1" x14ac:dyDescent="0.2">
      <c r="H7807" s="180"/>
      <c r="I7807" s="180"/>
      <c r="J7807" s="205"/>
      <c r="K7807" s="205"/>
      <c r="L7807" s="181"/>
      <c r="M7807" s="180"/>
      <c r="N7807" s="180"/>
      <c r="O7807" s="180"/>
    </row>
    <row r="7808" spans="8:15" s="179" customFormat="1" x14ac:dyDescent="0.2">
      <c r="H7808" s="180"/>
      <c r="I7808" s="180"/>
      <c r="J7808" s="205"/>
      <c r="K7808" s="205"/>
      <c r="L7808" s="181"/>
      <c r="M7808" s="180"/>
      <c r="N7808" s="180"/>
      <c r="O7808" s="180"/>
    </row>
    <row r="7809" spans="8:15" s="179" customFormat="1" x14ac:dyDescent="0.2">
      <c r="H7809" s="180"/>
      <c r="I7809" s="180"/>
      <c r="J7809" s="205"/>
      <c r="K7809" s="205"/>
      <c r="L7809" s="181"/>
      <c r="M7809" s="180"/>
      <c r="N7809" s="180"/>
      <c r="O7809" s="180"/>
    </row>
    <row r="7810" spans="8:15" s="179" customFormat="1" x14ac:dyDescent="0.2">
      <c r="H7810" s="180"/>
      <c r="I7810" s="180"/>
      <c r="J7810" s="205"/>
      <c r="K7810" s="205"/>
      <c r="L7810" s="181"/>
      <c r="M7810" s="180"/>
      <c r="N7810" s="180"/>
      <c r="O7810" s="180"/>
    </row>
    <row r="7811" spans="8:15" s="179" customFormat="1" x14ac:dyDescent="0.2">
      <c r="H7811" s="180"/>
      <c r="I7811" s="180"/>
      <c r="J7811" s="205"/>
      <c r="K7811" s="205"/>
      <c r="L7811" s="181"/>
      <c r="M7811" s="180"/>
      <c r="N7811" s="180"/>
      <c r="O7811" s="180"/>
    </row>
    <row r="7812" spans="8:15" s="179" customFormat="1" x14ac:dyDescent="0.2">
      <c r="H7812" s="180"/>
      <c r="I7812" s="180"/>
      <c r="J7812" s="205"/>
      <c r="K7812" s="205"/>
      <c r="L7812" s="181"/>
      <c r="M7812" s="180"/>
      <c r="N7812" s="180"/>
      <c r="O7812" s="180"/>
    </row>
    <row r="7813" spans="8:15" s="179" customFormat="1" x14ac:dyDescent="0.2">
      <c r="H7813" s="180"/>
      <c r="I7813" s="180"/>
      <c r="J7813" s="205"/>
      <c r="K7813" s="205"/>
      <c r="L7813" s="181"/>
      <c r="M7813" s="180"/>
      <c r="N7813" s="180"/>
      <c r="O7813" s="180"/>
    </row>
    <row r="7814" spans="8:15" s="179" customFormat="1" x14ac:dyDescent="0.2">
      <c r="H7814" s="180"/>
      <c r="I7814" s="180"/>
      <c r="J7814" s="205"/>
      <c r="K7814" s="205"/>
      <c r="L7814" s="181"/>
      <c r="M7814" s="180"/>
      <c r="N7814" s="180"/>
      <c r="O7814" s="180"/>
    </row>
    <row r="7815" spans="8:15" s="179" customFormat="1" x14ac:dyDescent="0.2">
      <c r="H7815" s="180"/>
      <c r="I7815" s="180"/>
      <c r="J7815" s="205"/>
      <c r="K7815" s="205"/>
      <c r="L7815" s="181"/>
      <c r="M7815" s="180"/>
      <c r="N7815" s="180"/>
      <c r="O7815" s="180"/>
    </row>
    <row r="7816" spans="8:15" s="179" customFormat="1" x14ac:dyDescent="0.2">
      <c r="H7816" s="180"/>
      <c r="I7816" s="180"/>
      <c r="J7816" s="205"/>
      <c r="K7816" s="205"/>
      <c r="L7816" s="181"/>
      <c r="M7816" s="180"/>
      <c r="N7816" s="180"/>
      <c r="O7816" s="180"/>
    </row>
    <row r="7817" spans="8:15" s="179" customFormat="1" x14ac:dyDescent="0.2">
      <c r="H7817" s="180"/>
      <c r="I7817" s="180"/>
      <c r="J7817" s="205"/>
      <c r="K7817" s="205"/>
      <c r="L7817" s="181"/>
      <c r="M7817" s="180"/>
      <c r="N7817" s="180"/>
      <c r="O7817" s="180"/>
    </row>
    <row r="7818" spans="8:15" s="179" customFormat="1" x14ac:dyDescent="0.2">
      <c r="H7818" s="180"/>
      <c r="I7818" s="180"/>
      <c r="J7818" s="205"/>
      <c r="K7818" s="205"/>
      <c r="L7818" s="181"/>
      <c r="M7818" s="180"/>
      <c r="N7818" s="180"/>
      <c r="O7818" s="180"/>
    </row>
    <row r="7819" spans="8:15" s="179" customFormat="1" x14ac:dyDescent="0.2">
      <c r="H7819" s="180"/>
      <c r="I7819" s="180"/>
      <c r="J7819" s="205"/>
      <c r="K7819" s="205"/>
      <c r="L7819" s="181"/>
      <c r="M7819" s="180"/>
      <c r="N7819" s="180"/>
      <c r="O7819" s="180"/>
    </row>
    <row r="7820" spans="8:15" s="179" customFormat="1" x14ac:dyDescent="0.2">
      <c r="H7820" s="180"/>
      <c r="I7820" s="180"/>
      <c r="J7820" s="205"/>
      <c r="K7820" s="205"/>
      <c r="L7820" s="181"/>
      <c r="M7820" s="180"/>
      <c r="N7820" s="180"/>
      <c r="O7820" s="180"/>
    </row>
    <row r="7821" spans="8:15" s="179" customFormat="1" x14ac:dyDescent="0.2">
      <c r="H7821" s="180"/>
      <c r="I7821" s="180"/>
      <c r="J7821" s="205"/>
      <c r="K7821" s="205"/>
      <c r="L7821" s="181"/>
      <c r="M7821" s="180"/>
      <c r="N7821" s="180"/>
      <c r="O7821" s="180"/>
    </row>
    <row r="7822" spans="8:15" s="179" customFormat="1" x14ac:dyDescent="0.2">
      <c r="H7822" s="180"/>
      <c r="I7822" s="180"/>
      <c r="J7822" s="205"/>
      <c r="K7822" s="205"/>
      <c r="L7822" s="181"/>
      <c r="M7822" s="180"/>
      <c r="N7822" s="180"/>
      <c r="O7822" s="180"/>
    </row>
    <row r="7823" spans="8:15" s="179" customFormat="1" x14ac:dyDescent="0.2">
      <c r="H7823" s="180"/>
      <c r="I7823" s="180"/>
      <c r="J7823" s="205"/>
      <c r="K7823" s="205"/>
      <c r="L7823" s="181"/>
      <c r="M7823" s="180"/>
      <c r="N7823" s="180"/>
      <c r="O7823" s="180"/>
    </row>
    <row r="7824" spans="8:15" s="179" customFormat="1" x14ac:dyDescent="0.2">
      <c r="H7824" s="180"/>
      <c r="I7824" s="180"/>
      <c r="J7824" s="205"/>
      <c r="K7824" s="205"/>
      <c r="L7824" s="181"/>
      <c r="M7824" s="180"/>
      <c r="N7824" s="180"/>
      <c r="O7824" s="180"/>
    </row>
    <row r="7825" spans="8:15" s="179" customFormat="1" x14ac:dyDescent="0.2">
      <c r="H7825" s="180"/>
      <c r="I7825" s="180"/>
      <c r="J7825" s="205"/>
      <c r="K7825" s="205"/>
      <c r="L7825" s="181"/>
      <c r="M7825" s="180"/>
      <c r="N7825" s="180"/>
      <c r="O7825" s="180"/>
    </row>
    <row r="7826" spans="8:15" s="179" customFormat="1" x14ac:dyDescent="0.2">
      <c r="H7826" s="180"/>
      <c r="I7826" s="180"/>
      <c r="J7826" s="205"/>
      <c r="K7826" s="205"/>
      <c r="L7826" s="181"/>
      <c r="M7826" s="180"/>
      <c r="N7826" s="180"/>
      <c r="O7826" s="180"/>
    </row>
    <row r="7827" spans="8:15" s="179" customFormat="1" x14ac:dyDescent="0.2">
      <c r="H7827" s="180"/>
      <c r="I7827" s="180"/>
      <c r="J7827" s="205"/>
      <c r="K7827" s="205"/>
      <c r="L7827" s="181"/>
      <c r="M7827" s="180"/>
      <c r="N7827" s="180"/>
      <c r="O7827" s="180"/>
    </row>
    <row r="7828" spans="8:15" s="179" customFormat="1" x14ac:dyDescent="0.2">
      <c r="H7828" s="180"/>
      <c r="I7828" s="180"/>
      <c r="J7828" s="205"/>
      <c r="K7828" s="205"/>
      <c r="L7828" s="181"/>
      <c r="M7828" s="180"/>
      <c r="N7828" s="180"/>
      <c r="O7828" s="180"/>
    </row>
    <row r="7829" spans="8:15" s="179" customFormat="1" x14ac:dyDescent="0.2">
      <c r="H7829" s="180"/>
      <c r="I7829" s="180"/>
      <c r="J7829" s="205"/>
      <c r="K7829" s="205"/>
      <c r="L7829" s="181"/>
      <c r="M7829" s="180"/>
      <c r="N7829" s="180"/>
      <c r="O7829" s="180"/>
    </row>
    <row r="7830" spans="8:15" s="179" customFormat="1" x14ac:dyDescent="0.2">
      <c r="H7830" s="180"/>
      <c r="I7830" s="180"/>
      <c r="J7830" s="205"/>
      <c r="K7830" s="205"/>
      <c r="L7830" s="181"/>
      <c r="M7830" s="180"/>
      <c r="N7830" s="180"/>
      <c r="O7830" s="180"/>
    </row>
    <row r="7831" spans="8:15" s="179" customFormat="1" x14ac:dyDescent="0.2">
      <c r="H7831" s="180"/>
      <c r="I7831" s="180"/>
      <c r="J7831" s="205"/>
      <c r="K7831" s="205"/>
      <c r="L7831" s="181"/>
      <c r="M7831" s="180"/>
      <c r="N7831" s="180"/>
      <c r="O7831" s="180"/>
    </row>
    <row r="7832" spans="8:15" s="179" customFormat="1" x14ac:dyDescent="0.2">
      <c r="H7832" s="180"/>
      <c r="I7832" s="180"/>
      <c r="J7832" s="205"/>
      <c r="K7832" s="205"/>
      <c r="L7832" s="181"/>
      <c r="M7832" s="180"/>
      <c r="N7832" s="180"/>
      <c r="O7832" s="180"/>
    </row>
    <row r="7833" spans="8:15" s="179" customFormat="1" x14ac:dyDescent="0.2">
      <c r="H7833" s="180"/>
      <c r="I7833" s="180"/>
      <c r="J7833" s="205"/>
      <c r="K7833" s="205"/>
      <c r="L7833" s="181"/>
      <c r="M7833" s="180"/>
      <c r="N7833" s="180"/>
      <c r="O7833" s="180"/>
    </row>
    <row r="7834" spans="8:15" s="179" customFormat="1" x14ac:dyDescent="0.2">
      <c r="H7834" s="180"/>
      <c r="I7834" s="180"/>
      <c r="J7834" s="205"/>
      <c r="K7834" s="205"/>
      <c r="L7834" s="181"/>
      <c r="M7834" s="180"/>
      <c r="N7834" s="180"/>
      <c r="O7834" s="180"/>
    </row>
    <row r="7835" spans="8:15" s="179" customFormat="1" x14ac:dyDescent="0.2">
      <c r="H7835" s="180"/>
      <c r="I7835" s="180"/>
      <c r="J7835" s="205"/>
      <c r="K7835" s="205"/>
      <c r="L7835" s="181"/>
      <c r="M7835" s="180"/>
      <c r="N7835" s="180"/>
      <c r="O7835" s="180"/>
    </row>
    <row r="7836" spans="8:15" s="179" customFormat="1" x14ac:dyDescent="0.2">
      <c r="H7836" s="180"/>
      <c r="I7836" s="180"/>
      <c r="J7836" s="205"/>
      <c r="K7836" s="205"/>
      <c r="L7836" s="181"/>
      <c r="M7836" s="180"/>
      <c r="N7836" s="180"/>
      <c r="O7836" s="180"/>
    </row>
    <row r="7837" spans="8:15" s="179" customFormat="1" x14ac:dyDescent="0.2">
      <c r="H7837" s="180"/>
      <c r="I7837" s="180"/>
      <c r="J7837" s="205"/>
      <c r="K7837" s="205"/>
      <c r="L7837" s="181"/>
      <c r="M7837" s="180"/>
      <c r="N7837" s="180"/>
      <c r="O7837" s="180"/>
    </row>
    <row r="7838" spans="8:15" s="179" customFormat="1" x14ac:dyDescent="0.2">
      <c r="H7838" s="180"/>
      <c r="I7838" s="180"/>
      <c r="J7838" s="205"/>
      <c r="K7838" s="205"/>
      <c r="L7838" s="181"/>
      <c r="M7838" s="180"/>
      <c r="N7838" s="180"/>
      <c r="O7838" s="180"/>
    </row>
    <row r="7839" spans="8:15" s="179" customFormat="1" x14ac:dyDescent="0.2">
      <c r="H7839" s="180"/>
      <c r="I7839" s="180"/>
      <c r="J7839" s="205"/>
      <c r="K7839" s="205"/>
      <c r="L7839" s="181"/>
      <c r="M7839" s="180"/>
      <c r="N7839" s="180"/>
      <c r="O7839" s="180"/>
    </row>
    <row r="7840" spans="8:15" s="179" customFormat="1" x14ac:dyDescent="0.2">
      <c r="H7840" s="180"/>
      <c r="I7840" s="180"/>
      <c r="J7840" s="205"/>
      <c r="K7840" s="205"/>
      <c r="L7840" s="181"/>
      <c r="M7840" s="180"/>
      <c r="N7840" s="180"/>
      <c r="O7840" s="180"/>
    </row>
    <row r="7841" spans="8:15" s="179" customFormat="1" x14ac:dyDescent="0.2">
      <c r="H7841" s="180"/>
      <c r="I7841" s="180"/>
      <c r="J7841" s="205"/>
      <c r="K7841" s="205"/>
      <c r="L7841" s="181"/>
      <c r="M7841" s="180"/>
      <c r="N7841" s="180"/>
      <c r="O7841" s="180"/>
    </row>
    <row r="7842" spans="8:15" s="179" customFormat="1" x14ac:dyDescent="0.2">
      <c r="H7842" s="180"/>
      <c r="I7842" s="180"/>
      <c r="J7842" s="205"/>
      <c r="K7842" s="205"/>
      <c r="L7842" s="181"/>
      <c r="M7842" s="180"/>
      <c r="N7842" s="180"/>
      <c r="O7842" s="180"/>
    </row>
    <row r="7843" spans="8:15" s="179" customFormat="1" x14ac:dyDescent="0.2">
      <c r="H7843" s="180"/>
      <c r="I7843" s="180"/>
      <c r="J7843" s="205"/>
      <c r="K7843" s="205"/>
      <c r="L7843" s="181"/>
      <c r="M7843" s="180"/>
      <c r="N7843" s="180"/>
      <c r="O7843" s="180"/>
    </row>
    <row r="7844" spans="8:15" s="179" customFormat="1" x14ac:dyDescent="0.2">
      <c r="H7844" s="180"/>
      <c r="I7844" s="180"/>
      <c r="J7844" s="205"/>
      <c r="K7844" s="205"/>
      <c r="L7844" s="181"/>
      <c r="M7844" s="180"/>
      <c r="N7844" s="180"/>
      <c r="O7844" s="180"/>
    </row>
    <row r="7845" spans="8:15" s="179" customFormat="1" x14ac:dyDescent="0.2">
      <c r="H7845" s="180"/>
      <c r="I7845" s="180"/>
      <c r="J7845" s="205"/>
      <c r="K7845" s="205"/>
      <c r="L7845" s="181"/>
      <c r="M7845" s="180"/>
      <c r="N7845" s="180"/>
      <c r="O7845" s="180"/>
    </row>
    <row r="7846" spans="8:15" s="179" customFormat="1" x14ac:dyDescent="0.2">
      <c r="H7846" s="180"/>
      <c r="I7846" s="180"/>
      <c r="J7846" s="205"/>
      <c r="K7846" s="205"/>
      <c r="L7846" s="181"/>
      <c r="M7846" s="180"/>
      <c r="N7846" s="180"/>
      <c r="O7846" s="180"/>
    </row>
    <row r="7847" spans="8:15" s="179" customFormat="1" x14ac:dyDescent="0.2">
      <c r="H7847" s="180"/>
      <c r="I7847" s="180"/>
      <c r="J7847" s="205"/>
      <c r="K7847" s="205"/>
      <c r="L7847" s="181"/>
      <c r="M7847" s="180"/>
      <c r="N7847" s="180"/>
      <c r="O7847" s="180"/>
    </row>
    <row r="7848" spans="8:15" s="179" customFormat="1" x14ac:dyDescent="0.2">
      <c r="H7848" s="180"/>
      <c r="I7848" s="180"/>
      <c r="J7848" s="205"/>
      <c r="K7848" s="205"/>
      <c r="L7848" s="181"/>
      <c r="M7848" s="180"/>
      <c r="N7848" s="180"/>
      <c r="O7848" s="180"/>
    </row>
    <row r="7849" spans="8:15" s="179" customFormat="1" x14ac:dyDescent="0.2">
      <c r="H7849" s="180"/>
      <c r="I7849" s="180"/>
      <c r="J7849" s="205"/>
      <c r="K7849" s="205"/>
      <c r="L7849" s="181"/>
      <c r="M7849" s="180"/>
      <c r="N7849" s="180"/>
      <c r="O7849" s="180"/>
    </row>
    <row r="7850" spans="8:15" s="179" customFormat="1" x14ac:dyDescent="0.2">
      <c r="H7850" s="180"/>
      <c r="I7850" s="180"/>
      <c r="J7850" s="205"/>
      <c r="K7850" s="205"/>
      <c r="L7850" s="181"/>
      <c r="M7850" s="180"/>
      <c r="N7850" s="180"/>
      <c r="O7850" s="180"/>
    </row>
    <row r="7851" spans="8:15" s="179" customFormat="1" x14ac:dyDescent="0.2">
      <c r="H7851" s="180"/>
      <c r="I7851" s="180"/>
      <c r="J7851" s="205"/>
      <c r="K7851" s="205"/>
      <c r="L7851" s="181"/>
      <c r="M7851" s="180"/>
      <c r="N7851" s="180"/>
      <c r="O7851" s="180"/>
    </row>
    <row r="7852" spans="8:15" s="179" customFormat="1" x14ac:dyDescent="0.2">
      <c r="H7852" s="180"/>
      <c r="I7852" s="180"/>
      <c r="J7852" s="205"/>
      <c r="K7852" s="205"/>
      <c r="L7852" s="181"/>
      <c r="M7852" s="180"/>
      <c r="N7852" s="180"/>
      <c r="O7852" s="180"/>
    </row>
    <row r="7853" spans="8:15" s="179" customFormat="1" x14ac:dyDescent="0.2">
      <c r="H7853" s="180"/>
      <c r="I7853" s="180"/>
      <c r="J7853" s="205"/>
      <c r="K7853" s="205"/>
      <c r="L7853" s="181"/>
      <c r="M7853" s="180"/>
      <c r="N7853" s="180"/>
      <c r="O7853" s="180"/>
    </row>
    <row r="7854" spans="8:15" s="179" customFormat="1" x14ac:dyDescent="0.2">
      <c r="H7854" s="180"/>
      <c r="I7854" s="180"/>
      <c r="J7854" s="205"/>
      <c r="K7854" s="205"/>
      <c r="L7854" s="181"/>
      <c r="M7854" s="180"/>
      <c r="N7854" s="180"/>
      <c r="O7854" s="180"/>
    </row>
    <row r="7855" spans="8:15" s="179" customFormat="1" x14ac:dyDescent="0.2">
      <c r="H7855" s="180"/>
      <c r="I7855" s="180"/>
      <c r="J7855" s="205"/>
      <c r="K7855" s="205"/>
      <c r="L7855" s="181"/>
      <c r="M7855" s="180"/>
      <c r="N7855" s="180"/>
      <c r="O7855" s="180"/>
    </row>
    <row r="7856" spans="8:15" s="179" customFormat="1" x14ac:dyDescent="0.2">
      <c r="H7856" s="180"/>
      <c r="I7856" s="180"/>
      <c r="J7856" s="205"/>
      <c r="K7856" s="205"/>
      <c r="L7856" s="181"/>
      <c r="M7856" s="180"/>
      <c r="N7856" s="180"/>
      <c r="O7856" s="180"/>
    </row>
    <row r="7857" spans="8:15" s="179" customFormat="1" x14ac:dyDescent="0.2">
      <c r="H7857" s="180"/>
      <c r="I7857" s="180"/>
      <c r="J7857" s="205"/>
      <c r="K7857" s="205"/>
      <c r="L7857" s="181"/>
      <c r="M7857" s="180"/>
      <c r="N7857" s="180"/>
      <c r="O7857" s="180"/>
    </row>
    <row r="7858" spans="8:15" s="179" customFormat="1" x14ac:dyDescent="0.2">
      <c r="H7858" s="180"/>
      <c r="I7858" s="180"/>
      <c r="J7858" s="205"/>
      <c r="K7858" s="205"/>
      <c r="L7858" s="181"/>
      <c r="M7858" s="180"/>
      <c r="N7858" s="180"/>
      <c r="O7858" s="180"/>
    </row>
    <row r="7859" spans="8:15" s="179" customFormat="1" x14ac:dyDescent="0.2">
      <c r="H7859" s="180"/>
      <c r="I7859" s="180"/>
      <c r="J7859" s="205"/>
      <c r="K7859" s="205"/>
      <c r="L7859" s="181"/>
      <c r="M7859" s="180"/>
      <c r="N7859" s="180"/>
      <c r="O7859" s="180"/>
    </row>
    <row r="7860" spans="8:15" s="179" customFormat="1" x14ac:dyDescent="0.2">
      <c r="H7860" s="180"/>
      <c r="I7860" s="180"/>
      <c r="J7860" s="205"/>
      <c r="K7860" s="205"/>
      <c r="L7860" s="181"/>
      <c r="M7860" s="180"/>
      <c r="N7860" s="180"/>
      <c r="O7860" s="180"/>
    </row>
    <row r="7861" spans="8:15" s="179" customFormat="1" x14ac:dyDescent="0.2">
      <c r="H7861" s="180"/>
      <c r="I7861" s="180"/>
      <c r="J7861" s="205"/>
      <c r="K7861" s="205"/>
      <c r="L7861" s="181"/>
      <c r="M7861" s="180"/>
      <c r="N7861" s="180"/>
      <c r="O7861" s="180"/>
    </row>
    <row r="7862" spans="8:15" s="179" customFormat="1" x14ac:dyDescent="0.2">
      <c r="H7862" s="180"/>
      <c r="I7862" s="180"/>
      <c r="J7862" s="205"/>
      <c r="K7862" s="205"/>
      <c r="L7862" s="181"/>
      <c r="M7862" s="180"/>
      <c r="N7862" s="180"/>
      <c r="O7862" s="180"/>
    </row>
    <row r="7863" spans="8:15" s="179" customFormat="1" x14ac:dyDescent="0.2">
      <c r="H7863" s="180"/>
      <c r="I7863" s="180"/>
      <c r="J7863" s="205"/>
      <c r="K7863" s="205"/>
      <c r="L7863" s="181"/>
      <c r="M7863" s="180"/>
      <c r="N7863" s="180"/>
      <c r="O7863" s="180"/>
    </row>
    <row r="7864" spans="8:15" s="179" customFormat="1" x14ac:dyDescent="0.2">
      <c r="H7864" s="180"/>
      <c r="I7864" s="180"/>
      <c r="J7864" s="205"/>
      <c r="K7864" s="205"/>
      <c r="L7864" s="181"/>
      <c r="M7864" s="180"/>
      <c r="N7864" s="180"/>
      <c r="O7864" s="180"/>
    </row>
    <row r="7865" spans="8:15" s="179" customFormat="1" x14ac:dyDescent="0.2">
      <c r="H7865" s="180"/>
      <c r="I7865" s="180"/>
      <c r="J7865" s="205"/>
      <c r="K7865" s="205"/>
      <c r="L7865" s="181"/>
      <c r="M7865" s="180"/>
      <c r="N7865" s="180"/>
      <c r="O7865" s="180"/>
    </row>
    <row r="7866" spans="8:15" s="179" customFormat="1" x14ac:dyDescent="0.2">
      <c r="H7866" s="180"/>
      <c r="I7866" s="180"/>
      <c r="J7866" s="205"/>
      <c r="K7866" s="205"/>
      <c r="L7866" s="181"/>
      <c r="M7866" s="180"/>
      <c r="N7866" s="180"/>
      <c r="O7866" s="180"/>
    </row>
    <row r="7867" spans="8:15" s="179" customFormat="1" x14ac:dyDescent="0.2">
      <c r="H7867" s="180"/>
      <c r="I7867" s="180"/>
      <c r="J7867" s="205"/>
      <c r="K7867" s="205"/>
      <c r="L7867" s="181"/>
      <c r="M7867" s="180"/>
      <c r="N7867" s="180"/>
      <c r="O7867" s="180"/>
    </row>
    <row r="7868" spans="8:15" s="179" customFormat="1" x14ac:dyDescent="0.2">
      <c r="H7868" s="180"/>
      <c r="I7868" s="180"/>
      <c r="J7868" s="205"/>
      <c r="K7868" s="205"/>
      <c r="L7868" s="181"/>
      <c r="M7868" s="180"/>
      <c r="N7868" s="180"/>
      <c r="O7868" s="180"/>
    </row>
    <row r="7869" spans="8:15" s="179" customFormat="1" x14ac:dyDescent="0.2">
      <c r="H7869" s="180"/>
      <c r="I7869" s="180"/>
      <c r="J7869" s="205"/>
      <c r="K7869" s="205"/>
      <c r="L7869" s="181"/>
      <c r="M7869" s="180"/>
      <c r="N7869" s="180"/>
      <c r="O7869" s="180"/>
    </row>
    <row r="7870" spans="8:15" s="179" customFormat="1" x14ac:dyDescent="0.2">
      <c r="H7870" s="180"/>
      <c r="I7870" s="180"/>
      <c r="J7870" s="205"/>
      <c r="K7870" s="205"/>
      <c r="L7870" s="181"/>
      <c r="M7870" s="180"/>
      <c r="N7870" s="180"/>
      <c r="O7870" s="180"/>
    </row>
    <row r="7871" spans="8:15" s="179" customFormat="1" x14ac:dyDescent="0.2">
      <c r="H7871" s="180"/>
      <c r="I7871" s="180"/>
      <c r="J7871" s="205"/>
      <c r="K7871" s="205"/>
      <c r="L7871" s="181"/>
      <c r="M7871" s="180"/>
      <c r="N7871" s="180"/>
      <c r="O7871" s="180"/>
    </row>
    <row r="7872" spans="8:15" s="179" customFormat="1" x14ac:dyDescent="0.2">
      <c r="H7872" s="180"/>
      <c r="I7872" s="180"/>
      <c r="J7872" s="205"/>
      <c r="K7872" s="205"/>
      <c r="L7872" s="181"/>
      <c r="M7872" s="180"/>
      <c r="N7872" s="180"/>
      <c r="O7872" s="180"/>
    </row>
    <row r="7873" spans="8:15" s="179" customFormat="1" x14ac:dyDescent="0.2">
      <c r="H7873" s="180"/>
      <c r="I7873" s="180"/>
      <c r="J7873" s="205"/>
      <c r="K7873" s="205"/>
      <c r="L7873" s="181"/>
      <c r="M7873" s="180"/>
      <c r="N7873" s="180"/>
      <c r="O7873" s="180"/>
    </row>
    <row r="7874" spans="8:15" s="179" customFormat="1" x14ac:dyDescent="0.2">
      <c r="H7874" s="180"/>
      <c r="I7874" s="180"/>
      <c r="J7874" s="205"/>
      <c r="K7874" s="205"/>
      <c r="L7874" s="181"/>
      <c r="M7874" s="180"/>
      <c r="N7874" s="180"/>
      <c r="O7874" s="180"/>
    </row>
    <row r="7875" spans="8:15" s="179" customFormat="1" x14ac:dyDescent="0.2">
      <c r="H7875" s="180"/>
      <c r="I7875" s="180"/>
      <c r="J7875" s="205"/>
      <c r="K7875" s="205"/>
      <c r="L7875" s="181"/>
      <c r="M7875" s="180"/>
      <c r="N7875" s="180"/>
      <c r="O7875" s="180"/>
    </row>
    <row r="7876" spans="8:15" s="179" customFormat="1" x14ac:dyDescent="0.2">
      <c r="H7876" s="180"/>
      <c r="I7876" s="180"/>
      <c r="J7876" s="205"/>
      <c r="K7876" s="205"/>
      <c r="L7876" s="181"/>
      <c r="M7876" s="180"/>
      <c r="N7876" s="180"/>
      <c r="O7876" s="180"/>
    </row>
    <row r="7877" spans="8:15" s="179" customFormat="1" x14ac:dyDescent="0.2">
      <c r="H7877" s="180"/>
      <c r="I7877" s="180"/>
      <c r="J7877" s="205"/>
      <c r="K7877" s="205"/>
      <c r="L7877" s="181"/>
      <c r="M7877" s="180"/>
      <c r="N7877" s="180"/>
      <c r="O7877" s="180"/>
    </row>
    <row r="7878" spans="8:15" s="179" customFormat="1" x14ac:dyDescent="0.2">
      <c r="H7878" s="180"/>
      <c r="I7878" s="180"/>
      <c r="J7878" s="205"/>
      <c r="K7878" s="205"/>
      <c r="L7878" s="181"/>
      <c r="M7878" s="180"/>
      <c r="N7878" s="180"/>
      <c r="O7878" s="180"/>
    </row>
    <row r="7879" spans="8:15" s="179" customFormat="1" x14ac:dyDescent="0.2">
      <c r="H7879" s="180"/>
      <c r="I7879" s="180"/>
      <c r="J7879" s="205"/>
      <c r="K7879" s="205"/>
      <c r="L7879" s="181"/>
      <c r="M7879" s="180"/>
      <c r="N7879" s="180"/>
      <c r="O7879" s="180"/>
    </row>
    <row r="7880" spans="8:15" s="179" customFormat="1" x14ac:dyDescent="0.2">
      <c r="H7880" s="180"/>
      <c r="I7880" s="180"/>
      <c r="J7880" s="205"/>
      <c r="K7880" s="205"/>
      <c r="L7880" s="181"/>
      <c r="M7880" s="180"/>
      <c r="N7880" s="180"/>
      <c r="O7880" s="180"/>
    </row>
    <row r="7881" spans="8:15" s="179" customFormat="1" x14ac:dyDescent="0.2">
      <c r="H7881" s="180"/>
      <c r="I7881" s="180"/>
      <c r="J7881" s="205"/>
      <c r="K7881" s="205"/>
      <c r="L7881" s="181"/>
      <c r="M7881" s="180"/>
      <c r="N7881" s="180"/>
      <c r="O7881" s="180"/>
    </row>
    <row r="7882" spans="8:15" s="179" customFormat="1" x14ac:dyDescent="0.2">
      <c r="H7882" s="180"/>
      <c r="I7882" s="180"/>
      <c r="J7882" s="205"/>
      <c r="K7882" s="205"/>
      <c r="L7882" s="181"/>
      <c r="M7882" s="180"/>
      <c r="N7882" s="180"/>
      <c r="O7882" s="180"/>
    </row>
    <row r="7883" spans="8:15" s="179" customFormat="1" x14ac:dyDescent="0.2">
      <c r="H7883" s="180"/>
      <c r="I7883" s="180"/>
      <c r="J7883" s="205"/>
      <c r="K7883" s="205"/>
      <c r="L7883" s="181"/>
      <c r="M7883" s="180"/>
      <c r="N7883" s="180"/>
      <c r="O7883" s="180"/>
    </row>
    <row r="7884" spans="8:15" s="179" customFormat="1" x14ac:dyDescent="0.2">
      <c r="H7884" s="180"/>
      <c r="I7884" s="180"/>
      <c r="J7884" s="205"/>
      <c r="K7884" s="205"/>
      <c r="L7884" s="181"/>
      <c r="M7884" s="180"/>
      <c r="N7884" s="180"/>
      <c r="O7884" s="180"/>
    </row>
    <row r="7885" spans="8:15" s="179" customFormat="1" x14ac:dyDescent="0.2">
      <c r="H7885" s="180"/>
      <c r="I7885" s="180"/>
      <c r="J7885" s="205"/>
      <c r="K7885" s="205"/>
      <c r="L7885" s="181"/>
      <c r="M7885" s="180"/>
      <c r="N7885" s="180"/>
      <c r="O7885" s="180"/>
    </row>
    <row r="7886" spans="8:15" s="179" customFormat="1" x14ac:dyDescent="0.2">
      <c r="H7886" s="180"/>
      <c r="I7886" s="180"/>
      <c r="J7886" s="205"/>
      <c r="K7886" s="205"/>
      <c r="L7886" s="181"/>
      <c r="M7886" s="180"/>
      <c r="N7886" s="180"/>
      <c r="O7886" s="180"/>
    </row>
    <row r="7887" spans="8:15" s="179" customFormat="1" x14ac:dyDescent="0.2">
      <c r="H7887" s="180"/>
      <c r="I7887" s="180"/>
      <c r="J7887" s="205"/>
      <c r="K7887" s="205"/>
      <c r="L7887" s="181"/>
      <c r="M7887" s="180"/>
      <c r="N7887" s="180"/>
      <c r="O7887" s="180"/>
    </row>
    <row r="7888" spans="8:15" s="179" customFormat="1" x14ac:dyDescent="0.2">
      <c r="H7888" s="180"/>
      <c r="I7888" s="180"/>
      <c r="J7888" s="205"/>
      <c r="K7888" s="205"/>
      <c r="L7888" s="181"/>
      <c r="M7888" s="180"/>
      <c r="N7888" s="180"/>
      <c r="O7888" s="180"/>
    </row>
    <row r="7889" spans="8:15" s="179" customFormat="1" x14ac:dyDescent="0.2">
      <c r="H7889" s="180"/>
      <c r="I7889" s="180"/>
      <c r="J7889" s="205"/>
      <c r="K7889" s="205"/>
      <c r="L7889" s="181"/>
      <c r="M7889" s="180"/>
      <c r="N7889" s="180"/>
      <c r="O7889" s="180"/>
    </row>
    <row r="7890" spans="8:15" s="179" customFormat="1" x14ac:dyDescent="0.2">
      <c r="H7890" s="180"/>
      <c r="I7890" s="180"/>
      <c r="J7890" s="205"/>
      <c r="K7890" s="205"/>
      <c r="L7890" s="181"/>
      <c r="M7890" s="180"/>
      <c r="N7890" s="180"/>
      <c r="O7890" s="180"/>
    </row>
    <row r="7891" spans="8:15" s="179" customFormat="1" x14ac:dyDescent="0.2">
      <c r="H7891" s="180"/>
      <c r="I7891" s="180"/>
      <c r="J7891" s="205"/>
      <c r="K7891" s="205"/>
      <c r="L7891" s="181"/>
      <c r="M7891" s="180"/>
      <c r="N7891" s="180"/>
      <c r="O7891" s="180"/>
    </row>
    <row r="7892" spans="8:15" s="179" customFormat="1" x14ac:dyDescent="0.2">
      <c r="H7892" s="180"/>
      <c r="I7892" s="180"/>
      <c r="J7892" s="205"/>
      <c r="K7892" s="205"/>
      <c r="L7892" s="181"/>
      <c r="M7892" s="180"/>
      <c r="N7892" s="180"/>
      <c r="O7892" s="180"/>
    </row>
    <row r="7893" spans="8:15" s="179" customFormat="1" x14ac:dyDescent="0.2">
      <c r="H7893" s="180"/>
      <c r="I7893" s="180"/>
      <c r="J7893" s="205"/>
      <c r="K7893" s="205"/>
      <c r="L7893" s="181"/>
      <c r="M7893" s="180"/>
      <c r="N7893" s="180"/>
      <c r="O7893" s="180"/>
    </row>
    <row r="7894" spans="8:15" s="179" customFormat="1" x14ac:dyDescent="0.2">
      <c r="H7894" s="180"/>
      <c r="I7894" s="180"/>
      <c r="J7894" s="205"/>
      <c r="K7894" s="205"/>
      <c r="L7894" s="181"/>
      <c r="M7894" s="180"/>
      <c r="N7894" s="180"/>
      <c r="O7894" s="180"/>
    </row>
    <row r="7895" spans="8:15" s="179" customFormat="1" x14ac:dyDescent="0.2">
      <c r="H7895" s="180"/>
      <c r="I7895" s="180"/>
      <c r="J7895" s="205"/>
      <c r="K7895" s="205"/>
      <c r="L7895" s="181"/>
      <c r="M7895" s="180"/>
      <c r="N7895" s="180"/>
      <c r="O7895" s="180"/>
    </row>
    <row r="7896" spans="8:15" s="179" customFormat="1" x14ac:dyDescent="0.2">
      <c r="H7896" s="180"/>
      <c r="I7896" s="180"/>
      <c r="J7896" s="205"/>
      <c r="K7896" s="205"/>
      <c r="L7896" s="181"/>
      <c r="M7896" s="180"/>
      <c r="N7896" s="180"/>
      <c r="O7896" s="180"/>
    </row>
    <row r="7897" spans="8:15" s="179" customFormat="1" x14ac:dyDescent="0.2">
      <c r="H7897" s="180"/>
      <c r="I7897" s="180"/>
      <c r="J7897" s="205"/>
      <c r="K7897" s="205"/>
      <c r="L7897" s="181"/>
      <c r="M7897" s="180"/>
      <c r="N7897" s="180"/>
      <c r="O7897" s="180"/>
    </row>
    <row r="7898" spans="8:15" s="179" customFormat="1" x14ac:dyDescent="0.2">
      <c r="H7898" s="180"/>
      <c r="I7898" s="180"/>
      <c r="J7898" s="205"/>
      <c r="K7898" s="205"/>
      <c r="L7898" s="181"/>
      <c r="M7898" s="180"/>
      <c r="N7898" s="180"/>
      <c r="O7898" s="180"/>
    </row>
    <row r="7899" spans="8:15" s="179" customFormat="1" x14ac:dyDescent="0.2">
      <c r="H7899" s="180"/>
      <c r="I7899" s="180"/>
      <c r="J7899" s="205"/>
      <c r="K7899" s="205"/>
      <c r="L7899" s="181"/>
      <c r="M7899" s="180"/>
      <c r="N7899" s="180"/>
      <c r="O7899" s="180"/>
    </row>
    <row r="7900" spans="8:15" s="179" customFormat="1" x14ac:dyDescent="0.2">
      <c r="H7900" s="180"/>
      <c r="I7900" s="180"/>
      <c r="J7900" s="205"/>
      <c r="K7900" s="205"/>
      <c r="L7900" s="181"/>
      <c r="M7900" s="180"/>
      <c r="N7900" s="180"/>
      <c r="O7900" s="180"/>
    </row>
    <row r="7901" spans="8:15" s="179" customFormat="1" x14ac:dyDescent="0.2">
      <c r="H7901" s="180"/>
      <c r="I7901" s="180"/>
      <c r="J7901" s="205"/>
      <c r="K7901" s="205"/>
      <c r="L7901" s="181"/>
      <c r="M7901" s="180"/>
      <c r="N7901" s="180"/>
      <c r="O7901" s="180"/>
    </row>
    <row r="7902" spans="8:15" s="179" customFormat="1" x14ac:dyDescent="0.2">
      <c r="H7902" s="180"/>
      <c r="I7902" s="180"/>
      <c r="J7902" s="205"/>
      <c r="K7902" s="205"/>
      <c r="L7902" s="181"/>
      <c r="M7902" s="180"/>
      <c r="N7902" s="180"/>
      <c r="O7902" s="180"/>
    </row>
    <row r="7903" spans="8:15" s="179" customFormat="1" x14ac:dyDescent="0.2">
      <c r="H7903" s="180"/>
      <c r="I7903" s="180"/>
      <c r="J7903" s="205"/>
      <c r="K7903" s="205"/>
      <c r="L7903" s="181"/>
      <c r="M7903" s="180"/>
      <c r="N7903" s="180"/>
      <c r="O7903" s="180"/>
    </row>
    <row r="7904" spans="8:15" s="179" customFormat="1" x14ac:dyDescent="0.2">
      <c r="H7904" s="180"/>
      <c r="I7904" s="180"/>
      <c r="J7904" s="205"/>
      <c r="K7904" s="205"/>
      <c r="L7904" s="181"/>
      <c r="M7904" s="180"/>
      <c r="N7904" s="180"/>
      <c r="O7904" s="180"/>
    </row>
    <row r="7905" spans="8:15" s="179" customFormat="1" x14ac:dyDescent="0.2">
      <c r="H7905" s="180"/>
      <c r="I7905" s="180"/>
      <c r="J7905" s="205"/>
      <c r="K7905" s="205"/>
      <c r="L7905" s="181"/>
      <c r="M7905" s="180"/>
      <c r="N7905" s="180"/>
      <c r="O7905" s="180"/>
    </row>
    <row r="7906" spans="8:15" s="179" customFormat="1" x14ac:dyDescent="0.2">
      <c r="H7906" s="180"/>
      <c r="I7906" s="180"/>
      <c r="J7906" s="205"/>
      <c r="K7906" s="205"/>
      <c r="L7906" s="181"/>
      <c r="M7906" s="180"/>
      <c r="N7906" s="180"/>
      <c r="O7906" s="180"/>
    </row>
    <row r="7907" spans="8:15" s="179" customFormat="1" x14ac:dyDescent="0.2">
      <c r="H7907" s="180"/>
      <c r="I7907" s="180"/>
      <c r="J7907" s="205"/>
      <c r="K7907" s="205"/>
      <c r="L7907" s="181"/>
      <c r="M7907" s="180"/>
      <c r="N7907" s="180"/>
      <c r="O7907" s="180"/>
    </row>
    <row r="7908" spans="8:15" s="179" customFormat="1" x14ac:dyDescent="0.2">
      <c r="H7908" s="180"/>
      <c r="I7908" s="180"/>
      <c r="J7908" s="205"/>
      <c r="K7908" s="205"/>
      <c r="L7908" s="181"/>
      <c r="M7908" s="180"/>
      <c r="N7908" s="180"/>
      <c r="O7908" s="180"/>
    </row>
    <row r="7909" spans="8:15" s="179" customFormat="1" x14ac:dyDescent="0.2">
      <c r="H7909" s="180"/>
      <c r="I7909" s="180"/>
      <c r="J7909" s="205"/>
      <c r="K7909" s="205"/>
      <c r="L7909" s="181"/>
      <c r="M7909" s="180"/>
      <c r="N7909" s="180"/>
      <c r="O7909" s="180"/>
    </row>
    <row r="7910" spans="8:15" s="179" customFormat="1" x14ac:dyDescent="0.2">
      <c r="H7910" s="180"/>
      <c r="I7910" s="180"/>
      <c r="J7910" s="205"/>
      <c r="K7910" s="205"/>
      <c r="L7910" s="181"/>
      <c r="M7910" s="180"/>
      <c r="N7910" s="180"/>
      <c r="O7910" s="180"/>
    </row>
    <row r="7911" spans="8:15" s="179" customFormat="1" x14ac:dyDescent="0.2">
      <c r="H7911" s="180"/>
      <c r="I7911" s="180"/>
      <c r="J7911" s="205"/>
      <c r="K7911" s="205"/>
      <c r="L7911" s="181"/>
      <c r="M7911" s="180"/>
      <c r="N7911" s="180"/>
      <c r="O7911" s="180"/>
    </row>
    <row r="7912" spans="8:15" s="179" customFormat="1" x14ac:dyDescent="0.2">
      <c r="H7912" s="180"/>
      <c r="I7912" s="180"/>
      <c r="J7912" s="205"/>
      <c r="K7912" s="205"/>
      <c r="L7912" s="181"/>
      <c r="M7912" s="180"/>
      <c r="N7912" s="180"/>
      <c r="O7912" s="180"/>
    </row>
    <row r="7913" spans="8:15" s="179" customFormat="1" x14ac:dyDescent="0.2">
      <c r="H7913" s="180"/>
      <c r="I7913" s="180"/>
      <c r="J7913" s="205"/>
      <c r="K7913" s="205"/>
      <c r="L7913" s="181"/>
      <c r="M7913" s="180"/>
      <c r="N7913" s="180"/>
      <c r="O7913" s="180"/>
    </row>
    <row r="7914" spans="8:15" s="179" customFormat="1" x14ac:dyDescent="0.2">
      <c r="H7914" s="180"/>
      <c r="I7914" s="180"/>
      <c r="J7914" s="205"/>
      <c r="K7914" s="205"/>
      <c r="L7914" s="181"/>
      <c r="M7914" s="180"/>
      <c r="N7914" s="180"/>
      <c r="O7914" s="180"/>
    </row>
    <row r="7915" spans="8:15" s="179" customFormat="1" x14ac:dyDescent="0.2">
      <c r="H7915" s="180"/>
      <c r="I7915" s="180"/>
      <c r="J7915" s="205"/>
      <c r="K7915" s="205"/>
      <c r="L7915" s="181"/>
      <c r="M7915" s="180"/>
      <c r="N7915" s="180"/>
      <c r="O7915" s="180"/>
    </row>
    <row r="7916" spans="8:15" s="179" customFormat="1" x14ac:dyDescent="0.2">
      <c r="H7916" s="180"/>
      <c r="I7916" s="180"/>
      <c r="J7916" s="205"/>
      <c r="K7916" s="205"/>
      <c r="L7916" s="181"/>
      <c r="M7916" s="180"/>
      <c r="N7916" s="180"/>
      <c r="O7916" s="180"/>
    </row>
    <row r="7917" spans="8:15" s="179" customFormat="1" x14ac:dyDescent="0.2">
      <c r="H7917" s="180"/>
      <c r="I7917" s="180"/>
      <c r="J7917" s="205"/>
      <c r="K7917" s="205"/>
      <c r="L7917" s="181"/>
      <c r="M7917" s="180"/>
      <c r="N7917" s="180"/>
      <c r="O7917" s="180"/>
    </row>
    <row r="7918" spans="8:15" s="179" customFormat="1" x14ac:dyDescent="0.2">
      <c r="H7918" s="180"/>
      <c r="I7918" s="180"/>
      <c r="J7918" s="205"/>
      <c r="K7918" s="205"/>
      <c r="L7918" s="181"/>
      <c r="M7918" s="180"/>
      <c r="N7918" s="180"/>
      <c r="O7918" s="180"/>
    </row>
    <row r="7919" spans="8:15" s="179" customFormat="1" x14ac:dyDescent="0.2">
      <c r="H7919" s="180"/>
      <c r="I7919" s="180"/>
      <c r="J7919" s="205"/>
      <c r="K7919" s="205"/>
      <c r="L7919" s="181"/>
      <c r="M7919" s="180"/>
      <c r="N7919" s="180"/>
      <c r="O7919" s="180"/>
    </row>
    <row r="7920" spans="8:15" s="179" customFormat="1" x14ac:dyDescent="0.2">
      <c r="H7920" s="180"/>
      <c r="I7920" s="180"/>
      <c r="J7920" s="205"/>
      <c r="K7920" s="205"/>
      <c r="L7920" s="181"/>
      <c r="M7920" s="180"/>
      <c r="N7920" s="180"/>
      <c r="O7920" s="180"/>
    </row>
    <row r="7921" spans="8:15" s="179" customFormat="1" x14ac:dyDescent="0.2">
      <c r="H7921" s="180"/>
      <c r="I7921" s="180"/>
      <c r="J7921" s="205"/>
      <c r="K7921" s="205"/>
      <c r="L7921" s="181"/>
      <c r="M7921" s="180"/>
      <c r="N7921" s="180"/>
      <c r="O7921" s="180"/>
    </row>
    <row r="7922" spans="8:15" s="179" customFormat="1" x14ac:dyDescent="0.2">
      <c r="H7922" s="180"/>
      <c r="I7922" s="180"/>
      <c r="J7922" s="205"/>
      <c r="K7922" s="205"/>
      <c r="L7922" s="181"/>
      <c r="M7922" s="180"/>
      <c r="N7922" s="180"/>
      <c r="O7922" s="180"/>
    </row>
    <row r="7923" spans="8:15" s="179" customFormat="1" x14ac:dyDescent="0.2">
      <c r="H7923" s="180"/>
      <c r="I7923" s="180"/>
      <c r="J7923" s="205"/>
      <c r="K7923" s="205"/>
      <c r="L7923" s="181"/>
      <c r="M7923" s="180"/>
      <c r="N7923" s="180"/>
      <c r="O7923" s="180"/>
    </row>
    <row r="7924" spans="8:15" s="179" customFormat="1" x14ac:dyDescent="0.2">
      <c r="H7924" s="180"/>
      <c r="I7924" s="180"/>
      <c r="J7924" s="205"/>
      <c r="K7924" s="205"/>
      <c r="L7924" s="181"/>
      <c r="M7924" s="180"/>
      <c r="N7924" s="180"/>
      <c r="O7924" s="180"/>
    </row>
    <row r="7925" spans="8:15" s="179" customFormat="1" x14ac:dyDescent="0.2">
      <c r="H7925" s="180"/>
      <c r="I7925" s="180"/>
      <c r="J7925" s="205"/>
      <c r="K7925" s="205"/>
      <c r="L7925" s="181"/>
      <c r="M7925" s="180"/>
      <c r="N7925" s="180"/>
      <c r="O7925" s="180"/>
    </row>
    <row r="7926" spans="8:15" s="179" customFormat="1" x14ac:dyDescent="0.2">
      <c r="H7926" s="180"/>
      <c r="I7926" s="180"/>
      <c r="J7926" s="205"/>
      <c r="K7926" s="205"/>
      <c r="L7926" s="181"/>
      <c r="M7926" s="180"/>
      <c r="N7926" s="180"/>
      <c r="O7926" s="180"/>
    </row>
    <row r="7927" spans="8:15" s="179" customFormat="1" x14ac:dyDescent="0.2">
      <c r="H7927" s="180"/>
      <c r="I7927" s="180"/>
      <c r="J7927" s="205"/>
      <c r="K7927" s="205"/>
      <c r="L7927" s="181"/>
      <c r="M7927" s="180"/>
      <c r="N7927" s="180"/>
      <c r="O7927" s="180"/>
    </row>
    <row r="7928" spans="8:15" s="179" customFormat="1" x14ac:dyDescent="0.2">
      <c r="H7928" s="180"/>
      <c r="I7928" s="180"/>
      <c r="J7928" s="205"/>
      <c r="K7928" s="205"/>
      <c r="L7928" s="181"/>
      <c r="M7928" s="180"/>
      <c r="N7928" s="180"/>
      <c r="O7928" s="180"/>
    </row>
    <row r="7929" spans="8:15" s="179" customFormat="1" x14ac:dyDescent="0.2">
      <c r="H7929" s="180"/>
      <c r="I7929" s="180"/>
      <c r="J7929" s="205"/>
      <c r="K7929" s="205"/>
      <c r="L7929" s="181"/>
      <c r="M7929" s="180"/>
      <c r="N7929" s="180"/>
      <c r="O7929" s="180"/>
    </row>
    <row r="7930" spans="8:15" s="179" customFormat="1" x14ac:dyDescent="0.2">
      <c r="H7930" s="180"/>
      <c r="I7930" s="180"/>
      <c r="J7930" s="205"/>
      <c r="K7930" s="205"/>
      <c r="L7930" s="181"/>
      <c r="M7930" s="180"/>
      <c r="N7930" s="180"/>
      <c r="O7930" s="180"/>
    </row>
    <row r="7931" spans="8:15" s="179" customFormat="1" x14ac:dyDescent="0.2">
      <c r="H7931" s="180"/>
      <c r="I7931" s="180"/>
      <c r="J7931" s="205"/>
      <c r="K7931" s="205"/>
      <c r="L7931" s="181"/>
      <c r="M7931" s="180"/>
      <c r="N7931" s="180"/>
      <c r="O7931" s="180"/>
    </row>
    <row r="7932" spans="8:15" s="179" customFormat="1" x14ac:dyDescent="0.2">
      <c r="H7932" s="180"/>
      <c r="I7932" s="180"/>
      <c r="J7932" s="205"/>
      <c r="K7932" s="205"/>
      <c r="L7932" s="181"/>
      <c r="M7932" s="180"/>
      <c r="N7932" s="180"/>
      <c r="O7932" s="180"/>
    </row>
    <row r="7933" spans="8:15" s="179" customFormat="1" x14ac:dyDescent="0.2">
      <c r="H7933" s="180"/>
      <c r="I7933" s="180"/>
      <c r="J7933" s="205"/>
      <c r="K7933" s="205"/>
      <c r="L7933" s="181"/>
      <c r="M7933" s="180"/>
      <c r="N7933" s="180"/>
      <c r="O7933" s="180"/>
    </row>
    <row r="7934" spans="8:15" s="179" customFormat="1" x14ac:dyDescent="0.2">
      <c r="H7934" s="180"/>
      <c r="I7934" s="180"/>
      <c r="J7934" s="205"/>
      <c r="K7934" s="205"/>
      <c r="L7934" s="181"/>
      <c r="M7934" s="180"/>
      <c r="N7934" s="180"/>
      <c r="O7934" s="180"/>
    </row>
    <row r="7935" spans="8:15" s="179" customFormat="1" x14ac:dyDescent="0.2">
      <c r="H7935" s="180"/>
      <c r="I7935" s="180"/>
      <c r="J7935" s="205"/>
      <c r="K7935" s="205"/>
      <c r="L7935" s="181"/>
      <c r="M7935" s="180"/>
      <c r="N7935" s="180"/>
      <c r="O7935" s="180"/>
    </row>
    <row r="7936" spans="8:15" s="179" customFormat="1" x14ac:dyDescent="0.2">
      <c r="H7936" s="180"/>
      <c r="I7936" s="180"/>
      <c r="J7936" s="205"/>
      <c r="K7936" s="205"/>
      <c r="L7936" s="181"/>
      <c r="M7936" s="180"/>
      <c r="N7936" s="180"/>
      <c r="O7936" s="180"/>
    </row>
    <row r="7937" spans="8:15" s="179" customFormat="1" x14ac:dyDescent="0.2">
      <c r="H7937" s="180"/>
      <c r="I7937" s="180"/>
      <c r="J7937" s="205"/>
      <c r="K7937" s="205"/>
      <c r="L7937" s="181"/>
      <c r="M7937" s="180"/>
      <c r="N7937" s="180"/>
      <c r="O7937" s="180"/>
    </row>
    <row r="7938" spans="8:15" s="179" customFormat="1" x14ac:dyDescent="0.2">
      <c r="H7938" s="180"/>
      <c r="I7938" s="180"/>
      <c r="J7938" s="205"/>
      <c r="K7938" s="205"/>
      <c r="L7938" s="181"/>
      <c r="M7938" s="180"/>
      <c r="N7938" s="180"/>
      <c r="O7938" s="180"/>
    </row>
    <row r="7939" spans="8:15" s="179" customFormat="1" x14ac:dyDescent="0.2">
      <c r="H7939" s="180"/>
      <c r="I7939" s="180"/>
      <c r="J7939" s="205"/>
      <c r="K7939" s="205"/>
      <c r="L7939" s="181"/>
      <c r="M7939" s="180"/>
      <c r="N7939" s="180"/>
      <c r="O7939" s="180"/>
    </row>
    <row r="7940" spans="8:15" s="179" customFormat="1" x14ac:dyDescent="0.2">
      <c r="H7940" s="180"/>
      <c r="I7940" s="180"/>
      <c r="J7940" s="205"/>
      <c r="K7940" s="205"/>
      <c r="L7940" s="181"/>
      <c r="M7940" s="180"/>
      <c r="N7940" s="180"/>
      <c r="O7940" s="180"/>
    </row>
    <row r="7941" spans="8:15" s="179" customFormat="1" x14ac:dyDescent="0.2">
      <c r="H7941" s="180"/>
      <c r="I7941" s="180"/>
      <c r="J7941" s="205"/>
      <c r="K7941" s="205"/>
      <c r="L7941" s="181"/>
      <c r="M7941" s="180"/>
      <c r="N7941" s="180"/>
      <c r="O7941" s="180"/>
    </row>
    <row r="7942" spans="8:15" s="179" customFormat="1" x14ac:dyDescent="0.2">
      <c r="H7942" s="180"/>
      <c r="I7942" s="180"/>
      <c r="J7942" s="205"/>
      <c r="K7942" s="205"/>
      <c r="L7942" s="181"/>
      <c r="M7942" s="180"/>
      <c r="N7942" s="180"/>
      <c r="O7942" s="180"/>
    </row>
    <row r="7943" spans="8:15" s="179" customFormat="1" x14ac:dyDescent="0.2">
      <c r="H7943" s="180"/>
      <c r="I7943" s="180"/>
      <c r="J7943" s="205"/>
      <c r="K7943" s="205"/>
      <c r="L7943" s="181"/>
      <c r="M7943" s="180"/>
      <c r="N7943" s="180"/>
      <c r="O7943" s="180"/>
    </row>
    <row r="7944" spans="8:15" s="179" customFormat="1" x14ac:dyDescent="0.2">
      <c r="H7944" s="180"/>
      <c r="I7944" s="180"/>
      <c r="J7944" s="205"/>
      <c r="K7944" s="205"/>
      <c r="L7944" s="181"/>
      <c r="M7944" s="180"/>
      <c r="N7944" s="180"/>
      <c r="O7944" s="180"/>
    </row>
    <row r="7945" spans="8:15" s="179" customFormat="1" x14ac:dyDescent="0.2">
      <c r="H7945" s="180"/>
      <c r="I7945" s="180"/>
      <c r="J7945" s="205"/>
      <c r="K7945" s="205"/>
      <c r="L7945" s="181"/>
      <c r="M7945" s="180"/>
      <c r="N7945" s="180"/>
      <c r="O7945" s="180"/>
    </row>
    <row r="7946" spans="8:15" s="179" customFormat="1" x14ac:dyDescent="0.2">
      <c r="H7946" s="180"/>
      <c r="I7946" s="180"/>
      <c r="J7946" s="205"/>
      <c r="K7946" s="205"/>
      <c r="L7946" s="181"/>
      <c r="M7946" s="180"/>
      <c r="N7946" s="180"/>
      <c r="O7946" s="180"/>
    </row>
    <row r="7947" spans="8:15" s="179" customFormat="1" x14ac:dyDescent="0.2">
      <c r="H7947" s="180"/>
      <c r="I7947" s="180"/>
      <c r="J7947" s="205"/>
      <c r="K7947" s="205"/>
      <c r="L7947" s="181"/>
      <c r="M7947" s="180"/>
      <c r="N7947" s="180"/>
      <c r="O7947" s="180"/>
    </row>
    <row r="7948" spans="8:15" s="179" customFormat="1" x14ac:dyDescent="0.2">
      <c r="H7948" s="180"/>
      <c r="I7948" s="180"/>
      <c r="J7948" s="205"/>
      <c r="K7948" s="205"/>
      <c r="L7948" s="181"/>
      <c r="M7948" s="180"/>
      <c r="N7948" s="180"/>
      <c r="O7948" s="180"/>
    </row>
    <row r="7949" spans="8:15" s="179" customFormat="1" x14ac:dyDescent="0.2">
      <c r="H7949" s="180"/>
      <c r="I7949" s="180"/>
      <c r="J7949" s="205"/>
      <c r="K7949" s="205"/>
      <c r="L7949" s="181"/>
      <c r="M7949" s="180"/>
      <c r="N7949" s="180"/>
      <c r="O7949" s="180"/>
    </row>
    <row r="7950" spans="8:15" s="179" customFormat="1" x14ac:dyDescent="0.2">
      <c r="H7950" s="180"/>
      <c r="I7950" s="180"/>
      <c r="J7950" s="205"/>
      <c r="K7950" s="205"/>
      <c r="L7950" s="181"/>
      <c r="M7950" s="180"/>
      <c r="N7950" s="180"/>
      <c r="O7950" s="180"/>
    </row>
    <row r="7951" spans="8:15" s="179" customFormat="1" x14ac:dyDescent="0.2">
      <c r="H7951" s="180"/>
      <c r="I7951" s="180"/>
      <c r="J7951" s="205"/>
      <c r="K7951" s="205"/>
      <c r="L7951" s="181"/>
      <c r="M7951" s="180"/>
      <c r="N7951" s="180"/>
      <c r="O7951" s="180"/>
    </row>
    <row r="7952" spans="8:15" s="179" customFormat="1" x14ac:dyDescent="0.2">
      <c r="H7952" s="180"/>
      <c r="I7952" s="180"/>
      <c r="J7952" s="205"/>
      <c r="K7952" s="205"/>
      <c r="L7952" s="181"/>
      <c r="M7952" s="180"/>
      <c r="N7952" s="180"/>
      <c r="O7952" s="180"/>
    </row>
    <row r="7953" spans="8:15" s="179" customFormat="1" x14ac:dyDescent="0.2">
      <c r="H7953" s="180"/>
      <c r="I7953" s="180"/>
      <c r="J7953" s="205"/>
      <c r="K7953" s="205"/>
      <c r="L7953" s="181"/>
      <c r="M7953" s="180"/>
      <c r="N7953" s="180"/>
      <c r="O7953" s="180"/>
    </row>
    <row r="7954" spans="8:15" s="179" customFormat="1" x14ac:dyDescent="0.2">
      <c r="H7954" s="180"/>
      <c r="I7954" s="180"/>
      <c r="J7954" s="205"/>
      <c r="K7954" s="205"/>
      <c r="L7954" s="181"/>
      <c r="M7954" s="180"/>
      <c r="N7954" s="180"/>
      <c r="O7954" s="180"/>
    </row>
    <row r="7955" spans="8:15" s="179" customFormat="1" x14ac:dyDescent="0.2">
      <c r="H7955" s="180"/>
      <c r="I7955" s="180"/>
      <c r="J7955" s="205"/>
      <c r="K7955" s="205"/>
      <c r="L7955" s="181"/>
      <c r="M7955" s="180"/>
      <c r="N7955" s="180"/>
      <c r="O7955" s="180"/>
    </row>
    <row r="7956" spans="8:15" s="179" customFormat="1" x14ac:dyDescent="0.2">
      <c r="H7956" s="180"/>
      <c r="I7956" s="180"/>
      <c r="J7956" s="205"/>
      <c r="K7956" s="205"/>
      <c r="L7956" s="181"/>
      <c r="M7956" s="180"/>
      <c r="N7956" s="180"/>
      <c r="O7956" s="180"/>
    </row>
    <row r="7957" spans="8:15" s="179" customFormat="1" x14ac:dyDescent="0.2">
      <c r="H7957" s="180"/>
      <c r="I7957" s="180"/>
      <c r="J7957" s="205"/>
      <c r="K7957" s="205"/>
      <c r="L7957" s="181"/>
      <c r="M7957" s="180"/>
      <c r="N7957" s="180"/>
      <c r="O7957" s="180"/>
    </row>
    <row r="7958" spans="8:15" s="179" customFormat="1" x14ac:dyDescent="0.2">
      <c r="H7958" s="180"/>
      <c r="I7958" s="180"/>
      <c r="J7958" s="205"/>
      <c r="K7958" s="205"/>
      <c r="L7958" s="181"/>
      <c r="M7958" s="180"/>
      <c r="N7958" s="180"/>
      <c r="O7958" s="180"/>
    </row>
    <row r="7959" spans="8:15" s="179" customFormat="1" x14ac:dyDescent="0.2">
      <c r="H7959" s="180"/>
      <c r="I7959" s="180"/>
      <c r="J7959" s="205"/>
      <c r="K7959" s="205"/>
      <c r="L7959" s="181"/>
      <c r="M7959" s="180"/>
      <c r="N7959" s="180"/>
      <c r="O7959" s="180"/>
    </row>
    <row r="7960" spans="8:15" s="179" customFormat="1" x14ac:dyDescent="0.2">
      <c r="H7960" s="180"/>
      <c r="I7960" s="180"/>
      <c r="J7960" s="205"/>
      <c r="K7960" s="205"/>
      <c r="L7960" s="181"/>
      <c r="M7960" s="180"/>
      <c r="N7960" s="180"/>
      <c r="O7960" s="180"/>
    </row>
    <row r="7961" spans="8:15" s="179" customFormat="1" x14ac:dyDescent="0.2">
      <c r="H7961" s="180"/>
      <c r="I7961" s="180"/>
      <c r="J7961" s="205"/>
      <c r="K7961" s="205"/>
      <c r="L7961" s="181"/>
      <c r="M7961" s="180"/>
      <c r="N7961" s="180"/>
      <c r="O7961" s="180"/>
    </row>
    <row r="7962" spans="8:15" s="179" customFormat="1" x14ac:dyDescent="0.2">
      <c r="H7962" s="180"/>
      <c r="I7962" s="180"/>
      <c r="J7962" s="205"/>
      <c r="K7962" s="205"/>
      <c r="L7962" s="181"/>
      <c r="M7962" s="180"/>
      <c r="N7962" s="180"/>
      <c r="O7962" s="180"/>
    </row>
    <row r="7963" spans="8:15" s="179" customFormat="1" x14ac:dyDescent="0.2">
      <c r="H7963" s="180"/>
      <c r="I7963" s="180"/>
      <c r="J7963" s="205"/>
      <c r="K7963" s="205"/>
      <c r="L7963" s="181"/>
      <c r="M7963" s="180"/>
      <c r="N7963" s="180"/>
      <c r="O7963" s="180"/>
    </row>
    <row r="7964" spans="8:15" s="179" customFormat="1" x14ac:dyDescent="0.2">
      <c r="H7964" s="180"/>
      <c r="I7964" s="180"/>
      <c r="J7964" s="205"/>
      <c r="K7964" s="205"/>
      <c r="L7964" s="181"/>
      <c r="M7964" s="180"/>
      <c r="N7964" s="180"/>
      <c r="O7964" s="180"/>
    </row>
    <row r="7965" spans="8:15" s="179" customFormat="1" x14ac:dyDescent="0.2">
      <c r="H7965" s="180"/>
      <c r="I7965" s="180"/>
      <c r="J7965" s="205"/>
      <c r="K7965" s="205"/>
      <c r="L7965" s="181"/>
      <c r="M7965" s="180"/>
      <c r="N7965" s="180"/>
      <c r="O7965" s="180"/>
    </row>
    <row r="7966" spans="8:15" s="179" customFormat="1" x14ac:dyDescent="0.2">
      <c r="H7966" s="180"/>
      <c r="I7966" s="180"/>
      <c r="J7966" s="205"/>
      <c r="K7966" s="205"/>
      <c r="L7966" s="181"/>
      <c r="M7966" s="180"/>
      <c r="N7966" s="180"/>
      <c r="O7966" s="180"/>
    </row>
    <row r="7967" spans="8:15" s="179" customFormat="1" x14ac:dyDescent="0.2">
      <c r="H7967" s="180"/>
      <c r="I7967" s="180"/>
      <c r="J7967" s="205"/>
      <c r="K7967" s="205"/>
      <c r="L7967" s="181"/>
      <c r="M7967" s="180"/>
      <c r="N7967" s="180"/>
      <c r="O7967" s="180"/>
    </row>
    <row r="7968" spans="8:15" s="179" customFormat="1" x14ac:dyDescent="0.2">
      <c r="H7968" s="180"/>
      <c r="I7968" s="180"/>
      <c r="J7968" s="205"/>
      <c r="K7968" s="205"/>
      <c r="L7968" s="181"/>
      <c r="M7968" s="180"/>
      <c r="N7968" s="180"/>
      <c r="O7968" s="180"/>
    </row>
    <row r="7969" spans="8:15" s="179" customFormat="1" x14ac:dyDescent="0.2">
      <c r="H7969" s="180"/>
      <c r="I7969" s="180"/>
      <c r="J7969" s="205"/>
      <c r="K7969" s="205"/>
      <c r="L7969" s="181"/>
      <c r="M7969" s="180"/>
      <c r="N7969" s="180"/>
      <c r="O7969" s="180"/>
    </row>
    <row r="7970" spans="8:15" s="179" customFormat="1" x14ac:dyDescent="0.2">
      <c r="H7970" s="180"/>
      <c r="I7970" s="180"/>
      <c r="J7970" s="205"/>
      <c r="K7970" s="205"/>
      <c r="L7970" s="181"/>
      <c r="M7970" s="180"/>
      <c r="N7970" s="180"/>
      <c r="O7970" s="180"/>
    </row>
    <row r="7971" spans="8:15" s="179" customFormat="1" x14ac:dyDescent="0.2">
      <c r="H7971" s="180"/>
      <c r="I7971" s="180"/>
      <c r="J7971" s="205"/>
      <c r="K7971" s="205"/>
      <c r="L7971" s="181"/>
      <c r="M7971" s="180"/>
      <c r="N7971" s="180"/>
      <c r="O7971" s="180"/>
    </row>
    <row r="7972" spans="8:15" s="179" customFormat="1" x14ac:dyDescent="0.2">
      <c r="H7972" s="180"/>
      <c r="I7972" s="180"/>
      <c r="J7972" s="205"/>
      <c r="K7972" s="205"/>
      <c r="L7972" s="181"/>
      <c r="M7972" s="180"/>
      <c r="N7972" s="180"/>
      <c r="O7972" s="180"/>
    </row>
    <row r="7973" spans="8:15" s="179" customFormat="1" x14ac:dyDescent="0.2">
      <c r="H7973" s="180"/>
      <c r="I7973" s="180"/>
      <c r="J7973" s="205"/>
      <c r="K7973" s="205"/>
      <c r="L7973" s="181"/>
      <c r="M7973" s="180"/>
      <c r="N7973" s="180"/>
      <c r="O7973" s="180"/>
    </row>
    <row r="7974" spans="8:15" s="179" customFormat="1" x14ac:dyDescent="0.2">
      <c r="H7974" s="180"/>
      <c r="I7974" s="180"/>
      <c r="J7974" s="205"/>
      <c r="K7974" s="205"/>
      <c r="L7974" s="181"/>
      <c r="M7974" s="180"/>
      <c r="N7974" s="180"/>
      <c r="O7974" s="180"/>
    </row>
    <row r="7975" spans="8:15" s="179" customFormat="1" x14ac:dyDescent="0.2">
      <c r="H7975" s="180"/>
      <c r="I7975" s="180"/>
      <c r="J7975" s="205"/>
      <c r="K7975" s="205"/>
      <c r="L7975" s="181"/>
      <c r="M7975" s="180"/>
      <c r="N7975" s="180"/>
      <c r="O7975" s="180"/>
    </row>
    <row r="7976" spans="8:15" s="179" customFormat="1" x14ac:dyDescent="0.2">
      <c r="H7976" s="180"/>
      <c r="I7976" s="180"/>
      <c r="J7976" s="205"/>
      <c r="K7976" s="205"/>
      <c r="L7976" s="181"/>
      <c r="M7976" s="180"/>
      <c r="N7976" s="180"/>
      <c r="O7976" s="180"/>
    </row>
    <row r="7977" spans="8:15" s="179" customFormat="1" x14ac:dyDescent="0.2">
      <c r="H7977" s="180"/>
      <c r="I7977" s="180"/>
      <c r="J7977" s="205"/>
      <c r="K7977" s="205"/>
      <c r="L7977" s="181"/>
      <c r="M7977" s="180"/>
      <c r="N7977" s="180"/>
      <c r="O7977" s="180"/>
    </row>
    <row r="7978" spans="8:15" s="179" customFormat="1" x14ac:dyDescent="0.2">
      <c r="H7978" s="180"/>
      <c r="I7978" s="180"/>
      <c r="J7978" s="205"/>
      <c r="K7978" s="205"/>
      <c r="L7978" s="181"/>
      <c r="M7978" s="180"/>
      <c r="N7978" s="180"/>
      <c r="O7978" s="180"/>
    </row>
    <row r="7979" spans="8:15" s="179" customFormat="1" x14ac:dyDescent="0.2">
      <c r="H7979" s="180"/>
      <c r="I7979" s="180"/>
      <c r="J7979" s="205"/>
      <c r="K7979" s="205"/>
      <c r="L7979" s="181"/>
      <c r="M7979" s="180"/>
      <c r="N7979" s="180"/>
      <c r="O7979" s="180"/>
    </row>
    <row r="7980" spans="8:15" s="179" customFormat="1" x14ac:dyDescent="0.2">
      <c r="H7980" s="180"/>
      <c r="I7980" s="180"/>
      <c r="J7980" s="205"/>
      <c r="K7980" s="205"/>
      <c r="L7980" s="181"/>
      <c r="M7980" s="180"/>
      <c r="N7980" s="180"/>
      <c r="O7980" s="180"/>
    </row>
    <row r="7981" spans="8:15" s="179" customFormat="1" x14ac:dyDescent="0.2">
      <c r="H7981" s="180"/>
      <c r="I7981" s="180"/>
      <c r="J7981" s="205"/>
      <c r="K7981" s="205"/>
      <c r="L7981" s="181"/>
      <c r="M7981" s="180"/>
      <c r="N7981" s="180"/>
      <c r="O7981" s="180"/>
    </row>
    <row r="7982" spans="8:15" s="179" customFormat="1" x14ac:dyDescent="0.2">
      <c r="H7982" s="180"/>
      <c r="I7982" s="180"/>
      <c r="J7982" s="205"/>
      <c r="K7982" s="205"/>
      <c r="L7982" s="181"/>
      <c r="M7982" s="180"/>
      <c r="N7982" s="180"/>
      <c r="O7982" s="180"/>
    </row>
    <row r="7983" spans="8:15" s="179" customFormat="1" x14ac:dyDescent="0.2">
      <c r="H7983" s="180"/>
      <c r="I7983" s="180"/>
      <c r="J7983" s="205"/>
      <c r="K7983" s="205"/>
      <c r="L7983" s="181"/>
      <c r="M7983" s="180"/>
      <c r="N7983" s="180"/>
      <c r="O7983" s="180"/>
    </row>
    <row r="7984" spans="8:15" s="179" customFormat="1" x14ac:dyDescent="0.2">
      <c r="H7984" s="180"/>
      <c r="I7984" s="180"/>
      <c r="J7984" s="205"/>
      <c r="K7984" s="205"/>
      <c r="L7984" s="181"/>
      <c r="M7984" s="180"/>
      <c r="N7984" s="180"/>
      <c r="O7984" s="180"/>
    </row>
    <row r="7985" spans="8:15" s="179" customFormat="1" x14ac:dyDescent="0.2">
      <c r="H7985" s="180"/>
      <c r="I7985" s="180"/>
      <c r="J7985" s="205"/>
      <c r="K7985" s="205"/>
      <c r="L7985" s="181"/>
      <c r="M7985" s="180"/>
      <c r="N7985" s="180"/>
      <c r="O7985" s="180"/>
    </row>
    <row r="7986" spans="8:15" s="179" customFormat="1" x14ac:dyDescent="0.2">
      <c r="H7986" s="180"/>
      <c r="I7986" s="180"/>
      <c r="J7986" s="205"/>
      <c r="K7986" s="205"/>
      <c r="L7986" s="181"/>
      <c r="M7986" s="180"/>
      <c r="N7986" s="180"/>
      <c r="O7986" s="180"/>
    </row>
    <row r="7987" spans="8:15" s="179" customFormat="1" x14ac:dyDescent="0.2">
      <c r="H7987" s="180"/>
      <c r="I7987" s="180"/>
      <c r="J7987" s="205"/>
      <c r="K7987" s="205"/>
      <c r="L7987" s="181"/>
      <c r="M7987" s="180"/>
      <c r="N7987" s="180"/>
      <c r="O7987" s="180"/>
    </row>
    <row r="7988" spans="8:15" s="179" customFormat="1" x14ac:dyDescent="0.2">
      <c r="H7988" s="180"/>
      <c r="I7988" s="180"/>
      <c r="J7988" s="205"/>
      <c r="K7988" s="205"/>
      <c r="L7988" s="181"/>
      <c r="M7988" s="180"/>
      <c r="N7988" s="180"/>
      <c r="O7988" s="180"/>
    </row>
    <row r="7989" spans="8:15" s="179" customFormat="1" x14ac:dyDescent="0.2">
      <c r="H7989" s="180"/>
      <c r="I7989" s="180"/>
      <c r="J7989" s="205"/>
      <c r="K7989" s="205"/>
      <c r="L7989" s="181"/>
      <c r="M7989" s="180"/>
      <c r="N7989" s="180"/>
      <c r="O7989" s="180"/>
    </row>
    <row r="7990" spans="8:15" s="179" customFormat="1" x14ac:dyDescent="0.2">
      <c r="H7990" s="180"/>
      <c r="I7990" s="180"/>
      <c r="J7990" s="205"/>
      <c r="K7990" s="205"/>
      <c r="L7990" s="181"/>
      <c r="M7990" s="180"/>
      <c r="N7990" s="180"/>
      <c r="O7990" s="180"/>
    </row>
    <row r="7991" spans="8:15" s="179" customFormat="1" x14ac:dyDescent="0.2">
      <c r="H7991" s="180"/>
      <c r="I7991" s="180"/>
      <c r="J7991" s="205"/>
      <c r="K7991" s="205"/>
      <c r="L7991" s="181"/>
      <c r="M7991" s="180"/>
      <c r="N7991" s="180"/>
      <c r="O7991" s="180"/>
    </row>
    <row r="7992" spans="8:15" s="179" customFormat="1" x14ac:dyDescent="0.2">
      <c r="H7992" s="180"/>
      <c r="I7992" s="180"/>
      <c r="J7992" s="205"/>
      <c r="K7992" s="205"/>
      <c r="L7992" s="181"/>
      <c r="M7992" s="180"/>
      <c r="N7992" s="180"/>
      <c r="O7992" s="180"/>
    </row>
    <row r="7993" spans="8:15" s="179" customFormat="1" x14ac:dyDescent="0.2">
      <c r="H7993" s="180"/>
      <c r="I7993" s="180"/>
      <c r="J7993" s="205"/>
      <c r="K7993" s="205"/>
      <c r="L7993" s="181"/>
      <c r="M7993" s="180"/>
      <c r="N7993" s="180"/>
      <c r="O7993" s="180"/>
    </row>
    <row r="7994" spans="8:15" s="179" customFormat="1" x14ac:dyDescent="0.2">
      <c r="H7994" s="180"/>
      <c r="I7994" s="180"/>
      <c r="J7994" s="205"/>
      <c r="K7994" s="205"/>
      <c r="L7994" s="181"/>
      <c r="M7994" s="180"/>
      <c r="N7994" s="180"/>
      <c r="O7994" s="180"/>
    </row>
    <row r="7995" spans="8:15" s="179" customFormat="1" x14ac:dyDescent="0.2">
      <c r="H7995" s="180"/>
      <c r="I7995" s="180"/>
      <c r="J7995" s="205"/>
      <c r="K7995" s="205"/>
      <c r="L7995" s="181"/>
      <c r="M7995" s="180"/>
      <c r="N7995" s="180"/>
      <c r="O7995" s="180"/>
    </row>
    <row r="7996" spans="8:15" s="179" customFormat="1" x14ac:dyDescent="0.2">
      <c r="H7996" s="180"/>
      <c r="I7996" s="180"/>
      <c r="J7996" s="205"/>
      <c r="K7996" s="205"/>
      <c r="L7996" s="181"/>
      <c r="M7996" s="180"/>
      <c r="N7996" s="180"/>
      <c r="O7996" s="180"/>
    </row>
    <row r="7997" spans="8:15" s="179" customFormat="1" x14ac:dyDescent="0.2">
      <c r="H7997" s="180"/>
      <c r="I7997" s="180"/>
      <c r="J7997" s="205"/>
      <c r="K7997" s="205"/>
      <c r="L7997" s="181"/>
      <c r="M7997" s="180"/>
      <c r="N7997" s="180"/>
      <c r="O7997" s="180"/>
    </row>
    <row r="7998" spans="8:15" s="179" customFormat="1" x14ac:dyDescent="0.2">
      <c r="H7998" s="180"/>
      <c r="I7998" s="180"/>
      <c r="J7998" s="205"/>
      <c r="K7998" s="205"/>
      <c r="L7998" s="181"/>
      <c r="M7998" s="180"/>
      <c r="N7998" s="180"/>
      <c r="O7998" s="180"/>
    </row>
    <row r="7999" spans="8:15" s="179" customFormat="1" x14ac:dyDescent="0.2">
      <c r="H7999" s="180"/>
      <c r="I7999" s="180"/>
      <c r="J7999" s="205"/>
      <c r="K7999" s="205"/>
      <c r="L7999" s="181"/>
      <c r="M7999" s="180"/>
      <c r="N7999" s="180"/>
      <c r="O7999" s="180"/>
    </row>
    <row r="8000" spans="8:15" s="179" customFormat="1" x14ac:dyDescent="0.2">
      <c r="H8000" s="180"/>
      <c r="I8000" s="180"/>
      <c r="J8000" s="205"/>
      <c r="K8000" s="205"/>
      <c r="L8000" s="181"/>
      <c r="M8000" s="180"/>
      <c r="N8000" s="180"/>
      <c r="O8000" s="180"/>
    </row>
    <row r="8001" spans="8:15" s="179" customFormat="1" x14ac:dyDescent="0.2">
      <c r="H8001" s="180"/>
      <c r="I8001" s="180"/>
      <c r="J8001" s="205"/>
      <c r="K8001" s="205"/>
      <c r="L8001" s="181"/>
      <c r="M8001" s="180"/>
      <c r="N8001" s="180"/>
      <c r="O8001" s="180"/>
    </row>
    <row r="8002" spans="8:15" s="179" customFormat="1" x14ac:dyDescent="0.2">
      <c r="H8002" s="180"/>
      <c r="I8002" s="180"/>
      <c r="J8002" s="205"/>
      <c r="K8002" s="205"/>
      <c r="L8002" s="181"/>
      <c r="M8002" s="180"/>
      <c r="N8002" s="180"/>
      <c r="O8002" s="180"/>
    </row>
    <row r="8003" spans="8:15" s="179" customFormat="1" x14ac:dyDescent="0.2">
      <c r="H8003" s="180"/>
      <c r="I8003" s="180"/>
      <c r="J8003" s="205"/>
      <c r="K8003" s="205"/>
      <c r="L8003" s="181"/>
      <c r="M8003" s="180"/>
      <c r="N8003" s="180"/>
      <c r="O8003" s="180"/>
    </row>
    <row r="8004" spans="8:15" s="179" customFormat="1" x14ac:dyDescent="0.2">
      <c r="H8004" s="180"/>
      <c r="I8004" s="180"/>
      <c r="J8004" s="205"/>
      <c r="K8004" s="205"/>
      <c r="L8004" s="181"/>
      <c r="M8004" s="180"/>
      <c r="N8004" s="180"/>
      <c r="O8004" s="180"/>
    </row>
    <row r="8005" spans="8:15" s="179" customFormat="1" x14ac:dyDescent="0.2">
      <c r="H8005" s="180"/>
      <c r="I8005" s="180"/>
      <c r="J8005" s="205"/>
      <c r="K8005" s="205"/>
      <c r="L8005" s="181"/>
      <c r="M8005" s="180"/>
      <c r="N8005" s="180"/>
      <c r="O8005" s="180"/>
    </row>
    <row r="8006" spans="8:15" s="179" customFormat="1" x14ac:dyDescent="0.2">
      <c r="H8006" s="180"/>
      <c r="I8006" s="180"/>
      <c r="J8006" s="205"/>
      <c r="K8006" s="205"/>
      <c r="L8006" s="181"/>
      <c r="M8006" s="180"/>
      <c r="N8006" s="180"/>
      <c r="O8006" s="180"/>
    </row>
    <row r="8007" spans="8:15" s="179" customFormat="1" x14ac:dyDescent="0.2">
      <c r="H8007" s="180"/>
      <c r="I8007" s="180"/>
      <c r="J8007" s="205"/>
      <c r="K8007" s="205"/>
      <c r="L8007" s="181"/>
      <c r="M8007" s="180"/>
      <c r="N8007" s="180"/>
      <c r="O8007" s="180"/>
    </row>
    <row r="8008" spans="8:15" s="179" customFormat="1" x14ac:dyDescent="0.2">
      <c r="H8008" s="180"/>
      <c r="I8008" s="180"/>
      <c r="J8008" s="205"/>
      <c r="K8008" s="205"/>
      <c r="L8008" s="181"/>
      <c r="M8008" s="180"/>
      <c r="N8008" s="180"/>
      <c r="O8008" s="180"/>
    </row>
    <row r="8009" spans="8:15" s="179" customFormat="1" x14ac:dyDescent="0.2">
      <c r="H8009" s="180"/>
      <c r="I8009" s="180"/>
      <c r="J8009" s="205"/>
      <c r="K8009" s="205"/>
      <c r="L8009" s="181"/>
      <c r="M8009" s="180"/>
      <c r="N8009" s="180"/>
      <c r="O8009" s="180"/>
    </row>
    <row r="8010" spans="8:15" s="179" customFormat="1" x14ac:dyDescent="0.2">
      <c r="H8010" s="180"/>
      <c r="I8010" s="180"/>
      <c r="J8010" s="205"/>
      <c r="K8010" s="205"/>
      <c r="L8010" s="181"/>
      <c r="M8010" s="180"/>
      <c r="N8010" s="180"/>
      <c r="O8010" s="180"/>
    </row>
    <row r="8011" spans="8:15" s="179" customFormat="1" x14ac:dyDescent="0.2">
      <c r="H8011" s="180"/>
      <c r="I8011" s="180"/>
      <c r="J8011" s="205"/>
      <c r="K8011" s="205"/>
      <c r="L8011" s="181"/>
      <c r="M8011" s="180"/>
      <c r="N8011" s="180"/>
      <c r="O8011" s="180"/>
    </row>
    <row r="8012" spans="8:15" s="179" customFormat="1" x14ac:dyDescent="0.2">
      <c r="H8012" s="180"/>
      <c r="I8012" s="180"/>
      <c r="J8012" s="205"/>
      <c r="K8012" s="205"/>
      <c r="L8012" s="181"/>
      <c r="M8012" s="180"/>
      <c r="N8012" s="180"/>
      <c r="O8012" s="180"/>
    </row>
    <row r="8013" spans="8:15" s="179" customFormat="1" x14ac:dyDescent="0.2">
      <c r="H8013" s="180"/>
      <c r="I8013" s="180"/>
      <c r="J8013" s="205"/>
      <c r="K8013" s="205"/>
      <c r="L8013" s="181"/>
      <c r="M8013" s="180"/>
      <c r="N8013" s="180"/>
      <c r="O8013" s="180"/>
    </row>
    <row r="8014" spans="8:15" s="179" customFormat="1" x14ac:dyDescent="0.2">
      <c r="H8014" s="180"/>
      <c r="I8014" s="180"/>
      <c r="J8014" s="205"/>
      <c r="K8014" s="205"/>
      <c r="L8014" s="181"/>
      <c r="M8014" s="180"/>
      <c r="N8014" s="180"/>
      <c r="O8014" s="180"/>
    </row>
    <row r="8015" spans="8:15" s="179" customFormat="1" x14ac:dyDescent="0.2">
      <c r="H8015" s="180"/>
      <c r="I8015" s="180"/>
      <c r="J8015" s="205"/>
      <c r="K8015" s="205"/>
      <c r="L8015" s="181"/>
      <c r="M8015" s="180"/>
      <c r="N8015" s="180"/>
      <c r="O8015" s="180"/>
    </row>
    <row r="8016" spans="8:15" s="179" customFormat="1" x14ac:dyDescent="0.2">
      <c r="H8016" s="180"/>
      <c r="I8016" s="180"/>
      <c r="J8016" s="205"/>
      <c r="K8016" s="205"/>
      <c r="L8016" s="181"/>
      <c r="M8016" s="180"/>
      <c r="N8016" s="180"/>
      <c r="O8016" s="180"/>
    </row>
    <row r="8017" spans="8:15" s="179" customFormat="1" x14ac:dyDescent="0.2">
      <c r="H8017" s="180"/>
      <c r="I8017" s="180"/>
      <c r="J8017" s="205"/>
      <c r="K8017" s="205"/>
      <c r="L8017" s="181"/>
      <c r="M8017" s="180"/>
      <c r="N8017" s="180"/>
      <c r="O8017" s="180"/>
    </row>
    <row r="8018" spans="8:15" s="179" customFormat="1" x14ac:dyDescent="0.2">
      <c r="H8018" s="180"/>
      <c r="I8018" s="180"/>
      <c r="J8018" s="205"/>
      <c r="K8018" s="205"/>
      <c r="L8018" s="181"/>
      <c r="M8018" s="180"/>
      <c r="N8018" s="180"/>
      <c r="O8018" s="180"/>
    </row>
    <row r="8019" spans="8:15" s="179" customFormat="1" x14ac:dyDescent="0.2">
      <c r="H8019" s="180"/>
      <c r="I8019" s="180"/>
      <c r="J8019" s="205"/>
      <c r="K8019" s="205"/>
      <c r="L8019" s="181"/>
      <c r="M8019" s="180"/>
      <c r="N8019" s="180"/>
      <c r="O8019" s="180"/>
    </row>
    <row r="8020" spans="8:15" s="179" customFormat="1" x14ac:dyDescent="0.2">
      <c r="H8020" s="180"/>
      <c r="I8020" s="180"/>
      <c r="J8020" s="205"/>
      <c r="K8020" s="205"/>
      <c r="L8020" s="181"/>
      <c r="M8020" s="180"/>
      <c r="N8020" s="180"/>
      <c r="O8020" s="180"/>
    </row>
    <row r="8021" spans="8:15" s="179" customFormat="1" x14ac:dyDescent="0.2">
      <c r="H8021" s="180"/>
      <c r="I8021" s="180"/>
      <c r="J8021" s="205"/>
      <c r="K8021" s="205"/>
      <c r="L8021" s="181"/>
      <c r="M8021" s="180"/>
      <c r="N8021" s="180"/>
      <c r="O8021" s="180"/>
    </row>
    <row r="8022" spans="8:15" s="179" customFormat="1" x14ac:dyDescent="0.2">
      <c r="H8022" s="180"/>
      <c r="I8022" s="180"/>
      <c r="J8022" s="205"/>
      <c r="K8022" s="205"/>
      <c r="L8022" s="181"/>
      <c r="M8022" s="180"/>
      <c r="N8022" s="180"/>
      <c r="O8022" s="180"/>
    </row>
    <row r="8023" spans="8:15" s="179" customFormat="1" x14ac:dyDescent="0.2">
      <c r="H8023" s="180"/>
      <c r="I8023" s="180"/>
      <c r="J8023" s="205"/>
      <c r="K8023" s="205"/>
      <c r="L8023" s="181"/>
      <c r="M8023" s="180"/>
      <c r="N8023" s="180"/>
      <c r="O8023" s="180"/>
    </row>
    <row r="8024" spans="8:15" s="179" customFormat="1" x14ac:dyDescent="0.2">
      <c r="H8024" s="180"/>
      <c r="I8024" s="180"/>
      <c r="J8024" s="205"/>
      <c r="K8024" s="205"/>
      <c r="L8024" s="181"/>
      <c r="M8024" s="180"/>
      <c r="N8024" s="180"/>
      <c r="O8024" s="180"/>
    </row>
    <row r="8025" spans="8:15" s="179" customFormat="1" x14ac:dyDescent="0.2">
      <c r="H8025" s="180"/>
      <c r="I8025" s="180"/>
      <c r="J8025" s="205"/>
      <c r="K8025" s="205"/>
      <c r="L8025" s="181"/>
      <c r="M8025" s="180"/>
      <c r="N8025" s="180"/>
      <c r="O8025" s="180"/>
    </row>
    <row r="8026" spans="8:15" s="179" customFormat="1" x14ac:dyDescent="0.2">
      <c r="H8026" s="180"/>
      <c r="I8026" s="180"/>
      <c r="J8026" s="205"/>
      <c r="K8026" s="205"/>
      <c r="L8026" s="181"/>
      <c r="M8026" s="180"/>
      <c r="N8026" s="180"/>
      <c r="O8026" s="180"/>
    </row>
    <row r="8027" spans="8:15" s="179" customFormat="1" x14ac:dyDescent="0.2">
      <c r="H8027" s="180"/>
      <c r="I8027" s="180"/>
      <c r="J8027" s="205"/>
      <c r="K8027" s="205"/>
      <c r="L8027" s="181"/>
      <c r="M8027" s="180"/>
      <c r="N8027" s="180"/>
      <c r="O8027" s="180"/>
    </row>
    <row r="8028" spans="8:15" s="179" customFormat="1" x14ac:dyDescent="0.2">
      <c r="H8028" s="180"/>
      <c r="I8028" s="180"/>
      <c r="J8028" s="205"/>
      <c r="K8028" s="205"/>
      <c r="L8028" s="181"/>
      <c r="M8028" s="180"/>
      <c r="N8028" s="180"/>
      <c r="O8028" s="180"/>
    </row>
    <row r="8029" spans="8:15" s="179" customFormat="1" x14ac:dyDescent="0.2">
      <c r="H8029" s="180"/>
      <c r="I8029" s="180"/>
      <c r="J8029" s="205"/>
      <c r="K8029" s="205"/>
      <c r="L8029" s="181"/>
      <c r="M8029" s="180"/>
      <c r="N8029" s="180"/>
      <c r="O8029" s="180"/>
    </row>
    <row r="8030" spans="8:15" s="179" customFormat="1" x14ac:dyDescent="0.2">
      <c r="H8030" s="180"/>
      <c r="I8030" s="180"/>
      <c r="J8030" s="205"/>
      <c r="K8030" s="205"/>
      <c r="L8030" s="181"/>
      <c r="M8030" s="180"/>
      <c r="N8030" s="180"/>
      <c r="O8030" s="180"/>
    </row>
    <row r="8031" spans="8:15" s="179" customFormat="1" x14ac:dyDescent="0.2">
      <c r="H8031" s="180"/>
      <c r="I8031" s="180"/>
      <c r="J8031" s="205"/>
      <c r="K8031" s="205"/>
      <c r="L8031" s="181"/>
      <c r="M8031" s="180"/>
      <c r="N8031" s="180"/>
      <c r="O8031" s="180"/>
    </row>
    <row r="8032" spans="8:15" s="179" customFormat="1" x14ac:dyDescent="0.2">
      <c r="H8032" s="180"/>
      <c r="I8032" s="180"/>
      <c r="J8032" s="205"/>
      <c r="K8032" s="205"/>
      <c r="L8032" s="181"/>
      <c r="M8032" s="180"/>
      <c r="N8032" s="180"/>
      <c r="O8032" s="180"/>
    </row>
    <row r="8033" spans="8:15" s="179" customFormat="1" x14ac:dyDescent="0.2">
      <c r="H8033" s="180"/>
      <c r="I8033" s="180"/>
      <c r="J8033" s="205"/>
      <c r="K8033" s="205"/>
      <c r="L8033" s="181"/>
      <c r="M8033" s="180"/>
      <c r="N8033" s="180"/>
      <c r="O8033" s="180"/>
    </row>
    <row r="8034" spans="8:15" s="179" customFormat="1" x14ac:dyDescent="0.2">
      <c r="H8034" s="180"/>
      <c r="I8034" s="180"/>
      <c r="J8034" s="205"/>
      <c r="K8034" s="205"/>
      <c r="L8034" s="181"/>
      <c r="M8034" s="180"/>
      <c r="N8034" s="180"/>
      <c r="O8034" s="180"/>
    </row>
    <row r="8035" spans="8:15" s="179" customFormat="1" x14ac:dyDescent="0.2">
      <c r="H8035" s="180"/>
      <c r="I8035" s="180"/>
      <c r="J8035" s="205"/>
      <c r="K8035" s="205"/>
      <c r="L8035" s="181"/>
      <c r="M8035" s="180"/>
      <c r="N8035" s="180"/>
      <c r="O8035" s="180"/>
    </row>
    <row r="8036" spans="8:15" s="179" customFormat="1" x14ac:dyDescent="0.2">
      <c r="H8036" s="180"/>
      <c r="I8036" s="180"/>
      <c r="J8036" s="205"/>
      <c r="K8036" s="205"/>
      <c r="L8036" s="181"/>
      <c r="M8036" s="180"/>
      <c r="N8036" s="180"/>
      <c r="O8036" s="180"/>
    </row>
    <row r="8037" spans="8:15" s="179" customFormat="1" x14ac:dyDescent="0.2">
      <c r="H8037" s="180"/>
      <c r="I8037" s="180"/>
      <c r="J8037" s="205"/>
      <c r="K8037" s="205"/>
      <c r="L8037" s="181"/>
      <c r="M8037" s="180"/>
      <c r="N8037" s="180"/>
      <c r="O8037" s="180"/>
    </row>
    <row r="8038" spans="8:15" s="179" customFormat="1" x14ac:dyDescent="0.2">
      <c r="H8038" s="180"/>
      <c r="I8038" s="180"/>
      <c r="J8038" s="205"/>
      <c r="K8038" s="205"/>
      <c r="L8038" s="181"/>
      <c r="M8038" s="180"/>
      <c r="N8038" s="180"/>
      <c r="O8038" s="180"/>
    </row>
    <row r="8039" spans="8:15" s="179" customFormat="1" x14ac:dyDescent="0.2">
      <c r="H8039" s="180"/>
      <c r="I8039" s="180"/>
      <c r="J8039" s="205"/>
      <c r="K8039" s="205"/>
      <c r="L8039" s="181"/>
      <c r="M8039" s="180"/>
      <c r="N8039" s="180"/>
      <c r="O8039" s="180"/>
    </row>
    <row r="8040" spans="8:15" s="179" customFormat="1" x14ac:dyDescent="0.2">
      <c r="H8040" s="180"/>
      <c r="I8040" s="180"/>
      <c r="J8040" s="205"/>
      <c r="K8040" s="205"/>
      <c r="L8040" s="181"/>
      <c r="M8040" s="180"/>
      <c r="N8040" s="180"/>
      <c r="O8040" s="180"/>
    </row>
    <row r="8041" spans="8:15" s="179" customFormat="1" x14ac:dyDescent="0.2">
      <c r="H8041" s="180"/>
      <c r="I8041" s="180"/>
      <c r="J8041" s="205"/>
      <c r="K8041" s="205"/>
      <c r="L8041" s="181"/>
      <c r="M8041" s="180"/>
      <c r="N8041" s="180"/>
      <c r="O8041" s="180"/>
    </row>
    <row r="8042" spans="8:15" s="179" customFormat="1" x14ac:dyDescent="0.2">
      <c r="H8042" s="180"/>
      <c r="I8042" s="180"/>
      <c r="J8042" s="205"/>
      <c r="K8042" s="205"/>
      <c r="L8042" s="181"/>
      <c r="M8042" s="180"/>
      <c r="N8042" s="180"/>
      <c r="O8042" s="180"/>
    </row>
    <row r="8043" spans="8:15" s="179" customFormat="1" x14ac:dyDescent="0.2">
      <c r="H8043" s="180"/>
      <c r="I8043" s="180"/>
      <c r="J8043" s="205"/>
      <c r="K8043" s="205"/>
      <c r="L8043" s="181"/>
      <c r="M8043" s="180"/>
      <c r="N8043" s="180"/>
      <c r="O8043" s="180"/>
    </row>
    <row r="8044" spans="8:15" s="179" customFormat="1" x14ac:dyDescent="0.2">
      <c r="H8044" s="180"/>
      <c r="I8044" s="180"/>
      <c r="J8044" s="205"/>
      <c r="K8044" s="205"/>
      <c r="L8044" s="181"/>
      <c r="M8044" s="180"/>
      <c r="N8044" s="180"/>
      <c r="O8044" s="180"/>
    </row>
    <row r="8045" spans="8:15" s="179" customFormat="1" x14ac:dyDescent="0.2">
      <c r="H8045" s="180"/>
      <c r="I8045" s="180"/>
      <c r="J8045" s="205"/>
      <c r="K8045" s="205"/>
      <c r="L8045" s="181"/>
      <c r="M8045" s="180"/>
      <c r="N8045" s="180"/>
      <c r="O8045" s="180"/>
    </row>
    <row r="8046" spans="8:15" s="179" customFormat="1" x14ac:dyDescent="0.2">
      <c r="H8046" s="180"/>
      <c r="I8046" s="180"/>
      <c r="J8046" s="205"/>
      <c r="K8046" s="205"/>
      <c r="L8046" s="181"/>
      <c r="M8046" s="180"/>
      <c r="N8046" s="180"/>
      <c r="O8046" s="180"/>
    </row>
    <row r="8047" spans="8:15" s="179" customFormat="1" x14ac:dyDescent="0.2">
      <c r="H8047" s="180"/>
      <c r="I8047" s="180"/>
      <c r="J8047" s="205"/>
      <c r="K8047" s="205"/>
      <c r="L8047" s="181"/>
      <c r="M8047" s="180"/>
      <c r="N8047" s="180"/>
      <c r="O8047" s="180"/>
    </row>
    <row r="8048" spans="8:15" s="179" customFormat="1" x14ac:dyDescent="0.2">
      <c r="H8048" s="180"/>
      <c r="I8048" s="180"/>
      <c r="J8048" s="205"/>
      <c r="K8048" s="205"/>
      <c r="L8048" s="181"/>
      <c r="M8048" s="180"/>
      <c r="N8048" s="180"/>
      <c r="O8048" s="180"/>
    </row>
    <row r="8049" spans="8:15" s="179" customFormat="1" x14ac:dyDescent="0.2">
      <c r="H8049" s="180"/>
      <c r="I8049" s="180"/>
      <c r="J8049" s="205"/>
      <c r="K8049" s="205"/>
      <c r="L8049" s="181"/>
      <c r="M8049" s="180"/>
      <c r="N8049" s="180"/>
      <c r="O8049" s="180"/>
    </row>
    <row r="8050" spans="8:15" s="179" customFormat="1" x14ac:dyDescent="0.2">
      <c r="H8050" s="180"/>
      <c r="I8050" s="180"/>
      <c r="J8050" s="205"/>
      <c r="K8050" s="205"/>
      <c r="L8050" s="181"/>
      <c r="M8050" s="180"/>
      <c r="N8050" s="180"/>
      <c r="O8050" s="180"/>
    </row>
    <row r="8051" spans="8:15" s="179" customFormat="1" x14ac:dyDescent="0.2">
      <c r="H8051" s="180"/>
      <c r="I8051" s="180"/>
      <c r="J8051" s="205"/>
      <c r="K8051" s="205"/>
      <c r="L8051" s="181"/>
      <c r="M8051" s="180"/>
      <c r="N8051" s="180"/>
      <c r="O8051" s="180"/>
    </row>
    <row r="8052" spans="8:15" s="179" customFormat="1" x14ac:dyDescent="0.2">
      <c r="H8052" s="180"/>
      <c r="I8052" s="180"/>
      <c r="J8052" s="205"/>
      <c r="K8052" s="205"/>
      <c r="L8052" s="181"/>
      <c r="M8052" s="180"/>
      <c r="N8052" s="180"/>
      <c r="O8052" s="180"/>
    </row>
    <row r="8053" spans="8:15" s="179" customFormat="1" x14ac:dyDescent="0.2">
      <c r="H8053" s="180"/>
      <c r="I8053" s="180"/>
      <c r="J8053" s="205"/>
      <c r="K8053" s="205"/>
      <c r="L8053" s="181"/>
      <c r="M8053" s="180"/>
      <c r="N8053" s="180"/>
      <c r="O8053" s="180"/>
    </row>
    <row r="8054" spans="8:15" s="179" customFormat="1" x14ac:dyDescent="0.2">
      <c r="H8054" s="180"/>
      <c r="I8054" s="180"/>
      <c r="J8054" s="205"/>
      <c r="K8054" s="205"/>
      <c r="L8054" s="181"/>
      <c r="M8054" s="180"/>
      <c r="N8054" s="180"/>
      <c r="O8054" s="180"/>
    </row>
    <row r="8055" spans="8:15" s="179" customFormat="1" x14ac:dyDescent="0.2">
      <c r="H8055" s="180"/>
      <c r="I8055" s="180"/>
      <c r="J8055" s="205"/>
      <c r="K8055" s="205"/>
      <c r="L8055" s="181"/>
      <c r="M8055" s="180"/>
      <c r="N8055" s="180"/>
      <c r="O8055" s="180"/>
    </row>
    <row r="8056" spans="8:15" s="179" customFormat="1" x14ac:dyDescent="0.2">
      <c r="H8056" s="180"/>
      <c r="I8056" s="180"/>
      <c r="J8056" s="205"/>
      <c r="K8056" s="205"/>
      <c r="L8056" s="181"/>
      <c r="M8056" s="180"/>
      <c r="N8056" s="180"/>
      <c r="O8056" s="180"/>
    </row>
    <row r="8057" spans="8:15" s="179" customFormat="1" x14ac:dyDescent="0.2">
      <c r="H8057" s="180"/>
      <c r="I8057" s="180"/>
      <c r="J8057" s="205"/>
      <c r="K8057" s="205"/>
      <c r="L8057" s="181"/>
      <c r="M8057" s="180"/>
      <c r="N8057" s="180"/>
      <c r="O8057" s="180"/>
    </row>
    <row r="8058" spans="8:15" s="179" customFormat="1" x14ac:dyDescent="0.2">
      <c r="H8058" s="180"/>
      <c r="I8058" s="180"/>
      <c r="J8058" s="205"/>
      <c r="K8058" s="205"/>
      <c r="L8058" s="181"/>
      <c r="M8058" s="180"/>
      <c r="N8058" s="180"/>
      <c r="O8058" s="180"/>
    </row>
    <row r="8059" spans="8:15" s="179" customFormat="1" x14ac:dyDescent="0.2">
      <c r="H8059" s="180"/>
      <c r="I8059" s="180"/>
      <c r="J8059" s="205"/>
      <c r="K8059" s="205"/>
      <c r="L8059" s="181"/>
      <c r="M8059" s="180"/>
      <c r="N8059" s="180"/>
      <c r="O8059" s="180"/>
    </row>
    <row r="8060" spans="8:15" s="179" customFormat="1" x14ac:dyDescent="0.2">
      <c r="H8060" s="180"/>
      <c r="I8060" s="180"/>
      <c r="J8060" s="205"/>
      <c r="K8060" s="205"/>
      <c r="L8060" s="181"/>
      <c r="M8060" s="180"/>
      <c r="N8060" s="180"/>
      <c r="O8060" s="180"/>
    </row>
    <row r="8061" spans="8:15" s="179" customFormat="1" x14ac:dyDescent="0.2">
      <c r="H8061" s="180"/>
      <c r="I8061" s="180"/>
      <c r="J8061" s="205"/>
      <c r="K8061" s="205"/>
      <c r="L8061" s="181"/>
      <c r="M8061" s="180"/>
      <c r="N8061" s="180"/>
      <c r="O8061" s="180"/>
    </row>
    <row r="8062" spans="8:15" s="179" customFormat="1" x14ac:dyDescent="0.2">
      <c r="H8062" s="180"/>
      <c r="I8062" s="180"/>
      <c r="J8062" s="205"/>
      <c r="K8062" s="205"/>
      <c r="L8062" s="181"/>
      <c r="M8062" s="180"/>
      <c r="N8062" s="180"/>
      <c r="O8062" s="180"/>
    </row>
    <row r="8063" spans="8:15" s="179" customFormat="1" x14ac:dyDescent="0.2">
      <c r="H8063" s="180"/>
      <c r="I8063" s="180"/>
      <c r="J8063" s="205"/>
      <c r="K8063" s="205"/>
      <c r="L8063" s="181"/>
      <c r="M8063" s="180"/>
      <c r="N8063" s="180"/>
      <c r="O8063" s="180"/>
    </row>
    <row r="8064" spans="8:15" s="179" customFormat="1" x14ac:dyDescent="0.2">
      <c r="H8064" s="180"/>
      <c r="I8064" s="180"/>
      <c r="J8064" s="205"/>
      <c r="K8064" s="205"/>
      <c r="L8064" s="181"/>
      <c r="M8064" s="180"/>
      <c r="N8064" s="180"/>
      <c r="O8064" s="180"/>
    </row>
    <row r="8065" spans="8:15" s="179" customFormat="1" x14ac:dyDescent="0.2">
      <c r="H8065" s="180"/>
      <c r="I8065" s="180"/>
      <c r="J8065" s="205"/>
      <c r="K8065" s="205"/>
      <c r="L8065" s="181"/>
      <c r="M8065" s="180"/>
      <c r="N8065" s="180"/>
      <c r="O8065" s="180"/>
    </row>
    <row r="8066" spans="8:15" s="179" customFormat="1" x14ac:dyDescent="0.2">
      <c r="H8066" s="180"/>
      <c r="I8066" s="180"/>
      <c r="J8066" s="205"/>
      <c r="K8066" s="205"/>
      <c r="L8066" s="181"/>
      <c r="M8066" s="180"/>
      <c r="N8066" s="180"/>
      <c r="O8066" s="180"/>
    </row>
    <row r="8067" spans="8:15" s="179" customFormat="1" x14ac:dyDescent="0.2">
      <c r="H8067" s="180"/>
      <c r="I8067" s="180"/>
      <c r="J8067" s="205"/>
      <c r="K8067" s="205"/>
      <c r="L8067" s="181"/>
      <c r="M8067" s="180"/>
      <c r="N8067" s="180"/>
      <c r="O8067" s="180"/>
    </row>
    <row r="8068" spans="8:15" s="179" customFormat="1" x14ac:dyDescent="0.2">
      <c r="H8068" s="180"/>
      <c r="I8068" s="180"/>
      <c r="J8068" s="205"/>
      <c r="K8068" s="205"/>
      <c r="L8068" s="181"/>
      <c r="M8068" s="180"/>
      <c r="N8068" s="180"/>
      <c r="O8068" s="180"/>
    </row>
    <row r="8069" spans="8:15" s="179" customFormat="1" x14ac:dyDescent="0.2">
      <c r="H8069" s="180"/>
      <c r="I8069" s="180"/>
      <c r="J8069" s="205"/>
      <c r="K8069" s="205"/>
      <c r="L8069" s="181"/>
      <c r="M8069" s="180"/>
      <c r="N8069" s="180"/>
      <c r="O8069" s="180"/>
    </row>
    <row r="8070" spans="8:15" s="179" customFormat="1" x14ac:dyDescent="0.2">
      <c r="H8070" s="180"/>
      <c r="I8070" s="180"/>
      <c r="J8070" s="205"/>
      <c r="K8070" s="205"/>
      <c r="L8070" s="181"/>
      <c r="M8070" s="180"/>
      <c r="N8070" s="180"/>
      <c r="O8070" s="180"/>
    </row>
    <row r="8071" spans="8:15" s="179" customFormat="1" x14ac:dyDescent="0.2">
      <c r="H8071" s="180"/>
      <c r="I8071" s="180"/>
      <c r="J8071" s="205"/>
      <c r="K8071" s="205"/>
      <c r="L8071" s="181"/>
      <c r="M8071" s="180"/>
      <c r="N8071" s="180"/>
      <c r="O8071" s="180"/>
    </row>
    <row r="8072" spans="8:15" s="179" customFormat="1" x14ac:dyDescent="0.2">
      <c r="H8072" s="180"/>
      <c r="I8072" s="180"/>
      <c r="J8072" s="205"/>
      <c r="K8072" s="205"/>
      <c r="L8072" s="181"/>
      <c r="M8072" s="180"/>
      <c r="N8072" s="180"/>
      <c r="O8072" s="180"/>
    </row>
    <row r="8073" spans="8:15" s="179" customFormat="1" x14ac:dyDescent="0.2">
      <c r="H8073" s="180"/>
      <c r="I8073" s="180"/>
      <c r="J8073" s="205"/>
      <c r="K8073" s="205"/>
      <c r="L8073" s="181"/>
      <c r="M8073" s="180"/>
      <c r="N8073" s="180"/>
      <c r="O8073" s="180"/>
    </row>
    <row r="8074" spans="8:15" s="179" customFormat="1" x14ac:dyDescent="0.2">
      <c r="H8074" s="180"/>
      <c r="I8074" s="180"/>
      <c r="J8074" s="205"/>
      <c r="K8074" s="205"/>
      <c r="L8074" s="181"/>
      <c r="M8074" s="180"/>
      <c r="N8074" s="180"/>
      <c r="O8074" s="180"/>
    </row>
    <row r="8075" spans="8:15" s="179" customFormat="1" x14ac:dyDescent="0.2">
      <c r="H8075" s="180"/>
      <c r="I8075" s="180"/>
      <c r="J8075" s="205"/>
      <c r="K8075" s="205"/>
      <c r="L8075" s="181"/>
      <c r="M8075" s="180"/>
      <c r="N8075" s="180"/>
      <c r="O8075" s="180"/>
    </row>
    <row r="8076" spans="8:15" s="179" customFormat="1" x14ac:dyDescent="0.2">
      <c r="H8076" s="180"/>
      <c r="I8076" s="180"/>
      <c r="J8076" s="205"/>
      <c r="K8076" s="205"/>
      <c r="L8076" s="181"/>
      <c r="M8076" s="180"/>
      <c r="N8076" s="180"/>
      <c r="O8076" s="180"/>
    </row>
    <row r="8077" spans="8:15" s="179" customFormat="1" x14ac:dyDescent="0.2">
      <c r="H8077" s="180"/>
      <c r="I8077" s="180"/>
      <c r="J8077" s="205"/>
      <c r="K8077" s="205"/>
      <c r="L8077" s="181"/>
      <c r="M8077" s="180"/>
      <c r="N8077" s="180"/>
      <c r="O8077" s="180"/>
    </row>
    <row r="8078" spans="8:15" s="179" customFormat="1" x14ac:dyDescent="0.2">
      <c r="H8078" s="180"/>
      <c r="I8078" s="180"/>
      <c r="J8078" s="205"/>
      <c r="K8078" s="205"/>
      <c r="L8078" s="181"/>
      <c r="M8078" s="180"/>
      <c r="N8078" s="180"/>
      <c r="O8078" s="180"/>
    </row>
    <row r="8079" spans="8:15" s="179" customFormat="1" x14ac:dyDescent="0.2">
      <c r="H8079" s="180"/>
      <c r="I8079" s="180"/>
      <c r="J8079" s="205"/>
      <c r="K8079" s="205"/>
      <c r="L8079" s="181"/>
      <c r="M8079" s="180"/>
      <c r="N8079" s="180"/>
      <c r="O8079" s="180"/>
    </row>
    <row r="8080" spans="8:15" s="179" customFormat="1" x14ac:dyDescent="0.2">
      <c r="H8080" s="180"/>
      <c r="I8080" s="180"/>
      <c r="J8080" s="205"/>
      <c r="K8080" s="205"/>
      <c r="L8080" s="181"/>
      <c r="M8080" s="180"/>
      <c r="N8080" s="180"/>
      <c r="O8080" s="180"/>
    </row>
    <row r="8081" spans="8:15" s="179" customFormat="1" x14ac:dyDescent="0.2">
      <c r="H8081" s="180"/>
      <c r="I8081" s="180"/>
      <c r="J8081" s="205"/>
      <c r="K8081" s="205"/>
      <c r="L8081" s="181"/>
      <c r="M8081" s="180"/>
      <c r="N8081" s="180"/>
      <c r="O8081" s="180"/>
    </row>
    <row r="8082" spans="8:15" s="179" customFormat="1" x14ac:dyDescent="0.2">
      <c r="H8082" s="180"/>
      <c r="I8082" s="180"/>
      <c r="J8082" s="205"/>
      <c r="K8082" s="205"/>
      <c r="L8082" s="181"/>
      <c r="M8082" s="180"/>
      <c r="N8082" s="180"/>
      <c r="O8082" s="180"/>
    </row>
    <row r="8083" spans="8:15" s="179" customFormat="1" x14ac:dyDescent="0.2">
      <c r="H8083" s="180"/>
      <c r="I8083" s="180"/>
      <c r="J8083" s="205"/>
      <c r="K8083" s="205"/>
      <c r="L8083" s="181"/>
      <c r="M8083" s="180"/>
      <c r="N8083" s="180"/>
      <c r="O8083" s="180"/>
    </row>
    <row r="8084" spans="8:15" s="179" customFormat="1" x14ac:dyDescent="0.2">
      <c r="H8084" s="180"/>
      <c r="I8084" s="180"/>
      <c r="J8084" s="205"/>
      <c r="K8084" s="205"/>
      <c r="L8084" s="181"/>
      <c r="M8084" s="180"/>
      <c r="N8084" s="180"/>
      <c r="O8084" s="180"/>
    </row>
    <row r="8085" spans="8:15" s="179" customFormat="1" x14ac:dyDescent="0.2">
      <c r="H8085" s="180"/>
      <c r="I8085" s="180"/>
      <c r="J8085" s="205"/>
      <c r="K8085" s="205"/>
      <c r="L8085" s="181"/>
      <c r="M8085" s="180"/>
      <c r="N8085" s="180"/>
      <c r="O8085" s="180"/>
    </row>
    <row r="8086" spans="8:15" s="179" customFormat="1" x14ac:dyDescent="0.2">
      <c r="H8086" s="180"/>
      <c r="I8086" s="180"/>
      <c r="J8086" s="205"/>
      <c r="K8086" s="205"/>
      <c r="L8086" s="181"/>
      <c r="M8086" s="180"/>
      <c r="N8086" s="180"/>
      <c r="O8086" s="180"/>
    </row>
    <row r="8087" spans="8:15" s="179" customFormat="1" x14ac:dyDescent="0.2">
      <c r="H8087" s="180"/>
      <c r="I8087" s="180"/>
      <c r="J8087" s="205"/>
      <c r="K8087" s="205"/>
      <c r="L8087" s="181"/>
      <c r="M8087" s="180"/>
      <c r="N8087" s="180"/>
      <c r="O8087" s="180"/>
    </row>
    <row r="8088" spans="8:15" s="179" customFormat="1" x14ac:dyDescent="0.2">
      <c r="H8088" s="180"/>
      <c r="I8088" s="180"/>
      <c r="J8088" s="205"/>
      <c r="K8088" s="205"/>
      <c r="L8088" s="181"/>
      <c r="M8088" s="180"/>
      <c r="N8088" s="180"/>
      <c r="O8088" s="180"/>
    </row>
    <row r="8089" spans="8:15" s="179" customFormat="1" x14ac:dyDescent="0.2">
      <c r="H8089" s="180"/>
      <c r="I8089" s="180"/>
      <c r="J8089" s="205"/>
      <c r="K8089" s="205"/>
      <c r="L8089" s="181"/>
      <c r="M8089" s="180"/>
      <c r="N8089" s="180"/>
      <c r="O8089" s="180"/>
    </row>
    <row r="8090" spans="8:15" s="179" customFormat="1" x14ac:dyDescent="0.2">
      <c r="H8090" s="180"/>
      <c r="I8090" s="180"/>
      <c r="J8090" s="205"/>
      <c r="K8090" s="205"/>
      <c r="L8090" s="181"/>
      <c r="M8090" s="180"/>
      <c r="N8090" s="180"/>
      <c r="O8090" s="180"/>
    </row>
    <row r="8091" spans="8:15" s="179" customFormat="1" x14ac:dyDescent="0.2">
      <c r="H8091" s="180"/>
      <c r="I8091" s="180"/>
      <c r="J8091" s="205"/>
      <c r="K8091" s="205"/>
      <c r="L8091" s="181"/>
      <c r="M8091" s="180"/>
      <c r="N8091" s="180"/>
      <c r="O8091" s="180"/>
    </row>
    <row r="8092" spans="8:15" s="179" customFormat="1" x14ac:dyDescent="0.2">
      <c r="H8092" s="180"/>
      <c r="I8092" s="180"/>
      <c r="J8092" s="205"/>
      <c r="K8092" s="205"/>
      <c r="L8092" s="181"/>
      <c r="M8092" s="180"/>
      <c r="N8092" s="180"/>
      <c r="O8092" s="180"/>
    </row>
    <row r="8093" spans="8:15" s="179" customFormat="1" x14ac:dyDescent="0.2">
      <c r="H8093" s="180"/>
      <c r="I8093" s="180"/>
      <c r="J8093" s="205"/>
      <c r="K8093" s="205"/>
      <c r="L8093" s="181"/>
      <c r="M8093" s="180"/>
      <c r="N8093" s="180"/>
      <c r="O8093" s="180"/>
    </row>
    <row r="8094" spans="8:15" s="179" customFormat="1" x14ac:dyDescent="0.2">
      <c r="H8094" s="180"/>
      <c r="I8094" s="180"/>
      <c r="J8094" s="205"/>
      <c r="K8094" s="205"/>
      <c r="L8094" s="181"/>
      <c r="M8094" s="180"/>
      <c r="N8094" s="180"/>
      <c r="O8094" s="180"/>
    </row>
    <row r="8095" spans="8:15" s="179" customFormat="1" x14ac:dyDescent="0.2">
      <c r="H8095" s="180"/>
      <c r="I8095" s="180"/>
      <c r="J8095" s="205"/>
      <c r="K8095" s="205"/>
      <c r="L8095" s="181"/>
      <c r="M8095" s="180"/>
      <c r="N8095" s="180"/>
      <c r="O8095" s="180"/>
    </row>
    <row r="8096" spans="8:15" s="179" customFormat="1" x14ac:dyDescent="0.2">
      <c r="H8096" s="180"/>
      <c r="I8096" s="180"/>
      <c r="J8096" s="205"/>
      <c r="K8096" s="205"/>
      <c r="L8096" s="181"/>
      <c r="M8096" s="180"/>
      <c r="N8096" s="180"/>
      <c r="O8096" s="180"/>
    </row>
    <row r="8097" spans="8:15" s="179" customFormat="1" x14ac:dyDescent="0.2">
      <c r="H8097" s="180"/>
      <c r="I8097" s="180"/>
      <c r="J8097" s="205"/>
      <c r="K8097" s="205"/>
      <c r="L8097" s="181"/>
      <c r="M8097" s="180"/>
      <c r="N8097" s="180"/>
      <c r="O8097" s="180"/>
    </row>
    <row r="8098" spans="8:15" s="179" customFormat="1" x14ac:dyDescent="0.2">
      <c r="H8098" s="180"/>
      <c r="I8098" s="180"/>
      <c r="J8098" s="205"/>
      <c r="K8098" s="205"/>
      <c r="L8098" s="181"/>
      <c r="M8098" s="180"/>
      <c r="N8098" s="180"/>
      <c r="O8098" s="180"/>
    </row>
    <row r="8099" spans="8:15" s="179" customFormat="1" x14ac:dyDescent="0.2">
      <c r="H8099" s="180"/>
      <c r="I8099" s="180"/>
      <c r="J8099" s="205"/>
      <c r="K8099" s="205"/>
      <c r="L8099" s="181"/>
      <c r="M8099" s="180"/>
      <c r="N8099" s="180"/>
      <c r="O8099" s="180"/>
    </row>
    <row r="8100" spans="8:15" s="179" customFormat="1" x14ac:dyDescent="0.2">
      <c r="H8100" s="180"/>
      <c r="I8100" s="180"/>
      <c r="J8100" s="205"/>
      <c r="K8100" s="205"/>
      <c r="L8100" s="181"/>
      <c r="M8100" s="180"/>
      <c r="N8100" s="180"/>
      <c r="O8100" s="180"/>
    </row>
    <row r="8101" spans="8:15" s="179" customFormat="1" x14ac:dyDescent="0.2">
      <c r="H8101" s="180"/>
      <c r="I8101" s="180"/>
      <c r="J8101" s="205"/>
      <c r="K8101" s="205"/>
      <c r="L8101" s="181"/>
      <c r="M8101" s="180"/>
      <c r="N8101" s="180"/>
      <c r="O8101" s="180"/>
    </row>
    <row r="8102" spans="8:15" s="179" customFormat="1" x14ac:dyDescent="0.2">
      <c r="H8102" s="180"/>
      <c r="I8102" s="180"/>
      <c r="J8102" s="205"/>
      <c r="K8102" s="205"/>
      <c r="L8102" s="181"/>
      <c r="M8102" s="180"/>
      <c r="N8102" s="180"/>
      <c r="O8102" s="180"/>
    </row>
    <row r="8103" spans="8:15" s="179" customFormat="1" x14ac:dyDescent="0.2">
      <c r="H8103" s="180"/>
      <c r="I8103" s="180"/>
      <c r="J8103" s="205"/>
      <c r="K8103" s="205"/>
      <c r="L8103" s="181"/>
      <c r="M8103" s="180"/>
      <c r="N8103" s="180"/>
      <c r="O8103" s="180"/>
    </row>
    <row r="8104" spans="8:15" s="179" customFormat="1" x14ac:dyDescent="0.2">
      <c r="H8104" s="180"/>
      <c r="I8104" s="180"/>
      <c r="J8104" s="205"/>
      <c r="K8104" s="205"/>
      <c r="L8104" s="181"/>
      <c r="M8104" s="180"/>
      <c r="N8104" s="180"/>
      <c r="O8104" s="180"/>
    </row>
    <row r="8105" spans="8:15" s="179" customFormat="1" x14ac:dyDescent="0.2">
      <c r="H8105" s="180"/>
      <c r="I8105" s="180"/>
      <c r="J8105" s="205"/>
      <c r="K8105" s="205"/>
      <c r="L8105" s="181"/>
      <c r="M8105" s="180"/>
      <c r="N8105" s="180"/>
      <c r="O8105" s="180"/>
    </row>
    <row r="8106" spans="8:15" s="179" customFormat="1" x14ac:dyDescent="0.2">
      <c r="H8106" s="180"/>
      <c r="I8106" s="180"/>
      <c r="J8106" s="205"/>
      <c r="K8106" s="205"/>
      <c r="L8106" s="181"/>
      <c r="M8106" s="180"/>
      <c r="N8106" s="180"/>
      <c r="O8106" s="180"/>
    </row>
    <row r="8107" spans="8:15" s="179" customFormat="1" x14ac:dyDescent="0.2">
      <c r="H8107" s="180"/>
      <c r="I8107" s="180"/>
      <c r="J8107" s="205"/>
      <c r="K8107" s="205"/>
      <c r="L8107" s="181"/>
      <c r="M8107" s="180"/>
      <c r="N8107" s="180"/>
      <c r="O8107" s="180"/>
    </row>
    <row r="8108" spans="8:15" s="179" customFormat="1" x14ac:dyDescent="0.2">
      <c r="H8108" s="180"/>
      <c r="I8108" s="180"/>
      <c r="J8108" s="205"/>
      <c r="K8108" s="205"/>
      <c r="L8108" s="181"/>
      <c r="M8108" s="180"/>
      <c r="N8108" s="180"/>
      <c r="O8108" s="180"/>
    </row>
    <row r="8109" spans="8:15" s="179" customFormat="1" x14ac:dyDescent="0.2">
      <c r="H8109" s="180"/>
      <c r="I8109" s="180"/>
      <c r="J8109" s="205"/>
      <c r="K8109" s="205"/>
      <c r="L8109" s="181"/>
      <c r="M8109" s="180"/>
      <c r="N8109" s="180"/>
      <c r="O8109" s="180"/>
    </row>
    <row r="8110" spans="8:15" s="179" customFormat="1" x14ac:dyDescent="0.2">
      <c r="H8110" s="180"/>
      <c r="I8110" s="180"/>
      <c r="J8110" s="205"/>
      <c r="K8110" s="205"/>
      <c r="L8110" s="181"/>
      <c r="M8110" s="180"/>
      <c r="N8110" s="180"/>
      <c r="O8110" s="180"/>
    </row>
    <row r="8111" spans="8:15" s="179" customFormat="1" x14ac:dyDescent="0.2">
      <c r="H8111" s="180"/>
      <c r="I8111" s="180"/>
      <c r="J8111" s="205"/>
      <c r="K8111" s="205"/>
      <c r="L8111" s="181"/>
      <c r="M8111" s="180"/>
      <c r="N8111" s="180"/>
      <c r="O8111" s="180"/>
    </row>
    <row r="8112" spans="8:15" s="179" customFormat="1" x14ac:dyDescent="0.2">
      <c r="H8112" s="180"/>
      <c r="I8112" s="180"/>
      <c r="J8112" s="205"/>
      <c r="K8112" s="205"/>
      <c r="L8112" s="181"/>
      <c r="M8112" s="180"/>
      <c r="N8112" s="180"/>
      <c r="O8112" s="180"/>
    </row>
    <row r="8113" spans="8:15" s="179" customFormat="1" x14ac:dyDescent="0.2">
      <c r="H8113" s="180"/>
      <c r="I8113" s="180"/>
      <c r="J8113" s="205"/>
      <c r="K8113" s="205"/>
      <c r="L8113" s="181"/>
      <c r="M8113" s="180"/>
      <c r="N8113" s="180"/>
      <c r="O8113" s="180"/>
    </row>
    <row r="8114" spans="8:15" s="179" customFormat="1" x14ac:dyDescent="0.2">
      <c r="H8114" s="180"/>
      <c r="I8114" s="180"/>
      <c r="J8114" s="205"/>
      <c r="K8114" s="205"/>
      <c r="L8114" s="181"/>
      <c r="M8114" s="180"/>
      <c r="N8114" s="180"/>
      <c r="O8114" s="180"/>
    </row>
    <row r="8115" spans="8:15" s="179" customFormat="1" x14ac:dyDescent="0.2">
      <c r="H8115" s="180"/>
      <c r="I8115" s="180"/>
      <c r="J8115" s="205"/>
      <c r="K8115" s="205"/>
      <c r="L8115" s="181"/>
      <c r="M8115" s="180"/>
      <c r="N8115" s="180"/>
      <c r="O8115" s="180"/>
    </row>
    <row r="8116" spans="8:15" s="179" customFormat="1" x14ac:dyDescent="0.2">
      <c r="H8116" s="180"/>
      <c r="I8116" s="180"/>
      <c r="J8116" s="205"/>
      <c r="K8116" s="205"/>
      <c r="L8116" s="181"/>
      <c r="M8116" s="180"/>
      <c r="N8116" s="180"/>
      <c r="O8116" s="180"/>
    </row>
    <row r="8117" spans="8:15" s="179" customFormat="1" x14ac:dyDescent="0.2">
      <c r="H8117" s="180"/>
      <c r="I8117" s="180"/>
      <c r="J8117" s="205"/>
      <c r="K8117" s="205"/>
      <c r="L8117" s="181"/>
      <c r="M8117" s="180"/>
      <c r="N8117" s="180"/>
      <c r="O8117" s="180"/>
    </row>
    <row r="8118" spans="8:15" s="179" customFormat="1" x14ac:dyDescent="0.2">
      <c r="H8118" s="180"/>
      <c r="I8118" s="180"/>
      <c r="J8118" s="205"/>
      <c r="K8118" s="205"/>
      <c r="L8118" s="181"/>
      <c r="M8118" s="180"/>
      <c r="N8118" s="180"/>
      <c r="O8118" s="180"/>
    </row>
    <row r="8119" spans="8:15" s="179" customFormat="1" x14ac:dyDescent="0.2">
      <c r="H8119" s="180"/>
      <c r="I8119" s="180"/>
      <c r="J8119" s="205"/>
      <c r="K8119" s="205"/>
      <c r="L8119" s="181"/>
      <c r="M8119" s="180"/>
      <c r="N8119" s="180"/>
      <c r="O8119" s="180"/>
    </row>
    <row r="8120" spans="8:15" s="179" customFormat="1" x14ac:dyDescent="0.2">
      <c r="H8120" s="180"/>
      <c r="I8120" s="180"/>
      <c r="J8120" s="205"/>
      <c r="K8120" s="205"/>
      <c r="L8120" s="181"/>
      <c r="M8120" s="180"/>
      <c r="N8120" s="180"/>
      <c r="O8120" s="180"/>
    </row>
    <row r="8121" spans="8:15" s="179" customFormat="1" x14ac:dyDescent="0.2">
      <c r="H8121" s="180"/>
      <c r="I8121" s="180"/>
      <c r="J8121" s="205"/>
      <c r="K8121" s="205"/>
      <c r="L8121" s="181"/>
      <c r="M8121" s="180"/>
      <c r="N8121" s="180"/>
      <c r="O8121" s="180"/>
    </row>
    <row r="8122" spans="8:15" s="179" customFormat="1" x14ac:dyDescent="0.2">
      <c r="H8122" s="180"/>
      <c r="I8122" s="180"/>
      <c r="J8122" s="205"/>
      <c r="K8122" s="205"/>
      <c r="L8122" s="181"/>
      <c r="M8122" s="180"/>
      <c r="N8122" s="180"/>
      <c r="O8122" s="180"/>
    </row>
    <row r="8123" spans="8:15" s="179" customFormat="1" x14ac:dyDescent="0.2">
      <c r="H8123" s="180"/>
      <c r="I8123" s="180"/>
      <c r="J8123" s="205"/>
      <c r="K8123" s="205"/>
      <c r="L8123" s="181"/>
      <c r="M8123" s="180"/>
      <c r="N8123" s="180"/>
      <c r="O8123" s="180"/>
    </row>
    <row r="8124" spans="8:15" s="179" customFormat="1" x14ac:dyDescent="0.2">
      <c r="H8124" s="180"/>
      <c r="I8124" s="180"/>
      <c r="J8124" s="205"/>
      <c r="K8124" s="205"/>
      <c r="L8124" s="181"/>
      <c r="M8124" s="180"/>
      <c r="N8124" s="180"/>
      <c r="O8124" s="180"/>
    </row>
    <row r="8125" spans="8:15" s="179" customFormat="1" x14ac:dyDescent="0.2">
      <c r="H8125" s="180"/>
      <c r="I8125" s="180"/>
      <c r="J8125" s="205"/>
      <c r="K8125" s="205"/>
      <c r="L8125" s="181"/>
      <c r="M8125" s="180"/>
      <c r="N8125" s="180"/>
      <c r="O8125" s="180"/>
    </row>
    <row r="8126" spans="8:15" s="179" customFormat="1" x14ac:dyDescent="0.2">
      <c r="H8126" s="180"/>
      <c r="I8126" s="180"/>
      <c r="J8126" s="205"/>
      <c r="K8126" s="205"/>
      <c r="L8126" s="181"/>
      <c r="M8126" s="180"/>
      <c r="N8126" s="180"/>
      <c r="O8126" s="180"/>
    </row>
    <row r="8127" spans="8:15" s="179" customFormat="1" x14ac:dyDescent="0.2">
      <c r="H8127" s="180"/>
      <c r="I8127" s="180"/>
      <c r="J8127" s="205"/>
      <c r="K8127" s="205"/>
      <c r="L8127" s="181"/>
      <c r="M8127" s="180"/>
      <c r="N8127" s="180"/>
      <c r="O8127" s="180"/>
    </row>
    <row r="8128" spans="8:15" s="179" customFormat="1" x14ac:dyDescent="0.2">
      <c r="H8128" s="180"/>
      <c r="I8128" s="180"/>
      <c r="J8128" s="205"/>
      <c r="K8128" s="205"/>
      <c r="L8128" s="181"/>
      <c r="M8128" s="180"/>
      <c r="N8128" s="180"/>
      <c r="O8128" s="180"/>
    </row>
    <row r="8129" spans="8:15" s="179" customFormat="1" x14ac:dyDescent="0.2">
      <c r="H8129" s="180"/>
      <c r="I8129" s="180"/>
      <c r="J8129" s="205"/>
      <c r="K8129" s="205"/>
      <c r="L8129" s="181"/>
      <c r="M8129" s="180"/>
      <c r="N8129" s="180"/>
      <c r="O8129" s="180"/>
    </row>
    <row r="8130" spans="8:15" s="179" customFormat="1" x14ac:dyDescent="0.2">
      <c r="H8130" s="180"/>
      <c r="I8130" s="180"/>
      <c r="J8130" s="205"/>
      <c r="K8130" s="205"/>
      <c r="L8130" s="181"/>
      <c r="M8130" s="180"/>
      <c r="N8130" s="180"/>
      <c r="O8130" s="180"/>
    </row>
    <row r="8131" spans="8:15" s="179" customFormat="1" x14ac:dyDescent="0.2">
      <c r="H8131" s="180"/>
      <c r="I8131" s="180"/>
      <c r="J8131" s="205"/>
      <c r="K8131" s="205"/>
      <c r="L8131" s="181"/>
      <c r="M8131" s="180"/>
      <c r="N8131" s="180"/>
      <c r="O8131" s="180"/>
    </row>
    <row r="8132" spans="8:15" s="179" customFormat="1" x14ac:dyDescent="0.2">
      <c r="H8132" s="180"/>
      <c r="I8132" s="180"/>
      <c r="J8132" s="205"/>
      <c r="K8132" s="205"/>
      <c r="L8132" s="181"/>
      <c r="M8132" s="180"/>
      <c r="N8132" s="180"/>
      <c r="O8132" s="180"/>
    </row>
    <row r="8133" spans="8:15" s="179" customFormat="1" x14ac:dyDescent="0.2">
      <c r="H8133" s="180"/>
      <c r="I8133" s="180"/>
      <c r="J8133" s="205"/>
      <c r="K8133" s="205"/>
      <c r="L8133" s="181"/>
      <c r="M8133" s="180"/>
      <c r="N8133" s="180"/>
      <c r="O8133" s="180"/>
    </row>
    <row r="8134" spans="8:15" s="179" customFormat="1" x14ac:dyDescent="0.2">
      <c r="H8134" s="180"/>
      <c r="I8134" s="180"/>
      <c r="J8134" s="205"/>
      <c r="K8134" s="205"/>
      <c r="L8134" s="181"/>
      <c r="M8134" s="180"/>
      <c r="N8134" s="180"/>
      <c r="O8134" s="180"/>
    </row>
    <row r="8135" spans="8:15" s="179" customFormat="1" x14ac:dyDescent="0.2">
      <c r="H8135" s="180"/>
      <c r="I8135" s="180"/>
      <c r="J8135" s="205"/>
      <c r="K8135" s="205"/>
      <c r="L8135" s="181"/>
      <c r="M8135" s="180"/>
      <c r="N8135" s="180"/>
      <c r="O8135" s="180"/>
    </row>
    <row r="8136" spans="8:15" s="179" customFormat="1" x14ac:dyDescent="0.2">
      <c r="H8136" s="180"/>
      <c r="I8136" s="180"/>
      <c r="J8136" s="205"/>
      <c r="K8136" s="205"/>
      <c r="L8136" s="181"/>
      <c r="M8136" s="180"/>
      <c r="N8136" s="180"/>
      <c r="O8136" s="180"/>
    </row>
    <row r="8137" spans="8:15" s="179" customFormat="1" x14ac:dyDescent="0.2">
      <c r="H8137" s="180"/>
      <c r="I8137" s="180"/>
      <c r="J8137" s="205"/>
      <c r="K8137" s="205"/>
      <c r="L8137" s="181"/>
      <c r="M8137" s="180"/>
      <c r="N8137" s="180"/>
      <c r="O8137" s="180"/>
    </row>
    <row r="8138" spans="8:15" s="179" customFormat="1" x14ac:dyDescent="0.2">
      <c r="H8138" s="180"/>
      <c r="I8138" s="180"/>
      <c r="J8138" s="205"/>
      <c r="K8138" s="205"/>
      <c r="L8138" s="181"/>
      <c r="M8138" s="180"/>
      <c r="N8138" s="180"/>
      <c r="O8138" s="180"/>
    </row>
    <row r="8139" spans="8:15" s="179" customFormat="1" x14ac:dyDescent="0.2">
      <c r="H8139" s="180"/>
      <c r="I8139" s="180"/>
      <c r="J8139" s="205"/>
      <c r="K8139" s="205"/>
      <c r="L8139" s="181"/>
      <c r="M8139" s="180"/>
      <c r="N8139" s="180"/>
      <c r="O8139" s="180"/>
    </row>
    <row r="8140" spans="8:15" s="179" customFormat="1" x14ac:dyDescent="0.2">
      <c r="H8140" s="180"/>
      <c r="I8140" s="180"/>
      <c r="J8140" s="205"/>
      <c r="K8140" s="205"/>
      <c r="L8140" s="181"/>
      <c r="M8140" s="180"/>
      <c r="N8140" s="180"/>
      <c r="O8140" s="180"/>
    </row>
    <row r="8141" spans="8:15" s="179" customFormat="1" x14ac:dyDescent="0.2">
      <c r="H8141" s="180"/>
      <c r="I8141" s="180"/>
      <c r="J8141" s="205"/>
      <c r="K8141" s="205"/>
      <c r="L8141" s="181"/>
      <c r="M8141" s="180"/>
      <c r="N8141" s="180"/>
      <c r="O8141" s="180"/>
    </row>
    <row r="8142" spans="8:15" s="179" customFormat="1" x14ac:dyDescent="0.2">
      <c r="H8142" s="180"/>
      <c r="I8142" s="180"/>
      <c r="J8142" s="205"/>
      <c r="K8142" s="205"/>
      <c r="L8142" s="181"/>
      <c r="M8142" s="180"/>
      <c r="N8142" s="180"/>
      <c r="O8142" s="180"/>
    </row>
    <row r="8143" spans="8:15" s="179" customFormat="1" x14ac:dyDescent="0.2">
      <c r="H8143" s="180"/>
      <c r="I8143" s="180"/>
      <c r="J8143" s="205"/>
      <c r="K8143" s="205"/>
      <c r="L8143" s="181"/>
      <c r="M8143" s="180"/>
      <c r="N8143" s="180"/>
      <c r="O8143" s="180"/>
    </row>
    <row r="8144" spans="8:15" s="179" customFormat="1" x14ac:dyDescent="0.2">
      <c r="H8144" s="180"/>
      <c r="I8144" s="180"/>
      <c r="J8144" s="205"/>
      <c r="K8144" s="205"/>
      <c r="L8144" s="181"/>
      <c r="M8144" s="180"/>
      <c r="N8144" s="180"/>
      <c r="O8144" s="180"/>
    </row>
    <row r="8145" spans="8:15" s="179" customFormat="1" x14ac:dyDescent="0.2">
      <c r="H8145" s="180"/>
      <c r="I8145" s="180"/>
      <c r="J8145" s="205"/>
      <c r="K8145" s="205"/>
      <c r="L8145" s="181"/>
      <c r="M8145" s="180"/>
      <c r="N8145" s="180"/>
      <c r="O8145" s="180"/>
    </row>
    <row r="8146" spans="8:15" s="179" customFormat="1" x14ac:dyDescent="0.2">
      <c r="H8146" s="180"/>
      <c r="I8146" s="180"/>
      <c r="J8146" s="205"/>
      <c r="K8146" s="205"/>
      <c r="L8146" s="181"/>
      <c r="M8146" s="180"/>
      <c r="N8146" s="180"/>
      <c r="O8146" s="180"/>
    </row>
    <row r="8147" spans="8:15" s="179" customFormat="1" x14ac:dyDescent="0.2">
      <c r="H8147" s="180"/>
      <c r="I8147" s="180"/>
      <c r="J8147" s="205"/>
      <c r="K8147" s="205"/>
      <c r="L8147" s="181"/>
      <c r="M8147" s="180"/>
      <c r="N8147" s="180"/>
      <c r="O8147" s="180"/>
    </row>
    <row r="8148" spans="8:15" s="179" customFormat="1" x14ac:dyDescent="0.2">
      <c r="H8148" s="180"/>
      <c r="I8148" s="180"/>
      <c r="J8148" s="205"/>
      <c r="K8148" s="205"/>
      <c r="L8148" s="181"/>
      <c r="M8148" s="180"/>
      <c r="N8148" s="180"/>
      <c r="O8148" s="180"/>
    </row>
    <row r="8149" spans="8:15" s="179" customFormat="1" x14ac:dyDescent="0.2">
      <c r="H8149" s="180"/>
      <c r="I8149" s="180"/>
      <c r="J8149" s="205"/>
      <c r="K8149" s="205"/>
      <c r="L8149" s="181"/>
      <c r="M8149" s="180"/>
      <c r="N8149" s="180"/>
      <c r="O8149" s="180"/>
    </row>
    <row r="8150" spans="8:15" s="179" customFormat="1" x14ac:dyDescent="0.2">
      <c r="H8150" s="180"/>
      <c r="I8150" s="180"/>
      <c r="J8150" s="205"/>
      <c r="K8150" s="205"/>
      <c r="L8150" s="181"/>
      <c r="M8150" s="180"/>
      <c r="N8150" s="180"/>
      <c r="O8150" s="180"/>
    </row>
    <row r="8151" spans="8:15" s="179" customFormat="1" x14ac:dyDescent="0.2">
      <c r="H8151" s="180"/>
      <c r="I8151" s="180"/>
      <c r="J8151" s="205"/>
      <c r="K8151" s="205"/>
      <c r="L8151" s="181"/>
      <c r="M8151" s="180"/>
      <c r="N8151" s="180"/>
      <c r="O8151" s="180"/>
    </row>
    <row r="8152" spans="8:15" s="179" customFormat="1" x14ac:dyDescent="0.2">
      <c r="H8152" s="180"/>
      <c r="I8152" s="180"/>
      <c r="J8152" s="205"/>
      <c r="K8152" s="205"/>
      <c r="L8152" s="181"/>
      <c r="M8152" s="180"/>
      <c r="N8152" s="180"/>
      <c r="O8152" s="180"/>
    </row>
    <row r="8153" spans="8:15" s="179" customFormat="1" x14ac:dyDescent="0.2">
      <c r="H8153" s="180"/>
      <c r="I8153" s="180"/>
      <c r="J8153" s="205"/>
      <c r="K8153" s="205"/>
      <c r="L8153" s="181"/>
      <c r="M8153" s="180"/>
      <c r="N8153" s="180"/>
      <c r="O8153" s="180"/>
    </row>
    <row r="8154" spans="8:15" s="179" customFormat="1" x14ac:dyDescent="0.2">
      <c r="H8154" s="180"/>
      <c r="I8154" s="180"/>
      <c r="J8154" s="205"/>
      <c r="K8154" s="205"/>
      <c r="L8154" s="181"/>
      <c r="M8154" s="180"/>
      <c r="N8154" s="180"/>
      <c r="O8154" s="180"/>
    </row>
    <row r="8155" spans="8:15" s="179" customFormat="1" x14ac:dyDescent="0.2">
      <c r="H8155" s="180"/>
      <c r="I8155" s="180"/>
      <c r="J8155" s="205"/>
      <c r="K8155" s="205"/>
      <c r="L8155" s="181"/>
      <c r="M8155" s="180"/>
      <c r="N8155" s="180"/>
      <c r="O8155" s="180"/>
    </row>
    <row r="8156" spans="8:15" s="179" customFormat="1" x14ac:dyDescent="0.2">
      <c r="H8156" s="180"/>
      <c r="I8156" s="180"/>
      <c r="J8156" s="205"/>
      <c r="K8156" s="205"/>
      <c r="L8156" s="181"/>
      <c r="M8156" s="180"/>
      <c r="N8156" s="180"/>
      <c r="O8156" s="180"/>
    </row>
    <row r="8157" spans="8:15" s="179" customFormat="1" x14ac:dyDescent="0.2">
      <c r="H8157" s="180"/>
      <c r="I8157" s="180"/>
      <c r="J8157" s="205"/>
      <c r="K8157" s="205"/>
      <c r="L8157" s="181"/>
      <c r="M8157" s="180"/>
      <c r="N8157" s="180"/>
      <c r="O8157" s="180"/>
    </row>
    <row r="8158" spans="8:15" s="179" customFormat="1" x14ac:dyDescent="0.2">
      <c r="H8158" s="180"/>
      <c r="I8158" s="180"/>
      <c r="J8158" s="205"/>
      <c r="K8158" s="205"/>
      <c r="L8158" s="181"/>
      <c r="M8158" s="180"/>
      <c r="N8158" s="180"/>
      <c r="O8158" s="180"/>
    </row>
    <row r="8159" spans="8:15" s="179" customFormat="1" x14ac:dyDescent="0.2">
      <c r="H8159" s="180"/>
      <c r="I8159" s="180"/>
      <c r="J8159" s="205"/>
      <c r="K8159" s="205"/>
      <c r="L8159" s="181"/>
      <c r="M8159" s="180"/>
      <c r="N8159" s="180"/>
      <c r="O8159" s="180"/>
    </row>
    <row r="8160" spans="8:15" s="179" customFormat="1" x14ac:dyDescent="0.2">
      <c r="H8160" s="180"/>
      <c r="I8160" s="180"/>
      <c r="J8160" s="205"/>
      <c r="K8160" s="205"/>
      <c r="L8160" s="181"/>
      <c r="M8160" s="180"/>
      <c r="N8160" s="180"/>
      <c r="O8160" s="180"/>
    </row>
    <row r="8161" spans="8:15" s="179" customFormat="1" x14ac:dyDescent="0.2">
      <c r="H8161" s="180"/>
      <c r="I8161" s="180"/>
      <c r="J8161" s="205"/>
      <c r="K8161" s="205"/>
      <c r="L8161" s="181"/>
      <c r="M8161" s="180"/>
      <c r="N8161" s="180"/>
      <c r="O8161" s="180"/>
    </row>
    <row r="8162" spans="8:15" s="179" customFormat="1" x14ac:dyDescent="0.2">
      <c r="H8162" s="180"/>
      <c r="I8162" s="180"/>
      <c r="J8162" s="205"/>
      <c r="K8162" s="205"/>
      <c r="L8162" s="181"/>
      <c r="M8162" s="180"/>
      <c r="N8162" s="180"/>
      <c r="O8162" s="180"/>
    </row>
    <row r="8163" spans="8:15" s="179" customFormat="1" x14ac:dyDescent="0.2">
      <c r="H8163" s="180"/>
      <c r="I8163" s="180"/>
      <c r="J8163" s="205"/>
      <c r="K8163" s="205"/>
      <c r="L8163" s="181"/>
      <c r="M8163" s="180"/>
      <c r="N8163" s="180"/>
      <c r="O8163" s="180"/>
    </row>
    <row r="8164" spans="8:15" s="179" customFormat="1" x14ac:dyDescent="0.2">
      <c r="H8164" s="180"/>
      <c r="I8164" s="180"/>
      <c r="J8164" s="205"/>
      <c r="K8164" s="205"/>
      <c r="L8164" s="181"/>
      <c r="M8164" s="180"/>
      <c r="N8164" s="180"/>
      <c r="O8164" s="180"/>
    </row>
    <row r="8165" spans="8:15" s="179" customFormat="1" x14ac:dyDescent="0.2">
      <c r="H8165" s="180"/>
      <c r="I8165" s="180"/>
      <c r="J8165" s="205"/>
      <c r="K8165" s="205"/>
      <c r="L8165" s="181"/>
      <c r="M8165" s="180"/>
      <c r="N8165" s="180"/>
      <c r="O8165" s="180"/>
    </row>
    <row r="8166" spans="8:15" s="179" customFormat="1" x14ac:dyDescent="0.2">
      <c r="H8166" s="180"/>
      <c r="I8166" s="180"/>
      <c r="J8166" s="205"/>
      <c r="K8166" s="205"/>
      <c r="L8166" s="181"/>
      <c r="M8166" s="180"/>
      <c r="N8166" s="180"/>
      <c r="O8166" s="180"/>
    </row>
    <row r="8167" spans="8:15" s="179" customFormat="1" x14ac:dyDescent="0.2">
      <c r="H8167" s="180"/>
      <c r="I8167" s="180"/>
      <c r="J8167" s="205"/>
      <c r="K8167" s="205"/>
      <c r="L8167" s="181"/>
      <c r="M8167" s="180"/>
      <c r="N8167" s="180"/>
      <c r="O8167" s="180"/>
    </row>
    <row r="8168" spans="8:15" s="179" customFormat="1" x14ac:dyDescent="0.2">
      <c r="H8168" s="180"/>
      <c r="I8168" s="180"/>
      <c r="J8168" s="205"/>
      <c r="K8168" s="205"/>
      <c r="L8168" s="181"/>
      <c r="M8168" s="180"/>
      <c r="N8168" s="180"/>
      <c r="O8168" s="180"/>
    </row>
    <row r="8169" spans="8:15" s="179" customFormat="1" x14ac:dyDescent="0.2">
      <c r="H8169" s="180"/>
      <c r="I8169" s="180"/>
      <c r="J8169" s="205"/>
      <c r="K8169" s="205"/>
      <c r="L8169" s="181"/>
      <c r="M8169" s="180"/>
      <c r="N8169" s="180"/>
      <c r="O8169" s="180"/>
    </row>
    <row r="8170" spans="8:15" s="179" customFormat="1" x14ac:dyDescent="0.2">
      <c r="H8170" s="180"/>
      <c r="I8170" s="180"/>
      <c r="J8170" s="205"/>
      <c r="K8170" s="205"/>
      <c r="L8170" s="181"/>
      <c r="M8170" s="180"/>
      <c r="N8170" s="180"/>
      <c r="O8170" s="180"/>
    </row>
    <row r="8171" spans="8:15" s="179" customFormat="1" x14ac:dyDescent="0.2">
      <c r="H8171" s="180"/>
      <c r="I8171" s="180"/>
      <c r="J8171" s="205"/>
      <c r="K8171" s="205"/>
      <c r="L8171" s="181"/>
      <c r="M8171" s="180"/>
      <c r="N8171" s="180"/>
      <c r="O8171" s="180"/>
    </row>
    <row r="8172" spans="8:15" s="179" customFormat="1" x14ac:dyDescent="0.2">
      <c r="H8172" s="180"/>
      <c r="I8172" s="180"/>
      <c r="J8172" s="205"/>
      <c r="K8172" s="205"/>
      <c r="L8172" s="181"/>
      <c r="M8172" s="180"/>
      <c r="N8172" s="180"/>
      <c r="O8172" s="180"/>
    </row>
    <row r="8173" spans="8:15" s="179" customFormat="1" x14ac:dyDescent="0.2">
      <c r="H8173" s="180"/>
      <c r="I8173" s="180"/>
      <c r="J8173" s="205"/>
      <c r="K8173" s="205"/>
      <c r="L8173" s="181"/>
      <c r="M8173" s="180"/>
      <c r="N8173" s="180"/>
      <c r="O8173" s="180"/>
    </row>
    <row r="8174" spans="8:15" s="179" customFormat="1" x14ac:dyDescent="0.2">
      <c r="H8174" s="180"/>
      <c r="I8174" s="180"/>
      <c r="J8174" s="205"/>
      <c r="K8174" s="205"/>
      <c r="L8174" s="181"/>
      <c r="M8174" s="180"/>
      <c r="N8174" s="180"/>
      <c r="O8174" s="180"/>
    </row>
    <row r="8175" spans="8:15" s="179" customFormat="1" x14ac:dyDescent="0.2">
      <c r="H8175" s="180"/>
      <c r="I8175" s="180"/>
      <c r="J8175" s="205"/>
      <c r="K8175" s="205"/>
      <c r="L8175" s="181"/>
      <c r="M8175" s="180"/>
      <c r="N8175" s="180"/>
      <c r="O8175" s="180"/>
    </row>
    <row r="8176" spans="8:15" s="179" customFormat="1" x14ac:dyDescent="0.2">
      <c r="H8176" s="180"/>
      <c r="I8176" s="180"/>
      <c r="J8176" s="205"/>
      <c r="K8176" s="205"/>
      <c r="L8176" s="181"/>
      <c r="M8176" s="180"/>
      <c r="N8176" s="180"/>
      <c r="O8176" s="180"/>
    </row>
    <row r="8177" spans="8:15" s="179" customFormat="1" x14ac:dyDescent="0.2">
      <c r="H8177" s="180"/>
      <c r="I8177" s="180"/>
      <c r="J8177" s="205"/>
      <c r="K8177" s="205"/>
      <c r="L8177" s="181"/>
      <c r="M8177" s="180"/>
      <c r="N8177" s="180"/>
      <c r="O8177" s="180"/>
    </row>
    <row r="8178" spans="8:15" s="179" customFormat="1" x14ac:dyDescent="0.2">
      <c r="H8178" s="180"/>
      <c r="I8178" s="180"/>
      <c r="J8178" s="205"/>
      <c r="K8178" s="205"/>
      <c r="L8178" s="181"/>
      <c r="M8178" s="180"/>
      <c r="N8178" s="180"/>
      <c r="O8178" s="180"/>
    </row>
    <row r="8179" spans="8:15" s="179" customFormat="1" x14ac:dyDescent="0.2">
      <c r="H8179" s="180"/>
      <c r="I8179" s="180"/>
      <c r="J8179" s="205"/>
      <c r="K8179" s="205"/>
      <c r="L8179" s="181"/>
      <c r="M8179" s="180"/>
      <c r="N8179" s="180"/>
      <c r="O8179" s="180"/>
    </row>
    <row r="8180" spans="8:15" s="179" customFormat="1" x14ac:dyDescent="0.2">
      <c r="H8180" s="180"/>
      <c r="I8180" s="180"/>
      <c r="J8180" s="205"/>
      <c r="K8180" s="205"/>
      <c r="L8180" s="181"/>
      <c r="M8180" s="180"/>
      <c r="N8180" s="180"/>
      <c r="O8180" s="180"/>
    </row>
    <row r="8181" spans="8:15" s="179" customFormat="1" x14ac:dyDescent="0.2">
      <c r="H8181" s="180"/>
      <c r="I8181" s="180"/>
      <c r="J8181" s="205"/>
      <c r="K8181" s="205"/>
      <c r="L8181" s="181"/>
      <c r="M8181" s="180"/>
      <c r="N8181" s="180"/>
      <c r="O8181" s="180"/>
    </row>
    <row r="8182" spans="8:15" s="179" customFormat="1" x14ac:dyDescent="0.2">
      <c r="H8182" s="180"/>
      <c r="I8182" s="180"/>
      <c r="J8182" s="205"/>
      <c r="K8182" s="205"/>
      <c r="L8182" s="181"/>
      <c r="M8182" s="180"/>
      <c r="N8182" s="180"/>
      <c r="O8182" s="180"/>
    </row>
    <row r="8183" spans="8:15" s="179" customFormat="1" x14ac:dyDescent="0.2">
      <c r="H8183" s="180"/>
      <c r="I8183" s="180"/>
      <c r="J8183" s="205"/>
      <c r="K8183" s="205"/>
      <c r="L8183" s="181"/>
      <c r="M8183" s="180"/>
      <c r="N8183" s="180"/>
      <c r="O8183" s="180"/>
    </row>
    <row r="8184" spans="8:15" s="179" customFormat="1" x14ac:dyDescent="0.2">
      <c r="H8184" s="180"/>
      <c r="I8184" s="180"/>
      <c r="J8184" s="205"/>
      <c r="K8184" s="205"/>
      <c r="L8184" s="181"/>
      <c r="M8184" s="180"/>
      <c r="N8184" s="180"/>
      <c r="O8184" s="180"/>
    </row>
    <row r="8185" spans="8:15" s="179" customFormat="1" x14ac:dyDescent="0.2">
      <c r="H8185" s="180"/>
      <c r="I8185" s="180"/>
      <c r="J8185" s="205"/>
      <c r="K8185" s="205"/>
      <c r="L8185" s="181"/>
      <c r="M8185" s="180"/>
      <c r="N8185" s="180"/>
      <c r="O8185" s="180"/>
    </row>
    <row r="8186" spans="8:15" s="179" customFormat="1" x14ac:dyDescent="0.2">
      <c r="H8186" s="180"/>
      <c r="I8186" s="180"/>
      <c r="J8186" s="205"/>
      <c r="K8186" s="205"/>
      <c r="L8186" s="181"/>
      <c r="M8186" s="180"/>
      <c r="N8186" s="180"/>
      <c r="O8186" s="180"/>
    </row>
    <row r="8187" spans="8:15" s="179" customFormat="1" x14ac:dyDescent="0.2">
      <c r="H8187" s="180"/>
      <c r="I8187" s="180"/>
      <c r="J8187" s="205"/>
      <c r="K8187" s="205"/>
      <c r="L8187" s="181"/>
      <c r="M8187" s="180"/>
      <c r="N8187" s="180"/>
      <c r="O8187" s="180"/>
    </row>
    <row r="8188" spans="8:15" s="179" customFormat="1" x14ac:dyDescent="0.2">
      <c r="H8188" s="180"/>
      <c r="I8188" s="180"/>
      <c r="J8188" s="205"/>
      <c r="K8188" s="205"/>
      <c r="L8188" s="181"/>
      <c r="M8188" s="180"/>
      <c r="N8188" s="180"/>
      <c r="O8188" s="180"/>
    </row>
    <row r="8189" spans="8:15" s="179" customFormat="1" x14ac:dyDescent="0.2">
      <c r="H8189" s="180"/>
      <c r="I8189" s="180"/>
      <c r="J8189" s="205"/>
      <c r="K8189" s="205"/>
      <c r="L8189" s="181"/>
      <c r="M8189" s="180"/>
      <c r="N8189" s="180"/>
      <c r="O8189" s="180"/>
    </row>
    <row r="8190" spans="8:15" s="179" customFormat="1" x14ac:dyDescent="0.2">
      <c r="H8190" s="180"/>
      <c r="I8190" s="180"/>
      <c r="J8190" s="205"/>
      <c r="K8190" s="205"/>
      <c r="L8190" s="181"/>
      <c r="M8190" s="180"/>
      <c r="N8190" s="180"/>
      <c r="O8190" s="180"/>
    </row>
    <row r="8191" spans="8:15" s="179" customFormat="1" x14ac:dyDescent="0.2">
      <c r="H8191" s="180"/>
      <c r="I8191" s="180"/>
      <c r="J8191" s="205"/>
      <c r="K8191" s="205"/>
      <c r="L8191" s="181"/>
      <c r="M8191" s="180"/>
      <c r="N8191" s="180"/>
      <c r="O8191" s="180"/>
    </row>
    <row r="8192" spans="8:15" s="179" customFormat="1" x14ac:dyDescent="0.2">
      <c r="H8192" s="180"/>
      <c r="I8192" s="180"/>
      <c r="J8192" s="205"/>
      <c r="K8192" s="205"/>
      <c r="L8192" s="181"/>
      <c r="M8192" s="180"/>
      <c r="N8192" s="180"/>
      <c r="O8192" s="180"/>
    </row>
    <row r="8193" spans="8:15" s="179" customFormat="1" x14ac:dyDescent="0.2">
      <c r="H8193" s="180"/>
      <c r="I8193" s="180"/>
      <c r="J8193" s="205"/>
      <c r="K8193" s="205"/>
      <c r="L8193" s="181"/>
      <c r="M8193" s="180"/>
      <c r="N8193" s="180"/>
      <c r="O8193" s="180"/>
    </row>
    <row r="8194" spans="8:15" s="179" customFormat="1" x14ac:dyDescent="0.2">
      <c r="H8194" s="180"/>
      <c r="I8194" s="180"/>
      <c r="J8194" s="205"/>
      <c r="K8194" s="205"/>
      <c r="L8194" s="181"/>
      <c r="M8194" s="180"/>
      <c r="N8194" s="180"/>
      <c r="O8194" s="180"/>
    </row>
    <row r="8195" spans="8:15" s="179" customFormat="1" x14ac:dyDescent="0.2">
      <c r="H8195" s="180"/>
      <c r="I8195" s="180"/>
      <c r="J8195" s="205"/>
      <c r="K8195" s="205"/>
      <c r="L8195" s="181"/>
      <c r="M8195" s="180"/>
      <c r="N8195" s="180"/>
      <c r="O8195" s="180"/>
    </row>
    <row r="8196" spans="8:15" s="179" customFormat="1" x14ac:dyDescent="0.2">
      <c r="H8196" s="180"/>
      <c r="I8196" s="180"/>
      <c r="J8196" s="205"/>
      <c r="K8196" s="205"/>
      <c r="L8196" s="181"/>
      <c r="M8196" s="180"/>
      <c r="N8196" s="180"/>
      <c r="O8196" s="180"/>
    </row>
    <row r="8197" spans="8:15" s="179" customFormat="1" x14ac:dyDescent="0.2">
      <c r="H8197" s="180"/>
      <c r="I8197" s="180"/>
      <c r="J8197" s="205"/>
      <c r="K8197" s="205"/>
      <c r="L8197" s="181"/>
      <c r="M8197" s="180"/>
      <c r="N8197" s="180"/>
      <c r="O8197" s="180"/>
    </row>
    <row r="8198" spans="8:15" s="179" customFormat="1" x14ac:dyDescent="0.2">
      <c r="H8198" s="180"/>
      <c r="I8198" s="180"/>
      <c r="J8198" s="205"/>
      <c r="K8198" s="205"/>
      <c r="L8198" s="181"/>
      <c r="M8198" s="180"/>
      <c r="N8198" s="180"/>
      <c r="O8198" s="180"/>
    </row>
    <row r="8199" spans="8:15" s="179" customFormat="1" x14ac:dyDescent="0.2">
      <c r="H8199" s="180"/>
      <c r="I8199" s="180"/>
      <c r="J8199" s="205"/>
      <c r="K8199" s="205"/>
      <c r="L8199" s="181"/>
      <c r="M8199" s="180"/>
      <c r="N8199" s="180"/>
      <c r="O8199" s="180"/>
    </row>
    <row r="8200" spans="8:15" s="179" customFormat="1" x14ac:dyDescent="0.2">
      <c r="H8200" s="180"/>
      <c r="I8200" s="180"/>
      <c r="J8200" s="205"/>
      <c r="K8200" s="205"/>
      <c r="L8200" s="181"/>
      <c r="M8200" s="180"/>
      <c r="N8200" s="180"/>
      <c r="O8200" s="180"/>
    </row>
    <row r="8201" spans="8:15" s="179" customFormat="1" x14ac:dyDescent="0.2">
      <c r="H8201" s="180"/>
      <c r="I8201" s="180"/>
      <c r="J8201" s="205"/>
      <c r="K8201" s="205"/>
      <c r="L8201" s="181"/>
      <c r="M8201" s="180"/>
      <c r="N8201" s="180"/>
      <c r="O8201" s="180"/>
    </row>
    <row r="8202" spans="8:15" s="179" customFormat="1" x14ac:dyDescent="0.2">
      <c r="H8202" s="180"/>
      <c r="I8202" s="180"/>
      <c r="J8202" s="205"/>
      <c r="K8202" s="205"/>
      <c r="L8202" s="181"/>
      <c r="M8202" s="180"/>
      <c r="N8202" s="180"/>
      <c r="O8202" s="180"/>
    </row>
    <row r="8203" spans="8:15" s="179" customFormat="1" x14ac:dyDescent="0.2">
      <c r="H8203" s="180"/>
      <c r="I8203" s="180"/>
      <c r="J8203" s="205"/>
      <c r="K8203" s="205"/>
      <c r="L8203" s="181"/>
      <c r="M8203" s="180"/>
      <c r="N8203" s="180"/>
      <c r="O8203" s="180"/>
    </row>
    <row r="8204" spans="8:15" s="179" customFormat="1" x14ac:dyDescent="0.2">
      <c r="H8204" s="180"/>
      <c r="I8204" s="180"/>
      <c r="J8204" s="205"/>
      <c r="K8204" s="205"/>
      <c r="L8204" s="181"/>
      <c r="M8204" s="180"/>
      <c r="N8204" s="180"/>
      <c r="O8204" s="180"/>
    </row>
    <row r="8205" spans="8:15" s="179" customFormat="1" x14ac:dyDescent="0.2">
      <c r="H8205" s="180"/>
      <c r="I8205" s="180"/>
      <c r="J8205" s="205"/>
      <c r="K8205" s="205"/>
      <c r="L8205" s="181"/>
      <c r="M8205" s="180"/>
      <c r="N8205" s="180"/>
      <c r="O8205" s="180"/>
    </row>
    <row r="8206" spans="8:15" s="179" customFormat="1" x14ac:dyDescent="0.2">
      <c r="H8206" s="180"/>
      <c r="I8206" s="180"/>
      <c r="J8206" s="205"/>
      <c r="K8206" s="205"/>
      <c r="L8206" s="181"/>
      <c r="M8206" s="180"/>
      <c r="N8206" s="180"/>
      <c r="O8206" s="180"/>
    </row>
    <row r="8207" spans="8:15" s="179" customFormat="1" x14ac:dyDescent="0.2">
      <c r="H8207" s="180"/>
      <c r="I8207" s="180"/>
      <c r="J8207" s="205"/>
      <c r="K8207" s="205"/>
      <c r="L8207" s="181"/>
      <c r="M8207" s="180"/>
      <c r="N8207" s="180"/>
      <c r="O8207" s="180"/>
    </row>
    <row r="8208" spans="8:15" s="179" customFormat="1" x14ac:dyDescent="0.2">
      <c r="H8208" s="180"/>
      <c r="I8208" s="180"/>
      <c r="J8208" s="205"/>
      <c r="K8208" s="205"/>
      <c r="L8208" s="181"/>
      <c r="M8208" s="180"/>
      <c r="N8208" s="180"/>
      <c r="O8208" s="180"/>
    </row>
    <row r="8209" spans="8:15" s="179" customFormat="1" x14ac:dyDescent="0.2">
      <c r="H8209" s="180"/>
      <c r="I8209" s="180"/>
      <c r="J8209" s="205"/>
      <c r="K8209" s="205"/>
      <c r="L8209" s="181"/>
      <c r="M8209" s="180"/>
      <c r="N8209" s="180"/>
      <c r="O8209" s="180"/>
    </row>
    <row r="8210" spans="8:15" s="179" customFormat="1" x14ac:dyDescent="0.2">
      <c r="H8210" s="180"/>
      <c r="I8210" s="180"/>
      <c r="J8210" s="205"/>
      <c r="K8210" s="205"/>
      <c r="L8210" s="181"/>
      <c r="M8210" s="180"/>
      <c r="N8210" s="180"/>
      <c r="O8210" s="180"/>
    </row>
    <row r="8211" spans="8:15" s="179" customFormat="1" x14ac:dyDescent="0.2">
      <c r="H8211" s="180"/>
      <c r="I8211" s="180"/>
      <c r="J8211" s="205"/>
      <c r="K8211" s="205"/>
      <c r="L8211" s="181"/>
      <c r="M8211" s="180"/>
      <c r="N8211" s="180"/>
      <c r="O8211" s="180"/>
    </row>
    <row r="8212" spans="8:15" s="179" customFormat="1" x14ac:dyDescent="0.2">
      <c r="H8212" s="180"/>
      <c r="I8212" s="180"/>
      <c r="J8212" s="205"/>
      <c r="K8212" s="205"/>
      <c r="L8212" s="181"/>
      <c r="M8212" s="180"/>
      <c r="N8212" s="180"/>
      <c r="O8212" s="180"/>
    </row>
    <row r="8213" spans="8:15" s="179" customFormat="1" x14ac:dyDescent="0.2">
      <c r="H8213" s="180"/>
      <c r="I8213" s="180"/>
      <c r="J8213" s="205"/>
      <c r="K8213" s="205"/>
      <c r="L8213" s="181"/>
      <c r="M8213" s="180"/>
      <c r="N8213" s="180"/>
      <c r="O8213" s="180"/>
    </row>
    <row r="8214" spans="8:15" s="179" customFormat="1" x14ac:dyDescent="0.2">
      <c r="H8214" s="180"/>
      <c r="I8214" s="180"/>
      <c r="J8214" s="205"/>
      <c r="K8214" s="205"/>
      <c r="L8214" s="181"/>
      <c r="M8214" s="180"/>
      <c r="N8214" s="180"/>
      <c r="O8214" s="180"/>
    </row>
    <row r="8215" spans="8:15" s="179" customFormat="1" x14ac:dyDescent="0.2">
      <c r="H8215" s="180"/>
      <c r="I8215" s="180"/>
      <c r="J8215" s="205"/>
      <c r="K8215" s="205"/>
      <c r="L8215" s="181"/>
      <c r="M8215" s="180"/>
      <c r="N8215" s="180"/>
      <c r="O8215" s="180"/>
    </row>
    <row r="8216" spans="8:15" s="179" customFormat="1" x14ac:dyDescent="0.2">
      <c r="H8216" s="180"/>
      <c r="I8216" s="180"/>
      <c r="J8216" s="205"/>
      <c r="K8216" s="205"/>
      <c r="L8216" s="181"/>
      <c r="M8216" s="180"/>
      <c r="N8216" s="180"/>
      <c r="O8216" s="180"/>
    </row>
    <row r="8217" spans="8:15" s="179" customFormat="1" x14ac:dyDescent="0.2">
      <c r="H8217" s="180"/>
      <c r="I8217" s="180"/>
      <c r="J8217" s="205"/>
      <c r="K8217" s="205"/>
      <c r="L8217" s="181"/>
      <c r="M8217" s="180"/>
      <c r="N8217" s="180"/>
      <c r="O8217" s="180"/>
    </row>
    <row r="8218" spans="8:15" s="179" customFormat="1" x14ac:dyDescent="0.2">
      <c r="H8218" s="180"/>
      <c r="I8218" s="180"/>
      <c r="J8218" s="205"/>
      <c r="K8218" s="205"/>
      <c r="L8218" s="181"/>
      <c r="M8218" s="180"/>
      <c r="N8218" s="180"/>
      <c r="O8218" s="180"/>
    </row>
    <row r="8219" spans="8:15" s="179" customFormat="1" x14ac:dyDescent="0.2">
      <c r="H8219" s="180"/>
      <c r="I8219" s="180"/>
      <c r="J8219" s="205"/>
      <c r="K8219" s="205"/>
      <c r="L8219" s="181"/>
      <c r="M8219" s="180"/>
      <c r="N8219" s="180"/>
      <c r="O8219" s="180"/>
    </row>
    <row r="8220" spans="8:15" s="179" customFormat="1" x14ac:dyDescent="0.2">
      <c r="H8220" s="180"/>
      <c r="I8220" s="180"/>
      <c r="J8220" s="205"/>
      <c r="K8220" s="205"/>
      <c r="L8220" s="181"/>
      <c r="M8220" s="180"/>
      <c r="N8220" s="180"/>
      <c r="O8220" s="180"/>
    </row>
    <row r="8221" spans="8:15" s="179" customFormat="1" x14ac:dyDescent="0.2">
      <c r="H8221" s="180"/>
      <c r="I8221" s="180"/>
      <c r="J8221" s="205"/>
      <c r="K8221" s="205"/>
      <c r="L8221" s="181"/>
      <c r="M8221" s="180"/>
      <c r="N8221" s="180"/>
      <c r="O8221" s="180"/>
    </row>
    <row r="8222" spans="8:15" s="179" customFormat="1" x14ac:dyDescent="0.2">
      <c r="H8222" s="180"/>
      <c r="I8222" s="180"/>
      <c r="J8222" s="205"/>
      <c r="K8222" s="205"/>
      <c r="L8222" s="181"/>
      <c r="M8222" s="180"/>
      <c r="N8222" s="180"/>
      <c r="O8222" s="180"/>
    </row>
    <row r="8223" spans="8:15" s="179" customFormat="1" x14ac:dyDescent="0.2">
      <c r="H8223" s="180"/>
      <c r="I8223" s="180"/>
      <c r="J8223" s="205"/>
      <c r="K8223" s="205"/>
      <c r="L8223" s="181"/>
      <c r="M8223" s="180"/>
      <c r="N8223" s="180"/>
      <c r="O8223" s="180"/>
    </row>
    <row r="8224" spans="8:15" s="179" customFormat="1" x14ac:dyDescent="0.2">
      <c r="H8224" s="180"/>
      <c r="I8224" s="180"/>
      <c r="J8224" s="205"/>
      <c r="K8224" s="205"/>
      <c r="L8224" s="181"/>
      <c r="M8224" s="180"/>
      <c r="N8224" s="180"/>
      <c r="O8224" s="180"/>
    </row>
    <row r="8225" spans="8:15" s="179" customFormat="1" x14ac:dyDescent="0.2">
      <c r="H8225" s="180"/>
      <c r="I8225" s="180"/>
      <c r="J8225" s="205"/>
      <c r="K8225" s="205"/>
      <c r="L8225" s="181"/>
      <c r="M8225" s="180"/>
      <c r="N8225" s="180"/>
      <c r="O8225" s="180"/>
    </row>
    <row r="8226" spans="8:15" s="179" customFormat="1" x14ac:dyDescent="0.2">
      <c r="H8226" s="180"/>
      <c r="I8226" s="180"/>
      <c r="J8226" s="205"/>
      <c r="K8226" s="205"/>
      <c r="L8226" s="181"/>
      <c r="M8226" s="180"/>
      <c r="N8226" s="180"/>
      <c r="O8226" s="180"/>
    </row>
    <row r="8227" spans="8:15" s="179" customFormat="1" x14ac:dyDescent="0.2">
      <c r="H8227" s="180"/>
      <c r="I8227" s="180"/>
      <c r="J8227" s="205"/>
      <c r="K8227" s="205"/>
      <c r="L8227" s="181"/>
      <c r="M8227" s="180"/>
      <c r="N8227" s="180"/>
      <c r="O8227" s="180"/>
    </row>
    <row r="8228" spans="8:15" s="179" customFormat="1" x14ac:dyDescent="0.2">
      <c r="H8228" s="180"/>
      <c r="I8228" s="180"/>
      <c r="J8228" s="205"/>
      <c r="K8228" s="205"/>
      <c r="L8228" s="181"/>
      <c r="M8228" s="180"/>
      <c r="N8228" s="180"/>
      <c r="O8228" s="180"/>
    </row>
    <row r="8229" spans="8:15" s="179" customFormat="1" x14ac:dyDescent="0.2">
      <c r="H8229" s="180"/>
      <c r="I8229" s="180"/>
      <c r="J8229" s="205"/>
      <c r="K8229" s="205"/>
      <c r="L8229" s="181"/>
      <c r="M8229" s="180"/>
      <c r="N8229" s="180"/>
      <c r="O8229" s="180"/>
    </row>
    <row r="8230" spans="8:15" s="179" customFormat="1" x14ac:dyDescent="0.2">
      <c r="H8230" s="180"/>
      <c r="I8230" s="180"/>
      <c r="J8230" s="205"/>
      <c r="K8230" s="205"/>
      <c r="L8230" s="181"/>
      <c r="M8230" s="180"/>
      <c r="N8230" s="180"/>
      <c r="O8230" s="180"/>
    </row>
    <row r="8231" spans="8:15" s="179" customFormat="1" x14ac:dyDescent="0.2">
      <c r="H8231" s="180"/>
      <c r="I8231" s="180"/>
      <c r="J8231" s="205"/>
      <c r="K8231" s="205"/>
      <c r="L8231" s="181"/>
      <c r="M8231" s="180"/>
      <c r="N8231" s="180"/>
      <c r="O8231" s="180"/>
    </row>
    <row r="8232" spans="8:15" s="179" customFormat="1" x14ac:dyDescent="0.2">
      <c r="H8232" s="180"/>
      <c r="I8232" s="180"/>
      <c r="J8232" s="205"/>
      <c r="K8232" s="205"/>
      <c r="L8232" s="181"/>
      <c r="M8232" s="180"/>
      <c r="N8232" s="180"/>
      <c r="O8232" s="180"/>
    </row>
    <row r="8233" spans="8:15" s="179" customFormat="1" x14ac:dyDescent="0.2">
      <c r="H8233" s="180"/>
      <c r="I8233" s="180"/>
      <c r="J8233" s="205"/>
      <c r="K8233" s="205"/>
      <c r="L8233" s="181"/>
      <c r="M8233" s="180"/>
      <c r="N8233" s="180"/>
      <c r="O8233" s="180"/>
    </row>
    <row r="8234" spans="8:15" s="179" customFormat="1" x14ac:dyDescent="0.2">
      <c r="H8234" s="180"/>
      <c r="I8234" s="180"/>
      <c r="J8234" s="205"/>
      <c r="K8234" s="205"/>
      <c r="L8234" s="181"/>
      <c r="M8234" s="180"/>
      <c r="N8234" s="180"/>
      <c r="O8234" s="180"/>
    </row>
    <row r="8235" spans="8:15" s="179" customFormat="1" x14ac:dyDescent="0.2">
      <c r="H8235" s="180"/>
      <c r="I8235" s="180"/>
      <c r="J8235" s="205"/>
      <c r="K8235" s="205"/>
      <c r="L8235" s="181"/>
      <c r="M8235" s="180"/>
      <c r="N8235" s="180"/>
      <c r="O8235" s="180"/>
    </row>
    <row r="8236" spans="8:15" s="179" customFormat="1" x14ac:dyDescent="0.2">
      <c r="H8236" s="180"/>
      <c r="I8236" s="180"/>
      <c r="J8236" s="205"/>
      <c r="K8236" s="205"/>
      <c r="L8236" s="181"/>
      <c r="M8236" s="180"/>
      <c r="N8236" s="180"/>
      <c r="O8236" s="180"/>
    </row>
    <row r="8237" spans="8:15" s="179" customFormat="1" x14ac:dyDescent="0.2">
      <c r="H8237" s="180"/>
      <c r="I8237" s="180"/>
      <c r="J8237" s="205"/>
      <c r="K8237" s="205"/>
      <c r="L8237" s="181"/>
      <c r="M8237" s="180"/>
      <c r="N8237" s="180"/>
      <c r="O8237" s="180"/>
    </row>
    <row r="8238" spans="8:15" s="179" customFormat="1" x14ac:dyDescent="0.2">
      <c r="H8238" s="180"/>
      <c r="I8238" s="180"/>
      <c r="J8238" s="205"/>
      <c r="K8238" s="205"/>
      <c r="L8238" s="181"/>
      <c r="M8238" s="180"/>
      <c r="N8238" s="180"/>
      <c r="O8238" s="180"/>
    </row>
    <row r="8239" spans="8:15" s="179" customFormat="1" x14ac:dyDescent="0.2">
      <c r="H8239" s="180"/>
      <c r="I8239" s="180"/>
      <c r="J8239" s="205"/>
      <c r="K8239" s="205"/>
      <c r="L8239" s="181"/>
      <c r="M8239" s="180"/>
      <c r="N8239" s="180"/>
      <c r="O8239" s="180"/>
    </row>
    <row r="8240" spans="8:15" s="179" customFormat="1" x14ac:dyDescent="0.2">
      <c r="H8240" s="180"/>
      <c r="I8240" s="180"/>
      <c r="J8240" s="205"/>
      <c r="K8240" s="205"/>
      <c r="L8240" s="181"/>
      <c r="M8240" s="180"/>
      <c r="N8240" s="180"/>
      <c r="O8240" s="180"/>
    </row>
    <row r="8241" spans="8:15" s="179" customFormat="1" x14ac:dyDescent="0.2">
      <c r="H8241" s="180"/>
      <c r="I8241" s="180"/>
      <c r="J8241" s="205"/>
      <c r="K8241" s="205"/>
      <c r="L8241" s="181"/>
      <c r="M8241" s="180"/>
      <c r="N8241" s="180"/>
      <c r="O8241" s="180"/>
    </row>
    <row r="8242" spans="8:15" s="179" customFormat="1" x14ac:dyDescent="0.2">
      <c r="H8242" s="180"/>
      <c r="I8242" s="180"/>
      <c r="J8242" s="205"/>
      <c r="K8242" s="205"/>
      <c r="L8242" s="181"/>
      <c r="M8242" s="180"/>
      <c r="N8242" s="180"/>
      <c r="O8242" s="180"/>
    </row>
    <row r="8243" spans="8:15" s="179" customFormat="1" x14ac:dyDescent="0.2">
      <c r="H8243" s="180"/>
      <c r="I8243" s="180"/>
      <c r="J8243" s="205"/>
      <c r="K8243" s="205"/>
      <c r="L8243" s="181"/>
      <c r="M8243" s="180"/>
      <c r="N8243" s="180"/>
      <c r="O8243" s="180"/>
    </row>
    <row r="8244" spans="8:15" s="179" customFormat="1" x14ac:dyDescent="0.2">
      <c r="H8244" s="180"/>
      <c r="I8244" s="180"/>
      <c r="J8244" s="205"/>
      <c r="K8244" s="205"/>
      <c r="L8244" s="181"/>
      <c r="M8244" s="180"/>
      <c r="N8244" s="180"/>
      <c r="O8244" s="180"/>
    </row>
    <row r="8245" spans="8:15" s="179" customFormat="1" x14ac:dyDescent="0.2">
      <c r="H8245" s="180"/>
      <c r="I8245" s="180"/>
      <c r="J8245" s="205"/>
      <c r="K8245" s="205"/>
      <c r="L8245" s="181"/>
      <c r="M8245" s="180"/>
      <c r="N8245" s="180"/>
      <c r="O8245" s="180"/>
    </row>
    <row r="8246" spans="8:15" s="179" customFormat="1" x14ac:dyDescent="0.2">
      <c r="H8246" s="180"/>
      <c r="I8246" s="180"/>
      <c r="J8246" s="205"/>
      <c r="K8246" s="205"/>
      <c r="L8246" s="181"/>
      <c r="M8246" s="180"/>
      <c r="N8246" s="180"/>
      <c r="O8246" s="180"/>
    </row>
    <row r="8247" spans="8:15" s="179" customFormat="1" x14ac:dyDescent="0.2">
      <c r="H8247" s="180"/>
      <c r="I8247" s="180"/>
      <c r="J8247" s="205"/>
      <c r="K8247" s="205"/>
      <c r="L8247" s="181"/>
      <c r="M8247" s="180"/>
      <c r="N8247" s="180"/>
      <c r="O8247" s="180"/>
    </row>
    <row r="8248" spans="8:15" s="179" customFormat="1" x14ac:dyDescent="0.2">
      <c r="H8248" s="180"/>
      <c r="I8248" s="180"/>
      <c r="J8248" s="205"/>
      <c r="K8248" s="205"/>
      <c r="L8248" s="181"/>
      <c r="M8248" s="180"/>
      <c r="N8248" s="180"/>
      <c r="O8248" s="180"/>
    </row>
    <row r="8249" spans="8:15" s="179" customFormat="1" x14ac:dyDescent="0.2">
      <c r="H8249" s="180"/>
      <c r="I8249" s="180"/>
      <c r="J8249" s="205"/>
      <c r="K8249" s="205"/>
      <c r="L8249" s="181"/>
      <c r="M8249" s="180"/>
      <c r="N8249" s="180"/>
      <c r="O8249" s="180"/>
    </row>
    <row r="8250" spans="8:15" s="179" customFormat="1" x14ac:dyDescent="0.2">
      <c r="H8250" s="180"/>
      <c r="I8250" s="180"/>
      <c r="J8250" s="205"/>
      <c r="K8250" s="205"/>
      <c r="L8250" s="181"/>
      <c r="M8250" s="180"/>
      <c r="N8250" s="180"/>
      <c r="O8250" s="180"/>
    </row>
    <row r="8251" spans="8:15" s="179" customFormat="1" x14ac:dyDescent="0.2">
      <c r="H8251" s="180"/>
      <c r="I8251" s="180"/>
      <c r="J8251" s="205"/>
      <c r="K8251" s="205"/>
      <c r="L8251" s="181"/>
      <c r="M8251" s="180"/>
      <c r="N8251" s="180"/>
      <c r="O8251" s="180"/>
    </row>
    <row r="8252" spans="8:15" s="179" customFormat="1" x14ac:dyDescent="0.2">
      <c r="H8252" s="180"/>
      <c r="I8252" s="180"/>
      <c r="J8252" s="205"/>
      <c r="K8252" s="205"/>
      <c r="L8252" s="181"/>
      <c r="M8252" s="180"/>
      <c r="N8252" s="180"/>
      <c r="O8252" s="180"/>
    </row>
    <row r="8253" spans="8:15" s="179" customFormat="1" x14ac:dyDescent="0.2">
      <c r="H8253" s="180"/>
      <c r="I8253" s="180"/>
      <c r="J8253" s="205"/>
      <c r="K8253" s="205"/>
      <c r="L8253" s="181"/>
      <c r="M8253" s="180"/>
      <c r="N8253" s="180"/>
      <c r="O8253" s="180"/>
    </row>
    <row r="8254" spans="8:15" s="179" customFormat="1" x14ac:dyDescent="0.2">
      <c r="H8254" s="180"/>
      <c r="I8254" s="180"/>
      <c r="J8254" s="205"/>
      <c r="K8254" s="205"/>
      <c r="L8254" s="181"/>
      <c r="M8254" s="180"/>
      <c r="N8254" s="180"/>
      <c r="O8254" s="180"/>
    </row>
    <row r="8255" spans="8:15" s="179" customFormat="1" x14ac:dyDescent="0.2">
      <c r="H8255" s="180"/>
      <c r="I8255" s="180"/>
      <c r="J8255" s="205"/>
      <c r="K8255" s="205"/>
      <c r="L8255" s="181"/>
      <c r="M8255" s="180"/>
      <c r="N8255" s="180"/>
      <c r="O8255" s="180"/>
    </row>
    <row r="8256" spans="8:15" s="179" customFormat="1" x14ac:dyDescent="0.2">
      <c r="H8256" s="180"/>
      <c r="I8256" s="180"/>
      <c r="J8256" s="205"/>
      <c r="K8256" s="205"/>
      <c r="L8256" s="181"/>
      <c r="M8256" s="180"/>
      <c r="N8256" s="180"/>
      <c r="O8256" s="180"/>
    </row>
    <row r="8257" spans="8:15" s="179" customFormat="1" x14ac:dyDescent="0.2">
      <c r="H8257" s="180"/>
      <c r="I8257" s="180"/>
      <c r="J8257" s="205"/>
      <c r="K8257" s="205"/>
      <c r="L8257" s="181"/>
      <c r="M8257" s="180"/>
      <c r="N8257" s="180"/>
      <c r="O8257" s="180"/>
    </row>
    <row r="8258" spans="8:15" s="179" customFormat="1" x14ac:dyDescent="0.2">
      <c r="H8258" s="180"/>
      <c r="I8258" s="180"/>
      <c r="J8258" s="205"/>
      <c r="K8258" s="205"/>
      <c r="L8258" s="181"/>
      <c r="M8258" s="180"/>
      <c r="N8258" s="180"/>
      <c r="O8258" s="180"/>
    </row>
    <row r="8259" spans="8:15" s="179" customFormat="1" x14ac:dyDescent="0.2">
      <c r="H8259" s="180"/>
      <c r="I8259" s="180"/>
      <c r="J8259" s="205"/>
      <c r="K8259" s="205"/>
      <c r="L8259" s="181"/>
      <c r="M8259" s="180"/>
      <c r="N8259" s="180"/>
      <c r="O8259" s="180"/>
    </row>
    <row r="8260" spans="8:15" s="179" customFormat="1" x14ac:dyDescent="0.2">
      <c r="H8260" s="180"/>
      <c r="I8260" s="180"/>
      <c r="J8260" s="205"/>
      <c r="K8260" s="205"/>
      <c r="L8260" s="181"/>
      <c r="M8260" s="180"/>
      <c r="N8260" s="180"/>
      <c r="O8260" s="180"/>
    </row>
    <row r="8261" spans="8:15" s="179" customFormat="1" x14ac:dyDescent="0.2">
      <c r="H8261" s="180"/>
      <c r="I8261" s="180"/>
      <c r="J8261" s="205"/>
      <c r="K8261" s="205"/>
      <c r="L8261" s="181"/>
      <c r="M8261" s="180"/>
      <c r="N8261" s="180"/>
      <c r="O8261" s="180"/>
    </row>
    <row r="8262" spans="8:15" s="179" customFormat="1" x14ac:dyDescent="0.2">
      <c r="H8262" s="180"/>
      <c r="I8262" s="180"/>
      <c r="J8262" s="205"/>
      <c r="K8262" s="205"/>
      <c r="L8262" s="181"/>
      <c r="M8262" s="180"/>
      <c r="N8262" s="180"/>
      <c r="O8262" s="180"/>
    </row>
    <row r="8263" spans="8:15" s="179" customFormat="1" x14ac:dyDescent="0.2">
      <c r="H8263" s="180"/>
      <c r="I8263" s="180"/>
      <c r="J8263" s="205"/>
      <c r="K8263" s="205"/>
      <c r="L8263" s="181"/>
      <c r="M8263" s="180"/>
      <c r="N8263" s="180"/>
      <c r="O8263" s="180"/>
    </row>
    <row r="8264" spans="8:15" s="179" customFormat="1" x14ac:dyDescent="0.2">
      <c r="H8264" s="180"/>
      <c r="I8264" s="180"/>
      <c r="J8264" s="205"/>
      <c r="K8264" s="205"/>
      <c r="L8264" s="181"/>
      <c r="M8264" s="180"/>
      <c r="N8264" s="180"/>
      <c r="O8264" s="180"/>
    </row>
    <row r="8265" spans="8:15" s="179" customFormat="1" x14ac:dyDescent="0.2">
      <c r="H8265" s="180"/>
      <c r="I8265" s="180"/>
      <c r="J8265" s="205"/>
      <c r="K8265" s="205"/>
      <c r="L8265" s="181"/>
      <c r="M8265" s="180"/>
      <c r="N8265" s="180"/>
      <c r="O8265" s="180"/>
    </row>
    <row r="8266" spans="8:15" s="179" customFormat="1" x14ac:dyDescent="0.2">
      <c r="H8266" s="180"/>
      <c r="I8266" s="180"/>
      <c r="J8266" s="205"/>
      <c r="K8266" s="205"/>
      <c r="L8266" s="181"/>
      <c r="M8266" s="180"/>
      <c r="N8266" s="180"/>
      <c r="O8266" s="180"/>
    </row>
    <row r="8267" spans="8:15" s="179" customFormat="1" x14ac:dyDescent="0.2">
      <c r="H8267" s="180"/>
      <c r="I8267" s="180"/>
      <c r="J8267" s="205"/>
      <c r="K8267" s="205"/>
      <c r="L8267" s="181"/>
      <c r="M8267" s="180"/>
      <c r="N8267" s="180"/>
      <c r="O8267" s="180"/>
    </row>
    <row r="8268" spans="8:15" s="179" customFormat="1" x14ac:dyDescent="0.2">
      <c r="H8268" s="180"/>
      <c r="I8268" s="180"/>
      <c r="J8268" s="205"/>
      <c r="K8268" s="205"/>
      <c r="L8268" s="181"/>
      <c r="M8268" s="180"/>
      <c r="N8268" s="180"/>
      <c r="O8268" s="180"/>
    </row>
    <row r="8269" spans="8:15" s="179" customFormat="1" x14ac:dyDescent="0.2">
      <c r="H8269" s="180"/>
      <c r="I8269" s="180"/>
      <c r="J8269" s="205"/>
      <c r="K8269" s="205"/>
      <c r="L8269" s="181"/>
      <c r="M8269" s="180"/>
      <c r="N8269" s="180"/>
      <c r="O8269" s="180"/>
    </row>
    <row r="8270" spans="8:15" s="179" customFormat="1" x14ac:dyDescent="0.2">
      <c r="H8270" s="180"/>
      <c r="I8270" s="180"/>
      <c r="J8270" s="205"/>
      <c r="K8270" s="205"/>
      <c r="L8270" s="181"/>
      <c r="M8270" s="180"/>
      <c r="N8270" s="180"/>
      <c r="O8270" s="180"/>
    </row>
    <row r="8271" spans="8:15" s="179" customFormat="1" x14ac:dyDescent="0.2">
      <c r="H8271" s="180"/>
      <c r="I8271" s="180"/>
      <c r="J8271" s="205"/>
      <c r="K8271" s="205"/>
      <c r="L8271" s="181"/>
      <c r="M8271" s="180"/>
      <c r="N8271" s="180"/>
      <c r="O8271" s="180"/>
    </row>
    <row r="8272" spans="8:15" s="179" customFormat="1" x14ac:dyDescent="0.2">
      <c r="H8272" s="180"/>
      <c r="I8272" s="180"/>
      <c r="J8272" s="205"/>
      <c r="K8272" s="205"/>
      <c r="L8272" s="181"/>
      <c r="M8272" s="180"/>
      <c r="N8272" s="180"/>
      <c r="O8272" s="180"/>
    </row>
    <row r="8273" spans="8:15" s="179" customFormat="1" x14ac:dyDescent="0.2">
      <c r="H8273" s="180"/>
      <c r="I8273" s="180"/>
      <c r="J8273" s="205"/>
      <c r="K8273" s="205"/>
      <c r="L8273" s="181"/>
      <c r="M8273" s="180"/>
      <c r="N8273" s="180"/>
      <c r="O8273" s="180"/>
    </row>
    <row r="8274" spans="8:15" s="179" customFormat="1" x14ac:dyDescent="0.2">
      <c r="H8274" s="180"/>
      <c r="I8274" s="180"/>
      <c r="J8274" s="205"/>
      <c r="K8274" s="205"/>
      <c r="L8274" s="181"/>
      <c r="M8274" s="180"/>
      <c r="N8274" s="180"/>
      <c r="O8274" s="180"/>
    </row>
    <row r="8275" spans="8:15" s="179" customFormat="1" x14ac:dyDescent="0.2">
      <c r="H8275" s="180"/>
      <c r="I8275" s="180"/>
      <c r="J8275" s="205"/>
      <c r="K8275" s="205"/>
      <c r="L8275" s="181"/>
      <c r="M8275" s="180"/>
      <c r="N8275" s="180"/>
      <c r="O8275" s="180"/>
    </row>
    <row r="8276" spans="8:15" s="179" customFormat="1" x14ac:dyDescent="0.2">
      <c r="H8276" s="180"/>
      <c r="I8276" s="180"/>
      <c r="J8276" s="205"/>
      <c r="K8276" s="205"/>
      <c r="L8276" s="181"/>
      <c r="M8276" s="180"/>
      <c r="N8276" s="180"/>
      <c r="O8276" s="180"/>
    </row>
    <row r="8277" spans="8:15" s="179" customFormat="1" x14ac:dyDescent="0.2">
      <c r="H8277" s="180"/>
      <c r="I8277" s="180"/>
      <c r="J8277" s="205"/>
      <c r="K8277" s="205"/>
      <c r="L8277" s="181"/>
      <c r="M8277" s="180"/>
      <c r="N8277" s="180"/>
      <c r="O8277" s="180"/>
    </row>
    <row r="8278" spans="8:15" s="179" customFormat="1" x14ac:dyDescent="0.2">
      <c r="H8278" s="180"/>
      <c r="I8278" s="180"/>
      <c r="J8278" s="205"/>
      <c r="K8278" s="205"/>
      <c r="L8278" s="181"/>
      <c r="M8278" s="180"/>
      <c r="N8278" s="180"/>
      <c r="O8278" s="180"/>
    </row>
    <row r="8279" spans="8:15" s="179" customFormat="1" x14ac:dyDescent="0.2">
      <c r="H8279" s="180"/>
      <c r="I8279" s="180"/>
      <c r="J8279" s="205"/>
      <c r="K8279" s="205"/>
      <c r="L8279" s="181"/>
      <c r="M8279" s="180"/>
      <c r="N8279" s="180"/>
      <c r="O8279" s="180"/>
    </row>
    <row r="8280" spans="8:15" s="179" customFormat="1" x14ac:dyDescent="0.2">
      <c r="H8280" s="180"/>
      <c r="I8280" s="180"/>
      <c r="J8280" s="205"/>
      <c r="K8280" s="205"/>
      <c r="L8280" s="181"/>
      <c r="M8280" s="180"/>
      <c r="N8280" s="180"/>
      <c r="O8280" s="180"/>
    </row>
    <row r="8281" spans="8:15" s="179" customFormat="1" x14ac:dyDescent="0.2">
      <c r="H8281" s="180"/>
      <c r="I8281" s="180"/>
      <c r="J8281" s="205"/>
      <c r="K8281" s="205"/>
      <c r="L8281" s="181"/>
      <c r="M8281" s="180"/>
      <c r="N8281" s="180"/>
      <c r="O8281" s="180"/>
    </row>
    <row r="8282" spans="8:15" s="179" customFormat="1" x14ac:dyDescent="0.2">
      <c r="H8282" s="180"/>
      <c r="I8282" s="180"/>
      <c r="J8282" s="205"/>
      <c r="K8282" s="205"/>
      <c r="L8282" s="181"/>
      <c r="M8282" s="180"/>
      <c r="N8282" s="180"/>
      <c r="O8282" s="180"/>
    </row>
    <row r="8283" spans="8:15" s="179" customFormat="1" x14ac:dyDescent="0.2">
      <c r="H8283" s="180"/>
      <c r="I8283" s="180"/>
      <c r="J8283" s="205"/>
      <c r="K8283" s="205"/>
      <c r="L8283" s="181"/>
      <c r="M8283" s="180"/>
      <c r="N8283" s="180"/>
      <c r="O8283" s="180"/>
    </row>
    <row r="8284" spans="8:15" s="179" customFormat="1" x14ac:dyDescent="0.2">
      <c r="H8284" s="180"/>
      <c r="I8284" s="180"/>
      <c r="J8284" s="205"/>
      <c r="K8284" s="205"/>
      <c r="L8284" s="181"/>
      <c r="M8284" s="180"/>
      <c r="N8284" s="180"/>
      <c r="O8284" s="180"/>
    </row>
    <row r="8285" spans="8:15" s="179" customFormat="1" x14ac:dyDescent="0.2">
      <c r="H8285" s="180"/>
      <c r="I8285" s="180"/>
      <c r="J8285" s="205"/>
      <c r="K8285" s="205"/>
      <c r="L8285" s="181"/>
      <c r="M8285" s="180"/>
      <c r="N8285" s="180"/>
      <c r="O8285" s="180"/>
    </row>
    <row r="8286" spans="8:15" s="179" customFormat="1" x14ac:dyDescent="0.2">
      <c r="H8286" s="180"/>
      <c r="I8286" s="180"/>
      <c r="J8286" s="205"/>
      <c r="K8286" s="205"/>
      <c r="L8286" s="181"/>
      <c r="M8286" s="180"/>
      <c r="N8286" s="180"/>
      <c r="O8286" s="180"/>
    </row>
    <row r="8287" spans="8:15" s="179" customFormat="1" x14ac:dyDescent="0.2">
      <c r="H8287" s="180"/>
      <c r="I8287" s="180"/>
      <c r="J8287" s="205"/>
      <c r="K8287" s="205"/>
      <c r="L8287" s="181"/>
      <c r="M8287" s="180"/>
      <c r="N8287" s="180"/>
      <c r="O8287" s="180"/>
    </row>
    <row r="8288" spans="8:15" s="179" customFormat="1" x14ac:dyDescent="0.2">
      <c r="H8288" s="180"/>
      <c r="I8288" s="180"/>
      <c r="J8288" s="205"/>
      <c r="K8288" s="205"/>
      <c r="L8288" s="181"/>
      <c r="M8288" s="180"/>
      <c r="N8288" s="180"/>
      <c r="O8288" s="180"/>
    </row>
    <row r="8289" spans="8:15" s="179" customFormat="1" x14ac:dyDescent="0.2">
      <c r="H8289" s="180"/>
      <c r="I8289" s="180"/>
      <c r="J8289" s="205"/>
      <c r="K8289" s="205"/>
      <c r="L8289" s="181"/>
      <c r="M8289" s="180"/>
      <c r="N8289" s="180"/>
      <c r="O8289" s="180"/>
    </row>
    <row r="8290" spans="8:15" s="179" customFormat="1" x14ac:dyDescent="0.2">
      <c r="H8290" s="180"/>
      <c r="I8290" s="180"/>
      <c r="J8290" s="205"/>
      <c r="K8290" s="205"/>
      <c r="L8290" s="181"/>
      <c r="M8290" s="180"/>
      <c r="N8290" s="180"/>
      <c r="O8290" s="180"/>
    </row>
    <row r="8291" spans="8:15" s="179" customFormat="1" x14ac:dyDescent="0.2">
      <c r="H8291" s="180"/>
      <c r="I8291" s="180"/>
      <c r="J8291" s="205"/>
      <c r="K8291" s="205"/>
      <c r="L8291" s="181"/>
      <c r="M8291" s="180"/>
      <c r="N8291" s="180"/>
      <c r="O8291" s="180"/>
    </row>
    <row r="8292" spans="8:15" s="179" customFormat="1" x14ac:dyDescent="0.2">
      <c r="H8292" s="180"/>
      <c r="I8292" s="180"/>
      <c r="J8292" s="205"/>
      <c r="K8292" s="205"/>
      <c r="L8292" s="181"/>
      <c r="M8292" s="180"/>
      <c r="N8292" s="180"/>
      <c r="O8292" s="180"/>
    </row>
    <row r="8293" spans="8:15" s="179" customFormat="1" x14ac:dyDescent="0.2">
      <c r="H8293" s="180"/>
      <c r="I8293" s="180"/>
      <c r="J8293" s="205"/>
      <c r="K8293" s="205"/>
      <c r="L8293" s="181"/>
      <c r="M8293" s="180"/>
      <c r="N8293" s="180"/>
      <c r="O8293" s="180"/>
    </row>
    <row r="8294" spans="8:15" s="179" customFormat="1" x14ac:dyDescent="0.2">
      <c r="H8294" s="180"/>
      <c r="I8294" s="180"/>
      <c r="J8294" s="205"/>
      <c r="K8294" s="205"/>
      <c r="L8294" s="181"/>
      <c r="M8294" s="180"/>
      <c r="N8294" s="180"/>
      <c r="O8294" s="180"/>
    </row>
    <row r="8295" spans="8:15" s="179" customFormat="1" x14ac:dyDescent="0.2">
      <c r="H8295" s="180"/>
      <c r="I8295" s="180"/>
      <c r="J8295" s="205"/>
      <c r="K8295" s="205"/>
      <c r="L8295" s="181"/>
      <c r="M8295" s="180"/>
      <c r="N8295" s="180"/>
      <c r="O8295" s="180"/>
    </row>
    <row r="8296" spans="8:15" s="179" customFormat="1" x14ac:dyDescent="0.2">
      <c r="H8296" s="180"/>
      <c r="I8296" s="180"/>
      <c r="J8296" s="205"/>
      <c r="K8296" s="205"/>
      <c r="L8296" s="181"/>
      <c r="M8296" s="180"/>
      <c r="N8296" s="180"/>
      <c r="O8296" s="180"/>
    </row>
    <row r="8297" spans="8:15" s="179" customFormat="1" x14ac:dyDescent="0.2">
      <c r="H8297" s="180"/>
      <c r="I8297" s="180"/>
      <c r="J8297" s="205"/>
      <c r="K8297" s="205"/>
      <c r="L8297" s="181"/>
      <c r="M8297" s="180"/>
      <c r="N8297" s="180"/>
      <c r="O8297" s="180"/>
    </row>
    <row r="8298" spans="8:15" s="179" customFormat="1" x14ac:dyDescent="0.2">
      <c r="H8298" s="180"/>
      <c r="I8298" s="180"/>
      <c r="J8298" s="205"/>
      <c r="K8298" s="205"/>
      <c r="L8298" s="181"/>
      <c r="M8298" s="180"/>
      <c r="N8298" s="180"/>
      <c r="O8298" s="180"/>
    </row>
    <row r="8299" spans="8:15" s="179" customFormat="1" x14ac:dyDescent="0.2">
      <c r="H8299" s="180"/>
      <c r="I8299" s="180"/>
      <c r="J8299" s="205"/>
      <c r="K8299" s="205"/>
      <c r="L8299" s="181"/>
      <c r="M8299" s="180"/>
      <c r="N8299" s="180"/>
      <c r="O8299" s="180"/>
    </row>
    <row r="8300" spans="8:15" s="179" customFormat="1" x14ac:dyDescent="0.2">
      <c r="H8300" s="180"/>
      <c r="I8300" s="180"/>
      <c r="J8300" s="205"/>
      <c r="K8300" s="205"/>
      <c r="L8300" s="181"/>
      <c r="M8300" s="180"/>
      <c r="N8300" s="180"/>
      <c r="O8300" s="180"/>
    </row>
    <row r="8301" spans="8:15" s="179" customFormat="1" x14ac:dyDescent="0.2">
      <c r="H8301" s="180"/>
      <c r="I8301" s="180"/>
      <c r="J8301" s="205"/>
      <c r="K8301" s="205"/>
      <c r="L8301" s="181"/>
      <c r="M8301" s="180"/>
      <c r="N8301" s="180"/>
      <c r="O8301" s="180"/>
    </row>
    <row r="8302" spans="8:15" s="179" customFormat="1" x14ac:dyDescent="0.2">
      <c r="H8302" s="180"/>
      <c r="I8302" s="180"/>
      <c r="J8302" s="205"/>
      <c r="K8302" s="205"/>
      <c r="L8302" s="181"/>
      <c r="M8302" s="180"/>
      <c r="N8302" s="180"/>
      <c r="O8302" s="180"/>
    </row>
    <row r="8303" spans="8:15" s="179" customFormat="1" x14ac:dyDescent="0.2">
      <c r="H8303" s="180"/>
      <c r="I8303" s="180"/>
      <c r="J8303" s="205"/>
      <c r="K8303" s="205"/>
      <c r="L8303" s="181"/>
      <c r="M8303" s="180"/>
      <c r="N8303" s="180"/>
      <c r="O8303" s="180"/>
    </row>
    <row r="8304" spans="8:15" s="179" customFormat="1" x14ac:dyDescent="0.2">
      <c r="H8304" s="180"/>
      <c r="I8304" s="180"/>
      <c r="J8304" s="205"/>
      <c r="K8304" s="205"/>
      <c r="L8304" s="181"/>
      <c r="M8304" s="180"/>
      <c r="N8304" s="180"/>
      <c r="O8304" s="180"/>
    </row>
    <row r="8305" spans="8:15" s="179" customFormat="1" x14ac:dyDescent="0.2">
      <c r="H8305" s="180"/>
      <c r="I8305" s="180"/>
      <c r="J8305" s="205"/>
      <c r="K8305" s="205"/>
      <c r="L8305" s="181"/>
      <c r="M8305" s="180"/>
      <c r="N8305" s="180"/>
      <c r="O8305" s="180"/>
    </row>
    <row r="8306" spans="8:15" s="179" customFormat="1" x14ac:dyDescent="0.2">
      <c r="H8306" s="180"/>
      <c r="I8306" s="180"/>
      <c r="J8306" s="205"/>
      <c r="K8306" s="205"/>
      <c r="L8306" s="181"/>
      <c r="M8306" s="180"/>
      <c r="N8306" s="180"/>
      <c r="O8306" s="180"/>
    </row>
    <row r="8307" spans="8:15" s="179" customFormat="1" x14ac:dyDescent="0.2">
      <c r="H8307" s="180"/>
      <c r="I8307" s="180"/>
      <c r="J8307" s="205"/>
      <c r="K8307" s="205"/>
      <c r="L8307" s="181"/>
      <c r="M8307" s="180"/>
      <c r="N8307" s="180"/>
      <c r="O8307" s="180"/>
    </row>
    <row r="8308" spans="8:15" s="179" customFormat="1" x14ac:dyDescent="0.2">
      <c r="H8308" s="180"/>
      <c r="I8308" s="180"/>
      <c r="J8308" s="205"/>
      <c r="K8308" s="205"/>
      <c r="L8308" s="181"/>
      <c r="M8308" s="180"/>
      <c r="N8308" s="180"/>
      <c r="O8308" s="180"/>
    </row>
    <row r="8309" spans="8:15" s="179" customFormat="1" x14ac:dyDescent="0.2">
      <c r="H8309" s="180"/>
      <c r="I8309" s="180"/>
      <c r="J8309" s="205"/>
      <c r="K8309" s="205"/>
      <c r="L8309" s="181"/>
      <c r="M8309" s="180"/>
      <c r="N8309" s="180"/>
      <c r="O8309" s="180"/>
    </row>
    <row r="8310" spans="8:15" s="179" customFormat="1" x14ac:dyDescent="0.2">
      <c r="H8310" s="180"/>
      <c r="I8310" s="180"/>
      <c r="J8310" s="205"/>
      <c r="K8310" s="205"/>
      <c r="L8310" s="181"/>
      <c r="M8310" s="180"/>
      <c r="N8310" s="180"/>
      <c r="O8310" s="180"/>
    </row>
    <row r="8311" spans="8:15" s="179" customFormat="1" x14ac:dyDescent="0.2">
      <c r="H8311" s="180"/>
      <c r="I8311" s="180"/>
      <c r="J8311" s="205"/>
      <c r="K8311" s="205"/>
      <c r="L8311" s="181"/>
      <c r="M8311" s="180"/>
      <c r="N8311" s="180"/>
      <c r="O8311" s="180"/>
    </row>
    <row r="8312" spans="8:15" s="179" customFormat="1" x14ac:dyDescent="0.2">
      <c r="H8312" s="180"/>
      <c r="I8312" s="180"/>
      <c r="J8312" s="205"/>
      <c r="K8312" s="205"/>
      <c r="L8312" s="181"/>
      <c r="M8312" s="180"/>
      <c r="N8312" s="180"/>
      <c r="O8312" s="180"/>
    </row>
    <row r="8313" spans="8:15" s="179" customFormat="1" x14ac:dyDescent="0.2">
      <c r="H8313" s="180"/>
      <c r="I8313" s="180"/>
      <c r="J8313" s="205"/>
      <c r="K8313" s="205"/>
      <c r="L8313" s="181"/>
      <c r="M8313" s="180"/>
      <c r="N8313" s="180"/>
      <c r="O8313" s="180"/>
    </row>
    <row r="8314" spans="8:15" s="179" customFormat="1" x14ac:dyDescent="0.2">
      <c r="H8314" s="180"/>
      <c r="I8314" s="180"/>
      <c r="J8314" s="205"/>
      <c r="K8314" s="205"/>
      <c r="L8314" s="181"/>
      <c r="M8314" s="180"/>
      <c r="N8314" s="180"/>
      <c r="O8314" s="180"/>
    </row>
    <row r="8315" spans="8:15" s="179" customFormat="1" x14ac:dyDescent="0.2">
      <c r="H8315" s="180"/>
      <c r="I8315" s="180"/>
      <c r="J8315" s="205"/>
      <c r="K8315" s="205"/>
      <c r="L8315" s="181"/>
      <c r="M8315" s="180"/>
      <c r="N8315" s="180"/>
      <c r="O8315" s="180"/>
    </row>
    <row r="8316" spans="8:15" s="179" customFormat="1" x14ac:dyDescent="0.2">
      <c r="H8316" s="180"/>
      <c r="I8316" s="180"/>
      <c r="J8316" s="205"/>
      <c r="K8316" s="205"/>
      <c r="L8316" s="181"/>
      <c r="M8316" s="180"/>
      <c r="N8316" s="180"/>
      <c r="O8316" s="180"/>
    </row>
    <row r="8317" spans="8:15" s="179" customFormat="1" x14ac:dyDescent="0.2">
      <c r="H8317" s="180"/>
      <c r="I8317" s="180"/>
      <c r="J8317" s="205"/>
      <c r="K8317" s="205"/>
      <c r="L8317" s="181"/>
      <c r="M8317" s="180"/>
      <c r="N8317" s="180"/>
      <c r="O8317" s="180"/>
    </row>
    <row r="8318" spans="8:15" s="179" customFormat="1" x14ac:dyDescent="0.2">
      <c r="H8318" s="180"/>
      <c r="I8318" s="180"/>
      <c r="J8318" s="205"/>
      <c r="K8318" s="205"/>
      <c r="L8318" s="181"/>
      <c r="M8318" s="180"/>
      <c r="N8318" s="180"/>
      <c r="O8318" s="180"/>
    </row>
    <row r="8319" spans="8:15" s="179" customFormat="1" x14ac:dyDescent="0.2">
      <c r="H8319" s="180"/>
      <c r="I8319" s="180"/>
      <c r="J8319" s="205"/>
      <c r="K8319" s="205"/>
      <c r="L8319" s="181"/>
      <c r="M8319" s="180"/>
      <c r="N8319" s="180"/>
      <c r="O8319" s="180"/>
    </row>
    <row r="8320" spans="8:15" s="179" customFormat="1" x14ac:dyDescent="0.2">
      <c r="H8320" s="180"/>
      <c r="I8320" s="180"/>
      <c r="J8320" s="205"/>
      <c r="K8320" s="205"/>
      <c r="L8320" s="181"/>
      <c r="M8320" s="180"/>
      <c r="N8320" s="180"/>
      <c r="O8320" s="180"/>
    </row>
    <row r="8321" spans="8:15" s="179" customFormat="1" x14ac:dyDescent="0.2">
      <c r="H8321" s="180"/>
      <c r="I8321" s="180"/>
      <c r="J8321" s="205"/>
      <c r="K8321" s="205"/>
      <c r="L8321" s="181"/>
      <c r="M8321" s="180"/>
      <c r="N8321" s="180"/>
      <c r="O8321" s="180"/>
    </row>
    <row r="8322" spans="8:15" s="179" customFormat="1" x14ac:dyDescent="0.2">
      <c r="H8322" s="180"/>
      <c r="I8322" s="180"/>
      <c r="J8322" s="205"/>
      <c r="K8322" s="205"/>
      <c r="L8322" s="181"/>
      <c r="M8322" s="180"/>
      <c r="N8322" s="180"/>
      <c r="O8322" s="180"/>
    </row>
    <row r="8323" spans="8:15" s="179" customFormat="1" x14ac:dyDescent="0.2">
      <c r="H8323" s="180"/>
      <c r="I8323" s="180"/>
      <c r="J8323" s="205"/>
      <c r="K8323" s="205"/>
      <c r="L8323" s="181"/>
      <c r="M8323" s="180"/>
      <c r="N8323" s="180"/>
      <c r="O8323" s="180"/>
    </row>
    <row r="8324" spans="8:15" s="179" customFormat="1" x14ac:dyDescent="0.2">
      <c r="H8324" s="180"/>
      <c r="I8324" s="180"/>
      <c r="J8324" s="205"/>
      <c r="K8324" s="205"/>
      <c r="L8324" s="181"/>
      <c r="M8324" s="180"/>
      <c r="N8324" s="180"/>
      <c r="O8324" s="180"/>
    </row>
    <row r="8325" spans="8:15" s="179" customFormat="1" x14ac:dyDescent="0.2">
      <c r="H8325" s="180"/>
      <c r="I8325" s="180"/>
      <c r="J8325" s="205"/>
      <c r="K8325" s="205"/>
      <c r="L8325" s="181"/>
      <c r="M8325" s="180"/>
      <c r="N8325" s="180"/>
      <c r="O8325" s="180"/>
    </row>
    <row r="8326" spans="8:15" s="179" customFormat="1" x14ac:dyDescent="0.2">
      <c r="H8326" s="180"/>
      <c r="I8326" s="180"/>
      <c r="J8326" s="205"/>
      <c r="K8326" s="205"/>
      <c r="L8326" s="181"/>
      <c r="M8326" s="180"/>
      <c r="N8326" s="180"/>
      <c r="O8326" s="180"/>
    </row>
    <row r="8327" spans="8:15" s="179" customFormat="1" x14ac:dyDescent="0.2">
      <c r="H8327" s="180"/>
      <c r="I8327" s="180"/>
      <c r="J8327" s="205"/>
      <c r="K8327" s="205"/>
      <c r="L8327" s="181"/>
      <c r="M8327" s="180"/>
      <c r="N8327" s="180"/>
      <c r="O8327" s="180"/>
    </row>
    <row r="8328" spans="8:15" s="179" customFormat="1" x14ac:dyDescent="0.2">
      <c r="H8328" s="180"/>
      <c r="I8328" s="180"/>
      <c r="J8328" s="205"/>
      <c r="K8328" s="205"/>
      <c r="L8328" s="181"/>
      <c r="M8328" s="180"/>
      <c r="N8328" s="180"/>
      <c r="O8328" s="180"/>
    </row>
    <row r="8329" spans="8:15" s="179" customFormat="1" x14ac:dyDescent="0.2">
      <c r="H8329" s="180"/>
      <c r="I8329" s="180"/>
      <c r="J8329" s="205"/>
      <c r="K8329" s="205"/>
      <c r="L8329" s="181"/>
      <c r="M8329" s="180"/>
      <c r="N8329" s="180"/>
      <c r="O8329" s="180"/>
    </row>
    <row r="8330" spans="8:15" s="179" customFormat="1" x14ac:dyDescent="0.2">
      <c r="H8330" s="180"/>
      <c r="I8330" s="180"/>
      <c r="J8330" s="205"/>
      <c r="K8330" s="205"/>
      <c r="L8330" s="181"/>
      <c r="M8330" s="180"/>
      <c r="N8330" s="180"/>
      <c r="O8330" s="180"/>
    </row>
    <row r="8331" spans="8:15" s="179" customFormat="1" x14ac:dyDescent="0.2">
      <c r="H8331" s="180"/>
      <c r="I8331" s="180"/>
      <c r="J8331" s="205"/>
      <c r="K8331" s="205"/>
      <c r="L8331" s="181"/>
      <c r="M8331" s="180"/>
      <c r="N8331" s="180"/>
      <c r="O8331" s="180"/>
    </row>
    <row r="8332" spans="8:15" s="179" customFormat="1" x14ac:dyDescent="0.2">
      <c r="H8332" s="180"/>
      <c r="I8332" s="180"/>
      <c r="J8332" s="205"/>
      <c r="K8332" s="205"/>
      <c r="L8332" s="181"/>
      <c r="M8332" s="180"/>
      <c r="N8332" s="180"/>
      <c r="O8332" s="180"/>
    </row>
    <row r="8333" spans="8:15" s="179" customFormat="1" x14ac:dyDescent="0.2">
      <c r="H8333" s="180"/>
      <c r="I8333" s="180"/>
      <c r="J8333" s="205"/>
      <c r="K8333" s="205"/>
      <c r="L8333" s="181"/>
      <c r="M8333" s="180"/>
      <c r="N8333" s="180"/>
      <c r="O8333" s="180"/>
    </row>
    <row r="8334" spans="8:15" s="179" customFormat="1" x14ac:dyDescent="0.2">
      <c r="H8334" s="180"/>
      <c r="I8334" s="180"/>
      <c r="J8334" s="205"/>
      <c r="K8334" s="205"/>
      <c r="L8334" s="181"/>
      <c r="M8334" s="180"/>
      <c r="N8334" s="180"/>
      <c r="O8334" s="180"/>
    </row>
    <row r="8335" spans="8:15" s="179" customFormat="1" x14ac:dyDescent="0.2">
      <c r="H8335" s="180"/>
      <c r="I8335" s="180"/>
      <c r="J8335" s="205"/>
      <c r="K8335" s="205"/>
      <c r="L8335" s="181"/>
      <c r="M8335" s="180"/>
      <c r="N8335" s="180"/>
      <c r="O8335" s="180"/>
    </row>
    <row r="8336" spans="8:15" s="179" customFormat="1" x14ac:dyDescent="0.2">
      <c r="H8336" s="180"/>
      <c r="I8336" s="180"/>
      <c r="J8336" s="205"/>
      <c r="K8336" s="205"/>
      <c r="L8336" s="181"/>
      <c r="M8336" s="180"/>
      <c r="N8336" s="180"/>
      <c r="O8336" s="180"/>
    </row>
    <row r="8337" spans="8:15" s="179" customFormat="1" x14ac:dyDescent="0.2">
      <c r="H8337" s="180"/>
      <c r="I8337" s="180"/>
      <c r="J8337" s="205"/>
      <c r="K8337" s="205"/>
      <c r="L8337" s="181"/>
      <c r="M8337" s="180"/>
      <c r="N8337" s="180"/>
      <c r="O8337" s="180"/>
    </row>
    <row r="8338" spans="8:15" s="179" customFormat="1" x14ac:dyDescent="0.2">
      <c r="H8338" s="180"/>
      <c r="I8338" s="180"/>
      <c r="J8338" s="205"/>
      <c r="K8338" s="205"/>
      <c r="L8338" s="181"/>
      <c r="M8338" s="180"/>
      <c r="N8338" s="180"/>
      <c r="O8338" s="180"/>
    </row>
    <row r="8339" spans="8:15" s="179" customFormat="1" x14ac:dyDescent="0.2">
      <c r="H8339" s="180"/>
      <c r="I8339" s="180"/>
      <c r="J8339" s="205"/>
      <c r="K8339" s="205"/>
      <c r="L8339" s="181"/>
      <c r="M8339" s="180"/>
      <c r="N8339" s="180"/>
      <c r="O8339" s="180"/>
    </row>
    <row r="8340" spans="8:15" s="179" customFormat="1" x14ac:dyDescent="0.2">
      <c r="H8340" s="180"/>
      <c r="I8340" s="180"/>
      <c r="J8340" s="205"/>
      <c r="K8340" s="205"/>
      <c r="L8340" s="181"/>
      <c r="M8340" s="180"/>
      <c r="N8340" s="180"/>
      <c r="O8340" s="180"/>
    </row>
    <row r="8341" spans="8:15" s="179" customFormat="1" x14ac:dyDescent="0.2">
      <c r="H8341" s="180"/>
      <c r="I8341" s="180"/>
      <c r="J8341" s="205"/>
      <c r="K8341" s="205"/>
      <c r="L8341" s="181"/>
      <c r="M8341" s="180"/>
      <c r="N8341" s="180"/>
      <c r="O8341" s="180"/>
    </row>
    <row r="8342" spans="8:15" s="179" customFormat="1" x14ac:dyDescent="0.2">
      <c r="H8342" s="180"/>
      <c r="I8342" s="180"/>
      <c r="J8342" s="205"/>
      <c r="K8342" s="205"/>
      <c r="L8342" s="181"/>
      <c r="M8342" s="180"/>
      <c r="N8342" s="180"/>
      <c r="O8342" s="180"/>
    </row>
    <row r="8343" spans="8:15" s="179" customFormat="1" x14ac:dyDescent="0.2">
      <c r="H8343" s="180"/>
      <c r="I8343" s="180"/>
      <c r="J8343" s="205"/>
      <c r="K8343" s="205"/>
      <c r="L8343" s="181"/>
      <c r="M8343" s="180"/>
      <c r="N8343" s="180"/>
      <c r="O8343" s="180"/>
    </row>
    <row r="8344" spans="8:15" s="179" customFormat="1" x14ac:dyDescent="0.2">
      <c r="H8344" s="180"/>
      <c r="I8344" s="180"/>
      <c r="J8344" s="205"/>
      <c r="K8344" s="205"/>
      <c r="L8344" s="181"/>
      <c r="M8344" s="180"/>
      <c r="N8344" s="180"/>
      <c r="O8344" s="180"/>
    </row>
    <row r="8345" spans="8:15" s="179" customFormat="1" x14ac:dyDescent="0.2">
      <c r="H8345" s="180"/>
      <c r="I8345" s="180"/>
      <c r="J8345" s="205"/>
      <c r="K8345" s="205"/>
      <c r="L8345" s="181"/>
      <c r="M8345" s="180"/>
      <c r="N8345" s="180"/>
      <c r="O8345" s="180"/>
    </row>
    <row r="8346" spans="8:15" s="179" customFormat="1" x14ac:dyDescent="0.2">
      <c r="H8346" s="180"/>
      <c r="I8346" s="180"/>
      <c r="J8346" s="205"/>
      <c r="K8346" s="205"/>
      <c r="L8346" s="181"/>
      <c r="M8346" s="180"/>
      <c r="N8346" s="180"/>
      <c r="O8346" s="180"/>
    </row>
    <row r="8347" spans="8:15" s="179" customFormat="1" x14ac:dyDescent="0.2">
      <c r="H8347" s="180"/>
      <c r="I8347" s="180"/>
      <c r="J8347" s="205"/>
      <c r="K8347" s="205"/>
      <c r="L8347" s="181"/>
      <c r="M8347" s="180"/>
      <c r="N8347" s="180"/>
      <c r="O8347" s="180"/>
    </row>
    <row r="8348" spans="8:15" s="179" customFormat="1" x14ac:dyDescent="0.2">
      <c r="H8348" s="180"/>
      <c r="I8348" s="180"/>
      <c r="J8348" s="205"/>
      <c r="K8348" s="205"/>
      <c r="L8348" s="181"/>
      <c r="M8348" s="180"/>
      <c r="N8348" s="180"/>
      <c r="O8348" s="180"/>
    </row>
    <row r="8349" spans="8:15" s="179" customFormat="1" x14ac:dyDescent="0.2">
      <c r="H8349" s="180"/>
      <c r="I8349" s="180"/>
      <c r="J8349" s="205"/>
      <c r="K8349" s="205"/>
      <c r="L8349" s="181"/>
      <c r="M8349" s="180"/>
      <c r="N8349" s="180"/>
      <c r="O8349" s="180"/>
    </row>
    <row r="8350" spans="8:15" s="179" customFormat="1" x14ac:dyDescent="0.2">
      <c r="H8350" s="180"/>
      <c r="I8350" s="180"/>
      <c r="J8350" s="205"/>
      <c r="K8350" s="205"/>
      <c r="L8350" s="181"/>
      <c r="M8350" s="180"/>
      <c r="N8350" s="180"/>
      <c r="O8350" s="180"/>
    </row>
    <row r="8351" spans="8:15" s="179" customFormat="1" x14ac:dyDescent="0.2">
      <c r="H8351" s="180"/>
      <c r="I8351" s="180"/>
      <c r="J8351" s="205"/>
      <c r="K8351" s="205"/>
      <c r="L8351" s="181"/>
      <c r="M8351" s="180"/>
      <c r="N8351" s="180"/>
      <c r="O8351" s="180"/>
    </row>
    <row r="8352" spans="8:15" s="179" customFormat="1" x14ac:dyDescent="0.2">
      <c r="H8352" s="180"/>
      <c r="I8352" s="180"/>
      <c r="J8352" s="205"/>
      <c r="K8352" s="205"/>
      <c r="L8352" s="181"/>
      <c r="M8352" s="180"/>
      <c r="N8352" s="180"/>
      <c r="O8352" s="180"/>
    </row>
    <row r="8353" spans="8:15" s="179" customFormat="1" x14ac:dyDescent="0.2">
      <c r="H8353" s="180"/>
      <c r="I8353" s="180"/>
      <c r="J8353" s="205"/>
      <c r="K8353" s="205"/>
      <c r="L8353" s="181"/>
      <c r="M8353" s="180"/>
      <c r="N8353" s="180"/>
      <c r="O8353" s="180"/>
    </row>
    <row r="8354" spans="8:15" s="179" customFormat="1" x14ac:dyDescent="0.2">
      <c r="H8354" s="180"/>
      <c r="I8354" s="180"/>
      <c r="J8354" s="205"/>
      <c r="K8354" s="205"/>
      <c r="L8354" s="181"/>
      <c r="M8354" s="180"/>
      <c r="N8354" s="180"/>
      <c r="O8354" s="180"/>
    </row>
    <row r="8355" spans="8:15" s="179" customFormat="1" x14ac:dyDescent="0.2">
      <c r="H8355" s="180"/>
      <c r="I8355" s="180"/>
      <c r="J8355" s="205"/>
      <c r="K8355" s="205"/>
      <c r="L8355" s="181"/>
      <c r="M8355" s="180"/>
      <c r="N8355" s="180"/>
      <c r="O8355" s="180"/>
    </row>
    <row r="8356" spans="8:15" s="179" customFormat="1" x14ac:dyDescent="0.2">
      <c r="H8356" s="180"/>
      <c r="I8356" s="180"/>
      <c r="J8356" s="205"/>
      <c r="K8356" s="205"/>
      <c r="L8356" s="181"/>
      <c r="M8356" s="180"/>
      <c r="N8356" s="180"/>
      <c r="O8356" s="180"/>
    </row>
    <row r="8357" spans="8:15" s="179" customFormat="1" x14ac:dyDescent="0.2">
      <c r="H8357" s="180"/>
      <c r="I8357" s="180"/>
      <c r="J8357" s="205"/>
      <c r="K8357" s="205"/>
      <c r="L8357" s="181"/>
      <c r="M8357" s="180"/>
      <c r="N8357" s="180"/>
      <c r="O8357" s="180"/>
    </row>
    <row r="8358" spans="8:15" s="179" customFormat="1" x14ac:dyDescent="0.2">
      <c r="H8358" s="180"/>
      <c r="I8358" s="180"/>
      <c r="J8358" s="205"/>
      <c r="K8358" s="205"/>
      <c r="L8358" s="181"/>
      <c r="M8358" s="180"/>
      <c r="N8358" s="180"/>
      <c r="O8358" s="180"/>
    </row>
    <row r="8359" spans="8:15" s="179" customFormat="1" x14ac:dyDescent="0.2">
      <c r="H8359" s="180"/>
      <c r="I8359" s="180"/>
      <c r="J8359" s="205"/>
      <c r="K8359" s="205"/>
      <c r="L8359" s="181"/>
      <c r="M8359" s="180"/>
      <c r="N8359" s="180"/>
      <c r="O8359" s="180"/>
    </row>
    <row r="8360" spans="8:15" s="179" customFormat="1" x14ac:dyDescent="0.2">
      <c r="H8360" s="180"/>
      <c r="I8360" s="180"/>
      <c r="J8360" s="205"/>
      <c r="K8360" s="205"/>
      <c r="L8360" s="181"/>
      <c r="M8360" s="180"/>
      <c r="N8360" s="180"/>
      <c r="O8360" s="180"/>
    </row>
    <row r="8361" spans="8:15" s="179" customFormat="1" x14ac:dyDescent="0.2">
      <c r="H8361" s="180"/>
      <c r="I8361" s="180"/>
      <c r="J8361" s="205"/>
      <c r="K8361" s="205"/>
      <c r="L8361" s="181"/>
      <c r="M8361" s="180"/>
      <c r="N8361" s="180"/>
      <c r="O8361" s="180"/>
    </row>
    <row r="8362" spans="8:15" s="179" customFormat="1" x14ac:dyDescent="0.2">
      <c r="H8362" s="180"/>
      <c r="I8362" s="180"/>
      <c r="J8362" s="205"/>
      <c r="K8362" s="205"/>
      <c r="L8362" s="181"/>
      <c r="M8362" s="180"/>
      <c r="N8362" s="180"/>
      <c r="O8362" s="180"/>
    </row>
    <row r="8363" spans="8:15" s="179" customFormat="1" x14ac:dyDescent="0.2">
      <c r="H8363" s="180"/>
      <c r="I8363" s="180"/>
      <c r="J8363" s="205"/>
      <c r="K8363" s="205"/>
      <c r="L8363" s="181"/>
      <c r="M8363" s="180"/>
      <c r="N8363" s="180"/>
      <c r="O8363" s="180"/>
    </row>
    <row r="8364" spans="8:15" s="179" customFormat="1" x14ac:dyDescent="0.2">
      <c r="H8364" s="180"/>
      <c r="I8364" s="180"/>
      <c r="J8364" s="205"/>
      <c r="K8364" s="205"/>
      <c r="L8364" s="181"/>
      <c r="M8364" s="180"/>
      <c r="N8364" s="180"/>
      <c r="O8364" s="180"/>
    </row>
    <row r="8365" spans="8:15" s="179" customFormat="1" x14ac:dyDescent="0.2">
      <c r="H8365" s="180"/>
      <c r="I8365" s="180"/>
      <c r="J8365" s="205"/>
      <c r="K8365" s="205"/>
      <c r="L8365" s="181"/>
      <c r="M8365" s="180"/>
      <c r="N8365" s="180"/>
      <c r="O8365" s="180"/>
    </row>
    <row r="8366" spans="8:15" s="179" customFormat="1" x14ac:dyDescent="0.2">
      <c r="H8366" s="180"/>
      <c r="I8366" s="180"/>
      <c r="J8366" s="205"/>
      <c r="K8366" s="205"/>
      <c r="L8366" s="181"/>
      <c r="M8366" s="180"/>
      <c r="N8366" s="180"/>
      <c r="O8366" s="180"/>
    </row>
    <row r="8367" spans="8:15" s="179" customFormat="1" x14ac:dyDescent="0.2">
      <c r="H8367" s="180"/>
      <c r="I8367" s="180"/>
      <c r="J8367" s="205"/>
      <c r="K8367" s="205"/>
      <c r="L8367" s="181"/>
      <c r="M8367" s="180"/>
      <c r="N8367" s="180"/>
      <c r="O8367" s="180"/>
    </row>
    <row r="8368" spans="8:15" s="179" customFormat="1" x14ac:dyDescent="0.2">
      <c r="H8368" s="180"/>
      <c r="I8368" s="180"/>
      <c r="J8368" s="205"/>
      <c r="K8368" s="205"/>
      <c r="L8368" s="181"/>
      <c r="M8368" s="180"/>
      <c r="N8368" s="180"/>
      <c r="O8368" s="180"/>
    </row>
    <row r="8369" spans="8:15" s="179" customFormat="1" x14ac:dyDescent="0.2">
      <c r="H8369" s="180"/>
      <c r="I8369" s="180"/>
      <c r="J8369" s="205"/>
      <c r="K8369" s="205"/>
      <c r="L8369" s="181"/>
      <c r="M8369" s="180"/>
      <c r="N8369" s="180"/>
      <c r="O8369" s="180"/>
    </row>
    <row r="8370" spans="8:15" s="179" customFormat="1" x14ac:dyDescent="0.2">
      <c r="H8370" s="180"/>
      <c r="I8370" s="180"/>
      <c r="J8370" s="205"/>
      <c r="K8370" s="205"/>
      <c r="L8370" s="181"/>
      <c r="M8370" s="180"/>
      <c r="N8370" s="180"/>
      <c r="O8370" s="180"/>
    </row>
    <row r="8371" spans="8:15" s="179" customFormat="1" x14ac:dyDescent="0.2">
      <c r="H8371" s="180"/>
      <c r="I8371" s="180"/>
      <c r="J8371" s="205"/>
      <c r="K8371" s="205"/>
      <c r="L8371" s="181"/>
      <c r="M8371" s="180"/>
      <c r="N8371" s="180"/>
      <c r="O8371" s="180"/>
    </row>
    <row r="8372" spans="8:15" s="179" customFormat="1" x14ac:dyDescent="0.2">
      <c r="H8372" s="180"/>
      <c r="I8372" s="180"/>
      <c r="J8372" s="205"/>
      <c r="K8372" s="205"/>
      <c r="L8372" s="181"/>
      <c r="M8372" s="180"/>
      <c r="N8372" s="180"/>
      <c r="O8372" s="180"/>
    </row>
    <row r="8373" spans="8:15" s="179" customFormat="1" x14ac:dyDescent="0.2">
      <c r="H8373" s="180"/>
      <c r="I8373" s="180"/>
      <c r="J8373" s="205"/>
      <c r="K8373" s="205"/>
      <c r="L8373" s="181"/>
      <c r="M8373" s="180"/>
      <c r="N8373" s="180"/>
      <c r="O8373" s="180"/>
    </row>
    <row r="8374" spans="8:15" s="179" customFormat="1" x14ac:dyDescent="0.2">
      <c r="H8374" s="180"/>
      <c r="I8374" s="180"/>
      <c r="J8374" s="205"/>
      <c r="K8374" s="205"/>
      <c r="L8374" s="181"/>
      <c r="M8374" s="180"/>
      <c r="N8374" s="180"/>
      <c r="O8374" s="180"/>
    </row>
    <row r="8375" spans="8:15" s="179" customFormat="1" x14ac:dyDescent="0.2">
      <c r="H8375" s="180"/>
      <c r="I8375" s="180"/>
      <c r="J8375" s="205"/>
      <c r="K8375" s="205"/>
      <c r="L8375" s="181"/>
      <c r="M8375" s="180"/>
      <c r="N8375" s="180"/>
      <c r="O8375" s="180"/>
    </row>
    <row r="8376" spans="8:15" s="179" customFormat="1" x14ac:dyDescent="0.2">
      <c r="H8376" s="180"/>
      <c r="I8376" s="180"/>
      <c r="J8376" s="205"/>
      <c r="K8376" s="205"/>
      <c r="L8376" s="181"/>
      <c r="M8376" s="180"/>
      <c r="N8376" s="180"/>
      <c r="O8376" s="180"/>
    </row>
    <row r="8377" spans="8:15" s="179" customFormat="1" x14ac:dyDescent="0.2">
      <c r="H8377" s="180"/>
      <c r="I8377" s="180"/>
      <c r="J8377" s="205"/>
      <c r="K8377" s="205"/>
      <c r="L8377" s="181"/>
      <c r="M8377" s="180"/>
      <c r="N8377" s="180"/>
      <c r="O8377" s="180"/>
    </row>
    <row r="8378" spans="8:15" s="179" customFormat="1" x14ac:dyDescent="0.2">
      <c r="H8378" s="180"/>
      <c r="I8378" s="180"/>
      <c r="J8378" s="205"/>
      <c r="K8378" s="205"/>
      <c r="L8378" s="181"/>
      <c r="M8378" s="180"/>
      <c r="N8378" s="180"/>
      <c r="O8378" s="180"/>
    </row>
    <row r="8379" spans="8:15" s="179" customFormat="1" x14ac:dyDescent="0.2">
      <c r="H8379" s="180"/>
      <c r="I8379" s="180"/>
      <c r="J8379" s="205"/>
      <c r="K8379" s="205"/>
      <c r="L8379" s="181"/>
      <c r="M8379" s="180"/>
      <c r="N8379" s="180"/>
      <c r="O8379" s="180"/>
    </row>
    <row r="8380" spans="8:15" s="179" customFormat="1" x14ac:dyDescent="0.2">
      <c r="H8380" s="180"/>
      <c r="I8380" s="180"/>
      <c r="J8380" s="205"/>
      <c r="K8380" s="205"/>
      <c r="L8380" s="181"/>
      <c r="M8380" s="180"/>
      <c r="N8380" s="180"/>
      <c r="O8380" s="180"/>
    </row>
    <row r="8381" spans="8:15" s="179" customFormat="1" x14ac:dyDescent="0.2">
      <c r="H8381" s="180"/>
      <c r="I8381" s="180"/>
      <c r="J8381" s="205"/>
      <c r="K8381" s="205"/>
      <c r="L8381" s="181"/>
      <c r="M8381" s="180"/>
      <c r="N8381" s="180"/>
      <c r="O8381" s="180"/>
    </row>
    <row r="8382" spans="8:15" s="179" customFormat="1" x14ac:dyDescent="0.2">
      <c r="H8382" s="180"/>
      <c r="I8382" s="180"/>
      <c r="J8382" s="205"/>
      <c r="K8382" s="205"/>
      <c r="L8382" s="181"/>
      <c r="M8382" s="180"/>
      <c r="N8382" s="180"/>
      <c r="O8382" s="180"/>
    </row>
    <row r="8383" spans="8:15" s="179" customFormat="1" x14ac:dyDescent="0.2">
      <c r="H8383" s="180"/>
      <c r="I8383" s="180"/>
      <c r="J8383" s="205"/>
      <c r="K8383" s="205"/>
      <c r="L8383" s="181"/>
      <c r="M8383" s="180"/>
      <c r="N8383" s="180"/>
      <c r="O8383" s="180"/>
    </row>
    <row r="8384" spans="8:15" s="179" customFormat="1" x14ac:dyDescent="0.2">
      <c r="H8384" s="180"/>
      <c r="I8384" s="180"/>
      <c r="J8384" s="205"/>
      <c r="K8384" s="205"/>
      <c r="L8384" s="181"/>
      <c r="M8384" s="180"/>
      <c r="N8384" s="180"/>
      <c r="O8384" s="180"/>
    </row>
    <row r="8385" spans="8:15" s="179" customFormat="1" x14ac:dyDescent="0.2">
      <c r="H8385" s="180"/>
      <c r="I8385" s="180"/>
      <c r="J8385" s="205"/>
      <c r="K8385" s="205"/>
      <c r="L8385" s="181"/>
      <c r="M8385" s="180"/>
      <c r="N8385" s="180"/>
      <c r="O8385" s="180"/>
    </row>
    <row r="8386" spans="8:15" s="179" customFormat="1" x14ac:dyDescent="0.2">
      <c r="H8386" s="180"/>
      <c r="I8386" s="180"/>
      <c r="J8386" s="205"/>
      <c r="K8386" s="205"/>
      <c r="L8386" s="181"/>
      <c r="M8386" s="180"/>
      <c r="N8386" s="180"/>
      <c r="O8386" s="180"/>
    </row>
    <row r="8387" spans="8:15" s="179" customFormat="1" x14ac:dyDescent="0.2">
      <c r="H8387" s="180"/>
      <c r="I8387" s="180"/>
      <c r="J8387" s="205"/>
      <c r="K8387" s="205"/>
      <c r="L8387" s="181"/>
      <c r="M8387" s="180"/>
      <c r="N8387" s="180"/>
      <c r="O8387" s="180"/>
    </row>
    <row r="8388" spans="8:15" s="179" customFormat="1" x14ac:dyDescent="0.2">
      <c r="H8388" s="180"/>
      <c r="I8388" s="180"/>
      <c r="J8388" s="205"/>
      <c r="K8388" s="205"/>
      <c r="L8388" s="181"/>
      <c r="M8388" s="180"/>
      <c r="N8388" s="180"/>
      <c r="O8388" s="180"/>
    </row>
    <row r="8389" spans="8:15" s="179" customFormat="1" x14ac:dyDescent="0.2">
      <c r="H8389" s="180"/>
      <c r="I8389" s="180"/>
      <c r="J8389" s="205"/>
      <c r="K8389" s="205"/>
      <c r="L8389" s="181"/>
      <c r="M8389" s="180"/>
      <c r="N8389" s="180"/>
      <c r="O8389" s="180"/>
    </row>
    <row r="8390" spans="8:15" s="179" customFormat="1" x14ac:dyDescent="0.2">
      <c r="H8390" s="180"/>
      <c r="I8390" s="180"/>
      <c r="J8390" s="205"/>
      <c r="K8390" s="205"/>
      <c r="L8390" s="181"/>
      <c r="M8390" s="180"/>
      <c r="N8390" s="180"/>
      <c r="O8390" s="180"/>
    </row>
    <row r="8391" spans="8:15" s="179" customFormat="1" x14ac:dyDescent="0.2">
      <c r="H8391" s="180"/>
      <c r="I8391" s="180"/>
      <c r="J8391" s="205"/>
      <c r="K8391" s="205"/>
      <c r="L8391" s="181"/>
      <c r="M8391" s="180"/>
      <c r="N8391" s="180"/>
      <c r="O8391" s="180"/>
    </row>
    <row r="8392" spans="8:15" s="179" customFormat="1" x14ac:dyDescent="0.2">
      <c r="H8392" s="180"/>
      <c r="I8392" s="180"/>
      <c r="J8392" s="205"/>
      <c r="K8392" s="205"/>
      <c r="L8392" s="181"/>
      <c r="M8392" s="180"/>
      <c r="N8392" s="180"/>
      <c r="O8392" s="180"/>
    </row>
    <row r="8393" spans="8:15" s="179" customFormat="1" x14ac:dyDescent="0.2">
      <c r="H8393" s="180"/>
      <c r="I8393" s="180"/>
      <c r="J8393" s="205"/>
      <c r="K8393" s="205"/>
      <c r="L8393" s="181"/>
      <c r="M8393" s="180"/>
      <c r="N8393" s="180"/>
      <c r="O8393" s="180"/>
    </row>
    <row r="8394" spans="8:15" s="179" customFormat="1" x14ac:dyDescent="0.2">
      <c r="H8394" s="180"/>
      <c r="I8394" s="180"/>
      <c r="J8394" s="205"/>
      <c r="K8394" s="205"/>
      <c r="L8394" s="181"/>
      <c r="M8394" s="180"/>
      <c r="N8394" s="180"/>
      <c r="O8394" s="180"/>
    </row>
    <row r="8395" spans="8:15" s="179" customFormat="1" x14ac:dyDescent="0.2">
      <c r="H8395" s="180"/>
      <c r="I8395" s="180"/>
      <c r="J8395" s="205"/>
      <c r="K8395" s="205"/>
      <c r="L8395" s="181"/>
      <c r="M8395" s="180"/>
      <c r="N8395" s="180"/>
      <c r="O8395" s="180"/>
    </row>
    <row r="8396" spans="8:15" s="179" customFormat="1" x14ac:dyDescent="0.2">
      <c r="H8396" s="180"/>
      <c r="I8396" s="180"/>
      <c r="J8396" s="205"/>
      <c r="K8396" s="205"/>
      <c r="L8396" s="181"/>
      <c r="M8396" s="180"/>
      <c r="N8396" s="180"/>
      <c r="O8396" s="180"/>
    </row>
    <row r="8397" spans="8:15" s="179" customFormat="1" x14ac:dyDescent="0.2">
      <c r="H8397" s="180"/>
      <c r="I8397" s="180"/>
      <c r="J8397" s="205"/>
      <c r="K8397" s="205"/>
      <c r="L8397" s="181"/>
      <c r="M8397" s="180"/>
      <c r="N8397" s="180"/>
      <c r="O8397" s="180"/>
    </row>
    <row r="8398" spans="8:15" s="179" customFormat="1" x14ac:dyDescent="0.2">
      <c r="H8398" s="180"/>
      <c r="I8398" s="180"/>
      <c r="J8398" s="205"/>
      <c r="K8398" s="205"/>
      <c r="L8398" s="181"/>
      <c r="M8398" s="180"/>
      <c r="N8398" s="180"/>
      <c r="O8398" s="180"/>
    </row>
    <row r="8399" spans="8:15" s="179" customFormat="1" x14ac:dyDescent="0.2">
      <c r="H8399" s="180"/>
      <c r="I8399" s="180"/>
      <c r="J8399" s="205"/>
      <c r="K8399" s="205"/>
      <c r="L8399" s="181"/>
      <c r="M8399" s="180"/>
      <c r="N8399" s="180"/>
      <c r="O8399" s="180"/>
    </row>
    <row r="8400" spans="8:15" s="179" customFormat="1" x14ac:dyDescent="0.2">
      <c r="H8400" s="180"/>
      <c r="I8400" s="180"/>
      <c r="J8400" s="205"/>
      <c r="K8400" s="205"/>
      <c r="L8400" s="181"/>
      <c r="M8400" s="180"/>
      <c r="N8400" s="180"/>
      <c r="O8400" s="180"/>
    </row>
    <row r="8401" spans="8:15" s="179" customFormat="1" x14ac:dyDescent="0.2">
      <c r="H8401" s="180"/>
      <c r="I8401" s="180"/>
      <c r="J8401" s="205"/>
      <c r="K8401" s="205"/>
      <c r="L8401" s="181"/>
      <c r="M8401" s="180"/>
      <c r="N8401" s="180"/>
      <c r="O8401" s="180"/>
    </row>
    <row r="8402" spans="8:15" s="179" customFormat="1" x14ac:dyDescent="0.2">
      <c r="H8402" s="180"/>
      <c r="I8402" s="180"/>
      <c r="J8402" s="205"/>
      <c r="K8402" s="205"/>
      <c r="L8402" s="181"/>
      <c r="M8402" s="180"/>
      <c r="N8402" s="180"/>
      <c r="O8402" s="180"/>
    </row>
    <row r="8403" spans="8:15" s="179" customFormat="1" x14ac:dyDescent="0.2">
      <c r="H8403" s="180"/>
      <c r="I8403" s="180"/>
      <c r="J8403" s="205"/>
      <c r="K8403" s="205"/>
      <c r="L8403" s="181"/>
      <c r="M8403" s="180"/>
      <c r="N8403" s="180"/>
      <c r="O8403" s="180"/>
    </row>
    <row r="8404" spans="8:15" s="179" customFormat="1" x14ac:dyDescent="0.2">
      <c r="H8404" s="180"/>
      <c r="I8404" s="180"/>
      <c r="J8404" s="205"/>
      <c r="K8404" s="205"/>
      <c r="L8404" s="181"/>
      <c r="M8404" s="180"/>
      <c r="N8404" s="180"/>
      <c r="O8404" s="180"/>
    </row>
    <row r="8405" spans="8:15" s="179" customFormat="1" x14ac:dyDescent="0.2">
      <c r="H8405" s="180"/>
      <c r="I8405" s="180"/>
      <c r="J8405" s="205"/>
      <c r="K8405" s="205"/>
      <c r="L8405" s="181"/>
      <c r="M8405" s="180"/>
      <c r="N8405" s="180"/>
      <c r="O8405" s="180"/>
    </row>
    <row r="8406" spans="8:15" s="179" customFormat="1" x14ac:dyDescent="0.2">
      <c r="H8406" s="180"/>
      <c r="I8406" s="180"/>
      <c r="J8406" s="205"/>
      <c r="K8406" s="205"/>
      <c r="L8406" s="181"/>
      <c r="M8406" s="180"/>
      <c r="N8406" s="180"/>
      <c r="O8406" s="180"/>
    </row>
    <row r="8407" spans="8:15" s="179" customFormat="1" x14ac:dyDescent="0.2">
      <c r="H8407" s="180"/>
      <c r="I8407" s="180"/>
      <c r="J8407" s="205"/>
      <c r="K8407" s="205"/>
      <c r="L8407" s="181"/>
      <c r="M8407" s="180"/>
      <c r="N8407" s="180"/>
      <c r="O8407" s="180"/>
    </row>
    <row r="8408" spans="8:15" s="179" customFormat="1" x14ac:dyDescent="0.2">
      <c r="H8408" s="180"/>
      <c r="I8408" s="180"/>
      <c r="J8408" s="205"/>
      <c r="K8408" s="205"/>
      <c r="L8408" s="181"/>
      <c r="M8408" s="180"/>
      <c r="N8408" s="180"/>
      <c r="O8408" s="180"/>
    </row>
    <row r="8409" spans="8:15" s="179" customFormat="1" x14ac:dyDescent="0.2">
      <c r="H8409" s="180"/>
      <c r="I8409" s="180"/>
      <c r="J8409" s="205"/>
      <c r="K8409" s="205"/>
      <c r="L8409" s="181"/>
      <c r="M8409" s="180"/>
      <c r="N8409" s="180"/>
      <c r="O8409" s="180"/>
    </row>
    <row r="8410" spans="8:15" s="179" customFormat="1" x14ac:dyDescent="0.2">
      <c r="H8410" s="180"/>
      <c r="I8410" s="180"/>
      <c r="J8410" s="205"/>
      <c r="K8410" s="205"/>
      <c r="L8410" s="181"/>
      <c r="M8410" s="180"/>
      <c r="N8410" s="180"/>
      <c r="O8410" s="180"/>
    </row>
    <row r="8411" spans="8:15" s="179" customFormat="1" x14ac:dyDescent="0.2">
      <c r="H8411" s="180"/>
      <c r="I8411" s="180"/>
      <c r="J8411" s="205"/>
      <c r="K8411" s="205"/>
      <c r="L8411" s="181"/>
      <c r="M8411" s="180"/>
      <c r="N8411" s="180"/>
      <c r="O8411" s="180"/>
    </row>
    <row r="8412" spans="8:15" s="179" customFormat="1" x14ac:dyDescent="0.2">
      <c r="H8412" s="180"/>
      <c r="I8412" s="180"/>
      <c r="J8412" s="205"/>
      <c r="K8412" s="205"/>
      <c r="L8412" s="181"/>
      <c r="M8412" s="180"/>
      <c r="N8412" s="180"/>
      <c r="O8412" s="180"/>
    </row>
    <row r="8413" spans="8:15" s="179" customFormat="1" x14ac:dyDescent="0.2">
      <c r="H8413" s="180"/>
      <c r="I8413" s="180"/>
      <c r="J8413" s="205"/>
      <c r="K8413" s="205"/>
      <c r="L8413" s="181"/>
      <c r="M8413" s="180"/>
      <c r="N8413" s="180"/>
      <c r="O8413" s="180"/>
    </row>
    <row r="8414" spans="8:15" s="179" customFormat="1" x14ac:dyDescent="0.2">
      <c r="H8414" s="180"/>
      <c r="I8414" s="180"/>
      <c r="J8414" s="205"/>
      <c r="K8414" s="205"/>
      <c r="L8414" s="181"/>
      <c r="M8414" s="180"/>
      <c r="N8414" s="180"/>
      <c r="O8414" s="180"/>
    </row>
    <row r="8415" spans="8:15" s="179" customFormat="1" x14ac:dyDescent="0.2">
      <c r="H8415" s="180"/>
      <c r="I8415" s="180"/>
      <c r="J8415" s="205"/>
      <c r="K8415" s="205"/>
      <c r="L8415" s="181"/>
      <c r="M8415" s="180"/>
      <c r="N8415" s="180"/>
      <c r="O8415" s="180"/>
    </row>
    <row r="8416" spans="8:15" s="179" customFormat="1" x14ac:dyDescent="0.2">
      <c r="H8416" s="180"/>
      <c r="I8416" s="180"/>
      <c r="J8416" s="205"/>
      <c r="K8416" s="205"/>
      <c r="L8416" s="181"/>
      <c r="M8416" s="180"/>
      <c r="N8416" s="180"/>
      <c r="O8416" s="180"/>
    </row>
    <row r="8417" spans="8:15" s="179" customFormat="1" x14ac:dyDescent="0.2">
      <c r="H8417" s="180"/>
      <c r="I8417" s="180"/>
      <c r="J8417" s="205"/>
      <c r="K8417" s="205"/>
      <c r="L8417" s="181"/>
      <c r="M8417" s="180"/>
      <c r="N8417" s="180"/>
      <c r="O8417" s="180"/>
    </row>
    <row r="8418" spans="8:15" s="179" customFormat="1" x14ac:dyDescent="0.2">
      <c r="H8418" s="180"/>
      <c r="I8418" s="180"/>
      <c r="J8418" s="205"/>
      <c r="K8418" s="205"/>
      <c r="L8418" s="181"/>
      <c r="M8418" s="180"/>
      <c r="N8418" s="180"/>
      <c r="O8418" s="180"/>
    </row>
    <row r="8419" spans="8:15" s="179" customFormat="1" x14ac:dyDescent="0.2">
      <c r="H8419" s="180"/>
      <c r="I8419" s="180"/>
      <c r="J8419" s="205"/>
      <c r="K8419" s="205"/>
      <c r="L8419" s="181"/>
      <c r="M8419" s="180"/>
      <c r="N8419" s="180"/>
      <c r="O8419" s="180"/>
    </row>
    <row r="8420" spans="8:15" s="179" customFormat="1" x14ac:dyDescent="0.2">
      <c r="H8420" s="180"/>
      <c r="I8420" s="180"/>
      <c r="J8420" s="205"/>
      <c r="K8420" s="205"/>
      <c r="L8420" s="181"/>
      <c r="M8420" s="180"/>
      <c r="N8420" s="180"/>
      <c r="O8420" s="180"/>
    </row>
    <row r="8421" spans="8:15" s="179" customFormat="1" x14ac:dyDescent="0.2">
      <c r="H8421" s="180"/>
      <c r="I8421" s="180"/>
      <c r="J8421" s="205"/>
      <c r="K8421" s="205"/>
      <c r="L8421" s="181"/>
      <c r="M8421" s="180"/>
      <c r="N8421" s="180"/>
      <c r="O8421" s="180"/>
    </row>
    <row r="8422" spans="8:15" s="179" customFormat="1" x14ac:dyDescent="0.2">
      <c r="H8422" s="180"/>
      <c r="I8422" s="180"/>
      <c r="J8422" s="205"/>
      <c r="K8422" s="205"/>
      <c r="L8422" s="181"/>
      <c r="M8422" s="180"/>
      <c r="N8422" s="180"/>
      <c r="O8422" s="180"/>
    </row>
    <row r="8423" spans="8:15" s="179" customFormat="1" x14ac:dyDescent="0.2">
      <c r="H8423" s="180"/>
      <c r="I8423" s="180"/>
      <c r="J8423" s="205"/>
      <c r="K8423" s="205"/>
      <c r="L8423" s="181"/>
      <c r="M8423" s="180"/>
      <c r="N8423" s="180"/>
      <c r="O8423" s="180"/>
    </row>
    <row r="8424" spans="8:15" s="179" customFormat="1" x14ac:dyDescent="0.2">
      <c r="H8424" s="180"/>
      <c r="I8424" s="180"/>
      <c r="J8424" s="205"/>
      <c r="K8424" s="205"/>
      <c r="L8424" s="181"/>
      <c r="M8424" s="180"/>
      <c r="N8424" s="180"/>
      <c r="O8424" s="180"/>
    </row>
    <row r="8425" spans="8:15" s="179" customFormat="1" x14ac:dyDescent="0.2">
      <c r="H8425" s="180"/>
      <c r="I8425" s="180"/>
      <c r="J8425" s="205"/>
      <c r="K8425" s="205"/>
      <c r="L8425" s="181"/>
      <c r="M8425" s="180"/>
      <c r="N8425" s="180"/>
      <c r="O8425" s="180"/>
    </row>
    <row r="8426" spans="8:15" s="179" customFormat="1" x14ac:dyDescent="0.2">
      <c r="H8426" s="180"/>
      <c r="I8426" s="180"/>
      <c r="J8426" s="205"/>
      <c r="K8426" s="205"/>
      <c r="L8426" s="181"/>
      <c r="M8426" s="180"/>
      <c r="N8426" s="180"/>
      <c r="O8426" s="180"/>
    </row>
    <row r="8427" spans="8:15" s="179" customFormat="1" x14ac:dyDescent="0.2">
      <c r="H8427" s="180"/>
      <c r="I8427" s="180"/>
      <c r="J8427" s="205"/>
      <c r="K8427" s="205"/>
      <c r="L8427" s="181"/>
      <c r="M8427" s="180"/>
      <c r="N8427" s="180"/>
      <c r="O8427" s="180"/>
    </row>
    <row r="8428" spans="8:15" s="179" customFormat="1" x14ac:dyDescent="0.2">
      <c r="H8428" s="180"/>
      <c r="I8428" s="180"/>
      <c r="J8428" s="205"/>
      <c r="K8428" s="205"/>
      <c r="L8428" s="181"/>
      <c r="M8428" s="180"/>
      <c r="N8428" s="180"/>
      <c r="O8428" s="180"/>
    </row>
    <row r="8429" spans="8:15" s="179" customFormat="1" x14ac:dyDescent="0.2">
      <c r="H8429" s="180"/>
      <c r="I8429" s="180"/>
      <c r="J8429" s="205"/>
      <c r="K8429" s="205"/>
      <c r="L8429" s="181"/>
      <c r="M8429" s="180"/>
      <c r="N8429" s="180"/>
      <c r="O8429" s="180"/>
    </row>
    <row r="8430" spans="8:15" s="179" customFormat="1" x14ac:dyDescent="0.2">
      <c r="H8430" s="180"/>
      <c r="I8430" s="180"/>
      <c r="J8430" s="205"/>
      <c r="K8430" s="205"/>
      <c r="L8430" s="181"/>
      <c r="M8430" s="180"/>
      <c r="N8430" s="180"/>
      <c r="O8430" s="180"/>
    </row>
    <row r="8431" spans="8:15" s="179" customFormat="1" x14ac:dyDescent="0.2">
      <c r="H8431" s="180"/>
      <c r="I8431" s="180"/>
      <c r="J8431" s="205"/>
      <c r="K8431" s="205"/>
      <c r="L8431" s="181"/>
      <c r="M8431" s="180"/>
      <c r="N8431" s="180"/>
      <c r="O8431" s="180"/>
    </row>
    <row r="8432" spans="8:15" s="179" customFormat="1" x14ac:dyDescent="0.2">
      <c r="H8432" s="180"/>
      <c r="I8432" s="180"/>
      <c r="J8432" s="205"/>
      <c r="K8432" s="205"/>
      <c r="L8432" s="181"/>
      <c r="M8432" s="180"/>
      <c r="N8432" s="180"/>
      <c r="O8432" s="180"/>
    </row>
    <row r="8433" spans="8:15" s="179" customFormat="1" x14ac:dyDescent="0.2">
      <c r="H8433" s="180"/>
      <c r="I8433" s="180"/>
      <c r="J8433" s="205"/>
      <c r="K8433" s="205"/>
      <c r="L8433" s="181"/>
      <c r="M8433" s="180"/>
      <c r="N8433" s="180"/>
      <c r="O8433" s="180"/>
    </row>
    <row r="8434" spans="8:15" s="179" customFormat="1" x14ac:dyDescent="0.2">
      <c r="H8434" s="180"/>
      <c r="I8434" s="180"/>
      <c r="J8434" s="205"/>
      <c r="K8434" s="205"/>
      <c r="L8434" s="181"/>
      <c r="M8434" s="180"/>
      <c r="N8434" s="180"/>
      <c r="O8434" s="180"/>
    </row>
    <row r="8435" spans="8:15" s="179" customFormat="1" x14ac:dyDescent="0.2">
      <c r="H8435" s="180"/>
      <c r="I8435" s="180"/>
      <c r="J8435" s="205"/>
      <c r="K8435" s="205"/>
      <c r="L8435" s="181"/>
      <c r="M8435" s="180"/>
      <c r="N8435" s="180"/>
      <c r="O8435" s="180"/>
    </row>
    <row r="8436" spans="8:15" s="179" customFormat="1" x14ac:dyDescent="0.2">
      <c r="H8436" s="180"/>
      <c r="I8436" s="180"/>
      <c r="J8436" s="205"/>
      <c r="K8436" s="205"/>
      <c r="L8436" s="181"/>
      <c r="M8436" s="180"/>
      <c r="N8436" s="180"/>
      <c r="O8436" s="180"/>
    </row>
    <row r="8437" spans="8:15" s="179" customFormat="1" x14ac:dyDescent="0.2">
      <c r="H8437" s="180"/>
      <c r="I8437" s="180"/>
      <c r="J8437" s="205"/>
      <c r="K8437" s="205"/>
      <c r="L8437" s="181"/>
      <c r="M8437" s="180"/>
      <c r="N8437" s="180"/>
      <c r="O8437" s="180"/>
    </row>
    <row r="8438" spans="8:15" s="179" customFormat="1" x14ac:dyDescent="0.2">
      <c r="H8438" s="180"/>
      <c r="I8438" s="180"/>
      <c r="J8438" s="205"/>
      <c r="K8438" s="205"/>
      <c r="L8438" s="181"/>
      <c r="M8438" s="180"/>
      <c r="N8438" s="180"/>
      <c r="O8438" s="180"/>
    </row>
    <row r="8439" spans="8:15" s="179" customFormat="1" x14ac:dyDescent="0.2">
      <c r="H8439" s="180"/>
      <c r="I8439" s="180"/>
      <c r="J8439" s="205"/>
      <c r="K8439" s="205"/>
      <c r="L8439" s="181"/>
      <c r="M8439" s="180"/>
      <c r="N8439" s="180"/>
      <c r="O8439" s="180"/>
    </row>
    <row r="8440" spans="8:15" s="179" customFormat="1" x14ac:dyDescent="0.2">
      <c r="H8440" s="180"/>
      <c r="I8440" s="180"/>
      <c r="J8440" s="205"/>
      <c r="K8440" s="205"/>
      <c r="L8440" s="181"/>
      <c r="M8440" s="180"/>
      <c r="N8440" s="180"/>
      <c r="O8440" s="180"/>
    </row>
    <row r="8441" spans="8:15" s="179" customFormat="1" x14ac:dyDescent="0.2">
      <c r="H8441" s="180"/>
      <c r="I8441" s="180"/>
      <c r="J8441" s="205"/>
      <c r="K8441" s="205"/>
      <c r="L8441" s="181"/>
      <c r="M8441" s="180"/>
      <c r="N8441" s="180"/>
      <c r="O8441" s="180"/>
    </row>
    <row r="8442" spans="8:15" s="179" customFormat="1" x14ac:dyDescent="0.2">
      <c r="H8442" s="180"/>
      <c r="I8442" s="180"/>
      <c r="J8442" s="205"/>
      <c r="K8442" s="205"/>
      <c r="L8442" s="181"/>
      <c r="M8442" s="180"/>
      <c r="N8442" s="180"/>
      <c r="O8442" s="180"/>
    </row>
    <row r="8443" spans="8:15" s="179" customFormat="1" x14ac:dyDescent="0.2">
      <c r="H8443" s="180"/>
      <c r="I8443" s="180"/>
      <c r="J8443" s="205"/>
      <c r="K8443" s="205"/>
      <c r="L8443" s="181"/>
      <c r="M8443" s="180"/>
      <c r="N8443" s="180"/>
      <c r="O8443" s="180"/>
    </row>
    <row r="8444" spans="8:15" s="179" customFormat="1" x14ac:dyDescent="0.2">
      <c r="H8444" s="180"/>
      <c r="I8444" s="180"/>
      <c r="J8444" s="205"/>
      <c r="K8444" s="205"/>
      <c r="L8444" s="181"/>
      <c r="M8444" s="180"/>
      <c r="N8444" s="180"/>
      <c r="O8444" s="180"/>
    </row>
    <row r="8445" spans="8:15" s="179" customFormat="1" x14ac:dyDescent="0.2">
      <c r="H8445" s="180"/>
      <c r="I8445" s="180"/>
      <c r="J8445" s="205"/>
      <c r="K8445" s="205"/>
      <c r="L8445" s="181"/>
      <c r="M8445" s="180"/>
      <c r="N8445" s="180"/>
      <c r="O8445" s="180"/>
    </row>
    <row r="8446" spans="8:15" s="179" customFormat="1" x14ac:dyDescent="0.2">
      <c r="H8446" s="180"/>
      <c r="I8446" s="180"/>
      <c r="J8446" s="205"/>
      <c r="K8446" s="205"/>
      <c r="L8446" s="181"/>
      <c r="M8446" s="180"/>
      <c r="N8446" s="180"/>
      <c r="O8446" s="180"/>
    </row>
    <row r="8447" spans="8:15" s="179" customFormat="1" x14ac:dyDescent="0.2">
      <c r="H8447" s="180"/>
      <c r="I8447" s="180"/>
      <c r="J8447" s="205"/>
      <c r="K8447" s="205"/>
      <c r="L8447" s="181"/>
      <c r="M8447" s="180"/>
      <c r="N8447" s="180"/>
      <c r="O8447" s="180"/>
    </row>
    <row r="8448" spans="8:15" s="179" customFormat="1" x14ac:dyDescent="0.2">
      <c r="H8448" s="180"/>
      <c r="I8448" s="180"/>
      <c r="J8448" s="205"/>
      <c r="K8448" s="205"/>
      <c r="L8448" s="181"/>
      <c r="M8448" s="180"/>
      <c r="N8448" s="180"/>
      <c r="O8448" s="180"/>
    </row>
    <row r="8449" spans="8:15" s="179" customFormat="1" x14ac:dyDescent="0.2">
      <c r="H8449" s="180"/>
      <c r="I8449" s="180"/>
      <c r="J8449" s="205"/>
      <c r="K8449" s="205"/>
      <c r="L8449" s="181"/>
      <c r="M8449" s="180"/>
      <c r="N8449" s="180"/>
      <c r="O8449" s="180"/>
    </row>
    <row r="8450" spans="8:15" s="179" customFormat="1" x14ac:dyDescent="0.2">
      <c r="H8450" s="180"/>
      <c r="I8450" s="180"/>
      <c r="J8450" s="205"/>
      <c r="K8450" s="205"/>
      <c r="L8450" s="181"/>
      <c r="M8450" s="180"/>
      <c r="N8450" s="180"/>
      <c r="O8450" s="180"/>
    </row>
    <row r="8451" spans="8:15" s="179" customFormat="1" x14ac:dyDescent="0.2">
      <c r="H8451" s="180"/>
      <c r="I8451" s="180"/>
      <c r="J8451" s="205"/>
      <c r="K8451" s="205"/>
      <c r="L8451" s="181"/>
      <c r="M8451" s="180"/>
      <c r="N8451" s="180"/>
      <c r="O8451" s="180"/>
    </row>
    <row r="8452" spans="8:15" s="179" customFormat="1" x14ac:dyDescent="0.2">
      <c r="H8452" s="180"/>
      <c r="I8452" s="180"/>
      <c r="J8452" s="205"/>
      <c r="K8452" s="205"/>
      <c r="L8452" s="181"/>
      <c r="M8452" s="180"/>
      <c r="N8452" s="180"/>
      <c r="O8452" s="180"/>
    </row>
    <row r="8453" spans="8:15" s="179" customFormat="1" x14ac:dyDescent="0.2">
      <c r="H8453" s="180"/>
      <c r="I8453" s="180"/>
      <c r="J8453" s="205"/>
      <c r="K8453" s="205"/>
      <c r="L8453" s="181"/>
      <c r="M8453" s="180"/>
      <c r="N8453" s="180"/>
      <c r="O8453" s="180"/>
    </row>
    <row r="8454" spans="8:15" s="179" customFormat="1" x14ac:dyDescent="0.2">
      <c r="H8454" s="180"/>
      <c r="I8454" s="180"/>
      <c r="J8454" s="205"/>
      <c r="K8454" s="205"/>
      <c r="L8454" s="181"/>
      <c r="M8454" s="180"/>
      <c r="N8454" s="180"/>
      <c r="O8454" s="180"/>
    </row>
    <row r="8455" spans="8:15" s="179" customFormat="1" x14ac:dyDescent="0.2">
      <c r="H8455" s="180"/>
      <c r="I8455" s="180"/>
      <c r="J8455" s="205"/>
      <c r="K8455" s="205"/>
      <c r="L8455" s="181"/>
      <c r="M8455" s="180"/>
      <c r="N8455" s="180"/>
      <c r="O8455" s="180"/>
    </row>
    <row r="8456" spans="8:15" s="179" customFormat="1" x14ac:dyDescent="0.2">
      <c r="H8456" s="180"/>
      <c r="I8456" s="180"/>
      <c r="J8456" s="205"/>
      <c r="K8456" s="205"/>
      <c r="L8456" s="181"/>
      <c r="M8456" s="180"/>
      <c r="N8456" s="180"/>
      <c r="O8456" s="180"/>
    </row>
    <row r="8457" spans="8:15" s="179" customFormat="1" x14ac:dyDescent="0.2">
      <c r="H8457" s="180"/>
      <c r="I8457" s="180"/>
      <c r="J8457" s="205"/>
      <c r="K8457" s="205"/>
      <c r="L8457" s="181"/>
      <c r="M8457" s="180"/>
      <c r="N8457" s="180"/>
      <c r="O8457" s="180"/>
    </row>
    <row r="8458" spans="8:15" s="179" customFormat="1" x14ac:dyDescent="0.2">
      <c r="H8458" s="180"/>
      <c r="I8458" s="180"/>
      <c r="J8458" s="205"/>
      <c r="K8458" s="205"/>
      <c r="L8458" s="181"/>
      <c r="M8458" s="180"/>
      <c r="N8458" s="180"/>
      <c r="O8458" s="180"/>
    </row>
    <row r="8459" spans="8:15" s="179" customFormat="1" x14ac:dyDescent="0.2">
      <c r="H8459" s="180"/>
      <c r="I8459" s="180"/>
      <c r="J8459" s="205"/>
      <c r="K8459" s="205"/>
      <c r="L8459" s="181"/>
      <c r="M8459" s="180"/>
      <c r="N8459" s="180"/>
      <c r="O8459" s="180"/>
    </row>
    <row r="8460" spans="8:15" s="179" customFormat="1" x14ac:dyDescent="0.2">
      <c r="H8460" s="180"/>
      <c r="I8460" s="180"/>
      <c r="J8460" s="205"/>
      <c r="K8460" s="205"/>
      <c r="L8460" s="181"/>
      <c r="M8460" s="180"/>
      <c r="N8460" s="180"/>
      <c r="O8460" s="180"/>
    </row>
    <row r="8461" spans="8:15" s="179" customFormat="1" x14ac:dyDescent="0.2">
      <c r="H8461" s="180"/>
      <c r="I8461" s="180"/>
      <c r="J8461" s="205"/>
      <c r="K8461" s="205"/>
      <c r="L8461" s="181"/>
      <c r="M8461" s="180"/>
      <c r="N8461" s="180"/>
      <c r="O8461" s="180"/>
    </row>
    <row r="8462" spans="8:15" s="179" customFormat="1" x14ac:dyDescent="0.2">
      <c r="H8462" s="180"/>
      <c r="I8462" s="180"/>
      <c r="J8462" s="205"/>
      <c r="K8462" s="205"/>
      <c r="L8462" s="181"/>
      <c r="M8462" s="180"/>
      <c r="N8462" s="180"/>
      <c r="O8462" s="180"/>
    </row>
    <row r="8463" spans="8:15" s="179" customFormat="1" x14ac:dyDescent="0.2">
      <c r="H8463" s="180"/>
      <c r="I8463" s="180"/>
      <c r="J8463" s="205"/>
      <c r="K8463" s="205"/>
      <c r="L8463" s="181"/>
      <c r="M8463" s="180"/>
      <c r="N8463" s="180"/>
      <c r="O8463" s="180"/>
    </row>
    <row r="8464" spans="8:15" s="179" customFormat="1" x14ac:dyDescent="0.2">
      <c r="H8464" s="180"/>
      <c r="I8464" s="180"/>
      <c r="J8464" s="205"/>
      <c r="K8464" s="205"/>
      <c r="L8464" s="181"/>
      <c r="M8464" s="180"/>
      <c r="N8464" s="180"/>
      <c r="O8464" s="180"/>
    </row>
    <row r="8465" spans="8:15" s="179" customFormat="1" x14ac:dyDescent="0.2">
      <c r="H8465" s="180"/>
      <c r="I8465" s="180"/>
      <c r="J8465" s="205"/>
      <c r="K8465" s="205"/>
      <c r="L8465" s="181"/>
      <c r="M8465" s="180"/>
      <c r="N8465" s="180"/>
      <c r="O8465" s="180"/>
    </row>
    <row r="8466" spans="8:15" s="179" customFormat="1" x14ac:dyDescent="0.2">
      <c r="H8466" s="180"/>
      <c r="I8466" s="180"/>
      <c r="J8466" s="205"/>
      <c r="K8466" s="205"/>
      <c r="L8466" s="181"/>
      <c r="M8466" s="180"/>
      <c r="N8466" s="180"/>
      <c r="O8466" s="180"/>
    </row>
    <row r="8467" spans="8:15" s="179" customFormat="1" x14ac:dyDescent="0.2">
      <c r="H8467" s="180"/>
      <c r="I8467" s="180"/>
      <c r="J8467" s="205"/>
      <c r="K8467" s="205"/>
      <c r="L8467" s="181"/>
      <c r="M8467" s="180"/>
      <c r="N8467" s="180"/>
      <c r="O8467" s="180"/>
    </row>
    <row r="8468" spans="8:15" s="179" customFormat="1" x14ac:dyDescent="0.2">
      <c r="H8468" s="180"/>
      <c r="I8468" s="180"/>
      <c r="J8468" s="205"/>
      <c r="K8468" s="205"/>
      <c r="L8468" s="181"/>
      <c r="M8468" s="180"/>
      <c r="N8468" s="180"/>
      <c r="O8468" s="180"/>
    </row>
    <row r="8469" spans="8:15" s="179" customFormat="1" x14ac:dyDescent="0.2">
      <c r="H8469" s="180"/>
      <c r="I8469" s="180"/>
      <c r="J8469" s="205"/>
      <c r="K8469" s="205"/>
      <c r="L8469" s="181"/>
      <c r="M8469" s="180"/>
      <c r="N8469" s="180"/>
      <c r="O8469" s="180"/>
    </row>
    <row r="8470" spans="8:15" s="179" customFormat="1" x14ac:dyDescent="0.2">
      <c r="H8470" s="180"/>
      <c r="I8470" s="180"/>
      <c r="J8470" s="205"/>
      <c r="K8470" s="205"/>
      <c r="L8470" s="181"/>
      <c r="M8470" s="180"/>
      <c r="N8470" s="180"/>
      <c r="O8470" s="180"/>
    </row>
    <row r="8471" spans="8:15" s="179" customFormat="1" x14ac:dyDescent="0.2">
      <c r="H8471" s="180"/>
      <c r="I8471" s="180"/>
      <c r="J8471" s="205"/>
      <c r="K8471" s="205"/>
      <c r="L8471" s="181"/>
      <c r="M8471" s="180"/>
      <c r="N8471" s="180"/>
      <c r="O8471" s="180"/>
    </row>
    <row r="8472" spans="8:15" s="179" customFormat="1" x14ac:dyDescent="0.2">
      <c r="H8472" s="180"/>
      <c r="I8472" s="180"/>
      <c r="J8472" s="205"/>
      <c r="K8472" s="205"/>
      <c r="L8472" s="181"/>
      <c r="M8472" s="180"/>
      <c r="N8472" s="180"/>
      <c r="O8472" s="180"/>
    </row>
    <row r="8473" spans="8:15" s="179" customFormat="1" x14ac:dyDescent="0.2">
      <c r="H8473" s="180"/>
      <c r="I8473" s="180"/>
      <c r="J8473" s="205"/>
      <c r="K8473" s="205"/>
      <c r="L8473" s="181"/>
      <c r="M8473" s="180"/>
      <c r="N8473" s="180"/>
      <c r="O8473" s="180"/>
    </row>
    <row r="8474" spans="8:15" s="179" customFormat="1" x14ac:dyDescent="0.2">
      <c r="H8474" s="180"/>
      <c r="I8474" s="180"/>
      <c r="J8474" s="205"/>
      <c r="K8474" s="205"/>
      <c r="L8474" s="181"/>
      <c r="M8474" s="180"/>
      <c r="N8474" s="180"/>
      <c r="O8474" s="180"/>
    </row>
    <row r="8475" spans="8:15" s="179" customFormat="1" x14ac:dyDescent="0.2">
      <c r="H8475" s="180"/>
      <c r="I8475" s="180"/>
      <c r="J8475" s="205"/>
      <c r="K8475" s="205"/>
      <c r="L8475" s="181"/>
      <c r="M8475" s="180"/>
      <c r="N8475" s="180"/>
      <c r="O8475" s="180"/>
    </row>
    <row r="8476" spans="8:15" s="179" customFormat="1" x14ac:dyDescent="0.2">
      <c r="H8476" s="180"/>
      <c r="I8476" s="180"/>
      <c r="J8476" s="205"/>
      <c r="K8476" s="205"/>
      <c r="L8476" s="181"/>
      <c r="M8476" s="180"/>
      <c r="N8476" s="180"/>
      <c r="O8476" s="180"/>
    </row>
    <row r="8477" spans="8:15" s="179" customFormat="1" x14ac:dyDescent="0.2">
      <c r="H8477" s="180"/>
      <c r="I8477" s="180"/>
      <c r="J8477" s="205"/>
      <c r="K8477" s="205"/>
      <c r="L8477" s="181"/>
      <c r="M8477" s="180"/>
      <c r="N8477" s="180"/>
      <c r="O8477" s="180"/>
    </row>
    <row r="8478" spans="8:15" s="179" customFormat="1" x14ac:dyDescent="0.2">
      <c r="H8478" s="180"/>
      <c r="I8478" s="180"/>
      <c r="J8478" s="205"/>
      <c r="K8478" s="205"/>
      <c r="L8478" s="181"/>
      <c r="M8478" s="180"/>
      <c r="N8478" s="180"/>
      <c r="O8478" s="180"/>
    </row>
    <row r="8479" spans="8:15" s="179" customFormat="1" x14ac:dyDescent="0.2">
      <c r="H8479" s="180"/>
      <c r="I8479" s="180"/>
      <c r="J8479" s="205"/>
      <c r="K8479" s="205"/>
      <c r="L8479" s="181"/>
      <c r="M8479" s="180"/>
      <c r="N8479" s="180"/>
      <c r="O8479" s="180"/>
    </row>
    <row r="8480" spans="8:15" s="179" customFormat="1" x14ac:dyDescent="0.2">
      <c r="H8480" s="180"/>
      <c r="I8480" s="180"/>
      <c r="J8480" s="205"/>
      <c r="K8480" s="205"/>
      <c r="L8480" s="181"/>
      <c r="M8480" s="180"/>
      <c r="N8480" s="180"/>
      <c r="O8480" s="180"/>
    </row>
    <row r="8481" spans="8:15" s="179" customFormat="1" x14ac:dyDescent="0.2">
      <c r="H8481" s="180"/>
      <c r="I8481" s="180"/>
      <c r="J8481" s="205"/>
      <c r="K8481" s="205"/>
      <c r="L8481" s="181"/>
      <c r="M8481" s="180"/>
      <c r="N8481" s="180"/>
      <c r="O8481" s="180"/>
    </row>
    <row r="8482" spans="8:15" s="179" customFormat="1" x14ac:dyDescent="0.2">
      <c r="H8482" s="180"/>
      <c r="I8482" s="180"/>
      <c r="J8482" s="205"/>
      <c r="K8482" s="205"/>
      <c r="L8482" s="181"/>
      <c r="M8482" s="180"/>
      <c r="N8482" s="180"/>
      <c r="O8482" s="180"/>
    </row>
    <row r="8483" spans="8:15" s="179" customFormat="1" x14ac:dyDescent="0.2">
      <c r="H8483" s="180"/>
      <c r="I8483" s="180"/>
      <c r="J8483" s="205"/>
      <c r="K8483" s="205"/>
      <c r="L8483" s="181"/>
      <c r="M8483" s="180"/>
      <c r="N8483" s="180"/>
      <c r="O8483" s="180"/>
    </row>
    <row r="8484" spans="8:15" s="179" customFormat="1" x14ac:dyDescent="0.2">
      <c r="H8484" s="180"/>
      <c r="I8484" s="180"/>
      <c r="J8484" s="205"/>
      <c r="K8484" s="205"/>
      <c r="L8484" s="181"/>
      <c r="M8484" s="180"/>
      <c r="N8484" s="180"/>
      <c r="O8484" s="180"/>
    </row>
    <row r="8485" spans="8:15" s="179" customFormat="1" x14ac:dyDescent="0.2">
      <c r="H8485" s="180"/>
      <c r="I8485" s="180"/>
      <c r="J8485" s="205"/>
      <c r="K8485" s="205"/>
      <c r="L8485" s="181"/>
      <c r="M8485" s="180"/>
      <c r="N8485" s="180"/>
      <c r="O8485" s="180"/>
    </row>
    <row r="8486" spans="8:15" s="179" customFormat="1" x14ac:dyDescent="0.2">
      <c r="H8486" s="180"/>
      <c r="I8486" s="180"/>
      <c r="J8486" s="205"/>
      <c r="K8486" s="205"/>
      <c r="L8486" s="181"/>
      <c r="M8486" s="180"/>
      <c r="N8486" s="180"/>
      <c r="O8486" s="180"/>
    </row>
    <row r="8487" spans="8:15" s="179" customFormat="1" x14ac:dyDescent="0.2">
      <c r="H8487" s="180"/>
      <c r="I8487" s="180"/>
      <c r="J8487" s="205"/>
      <c r="K8487" s="205"/>
      <c r="L8487" s="181"/>
      <c r="M8487" s="180"/>
      <c r="N8487" s="180"/>
      <c r="O8487" s="180"/>
    </row>
    <row r="8488" spans="8:15" s="179" customFormat="1" x14ac:dyDescent="0.2">
      <c r="H8488" s="180"/>
      <c r="I8488" s="180"/>
      <c r="J8488" s="205"/>
      <c r="K8488" s="205"/>
      <c r="L8488" s="181"/>
      <c r="M8488" s="180"/>
      <c r="N8488" s="180"/>
      <c r="O8488" s="180"/>
    </row>
    <row r="8489" spans="8:15" s="179" customFormat="1" x14ac:dyDescent="0.2">
      <c r="H8489" s="180"/>
      <c r="I8489" s="180"/>
      <c r="J8489" s="205"/>
      <c r="K8489" s="205"/>
      <c r="L8489" s="181"/>
      <c r="M8489" s="180"/>
      <c r="N8489" s="180"/>
      <c r="O8489" s="180"/>
    </row>
    <row r="8490" spans="8:15" s="179" customFormat="1" x14ac:dyDescent="0.2">
      <c r="H8490" s="180"/>
      <c r="I8490" s="180"/>
      <c r="J8490" s="205"/>
      <c r="K8490" s="205"/>
      <c r="L8490" s="181"/>
      <c r="M8490" s="180"/>
      <c r="N8490" s="180"/>
      <c r="O8490" s="180"/>
    </row>
    <row r="8491" spans="8:15" s="179" customFormat="1" x14ac:dyDescent="0.2">
      <c r="H8491" s="180"/>
      <c r="I8491" s="180"/>
      <c r="J8491" s="205"/>
      <c r="K8491" s="205"/>
      <c r="L8491" s="181"/>
      <c r="M8491" s="180"/>
      <c r="N8491" s="180"/>
      <c r="O8491" s="180"/>
    </row>
    <row r="8492" spans="8:15" s="179" customFormat="1" x14ac:dyDescent="0.2">
      <c r="H8492" s="180"/>
      <c r="I8492" s="180"/>
      <c r="J8492" s="205"/>
      <c r="K8492" s="205"/>
      <c r="L8492" s="181"/>
      <c r="M8492" s="180"/>
      <c r="N8492" s="180"/>
      <c r="O8492" s="180"/>
    </row>
    <row r="8493" spans="8:15" s="179" customFormat="1" x14ac:dyDescent="0.2">
      <c r="H8493" s="180"/>
      <c r="I8493" s="180"/>
      <c r="J8493" s="205"/>
      <c r="K8493" s="205"/>
      <c r="L8493" s="181"/>
      <c r="M8493" s="180"/>
      <c r="N8493" s="180"/>
      <c r="O8493" s="180"/>
    </row>
    <row r="8494" spans="8:15" s="179" customFormat="1" x14ac:dyDescent="0.2">
      <c r="H8494" s="180"/>
      <c r="I8494" s="180"/>
      <c r="J8494" s="205"/>
      <c r="K8494" s="205"/>
      <c r="L8494" s="181"/>
      <c r="M8494" s="180"/>
      <c r="N8494" s="180"/>
      <c r="O8494" s="180"/>
    </row>
    <row r="8495" spans="8:15" s="179" customFormat="1" x14ac:dyDescent="0.2">
      <c r="H8495" s="180"/>
      <c r="I8495" s="180"/>
      <c r="J8495" s="205"/>
      <c r="K8495" s="205"/>
      <c r="L8495" s="181"/>
      <c r="M8495" s="180"/>
      <c r="N8495" s="180"/>
      <c r="O8495" s="180"/>
    </row>
    <row r="8496" spans="8:15" s="179" customFormat="1" x14ac:dyDescent="0.2">
      <c r="H8496" s="180"/>
      <c r="I8496" s="180"/>
      <c r="J8496" s="205"/>
      <c r="K8496" s="205"/>
      <c r="L8496" s="181"/>
      <c r="M8496" s="180"/>
      <c r="N8496" s="180"/>
      <c r="O8496" s="180"/>
    </row>
    <row r="8497" spans="8:15" s="179" customFormat="1" x14ac:dyDescent="0.2">
      <c r="H8497" s="180"/>
      <c r="I8497" s="180"/>
      <c r="J8497" s="205"/>
      <c r="K8497" s="205"/>
      <c r="L8497" s="181"/>
      <c r="M8497" s="180"/>
      <c r="N8497" s="180"/>
      <c r="O8497" s="180"/>
    </row>
    <row r="8498" spans="8:15" s="179" customFormat="1" x14ac:dyDescent="0.2">
      <c r="H8498" s="180"/>
      <c r="I8498" s="180"/>
      <c r="J8498" s="205"/>
      <c r="K8498" s="205"/>
      <c r="L8498" s="181"/>
      <c r="M8498" s="180"/>
      <c r="N8498" s="180"/>
      <c r="O8498" s="180"/>
    </row>
    <row r="8499" spans="8:15" s="179" customFormat="1" x14ac:dyDescent="0.2">
      <c r="H8499" s="180"/>
      <c r="I8499" s="180"/>
      <c r="J8499" s="205"/>
      <c r="K8499" s="205"/>
      <c r="L8499" s="181"/>
      <c r="M8499" s="180"/>
      <c r="N8499" s="180"/>
      <c r="O8499" s="180"/>
    </row>
    <row r="8500" spans="8:15" s="179" customFormat="1" x14ac:dyDescent="0.2">
      <c r="H8500" s="180"/>
      <c r="I8500" s="180"/>
      <c r="J8500" s="205"/>
      <c r="K8500" s="205"/>
      <c r="L8500" s="181"/>
      <c r="M8500" s="180"/>
      <c r="N8500" s="180"/>
      <c r="O8500" s="180"/>
    </row>
    <row r="8501" spans="8:15" s="179" customFormat="1" x14ac:dyDescent="0.2">
      <c r="H8501" s="180"/>
      <c r="I8501" s="180"/>
      <c r="J8501" s="205"/>
      <c r="K8501" s="205"/>
      <c r="L8501" s="181"/>
      <c r="M8501" s="180"/>
      <c r="N8501" s="180"/>
      <c r="O8501" s="180"/>
    </row>
    <row r="8502" spans="8:15" s="179" customFormat="1" x14ac:dyDescent="0.2">
      <c r="H8502" s="180"/>
      <c r="I8502" s="180"/>
      <c r="J8502" s="205"/>
      <c r="K8502" s="205"/>
      <c r="L8502" s="181"/>
      <c r="M8502" s="180"/>
      <c r="N8502" s="180"/>
      <c r="O8502" s="180"/>
    </row>
    <row r="8503" spans="8:15" s="179" customFormat="1" x14ac:dyDescent="0.2">
      <c r="H8503" s="180"/>
      <c r="I8503" s="180"/>
      <c r="J8503" s="205"/>
      <c r="K8503" s="205"/>
      <c r="L8503" s="181"/>
      <c r="M8503" s="180"/>
      <c r="N8503" s="180"/>
      <c r="O8503" s="180"/>
    </row>
    <row r="8504" spans="8:15" s="179" customFormat="1" x14ac:dyDescent="0.2">
      <c r="H8504" s="180"/>
      <c r="I8504" s="180"/>
      <c r="J8504" s="205"/>
      <c r="K8504" s="205"/>
      <c r="L8504" s="181"/>
      <c r="M8504" s="180"/>
      <c r="N8504" s="180"/>
      <c r="O8504" s="180"/>
    </row>
    <row r="8505" spans="8:15" s="179" customFormat="1" x14ac:dyDescent="0.2">
      <c r="H8505" s="180"/>
      <c r="I8505" s="180"/>
      <c r="J8505" s="205"/>
      <c r="K8505" s="205"/>
      <c r="L8505" s="181"/>
      <c r="M8505" s="180"/>
      <c r="N8505" s="180"/>
      <c r="O8505" s="180"/>
    </row>
    <row r="8506" spans="8:15" s="179" customFormat="1" x14ac:dyDescent="0.2">
      <c r="H8506" s="180"/>
      <c r="I8506" s="180"/>
      <c r="J8506" s="205"/>
      <c r="K8506" s="205"/>
      <c r="L8506" s="181"/>
      <c r="M8506" s="180"/>
      <c r="N8506" s="180"/>
      <c r="O8506" s="180"/>
    </row>
    <row r="8507" spans="8:15" s="179" customFormat="1" x14ac:dyDescent="0.2">
      <c r="H8507" s="180"/>
      <c r="I8507" s="180"/>
      <c r="J8507" s="205"/>
      <c r="K8507" s="205"/>
      <c r="L8507" s="181"/>
      <c r="M8507" s="180"/>
      <c r="N8507" s="180"/>
      <c r="O8507" s="180"/>
    </row>
    <row r="8508" spans="8:15" s="179" customFormat="1" x14ac:dyDescent="0.2">
      <c r="H8508" s="180"/>
      <c r="I8508" s="180"/>
      <c r="J8508" s="205"/>
      <c r="K8508" s="205"/>
      <c r="L8508" s="181"/>
      <c r="M8508" s="180"/>
      <c r="N8508" s="180"/>
      <c r="O8508" s="180"/>
    </row>
    <row r="8509" spans="8:15" s="179" customFormat="1" x14ac:dyDescent="0.2">
      <c r="H8509" s="180"/>
      <c r="I8509" s="180"/>
      <c r="J8509" s="205"/>
      <c r="K8509" s="205"/>
      <c r="L8509" s="181"/>
      <c r="M8509" s="180"/>
      <c r="N8509" s="180"/>
      <c r="O8509" s="180"/>
    </row>
    <row r="8510" spans="8:15" s="179" customFormat="1" x14ac:dyDescent="0.2">
      <c r="H8510" s="180"/>
      <c r="I8510" s="180"/>
      <c r="J8510" s="205"/>
      <c r="K8510" s="205"/>
      <c r="L8510" s="181"/>
      <c r="M8510" s="180"/>
      <c r="N8510" s="180"/>
      <c r="O8510" s="180"/>
    </row>
    <row r="8511" spans="8:15" s="179" customFormat="1" x14ac:dyDescent="0.2">
      <c r="H8511" s="180"/>
      <c r="I8511" s="180"/>
      <c r="J8511" s="205"/>
      <c r="K8511" s="205"/>
      <c r="L8511" s="181"/>
      <c r="M8511" s="180"/>
      <c r="N8511" s="180"/>
      <c r="O8511" s="180"/>
    </row>
    <row r="8512" spans="8:15" s="179" customFormat="1" x14ac:dyDescent="0.2">
      <c r="H8512" s="180"/>
      <c r="I8512" s="180"/>
      <c r="J8512" s="205"/>
      <c r="K8512" s="205"/>
      <c r="L8512" s="181"/>
      <c r="M8512" s="180"/>
      <c r="N8512" s="180"/>
      <c r="O8512" s="180"/>
    </row>
    <row r="8513" spans="8:15" s="179" customFormat="1" x14ac:dyDescent="0.2">
      <c r="H8513" s="180"/>
      <c r="I8513" s="180"/>
      <c r="J8513" s="205"/>
      <c r="K8513" s="205"/>
      <c r="L8513" s="181"/>
      <c r="M8513" s="180"/>
      <c r="N8513" s="180"/>
      <c r="O8513" s="180"/>
    </row>
    <row r="8514" spans="8:15" s="179" customFormat="1" x14ac:dyDescent="0.2">
      <c r="H8514" s="180"/>
      <c r="I8514" s="180"/>
      <c r="J8514" s="205"/>
      <c r="K8514" s="205"/>
      <c r="L8514" s="181"/>
      <c r="M8514" s="180"/>
      <c r="N8514" s="180"/>
      <c r="O8514" s="180"/>
    </row>
    <row r="8515" spans="8:15" s="179" customFormat="1" x14ac:dyDescent="0.2">
      <c r="H8515" s="180"/>
      <c r="I8515" s="180"/>
      <c r="J8515" s="205"/>
      <c r="K8515" s="205"/>
      <c r="L8515" s="181"/>
      <c r="M8515" s="180"/>
      <c r="N8515" s="180"/>
      <c r="O8515" s="180"/>
    </row>
    <row r="8516" spans="8:15" s="179" customFormat="1" x14ac:dyDescent="0.2">
      <c r="H8516" s="180"/>
      <c r="I8516" s="180"/>
      <c r="J8516" s="205"/>
      <c r="K8516" s="205"/>
      <c r="L8516" s="181"/>
      <c r="M8516" s="180"/>
      <c r="N8516" s="180"/>
      <c r="O8516" s="180"/>
    </row>
    <row r="8517" spans="8:15" s="179" customFormat="1" x14ac:dyDescent="0.2">
      <c r="H8517" s="180"/>
      <c r="I8517" s="180"/>
      <c r="J8517" s="205"/>
      <c r="K8517" s="205"/>
      <c r="L8517" s="181"/>
      <c r="M8517" s="180"/>
      <c r="N8517" s="180"/>
      <c r="O8517" s="180"/>
    </row>
    <row r="8518" spans="8:15" s="179" customFormat="1" x14ac:dyDescent="0.2">
      <c r="H8518" s="180"/>
      <c r="I8518" s="180"/>
      <c r="J8518" s="205"/>
      <c r="K8518" s="205"/>
      <c r="L8518" s="181"/>
      <c r="M8518" s="180"/>
      <c r="N8518" s="180"/>
      <c r="O8518" s="180"/>
    </row>
    <row r="8519" spans="8:15" s="179" customFormat="1" x14ac:dyDescent="0.2">
      <c r="H8519" s="180"/>
      <c r="I8519" s="180"/>
      <c r="J8519" s="205"/>
      <c r="K8519" s="205"/>
      <c r="L8519" s="181"/>
      <c r="M8519" s="180"/>
      <c r="N8519" s="180"/>
      <c r="O8519" s="180"/>
    </row>
    <row r="8520" spans="8:15" s="179" customFormat="1" x14ac:dyDescent="0.2">
      <c r="H8520" s="180"/>
      <c r="I8520" s="180"/>
      <c r="J8520" s="205"/>
      <c r="K8520" s="205"/>
      <c r="L8520" s="181"/>
      <c r="M8520" s="180"/>
      <c r="N8520" s="180"/>
      <c r="O8520" s="180"/>
    </row>
    <row r="8521" spans="8:15" s="179" customFormat="1" x14ac:dyDescent="0.2">
      <c r="H8521" s="180"/>
      <c r="I8521" s="180"/>
      <c r="J8521" s="205"/>
      <c r="K8521" s="205"/>
      <c r="L8521" s="181"/>
      <c r="M8521" s="180"/>
      <c r="N8521" s="180"/>
      <c r="O8521" s="180"/>
    </row>
    <row r="8522" spans="8:15" s="179" customFormat="1" x14ac:dyDescent="0.2">
      <c r="H8522" s="180"/>
      <c r="I8522" s="180"/>
      <c r="J8522" s="205"/>
      <c r="K8522" s="205"/>
      <c r="L8522" s="181"/>
      <c r="M8522" s="180"/>
      <c r="N8522" s="180"/>
      <c r="O8522" s="180"/>
    </row>
    <row r="8523" spans="8:15" s="179" customFormat="1" x14ac:dyDescent="0.2">
      <c r="H8523" s="180"/>
      <c r="I8523" s="180"/>
      <c r="J8523" s="205"/>
      <c r="K8523" s="205"/>
      <c r="L8523" s="181"/>
      <c r="M8523" s="180"/>
      <c r="N8523" s="180"/>
      <c r="O8523" s="180"/>
    </row>
    <row r="8524" spans="8:15" s="179" customFormat="1" x14ac:dyDescent="0.2">
      <c r="H8524" s="180"/>
      <c r="I8524" s="180"/>
      <c r="J8524" s="205"/>
      <c r="K8524" s="205"/>
      <c r="L8524" s="181"/>
      <c r="M8524" s="180"/>
      <c r="N8524" s="180"/>
      <c r="O8524" s="180"/>
    </row>
    <row r="8525" spans="8:15" s="179" customFormat="1" x14ac:dyDescent="0.2">
      <c r="H8525" s="180"/>
      <c r="I8525" s="180"/>
      <c r="J8525" s="205"/>
      <c r="K8525" s="205"/>
      <c r="L8525" s="181"/>
      <c r="M8525" s="180"/>
      <c r="N8525" s="180"/>
      <c r="O8525" s="180"/>
    </row>
    <row r="8526" spans="8:15" s="179" customFormat="1" x14ac:dyDescent="0.2">
      <c r="H8526" s="180"/>
      <c r="I8526" s="180"/>
      <c r="J8526" s="205"/>
      <c r="K8526" s="205"/>
      <c r="L8526" s="181"/>
      <c r="M8526" s="180"/>
      <c r="N8526" s="180"/>
      <c r="O8526" s="180"/>
    </row>
    <row r="8527" spans="8:15" s="179" customFormat="1" x14ac:dyDescent="0.2">
      <c r="H8527" s="180"/>
      <c r="I8527" s="180"/>
      <c r="J8527" s="205"/>
      <c r="K8527" s="205"/>
      <c r="L8527" s="181"/>
      <c r="M8527" s="180"/>
      <c r="N8527" s="180"/>
      <c r="O8527" s="180"/>
    </row>
    <row r="8528" spans="8:15" s="179" customFormat="1" x14ac:dyDescent="0.2">
      <c r="H8528" s="180"/>
      <c r="I8528" s="180"/>
      <c r="J8528" s="205"/>
      <c r="K8528" s="205"/>
      <c r="L8528" s="181"/>
      <c r="M8528" s="180"/>
      <c r="N8528" s="180"/>
      <c r="O8528" s="180"/>
    </row>
    <row r="8529" spans="8:15" s="179" customFormat="1" x14ac:dyDescent="0.2">
      <c r="H8529" s="180"/>
      <c r="I8529" s="180"/>
      <c r="J8529" s="205"/>
      <c r="K8529" s="205"/>
      <c r="L8529" s="181"/>
      <c r="M8529" s="180"/>
      <c r="N8529" s="180"/>
      <c r="O8529" s="180"/>
    </row>
    <row r="8530" spans="8:15" s="179" customFormat="1" x14ac:dyDescent="0.2">
      <c r="H8530" s="180"/>
      <c r="I8530" s="180"/>
      <c r="J8530" s="205"/>
      <c r="K8530" s="205"/>
      <c r="L8530" s="181"/>
      <c r="M8530" s="180"/>
      <c r="N8530" s="180"/>
      <c r="O8530" s="180"/>
    </row>
    <row r="8531" spans="8:15" s="179" customFormat="1" x14ac:dyDescent="0.2">
      <c r="H8531" s="180"/>
      <c r="I8531" s="180"/>
      <c r="J8531" s="205"/>
      <c r="K8531" s="205"/>
      <c r="L8531" s="181"/>
      <c r="M8531" s="180"/>
      <c r="N8531" s="180"/>
      <c r="O8531" s="180"/>
    </row>
    <row r="8532" spans="8:15" s="179" customFormat="1" x14ac:dyDescent="0.2">
      <c r="H8532" s="180"/>
      <c r="I8532" s="180"/>
      <c r="J8532" s="205"/>
      <c r="K8532" s="205"/>
      <c r="L8532" s="181"/>
      <c r="M8532" s="180"/>
      <c r="N8532" s="180"/>
      <c r="O8532" s="180"/>
    </row>
    <row r="8533" spans="8:15" s="179" customFormat="1" x14ac:dyDescent="0.2">
      <c r="H8533" s="180"/>
      <c r="I8533" s="180"/>
      <c r="J8533" s="205"/>
      <c r="K8533" s="205"/>
      <c r="L8533" s="181"/>
      <c r="M8533" s="180"/>
      <c r="N8533" s="180"/>
      <c r="O8533" s="180"/>
    </row>
    <row r="8534" spans="8:15" s="179" customFormat="1" x14ac:dyDescent="0.2">
      <c r="H8534" s="180"/>
      <c r="I8534" s="180"/>
      <c r="J8534" s="205"/>
      <c r="K8534" s="205"/>
      <c r="L8534" s="181"/>
      <c r="M8534" s="180"/>
      <c r="N8534" s="180"/>
      <c r="O8534" s="180"/>
    </row>
    <row r="8535" spans="8:15" s="179" customFormat="1" x14ac:dyDescent="0.2">
      <c r="H8535" s="180"/>
      <c r="I8535" s="180"/>
      <c r="J8535" s="205"/>
      <c r="K8535" s="205"/>
      <c r="L8535" s="181"/>
      <c r="M8535" s="180"/>
      <c r="N8535" s="180"/>
      <c r="O8535" s="180"/>
    </row>
    <row r="8536" spans="8:15" s="179" customFormat="1" x14ac:dyDescent="0.2">
      <c r="H8536" s="180"/>
      <c r="I8536" s="180"/>
      <c r="J8536" s="205"/>
      <c r="K8536" s="205"/>
      <c r="L8536" s="181"/>
      <c r="M8536" s="180"/>
      <c r="N8536" s="180"/>
      <c r="O8536" s="180"/>
    </row>
    <row r="8537" spans="8:15" s="179" customFormat="1" x14ac:dyDescent="0.2">
      <c r="H8537" s="180"/>
      <c r="I8537" s="180"/>
      <c r="J8537" s="205"/>
      <c r="K8537" s="205"/>
      <c r="L8537" s="181"/>
      <c r="M8537" s="180"/>
      <c r="N8537" s="180"/>
      <c r="O8537" s="180"/>
    </row>
    <row r="8538" spans="8:15" s="179" customFormat="1" x14ac:dyDescent="0.2">
      <c r="H8538" s="180"/>
      <c r="I8538" s="180"/>
      <c r="J8538" s="205"/>
      <c r="K8538" s="205"/>
      <c r="L8538" s="181"/>
      <c r="M8538" s="180"/>
      <c r="N8538" s="180"/>
      <c r="O8538" s="180"/>
    </row>
    <row r="8539" spans="8:15" s="179" customFormat="1" x14ac:dyDescent="0.2">
      <c r="H8539" s="180"/>
      <c r="I8539" s="180"/>
      <c r="J8539" s="205"/>
      <c r="K8539" s="205"/>
      <c r="L8539" s="181"/>
      <c r="M8539" s="180"/>
      <c r="N8539" s="180"/>
      <c r="O8539" s="180"/>
    </row>
    <row r="8540" spans="8:15" s="179" customFormat="1" x14ac:dyDescent="0.2">
      <c r="H8540" s="180"/>
      <c r="I8540" s="180"/>
      <c r="J8540" s="205"/>
      <c r="K8540" s="205"/>
      <c r="L8540" s="181"/>
      <c r="M8540" s="180"/>
      <c r="N8540" s="180"/>
      <c r="O8540" s="180"/>
    </row>
    <row r="8541" spans="8:15" s="179" customFormat="1" x14ac:dyDescent="0.2">
      <c r="H8541" s="180"/>
      <c r="I8541" s="180"/>
      <c r="J8541" s="205"/>
      <c r="K8541" s="205"/>
      <c r="L8541" s="181"/>
      <c r="M8541" s="180"/>
      <c r="N8541" s="180"/>
      <c r="O8541" s="180"/>
    </row>
    <row r="8542" spans="8:15" s="179" customFormat="1" x14ac:dyDescent="0.2">
      <c r="H8542" s="180"/>
      <c r="I8542" s="180"/>
      <c r="J8542" s="205"/>
      <c r="K8542" s="205"/>
      <c r="L8542" s="181"/>
      <c r="M8542" s="180"/>
      <c r="N8542" s="180"/>
      <c r="O8542" s="180"/>
    </row>
    <row r="8543" spans="8:15" s="179" customFormat="1" x14ac:dyDescent="0.2">
      <c r="H8543" s="180"/>
      <c r="I8543" s="180"/>
      <c r="J8543" s="205"/>
      <c r="K8543" s="205"/>
      <c r="L8543" s="181"/>
      <c r="M8543" s="180"/>
      <c r="N8543" s="180"/>
      <c r="O8543" s="180"/>
    </row>
    <row r="8544" spans="8:15" s="179" customFormat="1" x14ac:dyDescent="0.2">
      <c r="H8544" s="180"/>
      <c r="I8544" s="180"/>
      <c r="J8544" s="205"/>
      <c r="K8544" s="205"/>
      <c r="L8544" s="181"/>
      <c r="M8544" s="180"/>
      <c r="N8544" s="180"/>
      <c r="O8544" s="180"/>
    </row>
    <row r="8545" spans="8:15" s="179" customFormat="1" x14ac:dyDescent="0.2">
      <c r="H8545" s="180"/>
      <c r="I8545" s="180"/>
      <c r="J8545" s="205"/>
      <c r="K8545" s="205"/>
      <c r="L8545" s="181"/>
      <c r="M8545" s="180"/>
      <c r="N8545" s="180"/>
      <c r="O8545" s="180"/>
    </row>
    <row r="8546" spans="8:15" s="179" customFormat="1" x14ac:dyDescent="0.2">
      <c r="H8546" s="180"/>
      <c r="I8546" s="180"/>
      <c r="J8546" s="205"/>
      <c r="K8546" s="205"/>
      <c r="L8546" s="181"/>
      <c r="M8546" s="180"/>
      <c r="N8546" s="180"/>
      <c r="O8546" s="180"/>
    </row>
    <row r="8547" spans="8:15" s="179" customFormat="1" x14ac:dyDescent="0.2">
      <c r="H8547" s="180"/>
      <c r="I8547" s="180"/>
      <c r="J8547" s="205"/>
      <c r="K8547" s="205"/>
      <c r="L8547" s="181"/>
      <c r="M8547" s="180"/>
      <c r="N8547" s="180"/>
      <c r="O8547" s="180"/>
    </row>
    <row r="8548" spans="8:15" s="179" customFormat="1" x14ac:dyDescent="0.2">
      <c r="H8548" s="180"/>
      <c r="I8548" s="180"/>
      <c r="J8548" s="205"/>
      <c r="K8548" s="205"/>
      <c r="L8548" s="181"/>
      <c r="M8548" s="180"/>
      <c r="N8548" s="180"/>
      <c r="O8548" s="180"/>
    </row>
    <row r="8549" spans="8:15" s="179" customFormat="1" x14ac:dyDescent="0.2">
      <c r="H8549" s="180"/>
      <c r="I8549" s="180"/>
      <c r="J8549" s="205"/>
      <c r="K8549" s="205"/>
      <c r="L8549" s="181"/>
      <c r="M8549" s="180"/>
      <c r="N8549" s="180"/>
      <c r="O8549" s="180"/>
    </row>
    <row r="8550" spans="8:15" s="179" customFormat="1" x14ac:dyDescent="0.2">
      <c r="H8550" s="180"/>
      <c r="I8550" s="180"/>
      <c r="J8550" s="205"/>
      <c r="K8550" s="205"/>
      <c r="L8550" s="181"/>
      <c r="M8550" s="180"/>
      <c r="N8550" s="180"/>
      <c r="O8550" s="180"/>
    </row>
    <row r="8551" spans="8:15" s="179" customFormat="1" x14ac:dyDescent="0.2">
      <c r="H8551" s="180"/>
      <c r="I8551" s="180"/>
      <c r="J8551" s="205"/>
      <c r="K8551" s="205"/>
      <c r="L8551" s="181"/>
      <c r="M8551" s="180"/>
      <c r="N8551" s="180"/>
      <c r="O8551" s="180"/>
    </row>
    <row r="8552" spans="8:15" s="179" customFormat="1" x14ac:dyDescent="0.2">
      <c r="H8552" s="180"/>
      <c r="I8552" s="180"/>
      <c r="J8552" s="205"/>
      <c r="K8552" s="205"/>
      <c r="L8552" s="181"/>
      <c r="M8552" s="180"/>
      <c r="N8552" s="180"/>
      <c r="O8552" s="180"/>
    </row>
    <row r="8553" spans="8:15" s="179" customFormat="1" x14ac:dyDescent="0.2">
      <c r="H8553" s="180"/>
      <c r="I8553" s="180"/>
      <c r="J8553" s="205"/>
      <c r="K8553" s="205"/>
      <c r="L8553" s="181"/>
      <c r="M8553" s="180"/>
      <c r="N8553" s="180"/>
      <c r="O8553" s="180"/>
    </row>
    <row r="8554" spans="8:15" s="179" customFormat="1" x14ac:dyDescent="0.2">
      <c r="H8554" s="180"/>
      <c r="I8554" s="180"/>
      <c r="J8554" s="205"/>
      <c r="K8554" s="205"/>
      <c r="L8554" s="181"/>
      <c r="M8554" s="180"/>
      <c r="N8554" s="180"/>
      <c r="O8554" s="180"/>
    </row>
    <row r="8555" spans="8:15" s="179" customFormat="1" x14ac:dyDescent="0.2">
      <c r="H8555" s="180"/>
      <c r="I8555" s="180"/>
      <c r="J8555" s="205"/>
      <c r="K8555" s="205"/>
      <c r="L8555" s="181"/>
      <c r="M8555" s="180"/>
      <c r="N8555" s="180"/>
      <c r="O8555" s="180"/>
    </row>
    <row r="8556" spans="8:15" s="179" customFormat="1" x14ac:dyDescent="0.2">
      <c r="H8556" s="180"/>
      <c r="I8556" s="180"/>
      <c r="J8556" s="205"/>
      <c r="K8556" s="205"/>
      <c r="L8556" s="181"/>
      <c r="M8556" s="180"/>
      <c r="N8556" s="180"/>
      <c r="O8556" s="180"/>
    </row>
    <row r="8557" spans="8:15" s="179" customFormat="1" x14ac:dyDescent="0.2">
      <c r="H8557" s="180"/>
      <c r="I8557" s="180"/>
      <c r="J8557" s="205"/>
      <c r="K8557" s="205"/>
      <c r="L8557" s="181"/>
      <c r="M8557" s="180"/>
      <c r="N8557" s="180"/>
      <c r="O8557" s="180"/>
    </row>
    <row r="8558" spans="8:15" s="179" customFormat="1" x14ac:dyDescent="0.2">
      <c r="H8558" s="180"/>
      <c r="I8558" s="180"/>
      <c r="J8558" s="205"/>
      <c r="K8558" s="205"/>
      <c r="L8558" s="181"/>
      <c r="M8558" s="180"/>
      <c r="N8558" s="180"/>
      <c r="O8558" s="180"/>
    </row>
    <row r="8559" spans="8:15" s="179" customFormat="1" x14ac:dyDescent="0.2">
      <c r="H8559" s="180"/>
      <c r="I8559" s="180"/>
      <c r="J8559" s="205"/>
      <c r="K8559" s="205"/>
      <c r="L8559" s="181"/>
      <c r="M8559" s="180"/>
      <c r="N8559" s="180"/>
      <c r="O8559" s="180"/>
    </row>
    <row r="8560" spans="8:15" s="179" customFormat="1" x14ac:dyDescent="0.2">
      <c r="H8560" s="180"/>
      <c r="I8560" s="180"/>
      <c r="J8560" s="205"/>
      <c r="K8560" s="205"/>
      <c r="L8560" s="181"/>
      <c r="M8560" s="180"/>
      <c r="N8560" s="180"/>
      <c r="O8560" s="180"/>
    </row>
    <row r="8561" spans="8:15" s="179" customFormat="1" x14ac:dyDescent="0.2">
      <c r="H8561" s="180"/>
      <c r="I8561" s="180"/>
      <c r="J8561" s="205"/>
      <c r="K8561" s="205"/>
      <c r="L8561" s="181"/>
      <c r="M8561" s="180"/>
      <c r="N8561" s="180"/>
      <c r="O8561" s="180"/>
    </row>
    <row r="8562" spans="8:15" s="179" customFormat="1" x14ac:dyDescent="0.2">
      <c r="H8562" s="180"/>
      <c r="I8562" s="180"/>
      <c r="J8562" s="205"/>
      <c r="K8562" s="205"/>
      <c r="L8562" s="181"/>
      <c r="M8562" s="180"/>
      <c r="N8562" s="180"/>
      <c r="O8562" s="180"/>
    </row>
    <row r="8563" spans="8:15" s="179" customFormat="1" x14ac:dyDescent="0.2">
      <c r="H8563" s="180"/>
      <c r="I8563" s="180"/>
      <c r="J8563" s="205"/>
      <c r="K8563" s="205"/>
      <c r="L8563" s="181"/>
      <c r="M8563" s="180"/>
      <c r="N8563" s="180"/>
      <c r="O8563" s="180"/>
    </row>
    <row r="8564" spans="8:15" s="179" customFormat="1" x14ac:dyDescent="0.2">
      <c r="H8564" s="180"/>
      <c r="I8564" s="180"/>
      <c r="J8564" s="205"/>
      <c r="K8564" s="205"/>
      <c r="L8564" s="181"/>
      <c r="M8564" s="180"/>
      <c r="N8564" s="180"/>
      <c r="O8564" s="180"/>
    </row>
    <row r="8565" spans="8:15" s="179" customFormat="1" x14ac:dyDescent="0.2">
      <c r="H8565" s="180"/>
      <c r="I8565" s="180"/>
      <c r="J8565" s="205"/>
      <c r="K8565" s="205"/>
      <c r="L8565" s="181"/>
      <c r="M8565" s="180"/>
      <c r="N8565" s="180"/>
      <c r="O8565" s="180"/>
    </row>
    <row r="8566" spans="8:15" s="179" customFormat="1" x14ac:dyDescent="0.2">
      <c r="H8566" s="180"/>
      <c r="I8566" s="180"/>
      <c r="J8566" s="205"/>
      <c r="K8566" s="205"/>
      <c r="L8566" s="181"/>
      <c r="M8566" s="180"/>
      <c r="N8566" s="180"/>
      <c r="O8566" s="180"/>
    </row>
    <row r="8567" spans="8:15" s="179" customFormat="1" x14ac:dyDescent="0.2">
      <c r="H8567" s="180"/>
      <c r="I8567" s="180"/>
      <c r="J8567" s="205"/>
      <c r="K8567" s="205"/>
      <c r="L8567" s="181"/>
      <c r="M8567" s="180"/>
      <c r="N8567" s="180"/>
      <c r="O8567" s="180"/>
    </row>
    <row r="8568" spans="8:15" s="179" customFormat="1" x14ac:dyDescent="0.2">
      <c r="H8568" s="180"/>
      <c r="I8568" s="180"/>
      <c r="J8568" s="205"/>
      <c r="K8568" s="205"/>
      <c r="L8568" s="181"/>
      <c r="M8568" s="180"/>
      <c r="N8568" s="180"/>
      <c r="O8568" s="180"/>
    </row>
    <row r="8569" spans="8:15" s="179" customFormat="1" x14ac:dyDescent="0.2">
      <c r="H8569" s="180"/>
      <c r="I8569" s="180"/>
      <c r="J8569" s="205"/>
      <c r="K8569" s="205"/>
      <c r="L8569" s="181"/>
      <c r="M8569" s="180"/>
      <c r="N8569" s="180"/>
      <c r="O8569" s="180"/>
    </row>
    <row r="8570" spans="8:15" s="179" customFormat="1" x14ac:dyDescent="0.2">
      <c r="H8570" s="180"/>
      <c r="I8570" s="180"/>
      <c r="J8570" s="205"/>
      <c r="K8570" s="205"/>
      <c r="L8570" s="181"/>
      <c r="M8570" s="180"/>
      <c r="N8570" s="180"/>
      <c r="O8570" s="180"/>
    </row>
    <row r="8571" spans="8:15" s="179" customFormat="1" x14ac:dyDescent="0.2">
      <c r="H8571" s="180"/>
      <c r="I8571" s="180"/>
      <c r="J8571" s="205"/>
      <c r="K8571" s="205"/>
      <c r="L8571" s="181"/>
      <c r="M8571" s="180"/>
      <c r="N8571" s="180"/>
      <c r="O8571" s="180"/>
    </row>
    <row r="8572" spans="8:15" s="179" customFormat="1" x14ac:dyDescent="0.2">
      <c r="H8572" s="180"/>
      <c r="I8572" s="180"/>
      <c r="J8572" s="205"/>
      <c r="K8572" s="205"/>
      <c r="L8572" s="181"/>
      <c r="M8572" s="180"/>
      <c r="N8572" s="180"/>
      <c r="O8572" s="180"/>
    </row>
    <row r="8573" spans="8:15" s="179" customFormat="1" x14ac:dyDescent="0.2">
      <c r="H8573" s="180"/>
      <c r="I8573" s="180"/>
      <c r="J8573" s="205"/>
      <c r="K8573" s="205"/>
      <c r="L8573" s="181"/>
      <c r="M8573" s="180"/>
      <c r="N8573" s="180"/>
      <c r="O8573" s="180"/>
    </row>
    <row r="8574" spans="8:15" s="179" customFormat="1" x14ac:dyDescent="0.2">
      <c r="H8574" s="180"/>
      <c r="I8574" s="180"/>
      <c r="J8574" s="205"/>
      <c r="K8574" s="205"/>
      <c r="L8574" s="181"/>
      <c r="M8574" s="180"/>
      <c r="N8574" s="180"/>
      <c r="O8574" s="180"/>
    </row>
    <row r="8575" spans="8:15" s="179" customFormat="1" x14ac:dyDescent="0.2">
      <c r="H8575" s="180"/>
      <c r="I8575" s="180"/>
      <c r="J8575" s="205"/>
      <c r="K8575" s="205"/>
      <c r="L8575" s="181"/>
      <c r="M8575" s="180"/>
      <c r="N8575" s="180"/>
      <c r="O8575" s="180"/>
    </row>
    <row r="8576" spans="8:15" s="179" customFormat="1" x14ac:dyDescent="0.2">
      <c r="H8576" s="180"/>
      <c r="I8576" s="180"/>
      <c r="J8576" s="205"/>
      <c r="K8576" s="205"/>
      <c r="L8576" s="181"/>
      <c r="M8576" s="180"/>
      <c r="N8576" s="180"/>
      <c r="O8576" s="180"/>
    </row>
    <row r="8577" spans="8:15" s="179" customFormat="1" x14ac:dyDescent="0.2">
      <c r="H8577" s="180"/>
      <c r="I8577" s="180"/>
      <c r="J8577" s="205"/>
      <c r="K8577" s="205"/>
      <c r="L8577" s="181"/>
      <c r="M8577" s="180"/>
      <c r="N8577" s="180"/>
      <c r="O8577" s="180"/>
    </row>
    <row r="8578" spans="8:15" s="179" customFormat="1" x14ac:dyDescent="0.2">
      <c r="H8578" s="180"/>
      <c r="I8578" s="180"/>
      <c r="J8578" s="205"/>
      <c r="K8578" s="205"/>
      <c r="L8578" s="181"/>
      <c r="M8578" s="180"/>
      <c r="N8578" s="180"/>
      <c r="O8578" s="180"/>
    </row>
    <row r="8579" spans="8:15" s="179" customFormat="1" x14ac:dyDescent="0.2">
      <c r="H8579" s="180"/>
      <c r="I8579" s="180"/>
      <c r="J8579" s="205"/>
      <c r="K8579" s="205"/>
      <c r="L8579" s="181"/>
      <c r="M8579" s="180"/>
      <c r="N8579" s="180"/>
      <c r="O8579" s="180"/>
    </row>
    <row r="8580" spans="8:15" s="179" customFormat="1" x14ac:dyDescent="0.2">
      <c r="H8580" s="180"/>
      <c r="I8580" s="180"/>
      <c r="J8580" s="205"/>
      <c r="K8580" s="205"/>
      <c r="L8580" s="181"/>
      <c r="M8580" s="180"/>
      <c r="N8580" s="180"/>
      <c r="O8580" s="180"/>
    </row>
    <row r="8581" spans="8:15" s="179" customFormat="1" x14ac:dyDescent="0.2">
      <c r="H8581" s="180"/>
      <c r="I8581" s="180"/>
      <c r="J8581" s="205"/>
      <c r="K8581" s="205"/>
      <c r="L8581" s="181"/>
      <c r="M8581" s="180"/>
      <c r="N8581" s="180"/>
      <c r="O8581" s="180"/>
    </row>
    <row r="8582" spans="8:15" s="179" customFormat="1" x14ac:dyDescent="0.2">
      <c r="H8582" s="180"/>
      <c r="I8582" s="180"/>
      <c r="J8582" s="205"/>
      <c r="K8582" s="205"/>
      <c r="L8582" s="181"/>
      <c r="M8582" s="180"/>
      <c r="N8582" s="180"/>
      <c r="O8582" s="180"/>
    </row>
    <row r="8583" spans="8:15" s="179" customFormat="1" x14ac:dyDescent="0.2">
      <c r="H8583" s="180"/>
      <c r="I8583" s="180"/>
      <c r="J8583" s="205"/>
      <c r="K8583" s="205"/>
      <c r="L8583" s="181"/>
      <c r="M8583" s="180"/>
      <c r="N8583" s="180"/>
      <c r="O8583" s="180"/>
    </row>
    <row r="8584" spans="8:15" s="179" customFormat="1" x14ac:dyDescent="0.2">
      <c r="H8584" s="180"/>
      <c r="I8584" s="180"/>
      <c r="J8584" s="205"/>
      <c r="K8584" s="205"/>
      <c r="L8584" s="181"/>
      <c r="M8584" s="180"/>
      <c r="N8584" s="180"/>
      <c r="O8584" s="180"/>
    </row>
    <row r="8585" spans="8:15" s="179" customFormat="1" x14ac:dyDescent="0.2">
      <c r="H8585" s="180"/>
      <c r="I8585" s="180"/>
      <c r="J8585" s="205"/>
      <c r="K8585" s="205"/>
      <c r="L8585" s="181"/>
      <c r="M8585" s="180"/>
      <c r="N8585" s="180"/>
      <c r="O8585" s="180"/>
    </row>
    <row r="8586" spans="8:15" s="179" customFormat="1" x14ac:dyDescent="0.2">
      <c r="H8586" s="180"/>
      <c r="I8586" s="180"/>
      <c r="J8586" s="205"/>
      <c r="K8586" s="205"/>
      <c r="L8586" s="181"/>
      <c r="M8586" s="180"/>
      <c r="N8586" s="180"/>
      <c r="O8586" s="180"/>
    </row>
    <row r="8587" spans="8:15" s="179" customFormat="1" x14ac:dyDescent="0.2">
      <c r="H8587" s="180"/>
      <c r="I8587" s="180"/>
      <c r="J8587" s="205"/>
      <c r="K8587" s="205"/>
      <c r="L8587" s="181"/>
      <c r="M8587" s="180"/>
      <c r="N8587" s="180"/>
      <c r="O8587" s="180"/>
    </row>
    <row r="8588" spans="8:15" s="179" customFormat="1" x14ac:dyDescent="0.2">
      <c r="H8588" s="180"/>
      <c r="I8588" s="180"/>
      <c r="J8588" s="205"/>
      <c r="K8588" s="205"/>
      <c r="L8588" s="181"/>
      <c r="M8588" s="180"/>
      <c r="N8588" s="180"/>
      <c r="O8588" s="180"/>
    </row>
    <row r="8589" spans="8:15" s="179" customFormat="1" x14ac:dyDescent="0.2">
      <c r="H8589" s="180"/>
      <c r="I8589" s="180"/>
      <c r="J8589" s="205"/>
      <c r="K8589" s="205"/>
      <c r="L8589" s="181"/>
      <c r="M8589" s="180"/>
      <c r="N8589" s="180"/>
      <c r="O8589" s="180"/>
    </row>
    <row r="8590" spans="8:15" s="179" customFormat="1" x14ac:dyDescent="0.2">
      <c r="H8590" s="180"/>
      <c r="I8590" s="180"/>
      <c r="J8590" s="205"/>
      <c r="K8590" s="205"/>
      <c r="L8590" s="181"/>
      <c r="M8590" s="180"/>
      <c r="N8590" s="180"/>
      <c r="O8590" s="180"/>
    </row>
    <row r="8591" spans="8:15" s="179" customFormat="1" x14ac:dyDescent="0.2">
      <c r="H8591" s="180"/>
      <c r="I8591" s="180"/>
      <c r="J8591" s="205"/>
      <c r="K8591" s="205"/>
      <c r="L8591" s="181"/>
      <c r="M8591" s="180"/>
      <c r="N8591" s="180"/>
      <c r="O8591" s="180"/>
    </row>
    <row r="8592" spans="8:15" s="179" customFormat="1" x14ac:dyDescent="0.2">
      <c r="H8592" s="180"/>
      <c r="I8592" s="180"/>
      <c r="J8592" s="205"/>
      <c r="K8592" s="205"/>
      <c r="L8592" s="181"/>
      <c r="M8592" s="180"/>
      <c r="N8592" s="180"/>
      <c r="O8592" s="180"/>
    </row>
    <row r="8593" spans="8:15" s="179" customFormat="1" x14ac:dyDescent="0.2">
      <c r="H8593" s="180"/>
      <c r="I8593" s="180"/>
      <c r="J8593" s="205"/>
      <c r="K8593" s="205"/>
      <c r="L8593" s="181"/>
      <c r="M8593" s="180"/>
      <c r="N8593" s="180"/>
      <c r="O8593" s="180"/>
    </row>
    <row r="8594" spans="8:15" s="179" customFormat="1" x14ac:dyDescent="0.2">
      <c r="H8594" s="180"/>
      <c r="I8594" s="180"/>
      <c r="J8594" s="205"/>
      <c r="K8594" s="205"/>
      <c r="L8594" s="181"/>
      <c r="M8594" s="180"/>
      <c r="N8594" s="180"/>
      <c r="O8594" s="180"/>
    </row>
    <row r="8595" spans="8:15" s="179" customFormat="1" x14ac:dyDescent="0.2">
      <c r="H8595" s="180"/>
      <c r="I8595" s="180"/>
      <c r="J8595" s="205"/>
      <c r="K8595" s="205"/>
      <c r="L8595" s="181"/>
      <c r="M8595" s="180"/>
      <c r="N8595" s="180"/>
      <c r="O8595" s="180"/>
    </row>
    <row r="8596" spans="8:15" s="179" customFormat="1" x14ac:dyDescent="0.2">
      <c r="H8596" s="180"/>
      <c r="I8596" s="180"/>
      <c r="J8596" s="205"/>
      <c r="K8596" s="205"/>
      <c r="L8596" s="181"/>
      <c r="M8596" s="180"/>
      <c r="N8596" s="180"/>
      <c r="O8596" s="180"/>
    </row>
    <row r="8597" spans="8:15" s="179" customFormat="1" x14ac:dyDescent="0.2">
      <c r="H8597" s="180"/>
      <c r="I8597" s="180"/>
      <c r="J8597" s="205"/>
      <c r="K8597" s="205"/>
      <c r="L8597" s="181"/>
      <c r="M8597" s="180"/>
      <c r="N8597" s="180"/>
      <c r="O8597" s="180"/>
    </row>
    <row r="8598" spans="8:15" s="179" customFormat="1" x14ac:dyDescent="0.2">
      <c r="H8598" s="180"/>
      <c r="I8598" s="180"/>
      <c r="J8598" s="205"/>
      <c r="K8598" s="205"/>
      <c r="L8598" s="181"/>
      <c r="M8598" s="180"/>
      <c r="N8598" s="180"/>
      <c r="O8598" s="180"/>
    </row>
    <row r="8599" spans="8:15" s="179" customFormat="1" x14ac:dyDescent="0.2">
      <c r="H8599" s="180"/>
      <c r="I8599" s="180"/>
      <c r="J8599" s="205"/>
      <c r="K8599" s="205"/>
      <c r="L8599" s="181"/>
      <c r="M8599" s="180"/>
      <c r="N8599" s="180"/>
      <c r="O8599" s="180"/>
    </row>
    <row r="8600" spans="8:15" s="179" customFormat="1" x14ac:dyDescent="0.2">
      <c r="H8600" s="180"/>
      <c r="I8600" s="180"/>
      <c r="J8600" s="205"/>
      <c r="K8600" s="205"/>
      <c r="L8600" s="181"/>
      <c r="M8600" s="180"/>
      <c r="N8600" s="180"/>
      <c r="O8600" s="180"/>
    </row>
    <row r="8601" spans="8:15" s="179" customFormat="1" x14ac:dyDescent="0.2">
      <c r="H8601" s="180"/>
      <c r="I8601" s="180"/>
      <c r="J8601" s="205"/>
      <c r="K8601" s="205"/>
      <c r="L8601" s="181"/>
      <c r="M8601" s="180"/>
      <c r="N8601" s="180"/>
      <c r="O8601" s="180"/>
    </row>
    <row r="8602" spans="8:15" s="179" customFormat="1" x14ac:dyDescent="0.2">
      <c r="H8602" s="180"/>
      <c r="I8602" s="180"/>
      <c r="J8602" s="205"/>
      <c r="K8602" s="205"/>
      <c r="L8602" s="181"/>
      <c r="M8602" s="180"/>
      <c r="N8602" s="180"/>
      <c r="O8602" s="180"/>
    </row>
    <row r="8603" spans="8:15" s="179" customFormat="1" x14ac:dyDescent="0.2">
      <c r="H8603" s="180"/>
      <c r="I8603" s="180"/>
      <c r="J8603" s="205"/>
      <c r="K8603" s="205"/>
      <c r="L8603" s="181"/>
      <c r="M8603" s="180"/>
      <c r="N8603" s="180"/>
      <c r="O8603" s="180"/>
    </row>
    <row r="8604" spans="8:15" s="179" customFormat="1" x14ac:dyDescent="0.2">
      <c r="H8604" s="180"/>
      <c r="I8604" s="180"/>
      <c r="J8604" s="205"/>
      <c r="K8604" s="205"/>
      <c r="L8604" s="181"/>
      <c r="M8604" s="180"/>
      <c r="N8604" s="180"/>
      <c r="O8604" s="180"/>
    </row>
    <row r="8605" spans="8:15" s="179" customFormat="1" x14ac:dyDescent="0.2">
      <c r="H8605" s="180"/>
      <c r="I8605" s="180"/>
      <c r="J8605" s="205"/>
      <c r="K8605" s="205"/>
      <c r="L8605" s="181"/>
      <c r="M8605" s="180"/>
      <c r="N8605" s="180"/>
      <c r="O8605" s="180"/>
    </row>
    <row r="8606" spans="8:15" s="179" customFormat="1" x14ac:dyDescent="0.2">
      <c r="H8606" s="180"/>
      <c r="I8606" s="180"/>
      <c r="J8606" s="205"/>
      <c r="K8606" s="205"/>
      <c r="L8606" s="181"/>
      <c r="M8606" s="180"/>
      <c r="N8606" s="180"/>
      <c r="O8606" s="180"/>
    </row>
    <row r="8607" spans="8:15" s="179" customFormat="1" x14ac:dyDescent="0.2">
      <c r="H8607" s="180"/>
      <c r="I8607" s="180"/>
      <c r="J8607" s="205"/>
      <c r="K8607" s="205"/>
      <c r="L8607" s="181"/>
      <c r="M8607" s="180"/>
      <c r="N8607" s="180"/>
      <c r="O8607" s="180"/>
    </row>
    <row r="8608" spans="8:15" s="179" customFormat="1" x14ac:dyDescent="0.2">
      <c r="H8608" s="180"/>
      <c r="I8608" s="180"/>
      <c r="J8608" s="205"/>
      <c r="K8608" s="205"/>
      <c r="L8608" s="181"/>
      <c r="M8608" s="180"/>
      <c r="N8608" s="180"/>
      <c r="O8608" s="180"/>
    </row>
    <row r="8609" spans="8:15" s="179" customFormat="1" x14ac:dyDescent="0.2">
      <c r="H8609" s="180"/>
      <c r="I8609" s="180"/>
      <c r="J8609" s="205"/>
      <c r="K8609" s="205"/>
      <c r="L8609" s="181"/>
      <c r="M8609" s="180"/>
      <c r="N8609" s="180"/>
      <c r="O8609" s="180"/>
    </row>
    <row r="8610" spans="8:15" s="179" customFormat="1" x14ac:dyDescent="0.2">
      <c r="H8610" s="180"/>
      <c r="I8610" s="180"/>
      <c r="J8610" s="205"/>
      <c r="K8610" s="205"/>
      <c r="L8610" s="181"/>
      <c r="M8610" s="180"/>
      <c r="N8610" s="180"/>
      <c r="O8610" s="180"/>
    </row>
    <row r="8611" spans="8:15" s="179" customFormat="1" x14ac:dyDescent="0.2">
      <c r="H8611" s="180"/>
      <c r="I8611" s="180"/>
      <c r="J8611" s="205"/>
      <c r="K8611" s="205"/>
      <c r="L8611" s="181"/>
      <c r="M8611" s="180"/>
      <c r="N8611" s="180"/>
      <c r="O8611" s="180"/>
    </row>
    <row r="8612" spans="8:15" s="179" customFormat="1" x14ac:dyDescent="0.2">
      <c r="H8612" s="180"/>
      <c r="I8612" s="180"/>
      <c r="J8612" s="205"/>
      <c r="K8612" s="205"/>
      <c r="L8612" s="181"/>
      <c r="M8612" s="180"/>
      <c r="N8612" s="180"/>
      <c r="O8612" s="180"/>
    </row>
    <row r="8613" spans="8:15" s="179" customFormat="1" x14ac:dyDescent="0.2">
      <c r="H8613" s="180"/>
      <c r="I8613" s="180"/>
      <c r="J8613" s="205"/>
      <c r="K8613" s="205"/>
      <c r="L8613" s="181"/>
      <c r="M8613" s="180"/>
      <c r="N8613" s="180"/>
      <c r="O8613" s="180"/>
    </row>
    <row r="8614" spans="8:15" s="179" customFormat="1" x14ac:dyDescent="0.2">
      <c r="H8614" s="180"/>
      <c r="I8614" s="180"/>
      <c r="J8614" s="205"/>
      <c r="K8614" s="205"/>
      <c r="L8614" s="181"/>
      <c r="M8614" s="180"/>
      <c r="N8614" s="180"/>
      <c r="O8614" s="180"/>
    </row>
    <row r="8615" spans="8:15" s="179" customFormat="1" x14ac:dyDescent="0.2">
      <c r="H8615" s="180"/>
      <c r="I8615" s="180"/>
      <c r="J8615" s="205"/>
      <c r="K8615" s="205"/>
      <c r="L8615" s="181"/>
      <c r="M8615" s="180"/>
      <c r="N8615" s="180"/>
      <c r="O8615" s="180"/>
    </row>
    <row r="8616" spans="8:15" s="179" customFormat="1" x14ac:dyDescent="0.2">
      <c r="H8616" s="180"/>
      <c r="I8616" s="180"/>
      <c r="J8616" s="205"/>
      <c r="K8616" s="205"/>
      <c r="L8616" s="181"/>
      <c r="M8616" s="180"/>
      <c r="N8616" s="180"/>
      <c r="O8616" s="180"/>
    </row>
    <row r="8617" spans="8:15" s="179" customFormat="1" x14ac:dyDescent="0.2">
      <c r="H8617" s="180"/>
      <c r="I8617" s="180"/>
      <c r="J8617" s="205"/>
      <c r="K8617" s="205"/>
      <c r="L8617" s="181"/>
      <c r="M8617" s="180"/>
      <c r="N8617" s="180"/>
      <c r="O8617" s="180"/>
    </row>
    <row r="8618" spans="8:15" s="179" customFormat="1" x14ac:dyDescent="0.2">
      <c r="H8618" s="180"/>
      <c r="I8618" s="180"/>
      <c r="J8618" s="205"/>
      <c r="K8618" s="205"/>
      <c r="L8618" s="181"/>
      <c r="M8618" s="180"/>
      <c r="N8618" s="180"/>
      <c r="O8618" s="180"/>
    </row>
    <row r="8619" spans="8:15" s="179" customFormat="1" x14ac:dyDescent="0.2">
      <c r="H8619" s="180"/>
      <c r="I8619" s="180"/>
      <c r="J8619" s="205"/>
      <c r="K8619" s="205"/>
      <c r="L8619" s="181"/>
      <c r="M8619" s="180"/>
      <c r="N8619" s="180"/>
      <c r="O8619" s="180"/>
    </row>
    <row r="8620" spans="8:15" s="179" customFormat="1" x14ac:dyDescent="0.2">
      <c r="H8620" s="180"/>
      <c r="I8620" s="180"/>
      <c r="J8620" s="205"/>
      <c r="K8620" s="205"/>
      <c r="L8620" s="181"/>
      <c r="M8620" s="180"/>
      <c r="N8620" s="180"/>
      <c r="O8620" s="180"/>
    </row>
    <row r="8621" spans="8:15" s="179" customFormat="1" x14ac:dyDescent="0.2">
      <c r="H8621" s="180"/>
      <c r="I8621" s="180"/>
      <c r="J8621" s="205"/>
      <c r="K8621" s="205"/>
      <c r="L8621" s="181"/>
      <c r="M8621" s="180"/>
      <c r="N8621" s="180"/>
      <c r="O8621" s="180"/>
    </row>
    <row r="8622" spans="8:15" s="179" customFormat="1" x14ac:dyDescent="0.2">
      <c r="H8622" s="180"/>
      <c r="I8622" s="180"/>
      <c r="J8622" s="205"/>
      <c r="K8622" s="205"/>
      <c r="L8622" s="181"/>
      <c r="M8622" s="180"/>
      <c r="N8622" s="180"/>
      <c r="O8622" s="180"/>
    </row>
    <row r="8623" spans="8:15" s="179" customFormat="1" x14ac:dyDescent="0.2">
      <c r="H8623" s="180"/>
      <c r="I8623" s="180"/>
      <c r="J8623" s="205"/>
      <c r="K8623" s="205"/>
      <c r="L8623" s="181"/>
      <c r="M8623" s="180"/>
      <c r="N8623" s="180"/>
      <c r="O8623" s="180"/>
    </row>
    <row r="8624" spans="8:15" s="179" customFormat="1" x14ac:dyDescent="0.2">
      <c r="H8624" s="180"/>
      <c r="I8624" s="180"/>
      <c r="J8624" s="205"/>
      <c r="K8624" s="205"/>
      <c r="L8624" s="181"/>
      <c r="M8624" s="180"/>
      <c r="N8624" s="180"/>
      <c r="O8624" s="180"/>
    </row>
    <row r="8625" spans="8:15" s="179" customFormat="1" x14ac:dyDescent="0.2">
      <c r="H8625" s="180"/>
      <c r="I8625" s="180"/>
      <c r="J8625" s="205"/>
      <c r="K8625" s="205"/>
      <c r="L8625" s="181"/>
      <c r="M8625" s="180"/>
      <c r="N8625" s="180"/>
      <c r="O8625" s="180"/>
    </row>
    <row r="8626" spans="8:15" s="179" customFormat="1" x14ac:dyDescent="0.2">
      <c r="H8626" s="180"/>
      <c r="I8626" s="180"/>
      <c r="J8626" s="205"/>
      <c r="K8626" s="205"/>
      <c r="L8626" s="181"/>
      <c r="M8626" s="180"/>
      <c r="N8626" s="180"/>
      <c r="O8626" s="180"/>
    </row>
    <row r="8627" spans="8:15" s="179" customFormat="1" x14ac:dyDescent="0.2">
      <c r="H8627" s="180"/>
      <c r="I8627" s="180"/>
      <c r="J8627" s="205"/>
      <c r="K8627" s="205"/>
      <c r="L8627" s="181"/>
      <c r="M8627" s="180"/>
      <c r="N8627" s="180"/>
      <c r="O8627" s="180"/>
    </row>
    <row r="8628" spans="8:15" s="179" customFormat="1" x14ac:dyDescent="0.2">
      <c r="H8628" s="180"/>
      <c r="I8628" s="180"/>
      <c r="J8628" s="205"/>
      <c r="K8628" s="205"/>
      <c r="L8628" s="181"/>
      <c r="M8628" s="180"/>
      <c r="N8628" s="180"/>
      <c r="O8628" s="180"/>
    </row>
    <row r="8629" spans="8:15" s="179" customFormat="1" x14ac:dyDescent="0.2">
      <c r="H8629" s="180"/>
      <c r="I8629" s="180"/>
      <c r="J8629" s="205"/>
      <c r="K8629" s="205"/>
      <c r="L8629" s="181"/>
      <c r="M8629" s="180"/>
      <c r="N8629" s="180"/>
      <c r="O8629" s="180"/>
    </row>
    <row r="8630" spans="8:15" s="179" customFormat="1" x14ac:dyDescent="0.2">
      <c r="H8630" s="180"/>
      <c r="I8630" s="180"/>
      <c r="J8630" s="205"/>
      <c r="K8630" s="205"/>
      <c r="L8630" s="181"/>
      <c r="M8630" s="180"/>
      <c r="N8630" s="180"/>
      <c r="O8630" s="180"/>
    </row>
    <row r="8631" spans="8:15" s="179" customFormat="1" x14ac:dyDescent="0.2">
      <c r="H8631" s="180"/>
      <c r="I8631" s="180"/>
      <c r="J8631" s="205"/>
      <c r="K8631" s="205"/>
      <c r="L8631" s="181"/>
      <c r="M8631" s="180"/>
      <c r="N8631" s="180"/>
      <c r="O8631" s="180"/>
    </row>
    <row r="8632" spans="8:15" s="179" customFormat="1" x14ac:dyDescent="0.2">
      <c r="H8632" s="180"/>
      <c r="I8632" s="180"/>
      <c r="J8632" s="205"/>
      <c r="K8632" s="205"/>
      <c r="L8632" s="181"/>
      <c r="M8632" s="180"/>
      <c r="N8632" s="180"/>
      <c r="O8632" s="180"/>
    </row>
    <row r="8633" spans="8:15" s="179" customFormat="1" x14ac:dyDescent="0.2">
      <c r="H8633" s="180"/>
      <c r="I8633" s="180"/>
      <c r="J8633" s="205"/>
      <c r="K8633" s="205"/>
      <c r="L8633" s="181"/>
      <c r="M8633" s="180"/>
      <c r="N8633" s="180"/>
      <c r="O8633" s="180"/>
    </row>
    <row r="8634" spans="8:15" s="179" customFormat="1" x14ac:dyDescent="0.2">
      <c r="H8634" s="180"/>
      <c r="I8634" s="180"/>
      <c r="J8634" s="205"/>
      <c r="K8634" s="205"/>
      <c r="L8634" s="181"/>
      <c r="M8634" s="180"/>
      <c r="N8634" s="180"/>
      <c r="O8634" s="180"/>
    </row>
    <row r="8635" spans="8:15" s="179" customFormat="1" x14ac:dyDescent="0.2">
      <c r="H8635" s="180"/>
      <c r="I8635" s="180"/>
      <c r="J8635" s="205"/>
      <c r="K8635" s="205"/>
      <c r="L8635" s="181"/>
      <c r="M8635" s="180"/>
      <c r="N8635" s="180"/>
      <c r="O8635" s="180"/>
    </row>
    <row r="8636" spans="8:15" s="179" customFormat="1" x14ac:dyDescent="0.2">
      <c r="H8636" s="180"/>
      <c r="I8636" s="180"/>
      <c r="J8636" s="205"/>
      <c r="K8636" s="205"/>
      <c r="L8636" s="181"/>
      <c r="M8636" s="180"/>
      <c r="N8636" s="180"/>
      <c r="O8636" s="180"/>
    </row>
    <row r="8637" spans="8:15" s="179" customFormat="1" x14ac:dyDescent="0.2">
      <c r="H8637" s="180"/>
      <c r="I8637" s="180"/>
      <c r="J8637" s="205"/>
      <c r="K8637" s="205"/>
      <c r="L8637" s="181"/>
      <c r="M8637" s="180"/>
      <c r="N8637" s="180"/>
      <c r="O8637" s="180"/>
    </row>
    <row r="8638" spans="8:15" s="179" customFormat="1" x14ac:dyDescent="0.2">
      <c r="H8638" s="180"/>
      <c r="I8638" s="180"/>
      <c r="J8638" s="205"/>
      <c r="K8638" s="205"/>
      <c r="L8638" s="181"/>
      <c r="M8638" s="180"/>
      <c r="N8638" s="180"/>
      <c r="O8638" s="180"/>
    </row>
    <row r="8639" spans="8:15" s="179" customFormat="1" x14ac:dyDescent="0.2">
      <c r="H8639" s="180"/>
      <c r="I8639" s="180"/>
      <c r="J8639" s="205"/>
      <c r="K8639" s="205"/>
      <c r="L8639" s="181"/>
      <c r="M8639" s="180"/>
      <c r="N8639" s="180"/>
      <c r="O8639" s="180"/>
    </row>
    <row r="8640" spans="8:15" s="179" customFormat="1" x14ac:dyDescent="0.2">
      <c r="H8640" s="180"/>
      <c r="I8640" s="180"/>
      <c r="J8640" s="205"/>
      <c r="K8640" s="205"/>
      <c r="L8640" s="181"/>
      <c r="M8640" s="180"/>
      <c r="N8640" s="180"/>
      <c r="O8640" s="180"/>
    </row>
    <row r="8641" spans="8:15" s="179" customFormat="1" x14ac:dyDescent="0.2">
      <c r="H8641" s="180"/>
      <c r="I8641" s="180"/>
      <c r="J8641" s="205"/>
      <c r="K8641" s="205"/>
      <c r="L8641" s="181"/>
      <c r="M8641" s="180"/>
      <c r="N8641" s="180"/>
      <c r="O8641" s="180"/>
    </row>
    <row r="8642" spans="8:15" s="179" customFormat="1" x14ac:dyDescent="0.2">
      <c r="H8642" s="180"/>
      <c r="I8642" s="180"/>
      <c r="J8642" s="205"/>
      <c r="K8642" s="205"/>
      <c r="L8642" s="181"/>
      <c r="M8642" s="180"/>
      <c r="N8642" s="180"/>
      <c r="O8642" s="180"/>
    </row>
    <row r="8643" spans="8:15" s="179" customFormat="1" x14ac:dyDescent="0.2">
      <c r="H8643" s="180"/>
      <c r="I8643" s="180"/>
      <c r="J8643" s="205"/>
      <c r="K8643" s="205"/>
      <c r="L8643" s="181"/>
      <c r="M8643" s="180"/>
      <c r="N8643" s="180"/>
      <c r="O8643" s="180"/>
    </row>
    <row r="8644" spans="8:15" s="179" customFormat="1" x14ac:dyDescent="0.2">
      <c r="H8644" s="180"/>
      <c r="I8644" s="180"/>
      <c r="J8644" s="205"/>
      <c r="K8644" s="205"/>
      <c r="L8644" s="181"/>
      <c r="M8644" s="180"/>
      <c r="N8644" s="180"/>
      <c r="O8644" s="180"/>
    </row>
    <row r="8645" spans="8:15" s="179" customFormat="1" x14ac:dyDescent="0.2">
      <c r="H8645" s="180"/>
      <c r="I8645" s="180"/>
      <c r="J8645" s="205"/>
      <c r="K8645" s="205"/>
      <c r="L8645" s="181"/>
      <c r="M8645" s="180"/>
      <c r="N8645" s="180"/>
      <c r="O8645" s="180"/>
    </row>
    <row r="8646" spans="8:15" s="179" customFormat="1" x14ac:dyDescent="0.2">
      <c r="H8646" s="180"/>
      <c r="I8646" s="180"/>
      <c r="J8646" s="205"/>
      <c r="K8646" s="205"/>
      <c r="L8646" s="181"/>
      <c r="M8646" s="180"/>
      <c r="N8646" s="180"/>
      <c r="O8646" s="180"/>
    </row>
    <row r="8647" spans="8:15" s="179" customFormat="1" x14ac:dyDescent="0.2">
      <c r="H8647" s="180"/>
      <c r="I8647" s="180"/>
      <c r="J8647" s="205"/>
      <c r="K8647" s="205"/>
      <c r="L8647" s="181"/>
      <c r="M8647" s="180"/>
      <c r="N8647" s="180"/>
      <c r="O8647" s="180"/>
    </row>
    <row r="8648" spans="8:15" s="179" customFormat="1" x14ac:dyDescent="0.2">
      <c r="H8648" s="180"/>
      <c r="I8648" s="180"/>
      <c r="J8648" s="205"/>
      <c r="K8648" s="205"/>
      <c r="L8648" s="181"/>
      <c r="M8648" s="180"/>
      <c r="N8648" s="180"/>
      <c r="O8648" s="180"/>
    </row>
    <row r="8649" spans="8:15" s="179" customFormat="1" x14ac:dyDescent="0.2">
      <c r="H8649" s="180"/>
      <c r="I8649" s="180"/>
      <c r="J8649" s="205"/>
      <c r="K8649" s="205"/>
      <c r="L8649" s="181"/>
      <c r="M8649" s="180"/>
      <c r="N8649" s="180"/>
      <c r="O8649" s="180"/>
    </row>
    <row r="8650" spans="8:15" s="179" customFormat="1" x14ac:dyDescent="0.2">
      <c r="H8650" s="180"/>
      <c r="I8650" s="180"/>
      <c r="J8650" s="205"/>
      <c r="K8650" s="205"/>
      <c r="L8650" s="181"/>
      <c r="M8650" s="180"/>
      <c r="N8650" s="180"/>
      <c r="O8650" s="180"/>
    </row>
    <row r="8651" spans="8:15" s="179" customFormat="1" x14ac:dyDescent="0.2">
      <c r="H8651" s="180"/>
      <c r="I8651" s="180"/>
      <c r="J8651" s="205"/>
      <c r="K8651" s="205"/>
      <c r="L8651" s="181"/>
      <c r="M8651" s="180"/>
      <c r="N8651" s="180"/>
      <c r="O8651" s="180"/>
    </row>
    <row r="8652" spans="8:15" s="179" customFormat="1" x14ac:dyDescent="0.2">
      <c r="H8652" s="180"/>
      <c r="I8652" s="180"/>
      <c r="J8652" s="205"/>
      <c r="K8652" s="205"/>
      <c r="L8652" s="181"/>
      <c r="M8652" s="180"/>
      <c r="N8652" s="180"/>
      <c r="O8652" s="180"/>
    </row>
    <row r="8653" spans="8:15" s="179" customFormat="1" x14ac:dyDescent="0.2">
      <c r="H8653" s="180"/>
      <c r="I8653" s="180"/>
      <c r="J8653" s="205"/>
      <c r="K8653" s="205"/>
      <c r="L8653" s="181"/>
      <c r="M8653" s="180"/>
      <c r="N8653" s="180"/>
      <c r="O8653" s="180"/>
    </row>
    <row r="8654" spans="8:15" s="179" customFormat="1" x14ac:dyDescent="0.2">
      <c r="H8654" s="180"/>
      <c r="I8654" s="180"/>
      <c r="J8654" s="205"/>
      <c r="K8654" s="205"/>
      <c r="L8654" s="181"/>
      <c r="M8654" s="180"/>
      <c r="N8654" s="180"/>
      <c r="O8654" s="180"/>
    </row>
    <row r="8655" spans="8:15" s="179" customFormat="1" x14ac:dyDescent="0.2">
      <c r="H8655" s="180"/>
      <c r="I8655" s="180"/>
      <c r="J8655" s="205"/>
      <c r="K8655" s="205"/>
      <c r="L8655" s="181"/>
      <c r="M8655" s="180"/>
      <c r="N8655" s="180"/>
      <c r="O8655" s="180"/>
    </row>
    <row r="8656" spans="8:15" s="179" customFormat="1" x14ac:dyDescent="0.2">
      <c r="H8656" s="180"/>
      <c r="I8656" s="180"/>
      <c r="J8656" s="205"/>
      <c r="K8656" s="205"/>
      <c r="L8656" s="181"/>
      <c r="M8656" s="180"/>
      <c r="N8656" s="180"/>
      <c r="O8656" s="180"/>
    </row>
    <row r="8657" spans="8:15" s="179" customFormat="1" x14ac:dyDescent="0.2">
      <c r="H8657" s="180"/>
      <c r="I8657" s="180"/>
      <c r="J8657" s="205"/>
      <c r="K8657" s="205"/>
      <c r="L8657" s="181"/>
      <c r="M8657" s="180"/>
      <c r="N8657" s="180"/>
      <c r="O8657" s="180"/>
    </row>
    <row r="8658" spans="8:15" s="179" customFormat="1" x14ac:dyDescent="0.2">
      <c r="H8658" s="180"/>
      <c r="I8658" s="180"/>
      <c r="J8658" s="205"/>
      <c r="K8658" s="205"/>
      <c r="L8658" s="181"/>
      <c r="M8658" s="180"/>
      <c r="N8658" s="180"/>
      <c r="O8658" s="180"/>
    </row>
    <row r="8659" spans="8:15" s="179" customFormat="1" x14ac:dyDescent="0.2">
      <c r="H8659" s="180"/>
      <c r="I8659" s="180"/>
      <c r="J8659" s="205"/>
      <c r="K8659" s="205"/>
      <c r="L8659" s="181"/>
      <c r="M8659" s="180"/>
      <c r="N8659" s="180"/>
      <c r="O8659" s="180"/>
    </row>
    <row r="8660" spans="8:15" s="179" customFormat="1" x14ac:dyDescent="0.2">
      <c r="H8660" s="180"/>
      <c r="I8660" s="180"/>
      <c r="J8660" s="205"/>
      <c r="K8660" s="205"/>
      <c r="L8660" s="181"/>
      <c r="M8660" s="180"/>
      <c r="N8660" s="180"/>
      <c r="O8660" s="180"/>
    </row>
    <row r="8661" spans="8:15" s="179" customFormat="1" x14ac:dyDescent="0.2">
      <c r="H8661" s="180"/>
      <c r="I8661" s="180"/>
      <c r="J8661" s="205"/>
      <c r="K8661" s="205"/>
      <c r="L8661" s="181"/>
      <c r="M8661" s="180"/>
      <c r="N8661" s="180"/>
      <c r="O8661" s="180"/>
    </row>
    <row r="8662" spans="8:15" s="179" customFormat="1" x14ac:dyDescent="0.2">
      <c r="H8662" s="180"/>
      <c r="I8662" s="180"/>
      <c r="J8662" s="205"/>
      <c r="K8662" s="205"/>
      <c r="L8662" s="181"/>
      <c r="M8662" s="180"/>
      <c r="N8662" s="180"/>
      <c r="O8662" s="180"/>
    </row>
    <row r="8663" spans="8:15" s="179" customFormat="1" x14ac:dyDescent="0.2">
      <c r="H8663" s="180"/>
      <c r="I8663" s="180"/>
      <c r="J8663" s="205"/>
      <c r="K8663" s="205"/>
      <c r="L8663" s="181"/>
      <c r="M8663" s="180"/>
      <c r="N8663" s="180"/>
      <c r="O8663" s="180"/>
    </row>
    <row r="8664" spans="8:15" s="179" customFormat="1" x14ac:dyDescent="0.2">
      <c r="H8664" s="180"/>
      <c r="I8664" s="180"/>
      <c r="J8664" s="205"/>
      <c r="K8664" s="205"/>
      <c r="L8664" s="181"/>
      <c r="M8664" s="180"/>
      <c r="N8664" s="180"/>
      <c r="O8664" s="180"/>
    </row>
    <row r="8665" spans="8:15" s="179" customFormat="1" x14ac:dyDescent="0.2">
      <c r="H8665" s="180"/>
      <c r="I8665" s="180"/>
      <c r="J8665" s="205"/>
      <c r="K8665" s="205"/>
      <c r="L8665" s="181"/>
      <c r="M8665" s="180"/>
      <c r="N8665" s="180"/>
      <c r="O8665" s="180"/>
    </row>
    <row r="8666" spans="8:15" s="179" customFormat="1" x14ac:dyDescent="0.2">
      <c r="H8666" s="180"/>
      <c r="I8666" s="180"/>
      <c r="J8666" s="205"/>
      <c r="K8666" s="205"/>
      <c r="L8666" s="181"/>
      <c r="M8666" s="180"/>
      <c r="N8666" s="180"/>
      <c r="O8666" s="180"/>
    </row>
    <row r="8667" spans="8:15" s="179" customFormat="1" x14ac:dyDescent="0.2">
      <c r="H8667" s="180"/>
      <c r="I8667" s="180"/>
      <c r="J8667" s="205"/>
      <c r="K8667" s="205"/>
      <c r="L8667" s="181"/>
      <c r="M8667" s="180"/>
      <c r="N8667" s="180"/>
      <c r="O8667" s="180"/>
    </row>
    <row r="8668" spans="8:15" s="179" customFormat="1" x14ac:dyDescent="0.2">
      <c r="H8668" s="180"/>
      <c r="I8668" s="180"/>
      <c r="J8668" s="205"/>
      <c r="K8668" s="205"/>
      <c r="L8668" s="181"/>
      <c r="M8668" s="180"/>
      <c r="N8668" s="180"/>
      <c r="O8668" s="180"/>
    </row>
    <row r="8669" spans="8:15" s="179" customFormat="1" x14ac:dyDescent="0.2">
      <c r="H8669" s="180"/>
      <c r="I8669" s="180"/>
      <c r="J8669" s="205"/>
      <c r="K8669" s="205"/>
      <c r="L8669" s="181"/>
      <c r="M8669" s="180"/>
      <c r="N8669" s="180"/>
      <c r="O8669" s="180"/>
    </row>
    <row r="8670" spans="8:15" s="179" customFormat="1" x14ac:dyDescent="0.2">
      <c r="H8670" s="180"/>
      <c r="I8670" s="180"/>
      <c r="J8670" s="205"/>
      <c r="K8670" s="205"/>
      <c r="L8670" s="181"/>
      <c r="M8670" s="180"/>
      <c r="N8670" s="180"/>
      <c r="O8670" s="180"/>
    </row>
    <row r="8671" spans="8:15" s="179" customFormat="1" x14ac:dyDescent="0.2">
      <c r="H8671" s="180"/>
      <c r="I8671" s="180"/>
      <c r="J8671" s="205"/>
      <c r="K8671" s="205"/>
      <c r="L8671" s="181"/>
      <c r="M8671" s="180"/>
      <c r="N8671" s="180"/>
      <c r="O8671" s="180"/>
    </row>
    <row r="8672" spans="8:15" s="179" customFormat="1" x14ac:dyDescent="0.2">
      <c r="H8672" s="180"/>
      <c r="I8672" s="180"/>
      <c r="J8672" s="205"/>
      <c r="K8672" s="205"/>
      <c r="L8672" s="181"/>
      <c r="M8672" s="180"/>
      <c r="N8672" s="180"/>
      <c r="O8672" s="180"/>
    </row>
    <row r="8673" spans="8:15" s="179" customFormat="1" x14ac:dyDescent="0.2">
      <c r="H8673" s="180"/>
      <c r="I8673" s="180"/>
      <c r="J8673" s="205"/>
      <c r="K8673" s="205"/>
      <c r="L8673" s="181"/>
      <c r="M8673" s="180"/>
      <c r="N8673" s="180"/>
      <c r="O8673" s="180"/>
    </row>
    <row r="8674" spans="8:15" s="179" customFormat="1" x14ac:dyDescent="0.2">
      <c r="H8674" s="180"/>
      <c r="I8674" s="180"/>
      <c r="J8674" s="205"/>
      <c r="K8674" s="205"/>
      <c r="L8674" s="181"/>
      <c r="M8674" s="180"/>
      <c r="N8674" s="180"/>
      <c r="O8674" s="180"/>
    </row>
    <row r="8675" spans="8:15" s="179" customFormat="1" x14ac:dyDescent="0.2">
      <c r="H8675" s="180"/>
      <c r="I8675" s="180"/>
      <c r="J8675" s="205"/>
      <c r="K8675" s="205"/>
      <c r="L8675" s="181"/>
      <c r="M8675" s="180"/>
      <c r="N8675" s="180"/>
      <c r="O8675" s="180"/>
    </row>
    <row r="8676" spans="8:15" s="179" customFormat="1" x14ac:dyDescent="0.2">
      <c r="H8676" s="180"/>
      <c r="I8676" s="180"/>
      <c r="J8676" s="205"/>
      <c r="K8676" s="205"/>
      <c r="L8676" s="181"/>
      <c r="M8676" s="180"/>
      <c r="N8676" s="180"/>
      <c r="O8676" s="180"/>
    </row>
    <row r="8677" spans="8:15" s="179" customFormat="1" x14ac:dyDescent="0.2">
      <c r="H8677" s="180"/>
      <c r="I8677" s="180"/>
      <c r="J8677" s="205"/>
      <c r="K8677" s="205"/>
      <c r="L8677" s="181"/>
      <c r="M8677" s="180"/>
      <c r="N8677" s="180"/>
      <c r="O8677" s="180"/>
    </row>
    <row r="8678" spans="8:15" s="179" customFormat="1" x14ac:dyDescent="0.2">
      <c r="H8678" s="180"/>
      <c r="I8678" s="180"/>
      <c r="J8678" s="205"/>
      <c r="K8678" s="205"/>
      <c r="L8678" s="181"/>
      <c r="M8678" s="180"/>
      <c r="N8678" s="180"/>
      <c r="O8678" s="180"/>
    </row>
    <row r="8679" spans="8:15" s="179" customFormat="1" x14ac:dyDescent="0.2">
      <c r="H8679" s="180"/>
      <c r="I8679" s="180"/>
      <c r="J8679" s="205"/>
      <c r="K8679" s="205"/>
      <c r="L8679" s="181"/>
      <c r="M8679" s="180"/>
      <c r="N8679" s="180"/>
      <c r="O8679" s="180"/>
    </row>
    <row r="8680" spans="8:15" s="179" customFormat="1" x14ac:dyDescent="0.2">
      <c r="H8680" s="180"/>
      <c r="I8680" s="180"/>
      <c r="J8680" s="205"/>
      <c r="K8680" s="205"/>
      <c r="L8680" s="181"/>
      <c r="M8680" s="180"/>
      <c r="N8680" s="180"/>
      <c r="O8680" s="180"/>
    </row>
    <row r="8681" spans="8:15" s="179" customFormat="1" x14ac:dyDescent="0.2">
      <c r="H8681" s="180"/>
      <c r="I8681" s="180"/>
      <c r="J8681" s="205"/>
      <c r="K8681" s="205"/>
      <c r="L8681" s="181"/>
      <c r="M8681" s="180"/>
      <c r="N8681" s="180"/>
      <c r="O8681" s="180"/>
    </row>
    <row r="8682" spans="8:15" s="179" customFormat="1" x14ac:dyDescent="0.2">
      <c r="H8682" s="180"/>
      <c r="I8682" s="180"/>
      <c r="J8682" s="205"/>
      <c r="K8682" s="205"/>
      <c r="L8682" s="181"/>
      <c r="M8682" s="180"/>
      <c r="N8682" s="180"/>
      <c r="O8682" s="180"/>
    </row>
    <row r="8683" spans="8:15" s="179" customFormat="1" x14ac:dyDescent="0.2">
      <c r="H8683" s="180"/>
      <c r="I8683" s="180"/>
      <c r="J8683" s="205"/>
      <c r="K8683" s="205"/>
      <c r="L8683" s="181"/>
      <c r="M8683" s="180"/>
      <c r="N8683" s="180"/>
      <c r="O8683" s="180"/>
    </row>
    <row r="8684" spans="8:15" s="179" customFormat="1" x14ac:dyDescent="0.2">
      <c r="H8684" s="180"/>
      <c r="I8684" s="180"/>
      <c r="J8684" s="205"/>
      <c r="K8684" s="205"/>
      <c r="L8684" s="181"/>
      <c r="M8684" s="180"/>
      <c r="N8684" s="180"/>
      <c r="O8684" s="180"/>
    </row>
    <row r="8685" spans="8:15" s="179" customFormat="1" x14ac:dyDescent="0.2">
      <c r="H8685" s="180"/>
      <c r="I8685" s="180"/>
      <c r="J8685" s="205"/>
      <c r="K8685" s="205"/>
      <c r="L8685" s="181"/>
      <c r="M8685" s="180"/>
      <c r="N8685" s="180"/>
      <c r="O8685" s="180"/>
    </row>
    <row r="8686" spans="8:15" s="179" customFormat="1" x14ac:dyDescent="0.2">
      <c r="H8686" s="180"/>
      <c r="I8686" s="180"/>
      <c r="J8686" s="205"/>
      <c r="K8686" s="205"/>
      <c r="L8686" s="181"/>
      <c r="M8686" s="180"/>
      <c r="N8686" s="180"/>
      <c r="O8686" s="180"/>
    </row>
    <row r="8687" spans="8:15" s="179" customFormat="1" x14ac:dyDescent="0.2">
      <c r="H8687" s="180"/>
      <c r="I8687" s="180"/>
      <c r="J8687" s="205"/>
      <c r="K8687" s="205"/>
      <c r="L8687" s="181"/>
      <c r="M8687" s="180"/>
      <c r="N8687" s="180"/>
      <c r="O8687" s="180"/>
    </row>
    <row r="8688" spans="8:15" s="179" customFormat="1" x14ac:dyDescent="0.2">
      <c r="H8688" s="180"/>
      <c r="I8688" s="180"/>
      <c r="J8688" s="205"/>
      <c r="K8688" s="205"/>
      <c r="L8688" s="181"/>
      <c r="M8688" s="180"/>
      <c r="N8688" s="180"/>
      <c r="O8688" s="180"/>
    </row>
    <row r="8689" spans="8:15" s="179" customFormat="1" x14ac:dyDescent="0.2">
      <c r="H8689" s="180"/>
      <c r="I8689" s="180"/>
      <c r="J8689" s="205"/>
      <c r="K8689" s="205"/>
      <c r="L8689" s="181"/>
      <c r="M8689" s="180"/>
      <c r="N8689" s="180"/>
      <c r="O8689" s="180"/>
    </row>
    <row r="8690" spans="8:15" s="179" customFormat="1" x14ac:dyDescent="0.2">
      <c r="H8690" s="180"/>
      <c r="I8690" s="180"/>
      <c r="J8690" s="205"/>
      <c r="K8690" s="205"/>
      <c r="L8690" s="181"/>
      <c r="M8690" s="180"/>
      <c r="N8690" s="180"/>
      <c r="O8690" s="180"/>
    </row>
    <row r="8691" spans="8:15" s="179" customFormat="1" x14ac:dyDescent="0.2">
      <c r="H8691" s="180"/>
      <c r="I8691" s="180"/>
      <c r="J8691" s="205"/>
      <c r="K8691" s="205"/>
      <c r="L8691" s="181"/>
      <c r="M8691" s="180"/>
      <c r="N8691" s="180"/>
      <c r="O8691" s="180"/>
    </row>
    <row r="8692" spans="8:15" s="179" customFormat="1" x14ac:dyDescent="0.2">
      <c r="H8692" s="180"/>
      <c r="I8692" s="180"/>
      <c r="J8692" s="205"/>
      <c r="K8692" s="205"/>
      <c r="L8692" s="181"/>
      <c r="M8692" s="180"/>
      <c r="N8692" s="180"/>
      <c r="O8692" s="180"/>
    </row>
    <row r="8693" spans="8:15" s="179" customFormat="1" x14ac:dyDescent="0.2">
      <c r="H8693" s="180"/>
      <c r="I8693" s="180"/>
      <c r="J8693" s="205"/>
      <c r="K8693" s="205"/>
      <c r="L8693" s="181"/>
      <c r="M8693" s="180"/>
      <c r="N8693" s="180"/>
      <c r="O8693" s="180"/>
    </row>
    <row r="8694" spans="8:15" s="179" customFormat="1" x14ac:dyDescent="0.2">
      <c r="H8694" s="180"/>
      <c r="I8694" s="180"/>
      <c r="J8694" s="205"/>
      <c r="K8694" s="205"/>
      <c r="L8694" s="181"/>
      <c r="M8694" s="180"/>
      <c r="N8694" s="180"/>
      <c r="O8694" s="180"/>
    </row>
    <row r="8695" spans="8:15" s="179" customFormat="1" x14ac:dyDescent="0.2">
      <c r="H8695" s="180"/>
      <c r="I8695" s="180"/>
      <c r="J8695" s="205"/>
      <c r="K8695" s="205"/>
      <c r="L8695" s="181"/>
      <c r="M8695" s="180"/>
      <c r="N8695" s="180"/>
      <c r="O8695" s="180"/>
    </row>
    <row r="8696" spans="8:15" s="179" customFormat="1" x14ac:dyDescent="0.2">
      <c r="H8696" s="180"/>
      <c r="I8696" s="180"/>
      <c r="J8696" s="205"/>
      <c r="K8696" s="205"/>
      <c r="L8696" s="181"/>
      <c r="M8696" s="180"/>
      <c r="N8696" s="180"/>
      <c r="O8696" s="180"/>
    </row>
    <row r="8697" spans="8:15" s="179" customFormat="1" x14ac:dyDescent="0.2">
      <c r="H8697" s="180"/>
      <c r="I8697" s="180"/>
      <c r="J8697" s="205"/>
      <c r="K8697" s="205"/>
      <c r="L8697" s="181"/>
      <c r="M8697" s="180"/>
      <c r="N8697" s="180"/>
      <c r="O8697" s="180"/>
    </row>
    <row r="8698" spans="8:15" s="179" customFormat="1" x14ac:dyDescent="0.2">
      <c r="H8698" s="180"/>
      <c r="I8698" s="180"/>
      <c r="J8698" s="205"/>
      <c r="K8698" s="205"/>
      <c r="L8698" s="181"/>
      <c r="M8698" s="180"/>
      <c r="N8698" s="180"/>
      <c r="O8698" s="180"/>
    </row>
    <row r="8699" spans="8:15" s="179" customFormat="1" x14ac:dyDescent="0.2">
      <c r="H8699" s="180"/>
      <c r="I8699" s="180"/>
      <c r="J8699" s="205"/>
      <c r="K8699" s="205"/>
      <c r="L8699" s="181"/>
      <c r="M8699" s="180"/>
      <c r="N8699" s="180"/>
      <c r="O8699" s="180"/>
    </row>
    <row r="8700" spans="8:15" s="179" customFormat="1" x14ac:dyDescent="0.2">
      <c r="H8700" s="180"/>
      <c r="I8700" s="180"/>
      <c r="J8700" s="205"/>
      <c r="K8700" s="205"/>
      <c r="L8700" s="181"/>
      <c r="M8700" s="180"/>
      <c r="N8700" s="180"/>
      <c r="O8700" s="180"/>
    </row>
    <row r="8701" spans="8:15" s="179" customFormat="1" x14ac:dyDescent="0.2">
      <c r="H8701" s="180"/>
      <c r="I8701" s="180"/>
      <c r="J8701" s="205"/>
      <c r="K8701" s="205"/>
      <c r="L8701" s="181"/>
      <c r="M8701" s="180"/>
      <c r="N8701" s="180"/>
      <c r="O8701" s="180"/>
    </row>
    <row r="8702" spans="8:15" s="179" customFormat="1" x14ac:dyDescent="0.2">
      <c r="H8702" s="180"/>
      <c r="I8702" s="180"/>
      <c r="J8702" s="205"/>
      <c r="K8702" s="205"/>
      <c r="L8702" s="181"/>
      <c r="M8702" s="180"/>
      <c r="N8702" s="180"/>
      <c r="O8702" s="180"/>
    </row>
    <row r="8703" spans="8:15" s="179" customFormat="1" x14ac:dyDescent="0.2">
      <c r="H8703" s="180"/>
      <c r="I8703" s="180"/>
      <c r="J8703" s="205"/>
      <c r="K8703" s="205"/>
      <c r="L8703" s="181"/>
      <c r="M8703" s="180"/>
      <c r="N8703" s="180"/>
      <c r="O8703" s="180"/>
    </row>
    <row r="8704" spans="8:15" s="179" customFormat="1" x14ac:dyDescent="0.2">
      <c r="H8704" s="180"/>
      <c r="I8704" s="180"/>
      <c r="J8704" s="205"/>
      <c r="K8704" s="205"/>
      <c r="L8704" s="181"/>
      <c r="M8704" s="180"/>
      <c r="N8704" s="180"/>
      <c r="O8704" s="180"/>
    </row>
    <row r="8705" spans="8:15" s="179" customFormat="1" x14ac:dyDescent="0.2">
      <c r="H8705" s="180"/>
      <c r="I8705" s="180"/>
      <c r="J8705" s="205"/>
      <c r="K8705" s="205"/>
      <c r="L8705" s="181"/>
      <c r="M8705" s="180"/>
      <c r="N8705" s="180"/>
      <c r="O8705" s="180"/>
    </row>
    <row r="8706" spans="8:15" s="179" customFormat="1" x14ac:dyDescent="0.2">
      <c r="H8706" s="180"/>
      <c r="I8706" s="180"/>
      <c r="J8706" s="205"/>
      <c r="K8706" s="205"/>
      <c r="L8706" s="181"/>
      <c r="M8706" s="180"/>
      <c r="N8706" s="180"/>
      <c r="O8706" s="180"/>
    </row>
    <row r="8707" spans="8:15" s="179" customFormat="1" x14ac:dyDescent="0.2">
      <c r="H8707" s="180"/>
      <c r="I8707" s="180"/>
      <c r="J8707" s="205"/>
      <c r="K8707" s="205"/>
      <c r="L8707" s="181"/>
      <c r="M8707" s="180"/>
      <c r="N8707" s="180"/>
      <c r="O8707" s="180"/>
    </row>
    <row r="8708" spans="8:15" s="179" customFormat="1" x14ac:dyDescent="0.2">
      <c r="H8708" s="180"/>
      <c r="I8708" s="180"/>
      <c r="J8708" s="205"/>
      <c r="K8708" s="205"/>
      <c r="L8708" s="181"/>
      <c r="M8708" s="180"/>
      <c r="N8708" s="180"/>
      <c r="O8708" s="180"/>
    </row>
    <row r="8709" spans="8:15" s="179" customFormat="1" x14ac:dyDescent="0.2">
      <c r="H8709" s="180"/>
      <c r="I8709" s="180"/>
      <c r="J8709" s="205"/>
      <c r="K8709" s="205"/>
      <c r="L8709" s="181"/>
      <c r="M8709" s="180"/>
      <c r="N8709" s="180"/>
      <c r="O8709" s="180"/>
    </row>
    <row r="8710" spans="8:15" s="179" customFormat="1" x14ac:dyDescent="0.2">
      <c r="H8710" s="180"/>
      <c r="I8710" s="180"/>
      <c r="J8710" s="205"/>
      <c r="K8710" s="205"/>
      <c r="L8710" s="181"/>
      <c r="M8710" s="180"/>
      <c r="N8710" s="180"/>
      <c r="O8710" s="180"/>
    </row>
    <row r="8711" spans="8:15" s="179" customFormat="1" x14ac:dyDescent="0.2">
      <c r="H8711" s="180"/>
      <c r="I8711" s="180"/>
      <c r="J8711" s="205"/>
      <c r="K8711" s="205"/>
      <c r="L8711" s="181"/>
      <c r="M8711" s="180"/>
      <c r="N8711" s="180"/>
      <c r="O8711" s="180"/>
    </row>
    <row r="8712" spans="8:15" s="179" customFormat="1" x14ac:dyDescent="0.2">
      <c r="H8712" s="180"/>
      <c r="I8712" s="180"/>
      <c r="J8712" s="205"/>
      <c r="K8712" s="205"/>
      <c r="L8712" s="181"/>
      <c r="M8712" s="180"/>
      <c r="N8712" s="180"/>
      <c r="O8712" s="180"/>
    </row>
    <row r="8713" spans="8:15" s="179" customFormat="1" x14ac:dyDescent="0.2">
      <c r="H8713" s="180"/>
      <c r="I8713" s="180"/>
      <c r="J8713" s="205"/>
      <c r="K8713" s="205"/>
      <c r="L8713" s="181"/>
      <c r="M8713" s="180"/>
      <c r="N8713" s="180"/>
      <c r="O8713" s="180"/>
    </row>
    <row r="8714" spans="8:15" s="179" customFormat="1" x14ac:dyDescent="0.2">
      <c r="H8714" s="180"/>
      <c r="I8714" s="180"/>
      <c r="J8714" s="205"/>
      <c r="K8714" s="205"/>
      <c r="L8714" s="181"/>
      <c r="M8714" s="180"/>
      <c r="N8714" s="180"/>
      <c r="O8714" s="180"/>
    </row>
    <row r="8715" spans="8:15" s="179" customFormat="1" x14ac:dyDescent="0.2">
      <c r="H8715" s="180"/>
      <c r="I8715" s="180"/>
      <c r="J8715" s="205"/>
      <c r="K8715" s="205"/>
      <c r="L8715" s="181"/>
      <c r="M8715" s="180"/>
      <c r="N8715" s="180"/>
      <c r="O8715" s="180"/>
    </row>
    <row r="8716" spans="8:15" s="179" customFormat="1" x14ac:dyDescent="0.2">
      <c r="H8716" s="180"/>
      <c r="I8716" s="180"/>
      <c r="J8716" s="205"/>
      <c r="K8716" s="205"/>
      <c r="L8716" s="181"/>
      <c r="M8716" s="180"/>
      <c r="N8716" s="180"/>
      <c r="O8716" s="180"/>
    </row>
    <row r="8717" spans="8:15" s="179" customFormat="1" x14ac:dyDescent="0.2">
      <c r="H8717" s="180"/>
      <c r="I8717" s="180"/>
      <c r="J8717" s="205"/>
      <c r="K8717" s="205"/>
      <c r="L8717" s="181"/>
      <c r="M8717" s="180"/>
      <c r="N8717" s="180"/>
      <c r="O8717" s="180"/>
    </row>
    <row r="8718" spans="8:15" s="179" customFormat="1" x14ac:dyDescent="0.2">
      <c r="H8718" s="180"/>
      <c r="I8718" s="180"/>
      <c r="J8718" s="205"/>
      <c r="K8718" s="205"/>
      <c r="L8718" s="181"/>
      <c r="M8718" s="180"/>
      <c r="N8718" s="180"/>
      <c r="O8718" s="180"/>
    </row>
    <row r="8719" spans="8:15" s="179" customFormat="1" x14ac:dyDescent="0.2">
      <c r="H8719" s="180"/>
      <c r="I8719" s="180"/>
      <c r="J8719" s="205"/>
      <c r="K8719" s="205"/>
      <c r="L8719" s="181"/>
      <c r="M8719" s="180"/>
      <c r="N8719" s="180"/>
      <c r="O8719" s="180"/>
    </row>
    <row r="8720" spans="8:15" s="179" customFormat="1" x14ac:dyDescent="0.2">
      <c r="H8720" s="180"/>
      <c r="I8720" s="180"/>
      <c r="J8720" s="205"/>
      <c r="K8720" s="205"/>
      <c r="L8720" s="181"/>
      <c r="M8720" s="180"/>
      <c r="N8720" s="180"/>
      <c r="O8720" s="180"/>
    </row>
    <row r="8721" spans="8:15" s="179" customFormat="1" x14ac:dyDescent="0.2">
      <c r="H8721" s="180"/>
      <c r="I8721" s="180"/>
      <c r="J8721" s="205"/>
      <c r="K8721" s="205"/>
      <c r="L8721" s="181"/>
      <c r="M8721" s="180"/>
      <c r="N8721" s="180"/>
      <c r="O8721" s="180"/>
    </row>
    <row r="8722" spans="8:15" s="179" customFormat="1" x14ac:dyDescent="0.2">
      <c r="H8722" s="180"/>
      <c r="I8722" s="180"/>
      <c r="J8722" s="205"/>
      <c r="K8722" s="205"/>
      <c r="L8722" s="181"/>
      <c r="M8722" s="180"/>
      <c r="N8722" s="180"/>
      <c r="O8722" s="180"/>
    </row>
    <row r="8723" spans="8:15" s="179" customFormat="1" x14ac:dyDescent="0.2">
      <c r="H8723" s="180"/>
      <c r="I8723" s="180"/>
      <c r="J8723" s="205"/>
      <c r="K8723" s="205"/>
      <c r="L8723" s="181"/>
      <c r="M8723" s="180"/>
      <c r="N8723" s="180"/>
      <c r="O8723" s="180"/>
    </row>
    <row r="8724" spans="8:15" s="179" customFormat="1" x14ac:dyDescent="0.2">
      <c r="H8724" s="180"/>
      <c r="I8724" s="180"/>
      <c r="J8724" s="205"/>
      <c r="K8724" s="205"/>
      <c r="L8724" s="181"/>
      <c r="M8724" s="180"/>
      <c r="N8724" s="180"/>
      <c r="O8724" s="180"/>
    </row>
    <row r="8725" spans="8:15" s="179" customFormat="1" x14ac:dyDescent="0.2">
      <c r="H8725" s="180"/>
      <c r="I8725" s="180"/>
      <c r="J8725" s="205"/>
      <c r="K8725" s="205"/>
      <c r="L8725" s="181"/>
      <c r="M8725" s="180"/>
      <c r="N8725" s="180"/>
      <c r="O8725" s="180"/>
    </row>
    <row r="8726" spans="8:15" s="179" customFormat="1" x14ac:dyDescent="0.2">
      <c r="H8726" s="180"/>
      <c r="I8726" s="180"/>
      <c r="J8726" s="205"/>
      <c r="K8726" s="205"/>
      <c r="L8726" s="181"/>
      <c r="M8726" s="180"/>
      <c r="N8726" s="180"/>
      <c r="O8726" s="180"/>
    </row>
    <row r="8727" spans="8:15" s="179" customFormat="1" x14ac:dyDescent="0.2">
      <c r="H8727" s="180"/>
      <c r="I8727" s="180"/>
      <c r="J8727" s="205"/>
      <c r="K8727" s="205"/>
      <c r="L8727" s="181"/>
      <c r="M8727" s="180"/>
      <c r="N8727" s="180"/>
      <c r="O8727" s="180"/>
    </row>
    <row r="8728" spans="8:15" s="179" customFormat="1" x14ac:dyDescent="0.2">
      <c r="H8728" s="180"/>
      <c r="I8728" s="180"/>
      <c r="J8728" s="205"/>
      <c r="K8728" s="205"/>
      <c r="L8728" s="181"/>
      <c r="M8728" s="180"/>
      <c r="N8728" s="180"/>
      <c r="O8728" s="180"/>
    </row>
    <row r="8729" spans="8:15" s="179" customFormat="1" x14ac:dyDescent="0.2">
      <c r="H8729" s="180"/>
      <c r="I8729" s="180"/>
      <c r="J8729" s="205"/>
      <c r="K8729" s="205"/>
      <c r="L8729" s="181"/>
      <c r="M8729" s="180"/>
      <c r="N8729" s="180"/>
      <c r="O8729" s="180"/>
    </row>
    <row r="8730" spans="8:15" s="179" customFormat="1" x14ac:dyDescent="0.2">
      <c r="H8730" s="180"/>
      <c r="I8730" s="180"/>
      <c r="J8730" s="205"/>
      <c r="K8730" s="205"/>
      <c r="L8730" s="181"/>
      <c r="M8730" s="180"/>
      <c r="N8730" s="180"/>
      <c r="O8730" s="180"/>
    </row>
    <row r="8731" spans="8:15" s="179" customFormat="1" x14ac:dyDescent="0.2">
      <c r="H8731" s="180"/>
      <c r="I8731" s="180"/>
      <c r="J8731" s="205"/>
      <c r="K8731" s="205"/>
      <c r="L8731" s="181"/>
      <c r="M8731" s="180"/>
      <c r="N8731" s="180"/>
      <c r="O8731" s="180"/>
    </row>
    <row r="8732" spans="8:15" s="179" customFormat="1" x14ac:dyDescent="0.2">
      <c r="H8732" s="180"/>
      <c r="I8732" s="180"/>
      <c r="J8732" s="205"/>
      <c r="K8732" s="205"/>
      <c r="L8732" s="181"/>
      <c r="M8732" s="180"/>
      <c r="N8732" s="180"/>
      <c r="O8732" s="180"/>
    </row>
    <row r="8733" spans="8:15" s="179" customFormat="1" x14ac:dyDescent="0.2">
      <c r="H8733" s="180"/>
      <c r="I8733" s="180"/>
      <c r="J8733" s="205"/>
      <c r="K8733" s="205"/>
      <c r="L8733" s="181"/>
      <c r="M8733" s="180"/>
      <c r="N8733" s="180"/>
      <c r="O8733" s="180"/>
    </row>
    <row r="8734" spans="8:15" s="179" customFormat="1" x14ac:dyDescent="0.2">
      <c r="H8734" s="180"/>
      <c r="I8734" s="180"/>
      <c r="J8734" s="205"/>
      <c r="K8734" s="205"/>
      <c r="L8734" s="181"/>
      <c r="M8734" s="180"/>
      <c r="N8734" s="180"/>
      <c r="O8734" s="180"/>
    </row>
    <row r="8735" spans="8:15" s="179" customFormat="1" x14ac:dyDescent="0.2">
      <c r="H8735" s="180"/>
      <c r="I8735" s="180"/>
      <c r="J8735" s="205"/>
      <c r="K8735" s="205"/>
      <c r="L8735" s="181"/>
      <c r="M8735" s="180"/>
      <c r="N8735" s="180"/>
      <c r="O8735" s="180"/>
    </row>
    <row r="8736" spans="8:15" s="179" customFormat="1" x14ac:dyDescent="0.2">
      <c r="H8736" s="180"/>
      <c r="I8736" s="180"/>
      <c r="J8736" s="205"/>
      <c r="K8736" s="205"/>
      <c r="L8736" s="181"/>
      <c r="M8736" s="180"/>
      <c r="N8736" s="180"/>
      <c r="O8736" s="180"/>
    </row>
    <row r="8737" spans="8:15" s="179" customFormat="1" x14ac:dyDescent="0.2">
      <c r="H8737" s="180"/>
      <c r="I8737" s="180"/>
      <c r="J8737" s="205"/>
      <c r="K8737" s="205"/>
      <c r="L8737" s="181"/>
      <c r="M8737" s="180"/>
      <c r="N8737" s="180"/>
      <c r="O8737" s="180"/>
    </row>
    <row r="8738" spans="8:15" s="179" customFormat="1" x14ac:dyDescent="0.2">
      <c r="H8738" s="180"/>
      <c r="I8738" s="180"/>
      <c r="J8738" s="205"/>
      <c r="K8738" s="205"/>
      <c r="L8738" s="181"/>
      <c r="M8738" s="180"/>
      <c r="N8738" s="180"/>
      <c r="O8738" s="180"/>
    </row>
    <row r="8739" spans="8:15" s="179" customFormat="1" x14ac:dyDescent="0.2">
      <c r="H8739" s="180"/>
      <c r="I8739" s="180"/>
      <c r="J8739" s="205"/>
      <c r="K8739" s="205"/>
      <c r="L8739" s="181"/>
      <c r="M8739" s="180"/>
      <c r="N8739" s="180"/>
      <c r="O8739" s="180"/>
    </row>
    <row r="8740" spans="8:15" s="179" customFormat="1" x14ac:dyDescent="0.2">
      <c r="H8740" s="180"/>
      <c r="I8740" s="180"/>
      <c r="J8740" s="205"/>
      <c r="K8740" s="205"/>
      <c r="L8740" s="181"/>
      <c r="M8740" s="180"/>
      <c r="N8740" s="180"/>
      <c r="O8740" s="180"/>
    </row>
    <row r="8741" spans="8:15" s="179" customFormat="1" x14ac:dyDescent="0.2">
      <c r="H8741" s="180"/>
      <c r="I8741" s="180"/>
      <c r="J8741" s="205"/>
      <c r="K8741" s="205"/>
      <c r="L8741" s="181"/>
      <c r="M8741" s="180"/>
      <c r="N8741" s="180"/>
      <c r="O8741" s="180"/>
    </row>
    <row r="8742" spans="8:15" s="179" customFormat="1" x14ac:dyDescent="0.2">
      <c r="H8742" s="180"/>
      <c r="I8742" s="180"/>
      <c r="J8742" s="205"/>
      <c r="K8742" s="205"/>
      <c r="L8742" s="181"/>
      <c r="M8742" s="180"/>
      <c r="N8742" s="180"/>
      <c r="O8742" s="180"/>
    </row>
    <row r="8743" spans="8:15" s="179" customFormat="1" x14ac:dyDescent="0.2">
      <c r="H8743" s="180"/>
      <c r="I8743" s="180"/>
      <c r="J8743" s="205"/>
      <c r="K8743" s="205"/>
      <c r="L8743" s="181"/>
      <c r="M8743" s="180"/>
      <c r="N8743" s="180"/>
      <c r="O8743" s="180"/>
    </row>
    <row r="8744" spans="8:15" s="179" customFormat="1" x14ac:dyDescent="0.2">
      <c r="H8744" s="180"/>
      <c r="I8744" s="180"/>
      <c r="J8744" s="205"/>
      <c r="K8744" s="205"/>
      <c r="L8744" s="181"/>
      <c r="M8744" s="180"/>
      <c r="N8744" s="180"/>
      <c r="O8744" s="180"/>
    </row>
    <row r="8745" spans="8:15" s="179" customFormat="1" x14ac:dyDescent="0.2">
      <c r="H8745" s="180"/>
      <c r="I8745" s="180"/>
      <c r="J8745" s="205"/>
      <c r="K8745" s="205"/>
      <c r="L8745" s="181"/>
      <c r="M8745" s="180"/>
      <c r="N8745" s="180"/>
      <c r="O8745" s="180"/>
    </row>
    <row r="8746" spans="8:15" s="179" customFormat="1" x14ac:dyDescent="0.2">
      <c r="H8746" s="180"/>
      <c r="I8746" s="180"/>
      <c r="J8746" s="205"/>
      <c r="K8746" s="205"/>
      <c r="L8746" s="181"/>
      <c r="M8746" s="180"/>
      <c r="N8746" s="180"/>
      <c r="O8746" s="180"/>
    </row>
    <row r="8747" spans="8:15" s="179" customFormat="1" x14ac:dyDescent="0.2">
      <c r="H8747" s="180"/>
      <c r="I8747" s="180"/>
      <c r="J8747" s="205"/>
      <c r="K8747" s="205"/>
      <c r="L8747" s="181"/>
      <c r="M8747" s="180"/>
      <c r="N8747" s="180"/>
      <c r="O8747" s="180"/>
    </row>
    <row r="8748" spans="8:15" s="179" customFormat="1" x14ac:dyDescent="0.2">
      <c r="H8748" s="180"/>
      <c r="I8748" s="180"/>
      <c r="J8748" s="205"/>
      <c r="K8748" s="205"/>
      <c r="L8748" s="181"/>
      <c r="M8748" s="180"/>
      <c r="N8748" s="180"/>
      <c r="O8748" s="180"/>
    </row>
    <row r="8749" spans="8:15" s="179" customFormat="1" x14ac:dyDescent="0.2">
      <c r="H8749" s="180"/>
      <c r="I8749" s="180"/>
      <c r="J8749" s="205"/>
      <c r="K8749" s="205"/>
      <c r="L8749" s="181"/>
      <c r="M8749" s="180"/>
      <c r="N8749" s="180"/>
      <c r="O8749" s="180"/>
    </row>
    <row r="8750" spans="8:15" s="179" customFormat="1" x14ac:dyDescent="0.2">
      <c r="H8750" s="180"/>
      <c r="I8750" s="180"/>
      <c r="J8750" s="205"/>
      <c r="K8750" s="205"/>
      <c r="L8750" s="181"/>
      <c r="M8750" s="180"/>
      <c r="N8750" s="180"/>
      <c r="O8750" s="180"/>
    </row>
    <row r="8751" spans="8:15" s="179" customFormat="1" x14ac:dyDescent="0.2">
      <c r="H8751" s="180"/>
      <c r="I8751" s="180"/>
      <c r="J8751" s="205"/>
      <c r="K8751" s="205"/>
      <c r="L8751" s="181"/>
      <c r="M8751" s="180"/>
      <c r="N8751" s="180"/>
      <c r="O8751" s="180"/>
    </row>
    <row r="8752" spans="8:15" s="179" customFormat="1" x14ac:dyDescent="0.2">
      <c r="H8752" s="180"/>
      <c r="I8752" s="180"/>
      <c r="J8752" s="205"/>
      <c r="K8752" s="205"/>
      <c r="L8752" s="181"/>
      <c r="M8752" s="180"/>
      <c r="N8752" s="180"/>
      <c r="O8752" s="180"/>
    </row>
    <row r="8753" spans="8:15" s="179" customFormat="1" x14ac:dyDescent="0.2">
      <c r="H8753" s="180"/>
      <c r="I8753" s="180"/>
      <c r="J8753" s="205"/>
      <c r="K8753" s="205"/>
      <c r="L8753" s="181"/>
      <c r="M8753" s="180"/>
      <c r="N8753" s="180"/>
      <c r="O8753" s="180"/>
    </row>
    <row r="8754" spans="8:15" s="179" customFormat="1" x14ac:dyDescent="0.2">
      <c r="H8754" s="180"/>
      <c r="I8754" s="180"/>
      <c r="J8754" s="205"/>
      <c r="K8754" s="205"/>
      <c r="L8754" s="181"/>
      <c r="M8754" s="180"/>
      <c r="N8754" s="180"/>
      <c r="O8754" s="180"/>
    </row>
    <row r="8755" spans="8:15" s="179" customFormat="1" x14ac:dyDescent="0.2">
      <c r="H8755" s="180"/>
      <c r="I8755" s="180"/>
      <c r="J8755" s="205"/>
      <c r="K8755" s="205"/>
      <c r="L8755" s="181"/>
      <c r="M8755" s="180"/>
      <c r="N8755" s="180"/>
      <c r="O8755" s="180"/>
    </row>
    <row r="8756" spans="8:15" s="179" customFormat="1" x14ac:dyDescent="0.2">
      <c r="H8756" s="180"/>
      <c r="I8756" s="180"/>
      <c r="J8756" s="205"/>
      <c r="K8756" s="205"/>
      <c r="L8756" s="181"/>
      <c r="M8756" s="180"/>
      <c r="N8756" s="180"/>
      <c r="O8756" s="180"/>
    </row>
    <row r="8757" spans="8:15" s="179" customFormat="1" x14ac:dyDescent="0.2">
      <c r="H8757" s="180"/>
      <c r="I8757" s="180"/>
      <c r="J8757" s="205"/>
      <c r="K8757" s="205"/>
      <c r="L8757" s="181"/>
      <c r="M8757" s="180"/>
      <c r="N8757" s="180"/>
      <c r="O8757" s="180"/>
    </row>
    <row r="8758" spans="8:15" s="179" customFormat="1" x14ac:dyDescent="0.2">
      <c r="H8758" s="180"/>
      <c r="I8758" s="180"/>
      <c r="J8758" s="205"/>
      <c r="K8758" s="205"/>
      <c r="L8758" s="181"/>
      <c r="M8758" s="180"/>
      <c r="N8758" s="180"/>
      <c r="O8758" s="180"/>
    </row>
    <row r="8759" spans="8:15" s="179" customFormat="1" x14ac:dyDescent="0.2">
      <c r="H8759" s="180"/>
      <c r="I8759" s="180"/>
      <c r="J8759" s="205"/>
      <c r="K8759" s="205"/>
      <c r="L8759" s="181"/>
      <c r="M8759" s="180"/>
      <c r="N8759" s="180"/>
      <c r="O8759" s="180"/>
    </row>
    <row r="8760" spans="8:15" s="179" customFormat="1" x14ac:dyDescent="0.2">
      <c r="H8760" s="180"/>
      <c r="I8760" s="180"/>
      <c r="J8760" s="205"/>
      <c r="K8760" s="205"/>
      <c r="L8760" s="181"/>
      <c r="M8760" s="180"/>
      <c r="N8760" s="180"/>
      <c r="O8760" s="180"/>
    </row>
    <row r="8761" spans="8:15" s="179" customFormat="1" x14ac:dyDescent="0.2">
      <c r="H8761" s="180"/>
      <c r="I8761" s="180"/>
      <c r="J8761" s="205"/>
      <c r="K8761" s="205"/>
      <c r="L8761" s="181"/>
      <c r="M8761" s="180"/>
      <c r="N8761" s="180"/>
      <c r="O8761" s="180"/>
    </row>
    <row r="8762" spans="8:15" s="179" customFormat="1" x14ac:dyDescent="0.2">
      <c r="H8762" s="180"/>
      <c r="I8762" s="180"/>
      <c r="J8762" s="205"/>
      <c r="K8762" s="205"/>
      <c r="L8762" s="181"/>
      <c r="M8762" s="180"/>
      <c r="N8762" s="180"/>
      <c r="O8762" s="180"/>
    </row>
    <row r="8763" spans="8:15" s="179" customFormat="1" x14ac:dyDescent="0.2">
      <c r="H8763" s="180"/>
      <c r="I8763" s="180"/>
      <c r="J8763" s="205"/>
      <c r="K8763" s="205"/>
      <c r="L8763" s="181"/>
      <c r="M8763" s="180"/>
      <c r="N8763" s="180"/>
      <c r="O8763" s="180"/>
    </row>
    <row r="8764" spans="8:15" s="179" customFormat="1" x14ac:dyDescent="0.2">
      <c r="H8764" s="180"/>
      <c r="I8764" s="180"/>
      <c r="J8764" s="205"/>
      <c r="K8764" s="205"/>
      <c r="L8764" s="181"/>
      <c r="M8764" s="180"/>
      <c r="N8764" s="180"/>
      <c r="O8764" s="180"/>
    </row>
    <row r="8765" spans="8:15" s="179" customFormat="1" x14ac:dyDescent="0.2">
      <c r="H8765" s="180"/>
      <c r="I8765" s="180"/>
      <c r="J8765" s="205"/>
      <c r="K8765" s="205"/>
      <c r="L8765" s="181"/>
      <c r="M8765" s="180"/>
      <c r="N8765" s="180"/>
      <c r="O8765" s="180"/>
    </row>
    <row r="8766" spans="8:15" s="179" customFormat="1" x14ac:dyDescent="0.2">
      <c r="H8766" s="180"/>
      <c r="I8766" s="180"/>
      <c r="J8766" s="205"/>
      <c r="K8766" s="205"/>
      <c r="L8766" s="181"/>
      <c r="M8766" s="180"/>
      <c r="N8766" s="180"/>
      <c r="O8766" s="180"/>
    </row>
    <row r="8767" spans="8:15" s="179" customFormat="1" x14ac:dyDescent="0.2">
      <c r="H8767" s="180"/>
      <c r="I8767" s="180"/>
      <c r="J8767" s="205"/>
      <c r="K8767" s="205"/>
      <c r="L8767" s="181"/>
      <c r="M8767" s="180"/>
      <c r="N8767" s="180"/>
      <c r="O8767" s="180"/>
    </row>
    <row r="8768" spans="8:15" s="179" customFormat="1" x14ac:dyDescent="0.2">
      <c r="H8768" s="180"/>
      <c r="I8768" s="180"/>
      <c r="J8768" s="205"/>
      <c r="K8768" s="205"/>
      <c r="L8768" s="181"/>
      <c r="M8768" s="180"/>
      <c r="N8768" s="180"/>
      <c r="O8768" s="180"/>
    </row>
    <row r="8769" spans="8:15" s="179" customFormat="1" x14ac:dyDescent="0.2">
      <c r="H8769" s="180"/>
      <c r="I8769" s="180"/>
      <c r="J8769" s="205"/>
      <c r="K8769" s="205"/>
      <c r="L8769" s="181"/>
      <c r="M8769" s="180"/>
      <c r="N8769" s="180"/>
      <c r="O8769" s="180"/>
    </row>
    <row r="8770" spans="8:15" s="179" customFormat="1" x14ac:dyDescent="0.2">
      <c r="H8770" s="180"/>
      <c r="I8770" s="180"/>
      <c r="J8770" s="205"/>
      <c r="K8770" s="205"/>
      <c r="L8770" s="181"/>
      <c r="M8770" s="180"/>
      <c r="N8770" s="180"/>
      <c r="O8770" s="180"/>
    </row>
    <row r="8771" spans="8:15" s="179" customFormat="1" x14ac:dyDescent="0.2">
      <c r="H8771" s="180"/>
      <c r="I8771" s="180"/>
      <c r="J8771" s="205"/>
      <c r="K8771" s="205"/>
      <c r="L8771" s="181"/>
      <c r="M8771" s="180"/>
      <c r="N8771" s="180"/>
      <c r="O8771" s="180"/>
    </row>
    <row r="8772" spans="8:15" s="179" customFormat="1" x14ac:dyDescent="0.2">
      <c r="H8772" s="180"/>
      <c r="I8772" s="180"/>
      <c r="J8772" s="205"/>
      <c r="K8772" s="205"/>
      <c r="L8772" s="181"/>
      <c r="M8772" s="180"/>
      <c r="N8772" s="180"/>
      <c r="O8772" s="180"/>
    </row>
    <row r="8773" spans="8:15" s="179" customFormat="1" x14ac:dyDescent="0.2">
      <c r="H8773" s="180"/>
      <c r="I8773" s="180"/>
      <c r="J8773" s="205"/>
      <c r="K8773" s="205"/>
      <c r="L8773" s="181"/>
      <c r="M8773" s="180"/>
      <c r="N8773" s="180"/>
      <c r="O8773" s="180"/>
    </row>
    <row r="8774" spans="8:15" s="179" customFormat="1" x14ac:dyDescent="0.2">
      <c r="H8774" s="180"/>
      <c r="I8774" s="180"/>
      <c r="J8774" s="205"/>
      <c r="K8774" s="205"/>
      <c r="L8774" s="181"/>
      <c r="M8774" s="180"/>
      <c r="N8774" s="180"/>
      <c r="O8774" s="180"/>
    </row>
    <row r="8775" spans="8:15" s="179" customFormat="1" x14ac:dyDescent="0.2">
      <c r="H8775" s="180"/>
      <c r="I8775" s="180"/>
      <c r="J8775" s="205"/>
      <c r="K8775" s="205"/>
      <c r="L8775" s="181"/>
      <c r="M8775" s="180"/>
      <c r="N8775" s="180"/>
      <c r="O8775" s="180"/>
    </row>
    <row r="8776" spans="8:15" s="179" customFormat="1" x14ac:dyDescent="0.2">
      <c r="H8776" s="180"/>
      <c r="I8776" s="180"/>
      <c r="J8776" s="205"/>
      <c r="K8776" s="205"/>
      <c r="L8776" s="181"/>
      <c r="M8776" s="180"/>
      <c r="N8776" s="180"/>
      <c r="O8776" s="180"/>
    </row>
    <row r="8777" spans="8:15" s="179" customFormat="1" x14ac:dyDescent="0.2">
      <c r="H8777" s="180"/>
      <c r="I8777" s="180"/>
      <c r="J8777" s="205"/>
      <c r="K8777" s="205"/>
      <c r="L8777" s="181"/>
      <c r="M8777" s="180"/>
      <c r="N8777" s="180"/>
      <c r="O8777" s="180"/>
    </row>
    <row r="8778" spans="8:15" s="179" customFormat="1" x14ac:dyDescent="0.2">
      <c r="H8778" s="180"/>
      <c r="I8778" s="180"/>
      <c r="J8778" s="205"/>
      <c r="K8778" s="205"/>
      <c r="L8778" s="181"/>
      <c r="M8778" s="180"/>
      <c r="N8778" s="180"/>
      <c r="O8778" s="180"/>
    </row>
    <row r="8779" spans="8:15" s="179" customFormat="1" x14ac:dyDescent="0.2">
      <c r="H8779" s="180"/>
      <c r="I8779" s="180"/>
      <c r="J8779" s="205"/>
      <c r="K8779" s="205"/>
      <c r="L8779" s="181"/>
      <c r="M8779" s="180"/>
      <c r="N8779" s="180"/>
      <c r="O8779" s="180"/>
    </row>
    <row r="8780" spans="8:15" s="179" customFormat="1" x14ac:dyDescent="0.2">
      <c r="H8780" s="180"/>
      <c r="I8780" s="180"/>
      <c r="J8780" s="205"/>
      <c r="K8780" s="205"/>
      <c r="L8780" s="181"/>
      <c r="M8780" s="180"/>
      <c r="N8780" s="180"/>
      <c r="O8780" s="180"/>
    </row>
    <row r="8781" spans="8:15" s="179" customFormat="1" x14ac:dyDescent="0.2">
      <c r="H8781" s="180"/>
      <c r="I8781" s="180"/>
      <c r="J8781" s="205"/>
      <c r="K8781" s="205"/>
      <c r="L8781" s="181"/>
      <c r="M8781" s="180"/>
      <c r="N8781" s="180"/>
      <c r="O8781" s="180"/>
    </row>
    <row r="8782" spans="8:15" s="179" customFormat="1" x14ac:dyDescent="0.2">
      <c r="H8782" s="180"/>
      <c r="I8782" s="180"/>
      <c r="J8782" s="205"/>
      <c r="K8782" s="205"/>
      <c r="L8782" s="181"/>
      <c r="M8782" s="180"/>
      <c r="N8782" s="180"/>
      <c r="O8782" s="180"/>
    </row>
    <row r="8783" spans="8:15" s="179" customFormat="1" x14ac:dyDescent="0.2">
      <c r="H8783" s="180"/>
      <c r="I8783" s="180"/>
      <c r="J8783" s="205"/>
      <c r="K8783" s="205"/>
      <c r="L8783" s="181"/>
      <c r="M8783" s="180"/>
      <c r="N8783" s="180"/>
      <c r="O8783" s="180"/>
    </row>
    <row r="8784" spans="8:15" s="179" customFormat="1" x14ac:dyDescent="0.2">
      <c r="H8784" s="180"/>
      <c r="I8784" s="180"/>
      <c r="J8784" s="205"/>
      <c r="K8784" s="205"/>
      <c r="L8784" s="181"/>
      <c r="M8784" s="180"/>
      <c r="N8784" s="180"/>
      <c r="O8784" s="180"/>
    </row>
    <row r="8785" spans="8:15" s="179" customFormat="1" x14ac:dyDescent="0.2">
      <c r="H8785" s="180"/>
      <c r="I8785" s="180"/>
      <c r="J8785" s="205"/>
      <c r="K8785" s="205"/>
      <c r="L8785" s="181"/>
      <c r="M8785" s="180"/>
      <c r="N8785" s="180"/>
      <c r="O8785" s="180"/>
    </row>
    <row r="8786" spans="8:15" s="179" customFormat="1" x14ac:dyDescent="0.2">
      <c r="H8786" s="180"/>
      <c r="I8786" s="180"/>
      <c r="J8786" s="205"/>
      <c r="K8786" s="205"/>
      <c r="L8786" s="181"/>
      <c r="M8786" s="180"/>
      <c r="N8786" s="180"/>
      <c r="O8786" s="180"/>
    </row>
    <row r="8787" spans="8:15" s="179" customFormat="1" x14ac:dyDescent="0.2">
      <c r="H8787" s="180"/>
      <c r="I8787" s="180"/>
      <c r="J8787" s="205"/>
      <c r="K8787" s="205"/>
      <c r="L8787" s="181"/>
      <c r="M8787" s="180"/>
      <c r="N8787" s="180"/>
      <c r="O8787" s="180"/>
    </row>
    <row r="8788" spans="8:15" s="179" customFormat="1" x14ac:dyDescent="0.2">
      <c r="H8788" s="180"/>
      <c r="I8788" s="180"/>
      <c r="J8788" s="205"/>
      <c r="K8788" s="205"/>
      <c r="L8788" s="181"/>
      <c r="M8788" s="180"/>
      <c r="N8788" s="180"/>
      <c r="O8788" s="180"/>
    </row>
    <row r="8789" spans="8:15" s="179" customFormat="1" x14ac:dyDescent="0.2">
      <c r="H8789" s="180"/>
      <c r="I8789" s="180"/>
      <c r="J8789" s="205"/>
      <c r="K8789" s="205"/>
      <c r="L8789" s="181"/>
      <c r="M8789" s="180"/>
      <c r="N8789" s="180"/>
      <c r="O8789" s="180"/>
    </row>
    <row r="8790" spans="8:15" s="179" customFormat="1" x14ac:dyDescent="0.2">
      <c r="H8790" s="180"/>
      <c r="I8790" s="180"/>
      <c r="J8790" s="205"/>
      <c r="K8790" s="205"/>
      <c r="L8790" s="181"/>
      <c r="M8790" s="180"/>
      <c r="N8790" s="180"/>
      <c r="O8790" s="180"/>
    </row>
    <row r="8791" spans="8:15" s="179" customFormat="1" x14ac:dyDescent="0.2">
      <c r="H8791" s="180"/>
      <c r="I8791" s="180"/>
      <c r="J8791" s="205"/>
      <c r="K8791" s="205"/>
      <c r="L8791" s="181"/>
      <c r="M8791" s="180"/>
      <c r="N8791" s="180"/>
      <c r="O8791" s="180"/>
    </row>
    <row r="8792" spans="8:15" s="179" customFormat="1" x14ac:dyDescent="0.2">
      <c r="H8792" s="180"/>
      <c r="I8792" s="180"/>
      <c r="J8792" s="205"/>
      <c r="K8792" s="205"/>
      <c r="L8792" s="181"/>
      <c r="M8792" s="180"/>
      <c r="N8792" s="180"/>
      <c r="O8792" s="180"/>
    </row>
    <row r="8793" spans="8:15" s="179" customFormat="1" x14ac:dyDescent="0.2">
      <c r="H8793" s="180"/>
      <c r="I8793" s="180"/>
      <c r="J8793" s="205"/>
      <c r="K8793" s="205"/>
      <c r="L8793" s="181"/>
      <c r="M8793" s="180"/>
      <c r="N8793" s="180"/>
      <c r="O8793" s="180"/>
    </row>
    <row r="8794" spans="8:15" s="179" customFormat="1" x14ac:dyDescent="0.2">
      <c r="H8794" s="180"/>
      <c r="I8794" s="180"/>
      <c r="J8794" s="205"/>
      <c r="K8794" s="205"/>
      <c r="L8794" s="181"/>
      <c r="M8794" s="180"/>
      <c r="N8794" s="180"/>
      <c r="O8794" s="180"/>
    </row>
    <row r="8795" spans="8:15" s="179" customFormat="1" x14ac:dyDescent="0.2">
      <c r="H8795" s="180"/>
      <c r="I8795" s="180"/>
      <c r="J8795" s="205"/>
      <c r="K8795" s="205"/>
      <c r="L8795" s="181"/>
      <c r="M8795" s="180"/>
      <c r="N8795" s="180"/>
      <c r="O8795" s="180"/>
    </row>
    <row r="8796" spans="8:15" s="179" customFormat="1" x14ac:dyDescent="0.2">
      <c r="H8796" s="180"/>
      <c r="I8796" s="180"/>
      <c r="J8796" s="205"/>
      <c r="K8796" s="205"/>
      <c r="L8796" s="181"/>
      <c r="M8796" s="180"/>
      <c r="N8796" s="180"/>
      <c r="O8796" s="180"/>
    </row>
    <row r="8797" spans="8:15" s="179" customFormat="1" x14ac:dyDescent="0.2">
      <c r="H8797" s="180"/>
      <c r="I8797" s="180"/>
      <c r="J8797" s="205"/>
      <c r="K8797" s="205"/>
      <c r="L8797" s="181"/>
      <c r="M8797" s="180"/>
      <c r="N8797" s="180"/>
      <c r="O8797" s="180"/>
    </row>
    <row r="8798" spans="8:15" s="179" customFormat="1" x14ac:dyDescent="0.2">
      <c r="H8798" s="180"/>
      <c r="I8798" s="180"/>
      <c r="J8798" s="205"/>
      <c r="K8798" s="205"/>
      <c r="L8798" s="181"/>
      <c r="M8798" s="180"/>
      <c r="N8798" s="180"/>
      <c r="O8798" s="180"/>
    </row>
    <row r="8799" spans="8:15" s="179" customFormat="1" x14ac:dyDescent="0.2">
      <c r="H8799" s="180"/>
      <c r="I8799" s="180"/>
      <c r="J8799" s="205"/>
      <c r="K8799" s="205"/>
      <c r="L8799" s="181"/>
      <c r="M8799" s="180"/>
      <c r="N8799" s="180"/>
      <c r="O8799" s="180"/>
    </row>
    <row r="8800" spans="8:15" s="179" customFormat="1" x14ac:dyDescent="0.2">
      <c r="H8800" s="180"/>
      <c r="I8800" s="180"/>
      <c r="J8800" s="205"/>
      <c r="K8800" s="205"/>
      <c r="L8800" s="181"/>
      <c r="M8800" s="180"/>
      <c r="N8800" s="180"/>
      <c r="O8800" s="180"/>
    </row>
    <row r="8801" spans="8:15" s="179" customFormat="1" x14ac:dyDescent="0.2">
      <c r="H8801" s="180"/>
      <c r="I8801" s="180"/>
      <c r="J8801" s="205"/>
      <c r="K8801" s="205"/>
      <c r="L8801" s="181"/>
      <c r="M8801" s="180"/>
      <c r="N8801" s="180"/>
      <c r="O8801" s="180"/>
    </row>
    <row r="8802" spans="8:15" s="179" customFormat="1" x14ac:dyDescent="0.2">
      <c r="H8802" s="180"/>
      <c r="I8802" s="180"/>
      <c r="J8802" s="205"/>
      <c r="K8802" s="205"/>
      <c r="L8802" s="181"/>
      <c r="M8802" s="180"/>
      <c r="N8802" s="180"/>
      <c r="O8802" s="180"/>
    </row>
    <row r="8803" spans="8:15" s="179" customFormat="1" x14ac:dyDescent="0.2">
      <c r="H8803" s="180"/>
      <c r="I8803" s="180"/>
      <c r="J8803" s="205"/>
      <c r="K8803" s="205"/>
      <c r="L8803" s="181"/>
      <c r="M8803" s="180"/>
      <c r="N8803" s="180"/>
      <c r="O8803" s="180"/>
    </row>
    <row r="8804" spans="8:15" s="179" customFormat="1" x14ac:dyDescent="0.2">
      <c r="H8804" s="180"/>
      <c r="I8804" s="180"/>
      <c r="J8804" s="205"/>
      <c r="K8804" s="205"/>
      <c r="L8804" s="181"/>
      <c r="M8804" s="180"/>
      <c r="N8804" s="180"/>
      <c r="O8804" s="180"/>
    </row>
    <row r="8805" spans="8:15" s="179" customFormat="1" x14ac:dyDescent="0.2">
      <c r="H8805" s="180"/>
      <c r="I8805" s="180"/>
      <c r="J8805" s="205"/>
      <c r="K8805" s="205"/>
      <c r="L8805" s="181"/>
      <c r="M8805" s="180"/>
      <c r="N8805" s="180"/>
      <c r="O8805" s="180"/>
    </row>
    <row r="8806" spans="8:15" s="179" customFormat="1" x14ac:dyDescent="0.2">
      <c r="H8806" s="180"/>
      <c r="I8806" s="180"/>
      <c r="J8806" s="205"/>
      <c r="K8806" s="205"/>
      <c r="L8806" s="181"/>
      <c r="M8806" s="180"/>
      <c r="N8806" s="180"/>
      <c r="O8806" s="180"/>
    </row>
    <row r="8807" spans="8:15" s="179" customFormat="1" x14ac:dyDescent="0.2">
      <c r="H8807" s="180"/>
      <c r="I8807" s="180"/>
      <c r="J8807" s="205"/>
      <c r="K8807" s="205"/>
      <c r="L8807" s="181"/>
      <c r="M8807" s="180"/>
      <c r="N8807" s="180"/>
      <c r="O8807" s="180"/>
    </row>
    <row r="8808" spans="8:15" s="179" customFormat="1" x14ac:dyDescent="0.2">
      <c r="H8808" s="180"/>
      <c r="I8808" s="180"/>
      <c r="J8808" s="205"/>
      <c r="K8808" s="205"/>
      <c r="L8808" s="181"/>
      <c r="M8808" s="180"/>
      <c r="N8808" s="180"/>
      <c r="O8808" s="180"/>
    </row>
    <row r="8809" spans="8:15" s="179" customFormat="1" x14ac:dyDescent="0.2">
      <c r="H8809" s="180"/>
      <c r="I8809" s="180"/>
      <c r="J8809" s="205"/>
      <c r="K8809" s="205"/>
      <c r="L8809" s="181"/>
      <c r="M8809" s="180"/>
      <c r="N8809" s="180"/>
      <c r="O8809" s="180"/>
    </row>
    <row r="8810" spans="8:15" s="179" customFormat="1" x14ac:dyDescent="0.2">
      <c r="H8810" s="180"/>
      <c r="I8810" s="180"/>
      <c r="J8810" s="205"/>
      <c r="K8810" s="205"/>
      <c r="L8810" s="181"/>
      <c r="M8810" s="180"/>
      <c r="N8810" s="180"/>
      <c r="O8810" s="180"/>
    </row>
    <row r="8811" spans="8:15" s="179" customFormat="1" x14ac:dyDescent="0.2">
      <c r="H8811" s="180"/>
      <c r="I8811" s="180"/>
      <c r="J8811" s="205"/>
      <c r="K8811" s="205"/>
      <c r="L8811" s="181"/>
      <c r="M8811" s="180"/>
      <c r="N8811" s="180"/>
      <c r="O8811" s="180"/>
    </row>
    <row r="8812" spans="8:15" s="179" customFormat="1" x14ac:dyDescent="0.2">
      <c r="H8812" s="180"/>
      <c r="I8812" s="180"/>
      <c r="J8812" s="205"/>
      <c r="K8812" s="205"/>
      <c r="L8812" s="181"/>
      <c r="M8812" s="180"/>
      <c r="N8812" s="180"/>
      <c r="O8812" s="180"/>
    </row>
    <row r="8813" spans="8:15" s="179" customFormat="1" x14ac:dyDescent="0.2">
      <c r="H8813" s="180"/>
      <c r="I8813" s="180"/>
      <c r="J8813" s="205"/>
      <c r="K8813" s="205"/>
      <c r="L8813" s="181"/>
      <c r="M8813" s="180"/>
      <c r="N8813" s="180"/>
      <c r="O8813" s="180"/>
    </row>
    <row r="8814" spans="8:15" s="179" customFormat="1" x14ac:dyDescent="0.2">
      <c r="H8814" s="180"/>
      <c r="I8814" s="180"/>
      <c r="J8814" s="205"/>
      <c r="K8814" s="205"/>
      <c r="L8814" s="181"/>
      <c r="M8814" s="180"/>
      <c r="N8814" s="180"/>
      <c r="O8814" s="180"/>
    </row>
    <row r="8815" spans="8:15" s="179" customFormat="1" x14ac:dyDescent="0.2">
      <c r="H8815" s="180"/>
      <c r="I8815" s="180"/>
      <c r="J8815" s="205"/>
      <c r="K8815" s="205"/>
      <c r="L8815" s="181"/>
      <c r="M8815" s="180"/>
      <c r="N8815" s="180"/>
      <c r="O8815" s="180"/>
    </row>
    <row r="8816" spans="8:15" s="179" customFormat="1" x14ac:dyDescent="0.2">
      <c r="H8816" s="180"/>
      <c r="I8816" s="180"/>
      <c r="J8816" s="205"/>
      <c r="K8816" s="205"/>
      <c r="L8816" s="181"/>
      <c r="M8816" s="180"/>
      <c r="N8816" s="180"/>
      <c r="O8816" s="180"/>
    </row>
    <row r="8817" spans="8:15" s="179" customFormat="1" x14ac:dyDescent="0.2">
      <c r="H8817" s="180"/>
      <c r="I8817" s="180"/>
      <c r="J8817" s="205"/>
      <c r="K8817" s="205"/>
      <c r="L8817" s="181"/>
      <c r="M8817" s="180"/>
      <c r="N8817" s="180"/>
      <c r="O8817" s="180"/>
    </row>
    <row r="8818" spans="8:15" s="179" customFormat="1" x14ac:dyDescent="0.2">
      <c r="H8818" s="180"/>
      <c r="I8818" s="180"/>
      <c r="J8818" s="205"/>
      <c r="K8818" s="205"/>
      <c r="L8818" s="181"/>
      <c r="M8818" s="180"/>
      <c r="N8818" s="180"/>
      <c r="O8818" s="180"/>
    </row>
    <row r="8819" spans="8:15" s="179" customFormat="1" x14ac:dyDescent="0.2">
      <c r="H8819" s="180"/>
      <c r="I8819" s="180"/>
      <c r="J8819" s="205"/>
      <c r="K8819" s="205"/>
      <c r="L8819" s="181"/>
      <c r="M8819" s="180"/>
      <c r="N8819" s="180"/>
      <c r="O8819" s="180"/>
    </row>
    <row r="8820" spans="8:15" s="179" customFormat="1" x14ac:dyDescent="0.2">
      <c r="H8820" s="180"/>
      <c r="I8820" s="180"/>
      <c r="J8820" s="205"/>
      <c r="K8820" s="205"/>
      <c r="L8820" s="181"/>
      <c r="M8820" s="180"/>
      <c r="N8820" s="180"/>
      <c r="O8820" s="180"/>
    </row>
    <row r="8821" spans="8:15" s="179" customFormat="1" x14ac:dyDescent="0.2">
      <c r="H8821" s="180"/>
      <c r="I8821" s="180"/>
      <c r="J8821" s="205"/>
      <c r="K8821" s="205"/>
      <c r="L8821" s="181"/>
      <c r="M8821" s="180"/>
      <c r="N8821" s="180"/>
      <c r="O8821" s="180"/>
    </row>
    <row r="8822" spans="8:15" s="179" customFormat="1" x14ac:dyDescent="0.2">
      <c r="H8822" s="180"/>
      <c r="I8822" s="180"/>
      <c r="J8822" s="205"/>
      <c r="K8822" s="205"/>
      <c r="L8822" s="181"/>
      <c r="M8822" s="180"/>
      <c r="N8822" s="180"/>
      <c r="O8822" s="180"/>
    </row>
    <row r="8823" spans="8:15" s="179" customFormat="1" x14ac:dyDescent="0.2">
      <c r="H8823" s="180"/>
      <c r="I8823" s="180"/>
      <c r="J8823" s="205"/>
      <c r="K8823" s="205"/>
      <c r="L8823" s="181"/>
      <c r="M8823" s="180"/>
      <c r="N8823" s="180"/>
      <c r="O8823" s="180"/>
    </row>
    <row r="8824" spans="8:15" s="179" customFormat="1" x14ac:dyDescent="0.2">
      <c r="H8824" s="180"/>
      <c r="I8824" s="180"/>
      <c r="J8824" s="205"/>
      <c r="K8824" s="205"/>
      <c r="L8824" s="181"/>
      <c r="M8824" s="180"/>
      <c r="N8824" s="180"/>
      <c r="O8824" s="180"/>
    </row>
    <row r="8825" spans="8:15" s="179" customFormat="1" x14ac:dyDescent="0.2">
      <c r="H8825" s="180"/>
      <c r="I8825" s="180"/>
      <c r="J8825" s="205"/>
      <c r="K8825" s="205"/>
      <c r="L8825" s="181"/>
      <c r="M8825" s="180"/>
      <c r="N8825" s="180"/>
      <c r="O8825" s="180"/>
    </row>
    <row r="8826" spans="8:15" s="179" customFormat="1" x14ac:dyDescent="0.2">
      <c r="H8826" s="180"/>
      <c r="I8826" s="180"/>
      <c r="J8826" s="205"/>
      <c r="K8826" s="205"/>
      <c r="L8826" s="181"/>
      <c r="M8826" s="180"/>
      <c r="N8826" s="180"/>
      <c r="O8826" s="180"/>
    </row>
    <row r="8827" spans="8:15" s="179" customFormat="1" x14ac:dyDescent="0.2">
      <c r="H8827" s="180"/>
      <c r="I8827" s="180"/>
      <c r="J8827" s="205"/>
      <c r="K8827" s="205"/>
      <c r="L8827" s="181"/>
      <c r="M8827" s="180"/>
      <c r="N8827" s="180"/>
      <c r="O8827" s="180"/>
    </row>
    <row r="8828" spans="8:15" s="179" customFormat="1" x14ac:dyDescent="0.2">
      <c r="H8828" s="180"/>
      <c r="I8828" s="180"/>
      <c r="J8828" s="205"/>
      <c r="K8828" s="205"/>
      <c r="L8828" s="181"/>
      <c r="M8828" s="180"/>
      <c r="N8828" s="180"/>
      <c r="O8828" s="180"/>
    </row>
    <row r="8829" spans="8:15" s="179" customFormat="1" x14ac:dyDescent="0.2">
      <c r="H8829" s="180"/>
      <c r="I8829" s="180"/>
      <c r="J8829" s="205"/>
      <c r="K8829" s="205"/>
      <c r="L8829" s="181"/>
      <c r="M8829" s="180"/>
      <c r="N8829" s="180"/>
      <c r="O8829" s="180"/>
    </row>
    <row r="8830" spans="8:15" s="179" customFormat="1" x14ac:dyDescent="0.2">
      <c r="H8830" s="180"/>
      <c r="I8830" s="180"/>
      <c r="J8830" s="205"/>
      <c r="K8830" s="205"/>
      <c r="L8830" s="181"/>
      <c r="M8830" s="180"/>
      <c r="N8830" s="180"/>
      <c r="O8830" s="180"/>
    </row>
    <row r="8831" spans="8:15" s="179" customFormat="1" x14ac:dyDescent="0.2">
      <c r="H8831" s="180"/>
      <c r="I8831" s="180"/>
      <c r="J8831" s="205"/>
      <c r="K8831" s="205"/>
      <c r="L8831" s="181"/>
      <c r="M8831" s="180"/>
      <c r="N8831" s="180"/>
      <c r="O8831" s="180"/>
    </row>
    <row r="8832" spans="8:15" s="179" customFormat="1" x14ac:dyDescent="0.2">
      <c r="H8832" s="180"/>
      <c r="I8832" s="180"/>
      <c r="J8832" s="205"/>
      <c r="K8832" s="205"/>
      <c r="L8832" s="181"/>
      <c r="M8832" s="180"/>
      <c r="N8832" s="180"/>
      <c r="O8832" s="180"/>
    </row>
    <row r="8833" spans="8:15" s="179" customFormat="1" x14ac:dyDescent="0.2">
      <c r="H8833" s="180"/>
      <c r="I8833" s="180"/>
      <c r="J8833" s="205"/>
      <c r="K8833" s="205"/>
      <c r="L8833" s="181"/>
      <c r="M8833" s="180"/>
      <c r="N8833" s="180"/>
      <c r="O8833" s="180"/>
    </row>
    <row r="8834" spans="8:15" s="179" customFormat="1" x14ac:dyDescent="0.2">
      <c r="H8834" s="180"/>
      <c r="I8834" s="180"/>
      <c r="J8834" s="205"/>
      <c r="K8834" s="205"/>
      <c r="L8834" s="181"/>
      <c r="M8834" s="180"/>
      <c r="N8834" s="180"/>
      <c r="O8834" s="180"/>
    </row>
    <row r="8835" spans="8:15" s="179" customFormat="1" x14ac:dyDescent="0.2">
      <c r="H8835" s="180"/>
      <c r="I8835" s="180"/>
      <c r="J8835" s="205"/>
      <c r="K8835" s="205"/>
      <c r="L8835" s="181"/>
      <c r="M8835" s="180"/>
      <c r="N8835" s="180"/>
      <c r="O8835" s="180"/>
    </row>
    <row r="8836" spans="8:15" s="179" customFormat="1" x14ac:dyDescent="0.2">
      <c r="H8836" s="180"/>
      <c r="I8836" s="180"/>
      <c r="J8836" s="205"/>
      <c r="K8836" s="205"/>
      <c r="L8836" s="181"/>
      <c r="M8836" s="180"/>
      <c r="N8836" s="180"/>
      <c r="O8836" s="180"/>
    </row>
    <row r="8837" spans="8:15" s="179" customFormat="1" x14ac:dyDescent="0.2">
      <c r="H8837" s="180"/>
      <c r="I8837" s="180"/>
      <c r="J8837" s="205"/>
      <c r="K8837" s="205"/>
      <c r="L8837" s="181"/>
      <c r="M8837" s="180"/>
      <c r="N8837" s="180"/>
      <c r="O8837" s="180"/>
    </row>
    <row r="8838" spans="8:15" s="179" customFormat="1" x14ac:dyDescent="0.2">
      <c r="H8838" s="180"/>
      <c r="I8838" s="180"/>
      <c r="J8838" s="205"/>
      <c r="K8838" s="205"/>
      <c r="L8838" s="181"/>
      <c r="M8838" s="180"/>
      <c r="N8838" s="180"/>
      <c r="O8838" s="180"/>
    </row>
    <row r="8839" spans="8:15" s="179" customFormat="1" x14ac:dyDescent="0.2">
      <c r="H8839" s="180"/>
      <c r="I8839" s="180"/>
      <c r="J8839" s="205"/>
      <c r="K8839" s="205"/>
      <c r="L8839" s="181"/>
      <c r="M8839" s="180"/>
      <c r="N8839" s="180"/>
      <c r="O8839" s="180"/>
    </row>
    <row r="8840" spans="8:15" s="179" customFormat="1" x14ac:dyDescent="0.2">
      <c r="H8840" s="180"/>
      <c r="I8840" s="180"/>
      <c r="J8840" s="205"/>
      <c r="K8840" s="205"/>
      <c r="L8840" s="181"/>
      <c r="M8840" s="180"/>
      <c r="N8840" s="180"/>
      <c r="O8840" s="180"/>
    </row>
    <row r="8841" spans="8:15" s="179" customFormat="1" x14ac:dyDescent="0.2">
      <c r="H8841" s="180"/>
      <c r="I8841" s="180"/>
      <c r="J8841" s="205"/>
      <c r="K8841" s="205"/>
      <c r="L8841" s="181"/>
      <c r="M8841" s="180"/>
      <c r="N8841" s="180"/>
      <c r="O8841" s="180"/>
    </row>
    <row r="8842" spans="8:15" s="179" customFormat="1" x14ac:dyDescent="0.2">
      <c r="H8842" s="180"/>
      <c r="I8842" s="180"/>
      <c r="J8842" s="205"/>
      <c r="K8842" s="205"/>
      <c r="L8842" s="181"/>
      <c r="M8842" s="180"/>
      <c r="N8842" s="180"/>
      <c r="O8842" s="180"/>
    </row>
    <row r="8843" spans="8:15" s="179" customFormat="1" x14ac:dyDescent="0.2">
      <c r="H8843" s="180"/>
      <c r="I8843" s="180"/>
      <c r="J8843" s="205"/>
      <c r="K8843" s="205"/>
      <c r="L8843" s="181"/>
      <c r="M8843" s="180"/>
      <c r="N8843" s="180"/>
      <c r="O8843" s="180"/>
    </row>
    <row r="8844" spans="8:15" s="179" customFormat="1" x14ac:dyDescent="0.2">
      <c r="H8844" s="180"/>
      <c r="I8844" s="180"/>
      <c r="J8844" s="205"/>
      <c r="K8844" s="205"/>
      <c r="L8844" s="181"/>
      <c r="M8844" s="180"/>
      <c r="N8844" s="180"/>
      <c r="O8844" s="180"/>
    </row>
    <row r="8845" spans="8:15" s="179" customFormat="1" x14ac:dyDescent="0.2">
      <c r="H8845" s="180"/>
      <c r="I8845" s="180"/>
      <c r="J8845" s="205"/>
      <c r="K8845" s="205"/>
      <c r="L8845" s="181"/>
      <c r="M8845" s="180"/>
      <c r="N8845" s="180"/>
      <c r="O8845" s="180"/>
    </row>
    <row r="8846" spans="8:15" s="179" customFormat="1" x14ac:dyDescent="0.2">
      <c r="H8846" s="180"/>
      <c r="I8846" s="180"/>
      <c r="J8846" s="205"/>
      <c r="K8846" s="205"/>
      <c r="L8846" s="181"/>
      <c r="M8846" s="180"/>
      <c r="N8846" s="180"/>
      <c r="O8846" s="180"/>
    </row>
    <row r="8847" spans="8:15" s="179" customFormat="1" x14ac:dyDescent="0.2">
      <c r="H8847" s="180"/>
      <c r="I8847" s="180"/>
      <c r="J8847" s="205"/>
      <c r="K8847" s="205"/>
      <c r="L8847" s="181"/>
      <c r="M8847" s="180"/>
      <c r="N8847" s="180"/>
      <c r="O8847" s="180"/>
    </row>
    <row r="8848" spans="8:15" s="179" customFormat="1" x14ac:dyDescent="0.2">
      <c r="H8848" s="180"/>
      <c r="I8848" s="180"/>
      <c r="J8848" s="205"/>
      <c r="K8848" s="205"/>
      <c r="L8848" s="181"/>
      <c r="M8848" s="180"/>
      <c r="N8848" s="180"/>
      <c r="O8848" s="180"/>
    </row>
    <row r="8849" spans="8:15" s="179" customFormat="1" x14ac:dyDescent="0.2">
      <c r="H8849" s="180"/>
      <c r="I8849" s="180"/>
      <c r="J8849" s="205"/>
      <c r="K8849" s="205"/>
      <c r="L8849" s="181"/>
      <c r="M8849" s="180"/>
      <c r="N8849" s="180"/>
      <c r="O8849" s="180"/>
    </row>
    <row r="8850" spans="8:15" s="179" customFormat="1" x14ac:dyDescent="0.2">
      <c r="H8850" s="180"/>
      <c r="I8850" s="180"/>
      <c r="J8850" s="205"/>
      <c r="K8850" s="205"/>
      <c r="L8850" s="181"/>
      <c r="M8850" s="180"/>
      <c r="N8850" s="180"/>
      <c r="O8850" s="180"/>
    </row>
    <row r="8851" spans="8:15" s="179" customFormat="1" x14ac:dyDescent="0.2">
      <c r="H8851" s="180"/>
      <c r="I8851" s="180"/>
      <c r="J8851" s="205"/>
      <c r="K8851" s="205"/>
      <c r="L8851" s="181"/>
      <c r="M8851" s="180"/>
      <c r="N8851" s="180"/>
      <c r="O8851" s="180"/>
    </row>
    <row r="8852" spans="8:15" s="179" customFormat="1" x14ac:dyDescent="0.2">
      <c r="H8852" s="180"/>
      <c r="I8852" s="180"/>
      <c r="J8852" s="205"/>
      <c r="K8852" s="205"/>
      <c r="L8852" s="181"/>
      <c r="M8852" s="180"/>
      <c r="N8852" s="180"/>
      <c r="O8852" s="180"/>
    </row>
    <row r="8853" spans="8:15" s="179" customFormat="1" x14ac:dyDescent="0.2">
      <c r="H8853" s="180"/>
      <c r="I8853" s="180"/>
      <c r="J8853" s="205"/>
      <c r="K8853" s="205"/>
      <c r="L8853" s="181"/>
      <c r="M8853" s="180"/>
      <c r="N8853" s="180"/>
      <c r="O8853" s="180"/>
    </row>
    <row r="8854" spans="8:15" s="179" customFormat="1" x14ac:dyDescent="0.2">
      <c r="H8854" s="180"/>
      <c r="I8854" s="180"/>
      <c r="J8854" s="205"/>
      <c r="K8854" s="205"/>
      <c r="L8854" s="181"/>
      <c r="M8854" s="180"/>
      <c r="N8854" s="180"/>
      <c r="O8854" s="180"/>
    </row>
    <row r="8855" spans="8:15" s="179" customFormat="1" x14ac:dyDescent="0.2">
      <c r="H8855" s="180"/>
      <c r="I8855" s="180"/>
      <c r="J8855" s="205"/>
      <c r="K8855" s="205"/>
      <c r="L8855" s="181"/>
      <c r="M8855" s="180"/>
      <c r="N8855" s="180"/>
      <c r="O8855" s="180"/>
    </row>
    <row r="8856" spans="8:15" s="179" customFormat="1" x14ac:dyDescent="0.2">
      <c r="H8856" s="180"/>
      <c r="I8856" s="180"/>
      <c r="J8856" s="205"/>
      <c r="K8856" s="205"/>
      <c r="L8856" s="181"/>
      <c r="M8856" s="180"/>
      <c r="N8856" s="180"/>
      <c r="O8856" s="180"/>
    </row>
    <row r="8857" spans="8:15" s="179" customFormat="1" x14ac:dyDescent="0.2">
      <c r="H8857" s="180"/>
      <c r="I8857" s="180"/>
      <c r="J8857" s="205"/>
      <c r="K8857" s="205"/>
      <c r="L8857" s="181"/>
      <c r="M8857" s="180"/>
      <c r="N8857" s="180"/>
      <c r="O8857" s="180"/>
    </row>
    <row r="8858" spans="8:15" s="179" customFormat="1" x14ac:dyDescent="0.2">
      <c r="H8858" s="180"/>
      <c r="I8858" s="180"/>
      <c r="J8858" s="205"/>
      <c r="K8858" s="205"/>
      <c r="L8858" s="181"/>
      <c r="M8858" s="180"/>
      <c r="N8858" s="180"/>
      <c r="O8858" s="180"/>
    </row>
    <row r="8859" spans="8:15" s="179" customFormat="1" x14ac:dyDescent="0.2">
      <c r="H8859" s="180"/>
      <c r="I8859" s="180"/>
      <c r="J8859" s="205"/>
      <c r="K8859" s="205"/>
      <c r="L8859" s="181"/>
      <c r="M8859" s="180"/>
      <c r="N8859" s="180"/>
      <c r="O8859" s="180"/>
    </row>
    <row r="8860" spans="8:15" s="179" customFormat="1" x14ac:dyDescent="0.2">
      <c r="H8860" s="180"/>
      <c r="I8860" s="180"/>
      <c r="J8860" s="205"/>
      <c r="K8860" s="205"/>
      <c r="L8860" s="181"/>
      <c r="M8860" s="180"/>
      <c r="N8860" s="180"/>
      <c r="O8860" s="180"/>
    </row>
    <row r="8861" spans="8:15" s="179" customFormat="1" x14ac:dyDescent="0.2">
      <c r="H8861" s="180"/>
      <c r="I8861" s="180"/>
      <c r="J8861" s="205"/>
      <c r="K8861" s="205"/>
      <c r="L8861" s="181"/>
      <c r="M8861" s="180"/>
      <c r="N8861" s="180"/>
      <c r="O8861" s="180"/>
    </row>
    <row r="8862" spans="8:15" s="179" customFormat="1" x14ac:dyDescent="0.2">
      <c r="H8862" s="180"/>
      <c r="I8862" s="180"/>
      <c r="J8862" s="205"/>
      <c r="K8862" s="205"/>
      <c r="L8862" s="181"/>
      <c r="M8862" s="180"/>
      <c r="N8862" s="180"/>
      <c r="O8862" s="180"/>
    </row>
    <row r="8863" spans="8:15" s="179" customFormat="1" x14ac:dyDescent="0.2">
      <c r="H8863" s="180"/>
      <c r="I8863" s="180"/>
      <c r="J8863" s="205"/>
      <c r="K8863" s="205"/>
      <c r="L8863" s="181"/>
      <c r="M8863" s="180"/>
      <c r="N8863" s="180"/>
      <c r="O8863" s="180"/>
    </row>
    <row r="8864" spans="8:15" s="179" customFormat="1" x14ac:dyDescent="0.2">
      <c r="H8864" s="180"/>
      <c r="I8864" s="180"/>
      <c r="J8864" s="205"/>
      <c r="K8864" s="205"/>
      <c r="L8864" s="181"/>
      <c r="M8864" s="180"/>
      <c r="N8864" s="180"/>
      <c r="O8864" s="180"/>
    </row>
    <row r="8865" spans="8:15" s="179" customFormat="1" x14ac:dyDescent="0.2">
      <c r="H8865" s="180"/>
      <c r="I8865" s="180"/>
      <c r="J8865" s="205"/>
      <c r="K8865" s="205"/>
      <c r="L8865" s="181"/>
      <c r="M8865" s="180"/>
      <c r="N8865" s="180"/>
      <c r="O8865" s="180"/>
    </row>
    <row r="8866" spans="8:15" s="179" customFormat="1" x14ac:dyDescent="0.2">
      <c r="H8866" s="180"/>
      <c r="I8866" s="180"/>
      <c r="J8866" s="205"/>
      <c r="K8866" s="205"/>
      <c r="L8866" s="181"/>
      <c r="M8866" s="180"/>
      <c r="N8866" s="180"/>
      <c r="O8866" s="180"/>
    </row>
    <row r="8867" spans="8:15" s="179" customFormat="1" x14ac:dyDescent="0.2">
      <c r="H8867" s="180"/>
      <c r="I8867" s="180"/>
      <c r="J8867" s="205"/>
      <c r="K8867" s="205"/>
      <c r="L8867" s="181"/>
      <c r="M8867" s="180"/>
      <c r="N8867" s="180"/>
      <c r="O8867" s="180"/>
    </row>
    <row r="8868" spans="8:15" s="179" customFormat="1" x14ac:dyDescent="0.2">
      <c r="H8868" s="180"/>
      <c r="I8868" s="180"/>
      <c r="J8868" s="205"/>
      <c r="K8868" s="205"/>
      <c r="L8868" s="181"/>
      <c r="M8868" s="180"/>
      <c r="N8868" s="180"/>
      <c r="O8868" s="180"/>
    </row>
    <row r="8869" spans="8:15" s="179" customFormat="1" x14ac:dyDescent="0.2">
      <c r="H8869" s="180"/>
      <c r="I8869" s="180"/>
      <c r="J8869" s="205"/>
      <c r="K8869" s="205"/>
      <c r="L8869" s="181"/>
      <c r="M8869" s="180"/>
      <c r="N8869" s="180"/>
      <c r="O8869" s="180"/>
    </row>
    <row r="8870" spans="8:15" s="179" customFormat="1" x14ac:dyDescent="0.2">
      <c r="H8870" s="180"/>
      <c r="I8870" s="180"/>
      <c r="J8870" s="205"/>
      <c r="K8870" s="205"/>
      <c r="L8870" s="181"/>
      <c r="M8870" s="180"/>
      <c r="N8870" s="180"/>
      <c r="O8870" s="180"/>
    </row>
    <row r="8871" spans="8:15" s="179" customFormat="1" x14ac:dyDescent="0.2">
      <c r="H8871" s="180"/>
      <c r="I8871" s="180"/>
      <c r="J8871" s="205"/>
      <c r="K8871" s="205"/>
      <c r="L8871" s="181"/>
      <c r="M8871" s="180"/>
      <c r="N8871" s="180"/>
      <c r="O8871" s="180"/>
    </row>
    <row r="8872" spans="8:15" s="179" customFormat="1" x14ac:dyDescent="0.2">
      <c r="H8872" s="180"/>
      <c r="I8872" s="180"/>
      <c r="J8872" s="205"/>
      <c r="K8872" s="205"/>
      <c r="L8872" s="181"/>
      <c r="M8872" s="180"/>
      <c r="N8872" s="180"/>
      <c r="O8872" s="180"/>
    </row>
    <row r="8873" spans="8:15" s="179" customFormat="1" x14ac:dyDescent="0.2">
      <c r="H8873" s="180"/>
      <c r="I8873" s="180"/>
      <c r="J8873" s="205"/>
      <c r="K8873" s="205"/>
      <c r="L8873" s="181"/>
      <c r="M8873" s="180"/>
      <c r="N8873" s="180"/>
      <c r="O8873" s="180"/>
    </row>
    <row r="8874" spans="8:15" s="179" customFormat="1" x14ac:dyDescent="0.2">
      <c r="H8874" s="180"/>
      <c r="I8874" s="180"/>
      <c r="J8874" s="205"/>
      <c r="K8874" s="205"/>
      <c r="L8874" s="181"/>
      <c r="M8874" s="180"/>
      <c r="N8874" s="180"/>
      <c r="O8874" s="180"/>
    </row>
    <row r="8875" spans="8:15" s="179" customFormat="1" x14ac:dyDescent="0.2">
      <c r="H8875" s="180"/>
      <c r="I8875" s="180"/>
      <c r="J8875" s="205"/>
      <c r="K8875" s="205"/>
      <c r="L8875" s="181"/>
      <c r="M8875" s="180"/>
      <c r="N8875" s="180"/>
      <c r="O8875" s="180"/>
    </row>
    <row r="8876" spans="8:15" s="179" customFormat="1" x14ac:dyDescent="0.2">
      <c r="H8876" s="180"/>
      <c r="I8876" s="180"/>
      <c r="J8876" s="205"/>
      <c r="K8876" s="205"/>
      <c r="L8876" s="181"/>
      <c r="M8876" s="180"/>
      <c r="N8876" s="180"/>
      <c r="O8876" s="180"/>
    </row>
    <row r="8877" spans="8:15" s="179" customFormat="1" x14ac:dyDescent="0.2">
      <c r="H8877" s="180"/>
      <c r="I8877" s="180"/>
      <c r="J8877" s="205"/>
      <c r="K8877" s="205"/>
      <c r="L8877" s="181"/>
      <c r="M8877" s="180"/>
      <c r="N8877" s="180"/>
      <c r="O8877" s="180"/>
    </row>
    <row r="8878" spans="8:15" s="179" customFormat="1" x14ac:dyDescent="0.2">
      <c r="H8878" s="180"/>
      <c r="I8878" s="180"/>
      <c r="J8878" s="205"/>
      <c r="K8878" s="205"/>
      <c r="L8878" s="181"/>
      <c r="M8878" s="180"/>
      <c r="N8878" s="180"/>
      <c r="O8878" s="180"/>
    </row>
    <row r="8879" spans="8:15" s="179" customFormat="1" x14ac:dyDescent="0.2">
      <c r="H8879" s="180"/>
      <c r="I8879" s="180"/>
      <c r="J8879" s="205"/>
      <c r="K8879" s="205"/>
      <c r="L8879" s="181"/>
      <c r="M8879" s="180"/>
      <c r="N8879" s="180"/>
      <c r="O8879" s="180"/>
    </row>
    <row r="8880" spans="8:15" s="179" customFormat="1" x14ac:dyDescent="0.2">
      <c r="H8880" s="180"/>
      <c r="I8880" s="180"/>
      <c r="J8880" s="205"/>
      <c r="K8880" s="205"/>
      <c r="L8880" s="181"/>
      <c r="M8880" s="180"/>
      <c r="N8880" s="180"/>
      <c r="O8880" s="180"/>
    </row>
    <row r="8881" spans="8:15" s="179" customFormat="1" x14ac:dyDescent="0.2">
      <c r="H8881" s="180"/>
      <c r="I8881" s="180"/>
      <c r="J8881" s="205"/>
      <c r="K8881" s="205"/>
      <c r="L8881" s="181"/>
      <c r="M8881" s="180"/>
      <c r="N8881" s="180"/>
      <c r="O8881" s="180"/>
    </row>
    <row r="8882" spans="8:15" s="179" customFormat="1" x14ac:dyDescent="0.2">
      <c r="H8882" s="180"/>
      <c r="I8882" s="180"/>
      <c r="J8882" s="205"/>
      <c r="K8882" s="205"/>
      <c r="L8882" s="181"/>
      <c r="M8882" s="180"/>
      <c r="N8882" s="180"/>
      <c r="O8882" s="180"/>
    </row>
    <row r="8883" spans="8:15" s="179" customFormat="1" x14ac:dyDescent="0.2">
      <c r="H8883" s="180"/>
      <c r="I8883" s="180"/>
      <c r="J8883" s="205"/>
      <c r="K8883" s="205"/>
      <c r="L8883" s="181"/>
      <c r="M8883" s="180"/>
      <c r="N8883" s="180"/>
      <c r="O8883" s="180"/>
    </row>
    <row r="8884" spans="8:15" s="179" customFormat="1" x14ac:dyDescent="0.2">
      <c r="H8884" s="180"/>
      <c r="I8884" s="180"/>
      <c r="J8884" s="205"/>
      <c r="K8884" s="205"/>
      <c r="L8884" s="181"/>
      <c r="M8884" s="180"/>
      <c r="N8884" s="180"/>
      <c r="O8884" s="180"/>
    </row>
    <row r="8885" spans="8:15" s="179" customFormat="1" x14ac:dyDescent="0.2">
      <c r="H8885" s="180"/>
      <c r="I8885" s="180"/>
      <c r="J8885" s="205"/>
      <c r="K8885" s="205"/>
      <c r="L8885" s="181"/>
      <c r="M8885" s="180"/>
      <c r="N8885" s="180"/>
      <c r="O8885" s="180"/>
    </row>
    <row r="8886" spans="8:15" s="179" customFormat="1" x14ac:dyDescent="0.2">
      <c r="H8886" s="180"/>
      <c r="I8886" s="180"/>
      <c r="J8886" s="205"/>
      <c r="K8886" s="205"/>
      <c r="L8886" s="181"/>
      <c r="M8886" s="180"/>
      <c r="N8886" s="180"/>
      <c r="O8886" s="180"/>
    </row>
    <row r="8887" spans="8:15" s="179" customFormat="1" x14ac:dyDescent="0.2">
      <c r="H8887" s="180"/>
      <c r="I8887" s="180"/>
      <c r="J8887" s="205"/>
      <c r="K8887" s="205"/>
      <c r="L8887" s="181"/>
      <c r="M8887" s="180"/>
      <c r="N8887" s="180"/>
      <c r="O8887" s="180"/>
    </row>
    <row r="8888" spans="8:15" s="179" customFormat="1" x14ac:dyDescent="0.2">
      <c r="H8888" s="180"/>
      <c r="I8888" s="180"/>
      <c r="J8888" s="205"/>
      <c r="K8888" s="205"/>
      <c r="L8888" s="181"/>
      <c r="M8888" s="180"/>
      <c r="N8888" s="180"/>
      <c r="O8888" s="180"/>
    </row>
    <row r="8889" spans="8:15" s="179" customFormat="1" x14ac:dyDescent="0.2">
      <c r="H8889" s="180"/>
      <c r="I8889" s="180"/>
      <c r="J8889" s="205"/>
      <c r="K8889" s="205"/>
      <c r="L8889" s="181"/>
      <c r="M8889" s="180"/>
      <c r="N8889" s="180"/>
      <c r="O8889" s="180"/>
    </row>
    <row r="8890" spans="8:15" s="179" customFormat="1" x14ac:dyDescent="0.2">
      <c r="H8890" s="180"/>
      <c r="I8890" s="180"/>
      <c r="J8890" s="205"/>
      <c r="K8890" s="205"/>
      <c r="L8890" s="181"/>
      <c r="M8890" s="180"/>
      <c r="N8890" s="180"/>
      <c r="O8890" s="180"/>
    </row>
    <row r="8891" spans="8:15" s="179" customFormat="1" x14ac:dyDescent="0.2">
      <c r="H8891" s="180"/>
      <c r="I8891" s="180"/>
      <c r="J8891" s="205"/>
      <c r="K8891" s="205"/>
      <c r="L8891" s="181"/>
      <c r="M8891" s="180"/>
      <c r="N8891" s="180"/>
      <c r="O8891" s="180"/>
    </row>
    <row r="8892" spans="8:15" s="179" customFormat="1" x14ac:dyDescent="0.2">
      <c r="H8892" s="180"/>
      <c r="I8892" s="180"/>
      <c r="J8892" s="205"/>
      <c r="K8892" s="205"/>
      <c r="L8892" s="181"/>
      <c r="M8892" s="180"/>
      <c r="N8892" s="180"/>
      <c r="O8892" s="180"/>
    </row>
    <row r="8893" spans="8:15" s="179" customFormat="1" x14ac:dyDescent="0.2">
      <c r="H8893" s="180"/>
      <c r="I8893" s="180"/>
      <c r="J8893" s="205"/>
      <c r="K8893" s="205"/>
      <c r="L8893" s="181"/>
      <c r="M8893" s="180"/>
      <c r="N8893" s="180"/>
      <c r="O8893" s="180"/>
    </row>
    <row r="8894" spans="8:15" s="179" customFormat="1" x14ac:dyDescent="0.2">
      <c r="H8894" s="180"/>
      <c r="I8894" s="180"/>
      <c r="J8894" s="205"/>
      <c r="K8894" s="205"/>
      <c r="L8894" s="181"/>
      <c r="M8894" s="180"/>
      <c r="N8894" s="180"/>
      <c r="O8894" s="180"/>
    </row>
    <row r="8895" spans="8:15" s="179" customFormat="1" x14ac:dyDescent="0.2">
      <c r="H8895" s="180"/>
      <c r="I8895" s="180"/>
      <c r="J8895" s="205"/>
      <c r="K8895" s="205"/>
      <c r="L8895" s="181"/>
      <c r="M8895" s="180"/>
      <c r="N8895" s="180"/>
      <c r="O8895" s="180"/>
    </row>
    <row r="8896" spans="8:15" s="179" customFormat="1" x14ac:dyDescent="0.2">
      <c r="H8896" s="180"/>
      <c r="I8896" s="180"/>
      <c r="J8896" s="205"/>
      <c r="K8896" s="205"/>
      <c r="L8896" s="181"/>
      <c r="M8896" s="180"/>
      <c r="N8896" s="180"/>
      <c r="O8896" s="180"/>
    </row>
    <row r="8897" spans="8:15" s="179" customFormat="1" x14ac:dyDescent="0.2">
      <c r="H8897" s="180"/>
      <c r="I8897" s="180"/>
      <c r="J8897" s="205"/>
      <c r="K8897" s="205"/>
      <c r="L8897" s="181"/>
      <c r="M8897" s="180"/>
      <c r="N8897" s="180"/>
      <c r="O8897" s="180"/>
    </row>
    <row r="8898" spans="8:15" s="179" customFormat="1" x14ac:dyDescent="0.2">
      <c r="H8898" s="180"/>
      <c r="I8898" s="180"/>
      <c r="J8898" s="205"/>
      <c r="K8898" s="205"/>
      <c r="L8898" s="181"/>
      <c r="M8898" s="180"/>
      <c r="N8898" s="180"/>
      <c r="O8898" s="180"/>
    </row>
    <row r="8899" spans="8:15" s="179" customFormat="1" x14ac:dyDescent="0.2">
      <c r="H8899" s="180"/>
      <c r="I8899" s="180"/>
      <c r="J8899" s="205"/>
      <c r="K8899" s="205"/>
      <c r="L8899" s="181"/>
      <c r="M8899" s="180"/>
      <c r="N8899" s="180"/>
      <c r="O8899" s="180"/>
    </row>
    <row r="8900" spans="8:15" s="179" customFormat="1" x14ac:dyDescent="0.2">
      <c r="H8900" s="180"/>
      <c r="I8900" s="180"/>
      <c r="J8900" s="205"/>
      <c r="K8900" s="205"/>
      <c r="L8900" s="181"/>
      <c r="M8900" s="180"/>
      <c r="N8900" s="180"/>
      <c r="O8900" s="180"/>
    </row>
    <row r="8901" spans="8:15" s="179" customFormat="1" x14ac:dyDescent="0.2">
      <c r="H8901" s="180"/>
      <c r="I8901" s="180"/>
      <c r="J8901" s="205"/>
      <c r="K8901" s="205"/>
      <c r="L8901" s="181"/>
      <c r="M8901" s="180"/>
      <c r="N8901" s="180"/>
      <c r="O8901" s="180"/>
    </row>
    <row r="8902" spans="8:15" s="179" customFormat="1" x14ac:dyDescent="0.2">
      <c r="H8902" s="180"/>
      <c r="I8902" s="180"/>
      <c r="J8902" s="205"/>
      <c r="K8902" s="205"/>
      <c r="L8902" s="181"/>
      <c r="M8902" s="180"/>
      <c r="N8902" s="180"/>
      <c r="O8902" s="180"/>
    </row>
    <row r="8903" spans="8:15" s="179" customFormat="1" x14ac:dyDescent="0.2">
      <c r="H8903" s="180"/>
      <c r="I8903" s="180"/>
      <c r="J8903" s="205"/>
      <c r="K8903" s="205"/>
      <c r="L8903" s="181"/>
      <c r="M8903" s="180"/>
      <c r="N8903" s="180"/>
      <c r="O8903" s="180"/>
    </row>
    <row r="8904" spans="8:15" s="179" customFormat="1" x14ac:dyDescent="0.2">
      <c r="H8904" s="180"/>
      <c r="I8904" s="180"/>
      <c r="J8904" s="205"/>
      <c r="K8904" s="205"/>
      <c r="L8904" s="181"/>
      <c r="M8904" s="180"/>
      <c r="N8904" s="180"/>
      <c r="O8904" s="180"/>
    </row>
    <row r="8905" spans="8:15" s="179" customFormat="1" x14ac:dyDescent="0.2">
      <c r="H8905" s="180"/>
      <c r="I8905" s="180"/>
      <c r="J8905" s="205"/>
      <c r="K8905" s="205"/>
      <c r="L8905" s="181"/>
      <c r="M8905" s="180"/>
      <c r="N8905" s="180"/>
      <c r="O8905" s="180"/>
    </row>
    <row r="8906" spans="8:15" s="179" customFormat="1" x14ac:dyDescent="0.2">
      <c r="H8906" s="180"/>
      <c r="I8906" s="180"/>
      <c r="J8906" s="205"/>
      <c r="K8906" s="205"/>
      <c r="L8906" s="181"/>
      <c r="M8906" s="180"/>
      <c r="N8906" s="180"/>
      <c r="O8906" s="180"/>
    </row>
    <row r="8907" spans="8:15" s="179" customFormat="1" x14ac:dyDescent="0.2">
      <c r="H8907" s="180"/>
      <c r="I8907" s="180"/>
      <c r="J8907" s="205"/>
      <c r="K8907" s="205"/>
      <c r="L8907" s="181"/>
      <c r="M8907" s="180"/>
      <c r="N8907" s="180"/>
      <c r="O8907" s="180"/>
    </row>
    <row r="8908" spans="8:15" s="179" customFormat="1" x14ac:dyDescent="0.2">
      <c r="H8908" s="180"/>
      <c r="I8908" s="180"/>
      <c r="J8908" s="205"/>
      <c r="K8908" s="205"/>
      <c r="L8908" s="181"/>
      <c r="M8908" s="180"/>
      <c r="N8908" s="180"/>
      <c r="O8908" s="180"/>
    </row>
    <row r="8909" spans="8:15" s="179" customFormat="1" x14ac:dyDescent="0.2">
      <c r="H8909" s="180"/>
      <c r="I8909" s="180"/>
      <c r="J8909" s="205"/>
      <c r="K8909" s="205"/>
      <c r="L8909" s="181"/>
      <c r="M8909" s="180"/>
      <c r="N8909" s="180"/>
      <c r="O8909" s="180"/>
    </row>
    <row r="8910" spans="8:15" s="179" customFormat="1" x14ac:dyDescent="0.2">
      <c r="H8910" s="180"/>
      <c r="I8910" s="180"/>
      <c r="J8910" s="205"/>
      <c r="K8910" s="205"/>
      <c r="L8910" s="181"/>
      <c r="M8910" s="180"/>
      <c r="N8910" s="180"/>
      <c r="O8910" s="180"/>
    </row>
    <row r="8911" spans="8:15" s="179" customFormat="1" x14ac:dyDescent="0.2">
      <c r="H8911" s="180"/>
      <c r="I8911" s="180"/>
      <c r="J8911" s="205"/>
      <c r="K8911" s="205"/>
      <c r="L8911" s="181"/>
      <c r="M8911" s="180"/>
      <c r="N8911" s="180"/>
      <c r="O8911" s="180"/>
    </row>
    <row r="8912" spans="8:15" s="179" customFormat="1" x14ac:dyDescent="0.2">
      <c r="H8912" s="180"/>
      <c r="I8912" s="180"/>
      <c r="J8912" s="205"/>
      <c r="K8912" s="205"/>
      <c r="L8912" s="181"/>
      <c r="M8912" s="180"/>
      <c r="N8912" s="180"/>
      <c r="O8912" s="180"/>
    </row>
    <row r="8913" spans="8:15" s="179" customFormat="1" x14ac:dyDescent="0.2">
      <c r="H8913" s="180"/>
      <c r="I8913" s="180"/>
      <c r="J8913" s="205"/>
      <c r="K8913" s="205"/>
      <c r="L8913" s="181"/>
      <c r="M8913" s="180"/>
      <c r="N8913" s="180"/>
      <c r="O8913" s="180"/>
    </row>
    <row r="8914" spans="8:15" s="179" customFormat="1" x14ac:dyDescent="0.2">
      <c r="H8914" s="180"/>
      <c r="I8914" s="180"/>
      <c r="J8914" s="205"/>
      <c r="K8914" s="205"/>
      <c r="L8914" s="181"/>
      <c r="M8914" s="180"/>
      <c r="N8914" s="180"/>
      <c r="O8914" s="180"/>
    </row>
    <row r="8915" spans="8:15" s="179" customFormat="1" x14ac:dyDescent="0.2">
      <c r="H8915" s="180"/>
      <c r="I8915" s="180"/>
      <c r="J8915" s="205"/>
      <c r="K8915" s="205"/>
      <c r="L8915" s="181"/>
      <c r="M8915" s="180"/>
      <c r="N8915" s="180"/>
      <c r="O8915" s="180"/>
    </row>
    <row r="8916" spans="8:15" s="179" customFormat="1" x14ac:dyDescent="0.2">
      <c r="H8916" s="180"/>
      <c r="I8916" s="180"/>
      <c r="J8916" s="205"/>
      <c r="K8916" s="205"/>
      <c r="L8916" s="181"/>
      <c r="M8916" s="180"/>
      <c r="N8916" s="180"/>
      <c r="O8916" s="180"/>
    </row>
    <row r="8917" spans="8:15" s="179" customFormat="1" x14ac:dyDescent="0.2">
      <c r="H8917" s="180"/>
      <c r="I8917" s="180"/>
      <c r="J8917" s="205"/>
      <c r="K8917" s="205"/>
      <c r="L8917" s="181"/>
      <c r="M8917" s="180"/>
      <c r="N8917" s="180"/>
      <c r="O8917" s="180"/>
    </row>
    <row r="8918" spans="8:15" s="179" customFormat="1" x14ac:dyDescent="0.2">
      <c r="H8918" s="180"/>
      <c r="I8918" s="180"/>
      <c r="J8918" s="205"/>
      <c r="K8918" s="205"/>
      <c r="L8918" s="181"/>
      <c r="M8918" s="180"/>
      <c r="N8918" s="180"/>
      <c r="O8918" s="180"/>
    </row>
    <row r="8919" spans="8:15" s="179" customFormat="1" x14ac:dyDescent="0.2">
      <c r="H8919" s="180"/>
      <c r="I8919" s="180"/>
      <c r="J8919" s="205"/>
      <c r="K8919" s="205"/>
      <c r="L8919" s="181"/>
      <c r="M8919" s="180"/>
      <c r="N8919" s="180"/>
      <c r="O8919" s="180"/>
    </row>
    <row r="8920" spans="8:15" s="179" customFormat="1" x14ac:dyDescent="0.2">
      <c r="H8920" s="180"/>
      <c r="I8920" s="180"/>
      <c r="J8920" s="205"/>
      <c r="K8920" s="205"/>
      <c r="L8920" s="181"/>
      <c r="M8920" s="180"/>
      <c r="N8920" s="180"/>
      <c r="O8920" s="180"/>
    </row>
    <row r="8921" spans="8:15" s="179" customFormat="1" x14ac:dyDescent="0.2">
      <c r="H8921" s="180"/>
      <c r="I8921" s="180"/>
      <c r="J8921" s="205"/>
      <c r="K8921" s="205"/>
      <c r="L8921" s="181"/>
      <c r="M8921" s="180"/>
      <c r="N8921" s="180"/>
      <c r="O8921" s="180"/>
    </row>
    <row r="8922" spans="8:15" s="179" customFormat="1" x14ac:dyDescent="0.2">
      <c r="H8922" s="180"/>
      <c r="I8922" s="180"/>
      <c r="J8922" s="205"/>
      <c r="K8922" s="205"/>
      <c r="L8922" s="181"/>
      <c r="M8922" s="180"/>
      <c r="N8922" s="180"/>
      <c r="O8922" s="180"/>
    </row>
    <row r="8923" spans="8:15" s="179" customFormat="1" x14ac:dyDescent="0.2">
      <c r="H8923" s="180"/>
      <c r="I8923" s="180"/>
      <c r="J8923" s="205"/>
      <c r="K8923" s="205"/>
      <c r="L8923" s="181"/>
      <c r="M8923" s="180"/>
      <c r="N8923" s="180"/>
      <c r="O8923" s="180"/>
    </row>
    <row r="8924" spans="8:15" s="179" customFormat="1" x14ac:dyDescent="0.2">
      <c r="H8924" s="180"/>
      <c r="I8924" s="180"/>
      <c r="J8924" s="205"/>
      <c r="K8924" s="205"/>
      <c r="L8924" s="181"/>
      <c r="M8924" s="180"/>
      <c r="N8924" s="180"/>
      <c r="O8924" s="180"/>
    </row>
    <row r="8925" spans="8:15" s="179" customFormat="1" x14ac:dyDescent="0.2">
      <c r="H8925" s="180"/>
      <c r="I8925" s="180"/>
      <c r="J8925" s="205"/>
      <c r="K8925" s="205"/>
      <c r="L8925" s="181"/>
      <c r="M8925" s="180"/>
      <c r="N8925" s="180"/>
      <c r="O8925" s="180"/>
    </row>
    <row r="8926" spans="8:15" s="179" customFormat="1" x14ac:dyDescent="0.2">
      <c r="H8926" s="180"/>
      <c r="I8926" s="180"/>
      <c r="J8926" s="205"/>
      <c r="K8926" s="205"/>
      <c r="L8926" s="181"/>
      <c r="M8926" s="180"/>
      <c r="N8926" s="180"/>
      <c r="O8926" s="180"/>
    </row>
    <row r="8927" spans="8:15" s="179" customFormat="1" x14ac:dyDescent="0.2">
      <c r="H8927" s="180"/>
      <c r="I8927" s="180"/>
      <c r="J8927" s="205"/>
      <c r="K8927" s="205"/>
      <c r="L8927" s="181"/>
      <c r="M8927" s="180"/>
      <c r="N8927" s="180"/>
      <c r="O8927" s="180"/>
    </row>
    <row r="8928" spans="8:15" s="179" customFormat="1" x14ac:dyDescent="0.2">
      <c r="H8928" s="180"/>
      <c r="I8928" s="180"/>
      <c r="J8928" s="205"/>
      <c r="K8928" s="205"/>
      <c r="L8928" s="181"/>
      <c r="M8928" s="180"/>
      <c r="N8928" s="180"/>
      <c r="O8928" s="180"/>
    </row>
    <row r="8929" spans="8:15" s="179" customFormat="1" x14ac:dyDescent="0.2">
      <c r="H8929" s="180"/>
      <c r="I8929" s="180"/>
      <c r="J8929" s="205"/>
      <c r="K8929" s="205"/>
      <c r="L8929" s="181"/>
      <c r="M8929" s="180"/>
      <c r="N8929" s="180"/>
      <c r="O8929" s="180"/>
    </row>
    <row r="8930" spans="8:15" s="179" customFormat="1" x14ac:dyDescent="0.2">
      <c r="H8930" s="180"/>
      <c r="I8930" s="180"/>
      <c r="J8930" s="205"/>
      <c r="K8930" s="205"/>
      <c r="L8930" s="181"/>
      <c r="M8930" s="180"/>
      <c r="N8930" s="180"/>
      <c r="O8930" s="180"/>
    </row>
    <row r="8931" spans="8:15" s="179" customFormat="1" x14ac:dyDescent="0.2">
      <c r="H8931" s="180"/>
      <c r="I8931" s="180"/>
      <c r="J8931" s="205"/>
      <c r="K8931" s="205"/>
      <c r="L8931" s="181"/>
      <c r="M8931" s="180"/>
      <c r="N8931" s="180"/>
      <c r="O8931" s="180"/>
    </row>
    <row r="8932" spans="8:15" s="179" customFormat="1" x14ac:dyDescent="0.2">
      <c r="H8932" s="180"/>
      <c r="I8932" s="180"/>
      <c r="J8932" s="205"/>
      <c r="K8932" s="205"/>
      <c r="L8932" s="181"/>
      <c r="M8932" s="180"/>
      <c r="N8932" s="180"/>
      <c r="O8932" s="180"/>
    </row>
    <row r="8933" spans="8:15" s="179" customFormat="1" x14ac:dyDescent="0.2">
      <c r="H8933" s="180"/>
      <c r="I8933" s="180"/>
      <c r="J8933" s="205"/>
      <c r="K8933" s="205"/>
      <c r="L8933" s="181"/>
      <c r="M8933" s="180"/>
      <c r="N8933" s="180"/>
      <c r="O8933" s="180"/>
    </row>
    <row r="8934" spans="8:15" s="179" customFormat="1" x14ac:dyDescent="0.2">
      <c r="H8934" s="180"/>
      <c r="I8934" s="180"/>
      <c r="J8934" s="205"/>
      <c r="K8934" s="205"/>
      <c r="L8934" s="181"/>
      <c r="M8934" s="180"/>
      <c r="N8934" s="180"/>
      <c r="O8934" s="180"/>
    </row>
    <row r="8935" spans="8:15" s="179" customFormat="1" x14ac:dyDescent="0.2">
      <c r="H8935" s="180"/>
      <c r="I8935" s="180"/>
      <c r="J8935" s="205"/>
      <c r="K8935" s="205"/>
      <c r="L8935" s="181"/>
      <c r="M8935" s="180"/>
      <c r="N8935" s="180"/>
      <c r="O8935" s="180"/>
    </row>
    <row r="8936" spans="8:15" s="179" customFormat="1" x14ac:dyDescent="0.2">
      <c r="H8936" s="180"/>
      <c r="I8936" s="180"/>
      <c r="J8936" s="205"/>
      <c r="K8936" s="205"/>
      <c r="L8936" s="181"/>
      <c r="M8936" s="180"/>
      <c r="N8936" s="180"/>
      <c r="O8936" s="180"/>
    </row>
    <row r="8937" spans="8:15" s="179" customFormat="1" x14ac:dyDescent="0.2">
      <c r="H8937" s="180"/>
      <c r="I8937" s="180"/>
      <c r="J8937" s="205"/>
      <c r="K8937" s="205"/>
      <c r="L8937" s="181"/>
      <c r="M8937" s="180"/>
      <c r="N8937" s="180"/>
      <c r="O8937" s="180"/>
    </row>
    <row r="8938" spans="8:15" s="179" customFormat="1" x14ac:dyDescent="0.2">
      <c r="H8938" s="180"/>
      <c r="I8938" s="180"/>
      <c r="J8938" s="205"/>
      <c r="K8938" s="205"/>
      <c r="L8938" s="181"/>
      <c r="M8938" s="180"/>
      <c r="N8938" s="180"/>
      <c r="O8938" s="180"/>
    </row>
    <row r="8939" spans="8:15" s="179" customFormat="1" x14ac:dyDescent="0.2">
      <c r="H8939" s="180"/>
      <c r="I8939" s="180"/>
      <c r="J8939" s="205"/>
      <c r="K8939" s="205"/>
      <c r="L8939" s="181"/>
      <c r="M8939" s="180"/>
      <c r="N8939" s="180"/>
      <c r="O8939" s="180"/>
    </row>
    <row r="8940" spans="8:15" s="179" customFormat="1" x14ac:dyDescent="0.2">
      <c r="H8940" s="180"/>
      <c r="I8940" s="180"/>
      <c r="J8940" s="205"/>
      <c r="K8940" s="205"/>
      <c r="L8940" s="181"/>
      <c r="M8940" s="180"/>
      <c r="N8940" s="180"/>
      <c r="O8940" s="180"/>
    </row>
    <row r="8941" spans="8:15" s="179" customFormat="1" x14ac:dyDescent="0.2">
      <c r="H8941" s="180"/>
      <c r="I8941" s="180"/>
      <c r="J8941" s="205"/>
      <c r="K8941" s="205"/>
      <c r="L8941" s="181"/>
      <c r="M8941" s="180"/>
      <c r="N8941" s="180"/>
      <c r="O8941" s="180"/>
    </row>
    <row r="8942" spans="8:15" s="179" customFormat="1" x14ac:dyDescent="0.2">
      <c r="H8942" s="180"/>
      <c r="I8942" s="180"/>
      <c r="J8942" s="205"/>
      <c r="K8942" s="205"/>
      <c r="L8942" s="181"/>
      <c r="M8942" s="180"/>
      <c r="N8942" s="180"/>
      <c r="O8942" s="180"/>
    </row>
    <row r="8943" spans="8:15" s="179" customFormat="1" x14ac:dyDescent="0.2">
      <c r="H8943" s="180"/>
      <c r="I8943" s="180"/>
      <c r="J8943" s="205"/>
      <c r="K8943" s="205"/>
      <c r="L8943" s="181"/>
      <c r="M8943" s="180"/>
      <c r="N8943" s="180"/>
      <c r="O8943" s="180"/>
    </row>
    <row r="8944" spans="8:15" s="179" customFormat="1" x14ac:dyDescent="0.2">
      <c r="H8944" s="180"/>
      <c r="I8944" s="180"/>
      <c r="J8944" s="205"/>
      <c r="K8944" s="205"/>
      <c r="L8944" s="181"/>
      <c r="M8944" s="180"/>
      <c r="N8944" s="180"/>
      <c r="O8944" s="180"/>
    </row>
    <row r="8945" spans="8:15" s="179" customFormat="1" x14ac:dyDescent="0.2">
      <c r="H8945" s="180"/>
      <c r="I8945" s="180"/>
      <c r="J8945" s="205"/>
      <c r="K8945" s="205"/>
      <c r="L8945" s="181"/>
      <c r="M8945" s="180"/>
      <c r="N8945" s="180"/>
      <c r="O8945" s="180"/>
    </row>
    <row r="8946" spans="8:15" s="179" customFormat="1" x14ac:dyDescent="0.2">
      <c r="H8946" s="180"/>
      <c r="I8946" s="180"/>
      <c r="J8946" s="205"/>
      <c r="K8946" s="205"/>
      <c r="L8946" s="181"/>
      <c r="M8946" s="180"/>
      <c r="N8946" s="180"/>
      <c r="O8946" s="180"/>
    </row>
    <row r="8947" spans="8:15" s="179" customFormat="1" x14ac:dyDescent="0.2">
      <c r="H8947" s="180"/>
      <c r="I8947" s="180"/>
      <c r="J8947" s="205"/>
      <c r="K8947" s="205"/>
      <c r="L8947" s="181"/>
      <c r="M8947" s="180"/>
      <c r="N8947" s="180"/>
      <c r="O8947" s="180"/>
    </row>
    <row r="8948" spans="8:15" s="179" customFormat="1" x14ac:dyDescent="0.2">
      <c r="H8948" s="180"/>
      <c r="I8948" s="180"/>
      <c r="J8948" s="205"/>
      <c r="K8948" s="205"/>
      <c r="L8948" s="181"/>
      <c r="M8948" s="180"/>
      <c r="N8948" s="180"/>
      <c r="O8948" s="180"/>
    </row>
    <row r="8949" spans="8:15" s="179" customFormat="1" x14ac:dyDescent="0.2">
      <c r="H8949" s="180"/>
      <c r="I8949" s="180"/>
      <c r="J8949" s="205"/>
      <c r="K8949" s="205"/>
      <c r="L8949" s="181"/>
      <c r="M8949" s="180"/>
      <c r="N8949" s="180"/>
      <c r="O8949" s="180"/>
    </row>
    <row r="8950" spans="8:15" s="179" customFormat="1" x14ac:dyDescent="0.2">
      <c r="H8950" s="180"/>
      <c r="I8950" s="180"/>
      <c r="J8950" s="205"/>
      <c r="K8950" s="205"/>
      <c r="L8950" s="181"/>
      <c r="M8950" s="180"/>
      <c r="N8950" s="180"/>
      <c r="O8950" s="180"/>
    </row>
    <row r="8951" spans="8:15" s="179" customFormat="1" x14ac:dyDescent="0.2">
      <c r="H8951" s="180"/>
      <c r="I8951" s="180"/>
      <c r="J8951" s="205"/>
      <c r="K8951" s="205"/>
      <c r="L8951" s="181"/>
      <c r="M8951" s="180"/>
      <c r="N8951" s="180"/>
      <c r="O8951" s="180"/>
    </row>
    <row r="8952" spans="8:15" s="179" customFormat="1" x14ac:dyDescent="0.2">
      <c r="H8952" s="180"/>
      <c r="I8952" s="180"/>
      <c r="J8952" s="205"/>
      <c r="K8952" s="205"/>
      <c r="L8952" s="181"/>
      <c r="M8952" s="180"/>
      <c r="N8952" s="180"/>
      <c r="O8952" s="180"/>
    </row>
    <row r="8953" spans="8:15" s="179" customFormat="1" x14ac:dyDescent="0.2">
      <c r="H8953" s="180"/>
      <c r="I8953" s="180"/>
      <c r="J8953" s="205"/>
      <c r="K8953" s="205"/>
      <c r="L8953" s="181"/>
      <c r="M8953" s="180"/>
      <c r="N8953" s="180"/>
      <c r="O8953" s="180"/>
    </row>
    <row r="8954" spans="8:15" s="179" customFormat="1" x14ac:dyDescent="0.2">
      <c r="H8954" s="180"/>
      <c r="I8954" s="180"/>
      <c r="J8954" s="205"/>
      <c r="K8954" s="205"/>
      <c r="L8954" s="181"/>
      <c r="M8954" s="180"/>
      <c r="N8954" s="180"/>
      <c r="O8954" s="180"/>
    </row>
    <row r="8955" spans="8:15" s="179" customFormat="1" x14ac:dyDescent="0.2">
      <c r="H8955" s="180"/>
      <c r="I8955" s="180"/>
      <c r="J8955" s="205"/>
      <c r="K8955" s="205"/>
      <c r="L8955" s="181"/>
      <c r="M8955" s="180"/>
      <c r="N8955" s="180"/>
      <c r="O8955" s="180"/>
    </row>
    <row r="8956" spans="8:15" s="179" customFormat="1" x14ac:dyDescent="0.2">
      <c r="H8956" s="180"/>
      <c r="I8956" s="180"/>
      <c r="J8956" s="205"/>
      <c r="K8956" s="205"/>
      <c r="L8956" s="181"/>
      <c r="M8956" s="180"/>
      <c r="N8956" s="180"/>
      <c r="O8956" s="180"/>
    </row>
    <row r="8957" spans="8:15" s="179" customFormat="1" x14ac:dyDescent="0.2">
      <c r="H8957" s="180"/>
      <c r="I8957" s="180"/>
      <c r="J8957" s="205"/>
      <c r="K8957" s="205"/>
      <c r="L8957" s="181"/>
      <c r="M8957" s="180"/>
      <c r="N8957" s="180"/>
      <c r="O8957" s="180"/>
    </row>
    <row r="8958" spans="8:15" s="179" customFormat="1" x14ac:dyDescent="0.2">
      <c r="H8958" s="180"/>
      <c r="I8958" s="180"/>
      <c r="J8958" s="205"/>
      <c r="K8958" s="205"/>
      <c r="L8958" s="181"/>
      <c r="M8958" s="180"/>
      <c r="N8958" s="180"/>
      <c r="O8958" s="180"/>
    </row>
    <row r="8959" spans="8:15" s="179" customFormat="1" x14ac:dyDescent="0.2">
      <c r="H8959" s="180"/>
      <c r="I8959" s="180"/>
      <c r="J8959" s="205"/>
      <c r="K8959" s="205"/>
      <c r="L8959" s="181"/>
      <c r="M8959" s="180"/>
      <c r="N8959" s="180"/>
      <c r="O8959" s="180"/>
    </row>
    <row r="8960" spans="8:15" s="179" customFormat="1" x14ac:dyDescent="0.2">
      <c r="H8960" s="180"/>
      <c r="I8960" s="180"/>
      <c r="J8960" s="205"/>
      <c r="K8960" s="205"/>
      <c r="L8960" s="181"/>
      <c r="M8960" s="180"/>
      <c r="N8960" s="180"/>
      <c r="O8960" s="180"/>
    </row>
    <row r="8961" spans="8:15" s="179" customFormat="1" x14ac:dyDescent="0.2">
      <c r="H8961" s="180"/>
      <c r="I8961" s="180"/>
      <c r="J8961" s="205"/>
      <c r="K8961" s="205"/>
      <c r="L8961" s="181"/>
      <c r="M8961" s="180"/>
      <c r="N8961" s="180"/>
      <c r="O8961" s="180"/>
    </row>
    <row r="8962" spans="8:15" s="179" customFormat="1" x14ac:dyDescent="0.2">
      <c r="H8962" s="180"/>
      <c r="I8962" s="180"/>
      <c r="J8962" s="205"/>
      <c r="K8962" s="205"/>
      <c r="L8962" s="181"/>
      <c r="M8962" s="180"/>
      <c r="N8962" s="180"/>
      <c r="O8962" s="180"/>
    </row>
    <row r="8963" spans="8:15" s="179" customFormat="1" x14ac:dyDescent="0.2">
      <c r="H8963" s="180"/>
      <c r="I8963" s="180"/>
      <c r="J8963" s="205"/>
      <c r="K8963" s="205"/>
      <c r="L8963" s="181"/>
      <c r="M8963" s="180"/>
      <c r="N8963" s="180"/>
      <c r="O8963" s="180"/>
    </row>
    <row r="8964" spans="8:15" s="179" customFormat="1" x14ac:dyDescent="0.2">
      <c r="H8964" s="180"/>
      <c r="I8964" s="180"/>
      <c r="J8964" s="205"/>
      <c r="K8964" s="205"/>
      <c r="L8964" s="181"/>
      <c r="M8964" s="180"/>
      <c r="N8964" s="180"/>
      <c r="O8964" s="180"/>
    </row>
    <row r="8965" spans="8:15" s="179" customFormat="1" x14ac:dyDescent="0.2">
      <c r="H8965" s="180"/>
      <c r="I8965" s="180"/>
      <c r="J8965" s="205"/>
      <c r="K8965" s="205"/>
      <c r="L8965" s="181"/>
      <c r="M8965" s="180"/>
      <c r="N8965" s="180"/>
      <c r="O8965" s="180"/>
    </row>
    <row r="8966" spans="8:15" s="179" customFormat="1" x14ac:dyDescent="0.2">
      <c r="H8966" s="180"/>
      <c r="I8966" s="180"/>
      <c r="J8966" s="205"/>
      <c r="K8966" s="205"/>
      <c r="L8966" s="181"/>
      <c r="M8966" s="180"/>
      <c r="N8966" s="180"/>
      <c r="O8966" s="180"/>
    </row>
    <row r="8967" spans="8:15" s="179" customFormat="1" x14ac:dyDescent="0.2">
      <c r="H8967" s="180"/>
      <c r="I8967" s="180"/>
      <c r="J8967" s="205"/>
      <c r="K8967" s="205"/>
      <c r="L8967" s="181"/>
      <c r="M8967" s="180"/>
      <c r="N8967" s="180"/>
      <c r="O8967" s="180"/>
    </row>
    <row r="8968" spans="8:15" s="179" customFormat="1" x14ac:dyDescent="0.2">
      <c r="H8968" s="180"/>
      <c r="I8968" s="180"/>
      <c r="J8968" s="205"/>
      <c r="K8968" s="205"/>
      <c r="L8968" s="181"/>
      <c r="M8968" s="180"/>
      <c r="N8968" s="180"/>
      <c r="O8968" s="180"/>
    </row>
    <row r="8969" spans="8:15" s="179" customFormat="1" x14ac:dyDescent="0.2">
      <c r="H8969" s="180"/>
      <c r="I8969" s="180"/>
      <c r="J8969" s="205"/>
      <c r="K8969" s="205"/>
      <c r="L8969" s="181"/>
      <c r="M8969" s="180"/>
      <c r="N8969" s="180"/>
      <c r="O8969" s="180"/>
    </row>
    <row r="8970" spans="8:15" s="179" customFormat="1" x14ac:dyDescent="0.2">
      <c r="H8970" s="180"/>
      <c r="I8970" s="180"/>
      <c r="J8970" s="205"/>
      <c r="K8970" s="205"/>
      <c r="L8970" s="181"/>
      <c r="M8970" s="180"/>
      <c r="N8970" s="180"/>
      <c r="O8970" s="180"/>
    </row>
    <row r="8971" spans="8:15" s="179" customFormat="1" x14ac:dyDescent="0.2">
      <c r="H8971" s="180"/>
      <c r="I8971" s="180"/>
      <c r="J8971" s="205"/>
      <c r="K8971" s="205"/>
      <c r="L8971" s="181"/>
      <c r="M8971" s="180"/>
      <c r="N8971" s="180"/>
      <c r="O8971" s="180"/>
    </row>
    <row r="8972" spans="8:15" s="179" customFormat="1" x14ac:dyDescent="0.2">
      <c r="H8972" s="180"/>
      <c r="I8972" s="180"/>
      <c r="J8972" s="205"/>
      <c r="K8972" s="205"/>
      <c r="L8972" s="181"/>
      <c r="M8972" s="180"/>
      <c r="N8972" s="180"/>
      <c r="O8972" s="180"/>
    </row>
    <row r="8973" spans="8:15" s="179" customFormat="1" x14ac:dyDescent="0.2">
      <c r="H8973" s="180"/>
      <c r="I8973" s="180"/>
      <c r="J8973" s="205"/>
      <c r="K8973" s="205"/>
      <c r="L8973" s="181"/>
      <c r="M8973" s="180"/>
      <c r="N8973" s="180"/>
      <c r="O8973" s="180"/>
    </row>
    <row r="8974" spans="8:15" s="179" customFormat="1" x14ac:dyDescent="0.2">
      <c r="H8974" s="180"/>
      <c r="I8974" s="180"/>
      <c r="J8974" s="205"/>
      <c r="K8974" s="205"/>
      <c r="L8974" s="181"/>
      <c r="M8974" s="180"/>
      <c r="N8974" s="180"/>
      <c r="O8974" s="180"/>
    </row>
    <row r="8975" spans="8:15" s="179" customFormat="1" x14ac:dyDescent="0.2">
      <c r="H8975" s="180"/>
      <c r="I8975" s="180"/>
      <c r="J8975" s="205"/>
      <c r="K8975" s="205"/>
      <c r="L8975" s="181"/>
      <c r="M8975" s="180"/>
      <c r="N8975" s="180"/>
      <c r="O8975" s="180"/>
    </row>
    <row r="8976" spans="8:15" s="179" customFormat="1" x14ac:dyDescent="0.2">
      <c r="H8976" s="180"/>
      <c r="I8976" s="180"/>
      <c r="J8976" s="205"/>
      <c r="K8976" s="205"/>
      <c r="L8976" s="181"/>
      <c r="M8976" s="180"/>
      <c r="N8976" s="180"/>
      <c r="O8976" s="180"/>
    </row>
    <row r="8977" spans="8:15" s="179" customFormat="1" x14ac:dyDescent="0.2">
      <c r="H8977" s="180"/>
      <c r="I8977" s="180"/>
      <c r="J8977" s="205"/>
      <c r="K8977" s="205"/>
      <c r="L8977" s="181"/>
      <c r="M8977" s="180"/>
      <c r="N8977" s="180"/>
      <c r="O8977" s="180"/>
    </row>
    <row r="8978" spans="8:15" s="179" customFormat="1" x14ac:dyDescent="0.2">
      <c r="H8978" s="180"/>
      <c r="I8978" s="180"/>
      <c r="J8978" s="205"/>
      <c r="K8978" s="205"/>
      <c r="L8978" s="181"/>
      <c r="M8978" s="180"/>
      <c r="N8978" s="180"/>
      <c r="O8978" s="180"/>
    </row>
    <row r="8979" spans="8:15" s="179" customFormat="1" x14ac:dyDescent="0.2">
      <c r="H8979" s="180"/>
      <c r="I8979" s="180"/>
      <c r="J8979" s="205"/>
      <c r="K8979" s="205"/>
      <c r="L8979" s="181"/>
      <c r="M8979" s="180"/>
      <c r="N8979" s="180"/>
      <c r="O8979" s="180"/>
    </row>
    <row r="8980" spans="8:15" s="179" customFormat="1" x14ac:dyDescent="0.2">
      <c r="H8980" s="180"/>
      <c r="I8980" s="180"/>
      <c r="J8980" s="205"/>
      <c r="K8980" s="205"/>
      <c r="L8980" s="181"/>
      <c r="M8980" s="180"/>
      <c r="N8980" s="180"/>
      <c r="O8980" s="180"/>
    </row>
    <row r="8981" spans="8:15" s="179" customFormat="1" x14ac:dyDescent="0.2">
      <c r="H8981" s="180"/>
      <c r="I8981" s="180"/>
      <c r="J8981" s="205"/>
      <c r="K8981" s="205"/>
      <c r="L8981" s="181"/>
      <c r="M8981" s="180"/>
      <c r="N8981" s="180"/>
      <c r="O8981" s="180"/>
    </row>
    <row r="8982" spans="8:15" s="179" customFormat="1" x14ac:dyDescent="0.2">
      <c r="H8982" s="180"/>
      <c r="I8982" s="180"/>
      <c r="J8982" s="205"/>
      <c r="K8982" s="205"/>
      <c r="L8982" s="181"/>
      <c r="M8982" s="180"/>
      <c r="N8982" s="180"/>
      <c r="O8982" s="180"/>
    </row>
    <row r="8983" spans="8:15" s="179" customFormat="1" x14ac:dyDescent="0.2">
      <c r="H8983" s="180"/>
      <c r="I8983" s="180"/>
      <c r="J8983" s="205"/>
      <c r="K8983" s="205"/>
      <c r="L8983" s="181"/>
      <c r="M8983" s="180"/>
      <c r="N8983" s="180"/>
      <c r="O8983" s="180"/>
    </row>
    <row r="8984" spans="8:15" s="179" customFormat="1" x14ac:dyDescent="0.2">
      <c r="H8984" s="180"/>
      <c r="I8984" s="180"/>
      <c r="J8984" s="205"/>
      <c r="K8984" s="205"/>
      <c r="L8984" s="181"/>
      <c r="M8984" s="180"/>
      <c r="N8984" s="180"/>
      <c r="O8984" s="180"/>
    </row>
    <row r="8985" spans="8:15" s="179" customFormat="1" x14ac:dyDescent="0.2">
      <c r="H8985" s="180"/>
      <c r="I8985" s="180"/>
      <c r="J8985" s="205"/>
      <c r="K8985" s="205"/>
      <c r="L8985" s="181"/>
      <c r="M8985" s="180"/>
      <c r="N8985" s="180"/>
      <c r="O8985" s="180"/>
    </row>
    <row r="8986" spans="8:15" s="179" customFormat="1" x14ac:dyDescent="0.2">
      <c r="H8986" s="180"/>
      <c r="I8986" s="180"/>
      <c r="J8986" s="205"/>
      <c r="K8986" s="205"/>
      <c r="L8986" s="181"/>
      <c r="M8986" s="180"/>
      <c r="N8986" s="180"/>
      <c r="O8986" s="180"/>
    </row>
    <row r="8987" spans="8:15" s="179" customFormat="1" x14ac:dyDescent="0.2">
      <c r="H8987" s="180"/>
      <c r="I8987" s="180"/>
      <c r="J8987" s="205"/>
      <c r="K8987" s="205"/>
      <c r="L8987" s="181"/>
      <c r="M8987" s="180"/>
      <c r="N8987" s="180"/>
      <c r="O8987" s="180"/>
    </row>
    <row r="8988" spans="8:15" s="179" customFormat="1" x14ac:dyDescent="0.2">
      <c r="H8988" s="180"/>
      <c r="I8988" s="180"/>
      <c r="J8988" s="205"/>
      <c r="K8988" s="205"/>
      <c r="L8988" s="181"/>
      <c r="M8988" s="180"/>
      <c r="N8988" s="180"/>
      <c r="O8988" s="180"/>
    </row>
    <row r="8989" spans="8:15" s="179" customFormat="1" x14ac:dyDescent="0.2">
      <c r="H8989" s="180"/>
      <c r="I8989" s="180"/>
      <c r="J8989" s="205"/>
      <c r="K8989" s="205"/>
      <c r="L8989" s="181"/>
      <c r="M8989" s="180"/>
      <c r="N8989" s="180"/>
      <c r="O8989" s="180"/>
    </row>
    <row r="8990" spans="8:15" s="179" customFormat="1" x14ac:dyDescent="0.2">
      <c r="H8990" s="180"/>
      <c r="I8990" s="180"/>
      <c r="J8990" s="205"/>
      <c r="K8990" s="205"/>
      <c r="L8990" s="181"/>
      <c r="M8990" s="180"/>
      <c r="N8990" s="180"/>
      <c r="O8990" s="180"/>
    </row>
    <row r="8991" spans="8:15" s="179" customFormat="1" x14ac:dyDescent="0.2">
      <c r="H8991" s="180"/>
      <c r="I8991" s="180"/>
      <c r="J8991" s="205"/>
      <c r="K8991" s="205"/>
      <c r="L8991" s="181"/>
      <c r="M8991" s="180"/>
      <c r="N8991" s="180"/>
      <c r="O8991" s="180"/>
    </row>
    <row r="8992" spans="8:15" s="179" customFormat="1" x14ac:dyDescent="0.2">
      <c r="H8992" s="180"/>
      <c r="I8992" s="180"/>
      <c r="J8992" s="205"/>
      <c r="K8992" s="205"/>
      <c r="L8992" s="181"/>
      <c r="M8992" s="180"/>
      <c r="N8992" s="180"/>
      <c r="O8992" s="180"/>
    </row>
    <row r="8993" spans="8:15" s="179" customFormat="1" x14ac:dyDescent="0.2">
      <c r="H8993" s="180"/>
      <c r="I8993" s="180"/>
      <c r="J8993" s="205"/>
      <c r="K8993" s="205"/>
      <c r="L8993" s="181"/>
      <c r="M8993" s="180"/>
      <c r="N8993" s="180"/>
      <c r="O8993" s="180"/>
    </row>
    <row r="8994" spans="8:15" s="179" customFormat="1" x14ac:dyDescent="0.2">
      <c r="H8994" s="180"/>
      <c r="I8994" s="180"/>
      <c r="J8994" s="205"/>
      <c r="K8994" s="205"/>
      <c r="L8994" s="181"/>
      <c r="M8994" s="180"/>
      <c r="N8994" s="180"/>
      <c r="O8994" s="180"/>
    </row>
    <row r="8995" spans="8:15" s="179" customFormat="1" x14ac:dyDescent="0.2">
      <c r="H8995" s="180"/>
      <c r="I8995" s="180"/>
      <c r="J8995" s="205"/>
      <c r="K8995" s="205"/>
      <c r="L8995" s="181"/>
      <c r="M8995" s="180"/>
      <c r="N8995" s="180"/>
      <c r="O8995" s="180"/>
    </row>
    <row r="8996" spans="8:15" s="179" customFormat="1" x14ac:dyDescent="0.2">
      <c r="H8996" s="180"/>
      <c r="I8996" s="180"/>
      <c r="J8996" s="205"/>
      <c r="K8996" s="205"/>
      <c r="L8996" s="181"/>
      <c r="M8996" s="180"/>
      <c r="N8996" s="180"/>
      <c r="O8996" s="180"/>
    </row>
    <row r="8997" spans="8:15" s="179" customFormat="1" x14ac:dyDescent="0.2">
      <c r="H8997" s="180"/>
      <c r="I8997" s="180"/>
      <c r="J8997" s="205"/>
      <c r="K8997" s="205"/>
      <c r="L8997" s="181"/>
      <c r="M8997" s="180"/>
      <c r="N8997" s="180"/>
      <c r="O8997" s="180"/>
    </row>
    <row r="8998" spans="8:15" s="179" customFormat="1" x14ac:dyDescent="0.2">
      <c r="H8998" s="180"/>
      <c r="I8998" s="180"/>
      <c r="J8998" s="205"/>
      <c r="K8998" s="205"/>
      <c r="L8998" s="181"/>
      <c r="M8998" s="180"/>
      <c r="N8998" s="180"/>
      <c r="O8998" s="180"/>
    </row>
    <row r="8999" spans="8:15" s="179" customFormat="1" x14ac:dyDescent="0.2">
      <c r="H8999" s="180"/>
      <c r="I8999" s="180"/>
      <c r="J8999" s="205"/>
      <c r="K8999" s="205"/>
      <c r="L8999" s="181"/>
      <c r="M8999" s="180"/>
      <c r="N8999" s="180"/>
      <c r="O8999" s="180"/>
    </row>
    <row r="9000" spans="8:15" s="179" customFormat="1" x14ac:dyDescent="0.2">
      <c r="H9000" s="180"/>
      <c r="I9000" s="180"/>
      <c r="J9000" s="205"/>
      <c r="K9000" s="205"/>
      <c r="L9000" s="181"/>
      <c r="M9000" s="180"/>
      <c r="N9000" s="180"/>
      <c r="O9000" s="180"/>
    </row>
    <row r="9001" spans="8:15" s="179" customFormat="1" x14ac:dyDescent="0.2">
      <c r="H9001" s="180"/>
      <c r="I9001" s="180"/>
      <c r="J9001" s="205"/>
      <c r="K9001" s="205"/>
      <c r="L9001" s="181"/>
      <c r="M9001" s="180"/>
      <c r="N9001" s="180"/>
      <c r="O9001" s="180"/>
    </row>
    <row r="9002" spans="8:15" s="179" customFormat="1" x14ac:dyDescent="0.2">
      <c r="H9002" s="180"/>
      <c r="I9002" s="180"/>
      <c r="J9002" s="205"/>
      <c r="K9002" s="205"/>
      <c r="L9002" s="181"/>
      <c r="M9002" s="180"/>
      <c r="N9002" s="180"/>
      <c r="O9002" s="180"/>
    </row>
    <row r="9003" spans="8:15" s="179" customFormat="1" x14ac:dyDescent="0.2">
      <c r="H9003" s="180"/>
      <c r="I9003" s="180"/>
      <c r="J9003" s="205"/>
      <c r="K9003" s="205"/>
      <c r="L9003" s="181"/>
      <c r="M9003" s="180"/>
      <c r="N9003" s="180"/>
      <c r="O9003" s="180"/>
    </row>
    <row r="9004" spans="8:15" s="179" customFormat="1" x14ac:dyDescent="0.2">
      <c r="H9004" s="180"/>
      <c r="I9004" s="180"/>
      <c r="J9004" s="205"/>
      <c r="K9004" s="205"/>
      <c r="L9004" s="181"/>
      <c r="M9004" s="180"/>
      <c r="N9004" s="180"/>
      <c r="O9004" s="180"/>
    </row>
    <row r="9005" spans="8:15" s="179" customFormat="1" x14ac:dyDescent="0.2">
      <c r="H9005" s="180"/>
      <c r="I9005" s="180"/>
      <c r="J9005" s="205"/>
      <c r="K9005" s="205"/>
      <c r="L9005" s="181"/>
      <c r="M9005" s="180"/>
      <c r="N9005" s="180"/>
      <c r="O9005" s="180"/>
    </row>
    <row r="9006" spans="8:15" s="179" customFormat="1" x14ac:dyDescent="0.2">
      <c r="H9006" s="180"/>
      <c r="I9006" s="180"/>
      <c r="J9006" s="205"/>
      <c r="K9006" s="205"/>
      <c r="L9006" s="181"/>
      <c r="M9006" s="180"/>
      <c r="N9006" s="180"/>
      <c r="O9006" s="180"/>
    </row>
    <row r="9007" spans="8:15" s="179" customFormat="1" x14ac:dyDescent="0.2">
      <c r="H9007" s="180"/>
      <c r="I9007" s="180"/>
      <c r="J9007" s="205"/>
      <c r="K9007" s="205"/>
      <c r="L9007" s="181"/>
      <c r="M9007" s="180"/>
      <c r="N9007" s="180"/>
      <c r="O9007" s="180"/>
    </row>
    <row r="9008" spans="8:15" s="179" customFormat="1" x14ac:dyDescent="0.2">
      <c r="H9008" s="180"/>
      <c r="I9008" s="180"/>
      <c r="J9008" s="205"/>
      <c r="K9008" s="205"/>
      <c r="L9008" s="181"/>
      <c r="M9008" s="180"/>
      <c r="N9008" s="180"/>
      <c r="O9008" s="180"/>
    </row>
    <row r="9009" spans="8:15" s="179" customFormat="1" x14ac:dyDescent="0.2">
      <c r="H9009" s="180"/>
      <c r="I9009" s="180"/>
      <c r="J9009" s="205"/>
      <c r="K9009" s="205"/>
      <c r="L9009" s="181"/>
      <c r="M9009" s="180"/>
      <c r="N9009" s="180"/>
      <c r="O9009" s="180"/>
    </row>
    <row r="9010" spans="8:15" s="179" customFormat="1" x14ac:dyDescent="0.2">
      <c r="H9010" s="180"/>
      <c r="I9010" s="180"/>
      <c r="J9010" s="205"/>
      <c r="K9010" s="205"/>
      <c r="L9010" s="181"/>
      <c r="M9010" s="180"/>
      <c r="N9010" s="180"/>
      <c r="O9010" s="180"/>
    </row>
    <row r="9011" spans="8:15" s="179" customFormat="1" x14ac:dyDescent="0.2">
      <c r="H9011" s="180"/>
      <c r="I9011" s="180"/>
      <c r="J9011" s="205"/>
      <c r="K9011" s="205"/>
      <c r="L9011" s="181"/>
      <c r="M9011" s="180"/>
      <c r="N9011" s="180"/>
      <c r="O9011" s="180"/>
    </row>
    <row r="9012" spans="8:15" s="179" customFormat="1" x14ac:dyDescent="0.2">
      <c r="H9012" s="180"/>
      <c r="I9012" s="180"/>
      <c r="J9012" s="205"/>
      <c r="K9012" s="205"/>
      <c r="L9012" s="181"/>
      <c r="M9012" s="180"/>
      <c r="N9012" s="180"/>
      <c r="O9012" s="180"/>
    </row>
    <row r="9013" spans="8:15" s="179" customFormat="1" x14ac:dyDescent="0.2">
      <c r="H9013" s="180"/>
      <c r="I9013" s="180"/>
      <c r="J9013" s="205"/>
      <c r="K9013" s="205"/>
      <c r="L9013" s="181"/>
      <c r="M9013" s="180"/>
      <c r="N9013" s="180"/>
      <c r="O9013" s="180"/>
    </row>
    <row r="9014" spans="8:15" s="179" customFormat="1" x14ac:dyDescent="0.2">
      <c r="H9014" s="180"/>
      <c r="I9014" s="180"/>
      <c r="J9014" s="205"/>
      <c r="K9014" s="205"/>
      <c r="L9014" s="181"/>
      <c r="M9014" s="180"/>
      <c r="N9014" s="180"/>
      <c r="O9014" s="180"/>
    </row>
    <row r="9015" spans="8:15" s="179" customFormat="1" x14ac:dyDescent="0.2">
      <c r="H9015" s="180"/>
      <c r="I9015" s="180"/>
      <c r="J9015" s="205"/>
      <c r="K9015" s="205"/>
      <c r="L9015" s="181"/>
      <c r="M9015" s="180"/>
      <c r="N9015" s="180"/>
      <c r="O9015" s="180"/>
    </row>
    <row r="9016" spans="8:15" s="179" customFormat="1" x14ac:dyDescent="0.2">
      <c r="H9016" s="180"/>
      <c r="I9016" s="180"/>
      <c r="J9016" s="205"/>
      <c r="K9016" s="205"/>
      <c r="L9016" s="181"/>
      <c r="M9016" s="180"/>
      <c r="N9016" s="180"/>
      <c r="O9016" s="180"/>
    </row>
    <row r="9017" spans="8:15" s="179" customFormat="1" x14ac:dyDescent="0.2">
      <c r="H9017" s="180"/>
      <c r="I9017" s="180"/>
      <c r="J9017" s="205"/>
      <c r="K9017" s="205"/>
      <c r="L9017" s="181"/>
      <c r="M9017" s="180"/>
      <c r="N9017" s="180"/>
      <c r="O9017" s="180"/>
    </row>
    <row r="9018" spans="8:15" s="179" customFormat="1" x14ac:dyDescent="0.2">
      <c r="H9018" s="180"/>
      <c r="I9018" s="180"/>
      <c r="J9018" s="205"/>
      <c r="K9018" s="205"/>
      <c r="L9018" s="181"/>
      <c r="M9018" s="180"/>
      <c r="N9018" s="180"/>
      <c r="O9018" s="180"/>
    </row>
    <row r="9019" spans="8:15" s="179" customFormat="1" x14ac:dyDescent="0.2">
      <c r="H9019" s="180"/>
      <c r="I9019" s="180"/>
      <c r="J9019" s="205"/>
      <c r="K9019" s="205"/>
      <c r="L9019" s="181"/>
      <c r="M9019" s="180"/>
      <c r="N9019" s="180"/>
      <c r="O9019" s="180"/>
    </row>
    <row r="9020" spans="8:15" s="179" customFormat="1" x14ac:dyDescent="0.2">
      <c r="H9020" s="180"/>
      <c r="I9020" s="180"/>
      <c r="J9020" s="205"/>
      <c r="K9020" s="205"/>
      <c r="L9020" s="181"/>
      <c r="M9020" s="180"/>
      <c r="N9020" s="180"/>
      <c r="O9020" s="180"/>
    </row>
    <row r="9021" spans="8:15" s="179" customFormat="1" x14ac:dyDescent="0.2">
      <c r="H9021" s="180"/>
      <c r="I9021" s="180"/>
      <c r="J9021" s="205"/>
      <c r="K9021" s="205"/>
      <c r="L9021" s="181"/>
      <c r="M9021" s="180"/>
      <c r="N9021" s="180"/>
      <c r="O9021" s="180"/>
    </row>
    <row r="9022" spans="8:15" s="179" customFormat="1" x14ac:dyDescent="0.2">
      <c r="H9022" s="180"/>
      <c r="I9022" s="180"/>
      <c r="J9022" s="205"/>
      <c r="K9022" s="205"/>
      <c r="L9022" s="181"/>
      <c r="M9022" s="180"/>
      <c r="N9022" s="180"/>
      <c r="O9022" s="180"/>
    </row>
    <row r="9023" spans="8:15" s="179" customFormat="1" x14ac:dyDescent="0.2">
      <c r="H9023" s="180"/>
      <c r="I9023" s="180"/>
      <c r="J9023" s="205"/>
      <c r="K9023" s="205"/>
      <c r="L9023" s="181"/>
      <c r="M9023" s="180"/>
      <c r="N9023" s="180"/>
      <c r="O9023" s="180"/>
    </row>
    <row r="9024" spans="8:15" s="179" customFormat="1" x14ac:dyDescent="0.2">
      <c r="H9024" s="180"/>
      <c r="I9024" s="180"/>
      <c r="J9024" s="205"/>
      <c r="K9024" s="205"/>
      <c r="L9024" s="181"/>
      <c r="M9024" s="180"/>
      <c r="N9024" s="180"/>
      <c r="O9024" s="180"/>
    </row>
    <row r="9025" spans="8:15" s="179" customFormat="1" x14ac:dyDescent="0.2">
      <c r="H9025" s="180"/>
      <c r="I9025" s="180"/>
      <c r="J9025" s="205"/>
      <c r="K9025" s="205"/>
      <c r="L9025" s="181"/>
      <c r="M9025" s="180"/>
      <c r="N9025" s="180"/>
      <c r="O9025" s="180"/>
    </row>
    <row r="9026" spans="8:15" s="179" customFormat="1" x14ac:dyDescent="0.2">
      <c r="H9026" s="180"/>
      <c r="I9026" s="180"/>
      <c r="J9026" s="205"/>
      <c r="K9026" s="205"/>
      <c r="L9026" s="181"/>
      <c r="M9026" s="180"/>
      <c r="N9026" s="180"/>
      <c r="O9026" s="180"/>
    </row>
    <row r="9027" spans="8:15" s="179" customFormat="1" x14ac:dyDescent="0.2">
      <c r="H9027" s="180"/>
      <c r="I9027" s="180"/>
      <c r="J9027" s="205"/>
      <c r="K9027" s="205"/>
      <c r="L9027" s="181"/>
      <c r="M9027" s="180"/>
      <c r="N9027" s="180"/>
      <c r="O9027" s="180"/>
    </row>
    <row r="9028" spans="8:15" s="179" customFormat="1" x14ac:dyDescent="0.2">
      <c r="H9028" s="180"/>
      <c r="I9028" s="180"/>
      <c r="J9028" s="205"/>
      <c r="K9028" s="205"/>
      <c r="L9028" s="181"/>
      <c r="M9028" s="180"/>
      <c r="N9028" s="180"/>
      <c r="O9028" s="180"/>
    </row>
    <row r="9029" spans="8:15" s="179" customFormat="1" x14ac:dyDescent="0.2">
      <c r="H9029" s="180"/>
      <c r="I9029" s="180"/>
      <c r="J9029" s="205"/>
      <c r="K9029" s="205"/>
      <c r="L9029" s="181"/>
      <c r="M9029" s="180"/>
      <c r="N9029" s="180"/>
      <c r="O9029" s="180"/>
    </row>
    <row r="9030" spans="8:15" s="179" customFormat="1" x14ac:dyDescent="0.2">
      <c r="H9030" s="180"/>
      <c r="I9030" s="180"/>
      <c r="J9030" s="205"/>
      <c r="K9030" s="205"/>
      <c r="L9030" s="181"/>
      <c r="M9030" s="180"/>
      <c r="N9030" s="180"/>
      <c r="O9030" s="180"/>
    </row>
    <row r="9031" spans="8:15" s="179" customFormat="1" x14ac:dyDescent="0.2">
      <c r="H9031" s="180"/>
      <c r="I9031" s="180"/>
      <c r="J9031" s="205"/>
      <c r="K9031" s="205"/>
      <c r="L9031" s="181"/>
      <c r="M9031" s="180"/>
      <c r="N9031" s="180"/>
      <c r="O9031" s="180"/>
    </row>
    <row r="9032" spans="8:15" s="179" customFormat="1" x14ac:dyDescent="0.2">
      <c r="H9032" s="180"/>
      <c r="I9032" s="180"/>
      <c r="J9032" s="205"/>
      <c r="K9032" s="205"/>
      <c r="L9032" s="181"/>
      <c r="M9032" s="180"/>
      <c r="N9032" s="180"/>
      <c r="O9032" s="180"/>
    </row>
    <row r="9033" spans="8:15" s="179" customFormat="1" x14ac:dyDescent="0.2">
      <c r="H9033" s="180"/>
      <c r="I9033" s="180"/>
      <c r="J9033" s="205"/>
      <c r="K9033" s="205"/>
      <c r="L9033" s="181"/>
      <c r="M9033" s="180"/>
      <c r="N9033" s="180"/>
      <c r="O9033" s="180"/>
    </row>
    <row r="9034" spans="8:15" s="179" customFormat="1" x14ac:dyDescent="0.2">
      <c r="H9034" s="180"/>
      <c r="I9034" s="180"/>
      <c r="J9034" s="205"/>
      <c r="K9034" s="205"/>
      <c r="L9034" s="181"/>
      <c r="M9034" s="180"/>
      <c r="N9034" s="180"/>
      <c r="O9034" s="180"/>
    </row>
    <row r="9035" spans="8:15" s="179" customFormat="1" x14ac:dyDescent="0.2">
      <c r="H9035" s="180"/>
      <c r="I9035" s="180"/>
      <c r="J9035" s="205"/>
      <c r="K9035" s="205"/>
      <c r="L9035" s="181"/>
      <c r="M9035" s="180"/>
      <c r="N9035" s="180"/>
      <c r="O9035" s="180"/>
    </row>
    <row r="9036" spans="8:15" s="179" customFormat="1" x14ac:dyDescent="0.2">
      <c r="H9036" s="180"/>
      <c r="I9036" s="180"/>
      <c r="J9036" s="205"/>
      <c r="K9036" s="205"/>
      <c r="L9036" s="181"/>
      <c r="M9036" s="180"/>
      <c r="N9036" s="180"/>
      <c r="O9036" s="180"/>
    </row>
    <row r="9037" spans="8:15" s="179" customFormat="1" x14ac:dyDescent="0.2">
      <c r="H9037" s="180"/>
      <c r="I9037" s="180"/>
      <c r="J9037" s="205"/>
      <c r="K9037" s="205"/>
      <c r="L9037" s="181"/>
      <c r="M9037" s="180"/>
      <c r="N9037" s="180"/>
      <c r="O9037" s="180"/>
    </row>
    <row r="9038" spans="8:15" s="179" customFormat="1" x14ac:dyDescent="0.2">
      <c r="H9038" s="180"/>
      <c r="I9038" s="180"/>
      <c r="J9038" s="205"/>
      <c r="K9038" s="205"/>
      <c r="L9038" s="181"/>
      <c r="M9038" s="180"/>
      <c r="N9038" s="180"/>
      <c r="O9038" s="180"/>
    </row>
    <row r="9039" spans="8:15" s="179" customFormat="1" x14ac:dyDescent="0.2">
      <c r="H9039" s="180"/>
      <c r="I9039" s="180"/>
      <c r="J9039" s="205"/>
      <c r="K9039" s="205"/>
      <c r="L9039" s="181"/>
      <c r="M9039" s="180"/>
      <c r="N9039" s="180"/>
      <c r="O9039" s="180"/>
    </row>
    <row r="9040" spans="8:15" s="179" customFormat="1" x14ac:dyDescent="0.2">
      <c r="H9040" s="180"/>
      <c r="I9040" s="180"/>
      <c r="J9040" s="205"/>
      <c r="K9040" s="205"/>
      <c r="L9040" s="181"/>
      <c r="M9040" s="180"/>
      <c r="N9040" s="180"/>
      <c r="O9040" s="180"/>
    </row>
    <row r="9041" spans="8:15" s="179" customFormat="1" x14ac:dyDescent="0.2">
      <c r="H9041" s="180"/>
      <c r="I9041" s="180"/>
      <c r="J9041" s="205"/>
      <c r="K9041" s="205"/>
      <c r="L9041" s="181"/>
      <c r="M9041" s="180"/>
      <c r="N9041" s="180"/>
      <c r="O9041" s="180"/>
    </row>
    <row r="9042" spans="8:15" s="179" customFormat="1" x14ac:dyDescent="0.2">
      <c r="H9042" s="180"/>
      <c r="I9042" s="180"/>
      <c r="J9042" s="205"/>
      <c r="K9042" s="205"/>
      <c r="L9042" s="181"/>
      <c r="M9042" s="180"/>
      <c r="N9042" s="180"/>
      <c r="O9042" s="180"/>
    </row>
    <row r="9043" spans="8:15" s="179" customFormat="1" x14ac:dyDescent="0.2">
      <c r="H9043" s="180"/>
      <c r="I9043" s="180"/>
      <c r="J9043" s="205"/>
      <c r="K9043" s="205"/>
      <c r="L9043" s="181"/>
      <c r="M9043" s="180"/>
      <c r="N9043" s="180"/>
      <c r="O9043" s="180"/>
    </row>
    <row r="9044" spans="8:15" s="179" customFormat="1" x14ac:dyDescent="0.2">
      <c r="H9044" s="180"/>
      <c r="I9044" s="180"/>
      <c r="J9044" s="205"/>
      <c r="K9044" s="205"/>
      <c r="L9044" s="181"/>
      <c r="M9044" s="180"/>
      <c r="N9044" s="180"/>
      <c r="O9044" s="180"/>
    </row>
    <row r="9045" spans="8:15" s="179" customFormat="1" x14ac:dyDescent="0.2">
      <c r="H9045" s="180"/>
      <c r="I9045" s="180"/>
      <c r="J9045" s="205"/>
      <c r="K9045" s="205"/>
      <c r="L9045" s="181"/>
      <c r="M9045" s="180"/>
      <c r="N9045" s="180"/>
      <c r="O9045" s="180"/>
    </row>
    <row r="9046" spans="8:15" s="179" customFormat="1" x14ac:dyDescent="0.2">
      <c r="H9046" s="180"/>
      <c r="I9046" s="180"/>
      <c r="J9046" s="205"/>
      <c r="K9046" s="205"/>
      <c r="L9046" s="181"/>
      <c r="M9046" s="180"/>
      <c r="N9046" s="180"/>
      <c r="O9046" s="180"/>
    </row>
    <row r="9047" spans="8:15" s="179" customFormat="1" x14ac:dyDescent="0.2">
      <c r="H9047" s="180"/>
      <c r="I9047" s="180"/>
      <c r="J9047" s="205"/>
      <c r="K9047" s="205"/>
      <c r="L9047" s="181"/>
      <c r="M9047" s="180"/>
      <c r="N9047" s="180"/>
      <c r="O9047" s="180"/>
    </row>
    <row r="9048" spans="8:15" s="179" customFormat="1" x14ac:dyDescent="0.2">
      <c r="H9048" s="180"/>
      <c r="I9048" s="180"/>
      <c r="J9048" s="205"/>
      <c r="K9048" s="205"/>
      <c r="L9048" s="181"/>
      <c r="M9048" s="180"/>
      <c r="N9048" s="180"/>
      <c r="O9048" s="180"/>
    </row>
    <row r="9049" spans="8:15" s="179" customFormat="1" x14ac:dyDescent="0.2">
      <c r="H9049" s="180"/>
      <c r="I9049" s="180"/>
      <c r="J9049" s="205"/>
      <c r="K9049" s="205"/>
      <c r="L9049" s="181"/>
      <c r="M9049" s="180"/>
      <c r="N9049" s="180"/>
      <c r="O9049" s="180"/>
    </row>
    <row r="9050" spans="8:15" s="179" customFormat="1" x14ac:dyDescent="0.2">
      <c r="H9050" s="180"/>
      <c r="I9050" s="180"/>
      <c r="J9050" s="205"/>
      <c r="K9050" s="205"/>
      <c r="L9050" s="181"/>
      <c r="M9050" s="180"/>
      <c r="N9050" s="180"/>
      <c r="O9050" s="180"/>
    </row>
    <row r="9051" spans="8:15" s="179" customFormat="1" x14ac:dyDescent="0.2">
      <c r="H9051" s="180"/>
      <c r="I9051" s="180"/>
      <c r="J9051" s="205"/>
      <c r="K9051" s="205"/>
      <c r="L9051" s="181"/>
      <c r="M9051" s="180"/>
      <c r="N9051" s="180"/>
      <c r="O9051" s="180"/>
    </row>
    <row r="9052" spans="8:15" s="179" customFormat="1" x14ac:dyDescent="0.2">
      <c r="H9052" s="180"/>
      <c r="I9052" s="180"/>
      <c r="J9052" s="205"/>
      <c r="K9052" s="205"/>
      <c r="L9052" s="181"/>
      <c r="M9052" s="180"/>
      <c r="N9052" s="180"/>
      <c r="O9052" s="180"/>
    </row>
    <row r="9053" spans="8:15" s="179" customFormat="1" x14ac:dyDescent="0.2">
      <c r="H9053" s="180"/>
      <c r="I9053" s="180"/>
      <c r="J9053" s="205"/>
      <c r="K9053" s="205"/>
      <c r="L9053" s="181"/>
      <c r="M9053" s="180"/>
      <c r="N9053" s="180"/>
      <c r="O9053" s="180"/>
    </row>
    <row r="9054" spans="8:15" s="179" customFormat="1" x14ac:dyDescent="0.2">
      <c r="H9054" s="180"/>
      <c r="I9054" s="180"/>
      <c r="J9054" s="205"/>
      <c r="K9054" s="205"/>
      <c r="L9054" s="181"/>
      <c r="M9054" s="180"/>
      <c r="N9054" s="180"/>
      <c r="O9054" s="180"/>
    </row>
    <row r="9055" spans="8:15" s="179" customFormat="1" x14ac:dyDescent="0.2">
      <c r="H9055" s="180"/>
      <c r="I9055" s="180"/>
      <c r="J9055" s="205"/>
      <c r="K9055" s="205"/>
      <c r="L9055" s="181"/>
      <c r="M9055" s="180"/>
      <c r="N9055" s="180"/>
      <c r="O9055" s="180"/>
    </row>
    <row r="9056" spans="8:15" s="179" customFormat="1" x14ac:dyDescent="0.2">
      <c r="H9056" s="180"/>
      <c r="I9056" s="180"/>
      <c r="J9056" s="205"/>
      <c r="K9056" s="205"/>
      <c r="L9056" s="181"/>
      <c r="M9056" s="180"/>
      <c r="N9056" s="180"/>
      <c r="O9056" s="180"/>
    </row>
    <row r="9057" spans="8:15" s="179" customFormat="1" x14ac:dyDescent="0.2">
      <c r="H9057" s="180"/>
      <c r="I9057" s="180"/>
      <c r="J9057" s="205"/>
      <c r="K9057" s="205"/>
      <c r="L9057" s="181"/>
      <c r="M9057" s="180"/>
      <c r="N9057" s="180"/>
      <c r="O9057" s="180"/>
    </row>
    <row r="9058" spans="8:15" s="179" customFormat="1" x14ac:dyDescent="0.2">
      <c r="H9058" s="180"/>
      <c r="I9058" s="180"/>
      <c r="J9058" s="205"/>
      <c r="K9058" s="205"/>
      <c r="L9058" s="181"/>
      <c r="M9058" s="180"/>
      <c r="N9058" s="180"/>
      <c r="O9058" s="180"/>
    </row>
    <row r="9059" spans="8:15" s="179" customFormat="1" x14ac:dyDescent="0.2">
      <c r="H9059" s="180"/>
      <c r="I9059" s="180"/>
      <c r="J9059" s="205"/>
      <c r="K9059" s="205"/>
      <c r="L9059" s="181"/>
      <c r="M9059" s="180"/>
      <c r="N9059" s="180"/>
      <c r="O9059" s="180"/>
    </row>
    <row r="9060" spans="8:15" s="179" customFormat="1" x14ac:dyDescent="0.2">
      <c r="H9060" s="180"/>
      <c r="I9060" s="180"/>
      <c r="J9060" s="205"/>
      <c r="K9060" s="205"/>
      <c r="L9060" s="181"/>
      <c r="M9060" s="180"/>
      <c r="N9060" s="180"/>
      <c r="O9060" s="180"/>
    </row>
    <row r="9061" spans="8:15" s="179" customFormat="1" x14ac:dyDescent="0.2">
      <c r="H9061" s="180"/>
      <c r="I9061" s="180"/>
      <c r="J9061" s="205"/>
      <c r="K9061" s="205"/>
      <c r="L9061" s="181"/>
      <c r="M9061" s="180"/>
      <c r="N9061" s="180"/>
      <c r="O9061" s="180"/>
    </row>
    <row r="9062" spans="8:15" s="179" customFormat="1" x14ac:dyDescent="0.2">
      <c r="H9062" s="180"/>
      <c r="I9062" s="180"/>
      <c r="J9062" s="205"/>
      <c r="K9062" s="205"/>
      <c r="L9062" s="181"/>
      <c r="M9062" s="180"/>
      <c r="N9062" s="180"/>
      <c r="O9062" s="180"/>
    </row>
    <row r="9063" spans="8:15" s="179" customFormat="1" x14ac:dyDescent="0.2">
      <c r="H9063" s="180"/>
      <c r="I9063" s="180"/>
      <c r="J9063" s="205"/>
      <c r="K9063" s="205"/>
      <c r="L9063" s="181"/>
      <c r="M9063" s="180"/>
      <c r="N9063" s="180"/>
      <c r="O9063" s="180"/>
    </row>
    <row r="9064" spans="8:15" s="179" customFormat="1" x14ac:dyDescent="0.2">
      <c r="H9064" s="180"/>
      <c r="I9064" s="180"/>
      <c r="J9064" s="205"/>
      <c r="K9064" s="205"/>
      <c r="L9064" s="181"/>
      <c r="M9064" s="180"/>
      <c r="N9064" s="180"/>
      <c r="O9064" s="180"/>
    </row>
    <row r="9065" spans="8:15" s="179" customFormat="1" x14ac:dyDescent="0.2">
      <c r="H9065" s="180"/>
      <c r="I9065" s="180"/>
      <c r="J9065" s="205"/>
      <c r="K9065" s="205"/>
      <c r="L9065" s="181"/>
      <c r="M9065" s="180"/>
      <c r="N9065" s="180"/>
      <c r="O9065" s="180"/>
    </row>
    <row r="9066" spans="8:15" s="179" customFormat="1" x14ac:dyDescent="0.2">
      <c r="H9066" s="180"/>
      <c r="I9066" s="180"/>
      <c r="J9066" s="205"/>
      <c r="K9066" s="205"/>
      <c r="L9066" s="181"/>
      <c r="M9066" s="180"/>
      <c r="N9066" s="180"/>
      <c r="O9066" s="180"/>
    </row>
    <row r="9067" spans="8:15" s="179" customFormat="1" x14ac:dyDescent="0.2">
      <c r="H9067" s="180"/>
      <c r="I9067" s="180"/>
      <c r="J9067" s="205"/>
      <c r="K9067" s="205"/>
      <c r="L9067" s="181"/>
      <c r="M9067" s="180"/>
      <c r="N9067" s="180"/>
      <c r="O9067" s="180"/>
    </row>
    <row r="9068" spans="8:15" s="179" customFormat="1" x14ac:dyDescent="0.2">
      <c r="H9068" s="180"/>
      <c r="I9068" s="180"/>
      <c r="J9068" s="205"/>
      <c r="K9068" s="205"/>
      <c r="L9068" s="181"/>
      <c r="M9068" s="180"/>
      <c r="N9068" s="180"/>
      <c r="O9068" s="180"/>
    </row>
    <row r="9069" spans="8:15" s="179" customFormat="1" x14ac:dyDescent="0.2">
      <c r="H9069" s="180"/>
      <c r="I9069" s="180"/>
      <c r="J9069" s="205"/>
      <c r="K9069" s="205"/>
      <c r="L9069" s="181"/>
      <c r="M9069" s="180"/>
      <c r="N9069" s="180"/>
      <c r="O9069" s="180"/>
    </row>
    <row r="9070" spans="8:15" s="179" customFormat="1" x14ac:dyDescent="0.2">
      <c r="H9070" s="180"/>
      <c r="I9070" s="180"/>
      <c r="J9070" s="205"/>
      <c r="K9070" s="205"/>
      <c r="L9070" s="181"/>
      <c r="M9070" s="180"/>
      <c r="N9070" s="180"/>
      <c r="O9070" s="180"/>
    </row>
    <row r="9071" spans="8:15" s="179" customFormat="1" x14ac:dyDescent="0.2">
      <c r="H9071" s="180"/>
      <c r="I9071" s="180"/>
      <c r="J9071" s="205"/>
      <c r="K9071" s="205"/>
      <c r="L9071" s="181"/>
      <c r="M9071" s="180"/>
      <c r="N9071" s="180"/>
      <c r="O9071" s="180"/>
    </row>
    <row r="9072" spans="8:15" s="179" customFormat="1" x14ac:dyDescent="0.2">
      <c r="H9072" s="180"/>
      <c r="I9072" s="180"/>
      <c r="J9072" s="205"/>
      <c r="K9072" s="205"/>
      <c r="L9072" s="181"/>
      <c r="M9072" s="180"/>
      <c r="N9072" s="180"/>
      <c r="O9072" s="180"/>
    </row>
    <row r="9073" spans="8:15" s="179" customFormat="1" x14ac:dyDescent="0.2">
      <c r="H9073" s="180"/>
      <c r="I9073" s="180"/>
      <c r="J9073" s="205"/>
      <c r="K9073" s="205"/>
      <c r="L9073" s="181"/>
      <c r="M9073" s="180"/>
      <c r="N9073" s="180"/>
      <c r="O9073" s="180"/>
    </row>
    <row r="9074" spans="8:15" s="179" customFormat="1" x14ac:dyDescent="0.2">
      <c r="H9074" s="180"/>
      <c r="I9074" s="180"/>
      <c r="J9074" s="205"/>
      <c r="K9074" s="205"/>
      <c r="L9074" s="181"/>
      <c r="M9074" s="180"/>
      <c r="N9074" s="180"/>
      <c r="O9074" s="180"/>
    </row>
    <row r="9075" spans="8:15" s="179" customFormat="1" x14ac:dyDescent="0.2">
      <c r="H9075" s="180"/>
      <c r="I9075" s="180"/>
      <c r="J9075" s="205"/>
      <c r="K9075" s="205"/>
      <c r="L9075" s="181"/>
      <c r="M9075" s="180"/>
      <c r="N9075" s="180"/>
      <c r="O9075" s="180"/>
    </row>
    <row r="9076" spans="8:15" s="179" customFormat="1" x14ac:dyDescent="0.2">
      <c r="H9076" s="180"/>
      <c r="I9076" s="180"/>
      <c r="J9076" s="205"/>
      <c r="K9076" s="205"/>
      <c r="L9076" s="181"/>
      <c r="M9076" s="180"/>
      <c r="N9076" s="180"/>
      <c r="O9076" s="180"/>
    </row>
    <row r="9077" spans="8:15" s="179" customFormat="1" x14ac:dyDescent="0.2">
      <c r="H9077" s="180"/>
      <c r="I9077" s="180"/>
      <c r="J9077" s="205"/>
      <c r="K9077" s="205"/>
      <c r="L9077" s="181"/>
      <c r="M9077" s="180"/>
      <c r="N9077" s="180"/>
      <c r="O9077" s="180"/>
    </row>
    <row r="9078" spans="8:15" s="179" customFormat="1" x14ac:dyDescent="0.2">
      <c r="H9078" s="180"/>
      <c r="I9078" s="180"/>
      <c r="J9078" s="205"/>
      <c r="K9078" s="205"/>
      <c r="L9078" s="181"/>
      <c r="M9078" s="180"/>
      <c r="N9078" s="180"/>
      <c r="O9078" s="180"/>
    </row>
    <row r="9079" spans="8:15" s="179" customFormat="1" x14ac:dyDescent="0.2">
      <c r="H9079" s="180"/>
      <c r="I9079" s="180"/>
      <c r="J9079" s="205"/>
      <c r="K9079" s="205"/>
      <c r="L9079" s="181"/>
      <c r="M9079" s="180"/>
      <c r="N9079" s="180"/>
      <c r="O9079" s="180"/>
    </row>
    <row r="9080" spans="8:15" s="179" customFormat="1" x14ac:dyDescent="0.2">
      <c r="H9080" s="180"/>
      <c r="I9080" s="180"/>
      <c r="J9080" s="205"/>
      <c r="K9080" s="205"/>
      <c r="L9080" s="181"/>
      <c r="M9080" s="180"/>
      <c r="N9080" s="180"/>
      <c r="O9080" s="180"/>
    </row>
    <row r="9081" spans="8:15" s="179" customFormat="1" x14ac:dyDescent="0.2">
      <c r="H9081" s="180"/>
      <c r="I9081" s="180"/>
      <c r="J9081" s="205"/>
      <c r="K9081" s="205"/>
      <c r="L9081" s="181"/>
      <c r="M9081" s="180"/>
      <c r="N9081" s="180"/>
      <c r="O9081" s="180"/>
    </row>
    <row r="9082" spans="8:15" s="179" customFormat="1" x14ac:dyDescent="0.2">
      <c r="H9082" s="180"/>
      <c r="I9082" s="180"/>
      <c r="J9082" s="205"/>
      <c r="K9082" s="205"/>
      <c r="L9082" s="181"/>
      <c r="M9082" s="180"/>
      <c r="N9082" s="180"/>
      <c r="O9082" s="180"/>
    </row>
    <row r="9083" spans="8:15" s="179" customFormat="1" x14ac:dyDescent="0.2">
      <c r="H9083" s="180"/>
      <c r="I9083" s="180"/>
      <c r="J9083" s="205"/>
      <c r="K9083" s="205"/>
      <c r="L9083" s="181"/>
      <c r="M9083" s="180"/>
      <c r="N9083" s="180"/>
      <c r="O9083" s="180"/>
    </row>
    <row r="9084" spans="8:15" s="179" customFormat="1" x14ac:dyDescent="0.2">
      <c r="H9084" s="180"/>
      <c r="I9084" s="180"/>
      <c r="J9084" s="205"/>
      <c r="K9084" s="205"/>
      <c r="L9084" s="181"/>
      <c r="M9084" s="180"/>
      <c r="N9084" s="180"/>
      <c r="O9084" s="180"/>
    </row>
    <row r="9085" spans="8:15" s="179" customFormat="1" x14ac:dyDescent="0.2">
      <c r="H9085" s="180"/>
      <c r="I9085" s="180"/>
      <c r="J9085" s="205"/>
      <c r="K9085" s="205"/>
      <c r="L9085" s="181"/>
      <c r="M9085" s="180"/>
      <c r="N9085" s="180"/>
      <c r="O9085" s="180"/>
    </row>
    <row r="9086" spans="8:15" s="179" customFormat="1" x14ac:dyDescent="0.2">
      <c r="H9086" s="180"/>
      <c r="I9086" s="180"/>
      <c r="J9086" s="205"/>
      <c r="K9086" s="205"/>
      <c r="L9086" s="181"/>
      <c r="M9086" s="180"/>
      <c r="N9086" s="180"/>
      <c r="O9086" s="180"/>
    </row>
    <row r="9087" spans="8:15" s="179" customFormat="1" x14ac:dyDescent="0.2">
      <c r="H9087" s="180"/>
      <c r="I9087" s="180"/>
      <c r="J9087" s="205"/>
      <c r="K9087" s="205"/>
      <c r="L9087" s="181"/>
      <c r="M9087" s="180"/>
      <c r="N9087" s="180"/>
      <c r="O9087" s="180"/>
    </row>
    <row r="9088" spans="8:15" s="179" customFormat="1" x14ac:dyDescent="0.2">
      <c r="H9088" s="180"/>
      <c r="I9088" s="180"/>
      <c r="J9088" s="205"/>
      <c r="K9088" s="205"/>
      <c r="L9088" s="181"/>
      <c r="M9088" s="180"/>
      <c r="N9088" s="180"/>
      <c r="O9088" s="180"/>
    </row>
    <row r="9089" spans="8:15" s="179" customFormat="1" x14ac:dyDescent="0.2">
      <c r="H9089" s="180"/>
      <c r="I9089" s="180"/>
      <c r="J9089" s="205"/>
      <c r="K9089" s="205"/>
      <c r="L9089" s="181"/>
      <c r="M9089" s="180"/>
      <c r="N9089" s="180"/>
      <c r="O9089" s="180"/>
    </row>
    <row r="9090" spans="8:15" s="179" customFormat="1" x14ac:dyDescent="0.2">
      <c r="H9090" s="180"/>
      <c r="I9090" s="180"/>
      <c r="J9090" s="205"/>
      <c r="K9090" s="205"/>
      <c r="L9090" s="181"/>
      <c r="M9090" s="180"/>
      <c r="N9090" s="180"/>
      <c r="O9090" s="180"/>
    </row>
    <row r="9091" spans="8:15" s="179" customFormat="1" x14ac:dyDescent="0.2">
      <c r="H9091" s="180"/>
      <c r="I9091" s="180"/>
      <c r="J9091" s="205"/>
      <c r="K9091" s="205"/>
      <c r="L9091" s="181"/>
      <c r="M9091" s="180"/>
      <c r="N9091" s="180"/>
      <c r="O9091" s="180"/>
    </row>
    <row r="9092" spans="8:15" s="179" customFormat="1" x14ac:dyDescent="0.2">
      <c r="H9092" s="180"/>
      <c r="I9092" s="180"/>
      <c r="J9092" s="205"/>
      <c r="K9092" s="205"/>
      <c r="L9092" s="181"/>
      <c r="M9092" s="180"/>
      <c r="N9092" s="180"/>
      <c r="O9092" s="180"/>
    </row>
    <row r="9093" spans="8:15" s="179" customFormat="1" x14ac:dyDescent="0.2">
      <c r="H9093" s="180"/>
      <c r="I9093" s="180"/>
      <c r="J9093" s="205"/>
      <c r="K9093" s="205"/>
      <c r="L9093" s="181"/>
      <c r="M9093" s="180"/>
      <c r="N9093" s="180"/>
      <c r="O9093" s="180"/>
    </row>
    <row r="9094" spans="8:15" s="179" customFormat="1" x14ac:dyDescent="0.2">
      <c r="H9094" s="180"/>
      <c r="I9094" s="180"/>
      <c r="J9094" s="205"/>
      <c r="K9094" s="205"/>
      <c r="L9094" s="181"/>
      <c r="M9094" s="180"/>
      <c r="N9094" s="180"/>
      <c r="O9094" s="180"/>
    </row>
    <row r="9095" spans="8:15" s="179" customFormat="1" x14ac:dyDescent="0.2">
      <c r="H9095" s="180"/>
      <c r="I9095" s="180"/>
      <c r="J9095" s="205"/>
      <c r="K9095" s="205"/>
      <c r="L9095" s="181"/>
      <c r="M9095" s="180"/>
      <c r="N9095" s="180"/>
      <c r="O9095" s="180"/>
    </row>
    <row r="9096" spans="8:15" s="179" customFormat="1" x14ac:dyDescent="0.2">
      <c r="H9096" s="180"/>
      <c r="I9096" s="180"/>
      <c r="J9096" s="205"/>
      <c r="K9096" s="205"/>
      <c r="L9096" s="181"/>
      <c r="M9096" s="180"/>
      <c r="N9096" s="180"/>
      <c r="O9096" s="180"/>
    </row>
    <row r="9097" spans="8:15" s="179" customFormat="1" x14ac:dyDescent="0.2">
      <c r="H9097" s="180"/>
      <c r="I9097" s="180"/>
      <c r="J9097" s="205"/>
      <c r="K9097" s="205"/>
      <c r="L9097" s="181"/>
      <c r="M9097" s="180"/>
      <c r="N9097" s="180"/>
      <c r="O9097" s="180"/>
    </row>
    <row r="9098" spans="8:15" s="179" customFormat="1" x14ac:dyDescent="0.2">
      <c r="H9098" s="180"/>
      <c r="I9098" s="180"/>
      <c r="J9098" s="205"/>
      <c r="K9098" s="205"/>
      <c r="L9098" s="181"/>
      <c r="M9098" s="180"/>
      <c r="N9098" s="180"/>
      <c r="O9098" s="180"/>
    </row>
    <row r="9099" spans="8:15" s="179" customFormat="1" x14ac:dyDescent="0.2">
      <c r="H9099" s="180"/>
      <c r="I9099" s="180"/>
      <c r="J9099" s="205"/>
      <c r="K9099" s="205"/>
      <c r="L9099" s="181"/>
      <c r="M9099" s="180"/>
      <c r="N9099" s="180"/>
      <c r="O9099" s="180"/>
    </row>
    <row r="9100" spans="8:15" s="179" customFormat="1" x14ac:dyDescent="0.2">
      <c r="H9100" s="180"/>
      <c r="I9100" s="180"/>
      <c r="J9100" s="205"/>
      <c r="K9100" s="205"/>
      <c r="L9100" s="181"/>
      <c r="M9100" s="180"/>
      <c r="N9100" s="180"/>
      <c r="O9100" s="180"/>
    </row>
    <row r="9101" spans="8:15" s="179" customFormat="1" x14ac:dyDescent="0.2">
      <c r="H9101" s="180"/>
      <c r="I9101" s="180"/>
      <c r="J9101" s="205"/>
      <c r="K9101" s="205"/>
      <c r="L9101" s="181"/>
      <c r="M9101" s="180"/>
      <c r="N9101" s="180"/>
      <c r="O9101" s="180"/>
    </row>
    <row r="9102" spans="8:15" s="179" customFormat="1" x14ac:dyDescent="0.2">
      <c r="H9102" s="180"/>
      <c r="I9102" s="180"/>
      <c r="J9102" s="205"/>
      <c r="K9102" s="205"/>
      <c r="L9102" s="181"/>
      <c r="M9102" s="180"/>
      <c r="N9102" s="180"/>
      <c r="O9102" s="180"/>
    </row>
    <row r="9103" spans="8:15" s="179" customFormat="1" x14ac:dyDescent="0.2">
      <c r="H9103" s="180"/>
      <c r="I9103" s="180"/>
      <c r="J9103" s="205"/>
      <c r="K9103" s="205"/>
      <c r="L9103" s="181"/>
      <c r="M9103" s="180"/>
      <c r="N9103" s="180"/>
      <c r="O9103" s="180"/>
    </row>
    <row r="9104" spans="8:15" s="179" customFormat="1" x14ac:dyDescent="0.2">
      <c r="H9104" s="180"/>
      <c r="I9104" s="180"/>
      <c r="J9104" s="205"/>
      <c r="K9104" s="205"/>
      <c r="L9104" s="181"/>
      <c r="M9104" s="180"/>
      <c r="N9104" s="180"/>
      <c r="O9104" s="180"/>
    </row>
    <row r="9105" spans="8:15" s="179" customFormat="1" x14ac:dyDescent="0.2">
      <c r="H9105" s="180"/>
      <c r="I9105" s="180"/>
      <c r="J9105" s="205"/>
      <c r="K9105" s="205"/>
      <c r="L9105" s="181"/>
      <c r="M9105" s="180"/>
      <c r="N9105" s="180"/>
      <c r="O9105" s="180"/>
    </row>
    <row r="9106" spans="8:15" s="179" customFormat="1" x14ac:dyDescent="0.2">
      <c r="H9106" s="180"/>
      <c r="I9106" s="180"/>
      <c r="J9106" s="205"/>
      <c r="K9106" s="205"/>
      <c r="L9106" s="181"/>
      <c r="M9106" s="180"/>
      <c r="N9106" s="180"/>
      <c r="O9106" s="180"/>
    </row>
    <row r="9107" spans="8:15" s="179" customFormat="1" x14ac:dyDescent="0.2">
      <c r="H9107" s="180"/>
      <c r="I9107" s="180"/>
      <c r="J9107" s="205"/>
      <c r="K9107" s="205"/>
      <c r="L9107" s="181"/>
      <c r="M9107" s="180"/>
      <c r="N9107" s="180"/>
      <c r="O9107" s="180"/>
    </row>
    <row r="9108" spans="8:15" s="179" customFormat="1" x14ac:dyDescent="0.2">
      <c r="H9108" s="180"/>
      <c r="I9108" s="180"/>
      <c r="J9108" s="205"/>
      <c r="K9108" s="205"/>
      <c r="L9108" s="181"/>
      <c r="M9108" s="180"/>
      <c r="N9108" s="180"/>
      <c r="O9108" s="180"/>
    </row>
    <row r="9109" spans="8:15" s="179" customFormat="1" x14ac:dyDescent="0.2">
      <c r="H9109" s="180"/>
      <c r="I9109" s="180"/>
      <c r="J9109" s="205"/>
      <c r="K9109" s="205"/>
      <c r="L9109" s="181"/>
      <c r="M9109" s="180"/>
      <c r="N9109" s="180"/>
      <c r="O9109" s="180"/>
    </row>
    <row r="9110" spans="8:15" s="179" customFormat="1" x14ac:dyDescent="0.2">
      <c r="H9110" s="180"/>
      <c r="I9110" s="180"/>
      <c r="J9110" s="205"/>
      <c r="K9110" s="205"/>
      <c r="L9110" s="181"/>
      <c r="M9110" s="180"/>
      <c r="N9110" s="180"/>
      <c r="O9110" s="180"/>
    </row>
    <row r="9111" spans="8:15" s="179" customFormat="1" x14ac:dyDescent="0.2">
      <c r="H9111" s="180"/>
      <c r="I9111" s="180"/>
      <c r="J9111" s="205"/>
      <c r="K9111" s="205"/>
      <c r="L9111" s="181"/>
      <c r="M9111" s="180"/>
      <c r="N9111" s="180"/>
      <c r="O9111" s="180"/>
    </row>
    <row r="9112" spans="8:15" s="179" customFormat="1" x14ac:dyDescent="0.2">
      <c r="H9112" s="180"/>
      <c r="I9112" s="180"/>
      <c r="J9112" s="205"/>
      <c r="K9112" s="205"/>
      <c r="L9112" s="181"/>
      <c r="M9112" s="180"/>
      <c r="N9112" s="180"/>
      <c r="O9112" s="180"/>
    </row>
    <row r="9113" spans="8:15" s="179" customFormat="1" x14ac:dyDescent="0.2">
      <c r="H9113" s="180"/>
      <c r="I9113" s="180"/>
      <c r="J9113" s="205"/>
      <c r="K9113" s="205"/>
      <c r="L9113" s="181"/>
      <c r="M9113" s="180"/>
      <c r="N9113" s="180"/>
      <c r="O9113" s="180"/>
    </row>
    <row r="9114" spans="8:15" s="179" customFormat="1" x14ac:dyDescent="0.2">
      <c r="H9114" s="180"/>
      <c r="I9114" s="180"/>
      <c r="J9114" s="205"/>
      <c r="K9114" s="205"/>
      <c r="L9114" s="181"/>
      <c r="M9114" s="180"/>
      <c r="N9114" s="180"/>
      <c r="O9114" s="180"/>
    </row>
    <row r="9115" spans="8:15" s="179" customFormat="1" x14ac:dyDescent="0.2">
      <c r="H9115" s="180"/>
      <c r="I9115" s="180"/>
      <c r="J9115" s="205"/>
      <c r="K9115" s="205"/>
      <c r="L9115" s="181"/>
      <c r="M9115" s="180"/>
      <c r="N9115" s="180"/>
      <c r="O9115" s="180"/>
    </row>
    <row r="9116" spans="8:15" s="179" customFormat="1" x14ac:dyDescent="0.2">
      <c r="H9116" s="180"/>
      <c r="I9116" s="180"/>
      <c r="J9116" s="205"/>
      <c r="K9116" s="205"/>
      <c r="L9116" s="181"/>
      <c r="M9116" s="180"/>
      <c r="N9116" s="180"/>
      <c r="O9116" s="180"/>
    </row>
    <row r="9117" spans="8:15" s="179" customFormat="1" x14ac:dyDescent="0.2">
      <c r="H9117" s="180"/>
      <c r="I9117" s="180"/>
      <c r="J9117" s="205"/>
      <c r="K9117" s="205"/>
      <c r="L9117" s="181"/>
      <c r="M9117" s="180"/>
      <c r="N9117" s="180"/>
      <c r="O9117" s="180"/>
    </row>
    <row r="9118" spans="8:15" s="179" customFormat="1" x14ac:dyDescent="0.2">
      <c r="H9118" s="180"/>
      <c r="I9118" s="180"/>
      <c r="J9118" s="205"/>
      <c r="K9118" s="205"/>
      <c r="L9118" s="181"/>
      <c r="M9118" s="180"/>
      <c r="N9118" s="180"/>
      <c r="O9118" s="180"/>
    </row>
    <row r="9119" spans="8:15" s="179" customFormat="1" x14ac:dyDescent="0.2">
      <c r="H9119" s="180"/>
      <c r="I9119" s="180"/>
      <c r="J9119" s="205"/>
      <c r="K9119" s="205"/>
      <c r="L9119" s="181"/>
      <c r="M9119" s="180"/>
      <c r="N9119" s="180"/>
      <c r="O9119" s="180"/>
    </row>
    <row r="9120" spans="8:15" s="179" customFormat="1" x14ac:dyDescent="0.2">
      <c r="H9120" s="180"/>
      <c r="I9120" s="180"/>
      <c r="J9120" s="205"/>
      <c r="K9120" s="205"/>
      <c r="L9120" s="181"/>
      <c r="M9120" s="180"/>
      <c r="N9120" s="180"/>
      <c r="O9120" s="180"/>
    </row>
    <row r="9121" spans="8:15" s="179" customFormat="1" x14ac:dyDescent="0.2">
      <c r="H9121" s="180"/>
      <c r="I9121" s="180"/>
      <c r="J9121" s="205"/>
      <c r="K9121" s="205"/>
      <c r="L9121" s="181"/>
      <c r="M9121" s="180"/>
      <c r="N9121" s="180"/>
      <c r="O9121" s="180"/>
    </row>
    <row r="9122" spans="8:15" s="179" customFormat="1" x14ac:dyDescent="0.2">
      <c r="H9122" s="180"/>
      <c r="I9122" s="180"/>
      <c r="J9122" s="205"/>
      <c r="K9122" s="205"/>
      <c r="L9122" s="181"/>
      <c r="M9122" s="180"/>
      <c r="N9122" s="180"/>
      <c r="O9122" s="180"/>
    </row>
    <row r="9123" spans="8:15" s="179" customFormat="1" x14ac:dyDescent="0.2">
      <c r="H9123" s="180"/>
      <c r="I9123" s="180"/>
      <c r="J9123" s="205"/>
      <c r="K9123" s="205"/>
      <c r="L9123" s="181"/>
      <c r="M9123" s="180"/>
      <c r="N9123" s="180"/>
      <c r="O9123" s="180"/>
    </row>
    <row r="9124" spans="8:15" s="179" customFormat="1" x14ac:dyDescent="0.2">
      <c r="H9124" s="180"/>
      <c r="I9124" s="180"/>
      <c r="J9124" s="205"/>
      <c r="K9124" s="205"/>
      <c r="L9124" s="181"/>
      <c r="M9124" s="180"/>
      <c r="N9124" s="180"/>
      <c r="O9124" s="180"/>
    </row>
    <row r="9125" spans="8:15" s="179" customFormat="1" x14ac:dyDescent="0.2">
      <c r="H9125" s="180"/>
      <c r="I9125" s="180"/>
      <c r="J9125" s="205"/>
      <c r="K9125" s="205"/>
      <c r="L9125" s="181"/>
      <c r="M9125" s="180"/>
      <c r="N9125" s="180"/>
      <c r="O9125" s="180"/>
    </row>
    <row r="9126" spans="8:15" s="179" customFormat="1" x14ac:dyDescent="0.2">
      <c r="H9126" s="180"/>
      <c r="I9126" s="180"/>
      <c r="J9126" s="205"/>
      <c r="K9126" s="205"/>
      <c r="L9126" s="181"/>
      <c r="M9126" s="180"/>
      <c r="N9126" s="180"/>
      <c r="O9126" s="180"/>
    </row>
    <row r="9127" spans="8:15" s="179" customFormat="1" x14ac:dyDescent="0.2">
      <c r="H9127" s="180"/>
      <c r="I9127" s="180"/>
      <c r="J9127" s="205"/>
      <c r="K9127" s="205"/>
      <c r="L9127" s="181"/>
      <c r="M9127" s="180"/>
      <c r="N9127" s="180"/>
      <c r="O9127" s="180"/>
    </row>
    <row r="9128" spans="8:15" s="179" customFormat="1" x14ac:dyDescent="0.2">
      <c r="H9128" s="180"/>
      <c r="I9128" s="180"/>
      <c r="J9128" s="205"/>
      <c r="K9128" s="205"/>
      <c r="L9128" s="181"/>
      <c r="M9128" s="180"/>
      <c r="N9128" s="180"/>
      <c r="O9128" s="180"/>
    </row>
    <row r="9129" spans="8:15" s="179" customFormat="1" x14ac:dyDescent="0.2">
      <c r="H9129" s="180"/>
      <c r="I9129" s="180"/>
      <c r="J9129" s="205"/>
      <c r="K9129" s="205"/>
      <c r="L9129" s="181"/>
      <c r="M9129" s="180"/>
      <c r="N9129" s="180"/>
      <c r="O9129" s="180"/>
    </row>
    <row r="9130" spans="8:15" s="179" customFormat="1" x14ac:dyDescent="0.2">
      <c r="H9130" s="180"/>
      <c r="I9130" s="180"/>
      <c r="J9130" s="205"/>
      <c r="K9130" s="205"/>
      <c r="L9130" s="181"/>
      <c r="M9130" s="180"/>
      <c r="N9130" s="180"/>
      <c r="O9130" s="180"/>
    </row>
    <row r="9131" spans="8:15" s="179" customFormat="1" x14ac:dyDescent="0.2">
      <c r="H9131" s="180"/>
      <c r="I9131" s="180"/>
      <c r="J9131" s="205"/>
      <c r="K9131" s="205"/>
      <c r="L9131" s="181"/>
      <c r="M9131" s="180"/>
      <c r="N9131" s="180"/>
      <c r="O9131" s="180"/>
    </row>
    <row r="9132" spans="8:15" s="179" customFormat="1" x14ac:dyDescent="0.2">
      <c r="H9132" s="180"/>
      <c r="I9132" s="180"/>
      <c r="J9132" s="205"/>
      <c r="K9132" s="205"/>
      <c r="L9132" s="181"/>
      <c r="M9132" s="180"/>
      <c r="N9132" s="180"/>
      <c r="O9132" s="180"/>
    </row>
    <row r="9133" spans="8:15" s="179" customFormat="1" x14ac:dyDescent="0.2">
      <c r="H9133" s="180"/>
      <c r="I9133" s="180"/>
      <c r="J9133" s="205"/>
      <c r="K9133" s="205"/>
      <c r="L9133" s="181"/>
      <c r="M9133" s="180"/>
      <c r="N9133" s="180"/>
      <c r="O9133" s="180"/>
    </row>
    <row r="9134" spans="8:15" s="179" customFormat="1" x14ac:dyDescent="0.2">
      <c r="H9134" s="180"/>
      <c r="I9134" s="180"/>
      <c r="J9134" s="205"/>
      <c r="K9134" s="205"/>
      <c r="L9134" s="181"/>
      <c r="M9134" s="180"/>
      <c r="N9134" s="180"/>
      <c r="O9134" s="180"/>
    </row>
    <row r="9135" spans="8:15" s="179" customFormat="1" x14ac:dyDescent="0.2">
      <c r="H9135" s="180"/>
      <c r="I9135" s="180"/>
      <c r="J9135" s="205"/>
      <c r="K9135" s="205"/>
      <c r="L9135" s="181"/>
      <c r="M9135" s="180"/>
      <c r="N9135" s="180"/>
      <c r="O9135" s="180"/>
    </row>
    <row r="9136" spans="8:15" s="179" customFormat="1" x14ac:dyDescent="0.2">
      <c r="H9136" s="180"/>
      <c r="I9136" s="180"/>
      <c r="J9136" s="205"/>
      <c r="K9136" s="205"/>
      <c r="L9136" s="181"/>
      <c r="M9136" s="180"/>
      <c r="N9136" s="180"/>
      <c r="O9136" s="180"/>
    </row>
    <row r="9137" spans="8:15" s="179" customFormat="1" x14ac:dyDescent="0.2">
      <c r="H9137" s="180"/>
      <c r="I9137" s="180"/>
      <c r="J9137" s="205"/>
      <c r="K9137" s="205"/>
      <c r="L9137" s="181"/>
      <c r="M9137" s="180"/>
      <c r="N9137" s="180"/>
      <c r="O9137" s="180"/>
    </row>
    <row r="9138" spans="8:15" s="179" customFormat="1" x14ac:dyDescent="0.2">
      <c r="H9138" s="180"/>
      <c r="I9138" s="180"/>
      <c r="J9138" s="205"/>
      <c r="K9138" s="205"/>
      <c r="L9138" s="181"/>
      <c r="M9138" s="180"/>
      <c r="N9138" s="180"/>
      <c r="O9138" s="180"/>
    </row>
    <row r="9139" spans="8:15" s="179" customFormat="1" x14ac:dyDescent="0.2">
      <c r="H9139" s="180"/>
      <c r="I9139" s="180"/>
      <c r="J9139" s="205"/>
      <c r="K9139" s="205"/>
      <c r="L9139" s="181"/>
      <c r="M9139" s="180"/>
      <c r="N9139" s="180"/>
      <c r="O9139" s="180"/>
    </row>
    <row r="9140" spans="8:15" s="179" customFormat="1" x14ac:dyDescent="0.2">
      <c r="H9140" s="180"/>
      <c r="I9140" s="180"/>
      <c r="J9140" s="205"/>
      <c r="K9140" s="205"/>
      <c r="L9140" s="181"/>
      <c r="M9140" s="180"/>
      <c r="N9140" s="180"/>
      <c r="O9140" s="180"/>
    </row>
    <row r="9141" spans="8:15" s="179" customFormat="1" x14ac:dyDescent="0.2">
      <c r="H9141" s="180"/>
      <c r="I9141" s="180"/>
      <c r="J9141" s="205"/>
      <c r="K9141" s="205"/>
      <c r="L9141" s="181"/>
      <c r="M9141" s="180"/>
      <c r="N9141" s="180"/>
      <c r="O9141" s="180"/>
    </row>
    <row r="9142" spans="8:15" s="179" customFormat="1" x14ac:dyDescent="0.2">
      <c r="H9142" s="180"/>
      <c r="I9142" s="180"/>
      <c r="J9142" s="205"/>
      <c r="K9142" s="205"/>
      <c r="L9142" s="181"/>
      <c r="M9142" s="180"/>
      <c r="N9142" s="180"/>
      <c r="O9142" s="180"/>
    </row>
    <row r="9143" spans="8:15" s="179" customFormat="1" x14ac:dyDescent="0.2">
      <c r="H9143" s="180"/>
      <c r="I9143" s="180"/>
      <c r="J9143" s="205"/>
      <c r="K9143" s="205"/>
      <c r="L9143" s="181"/>
      <c r="M9143" s="180"/>
      <c r="N9143" s="180"/>
      <c r="O9143" s="180"/>
    </row>
    <row r="9144" spans="8:15" s="179" customFormat="1" x14ac:dyDescent="0.2">
      <c r="H9144" s="180"/>
      <c r="I9144" s="180"/>
      <c r="J9144" s="205"/>
      <c r="K9144" s="205"/>
      <c r="L9144" s="181"/>
      <c r="M9144" s="180"/>
      <c r="N9144" s="180"/>
      <c r="O9144" s="180"/>
    </row>
    <row r="9145" spans="8:15" s="179" customFormat="1" x14ac:dyDescent="0.2">
      <c r="H9145" s="180"/>
      <c r="I9145" s="180"/>
      <c r="J9145" s="205"/>
      <c r="K9145" s="205"/>
      <c r="L9145" s="181"/>
      <c r="M9145" s="180"/>
      <c r="N9145" s="180"/>
      <c r="O9145" s="180"/>
    </row>
    <row r="9146" spans="8:15" s="179" customFormat="1" x14ac:dyDescent="0.2">
      <c r="H9146" s="180"/>
      <c r="I9146" s="180"/>
      <c r="J9146" s="205"/>
      <c r="K9146" s="205"/>
      <c r="L9146" s="181"/>
      <c r="M9146" s="180"/>
      <c r="N9146" s="180"/>
      <c r="O9146" s="180"/>
    </row>
    <row r="9147" spans="8:15" s="179" customFormat="1" x14ac:dyDescent="0.2">
      <c r="H9147" s="180"/>
      <c r="I9147" s="180"/>
      <c r="J9147" s="205"/>
      <c r="K9147" s="205"/>
      <c r="L9147" s="181"/>
      <c r="M9147" s="180"/>
      <c r="N9147" s="180"/>
      <c r="O9147" s="180"/>
    </row>
    <row r="9148" spans="8:15" s="179" customFormat="1" x14ac:dyDescent="0.2">
      <c r="H9148" s="180"/>
      <c r="I9148" s="180"/>
      <c r="J9148" s="205"/>
      <c r="K9148" s="205"/>
      <c r="L9148" s="181"/>
      <c r="M9148" s="180"/>
      <c r="N9148" s="180"/>
      <c r="O9148" s="180"/>
    </row>
    <row r="9149" spans="8:15" s="179" customFormat="1" x14ac:dyDescent="0.2">
      <c r="H9149" s="180"/>
      <c r="I9149" s="180"/>
      <c r="J9149" s="205"/>
      <c r="K9149" s="205"/>
      <c r="L9149" s="181"/>
      <c r="M9149" s="180"/>
      <c r="N9149" s="180"/>
      <c r="O9149" s="180"/>
    </row>
    <row r="9150" spans="8:15" s="179" customFormat="1" x14ac:dyDescent="0.2">
      <c r="H9150" s="180"/>
      <c r="I9150" s="180"/>
      <c r="J9150" s="205"/>
      <c r="K9150" s="205"/>
      <c r="L9150" s="181"/>
      <c r="M9150" s="180"/>
      <c r="N9150" s="180"/>
      <c r="O9150" s="180"/>
    </row>
    <row r="9151" spans="8:15" s="179" customFormat="1" x14ac:dyDescent="0.2">
      <c r="H9151" s="180"/>
      <c r="I9151" s="180"/>
      <c r="J9151" s="205"/>
      <c r="K9151" s="205"/>
      <c r="L9151" s="181"/>
      <c r="M9151" s="180"/>
      <c r="N9151" s="180"/>
      <c r="O9151" s="180"/>
    </row>
    <row r="9152" spans="8:15" s="179" customFormat="1" x14ac:dyDescent="0.2">
      <c r="H9152" s="180"/>
      <c r="I9152" s="180"/>
      <c r="J9152" s="205"/>
      <c r="K9152" s="205"/>
      <c r="L9152" s="181"/>
      <c r="M9152" s="180"/>
      <c r="N9152" s="180"/>
      <c r="O9152" s="180"/>
    </row>
    <row r="9153" spans="8:15" s="179" customFormat="1" x14ac:dyDescent="0.2">
      <c r="H9153" s="180"/>
      <c r="I9153" s="180"/>
      <c r="J9153" s="205"/>
      <c r="K9153" s="205"/>
      <c r="L9153" s="181"/>
      <c r="M9153" s="180"/>
      <c r="N9153" s="180"/>
      <c r="O9153" s="180"/>
    </row>
    <row r="9154" spans="8:15" s="179" customFormat="1" x14ac:dyDescent="0.2">
      <c r="H9154" s="180"/>
      <c r="I9154" s="180"/>
      <c r="J9154" s="205"/>
      <c r="K9154" s="205"/>
      <c r="L9154" s="181"/>
      <c r="M9154" s="180"/>
      <c r="N9154" s="180"/>
      <c r="O9154" s="180"/>
    </row>
    <row r="9155" spans="8:15" s="179" customFormat="1" x14ac:dyDescent="0.2">
      <c r="H9155" s="180"/>
      <c r="I9155" s="180"/>
      <c r="J9155" s="205"/>
      <c r="K9155" s="205"/>
      <c r="L9155" s="181"/>
      <c r="M9155" s="180"/>
      <c r="N9155" s="180"/>
      <c r="O9155" s="180"/>
    </row>
    <row r="9156" spans="8:15" s="179" customFormat="1" x14ac:dyDescent="0.2">
      <c r="H9156" s="180"/>
      <c r="I9156" s="180"/>
      <c r="J9156" s="205"/>
      <c r="K9156" s="205"/>
      <c r="L9156" s="181"/>
      <c r="M9156" s="180"/>
      <c r="N9156" s="180"/>
      <c r="O9156" s="180"/>
    </row>
    <row r="9157" spans="8:15" s="179" customFormat="1" x14ac:dyDescent="0.2">
      <c r="H9157" s="180"/>
      <c r="I9157" s="180"/>
      <c r="J9157" s="205"/>
      <c r="K9157" s="205"/>
      <c r="L9157" s="181"/>
      <c r="M9157" s="180"/>
      <c r="N9157" s="180"/>
      <c r="O9157" s="180"/>
    </row>
    <row r="9158" spans="8:15" s="179" customFormat="1" x14ac:dyDescent="0.2">
      <c r="H9158" s="180"/>
      <c r="I9158" s="180"/>
      <c r="J9158" s="205"/>
      <c r="K9158" s="205"/>
      <c r="L9158" s="181"/>
      <c r="M9158" s="180"/>
      <c r="N9158" s="180"/>
      <c r="O9158" s="180"/>
    </row>
    <row r="9159" spans="8:15" s="179" customFormat="1" x14ac:dyDescent="0.2">
      <c r="H9159" s="180"/>
      <c r="I9159" s="180"/>
      <c r="J9159" s="205"/>
      <c r="K9159" s="205"/>
      <c r="L9159" s="181"/>
      <c r="M9159" s="180"/>
      <c r="N9159" s="180"/>
      <c r="O9159" s="180"/>
    </row>
    <row r="9160" spans="8:15" s="179" customFormat="1" x14ac:dyDescent="0.2">
      <c r="H9160" s="180"/>
      <c r="I9160" s="180"/>
      <c r="J9160" s="205"/>
      <c r="K9160" s="205"/>
      <c r="L9160" s="181"/>
      <c r="M9160" s="180"/>
      <c r="N9160" s="180"/>
      <c r="O9160" s="180"/>
    </row>
    <row r="9161" spans="8:15" s="179" customFormat="1" x14ac:dyDescent="0.2">
      <c r="H9161" s="180"/>
      <c r="I9161" s="180"/>
      <c r="J9161" s="205"/>
      <c r="K9161" s="205"/>
      <c r="L9161" s="181"/>
      <c r="M9161" s="180"/>
      <c r="N9161" s="180"/>
      <c r="O9161" s="180"/>
    </row>
    <row r="9162" spans="8:15" s="179" customFormat="1" x14ac:dyDescent="0.2">
      <c r="H9162" s="180"/>
      <c r="I9162" s="180"/>
      <c r="J9162" s="205"/>
      <c r="K9162" s="205"/>
      <c r="L9162" s="181"/>
      <c r="M9162" s="180"/>
      <c r="N9162" s="180"/>
      <c r="O9162" s="180"/>
    </row>
    <row r="9163" spans="8:15" s="179" customFormat="1" x14ac:dyDescent="0.2">
      <c r="H9163" s="180"/>
      <c r="I9163" s="180"/>
      <c r="J9163" s="205"/>
      <c r="K9163" s="205"/>
      <c r="L9163" s="181"/>
      <c r="M9163" s="180"/>
      <c r="N9163" s="180"/>
      <c r="O9163" s="180"/>
    </row>
    <row r="9164" spans="8:15" s="179" customFormat="1" x14ac:dyDescent="0.2">
      <c r="H9164" s="180"/>
      <c r="I9164" s="180"/>
      <c r="J9164" s="205"/>
      <c r="K9164" s="205"/>
      <c r="L9164" s="181"/>
      <c r="M9164" s="180"/>
      <c r="N9164" s="180"/>
      <c r="O9164" s="180"/>
    </row>
    <row r="9165" spans="8:15" s="179" customFormat="1" x14ac:dyDescent="0.2">
      <c r="H9165" s="180"/>
      <c r="I9165" s="180"/>
      <c r="J9165" s="205"/>
      <c r="K9165" s="205"/>
      <c r="L9165" s="181"/>
      <c r="M9165" s="180"/>
      <c r="N9165" s="180"/>
      <c r="O9165" s="180"/>
    </row>
    <row r="9166" spans="8:15" s="179" customFormat="1" x14ac:dyDescent="0.2">
      <c r="H9166" s="180"/>
      <c r="I9166" s="180"/>
      <c r="J9166" s="205"/>
      <c r="K9166" s="205"/>
      <c r="L9166" s="181"/>
      <c r="M9166" s="180"/>
      <c r="N9166" s="180"/>
      <c r="O9166" s="180"/>
    </row>
    <row r="9167" spans="8:15" s="179" customFormat="1" x14ac:dyDescent="0.2">
      <c r="H9167" s="180"/>
      <c r="I9167" s="180"/>
      <c r="J9167" s="205"/>
      <c r="K9167" s="205"/>
      <c r="L9167" s="181"/>
      <c r="M9167" s="180"/>
      <c r="N9167" s="180"/>
      <c r="O9167" s="180"/>
    </row>
    <row r="9168" spans="8:15" s="179" customFormat="1" x14ac:dyDescent="0.2">
      <c r="H9168" s="180"/>
      <c r="I9168" s="180"/>
      <c r="J9168" s="205"/>
      <c r="K9168" s="205"/>
      <c r="L9168" s="181"/>
      <c r="M9168" s="180"/>
      <c r="N9168" s="180"/>
      <c r="O9168" s="180"/>
    </row>
    <row r="9169" spans="8:15" s="179" customFormat="1" x14ac:dyDescent="0.2">
      <c r="H9169" s="180"/>
      <c r="I9169" s="180"/>
      <c r="J9169" s="205"/>
      <c r="K9169" s="205"/>
      <c r="L9169" s="181"/>
      <c r="M9169" s="180"/>
      <c r="N9169" s="180"/>
      <c r="O9169" s="180"/>
    </row>
    <row r="9170" spans="8:15" s="179" customFormat="1" x14ac:dyDescent="0.2">
      <c r="H9170" s="180"/>
      <c r="I9170" s="180"/>
      <c r="J9170" s="205"/>
      <c r="K9170" s="205"/>
      <c r="L9170" s="181"/>
      <c r="M9170" s="180"/>
      <c r="N9170" s="180"/>
      <c r="O9170" s="180"/>
    </row>
    <row r="9171" spans="8:15" s="179" customFormat="1" x14ac:dyDescent="0.2">
      <c r="H9171" s="180"/>
      <c r="I9171" s="180"/>
      <c r="J9171" s="205"/>
      <c r="K9171" s="205"/>
      <c r="L9171" s="181"/>
      <c r="M9171" s="180"/>
      <c r="N9171" s="180"/>
      <c r="O9171" s="180"/>
    </row>
    <row r="9172" spans="8:15" s="179" customFormat="1" x14ac:dyDescent="0.2">
      <c r="H9172" s="180"/>
      <c r="I9172" s="180"/>
      <c r="J9172" s="205"/>
      <c r="K9172" s="205"/>
      <c r="L9172" s="181"/>
      <c r="M9172" s="180"/>
      <c r="N9172" s="180"/>
      <c r="O9172" s="180"/>
    </row>
    <row r="9173" spans="8:15" s="179" customFormat="1" x14ac:dyDescent="0.2">
      <c r="H9173" s="180"/>
      <c r="I9173" s="180"/>
      <c r="J9173" s="205"/>
      <c r="K9173" s="205"/>
      <c r="L9173" s="181"/>
      <c r="M9173" s="180"/>
      <c r="N9173" s="180"/>
      <c r="O9173" s="180"/>
    </row>
    <row r="9174" spans="8:15" s="179" customFormat="1" x14ac:dyDescent="0.2">
      <c r="H9174" s="180"/>
      <c r="I9174" s="180"/>
      <c r="J9174" s="205"/>
      <c r="K9174" s="205"/>
      <c r="L9174" s="181"/>
      <c r="M9174" s="180"/>
      <c r="N9174" s="180"/>
      <c r="O9174" s="180"/>
    </row>
    <row r="9175" spans="8:15" s="179" customFormat="1" x14ac:dyDescent="0.2">
      <c r="H9175" s="180"/>
      <c r="I9175" s="180"/>
      <c r="J9175" s="205"/>
      <c r="K9175" s="205"/>
      <c r="L9175" s="181"/>
      <c r="M9175" s="180"/>
      <c r="N9175" s="180"/>
      <c r="O9175" s="180"/>
    </row>
    <row r="9176" spans="8:15" s="179" customFormat="1" x14ac:dyDescent="0.2">
      <c r="H9176" s="180"/>
      <c r="I9176" s="180"/>
      <c r="J9176" s="205"/>
      <c r="K9176" s="205"/>
      <c r="L9176" s="181"/>
      <c r="M9176" s="180"/>
      <c r="N9176" s="180"/>
      <c r="O9176" s="180"/>
    </row>
    <row r="9177" spans="8:15" s="179" customFormat="1" x14ac:dyDescent="0.2">
      <c r="H9177" s="180"/>
      <c r="I9177" s="180"/>
      <c r="J9177" s="205"/>
      <c r="K9177" s="205"/>
      <c r="L9177" s="181"/>
      <c r="M9177" s="180"/>
      <c r="N9177" s="180"/>
      <c r="O9177" s="180"/>
    </row>
    <row r="9178" spans="8:15" s="179" customFormat="1" x14ac:dyDescent="0.2">
      <c r="H9178" s="180"/>
      <c r="I9178" s="180"/>
      <c r="J9178" s="205"/>
      <c r="K9178" s="205"/>
      <c r="L9178" s="181"/>
      <c r="M9178" s="180"/>
      <c r="N9178" s="180"/>
      <c r="O9178" s="180"/>
    </row>
    <row r="9179" spans="8:15" s="179" customFormat="1" x14ac:dyDescent="0.2">
      <c r="H9179" s="180"/>
      <c r="I9179" s="180"/>
      <c r="J9179" s="205"/>
      <c r="K9179" s="205"/>
      <c r="L9179" s="181"/>
      <c r="M9179" s="180"/>
      <c r="N9179" s="180"/>
      <c r="O9179" s="180"/>
    </row>
    <row r="9180" spans="8:15" s="179" customFormat="1" x14ac:dyDescent="0.2">
      <c r="H9180" s="180"/>
      <c r="I9180" s="180"/>
      <c r="J9180" s="205"/>
      <c r="K9180" s="205"/>
      <c r="L9180" s="181"/>
      <c r="M9180" s="180"/>
      <c r="N9180" s="180"/>
      <c r="O9180" s="180"/>
    </row>
    <row r="9181" spans="8:15" s="179" customFormat="1" x14ac:dyDescent="0.2">
      <c r="H9181" s="180"/>
      <c r="I9181" s="180"/>
      <c r="J9181" s="205"/>
      <c r="K9181" s="205"/>
      <c r="L9181" s="181"/>
      <c r="M9181" s="180"/>
      <c r="N9181" s="180"/>
      <c r="O9181" s="180"/>
    </row>
    <row r="9182" spans="8:15" s="179" customFormat="1" x14ac:dyDescent="0.2">
      <c r="H9182" s="180"/>
      <c r="I9182" s="180"/>
      <c r="J9182" s="205"/>
      <c r="K9182" s="205"/>
      <c r="L9182" s="181"/>
      <c r="M9182" s="180"/>
      <c r="N9182" s="180"/>
      <c r="O9182" s="180"/>
    </row>
    <row r="9183" spans="8:15" s="179" customFormat="1" x14ac:dyDescent="0.2">
      <c r="H9183" s="180"/>
      <c r="I9183" s="180"/>
      <c r="J9183" s="205"/>
      <c r="K9183" s="205"/>
      <c r="L9183" s="181"/>
      <c r="M9183" s="180"/>
      <c r="N9183" s="180"/>
      <c r="O9183" s="180"/>
    </row>
    <row r="9184" spans="8:15" s="179" customFormat="1" x14ac:dyDescent="0.2">
      <c r="H9184" s="180"/>
      <c r="I9184" s="180"/>
      <c r="J9184" s="205"/>
      <c r="K9184" s="205"/>
      <c r="L9184" s="181"/>
      <c r="M9184" s="180"/>
      <c r="N9184" s="180"/>
      <c r="O9184" s="180"/>
    </row>
    <row r="9185" spans="8:15" s="179" customFormat="1" x14ac:dyDescent="0.2">
      <c r="H9185" s="180"/>
      <c r="I9185" s="180"/>
      <c r="J9185" s="205"/>
      <c r="K9185" s="205"/>
      <c r="L9185" s="181"/>
      <c r="M9185" s="180"/>
      <c r="N9185" s="180"/>
      <c r="O9185" s="180"/>
    </row>
    <row r="9186" spans="8:15" s="179" customFormat="1" x14ac:dyDescent="0.2">
      <c r="H9186" s="180"/>
      <c r="I9186" s="180"/>
      <c r="J9186" s="205"/>
      <c r="K9186" s="205"/>
      <c r="L9186" s="181"/>
      <c r="M9186" s="180"/>
      <c r="N9186" s="180"/>
      <c r="O9186" s="180"/>
    </row>
    <row r="9187" spans="8:15" s="179" customFormat="1" x14ac:dyDescent="0.2">
      <c r="H9187" s="180"/>
      <c r="I9187" s="180"/>
      <c r="J9187" s="205"/>
      <c r="K9187" s="205"/>
      <c r="L9187" s="181"/>
      <c r="M9187" s="180"/>
      <c r="N9187" s="180"/>
      <c r="O9187" s="180"/>
    </row>
    <row r="9188" spans="8:15" s="179" customFormat="1" x14ac:dyDescent="0.2">
      <c r="H9188" s="180"/>
      <c r="I9188" s="180"/>
      <c r="J9188" s="205"/>
      <c r="K9188" s="205"/>
      <c r="L9188" s="181"/>
      <c r="M9188" s="180"/>
      <c r="N9188" s="180"/>
      <c r="O9188" s="180"/>
    </row>
    <row r="9189" spans="8:15" s="179" customFormat="1" x14ac:dyDescent="0.2">
      <c r="H9189" s="180"/>
      <c r="I9189" s="180"/>
      <c r="J9189" s="205"/>
      <c r="K9189" s="205"/>
      <c r="L9189" s="181"/>
      <c r="M9189" s="180"/>
      <c r="N9189" s="180"/>
      <c r="O9189" s="180"/>
    </row>
    <row r="9190" spans="8:15" s="179" customFormat="1" x14ac:dyDescent="0.2">
      <c r="H9190" s="180"/>
      <c r="I9190" s="180"/>
      <c r="J9190" s="205"/>
      <c r="K9190" s="205"/>
      <c r="L9190" s="181"/>
      <c r="M9190" s="180"/>
      <c r="N9190" s="180"/>
      <c r="O9190" s="180"/>
    </row>
    <row r="9191" spans="8:15" s="179" customFormat="1" x14ac:dyDescent="0.2">
      <c r="H9191" s="180"/>
      <c r="I9191" s="180"/>
      <c r="J9191" s="205"/>
      <c r="K9191" s="205"/>
      <c r="L9191" s="181"/>
      <c r="M9191" s="180"/>
      <c r="N9191" s="180"/>
      <c r="O9191" s="180"/>
    </row>
    <row r="9192" spans="8:15" s="179" customFormat="1" x14ac:dyDescent="0.2">
      <c r="H9192" s="180"/>
      <c r="I9192" s="180"/>
      <c r="J9192" s="205"/>
      <c r="K9192" s="205"/>
      <c r="L9192" s="181"/>
      <c r="M9192" s="180"/>
      <c r="N9192" s="180"/>
      <c r="O9192" s="180"/>
    </row>
    <row r="9193" spans="8:15" s="179" customFormat="1" x14ac:dyDescent="0.2">
      <c r="H9193" s="180"/>
      <c r="I9193" s="180"/>
      <c r="J9193" s="205"/>
      <c r="K9193" s="205"/>
      <c r="L9193" s="181"/>
      <c r="M9193" s="180"/>
      <c r="N9193" s="180"/>
      <c r="O9193" s="180"/>
    </row>
    <row r="9194" spans="8:15" s="179" customFormat="1" x14ac:dyDescent="0.2">
      <c r="H9194" s="180"/>
      <c r="I9194" s="180"/>
      <c r="J9194" s="205"/>
      <c r="K9194" s="205"/>
      <c r="L9194" s="181"/>
      <c r="M9194" s="180"/>
      <c r="N9194" s="180"/>
      <c r="O9194" s="180"/>
    </row>
    <row r="9195" spans="8:15" s="179" customFormat="1" x14ac:dyDescent="0.2">
      <c r="H9195" s="180"/>
      <c r="I9195" s="180"/>
      <c r="J9195" s="205"/>
      <c r="K9195" s="205"/>
      <c r="L9195" s="181"/>
      <c r="M9195" s="180"/>
      <c r="N9195" s="180"/>
      <c r="O9195" s="180"/>
    </row>
    <row r="9196" spans="8:15" s="179" customFormat="1" x14ac:dyDescent="0.2">
      <c r="H9196" s="180"/>
      <c r="I9196" s="180"/>
      <c r="J9196" s="205"/>
      <c r="K9196" s="205"/>
      <c r="L9196" s="181"/>
      <c r="M9196" s="180"/>
      <c r="N9196" s="180"/>
      <c r="O9196" s="180"/>
    </row>
    <row r="9197" spans="8:15" s="179" customFormat="1" x14ac:dyDescent="0.2">
      <c r="H9197" s="180"/>
      <c r="I9197" s="180"/>
      <c r="J9197" s="205"/>
      <c r="K9197" s="205"/>
      <c r="L9197" s="181"/>
      <c r="M9197" s="180"/>
      <c r="N9197" s="180"/>
      <c r="O9197" s="180"/>
    </row>
    <row r="9198" spans="8:15" s="179" customFormat="1" x14ac:dyDescent="0.2">
      <c r="H9198" s="180"/>
      <c r="I9198" s="180"/>
      <c r="J9198" s="205"/>
      <c r="K9198" s="205"/>
      <c r="L9198" s="181"/>
      <c r="M9198" s="180"/>
      <c r="N9198" s="180"/>
      <c r="O9198" s="180"/>
    </row>
    <row r="9199" spans="8:15" s="179" customFormat="1" x14ac:dyDescent="0.2">
      <c r="H9199" s="180"/>
      <c r="I9199" s="180"/>
      <c r="J9199" s="205"/>
      <c r="K9199" s="205"/>
      <c r="L9199" s="181"/>
      <c r="M9199" s="180"/>
      <c r="N9199" s="180"/>
      <c r="O9199" s="180"/>
    </row>
    <row r="9200" spans="8:15" s="179" customFormat="1" x14ac:dyDescent="0.2">
      <c r="H9200" s="180"/>
      <c r="I9200" s="180"/>
      <c r="J9200" s="205"/>
      <c r="K9200" s="205"/>
      <c r="L9200" s="181"/>
      <c r="M9200" s="180"/>
      <c r="N9200" s="180"/>
      <c r="O9200" s="180"/>
    </row>
    <row r="9201" spans="8:15" s="179" customFormat="1" x14ac:dyDescent="0.2">
      <c r="H9201" s="180"/>
      <c r="I9201" s="180"/>
      <c r="J9201" s="205"/>
      <c r="K9201" s="205"/>
      <c r="L9201" s="181"/>
      <c r="M9201" s="180"/>
      <c r="N9201" s="180"/>
      <c r="O9201" s="180"/>
    </row>
    <row r="9202" spans="8:15" s="179" customFormat="1" x14ac:dyDescent="0.2">
      <c r="H9202" s="180"/>
      <c r="I9202" s="180"/>
      <c r="J9202" s="205"/>
      <c r="K9202" s="205"/>
      <c r="L9202" s="181"/>
      <c r="M9202" s="180"/>
      <c r="N9202" s="180"/>
      <c r="O9202" s="180"/>
    </row>
    <row r="9203" spans="8:15" s="179" customFormat="1" x14ac:dyDescent="0.2">
      <c r="H9203" s="180"/>
      <c r="I9203" s="180"/>
      <c r="J9203" s="205"/>
      <c r="K9203" s="205"/>
      <c r="L9203" s="181"/>
      <c r="M9203" s="180"/>
      <c r="N9203" s="180"/>
      <c r="O9203" s="180"/>
    </row>
    <row r="9204" spans="8:15" s="179" customFormat="1" x14ac:dyDescent="0.2">
      <c r="H9204" s="180"/>
      <c r="I9204" s="180"/>
      <c r="J9204" s="205"/>
      <c r="K9204" s="205"/>
      <c r="L9204" s="181"/>
      <c r="M9204" s="180"/>
      <c r="N9204" s="180"/>
      <c r="O9204" s="180"/>
    </row>
    <row r="9205" spans="8:15" s="179" customFormat="1" x14ac:dyDescent="0.2">
      <c r="H9205" s="180"/>
      <c r="I9205" s="180"/>
      <c r="J9205" s="205"/>
      <c r="K9205" s="205"/>
      <c r="L9205" s="181"/>
      <c r="M9205" s="180"/>
      <c r="N9205" s="180"/>
      <c r="O9205" s="180"/>
    </row>
    <row r="9206" spans="8:15" s="179" customFormat="1" x14ac:dyDescent="0.2">
      <c r="H9206" s="180"/>
      <c r="I9206" s="180"/>
      <c r="J9206" s="205"/>
      <c r="K9206" s="205"/>
      <c r="L9206" s="181"/>
      <c r="M9206" s="180"/>
      <c r="N9206" s="180"/>
      <c r="O9206" s="180"/>
    </row>
    <row r="9207" spans="8:15" s="179" customFormat="1" x14ac:dyDescent="0.2">
      <c r="H9207" s="180"/>
      <c r="I9207" s="180"/>
      <c r="J9207" s="205"/>
      <c r="K9207" s="205"/>
      <c r="L9207" s="181"/>
      <c r="M9207" s="180"/>
      <c r="N9207" s="180"/>
      <c r="O9207" s="180"/>
    </row>
    <row r="9208" spans="8:15" s="179" customFormat="1" x14ac:dyDescent="0.2">
      <c r="H9208" s="180"/>
      <c r="I9208" s="180"/>
      <c r="J9208" s="205"/>
      <c r="K9208" s="205"/>
      <c r="L9208" s="181"/>
      <c r="M9208" s="180"/>
      <c r="N9208" s="180"/>
      <c r="O9208" s="180"/>
    </row>
    <row r="9209" spans="8:15" s="179" customFormat="1" x14ac:dyDescent="0.2">
      <c r="H9209" s="180"/>
      <c r="I9209" s="180"/>
      <c r="J9209" s="205"/>
      <c r="K9209" s="205"/>
      <c r="L9209" s="181"/>
      <c r="M9209" s="180"/>
      <c r="N9209" s="180"/>
      <c r="O9209" s="180"/>
    </row>
    <row r="9210" spans="8:15" s="179" customFormat="1" x14ac:dyDescent="0.2">
      <c r="H9210" s="180"/>
      <c r="I9210" s="180"/>
      <c r="J9210" s="205"/>
      <c r="K9210" s="205"/>
      <c r="L9210" s="181"/>
      <c r="M9210" s="180"/>
      <c r="N9210" s="180"/>
      <c r="O9210" s="180"/>
    </row>
    <row r="9211" spans="8:15" s="179" customFormat="1" x14ac:dyDescent="0.2">
      <c r="H9211" s="180"/>
      <c r="I9211" s="180"/>
      <c r="J9211" s="205"/>
      <c r="K9211" s="205"/>
      <c r="L9211" s="181"/>
      <c r="M9211" s="180"/>
      <c r="N9211" s="180"/>
      <c r="O9211" s="180"/>
    </row>
    <row r="9212" spans="8:15" s="179" customFormat="1" x14ac:dyDescent="0.2">
      <c r="H9212" s="180"/>
      <c r="I9212" s="180"/>
      <c r="J9212" s="205"/>
      <c r="K9212" s="205"/>
      <c r="L9212" s="181"/>
      <c r="M9212" s="180"/>
      <c r="N9212" s="180"/>
      <c r="O9212" s="180"/>
    </row>
    <row r="9213" spans="8:15" s="179" customFormat="1" x14ac:dyDescent="0.2">
      <c r="H9213" s="180"/>
      <c r="I9213" s="180"/>
      <c r="J9213" s="205"/>
      <c r="K9213" s="205"/>
      <c r="L9213" s="181"/>
      <c r="M9213" s="180"/>
      <c r="N9213" s="180"/>
      <c r="O9213" s="180"/>
    </row>
    <row r="9214" spans="8:15" s="179" customFormat="1" x14ac:dyDescent="0.2">
      <c r="H9214" s="180"/>
      <c r="I9214" s="180"/>
      <c r="J9214" s="205"/>
      <c r="K9214" s="205"/>
      <c r="L9214" s="181"/>
      <c r="M9214" s="180"/>
      <c r="N9214" s="180"/>
      <c r="O9214" s="180"/>
    </row>
    <row r="9215" spans="8:15" s="179" customFormat="1" x14ac:dyDescent="0.2">
      <c r="H9215" s="180"/>
      <c r="I9215" s="180"/>
      <c r="J9215" s="205"/>
      <c r="K9215" s="205"/>
      <c r="L9215" s="181"/>
      <c r="M9215" s="180"/>
      <c r="N9215" s="180"/>
      <c r="O9215" s="180"/>
    </row>
    <row r="9216" spans="8:15" s="179" customFormat="1" x14ac:dyDescent="0.2">
      <c r="H9216" s="180"/>
      <c r="I9216" s="180"/>
      <c r="J9216" s="205"/>
      <c r="K9216" s="205"/>
      <c r="L9216" s="181"/>
      <c r="M9216" s="180"/>
      <c r="N9216" s="180"/>
      <c r="O9216" s="180"/>
    </row>
    <row r="9217" spans="8:15" s="179" customFormat="1" x14ac:dyDescent="0.2">
      <c r="H9217" s="180"/>
      <c r="I9217" s="180"/>
      <c r="J9217" s="205"/>
      <c r="K9217" s="205"/>
      <c r="L9217" s="181"/>
      <c r="M9217" s="180"/>
      <c r="N9217" s="180"/>
      <c r="O9217" s="180"/>
    </row>
    <row r="9218" spans="8:15" s="179" customFormat="1" x14ac:dyDescent="0.2">
      <c r="H9218" s="180"/>
      <c r="I9218" s="180"/>
      <c r="J9218" s="205"/>
      <c r="K9218" s="205"/>
      <c r="L9218" s="181"/>
      <c r="M9218" s="180"/>
      <c r="N9218" s="180"/>
      <c r="O9218" s="180"/>
    </row>
    <row r="9219" spans="8:15" s="179" customFormat="1" x14ac:dyDescent="0.2">
      <c r="H9219" s="180"/>
      <c r="I9219" s="180"/>
      <c r="J9219" s="205"/>
      <c r="K9219" s="205"/>
      <c r="L9219" s="181"/>
      <c r="M9219" s="180"/>
      <c r="N9219" s="180"/>
      <c r="O9219" s="180"/>
    </row>
    <row r="9220" spans="8:15" s="179" customFormat="1" x14ac:dyDescent="0.2">
      <c r="H9220" s="180"/>
      <c r="I9220" s="180"/>
      <c r="J9220" s="205"/>
      <c r="K9220" s="205"/>
      <c r="L9220" s="181"/>
      <c r="M9220" s="180"/>
      <c r="N9220" s="180"/>
      <c r="O9220" s="180"/>
    </row>
    <row r="9221" spans="8:15" s="179" customFormat="1" x14ac:dyDescent="0.2">
      <c r="H9221" s="180"/>
      <c r="I9221" s="180"/>
      <c r="J9221" s="205"/>
      <c r="K9221" s="205"/>
      <c r="L9221" s="181"/>
      <c r="M9221" s="180"/>
      <c r="N9221" s="180"/>
      <c r="O9221" s="180"/>
    </row>
    <row r="9222" spans="8:15" s="179" customFormat="1" x14ac:dyDescent="0.2">
      <c r="H9222" s="180"/>
      <c r="I9222" s="180"/>
      <c r="J9222" s="205"/>
      <c r="K9222" s="205"/>
      <c r="L9222" s="181"/>
      <c r="M9222" s="180"/>
      <c r="N9222" s="180"/>
      <c r="O9222" s="180"/>
    </row>
    <row r="9223" spans="8:15" s="179" customFormat="1" x14ac:dyDescent="0.2">
      <c r="H9223" s="180"/>
      <c r="I9223" s="180"/>
      <c r="J9223" s="205"/>
      <c r="K9223" s="205"/>
      <c r="L9223" s="181"/>
      <c r="M9223" s="180"/>
      <c r="N9223" s="180"/>
      <c r="O9223" s="180"/>
    </row>
    <row r="9224" spans="8:15" s="179" customFormat="1" x14ac:dyDescent="0.2">
      <c r="H9224" s="180"/>
      <c r="I9224" s="180"/>
      <c r="J9224" s="205"/>
      <c r="K9224" s="205"/>
      <c r="L9224" s="181"/>
      <c r="M9224" s="180"/>
      <c r="N9224" s="180"/>
      <c r="O9224" s="180"/>
    </row>
    <row r="9225" spans="8:15" s="179" customFormat="1" x14ac:dyDescent="0.2">
      <c r="H9225" s="180"/>
      <c r="I9225" s="180"/>
      <c r="J9225" s="205"/>
      <c r="K9225" s="205"/>
      <c r="L9225" s="181"/>
      <c r="M9225" s="180"/>
      <c r="N9225" s="180"/>
      <c r="O9225" s="180"/>
    </row>
    <row r="9226" spans="8:15" s="179" customFormat="1" x14ac:dyDescent="0.2">
      <c r="H9226" s="180"/>
      <c r="I9226" s="180"/>
      <c r="J9226" s="205"/>
      <c r="K9226" s="205"/>
      <c r="L9226" s="181"/>
      <c r="M9226" s="180"/>
      <c r="N9226" s="180"/>
      <c r="O9226" s="180"/>
    </row>
    <row r="9227" spans="8:15" s="179" customFormat="1" x14ac:dyDescent="0.2">
      <c r="H9227" s="180"/>
      <c r="I9227" s="180"/>
      <c r="J9227" s="205"/>
      <c r="K9227" s="205"/>
      <c r="L9227" s="181"/>
      <c r="M9227" s="180"/>
      <c r="N9227" s="180"/>
      <c r="O9227" s="180"/>
    </row>
    <row r="9228" spans="8:15" s="179" customFormat="1" x14ac:dyDescent="0.2">
      <c r="H9228" s="180"/>
      <c r="I9228" s="180"/>
      <c r="J9228" s="205"/>
      <c r="K9228" s="205"/>
      <c r="L9228" s="181"/>
      <c r="M9228" s="180"/>
      <c r="N9228" s="180"/>
      <c r="O9228" s="180"/>
    </row>
    <row r="9229" spans="8:15" s="179" customFormat="1" x14ac:dyDescent="0.2">
      <c r="H9229" s="180"/>
      <c r="I9229" s="180"/>
      <c r="J9229" s="205"/>
      <c r="K9229" s="205"/>
      <c r="L9229" s="181"/>
      <c r="M9229" s="180"/>
      <c r="N9229" s="180"/>
      <c r="O9229" s="180"/>
    </row>
    <row r="9230" spans="8:15" s="179" customFormat="1" x14ac:dyDescent="0.2">
      <c r="H9230" s="180"/>
      <c r="I9230" s="180"/>
      <c r="J9230" s="205"/>
      <c r="K9230" s="205"/>
      <c r="L9230" s="181"/>
      <c r="M9230" s="180"/>
      <c r="N9230" s="180"/>
      <c r="O9230" s="180"/>
    </row>
    <row r="9231" spans="8:15" s="179" customFormat="1" x14ac:dyDescent="0.2">
      <c r="H9231" s="180"/>
      <c r="I9231" s="180"/>
      <c r="J9231" s="205"/>
      <c r="K9231" s="205"/>
      <c r="L9231" s="181"/>
      <c r="M9231" s="180"/>
      <c r="N9231" s="180"/>
      <c r="O9231" s="180"/>
    </row>
    <row r="9232" spans="8:15" s="179" customFormat="1" x14ac:dyDescent="0.2">
      <c r="H9232" s="180"/>
      <c r="I9232" s="180"/>
      <c r="J9232" s="205"/>
      <c r="K9232" s="205"/>
      <c r="L9232" s="181"/>
      <c r="M9232" s="180"/>
      <c r="N9232" s="180"/>
      <c r="O9232" s="180"/>
    </row>
    <row r="9233" spans="8:15" s="179" customFormat="1" x14ac:dyDescent="0.2">
      <c r="H9233" s="180"/>
      <c r="I9233" s="180"/>
      <c r="J9233" s="205"/>
      <c r="K9233" s="205"/>
      <c r="L9233" s="181"/>
      <c r="M9233" s="180"/>
      <c r="N9233" s="180"/>
      <c r="O9233" s="180"/>
    </row>
    <row r="9234" spans="8:15" s="179" customFormat="1" x14ac:dyDescent="0.2">
      <c r="H9234" s="180"/>
      <c r="I9234" s="180"/>
      <c r="J9234" s="205"/>
      <c r="K9234" s="205"/>
      <c r="L9234" s="181"/>
      <c r="M9234" s="180"/>
      <c r="N9234" s="180"/>
      <c r="O9234" s="180"/>
    </row>
    <row r="9235" spans="8:15" s="179" customFormat="1" x14ac:dyDescent="0.2">
      <c r="H9235" s="180"/>
      <c r="I9235" s="180"/>
      <c r="J9235" s="205"/>
      <c r="K9235" s="205"/>
      <c r="L9235" s="181"/>
      <c r="M9235" s="180"/>
      <c r="N9235" s="180"/>
      <c r="O9235" s="180"/>
    </row>
    <row r="9236" spans="8:15" s="179" customFormat="1" x14ac:dyDescent="0.2">
      <c r="H9236" s="180"/>
      <c r="I9236" s="180"/>
      <c r="J9236" s="205"/>
      <c r="K9236" s="205"/>
      <c r="L9236" s="181"/>
      <c r="M9236" s="180"/>
      <c r="N9236" s="180"/>
      <c r="O9236" s="180"/>
    </row>
    <row r="9237" spans="8:15" s="179" customFormat="1" x14ac:dyDescent="0.2">
      <c r="H9237" s="180"/>
      <c r="I9237" s="180"/>
      <c r="J9237" s="205"/>
      <c r="K9237" s="205"/>
      <c r="L9237" s="181"/>
      <c r="M9237" s="180"/>
      <c r="N9237" s="180"/>
      <c r="O9237" s="180"/>
    </row>
    <row r="9238" spans="8:15" s="179" customFormat="1" x14ac:dyDescent="0.2">
      <c r="H9238" s="180"/>
      <c r="I9238" s="180"/>
      <c r="J9238" s="205"/>
      <c r="K9238" s="205"/>
      <c r="L9238" s="181"/>
      <c r="M9238" s="180"/>
      <c r="N9238" s="180"/>
      <c r="O9238" s="180"/>
    </row>
    <row r="9239" spans="8:15" s="179" customFormat="1" x14ac:dyDescent="0.2">
      <c r="H9239" s="180"/>
      <c r="I9239" s="180"/>
      <c r="J9239" s="205"/>
      <c r="K9239" s="205"/>
      <c r="L9239" s="181"/>
      <c r="M9239" s="180"/>
      <c r="N9239" s="180"/>
      <c r="O9239" s="180"/>
    </row>
    <row r="9240" spans="8:15" s="179" customFormat="1" x14ac:dyDescent="0.2">
      <c r="H9240" s="180"/>
      <c r="I9240" s="180"/>
      <c r="J9240" s="205"/>
      <c r="K9240" s="205"/>
      <c r="L9240" s="181"/>
      <c r="M9240" s="180"/>
      <c r="N9240" s="180"/>
      <c r="O9240" s="180"/>
    </row>
    <row r="9241" spans="8:15" s="179" customFormat="1" x14ac:dyDescent="0.2">
      <c r="H9241" s="180"/>
      <c r="I9241" s="180"/>
      <c r="J9241" s="205"/>
      <c r="K9241" s="205"/>
      <c r="L9241" s="181"/>
      <c r="M9241" s="180"/>
      <c r="N9241" s="180"/>
      <c r="O9241" s="180"/>
    </row>
    <row r="9242" spans="8:15" s="179" customFormat="1" x14ac:dyDescent="0.2">
      <c r="H9242" s="180"/>
      <c r="I9242" s="180"/>
      <c r="J9242" s="205"/>
      <c r="K9242" s="205"/>
      <c r="L9242" s="181"/>
      <c r="M9242" s="180"/>
      <c r="N9242" s="180"/>
      <c r="O9242" s="180"/>
    </row>
    <row r="9243" spans="8:15" s="179" customFormat="1" x14ac:dyDescent="0.2">
      <c r="H9243" s="180"/>
      <c r="I9243" s="180"/>
      <c r="J9243" s="205"/>
      <c r="K9243" s="205"/>
      <c r="L9243" s="181"/>
      <c r="M9243" s="180"/>
      <c r="N9243" s="180"/>
      <c r="O9243" s="180"/>
    </row>
    <row r="9244" spans="8:15" s="179" customFormat="1" x14ac:dyDescent="0.2">
      <c r="H9244" s="180"/>
      <c r="I9244" s="180"/>
      <c r="J9244" s="205"/>
      <c r="K9244" s="205"/>
      <c r="L9244" s="181"/>
      <c r="M9244" s="180"/>
      <c r="N9244" s="180"/>
      <c r="O9244" s="180"/>
    </row>
    <row r="9245" spans="8:15" s="179" customFormat="1" x14ac:dyDescent="0.2">
      <c r="H9245" s="180"/>
      <c r="I9245" s="180"/>
      <c r="J9245" s="205"/>
      <c r="K9245" s="205"/>
      <c r="L9245" s="181"/>
      <c r="M9245" s="180"/>
      <c r="N9245" s="180"/>
      <c r="O9245" s="180"/>
    </row>
    <row r="9246" spans="8:15" s="179" customFormat="1" x14ac:dyDescent="0.2">
      <c r="H9246" s="180"/>
      <c r="I9246" s="180"/>
      <c r="J9246" s="205"/>
      <c r="K9246" s="205"/>
      <c r="L9246" s="181"/>
      <c r="M9246" s="180"/>
      <c r="N9246" s="180"/>
      <c r="O9246" s="180"/>
    </row>
    <row r="9247" spans="8:15" s="179" customFormat="1" x14ac:dyDescent="0.2">
      <c r="H9247" s="180"/>
      <c r="I9247" s="180"/>
      <c r="J9247" s="205"/>
      <c r="K9247" s="205"/>
      <c r="L9247" s="181"/>
      <c r="M9247" s="180"/>
      <c r="N9247" s="180"/>
      <c r="O9247" s="180"/>
    </row>
    <row r="9248" spans="8:15" s="179" customFormat="1" x14ac:dyDescent="0.2">
      <c r="H9248" s="180"/>
      <c r="I9248" s="180"/>
      <c r="J9248" s="205"/>
      <c r="K9248" s="205"/>
      <c r="L9248" s="181"/>
      <c r="M9248" s="180"/>
      <c r="N9248" s="180"/>
      <c r="O9248" s="180"/>
    </row>
    <row r="9249" spans="8:15" s="179" customFormat="1" x14ac:dyDescent="0.2">
      <c r="H9249" s="180"/>
      <c r="I9249" s="180"/>
      <c r="J9249" s="205"/>
      <c r="K9249" s="205"/>
      <c r="L9249" s="181"/>
      <c r="M9249" s="180"/>
      <c r="N9249" s="180"/>
      <c r="O9249" s="180"/>
    </row>
    <row r="9250" spans="8:15" s="179" customFormat="1" x14ac:dyDescent="0.2">
      <c r="H9250" s="180"/>
      <c r="I9250" s="180"/>
      <c r="J9250" s="205"/>
      <c r="K9250" s="205"/>
      <c r="L9250" s="181"/>
      <c r="M9250" s="180"/>
      <c r="N9250" s="180"/>
      <c r="O9250" s="180"/>
    </row>
    <row r="9251" spans="8:15" s="179" customFormat="1" x14ac:dyDescent="0.2">
      <c r="H9251" s="180"/>
      <c r="I9251" s="180"/>
      <c r="J9251" s="205"/>
      <c r="K9251" s="205"/>
      <c r="L9251" s="181"/>
      <c r="M9251" s="180"/>
      <c r="N9251" s="180"/>
      <c r="O9251" s="180"/>
    </row>
    <row r="9252" spans="8:15" s="179" customFormat="1" x14ac:dyDescent="0.2">
      <c r="H9252" s="180"/>
      <c r="I9252" s="180"/>
      <c r="J9252" s="205"/>
      <c r="K9252" s="205"/>
      <c r="L9252" s="181"/>
      <c r="M9252" s="180"/>
      <c r="N9252" s="180"/>
      <c r="O9252" s="180"/>
    </row>
    <row r="9253" spans="8:15" s="179" customFormat="1" x14ac:dyDescent="0.2">
      <c r="H9253" s="180"/>
      <c r="I9253" s="180"/>
      <c r="J9253" s="205"/>
      <c r="K9253" s="205"/>
      <c r="L9253" s="181"/>
      <c r="M9253" s="180"/>
      <c r="N9253" s="180"/>
      <c r="O9253" s="180"/>
    </row>
    <row r="9254" spans="8:15" s="179" customFormat="1" x14ac:dyDescent="0.2">
      <c r="H9254" s="180"/>
      <c r="I9254" s="180"/>
      <c r="J9254" s="205"/>
      <c r="K9254" s="205"/>
      <c r="L9254" s="181"/>
      <c r="M9254" s="180"/>
      <c r="N9254" s="180"/>
      <c r="O9254" s="180"/>
    </row>
    <row r="9255" spans="8:15" s="179" customFormat="1" x14ac:dyDescent="0.2">
      <c r="H9255" s="180"/>
      <c r="I9255" s="180"/>
      <c r="J9255" s="205"/>
      <c r="K9255" s="205"/>
      <c r="L9255" s="181"/>
      <c r="M9255" s="180"/>
      <c r="N9255" s="180"/>
      <c r="O9255" s="180"/>
    </row>
    <row r="9256" spans="8:15" s="179" customFormat="1" x14ac:dyDescent="0.2">
      <c r="H9256" s="180"/>
      <c r="I9256" s="180"/>
      <c r="J9256" s="205"/>
      <c r="K9256" s="205"/>
      <c r="L9256" s="181"/>
      <c r="M9256" s="180"/>
      <c r="N9256" s="180"/>
      <c r="O9256" s="180"/>
    </row>
    <row r="9257" spans="8:15" s="179" customFormat="1" x14ac:dyDescent="0.2">
      <c r="H9257" s="180"/>
      <c r="I9257" s="180"/>
      <c r="J9257" s="205"/>
      <c r="K9257" s="205"/>
      <c r="L9257" s="181"/>
      <c r="M9257" s="180"/>
      <c r="N9257" s="180"/>
      <c r="O9257" s="180"/>
    </row>
    <row r="9258" spans="8:15" s="179" customFormat="1" x14ac:dyDescent="0.2">
      <c r="H9258" s="180"/>
      <c r="I9258" s="180"/>
      <c r="J9258" s="205"/>
      <c r="K9258" s="205"/>
      <c r="L9258" s="181"/>
      <c r="M9258" s="180"/>
      <c r="N9258" s="180"/>
      <c r="O9258" s="180"/>
    </row>
    <row r="9259" spans="8:15" s="179" customFormat="1" x14ac:dyDescent="0.2">
      <c r="H9259" s="180"/>
      <c r="I9259" s="180"/>
      <c r="J9259" s="205"/>
      <c r="K9259" s="205"/>
      <c r="L9259" s="181"/>
      <c r="M9259" s="180"/>
      <c r="N9259" s="180"/>
      <c r="O9259" s="180"/>
    </row>
    <row r="9260" spans="8:15" s="179" customFormat="1" x14ac:dyDescent="0.2">
      <c r="H9260" s="180"/>
      <c r="I9260" s="180"/>
      <c r="J9260" s="205"/>
      <c r="K9260" s="205"/>
      <c r="L9260" s="181"/>
      <c r="M9260" s="180"/>
      <c r="N9260" s="180"/>
      <c r="O9260" s="180"/>
    </row>
    <row r="9261" spans="8:15" s="179" customFormat="1" x14ac:dyDescent="0.2">
      <c r="H9261" s="180"/>
      <c r="I9261" s="180"/>
      <c r="J9261" s="205"/>
      <c r="K9261" s="205"/>
      <c r="L9261" s="181"/>
      <c r="M9261" s="180"/>
      <c r="N9261" s="180"/>
      <c r="O9261" s="180"/>
    </row>
    <row r="9262" spans="8:15" s="179" customFormat="1" x14ac:dyDescent="0.2">
      <c r="H9262" s="180"/>
      <c r="I9262" s="180"/>
      <c r="J9262" s="205"/>
      <c r="K9262" s="205"/>
      <c r="L9262" s="181"/>
      <c r="M9262" s="180"/>
      <c r="N9262" s="180"/>
      <c r="O9262" s="180"/>
    </row>
    <row r="9263" spans="8:15" s="179" customFormat="1" x14ac:dyDescent="0.2">
      <c r="H9263" s="180"/>
      <c r="I9263" s="180"/>
      <c r="J9263" s="205"/>
      <c r="K9263" s="205"/>
      <c r="L9263" s="181"/>
      <c r="M9263" s="180"/>
      <c r="N9263" s="180"/>
      <c r="O9263" s="180"/>
    </row>
    <row r="9264" spans="8:15" s="179" customFormat="1" x14ac:dyDescent="0.2">
      <c r="H9264" s="180"/>
      <c r="I9264" s="180"/>
      <c r="J9264" s="205"/>
      <c r="K9264" s="205"/>
      <c r="L9264" s="181"/>
      <c r="M9264" s="180"/>
      <c r="N9264" s="180"/>
      <c r="O9264" s="180"/>
    </row>
    <row r="9265" spans="8:15" s="179" customFormat="1" x14ac:dyDescent="0.2">
      <c r="H9265" s="180"/>
      <c r="I9265" s="180"/>
      <c r="J9265" s="205"/>
      <c r="K9265" s="205"/>
      <c r="L9265" s="181"/>
      <c r="M9265" s="180"/>
      <c r="N9265" s="180"/>
      <c r="O9265" s="180"/>
    </row>
    <row r="9266" spans="8:15" s="179" customFormat="1" x14ac:dyDescent="0.2">
      <c r="H9266" s="180"/>
      <c r="I9266" s="180"/>
      <c r="J9266" s="205"/>
      <c r="K9266" s="205"/>
      <c r="L9266" s="181"/>
      <c r="M9266" s="180"/>
      <c r="N9266" s="180"/>
      <c r="O9266" s="180"/>
    </row>
    <row r="9267" spans="8:15" s="179" customFormat="1" x14ac:dyDescent="0.2">
      <c r="H9267" s="180"/>
      <c r="I9267" s="180"/>
      <c r="J9267" s="205"/>
      <c r="K9267" s="205"/>
      <c r="L9267" s="181"/>
      <c r="M9267" s="180"/>
      <c r="N9267" s="180"/>
      <c r="O9267" s="180"/>
    </row>
    <row r="9268" spans="8:15" s="179" customFormat="1" x14ac:dyDescent="0.2">
      <c r="H9268" s="180"/>
      <c r="I9268" s="180"/>
      <c r="J9268" s="205"/>
      <c r="K9268" s="205"/>
      <c r="L9268" s="181"/>
      <c r="M9268" s="180"/>
      <c r="N9268" s="180"/>
      <c r="O9268" s="180"/>
    </row>
    <row r="9269" spans="8:15" s="179" customFormat="1" x14ac:dyDescent="0.2">
      <c r="H9269" s="180"/>
      <c r="I9269" s="180"/>
      <c r="J9269" s="205"/>
      <c r="K9269" s="205"/>
      <c r="L9269" s="181"/>
      <c r="M9269" s="180"/>
      <c r="N9269" s="180"/>
      <c r="O9269" s="180"/>
    </row>
    <row r="9270" spans="8:15" s="179" customFormat="1" x14ac:dyDescent="0.2">
      <c r="H9270" s="180"/>
      <c r="I9270" s="180"/>
      <c r="J9270" s="205"/>
      <c r="K9270" s="205"/>
      <c r="L9270" s="181"/>
      <c r="M9270" s="180"/>
      <c r="N9270" s="180"/>
      <c r="O9270" s="180"/>
    </row>
    <row r="9271" spans="8:15" s="179" customFormat="1" x14ac:dyDescent="0.2">
      <c r="H9271" s="180"/>
      <c r="I9271" s="180"/>
      <c r="J9271" s="205"/>
      <c r="K9271" s="205"/>
      <c r="L9271" s="181"/>
      <c r="M9271" s="180"/>
      <c r="N9271" s="180"/>
      <c r="O9271" s="180"/>
    </row>
    <row r="9272" spans="8:15" s="179" customFormat="1" x14ac:dyDescent="0.2">
      <c r="H9272" s="180"/>
      <c r="I9272" s="180"/>
      <c r="J9272" s="205"/>
      <c r="K9272" s="205"/>
      <c r="L9272" s="181"/>
      <c r="M9272" s="180"/>
      <c r="N9272" s="180"/>
      <c r="O9272" s="180"/>
    </row>
    <row r="9273" spans="8:15" s="179" customFormat="1" x14ac:dyDescent="0.2">
      <c r="H9273" s="180"/>
      <c r="I9273" s="180"/>
      <c r="J9273" s="205"/>
      <c r="K9273" s="205"/>
      <c r="L9273" s="181"/>
      <c r="M9273" s="180"/>
      <c r="N9273" s="180"/>
      <c r="O9273" s="180"/>
    </row>
    <row r="9274" spans="8:15" s="179" customFormat="1" x14ac:dyDescent="0.2">
      <c r="H9274" s="180"/>
      <c r="I9274" s="180"/>
      <c r="J9274" s="205"/>
      <c r="K9274" s="205"/>
      <c r="L9274" s="181"/>
      <c r="M9274" s="180"/>
      <c r="N9274" s="180"/>
      <c r="O9274" s="180"/>
    </row>
    <row r="9275" spans="8:15" s="179" customFormat="1" x14ac:dyDescent="0.2">
      <c r="H9275" s="180"/>
      <c r="I9275" s="180"/>
      <c r="J9275" s="205"/>
      <c r="K9275" s="205"/>
      <c r="L9275" s="181"/>
      <c r="M9275" s="180"/>
      <c r="N9275" s="180"/>
      <c r="O9275" s="180"/>
    </row>
    <row r="9276" spans="8:15" s="179" customFormat="1" x14ac:dyDescent="0.2">
      <c r="H9276" s="180"/>
      <c r="I9276" s="180"/>
      <c r="J9276" s="205"/>
      <c r="K9276" s="205"/>
      <c r="L9276" s="181"/>
      <c r="M9276" s="180"/>
      <c r="N9276" s="180"/>
      <c r="O9276" s="180"/>
    </row>
    <row r="9277" spans="8:15" s="179" customFormat="1" x14ac:dyDescent="0.2">
      <c r="H9277" s="180"/>
      <c r="I9277" s="180"/>
      <c r="J9277" s="205"/>
      <c r="K9277" s="205"/>
      <c r="L9277" s="181"/>
      <c r="M9277" s="180"/>
      <c r="N9277" s="180"/>
      <c r="O9277" s="180"/>
    </row>
    <row r="9278" spans="8:15" s="179" customFormat="1" x14ac:dyDescent="0.2">
      <c r="H9278" s="180"/>
      <c r="I9278" s="180"/>
      <c r="J9278" s="205"/>
      <c r="K9278" s="205"/>
      <c r="L9278" s="181"/>
      <c r="M9278" s="180"/>
      <c r="N9278" s="180"/>
      <c r="O9278" s="180"/>
    </row>
    <row r="9279" spans="8:15" s="179" customFormat="1" x14ac:dyDescent="0.2">
      <c r="H9279" s="180"/>
      <c r="I9279" s="180"/>
      <c r="J9279" s="205"/>
      <c r="K9279" s="205"/>
      <c r="L9279" s="181"/>
      <c r="M9279" s="180"/>
      <c r="N9279" s="180"/>
      <c r="O9279" s="180"/>
    </row>
    <row r="9280" spans="8:15" s="179" customFormat="1" x14ac:dyDescent="0.2">
      <c r="H9280" s="180"/>
      <c r="I9280" s="180"/>
      <c r="J9280" s="205"/>
      <c r="K9280" s="205"/>
      <c r="L9280" s="181"/>
      <c r="M9280" s="180"/>
      <c r="N9280" s="180"/>
      <c r="O9280" s="180"/>
    </row>
    <row r="9281" spans="8:15" s="179" customFormat="1" x14ac:dyDescent="0.2">
      <c r="H9281" s="180"/>
      <c r="I9281" s="180"/>
      <c r="J9281" s="205"/>
      <c r="K9281" s="205"/>
      <c r="L9281" s="181"/>
      <c r="M9281" s="180"/>
      <c r="N9281" s="180"/>
      <c r="O9281" s="180"/>
    </row>
    <row r="9282" spans="8:15" s="179" customFormat="1" x14ac:dyDescent="0.2">
      <c r="H9282" s="180"/>
      <c r="I9282" s="180"/>
      <c r="J9282" s="205"/>
      <c r="K9282" s="205"/>
      <c r="L9282" s="181"/>
      <c r="M9282" s="180"/>
      <c r="N9282" s="180"/>
      <c r="O9282" s="180"/>
    </row>
    <row r="9283" spans="8:15" s="179" customFormat="1" x14ac:dyDescent="0.2">
      <c r="H9283" s="180"/>
      <c r="I9283" s="180"/>
      <c r="J9283" s="205"/>
      <c r="K9283" s="205"/>
      <c r="L9283" s="181"/>
      <c r="M9283" s="180"/>
      <c r="N9283" s="180"/>
      <c r="O9283" s="180"/>
    </row>
    <row r="9284" spans="8:15" s="179" customFormat="1" x14ac:dyDescent="0.2">
      <c r="H9284" s="180"/>
      <c r="I9284" s="180"/>
      <c r="J9284" s="205"/>
      <c r="K9284" s="205"/>
      <c r="L9284" s="181"/>
      <c r="M9284" s="180"/>
      <c r="N9284" s="180"/>
      <c r="O9284" s="180"/>
    </row>
    <row r="9285" spans="8:15" s="179" customFormat="1" x14ac:dyDescent="0.2">
      <c r="H9285" s="180"/>
      <c r="I9285" s="180"/>
      <c r="J9285" s="205"/>
      <c r="K9285" s="205"/>
      <c r="L9285" s="181"/>
      <c r="M9285" s="180"/>
      <c r="N9285" s="180"/>
      <c r="O9285" s="180"/>
    </row>
    <row r="9286" spans="8:15" s="179" customFormat="1" x14ac:dyDescent="0.2">
      <c r="H9286" s="180"/>
      <c r="I9286" s="180"/>
      <c r="J9286" s="205"/>
      <c r="K9286" s="205"/>
      <c r="L9286" s="181"/>
      <c r="M9286" s="180"/>
      <c r="N9286" s="180"/>
      <c r="O9286" s="180"/>
    </row>
    <row r="9287" spans="8:15" s="179" customFormat="1" x14ac:dyDescent="0.2">
      <c r="H9287" s="180"/>
      <c r="I9287" s="180"/>
      <c r="J9287" s="205"/>
      <c r="K9287" s="205"/>
      <c r="L9287" s="181"/>
      <c r="M9287" s="180"/>
      <c r="N9287" s="180"/>
      <c r="O9287" s="180"/>
    </row>
    <row r="9288" spans="8:15" s="179" customFormat="1" x14ac:dyDescent="0.2">
      <c r="H9288" s="180"/>
      <c r="I9288" s="180"/>
      <c r="J9288" s="205"/>
      <c r="K9288" s="205"/>
      <c r="L9288" s="181"/>
      <c r="M9288" s="180"/>
      <c r="N9288" s="180"/>
      <c r="O9288" s="180"/>
    </row>
    <row r="9289" spans="8:15" s="179" customFormat="1" x14ac:dyDescent="0.2">
      <c r="H9289" s="180"/>
      <c r="I9289" s="180"/>
      <c r="J9289" s="205"/>
      <c r="K9289" s="205"/>
      <c r="L9289" s="181"/>
      <c r="M9289" s="180"/>
      <c r="N9289" s="180"/>
      <c r="O9289" s="180"/>
    </row>
    <row r="9290" spans="8:15" s="179" customFormat="1" x14ac:dyDescent="0.2">
      <c r="H9290" s="180"/>
      <c r="I9290" s="180"/>
      <c r="J9290" s="205"/>
      <c r="K9290" s="205"/>
      <c r="L9290" s="181"/>
      <c r="M9290" s="180"/>
      <c r="N9290" s="180"/>
      <c r="O9290" s="180"/>
    </row>
    <row r="9291" spans="8:15" s="179" customFormat="1" x14ac:dyDescent="0.2">
      <c r="H9291" s="180"/>
      <c r="I9291" s="180"/>
      <c r="J9291" s="205"/>
      <c r="K9291" s="205"/>
      <c r="L9291" s="181"/>
      <c r="M9291" s="180"/>
      <c r="N9291" s="180"/>
      <c r="O9291" s="180"/>
    </row>
    <row r="9292" spans="8:15" s="179" customFormat="1" x14ac:dyDescent="0.2">
      <c r="H9292" s="180"/>
      <c r="I9292" s="180"/>
      <c r="J9292" s="205"/>
      <c r="K9292" s="205"/>
      <c r="L9292" s="181"/>
      <c r="M9292" s="180"/>
      <c r="N9292" s="180"/>
      <c r="O9292" s="180"/>
    </row>
    <row r="9293" spans="8:15" s="179" customFormat="1" x14ac:dyDescent="0.2">
      <c r="H9293" s="180"/>
      <c r="I9293" s="180"/>
      <c r="J9293" s="205"/>
      <c r="K9293" s="205"/>
      <c r="L9293" s="181"/>
      <c r="M9293" s="180"/>
      <c r="N9293" s="180"/>
      <c r="O9293" s="180"/>
    </row>
    <row r="9294" spans="8:15" s="179" customFormat="1" x14ac:dyDescent="0.2">
      <c r="H9294" s="180"/>
      <c r="I9294" s="180"/>
      <c r="J9294" s="205"/>
      <c r="K9294" s="205"/>
      <c r="L9294" s="181"/>
      <c r="M9294" s="180"/>
      <c r="N9294" s="180"/>
      <c r="O9294" s="180"/>
    </row>
    <row r="9295" spans="8:15" s="179" customFormat="1" x14ac:dyDescent="0.2">
      <c r="H9295" s="180"/>
      <c r="I9295" s="180"/>
      <c r="J9295" s="205"/>
      <c r="K9295" s="205"/>
      <c r="L9295" s="181"/>
      <c r="M9295" s="180"/>
      <c r="N9295" s="180"/>
      <c r="O9295" s="180"/>
    </row>
    <row r="9296" spans="8:15" s="179" customFormat="1" x14ac:dyDescent="0.2">
      <c r="H9296" s="180"/>
      <c r="I9296" s="180"/>
      <c r="J9296" s="205"/>
      <c r="K9296" s="205"/>
      <c r="L9296" s="181"/>
      <c r="M9296" s="180"/>
      <c r="N9296" s="180"/>
      <c r="O9296" s="180"/>
    </row>
    <row r="9297" spans="8:15" s="179" customFormat="1" x14ac:dyDescent="0.2">
      <c r="H9297" s="180"/>
      <c r="I9297" s="180"/>
      <c r="J9297" s="205"/>
      <c r="K9297" s="205"/>
      <c r="L9297" s="181"/>
      <c r="M9297" s="180"/>
      <c r="N9297" s="180"/>
      <c r="O9297" s="180"/>
    </row>
    <row r="9298" spans="8:15" s="179" customFormat="1" x14ac:dyDescent="0.2">
      <c r="H9298" s="180"/>
      <c r="I9298" s="180"/>
      <c r="J9298" s="205"/>
      <c r="K9298" s="205"/>
      <c r="L9298" s="181"/>
      <c r="M9298" s="180"/>
      <c r="N9298" s="180"/>
      <c r="O9298" s="180"/>
    </row>
    <row r="9299" spans="8:15" s="179" customFormat="1" x14ac:dyDescent="0.2">
      <c r="H9299" s="180"/>
      <c r="I9299" s="180"/>
      <c r="J9299" s="205"/>
      <c r="K9299" s="205"/>
      <c r="L9299" s="181"/>
      <c r="M9299" s="180"/>
      <c r="N9299" s="180"/>
      <c r="O9299" s="180"/>
    </row>
    <row r="9300" spans="8:15" s="179" customFormat="1" x14ac:dyDescent="0.2">
      <c r="H9300" s="180"/>
      <c r="I9300" s="180"/>
      <c r="J9300" s="205"/>
      <c r="K9300" s="205"/>
      <c r="L9300" s="181"/>
      <c r="M9300" s="180"/>
      <c r="N9300" s="180"/>
      <c r="O9300" s="180"/>
    </row>
    <row r="9301" spans="8:15" s="179" customFormat="1" x14ac:dyDescent="0.2">
      <c r="H9301" s="180"/>
      <c r="I9301" s="180"/>
      <c r="J9301" s="205"/>
      <c r="K9301" s="205"/>
      <c r="L9301" s="181"/>
      <c r="M9301" s="180"/>
      <c r="N9301" s="180"/>
      <c r="O9301" s="180"/>
    </row>
    <row r="9302" spans="8:15" s="179" customFormat="1" x14ac:dyDescent="0.2">
      <c r="H9302" s="180"/>
      <c r="I9302" s="180"/>
      <c r="J9302" s="205"/>
      <c r="K9302" s="205"/>
      <c r="L9302" s="181"/>
      <c r="M9302" s="180"/>
      <c r="N9302" s="180"/>
      <c r="O9302" s="180"/>
    </row>
    <row r="9303" spans="8:15" s="179" customFormat="1" x14ac:dyDescent="0.2">
      <c r="H9303" s="180"/>
      <c r="I9303" s="180"/>
      <c r="J9303" s="205"/>
      <c r="K9303" s="205"/>
      <c r="L9303" s="181"/>
      <c r="M9303" s="180"/>
      <c r="N9303" s="180"/>
      <c r="O9303" s="180"/>
    </row>
    <row r="9304" spans="8:15" s="179" customFormat="1" x14ac:dyDescent="0.2">
      <c r="H9304" s="180"/>
      <c r="I9304" s="180"/>
      <c r="J9304" s="205"/>
      <c r="K9304" s="205"/>
      <c r="L9304" s="181"/>
      <c r="M9304" s="180"/>
      <c r="N9304" s="180"/>
      <c r="O9304" s="180"/>
    </row>
    <row r="9305" spans="8:15" s="179" customFormat="1" x14ac:dyDescent="0.2">
      <c r="H9305" s="180"/>
      <c r="I9305" s="180"/>
      <c r="J9305" s="205"/>
      <c r="K9305" s="205"/>
      <c r="L9305" s="181"/>
      <c r="M9305" s="180"/>
      <c r="N9305" s="180"/>
      <c r="O9305" s="180"/>
    </row>
    <row r="9306" spans="8:15" s="179" customFormat="1" x14ac:dyDescent="0.2">
      <c r="H9306" s="180"/>
      <c r="I9306" s="180"/>
      <c r="J9306" s="205"/>
      <c r="K9306" s="205"/>
      <c r="L9306" s="181"/>
      <c r="M9306" s="180"/>
      <c r="N9306" s="180"/>
      <c r="O9306" s="180"/>
    </row>
    <row r="9307" spans="8:15" s="179" customFormat="1" x14ac:dyDescent="0.2">
      <c r="H9307" s="180"/>
      <c r="I9307" s="180"/>
      <c r="J9307" s="205"/>
      <c r="K9307" s="205"/>
      <c r="L9307" s="181"/>
      <c r="M9307" s="180"/>
      <c r="N9307" s="180"/>
      <c r="O9307" s="180"/>
    </row>
    <row r="9308" spans="8:15" s="179" customFormat="1" x14ac:dyDescent="0.2">
      <c r="H9308" s="180"/>
      <c r="I9308" s="180"/>
      <c r="J9308" s="205"/>
      <c r="K9308" s="205"/>
      <c r="L9308" s="181"/>
      <c r="M9308" s="180"/>
      <c r="N9308" s="180"/>
      <c r="O9308" s="180"/>
    </row>
    <row r="9309" spans="8:15" s="179" customFormat="1" x14ac:dyDescent="0.2">
      <c r="H9309" s="180"/>
      <c r="I9309" s="180"/>
      <c r="J9309" s="205"/>
      <c r="K9309" s="205"/>
      <c r="L9309" s="181"/>
      <c r="M9309" s="180"/>
      <c r="N9309" s="180"/>
      <c r="O9309" s="180"/>
    </row>
    <row r="9310" spans="8:15" s="179" customFormat="1" x14ac:dyDescent="0.2">
      <c r="H9310" s="180"/>
      <c r="I9310" s="180"/>
      <c r="J9310" s="205"/>
      <c r="K9310" s="205"/>
      <c r="L9310" s="181"/>
      <c r="M9310" s="180"/>
      <c r="N9310" s="180"/>
      <c r="O9310" s="180"/>
    </row>
    <row r="9311" spans="8:15" s="179" customFormat="1" x14ac:dyDescent="0.2">
      <c r="H9311" s="180"/>
      <c r="I9311" s="180"/>
      <c r="J9311" s="205"/>
      <c r="K9311" s="205"/>
      <c r="L9311" s="181"/>
      <c r="M9311" s="180"/>
      <c r="N9311" s="180"/>
      <c r="O9311" s="180"/>
    </row>
    <row r="9312" spans="8:15" s="179" customFormat="1" x14ac:dyDescent="0.2">
      <c r="H9312" s="180"/>
      <c r="I9312" s="180"/>
      <c r="J9312" s="205"/>
      <c r="K9312" s="205"/>
      <c r="L9312" s="181"/>
      <c r="M9312" s="180"/>
      <c r="N9312" s="180"/>
      <c r="O9312" s="180"/>
    </row>
    <row r="9313" spans="8:15" s="179" customFormat="1" x14ac:dyDescent="0.2">
      <c r="H9313" s="180"/>
      <c r="I9313" s="180"/>
      <c r="J9313" s="205"/>
      <c r="K9313" s="205"/>
      <c r="L9313" s="181"/>
      <c r="M9313" s="180"/>
      <c r="N9313" s="180"/>
      <c r="O9313" s="180"/>
    </row>
    <row r="9314" spans="8:15" s="179" customFormat="1" x14ac:dyDescent="0.2">
      <c r="H9314" s="180"/>
      <c r="I9314" s="180"/>
      <c r="J9314" s="205"/>
      <c r="K9314" s="205"/>
      <c r="L9314" s="181"/>
      <c r="M9314" s="180"/>
      <c r="N9314" s="180"/>
      <c r="O9314" s="180"/>
    </row>
    <row r="9315" spans="8:15" s="179" customFormat="1" x14ac:dyDescent="0.2">
      <c r="H9315" s="180"/>
      <c r="I9315" s="180"/>
      <c r="J9315" s="205"/>
      <c r="K9315" s="205"/>
      <c r="L9315" s="181"/>
      <c r="M9315" s="180"/>
      <c r="N9315" s="180"/>
      <c r="O9315" s="180"/>
    </row>
    <row r="9316" spans="8:15" s="179" customFormat="1" x14ac:dyDescent="0.2">
      <c r="H9316" s="180"/>
      <c r="I9316" s="180"/>
      <c r="J9316" s="205"/>
      <c r="K9316" s="205"/>
      <c r="L9316" s="181"/>
      <c r="M9316" s="180"/>
      <c r="N9316" s="180"/>
      <c r="O9316" s="180"/>
    </row>
    <row r="9317" spans="8:15" s="179" customFormat="1" x14ac:dyDescent="0.2">
      <c r="H9317" s="180"/>
      <c r="I9317" s="180"/>
      <c r="J9317" s="205"/>
      <c r="K9317" s="205"/>
      <c r="L9317" s="181"/>
      <c r="M9317" s="180"/>
      <c r="N9317" s="180"/>
      <c r="O9317" s="180"/>
    </row>
    <row r="9318" spans="8:15" s="179" customFormat="1" x14ac:dyDescent="0.2">
      <c r="H9318" s="180"/>
      <c r="I9318" s="180"/>
      <c r="J9318" s="205"/>
      <c r="K9318" s="205"/>
      <c r="L9318" s="181"/>
      <c r="M9318" s="180"/>
      <c r="N9318" s="180"/>
      <c r="O9318" s="180"/>
    </row>
    <row r="9319" spans="8:15" s="179" customFormat="1" x14ac:dyDescent="0.2">
      <c r="H9319" s="180"/>
      <c r="I9319" s="180"/>
      <c r="J9319" s="205"/>
      <c r="K9319" s="205"/>
      <c r="L9319" s="181"/>
      <c r="M9319" s="180"/>
      <c r="N9319" s="180"/>
      <c r="O9319" s="180"/>
    </row>
    <row r="9320" spans="8:15" s="179" customFormat="1" x14ac:dyDescent="0.2">
      <c r="H9320" s="180"/>
      <c r="I9320" s="180"/>
      <c r="J9320" s="205"/>
      <c r="K9320" s="205"/>
      <c r="L9320" s="181"/>
      <c r="M9320" s="180"/>
      <c r="N9320" s="180"/>
      <c r="O9320" s="180"/>
    </row>
    <row r="9321" spans="8:15" s="179" customFormat="1" x14ac:dyDescent="0.2">
      <c r="H9321" s="180"/>
      <c r="I9321" s="180"/>
      <c r="J9321" s="205"/>
      <c r="K9321" s="205"/>
      <c r="L9321" s="181"/>
      <c r="M9321" s="180"/>
      <c r="N9321" s="180"/>
      <c r="O9321" s="180"/>
    </row>
    <row r="9322" spans="8:15" s="179" customFormat="1" x14ac:dyDescent="0.2">
      <c r="H9322" s="180"/>
      <c r="I9322" s="180"/>
      <c r="J9322" s="205"/>
      <c r="K9322" s="205"/>
      <c r="L9322" s="181"/>
      <c r="M9322" s="180"/>
      <c r="N9322" s="180"/>
      <c r="O9322" s="180"/>
    </row>
    <row r="9323" spans="8:15" s="179" customFormat="1" x14ac:dyDescent="0.2">
      <c r="H9323" s="180"/>
      <c r="I9323" s="180"/>
      <c r="J9323" s="205"/>
      <c r="K9323" s="205"/>
      <c r="L9323" s="181"/>
      <c r="M9323" s="180"/>
      <c r="N9323" s="180"/>
      <c r="O9323" s="180"/>
    </row>
    <row r="9324" spans="8:15" s="179" customFormat="1" x14ac:dyDescent="0.2">
      <c r="H9324" s="180"/>
      <c r="I9324" s="180"/>
      <c r="J9324" s="205"/>
      <c r="K9324" s="205"/>
      <c r="L9324" s="181"/>
      <c r="M9324" s="180"/>
      <c r="N9324" s="180"/>
      <c r="O9324" s="180"/>
    </row>
    <row r="9325" spans="8:15" s="179" customFormat="1" x14ac:dyDescent="0.2">
      <c r="H9325" s="180"/>
      <c r="I9325" s="180"/>
      <c r="J9325" s="205"/>
      <c r="K9325" s="205"/>
      <c r="L9325" s="181"/>
      <c r="M9325" s="180"/>
      <c r="N9325" s="180"/>
      <c r="O9325" s="180"/>
    </row>
    <row r="9326" spans="8:15" s="179" customFormat="1" x14ac:dyDescent="0.2">
      <c r="H9326" s="180"/>
      <c r="I9326" s="180"/>
      <c r="J9326" s="205"/>
      <c r="K9326" s="205"/>
      <c r="L9326" s="181"/>
      <c r="M9326" s="180"/>
      <c r="N9326" s="180"/>
      <c r="O9326" s="180"/>
    </row>
    <row r="9327" spans="8:15" s="179" customFormat="1" x14ac:dyDescent="0.2">
      <c r="H9327" s="180"/>
      <c r="I9327" s="180"/>
      <c r="J9327" s="205"/>
      <c r="K9327" s="205"/>
      <c r="L9327" s="181"/>
      <c r="M9327" s="180"/>
      <c r="N9327" s="180"/>
      <c r="O9327" s="180"/>
    </row>
    <row r="9328" spans="8:15" s="179" customFormat="1" x14ac:dyDescent="0.2">
      <c r="H9328" s="180"/>
      <c r="I9328" s="180"/>
      <c r="J9328" s="205"/>
      <c r="K9328" s="205"/>
      <c r="L9328" s="181"/>
      <c r="M9328" s="180"/>
      <c r="N9328" s="180"/>
      <c r="O9328" s="180"/>
    </row>
    <row r="9329" spans="8:15" s="179" customFormat="1" x14ac:dyDescent="0.2">
      <c r="H9329" s="180"/>
      <c r="I9329" s="180"/>
      <c r="J9329" s="205"/>
      <c r="K9329" s="205"/>
      <c r="L9329" s="181"/>
      <c r="M9329" s="180"/>
      <c r="N9329" s="180"/>
      <c r="O9329" s="180"/>
    </row>
    <row r="9330" spans="8:15" s="179" customFormat="1" x14ac:dyDescent="0.2">
      <c r="H9330" s="180"/>
      <c r="I9330" s="180"/>
      <c r="J9330" s="205"/>
      <c r="K9330" s="205"/>
      <c r="L9330" s="181"/>
      <c r="M9330" s="180"/>
      <c r="N9330" s="180"/>
      <c r="O9330" s="180"/>
    </row>
    <row r="9331" spans="8:15" s="179" customFormat="1" x14ac:dyDescent="0.2">
      <c r="H9331" s="180"/>
      <c r="I9331" s="180"/>
      <c r="J9331" s="205"/>
      <c r="K9331" s="205"/>
      <c r="L9331" s="181"/>
      <c r="M9331" s="180"/>
      <c r="N9331" s="180"/>
      <c r="O9331" s="180"/>
    </row>
    <row r="9332" spans="8:15" s="179" customFormat="1" x14ac:dyDescent="0.2">
      <c r="H9332" s="180"/>
      <c r="I9332" s="180"/>
      <c r="J9332" s="205"/>
      <c r="K9332" s="205"/>
      <c r="L9332" s="181"/>
      <c r="M9332" s="180"/>
      <c r="N9332" s="180"/>
      <c r="O9332" s="180"/>
    </row>
    <row r="9333" spans="8:15" s="179" customFormat="1" x14ac:dyDescent="0.2">
      <c r="H9333" s="180"/>
      <c r="I9333" s="180"/>
      <c r="J9333" s="205"/>
      <c r="K9333" s="205"/>
      <c r="L9333" s="181"/>
      <c r="M9333" s="180"/>
      <c r="N9333" s="180"/>
      <c r="O9333" s="180"/>
    </row>
    <row r="9334" spans="8:15" s="179" customFormat="1" x14ac:dyDescent="0.2">
      <c r="H9334" s="180"/>
      <c r="I9334" s="180"/>
      <c r="J9334" s="205"/>
      <c r="K9334" s="205"/>
      <c r="L9334" s="181"/>
      <c r="M9334" s="180"/>
      <c r="N9334" s="180"/>
      <c r="O9334" s="180"/>
    </row>
    <row r="9335" spans="8:15" s="179" customFormat="1" x14ac:dyDescent="0.2">
      <c r="H9335" s="180"/>
      <c r="I9335" s="180"/>
      <c r="J9335" s="205"/>
      <c r="K9335" s="205"/>
      <c r="L9335" s="181"/>
      <c r="M9335" s="180"/>
      <c r="N9335" s="180"/>
      <c r="O9335" s="180"/>
    </row>
    <row r="9336" spans="8:15" s="179" customFormat="1" x14ac:dyDescent="0.2">
      <c r="H9336" s="180"/>
      <c r="I9336" s="180"/>
      <c r="J9336" s="205"/>
      <c r="K9336" s="205"/>
      <c r="L9336" s="181"/>
      <c r="M9336" s="180"/>
      <c r="N9336" s="180"/>
      <c r="O9336" s="180"/>
    </row>
    <row r="9337" spans="8:15" s="179" customFormat="1" x14ac:dyDescent="0.2">
      <c r="H9337" s="180"/>
      <c r="I9337" s="180"/>
      <c r="J9337" s="205"/>
      <c r="K9337" s="205"/>
      <c r="L9337" s="181"/>
      <c r="M9337" s="180"/>
      <c r="N9337" s="180"/>
      <c r="O9337" s="180"/>
    </row>
    <row r="9338" spans="8:15" s="179" customFormat="1" x14ac:dyDescent="0.2">
      <c r="H9338" s="180"/>
      <c r="I9338" s="180"/>
      <c r="J9338" s="205"/>
      <c r="K9338" s="205"/>
      <c r="L9338" s="181"/>
      <c r="M9338" s="180"/>
      <c r="N9338" s="180"/>
      <c r="O9338" s="180"/>
    </row>
    <row r="9339" spans="8:15" s="179" customFormat="1" x14ac:dyDescent="0.2">
      <c r="H9339" s="180"/>
      <c r="I9339" s="180"/>
      <c r="J9339" s="205"/>
      <c r="K9339" s="205"/>
      <c r="L9339" s="181"/>
      <c r="M9339" s="180"/>
      <c r="N9339" s="180"/>
      <c r="O9339" s="180"/>
    </row>
    <row r="9340" spans="8:15" s="179" customFormat="1" x14ac:dyDescent="0.2">
      <c r="H9340" s="180"/>
      <c r="I9340" s="180"/>
      <c r="J9340" s="205"/>
      <c r="K9340" s="205"/>
      <c r="L9340" s="181"/>
      <c r="M9340" s="180"/>
      <c r="N9340" s="180"/>
      <c r="O9340" s="180"/>
    </row>
    <row r="9341" spans="8:15" s="179" customFormat="1" x14ac:dyDescent="0.2">
      <c r="H9341" s="180"/>
      <c r="I9341" s="180"/>
      <c r="J9341" s="205"/>
      <c r="K9341" s="205"/>
      <c r="L9341" s="181"/>
      <c r="M9341" s="180"/>
      <c r="N9341" s="180"/>
      <c r="O9341" s="180"/>
    </row>
    <row r="9342" spans="8:15" s="179" customFormat="1" x14ac:dyDescent="0.2">
      <c r="H9342" s="180"/>
      <c r="I9342" s="180"/>
      <c r="J9342" s="205"/>
      <c r="K9342" s="205"/>
      <c r="L9342" s="181"/>
      <c r="M9342" s="180"/>
      <c r="N9342" s="180"/>
      <c r="O9342" s="180"/>
    </row>
    <row r="9343" spans="8:15" s="179" customFormat="1" x14ac:dyDescent="0.2">
      <c r="H9343" s="180"/>
      <c r="I9343" s="180"/>
      <c r="J9343" s="205"/>
      <c r="K9343" s="205"/>
      <c r="L9343" s="181"/>
      <c r="M9343" s="180"/>
      <c r="N9343" s="180"/>
      <c r="O9343" s="180"/>
    </row>
    <row r="9344" spans="8:15" s="179" customFormat="1" x14ac:dyDescent="0.2">
      <c r="H9344" s="180"/>
      <c r="I9344" s="180"/>
      <c r="J9344" s="205"/>
      <c r="K9344" s="205"/>
      <c r="L9344" s="181"/>
      <c r="M9344" s="180"/>
      <c r="N9344" s="180"/>
      <c r="O9344" s="180"/>
    </row>
    <row r="9345" spans="8:15" s="179" customFormat="1" x14ac:dyDescent="0.2">
      <c r="H9345" s="180"/>
      <c r="I9345" s="180"/>
      <c r="J9345" s="205"/>
      <c r="K9345" s="205"/>
      <c r="L9345" s="181"/>
      <c r="M9345" s="180"/>
      <c r="N9345" s="180"/>
      <c r="O9345" s="180"/>
    </row>
    <row r="9346" spans="8:15" s="179" customFormat="1" x14ac:dyDescent="0.2">
      <c r="H9346" s="180"/>
      <c r="I9346" s="180"/>
      <c r="J9346" s="205"/>
      <c r="K9346" s="205"/>
      <c r="L9346" s="181"/>
      <c r="M9346" s="180"/>
      <c r="N9346" s="180"/>
      <c r="O9346" s="180"/>
    </row>
    <row r="9347" spans="8:15" s="179" customFormat="1" x14ac:dyDescent="0.2">
      <c r="H9347" s="180"/>
      <c r="I9347" s="180"/>
      <c r="J9347" s="205"/>
      <c r="K9347" s="205"/>
      <c r="L9347" s="181"/>
      <c r="M9347" s="180"/>
      <c r="N9347" s="180"/>
      <c r="O9347" s="180"/>
    </row>
    <row r="9348" spans="8:15" s="179" customFormat="1" x14ac:dyDescent="0.2">
      <c r="H9348" s="180"/>
      <c r="I9348" s="180"/>
      <c r="J9348" s="205"/>
      <c r="K9348" s="205"/>
      <c r="L9348" s="181"/>
      <c r="M9348" s="180"/>
      <c r="N9348" s="180"/>
      <c r="O9348" s="180"/>
    </row>
    <row r="9349" spans="8:15" s="179" customFormat="1" x14ac:dyDescent="0.2">
      <c r="H9349" s="180"/>
      <c r="I9349" s="180"/>
      <c r="J9349" s="205"/>
      <c r="K9349" s="205"/>
      <c r="L9349" s="181"/>
      <c r="M9349" s="180"/>
      <c r="N9349" s="180"/>
      <c r="O9349" s="180"/>
    </row>
    <row r="9350" spans="8:15" s="179" customFormat="1" x14ac:dyDescent="0.2">
      <c r="H9350" s="180"/>
      <c r="I9350" s="180"/>
      <c r="J9350" s="205"/>
      <c r="K9350" s="205"/>
      <c r="L9350" s="181"/>
      <c r="M9350" s="180"/>
      <c r="N9350" s="180"/>
      <c r="O9350" s="180"/>
    </row>
    <row r="9351" spans="8:15" s="179" customFormat="1" x14ac:dyDescent="0.2">
      <c r="H9351" s="180"/>
      <c r="I9351" s="180"/>
      <c r="J9351" s="205"/>
      <c r="K9351" s="205"/>
      <c r="L9351" s="181"/>
      <c r="M9351" s="180"/>
      <c r="N9351" s="180"/>
      <c r="O9351" s="180"/>
    </row>
    <row r="9352" spans="8:15" s="179" customFormat="1" x14ac:dyDescent="0.2">
      <c r="H9352" s="180"/>
      <c r="I9352" s="180"/>
      <c r="J9352" s="205"/>
      <c r="K9352" s="205"/>
      <c r="L9352" s="181"/>
      <c r="M9352" s="180"/>
      <c r="N9352" s="180"/>
      <c r="O9352" s="180"/>
    </row>
    <row r="9353" spans="8:15" s="179" customFormat="1" x14ac:dyDescent="0.2">
      <c r="H9353" s="180"/>
      <c r="I9353" s="180"/>
      <c r="J9353" s="205"/>
      <c r="K9353" s="205"/>
      <c r="L9353" s="181"/>
      <c r="M9353" s="180"/>
      <c r="N9353" s="180"/>
      <c r="O9353" s="180"/>
    </row>
    <row r="9354" spans="8:15" s="179" customFormat="1" x14ac:dyDescent="0.2">
      <c r="H9354" s="180"/>
      <c r="I9354" s="180"/>
      <c r="J9354" s="205"/>
      <c r="K9354" s="205"/>
      <c r="L9354" s="181"/>
      <c r="M9354" s="180"/>
      <c r="N9354" s="180"/>
      <c r="O9354" s="180"/>
    </row>
    <row r="9355" spans="8:15" s="179" customFormat="1" x14ac:dyDescent="0.2">
      <c r="H9355" s="180"/>
      <c r="I9355" s="180"/>
      <c r="J9355" s="205"/>
      <c r="K9355" s="205"/>
      <c r="L9355" s="181"/>
      <c r="M9355" s="180"/>
      <c r="N9355" s="180"/>
      <c r="O9355" s="180"/>
    </row>
    <row r="9356" spans="8:15" s="179" customFormat="1" x14ac:dyDescent="0.2">
      <c r="H9356" s="180"/>
      <c r="I9356" s="180"/>
      <c r="J9356" s="205"/>
      <c r="K9356" s="205"/>
      <c r="L9356" s="181"/>
      <c r="M9356" s="180"/>
      <c r="N9356" s="180"/>
      <c r="O9356" s="180"/>
    </row>
    <row r="9357" spans="8:15" s="179" customFormat="1" x14ac:dyDescent="0.2">
      <c r="H9357" s="180"/>
      <c r="I9357" s="180"/>
      <c r="J9357" s="205"/>
      <c r="K9357" s="205"/>
      <c r="L9357" s="181"/>
      <c r="M9357" s="180"/>
      <c r="N9357" s="180"/>
      <c r="O9357" s="180"/>
    </row>
    <row r="9358" spans="8:15" s="179" customFormat="1" x14ac:dyDescent="0.2">
      <c r="H9358" s="180"/>
      <c r="I9358" s="180"/>
      <c r="J9358" s="205"/>
      <c r="K9358" s="205"/>
      <c r="L9358" s="181"/>
      <c r="M9358" s="180"/>
      <c r="N9358" s="180"/>
      <c r="O9358" s="180"/>
    </row>
    <row r="9359" spans="8:15" s="179" customFormat="1" x14ac:dyDescent="0.2">
      <c r="H9359" s="180"/>
      <c r="I9359" s="180"/>
      <c r="J9359" s="205"/>
      <c r="K9359" s="205"/>
      <c r="L9359" s="181"/>
      <c r="M9359" s="180"/>
      <c r="N9359" s="180"/>
      <c r="O9359" s="180"/>
    </row>
    <row r="9360" spans="8:15" s="179" customFormat="1" x14ac:dyDescent="0.2">
      <c r="H9360" s="180"/>
      <c r="I9360" s="180"/>
      <c r="J9360" s="205"/>
      <c r="K9360" s="205"/>
      <c r="L9360" s="181"/>
      <c r="M9360" s="180"/>
      <c r="N9360" s="180"/>
      <c r="O9360" s="180"/>
    </row>
    <row r="9361" spans="8:15" s="179" customFormat="1" x14ac:dyDescent="0.2">
      <c r="H9361" s="180"/>
      <c r="I9361" s="180"/>
      <c r="J9361" s="205"/>
      <c r="K9361" s="205"/>
      <c r="L9361" s="181"/>
      <c r="M9361" s="180"/>
      <c r="N9361" s="180"/>
      <c r="O9361" s="180"/>
    </row>
    <row r="9362" spans="8:15" s="179" customFormat="1" x14ac:dyDescent="0.2">
      <c r="H9362" s="180"/>
      <c r="I9362" s="180"/>
      <c r="J9362" s="205"/>
      <c r="K9362" s="205"/>
      <c r="L9362" s="181"/>
      <c r="M9362" s="180"/>
      <c r="N9362" s="180"/>
      <c r="O9362" s="180"/>
    </row>
    <row r="9363" spans="8:15" s="179" customFormat="1" x14ac:dyDescent="0.2">
      <c r="H9363" s="180"/>
      <c r="I9363" s="180"/>
      <c r="J9363" s="205"/>
      <c r="K9363" s="205"/>
      <c r="L9363" s="181"/>
      <c r="M9363" s="180"/>
      <c r="N9363" s="180"/>
      <c r="O9363" s="180"/>
    </row>
    <row r="9364" spans="8:15" s="179" customFormat="1" x14ac:dyDescent="0.2">
      <c r="H9364" s="180"/>
      <c r="I9364" s="180"/>
      <c r="J9364" s="205"/>
      <c r="K9364" s="205"/>
      <c r="L9364" s="181"/>
      <c r="M9364" s="180"/>
      <c r="N9364" s="180"/>
      <c r="O9364" s="180"/>
    </row>
    <row r="9365" spans="8:15" s="179" customFormat="1" x14ac:dyDescent="0.2">
      <c r="H9365" s="180"/>
      <c r="I9365" s="180"/>
      <c r="J9365" s="205"/>
      <c r="K9365" s="205"/>
      <c r="L9365" s="181"/>
      <c r="M9365" s="180"/>
      <c r="N9365" s="180"/>
      <c r="O9365" s="180"/>
    </row>
    <row r="9366" spans="8:15" s="179" customFormat="1" x14ac:dyDescent="0.2">
      <c r="H9366" s="180"/>
      <c r="I9366" s="180"/>
      <c r="J9366" s="205"/>
      <c r="K9366" s="205"/>
      <c r="L9366" s="181"/>
      <c r="M9366" s="180"/>
      <c r="N9366" s="180"/>
      <c r="O9366" s="180"/>
    </row>
    <row r="9367" spans="8:15" s="179" customFormat="1" x14ac:dyDescent="0.2">
      <c r="H9367" s="180"/>
      <c r="I9367" s="180"/>
      <c r="J9367" s="205"/>
      <c r="K9367" s="205"/>
      <c r="L9367" s="181"/>
      <c r="M9367" s="180"/>
      <c r="N9367" s="180"/>
      <c r="O9367" s="180"/>
    </row>
    <row r="9368" spans="8:15" s="179" customFormat="1" x14ac:dyDescent="0.2">
      <c r="H9368" s="180"/>
      <c r="I9368" s="180"/>
      <c r="J9368" s="205"/>
      <c r="K9368" s="205"/>
      <c r="L9368" s="181"/>
      <c r="M9368" s="180"/>
      <c r="N9368" s="180"/>
      <c r="O9368" s="180"/>
    </row>
    <row r="9369" spans="8:15" s="179" customFormat="1" x14ac:dyDescent="0.2">
      <c r="H9369" s="180"/>
      <c r="I9369" s="180"/>
      <c r="J9369" s="205"/>
      <c r="K9369" s="205"/>
      <c r="L9369" s="181"/>
      <c r="M9369" s="180"/>
      <c r="N9369" s="180"/>
      <c r="O9369" s="180"/>
    </row>
    <row r="9370" spans="8:15" s="179" customFormat="1" x14ac:dyDescent="0.2">
      <c r="H9370" s="180"/>
      <c r="I9370" s="180"/>
      <c r="J9370" s="205"/>
      <c r="K9370" s="205"/>
      <c r="L9370" s="181"/>
      <c r="M9370" s="180"/>
      <c r="N9370" s="180"/>
      <c r="O9370" s="180"/>
    </row>
    <row r="9371" spans="8:15" s="179" customFormat="1" x14ac:dyDescent="0.2">
      <c r="H9371" s="180"/>
      <c r="I9371" s="180"/>
      <c r="J9371" s="205"/>
      <c r="K9371" s="205"/>
      <c r="L9371" s="181"/>
      <c r="M9371" s="180"/>
      <c r="N9371" s="180"/>
      <c r="O9371" s="180"/>
    </row>
    <row r="9372" spans="8:15" s="179" customFormat="1" x14ac:dyDescent="0.2">
      <c r="H9372" s="180"/>
      <c r="I9372" s="180"/>
      <c r="J9372" s="205"/>
      <c r="K9372" s="205"/>
      <c r="L9372" s="181"/>
      <c r="M9372" s="180"/>
      <c r="N9372" s="180"/>
      <c r="O9372" s="180"/>
    </row>
    <row r="9373" spans="8:15" s="179" customFormat="1" x14ac:dyDescent="0.2">
      <c r="H9373" s="180"/>
      <c r="I9373" s="180"/>
      <c r="J9373" s="205"/>
      <c r="K9373" s="205"/>
      <c r="L9373" s="181"/>
      <c r="M9373" s="180"/>
      <c r="N9373" s="180"/>
      <c r="O9373" s="180"/>
    </row>
    <row r="9374" spans="8:15" s="179" customFormat="1" x14ac:dyDescent="0.2">
      <c r="H9374" s="180"/>
      <c r="I9374" s="180"/>
      <c r="J9374" s="205"/>
      <c r="K9374" s="205"/>
      <c r="L9374" s="181"/>
      <c r="M9374" s="180"/>
      <c r="N9374" s="180"/>
      <c r="O9374" s="180"/>
    </row>
    <row r="9375" spans="8:15" s="179" customFormat="1" x14ac:dyDescent="0.2">
      <c r="H9375" s="180"/>
      <c r="I9375" s="180"/>
      <c r="J9375" s="205"/>
      <c r="K9375" s="205"/>
      <c r="L9375" s="181"/>
      <c r="M9375" s="180"/>
      <c r="N9375" s="180"/>
      <c r="O9375" s="180"/>
    </row>
    <row r="9376" spans="8:15" s="179" customFormat="1" x14ac:dyDescent="0.2">
      <c r="H9376" s="180"/>
      <c r="I9376" s="180"/>
      <c r="J9376" s="205"/>
      <c r="K9376" s="205"/>
      <c r="L9376" s="181"/>
      <c r="M9376" s="180"/>
      <c r="N9376" s="180"/>
      <c r="O9376" s="180"/>
    </row>
    <row r="9377" spans="8:15" s="179" customFormat="1" x14ac:dyDescent="0.2">
      <c r="H9377" s="180"/>
      <c r="I9377" s="180"/>
      <c r="J9377" s="205"/>
      <c r="K9377" s="205"/>
      <c r="L9377" s="181"/>
      <c r="M9377" s="180"/>
      <c r="N9377" s="180"/>
      <c r="O9377" s="180"/>
    </row>
    <row r="9378" spans="8:15" s="179" customFormat="1" x14ac:dyDescent="0.2">
      <c r="H9378" s="180"/>
      <c r="I9378" s="180"/>
      <c r="J9378" s="205"/>
      <c r="K9378" s="205"/>
      <c r="L9378" s="181"/>
      <c r="M9378" s="180"/>
      <c r="N9378" s="180"/>
      <c r="O9378" s="180"/>
    </row>
    <row r="9379" spans="8:15" s="179" customFormat="1" x14ac:dyDescent="0.2">
      <c r="H9379" s="180"/>
      <c r="I9379" s="180"/>
      <c r="J9379" s="205"/>
      <c r="K9379" s="205"/>
      <c r="L9379" s="181"/>
      <c r="M9379" s="180"/>
      <c r="N9379" s="180"/>
      <c r="O9379" s="180"/>
    </row>
    <row r="9380" spans="8:15" s="179" customFormat="1" x14ac:dyDescent="0.2">
      <c r="H9380" s="180"/>
      <c r="I9380" s="180"/>
      <c r="J9380" s="205"/>
      <c r="K9380" s="205"/>
      <c r="L9380" s="181"/>
      <c r="M9380" s="180"/>
      <c r="N9380" s="180"/>
      <c r="O9380" s="180"/>
    </row>
    <row r="9381" spans="8:15" s="179" customFormat="1" x14ac:dyDescent="0.2">
      <c r="H9381" s="180"/>
      <c r="I9381" s="180"/>
      <c r="J9381" s="205"/>
      <c r="K9381" s="205"/>
      <c r="L9381" s="181"/>
      <c r="M9381" s="180"/>
      <c r="N9381" s="180"/>
      <c r="O9381" s="180"/>
    </row>
    <row r="9382" spans="8:15" s="179" customFormat="1" x14ac:dyDescent="0.2">
      <c r="H9382" s="180"/>
      <c r="I9382" s="180"/>
      <c r="J9382" s="205"/>
      <c r="K9382" s="205"/>
      <c r="L9382" s="181"/>
      <c r="M9382" s="180"/>
      <c r="N9382" s="180"/>
      <c r="O9382" s="180"/>
    </row>
    <row r="9383" spans="8:15" s="179" customFormat="1" x14ac:dyDescent="0.2">
      <c r="H9383" s="180"/>
      <c r="I9383" s="180"/>
      <c r="J9383" s="205"/>
      <c r="K9383" s="205"/>
      <c r="L9383" s="181"/>
      <c r="M9383" s="180"/>
      <c r="N9383" s="180"/>
      <c r="O9383" s="180"/>
    </row>
    <row r="9384" spans="8:15" s="179" customFormat="1" x14ac:dyDescent="0.2">
      <c r="H9384" s="180"/>
      <c r="I9384" s="180"/>
      <c r="J9384" s="205"/>
      <c r="K9384" s="205"/>
      <c r="L9384" s="181"/>
      <c r="M9384" s="180"/>
      <c r="N9384" s="180"/>
      <c r="O9384" s="180"/>
    </row>
    <row r="9385" spans="8:15" s="179" customFormat="1" x14ac:dyDescent="0.2">
      <c r="H9385" s="180"/>
      <c r="I9385" s="180"/>
      <c r="J9385" s="205"/>
      <c r="K9385" s="205"/>
      <c r="L9385" s="181"/>
      <c r="M9385" s="180"/>
      <c r="N9385" s="180"/>
      <c r="O9385" s="180"/>
    </row>
    <row r="9386" spans="8:15" s="179" customFormat="1" x14ac:dyDescent="0.2">
      <c r="H9386" s="180"/>
      <c r="I9386" s="180"/>
      <c r="J9386" s="205"/>
      <c r="K9386" s="205"/>
      <c r="L9386" s="181"/>
      <c r="M9386" s="180"/>
      <c r="N9386" s="180"/>
      <c r="O9386" s="180"/>
    </row>
    <row r="9387" spans="8:15" s="179" customFormat="1" x14ac:dyDescent="0.2">
      <c r="H9387" s="180"/>
      <c r="I9387" s="180"/>
      <c r="J9387" s="205"/>
      <c r="K9387" s="205"/>
      <c r="L9387" s="181"/>
      <c r="M9387" s="180"/>
      <c r="N9387" s="180"/>
      <c r="O9387" s="180"/>
    </row>
    <row r="9388" spans="8:15" s="179" customFormat="1" x14ac:dyDescent="0.2">
      <c r="H9388" s="180"/>
      <c r="I9388" s="180"/>
      <c r="J9388" s="205"/>
      <c r="K9388" s="205"/>
      <c r="L9388" s="181"/>
      <c r="M9388" s="180"/>
      <c r="N9388" s="180"/>
      <c r="O9388" s="180"/>
    </row>
    <row r="9389" spans="8:15" s="179" customFormat="1" x14ac:dyDescent="0.2">
      <c r="H9389" s="180"/>
      <c r="I9389" s="180"/>
      <c r="J9389" s="205"/>
      <c r="K9389" s="205"/>
      <c r="L9389" s="181"/>
      <c r="M9389" s="180"/>
      <c r="N9389" s="180"/>
      <c r="O9389" s="180"/>
    </row>
    <row r="9390" spans="8:15" s="179" customFormat="1" x14ac:dyDescent="0.2">
      <c r="H9390" s="180"/>
      <c r="I9390" s="180"/>
      <c r="J9390" s="205"/>
      <c r="K9390" s="205"/>
      <c r="L9390" s="181"/>
      <c r="M9390" s="180"/>
      <c r="N9390" s="180"/>
      <c r="O9390" s="180"/>
    </row>
    <row r="9391" spans="8:15" s="179" customFormat="1" x14ac:dyDescent="0.2">
      <c r="H9391" s="180"/>
      <c r="I9391" s="180"/>
      <c r="J9391" s="205"/>
      <c r="K9391" s="205"/>
      <c r="L9391" s="181"/>
      <c r="M9391" s="180"/>
      <c r="N9391" s="180"/>
      <c r="O9391" s="180"/>
    </row>
    <row r="9392" spans="8:15" s="179" customFormat="1" x14ac:dyDescent="0.2">
      <c r="H9392" s="180"/>
      <c r="I9392" s="180"/>
      <c r="J9392" s="205"/>
      <c r="K9392" s="205"/>
      <c r="L9392" s="181"/>
      <c r="M9392" s="180"/>
      <c r="N9392" s="180"/>
      <c r="O9392" s="180"/>
    </row>
    <row r="9393" spans="8:15" s="179" customFormat="1" x14ac:dyDescent="0.2">
      <c r="H9393" s="180"/>
      <c r="I9393" s="180"/>
      <c r="J9393" s="205"/>
      <c r="K9393" s="205"/>
      <c r="L9393" s="181"/>
      <c r="M9393" s="180"/>
      <c r="N9393" s="180"/>
      <c r="O9393" s="180"/>
    </row>
    <row r="9394" spans="8:15" s="179" customFormat="1" x14ac:dyDescent="0.2">
      <c r="H9394" s="180"/>
      <c r="I9394" s="180"/>
      <c r="J9394" s="205"/>
      <c r="K9394" s="205"/>
      <c r="L9394" s="181"/>
      <c r="M9394" s="180"/>
      <c r="N9394" s="180"/>
      <c r="O9394" s="180"/>
    </row>
    <row r="9395" spans="8:15" s="179" customFormat="1" x14ac:dyDescent="0.2">
      <c r="H9395" s="180"/>
      <c r="I9395" s="180"/>
      <c r="J9395" s="205"/>
      <c r="K9395" s="205"/>
      <c r="L9395" s="181"/>
      <c r="M9395" s="180"/>
      <c r="N9395" s="180"/>
      <c r="O9395" s="180"/>
    </row>
    <row r="9396" spans="8:15" s="179" customFormat="1" x14ac:dyDescent="0.2">
      <c r="H9396" s="180"/>
      <c r="I9396" s="180"/>
      <c r="J9396" s="205"/>
      <c r="K9396" s="205"/>
      <c r="L9396" s="181"/>
      <c r="M9396" s="180"/>
      <c r="N9396" s="180"/>
      <c r="O9396" s="180"/>
    </row>
    <row r="9397" spans="8:15" s="179" customFormat="1" x14ac:dyDescent="0.2">
      <c r="H9397" s="180"/>
      <c r="I9397" s="180"/>
      <c r="J9397" s="205"/>
      <c r="K9397" s="205"/>
      <c r="L9397" s="181"/>
      <c r="M9397" s="180"/>
      <c r="N9397" s="180"/>
      <c r="O9397" s="180"/>
    </row>
    <row r="9398" spans="8:15" s="179" customFormat="1" x14ac:dyDescent="0.2">
      <c r="H9398" s="180"/>
      <c r="I9398" s="180"/>
      <c r="J9398" s="205"/>
      <c r="K9398" s="205"/>
      <c r="L9398" s="181"/>
      <c r="M9398" s="180"/>
      <c r="N9398" s="180"/>
      <c r="O9398" s="180"/>
    </row>
    <row r="9399" spans="8:15" s="179" customFormat="1" x14ac:dyDescent="0.2">
      <c r="H9399" s="180"/>
      <c r="I9399" s="180"/>
      <c r="J9399" s="205"/>
      <c r="K9399" s="205"/>
      <c r="L9399" s="181"/>
      <c r="M9399" s="180"/>
      <c r="N9399" s="180"/>
      <c r="O9399" s="180"/>
    </row>
    <row r="9400" spans="8:15" s="179" customFormat="1" x14ac:dyDescent="0.2">
      <c r="H9400" s="180"/>
      <c r="I9400" s="180"/>
      <c r="J9400" s="205"/>
      <c r="K9400" s="205"/>
      <c r="L9400" s="181"/>
      <c r="M9400" s="180"/>
      <c r="N9400" s="180"/>
      <c r="O9400" s="180"/>
    </row>
    <row r="9401" spans="8:15" s="179" customFormat="1" x14ac:dyDescent="0.2">
      <c r="H9401" s="180"/>
      <c r="I9401" s="180"/>
      <c r="J9401" s="205"/>
      <c r="K9401" s="205"/>
      <c r="L9401" s="181"/>
      <c r="M9401" s="180"/>
      <c r="N9401" s="180"/>
      <c r="O9401" s="180"/>
    </row>
    <row r="9402" spans="8:15" s="179" customFormat="1" x14ac:dyDescent="0.2">
      <c r="H9402" s="180"/>
      <c r="I9402" s="180"/>
      <c r="J9402" s="205"/>
      <c r="K9402" s="205"/>
      <c r="L9402" s="181"/>
      <c r="M9402" s="180"/>
      <c r="N9402" s="180"/>
      <c r="O9402" s="180"/>
    </row>
    <row r="9403" spans="8:15" s="179" customFormat="1" x14ac:dyDescent="0.2">
      <c r="H9403" s="180"/>
      <c r="I9403" s="180"/>
      <c r="J9403" s="205"/>
      <c r="K9403" s="205"/>
      <c r="L9403" s="181"/>
      <c r="M9403" s="180"/>
      <c r="N9403" s="180"/>
      <c r="O9403" s="180"/>
    </row>
    <row r="9404" spans="8:15" s="179" customFormat="1" x14ac:dyDescent="0.2">
      <c r="H9404" s="180"/>
      <c r="I9404" s="180"/>
      <c r="J9404" s="205"/>
      <c r="K9404" s="205"/>
      <c r="L9404" s="181"/>
      <c r="M9404" s="180"/>
      <c r="N9404" s="180"/>
      <c r="O9404" s="180"/>
    </row>
    <row r="9405" spans="8:15" s="179" customFormat="1" x14ac:dyDescent="0.2">
      <c r="H9405" s="180"/>
      <c r="I9405" s="180"/>
      <c r="J9405" s="205"/>
      <c r="K9405" s="205"/>
      <c r="L9405" s="181"/>
      <c r="M9405" s="180"/>
      <c r="N9405" s="180"/>
      <c r="O9405" s="180"/>
    </row>
    <row r="9406" spans="8:15" s="179" customFormat="1" x14ac:dyDescent="0.2">
      <c r="H9406" s="180"/>
      <c r="I9406" s="180"/>
      <c r="J9406" s="205"/>
      <c r="K9406" s="205"/>
      <c r="L9406" s="181"/>
      <c r="M9406" s="180"/>
      <c r="N9406" s="180"/>
      <c r="O9406" s="180"/>
    </row>
    <row r="9407" spans="8:15" s="179" customFormat="1" x14ac:dyDescent="0.2">
      <c r="H9407" s="180"/>
      <c r="I9407" s="180"/>
      <c r="J9407" s="205"/>
      <c r="K9407" s="205"/>
      <c r="L9407" s="181"/>
      <c r="M9407" s="180"/>
      <c r="N9407" s="180"/>
      <c r="O9407" s="180"/>
    </row>
    <row r="9408" spans="8:15" s="179" customFormat="1" x14ac:dyDescent="0.2">
      <c r="H9408" s="180"/>
      <c r="I9408" s="180"/>
      <c r="J9408" s="205"/>
      <c r="K9408" s="205"/>
      <c r="L9408" s="181"/>
      <c r="M9408" s="180"/>
      <c r="N9408" s="180"/>
      <c r="O9408" s="180"/>
    </row>
    <row r="9409" spans="8:15" s="179" customFormat="1" x14ac:dyDescent="0.2">
      <c r="H9409" s="180"/>
      <c r="I9409" s="180"/>
      <c r="J9409" s="205"/>
      <c r="K9409" s="205"/>
      <c r="L9409" s="181"/>
      <c r="M9409" s="180"/>
      <c r="N9409" s="180"/>
      <c r="O9409" s="180"/>
    </row>
    <row r="9410" spans="8:15" s="179" customFormat="1" x14ac:dyDescent="0.2">
      <c r="H9410" s="180"/>
      <c r="I9410" s="180"/>
      <c r="J9410" s="205"/>
      <c r="K9410" s="205"/>
      <c r="L9410" s="181"/>
      <c r="M9410" s="180"/>
      <c r="N9410" s="180"/>
      <c r="O9410" s="180"/>
    </row>
    <row r="9411" spans="8:15" s="179" customFormat="1" x14ac:dyDescent="0.2">
      <c r="H9411" s="180"/>
      <c r="I9411" s="180"/>
      <c r="J9411" s="205"/>
      <c r="K9411" s="205"/>
      <c r="L9411" s="181"/>
      <c r="M9411" s="180"/>
      <c r="N9411" s="180"/>
      <c r="O9411" s="180"/>
    </row>
    <row r="9412" spans="8:15" s="179" customFormat="1" x14ac:dyDescent="0.2">
      <c r="H9412" s="180"/>
      <c r="I9412" s="180"/>
      <c r="J9412" s="205"/>
      <c r="K9412" s="205"/>
      <c r="L9412" s="181"/>
      <c r="M9412" s="180"/>
      <c r="N9412" s="180"/>
      <c r="O9412" s="180"/>
    </row>
    <row r="9413" spans="8:15" s="179" customFormat="1" x14ac:dyDescent="0.2">
      <c r="H9413" s="180"/>
      <c r="I9413" s="180"/>
      <c r="J9413" s="205"/>
      <c r="K9413" s="205"/>
      <c r="L9413" s="181"/>
      <c r="M9413" s="180"/>
      <c r="N9413" s="180"/>
      <c r="O9413" s="180"/>
    </row>
    <row r="9414" spans="8:15" s="179" customFormat="1" x14ac:dyDescent="0.2">
      <c r="H9414" s="180"/>
      <c r="I9414" s="180"/>
      <c r="J9414" s="205"/>
      <c r="K9414" s="205"/>
      <c r="L9414" s="181"/>
      <c r="M9414" s="180"/>
      <c r="N9414" s="180"/>
      <c r="O9414" s="180"/>
    </row>
    <row r="9415" spans="8:15" s="179" customFormat="1" x14ac:dyDescent="0.2">
      <c r="H9415" s="180"/>
      <c r="I9415" s="180"/>
      <c r="J9415" s="205"/>
      <c r="K9415" s="205"/>
      <c r="L9415" s="181"/>
      <c r="M9415" s="180"/>
      <c r="N9415" s="180"/>
      <c r="O9415" s="180"/>
    </row>
    <row r="9416" spans="8:15" s="179" customFormat="1" x14ac:dyDescent="0.2">
      <c r="H9416" s="180"/>
      <c r="I9416" s="180"/>
      <c r="J9416" s="205"/>
      <c r="K9416" s="205"/>
      <c r="L9416" s="181"/>
      <c r="M9416" s="180"/>
      <c r="N9416" s="180"/>
      <c r="O9416" s="180"/>
    </row>
    <row r="9417" spans="8:15" s="179" customFormat="1" x14ac:dyDescent="0.2">
      <c r="H9417" s="180"/>
      <c r="I9417" s="180"/>
      <c r="J9417" s="205"/>
      <c r="K9417" s="205"/>
      <c r="L9417" s="181"/>
      <c r="M9417" s="180"/>
      <c r="N9417" s="180"/>
      <c r="O9417" s="180"/>
    </row>
    <row r="9418" spans="8:15" s="179" customFormat="1" x14ac:dyDescent="0.2">
      <c r="H9418" s="180"/>
      <c r="I9418" s="180"/>
      <c r="J9418" s="205"/>
      <c r="K9418" s="205"/>
      <c r="L9418" s="181"/>
      <c r="M9418" s="180"/>
      <c r="N9418" s="180"/>
      <c r="O9418" s="180"/>
    </row>
    <row r="9419" spans="8:15" s="179" customFormat="1" x14ac:dyDescent="0.2">
      <c r="H9419" s="180"/>
      <c r="I9419" s="180"/>
      <c r="J9419" s="205"/>
      <c r="K9419" s="205"/>
      <c r="L9419" s="181"/>
      <c r="M9419" s="180"/>
      <c r="N9419" s="180"/>
      <c r="O9419" s="180"/>
    </row>
    <row r="9420" spans="8:15" s="179" customFormat="1" x14ac:dyDescent="0.2">
      <c r="H9420" s="180"/>
      <c r="I9420" s="180"/>
      <c r="J9420" s="205"/>
      <c r="K9420" s="205"/>
      <c r="L9420" s="181"/>
      <c r="M9420" s="180"/>
      <c r="N9420" s="180"/>
      <c r="O9420" s="180"/>
    </row>
    <row r="9421" spans="8:15" s="179" customFormat="1" x14ac:dyDescent="0.2">
      <c r="H9421" s="180"/>
      <c r="I9421" s="180"/>
      <c r="J9421" s="205"/>
      <c r="K9421" s="205"/>
      <c r="L9421" s="181"/>
      <c r="M9421" s="180"/>
      <c r="N9421" s="180"/>
      <c r="O9421" s="180"/>
    </row>
    <row r="9422" spans="8:15" s="179" customFormat="1" x14ac:dyDescent="0.2">
      <c r="H9422" s="180"/>
      <c r="I9422" s="180"/>
      <c r="J9422" s="205"/>
      <c r="K9422" s="205"/>
      <c r="L9422" s="181"/>
      <c r="M9422" s="180"/>
      <c r="N9422" s="180"/>
      <c r="O9422" s="180"/>
    </row>
    <row r="9423" spans="8:15" s="179" customFormat="1" x14ac:dyDescent="0.2">
      <c r="H9423" s="180"/>
      <c r="I9423" s="180"/>
      <c r="J9423" s="205"/>
      <c r="K9423" s="205"/>
      <c r="L9423" s="181"/>
      <c r="M9423" s="180"/>
      <c r="N9423" s="180"/>
      <c r="O9423" s="180"/>
    </row>
    <row r="9424" spans="8:15" s="179" customFormat="1" x14ac:dyDescent="0.2">
      <c r="H9424" s="180"/>
      <c r="I9424" s="180"/>
      <c r="J9424" s="205"/>
      <c r="K9424" s="205"/>
      <c r="L9424" s="181"/>
      <c r="M9424" s="180"/>
      <c r="N9424" s="180"/>
      <c r="O9424" s="180"/>
    </row>
    <row r="9425" spans="8:15" s="179" customFormat="1" x14ac:dyDescent="0.2">
      <c r="H9425" s="180"/>
      <c r="I9425" s="180"/>
      <c r="J9425" s="205"/>
      <c r="K9425" s="205"/>
      <c r="L9425" s="181"/>
      <c r="M9425" s="180"/>
      <c r="N9425" s="180"/>
      <c r="O9425" s="180"/>
    </row>
    <row r="9426" spans="8:15" s="179" customFormat="1" x14ac:dyDescent="0.2">
      <c r="H9426" s="180"/>
      <c r="I9426" s="180"/>
      <c r="J9426" s="205"/>
      <c r="K9426" s="205"/>
      <c r="L9426" s="181"/>
      <c r="M9426" s="180"/>
      <c r="N9426" s="180"/>
      <c r="O9426" s="180"/>
    </row>
    <row r="9427" spans="8:15" s="179" customFormat="1" x14ac:dyDescent="0.2">
      <c r="H9427" s="180"/>
      <c r="I9427" s="180"/>
      <c r="J9427" s="205"/>
      <c r="K9427" s="205"/>
      <c r="L9427" s="181"/>
      <c r="M9427" s="180"/>
      <c r="N9427" s="180"/>
      <c r="O9427" s="180"/>
    </row>
    <row r="9428" spans="8:15" s="179" customFormat="1" x14ac:dyDescent="0.2">
      <c r="H9428" s="180"/>
      <c r="I9428" s="180"/>
      <c r="J9428" s="205"/>
      <c r="K9428" s="205"/>
      <c r="L9428" s="181"/>
      <c r="M9428" s="180"/>
      <c r="N9428" s="180"/>
      <c r="O9428" s="180"/>
    </row>
    <row r="9429" spans="8:15" s="179" customFormat="1" x14ac:dyDescent="0.2">
      <c r="H9429" s="180"/>
      <c r="I9429" s="180"/>
      <c r="J9429" s="205"/>
      <c r="K9429" s="205"/>
      <c r="L9429" s="181"/>
      <c r="M9429" s="180"/>
      <c r="N9429" s="180"/>
      <c r="O9429" s="180"/>
    </row>
    <row r="9430" spans="8:15" s="179" customFormat="1" x14ac:dyDescent="0.2">
      <c r="H9430" s="180"/>
      <c r="I9430" s="180"/>
      <c r="J9430" s="205"/>
      <c r="K9430" s="205"/>
      <c r="L9430" s="181"/>
      <c r="M9430" s="180"/>
      <c r="N9430" s="180"/>
      <c r="O9430" s="180"/>
    </row>
    <row r="9431" spans="8:15" s="179" customFormat="1" x14ac:dyDescent="0.2">
      <c r="H9431" s="180"/>
      <c r="I9431" s="180"/>
      <c r="J9431" s="205"/>
      <c r="K9431" s="205"/>
      <c r="L9431" s="181"/>
      <c r="M9431" s="180"/>
      <c r="N9431" s="180"/>
      <c r="O9431" s="180"/>
    </row>
    <row r="9432" spans="8:15" s="179" customFormat="1" x14ac:dyDescent="0.2">
      <c r="H9432" s="180"/>
      <c r="I9432" s="180"/>
      <c r="J9432" s="205"/>
      <c r="K9432" s="205"/>
      <c r="L9432" s="181"/>
      <c r="M9432" s="180"/>
      <c r="N9432" s="180"/>
      <c r="O9432" s="180"/>
    </row>
    <row r="9433" spans="8:15" s="179" customFormat="1" x14ac:dyDescent="0.2">
      <c r="H9433" s="180"/>
      <c r="I9433" s="180"/>
      <c r="J9433" s="205"/>
      <c r="K9433" s="205"/>
      <c r="L9433" s="181"/>
      <c r="M9433" s="180"/>
      <c r="N9433" s="180"/>
      <c r="O9433" s="180"/>
    </row>
    <row r="9434" spans="8:15" s="179" customFormat="1" x14ac:dyDescent="0.2">
      <c r="H9434" s="180"/>
      <c r="I9434" s="180"/>
      <c r="J9434" s="205"/>
      <c r="K9434" s="205"/>
      <c r="L9434" s="181"/>
      <c r="M9434" s="180"/>
      <c r="N9434" s="180"/>
      <c r="O9434" s="180"/>
    </row>
    <row r="9435" spans="8:15" s="179" customFormat="1" x14ac:dyDescent="0.2">
      <c r="H9435" s="180"/>
      <c r="I9435" s="180"/>
      <c r="J9435" s="205"/>
      <c r="K9435" s="205"/>
      <c r="L9435" s="181"/>
      <c r="M9435" s="180"/>
      <c r="N9435" s="180"/>
      <c r="O9435" s="180"/>
    </row>
    <row r="9436" spans="8:15" s="179" customFormat="1" x14ac:dyDescent="0.2">
      <c r="H9436" s="180"/>
      <c r="I9436" s="180"/>
      <c r="J9436" s="205"/>
      <c r="K9436" s="205"/>
      <c r="L9436" s="181"/>
      <c r="M9436" s="180"/>
      <c r="N9436" s="180"/>
      <c r="O9436" s="180"/>
    </row>
    <row r="9437" spans="8:15" s="179" customFormat="1" x14ac:dyDescent="0.2">
      <c r="H9437" s="180"/>
      <c r="I9437" s="180"/>
      <c r="J9437" s="205"/>
      <c r="K9437" s="205"/>
      <c r="L9437" s="181"/>
      <c r="M9437" s="180"/>
      <c r="N9437" s="180"/>
      <c r="O9437" s="180"/>
    </row>
    <row r="9438" spans="8:15" s="179" customFormat="1" x14ac:dyDescent="0.2">
      <c r="H9438" s="180"/>
      <c r="I9438" s="180"/>
      <c r="J9438" s="205"/>
      <c r="K9438" s="205"/>
      <c r="L9438" s="181"/>
      <c r="M9438" s="180"/>
      <c r="N9438" s="180"/>
      <c r="O9438" s="180"/>
    </row>
    <row r="9439" spans="8:15" s="179" customFormat="1" x14ac:dyDescent="0.2">
      <c r="H9439" s="180"/>
      <c r="I9439" s="180"/>
      <c r="J9439" s="205"/>
      <c r="K9439" s="205"/>
      <c r="L9439" s="181"/>
      <c r="M9439" s="180"/>
      <c r="N9439" s="180"/>
      <c r="O9439" s="180"/>
    </row>
    <row r="9440" spans="8:15" s="179" customFormat="1" x14ac:dyDescent="0.2">
      <c r="H9440" s="180"/>
      <c r="I9440" s="180"/>
      <c r="J9440" s="205"/>
      <c r="K9440" s="205"/>
      <c r="L9440" s="181"/>
      <c r="M9440" s="180"/>
      <c r="N9440" s="180"/>
      <c r="O9440" s="180"/>
    </row>
    <row r="9441" spans="8:15" s="179" customFormat="1" x14ac:dyDescent="0.2">
      <c r="H9441" s="180"/>
      <c r="I9441" s="180"/>
      <c r="J9441" s="205"/>
      <c r="K9441" s="205"/>
      <c r="L9441" s="181"/>
      <c r="M9441" s="180"/>
      <c r="N9441" s="180"/>
      <c r="O9441" s="180"/>
    </row>
    <row r="9442" spans="8:15" s="179" customFormat="1" x14ac:dyDescent="0.2">
      <c r="H9442" s="180"/>
      <c r="I9442" s="180"/>
      <c r="J9442" s="205"/>
      <c r="K9442" s="205"/>
      <c r="L9442" s="181"/>
      <c r="M9442" s="180"/>
      <c r="N9442" s="180"/>
      <c r="O9442" s="180"/>
    </row>
    <row r="9443" spans="8:15" s="179" customFormat="1" x14ac:dyDescent="0.2">
      <c r="H9443" s="180"/>
      <c r="I9443" s="180"/>
      <c r="J9443" s="205"/>
      <c r="K9443" s="205"/>
      <c r="L9443" s="181"/>
      <c r="M9443" s="180"/>
      <c r="N9443" s="180"/>
      <c r="O9443" s="180"/>
    </row>
    <row r="9444" spans="8:15" s="179" customFormat="1" x14ac:dyDescent="0.2">
      <c r="H9444" s="180"/>
      <c r="I9444" s="180"/>
      <c r="J9444" s="205"/>
      <c r="K9444" s="205"/>
      <c r="L9444" s="181"/>
      <c r="M9444" s="180"/>
      <c r="N9444" s="180"/>
      <c r="O9444" s="180"/>
    </row>
    <row r="9445" spans="8:15" s="179" customFormat="1" x14ac:dyDescent="0.2">
      <c r="H9445" s="180"/>
      <c r="I9445" s="180"/>
      <c r="J9445" s="205"/>
      <c r="K9445" s="205"/>
      <c r="L9445" s="181"/>
      <c r="M9445" s="180"/>
      <c r="N9445" s="180"/>
      <c r="O9445" s="180"/>
    </row>
    <row r="9446" spans="8:15" s="179" customFormat="1" x14ac:dyDescent="0.2">
      <c r="H9446" s="180"/>
      <c r="I9446" s="180"/>
      <c r="J9446" s="205"/>
      <c r="K9446" s="205"/>
      <c r="L9446" s="181"/>
      <c r="M9446" s="180"/>
      <c r="N9446" s="180"/>
      <c r="O9446" s="180"/>
    </row>
    <row r="9447" spans="8:15" s="179" customFormat="1" x14ac:dyDescent="0.2">
      <c r="H9447" s="180"/>
      <c r="I9447" s="180"/>
      <c r="J9447" s="205"/>
      <c r="K9447" s="205"/>
      <c r="L9447" s="181"/>
      <c r="M9447" s="180"/>
      <c r="N9447" s="180"/>
      <c r="O9447" s="180"/>
    </row>
    <row r="9448" spans="8:15" s="179" customFormat="1" x14ac:dyDescent="0.2">
      <c r="H9448" s="180"/>
      <c r="I9448" s="180"/>
      <c r="J9448" s="205"/>
      <c r="K9448" s="205"/>
      <c r="L9448" s="181"/>
      <c r="M9448" s="180"/>
      <c r="N9448" s="180"/>
      <c r="O9448" s="180"/>
    </row>
    <row r="9449" spans="8:15" s="179" customFormat="1" x14ac:dyDescent="0.2">
      <c r="H9449" s="180"/>
      <c r="I9449" s="180"/>
      <c r="J9449" s="205"/>
      <c r="K9449" s="205"/>
      <c r="L9449" s="181"/>
      <c r="M9449" s="180"/>
      <c r="N9449" s="180"/>
      <c r="O9449" s="180"/>
    </row>
    <row r="9450" spans="8:15" s="179" customFormat="1" x14ac:dyDescent="0.2">
      <c r="H9450" s="180"/>
      <c r="I9450" s="180"/>
      <c r="J9450" s="205"/>
      <c r="K9450" s="205"/>
      <c r="L9450" s="181"/>
      <c r="M9450" s="180"/>
      <c r="N9450" s="180"/>
      <c r="O9450" s="180"/>
    </row>
    <row r="9451" spans="8:15" s="179" customFormat="1" x14ac:dyDescent="0.2">
      <c r="H9451" s="180"/>
      <c r="I9451" s="180"/>
      <c r="J9451" s="205"/>
      <c r="K9451" s="205"/>
      <c r="L9451" s="181"/>
      <c r="M9451" s="180"/>
      <c r="N9451" s="180"/>
      <c r="O9451" s="180"/>
    </row>
    <row r="9452" spans="8:15" s="179" customFormat="1" x14ac:dyDescent="0.2">
      <c r="H9452" s="180"/>
      <c r="I9452" s="180"/>
      <c r="J9452" s="205"/>
      <c r="K9452" s="205"/>
      <c r="L9452" s="181"/>
      <c r="M9452" s="180"/>
      <c r="N9452" s="180"/>
      <c r="O9452" s="180"/>
    </row>
    <row r="9453" spans="8:15" s="179" customFormat="1" x14ac:dyDescent="0.2">
      <c r="H9453" s="180"/>
      <c r="I9453" s="180"/>
      <c r="J9453" s="205"/>
      <c r="K9453" s="205"/>
      <c r="L9453" s="181"/>
      <c r="M9453" s="180"/>
      <c r="N9453" s="180"/>
      <c r="O9453" s="180"/>
    </row>
    <row r="9454" spans="8:15" s="179" customFormat="1" x14ac:dyDescent="0.2">
      <c r="H9454" s="180"/>
      <c r="I9454" s="180"/>
      <c r="J9454" s="205"/>
      <c r="K9454" s="205"/>
      <c r="L9454" s="181"/>
      <c r="M9454" s="180"/>
      <c r="N9454" s="180"/>
      <c r="O9454" s="180"/>
    </row>
    <row r="9455" spans="8:15" s="179" customFormat="1" x14ac:dyDescent="0.2">
      <c r="H9455" s="180"/>
      <c r="I9455" s="180"/>
      <c r="J9455" s="205"/>
      <c r="K9455" s="205"/>
      <c r="L9455" s="181"/>
      <c r="M9455" s="180"/>
      <c r="N9455" s="180"/>
      <c r="O9455" s="180"/>
    </row>
    <row r="9456" spans="8:15" s="179" customFormat="1" x14ac:dyDescent="0.2">
      <c r="H9456" s="180"/>
      <c r="I9456" s="180"/>
      <c r="J9456" s="205"/>
      <c r="K9456" s="205"/>
      <c r="L9456" s="181"/>
      <c r="M9456" s="180"/>
      <c r="N9456" s="180"/>
      <c r="O9456" s="180"/>
    </row>
    <row r="9457" spans="8:15" s="179" customFormat="1" x14ac:dyDescent="0.2">
      <c r="H9457" s="180"/>
      <c r="I9457" s="180"/>
      <c r="J9457" s="205"/>
      <c r="K9457" s="205"/>
      <c r="L9457" s="181"/>
      <c r="M9457" s="180"/>
      <c r="N9457" s="180"/>
      <c r="O9457" s="180"/>
    </row>
    <row r="9458" spans="8:15" s="179" customFormat="1" x14ac:dyDescent="0.2">
      <c r="H9458" s="180"/>
      <c r="I9458" s="180"/>
      <c r="J9458" s="205"/>
      <c r="K9458" s="205"/>
      <c r="L9458" s="181"/>
      <c r="M9458" s="180"/>
      <c r="N9458" s="180"/>
      <c r="O9458" s="180"/>
    </row>
    <row r="9459" spans="8:15" s="179" customFormat="1" x14ac:dyDescent="0.2">
      <c r="H9459" s="180"/>
      <c r="I9459" s="180"/>
      <c r="J9459" s="205"/>
      <c r="K9459" s="205"/>
      <c r="L9459" s="181"/>
      <c r="M9459" s="180"/>
      <c r="N9459" s="180"/>
      <c r="O9459" s="180"/>
    </row>
    <row r="9460" spans="8:15" s="179" customFormat="1" x14ac:dyDescent="0.2">
      <c r="H9460" s="180"/>
      <c r="I9460" s="180"/>
      <c r="J9460" s="205"/>
      <c r="K9460" s="205"/>
      <c r="L9460" s="181"/>
      <c r="M9460" s="180"/>
      <c r="N9460" s="180"/>
      <c r="O9460" s="180"/>
    </row>
    <row r="9461" spans="8:15" s="179" customFormat="1" x14ac:dyDescent="0.2">
      <c r="H9461" s="180"/>
      <c r="I9461" s="180"/>
      <c r="J9461" s="205"/>
      <c r="K9461" s="205"/>
      <c r="L9461" s="181"/>
      <c r="M9461" s="180"/>
      <c r="N9461" s="180"/>
      <c r="O9461" s="180"/>
    </row>
    <row r="9462" spans="8:15" s="179" customFormat="1" x14ac:dyDescent="0.2">
      <c r="H9462" s="180"/>
      <c r="I9462" s="180"/>
      <c r="J9462" s="205"/>
      <c r="K9462" s="205"/>
      <c r="L9462" s="181"/>
      <c r="M9462" s="180"/>
      <c r="N9462" s="180"/>
      <c r="O9462" s="180"/>
    </row>
    <row r="9463" spans="8:15" s="179" customFormat="1" x14ac:dyDescent="0.2">
      <c r="H9463" s="180"/>
      <c r="I9463" s="180"/>
      <c r="J9463" s="205"/>
      <c r="K9463" s="205"/>
      <c r="L9463" s="181"/>
      <c r="M9463" s="180"/>
      <c r="N9463" s="180"/>
      <c r="O9463" s="180"/>
    </row>
    <row r="9464" spans="8:15" s="179" customFormat="1" x14ac:dyDescent="0.2">
      <c r="H9464" s="180"/>
      <c r="I9464" s="180"/>
      <c r="J9464" s="205"/>
      <c r="K9464" s="205"/>
      <c r="L9464" s="181"/>
      <c r="M9464" s="180"/>
      <c r="N9464" s="180"/>
      <c r="O9464" s="180"/>
    </row>
    <row r="9465" spans="8:15" s="179" customFormat="1" x14ac:dyDescent="0.2">
      <c r="H9465" s="180"/>
      <c r="I9465" s="180"/>
      <c r="J9465" s="205"/>
      <c r="K9465" s="205"/>
      <c r="L9465" s="181"/>
      <c r="M9465" s="180"/>
      <c r="N9465" s="180"/>
      <c r="O9465" s="180"/>
    </row>
    <row r="9466" spans="8:15" s="179" customFormat="1" x14ac:dyDescent="0.2">
      <c r="H9466" s="180"/>
      <c r="I9466" s="180"/>
      <c r="J9466" s="205"/>
      <c r="K9466" s="205"/>
      <c r="L9466" s="181"/>
      <c r="M9466" s="180"/>
      <c r="N9466" s="180"/>
      <c r="O9466" s="180"/>
    </row>
    <row r="9467" spans="8:15" s="179" customFormat="1" x14ac:dyDescent="0.2">
      <c r="H9467" s="180"/>
      <c r="I9467" s="180"/>
      <c r="J9467" s="205"/>
      <c r="K9467" s="205"/>
      <c r="L9467" s="181"/>
      <c r="M9467" s="180"/>
      <c r="N9467" s="180"/>
      <c r="O9467" s="180"/>
    </row>
    <row r="9468" spans="8:15" s="179" customFormat="1" x14ac:dyDescent="0.2">
      <c r="H9468" s="180"/>
      <c r="I9468" s="180"/>
      <c r="J9468" s="205"/>
      <c r="K9468" s="205"/>
      <c r="L9468" s="181"/>
      <c r="M9468" s="180"/>
      <c r="N9468" s="180"/>
      <c r="O9468" s="180"/>
    </row>
    <row r="9469" spans="8:15" s="179" customFormat="1" x14ac:dyDescent="0.2">
      <c r="H9469" s="180"/>
      <c r="I9469" s="180"/>
      <c r="J9469" s="205"/>
      <c r="K9469" s="205"/>
      <c r="L9469" s="181"/>
      <c r="M9469" s="180"/>
      <c r="N9469" s="180"/>
      <c r="O9469" s="180"/>
    </row>
    <row r="9470" spans="8:15" s="179" customFormat="1" x14ac:dyDescent="0.2">
      <c r="H9470" s="180"/>
      <c r="I9470" s="180"/>
      <c r="J9470" s="205"/>
      <c r="K9470" s="205"/>
      <c r="L9470" s="181"/>
      <c r="M9470" s="180"/>
      <c r="N9470" s="180"/>
      <c r="O9470" s="180"/>
    </row>
    <row r="9471" spans="8:15" s="179" customFormat="1" x14ac:dyDescent="0.2">
      <c r="H9471" s="180"/>
      <c r="I9471" s="180"/>
      <c r="J9471" s="205"/>
      <c r="K9471" s="205"/>
      <c r="L9471" s="181"/>
      <c r="M9471" s="180"/>
      <c r="N9471" s="180"/>
      <c r="O9471" s="180"/>
    </row>
    <row r="9472" spans="8:15" s="179" customFormat="1" x14ac:dyDescent="0.2">
      <c r="H9472" s="180"/>
      <c r="I9472" s="180"/>
      <c r="J9472" s="205"/>
      <c r="K9472" s="205"/>
      <c r="L9472" s="181"/>
      <c r="M9472" s="180"/>
      <c r="N9472" s="180"/>
      <c r="O9472" s="180"/>
    </row>
    <row r="9473" spans="8:15" s="179" customFormat="1" x14ac:dyDescent="0.2">
      <c r="H9473" s="180"/>
      <c r="I9473" s="180"/>
      <c r="J9473" s="205"/>
      <c r="K9473" s="205"/>
      <c r="L9473" s="181"/>
      <c r="M9473" s="180"/>
      <c r="N9473" s="180"/>
      <c r="O9473" s="180"/>
    </row>
    <row r="9474" spans="8:15" s="179" customFormat="1" x14ac:dyDescent="0.2">
      <c r="H9474" s="180"/>
      <c r="I9474" s="180"/>
      <c r="J9474" s="205"/>
      <c r="K9474" s="205"/>
      <c r="L9474" s="181"/>
      <c r="M9474" s="180"/>
      <c r="N9474" s="180"/>
      <c r="O9474" s="180"/>
    </row>
    <row r="9475" spans="8:15" s="179" customFormat="1" x14ac:dyDescent="0.2">
      <c r="H9475" s="180"/>
      <c r="I9475" s="180"/>
      <c r="J9475" s="205"/>
      <c r="K9475" s="205"/>
      <c r="L9475" s="181"/>
      <c r="M9475" s="180"/>
      <c r="N9475" s="180"/>
      <c r="O9475" s="180"/>
    </row>
    <row r="9476" spans="8:15" s="179" customFormat="1" x14ac:dyDescent="0.2">
      <c r="H9476" s="180"/>
      <c r="I9476" s="180"/>
      <c r="J9476" s="205"/>
      <c r="K9476" s="205"/>
      <c r="L9476" s="181"/>
      <c r="M9476" s="180"/>
      <c r="N9476" s="180"/>
      <c r="O9476" s="180"/>
    </row>
    <row r="9477" spans="8:15" s="179" customFormat="1" x14ac:dyDescent="0.2">
      <c r="H9477" s="180"/>
      <c r="I9477" s="180"/>
      <c r="J9477" s="205"/>
      <c r="K9477" s="205"/>
      <c r="L9477" s="181"/>
      <c r="M9477" s="180"/>
      <c r="N9477" s="180"/>
      <c r="O9477" s="180"/>
    </row>
    <row r="9478" spans="8:15" s="179" customFormat="1" x14ac:dyDescent="0.2">
      <c r="H9478" s="180"/>
      <c r="I9478" s="180"/>
      <c r="J9478" s="205"/>
      <c r="K9478" s="205"/>
      <c r="L9478" s="181"/>
      <c r="M9478" s="180"/>
      <c r="N9478" s="180"/>
      <c r="O9478" s="180"/>
    </row>
    <row r="9479" spans="8:15" s="179" customFormat="1" x14ac:dyDescent="0.2">
      <c r="H9479" s="180"/>
      <c r="I9479" s="180"/>
      <c r="J9479" s="205"/>
      <c r="K9479" s="205"/>
      <c r="L9479" s="181"/>
      <c r="M9479" s="180"/>
      <c r="N9479" s="180"/>
      <c r="O9479" s="180"/>
    </row>
    <row r="9480" spans="8:15" s="179" customFormat="1" x14ac:dyDescent="0.2">
      <c r="H9480" s="180"/>
      <c r="I9480" s="180"/>
      <c r="J9480" s="205"/>
      <c r="K9480" s="205"/>
      <c r="L9480" s="181"/>
      <c r="M9480" s="180"/>
      <c r="N9480" s="180"/>
      <c r="O9480" s="180"/>
    </row>
    <row r="9481" spans="8:15" s="179" customFormat="1" x14ac:dyDescent="0.2">
      <c r="H9481" s="180"/>
      <c r="I9481" s="180"/>
      <c r="J9481" s="205"/>
      <c r="K9481" s="205"/>
      <c r="L9481" s="181"/>
      <c r="M9481" s="180"/>
      <c r="N9481" s="180"/>
      <c r="O9481" s="180"/>
    </row>
    <row r="9482" spans="8:15" s="179" customFormat="1" x14ac:dyDescent="0.2">
      <c r="H9482" s="180"/>
      <c r="I9482" s="180"/>
      <c r="J9482" s="205"/>
      <c r="K9482" s="205"/>
      <c r="L9482" s="181"/>
      <c r="M9482" s="180"/>
      <c r="N9482" s="180"/>
      <c r="O9482" s="180"/>
    </row>
    <row r="9483" spans="8:15" s="179" customFormat="1" x14ac:dyDescent="0.2">
      <c r="H9483" s="180"/>
      <c r="I9483" s="180"/>
      <c r="J9483" s="205"/>
      <c r="K9483" s="205"/>
      <c r="L9483" s="181"/>
      <c r="M9483" s="180"/>
      <c r="N9483" s="180"/>
      <c r="O9483" s="180"/>
    </row>
    <row r="9484" spans="8:15" s="179" customFormat="1" x14ac:dyDescent="0.2">
      <c r="H9484" s="180"/>
      <c r="I9484" s="180"/>
      <c r="J9484" s="205"/>
      <c r="K9484" s="205"/>
      <c r="L9484" s="181"/>
      <c r="M9484" s="180"/>
      <c r="N9484" s="180"/>
      <c r="O9484" s="180"/>
    </row>
    <row r="9485" spans="8:15" s="179" customFormat="1" x14ac:dyDescent="0.2">
      <c r="H9485" s="180"/>
      <c r="I9485" s="180"/>
      <c r="J9485" s="205"/>
      <c r="K9485" s="205"/>
      <c r="L9485" s="181"/>
      <c r="M9485" s="180"/>
      <c r="N9485" s="180"/>
      <c r="O9485" s="180"/>
    </row>
    <row r="9486" spans="8:15" s="179" customFormat="1" x14ac:dyDescent="0.2">
      <c r="H9486" s="180"/>
      <c r="I9486" s="180"/>
      <c r="J9486" s="205"/>
      <c r="K9486" s="205"/>
      <c r="L9486" s="181"/>
      <c r="M9486" s="180"/>
      <c r="N9486" s="180"/>
      <c r="O9486" s="180"/>
    </row>
    <row r="9487" spans="8:15" s="179" customFormat="1" x14ac:dyDescent="0.2">
      <c r="H9487" s="180"/>
      <c r="I9487" s="180"/>
      <c r="J9487" s="205"/>
      <c r="K9487" s="205"/>
      <c r="L9487" s="181"/>
      <c r="M9487" s="180"/>
      <c r="N9487" s="180"/>
      <c r="O9487" s="180"/>
    </row>
    <row r="9488" spans="8:15" s="179" customFormat="1" x14ac:dyDescent="0.2">
      <c r="H9488" s="180"/>
      <c r="I9488" s="180"/>
      <c r="J9488" s="205"/>
      <c r="K9488" s="205"/>
      <c r="L9488" s="181"/>
      <c r="M9488" s="180"/>
      <c r="N9488" s="180"/>
      <c r="O9488" s="180"/>
    </row>
    <row r="9489" spans="8:15" s="179" customFormat="1" x14ac:dyDescent="0.2">
      <c r="H9489" s="180"/>
      <c r="I9489" s="180"/>
      <c r="J9489" s="205"/>
      <c r="K9489" s="205"/>
      <c r="L9489" s="181"/>
      <c r="M9489" s="180"/>
      <c r="N9489" s="180"/>
      <c r="O9489" s="180"/>
    </row>
    <row r="9490" spans="8:15" s="179" customFormat="1" x14ac:dyDescent="0.2">
      <c r="H9490" s="180"/>
      <c r="I9490" s="180"/>
      <c r="J9490" s="205"/>
      <c r="K9490" s="205"/>
      <c r="L9490" s="181"/>
      <c r="M9490" s="180"/>
      <c r="N9490" s="180"/>
      <c r="O9490" s="180"/>
    </row>
    <row r="9491" spans="8:15" s="179" customFormat="1" x14ac:dyDescent="0.2">
      <c r="H9491" s="180"/>
      <c r="I9491" s="180"/>
      <c r="J9491" s="205"/>
      <c r="K9491" s="205"/>
      <c r="L9491" s="181"/>
      <c r="M9491" s="180"/>
      <c r="N9491" s="180"/>
      <c r="O9491" s="180"/>
    </row>
    <row r="9492" spans="8:15" s="179" customFormat="1" x14ac:dyDescent="0.2">
      <c r="H9492" s="180"/>
      <c r="I9492" s="180"/>
      <c r="J9492" s="205"/>
      <c r="K9492" s="205"/>
      <c r="L9492" s="181"/>
      <c r="M9492" s="180"/>
      <c r="N9492" s="180"/>
      <c r="O9492" s="180"/>
    </row>
    <row r="9493" spans="8:15" s="179" customFormat="1" x14ac:dyDescent="0.2">
      <c r="H9493" s="180"/>
      <c r="I9493" s="180"/>
      <c r="J9493" s="205"/>
      <c r="K9493" s="205"/>
      <c r="L9493" s="181"/>
      <c r="M9493" s="180"/>
      <c r="N9493" s="180"/>
      <c r="O9493" s="180"/>
    </row>
    <row r="9494" spans="8:15" s="179" customFormat="1" x14ac:dyDescent="0.2">
      <c r="H9494" s="180"/>
      <c r="I9494" s="180"/>
      <c r="J9494" s="205"/>
      <c r="K9494" s="205"/>
      <c r="L9494" s="181"/>
      <c r="M9494" s="180"/>
      <c r="N9494" s="180"/>
      <c r="O9494" s="180"/>
    </row>
    <row r="9495" spans="8:15" s="179" customFormat="1" x14ac:dyDescent="0.2">
      <c r="H9495" s="180"/>
      <c r="I9495" s="180"/>
      <c r="J9495" s="205"/>
      <c r="K9495" s="205"/>
      <c r="L9495" s="181"/>
      <c r="M9495" s="180"/>
      <c r="N9495" s="180"/>
      <c r="O9495" s="180"/>
    </row>
    <row r="9496" spans="8:15" s="179" customFormat="1" x14ac:dyDescent="0.2">
      <c r="H9496" s="180"/>
      <c r="I9496" s="180"/>
      <c r="J9496" s="205"/>
      <c r="K9496" s="205"/>
      <c r="L9496" s="181"/>
      <c r="M9496" s="180"/>
      <c r="N9496" s="180"/>
      <c r="O9496" s="180"/>
    </row>
    <row r="9497" spans="8:15" s="179" customFormat="1" x14ac:dyDescent="0.2">
      <c r="H9497" s="180"/>
      <c r="I9497" s="180"/>
      <c r="J9497" s="205"/>
      <c r="K9497" s="205"/>
      <c r="L9497" s="181"/>
      <c r="M9497" s="180"/>
      <c r="N9497" s="180"/>
      <c r="O9497" s="180"/>
    </row>
    <row r="9498" spans="8:15" s="179" customFormat="1" x14ac:dyDescent="0.2">
      <c r="H9498" s="180"/>
      <c r="I9498" s="180"/>
      <c r="J9498" s="205"/>
      <c r="K9498" s="205"/>
      <c r="L9498" s="181"/>
      <c r="M9498" s="180"/>
      <c r="N9498" s="180"/>
      <c r="O9498" s="180"/>
    </row>
    <row r="9499" spans="8:15" s="179" customFormat="1" x14ac:dyDescent="0.2">
      <c r="H9499" s="180"/>
      <c r="I9499" s="180"/>
      <c r="J9499" s="205"/>
      <c r="K9499" s="205"/>
      <c r="L9499" s="181"/>
      <c r="M9499" s="180"/>
      <c r="N9499" s="180"/>
      <c r="O9499" s="180"/>
    </row>
    <row r="9500" spans="8:15" s="179" customFormat="1" x14ac:dyDescent="0.2">
      <c r="H9500" s="180"/>
      <c r="I9500" s="180"/>
      <c r="J9500" s="205"/>
      <c r="K9500" s="205"/>
      <c r="L9500" s="181"/>
      <c r="M9500" s="180"/>
      <c r="N9500" s="180"/>
      <c r="O9500" s="180"/>
    </row>
    <row r="9501" spans="8:15" s="179" customFormat="1" x14ac:dyDescent="0.2">
      <c r="H9501" s="180"/>
      <c r="I9501" s="180"/>
      <c r="J9501" s="205"/>
      <c r="K9501" s="205"/>
      <c r="L9501" s="181"/>
      <c r="M9501" s="180"/>
      <c r="N9501" s="180"/>
      <c r="O9501" s="180"/>
    </row>
    <row r="9502" spans="8:15" s="179" customFormat="1" x14ac:dyDescent="0.2">
      <c r="H9502" s="180"/>
      <c r="I9502" s="180"/>
      <c r="J9502" s="205"/>
      <c r="K9502" s="205"/>
      <c r="L9502" s="181"/>
      <c r="M9502" s="180"/>
      <c r="N9502" s="180"/>
      <c r="O9502" s="180"/>
    </row>
    <row r="9503" spans="8:15" s="179" customFormat="1" x14ac:dyDescent="0.2">
      <c r="H9503" s="180"/>
      <c r="I9503" s="180"/>
      <c r="J9503" s="205"/>
      <c r="K9503" s="205"/>
      <c r="L9503" s="181"/>
      <c r="M9503" s="180"/>
      <c r="N9503" s="180"/>
      <c r="O9503" s="180"/>
    </row>
    <row r="9504" spans="8:15" s="179" customFormat="1" x14ac:dyDescent="0.2">
      <c r="H9504" s="180"/>
      <c r="I9504" s="180"/>
      <c r="J9504" s="205"/>
      <c r="K9504" s="205"/>
      <c r="L9504" s="181"/>
      <c r="M9504" s="180"/>
      <c r="N9504" s="180"/>
      <c r="O9504" s="180"/>
    </row>
    <row r="9505" spans="8:15" s="179" customFormat="1" x14ac:dyDescent="0.2">
      <c r="H9505" s="180"/>
      <c r="I9505" s="180"/>
      <c r="J9505" s="205"/>
      <c r="K9505" s="205"/>
      <c r="L9505" s="181"/>
      <c r="M9505" s="180"/>
      <c r="N9505" s="180"/>
      <c r="O9505" s="180"/>
    </row>
    <row r="9506" spans="8:15" s="179" customFormat="1" x14ac:dyDescent="0.2">
      <c r="H9506" s="180"/>
      <c r="I9506" s="180"/>
      <c r="J9506" s="205"/>
      <c r="K9506" s="205"/>
      <c r="L9506" s="181"/>
      <c r="M9506" s="180"/>
      <c r="N9506" s="180"/>
      <c r="O9506" s="180"/>
    </row>
    <row r="9507" spans="8:15" s="179" customFormat="1" x14ac:dyDescent="0.2">
      <c r="H9507" s="180"/>
      <c r="I9507" s="180"/>
      <c r="J9507" s="205"/>
      <c r="K9507" s="205"/>
      <c r="L9507" s="181"/>
      <c r="M9507" s="180"/>
      <c r="N9507" s="180"/>
      <c r="O9507" s="180"/>
    </row>
    <row r="9508" spans="8:15" s="179" customFormat="1" x14ac:dyDescent="0.2">
      <c r="H9508" s="180"/>
      <c r="I9508" s="180"/>
      <c r="J9508" s="205"/>
      <c r="K9508" s="205"/>
      <c r="L9508" s="181"/>
      <c r="M9508" s="180"/>
      <c r="N9508" s="180"/>
      <c r="O9508" s="180"/>
    </row>
    <row r="9509" spans="8:15" s="179" customFormat="1" x14ac:dyDescent="0.2">
      <c r="H9509" s="180"/>
      <c r="I9509" s="180"/>
      <c r="J9509" s="205"/>
      <c r="K9509" s="205"/>
      <c r="L9509" s="181"/>
      <c r="M9509" s="180"/>
      <c r="N9509" s="180"/>
      <c r="O9509" s="180"/>
    </row>
    <row r="9510" spans="8:15" s="179" customFormat="1" x14ac:dyDescent="0.2">
      <c r="H9510" s="180"/>
      <c r="I9510" s="180"/>
      <c r="J9510" s="205"/>
      <c r="K9510" s="205"/>
      <c r="L9510" s="181"/>
      <c r="M9510" s="180"/>
      <c r="N9510" s="180"/>
      <c r="O9510" s="180"/>
    </row>
    <row r="9511" spans="8:15" s="179" customFormat="1" x14ac:dyDescent="0.2">
      <c r="H9511" s="180"/>
      <c r="I9511" s="180"/>
      <c r="J9511" s="205"/>
      <c r="K9511" s="205"/>
      <c r="L9511" s="181"/>
      <c r="M9511" s="180"/>
      <c r="N9511" s="180"/>
      <c r="O9511" s="180"/>
    </row>
    <row r="9512" spans="8:15" s="179" customFormat="1" x14ac:dyDescent="0.2">
      <c r="H9512" s="180"/>
      <c r="I9512" s="180"/>
      <c r="J9512" s="205"/>
      <c r="K9512" s="205"/>
      <c r="L9512" s="181"/>
      <c r="M9512" s="180"/>
      <c r="N9512" s="180"/>
      <c r="O9512" s="180"/>
    </row>
    <row r="9513" spans="8:15" s="179" customFormat="1" x14ac:dyDescent="0.2">
      <c r="H9513" s="180"/>
      <c r="I9513" s="180"/>
      <c r="J9513" s="205"/>
      <c r="K9513" s="205"/>
      <c r="L9513" s="181"/>
      <c r="M9513" s="180"/>
      <c r="N9513" s="180"/>
      <c r="O9513" s="180"/>
    </row>
    <row r="9514" spans="8:15" s="179" customFormat="1" x14ac:dyDescent="0.2">
      <c r="H9514" s="180"/>
      <c r="I9514" s="180"/>
      <c r="J9514" s="205"/>
      <c r="K9514" s="205"/>
      <c r="L9514" s="181"/>
      <c r="M9514" s="180"/>
      <c r="N9514" s="180"/>
      <c r="O9514" s="180"/>
    </row>
    <row r="9515" spans="8:15" s="179" customFormat="1" x14ac:dyDescent="0.2">
      <c r="H9515" s="180"/>
      <c r="I9515" s="180"/>
      <c r="J9515" s="205"/>
      <c r="K9515" s="205"/>
      <c r="L9515" s="181"/>
      <c r="M9515" s="180"/>
      <c r="N9515" s="180"/>
      <c r="O9515" s="180"/>
    </row>
    <row r="9516" spans="8:15" s="179" customFormat="1" x14ac:dyDescent="0.2">
      <c r="H9516" s="180"/>
      <c r="I9516" s="180"/>
      <c r="J9516" s="205"/>
      <c r="K9516" s="205"/>
      <c r="L9516" s="181"/>
      <c r="M9516" s="180"/>
      <c r="N9516" s="180"/>
      <c r="O9516" s="180"/>
    </row>
    <row r="9517" spans="8:15" s="179" customFormat="1" x14ac:dyDescent="0.2">
      <c r="H9517" s="180"/>
      <c r="I9517" s="180"/>
      <c r="J9517" s="205"/>
      <c r="K9517" s="205"/>
      <c r="L9517" s="181"/>
      <c r="M9517" s="180"/>
      <c r="N9517" s="180"/>
      <c r="O9517" s="180"/>
    </row>
    <row r="9518" spans="8:15" s="179" customFormat="1" x14ac:dyDescent="0.2">
      <c r="H9518" s="180"/>
      <c r="I9518" s="180"/>
      <c r="J9518" s="205"/>
      <c r="K9518" s="205"/>
      <c r="L9518" s="181"/>
      <c r="M9518" s="180"/>
      <c r="N9518" s="180"/>
      <c r="O9518" s="180"/>
    </row>
    <row r="9519" spans="8:15" s="179" customFormat="1" x14ac:dyDescent="0.2">
      <c r="H9519" s="180"/>
      <c r="I9519" s="180"/>
      <c r="J9519" s="205"/>
      <c r="K9519" s="205"/>
      <c r="L9519" s="181"/>
      <c r="M9519" s="180"/>
      <c r="N9519" s="180"/>
      <c r="O9519" s="180"/>
    </row>
    <row r="9520" spans="8:15" s="179" customFormat="1" x14ac:dyDescent="0.2">
      <c r="H9520" s="180"/>
      <c r="I9520" s="180"/>
      <c r="J9520" s="205"/>
      <c r="K9520" s="205"/>
      <c r="L9520" s="181"/>
      <c r="M9520" s="180"/>
      <c r="N9520" s="180"/>
      <c r="O9520" s="180"/>
    </row>
    <row r="9521" spans="8:15" s="179" customFormat="1" x14ac:dyDescent="0.2">
      <c r="H9521" s="180"/>
      <c r="I9521" s="180"/>
      <c r="J9521" s="205"/>
      <c r="K9521" s="205"/>
      <c r="L9521" s="181"/>
      <c r="M9521" s="180"/>
      <c r="N9521" s="180"/>
      <c r="O9521" s="180"/>
    </row>
    <row r="9522" spans="8:15" s="179" customFormat="1" x14ac:dyDescent="0.2">
      <c r="H9522" s="180"/>
      <c r="I9522" s="180"/>
      <c r="J9522" s="205"/>
      <c r="K9522" s="205"/>
      <c r="L9522" s="181"/>
      <c r="M9522" s="180"/>
      <c r="N9522" s="180"/>
      <c r="O9522" s="180"/>
    </row>
    <row r="9523" spans="8:15" s="179" customFormat="1" x14ac:dyDescent="0.2">
      <c r="H9523" s="180"/>
      <c r="I9523" s="180"/>
      <c r="J9523" s="205"/>
      <c r="K9523" s="205"/>
      <c r="L9523" s="181"/>
      <c r="M9523" s="180"/>
      <c r="N9523" s="180"/>
      <c r="O9523" s="180"/>
    </row>
    <row r="9524" spans="8:15" s="179" customFormat="1" x14ac:dyDescent="0.2">
      <c r="H9524" s="180"/>
      <c r="I9524" s="180"/>
      <c r="J9524" s="205"/>
      <c r="K9524" s="205"/>
      <c r="L9524" s="181"/>
      <c r="M9524" s="180"/>
      <c r="N9524" s="180"/>
      <c r="O9524" s="180"/>
    </row>
    <row r="9525" spans="8:15" s="179" customFormat="1" x14ac:dyDescent="0.2">
      <c r="H9525" s="180"/>
      <c r="I9525" s="180"/>
      <c r="J9525" s="205"/>
      <c r="K9525" s="205"/>
      <c r="L9525" s="181"/>
      <c r="M9525" s="180"/>
      <c r="N9525" s="180"/>
      <c r="O9525" s="180"/>
    </row>
    <row r="9526" spans="8:15" s="179" customFormat="1" x14ac:dyDescent="0.2">
      <c r="H9526" s="180"/>
      <c r="I9526" s="180"/>
      <c r="J9526" s="205"/>
      <c r="K9526" s="205"/>
      <c r="L9526" s="181"/>
      <c r="M9526" s="180"/>
      <c r="N9526" s="180"/>
      <c r="O9526" s="180"/>
    </row>
    <row r="9527" spans="8:15" s="179" customFormat="1" x14ac:dyDescent="0.2">
      <c r="H9527" s="180"/>
      <c r="I9527" s="180"/>
      <c r="J9527" s="205"/>
      <c r="K9527" s="205"/>
      <c r="L9527" s="181"/>
      <c r="M9527" s="180"/>
      <c r="N9527" s="180"/>
      <c r="O9527" s="180"/>
    </row>
    <row r="9528" spans="8:15" s="179" customFormat="1" x14ac:dyDescent="0.2">
      <c r="H9528" s="180"/>
      <c r="I9528" s="180"/>
      <c r="J9528" s="205"/>
      <c r="K9528" s="205"/>
      <c r="L9528" s="181"/>
      <c r="M9528" s="180"/>
      <c r="N9528" s="180"/>
      <c r="O9528" s="180"/>
    </row>
    <row r="9529" spans="8:15" s="179" customFormat="1" x14ac:dyDescent="0.2">
      <c r="H9529" s="180"/>
      <c r="I9529" s="180"/>
      <c r="J9529" s="205"/>
      <c r="K9529" s="205"/>
      <c r="L9529" s="181"/>
      <c r="M9529" s="180"/>
      <c r="N9529" s="180"/>
      <c r="O9529" s="180"/>
    </row>
    <row r="9530" spans="8:15" s="179" customFormat="1" x14ac:dyDescent="0.2">
      <c r="H9530" s="180"/>
      <c r="I9530" s="180"/>
      <c r="J9530" s="205"/>
      <c r="K9530" s="205"/>
      <c r="L9530" s="181"/>
      <c r="M9530" s="180"/>
      <c r="N9530" s="180"/>
      <c r="O9530" s="180"/>
    </row>
    <row r="9531" spans="8:15" s="179" customFormat="1" x14ac:dyDescent="0.2">
      <c r="H9531" s="180"/>
      <c r="I9531" s="180"/>
      <c r="J9531" s="205"/>
      <c r="K9531" s="205"/>
      <c r="L9531" s="181"/>
      <c r="M9531" s="180"/>
      <c r="N9531" s="180"/>
      <c r="O9531" s="180"/>
    </row>
    <row r="9532" spans="8:15" s="179" customFormat="1" x14ac:dyDescent="0.2">
      <c r="H9532" s="180"/>
      <c r="I9532" s="180"/>
      <c r="J9532" s="205"/>
      <c r="K9532" s="205"/>
      <c r="L9532" s="181"/>
      <c r="M9532" s="180"/>
      <c r="N9532" s="180"/>
      <c r="O9532" s="180"/>
    </row>
    <row r="9533" spans="8:15" s="179" customFormat="1" x14ac:dyDescent="0.2">
      <c r="H9533" s="180"/>
      <c r="I9533" s="180"/>
      <c r="J9533" s="205"/>
      <c r="K9533" s="205"/>
      <c r="L9533" s="181"/>
      <c r="M9533" s="180"/>
      <c r="N9533" s="180"/>
      <c r="O9533" s="180"/>
    </row>
    <row r="9534" spans="8:15" s="179" customFormat="1" x14ac:dyDescent="0.2">
      <c r="H9534" s="180"/>
      <c r="I9534" s="180"/>
      <c r="J9534" s="205"/>
      <c r="K9534" s="205"/>
      <c r="L9534" s="181"/>
      <c r="M9534" s="180"/>
      <c r="N9534" s="180"/>
      <c r="O9534" s="180"/>
    </row>
    <row r="9535" spans="8:15" s="179" customFormat="1" x14ac:dyDescent="0.2">
      <c r="H9535" s="180"/>
      <c r="I9535" s="180"/>
      <c r="J9535" s="205"/>
      <c r="K9535" s="205"/>
      <c r="L9535" s="181"/>
      <c r="M9535" s="180"/>
      <c r="N9535" s="180"/>
      <c r="O9535" s="180"/>
    </row>
    <row r="9536" spans="8:15" s="179" customFormat="1" x14ac:dyDescent="0.2">
      <c r="H9536" s="180"/>
      <c r="I9536" s="180"/>
      <c r="J9536" s="205"/>
      <c r="K9536" s="205"/>
      <c r="L9536" s="181"/>
      <c r="M9536" s="180"/>
      <c r="N9536" s="180"/>
      <c r="O9536" s="180"/>
    </row>
    <row r="9537" spans="8:15" s="179" customFormat="1" x14ac:dyDescent="0.2">
      <c r="H9537" s="180"/>
      <c r="I9537" s="180"/>
      <c r="J9537" s="205"/>
      <c r="K9537" s="205"/>
      <c r="L9537" s="181"/>
      <c r="M9537" s="180"/>
      <c r="N9537" s="180"/>
      <c r="O9537" s="180"/>
    </row>
    <row r="9538" spans="8:15" s="179" customFormat="1" x14ac:dyDescent="0.2">
      <c r="H9538" s="180"/>
      <c r="I9538" s="180"/>
      <c r="J9538" s="205"/>
      <c r="K9538" s="205"/>
      <c r="L9538" s="181"/>
      <c r="M9538" s="180"/>
      <c r="N9538" s="180"/>
      <c r="O9538" s="180"/>
    </row>
    <row r="9539" spans="8:15" s="179" customFormat="1" x14ac:dyDescent="0.2">
      <c r="H9539" s="180"/>
      <c r="I9539" s="180"/>
      <c r="J9539" s="205"/>
      <c r="K9539" s="205"/>
      <c r="L9539" s="181"/>
      <c r="M9539" s="180"/>
      <c r="N9539" s="180"/>
      <c r="O9539" s="180"/>
    </row>
    <row r="9540" spans="8:15" s="179" customFormat="1" x14ac:dyDescent="0.2">
      <c r="H9540" s="180"/>
      <c r="I9540" s="180"/>
      <c r="J9540" s="205"/>
      <c r="K9540" s="205"/>
      <c r="L9540" s="181"/>
      <c r="M9540" s="180"/>
      <c r="N9540" s="180"/>
      <c r="O9540" s="180"/>
    </row>
    <row r="9541" spans="8:15" s="179" customFormat="1" x14ac:dyDescent="0.2">
      <c r="H9541" s="180"/>
      <c r="I9541" s="180"/>
      <c r="J9541" s="205"/>
      <c r="K9541" s="205"/>
      <c r="L9541" s="181"/>
      <c r="M9541" s="180"/>
      <c r="N9541" s="180"/>
      <c r="O9541" s="180"/>
    </row>
    <row r="9542" spans="8:15" s="179" customFormat="1" x14ac:dyDescent="0.2">
      <c r="H9542" s="180"/>
      <c r="I9542" s="180"/>
      <c r="J9542" s="205"/>
      <c r="K9542" s="205"/>
      <c r="L9542" s="181"/>
      <c r="M9542" s="180"/>
      <c r="N9542" s="180"/>
      <c r="O9542" s="180"/>
    </row>
    <row r="9543" spans="8:15" s="179" customFormat="1" x14ac:dyDescent="0.2">
      <c r="H9543" s="180"/>
      <c r="I9543" s="180"/>
      <c r="J9543" s="205"/>
      <c r="K9543" s="205"/>
      <c r="L9543" s="181"/>
      <c r="M9543" s="180"/>
      <c r="N9543" s="180"/>
      <c r="O9543" s="180"/>
    </row>
    <row r="9544" spans="8:15" s="179" customFormat="1" x14ac:dyDescent="0.2">
      <c r="H9544" s="180"/>
      <c r="I9544" s="180"/>
      <c r="J9544" s="205"/>
      <c r="K9544" s="205"/>
      <c r="L9544" s="181"/>
      <c r="M9544" s="180"/>
      <c r="N9544" s="180"/>
      <c r="O9544" s="180"/>
    </row>
    <row r="9545" spans="8:15" s="179" customFormat="1" x14ac:dyDescent="0.2">
      <c r="H9545" s="180"/>
      <c r="I9545" s="180"/>
      <c r="J9545" s="205"/>
      <c r="K9545" s="205"/>
      <c r="L9545" s="181"/>
      <c r="M9545" s="180"/>
      <c r="N9545" s="180"/>
      <c r="O9545" s="180"/>
    </row>
    <row r="9546" spans="8:15" s="179" customFormat="1" x14ac:dyDescent="0.2">
      <c r="H9546" s="180"/>
      <c r="I9546" s="180"/>
      <c r="J9546" s="205"/>
      <c r="K9546" s="205"/>
      <c r="L9546" s="181"/>
      <c r="M9546" s="180"/>
      <c r="N9546" s="180"/>
      <c r="O9546" s="180"/>
    </row>
    <row r="9547" spans="8:15" s="179" customFormat="1" x14ac:dyDescent="0.2">
      <c r="H9547" s="180"/>
      <c r="I9547" s="180"/>
      <c r="J9547" s="205"/>
      <c r="K9547" s="205"/>
      <c r="L9547" s="181"/>
      <c r="M9547" s="180"/>
      <c r="N9547" s="180"/>
      <c r="O9547" s="180"/>
    </row>
    <row r="9548" spans="8:15" s="179" customFormat="1" x14ac:dyDescent="0.2">
      <c r="H9548" s="180"/>
      <c r="I9548" s="180"/>
      <c r="J9548" s="205"/>
      <c r="K9548" s="205"/>
      <c r="L9548" s="181"/>
      <c r="M9548" s="180"/>
      <c r="N9548" s="180"/>
      <c r="O9548" s="180"/>
    </row>
    <row r="9549" spans="8:15" s="179" customFormat="1" x14ac:dyDescent="0.2">
      <c r="H9549" s="180"/>
      <c r="I9549" s="180"/>
      <c r="J9549" s="205"/>
      <c r="K9549" s="205"/>
      <c r="L9549" s="181"/>
      <c r="M9549" s="180"/>
      <c r="N9549" s="180"/>
      <c r="O9549" s="180"/>
    </row>
    <row r="9550" spans="8:15" s="179" customFormat="1" x14ac:dyDescent="0.2">
      <c r="H9550" s="180"/>
      <c r="I9550" s="180"/>
      <c r="J9550" s="205"/>
      <c r="K9550" s="205"/>
      <c r="L9550" s="181"/>
      <c r="M9550" s="180"/>
      <c r="N9550" s="180"/>
      <c r="O9550" s="180"/>
    </row>
    <row r="9551" spans="8:15" s="179" customFormat="1" x14ac:dyDescent="0.2">
      <c r="H9551" s="180"/>
      <c r="I9551" s="180"/>
      <c r="J9551" s="205"/>
      <c r="K9551" s="205"/>
      <c r="L9551" s="181"/>
      <c r="M9551" s="180"/>
      <c r="N9551" s="180"/>
      <c r="O9551" s="180"/>
    </row>
    <row r="9552" spans="8:15" s="179" customFormat="1" x14ac:dyDescent="0.2">
      <c r="H9552" s="180"/>
      <c r="I9552" s="180"/>
      <c r="J9552" s="205"/>
      <c r="K9552" s="205"/>
      <c r="L9552" s="181"/>
      <c r="M9552" s="180"/>
      <c r="N9552" s="180"/>
      <c r="O9552" s="180"/>
    </row>
    <row r="9553" spans="8:15" s="179" customFormat="1" x14ac:dyDescent="0.2">
      <c r="H9553" s="180"/>
      <c r="I9553" s="180"/>
      <c r="J9553" s="205"/>
      <c r="K9553" s="205"/>
      <c r="L9553" s="181"/>
      <c r="M9553" s="180"/>
      <c r="N9553" s="180"/>
      <c r="O9553" s="180"/>
    </row>
    <row r="9554" spans="8:15" s="179" customFormat="1" x14ac:dyDescent="0.2">
      <c r="H9554" s="180"/>
      <c r="I9554" s="180"/>
      <c r="J9554" s="205"/>
      <c r="K9554" s="205"/>
      <c r="L9554" s="181"/>
      <c r="M9554" s="180"/>
      <c r="N9554" s="180"/>
      <c r="O9554" s="180"/>
    </row>
    <row r="9555" spans="8:15" s="179" customFormat="1" x14ac:dyDescent="0.2">
      <c r="H9555" s="180"/>
      <c r="I9555" s="180"/>
      <c r="J9555" s="205"/>
      <c r="K9555" s="205"/>
      <c r="L9555" s="181"/>
      <c r="M9555" s="180"/>
      <c r="N9555" s="180"/>
      <c r="O9555" s="180"/>
    </row>
    <row r="9556" spans="8:15" s="179" customFormat="1" x14ac:dyDescent="0.2">
      <c r="H9556" s="180"/>
      <c r="I9556" s="180"/>
      <c r="J9556" s="205"/>
      <c r="K9556" s="205"/>
      <c r="L9556" s="181"/>
      <c r="M9556" s="180"/>
      <c r="N9556" s="180"/>
      <c r="O9556" s="180"/>
    </row>
    <row r="9557" spans="8:15" s="179" customFormat="1" x14ac:dyDescent="0.2">
      <c r="H9557" s="180"/>
      <c r="I9557" s="180"/>
      <c r="J9557" s="205"/>
      <c r="K9557" s="205"/>
      <c r="L9557" s="181"/>
      <c r="M9557" s="180"/>
      <c r="N9557" s="180"/>
      <c r="O9557" s="180"/>
    </row>
    <row r="9558" spans="8:15" s="179" customFormat="1" x14ac:dyDescent="0.2">
      <c r="H9558" s="180"/>
      <c r="I9558" s="180"/>
      <c r="J9558" s="205"/>
      <c r="K9558" s="205"/>
      <c r="L9558" s="181"/>
      <c r="M9558" s="180"/>
      <c r="N9558" s="180"/>
      <c r="O9558" s="180"/>
    </row>
    <row r="9559" spans="8:15" s="179" customFormat="1" x14ac:dyDescent="0.2">
      <c r="H9559" s="180"/>
      <c r="I9559" s="180"/>
      <c r="J9559" s="205"/>
      <c r="K9559" s="205"/>
      <c r="L9559" s="181"/>
      <c r="M9559" s="180"/>
      <c r="N9559" s="180"/>
      <c r="O9559" s="180"/>
    </row>
    <row r="9560" spans="8:15" s="179" customFormat="1" x14ac:dyDescent="0.2">
      <c r="H9560" s="180"/>
      <c r="I9560" s="180"/>
      <c r="J9560" s="205"/>
      <c r="K9560" s="205"/>
      <c r="L9560" s="181"/>
      <c r="M9560" s="180"/>
      <c r="N9560" s="180"/>
      <c r="O9560" s="180"/>
    </row>
    <row r="9561" spans="8:15" s="179" customFormat="1" x14ac:dyDescent="0.2">
      <c r="H9561" s="180"/>
      <c r="I9561" s="180"/>
      <c r="J9561" s="205"/>
      <c r="K9561" s="205"/>
      <c r="L9561" s="181"/>
      <c r="M9561" s="180"/>
      <c r="N9561" s="180"/>
      <c r="O9561" s="180"/>
    </row>
    <row r="9562" spans="8:15" s="179" customFormat="1" x14ac:dyDescent="0.2">
      <c r="H9562" s="180"/>
      <c r="I9562" s="180"/>
      <c r="J9562" s="205"/>
      <c r="K9562" s="205"/>
      <c r="L9562" s="181"/>
      <c r="M9562" s="180"/>
      <c r="N9562" s="180"/>
      <c r="O9562" s="180"/>
    </row>
    <row r="9563" spans="8:15" s="179" customFormat="1" x14ac:dyDescent="0.2">
      <c r="H9563" s="180"/>
      <c r="I9563" s="180"/>
      <c r="J9563" s="205"/>
      <c r="K9563" s="205"/>
      <c r="L9563" s="181"/>
      <c r="M9563" s="180"/>
      <c r="N9563" s="180"/>
      <c r="O9563" s="180"/>
    </row>
    <row r="9564" spans="8:15" s="179" customFormat="1" x14ac:dyDescent="0.2">
      <c r="H9564" s="180"/>
      <c r="I9564" s="180"/>
      <c r="J9564" s="205"/>
      <c r="K9564" s="205"/>
      <c r="L9564" s="181"/>
      <c r="M9564" s="180"/>
      <c r="N9564" s="180"/>
      <c r="O9564" s="180"/>
    </row>
    <row r="9565" spans="8:15" s="179" customFormat="1" x14ac:dyDescent="0.2">
      <c r="H9565" s="180"/>
      <c r="I9565" s="180"/>
      <c r="J9565" s="205"/>
      <c r="K9565" s="205"/>
      <c r="L9565" s="181"/>
      <c r="M9565" s="180"/>
      <c r="N9565" s="180"/>
      <c r="O9565" s="180"/>
    </row>
    <row r="9566" spans="8:15" s="179" customFormat="1" x14ac:dyDescent="0.2">
      <c r="H9566" s="180"/>
      <c r="I9566" s="180"/>
      <c r="J9566" s="205"/>
      <c r="K9566" s="205"/>
      <c r="L9566" s="181"/>
      <c r="M9566" s="180"/>
      <c r="N9566" s="180"/>
      <c r="O9566" s="180"/>
    </row>
    <row r="9567" spans="8:15" s="179" customFormat="1" x14ac:dyDescent="0.2">
      <c r="H9567" s="180"/>
      <c r="I9567" s="180"/>
      <c r="J9567" s="205"/>
      <c r="K9567" s="205"/>
      <c r="L9567" s="181"/>
      <c r="M9567" s="180"/>
      <c r="N9567" s="180"/>
      <c r="O9567" s="180"/>
    </row>
    <row r="9568" spans="8:15" s="179" customFormat="1" x14ac:dyDescent="0.2">
      <c r="H9568" s="180"/>
      <c r="I9568" s="180"/>
      <c r="J9568" s="205"/>
      <c r="K9568" s="205"/>
      <c r="L9568" s="181"/>
      <c r="M9568" s="180"/>
      <c r="N9568" s="180"/>
      <c r="O9568" s="180"/>
    </row>
    <row r="9569" spans="8:15" s="179" customFormat="1" x14ac:dyDescent="0.2">
      <c r="H9569" s="180"/>
      <c r="I9569" s="180"/>
      <c r="J9569" s="205"/>
      <c r="K9569" s="205"/>
      <c r="L9569" s="181"/>
      <c r="M9569" s="180"/>
      <c r="N9569" s="180"/>
      <c r="O9569" s="180"/>
    </row>
    <row r="9570" spans="8:15" s="179" customFormat="1" x14ac:dyDescent="0.2">
      <c r="H9570" s="180"/>
      <c r="I9570" s="180"/>
      <c r="J9570" s="205"/>
      <c r="K9570" s="205"/>
      <c r="L9570" s="181"/>
      <c r="M9570" s="180"/>
      <c r="N9570" s="180"/>
      <c r="O9570" s="180"/>
    </row>
    <row r="9571" spans="8:15" s="179" customFormat="1" x14ac:dyDescent="0.2">
      <c r="H9571" s="180"/>
      <c r="I9571" s="180"/>
      <c r="J9571" s="205"/>
      <c r="K9571" s="205"/>
      <c r="L9571" s="181"/>
      <c r="M9571" s="180"/>
      <c r="N9571" s="180"/>
      <c r="O9571" s="180"/>
    </row>
    <row r="9572" spans="8:15" s="179" customFormat="1" x14ac:dyDescent="0.2">
      <c r="H9572" s="180"/>
      <c r="I9572" s="180"/>
      <c r="J9572" s="205"/>
      <c r="K9572" s="205"/>
      <c r="L9572" s="181"/>
      <c r="M9572" s="180"/>
      <c r="N9572" s="180"/>
      <c r="O9572" s="180"/>
    </row>
    <row r="9573" spans="8:15" s="179" customFormat="1" x14ac:dyDescent="0.2">
      <c r="H9573" s="180"/>
      <c r="I9573" s="180"/>
      <c r="J9573" s="205"/>
      <c r="K9573" s="205"/>
      <c r="L9573" s="181"/>
      <c r="M9573" s="180"/>
      <c r="N9573" s="180"/>
      <c r="O9573" s="180"/>
    </row>
    <row r="9574" spans="8:15" s="179" customFormat="1" x14ac:dyDescent="0.2">
      <c r="H9574" s="180"/>
      <c r="I9574" s="180"/>
      <c r="J9574" s="205"/>
      <c r="K9574" s="205"/>
      <c r="L9574" s="181"/>
      <c r="M9574" s="180"/>
      <c r="N9574" s="180"/>
      <c r="O9574" s="180"/>
    </row>
    <row r="9575" spans="8:15" s="179" customFormat="1" x14ac:dyDescent="0.2">
      <c r="H9575" s="180"/>
      <c r="I9575" s="180"/>
      <c r="J9575" s="205"/>
      <c r="K9575" s="205"/>
      <c r="L9575" s="181"/>
      <c r="M9575" s="180"/>
      <c r="N9575" s="180"/>
      <c r="O9575" s="180"/>
    </row>
    <row r="9576" spans="8:15" s="179" customFormat="1" x14ac:dyDescent="0.2">
      <c r="H9576" s="180"/>
      <c r="I9576" s="180"/>
      <c r="J9576" s="205"/>
      <c r="K9576" s="205"/>
      <c r="L9576" s="181"/>
      <c r="M9576" s="180"/>
      <c r="N9576" s="180"/>
      <c r="O9576" s="180"/>
    </row>
    <row r="9577" spans="8:15" s="179" customFormat="1" x14ac:dyDescent="0.2">
      <c r="H9577" s="180"/>
      <c r="I9577" s="180"/>
      <c r="J9577" s="205"/>
      <c r="K9577" s="205"/>
      <c r="L9577" s="181"/>
      <c r="M9577" s="180"/>
      <c r="N9577" s="180"/>
      <c r="O9577" s="180"/>
    </row>
    <row r="9578" spans="8:15" s="179" customFormat="1" x14ac:dyDescent="0.2">
      <c r="H9578" s="180"/>
      <c r="I9578" s="180"/>
      <c r="J9578" s="205"/>
      <c r="K9578" s="205"/>
      <c r="L9578" s="181"/>
      <c r="M9578" s="180"/>
      <c r="N9578" s="180"/>
      <c r="O9578" s="180"/>
    </row>
    <row r="9579" spans="8:15" s="179" customFormat="1" x14ac:dyDescent="0.2">
      <c r="H9579" s="180"/>
      <c r="I9579" s="180"/>
      <c r="J9579" s="205"/>
      <c r="K9579" s="205"/>
      <c r="L9579" s="181"/>
      <c r="M9579" s="180"/>
      <c r="N9579" s="180"/>
      <c r="O9579" s="180"/>
    </row>
    <row r="9580" spans="8:15" s="179" customFormat="1" x14ac:dyDescent="0.2">
      <c r="H9580" s="180"/>
      <c r="I9580" s="180"/>
      <c r="J9580" s="205"/>
      <c r="K9580" s="205"/>
      <c r="L9580" s="181"/>
      <c r="M9580" s="180"/>
      <c r="N9580" s="180"/>
      <c r="O9580" s="180"/>
    </row>
    <row r="9581" spans="8:15" s="179" customFormat="1" x14ac:dyDescent="0.2">
      <c r="H9581" s="180"/>
      <c r="I9581" s="180"/>
      <c r="J9581" s="205"/>
      <c r="K9581" s="205"/>
      <c r="L9581" s="181"/>
      <c r="M9581" s="180"/>
      <c r="N9581" s="180"/>
      <c r="O9581" s="180"/>
    </row>
    <row r="9582" spans="8:15" s="179" customFormat="1" x14ac:dyDescent="0.2">
      <c r="H9582" s="180"/>
      <c r="I9582" s="180"/>
      <c r="J9582" s="205"/>
      <c r="K9582" s="205"/>
      <c r="L9582" s="181"/>
      <c r="M9582" s="180"/>
      <c r="N9582" s="180"/>
      <c r="O9582" s="180"/>
    </row>
    <row r="9583" spans="8:15" s="179" customFormat="1" x14ac:dyDescent="0.2">
      <c r="H9583" s="180"/>
      <c r="I9583" s="180"/>
      <c r="J9583" s="205"/>
      <c r="K9583" s="205"/>
      <c r="L9583" s="181"/>
      <c r="M9583" s="180"/>
      <c r="N9583" s="180"/>
      <c r="O9583" s="180"/>
    </row>
    <row r="9584" spans="8:15" s="179" customFormat="1" x14ac:dyDescent="0.2">
      <c r="H9584" s="180"/>
      <c r="I9584" s="180"/>
      <c r="J9584" s="205"/>
      <c r="K9584" s="205"/>
      <c r="L9584" s="181"/>
      <c r="M9584" s="180"/>
      <c r="N9584" s="180"/>
      <c r="O9584" s="180"/>
    </row>
    <row r="9585" spans="8:15" s="179" customFormat="1" x14ac:dyDescent="0.2">
      <c r="H9585" s="180"/>
      <c r="I9585" s="180"/>
      <c r="J9585" s="205"/>
      <c r="K9585" s="205"/>
      <c r="L9585" s="181"/>
      <c r="M9585" s="180"/>
      <c r="N9585" s="180"/>
      <c r="O9585" s="180"/>
    </row>
    <row r="9586" spans="8:15" s="179" customFormat="1" x14ac:dyDescent="0.2">
      <c r="H9586" s="180"/>
      <c r="I9586" s="180"/>
      <c r="J9586" s="205"/>
      <c r="K9586" s="205"/>
      <c r="L9586" s="181"/>
      <c r="M9586" s="180"/>
      <c r="N9586" s="180"/>
      <c r="O9586" s="180"/>
    </row>
    <row r="9587" spans="8:15" s="179" customFormat="1" x14ac:dyDescent="0.2">
      <c r="H9587" s="180"/>
      <c r="I9587" s="180"/>
      <c r="J9587" s="205"/>
      <c r="K9587" s="205"/>
      <c r="L9587" s="181"/>
      <c r="M9587" s="180"/>
      <c r="N9587" s="180"/>
      <c r="O9587" s="180"/>
    </row>
    <row r="9588" spans="8:15" s="179" customFormat="1" x14ac:dyDescent="0.2">
      <c r="H9588" s="180"/>
      <c r="I9588" s="180"/>
      <c r="J9588" s="205"/>
      <c r="K9588" s="205"/>
      <c r="L9588" s="181"/>
      <c r="M9588" s="180"/>
      <c r="N9588" s="180"/>
      <c r="O9588" s="180"/>
    </row>
    <row r="9589" spans="8:15" s="179" customFormat="1" x14ac:dyDescent="0.2">
      <c r="H9589" s="180"/>
      <c r="I9589" s="180"/>
      <c r="J9589" s="205"/>
      <c r="K9589" s="205"/>
      <c r="L9589" s="181"/>
      <c r="M9589" s="180"/>
      <c r="N9589" s="180"/>
      <c r="O9589" s="180"/>
    </row>
    <row r="9590" spans="8:15" s="179" customFormat="1" x14ac:dyDescent="0.2">
      <c r="H9590" s="180"/>
      <c r="I9590" s="180"/>
      <c r="J9590" s="205"/>
      <c r="K9590" s="205"/>
      <c r="L9590" s="181"/>
      <c r="M9590" s="180"/>
      <c r="N9590" s="180"/>
      <c r="O9590" s="180"/>
    </row>
    <row r="9591" spans="8:15" s="179" customFormat="1" x14ac:dyDescent="0.2">
      <c r="H9591" s="180"/>
      <c r="I9591" s="180"/>
      <c r="J9591" s="205"/>
      <c r="K9591" s="205"/>
      <c r="L9591" s="181"/>
      <c r="M9591" s="180"/>
      <c r="N9591" s="180"/>
      <c r="O9591" s="180"/>
    </row>
    <row r="9592" spans="8:15" s="179" customFormat="1" x14ac:dyDescent="0.2">
      <c r="H9592" s="180"/>
      <c r="I9592" s="180"/>
      <c r="J9592" s="205"/>
      <c r="K9592" s="205"/>
      <c r="L9592" s="181"/>
      <c r="M9592" s="180"/>
      <c r="N9592" s="180"/>
      <c r="O9592" s="180"/>
    </row>
    <row r="9593" spans="8:15" s="179" customFormat="1" x14ac:dyDescent="0.2">
      <c r="H9593" s="180"/>
      <c r="I9593" s="180"/>
      <c r="J9593" s="205"/>
      <c r="K9593" s="205"/>
      <c r="L9593" s="181"/>
      <c r="M9593" s="180"/>
      <c r="N9593" s="180"/>
      <c r="O9593" s="180"/>
    </row>
    <row r="9594" spans="8:15" s="179" customFormat="1" x14ac:dyDescent="0.2">
      <c r="H9594" s="180"/>
      <c r="I9594" s="180"/>
      <c r="J9594" s="205"/>
      <c r="K9594" s="205"/>
      <c r="L9594" s="181"/>
      <c r="M9594" s="180"/>
      <c r="N9594" s="180"/>
      <c r="O9594" s="180"/>
    </row>
    <row r="9595" spans="8:15" s="179" customFormat="1" x14ac:dyDescent="0.2">
      <c r="H9595" s="180"/>
      <c r="I9595" s="180"/>
      <c r="J9595" s="205"/>
      <c r="K9595" s="205"/>
      <c r="L9595" s="181"/>
      <c r="M9595" s="180"/>
      <c r="N9595" s="180"/>
      <c r="O9595" s="180"/>
    </row>
    <row r="9596" spans="8:15" s="179" customFormat="1" x14ac:dyDescent="0.2">
      <c r="H9596" s="180"/>
      <c r="I9596" s="180"/>
      <c r="J9596" s="205"/>
      <c r="K9596" s="205"/>
      <c r="L9596" s="181"/>
      <c r="M9596" s="180"/>
      <c r="N9596" s="180"/>
      <c r="O9596" s="180"/>
    </row>
    <row r="9597" spans="8:15" s="179" customFormat="1" x14ac:dyDescent="0.2">
      <c r="H9597" s="180"/>
      <c r="I9597" s="180"/>
      <c r="J9597" s="205"/>
      <c r="K9597" s="205"/>
      <c r="L9597" s="181"/>
      <c r="M9597" s="180"/>
      <c r="N9597" s="180"/>
      <c r="O9597" s="180"/>
    </row>
    <row r="9598" spans="8:15" s="179" customFormat="1" x14ac:dyDescent="0.2">
      <c r="H9598" s="180"/>
      <c r="I9598" s="180"/>
      <c r="J9598" s="205"/>
      <c r="K9598" s="205"/>
      <c r="L9598" s="181"/>
      <c r="M9598" s="180"/>
      <c r="N9598" s="180"/>
      <c r="O9598" s="180"/>
    </row>
    <row r="9599" spans="8:15" s="179" customFormat="1" x14ac:dyDescent="0.2">
      <c r="H9599" s="180"/>
      <c r="I9599" s="180"/>
      <c r="J9599" s="205"/>
      <c r="K9599" s="205"/>
      <c r="L9599" s="181"/>
      <c r="M9599" s="180"/>
      <c r="N9599" s="180"/>
      <c r="O9599" s="180"/>
    </row>
    <row r="9600" spans="8:15" s="179" customFormat="1" x14ac:dyDescent="0.2">
      <c r="H9600" s="180"/>
      <c r="I9600" s="180"/>
      <c r="J9600" s="205"/>
      <c r="K9600" s="205"/>
      <c r="L9600" s="181"/>
      <c r="M9600" s="180"/>
      <c r="N9600" s="180"/>
      <c r="O9600" s="180"/>
    </row>
    <row r="9601" spans="8:15" s="179" customFormat="1" x14ac:dyDescent="0.2">
      <c r="H9601" s="180"/>
      <c r="I9601" s="180"/>
      <c r="J9601" s="205"/>
      <c r="K9601" s="205"/>
      <c r="L9601" s="181"/>
      <c r="M9601" s="180"/>
      <c r="N9601" s="180"/>
      <c r="O9601" s="180"/>
    </row>
    <row r="9602" spans="8:15" s="179" customFormat="1" x14ac:dyDescent="0.2">
      <c r="H9602" s="180"/>
      <c r="I9602" s="180"/>
      <c r="J9602" s="205"/>
      <c r="K9602" s="205"/>
      <c r="L9602" s="181"/>
      <c r="M9602" s="180"/>
      <c r="N9602" s="180"/>
      <c r="O9602" s="180"/>
    </row>
    <row r="9603" spans="8:15" s="179" customFormat="1" x14ac:dyDescent="0.2">
      <c r="H9603" s="180"/>
      <c r="I9603" s="180"/>
      <c r="J9603" s="205"/>
      <c r="K9603" s="205"/>
      <c r="L9603" s="181"/>
      <c r="M9603" s="180"/>
      <c r="N9603" s="180"/>
      <c r="O9603" s="180"/>
    </row>
    <row r="9604" spans="8:15" s="179" customFormat="1" x14ac:dyDescent="0.2">
      <c r="H9604" s="180"/>
      <c r="I9604" s="180"/>
      <c r="J9604" s="205"/>
      <c r="K9604" s="205"/>
      <c r="L9604" s="181"/>
      <c r="M9604" s="180"/>
      <c r="N9604" s="180"/>
      <c r="O9604" s="180"/>
    </row>
    <row r="9605" spans="8:15" s="179" customFormat="1" x14ac:dyDescent="0.2">
      <c r="H9605" s="180"/>
      <c r="I9605" s="180"/>
      <c r="J9605" s="205"/>
      <c r="K9605" s="205"/>
      <c r="L9605" s="181"/>
      <c r="M9605" s="180"/>
      <c r="N9605" s="180"/>
      <c r="O9605" s="180"/>
    </row>
    <row r="9606" spans="8:15" s="179" customFormat="1" x14ac:dyDescent="0.2">
      <c r="H9606" s="180"/>
      <c r="I9606" s="180"/>
      <c r="J9606" s="205"/>
      <c r="K9606" s="205"/>
      <c r="L9606" s="181"/>
      <c r="M9606" s="180"/>
      <c r="N9606" s="180"/>
      <c r="O9606" s="180"/>
    </row>
    <row r="9607" spans="8:15" s="179" customFormat="1" x14ac:dyDescent="0.2">
      <c r="H9607" s="180"/>
      <c r="I9607" s="180"/>
      <c r="J9607" s="205"/>
      <c r="K9607" s="205"/>
      <c r="L9607" s="181"/>
      <c r="M9607" s="180"/>
      <c r="N9607" s="180"/>
      <c r="O9607" s="180"/>
    </row>
    <row r="9608" spans="8:15" s="179" customFormat="1" x14ac:dyDescent="0.2">
      <c r="H9608" s="180"/>
      <c r="I9608" s="180"/>
      <c r="J9608" s="205"/>
      <c r="K9608" s="205"/>
      <c r="L9608" s="181"/>
      <c r="M9608" s="180"/>
      <c r="N9608" s="180"/>
      <c r="O9608" s="180"/>
    </row>
    <row r="9609" spans="8:15" s="179" customFormat="1" x14ac:dyDescent="0.2">
      <c r="H9609" s="180"/>
      <c r="I9609" s="180"/>
      <c r="J9609" s="205"/>
      <c r="K9609" s="205"/>
      <c r="L9609" s="181"/>
      <c r="M9609" s="180"/>
      <c r="N9609" s="180"/>
      <c r="O9609" s="180"/>
    </row>
    <row r="9610" spans="8:15" s="179" customFormat="1" x14ac:dyDescent="0.2">
      <c r="H9610" s="180"/>
      <c r="I9610" s="180"/>
      <c r="J9610" s="205"/>
      <c r="K9610" s="205"/>
      <c r="L9610" s="181"/>
      <c r="M9610" s="180"/>
      <c r="N9610" s="180"/>
      <c r="O9610" s="180"/>
    </row>
    <row r="9611" spans="8:15" s="179" customFormat="1" x14ac:dyDescent="0.2">
      <c r="H9611" s="180"/>
      <c r="I9611" s="180"/>
      <c r="J9611" s="205"/>
      <c r="K9611" s="205"/>
      <c r="L9611" s="181"/>
      <c r="M9611" s="180"/>
      <c r="N9611" s="180"/>
      <c r="O9611" s="180"/>
    </row>
    <row r="9612" spans="8:15" s="179" customFormat="1" x14ac:dyDescent="0.2">
      <c r="H9612" s="180"/>
      <c r="I9612" s="180"/>
      <c r="J9612" s="205"/>
      <c r="K9612" s="205"/>
      <c r="L9612" s="181"/>
      <c r="M9612" s="180"/>
      <c r="N9612" s="180"/>
      <c r="O9612" s="180"/>
    </row>
    <row r="9613" spans="8:15" s="179" customFormat="1" x14ac:dyDescent="0.2">
      <c r="H9613" s="180"/>
      <c r="I9613" s="180"/>
      <c r="J9613" s="205"/>
      <c r="K9613" s="205"/>
      <c r="L9613" s="181"/>
      <c r="M9613" s="180"/>
      <c r="N9613" s="180"/>
      <c r="O9613" s="180"/>
    </row>
    <row r="9614" spans="8:15" s="179" customFormat="1" x14ac:dyDescent="0.2">
      <c r="H9614" s="180"/>
      <c r="I9614" s="180"/>
      <c r="J9614" s="205"/>
      <c r="K9614" s="205"/>
      <c r="L9614" s="181"/>
      <c r="M9614" s="180"/>
      <c r="N9614" s="180"/>
      <c r="O9614" s="180"/>
    </row>
    <row r="9615" spans="8:15" s="179" customFormat="1" x14ac:dyDescent="0.2">
      <c r="H9615" s="180"/>
      <c r="I9615" s="180"/>
      <c r="J9615" s="205"/>
      <c r="K9615" s="205"/>
      <c r="L9615" s="181"/>
      <c r="M9615" s="180"/>
      <c r="N9615" s="180"/>
      <c r="O9615" s="180"/>
    </row>
    <row r="9616" spans="8:15" s="179" customFormat="1" x14ac:dyDescent="0.2">
      <c r="H9616" s="180"/>
      <c r="I9616" s="180"/>
      <c r="J9616" s="205"/>
      <c r="K9616" s="205"/>
      <c r="L9616" s="181"/>
      <c r="M9616" s="180"/>
      <c r="N9616" s="180"/>
      <c r="O9616" s="180"/>
    </row>
    <row r="9617" spans="8:15" s="179" customFormat="1" x14ac:dyDescent="0.2">
      <c r="H9617" s="180"/>
      <c r="I9617" s="180"/>
      <c r="J9617" s="205"/>
      <c r="K9617" s="205"/>
      <c r="L9617" s="181"/>
      <c r="M9617" s="180"/>
      <c r="N9617" s="180"/>
      <c r="O9617" s="180"/>
    </row>
    <row r="9618" spans="8:15" s="179" customFormat="1" x14ac:dyDescent="0.2">
      <c r="H9618" s="180"/>
      <c r="I9618" s="180"/>
      <c r="J9618" s="205"/>
      <c r="K9618" s="205"/>
      <c r="L9618" s="181"/>
      <c r="M9618" s="180"/>
      <c r="N9618" s="180"/>
      <c r="O9618" s="180"/>
    </row>
    <row r="9619" spans="8:15" s="179" customFormat="1" x14ac:dyDescent="0.2">
      <c r="H9619" s="180"/>
      <c r="I9619" s="180"/>
      <c r="J9619" s="205"/>
      <c r="K9619" s="205"/>
      <c r="L9619" s="181"/>
      <c r="M9619" s="180"/>
      <c r="N9619" s="180"/>
      <c r="O9619" s="180"/>
    </row>
    <row r="9620" spans="8:15" s="179" customFormat="1" x14ac:dyDescent="0.2">
      <c r="H9620" s="180"/>
      <c r="I9620" s="180"/>
      <c r="J9620" s="205"/>
      <c r="K9620" s="205"/>
      <c r="L9620" s="181"/>
      <c r="M9620" s="180"/>
      <c r="N9620" s="180"/>
      <c r="O9620" s="180"/>
    </row>
    <row r="9621" spans="8:15" s="179" customFormat="1" x14ac:dyDescent="0.2">
      <c r="H9621" s="180"/>
      <c r="I9621" s="180"/>
      <c r="J9621" s="205"/>
      <c r="K9621" s="205"/>
      <c r="L9621" s="181"/>
      <c r="M9621" s="180"/>
      <c r="N9621" s="180"/>
      <c r="O9621" s="180"/>
    </row>
    <row r="9622" spans="8:15" s="179" customFormat="1" x14ac:dyDescent="0.2">
      <c r="H9622" s="180"/>
      <c r="I9622" s="180"/>
      <c r="J9622" s="205"/>
      <c r="K9622" s="205"/>
      <c r="L9622" s="181"/>
      <c r="M9622" s="180"/>
      <c r="N9622" s="180"/>
      <c r="O9622" s="180"/>
    </row>
    <row r="9623" spans="8:15" s="179" customFormat="1" x14ac:dyDescent="0.2">
      <c r="H9623" s="180"/>
      <c r="I9623" s="180"/>
      <c r="J9623" s="205"/>
      <c r="K9623" s="205"/>
      <c r="L9623" s="181"/>
      <c r="M9623" s="180"/>
      <c r="N9623" s="180"/>
      <c r="O9623" s="180"/>
    </row>
    <row r="9624" spans="8:15" s="179" customFormat="1" x14ac:dyDescent="0.2">
      <c r="H9624" s="180"/>
      <c r="I9624" s="180"/>
      <c r="J9624" s="205"/>
      <c r="K9624" s="205"/>
      <c r="L9624" s="181"/>
      <c r="M9624" s="180"/>
      <c r="N9624" s="180"/>
      <c r="O9624" s="180"/>
    </row>
    <row r="9625" spans="8:15" s="179" customFormat="1" x14ac:dyDescent="0.2">
      <c r="H9625" s="180"/>
      <c r="I9625" s="180"/>
      <c r="J9625" s="205"/>
      <c r="K9625" s="205"/>
      <c r="L9625" s="181"/>
      <c r="M9625" s="180"/>
      <c r="N9625" s="180"/>
      <c r="O9625" s="180"/>
    </row>
    <row r="9626" spans="8:15" s="179" customFormat="1" x14ac:dyDescent="0.2">
      <c r="H9626" s="180"/>
      <c r="I9626" s="180"/>
      <c r="J9626" s="205"/>
      <c r="K9626" s="205"/>
      <c r="L9626" s="181"/>
      <c r="M9626" s="180"/>
      <c r="N9626" s="180"/>
      <c r="O9626" s="180"/>
    </row>
    <row r="9627" spans="8:15" s="179" customFormat="1" x14ac:dyDescent="0.2">
      <c r="H9627" s="180"/>
      <c r="I9627" s="180"/>
      <c r="J9627" s="205"/>
      <c r="K9627" s="205"/>
      <c r="L9627" s="181"/>
      <c r="M9627" s="180"/>
      <c r="N9627" s="180"/>
      <c r="O9627" s="180"/>
    </row>
    <row r="9628" spans="8:15" s="179" customFormat="1" x14ac:dyDescent="0.2">
      <c r="H9628" s="180"/>
      <c r="I9628" s="180"/>
      <c r="J9628" s="205"/>
      <c r="K9628" s="205"/>
      <c r="L9628" s="181"/>
      <c r="M9628" s="180"/>
      <c r="N9628" s="180"/>
      <c r="O9628" s="180"/>
    </row>
    <row r="9629" spans="8:15" s="179" customFormat="1" x14ac:dyDescent="0.2">
      <c r="H9629" s="180"/>
      <c r="I9629" s="180"/>
      <c r="J9629" s="205"/>
      <c r="K9629" s="205"/>
      <c r="L9629" s="181"/>
      <c r="M9629" s="180"/>
      <c r="N9629" s="180"/>
      <c r="O9629" s="180"/>
    </row>
    <row r="9630" spans="8:15" s="179" customFormat="1" x14ac:dyDescent="0.2">
      <c r="H9630" s="180"/>
      <c r="I9630" s="180"/>
      <c r="J9630" s="205"/>
      <c r="K9630" s="205"/>
      <c r="L9630" s="181"/>
      <c r="M9630" s="180"/>
      <c r="N9630" s="180"/>
      <c r="O9630" s="180"/>
    </row>
    <row r="9631" spans="8:15" s="179" customFormat="1" x14ac:dyDescent="0.2">
      <c r="H9631" s="180"/>
      <c r="I9631" s="180"/>
      <c r="J9631" s="205"/>
      <c r="K9631" s="205"/>
      <c r="L9631" s="181"/>
      <c r="M9631" s="180"/>
      <c r="N9631" s="180"/>
      <c r="O9631" s="180"/>
    </row>
    <row r="9632" spans="8:15" s="179" customFormat="1" x14ac:dyDescent="0.2">
      <c r="H9632" s="180"/>
      <c r="I9632" s="180"/>
      <c r="J9632" s="205"/>
      <c r="K9632" s="205"/>
      <c r="L9632" s="181"/>
      <c r="M9632" s="180"/>
      <c r="N9632" s="180"/>
      <c r="O9632" s="180"/>
    </row>
    <row r="9633" spans="8:15" s="179" customFormat="1" x14ac:dyDescent="0.2">
      <c r="H9633" s="180"/>
      <c r="I9633" s="180"/>
      <c r="J9633" s="205"/>
      <c r="K9633" s="205"/>
      <c r="L9633" s="181"/>
      <c r="M9633" s="180"/>
      <c r="N9633" s="180"/>
      <c r="O9633" s="180"/>
    </row>
    <row r="9634" spans="8:15" s="179" customFormat="1" x14ac:dyDescent="0.2">
      <c r="H9634" s="180"/>
      <c r="I9634" s="180"/>
      <c r="J9634" s="205"/>
      <c r="K9634" s="205"/>
      <c r="L9634" s="181"/>
      <c r="M9634" s="180"/>
      <c r="N9634" s="180"/>
      <c r="O9634" s="180"/>
    </row>
    <row r="9635" spans="8:15" s="179" customFormat="1" x14ac:dyDescent="0.2">
      <c r="H9635" s="180"/>
      <c r="I9635" s="180"/>
      <c r="J9635" s="205"/>
      <c r="K9635" s="205"/>
      <c r="L9635" s="181"/>
      <c r="M9635" s="180"/>
      <c r="N9635" s="180"/>
      <c r="O9635" s="180"/>
    </row>
    <row r="9636" spans="8:15" s="179" customFormat="1" x14ac:dyDescent="0.2">
      <c r="H9636" s="180"/>
      <c r="I9636" s="180"/>
      <c r="J9636" s="205"/>
      <c r="K9636" s="205"/>
      <c r="L9636" s="181"/>
      <c r="M9636" s="180"/>
      <c r="N9636" s="180"/>
      <c r="O9636" s="180"/>
    </row>
    <row r="9637" spans="8:15" s="179" customFormat="1" x14ac:dyDescent="0.2">
      <c r="H9637" s="180"/>
      <c r="I9637" s="180"/>
      <c r="J9637" s="205"/>
      <c r="K9637" s="205"/>
      <c r="L9637" s="181"/>
      <c r="M9637" s="180"/>
      <c r="N9637" s="180"/>
      <c r="O9637" s="180"/>
    </row>
    <row r="9638" spans="8:15" s="179" customFormat="1" x14ac:dyDescent="0.2">
      <c r="H9638" s="180"/>
      <c r="I9638" s="180"/>
      <c r="J9638" s="205"/>
      <c r="K9638" s="205"/>
      <c r="L9638" s="181"/>
      <c r="M9638" s="180"/>
      <c r="N9638" s="180"/>
      <c r="O9638" s="180"/>
    </row>
    <row r="9639" spans="8:15" s="179" customFormat="1" x14ac:dyDescent="0.2">
      <c r="H9639" s="180"/>
      <c r="I9639" s="180"/>
      <c r="J9639" s="205"/>
      <c r="K9639" s="205"/>
      <c r="L9639" s="181"/>
      <c r="M9639" s="180"/>
      <c r="N9639" s="180"/>
      <c r="O9639" s="180"/>
    </row>
    <row r="9640" spans="8:15" s="179" customFormat="1" x14ac:dyDescent="0.2">
      <c r="H9640" s="180"/>
      <c r="I9640" s="180"/>
      <c r="J9640" s="205"/>
      <c r="K9640" s="205"/>
      <c r="L9640" s="181"/>
      <c r="M9640" s="180"/>
      <c r="N9640" s="180"/>
      <c r="O9640" s="180"/>
    </row>
    <row r="9641" spans="8:15" s="179" customFormat="1" x14ac:dyDescent="0.2">
      <c r="H9641" s="180"/>
      <c r="I9641" s="180"/>
      <c r="J9641" s="205"/>
      <c r="K9641" s="205"/>
      <c r="L9641" s="181"/>
      <c r="M9641" s="180"/>
      <c r="N9641" s="180"/>
      <c r="O9641" s="180"/>
    </row>
    <row r="9642" spans="8:15" s="179" customFormat="1" x14ac:dyDescent="0.2">
      <c r="H9642" s="180"/>
      <c r="I9642" s="180"/>
      <c r="J9642" s="205"/>
      <c r="K9642" s="205"/>
      <c r="L9642" s="181"/>
      <c r="M9642" s="180"/>
      <c r="N9642" s="180"/>
      <c r="O9642" s="180"/>
    </row>
    <row r="9643" spans="8:15" s="179" customFormat="1" x14ac:dyDescent="0.2">
      <c r="H9643" s="180"/>
      <c r="I9643" s="180"/>
      <c r="J9643" s="205"/>
      <c r="K9643" s="205"/>
      <c r="L9643" s="181"/>
      <c r="M9643" s="180"/>
      <c r="N9643" s="180"/>
      <c r="O9643" s="180"/>
    </row>
    <row r="9644" spans="8:15" s="179" customFormat="1" x14ac:dyDescent="0.2">
      <c r="H9644" s="180"/>
      <c r="I9644" s="180"/>
      <c r="J9644" s="205"/>
      <c r="K9644" s="205"/>
      <c r="L9644" s="181"/>
      <c r="M9644" s="180"/>
      <c r="N9644" s="180"/>
      <c r="O9644" s="180"/>
    </row>
    <row r="9645" spans="8:15" s="179" customFormat="1" x14ac:dyDescent="0.2">
      <c r="H9645" s="180"/>
      <c r="I9645" s="180"/>
      <c r="J9645" s="205"/>
      <c r="K9645" s="205"/>
      <c r="L9645" s="181"/>
      <c r="M9645" s="180"/>
      <c r="N9645" s="180"/>
      <c r="O9645" s="180"/>
    </row>
    <row r="9646" spans="8:15" s="179" customFormat="1" x14ac:dyDescent="0.2">
      <c r="H9646" s="180"/>
      <c r="I9646" s="180"/>
      <c r="J9646" s="205"/>
      <c r="K9646" s="205"/>
      <c r="L9646" s="181"/>
      <c r="M9646" s="180"/>
      <c r="N9646" s="180"/>
      <c r="O9646" s="180"/>
    </row>
    <row r="9647" spans="8:15" s="179" customFormat="1" x14ac:dyDescent="0.2">
      <c r="H9647" s="180"/>
      <c r="I9647" s="180"/>
      <c r="J9647" s="205"/>
      <c r="K9647" s="205"/>
      <c r="L9647" s="181"/>
      <c r="M9647" s="180"/>
      <c r="N9647" s="180"/>
      <c r="O9647" s="180"/>
    </row>
    <row r="9648" spans="8:15" s="179" customFormat="1" x14ac:dyDescent="0.2">
      <c r="H9648" s="180"/>
      <c r="I9648" s="180"/>
      <c r="J9648" s="205"/>
      <c r="K9648" s="205"/>
      <c r="L9648" s="181"/>
      <c r="M9648" s="180"/>
      <c r="N9648" s="180"/>
      <c r="O9648" s="180"/>
    </row>
    <row r="9649" spans="8:15" s="179" customFormat="1" x14ac:dyDescent="0.2">
      <c r="H9649" s="180"/>
      <c r="I9649" s="180"/>
      <c r="J9649" s="205"/>
      <c r="K9649" s="205"/>
      <c r="L9649" s="181"/>
      <c r="M9649" s="180"/>
      <c r="N9649" s="180"/>
      <c r="O9649" s="180"/>
    </row>
    <row r="9650" spans="8:15" s="179" customFormat="1" x14ac:dyDescent="0.2">
      <c r="H9650" s="180"/>
      <c r="I9650" s="180"/>
      <c r="J9650" s="205"/>
      <c r="K9650" s="205"/>
      <c r="L9650" s="181"/>
      <c r="M9650" s="180"/>
      <c r="N9650" s="180"/>
      <c r="O9650" s="180"/>
    </row>
    <row r="9651" spans="8:15" s="179" customFormat="1" x14ac:dyDescent="0.2">
      <c r="H9651" s="180"/>
      <c r="I9651" s="180"/>
      <c r="J9651" s="205"/>
      <c r="K9651" s="205"/>
      <c r="L9651" s="181"/>
      <c r="M9651" s="180"/>
      <c r="N9651" s="180"/>
      <c r="O9651" s="180"/>
    </row>
    <row r="9652" spans="8:15" s="179" customFormat="1" x14ac:dyDescent="0.2">
      <c r="H9652" s="180"/>
      <c r="I9652" s="180"/>
      <c r="J9652" s="205"/>
      <c r="K9652" s="205"/>
      <c r="L9652" s="181"/>
      <c r="M9652" s="180"/>
      <c r="N9652" s="180"/>
      <c r="O9652" s="180"/>
    </row>
    <row r="9653" spans="8:15" s="179" customFormat="1" x14ac:dyDescent="0.2">
      <c r="H9653" s="180"/>
      <c r="I9653" s="180"/>
      <c r="J9653" s="205"/>
      <c r="K9653" s="205"/>
      <c r="L9653" s="181"/>
      <c r="M9653" s="180"/>
      <c r="N9653" s="180"/>
      <c r="O9653" s="180"/>
    </row>
    <row r="9654" spans="8:15" s="179" customFormat="1" x14ac:dyDescent="0.2">
      <c r="H9654" s="180"/>
      <c r="I9654" s="180"/>
      <c r="J9654" s="205"/>
      <c r="K9654" s="205"/>
      <c r="L9654" s="181"/>
      <c r="M9654" s="180"/>
      <c r="N9654" s="180"/>
      <c r="O9654" s="180"/>
    </row>
    <row r="9655" spans="8:15" s="179" customFormat="1" x14ac:dyDescent="0.2">
      <c r="H9655" s="180"/>
      <c r="I9655" s="180"/>
      <c r="J9655" s="205"/>
      <c r="K9655" s="205"/>
      <c r="L9655" s="181"/>
      <c r="M9655" s="180"/>
      <c r="N9655" s="180"/>
      <c r="O9655" s="180"/>
    </row>
    <row r="9656" spans="8:15" s="179" customFormat="1" x14ac:dyDescent="0.2">
      <c r="H9656" s="180"/>
      <c r="I9656" s="180"/>
      <c r="J9656" s="205"/>
      <c r="K9656" s="205"/>
      <c r="L9656" s="181"/>
      <c r="M9656" s="180"/>
      <c r="N9656" s="180"/>
      <c r="O9656" s="180"/>
    </row>
    <row r="9657" spans="8:15" s="179" customFormat="1" x14ac:dyDescent="0.2">
      <c r="H9657" s="180"/>
      <c r="I9657" s="180"/>
      <c r="J9657" s="205"/>
      <c r="K9657" s="205"/>
      <c r="L9657" s="181"/>
      <c r="M9657" s="180"/>
      <c r="N9657" s="180"/>
      <c r="O9657" s="180"/>
    </row>
    <row r="9658" spans="8:15" s="179" customFormat="1" x14ac:dyDescent="0.2">
      <c r="H9658" s="180"/>
      <c r="I9658" s="180"/>
      <c r="J9658" s="205"/>
      <c r="K9658" s="205"/>
      <c r="L9658" s="181"/>
      <c r="M9658" s="180"/>
      <c r="N9658" s="180"/>
      <c r="O9658" s="180"/>
    </row>
    <row r="9659" spans="8:15" s="179" customFormat="1" x14ac:dyDescent="0.2">
      <c r="H9659" s="180"/>
      <c r="I9659" s="180"/>
      <c r="J9659" s="205"/>
      <c r="K9659" s="205"/>
      <c r="L9659" s="181"/>
      <c r="M9659" s="180"/>
      <c r="N9659" s="180"/>
      <c r="O9659" s="180"/>
    </row>
    <row r="9660" spans="8:15" s="179" customFormat="1" x14ac:dyDescent="0.2">
      <c r="H9660" s="180"/>
      <c r="I9660" s="180"/>
      <c r="J9660" s="205"/>
      <c r="K9660" s="205"/>
      <c r="L9660" s="181"/>
      <c r="M9660" s="180"/>
      <c r="N9660" s="180"/>
      <c r="O9660" s="180"/>
    </row>
    <row r="9661" spans="8:15" s="179" customFormat="1" x14ac:dyDescent="0.2">
      <c r="H9661" s="180"/>
      <c r="I9661" s="180"/>
      <c r="J9661" s="205"/>
      <c r="K9661" s="205"/>
      <c r="L9661" s="181"/>
      <c r="M9661" s="180"/>
      <c r="N9661" s="180"/>
      <c r="O9661" s="180"/>
    </row>
    <row r="9662" spans="8:15" s="179" customFormat="1" x14ac:dyDescent="0.2">
      <c r="H9662" s="180"/>
      <c r="I9662" s="180"/>
      <c r="J9662" s="205"/>
      <c r="K9662" s="205"/>
      <c r="L9662" s="181"/>
      <c r="M9662" s="180"/>
      <c r="N9662" s="180"/>
      <c r="O9662" s="180"/>
    </row>
    <row r="9663" spans="8:15" s="179" customFormat="1" x14ac:dyDescent="0.2">
      <c r="H9663" s="180"/>
      <c r="I9663" s="180"/>
      <c r="J9663" s="205"/>
      <c r="K9663" s="205"/>
      <c r="L9663" s="181"/>
      <c r="M9663" s="180"/>
      <c r="N9663" s="180"/>
      <c r="O9663" s="180"/>
    </row>
    <row r="9664" spans="8:15" s="179" customFormat="1" x14ac:dyDescent="0.2">
      <c r="H9664" s="180"/>
      <c r="I9664" s="180"/>
      <c r="J9664" s="205"/>
      <c r="K9664" s="205"/>
      <c r="L9664" s="181"/>
      <c r="M9664" s="180"/>
      <c r="N9664" s="180"/>
      <c r="O9664" s="180"/>
    </row>
    <row r="9665" spans="8:15" s="179" customFormat="1" x14ac:dyDescent="0.2">
      <c r="H9665" s="180"/>
      <c r="I9665" s="180"/>
      <c r="J9665" s="205"/>
      <c r="K9665" s="205"/>
      <c r="L9665" s="181"/>
      <c r="M9665" s="180"/>
      <c r="N9665" s="180"/>
      <c r="O9665" s="180"/>
    </row>
    <row r="9666" spans="8:15" s="179" customFormat="1" x14ac:dyDescent="0.2">
      <c r="H9666" s="180"/>
      <c r="I9666" s="180"/>
      <c r="J9666" s="205"/>
      <c r="K9666" s="205"/>
      <c r="L9666" s="181"/>
      <c r="M9666" s="180"/>
      <c r="N9666" s="180"/>
      <c r="O9666" s="180"/>
    </row>
    <row r="9667" spans="8:15" s="179" customFormat="1" x14ac:dyDescent="0.2">
      <c r="H9667" s="180"/>
      <c r="I9667" s="180"/>
      <c r="J9667" s="205"/>
      <c r="K9667" s="205"/>
      <c r="L9667" s="181"/>
      <c r="M9667" s="180"/>
      <c r="N9667" s="180"/>
      <c r="O9667" s="180"/>
    </row>
    <row r="9668" spans="8:15" s="179" customFormat="1" x14ac:dyDescent="0.2">
      <c r="H9668" s="180"/>
      <c r="I9668" s="180"/>
      <c r="J9668" s="205"/>
      <c r="K9668" s="205"/>
      <c r="L9668" s="181"/>
      <c r="M9668" s="180"/>
      <c r="N9668" s="180"/>
      <c r="O9668" s="180"/>
    </row>
    <row r="9669" spans="8:15" s="179" customFormat="1" x14ac:dyDescent="0.2">
      <c r="H9669" s="180"/>
      <c r="I9669" s="180"/>
      <c r="J9669" s="205"/>
      <c r="K9669" s="205"/>
      <c r="L9669" s="181"/>
      <c r="M9669" s="180"/>
      <c r="N9669" s="180"/>
      <c r="O9669" s="180"/>
    </row>
    <row r="9670" spans="8:15" s="179" customFormat="1" x14ac:dyDescent="0.2">
      <c r="H9670" s="180"/>
      <c r="I9670" s="180"/>
      <c r="J9670" s="205"/>
      <c r="K9670" s="205"/>
      <c r="L9670" s="181"/>
      <c r="M9670" s="180"/>
      <c r="N9670" s="180"/>
      <c r="O9670" s="180"/>
    </row>
    <row r="9671" spans="8:15" s="179" customFormat="1" x14ac:dyDescent="0.2">
      <c r="H9671" s="180"/>
      <c r="I9671" s="180"/>
      <c r="J9671" s="205"/>
      <c r="K9671" s="205"/>
      <c r="L9671" s="181"/>
      <c r="M9671" s="180"/>
      <c r="N9671" s="180"/>
      <c r="O9671" s="180"/>
    </row>
    <row r="9672" spans="8:15" s="179" customFormat="1" x14ac:dyDescent="0.2">
      <c r="H9672" s="180"/>
      <c r="I9672" s="180"/>
      <c r="J9672" s="205"/>
      <c r="K9672" s="205"/>
      <c r="L9672" s="181"/>
      <c r="M9672" s="180"/>
      <c r="N9672" s="180"/>
      <c r="O9672" s="180"/>
    </row>
    <row r="9673" spans="8:15" s="179" customFormat="1" x14ac:dyDescent="0.2">
      <c r="H9673" s="180"/>
      <c r="I9673" s="180"/>
      <c r="J9673" s="205"/>
      <c r="K9673" s="205"/>
      <c r="L9673" s="181"/>
      <c r="M9673" s="180"/>
      <c r="N9673" s="180"/>
      <c r="O9673" s="180"/>
    </row>
    <row r="9674" spans="8:15" s="179" customFormat="1" x14ac:dyDescent="0.2">
      <c r="H9674" s="180"/>
      <c r="I9674" s="180"/>
      <c r="J9674" s="205"/>
      <c r="K9674" s="205"/>
      <c r="L9674" s="181"/>
      <c r="M9674" s="180"/>
      <c r="N9674" s="180"/>
      <c r="O9674" s="180"/>
    </row>
    <row r="9675" spans="8:15" s="179" customFormat="1" x14ac:dyDescent="0.2">
      <c r="H9675" s="180"/>
      <c r="I9675" s="180"/>
      <c r="J9675" s="205"/>
      <c r="K9675" s="205"/>
      <c r="L9675" s="181"/>
      <c r="M9675" s="180"/>
      <c r="N9675" s="180"/>
      <c r="O9675" s="180"/>
    </row>
    <row r="9676" spans="8:15" s="179" customFormat="1" x14ac:dyDescent="0.2">
      <c r="H9676" s="180"/>
      <c r="I9676" s="180"/>
      <c r="J9676" s="205"/>
      <c r="K9676" s="205"/>
      <c r="L9676" s="181"/>
      <c r="M9676" s="180"/>
      <c r="N9676" s="180"/>
      <c r="O9676" s="180"/>
    </row>
    <row r="9677" spans="8:15" s="179" customFormat="1" x14ac:dyDescent="0.2">
      <c r="H9677" s="180"/>
      <c r="I9677" s="180"/>
      <c r="J9677" s="205"/>
      <c r="K9677" s="205"/>
      <c r="L9677" s="181"/>
      <c r="M9677" s="180"/>
      <c r="N9677" s="180"/>
      <c r="O9677" s="180"/>
    </row>
    <row r="9678" spans="8:15" s="179" customFormat="1" x14ac:dyDescent="0.2">
      <c r="H9678" s="180"/>
      <c r="I9678" s="180"/>
      <c r="J9678" s="205"/>
      <c r="K9678" s="205"/>
      <c r="L9678" s="181"/>
      <c r="M9678" s="180"/>
      <c r="N9678" s="180"/>
      <c r="O9678" s="180"/>
    </row>
    <row r="9679" spans="8:15" s="179" customFormat="1" x14ac:dyDescent="0.2">
      <c r="H9679" s="180"/>
      <c r="I9679" s="180"/>
      <c r="J9679" s="205"/>
      <c r="K9679" s="205"/>
      <c r="L9679" s="181"/>
      <c r="M9679" s="180"/>
      <c r="N9679" s="180"/>
      <c r="O9679" s="180"/>
    </row>
    <row r="9680" spans="8:15" s="179" customFormat="1" x14ac:dyDescent="0.2">
      <c r="H9680" s="180"/>
      <c r="I9680" s="180"/>
      <c r="J9680" s="205"/>
      <c r="K9680" s="205"/>
      <c r="L9680" s="181"/>
      <c r="M9680" s="180"/>
      <c r="N9680" s="180"/>
      <c r="O9680" s="180"/>
    </row>
    <row r="9681" spans="8:15" s="179" customFormat="1" x14ac:dyDescent="0.2">
      <c r="H9681" s="180"/>
      <c r="I9681" s="180"/>
      <c r="J9681" s="205"/>
      <c r="K9681" s="205"/>
      <c r="L9681" s="181"/>
      <c r="M9681" s="180"/>
      <c r="N9681" s="180"/>
      <c r="O9681" s="180"/>
    </row>
    <row r="9682" spans="8:15" s="179" customFormat="1" x14ac:dyDescent="0.2">
      <c r="H9682" s="180"/>
      <c r="I9682" s="180"/>
      <c r="J9682" s="205"/>
      <c r="K9682" s="205"/>
      <c r="L9682" s="181"/>
      <c r="M9682" s="180"/>
      <c r="N9682" s="180"/>
      <c r="O9682" s="180"/>
    </row>
    <row r="9683" spans="8:15" s="179" customFormat="1" x14ac:dyDescent="0.2">
      <c r="H9683" s="180"/>
      <c r="I9683" s="180"/>
      <c r="J9683" s="205"/>
      <c r="K9683" s="205"/>
      <c r="L9683" s="181"/>
      <c r="M9683" s="180"/>
      <c r="N9683" s="180"/>
      <c r="O9683" s="180"/>
    </row>
    <row r="9684" spans="8:15" s="179" customFormat="1" x14ac:dyDescent="0.2">
      <c r="H9684" s="180"/>
      <c r="I9684" s="180"/>
      <c r="J9684" s="205"/>
      <c r="K9684" s="205"/>
      <c r="L9684" s="181"/>
      <c r="M9684" s="180"/>
      <c r="N9684" s="180"/>
      <c r="O9684" s="180"/>
    </row>
    <row r="9685" spans="8:15" s="179" customFormat="1" x14ac:dyDescent="0.2">
      <c r="H9685" s="180"/>
      <c r="I9685" s="180"/>
      <c r="J9685" s="205"/>
      <c r="K9685" s="205"/>
      <c r="L9685" s="181"/>
      <c r="M9685" s="180"/>
      <c r="N9685" s="180"/>
      <c r="O9685" s="180"/>
    </row>
    <row r="9686" spans="8:15" s="179" customFormat="1" x14ac:dyDescent="0.2">
      <c r="H9686" s="180"/>
      <c r="I9686" s="180"/>
      <c r="J9686" s="205"/>
      <c r="K9686" s="205"/>
      <c r="L9686" s="181"/>
      <c r="M9686" s="180"/>
      <c r="N9686" s="180"/>
      <c r="O9686" s="180"/>
    </row>
    <row r="9687" spans="8:15" s="179" customFormat="1" x14ac:dyDescent="0.2">
      <c r="H9687" s="180"/>
      <c r="I9687" s="180"/>
      <c r="J9687" s="205"/>
      <c r="K9687" s="205"/>
      <c r="L9687" s="181"/>
      <c r="M9687" s="180"/>
      <c r="N9687" s="180"/>
      <c r="O9687" s="180"/>
    </row>
    <row r="9688" spans="8:15" s="179" customFormat="1" x14ac:dyDescent="0.2">
      <c r="H9688" s="180"/>
      <c r="I9688" s="180"/>
      <c r="J9688" s="205"/>
      <c r="K9688" s="205"/>
      <c r="L9688" s="181"/>
      <c r="M9688" s="180"/>
      <c r="N9688" s="180"/>
      <c r="O9688" s="180"/>
    </row>
    <row r="9689" spans="8:15" s="179" customFormat="1" x14ac:dyDescent="0.2">
      <c r="H9689" s="180"/>
      <c r="I9689" s="180"/>
      <c r="J9689" s="205"/>
      <c r="K9689" s="205"/>
      <c r="L9689" s="181"/>
      <c r="M9689" s="180"/>
      <c r="N9689" s="180"/>
      <c r="O9689" s="180"/>
    </row>
    <row r="9690" spans="8:15" s="179" customFormat="1" x14ac:dyDescent="0.2">
      <c r="H9690" s="180"/>
      <c r="I9690" s="180"/>
      <c r="J9690" s="205"/>
      <c r="K9690" s="205"/>
      <c r="L9690" s="181"/>
      <c r="M9690" s="180"/>
      <c r="N9690" s="180"/>
      <c r="O9690" s="180"/>
    </row>
    <row r="9691" spans="8:15" s="179" customFormat="1" x14ac:dyDescent="0.2">
      <c r="H9691" s="180"/>
      <c r="I9691" s="180"/>
      <c r="J9691" s="205"/>
      <c r="K9691" s="205"/>
      <c r="L9691" s="181"/>
      <c r="M9691" s="180"/>
      <c r="N9691" s="180"/>
      <c r="O9691" s="180"/>
    </row>
    <row r="9692" spans="8:15" s="179" customFormat="1" x14ac:dyDescent="0.2">
      <c r="H9692" s="180"/>
      <c r="I9692" s="180"/>
      <c r="J9692" s="205"/>
      <c r="K9692" s="205"/>
      <c r="L9692" s="181"/>
      <c r="M9692" s="180"/>
      <c r="N9692" s="180"/>
      <c r="O9692" s="180"/>
    </row>
    <row r="9693" spans="8:15" s="179" customFormat="1" x14ac:dyDescent="0.2">
      <c r="H9693" s="180"/>
      <c r="I9693" s="180"/>
      <c r="J9693" s="205"/>
      <c r="K9693" s="205"/>
      <c r="L9693" s="181"/>
      <c r="M9693" s="180"/>
      <c r="N9693" s="180"/>
      <c r="O9693" s="180"/>
    </row>
    <row r="9694" spans="8:15" s="179" customFormat="1" x14ac:dyDescent="0.2">
      <c r="H9694" s="180"/>
      <c r="I9694" s="180"/>
      <c r="J9694" s="205"/>
      <c r="K9694" s="205"/>
      <c r="L9694" s="181"/>
      <c r="M9694" s="180"/>
      <c r="N9694" s="180"/>
      <c r="O9694" s="180"/>
    </row>
    <row r="9695" spans="8:15" s="179" customFormat="1" x14ac:dyDescent="0.2">
      <c r="H9695" s="180"/>
      <c r="I9695" s="180"/>
      <c r="J9695" s="205"/>
      <c r="K9695" s="205"/>
      <c r="L9695" s="181"/>
      <c r="M9695" s="180"/>
      <c r="N9695" s="180"/>
      <c r="O9695" s="180"/>
    </row>
    <row r="9696" spans="8:15" s="179" customFormat="1" x14ac:dyDescent="0.2">
      <c r="H9696" s="180"/>
      <c r="I9696" s="180"/>
      <c r="J9696" s="205"/>
      <c r="K9696" s="205"/>
      <c r="L9696" s="181"/>
      <c r="M9696" s="180"/>
      <c r="N9696" s="180"/>
      <c r="O9696" s="180"/>
    </row>
    <row r="9697" spans="8:15" s="179" customFormat="1" x14ac:dyDescent="0.2">
      <c r="H9697" s="180"/>
      <c r="I9697" s="180"/>
      <c r="J9697" s="205"/>
      <c r="K9697" s="205"/>
      <c r="L9697" s="181"/>
      <c r="M9697" s="180"/>
      <c r="N9697" s="180"/>
      <c r="O9697" s="180"/>
    </row>
    <row r="9698" spans="8:15" s="179" customFormat="1" x14ac:dyDescent="0.2">
      <c r="H9698" s="180"/>
      <c r="I9698" s="180"/>
      <c r="J9698" s="205"/>
      <c r="K9698" s="205"/>
      <c r="L9698" s="181"/>
      <c r="M9698" s="180"/>
      <c r="N9698" s="180"/>
      <c r="O9698" s="180"/>
    </row>
    <row r="9699" spans="8:15" s="179" customFormat="1" x14ac:dyDescent="0.2">
      <c r="H9699" s="180"/>
      <c r="I9699" s="180"/>
      <c r="J9699" s="205"/>
      <c r="K9699" s="205"/>
      <c r="L9699" s="181"/>
      <c r="M9699" s="180"/>
      <c r="N9699" s="180"/>
      <c r="O9699" s="180"/>
    </row>
    <row r="9700" spans="8:15" s="179" customFormat="1" x14ac:dyDescent="0.2">
      <c r="H9700" s="180"/>
      <c r="I9700" s="180"/>
      <c r="J9700" s="205"/>
      <c r="K9700" s="205"/>
      <c r="L9700" s="181"/>
      <c r="M9700" s="180"/>
      <c r="N9700" s="180"/>
      <c r="O9700" s="180"/>
    </row>
    <row r="9701" spans="8:15" s="179" customFormat="1" x14ac:dyDescent="0.2">
      <c r="H9701" s="180"/>
      <c r="I9701" s="180"/>
      <c r="J9701" s="205"/>
      <c r="K9701" s="205"/>
      <c r="L9701" s="181"/>
      <c r="M9701" s="180"/>
      <c r="N9701" s="180"/>
      <c r="O9701" s="180"/>
    </row>
    <row r="9702" spans="8:15" s="179" customFormat="1" x14ac:dyDescent="0.2">
      <c r="H9702" s="180"/>
      <c r="I9702" s="180"/>
      <c r="J9702" s="205"/>
      <c r="K9702" s="205"/>
      <c r="L9702" s="181"/>
      <c r="M9702" s="180"/>
      <c r="N9702" s="180"/>
      <c r="O9702" s="180"/>
    </row>
    <row r="9703" spans="8:15" s="179" customFormat="1" x14ac:dyDescent="0.2">
      <c r="H9703" s="180"/>
      <c r="I9703" s="180"/>
      <c r="J9703" s="205"/>
      <c r="K9703" s="205"/>
      <c r="L9703" s="181"/>
      <c r="M9703" s="180"/>
      <c r="N9703" s="180"/>
      <c r="O9703" s="180"/>
    </row>
    <row r="9704" spans="8:15" s="179" customFormat="1" x14ac:dyDescent="0.2">
      <c r="H9704" s="180"/>
      <c r="I9704" s="180"/>
      <c r="J9704" s="205"/>
      <c r="K9704" s="205"/>
      <c r="L9704" s="181"/>
      <c r="M9704" s="180"/>
      <c r="N9704" s="180"/>
      <c r="O9704" s="180"/>
    </row>
    <row r="9705" spans="8:15" s="179" customFormat="1" x14ac:dyDescent="0.2">
      <c r="H9705" s="180"/>
      <c r="I9705" s="180"/>
      <c r="J9705" s="205"/>
      <c r="K9705" s="205"/>
      <c r="L9705" s="181"/>
      <c r="M9705" s="180"/>
      <c r="N9705" s="180"/>
      <c r="O9705" s="180"/>
    </row>
    <row r="9706" spans="8:15" s="179" customFormat="1" x14ac:dyDescent="0.2">
      <c r="H9706" s="180"/>
      <c r="I9706" s="180"/>
      <c r="J9706" s="205"/>
      <c r="K9706" s="205"/>
      <c r="L9706" s="181"/>
      <c r="M9706" s="180"/>
      <c r="N9706" s="180"/>
      <c r="O9706" s="180"/>
    </row>
    <row r="9707" spans="8:15" s="179" customFormat="1" x14ac:dyDescent="0.2">
      <c r="H9707" s="180"/>
      <c r="I9707" s="180"/>
      <c r="J9707" s="205"/>
      <c r="K9707" s="205"/>
      <c r="L9707" s="181"/>
      <c r="M9707" s="180"/>
      <c r="N9707" s="180"/>
      <c r="O9707" s="180"/>
    </row>
    <row r="9708" spans="8:15" s="179" customFormat="1" x14ac:dyDescent="0.2">
      <c r="H9708" s="180"/>
      <c r="I9708" s="180"/>
      <c r="J9708" s="205"/>
      <c r="K9708" s="205"/>
      <c r="L9708" s="181"/>
      <c r="M9708" s="180"/>
      <c r="N9708" s="180"/>
      <c r="O9708" s="180"/>
    </row>
    <row r="9709" spans="8:15" s="179" customFormat="1" x14ac:dyDescent="0.2">
      <c r="H9709" s="180"/>
      <c r="I9709" s="180"/>
      <c r="J9709" s="205"/>
      <c r="K9709" s="205"/>
      <c r="L9709" s="181"/>
      <c r="M9709" s="180"/>
      <c r="N9709" s="180"/>
      <c r="O9709" s="180"/>
    </row>
    <row r="9710" spans="8:15" s="179" customFormat="1" x14ac:dyDescent="0.2">
      <c r="H9710" s="180"/>
      <c r="I9710" s="180"/>
      <c r="J9710" s="205"/>
      <c r="K9710" s="205"/>
      <c r="L9710" s="181"/>
      <c r="M9710" s="180"/>
      <c r="N9710" s="180"/>
      <c r="O9710" s="180"/>
    </row>
    <row r="9711" spans="8:15" s="179" customFormat="1" x14ac:dyDescent="0.2">
      <c r="H9711" s="180"/>
      <c r="I9711" s="180"/>
      <c r="J9711" s="205"/>
      <c r="K9711" s="205"/>
      <c r="L9711" s="181"/>
      <c r="M9711" s="180"/>
      <c r="N9711" s="180"/>
      <c r="O9711" s="180"/>
    </row>
    <row r="9712" spans="8:15" s="179" customFormat="1" x14ac:dyDescent="0.2">
      <c r="H9712" s="180"/>
      <c r="I9712" s="180"/>
      <c r="J9712" s="205"/>
      <c r="K9712" s="205"/>
      <c r="L9712" s="181"/>
      <c r="M9712" s="180"/>
      <c r="N9712" s="180"/>
      <c r="O9712" s="180"/>
    </row>
    <row r="9713" spans="8:15" s="179" customFormat="1" x14ac:dyDescent="0.2">
      <c r="H9713" s="180"/>
      <c r="I9713" s="180"/>
      <c r="J9713" s="205"/>
      <c r="K9713" s="205"/>
      <c r="L9713" s="181"/>
      <c r="M9713" s="180"/>
      <c r="N9713" s="180"/>
      <c r="O9713" s="180"/>
    </row>
    <row r="9714" spans="8:15" s="179" customFormat="1" x14ac:dyDescent="0.2">
      <c r="H9714" s="180"/>
      <c r="I9714" s="180"/>
      <c r="J9714" s="205"/>
      <c r="K9714" s="205"/>
      <c r="L9714" s="181"/>
      <c r="M9714" s="180"/>
      <c r="N9714" s="180"/>
      <c r="O9714" s="180"/>
    </row>
    <row r="9715" spans="8:15" s="179" customFormat="1" x14ac:dyDescent="0.2">
      <c r="H9715" s="180"/>
      <c r="I9715" s="180"/>
      <c r="J9715" s="205"/>
      <c r="K9715" s="205"/>
      <c r="L9715" s="181"/>
      <c r="M9715" s="180"/>
      <c r="N9715" s="180"/>
      <c r="O9715" s="180"/>
    </row>
    <row r="9716" spans="8:15" s="179" customFormat="1" x14ac:dyDescent="0.2">
      <c r="H9716" s="180"/>
      <c r="I9716" s="180"/>
      <c r="J9716" s="205"/>
      <c r="K9716" s="205"/>
      <c r="L9716" s="181"/>
      <c r="M9716" s="180"/>
      <c r="N9716" s="180"/>
      <c r="O9716" s="180"/>
    </row>
    <row r="9717" spans="8:15" s="179" customFormat="1" x14ac:dyDescent="0.2">
      <c r="H9717" s="180"/>
      <c r="I9717" s="180"/>
      <c r="J9717" s="205"/>
      <c r="K9717" s="205"/>
      <c r="L9717" s="181"/>
      <c r="M9717" s="180"/>
      <c r="N9717" s="180"/>
      <c r="O9717" s="180"/>
    </row>
    <row r="9718" spans="8:15" s="179" customFormat="1" x14ac:dyDescent="0.2">
      <c r="H9718" s="180"/>
      <c r="I9718" s="180"/>
      <c r="J9718" s="205"/>
      <c r="K9718" s="205"/>
      <c r="L9718" s="181"/>
      <c r="M9718" s="180"/>
      <c r="N9718" s="180"/>
      <c r="O9718" s="180"/>
    </row>
    <row r="9719" spans="8:15" s="179" customFormat="1" x14ac:dyDescent="0.2">
      <c r="H9719" s="180"/>
      <c r="I9719" s="180"/>
      <c r="J9719" s="205"/>
      <c r="K9719" s="205"/>
      <c r="L9719" s="181"/>
      <c r="M9719" s="180"/>
      <c r="N9719" s="180"/>
      <c r="O9719" s="180"/>
    </row>
    <row r="9720" spans="8:15" s="179" customFormat="1" x14ac:dyDescent="0.2">
      <c r="H9720" s="180"/>
      <c r="I9720" s="180"/>
      <c r="J9720" s="205"/>
      <c r="K9720" s="205"/>
      <c r="L9720" s="181"/>
      <c r="M9720" s="180"/>
      <c r="N9720" s="180"/>
      <c r="O9720" s="180"/>
    </row>
    <row r="9721" spans="8:15" s="179" customFormat="1" x14ac:dyDescent="0.2">
      <c r="H9721" s="180"/>
      <c r="I9721" s="180"/>
      <c r="J9721" s="205"/>
      <c r="K9721" s="205"/>
      <c r="L9721" s="181"/>
      <c r="M9721" s="180"/>
      <c r="N9721" s="180"/>
      <c r="O9721" s="180"/>
    </row>
    <row r="9722" spans="8:15" s="179" customFormat="1" x14ac:dyDescent="0.2">
      <c r="H9722" s="180"/>
      <c r="I9722" s="180"/>
      <c r="J9722" s="205"/>
      <c r="K9722" s="205"/>
      <c r="L9722" s="181"/>
      <c r="M9722" s="180"/>
      <c r="N9722" s="180"/>
      <c r="O9722" s="180"/>
    </row>
    <row r="9723" spans="8:15" s="179" customFormat="1" x14ac:dyDescent="0.2">
      <c r="H9723" s="180"/>
      <c r="I9723" s="180"/>
      <c r="J9723" s="205"/>
      <c r="K9723" s="205"/>
      <c r="L9723" s="181"/>
      <c r="M9723" s="180"/>
      <c r="N9723" s="180"/>
      <c r="O9723" s="180"/>
    </row>
    <row r="9724" spans="8:15" s="179" customFormat="1" x14ac:dyDescent="0.2">
      <c r="H9724" s="180"/>
      <c r="I9724" s="180"/>
      <c r="J9724" s="205"/>
      <c r="K9724" s="205"/>
      <c r="L9724" s="181"/>
      <c r="M9724" s="180"/>
      <c r="N9724" s="180"/>
      <c r="O9724" s="180"/>
    </row>
    <row r="9725" spans="8:15" s="179" customFormat="1" x14ac:dyDescent="0.2">
      <c r="H9725" s="180"/>
      <c r="I9725" s="180"/>
      <c r="J9725" s="205"/>
      <c r="K9725" s="205"/>
      <c r="L9725" s="181"/>
      <c r="M9725" s="180"/>
      <c r="N9725" s="180"/>
      <c r="O9725" s="180"/>
    </row>
    <row r="9726" spans="8:15" s="179" customFormat="1" x14ac:dyDescent="0.2">
      <c r="H9726" s="180"/>
      <c r="I9726" s="180"/>
      <c r="J9726" s="205"/>
      <c r="K9726" s="205"/>
      <c r="L9726" s="181"/>
      <c r="M9726" s="180"/>
      <c r="N9726" s="180"/>
      <c r="O9726" s="180"/>
    </row>
    <row r="9727" spans="8:15" s="179" customFormat="1" x14ac:dyDescent="0.2">
      <c r="H9727" s="180"/>
      <c r="I9727" s="180"/>
      <c r="J9727" s="205"/>
      <c r="K9727" s="205"/>
      <c r="L9727" s="181"/>
      <c r="M9727" s="180"/>
      <c r="N9727" s="180"/>
      <c r="O9727" s="180"/>
    </row>
    <row r="9728" spans="8:15" s="179" customFormat="1" x14ac:dyDescent="0.2">
      <c r="H9728" s="180"/>
      <c r="I9728" s="180"/>
      <c r="J9728" s="205"/>
      <c r="K9728" s="205"/>
      <c r="L9728" s="181"/>
      <c r="M9728" s="180"/>
      <c r="N9728" s="180"/>
      <c r="O9728" s="180"/>
    </row>
    <row r="9729" spans="8:15" s="179" customFormat="1" x14ac:dyDescent="0.2">
      <c r="H9729" s="180"/>
      <c r="I9729" s="180"/>
      <c r="J9729" s="205"/>
      <c r="K9729" s="205"/>
      <c r="L9729" s="181"/>
      <c r="M9729" s="180"/>
      <c r="N9729" s="180"/>
      <c r="O9729" s="180"/>
    </row>
    <row r="9730" spans="8:15" s="179" customFormat="1" x14ac:dyDescent="0.2">
      <c r="H9730" s="180"/>
      <c r="I9730" s="180"/>
      <c r="J9730" s="205"/>
      <c r="K9730" s="205"/>
      <c r="L9730" s="181"/>
      <c r="M9730" s="180"/>
      <c r="N9730" s="180"/>
      <c r="O9730" s="180"/>
    </row>
    <row r="9731" spans="8:15" s="179" customFormat="1" x14ac:dyDescent="0.2">
      <c r="H9731" s="180"/>
      <c r="I9731" s="180"/>
      <c r="J9731" s="205"/>
      <c r="K9731" s="205"/>
      <c r="L9731" s="181"/>
      <c r="M9731" s="180"/>
      <c r="N9731" s="180"/>
      <c r="O9731" s="180"/>
    </row>
    <row r="9732" spans="8:15" s="179" customFormat="1" x14ac:dyDescent="0.2">
      <c r="H9732" s="180"/>
      <c r="I9732" s="180"/>
      <c r="J9732" s="205"/>
      <c r="K9732" s="205"/>
      <c r="L9732" s="181"/>
      <c r="M9732" s="180"/>
      <c r="N9732" s="180"/>
      <c r="O9732" s="180"/>
    </row>
    <row r="9733" spans="8:15" s="179" customFormat="1" x14ac:dyDescent="0.2">
      <c r="H9733" s="180"/>
      <c r="I9733" s="180"/>
      <c r="J9733" s="205"/>
      <c r="K9733" s="205"/>
      <c r="L9733" s="181"/>
      <c r="M9733" s="180"/>
      <c r="N9733" s="180"/>
      <c r="O9733" s="180"/>
    </row>
    <row r="9734" spans="8:15" s="179" customFormat="1" x14ac:dyDescent="0.2">
      <c r="H9734" s="180"/>
      <c r="I9734" s="180"/>
      <c r="J9734" s="205"/>
      <c r="K9734" s="205"/>
      <c r="L9734" s="181"/>
      <c r="M9734" s="180"/>
      <c r="N9734" s="180"/>
      <c r="O9734" s="180"/>
    </row>
    <row r="9735" spans="8:15" s="179" customFormat="1" x14ac:dyDescent="0.2">
      <c r="H9735" s="180"/>
      <c r="I9735" s="180"/>
      <c r="J9735" s="205"/>
      <c r="K9735" s="205"/>
      <c r="L9735" s="181"/>
      <c r="M9735" s="180"/>
      <c r="N9735" s="180"/>
      <c r="O9735" s="180"/>
    </row>
    <row r="9736" spans="8:15" s="179" customFormat="1" x14ac:dyDescent="0.2">
      <c r="H9736" s="180"/>
      <c r="I9736" s="180"/>
      <c r="J9736" s="205"/>
      <c r="K9736" s="205"/>
      <c r="L9736" s="181"/>
      <c r="M9736" s="180"/>
      <c r="N9736" s="180"/>
      <c r="O9736" s="180"/>
    </row>
    <row r="9737" spans="8:15" s="179" customFormat="1" x14ac:dyDescent="0.2">
      <c r="H9737" s="180"/>
      <c r="I9737" s="180"/>
      <c r="J9737" s="205"/>
      <c r="K9737" s="205"/>
      <c r="L9737" s="181"/>
      <c r="M9737" s="180"/>
      <c r="N9737" s="180"/>
      <c r="O9737" s="180"/>
    </row>
    <row r="9738" spans="8:15" s="179" customFormat="1" x14ac:dyDescent="0.2">
      <c r="H9738" s="180"/>
      <c r="I9738" s="180"/>
      <c r="J9738" s="205"/>
      <c r="K9738" s="205"/>
      <c r="L9738" s="181"/>
      <c r="M9738" s="180"/>
      <c r="N9738" s="180"/>
      <c r="O9738" s="180"/>
    </row>
    <row r="9739" spans="8:15" s="179" customFormat="1" x14ac:dyDescent="0.2">
      <c r="H9739" s="180"/>
      <c r="I9739" s="180"/>
      <c r="J9739" s="205"/>
      <c r="K9739" s="205"/>
      <c r="L9739" s="181"/>
      <c r="M9739" s="180"/>
      <c r="N9739" s="180"/>
      <c r="O9739" s="180"/>
    </row>
    <row r="9740" spans="8:15" s="179" customFormat="1" x14ac:dyDescent="0.2">
      <c r="H9740" s="180"/>
      <c r="I9740" s="180"/>
      <c r="J9740" s="205"/>
      <c r="K9740" s="205"/>
      <c r="L9740" s="181"/>
      <c r="M9740" s="180"/>
      <c r="N9740" s="180"/>
      <c r="O9740" s="180"/>
    </row>
    <row r="9741" spans="8:15" s="179" customFormat="1" x14ac:dyDescent="0.2">
      <c r="H9741" s="180"/>
      <c r="I9741" s="180"/>
      <c r="J9741" s="205"/>
      <c r="K9741" s="205"/>
      <c r="L9741" s="181"/>
      <c r="M9741" s="180"/>
      <c r="N9741" s="180"/>
      <c r="O9741" s="180"/>
    </row>
    <row r="9742" spans="8:15" s="179" customFormat="1" x14ac:dyDescent="0.2">
      <c r="H9742" s="180"/>
      <c r="I9742" s="180"/>
      <c r="J9742" s="205"/>
      <c r="K9742" s="205"/>
      <c r="L9742" s="181"/>
      <c r="M9742" s="180"/>
      <c r="N9742" s="180"/>
      <c r="O9742" s="180"/>
    </row>
    <row r="9743" spans="8:15" s="179" customFormat="1" x14ac:dyDescent="0.2">
      <c r="H9743" s="180"/>
      <c r="I9743" s="180"/>
      <c r="J9743" s="205"/>
      <c r="K9743" s="205"/>
      <c r="L9743" s="181"/>
      <c r="M9743" s="180"/>
      <c r="N9743" s="180"/>
      <c r="O9743" s="180"/>
    </row>
    <row r="9744" spans="8:15" s="179" customFormat="1" x14ac:dyDescent="0.2">
      <c r="H9744" s="180"/>
      <c r="I9744" s="180"/>
      <c r="J9744" s="205"/>
      <c r="K9744" s="205"/>
      <c r="L9744" s="181"/>
      <c r="M9744" s="180"/>
      <c r="N9744" s="180"/>
      <c r="O9744" s="180"/>
    </row>
    <row r="9745" spans="8:15" s="179" customFormat="1" x14ac:dyDescent="0.2">
      <c r="H9745" s="180"/>
      <c r="I9745" s="180"/>
      <c r="J9745" s="205"/>
      <c r="K9745" s="205"/>
      <c r="L9745" s="181"/>
      <c r="M9745" s="180"/>
      <c r="N9745" s="180"/>
      <c r="O9745" s="180"/>
    </row>
    <row r="9746" spans="8:15" s="179" customFormat="1" x14ac:dyDescent="0.2">
      <c r="H9746" s="180"/>
      <c r="I9746" s="180"/>
      <c r="J9746" s="205"/>
      <c r="K9746" s="205"/>
      <c r="L9746" s="181"/>
      <c r="M9746" s="180"/>
      <c r="N9746" s="180"/>
      <c r="O9746" s="180"/>
    </row>
    <row r="9747" spans="8:15" s="179" customFormat="1" x14ac:dyDescent="0.2">
      <c r="H9747" s="180"/>
      <c r="I9747" s="180"/>
      <c r="J9747" s="205"/>
      <c r="K9747" s="205"/>
      <c r="L9747" s="181"/>
      <c r="M9747" s="180"/>
      <c r="N9747" s="180"/>
      <c r="O9747" s="180"/>
    </row>
    <row r="9748" spans="8:15" s="179" customFormat="1" x14ac:dyDescent="0.2">
      <c r="H9748" s="180"/>
      <c r="I9748" s="180"/>
      <c r="J9748" s="205"/>
      <c r="K9748" s="205"/>
      <c r="L9748" s="181"/>
      <c r="M9748" s="180"/>
      <c r="N9748" s="180"/>
      <c r="O9748" s="180"/>
    </row>
    <row r="9749" spans="8:15" s="179" customFormat="1" x14ac:dyDescent="0.2">
      <c r="H9749" s="180"/>
      <c r="I9749" s="180"/>
      <c r="J9749" s="205"/>
      <c r="K9749" s="205"/>
      <c r="L9749" s="181"/>
      <c r="M9749" s="180"/>
      <c r="N9749" s="180"/>
      <c r="O9749" s="180"/>
    </row>
    <row r="9750" spans="8:15" s="179" customFormat="1" x14ac:dyDescent="0.2">
      <c r="H9750" s="180"/>
      <c r="I9750" s="180"/>
      <c r="J9750" s="205"/>
      <c r="K9750" s="205"/>
      <c r="L9750" s="181"/>
      <c r="M9750" s="180"/>
      <c r="N9750" s="180"/>
      <c r="O9750" s="180"/>
    </row>
    <row r="9751" spans="8:15" s="179" customFormat="1" x14ac:dyDescent="0.2">
      <c r="H9751" s="180"/>
      <c r="I9751" s="180"/>
      <c r="J9751" s="205"/>
      <c r="K9751" s="205"/>
      <c r="L9751" s="181"/>
      <c r="M9751" s="180"/>
      <c r="N9751" s="180"/>
      <c r="O9751" s="180"/>
    </row>
    <row r="9752" spans="8:15" s="179" customFormat="1" x14ac:dyDescent="0.2">
      <c r="H9752" s="180"/>
      <c r="I9752" s="180"/>
      <c r="J9752" s="205"/>
      <c r="K9752" s="205"/>
      <c r="L9752" s="181"/>
      <c r="M9752" s="180"/>
      <c r="N9752" s="180"/>
      <c r="O9752" s="180"/>
    </row>
    <row r="9753" spans="8:15" s="179" customFormat="1" x14ac:dyDescent="0.2">
      <c r="H9753" s="180"/>
      <c r="I9753" s="180"/>
      <c r="J9753" s="205"/>
      <c r="K9753" s="205"/>
      <c r="L9753" s="181"/>
      <c r="M9753" s="180"/>
      <c r="N9753" s="180"/>
      <c r="O9753" s="180"/>
    </row>
    <row r="9754" spans="8:15" s="179" customFormat="1" x14ac:dyDescent="0.2">
      <c r="H9754" s="180"/>
      <c r="I9754" s="180"/>
      <c r="J9754" s="205"/>
      <c r="K9754" s="205"/>
      <c r="L9754" s="181"/>
      <c r="M9754" s="180"/>
      <c r="N9754" s="180"/>
      <c r="O9754" s="180"/>
    </row>
    <row r="9755" spans="8:15" s="179" customFormat="1" x14ac:dyDescent="0.2">
      <c r="H9755" s="180"/>
      <c r="I9755" s="180"/>
      <c r="J9755" s="205"/>
      <c r="K9755" s="205"/>
      <c r="L9755" s="181"/>
      <c r="M9755" s="180"/>
      <c r="N9755" s="180"/>
      <c r="O9755" s="180"/>
    </row>
    <row r="9756" spans="8:15" s="179" customFormat="1" x14ac:dyDescent="0.2">
      <c r="H9756" s="180"/>
      <c r="I9756" s="180"/>
      <c r="J9756" s="205"/>
      <c r="K9756" s="205"/>
      <c r="L9756" s="181"/>
      <c r="M9756" s="180"/>
      <c r="N9756" s="180"/>
      <c r="O9756" s="180"/>
    </row>
    <row r="9757" spans="8:15" s="179" customFormat="1" x14ac:dyDescent="0.2">
      <c r="H9757" s="180"/>
      <c r="I9757" s="180"/>
      <c r="J9757" s="205"/>
      <c r="K9757" s="205"/>
      <c r="L9757" s="181"/>
      <c r="M9757" s="180"/>
      <c r="N9757" s="180"/>
      <c r="O9757" s="180"/>
    </row>
    <row r="9758" spans="8:15" s="179" customFormat="1" x14ac:dyDescent="0.2">
      <c r="H9758" s="180"/>
      <c r="I9758" s="180"/>
      <c r="J9758" s="205"/>
      <c r="K9758" s="205"/>
      <c r="L9758" s="181"/>
      <c r="M9758" s="180"/>
      <c r="N9758" s="180"/>
      <c r="O9758" s="180"/>
    </row>
    <row r="9759" spans="8:15" s="179" customFormat="1" x14ac:dyDescent="0.2">
      <c r="H9759" s="180"/>
      <c r="I9759" s="180"/>
      <c r="J9759" s="205"/>
      <c r="K9759" s="205"/>
      <c r="L9759" s="181"/>
      <c r="M9759" s="180"/>
      <c r="N9759" s="180"/>
      <c r="O9759" s="180"/>
    </row>
    <row r="9760" spans="8:15" s="179" customFormat="1" x14ac:dyDescent="0.2">
      <c r="H9760" s="180"/>
      <c r="I9760" s="180"/>
      <c r="J9760" s="205"/>
      <c r="K9760" s="205"/>
      <c r="L9760" s="181"/>
      <c r="M9760" s="180"/>
      <c r="N9760" s="180"/>
      <c r="O9760" s="180"/>
    </row>
    <row r="9761" spans="8:15" s="179" customFormat="1" x14ac:dyDescent="0.2">
      <c r="H9761" s="180"/>
      <c r="I9761" s="180"/>
      <c r="J9761" s="205"/>
      <c r="K9761" s="205"/>
      <c r="L9761" s="181"/>
      <c r="M9761" s="180"/>
      <c r="N9761" s="180"/>
      <c r="O9761" s="180"/>
    </row>
    <row r="9762" spans="8:15" s="179" customFormat="1" x14ac:dyDescent="0.2">
      <c r="H9762" s="180"/>
      <c r="I9762" s="180"/>
      <c r="J9762" s="205"/>
      <c r="K9762" s="205"/>
      <c r="L9762" s="181"/>
      <c r="M9762" s="180"/>
      <c r="N9762" s="180"/>
      <c r="O9762" s="180"/>
    </row>
    <row r="9763" spans="8:15" s="179" customFormat="1" x14ac:dyDescent="0.2">
      <c r="H9763" s="180"/>
      <c r="I9763" s="180"/>
      <c r="J9763" s="205"/>
      <c r="K9763" s="205"/>
      <c r="L9763" s="181"/>
      <c r="M9763" s="180"/>
      <c r="N9763" s="180"/>
      <c r="O9763" s="180"/>
    </row>
    <row r="9764" spans="8:15" s="179" customFormat="1" x14ac:dyDescent="0.2">
      <c r="H9764" s="180"/>
      <c r="I9764" s="180"/>
      <c r="J9764" s="205"/>
      <c r="K9764" s="205"/>
      <c r="L9764" s="181"/>
      <c r="M9764" s="180"/>
      <c r="N9764" s="180"/>
      <c r="O9764" s="180"/>
    </row>
    <row r="9765" spans="8:15" s="179" customFormat="1" x14ac:dyDescent="0.2">
      <c r="H9765" s="180"/>
      <c r="I9765" s="180"/>
      <c r="J9765" s="205"/>
      <c r="K9765" s="205"/>
      <c r="L9765" s="181"/>
      <c r="M9765" s="180"/>
      <c r="N9765" s="180"/>
      <c r="O9765" s="180"/>
    </row>
    <row r="9766" spans="8:15" s="179" customFormat="1" x14ac:dyDescent="0.2">
      <c r="H9766" s="180"/>
      <c r="I9766" s="180"/>
      <c r="J9766" s="205"/>
      <c r="K9766" s="205"/>
      <c r="L9766" s="181"/>
      <c r="M9766" s="180"/>
      <c r="N9766" s="180"/>
      <c r="O9766" s="180"/>
    </row>
    <row r="9767" spans="8:15" s="179" customFormat="1" x14ac:dyDescent="0.2">
      <c r="H9767" s="180"/>
      <c r="I9767" s="180"/>
      <c r="J9767" s="205"/>
      <c r="K9767" s="205"/>
      <c r="L9767" s="181"/>
      <c r="M9767" s="180"/>
      <c r="N9767" s="180"/>
      <c r="O9767" s="180"/>
    </row>
    <row r="9768" spans="8:15" s="179" customFormat="1" x14ac:dyDescent="0.2">
      <c r="H9768" s="180"/>
      <c r="I9768" s="180"/>
      <c r="J9768" s="205"/>
      <c r="K9768" s="205"/>
      <c r="L9768" s="181"/>
      <c r="M9768" s="180"/>
      <c r="N9768" s="180"/>
      <c r="O9768" s="180"/>
    </row>
    <row r="9769" spans="8:15" s="179" customFormat="1" x14ac:dyDescent="0.2">
      <c r="H9769" s="180"/>
      <c r="I9769" s="180"/>
      <c r="J9769" s="205"/>
      <c r="K9769" s="205"/>
      <c r="L9769" s="181"/>
      <c r="M9769" s="180"/>
      <c r="N9769" s="180"/>
      <c r="O9769" s="180"/>
    </row>
    <row r="9770" spans="8:15" s="179" customFormat="1" x14ac:dyDescent="0.2">
      <c r="H9770" s="180"/>
      <c r="I9770" s="180"/>
      <c r="J9770" s="205"/>
      <c r="K9770" s="205"/>
      <c r="L9770" s="181"/>
      <c r="M9770" s="180"/>
      <c r="N9770" s="180"/>
      <c r="O9770" s="180"/>
    </row>
    <row r="9771" spans="8:15" s="179" customFormat="1" x14ac:dyDescent="0.2">
      <c r="H9771" s="180"/>
      <c r="I9771" s="180"/>
      <c r="J9771" s="205"/>
      <c r="K9771" s="205"/>
      <c r="L9771" s="181"/>
      <c r="M9771" s="180"/>
      <c r="N9771" s="180"/>
      <c r="O9771" s="180"/>
    </row>
    <row r="9772" spans="8:15" s="179" customFormat="1" x14ac:dyDescent="0.2">
      <c r="H9772" s="180"/>
      <c r="I9772" s="180"/>
      <c r="J9772" s="205"/>
      <c r="K9772" s="205"/>
      <c r="L9772" s="181"/>
      <c r="M9772" s="180"/>
      <c r="N9772" s="180"/>
      <c r="O9772" s="180"/>
    </row>
    <row r="9773" spans="8:15" s="179" customFormat="1" x14ac:dyDescent="0.2">
      <c r="H9773" s="180"/>
      <c r="I9773" s="180"/>
      <c r="J9773" s="205"/>
      <c r="K9773" s="205"/>
      <c r="L9773" s="181"/>
      <c r="M9773" s="180"/>
      <c r="N9773" s="180"/>
      <c r="O9773" s="180"/>
    </row>
    <row r="9774" spans="8:15" s="179" customFormat="1" x14ac:dyDescent="0.2">
      <c r="H9774" s="180"/>
      <c r="I9774" s="180"/>
      <c r="J9774" s="205"/>
      <c r="K9774" s="205"/>
      <c r="L9774" s="181"/>
      <c r="M9774" s="180"/>
      <c r="N9774" s="180"/>
      <c r="O9774" s="180"/>
    </row>
    <row r="9775" spans="8:15" s="179" customFormat="1" x14ac:dyDescent="0.2">
      <c r="H9775" s="180"/>
      <c r="I9775" s="180"/>
      <c r="J9775" s="205"/>
      <c r="K9775" s="205"/>
      <c r="L9775" s="181"/>
      <c r="M9775" s="180"/>
      <c r="N9775" s="180"/>
      <c r="O9775" s="180"/>
    </row>
    <row r="9776" spans="8:15" s="179" customFormat="1" x14ac:dyDescent="0.2">
      <c r="H9776" s="180"/>
      <c r="I9776" s="180"/>
      <c r="J9776" s="205"/>
      <c r="K9776" s="205"/>
      <c r="L9776" s="181"/>
      <c r="M9776" s="180"/>
      <c r="N9776" s="180"/>
      <c r="O9776" s="180"/>
    </row>
    <row r="9777" spans="8:15" s="179" customFormat="1" x14ac:dyDescent="0.2">
      <c r="H9777" s="180"/>
      <c r="I9777" s="180"/>
      <c r="J9777" s="205"/>
      <c r="K9777" s="205"/>
      <c r="L9777" s="181"/>
      <c r="M9777" s="180"/>
      <c r="N9777" s="180"/>
      <c r="O9777" s="180"/>
    </row>
    <row r="9778" spans="8:15" s="179" customFormat="1" x14ac:dyDescent="0.2">
      <c r="H9778" s="180"/>
      <c r="I9778" s="180"/>
      <c r="J9778" s="205"/>
      <c r="K9778" s="205"/>
      <c r="L9778" s="181"/>
      <c r="M9778" s="180"/>
      <c r="N9778" s="180"/>
      <c r="O9778" s="180"/>
    </row>
    <row r="9779" spans="8:15" s="179" customFormat="1" x14ac:dyDescent="0.2">
      <c r="H9779" s="180"/>
      <c r="I9779" s="180"/>
      <c r="J9779" s="205"/>
      <c r="K9779" s="205"/>
      <c r="L9779" s="181"/>
      <c r="M9779" s="180"/>
      <c r="N9779" s="180"/>
      <c r="O9779" s="180"/>
    </row>
    <row r="9780" spans="8:15" s="179" customFormat="1" x14ac:dyDescent="0.2">
      <c r="H9780" s="180"/>
      <c r="I9780" s="180"/>
      <c r="J9780" s="205"/>
      <c r="K9780" s="205"/>
      <c r="L9780" s="181"/>
      <c r="M9780" s="180"/>
      <c r="N9780" s="180"/>
      <c r="O9780" s="180"/>
    </row>
    <row r="9781" spans="8:15" s="179" customFormat="1" x14ac:dyDescent="0.2">
      <c r="H9781" s="180"/>
      <c r="I9781" s="180"/>
      <c r="J9781" s="205"/>
      <c r="K9781" s="205"/>
      <c r="L9781" s="181"/>
      <c r="M9781" s="180"/>
      <c r="N9781" s="180"/>
      <c r="O9781" s="180"/>
    </row>
    <row r="9782" spans="8:15" s="179" customFormat="1" x14ac:dyDescent="0.2">
      <c r="H9782" s="180"/>
      <c r="I9782" s="180"/>
      <c r="J9782" s="205"/>
      <c r="K9782" s="205"/>
      <c r="L9782" s="181"/>
      <c r="M9782" s="180"/>
      <c r="N9782" s="180"/>
      <c r="O9782" s="180"/>
    </row>
    <row r="9783" spans="8:15" s="179" customFormat="1" x14ac:dyDescent="0.2">
      <c r="H9783" s="180"/>
      <c r="I9783" s="180"/>
      <c r="J9783" s="205"/>
      <c r="K9783" s="205"/>
      <c r="L9783" s="181"/>
      <c r="M9783" s="180"/>
      <c r="N9783" s="180"/>
      <c r="O9783" s="180"/>
    </row>
    <row r="9784" spans="8:15" s="179" customFormat="1" x14ac:dyDescent="0.2">
      <c r="H9784" s="180"/>
      <c r="I9784" s="180"/>
      <c r="J9784" s="205"/>
      <c r="K9784" s="205"/>
      <c r="L9784" s="181"/>
      <c r="M9784" s="180"/>
      <c r="N9784" s="180"/>
      <c r="O9784" s="180"/>
    </row>
    <row r="9785" spans="8:15" s="179" customFormat="1" x14ac:dyDescent="0.2">
      <c r="H9785" s="180"/>
      <c r="I9785" s="180"/>
      <c r="J9785" s="205"/>
      <c r="K9785" s="205"/>
      <c r="L9785" s="181"/>
      <c r="M9785" s="180"/>
      <c r="N9785" s="180"/>
      <c r="O9785" s="180"/>
    </row>
    <row r="9786" spans="8:15" s="179" customFormat="1" x14ac:dyDescent="0.2">
      <c r="H9786" s="180"/>
      <c r="I9786" s="180"/>
      <c r="J9786" s="205"/>
      <c r="K9786" s="205"/>
      <c r="L9786" s="181"/>
      <c r="M9786" s="180"/>
      <c r="N9786" s="180"/>
      <c r="O9786" s="180"/>
    </row>
    <row r="9787" spans="8:15" s="179" customFormat="1" x14ac:dyDescent="0.2">
      <c r="H9787" s="180"/>
      <c r="I9787" s="180"/>
      <c r="J9787" s="205"/>
      <c r="K9787" s="205"/>
      <c r="L9787" s="181"/>
      <c r="M9787" s="180"/>
      <c r="N9787" s="180"/>
      <c r="O9787" s="180"/>
    </row>
    <row r="9788" spans="8:15" s="179" customFormat="1" x14ac:dyDescent="0.2">
      <c r="H9788" s="180"/>
      <c r="I9788" s="180"/>
      <c r="J9788" s="205"/>
      <c r="K9788" s="205"/>
      <c r="L9788" s="181"/>
      <c r="M9788" s="180"/>
      <c r="N9788" s="180"/>
      <c r="O9788" s="180"/>
    </row>
    <row r="9789" spans="8:15" s="179" customFormat="1" x14ac:dyDescent="0.2">
      <c r="H9789" s="180"/>
      <c r="I9789" s="180"/>
      <c r="J9789" s="205"/>
      <c r="K9789" s="205"/>
      <c r="L9789" s="181"/>
      <c r="M9789" s="180"/>
      <c r="N9789" s="180"/>
      <c r="O9789" s="180"/>
    </row>
    <row r="9790" spans="8:15" s="179" customFormat="1" x14ac:dyDescent="0.2">
      <c r="H9790" s="180"/>
      <c r="I9790" s="180"/>
      <c r="J9790" s="205"/>
      <c r="K9790" s="205"/>
      <c r="L9790" s="181"/>
      <c r="M9790" s="180"/>
      <c r="N9790" s="180"/>
      <c r="O9790" s="180"/>
    </row>
    <row r="9791" spans="8:15" s="179" customFormat="1" x14ac:dyDescent="0.2">
      <c r="H9791" s="180"/>
      <c r="I9791" s="180"/>
      <c r="J9791" s="205"/>
      <c r="K9791" s="205"/>
      <c r="L9791" s="181"/>
      <c r="M9791" s="180"/>
      <c r="N9791" s="180"/>
      <c r="O9791" s="180"/>
    </row>
    <row r="9792" spans="8:15" s="179" customFormat="1" x14ac:dyDescent="0.2">
      <c r="H9792" s="180"/>
      <c r="I9792" s="180"/>
      <c r="J9792" s="205"/>
      <c r="K9792" s="205"/>
      <c r="L9792" s="181"/>
      <c r="M9792" s="180"/>
      <c r="N9792" s="180"/>
      <c r="O9792" s="180"/>
    </row>
    <row r="9793" spans="8:15" s="179" customFormat="1" x14ac:dyDescent="0.2">
      <c r="H9793" s="180"/>
      <c r="I9793" s="180"/>
      <c r="J9793" s="205"/>
      <c r="K9793" s="205"/>
      <c r="L9793" s="181"/>
      <c r="M9793" s="180"/>
      <c r="N9793" s="180"/>
      <c r="O9793" s="180"/>
    </row>
    <row r="9794" spans="8:15" s="179" customFormat="1" x14ac:dyDescent="0.2">
      <c r="H9794" s="180"/>
      <c r="I9794" s="180"/>
      <c r="J9794" s="205"/>
      <c r="K9794" s="205"/>
      <c r="L9794" s="181"/>
      <c r="M9794" s="180"/>
      <c r="N9794" s="180"/>
      <c r="O9794" s="180"/>
    </row>
    <row r="9795" spans="8:15" s="179" customFormat="1" x14ac:dyDescent="0.2">
      <c r="H9795" s="180"/>
      <c r="I9795" s="180"/>
      <c r="J9795" s="205"/>
      <c r="K9795" s="205"/>
      <c r="L9795" s="181"/>
      <c r="M9795" s="180"/>
      <c r="N9795" s="180"/>
      <c r="O9795" s="180"/>
    </row>
    <row r="9796" spans="8:15" s="179" customFormat="1" x14ac:dyDescent="0.2">
      <c r="H9796" s="180"/>
      <c r="I9796" s="180"/>
      <c r="J9796" s="205"/>
      <c r="K9796" s="205"/>
      <c r="L9796" s="181"/>
      <c r="M9796" s="180"/>
      <c r="N9796" s="180"/>
      <c r="O9796" s="180"/>
    </row>
    <row r="9797" spans="8:15" s="179" customFormat="1" x14ac:dyDescent="0.2">
      <c r="H9797" s="180"/>
      <c r="I9797" s="180"/>
      <c r="J9797" s="205"/>
      <c r="K9797" s="205"/>
      <c r="L9797" s="181"/>
      <c r="M9797" s="180"/>
      <c r="N9797" s="180"/>
      <c r="O9797" s="180"/>
    </row>
    <row r="9798" spans="8:15" s="179" customFormat="1" x14ac:dyDescent="0.2">
      <c r="H9798" s="180"/>
      <c r="I9798" s="180"/>
      <c r="J9798" s="205"/>
      <c r="K9798" s="205"/>
      <c r="L9798" s="181"/>
      <c r="M9798" s="180"/>
      <c r="N9798" s="180"/>
      <c r="O9798" s="180"/>
    </row>
    <row r="9799" spans="8:15" s="179" customFormat="1" x14ac:dyDescent="0.2">
      <c r="H9799" s="180"/>
      <c r="I9799" s="180"/>
      <c r="J9799" s="205"/>
      <c r="K9799" s="205"/>
      <c r="L9799" s="181"/>
      <c r="M9799" s="180"/>
      <c r="N9799" s="180"/>
      <c r="O9799" s="180"/>
    </row>
    <row r="9800" spans="8:15" s="179" customFormat="1" x14ac:dyDescent="0.2">
      <c r="H9800" s="180"/>
      <c r="I9800" s="180"/>
      <c r="J9800" s="205"/>
      <c r="K9800" s="205"/>
      <c r="L9800" s="181"/>
      <c r="M9800" s="180"/>
      <c r="N9800" s="180"/>
      <c r="O9800" s="180"/>
    </row>
    <row r="9801" spans="8:15" s="179" customFormat="1" x14ac:dyDescent="0.2">
      <c r="H9801" s="180"/>
      <c r="I9801" s="180"/>
      <c r="J9801" s="205"/>
      <c r="K9801" s="205"/>
      <c r="L9801" s="181"/>
      <c r="M9801" s="180"/>
      <c r="N9801" s="180"/>
      <c r="O9801" s="180"/>
    </row>
    <row r="9802" spans="8:15" s="179" customFormat="1" x14ac:dyDescent="0.2">
      <c r="H9802" s="180"/>
      <c r="I9802" s="180"/>
      <c r="J9802" s="205"/>
      <c r="K9802" s="205"/>
      <c r="L9802" s="181"/>
      <c r="M9802" s="180"/>
      <c r="N9802" s="180"/>
      <c r="O9802" s="180"/>
    </row>
    <row r="9803" spans="8:15" s="179" customFormat="1" x14ac:dyDescent="0.2">
      <c r="H9803" s="180"/>
      <c r="I9803" s="180"/>
      <c r="J9803" s="205"/>
      <c r="K9803" s="205"/>
      <c r="L9803" s="181"/>
      <c r="M9803" s="180"/>
      <c r="N9803" s="180"/>
      <c r="O9803" s="180"/>
    </row>
    <row r="9804" spans="8:15" s="179" customFormat="1" x14ac:dyDescent="0.2">
      <c r="H9804" s="180"/>
      <c r="I9804" s="180"/>
      <c r="J9804" s="205"/>
      <c r="K9804" s="205"/>
      <c r="L9804" s="181"/>
      <c r="M9804" s="180"/>
      <c r="N9804" s="180"/>
      <c r="O9804" s="180"/>
    </row>
    <row r="9805" spans="8:15" s="179" customFormat="1" x14ac:dyDescent="0.2">
      <c r="H9805" s="180"/>
      <c r="I9805" s="180"/>
      <c r="J9805" s="205"/>
      <c r="K9805" s="205"/>
      <c r="L9805" s="181"/>
      <c r="M9805" s="180"/>
      <c r="N9805" s="180"/>
      <c r="O9805" s="180"/>
    </row>
    <row r="9806" spans="8:15" s="179" customFormat="1" x14ac:dyDescent="0.2">
      <c r="H9806" s="180"/>
      <c r="I9806" s="180"/>
      <c r="J9806" s="205"/>
      <c r="K9806" s="205"/>
      <c r="L9806" s="181"/>
      <c r="M9806" s="180"/>
      <c r="N9806" s="180"/>
      <c r="O9806" s="180"/>
    </row>
    <row r="9807" spans="8:15" s="179" customFormat="1" x14ac:dyDescent="0.2">
      <c r="H9807" s="180"/>
      <c r="I9807" s="180"/>
      <c r="J9807" s="205"/>
      <c r="K9807" s="205"/>
      <c r="L9807" s="181"/>
      <c r="M9807" s="180"/>
      <c r="N9807" s="180"/>
      <c r="O9807" s="180"/>
    </row>
    <row r="9808" spans="8:15" s="179" customFormat="1" x14ac:dyDescent="0.2">
      <c r="H9808" s="180"/>
      <c r="I9808" s="180"/>
      <c r="J9808" s="205"/>
      <c r="K9808" s="205"/>
      <c r="L9808" s="181"/>
      <c r="M9808" s="180"/>
      <c r="N9808" s="180"/>
      <c r="O9808" s="180"/>
    </row>
    <row r="9809" spans="8:15" s="179" customFormat="1" x14ac:dyDescent="0.2">
      <c r="H9809" s="180"/>
      <c r="I9809" s="180"/>
      <c r="J9809" s="205"/>
      <c r="K9809" s="205"/>
      <c r="L9809" s="181"/>
      <c r="M9809" s="180"/>
      <c r="N9809" s="180"/>
      <c r="O9809" s="180"/>
    </row>
    <row r="9810" spans="8:15" s="179" customFormat="1" x14ac:dyDescent="0.2">
      <c r="H9810" s="180"/>
      <c r="I9810" s="180"/>
      <c r="J9810" s="205"/>
      <c r="K9810" s="205"/>
      <c r="L9810" s="181"/>
      <c r="M9810" s="180"/>
      <c r="N9810" s="180"/>
      <c r="O9810" s="180"/>
    </row>
    <row r="9811" spans="8:15" s="179" customFormat="1" x14ac:dyDescent="0.2">
      <c r="H9811" s="180"/>
      <c r="I9811" s="180"/>
      <c r="J9811" s="205"/>
      <c r="K9811" s="205"/>
      <c r="L9811" s="181"/>
      <c r="M9811" s="180"/>
      <c r="N9811" s="180"/>
      <c r="O9811" s="180"/>
    </row>
    <row r="9812" spans="8:15" s="179" customFormat="1" x14ac:dyDescent="0.2">
      <c r="H9812" s="180"/>
      <c r="I9812" s="180"/>
      <c r="J9812" s="205"/>
      <c r="K9812" s="205"/>
      <c r="L9812" s="181"/>
      <c r="M9812" s="180"/>
      <c r="N9812" s="180"/>
      <c r="O9812" s="180"/>
    </row>
    <row r="9813" spans="8:15" s="179" customFormat="1" x14ac:dyDescent="0.2">
      <c r="H9813" s="180"/>
      <c r="I9813" s="180"/>
      <c r="J9813" s="205"/>
      <c r="K9813" s="205"/>
      <c r="L9813" s="181"/>
      <c r="M9813" s="180"/>
      <c r="N9813" s="180"/>
      <c r="O9813" s="180"/>
    </row>
    <row r="9814" spans="8:15" s="179" customFormat="1" x14ac:dyDescent="0.2">
      <c r="H9814" s="180"/>
      <c r="I9814" s="180"/>
      <c r="J9814" s="205"/>
      <c r="K9814" s="205"/>
      <c r="L9814" s="181"/>
      <c r="M9814" s="180"/>
      <c r="N9814" s="180"/>
      <c r="O9814" s="180"/>
    </row>
    <row r="9815" spans="8:15" s="179" customFormat="1" x14ac:dyDescent="0.2">
      <c r="H9815" s="180"/>
      <c r="I9815" s="180"/>
      <c r="J9815" s="205"/>
      <c r="K9815" s="205"/>
      <c r="L9815" s="181"/>
      <c r="M9815" s="180"/>
      <c r="N9815" s="180"/>
      <c r="O9815" s="180"/>
    </row>
    <row r="9816" spans="8:15" s="179" customFormat="1" x14ac:dyDescent="0.2">
      <c r="H9816" s="180"/>
      <c r="I9816" s="180"/>
      <c r="J9816" s="205"/>
      <c r="K9816" s="205"/>
      <c r="L9816" s="181"/>
      <c r="M9816" s="180"/>
      <c r="N9816" s="180"/>
      <c r="O9816" s="180"/>
    </row>
    <row r="9817" spans="8:15" s="179" customFormat="1" x14ac:dyDescent="0.2">
      <c r="H9817" s="180"/>
      <c r="I9817" s="180"/>
      <c r="J9817" s="205"/>
      <c r="K9817" s="205"/>
      <c r="L9817" s="181"/>
      <c r="M9817" s="180"/>
      <c r="N9817" s="180"/>
      <c r="O9817" s="180"/>
    </row>
    <row r="9818" spans="8:15" s="179" customFormat="1" x14ac:dyDescent="0.2">
      <c r="H9818" s="180"/>
      <c r="I9818" s="180"/>
      <c r="J9818" s="205"/>
      <c r="K9818" s="205"/>
      <c r="L9818" s="181"/>
      <c r="M9818" s="180"/>
      <c r="N9818" s="180"/>
      <c r="O9818" s="180"/>
    </row>
    <row r="9819" spans="8:15" s="179" customFormat="1" x14ac:dyDescent="0.2">
      <c r="H9819" s="180"/>
      <c r="I9819" s="180"/>
      <c r="J9819" s="205"/>
      <c r="K9819" s="205"/>
      <c r="L9819" s="181"/>
      <c r="M9819" s="180"/>
      <c r="N9819" s="180"/>
      <c r="O9819" s="180"/>
    </row>
    <row r="9820" spans="8:15" s="179" customFormat="1" x14ac:dyDescent="0.2">
      <c r="H9820" s="180"/>
      <c r="I9820" s="180"/>
      <c r="J9820" s="205"/>
      <c r="K9820" s="205"/>
      <c r="L9820" s="181"/>
      <c r="M9820" s="180"/>
      <c r="N9820" s="180"/>
      <c r="O9820" s="180"/>
    </row>
    <row r="9821" spans="8:15" s="179" customFormat="1" x14ac:dyDescent="0.2">
      <c r="H9821" s="180"/>
      <c r="I9821" s="180"/>
      <c r="J9821" s="205"/>
      <c r="K9821" s="205"/>
      <c r="L9821" s="181"/>
      <c r="M9821" s="180"/>
      <c r="N9821" s="180"/>
      <c r="O9821" s="180"/>
    </row>
    <row r="9822" spans="8:15" s="179" customFormat="1" x14ac:dyDescent="0.2">
      <c r="H9822" s="180"/>
      <c r="I9822" s="180"/>
      <c r="J9822" s="205"/>
      <c r="K9822" s="205"/>
      <c r="L9822" s="181"/>
      <c r="M9822" s="180"/>
      <c r="N9822" s="180"/>
      <c r="O9822" s="180"/>
    </row>
    <row r="9823" spans="8:15" s="179" customFormat="1" x14ac:dyDescent="0.2">
      <c r="H9823" s="180"/>
      <c r="I9823" s="180"/>
      <c r="J9823" s="205"/>
      <c r="K9823" s="205"/>
      <c r="L9823" s="181"/>
      <c r="M9823" s="180"/>
      <c r="N9823" s="180"/>
      <c r="O9823" s="180"/>
    </row>
    <row r="9824" spans="8:15" s="179" customFormat="1" x14ac:dyDescent="0.2">
      <c r="H9824" s="180"/>
      <c r="I9824" s="180"/>
      <c r="J9824" s="205"/>
      <c r="K9824" s="205"/>
      <c r="L9824" s="181"/>
      <c r="M9824" s="180"/>
      <c r="N9824" s="180"/>
      <c r="O9824" s="180"/>
    </row>
    <row r="9825" spans="8:15" s="179" customFormat="1" x14ac:dyDescent="0.2">
      <c r="H9825" s="180"/>
      <c r="I9825" s="180"/>
      <c r="J9825" s="205"/>
      <c r="K9825" s="205"/>
      <c r="L9825" s="181"/>
      <c r="M9825" s="180"/>
      <c r="N9825" s="180"/>
      <c r="O9825" s="180"/>
    </row>
    <row r="9826" spans="8:15" s="179" customFormat="1" x14ac:dyDescent="0.2">
      <c r="H9826" s="180"/>
      <c r="I9826" s="180"/>
      <c r="J9826" s="205"/>
      <c r="K9826" s="205"/>
      <c r="L9826" s="181"/>
      <c r="M9826" s="180"/>
      <c r="N9826" s="180"/>
      <c r="O9826" s="180"/>
    </row>
    <row r="9827" spans="8:15" s="179" customFormat="1" x14ac:dyDescent="0.2">
      <c r="H9827" s="180"/>
      <c r="I9827" s="180"/>
      <c r="J9827" s="205"/>
      <c r="K9827" s="205"/>
      <c r="L9827" s="181"/>
      <c r="M9827" s="180"/>
      <c r="N9827" s="180"/>
      <c r="O9827" s="180"/>
    </row>
    <row r="9828" spans="8:15" s="179" customFormat="1" x14ac:dyDescent="0.2">
      <c r="H9828" s="180"/>
      <c r="I9828" s="180"/>
      <c r="J9828" s="205"/>
      <c r="K9828" s="205"/>
      <c r="L9828" s="181"/>
      <c r="M9828" s="180"/>
      <c r="N9828" s="180"/>
      <c r="O9828" s="180"/>
    </row>
    <row r="9829" spans="8:15" s="179" customFormat="1" x14ac:dyDescent="0.2">
      <c r="H9829" s="180"/>
      <c r="I9829" s="180"/>
      <c r="J9829" s="205"/>
      <c r="K9829" s="205"/>
      <c r="L9829" s="181"/>
      <c r="M9829" s="180"/>
      <c r="N9829" s="180"/>
      <c r="O9829" s="180"/>
    </row>
    <row r="9830" spans="8:15" s="179" customFormat="1" x14ac:dyDescent="0.2">
      <c r="H9830" s="180"/>
      <c r="I9830" s="180"/>
      <c r="J9830" s="205"/>
      <c r="K9830" s="205"/>
      <c r="L9830" s="181"/>
      <c r="M9830" s="180"/>
      <c r="N9830" s="180"/>
      <c r="O9830" s="180"/>
    </row>
    <row r="9831" spans="8:15" s="179" customFormat="1" x14ac:dyDescent="0.2">
      <c r="H9831" s="180"/>
      <c r="I9831" s="180"/>
      <c r="J9831" s="205"/>
      <c r="K9831" s="205"/>
      <c r="L9831" s="181"/>
      <c r="M9831" s="180"/>
      <c r="N9831" s="180"/>
      <c r="O9831" s="180"/>
    </row>
    <row r="9832" spans="8:15" s="179" customFormat="1" x14ac:dyDescent="0.2">
      <c r="H9832" s="180"/>
      <c r="I9832" s="180"/>
      <c r="J9832" s="205"/>
      <c r="K9832" s="205"/>
      <c r="L9832" s="181"/>
      <c r="M9832" s="180"/>
      <c r="N9832" s="180"/>
      <c r="O9832" s="180"/>
    </row>
    <row r="9833" spans="8:15" s="179" customFormat="1" x14ac:dyDescent="0.2">
      <c r="H9833" s="180"/>
      <c r="I9833" s="180"/>
      <c r="J9833" s="205"/>
      <c r="K9833" s="205"/>
      <c r="L9833" s="181"/>
      <c r="M9833" s="180"/>
      <c r="N9833" s="180"/>
      <c r="O9833" s="180"/>
    </row>
    <row r="9834" spans="8:15" s="179" customFormat="1" x14ac:dyDescent="0.2">
      <c r="H9834" s="180"/>
      <c r="I9834" s="180"/>
      <c r="J9834" s="205"/>
      <c r="K9834" s="205"/>
      <c r="L9834" s="181"/>
      <c r="M9834" s="180"/>
      <c r="N9834" s="180"/>
      <c r="O9834" s="180"/>
    </row>
    <row r="9835" spans="8:15" s="179" customFormat="1" x14ac:dyDescent="0.2">
      <c r="H9835" s="180"/>
      <c r="I9835" s="180"/>
      <c r="J9835" s="205"/>
      <c r="K9835" s="205"/>
      <c r="L9835" s="181"/>
      <c r="M9835" s="180"/>
      <c r="N9835" s="180"/>
      <c r="O9835" s="180"/>
    </row>
    <row r="9836" spans="8:15" s="179" customFormat="1" x14ac:dyDescent="0.2">
      <c r="H9836" s="180"/>
      <c r="I9836" s="180"/>
      <c r="J9836" s="205"/>
      <c r="K9836" s="205"/>
      <c r="L9836" s="181"/>
      <c r="M9836" s="180"/>
      <c r="N9836" s="180"/>
      <c r="O9836" s="180"/>
    </row>
    <row r="9837" spans="8:15" s="179" customFormat="1" x14ac:dyDescent="0.2">
      <c r="H9837" s="180"/>
      <c r="I9837" s="180"/>
      <c r="J9837" s="205"/>
      <c r="K9837" s="205"/>
      <c r="L9837" s="181"/>
      <c r="M9837" s="180"/>
      <c r="N9837" s="180"/>
      <c r="O9837" s="180"/>
    </row>
    <row r="9838" spans="8:15" s="179" customFormat="1" x14ac:dyDescent="0.2">
      <c r="H9838" s="180"/>
      <c r="I9838" s="180"/>
      <c r="J9838" s="205"/>
      <c r="K9838" s="205"/>
      <c r="L9838" s="181"/>
      <c r="M9838" s="180"/>
      <c r="N9838" s="180"/>
      <c r="O9838" s="180"/>
    </row>
    <row r="9839" spans="8:15" s="179" customFormat="1" x14ac:dyDescent="0.2">
      <c r="H9839" s="180"/>
      <c r="I9839" s="180"/>
      <c r="J9839" s="205"/>
      <c r="K9839" s="205"/>
      <c r="L9839" s="181"/>
      <c r="M9839" s="180"/>
      <c r="N9839" s="180"/>
      <c r="O9839" s="180"/>
    </row>
    <row r="9840" spans="8:15" s="179" customFormat="1" x14ac:dyDescent="0.2">
      <c r="H9840" s="180"/>
      <c r="I9840" s="180"/>
      <c r="J9840" s="205"/>
      <c r="K9840" s="205"/>
      <c r="L9840" s="181"/>
      <c r="M9840" s="180"/>
      <c r="N9840" s="180"/>
      <c r="O9840" s="180"/>
    </row>
    <row r="9841" spans="8:15" s="179" customFormat="1" x14ac:dyDescent="0.2">
      <c r="H9841" s="180"/>
      <c r="I9841" s="180"/>
      <c r="J9841" s="205"/>
      <c r="K9841" s="205"/>
      <c r="L9841" s="181"/>
      <c r="M9841" s="180"/>
      <c r="N9841" s="180"/>
      <c r="O9841" s="180"/>
    </row>
    <row r="9842" spans="8:15" s="179" customFormat="1" x14ac:dyDescent="0.2">
      <c r="H9842" s="180"/>
      <c r="I9842" s="180"/>
      <c r="J9842" s="205"/>
      <c r="K9842" s="205"/>
      <c r="L9842" s="181"/>
      <c r="M9842" s="180"/>
      <c r="N9842" s="180"/>
      <c r="O9842" s="180"/>
    </row>
    <row r="9843" spans="8:15" s="179" customFormat="1" x14ac:dyDescent="0.2">
      <c r="H9843" s="180"/>
      <c r="I9843" s="180"/>
      <c r="J9843" s="205"/>
      <c r="K9843" s="205"/>
      <c r="L9843" s="181"/>
      <c r="M9843" s="180"/>
      <c r="N9843" s="180"/>
      <c r="O9843" s="180"/>
    </row>
    <row r="9844" spans="8:15" s="179" customFormat="1" x14ac:dyDescent="0.2">
      <c r="H9844" s="180"/>
      <c r="I9844" s="180"/>
      <c r="J9844" s="205"/>
      <c r="K9844" s="205"/>
      <c r="L9844" s="181"/>
      <c r="M9844" s="180"/>
      <c r="N9844" s="180"/>
      <c r="O9844" s="180"/>
    </row>
    <row r="9845" spans="8:15" s="179" customFormat="1" x14ac:dyDescent="0.2">
      <c r="H9845" s="180"/>
      <c r="I9845" s="180"/>
      <c r="J9845" s="205"/>
      <c r="K9845" s="205"/>
      <c r="L9845" s="181"/>
      <c r="M9845" s="180"/>
      <c r="N9845" s="180"/>
      <c r="O9845" s="180"/>
    </row>
    <row r="9846" spans="8:15" s="179" customFormat="1" x14ac:dyDescent="0.2">
      <c r="H9846" s="180"/>
      <c r="I9846" s="180"/>
      <c r="J9846" s="205"/>
      <c r="K9846" s="205"/>
      <c r="L9846" s="181"/>
      <c r="M9846" s="180"/>
      <c r="N9846" s="180"/>
      <c r="O9846" s="180"/>
    </row>
    <row r="9847" spans="8:15" s="179" customFormat="1" x14ac:dyDescent="0.2">
      <c r="H9847" s="180"/>
      <c r="I9847" s="180"/>
      <c r="J9847" s="205"/>
      <c r="K9847" s="205"/>
      <c r="L9847" s="181"/>
      <c r="M9847" s="180"/>
      <c r="N9847" s="180"/>
      <c r="O9847" s="180"/>
    </row>
    <row r="9848" spans="8:15" s="179" customFormat="1" x14ac:dyDescent="0.2">
      <c r="H9848" s="180"/>
      <c r="I9848" s="180"/>
      <c r="J9848" s="205"/>
      <c r="K9848" s="205"/>
      <c r="L9848" s="181"/>
      <c r="M9848" s="180"/>
      <c r="N9848" s="180"/>
      <c r="O9848" s="180"/>
    </row>
    <row r="9849" spans="8:15" s="179" customFormat="1" x14ac:dyDescent="0.2">
      <c r="H9849" s="180"/>
      <c r="I9849" s="180"/>
      <c r="J9849" s="205"/>
      <c r="K9849" s="205"/>
      <c r="L9849" s="181"/>
      <c r="M9849" s="180"/>
      <c r="N9849" s="180"/>
      <c r="O9849" s="180"/>
    </row>
    <row r="9850" spans="8:15" s="179" customFormat="1" x14ac:dyDescent="0.2">
      <c r="H9850" s="180"/>
      <c r="I9850" s="180"/>
      <c r="J9850" s="205"/>
      <c r="K9850" s="205"/>
      <c r="L9850" s="181"/>
      <c r="M9850" s="180"/>
      <c r="N9850" s="180"/>
      <c r="O9850" s="180"/>
    </row>
    <row r="9851" spans="8:15" s="179" customFormat="1" x14ac:dyDescent="0.2">
      <c r="H9851" s="180"/>
      <c r="I9851" s="180"/>
      <c r="J9851" s="205"/>
      <c r="K9851" s="205"/>
      <c r="L9851" s="181"/>
      <c r="M9851" s="180"/>
      <c r="N9851" s="180"/>
      <c r="O9851" s="180"/>
    </row>
    <row r="9852" spans="8:15" s="179" customFormat="1" x14ac:dyDescent="0.2">
      <c r="H9852" s="180"/>
      <c r="I9852" s="180"/>
      <c r="J9852" s="205"/>
      <c r="K9852" s="205"/>
      <c r="L9852" s="181"/>
      <c r="M9852" s="180"/>
      <c r="N9852" s="180"/>
      <c r="O9852" s="180"/>
    </row>
    <row r="9853" spans="8:15" s="179" customFormat="1" x14ac:dyDescent="0.2">
      <c r="H9853" s="180"/>
      <c r="I9853" s="180"/>
      <c r="J9853" s="205"/>
      <c r="K9853" s="205"/>
      <c r="L9853" s="181"/>
      <c r="M9853" s="180"/>
      <c r="N9853" s="180"/>
      <c r="O9853" s="180"/>
    </row>
    <row r="9854" spans="8:15" s="179" customFormat="1" x14ac:dyDescent="0.2">
      <c r="H9854" s="180"/>
      <c r="I9854" s="180"/>
      <c r="J9854" s="205"/>
      <c r="K9854" s="205"/>
      <c r="L9854" s="181"/>
      <c r="M9854" s="180"/>
      <c r="N9854" s="180"/>
      <c r="O9854" s="180"/>
    </row>
    <row r="9855" spans="8:15" s="179" customFormat="1" x14ac:dyDescent="0.2">
      <c r="H9855" s="180"/>
      <c r="I9855" s="180"/>
      <c r="J9855" s="205"/>
      <c r="K9855" s="205"/>
      <c r="L9855" s="181"/>
      <c r="M9855" s="180"/>
      <c r="N9855" s="180"/>
      <c r="O9855" s="180"/>
    </row>
    <row r="9856" spans="8:15" s="179" customFormat="1" x14ac:dyDescent="0.2">
      <c r="H9856" s="180"/>
      <c r="I9856" s="180"/>
      <c r="J9856" s="205"/>
      <c r="K9856" s="205"/>
      <c r="L9856" s="181"/>
      <c r="M9856" s="180"/>
      <c r="N9856" s="180"/>
      <c r="O9856" s="180"/>
    </row>
    <row r="9857" spans="8:15" s="179" customFormat="1" x14ac:dyDescent="0.2">
      <c r="H9857" s="180"/>
      <c r="I9857" s="180"/>
      <c r="J9857" s="205"/>
      <c r="K9857" s="205"/>
      <c r="L9857" s="181"/>
      <c r="M9857" s="180"/>
      <c r="N9857" s="180"/>
      <c r="O9857" s="180"/>
    </row>
    <row r="9858" spans="8:15" s="179" customFormat="1" x14ac:dyDescent="0.2">
      <c r="H9858" s="180"/>
      <c r="I9858" s="180"/>
      <c r="J9858" s="205"/>
      <c r="K9858" s="205"/>
      <c r="L9858" s="181"/>
      <c r="M9858" s="180"/>
      <c r="N9858" s="180"/>
      <c r="O9858" s="180"/>
    </row>
    <row r="9859" spans="8:15" s="179" customFormat="1" x14ac:dyDescent="0.2">
      <c r="H9859" s="180"/>
      <c r="I9859" s="180"/>
      <c r="J9859" s="205"/>
      <c r="K9859" s="205"/>
      <c r="L9859" s="181"/>
      <c r="M9859" s="180"/>
      <c r="N9859" s="180"/>
      <c r="O9859" s="180"/>
    </row>
    <row r="9860" spans="8:15" s="179" customFormat="1" x14ac:dyDescent="0.2">
      <c r="H9860" s="180"/>
      <c r="I9860" s="180"/>
      <c r="L9860" s="181"/>
      <c r="M9860" s="180"/>
      <c r="N9860" s="180"/>
      <c r="O9860" s="180"/>
    </row>
    <row r="9861" spans="8:15" s="179" customFormat="1" x14ac:dyDescent="0.2">
      <c r="H9861" s="180"/>
      <c r="I9861" s="180"/>
      <c r="L9861" s="181"/>
      <c r="M9861" s="180"/>
      <c r="N9861" s="180"/>
      <c r="O9861" s="180"/>
    </row>
    <row r="9862" spans="8:15" s="179" customFormat="1" x14ac:dyDescent="0.2">
      <c r="H9862" s="180"/>
      <c r="I9862" s="180"/>
      <c r="L9862" s="181"/>
      <c r="M9862" s="180"/>
      <c r="N9862" s="180"/>
      <c r="O9862" s="180"/>
    </row>
    <row r="9863" spans="8:15" s="179" customFormat="1" x14ac:dyDescent="0.2">
      <c r="H9863" s="180"/>
      <c r="I9863" s="180"/>
      <c r="L9863" s="181"/>
      <c r="M9863" s="180"/>
      <c r="N9863" s="180"/>
      <c r="O9863" s="180"/>
    </row>
    <row r="9864" spans="8:15" s="179" customFormat="1" x14ac:dyDescent="0.2">
      <c r="H9864" s="180"/>
      <c r="I9864" s="180"/>
      <c r="L9864" s="181"/>
      <c r="M9864" s="180"/>
      <c r="N9864" s="180"/>
      <c r="O9864" s="180"/>
    </row>
    <row r="9865" spans="8:15" s="179" customFormat="1" x14ac:dyDescent="0.2">
      <c r="H9865" s="180"/>
      <c r="I9865" s="180"/>
      <c r="L9865" s="181"/>
      <c r="M9865" s="180"/>
      <c r="N9865" s="180"/>
      <c r="O9865" s="180"/>
    </row>
    <row r="9866" spans="8:15" s="179" customFormat="1" x14ac:dyDescent="0.2">
      <c r="H9866" s="180"/>
      <c r="I9866" s="180"/>
      <c r="L9866" s="181"/>
      <c r="M9866" s="180"/>
      <c r="N9866" s="180"/>
      <c r="O9866" s="180"/>
    </row>
    <row r="9867" spans="8:15" s="179" customFormat="1" x14ac:dyDescent="0.2">
      <c r="H9867" s="180"/>
      <c r="I9867" s="180"/>
      <c r="L9867" s="181"/>
      <c r="M9867" s="180"/>
      <c r="N9867" s="180"/>
      <c r="O9867" s="180"/>
    </row>
    <row r="9868" spans="8:15" s="179" customFormat="1" x14ac:dyDescent="0.2">
      <c r="H9868" s="180"/>
      <c r="I9868" s="180"/>
      <c r="L9868" s="181"/>
      <c r="M9868" s="180"/>
      <c r="N9868" s="180"/>
      <c r="O9868" s="180"/>
    </row>
    <row r="9869" spans="8:15" s="179" customFormat="1" x14ac:dyDescent="0.2">
      <c r="H9869" s="180"/>
      <c r="I9869" s="180"/>
      <c r="L9869" s="181"/>
      <c r="M9869" s="180"/>
      <c r="N9869" s="180"/>
      <c r="O9869" s="180"/>
    </row>
    <row r="9870" spans="8:15" s="179" customFormat="1" x14ac:dyDescent="0.2">
      <c r="H9870" s="180"/>
      <c r="I9870" s="180"/>
      <c r="L9870" s="181"/>
      <c r="M9870" s="180"/>
      <c r="N9870" s="180"/>
      <c r="O9870" s="180"/>
    </row>
    <row r="9871" spans="8:15" s="179" customFormat="1" x14ac:dyDescent="0.2">
      <c r="H9871" s="180"/>
      <c r="I9871" s="180"/>
      <c r="L9871" s="181"/>
      <c r="M9871" s="180"/>
      <c r="N9871" s="180"/>
      <c r="O9871" s="180"/>
    </row>
    <row r="9872" spans="8:15" s="179" customFormat="1" x14ac:dyDescent="0.2">
      <c r="H9872" s="180"/>
      <c r="I9872" s="180"/>
      <c r="L9872" s="181"/>
      <c r="M9872" s="180"/>
      <c r="N9872" s="180"/>
      <c r="O9872" s="180"/>
    </row>
    <row r="9873" spans="8:15" s="179" customFormat="1" x14ac:dyDescent="0.2">
      <c r="H9873" s="180"/>
      <c r="I9873" s="180"/>
      <c r="L9873" s="181"/>
      <c r="M9873" s="180"/>
      <c r="N9873" s="180"/>
      <c r="O9873" s="180"/>
    </row>
    <row r="9874" spans="8:15" s="179" customFormat="1" x14ac:dyDescent="0.2">
      <c r="H9874" s="180"/>
      <c r="I9874" s="180"/>
      <c r="L9874" s="181"/>
      <c r="M9874" s="180"/>
      <c r="N9874" s="180"/>
      <c r="O9874" s="180"/>
    </row>
    <row r="9875" spans="8:15" s="179" customFormat="1" x14ac:dyDescent="0.2">
      <c r="H9875" s="180"/>
      <c r="I9875" s="180"/>
      <c r="L9875" s="181"/>
      <c r="M9875" s="180"/>
      <c r="N9875" s="180"/>
      <c r="O9875" s="180"/>
    </row>
    <row r="9876" spans="8:15" s="179" customFormat="1" x14ac:dyDescent="0.2">
      <c r="H9876" s="180"/>
      <c r="I9876" s="180"/>
      <c r="L9876" s="181"/>
      <c r="M9876" s="180"/>
      <c r="N9876" s="180"/>
      <c r="O9876" s="180"/>
    </row>
    <row r="9877" spans="8:15" s="179" customFormat="1" x14ac:dyDescent="0.2">
      <c r="H9877" s="180"/>
      <c r="I9877" s="180"/>
      <c r="L9877" s="181"/>
      <c r="M9877" s="180"/>
      <c r="N9877" s="180"/>
      <c r="O9877" s="180"/>
    </row>
    <row r="9878" spans="8:15" s="179" customFormat="1" x14ac:dyDescent="0.2">
      <c r="H9878" s="180"/>
      <c r="I9878" s="180"/>
      <c r="L9878" s="181"/>
      <c r="M9878" s="180"/>
      <c r="N9878" s="180"/>
      <c r="O9878" s="180"/>
    </row>
    <row r="9879" spans="8:15" s="179" customFormat="1" x14ac:dyDescent="0.2">
      <c r="H9879" s="180"/>
      <c r="I9879" s="180"/>
      <c r="L9879" s="181"/>
      <c r="M9879" s="180"/>
      <c r="N9879" s="180"/>
      <c r="O9879" s="180"/>
    </row>
    <row r="9880" spans="8:15" s="179" customFormat="1" x14ac:dyDescent="0.2">
      <c r="H9880" s="180"/>
      <c r="I9880" s="180"/>
      <c r="L9880" s="181"/>
      <c r="M9880" s="180"/>
      <c r="N9880" s="180"/>
      <c r="O9880" s="180"/>
    </row>
    <row r="9881" spans="8:15" s="179" customFormat="1" x14ac:dyDescent="0.2">
      <c r="H9881" s="180"/>
      <c r="I9881" s="180"/>
      <c r="L9881" s="181"/>
      <c r="M9881" s="180"/>
      <c r="N9881" s="180"/>
      <c r="O9881" s="180"/>
    </row>
    <row r="9882" spans="8:15" s="179" customFormat="1" x14ac:dyDescent="0.2">
      <c r="H9882" s="180"/>
      <c r="I9882" s="180"/>
      <c r="L9882" s="181"/>
      <c r="M9882" s="180"/>
      <c r="N9882" s="180"/>
      <c r="O9882" s="180"/>
    </row>
    <row r="9883" spans="8:15" s="179" customFormat="1" x14ac:dyDescent="0.2">
      <c r="H9883" s="180"/>
      <c r="I9883" s="180"/>
      <c r="L9883" s="181"/>
      <c r="M9883" s="180"/>
      <c r="N9883" s="180"/>
      <c r="O9883" s="180"/>
    </row>
    <row r="9884" spans="8:15" s="179" customFormat="1" x14ac:dyDescent="0.2">
      <c r="H9884" s="180"/>
      <c r="I9884" s="180"/>
      <c r="L9884" s="181"/>
      <c r="M9884" s="180"/>
      <c r="N9884" s="180"/>
      <c r="O9884" s="180"/>
    </row>
    <row r="9885" spans="8:15" s="179" customFormat="1" x14ac:dyDescent="0.2">
      <c r="H9885" s="180"/>
      <c r="I9885" s="180"/>
      <c r="L9885" s="181"/>
      <c r="M9885" s="180"/>
      <c r="N9885" s="180"/>
      <c r="O9885" s="180"/>
    </row>
    <row r="9886" spans="8:15" s="179" customFormat="1" x14ac:dyDescent="0.2">
      <c r="H9886" s="180"/>
      <c r="I9886" s="180"/>
      <c r="L9886" s="181"/>
      <c r="M9886" s="180"/>
      <c r="N9886" s="180"/>
      <c r="O9886" s="180"/>
    </row>
    <row r="9887" spans="8:15" s="179" customFormat="1" x14ac:dyDescent="0.2">
      <c r="H9887" s="180"/>
      <c r="I9887" s="180"/>
      <c r="L9887" s="181"/>
      <c r="M9887" s="180"/>
      <c r="N9887" s="180"/>
      <c r="O9887" s="180"/>
    </row>
    <row r="9888" spans="8:15" s="179" customFormat="1" x14ac:dyDescent="0.2">
      <c r="H9888" s="180"/>
      <c r="I9888" s="180"/>
      <c r="L9888" s="181"/>
      <c r="M9888" s="180"/>
      <c r="N9888" s="180"/>
      <c r="O9888" s="180"/>
    </row>
    <row r="9889" spans="8:15" s="179" customFormat="1" x14ac:dyDescent="0.2">
      <c r="H9889" s="180"/>
      <c r="I9889" s="180"/>
      <c r="L9889" s="181"/>
      <c r="M9889" s="180"/>
      <c r="N9889" s="180"/>
      <c r="O9889" s="180"/>
    </row>
    <row r="9890" spans="8:15" s="179" customFormat="1" x14ac:dyDescent="0.2">
      <c r="H9890" s="180"/>
      <c r="I9890" s="180"/>
      <c r="L9890" s="181"/>
      <c r="M9890" s="180"/>
      <c r="N9890" s="180"/>
      <c r="O9890" s="180"/>
    </row>
    <row r="9891" spans="8:15" s="179" customFormat="1" x14ac:dyDescent="0.2">
      <c r="H9891" s="180"/>
      <c r="I9891" s="180"/>
      <c r="L9891" s="181"/>
      <c r="M9891" s="180"/>
      <c r="N9891" s="180"/>
      <c r="O9891" s="180"/>
    </row>
    <row r="9892" spans="8:15" s="179" customFormat="1" x14ac:dyDescent="0.2">
      <c r="H9892" s="180"/>
      <c r="I9892" s="180"/>
      <c r="L9892" s="181"/>
      <c r="M9892" s="180"/>
      <c r="N9892" s="180"/>
      <c r="O9892" s="180"/>
    </row>
    <row r="9893" spans="8:15" s="179" customFormat="1" x14ac:dyDescent="0.2">
      <c r="H9893" s="180"/>
      <c r="I9893" s="180"/>
      <c r="L9893" s="181"/>
      <c r="M9893" s="180"/>
      <c r="N9893" s="180"/>
      <c r="O9893" s="180"/>
    </row>
    <row r="9894" spans="8:15" s="179" customFormat="1" x14ac:dyDescent="0.2">
      <c r="H9894" s="180"/>
      <c r="I9894" s="180"/>
      <c r="L9894" s="181"/>
      <c r="M9894" s="180"/>
      <c r="N9894" s="180"/>
      <c r="O9894" s="180"/>
    </row>
    <row r="9895" spans="8:15" s="179" customFormat="1" x14ac:dyDescent="0.2">
      <c r="H9895" s="180"/>
      <c r="I9895" s="180"/>
      <c r="L9895" s="181"/>
      <c r="M9895" s="180"/>
      <c r="N9895" s="180"/>
      <c r="O9895" s="180"/>
    </row>
    <row r="9896" spans="8:15" s="179" customFormat="1" x14ac:dyDescent="0.2">
      <c r="H9896" s="180"/>
      <c r="I9896" s="180"/>
      <c r="L9896" s="181"/>
      <c r="M9896" s="180"/>
      <c r="N9896" s="180"/>
      <c r="O9896" s="180"/>
    </row>
    <row r="9897" spans="8:15" s="179" customFormat="1" x14ac:dyDescent="0.2">
      <c r="H9897" s="180"/>
      <c r="I9897" s="180"/>
      <c r="L9897" s="181"/>
      <c r="M9897" s="180"/>
      <c r="N9897" s="180"/>
      <c r="O9897" s="180"/>
    </row>
    <row r="9898" spans="8:15" s="179" customFormat="1" x14ac:dyDescent="0.2">
      <c r="H9898" s="180"/>
      <c r="I9898" s="180"/>
      <c r="L9898" s="181"/>
      <c r="M9898" s="180"/>
      <c r="N9898" s="180"/>
      <c r="O9898" s="180"/>
    </row>
    <row r="9899" spans="8:15" s="179" customFormat="1" x14ac:dyDescent="0.2">
      <c r="H9899" s="180"/>
      <c r="I9899" s="180"/>
      <c r="L9899" s="181"/>
      <c r="M9899" s="180"/>
      <c r="N9899" s="180"/>
      <c r="O9899" s="180"/>
    </row>
    <row r="9900" spans="8:15" s="179" customFormat="1" x14ac:dyDescent="0.2">
      <c r="H9900" s="180"/>
      <c r="I9900" s="180"/>
      <c r="L9900" s="181"/>
      <c r="M9900" s="180"/>
      <c r="N9900" s="180"/>
      <c r="O9900" s="180"/>
    </row>
    <row r="9901" spans="8:15" s="179" customFormat="1" x14ac:dyDescent="0.2">
      <c r="H9901" s="180"/>
      <c r="I9901" s="180"/>
      <c r="L9901" s="181"/>
      <c r="M9901" s="180"/>
      <c r="N9901" s="180"/>
      <c r="O9901" s="180"/>
    </row>
    <row r="9902" spans="8:15" s="179" customFormat="1" x14ac:dyDescent="0.2">
      <c r="H9902" s="180"/>
      <c r="I9902" s="180"/>
      <c r="L9902" s="181"/>
      <c r="M9902" s="180"/>
      <c r="N9902" s="180"/>
      <c r="O9902" s="180"/>
    </row>
    <row r="9903" spans="8:15" s="179" customFormat="1" x14ac:dyDescent="0.2">
      <c r="H9903" s="180"/>
      <c r="I9903" s="180"/>
      <c r="L9903" s="181"/>
      <c r="M9903" s="180"/>
      <c r="N9903" s="180"/>
      <c r="O9903" s="180"/>
    </row>
    <row r="9904" spans="8:15" s="179" customFormat="1" x14ac:dyDescent="0.2">
      <c r="H9904" s="180"/>
      <c r="I9904" s="180"/>
      <c r="L9904" s="181"/>
      <c r="M9904" s="180"/>
      <c r="N9904" s="180"/>
      <c r="O9904" s="180"/>
    </row>
    <row r="9905" spans="8:15" s="179" customFormat="1" x14ac:dyDescent="0.2">
      <c r="H9905" s="180"/>
      <c r="I9905" s="180"/>
      <c r="L9905" s="181"/>
      <c r="M9905" s="180"/>
      <c r="N9905" s="180"/>
      <c r="O9905" s="180"/>
    </row>
    <row r="9906" spans="8:15" s="179" customFormat="1" x14ac:dyDescent="0.2">
      <c r="H9906" s="180"/>
      <c r="I9906" s="180"/>
      <c r="L9906" s="181"/>
      <c r="M9906" s="180"/>
      <c r="N9906" s="180"/>
      <c r="O9906" s="180"/>
    </row>
    <row r="9907" spans="8:15" s="179" customFormat="1" x14ac:dyDescent="0.2">
      <c r="H9907" s="180"/>
      <c r="I9907" s="180"/>
      <c r="L9907" s="181"/>
      <c r="M9907" s="180"/>
      <c r="N9907" s="180"/>
      <c r="O9907" s="180"/>
    </row>
    <row r="9908" spans="8:15" s="179" customFormat="1" x14ac:dyDescent="0.2">
      <c r="H9908" s="180"/>
      <c r="I9908" s="180"/>
      <c r="L9908" s="181"/>
      <c r="M9908" s="180"/>
      <c r="N9908" s="180"/>
      <c r="O9908" s="180"/>
    </row>
    <row r="9909" spans="8:15" s="179" customFormat="1" x14ac:dyDescent="0.2">
      <c r="H9909" s="180"/>
      <c r="I9909" s="180"/>
      <c r="L9909" s="181"/>
      <c r="M9909" s="180"/>
      <c r="N9909" s="180"/>
      <c r="O9909" s="180"/>
    </row>
    <row r="9910" spans="8:15" s="179" customFormat="1" x14ac:dyDescent="0.2">
      <c r="H9910" s="180"/>
      <c r="I9910" s="180"/>
      <c r="L9910" s="181"/>
      <c r="M9910" s="180"/>
      <c r="N9910" s="180"/>
      <c r="O9910" s="180"/>
    </row>
    <row r="9911" spans="8:15" s="179" customFormat="1" x14ac:dyDescent="0.2">
      <c r="H9911" s="180"/>
      <c r="I9911" s="180"/>
      <c r="L9911" s="181"/>
      <c r="M9911" s="180"/>
      <c r="N9911" s="180"/>
      <c r="O9911" s="180"/>
    </row>
    <row r="9912" spans="8:15" s="179" customFormat="1" x14ac:dyDescent="0.2">
      <c r="H9912" s="180"/>
      <c r="I9912" s="180"/>
      <c r="L9912" s="181"/>
      <c r="M9912" s="180"/>
      <c r="N9912" s="180"/>
      <c r="O9912" s="180"/>
    </row>
    <row r="9913" spans="8:15" s="179" customFormat="1" x14ac:dyDescent="0.2">
      <c r="H9913" s="180"/>
      <c r="I9913" s="180"/>
      <c r="L9913" s="181"/>
      <c r="M9913" s="180"/>
      <c r="N9913" s="180"/>
      <c r="O9913" s="180"/>
    </row>
    <row r="9914" spans="8:15" s="179" customFormat="1" x14ac:dyDescent="0.2">
      <c r="H9914" s="180"/>
      <c r="I9914" s="180"/>
      <c r="L9914" s="181"/>
      <c r="M9914" s="180"/>
      <c r="N9914" s="180"/>
      <c r="O9914" s="180"/>
    </row>
    <row r="9915" spans="8:15" s="179" customFormat="1" x14ac:dyDescent="0.2">
      <c r="H9915" s="180"/>
      <c r="I9915" s="180"/>
      <c r="L9915" s="181"/>
      <c r="M9915" s="180"/>
      <c r="N9915" s="180"/>
      <c r="O9915" s="180"/>
    </row>
    <row r="9916" spans="8:15" s="179" customFormat="1" x14ac:dyDescent="0.2">
      <c r="H9916" s="180"/>
      <c r="I9916" s="180"/>
      <c r="L9916" s="181"/>
      <c r="M9916" s="180"/>
      <c r="N9916" s="180"/>
      <c r="O9916" s="180"/>
    </row>
    <row r="9917" spans="8:15" s="179" customFormat="1" x14ac:dyDescent="0.2">
      <c r="H9917" s="180"/>
      <c r="I9917" s="180"/>
      <c r="L9917" s="181"/>
      <c r="M9917" s="180"/>
      <c r="N9917" s="180"/>
      <c r="O9917" s="180"/>
    </row>
    <row r="9918" spans="8:15" s="179" customFormat="1" x14ac:dyDescent="0.2">
      <c r="H9918" s="180"/>
      <c r="I9918" s="180"/>
      <c r="L9918" s="181"/>
      <c r="M9918" s="180"/>
      <c r="N9918" s="180"/>
      <c r="O9918" s="180"/>
    </row>
    <row r="9919" spans="8:15" s="179" customFormat="1" x14ac:dyDescent="0.2">
      <c r="H9919" s="180"/>
      <c r="I9919" s="180"/>
      <c r="L9919" s="181"/>
      <c r="M9919" s="180"/>
      <c r="N9919" s="180"/>
      <c r="O9919" s="180"/>
    </row>
    <row r="9920" spans="8:15" s="179" customFormat="1" x14ac:dyDescent="0.2">
      <c r="H9920" s="180"/>
      <c r="I9920" s="180"/>
      <c r="L9920" s="181"/>
      <c r="M9920" s="180"/>
      <c r="N9920" s="180"/>
      <c r="O9920" s="180"/>
    </row>
    <row r="9921" spans="8:15" s="179" customFormat="1" x14ac:dyDescent="0.2">
      <c r="H9921" s="180"/>
      <c r="I9921" s="180"/>
      <c r="L9921" s="181"/>
      <c r="M9921" s="180"/>
      <c r="N9921" s="180"/>
      <c r="O9921" s="180"/>
    </row>
    <row r="9922" spans="8:15" s="179" customFormat="1" x14ac:dyDescent="0.2">
      <c r="H9922" s="180"/>
      <c r="I9922" s="180"/>
      <c r="L9922" s="181"/>
      <c r="M9922" s="180"/>
      <c r="N9922" s="180"/>
      <c r="O9922" s="180"/>
    </row>
    <row r="9923" spans="8:15" s="179" customFormat="1" x14ac:dyDescent="0.2">
      <c r="H9923" s="180"/>
      <c r="I9923" s="180"/>
      <c r="L9923" s="181"/>
      <c r="M9923" s="180"/>
      <c r="N9923" s="180"/>
      <c r="O9923" s="180"/>
    </row>
    <row r="9924" spans="8:15" s="179" customFormat="1" x14ac:dyDescent="0.2">
      <c r="H9924" s="180"/>
      <c r="I9924" s="180"/>
      <c r="L9924" s="181"/>
      <c r="M9924" s="180"/>
      <c r="N9924" s="180"/>
      <c r="O9924" s="180"/>
    </row>
    <row r="9925" spans="8:15" s="179" customFormat="1" x14ac:dyDescent="0.2">
      <c r="H9925" s="180"/>
      <c r="I9925" s="180"/>
      <c r="L9925" s="181"/>
      <c r="M9925" s="180"/>
      <c r="N9925" s="180"/>
      <c r="O9925" s="180"/>
    </row>
    <row r="9926" spans="8:15" s="179" customFormat="1" x14ac:dyDescent="0.2">
      <c r="H9926" s="180"/>
      <c r="I9926" s="180"/>
      <c r="L9926" s="181"/>
      <c r="M9926" s="180"/>
      <c r="N9926" s="180"/>
      <c r="O9926" s="180"/>
    </row>
    <row r="9927" spans="8:15" s="179" customFormat="1" x14ac:dyDescent="0.2">
      <c r="H9927" s="180"/>
      <c r="I9927" s="180"/>
      <c r="L9927" s="181"/>
      <c r="M9927" s="180"/>
      <c r="N9927" s="180"/>
      <c r="O9927" s="180"/>
    </row>
    <row r="9928" spans="8:15" s="179" customFormat="1" x14ac:dyDescent="0.2">
      <c r="H9928" s="180"/>
      <c r="I9928" s="180"/>
      <c r="L9928" s="181"/>
      <c r="M9928" s="180"/>
      <c r="N9928" s="180"/>
      <c r="O9928" s="180"/>
    </row>
    <row r="9929" spans="8:15" s="179" customFormat="1" x14ac:dyDescent="0.2">
      <c r="H9929" s="180"/>
      <c r="I9929" s="180"/>
      <c r="L9929" s="181"/>
      <c r="M9929" s="180"/>
      <c r="N9929" s="180"/>
      <c r="O9929" s="180"/>
    </row>
    <row r="9930" spans="8:15" s="179" customFormat="1" x14ac:dyDescent="0.2">
      <c r="H9930" s="180"/>
      <c r="I9930" s="180"/>
      <c r="L9930" s="181"/>
      <c r="M9930" s="180"/>
      <c r="N9930" s="180"/>
      <c r="O9930" s="180"/>
    </row>
    <row r="9931" spans="8:15" s="179" customFormat="1" x14ac:dyDescent="0.2">
      <c r="H9931" s="180"/>
      <c r="I9931" s="180"/>
      <c r="L9931" s="181"/>
      <c r="M9931" s="180"/>
      <c r="N9931" s="180"/>
      <c r="O9931" s="180"/>
    </row>
    <row r="9932" spans="8:15" s="179" customFormat="1" x14ac:dyDescent="0.2">
      <c r="H9932" s="180"/>
      <c r="I9932" s="180"/>
      <c r="L9932" s="181"/>
      <c r="M9932" s="180"/>
      <c r="N9932" s="180"/>
      <c r="O9932" s="180"/>
    </row>
    <row r="9933" spans="8:15" s="179" customFormat="1" x14ac:dyDescent="0.2">
      <c r="H9933" s="180"/>
      <c r="I9933" s="180"/>
      <c r="L9933" s="181"/>
      <c r="M9933" s="180"/>
      <c r="N9933" s="180"/>
      <c r="O9933" s="180"/>
    </row>
    <row r="9934" spans="8:15" s="179" customFormat="1" x14ac:dyDescent="0.2">
      <c r="H9934" s="180"/>
      <c r="I9934" s="180"/>
      <c r="L9934" s="181"/>
      <c r="M9934" s="180"/>
      <c r="N9934" s="180"/>
      <c r="O9934" s="180"/>
    </row>
    <row r="9935" spans="8:15" s="179" customFormat="1" x14ac:dyDescent="0.2">
      <c r="H9935" s="180"/>
      <c r="I9935" s="180"/>
      <c r="L9935" s="181"/>
      <c r="M9935" s="180"/>
      <c r="N9935" s="180"/>
      <c r="O9935" s="180"/>
    </row>
    <row r="9936" spans="8:15" s="179" customFormat="1" x14ac:dyDescent="0.2">
      <c r="H9936" s="180"/>
      <c r="I9936" s="180"/>
      <c r="L9936" s="181"/>
      <c r="M9936" s="180"/>
      <c r="N9936" s="180"/>
      <c r="O9936" s="180"/>
    </row>
    <row r="9937" spans="8:15" s="179" customFormat="1" x14ac:dyDescent="0.2">
      <c r="H9937" s="180"/>
      <c r="I9937" s="180"/>
      <c r="L9937" s="181"/>
      <c r="M9937" s="180"/>
      <c r="N9937" s="180"/>
      <c r="O9937" s="180"/>
    </row>
    <row r="9938" spans="8:15" s="179" customFormat="1" x14ac:dyDescent="0.2">
      <c r="H9938" s="180"/>
      <c r="I9938" s="180"/>
      <c r="L9938" s="181"/>
      <c r="M9938" s="180"/>
      <c r="N9938" s="180"/>
      <c r="O9938" s="180"/>
    </row>
    <row r="9939" spans="8:15" s="179" customFormat="1" x14ac:dyDescent="0.2">
      <c r="H9939" s="180"/>
      <c r="I9939" s="180"/>
      <c r="L9939" s="181"/>
      <c r="M9939" s="180"/>
      <c r="N9939" s="180"/>
      <c r="O9939" s="180"/>
    </row>
    <row r="9940" spans="8:15" s="179" customFormat="1" x14ac:dyDescent="0.2">
      <c r="H9940" s="180"/>
      <c r="I9940" s="180"/>
      <c r="L9940" s="181"/>
      <c r="M9940" s="180"/>
      <c r="N9940" s="180"/>
      <c r="O9940" s="180"/>
    </row>
    <row r="9941" spans="8:15" s="179" customFormat="1" x14ac:dyDescent="0.2">
      <c r="H9941" s="180"/>
      <c r="I9941" s="180"/>
      <c r="L9941" s="181"/>
      <c r="M9941" s="180"/>
      <c r="N9941" s="180"/>
      <c r="O9941" s="180"/>
    </row>
    <row r="9942" spans="8:15" s="179" customFormat="1" x14ac:dyDescent="0.2">
      <c r="H9942" s="180"/>
      <c r="I9942" s="180"/>
      <c r="L9942" s="181"/>
      <c r="M9942" s="180"/>
      <c r="N9942" s="180"/>
      <c r="O9942" s="180"/>
    </row>
    <row r="9943" spans="8:15" s="179" customFormat="1" x14ac:dyDescent="0.2">
      <c r="H9943" s="180"/>
      <c r="I9943" s="180"/>
      <c r="L9943" s="181"/>
      <c r="M9943" s="180"/>
      <c r="N9943" s="180"/>
      <c r="O9943" s="180"/>
    </row>
    <row r="9944" spans="8:15" s="179" customFormat="1" x14ac:dyDescent="0.2">
      <c r="H9944" s="180"/>
      <c r="I9944" s="180"/>
      <c r="L9944" s="181"/>
      <c r="M9944" s="180"/>
      <c r="N9944" s="180"/>
      <c r="O9944" s="180"/>
    </row>
    <row r="9945" spans="8:15" s="179" customFormat="1" x14ac:dyDescent="0.2">
      <c r="H9945" s="180"/>
      <c r="I9945" s="180"/>
      <c r="L9945" s="181"/>
      <c r="M9945" s="180"/>
      <c r="N9945" s="180"/>
      <c r="O9945" s="180"/>
    </row>
    <row r="9946" spans="8:15" s="179" customFormat="1" x14ac:dyDescent="0.2">
      <c r="H9946" s="180"/>
      <c r="I9946" s="180"/>
      <c r="L9946" s="181"/>
      <c r="M9946" s="180"/>
      <c r="N9946" s="180"/>
      <c r="O9946" s="180"/>
    </row>
    <row r="9947" spans="8:15" s="179" customFormat="1" x14ac:dyDescent="0.2">
      <c r="H9947" s="180"/>
      <c r="I9947" s="180"/>
      <c r="L9947" s="181"/>
      <c r="M9947" s="180"/>
      <c r="N9947" s="180"/>
      <c r="O9947" s="180"/>
    </row>
    <row r="9948" spans="8:15" s="179" customFormat="1" x14ac:dyDescent="0.2">
      <c r="H9948" s="180"/>
      <c r="I9948" s="180"/>
      <c r="L9948" s="181"/>
      <c r="M9948" s="180"/>
      <c r="N9948" s="180"/>
      <c r="O9948" s="180"/>
    </row>
    <row r="9949" spans="8:15" s="179" customFormat="1" x14ac:dyDescent="0.2">
      <c r="H9949" s="180"/>
      <c r="I9949" s="180"/>
      <c r="L9949" s="181"/>
      <c r="M9949" s="180"/>
      <c r="N9949" s="180"/>
      <c r="O9949" s="180"/>
    </row>
    <row r="9950" spans="8:15" s="179" customFormat="1" x14ac:dyDescent="0.2">
      <c r="H9950" s="180"/>
      <c r="I9950" s="180"/>
      <c r="L9950" s="181"/>
      <c r="M9950" s="180"/>
      <c r="N9950" s="180"/>
      <c r="O9950" s="180"/>
    </row>
    <row r="9951" spans="8:15" s="179" customFormat="1" x14ac:dyDescent="0.2">
      <c r="H9951" s="180"/>
      <c r="I9951" s="180"/>
      <c r="L9951" s="181"/>
      <c r="M9951" s="180"/>
      <c r="N9951" s="180"/>
      <c r="O9951" s="180"/>
    </row>
    <row r="9952" spans="8:15" s="179" customFormat="1" x14ac:dyDescent="0.2">
      <c r="H9952" s="180"/>
      <c r="I9952" s="180"/>
      <c r="L9952" s="181"/>
      <c r="M9952" s="180"/>
      <c r="N9952" s="180"/>
      <c r="O9952" s="180"/>
    </row>
    <row r="9953" spans="8:15" s="179" customFormat="1" x14ac:dyDescent="0.2">
      <c r="H9953" s="180"/>
      <c r="I9953" s="180"/>
      <c r="L9953" s="181"/>
      <c r="M9953" s="180"/>
      <c r="N9953" s="180"/>
      <c r="O9953" s="180"/>
    </row>
    <row r="9954" spans="8:15" s="179" customFormat="1" x14ac:dyDescent="0.2">
      <c r="H9954" s="180"/>
      <c r="I9954" s="180"/>
      <c r="L9954" s="181"/>
      <c r="M9954" s="180"/>
      <c r="N9954" s="180"/>
      <c r="O9954" s="180"/>
    </row>
    <row r="9955" spans="8:15" s="179" customFormat="1" x14ac:dyDescent="0.2">
      <c r="H9955" s="180"/>
      <c r="I9955" s="180"/>
      <c r="L9955" s="181"/>
      <c r="M9955" s="180"/>
      <c r="N9955" s="180"/>
      <c r="O9955" s="180"/>
    </row>
    <row r="9956" spans="8:15" s="179" customFormat="1" x14ac:dyDescent="0.2">
      <c r="H9956" s="180"/>
      <c r="I9956" s="180"/>
      <c r="L9956" s="181"/>
      <c r="M9956" s="180"/>
      <c r="N9956" s="180"/>
      <c r="O9956" s="180"/>
    </row>
    <row r="9957" spans="8:15" s="179" customFormat="1" x14ac:dyDescent="0.2">
      <c r="H9957" s="180"/>
      <c r="I9957" s="180"/>
      <c r="L9957" s="181"/>
      <c r="M9957" s="180"/>
      <c r="N9957" s="180"/>
      <c r="O9957" s="180"/>
    </row>
    <row r="9958" spans="8:15" s="179" customFormat="1" x14ac:dyDescent="0.2">
      <c r="H9958" s="180"/>
      <c r="I9958" s="180"/>
      <c r="L9958" s="181"/>
      <c r="M9958" s="180"/>
      <c r="N9958" s="180"/>
      <c r="O9958" s="180"/>
    </row>
    <row r="9959" spans="8:15" s="179" customFormat="1" x14ac:dyDescent="0.2">
      <c r="H9959" s="180"/>
      <c r="I9959" s="180"/>
      <c r="L9959" s="181"/>
      <c r="M9959" s="180"/>
      <c r="N9959" s="180"/>
      <c r="O9959" s="180"/>
    </row>
    <row r="9960" spans="8:15" s="179" customFormat="1" x14ac:dyDescent="0.2">
      <c r="H9960" s="180"/>
      <c r="I9960" s="180"/>
      <c r="L9960" s="181"/>
      <c r="M9960" s="180"/>
      <c r="N9960" s="180"/>
      <c r="O9960" s="180"/>
    </row>
    <row r="9961" spans="8:15" s="179" customFormat="1" x14ac:dyDescent="0.2">
      <c r="H9961" s="180"/>
      <c r="I9961" s="180"/>
      <c r="L9961" s="181"/>
      <c r="M9961" s="180"/>
      <c r="N9961" s="180"/>
      <c r="O9961" s="180"/>
    </row>
    <row r="9962" spans="8:15" s="179" customFormat="1" x14ac:dyDescent="0.2">
      <c r="H9962" s="180"/>
      <c r="I9962" s="180"/>
      <c r="L9962" s="181"/>
      <c r="M9962" s="180"/>
      <c r="N9962" s="180"/>
      <c r="O9962" s="180"/>
    </row>
    <row r="9963" spans="8:15" s="179" customFormat="1" x14ac:dyDescent="0.2">
      <c r="H9963" s="180"/>
      <c r="I9963" s="180"/>
      <c r="L9963" s="181"/>
      <c r="M9963" s="180"/>
      <c r="N9963" s="180"/>
      <c r="O9963" s="180"/>
    </row>
    <row r="9964" spans="8:15" s="179" customFormat="1" x14ac:dyDescent="0.2">
      <c r="H9964" s="180"/>
      <c r="I9964" s="180"/>
      <c r="L9964" s="181"/>
      <c r="M9964" s="180"/>
      <c r="N9964" s="180"/>
      <c r="O9964" s="180"/>
    </row>
    <row r="9965" spans="8:15" s="179" customFormat="1" x14ac:dyDescent="0.2">
      <c r="H9965" s="180"/>
      <c r="I9965" s="180"/>
      <c r="L9965" s="181"/>
      <c r="M9965" s="180"/>
      <c r="N9965" s="180"/>
      <c r="O9965" s="180"/>
    </row>
    <row r="9966" spans="8:15" s="179" customFormat="1" x14ac:dyDescent="0.2">
      <c r="H9966" s="180"/>
      <c r="I9966" s="180"/>
      <c r="L9966" s="181"/>
      <c r="M9966" s="180"/>
      <c r="N9966" s="180"/>
      <c r="O9966" s="180"/>
    </row>
    <row r="9967" spans="8:15" s="179" customFormat="1" x14ac:dyDescent="0.2">
      <c r="H9967" s="180"/>
      <c r="I9967" s="180"/>
      <c r="L9967" s="181"/>
      <c r="M9967" s="180"/>
      <c r="N9967" s="180"/>
      <c r="O9967" s="180"/>
    </row>
    <row r="9968" spans="8:15" s="179" customFormat="1" x14ac:dyDescent="0.2">
      <c r="H9968" s="180"/>
      <c r="I9968" s="180"/>
      <c r="L9968" s="181"/>
      <c r="M9968" s="180"/>
      <c r="N9968" s="180"/>
      <c r="O9968" s="180"/>
    </row>
    <row r="9969" spans="8:15" s="179" customFormat="1" x14ac:dyDescent="0.2">
      <c r="H9969" s="180"/>
      <c r="I9969" s="180"/>
      <c r="L9969" s="181"/>
      <c r="M9969" s="180"/>
      <c r="N9969" s="180"/>
      <c r="O9969" s="180"/>
    </row>
    <row r="9970" spans="8:15" s="179" customFormat="1" x14ac:dyDescent="0.2">
      <c r="H9970" s="180"/>
      <c r="I9970" s="180"/>
      <c r="L9970" s="181"/>
      <c r="M9970" s="180"/>
      <c r="N9970" s="180"/>
      <c r="O9970" s="180"/>
    </row>
    <row r="9971" spans="8:15" s="179" customFormat="1" x14ac:dyDescent="0.2">
      <c r="H9971" s="180"/>
      <c r="I9971" s="180"/>
      <c r="L9971" s="181"/>
      <c r="M9971" s="180"/>
      <c r="N9971" s="180"/>
      <c r="O9971" s="180"/>
    </row>
    <row r="9972" spans="8:15" s="179" customFormat="1" x14ac:dyDescent="0.2">
      <c r="H9972" s="180"/>
      <c r="I9972" s="180"/>
      <c r="L9972" s="181"/>
      <c r="M9972" s="180"/>
      <c r="N9972" s="180"/>
      <c r="O9972" s="180"/>
    </row>
    <row r="9973" spans="8:15" s="179" customFormat="1" x14ac:dyDescent="0.2">
      <c r="H9973" s="180"/>
      <c r="I9973" s="180"/>
      <c r="L9973" s="181"/>
      <c r="M9973" s="180"/>
      <c r="N9973" s="180"/>
      <c r="O9973" s="180"/>
    </row>
    <row r="9974" spans="8:15" s="179" customFormat="1" x14ac:dyDescent="0.2">
      <c r="H9974" s="180"/>
      <c r="I9974" s="180"/>
      <c r="L9974" s="181"/>
      <c r="M9974" s="180"/>
      <c r="N9974" s="180"/>
      <c r="O9974" s="180"/>
    </row>
    <row r="9975" spans="8:15" s="179" customFormat="1" x14ac:dyDescent="0.2">
      <c r="H9975" s="180"/>
      <c r="I9975" s="180"/>
      <c r="L9975" s="181"/>
      <c r="M9975" s="180"/>
      <c r="N9975" s="180"/>
      <c r="O9975" s="180"/>
    </row>
    <row r="9976" spans="8:15" s="179" customFormat="1" x14ac:dyDescent="0.2">
      <c r="H9976" s="180"/>
      <c r="I9976" s="180"/>
      <c r="L9976" s="181"/>
      <c r="M9976" s="180"/>
      <c r="N9976" s="180"/>
      <c r="O9976" s="180"/>
    </row>
    <row r="9977" spans="8:15" s="179" customFormat="1" x14ac:dyDescent="0.2">
      <c r="H9977" s="180"/>
      <c r="I9977" s="180"/>
      <c r="L9977" s="181"/>
      <c r="M9977" s="180"/>
      <c r="N9977" s="180"/>
      <c r="O9977" s="180"/>
    </row>
    <row r="9978" spans="8:15" s="179" customFormat="1" x14ac:dyDescent="0.2">
      <c r="H9978" s="180"/>
      <c r="I9978" s="180"/>
      <c r="L9978" s="181"/>
      <c r="M9978" s="180"/>
      <c r="N9978" s="180"/>
      <c r="O9978" s="180"/>
    </row>
    <row r="9979" spans="8:15" s="179" customFormat="1" x14ac:dyDescent="0.2">
      <c r="H9979" s="180"/>
      <c r="I9979" s="180"/>
      <c r="L9979" s="181"/>
      <c r="M9979" s="180"/>
      <c r="N9979" s="180"/>
      <c r="O9979" s="180"/>
    </row>
    <row r="9980" spans="8:15" s="179" customFormat="1" x14ac:dyDescent="0.2">
      <c r="H9980" s="180"/>
      <c r="I9980" s="180"/>
      <c r="L9980" s="181"/>
      <c r="M9980" s="180"/>
      <c r="N9980" s="180"/>
      <c r="O9980" s="180"/>
    </row>
    <row r="9981" spans="8:15" s="179" customFormat="1" x14ac:dyDescent="0.2">
      <c r="H9981" s="180"/>
      <c r="I9981" s="180"/>
      <c r="L9981" s="181"/>
      <c r="M9981" s="180"/>
      <c r="N9981" s="180"/>
      <c r="O9981" s="180"/>
    </row>
    <row r="9982" spans="8:15" s="179" customFormat="1" x14ac:dyDescent="0.2">
      <c r="H9982" s="180"/>
      <c r="I9982" s="180"/>
      <c r="L9982" s="181"/>
      <c r="M9982" s="180"/>
      <c r="N9982" s="180"/>
      <c r="O9982" s="180"/>
    </row>
    <row r="9983" spans="8:15" s="179" customFormat="1" x14ac:dyDescent="0.2">
      <c r="H9983" s="180"/>
      <c r="I9983" s="180"/>
      <c r="L9983" s="181"/>
      <c r="M9983" s="180"/>
      <c r="N9983" s="180"/>
      <c r="O9983" s="180"/>
    </row>
    <row r="9984" spans="8:15" s="179" customFormat="1" x14ac:dyDescent="0.2">
      <c r="H9984" s="180"/>
      <c r="I9984" s="180"/>
      <c r="L9984" s="181"/>
      <c r="M9984" s="180"/>
      <c r="N9984" s="180"/>
      <c r="O9984" s="180"/>
    </row>
    <row r="9985" spans="8:15" s="179" customFormat="1" x14ac:dyDescent="0.2">
      <c r="H9985" s="180"/>
      <c r="I9985" s="180"/>
      <c r="L9985" s="181"/>
      <c r="M9985" s="180"/>
      <c r="N9985" s="180"/>
      <c r="O9985" s="180"/>
    </row>
    <row r="9986" spans="8:15" s="179" customFormat="1" x14ac:dyDescent="0.2">
      <c r="H9986" s="180"/>
      <c r="I9986" s="180"/>
      <c r="L9986" s="181"/>
      <c r="M9986" s="180"/>
      <c r="N9986" s="180"/>
      <c r="O9986" s="180"/>
    </row>
    <row r="9987" spans="8:15" s="179" customFormat="1" x14ac:dyDescent="0.2">
      <c r="H9987" s="180"/>
      <c r="I9987" s="180"/>
      <c r="L9987" s="181"/>
      <c r="M9987" s="180"/>
      <c r="N9987" s="180"/>
      <c r="O9987" s="180"/>
    </row>
    <row r="9988" spans="8:15" s="179" customFormat="1" x14ac:dyDescent="0.2">
      <c r="H9988" s="180"/>
      <c r="I9988" s="180"/>
      <c r="L9988" s="181"/>
      <c r="M9988" s="180"/>
      <c r="N9988" s="180"/>
      <c r="O9988" s="180"/>
    </row>
    <row r="9989" spans="8:15" s="179" customFormat="1" x14ac:dyDescent="0.2">
      <c r="H9989" s="180"/>
      <c r="I9989" s="180"/>
      <c r="L9989" s="181"/>
      <c r="M9989" s="180"/>
      <c r="N9989" s="180"/>
      <c r="O9989" s="180"/>
    </row>
    <row r="9990" spans="8:15" s="179" customFormat="1" x14ac:dyDescent="0.2">
      <c r="H9990" s="180"/>
      <c r="I9990" s="180"/>
      <c r="L9990" s="181"/>
      <c r="M9990" s="180"/>
      <c r="N9990" s="180"/>
      <c r="O9990" s="180"/>
    </row>
    <row r="9991" spans="8:15" s="179" customFormat="1" x14ac:dyDescent="0.2">
      <c r="H9991" s="180"/>
      <c r="I9991" s="180"/>
      <c r="L9991" s="181"/>
      <c r="M9991" s="180"/>
      <c r="N9991" s="180"/>
      <c r="O9991" s="180"/>
    </row>
    <row r="9992" spans="8:15" s="179" customFormat="1" x14ac:dyDescent="0.2">
      <c r="H9992" s="180"/>
      <c r="I9992" s="180"/>
      <c r="L9992" s="181"/>
      <c r="M9992" s="180"/>
      <c r="N9992" s="180"/>
      <c r="O9992" s="180"/>
    </row>
    <row r="9993" spans="8:15" s="179" customFormat="1" x14ac:dyDescent="0.2">
      <c r="H9993" s="180"/>
      <c r="I9993" s="180"/>
      <c r="L9993" s="181"/>
      <c r="M9993" s="180"/>
      <c r="N9993" s="180"/>
      <c r="O9993" s="180"/>
    </row>
    <row r="9994" spans="8:15" s="179" customFormat="1" x14ac:dyDescent="0.2">
      <c r="H9994" s="180"/>
      <c r="I9994" s="180"/>
      <c r="L9994" s="181"/>
      <c r="M9994" s="180"/>
      <c r="N9994" s="180"/>
      <c r="O9994" s="180"/>
    </row>
    <row r="9995" spans="8:15" s="179" customFormat="1" x14ac:dyDescent="0.2">
      <c r="H9995" s="180"/>
      <c r="I9995" s="180"/>
      <c r="L9995" s="181"/>
      <c r="M9995" s="180"/>
      <c r="N9995" s="180"/>
      <c r="O9995" s="180"/>
    </row>
    <row r="9996" spans="8:15" s="179" customFormat="1" x14ac:dyDescent="0.2">
      <c r="H9996" s="180"/>
      <c r="I9996" s="180"/>
      <c r="L9996" s="181"/>
      <c r="M9996" s="180"/>
      <c r="N9996" s="180"/>
      <c r="O9996" s="180"/>
    </row>
    <row r="9997" spans="8:15" s="179" customFormat="1" x14ac:dyDescent="0.2">
      <c r="H9997" s="180"/>
      <c r="I9997" s="180"/>
      <c r="L9997" s="181"/>
      <c r="M9997" s="180"/>
      <c r="N9997" s="180"/>
      <c r="O9997" s="180"/>
    </row>
    <row r="9998" spans="8:15" s="179" customFormat="1" x14ac:dyDescent="0.2">
      <c r="H9998" s="180"/>
      <c r="I9998" s="180"/>
      <c r="L9998" s="181"/>
      <c r="M9998" s="180"/>
      <c r="N9998" s="180"/>
      <c r="O9998" s="180"/>
    </row>
    <row r="9999" spans="8:15" s="179" customFormat="1" x14ac:dyDescent="0.2">
      <c r="H9999" s="180"/>
      <c r="I9999" s="180"/>
      <c r="L9999" s="181"/>
      <c r="M9999" s="180"/>
      <c r="N9999" s="180"/>
      <c r="O9999" s="180"/>
    </row>
    <row r="10000" spans="8:15" s="179" customFormat="1" x14ac:dyDescent="0.2">
      <c r="H10000" s="180"/>
      <c r="I10000" s="180"/>
      <c r="L10000" s="181"/>
      <c r="M10000" s="180"/>
      <c r="N10000" s="180"/>
      <c r="O10000" s="180"/>
    </row>
    <row r="10001" spans="8:15" s="179" customFormat="1" x14ac:dyDescent="0.2">
      <c r="H10001" s="180"/>
      <c r="I10001" s="180"/>
      <c r="L10001" s="181"/>
      <c r="M10001" s="180"/>
      <c r="N10001" s="180"/>
      <c r="O10001" s="180"/>
    </row>
    <row r="10002" spans="8:15" s="179" customFormat="1" x14ac:dyDescent="0.2">
      <c r="H10002" s="180"/>
      <c r="I10002" s="180"/>
      <c r="L10002" s="181"/>
      <c r="M10002" s="180"/>
      <c r="N10002" s="180"/>
      <c r="O10002" s="180"/>
    </row>
    <row r="10003" spans="8:15" s="179" customFormat="1" x14ac:dyDescent="0.2">
      <c r="H10003" s="180"/>
      <c r="I10003" s="180"/>
      <c r="L10003" s="181"/>
      <c r="M10003" s="180"/>
      <c r="N10003" s="180"/>
      <c r="O10003" s="180"/>
    </row>
    <row r="10004" spans="8:15" s="179" customFormat="1" x14ac:dyDescent="0.2">
      <c r="H10004" s="180"/>
      <c r="I10004" s="180"/>
      <c r="L10004" s="181"/>
      <c r="M10004" s="180"/>
      <c r="N10004" s="180"/>
      <c r="O10004" s="180"/>
    </row>
    <row r="10005" spans="8:15" s="179" customFormat="1" x14ac:dyDescent="0.2">
      <c r="H10005" s="180"/>
      <c r="I10005" s="180"/>
      <c r="L10005" s="181"/>
      <c r="M10005" s="180"/>
      <c r="N10005" s="180"/>
      <c r="O10005" s="180"/>
    </row>
    <row r="10006" spans="8:15" s="179" customFormat="1" x14ac:dyDescent="0.2">
      <c r="H10006" s="180"/>
      <c r="I10006" s="180"/>
      <c r="L10006" s="181"/>
      <c r="M10006" s="180"/>
      <c r="N10006" s="180"/>
      <c r="O10006" s="180"/>
    </row>
    <row r="10007" spans="8:15" s="179" customFormat="1" x14ac:dyDescent="0.2">
      <c r="H10007" s="180"/>
      <c r="I10007" s="180"/>
      <c r="L10007" s="181"/>
      <c r="M10007" s="180"/>
      <c r="N10007" s="180"/>
      <c r="O10007" s="180"/>
    </row>
    <row r="10008" spans="8:15" s="179" customFormat="1" x14ac:dyDescent="0.2">
      <c r="H10008" s="180"/>
      <c r="I10008" s="180"/>
      <c r="L10008" s="181"/>
      <c r="M10008" s="180"/>
      <c r="N10008" s="180"/>
      <c r="O10008" s="180"/>
    </row>
    <row r="10009" spans="8:15" s="179" customFormat="1" x14ac:dyDescent="0.2">
      <c r="H10009" s="180"/>
      <c r="I10009" s="180"/>
      <c r="L10009" s="181"/>
      <c r="M10009" s="180"/>
      <c r="N10009" s="180"/>
      <c r="O10009" s="180"/>
    </row>
    <row r="10010" spans="8:15" s="179" customFormat="1" x14ac:dyDescent="0.2">
      <c r="H10010" s="180"/>
      <c r="I10010" s="180"/>
      <c r="L10010" s="181"/>
      <c r="M10010" s="180"/>
      <c r="N10010" s="180"/>
      <c r="O10010" s="180"/>
    </row>
    <row r="10011" spans="8:15" s="179" customFormat="1" x14ac:dyDescent="0.2">
      <c r="H10011" s="180"/>
      <c r="I10011" s="180"/>
      <c r="L10011" s="181"/>
      <c r="M10011" s="180"/>
      <c r="N10011" s="180"/>
      <c r="O10011" s="180"/>
    </row>
    <row r="10012" spans="8:15" s="179" customFormat="1" x14ac:dyDescent="0.2">
      <c r="H10012" s="180"/>
      <c r="I10012" s="180"/>
      <c r="L10012" s="181"/>
      <c r="M10012" s="180"/>
      <c r="N10012" s="180"/>
      <c r="O10012" s="180"/>
    </row>
    <row r="10013" spans="8:15" s="179" customFormat="1" x14ac:dyDescent="0.2">
      <c r="H10013" s="180"/>
      <c r="I10013" s="180"/>
      <c r="L10013" s="181"/>
      <c r="M10013" s="180"/>
      <c r="N10013" s="180"/>
      <c r="O10013" s="180"/>
    </row>
    <row r="10014" spans="8:15" s="179" customFormat="1" x14ac:dyDescent="0.2">
      <c r="H10014" s="180"/>
      <c r="I10014" s="180"/>
      <c r="L10014" s="181"/>
      <c r="M10014" s="180"/>
      <c r="N10014" s="180"/>
      <c r="O10014" s="180"/>
    </row>
    <row r="10015" spans="8:15" s="179" customFormat="1" x14ac:dyDescent="0.2">
      <c r="H10015" s="180"/>
      <c r="I10015" s="180"/>
      <c r="L10015" s="181"/>
      <c r="M10015" s="180"/>
      <c r="N10015" s="180"/>
      <c r="O10015" s="180"/>
    </row>
    <row r="10016" spans="8:15" s="179" customFormat="1" x14ac:dyDescent="0.2">
      <c r="H10016" s="180"/>
      <c r="I10016" s="180"/>
      <c r="L10016" s="181"/>
      <c r="M10016" s="180"/>
      <c r="N10016" s="180"/>
      <c r="O10016" s="180"/>
    </row>
    <row r="10017" spans="8:15" s="179" customFormat="1" x14ac:dyDescent="0.2">
      <c r="H10017" s="180"/>
      <c r="I10017" s="180"/>
      <c r="L10017" s="181"/>
      <c r="M10017" s="180"/>
      <c r="N10017" s="180"/>
      <c r="O10017" s="180"/>
    </row>
    <row r="10018" spans="8:15" s="179" customFormat="1" x14ac:dyDescent="0.2">
      <c r="H10018" s="180"/>
      <c r="I10018" s="180"/>
      <c r="L10018" s="181"/>
      <c r="M10018" s="180"/>
      <c r="N10018" s="180"/>
      <c r="O10018" s="180"/>
    </row>
    <row r="10019" spans="8:15" s="179" customFormat="1" x14ac:dyDescent="0.2">
      <c r="H10019" s="180"/>
      <c r="I10019" s="180"/>
      <c r="L10019" s="181"/>
      <c r="M10019" s="180"/>
      <c r="N10019" s="180"/>
      <c r="O10019" s="180"/>
    </row>
    <row r="10020" spans="8:15" s="179" customFormat="1" x14ac:dyDescent="0.2">
      <c r="H10020" s="180"/>
      <c r="I10020" s="180"/>
      <c r="L10020" s="181"/>
      <c r="M10020" s="180"/>
      <c r="N10020" s="180"/>
      <c r="O10020" s="180"/>
    </row>
    <row r="10021" spans="8:15" s="179" customFormat="1" x14ac:dyDescent="0.2">
      <c r="H10021" s="180"/>
      <c r="I10021" s="180"/>
      <c r="L10021" s="181"/>
      <c r="M10021" s="180"/>
      <c r="N10021" s="180"/>
      <c r="O10021" s="180"/>
    </row>
    <row r="10022" spans="8:15" s="179" customFormat="1" x14ac:dyDescent="0.2">
      <c r="H10022" s="180"/>
      <c r="I10022" s="180"/>
      <c r="L10022" s="181"/>
      <c r="M10022" s="180"/>
      <c r="N10022" s="180"/>
      <c r="O10022" s="180"/>
    </row>
    <row r="10023" spans="8:15" s="179" customFormat="1" x14ac:dyDescent="0.2">
      <c r="H10023" s="180"/>
      <c r="I10023" s="180"/>
      <c r="L10023" s="181"/>
      <c r="M10023" s="180"/>
      <c r="N10023" s="180"/>
      <c r="O10023" s="180"/>
    </row>
    <row r="10024" spans="8:15" s="179" customFormat="1" x14ac:dyDescent="0.2">
      <c r="H10024" s="180"/>
      <c r="I10024" s="180"/>
      <c r="L10024" s="181"/>
      <c r="M10024" s="180"/>
      <c r="N10024" s="180"/>
      <c r="O10024" s="180"/>
    </row>
    <row r="10025" spans="8:15" s="179" customFormat="1" x14ac:dyDescent="0.2">
      <c r="H10025" s="180"/>
      <c r="I10025" s="180"/>
      <c r="L10025" s="181"/>
      <c r="M10025" s="180"/>
      <c r="N10025" s="180"/>
      <c r="O10025" s="180"/>
    </row>
    <row r="10026" spans="8:15" s="179" customFormat="1" x14ac:dyDescent="0.2">
      <c r="H10026" s="180"/>
      <c r="I10026" s="180"/>
      <c r="L10026" s="181"/>
      <c r="M10026" s="180"/>
      <c r="N10026" s="180"/>
      <c r="O10026" s="180"/>
    </row>
    <row r="10027" spans="8:15" s="179" customFormat="1" x14ac:dyDescent="0.2">
      <c r="H10027" s="180"/>
      <c r="I10027" s="180"/>
      <c r="L10027" s="181"/>
      <c r="M10027" s="180"/>
      <c r="N10027" s="180"/>
      <c r="O10027" s="180"/>
    </row>
    <row r="10028" spans="8:15" s="179" customFormat="1" x14ac:dyDescent="0.2">
      <c r="H10028" s="180"/>
      <c r="I10028" s="180"/>
      <c r="L10028" s="181"/>
      <c r="M10028" s="180"/>
      <c r="N10028" s="180"/>
      <c r="O10028" s="180"/>
    </row>
    <row r="10029" spans="8:15" s="179" customFormat="1" x14ac:dyDescent="0.2">
      <c r="H10029" s="180"/>
      <c r="I10029" s="180"/>
      <c r="L10029" s="181"/>
      <c r="M10029" s="180"/>
      <c r="N10029" s="180"/>
      <c r="O10029" s="180"/>
    </row>
    <row r="10030" spans="8:15" s="179" customFormat="1" x14ac:dyDescent="0.2">
      <c r="H10030" s="180"/>
      <c r="I10030" s="180"/>
      <c r="L10030" s="181"/>
      <c r="M10030" s="180"/>
      <c r="N10030" s="180"/>
      <c r="O10030" s="180"/>
    </row>
    <row r="10031" spans="8:15" s="179" customFormat="1" x14ac:dyDescent="0.2">
      <c r="H10031" s="180"/>
      <c r="I10031" s="180"/>
      <c r="L10031" s="181"/>
      <c r="M10031" s="180"/>
      <c r="N10031" s="180"/>
      <c r="O10031" s="180"/>
    </row>
    <row r="10032" spans="8:15" s="179" customFormat="1" x14ac:dyDescent="0.2">
      <c r="H10032" s="180"/>
      <c r="I10032" s="180"/>
      <c r="L10032" s="181"/>
      <c r="M10032" s="180"/>
      <c r="N10032" s="180"/>
      <c r="O10032" s="180"/>
    </row>
    <row r="10033" spans="8:15" s="179" customFormat="1" x14ac:dyDescent="0.2">
      <c r="H10033" s="180"/>
      <c r="I10033" s="180"/>
      <c r="L10033" s="181"/>
      <c r="M10033" s="180"/>
      <c r="N10033" s="180"/>
      <c r="O10033" s="180"/>
    </row>
    <row r="10034" spans="8:15" s="179" customFormat="1" x14ac:dyDescent="0.2">
      <c r="H10034" s="180"/>
      <c r="I10034" s="180"/>
      <c r="L10034" s="181"/>
      <c r="M10034" s="180"/>
      <c r="N10034" s="180"/>
      <c r="O10034" s="180"/>
    </row>
    <row r="10035" spans="8:15" s="179" customFormat="1" x14ac:dyDescent="0.2">
      <c r="H10035" s="180"/>
      <c r="I10035" s="180"/>
      <c r="L10035" s="181"/>
      <c r="M10035" s="180"/>
      <c r="N10035" s="180"/>
      <c r="O10035" s="180"/>
    </row>
    <row r="10036" spans="8:15" s="179" customFormat="1" x14ac:dyDescent="0.2">
      <c r="H10036" s="180"/>
      <c r="I10036" s="180"/>
      <c r="L10036" s="181"/>
      <c r="M10036" s="180"/>
      <c r="N10036" s="180"/>
      <c r="O10036" s="180"/>
    </row>
    <row r="10037" spans="8:15" s="179" customFormat="1" x14ac:dyDescent="0.2">
      <c r="H10037" s="180"/>
      <c r="I10037" s="180"/>
      <c r="L10037" s="181"/>
      <c r="M10037" s="180"/>
      <c r="N10037" s="180"/>
      <c r="O10037" s="180"/>
    </row>
    <row r="10038" spans="8:15" s="179" customFormat="1" x14ac:dyDescent="0.2">
      <c r="H10038" s="180"/>
      <c r="I10038" s="180"/>
      <c r="L10038" s="181"/>
      <c r="M10038" s="180"/>
      <c r="N10038" s="180"/>
      <c r="O10038" s="180"/>
    </row>
    <row r="10039" spans="8:15" s="179" customFormat="1" x14ac:dyDescent="0.2">
      <c r="H10039" s="180"/>
      <c r="I10039" s="180"/>
      <c r="L10039" s="181"/>
      <c r="M10039" s="180"/>
      <c r="N10039" s="180"/>
      <c r="O10039" s="180"/>
    </row>
    <row r="10040" spans="8:15" s="179" customFormat="1" x14ac:dyDescent="0.2">
      <c r="H10040" s="180"/>
      <c r="I10040" s="180"/>
      <c r="L10040" s="181"/>
      <c r="M10040" s="180"/>
      <c r="N10040" s="180"/>
      <c r="O10040" s="180"/>
    </row>
    <row r="10041" spans="8:15" s="179" customFormat="1" x14ac:dyDescent="0.2">
      <c r="H10041" s="180"/>
      <c r="I10041" s="180"/>
      <c r="L10041" s="181"/>
      <c r="M10041" s="180"/>
      <c r="N10041" s="180"/>
      <c r="O10041" s="180"/>
    </row>
    <row r="10042" spans="8:15" s="179" customFormat="1" x14ac:dyDescent="0.2">
      <c r="H10042" s="180"/>
      <c r="I10042" s="180"/>
      <c r="L10042" s="181"/>
      <c r="M10042" s="180"/>
      <c r="N10042" s="180"/>
      <c r="O10042" s="180"/>
    </row>
    <row r="10043" spans="8:15" s="179" customFormat="1" x14ac:dyDescent="0.2">
      <c r="H10043" s="180"/>
      <c r="I10043" s="180"/>
      <c r="L10043" s="181"/>
      <c r="M10043" s="180"/>
      <c r="N10043" s="180"/>
      <c r="O10043" s="180"/>
    </row>
    <row r="10044" spans="8:15" s="179" customFormat="1" x14ac:dyDescent="0.2">
      <c r="H10044" s="180"/>
      <c r="I10044" s="180"/>
      <c r="L10044" s="181"/>
      <c r="M10044" s="180"/>
      <c r="N10044" s="180"/>
      <c r="O10044" s="180"/>
    </row>
    <row r="10045" spans="8:15" s="179" customFormat="1" x14ac:dyDescent="0.2">
      <c r="H10045" s="180"/>
      <c r="I10045" s="180"/>
      <c r="L10045" s="181"/>
      <c r="M10045" s="180"/>
      <c r="N10045" s="180"/>
      <c r="O10045" s="180"/>
    </row>
    <row r="10046" spans="8:15" s="179" customFormat="1" x14ac:dyDescent="0.2">
      <c r="H10046" s="180"/>
      <c r="I10046" s="180"/>
      <c r="L10046" s="181"/>
      <c r="M10046" s="180"/>
      <c r="N10046" s="180"/>
      <c r="O10046" s="180"/>
    </row>
    <row r="10047" spans="8:15" s="179" customFormat="1" x14ac:dyDescent="0.2">
      <c r="H10047" s="180"/>
      <c r="I10047" s="180"/>
      <c r="L10047" s="181"/>
      <c r="M10047" s="180"/>
      <c r="N10047" s="180"/>
      <c r="O10047" s="180"/>
    </row>
    <row r="10048" spans="8:15" s="179" customFormat="1" x14ac:dyDescent="0.2">
      <c r="H10048" s="180"/>
      <c r="I10048" s="180"/>
      <c r="L10048" s="181"/>
      <c r="M10048" s="180"/>
      <c r="N10048" s="180"/>
      <c r="O10048" s="180"/>
    </row>
    <row r="10049" spans="8:15" s="179" customFormat="1" x14ac:dyDescent="0.2">
      <c r="H10049" s="180"/>
      <c r="I10049" s="180"/>
      <c r="L10049" s="181"/>
      <c r="M10049" s="180"/>
      <c r="N10049" s="180"/>
      <c r="O10049" s="180"/>
    </row>
    <row r="10050" spans="8:15" s="179" customFormat="1" x14ac:dyDescent="0.2">
      <c r="H10050" s="180"/>
      <c r="I10050" s="180"/>
      <c r="L10050" s="181"/>
      <c r="M10050" s="180"/>
      <c r="N10050" s="180"/>
      <c r="O10050" s="180"/>
    </row>
    <row r="10051" spans="8:15" s="179" customFormat="1" x14ac:dyDescent="0.2">
      <c r="H10051" s="180"/>
      <c r="I10051" s="180"/>
      <c r="L10051" s="181"/>
      <c r="M10051" s="180"/>
      <c r="N10051" s="180"/>
      <c r="O10051" s="180"/>
    </row>
    <row r="10052" spans="8:15" s="179" customFormat="1" x14ac:dyDescent="0.2">
      <c r="H10052" s="180"/>
      <c r="I10052" s="180"/>
      <c r="L10052" s="181"/>
      <c r="M10052" s="180"/>
      <c r="N10052" s="180"/>
      <c r="O10052" s="180"/>
    </row>
    <row r="10053" spans="8:15" s="179" customFormat="1" x14ac:dyDescent="0.2">
      <c r="H10053" s="180"/>
      <c r="I10053" s="180"/>
      <c r="L10053" s="181"/>
      <c r="M10053" s="180"/>
      <c r="N10053" s="180"/>
      <c r="O10053" s="180"/>
    </row>
    <row r="10054" spans="8:15" s="179" customFormat="1" x14ac:dyDescent="0.2">
      <c r="H10054" s="180"/>
      <c r="I10054" s="180"/>
      <c r="L10054" s="181"/>
      <c r="M10054" s="180"/>
      <c r="N10054" s="180"/>
      <c r="O10054" s="180"/>
    </row>
    <row r="10055" spans="8:15" s="179" customFormat="1" x14ac:dyDescent="0.2">
      <c r="H10055" s="180"/>
      <c r="I10055" s="180"/>
      <c r="L10055" s="181"/>
      <c r="M10055" s="180"/>
      <c r="N10055" s="180"/>
      <c r="O10055" s="180"/>
    </row>
    <row r="10056" spans="8:15" s="179" customFormat="1" x14ac:dyDescent="0.2">
      <c r="H10056" s="180"/>
      <c r="I10056" s="180"/>
      <c r="L10056" s="181"/>
      <c r="M10056" s="180"/>
      <c r="N10056" s="180"/>
      <c r="O10056" s="180"/>
    </row>
    <row r="10057" spans="8:15" s="179" customFormat="1" x14ac:dyDescent="0.2">
      <c r="H10057" s="180"/>
      <c r="I10057" s="180"/>
      <c r="L10057" s="181"/>
      <c r="M10057" s="180"/>
      <c r="N10057" s="180"/>
      <c r="O10057" s="180"/>
    </row>
    <row r="10058" spans="8:15" s="179" customFormat="1" x14ac:dyDescent="0.2">
      <c r="H10058" s="180"/>
      <c r="I10058" s="180"/>
      <c r="L10058" s="181"/>
      <c r="M10058" s="180"/>
      <c r="N10058" s="180"/>
      <c r="O10058" s="180"/>
    </row>
    <row r="10059" spans="8:15" s="179" customFormat="1" x14ac:dyDescent="0.2">
      <c r="H10059" s="180"/>
      <c r="I10059" s="180"/>
      <c r="L10059" s="181"/>
      <c r="M10059" s="180"/>
      <c r="N10059" s="180"/>
      <c r="O10059" s="180"/>
    </row>
    <row r="10060" spans="8:15" s="179" customFormat="1" x14ac:dyDescent="0.2">
      <c r="H10060" s="180"/>
      <c r="I10060" s="180"/>
      <c r="L10060" s="181"/>
      <c r="M10060" s="180"/>
      <c r="N10060" s="180"/>
      <c r="O10060" s="180"/>
    </row>
    <row r="10061" spans="8:15" s="179" customFormat="1" x14ac:dyDescent="0.2">
      <c r="H10061" s="180"/>
      <c r="I10061" s="180"/>
      <c r="L10061" s="181"/>
      <c r="M10061" s="180"/>
      <c r="N10061" s="180"/>
      <c r="O10061" s="180"/>
    </row>
    <row r="10062" spans="8:15" s="179" customFormat="1" x14ac:dyDescent="0.2">
      <c r="H10062" s="180"/>
      <c r="I10062" s="180"/>
      <c r="L10062" s="181"/>
      <c r="M10062" s="180"/>
      <c r="N10062" s="180"/>
      <c r="O10062" s="180"/>
    </row>
    <row r="10063" spans="8:15" s="179" customFormat="1" x14ac:dyDescent="0.2">
      <c r="H10063" s="180"/>
      <c r="I10063" s="180"/>
      <c r="L10063" s="181"/>
      <c r="M10063" s="180"/>
      <c r="N10063" s="180"/>
      <c r="O10063" s="180"/>
    </row>
    <row r="10064" spans="8:15" s="179" customFormat="1" x14ac:dyDescent="0.2">
      <c r="H10064" s="180"/>
      <c r="I10064" s="180"/>
      <c r="L10064" s="181"/>
      <c r="M10064" s="180"/>
      <c r="N10064" s="180"/>
      <c r="O10064" s="180"/>
    </row>
    <row r="10065" spans="8:15" s="179" customFormat="1" x14ac:dyDescent="0.2">
      <c r="H10065" s="180"/>
      <c r="I10065" s="180"/>
      <c r="L10065" s="181"/>
      <c r="M10065" s="180"/>
      <c r="N10065" s="180"/>
      <c r="O10065" s="180"/>
    </row>
    <row r="10066" spans="8:15" s="179" customFormat="1" x14ac:dyDescent="0.2">
      <c r="H10066" s="180"/>
      <c r="I10066" s="180"/>
      <c r="L10066" s="181"/>
      <c r="M10066" s="180"/>
      <c r="N10066" s="180"/>
      <c r="O10066" s="180"/>
    </row>
    <row r="10067" spans="8:15" s="179" customFormat="1" x14ac:dyDescent="0.2">
      <c r="H10067" s="180"/>
      <c r="I10067" s="180"/>
      <c r="L10067" s="181"/>
      <c r="M10067" s="180"/>
      <c r="N10067" s="180"/>
      <c r="O10067" s="180"/>
    </row>
    <row r="10068" spans="8:15" s="179" customFormat="1" x14ac:dyDescent="0.2">
      <c r="H10068" s="180"/>
      <c r="I10068" s="180"/>
      <c r="L10068" s="181"/>
      <c r="M10068" s="180"/>
      <c r="N10068" s="180"/>
      <c r="O10068" s="180"/>
    </row>
    <row r="10069" spans="8:15" s="179" customFormat="1" x14ac:dyDescent="0.2">
      <c r="H10069" s="180"/>
      <c r="I10069" s="180"/>
      <c r="L10069" s="181"/>
      <c r="M10069" s="180"/>
      <c r="N10069" s="180"/>
      <c r="O10069" s="180"/>
    </row>
    <row r="10070" spans="8:15" s="179" customFormat="1" x14ac:dyDescent="0.2">
      <c r="H10070" s="180"/>
      <c r="I10070" s="180"/>
      <c r="L10070" s="181"/>
      <c r="M10070" s="180"/>
      <c r="N10070" s="180"/>
      <c r="O10070" s="180"/>
    </row>
    <row r="10071" spans="8:15" s="179" customFormat="1" x14ac:dyDescent="0.2">
      <c r="H10071" s="180"/>
      <c r="I10071" s="180"/>
      <c r="L10071" s="181"/>
      <c r="M10071" s="180"/>
      <c r="N10071" s="180"/>
      <c r="O10071" s="180"/>
    </row>
    <row r="10072" spans="8:15" s="179" customFormat="1" x14ac:dyDescent="0.2">
      <c r="H10072" s="180"/>
      <c r="I10072" s="180"/>
      <c r="L10072" s="181"/>
      <c r="M10072" s="180"/>
      <c r="N10072" s="180"/>
      <c r="O10072" s="180"/>
    </row>
    <row r="10073" spans="8:15" s="179" customFormat="1" x14ac:dyDescent="0.2">
      <c r="H10073" s="180"/>
      <c r="I10073" s="180"/>
      <c r="L10073" s="181"/>
      <c r="M10073" s="180"/>
      <c r="N10073" s="180"/>
      <c r="O10073" s="180"/>
    </row>
    <row r="10074" spans="8:15" s="179" customFormat="1" x14ac:dyDescent="0.2">
      <c r="H10074" s="180"/>
      <c r="I10074" s="180"/>
      <c r="L10074" s="181"/>
      <c r="M10074" s="180"/>
      <c r="N10074" s="180"/>
      <c r="O10074" s="180"/>
    </row>
    <row r="10075" spans="8:15" s="179" customFormat="1" x14ac:dyDescent="0.2">
      <c r="H10075" s="180"/>
      <c r="I10075" s="180"/>
      <c r="L10075" s="181"/>
      <c r="M10075" s="180"/>
      <c r="N10075" s="180"/>
      <c r="O10075" s="180"/>
    </row>
    <row r="10076" spans="8:15" s="179" customFormat="1" x14ac:dyDescent="0.2">
      <c r="H10076" s="180"/>
      <c r="I10076" s="180"/>
      <c r="L10076" s="181"/>
      <c r="M10076" s="180"/>
      <c r="N10076" s="180"/>
      <c r="O10076" s="180"/>
    </row>
    <row r="10077" spans="8:15" s="179" customFormat="1" x14ac:dyDescent="0.2">
      <c r="H10077" s="180"/>
      <c r="I10077" s="180"/>
      <c r="L10077" s="181"/>
      <c r="M10077" s="180"/>
      <c r="N10077" s="180"/>
      <c r="O10077" s="180"/>
    </row>
    <row r="10078" spans="8:15" s="179" customFormat="1" x14ac:dyDescent="0.2">
      <c r="H10078" s="180"/>
      <c r="I10078" s="180"/>
      <c r="L10078" s="181"/>
      <c r="M10078" s="180"/>
      <c r="N10078" s="180"/>
      <c r="O10078" s="180"/>
    </row>
    <row r="10079" spans="8:15" s="179" customFormat="1" x14ac:dyDescent="0.2">
      <c r="H10079" s="180"/>
      <c r="I10079" s="180"/>
      <c r="L10079" s="181"/>
      <c r="M10079" s="180"/>
      <c r="N10079" s="180"/>
      <c r="O10079" s="180"/>
    </row>
    <row r="10080" spans="8:15" s="179" customFormat="1" x14ac:dyDescent="0.2">
      <c r="H10080" s="180"/>
      <c r="I10080" s="180"/>
      <c r="L10080" s="181"/>
      <c r="M10080" s="180"/>
      <c r="N10080" s="180"/>
      <c r="O10080" s="180"/>
    </row>
    <row r="10081" spans="8:15" s="179" customFormat="1" x14ac:dyDescent="0.2">
      <c r="H10081" s="180"/>
      <c r="I10081" s="180"/>
      <c r="L10081" s="181"/>
      <c r="M10081" s="180"/>
      <c r="N10081" s="180"/>
      <c r="O10081" s="180"/>
    </row>
    <row r="10082" spans="8:15" s="179" customFormat="1" x14ac:dyDescent="0.2">
      <c r="H10082" s="180"/>
      <c r="I10082" s="180"/>
      <c r="L10082" s="181"/>
      <c r="M10082" s="180"/>
      <c r="N10082" s="180"/>
      <c r="O10082" s="180"/>
    </row>
    <row r="10083" spans="8:15" s="179" customFormat="1" x14ac:dyDescent="0.2">
      <c r="H10083" s="180"/>
      <c r="I10083" s="180"/>
      <c r="L10083" s="181"/>
      <c r="M10083" s="180"/>
      <c r="N10083" s="180"/>
      <c r="O10083" s="180"/>
    </row>
    <row r="10084" spans="8:15" s="179" customFormat="1" x14ac:dyDescent="0.2">
      <c r="H10084" s="180"/>
      <c r="I10084" s="180"/>
      <c r="L10084" s="181"/>
      <c r="M10084" s="180"/>
      <c r="N10084" s="180"/>
      <c r="O10084" s="180"/>
    </row>
    <row r="10085" spans="8:15" s="179" customFormat="1" x14ac:dyDescent="0.2">
      <c r="H10085" s="180"/>
      <c r="I10085" s="180"/>
      <c r="L10085" s="181"/>
      <c r="M10085" s="180"/>
      <c r="N10085" s="180"/>
      <c r="O10085" s="180"/>
    </row>
    <row r="10086" spans="8:15" s="179" customFormat="1" x14ac:dyDescent="0.2">
      <c r="H10086" s="180"/>
      <c r="I10086" s="180"/>
      <c r="L10086" s="181"/>
      <c r="M10086" s="180"/>
      <c r="N10086" s="180"/>
      <c r="O10086" s="180"/>
    </row>
    <row r="10087" spans="8:15" s="179" customFormat="1" x14ac:dyDescent="0.2">
      <c r="H10087" s="180"/>
      <c r="I10087" s="180"/>
      <c r="L10087" s="181"/>
      <c r="M10087" s="180"/>
      <c r="N10087" s="180"/>
      <c r="O10087" s="180"/>
    </row>
    <row r="10088" spans="8:15" s="179" customFormat="1" x14ac:dyDescent="0.2">
      <c r="H10088" s="180"/>
      <c r="I10088" s="180"/>
      <c r="L10088" s="181"/>
      <c r="M10088" s="180"/>
      <c r="N10088" s="180"/>
      <c r="O10088" s="180"/>
    </row>
    <row r="10089" spans="8:15" s="179" customFormat="1" x14ac:dyDescent="0.2">
      <c r="H10089" s="180"/>
      <c r="I10089" s="180"/>
      <c r="L10089" s="181"/>
      <c r="M10089" s="180"/>
      <c r="N10089" s="180"/>
      <c r="O10089" s="180"/>
    </row>
    <row r="10090" spans="8:15" s="179" customFormat="1" x14ac:dyDescent="0.2">
      <c r="H10090" s="180"/>
      <c r="I10090" s="180"/>
      <c r="L10090" s="181"/>
      <c r="M10090" s="180"/>
      <c r="N10090" s="180"/>
      <c r="O10090" s="180"/>
    </row>
    <row r="10091" spans="8:15" s="179" customFormat="1" x14ac:dyDescent="0.2">
      <c r="H10091" s="180"/>
      <c r="I10091" s="180"/>
      <c r="L10091" s="181"/>
      <c r="M10091" s="180"/>
      <c r="N10091" s="180"/>
      <c r="O10091" s="180"/>
    </row>
    <row r="10092" spans="8:15" s="179" customFormat="1" x14ac:dyDescent="0.2">
      <c r="H10092" s="180"/>
      <c r="I10092" s="180"/>
      <c r="L10092" s="181"/>
      <c r="M10092" s="180"/>
      <c r="N10092" s="180"/>
      <c r="O10092" s="180"/>
    </row>
    <row r="10093" spans="8:15" s="179" customFormat="1" x14ac:dyDescent="0.2">
      <c r="H10093" s="180"/>
      <c r="I10093" s="180"/>
      <c r="L10093" s="181"/>
      <c r="M10093" s="180"/>
      <c r="N10093" s="180"/>
      <c r="O10093" s="180"/>
    </row>
    <row r="10094" spans="8:15" s="179" customFormat="1" x14ac:dyDescent="0.2">
      <c r="H10094" s="180"/>
      <c r="I10094" s="180"/>
      <c r="L10094" s="181"/>
      <c r="M10094" s="180"/>
      <c r="N10094" s="180"/>
      <c r="O10094" s="180"/>
    </row>
    <row r="10095" spans="8:15" s="179" customFormat="1" x14ac:dyDescent="0.2">
      <c r="H10095" s="180"/>
      <c r="I10095" s="180"/>
      <c r="L10095" s="181"/>
      <c r="M10095" s="180"/>
      <c r="N10095" s="180"/>
      <c r="O10095" s="180"/>
    </row>
    <row r="10096" spans="8:15" s="179" customFormat="1" x14ac:dyDescent="0.2">
      <c r="H10096" s="180"/>
      <c r="I10096" s="180"/>
      <c r="L10096" s="181"/>
      <c r="M10096" s="180"/>
      <c r="N10096" s="180"/>
      <c r="O10096" s="180"/>
    </row>
    <row r="10097" spans="8:15" s="179" customFormat="1" x14ac:dyDescent="0.2">
      <c r="H10097" s="180"/>
      <c r="I10097" s="180"/>
      <c r="L10097" s="181"/>
      <c r="M10097" s="180"/>
      <c r="N10097" s="180"/>
      <c r="O10097" s="180"/>
    </row>
    <row r="10098" spans="8:15" s="179" customFormat="1" x14ac:dyDescent="0.2">
      <c r="H10098" s="180"/>
      <c r="I10098" s="180"/>
      <c r="L10098" s="181"/>
      <c r="M10098" s="180"/>
      <c r="N10098" s="180"/>
      <c r="O10098" s="180"/>
    </row>
    <row r="10099" spans="8:15" s="179" customFormat="1" x14ac:dyDescent="0.2">
      <c r="H10099" s="180"/>
      <c r="I10099" s="180"/>
      <c r="L10099" s="181"/>
      <c r="M10099" s="180"/>
      <c r="N10099" s="180"/>
      <c r="O10099" s="180"/>
    </row>
    <row r="10100" spans="8:15" s="179" customFormat="1" x14ac:dyDescent="0.2">
      <c r="H10100" s="180"/>
      <c r="I10100" s="180"/>
      <c r="L10100" s="181"/>
      <c r="M10100" s="180"/>
      <c r="N10100" s="180"/>
      <c r="O10100" s="180"/>
    </row>
    <row r="10101" spans="8:15" s="179" customFormat="1" x14ac:dyDescent="0.2">
      <c r="H10101" s="180"/>
      <c r="I10101" s="180"/>
      <c r="L10101" s="181"/>
      <c r="M10101" s="180"/>
      <c r="N10101" s="180"/>
      <c r="O10101" s="180"/>
    </row>
    <row r="10102" spans="8:15" s="179" customFormat="1" x14ac:dyDescent="0.2">
      <c r="H10102" s="180"/>
      <c r="I10102" s="180"/>
      <c r="L10102" s="181"/>
      <c r="M10102" s="180"/>
      <c r="N10102" s="180"/>
      <c r="O10102" s="180"/>
    </row>
    <row r="10103" spans="8:15" s="179" customFormat="1" x14ac:dyDescent="0.2">
      <c r="H10103" s="180"/>
      <c r="I10103" s="180"/>
      <c r="L10103" s="181"/>
      <c r="M10103" s="180"/>
      <c r="N10103" s="180"/>
      <c r="O10103" s="180"/>
    </row>
    <row r="10104" spans="8:15" s="179" customFormat="1" x14ac:dyDescent="0.2">
      <c r="H10104" s="180"/>
      <c r="I10104" s="180"/>
      <c r="L10104" s="181"/>
      <c r="M10104" s="180"/>
      <c r="N10104" s="180"/>
      <c r="O10104" s="180"/>
    </row>
    <row r="10105" spans="8:15" s="179" customFormat="1" x14ac:dyDescent="0.2">
      <c r="H10105" s="180"/>
      <c r="I10105" s="180"/>
      <c r="L10105" s="181"/>
      <c r="M10105" s="180"/>
      <c r="N10105" s="180"/>
      <c r="O10105" s="180"/>
    </row>
    <row r="10106" spans="8:15" s="179" customFormat="1" x14ac:dyDescent="0.2">
      <c r="H10106" s="180"/>
      <c r="I10106" s="180"/>
      <c r="L10106" s="181"/>
      <c r="M10106" s="180"/>
      <c r="N10106" s="180"/>
      <c r="O10106" s="180"/>
    </row>
    <row r="10107" spans="8:15" s="179" customFormat="1" x14ac:dyDescent="0.2">
      <c r="H10107" s="180"/>
      <c r="I10107" s="180"/>
      <c r="L10107" s="181"/>
      <c r="M10107" s="180"/>
      <c r="N10107" s="180"/>
      <c r="O10107" s="180"/>
    </row>
    <row r="10108" spans="8:15" s="179" customFormat="1" x14ac:dyDescent="0.2">
      <c r="H10108" s="180"/>
      <c r="I10108" s="180"/>
      <c r="L10108" s="181"/>
      <c r="M10108" s="180"/>
      <c r="N10108" s="180"/>
      <c r="O10108" s="180"/>
    </row>
    <row r="10109" spans="8:15" s="179" customFormat="1" x14ac:dyDescent="0.2">
      <c r="H10109" s="180"/>
      <c r="I10109" s="180"/>
      <c r="L10109" s="181"/>
      <c r="M10109" s="180"/>
      <c r="N10109" s="180"/>
      <c r="O10109" s="180"/>
    </row>
    <row r="10110" spans="8:15" s="179" customFormat="1" x14ac:dyDescent="0.2">
      <c r="H10110" s="180"/>
      <c r="I10110" s="180"/>
      <c r="L10110" s="181"/>
      <c r="M10110" s="180"/>
      <c r="N10110" s="180"/>
      <c r="O10110" s="180"/>
    </row>
    <row r="10111" spans="8:15" s="179" customFormat="1" x14ac:dyDescent="0.2">
      <c r="H10111" s="180"/>
      <c r="I10111" s="180"/>
      <c r="L10111" s="181"/>
      <c r="M10111" s="180"/>
      <c r="N10111" s="180"/>
      <c r="O10111" s="180"/>
    </row>
    <row r="10112" spans="8:15" s="179" customFormat="1" x14ac:dyDescent="0.2">
      <c r="H10112" s="180"/>
      <c r="I10112" s="180"/>
      <c r="L10112" s="181"/>
      <c r="M10112" s="180"/>
      <c r="N10112" s="180"/>
      <c r="O10112" s="180"/>
    </row>
    <row r="10113" spans="8:15" s="179" customFormat="1" x14ac:dyDescent="0.2">
      <c r="H10113" s="180"/>
      <c r="I10113" s="180"/>
      <c r="L10113" s="181"/>
      <c r="M10113" s="180"/>
      <c r="N10113" s="180"/>
      <c r="O10113" s="180"/>
    </row>
    <row r="10114" spans="8:15" s="179" customFormat="1" x14ac:dyDescent="0.2">
      <c r="H10114" s="180"/>
      <c r="I10114" s="180"/>
      <c r="L10114" s="181"/>
      <c r="M10114" s="180"/>
      <c r="N10114" s="180"/>
      <c r="O10114" s="180"/>
    </row>
    <row r="10115" spans="8:15" s="179" customFormat="1" x14ac:dyDescent="0.2">
      <c r="H10115" s="180"/>
      <c r="I10115" s="180"/>
      <c r="L10115" s="181"/>
      <c r="M10115" s="180"/>
      <c r="N10115" s="180"/>
      <c r="O10115" s="180"/>
    </row>
    <row r="10116" spans="8:15" s="179" customFormat="1" x14ac:dyDescent="0.2">
      <c r="H10116" s="180"/>
      <c r="I10116" s="180"/>
      <c r="L10116" s="181"/>
      <c r="M10116" s="180"/>
      <c r="N10116" s="180"/>
      <c r="O10116" s="180"/>
    </row>
    <row r="10117" spans="8:15" s="179" customFormat="1" x14ac:dyDescent="0.2">
      <c r="H10117" s="180"/>
      <c r="I10117" s="180"/>
      <c r="L10117" s="181"/>
      <c r="M10117" s="180"/>
      <c r="N10117" s="180"/>
      <c r="O10117" s="180"/>
    </row>
    <row r="10118" spans="8:15" s="179" customFormat="1" x14ac:dyDescent="0.2">
      <c r="H10118" s="180"/>
      <c r="I10118" s="180"/>
      <c r="L10118" s="181"/>
      <c r="M10118" s="180"/>
      <c r="N10118" s="180"/>
      <c r="O10118" s="180"/>
    </row>
    <row r="10119" spans="8:15" s="179" customFormat="1" x14ac:dyDescent="0.2">
      <c r="H10119" s="180"/>
      <c r="I10119" s="180"/>
      <c r="L10119" s="181"/>
      <c r="M10119" s="180"/>
      <c r="N10119" s="180"/>
      <c r="O10119" s="180"/>
    </row>
    <row r="10120" spans="8:15" s="179" customFormat="1" x14ac:dyDescent="0.2">
      <c r="H10120" s="180"/>
      <c r="I10120" s="180"/>
      <c r="L10120" s="181"/>
      <c r="M10120" s="180"/>
      <c r="N10120" s="180"/>
      <c r="O10120" s="180"/>
    </row>
    <row r="10121" spans="8:15" s="179" customFormat="1" x14ac:dyDescent="0.2">
      <c r="H10121" s="180"/>
      <c r="I10121" s="180"/>
      <c r="L10121" s="181"/>
      <c r="M10121" s="180"/>
      <c r="N10121" s="180"/>
      <c r="O10121" s="180"/>
    </row>
    <row r="10122" spans="8:15" s="179" customFormat="1" x14ac:dyDescent="0.2">
      <c r="H10122" s="180"/>
      <c r="I10122" s="180"/>
      <c r="L10122" s="181"/>
      <c r="M10122" s="180"/>
      <c r="N10122" s="180"/>
      <c r="O10122" s="180"/>
    </row>
    <row r="10123" spans="8:15" s="179" customFormat="1" x14ac:dyDescent="0.2">
      <c r="H10123" s="180"/>
      <c r="I10123" s="180"/>
      <c r="L10123" s="181"/>
      <c r="M10123" s="180"/>
      <c r="N10123" s="180"/>
      <c r="O10123" s="180"/>
    </row>
    <row r="10124" spans="8:15" s="179" customFormat="1" x14ac:dyDescent="0.2">
      <c r="H10124" s="180"/>
      <c r="I10124" s="180"/>
      <c r="L10124" s="181"/>
      <c r="M10124" s="180"/>
      <c r="N10124" s="180"/>
      <c r="O10124" s="180"/>
    </row>
    <row r="10125" spans="8:15" s="179" customFormat="1" x14ac:dyDescent="0.2">
      <c r="H10125" s="180"/>
      <c r="I10125" s="180"/>
      <c r="L10125" s="181"/>
      <c r="M10125" s="180"/>
      <c r="N10125" s="180"/>
      <c r="O10125" s="180"/>
    </row>
    <row r="10126" spans="8:15" s="179" customFormat="1" x14ac:dyDescent="0.2">
      <c r="H10126" s="180"/>
      <c r="I10126" s="180"/>
      <c r="L10126" s="181"/>
      <c r="M10126" s="180"/>
      <c r="N10126" s="180"/>
      <c r="O10126" s="180"/>
    </row>
    <row r="10127" spans="8:15" s="179" customFormat="1" x14ac:dyDescent="0.2">
      <c r="H10127" s="180"/>
      <c r="I10127" s="180"/>
      <c r="L10127" s="181"/>
      <c r="M10127" s="180"/>
      <c r="N10127" s="180"/>
      <c r="O10127" s="180"/>
    </row>
    <row r="10128" spans="8:15" s="179" customFormat="1" x14ac:dyDescent="0.2">
      <c r="H10128" s="180"/>
      <c r="I10128" s="180"/>
      <c r="L10128" s="181"/>
      <c r="M10128" s="180"/>
      <c r="N10128" s="180"/>
      <c r="O10128" s="180"/>
    </row>
    <row r="10129" spans="8:15" s="179" customFormat="1" x14ac:dyDescent="0.2">
      <c r="H10129" s="180"/>
      <c r="I10129" s="180"/>
      <c r="L10129" s="181"/>
      <c r="M10129" s="180"/>
      <c r="N10129" s="180"/>
      <c r="O10129" s="180"/>
    </row>
    <row r="10130" spans="8:15" s="179" customFormat="1" x14ac:dyDescent="0.2">
      <c r="H10130" s="180"/>
      <c r="I10130" s="180"/>
      <c r="L10130" s="181"/>
      <c r="M10130" s="180"/>
      <c r="N10130" s="180"/>
      <c r="O10130" s="180"/>
    </row>
    <row r="10131" spans="8:15" s="179" customFormat="1" x14ac:dyDescent="0.2">
      <c r="H10131" s="180"/>
      <c r="I10131" s="180"/>
      <c r="L10131" s="181"/>
      <c r="M10131" s="180"/>
      <c r="N10131" s="180"/>
      <c r="O10131" s="180"/>
    </row>
    <row r="10132" spans="8:15" s="179" customFormat="1" x14ac:dyDescent="0.2">
      <c r="H10132" s="180"/>
      <c r="I10132" s="180"/>
      <c r="L10132" s="181"/>
      <c r="M10132" s="180"/>
      <c r="N10132" s="180"/>
      <c r="O10132" s="180"/>
    </row>
    <row r="10133" spans="8:15" s="179" customFormat="1" x14ac:dyDescent="0.2">
      <c r="H10133" s="180"/>
      <c r="I10133" s="180"/>
      <c r="L10133" s="181"/>
      <c r="M10133" s="180"/>
      <c r="N10133" s="180"/>
      <c r="O10133" s="180"/>
    </row>
    <row r="10134" spans="8:15" s="179" customFormat="1" x14ac:dyDescent="0.2">
      <c r="H10134" s="180"/>
      <c r="I10134" s="180"/>
      <c r="L10134" s="181"/>
      <c r="M10134" s="180"/>
      <c r="N10134" s="180"/>
      <c r="O10134" s="180"/>
    </row>
    <row r="10135" spans="8:15" s="179" customFormat="1" x14ac:dyDescent="0.2">
      <c r="H10135" s="180"/>
      <c r="I10135" s="180"/>
      <c r="L10135" s="181"/>
      <c r="M10135" s="180"/>
      <c r="N10135" s="180"/>
      <c r="O10135" s="180"/>
    </row>
    <row r="10136" spans="8:15" s="179" customFormat="1" x14ac:dyDescent="0.2">
      <c r="H10136" s="180"/>
      <c r="I10136" s="180"/>
      <c r="L10136" s="181"/>
      <c r="M10136" s="180"/>
      <c r="N10136" s="180"/>
      <c r="O10136" s="180"/>
    </row>
    <row r="10137" spans="8:15" s="179" customFormat="1" x14ac:dyDescent="0.2">
      <c r="H10137" s="180"/>
      <c r="I10137" s="180"/>
      <c r="L10137" s="181"/>
      <c r="M10137" s="180"/>
      <c r="N10137" s="180"/>
      <c r="O10137" s="180"/>
    </row>
    <row r="10138" spans="8:15" s="179" customFormat="1" x14ac:dyDescent="0.2">
      <c r="H10138" s="180"/>
      <c r="I10138" s="180"/>
      <c r="L10138" s="181"/>
      <c r="M10138" s="180"/>
      <c r="N10138" s="180"/>
      <c r="O10138" s="180"/>
    </row>
    <row r="10139" spans="8:15" s="179" customFormat="1" x14ac:dyDescent="0.2">
      <c r="H10139" s="180"/>
      <c r="I10139" s="180"/>
      <c r="L10139" s="181"/>
      <c r="M10139" s="180"/>
      <c r="N10139" s="180"/>
      <c r="O10139" s="180"/>
    </row>
    <row r="10140" spans="8:15" s="179" customFormat="1" x14ac:dyDescent="0.2">
      <c r="H10140" s="180"/>
      <c r="I10140" s="180"/>
      <c r="L10140" s="181"/>
      <c r="M10140" s="180"/>
      <c r="N10140" s="180"/>
      <c r="O10140" s="180"/>
    </row>
    <row r="10141" spans="8:15" s="179" customFormat="1" x14ac:dyDescent="0.2">
      <c r="H10141" s="180"/>
      <c r="I10141" s="180"/>
      <c r="L10141" s="181"/>
      <c r="M10141" s="180"/>
      <c r="N10141" s="180"/>
      <c r="O10141" s="180"/>
    </row>
    <row r="10142" spans="8:15" s="179" customFormat="1" x14ac:dyDescent="0.2">
      <c r="H10142" s="180"/>
      <c r="I10142" s="180"/>
      <c r="L10142" s="181"/>
      <c r="M10142" s="180"/>
      <c r="N10142" s="180"/>
      <c r="O10142" s="180"/>
    </row>
    <row r="10143" spans="8:15" s="179" customFormat="1" x14ac:dyDescent="0.2">
      <c r="H10143" s="180"/>
      <c r="I10143" s="180"/>
      <c r="L10143" s="181"/>
      <c r="M10143" s="180"/>
      <c r="N10143" s="180"/>
      <c r="O10143" s="180"/>
    </row>
    <row r="10144" spans="8:15" s="179" customFormat="1" x14ac:dyDescent="0.2">
      <c r="H10144" s="180"/>
      <c r="I10144" s="180"/>
      <c r="L10144" s="181"/>
      <c r="M10144" s="180"/>
      <c r="N10144" s="180"/>
      <c r="O10144" s="180"/>
    </row>
    <row r="10145" spans="8:15" s="179" customFormat="1" x14ac:dyDescent="0.2">
      <c r="H10145" s="180"/>
      <c r="I10145" s="180"/>
      <c r="L10145" s="181"/>
      <c r="M10145" s="180"/>
      <c r="N10145" s="180"/>
      <c r="O10145" s="180"/>
    </row>
    <row r="10146" spans="8:15" s="179" customFormat="1" x14ac:dyDescent="0.2">
      <c r="H10146" s="180"/>
      <c r="I10146" s="180"/>
      <c r="L10146" s="181"/>
      <c r="M10146" s="180"/>
      <c r="N10146" s="180"/>
      <c r="O10146" s="180"/>
    </row>
    <row r="10147" spans="8:15" s="179" customFormat="1" x14ac:dyDescent="0.2">
      <c r="H10147" s="180"/>
      <c r="I10147" s="180"/>
      <c r="L10147" s="181"/>
      <c r="M10147" s="180"/>
      <c r="N10147" s="180"/>
      <c r="O10147" s="180"/>
    </row>
    <row r="10148" spans="8:15" s="179" customFormat="1" x14ac:dyDescent="0.2">
      <c r="H10148" s="180"/>
      <c r="I10148" s="180"/>
      <c r="L10148" s="181"/>
      <c r="M10148" s="180"/>
      <c r="N10148" s="180"/>
      <c r="O10148" s="180"/>
    </row>
    <row r="10149" spans="8:15" s="179" customFormat="1" x14ac:dyDescent="0.2">
      <c r="H10149" s="180"/>
      <c r="I10149" s="180"/>
      <c r="L10149" s="181"/>
      <c r="M10149" s="180"/>
      <c r="N10149" s="180"/>
      <c r="O10149" s="180"/>
    </row>
    <row r="10150" spans="8:15" s="179" customFormat="1" x14ac:dyDescent="0.2">
      <c r="H10150" s="180"/>
      <c r="I10150" s="180"/>
      <c r="L10150" s="181"/>
      <c r="M10150" s="180"/>
      <c r="N10150" s="180"/>
      <c r="O10150" s="180"/>
    </row>
    <row r="10151" spans="8:15" s="179" customFormat="1" x14ac:dyDescent="0.2">
      <c r="H10151" s="180"/>
      <c r="I10151" s="180"/>
      <c r="L10151" s="181"/>
      <c r="M10151" s="180"/>
      <c r="N10151" s="180"/>
      <c r="O10151" s="180"/>
    </row>
    <row r="10152" spans="8:15" s="179" customFormat="1" x14ac:dyDescent="0.2">
      <c r="H10152" s="180"/>
      <c r="I10152" s="180"/>
      <c r="L10152" s="181"/>
      <c r="M10152" s="180"/>
      <c r="N10152" s="180"/>
      <c r="O10152" s="180"/>
    </row>
    <row r="10153" spans="8:15" s="179" customFormat="1" x14ac:dyDescent="0.2">
      <c r="H10153" s="180"/>
      <c r="I10153" s="180"/>
      <c r="L10153" s="181"/>
      <c r="M10153" s="180"/>
      <c r="N10153" s="180"/>
      <c r="O10153" s="180"/>
    </row>
    <row r="10154" spans="8:15" s="179" customFormat="1" x14ac:dyDescent="0.2">
      <c r="H10154" s="180"/>
      <c r="I10154" s="180"/>
      <c r="L10154" s="181"/>
      <c r="M10154" s="180"/>
      <c r="N10154" s="180"/>
      <c r="O10154" s="180"/>
    </row>
    <row r="10155" spans="8:15" s="179" customFormat="1" x14ac:dyDescent="0.2">
      <c r="H10155" s="180"/>
      <c r="I10155" s="180"/>
      <c r="L10155" s="181"/>
      <c r="M10155" s="180"/>
      <c r="N10155" s="180"/>
      <c r="O10155" s="180"/>
    </row>
    <row r="10156" spans="8:15" s="179" customFormat="1" x14ac:dyDescent="0.2">
      <c r="H10156" s="180"/>
      <c r="I10156" s="180"/>
      <c r="L10156" s="181"/>
      <c r="M10156" s="180"/>
      <c r="N10156" s="180"/>
      <c r="O10156" s="180"/>
    </row>
    <row r="10157" spans="8:15" s="179" customFormat="1" x14ac:dyDescent="0.2">
      <c r="H10157" s="180"/>
      <c r="I10157" s="180"/>
      <c r="L10157" s="181"/>
      <c r="M10157" s="180"/>
      <c r="N10157" s="180"/>
      <c r="O10157" s="180"/>
    </row>
    <row r="10158" spans="8:15" s="179" customFormat="1" x14ac:dyDescent="0.2">
      <c r="H10158" s="180"/>
      <c r="I10158" s="180"/>
      <c r="L10158" s="181"/>
      <c r="M10158" s="180"/>
      <c r="N10158" s="180"/>
      <c r="O10158" s="180"/>
    </row>
    <row r="10159" spans="8:15" s="179" customFormat="1" x14ac:dyDescent="0.2">
      <c r="H10159" s="180"/>
      <c r="I10159" s="180"/>
      <c r="L10159" s="181"/>
      <c r="M10159" s="180"/>
      <c r="N10159" s="180"/>
      <c r="O10159" s="180"/>
    </row>
    <row r="10160" spans="8:15" s="179" customFormat="1" x14ac:dyDescent="0.2">
      <c r="H10160" s="180"/>
      <c r="I10160" s="180"/>
      <c r="L10160" s="181"/>
      <c r="M10160" s="180"/>
      <c r="N10160" s="180"/>
      <c r="O10160" s="180"/>
    </row>
    <row r="10161" spans="8:15" s="179" customFormat="1" x14ac:dyDescent="0.2">
      <c r="H10161" s="180"/>
      <c r="I10161" s="180"/>
      <c r="L10161" s="181"/>
      <c r="M10161" s="180"/>
      <c r="N10161" s="180"/>
      <c r="O10161" s="180"/>
    </row>
    <row r="10162" spans="8:15" s="179" customFormat="1" x14ac:dyDescent="0.2">
      <c r="H10162" s="180"/>
      <c r="I10162" s="180"/>
      <c r="L10162" s="181"/>
      <c r="M10162" s="180"/>
      <c r="N10162" s="180"/>
      <c r="O10162" s="180"/>
    </row>
    <row r="10163" spans="8:15" s="179" customFormat="1" x14ac:dyDescent="0.2">
      <c r="H10163" s="180"/>
      <c r="I10163" s="180"/>
      <c r="L10163" s="181"/>
      <c r="M10163" s="180"/>
      <c r="N10163" s="180"/>
      <c r="O10163" s="180"/>
    </row>
    <row r="10164" spans="8:15" s="179" customFormat="1" x14ac:dyDescent="0.2">
      <c r="H10164" s="180"/>
      <c r="I10164" s="180"/>
      <c r="L10164" s="181"/>
      <c r="M10164" s="180"/>
      <c r="N10164" s="180"/>
      <c r="O10164" s="180"/>
    </row>
    <row r="10165" spans="8:15" s="179" customFormat="1" x14ac:dyDescent="0.2">
      <c r="H10165" s="180"/>
      <c r="I10165" s="180"/>
      <c r="L10165" s="181"/>
      <c r="M10165" s="180"/>
      <c r="N10165" s="180"/>
      <c r="O10165" s="180"/>
    </row>
    <row r="10166" spans="8:15" s="179" customFormat="1" x14ac:dyDescent="0.2">
      <c r="H10166" s="180"/>
      <c r="I10166" s="180"/>
      <c r="L10166" s="181"/>
      <c r="M10166" s="180"/>
      <c r="N10166" s="180"/>
      <c r="O10166" s="180"/>
    </row>
    <row r="10167" spans="8:15" s="179" customFormat="1" x14ac:dyDescent="0.2">
      <c r="H10167" s="180"/>
      <c r="I10167" s="180"/>
      <c r="L10167" s="181"/>
      <c r="M10167" s="180"/>
      <c r="N10167" s="180"/>
      <c r="O10167" s="180"/>
    </row>
    <row r="10168" spans="8:15" s="179" customFormat="1" x14ac:dyDescent="0.2">
      <c r="H10168" s="180"/>
      <c r="I10168" s="180"/>
      <c r="L10168" s="181"/>
      <c r="M10168" s="180"/>
      <c r="N10168" s="180"/>
      <c r="O10168" s="180"/>
    </row>
    <row r="10169" spans="8:15" s="179" customFormat="1" x14ac:dyDescent="0.2">
      <c r="H10169" s="180"/>
      <c r="I10169" s="180"/>
      <c r="L10169" s="181"/>
      <c r="M10169" s="180"/>
      <c r="N10169" s="180"/>
      <c r="O10169" s="180"/>
    </row>
    <row r="10170" spans="8:15" s="179" customFormat="1" x14ac:dyDescent="0.2">
      <c r="H10170" s="180"/>
      <c r="I10170" s="180"/>
      <c r="L10170" s="181"/>
      <c r="M10170" s="180"/>
      <c r="N10170" s="180"/>
      <c r="O10170" s="180"/>
    </row>
    <row r="10171" spans="8:15" s="179" customFormat="1" x14ac:dyDescent="0.2">
      <c r="H10171" s="180"/>
      <c r="I10171" s="180"/>
      <c r="L10171" s="181"/>
      <c r="M10171" s="180"/>
      <c r="N10171" s="180"/>
      <c r="O10171" s="180"/>
    </row>
    <row r="10172" spans="8:15" s="179" customFormat="1" x14ac:dyDescent="0.2">
      <c r="H10172" s="180"/>
      <c r="I10172" s="180"/>
      <c r="L10172" s="181"/>
      <c r="M10172" s="180"/>
      <c r="N10172" s="180"/>
      <c r="O10172" s="180"/>
    </row>
    <row r="10173" spans="8:15" s="179" customFormat="1" x14ac:dyDescent="0.2">
      <c r="H10173" s="180"/>
      <c r="I10173" s="180"/>
      <c r="L10173" s="181"/>
      <c r="M10173" s="180"/>
      <c r="N10173" s="180"/>
      <c r="O10173" s="180"/>
    </row>
    <row r="10174" spans="8:15" s="179" customFormat="1" x14ac:dyDescent="0.2">
      <c r="H10174" s="180"/>
      <c r="I10174" s="180"/>
      <c r="L10174" s="181"/>
      <c r="M10174" s="180"/>
      <c r="N10174" s="180"/>
      <c r="O10174" s="180"/>
    </row>
    <row r="10175" spans="8:15" s="179" customFormat="1" x14ac:dyDescent="0.2">
      <c r="H10175" s="180"/>
      <c r="I10175" s="180"/>
      <c r="L10175" s="181"/>
      <c r="M10175" s="180"/>
      <c r="N10175" s="180"/>
      <c r="O10175" s="180"/>
    </row>
    <row r="10176" spans="8:15" s="179" customFormat="1" x14ac:dyDescent="0.2">
      <c r="H10176" s="180"/>
      <c r="I10176" s="180"/>
      <c r="L10176" s="181"/>
      <c r="M10176" s="180"/>
      <c r="N10176" s="180"/>
      <c r="O10176" s="180"/>
    </row>
    <row r="10177" spans="8:15" s="179" customFormat="1" x14ac:dyDescent="0.2">
      <c r="H10177" s="180"/>
      <c r="I10177" s="180"/>
      <c r="L10177" s="181"/>
      <c r="M10177" s="180"/>
      <c r="N10177" s="180"/>
      <c r="O10177" s="180"/>
    </row>
    <row r="10178" spans="8:15" s="179" customFormat="1" x14ac:dyDescent="0.2">
      <c r="H10178" s="180"/>
      <c r="I10178" s="180"/>
      <c r="L10178" s="181"/>
      <c r="M10178" s="180"/>
      <c r="N10178" s="180"/>
      <c r="O10178" s="180"/>
    </row>
    <row r="10179" spans="8:15" s="179" customFormat="1" x14ac:dyDescent="0.2">
      <c r="H10179" s="180"/>
      <c r="I10179" s="180"/>
      <c r="L10179" s="181"/>
      <c r="M10179" s="180"/>
      <c r="N10179" s="180"/>
      <c r="O10179" s="180"/>
    </row>
    <row r="10180" spans="8:15" s="179" customFormat="1" x14ac:dyDescent="0.2">
      <c r="H10180" s="180"/>
      <c r="I10180" s="180"/>
      <c r="L10180" s="181"/>
      <c r="M10180" s="180"/>
      <c r="N10180" s="180"/>
      <c r="O10180" s="180"/>
    </row>
    <row r="10181" spans="8:15" s="179" customFormat="1" x14ac:dyDescent="0.2">
      <c r="H10181" s="180"/>
      <c r="I10181" s="180"/>
      <c r="L10181" s="181"/>
      <c r="M10181" s="180"/>
      <c r="N10181" s="180"/>
      <c r="O10181" s="180"/>
    </row>
    <row r="10182" spans="8:15" s="179" customFormat="1" x14ac:dyDescent="0.2">
      <c r="H10182" s="180"/>
      <c r="I10182" s="180"/>
      <c r="L10182" s="181"/>
      <c r="M10182" s="180"/>
      <c r="N10182" s="180"/>
      <c r="O10182" s="180"/>
    </row>
    <row r="10183" spans="8:15" s="179" customFormat="1" x14ac:dyDescent="0.2">
      <c r="H10183" s="180"/>
      <c r="I10183" s="180"/>
      <c r="L10183" s="181"/>
      <c r="M10183" s="180"/>
      <c r="N10183" s="180"/>
      <c r="O10183" s="180"/>
    </row>
    <row r="10184" spans="8:15" s="179" customFormat="1" x14ac:dyDescent="0.2">
      <c r="H10184" s="180"/>
      <c r="I10184" s="180"/>
      <c r="L10184" s="181"/>
      <c r="M10184" s="180"/>
      <c r="N10184" s="180"/>
      <c r="O10184" s="180"/>
    </row>
    <row r="10185" spans="8:15" s="179" customFormat="1" x14ac:dyDescent="0.2">
      <c r="H10185" s="180"/>
      <c r="I10185" s="180"/>
      <c r="L10185" s="181"/>
      <c r="M10185" s="180"/>
      <c r="N10185" s="180"/>
      <c r="O10185" s="180"/>
    </row>
    <row r="10186" spans="8:15" s="179" customFormat="1" x14ac:dyDescent="0.2">
      <c r="H10186" s="180"/>
      <c r="I10186" s="180"/>
      <c r="L10186" s="181"/>
      <c r="M10186" s="180"/>
      <c r="N10186" s="180"/>
      <c r="O10186" s="180"/>
    </row>
    <row r="10187" spans="8:15" s="179" customFormat="1" x14ac:dyDescent="0.2">
      <c r="H10187" s="180"/>
      <c r="I10187" s="180"/>
      <c r="L10187" s="181"/>
      <c r="M10187" s="180"/>
      <c r="N10187" s="180"/>
      <c r="O10187" s="180"/>
    </row>
    <row r="10188" spans="8:15" s="179" customFormat="1" x14ac:dyDescent="0.2">
      <c r="H10188" s="180"/>
      <c r="I10188" s="180"/>
      <c r="L10188" s="181"/>
      <c r="M10188" s="180"/>
      <c r="N10188" s="180"/>
      <c r="O10188" s="180"/>
    </row>
    <row r="10189" spans="8:15" s="179" customFormat="1" x14ac:dyDescent="0.2">
      <c r="H10189" s="180"/>
      <c r="I10189" s="180"/>
      <c r="L10189" s="181"/>
      <c r="M10189" s="180"/>
      <c r="N10189" s="180"/>
      <c r="O10189" s="180"/>
    </row>
    <row r="10190" spans="8:15" s="179" customFormat="1" x14ac:dyDescent="0.2">
      <c r="H10190" s="180"/>
      <c r="I10190" s="180"/>
      <c r="L10190" s="181"/>
      <c r="M10190" s="180"/>
      <c r="N10190" s="180"/>
      <c r="O10190" s="180"/>
    </row>
    <row r="10191" spans="8:15" s="179" customFormat="1" x14ac:dyDescent="0.2">
      <c r="H10191" s="180"/>
      <c r="I10191" s="180"/>
      <c r="L10191" s="181"/>
      <c r="M10191" s="180"/>
      <c r="N10191" s="180"/>
      <c r="O10191" s="180"/>
    </row>
    <row r="10192" spans="8:15" s="179" customFormat="1" x14ac:dyDescent="0.2">
      <c r="H10192" s="180"/>
      <c r="I10192" s="180"/>
      <c r="L10192" s="181"/>
      <c r="M10192" s="180"/>
      <c r="N10192" s="180"/>
      <c r="O10192" s="180"/>
    </row>
    <row r="10193" spans="8:15" s="179" customFormat="1" x14ac:dyDescent="0.2">
      <c r="H10193" s="180"/>
      <c r="I10193" s="180"/>
      <c r="L10193" s="181"/>
      <c r="M10193" s="180"/>
      <c r="N10193" s="180"/>
      <c r="O10193" s="180"/>
    </row>
    <row r="10194" spans="8:15" s="179" customFormat="1" x14ac:dyDescent="0.2">
      <c r="H10194" s="180"/>
      <c r="I10194" s="180"/>
      <c r="L10194" s="181"/>
      <c r="M10194" s="180"/>
      <c r="N10194" s="180"/>
      <c r="O10194" s="180"/>
    </row>
    <row r="10195" spans="8:15" s="179" customFormat="1" x14ac:dyDescent="0.2">
      <c r="H10195" s="180"/>
      <c r="I10195" s="180"/>
      <c r="L10195" s="181"/>
      <c r="M10195" s="180"/>
      <c r="N10195" s="180"/>
      <c r="O10195" s="180"/>
    </row>
    <row r="10196" spans="8:15" s="179" customFormat="1" x14ac:dyDescent="0.2">
      <c r="H10196" s="180"/>
      <c r="I10196" s="180"/>
      <c r="L10196" s="181"/>
      <c r="M10196" s="180"/>
      <c r="N10196" s="180"/>
      <c r="O10196" s="180"/>
    </row>
    <row r="10197" spans="8:15" s="179" customFormat="1" x14ac:dyDescent="0.2">
      <c r="H10197" s="180"/>
      <c r="I10197" s="180"/>
      <c r="L10197" s="181"/>
      <c r="M10197" s="180"/>
      <c r="N10197" s="180"/>
      <c r="O10197" s="180"/>
    </row>
    <row r="10198" spans="8:15" s="179" customFormat="1" x14ac:dyDescent="0.2">
      <c r="H10198" s="180"/>
      <c r="I10198" s="180"/>
      <c r="L10198" s="181"/>
      <c r="M10198" s="180"/>
      <c r="N10198" s="180"/>
      <c r="O10198" s="180"/>
    </row>
    <row r="10199" spans="8:15" s="179" customFormat="1" x14ac:dyDescent="0.2">
      <c r="H10199" s="180"/>
      <c r="I10199" s="180"/>
      <c r="L10199" s="181"/>
      <c r="M10199" s="180"/>
      <c r="N10199" s="180"/>
      <c r="O10199" s="180"/>
    </row>
    <row r="10200" spans="8:15" s="179" customFormat="1" x14ac:dyDescent="0.2">
      <c r="H10200" s="180"/>
      <c r="I10200" s="180"/>
      <c r="L10200" s="181"/>
      <c r="M10200" s="180"/>
      <c r="N10200" s="180"/>
      <c r="O10200" s="180"/>
    </row>
    <row r="10201" spans="8:15" s="179" customFormat="1" x14ac:dyDescent="0.2">
      <c r="H10201" s="180"/>
      <c r="I10201" s="180"/>
      <c r="L10201" s="181"/>
      <c r="M10201" s="180"/>
      <c r="N10201" s="180"/>
      <c r="O10201" s="180"/>
    </row>
    <row r="10202" spans="8:15" s="179" customFormat="1" x14ac:dyDescent="0.2">
      <c r="H10202" s="180"/>
      <c r="I10202" s="180"/>
      <c r="L10202" s="181"/>
      <c r="M10202" s="180"/>
      <c r="N10202" s="180"/>
      <c r="O10202" s="180"/>
    </row>
    <row r="10203" spans="8:15" s="179" customFormat="1" x14ac:dyDescent="0.2">
      <c r="H10203" s="180"/>
      <c r="I10203" s="180"/>
      <c r="L10203" s="181"/>
      <c r="M10203" s="180"/>
      <c r="N10203" s="180"/>
      <c r="O10203" s="180"/>
    </row>
    <row r="10204" spans="8:15" s="179" customFormat="1" x14ac:dyDescent="0.2">
      <c r="H10204" s="180"/>
      <c r="I10204" s="180"/>
      <c r="L10204" s="181"/>
      <c r="M10204" s="180"/>
      <c r="N10204" s="180"/>
      <c r="O10204" s="180"/>
    </row>
    <row r="10205" spans="8:15" s="179" customFormat="1" x14ac:dyDescent="0.2">
      <c r="H10205" s="180"/>
      <c r="I10205" s="180"/>
      <c r="L10205" s="181"/>
      <c r="M10205" s="180"/>
      <c r="N10205" s="180"/>
      <c r="O10205" s="180"/>
    </row>
    <row r="10206" spans="8:15" s="179" customFormat="1" x14ac:dyDescent="0.2">
      <c r="H10206" s="180"/>
      <c r="I10206" s="180"/>
      <c r="L10206" s="181"/>
      <c r="M10206" s="180"/>
      <c r="N10206" s="180"/>
      <c r="O10206" s="180"/>
    </row>
    <row r="10207" spans="8:15" s="179" customFormat="1" x14ac:dyDescent="0.2">
      <c r="H10207" s="180"/>
      <c r="I10207" s="180"/>
      <c r="L10207" s="181"/>
      <c r="M10207" s="180"/>
      <c r="N10207" s="180"/>
      <c r="O10207" s="180"/>
    </row>
    <row r="10208" spans="8:15" s="179" customFormat="1" x14ac:dyDescent="0.2">
      <c r="H10208" s="180"/>
      <c r="I10208" s="180"/>
      <c r="L10208" s="181"/>
      <c r="M10208" s="180"/>
      <c r="N10208" s="180"/>
      <c r="O10208" s="180"/>
    </row>
    <row r="10209" spans="8:15" s="179" customFormat="1" x14ac:dyDescent="0.2">
      <c r="H10209" s="180"/>
      <c r="I10209" s="180"/>
      <c r="L10209" s="181"/>
      <c r="M10209" s="180"/>
      <c r="N10209" s="180"/>
      <c r="O10209" s="180"/>
    </row>
    <row r="10210" spans="8:15" s="179" customFormat="1" x14ac:dyDescent="0.2">
      <c r="H10210" s="180"/>
      <c r="I10210" s="180"/>
      <c r="L10210" s="181"/>
      <c r="M10210" s="180"/>
      <c r="N10210" s="180"/>
      <c r="O10210" s="180"/>
    </row>
    <row r="10211" spans="8:15" s="179" customFormat="1" x14ac:dyDescent="0.2">
      <c r="H10211" s="180"/>
      <c r="I10211" s="180"/>
      <c r="L10211" s="181"/>
      <c r="M10211" s="180"/>
      <c r="N10211" s="180"/>
      <c r="O10211" s="180"/>
    </row>
    <row r="10212" spans="8:15" s="179" customFormat="1" x14ac:dyDescent="0.2">
      <c r="H10212" s="180"/>
      <c r="I10212" s="180"/>
      <c r="L10212" s="181"/>
      <c r="M10212" s="180"/>
      <c r="N10212" s="180"/>
      <c r="O10212" s="180"/>
    </row>
    <row r="10213" spans="8:15" s="179" customFormat="1" x14ac:dyDescent="0.2">
      <c r="H10213" s="180"/>
      <c r="I10213" s="180"/>
      <c r="L10213" s="181"/>
      <c r="M10213" s="180"/>
      <c r="N10213" s="180"/>
      <c r="O10213" s="180"/>
    </row>
    <row r="10214" spans="8:15" s="179" customFormat="1" x14ac:dyDescent="0.2">
      <c r="H10214" s="180"/>
      <c r="I10214" s="180"/>
      <c r="L10214" s="181"/>
      <c r="M10214" s="180"/>
      <c r="N10214" s="180"/>
      <c r="O10214" s="180"/>
    </row>
    <row r="10215" spans="8:15" s="179" customFormat="1" x14ac:dyDescent="0.2">
      <c r="H10215" s="180"/>
      <c r="I10215" s="180"/>
      <c r="L10215" s="181"/>
      <c r="M10215" s="180"/>
      <c r="N10215" s="180"/>
      <c r="O10215" s="180"/>
    </row>
    <row r="10216" spans="8:15" s="179" customFormat="1" x14ac:dyDescent="0.2">
      <c r="H10216" s="180"/>
      <c r="I10216" s="180"/>
      <c r="L10216" s="181"/>
      <c r="M10216" s="180"/>
      <c r="N10216" s="180"/>
      <c r="O10216" s="180"/>
    </row>
    <row r="10217" spans="8:15" s="179" customFormat="1" x14ac:dyDescent="0.2">
      <c r="H10217" s="180"/>
      <c r="I10217" s="180"/>
      <c r="L10217" s="181"/>
      <c r="M10217" s="180"/>
      <c r="N10217" s="180"/>
      <c r="O10217" s="180"/>
    </row>
    <row r="10218" spans="8:15" s="179" customFormat="1" x14ac:dyDescent="0.2">
      <c r="H10218" s="180"/>
      <c r="I10218" s="180"/>
      <c r="L10218" s="181"/>
      <c r="M10218" s="180"/>
      <c r="N10218" s="180"/>
      <c r="O10218" s="180"/>
    </row>
    <row r="10219" spans="8:15" s="179" customFormat="1" x14ac:dyDescent="0.2">
      <c r="H10219" s="180"/>
      <c r="I10219" s="180"/>
      <c r="L10219" s="181"/>
      <c r="M10219" s="180"/>
      <c r="N10219" s="180"/>
      <c r="O10219" s="180"/>
    </row>
    <row r="10220" spans="8:15" s="179" customFormat="1" x14ac:dyDescent="0.2">
      <c r="H10220" s="180"/>
      <c r="I10220" s="180"/>
      <c r="L10220" s="181"/>
      <c r="M10220" s="180"/>
      <c r="N10220" s="180"/>
      <c r="O10220" s="180"/>
    </row>
    <row r="10221" spans="8:15" s="179" customFormat="1" x14ac:dyDescent="0.2">
      <c r="H10221" s="180"/>
      <c r="I10221" s="180"/>
      <c r="L10221" s="181"/>
      <c r="M10221" s="180"/>
      <c r="N10221" s="180"/>
      <c r="O10221" s="180"/>
    </row>
    <row r="10222" spans="8:15" s="179" customFormat="1" x14ac:dyDescent="0.2">
      <c r="H10222" s="180"/>
      <c r="I10222" s="180"/>
      <c r="L10222" s="181"/>
      <c r="M10222" s="180"/>
      <c r="N10222" s="180"/>
      <c r="O10222" s="180"/>
    </row>
    <row r="10223" spans="8:15" s="179" customFormat="1" x14ac:dyDescent="0.2">
      <c r="H10223" s="180"/>
      <c r="I10223" s="180"/>
      <c r="L10223" s="181"/>
      <c r="M10223" s="180"/>
      <c r="N10223" s="180"/>
      <c r="O10223" s="180"/>
    </row>
    <row r="10224" spans="8:15" s="179" customFormat="1" x14ac:dyDescent="0.2">
      <c r="H10224" s="180"/>
      <c r="I10224" s="180"/>
      <c r="L10224" s="181"/>
      <c r="M10224" s="180"/>
      <c r="N10224" s="180"/>
      <c r="O10224" s="180"/>
    </row>
    <row r="10225" spans="8:15" s="179" customFormat="1" x14ac:dyDescent="0.2">
      <c r="H10225" s="180"/>
      <c r="I10225" s="180"/>
      <c r="L10225" s="181"/>
      <c r="M10225" s="180"/>
      <c r="N10225" s="180"/>
      <c r="O10225" s="180"/>
    </row>
    <row r="10226" spans="8:15" s="179" customFormat="1" x14ac:dyDescent="0.2">
      <c r="H10226" s="180"/>
      <c r="I10226" s="180"/>
      <c r="L10226" s="181"/>
      <c r="M10226" s="180"/>
      <c r="N10226" s="180"/>
      <c r="O10226" s="180"/>
    </row>
    <row r="10227" spans="8:15" s="179" customFormat="1" x14ac:dyDescent="0.2">
      <c r="H10227" s="180"/>
      <c r="I10227" s="180"/>
      <c r="L10227" s="181"/>
      <c r="M10227" s="180"/>
      <c r="N10227" s="180"/>
      <c r="O10227" s="180"/>
    </row>
    <row r="10228" spans="8:15" s="179" customFormat="1" x14ac:dyDescent="0.2">
      <c r="H10228" s="180"/>
      <c r="I10228" s="180"/>
      <c r="L10228" s="181"/>
      <c r="M10228" s="180"/>
      <c r="N10228" s="180"/>
      <c r="O10228" s="180"/>
    </row>
    <row r="10229" spans="8:15" s="179" customFormat="1" x14ac:dyDescent="0.2">
      <c r="H10229" s="180"/>
      <c r="I10229" s="180"/>
      <c r="L10229" s="181"/>
      <c r="M10229" s="180"/>
      <c r="N10229" s="180"/>
      <c r="O10229" s="180"/>
    </row>
    <row r="10230" spans="8:15" s="179" customFormat="1" x14ac:dyDescent="0.2">
      <c r="H10230" s="180"/>
      <c r="I10230" s="180"/>
      <c r="L10230" s="181"/>
      <c r="M10230" s="180"/>
      <c r="N10230" s="180"/>
      <c r="O10230" s="180"/>
    </row>
    <row r="10231" spans="8:15" s="179" customFormat="1" x14ac:dyDescent="0.2">
      <c r="H10231" s="180"/>
      <c r="I10231" s="180"/>
      <c r="L10231" s="181"/>
      <c r="M10231" s="180"/>
      <c r="N10231" s="180"/>
      <c r="O10231" s="180"/>
    </row>
    <row r="10232" spans="8:15" s="179" customFormat="1" x14ac:dyDescent="0.2">
      <c r="H10232" s="180"/>
      <c r="I10232" s="180"/>
      <c r="L10232" s="181"/>
      <c r="M10232" s="180"/>
      <c r="N10232" s="180"/>
      <c r="O10232" s="180"/>
    </row>
    <row r="10233" spans="8:15" s="179" customFormat="1" x14ac:dyDescent="0.2">
      <c r="H10233" s="180"/>
      <c r="I10233" s="180"/>
      <c r="L10233" s="181"/>
      <c r="M10233" s="180"/>
      <c r="N10233" s="180"/>
      <c r="O10233" s="180"/>
    </row>
    <row r="10234" spans="8:15" s="179" customFormat="1" x14ac:dyDescent="0.2">
      <c r="H10234" s="180"/>
      <c r="I10234" s="180"/>
      <c r="L10234" s="181"/>
      <c r="M10234" s="180"/>
      <c r="N10234" s="180"/>
      <c r="O10234" s="180"/>
    </row>
    <row r="10235" spans="8:15" s="179" customFormat="1" x14ac:dyDescent="0.2">
      <c r="H10235" s="180"/>
      <c r="I10235" s="180"/>
      <c r="L10235" s="181"/>
      <c r="M10235" s="180"/>
      <c r="N10235" s="180"/>
      <c r="O10235" s="180"/>
    </row>
    <row r="10236" spans="8:15" s="179" customFormat="1" x14ac:dyDescent="0.2">
      <c r="H10236" s="180"/>
      <c r="I10236" s="180"/>
      <c r="L10236" s="181"/>
      <c r="M10236" s="180"/>
      <c r="N10236" s="180"/>
      <c r="O10236" s="180"/>
    </row>
    <row r="10237" spans="8:15" s="179" customFormat="1" x14ac:dyDescent="0.2">
      <c r="H10237" s="180"/>
      <c r="I10237" s="180"/>
      <c r="L10237" s="181"/>
      <c r="M10237" s="180"/>
      <c r="N10237" s="180"/>
      <c r="O10237" s="180"/>
    </row>
    <row r="10238" spans="8:15" s="179" customFormat="1" x14ac:dyDescent="0.2">
      <c r="H10238" s="180"/>
      <c r="I10238" s="180"/>
      <c r="L10238" s="181"/>
      <c r="M10238" s="180"/>
      <c r="N10238" s="180"/>
      <c r="O10238" s="180"/>
    </row>
    <row r="10239" spans="8:15" s="179" customFormat="1" x14ac:dyDescent="0.2">
      <c r="H10239" s="180"/>
      <c r="I10239" s="180"/>
      <c r="L10239" s="181"/>
      <c r="M10239" s="180"/>
      <c r="N10239" s="180"/>
      <c r="O10239" s="180"/>
    </row>
    <row r="10240" spans="8:15" s="179" customFormat="1" x14ac:dyDescent="0.2">
      <c r="H10240" s="180"/>
      <c r="I10240" s="180"/>
      <c r="L10240" s="181"/>
      <c r="M10240" s="180"/>
      <c r="N10240" s="180"/>
      <c r="O10240" s="180"/>
    </row>
    <row r="10241" spans="8:15" s="179" customFormat="1" x14ac:dyDescent="0.2">
      <c r="H10241" s="180"/>
      <c r="I10241" s="180"/>
      <c r="L10241" s="181"/>
      <c r="M10241" s="180"/>
      <c r="N10241" s="180"/>
      <c r="O10241" s="180"/>
    </row>
    <row r="10242" spans="8:15" s="179" customFormat="1" x14ac:dyDescent="0.2">
      <c r="H10242" s="180"/>
      <c r="I10242" s="180"/>
      <c r="L10242" s="181"/>
      <c r="M10242" s="180"/>
      <c r="N10242" s="180"/>
      <c r="O10242" s="180"/>
    </row>
    <row r="10243" spans="8:15" s="179" customFormat="1" x14ac:dyDescent="0.2">
      <c r="H10243" s="180"/>
      <c r="I10243" s="180"/>
      <c r="L10243" s="181"/>
      <c r="M10243" s="180"/>
      <c r="N10243" s="180"/>
      <c r="O10243" s="180"/>
    </row>
    <row r="10244" spans="8:15" s="179" customFormat="1" x14ac:dyDescent="0.2">
      <c r="H10244" s="180"/>
      <c r="I10244" s="180"/>
      <c r="L10244" s="181"/>
      <c r="M10244" s="180"/>
      <c r="N10244" s="180"/>
      <c r="O10244" s="180"/>
    </row>
    <row r="10245" spans="8:15" s="179" customFormat="1" x14ac:dyDescent="0.2">
      <c r="H10245" s="180"/>
      <c r="I10245" s="180"/>
      <c r="L10245" s="181"/>
      <c r="M10245" s="180"/>
      <c r="N10245" s="180"/>
      <c r="O10245" s="180"/>
    </row>
    <row r="10246" spans="8:15" s="179" customFormat="1" x14ac:dyDescent="0.2">
      <c r="H10246" s="180"/>
      <c r="I10246" s="180"/>
      <c r="L10246" s="181"/>
      <c r="M10246" s="180"/>
      <c r="N10246" s="180"/>
      <c r="O10246" s="180"/>
    </row>
    <row r="10247" spans="8:15" s="179" customFormat="1" x14ac:dyDescent="0.2">
      <c r="H10247" s="180"/>
      <c r="I10247" s="180"/>
      <c r="L10247" s="181"/>
      <c r="M10247" s="180"/>
      <c r="N10247" s="180"/>
      <c r="O10247" s="180"/>
    </row>
    <row r="10248" spans="8:15" s="179" customFormat="1" x14ac:dyDescent="0.2">
      <c r="H10248" s="180"/>
      <c r="I10248" s="180"/>
      <c r="L10248" s="181"/>
      <c r="M10248" s="180"/>
      <c r="N10248" s="180"/>
      <c r="O10248" s="180"/>
    </row>
    <row r="10249" spans="8:15" s="179" customFormat="1" x14ac:dyDescent="0.2">
      <c r="H10249" s="180"/>
      <c r="I10249" s="180"/>
      <c r="L10249" s="181"/>
      <c r="M10249" s="180"/>
      <c r="N10249" s="180"/>
      <c r="O10249" s="180"/>
    </row>
    <row r="10250" spans="8:15" s="179" customFormat="1" x14ac:dyDescent="0.2">
      <c r="H10250" s="180"/>
      <c r="I10250" s="180"/>
      <c r="L10250" s="181"/>
      <c r="M10250" s="180"/>
      <c r="N10250" s="180"/>
      <c r="O10250" s="180"/>
    </row>
    <row r="10251" spans="8:15" s="179" customFormat="1" x14ac:dyDescent="0.2">
      <c r="H10251" s="180"/>
      <c r="I10251" s="180"/>
      <c r="L10251" s="181"/>
      <c r="M10251" s="180"/>
      <c r="N10251" s="180"/>
      <c r="O10251" s="180"/>
    </row>
    <row r="10252" spans="8:15" s="179" customFormat="1" x14ac:dyDescent="0.2">
      <c r="H10252" s="180"/>
      <c r="I10252" s="180"/>
      <c r="L10252" s="181"/>
      <c r="M10252" s="180"/>
      <c r="N10252" s="180"/>
      <c r="O10252" s="180"/>
    </row>
    <row r="10253" spans="8:15" s="179" customFormat="1" x14ac:dyDescent="0.2">
      <c r="H10253" s="180"/>
      <c r="I10253" s="180"/>
      <c r="L10253" s="181"/>
      <c r="M10253" s="180"/>
      <c r="N10253" s="180"/>
      <c r="O10253" s="180"/>
    </row>
    <row r="10254" spans="8:15" s="179" customFormat="1" x14ac:dyDescent="0.2">
      <c r="H10254" s="180"/>
      <c r="I10254" s="180"/>
      <c r="L10254" s="181"/>
      <c r="M10254" s="180"/>
      <c r="N10254" s="180"/>
      <c r="O10254" s="180"/>
    </row>
    <row r="10255" spans="8:15" s="179" customFormat="1" x14ac:dyDescent="0.2">
      <c r="H10255" s="180"/>
      <c r="I10255" s="180"/>
      <c r="L10255" s="181"/>
      <c r="M10255" s="180"/>
      <c r="N10255" s="180"/>
      <c r="O10255" s="180"/>
    </row>
    <row r="10256" spans="8:15" s="179" customFormat="1" x14ac:dyDescent="0.2">
      <c r="H10256" s="180"/>
      <c r="I10256" s="180"/>
      <c r="L10256" s="181"/>
      <c r="M10256" s="180"/>
      <c r="N10256" s="180"/>
      <c r="O10256" s="180"/>
    </row>
    <row r="10257" spans="8:15" s="179" customFormat="1" x14ac:dyDescent="0.2">
      <c r="H10257" s="180"/>
      <c r="I10257" s="180"/>
      <c r="L10257" s="181"/>
      <c r="M10257" s="180"/>
      <c r="N10257" s="180"/>
      <c r="O10257" s="180"/>
    </row>
    <row r="10258" spans="8:15" s="179" customFormat="1" x14ac:dyDescent="0.2">
      <c r="H10258" s="180"/>
      <c r="I10258" s="180"/>
      <c r="L10258" s="181"/>
      <c r="M10258" s="180"/>
      <c r="N10258" s="180"/>
      <c r="O10258" s="180"/>
    </row>
    <row r="10259" spans="8:15" s="179" customFormat="1" x14ac:dyDescent="0.2">
      <c r="H10259" s="180"/>
      <c r="I10259" s="180"/>
      <c r="L10259" s="181"/>
      <c r="M10259" s="180"/>
      <c r="N10259" s="180"/>
      <c r="O10259" s="180"/>
    </row>
    <row r="10260" spans="8:15" s="179" customFormat="1" x14ac:dyDescent="0.2">
      <c r="H10260" s="180"/>
      <c r="I10260" s="180"/>
      <c r="L10260" s="181"/>
      <c r="M10260" s="180"/>
      <c r="N10260" s="180"/>
      <c r="O10260" s="180"/>
    </row>
    <row r="10261" spans="8:15" s="179" customFormat="1" x14ac:dyDescent="0.2">
      <c r="H10261" s="180"/>
      <c r="I10261" s="180"/>
      <c r="L10261" s="181"/>
      <c r="M10261" s="180"/>
      <c r="N10261" s="180"/>
      <c r="O10261" s="180"/>
    </row>
    <row r="10262" spans="8:15" s="179" customFormat="1" x14ac:dyDescent="0.2">
      <c r="H10262" s="180"/>
      <c r="I10262" s="180"/>
      <c r="L10262" s="181"/>
      <c r="M10262" s="180"/>
      <c r="N10262" s="180"/>
      <c r="O10262" s="180"/>
    </row>
    <row r="10263" spans="8:15" s="179" customFormat="1" x14ac:dyDescent="0.2">
      <c r="H10263" s="180"/>
      <c r="I10263" s="180"/>
      <c r="L10263" s="181"/>
      <c r="M10263" s="180"/>
      <c r="N10263" s="180"/>
      <c r="O10263" s="180"/>
    </row>
    <row r="10264" spans="8:15" s="179" customFormat="1" x14ac:dyDescent="0.2">
      <c r="H10264" s="180"/>
      <c r="I10264" s="180"/>
      <c r="L10264" s="181"/>
      <c r="M10264" s="180"/>
      <c r="N10264" s="180"/>
      <c r="O10264" s="180"/>
    </row>
    <row r="10265" spans="8:15" s="179" customFormat="1" x14ac:dyDescent="0.2">
      <c r="H10265" s="180"/>
      <c r="I10265" s="180"/>
      <c r="L10265" s="181"/>
      <c r="M10265" s="180"/>
      <c r="N10265" s="180"/>
      <c r="O10265" s="180"/>
    </row>
    <row r="10266" spans="8:15" s="179" customFormat="1" x14ac:dyDescent="0.2">
      <c r="H10266" s="180"/>
      <c r="I10266" s="180"/>
      <c r="L10266" s="181"/>
      <c r="M10266" s="180"/>
      <c r="N10266" s="180"/>
      <c r="O10266" s="180"/>
    </row>
    <row r="10267" spans="8:15" s="179" customFormat="1" x14ac:dyDescent="0.2">
      <c r="H10267" s="180"/>
      <c r="I10267" s="180"/>
      <c r="L10267" s="181"/>
      <c r="M10267" s="180"/>
      <c r="N10267" s="180"/>
      <c r="O10267" s="180"/>
    </row>
    <row r="10268" spans="8:15" s="179" customFormat="1" x14ac:dyDescent="0.2">
      <c r="H10268" s="180"/>
      <c r="I10268" s="180"/>
      <c r="L10268" s="181"/>
      <c r="M10268" s="180"/>
      <c r="N10268" s="180"/>
      <c r="O10268" s="180"/>
    </row>
    <row r="10269" spans="8:15" s="179" customFormat="1" x14ac:dyDescent="0.2">
      <c r="H10269" s="180"/>
      <c r="I10269" s="180"/>
      <c r="L10269" s="181"/>
      <c r="M10269" s="180"/>
      <c r="N10269" s="180"/>
      <c r="O10269" s="180"/>
    </row>
    <row r="10270" spans="8:15" s="179" customFormat="1" x14ac:dyDescent="0.2">
      <c r="H10270" s="180"/>
      <c r="I10270" s="180"/>
      <c r="L10270" s="181"/>
      <c r="M10270" s="180"/>
      <c r="N10270" s="180"/>
      <c r="O10270" s="180"/>
    </row>
    <row r="10271" spans="8:15" s="179" customFormat="1" x14ac:dyDescent="0.2">
      <c r="H10271" s="180"/>
      <c r="I10271" s="180"/>
      <c r="L10271" s="181"/>
      <c r="M10271" s="180"/>
      <c r="N10271" s="180"/>
      <c r="O10271" s="180"/>
    </row>
    <row r="10272" spans="8:15" s="179" customFormat="1" x14ac:dyDescent="0.2">
      <c r="H10272" s="180"/>
      <c r="I10272" s="180"/>
      <c r="L10272" s="181"/>
      <c r="M10272" s="180"/>
      <c r="N10272" s="180"/>
      <c r="O10272" s="180"/>
    </row>
    <row r="10273" spans="8:15" s="179" customFormat="1" x14ac:dyDescent="0.2">
      <c r="H10273" s="180"/>
      <c r="I10273" s="180"/>
      <c r="L10273" s="181"/>
      <c r="M10273" s="180"/>
      <c r="N10273" s="180"/>
      <c r="O10273" s="180"/>
    </row>
    <row r="10274" spans="8:15" s="179" customFormat="1" x14ac:dyDescent="0.2">
      <c r="H10274" s="180"/>
      <c r="I10274" s="180"/>
      <c r="L10274" s="181"/>
      <c r="M10274" s="180"/>
      <c r="N10274" s="180"/>
      <c r="O10274" s="180"/>
    </row>
    <row r="10275" spans="8:15" s="179" customFormat="1" x14ac:dyDescent="0.2">
      <c r="H10275" s="180"/>
      <c r="I10275" s="180"/>
      <c r="L10275" s="181"/>
      <c r="M10275" s="180"/>
      <c r="N10275" s="180"/>
      <c r="O10275" s="180"/>
    </row>
    <row r="10276" spans="8:15" s="179" customFormat="1" x14ac:dyDescent="0.2">
      <c r="H10276" s="180"/>
      <c r="I10276" s="180"/>
      <c r="L10276" s="181"/>
      <c r="M10276" s="180"/>
      <c r="N10276" s="180"/>
      <c r="O10276" s="180"/>
    </row>
    <row r="10277" spans="8:15" s="179" customFormat="1" x14ac:dyDescent="0.2">
      <c r="H10277" s="180"/>
      <c r="I10277" s="180"/>
      <c r="L10277" s="181"/>
      <c r="M10277" s="180"/>
      <c r="N10277" s="180"/>
      <c r="O10277" s="180"/>
    </row>
    <row r="10278" spans="8:15" s="179" customFormat="1" x14ac:dyDescent="0.2">
      <c r="H10278" s="180"/>
      <c r="I10278" s="180"/>
      <c r="L10278" s="181"/>
      <c r="M10278" s="180"/>
      <c r="N10278" s="180"/>
      <c r="O10278" s="180"/>
    </row>
    <row r="10279" spans="8:15" s="179" customFormat="1" x14ac:dyDescent="0.2">
      <c r="H10279" s="180"/>
      <c r="I10279" s="180"/>
      <c r="L10279" s="181"/>
      <c r="M10279" s="180"/>
      <c r="N10279" s="180"/>
      <c r="O10279" s="180"/>
    </row>
    <row r="10280" spans="8:15" s="179" customFormat="1" x14ac:dyDescent="0.2">
      <c r="H10280" s="180"/>
      <c r="I10280" s="180"/>
      <c r="L10280" s="181"/>
      <c r="M10280" s="180"/>
      <c r="N10280" s="180"/>
      <c r="O10280" s="180"/>
    </row>
    <row r="10281" spans="8:15" s="179" customFormat="1" x14ac:dyDescent="0.2">
      <c r="H10281" s="180"/>
      <c r="I10281" s="180"/>
      <c r="L10281" s="181"/>
      <c r="M10281" s="180"/>
      <c r="N10281" s="180"/>
      <c r="O10281" s="180"/>
    </row>
    <row r="10282" spans="8:15" s="179" customFormat="1" x14ac:dyDescent="0.2">
      <c r="H10282" s="180"/>
      <c r="I10282" s="180"/>
      <c r="L10282" s="181"/>
      <c r="M10282" s="180"/>
      <c r="N10282" s="180"/>
      <c r="O10282" s="180"/>
    </row>
    <row r="10283" spans="8:15" s="179" customFormat="1" x14ac:dyDescent="0.2">
      <c r="H10283" s="180"/>
      <c r="I10283" s="180"/>
      <c r="L10283" s="181"/>
      <c r="M10283" s="180"/>
      <c r="N10283" s="180"/>
      <c r="O10283" s="180"/>
    </row>
    <row r="10284" spans="8:15" s="179" customFormat="1" x14ac:dyDescent="0.2">
      <c r="H10284" s="180"/>
      <c r="I10284" s="180"/>
      <c r="L10284" s="181"/>
      <c r="M10284" s="180"/>
      <c r="N10284" s="180"/>
      <c r="O10284" s="180"/>
    </row>
    <row r="10285" spans="8:15" s="179" customFormat="1" x14ac:dyDescent="0.2">
      <c r="H10285" s="180"/>
      <c r="I10285" s="180"/>
      <c r="L10285" s="181"/>
      <c r="M10285" s="180"/>
      <c r="N10285" s="180"/>
      <c r="O10285" s="180"/>
    </row>
    <row r="10286" spans="8:15" s="179" customFormat="1" x14ac:dyDescent="0.2">
      <c r="H10286" s="180"/>
      <c r="I10286" s="180"/>
      <c r="L10286" s="181"/>
      <c r="M10286" s="180"/>
      <c r="N10286" s="180"/>
      <c r="O10286" s="180"/>
    </row>
    <row r="10287" spans="8:15" s="179" customFormat="1" x14ac:dyDescent="0.2">
      <c r="H10287" s="180"/>
      <c r="I10287" s="180"/>
      <c r="L10287" s="181"/>
      <c r="M10287" s="180"/>
      <c r="N10287" s="180"/>
      <c r="O10287" s="180"/>
    </row>
    <row r="10288" spans="8:15" s="179" customFormat="1" x14ac:dyDescent="0.2">
      <c r="H10288" s="180"/>
      <c r="I10288" s="180"/>
      <c r="L10288" s="181"/>
      <c r="M10288" s="180"/>
      <c r="N10288" s="180"/>
      <c r="O10288" s="180"/>
    </row>
    <row r="10289" spans="8:15" s="179" customFormat="1" x14ac:dyDescent="0.2">
      <c r="H10289" s="180"/>
      <c r="I10289" s="180"/>
      <c r="L10289" s="181"/>
      <c r="M10289" s="180"/>
      <c r="N10289" s="180"/>
      <c r="O10289" s="180"/>
    </row>
    <row r="10290" spans="8:15" s="179" customFormat="1" x14ac:dyDescent="0.2">
      <c r="H10290" s="180"/>
      <c r="I10290" s="180"/>
      <c r="L10290" s="181"/>
      <c r="M10290" s="180"/>
      <c r="N10290" s="180"/>
      <c r="O10290" s="180"/>
    </row>
    <row r="10291" spans="8:15" s="179" customFormat="1" x14ac:dyDescent="0.2">
      <c r="H10291" s="180"/>
      <c r="I10291" s="180"/>
      <c r="L10291" s="181"/>
      <c r="M10291" s="180"/>
      <c r="N10291" s="180"/>
      <c r="O10291" s="180"/>
    </row>
    <row r="10292" spans="8:15" s="179" customFormat="1" x14ac:dyDescent="0.2">
      <c r="H10292" s="180"/>
      <c r="I10292" s="180"/>
      <c r="L10292" s="181"/>
      <c r="M10292" s="180"/>
      <c r="N10292" s="180"/>
      <c r="O10292" s="180"/>
    </row>
    <row r="10293" spans="8:15" s="179" customFormat="1" x14ac:dyDescent="0.2">
      <c r="H10293" s="180"/>
      <c r="I10293" s="180"/>
      <c r="L10293" s="181"/>
      <c r="M10293" s="180"/>
      <c r="N10293" s="180"/>
      <c r="O10293" s="180"/>
    </row>
    <row r="10294" spans="8:15" s="179" customFormat="1" x14ac:dyDescent="0.2">
      <c r="H10294" s="180"/>
      <c r="I10294" s="180"/>
      <c r="L10294" s="181"/>
      <c r="M10294" s="180"/>
      <c r="N10294" s="180"/>
      <c r="O10294" s="180"/>
    </row>
    <row r="10295" spans="8:15" s="179" customFormat="1" x14ac:dyDescent="0.2">
      <c r="H10295" s="180"/>
      <c r="I10295" s="180"/>
      <c r="L10295" s="181"/>
      <c r="M10295" s="180"/>
      <c r="N10295" s="180"/>
      <c r="O10295" s="180"/>
    </row>
    <row r="10296" spans="8:15" s="179" customFormat="1" x14ac:dyDescent="0.2">
      <c r="H10296" s="180"/>
      <c r="I10296" s="180"/>
      <c r="L10296" s="181"/>
      <c r="M10296" s="180"/>
      <c r="N10296" s="180"/>
      <c r="O10296" s="180"/>
    </row>
    <row r="10297" spans="8:15" s="179" customFormat="1" x14ac:dyDescent="0.2">
      <c r="H10297" s="180"/>
      <c r="I10297" s="180"/>
      <c r="L10297" s="181"/>
      <c r="M10297" s="180"/>
      <c r="N10297" s="180"/>
      <c r="O10297" s="180"/>
    </row>
    <row r="10298" spans="8:15" s="179" customFormat="1" x14ac:dyDescent="0.2">
      <c r="H10298" s="180"/>
      <c r="I10298" s="180"/>
      <c r="L10298" s="181"/>
      <c r="M10298" s="180"/>
      <c r="N10298" s="180"/>
      <c r="O10298" s="180"/>
    </row>
    <row r="10299" spans="8:15" s="179" customFormat="1" x14ac:dyDescent="0.2">
      <c r="H10299" s="180"/>
      <c r="I10299" s="180"/>
      <c r="L10299" s="181"/>
      <c r="M10299" s="180"/>
      <c r="N10299" s="180"/>
      <c r="O10299" s="180"/>
    </row>
    <row r="10300" spans="8:15" s="179" customFormat="1" x14ac:dyDescent="0.2">
      <c r="H10300" s="180"/>
      <c r="I10300" s="180"/>
      <c r="L10300" s="181"/>
      <c r="M10300" s="180"/>
      <c r="N10300" s="180"/>
      <c r="O10300" s="180"/>
    </row>
    <row r="10301" spans="8:15" s="179" customFormat="1" x14ac:dyDescent="0.2">
      <c r="H10301" s="180"/>
      <c r="I10301" s="180"/>
      <c r="L10301" s="181"/>
      <c r="M10301" s="180"/>
      <c r="N10301" s="180"/>
      <c r="O10301" s="180"/>
    </row>
    <row r="10302" spans="8:15" s="179" customFormat="1" x14ac:dyDescent="0.2">
      <c r="H10302" s="180"/>
      <c r="I10302" s="180"/>
      <c r="L10302" s="181"/>
      <c r="M10302" s="180"/>
      <c r="N10302" s="180"/>
      <c r="O10302" s="180"/>
    </row>
    <row r="10303" spans="8:15" s="179" customFormat="1" x14ac:dyDescent="0.2">
      <c r="H10303" s="180"/>
      <c r="I10303" s="180"/>
      <c r="L10303" s="181"/>
      <c r="M10303" s="180"/>
      <c r="N10303" s="180"/>
      <c r="O10303" s="180"/>
    </row>
    <row r="10304" spans="8:15" s="179" customFormat="1" x14ac:dyDescent="0.2">
      <c r="H10304" s="180"/>
      <c r="I10304" s="180"/>
      <c r="L10304" s="181"/>
      <c r="M10304" s="180"/>
      <c r="N10304" s="180"/>
      <c r="O10304" s="180"/>
    </row>
    <row r="10305" spans="8:15" s="179" customFormat="1" x14ac:dyDescent="0.2">
      <c r="H10305" s="180"/>
      <c r="I10305" s="180"/>
      <c r="L10305" s="181"/>
      <c r="M10305" s="180"/>
      <c r="N10305" s="180"/>
      <c r="O10305" s="180"/>
    </row>
    <row r="10306" spans="8:15" s="179" customFormat="1" x14ac:dyDescent="0.2">
      <c r="H10306" s="180"/>
      <c r="I10306" s="180"/>
      <c r="L10306" s="181"/>
      <c r="M10306" s="180"/>
      <c r="N10306" s="180"/>
      <c r="O10306" s="180"/>
    </row>
    <row r="10307" spans="8:15" s="179" customFormat="1" x14ac:dyDescent="0.2">
      <c r="H10307" s="180"/>
      <c r="I10307" s="180"/>
      <c r="L10307" s="181"/>
      <c r="M10307" s="180"/>
      <c r="N10307" s="180"/>
      <c r="O10307" s="180"/>
    </row>
    <row r="10308" spans="8:15" s="179" customFormat="1" x14ac:dyDescent="0.2">
      <c r="H10308" s="180"/>
      <c r="I10308" s="180"/>
      <c r="L10308" s="181"/>
      <c r="M10308" s="180"/>
      <c r="N10308" s="180"/>
      <c r="O10308" s="180"/>
    </row>
    <row r="10309" spans="8:15" s="179" customFormat="1" x14ac:dyDescent="0.2">
      <c r="H10309" s="180"/>
      <c r="I10309" s="180"/>
      <c r="L10309" s="181"/>
      <c r="M10309" s="180"/>
      <c r="N10309" s="180"/>
      <c r="O10309" s="180"/>
    </row>
    <row r="10310" spans="8:15" s="179" customFormat="1" x14ac:dyDescent="0.2">
      <c r="H10310" s="180"/>
      <c r="I10310" s="180"/>
      <c r="L10310" s="181"/>
      <c r="M10310" s="180"/>
      <c r="N10310" s="180"/>
      <c r="O10310" s="180"/>
    </row>
    <row r="10311" spans="8:15" s="179" customFormat="1" x14ac:dyDescent="0.2">
      <c r="H10311" s="180"/>
      <c r="I10311" s="180"/>
      <c r="L10311" s="181"/>
      <c r="M10311" s="180"/>
      <c r="N10311" s="180"/>
      <c r="O10311" s="180"/>
    </row>
    <row r="10312" spans="8:15" s="179" customFormat="1" x14ac:dyDescent="0.2">
      <c r="H10312" s="180"/>
      <c r="I10312" s="180"/>
      <c r="L10312" s="181"/>
      <c r="M10312" s="180"/>
      <c r="N10312" s="180"/>
      <c r="O10312" s="180"/>
    </row>
    <row r="10313" spans="8:15" s="179" customFormat="1" x14ac:dyDescent="0.2">
      <c r="H10313" s="180"/>
      <c r="I10313" s="180"/>
      <c r="L10313" s="181"/>
      <c r="M10313" s="180"/>
      <c r="N10313" s="180"/>
      <c r="O10313" s="180"/>
    </row>
    <row r="10314" spans="8:15" s="179" customFormat="1" x14ac:dyDescent="0.2">
      <c r="H10314" s="180"/>
      <c r="I10314" s="180"/>
      <c r="L10314" s="181"/>
      <c r="M10314" s="180"/>
      <c r="N10314" s="180"/>
      <c r="O10314" s="180"/>
    </row>
    <row r="10315" spans="8:15" s="179" customFormat="1" x14ac:dyDescent="0.2">
      <c r="H10315" s="180"/>
      <c r="I10315" s="180"/>
      <c r="L10315" s="181"/>
      <c r="M10315" s="180"/>
      <c r="N10315" s="180"/>
      <c r="O10315" s="180"/>
    </row>
    <row r="10316" spans="8:15" s="179" customFormat="1" x14ac:dyDescent="0.2">
      <c r="H10316" s="180"/>
      <c r="I10316" s="180"/>
      <c r="L10316" s="181"/>
      <c r="M10316" s="180"/>
      <c r="N10316" s="180"/>
      <c r="O10316" s="180"/>
    </row>
    <row r="10317" spans="8:15" s="179" customFormat="1" x14ac:dyDescent="0.2">
      <c r="H10317" s="180"/>
      <c r="I10317" s="180"/>
      <c r="L10317" s="181"/>
      <c r="M10317" s="180"/>
      <c r="N10317" s="180"/>
      <c r="O10317" s="180"/>
    </row>
    <row r="10318" spans="8:15" s="179" customFormat="1" x14ac:dyDescent="0.2">
      <c r="H10318" s="180"/>
      <c r="I10318" s="180"/>
      <c r="L10318" s="181"/>
      <c r="M10318" s="180"/>
      <c r="N10318" s="180"/>
      <c r="O10318" s="180"/>
    </row>
    <row r="10319" spans="8:15" s="179" customFormat="1" x14ac:dyDescent="0.2">
      <c r="H10319" s="180"/>
      <c r="I10319" s="180"/>
      <c r="L10319" s="181"/>
      <c r="M10319" s="180"/>
      <c r="N10319" s="180"/>
      <c r="O10319" s="180"/>
    </row>
    <row r="10320" spans="8:15" s="179" customFormat="1" x14ac:dyDescent="0.2">
      <c r="H10320" s="180"/>
      <c r="I10320" s="180"/>
      <c r="L10320" s="181"/>
      <c r="M10320" s="180"/>
      <c r="N10320" s="180"/>
      <c r="O10320" s="180"/>
    </row>
    <row r="10321" spans="8:15" s="179" customFormat="1" x14ac:dyDescent="0.2">
      <c r="H10321" s="180"/>
      <c r="I10321" s="180"/>
      <c r="L10321" s="181"/>
      <c r="M10321" s="180"/>
      <c r="N10321" s="180"/>
      <c r="O10321" s="180"/>
    </row>
    <row r="10322" spans="8:15" s="179" customFormat="1" x14ac:dyDescent="0.2">
      <c r="H10322" s="180"/>
      <c r="I10322" s="180"/>
      <c r="L10322" s="181"/>
      <c r="M10322" s="180"/>
      <c r="N10322" s="180"/>
      <c r="O10322" s="180"/>
    </row>
    <row r="10323" spans="8:15" s="179" customFormat="1" x14ac:dyDescent="0.2">
      <c r="H10323" s="180"/>
      <c r="I10323" s="180"/>
      <c r="L10323" s="181"/>
      <c r="M10323" s="180"/>
      <c r="N10323" s="180"/>
      <c r="O10323" s="180"/>
    </row>
    <row r="10324" spans="8:15" s="179" customFormat="1" x14ac:dyDescent="0.2">
      <c r="H10324" s="180"/>
      <c r="I10324" s="180"/>
      <c r="L10324" s="181"/>
      <c r="M10324" s="180"/>
      <c r="N10324" s="180"/>
      <c r="O10324" s="180"/>
    </row>
    <row r="10325" spans="8:15" s="179" customFormat="1" x14ac:dyDescent="0.2">
      <c r="H10325" s="180"/>
      <c r="I10325" s="180"/>
      <c r="L10325" s="181"/>
      <c r="M10325" s="180"/>
      <c r="N10325" s="180"/>
      <c r="O10325" s="180"/>
    </row>
    <row r="10326" spans="8:15" s="179" customFormat="1" x14ac:dyDescent="0.2">
      <c r="H10326" s="180"/>
      <c r="I10326" s="180"/>
      <c r="L10326" s="181"/>
      <c r="M10326" s="180"/>
      <c r="N10326" s="180"/>
      <c r="O10326" s="180"/>
    </row>
    <row r="10327" spans="8:15" s="179" customFormat="1" x14ac:dyDescent="0.2">
      <c r="H10327" s="180"/>
      <c r="I10327" s="180"/>
      <c r="L10327" s="181"/>
      <c r="M10327" s="180"/>
      <c r="N10327" s="180"/>
      <c r="O10327" s="180"/>
    </row>
    <row r="10328" spans="8:15" s="179" customFormat="1" x14ac:dyDescent="0.2">
      <c r="H10328" s="180"/>
      <c r="I10328" s="180"/>
      <c r="L10328" s="181"/>
      <c r="M10328" s="180"/>
      <c r="N10328" s="180"/>
      <c r="O10328" s="180"/>
    </row>
    <row r="10329" spans="8:15" s="179" customFormat="1" x14ac:dyDescent="0.2">
      <c r="H10329" s="180"/>
      <c r="I10329" s="180"/>
      <c r="L10329" s="181"/>
      <c r="M10329" s="180"/>
      <c r="N10329" s="180"/>
      <c r="O10329" s="180"/>
    </row>
    <row r="10330" spans="8:15" s="179" customFormat="1" x14ac:dyDescent="0.2">
      <c r="H10330" s="180"/>
      <c r="I10330" s="180"/>
      <c r="L10330" s="181"/>
      <c r="M10330" s="180"/>
      <c r="N10330" s="180"/>
      <c r="O10330" s="180"/>
    </row>
    <row r="10331" spans="8:15" s="179" customFormat="1" x14ac:dyDescent="0.2">
      <c r="H10331" s="180"/>
      <c r="I10331" s="180"/>
      <c r="L10331" s="181"/>
      <c r="M10331" s="180"/>
      <c r="N10331" s="180"/>
      <c r="O10331" s="180"/>
    </row>
    <row r="10332" spans="8:15" s="179" customFormat="1" x14ac:dyDescent="0.2">
      <c r="H10332" s="180"/>
      <c r="I10332" s="180"/>
      <c r="L10332" s="181"/>
      <c r="M10332" s="180"/>
      <c r="N10332" s="180"/>
      <c r="O10332" s="180"/>
    </row>
    <row r="10333" spans="8:15" s="179" customFormat="1" x14ac:dyDescent="0.2">
      <c r="H10333" s="180"/>
      <c r="I10333" s="180"/>
      <c r="L10333" s="181"/>
      <c r="M10333" s="180"/>
      <c r="N10333" s="180"/>
      <c r="O10333" s="180"/>
    </row>
    <row r="10334" spans="8:15" s="179" customFormat="1" x14ac:dyDescent="0.2">
      <c r="H10334" s="180"/>
      <c r="I10334" s="180"/>
      <c r="L10334" s="181"/>
      <c r="M10334" s="180"/>
      <c r="N10334" s="180"/>
      <c r="O10334" s="180"/>
    </row>
    <row r="10335" spans="8:15" s="179" customFormat="1" x14ac:dyDescent="0.2">
      <c r="H10335" s="180"/>
      <c r="I10335" s="180"/>
      <c r="L10335" s="181"/>
      <c r="M10335" s="180"/>
      <c r="N10335" s="180"/>
      <c r="O10335" s="180"/>
    </row>
    <row r="10336" spans="8:15" s="179" customFormat="1" x14ac:dyDescent="0.2">
      <c r="H10336" s="180"/>
      <c r="I10336" s="180"/>
      <c r="L10336" s="181"/>
      <c r="M10336" s="180"/>
      <c r="N10336" s="180"/>
      <c r="O10336" s="180"/>
    </row>
    <row r="10337" spans="8:15" s="179" customFormat="1" x14ac:dyDescent="0.2">
      <c r="H10337" s="180"/>
      <c r="I10337" s="180"/>
      <c r="L10337" s="181"/>
      <c r="M10337" s="180"/>
      <c r="N10337" s="180"/>
      <c r="O10337" s="180"/>
    </row>
    <row r="10338" spans="8:15" s="179" customFormat="1" x14ac:dyDescent="0.2">
      <c r="H10338" s="180"/>
      <c r="I10338" s="180"/>
      <c r="L10338" s="181"/>
      <c r="M10338" s="180"/>
      <c r="N10338" s="180"/>
      <c r="O10338" s="180"/>
    </row>
    <row r="10339" spans="8:15" s="179" customFormat="1" x14ac:dyDescent="0.2">
      <c r="H10339" s="180"/>
      <c r="I10339" s="180"/>
      <c r="L10339" s="181"/>
      <c r="M10339" s="180"/>
      <c r="N10339" s="180"/>
      <c r="O10339" s="180"/>
    </row>
    <row r="10340" spans="8:15" s="179" customFormat="1" x14ac:dyDescent="0.2">
      <c r="H10340" s="180"/>
      <c r="I10340" s="180"/>
      <c r="L10340" s="181"/>
      <c r="M10340" s="180"/>
      <c r="N10340" s="180"/>
      <c r="O10340" s="180"/>
    </row>
    <row r="10341" spans="8:15" s="179" customFormat="1" x14ac:dyDescent="0.2">
      <c r="H10341" s="180"/>
      <c r="I10341" s="180"/>
      <c r="L10341" s="181"/>
      <c r="M10341" s="180"/>
      <c r="N10341" s="180"/>
      <c r="O10341" s="180"/>
    </row>
    <row r="10342" spans="8:15" s="179" customFormat="1" x14ac:dyDescent="0.2">
      <c r="H10342" s="180"/>
      <c r="I10342" s="180"/>
      <c r="L10342" s="181"/>
      <c r="M10342" s="180"/>
      <c r="N10342" s="180"/>
      <c r="O10342" s="180"/>
    </row>
    <row r="10343" spans="8:15" s="179" customFormat="1" x14ac:dyDescent="0.2">
      <c r="H10343" s="180"/>
      <c r="I10343" s="180"/>
      <c r="L10343" s="181"/>
      <c r="M10343" s="180"/>
      <c r="N10343" s="180"/>
      <c r="O10343" s="180"/>
    </row>
    <row r="10344" spans="8:15" s="179" customFormat="1" x14ac:dyDescent="0.2">
      <c r="H10344" s="180"/>
      <c r="I10344" s="180"/>
      <c r="L10344" s="181"/>
      <c r="M10344" s="180"/>
      <c r="N10344" s="180"/>
      <c r="O10344" s="180"/>
    </row>
    <row r="10345" spans="8:15" s="179" customFormat="1" x14ac:dyDescent="0.2">
      <c r="H10345" s="180"/>
      <c r="I10345" s="180"/>
      <c r="L10345" s="181"/>
      <c r="M10345" s="180"/>
      <c r="N10345" s="180"/>
      <c r="O10345" s="180"/>
    </row>
    <row r="10346" spans="8:15" s="179" customFormat="1" x14ac:dyDescent="0.2">
      <c r="H10346" s="180"/>
      <c r="I10346" s="180"/>
      <c r="L10346" s="181"/>
      <c r="M10346" s="180"/>
      <c r="N10346" s="180"/>
      <c r="O10346" s="180"/>
    </row>
    <row r="10347" spans="8:15" s="179" customFormat="1" x14ac:dyDescent="0.2">
      <c r="H10347" s="180"/>
      <c r="I10347" s="180"/>
      <c r="L10347" s="181"/>
      <c r="M10347" s="180"/>
      <c r="N10347" s="180"/>
      <c r="O10347" s="180"/>
    </row>
    <row r="10348" spans="8:15" s="179" customFormat="1" x14ac:dyDescent="0.2">
      <c r="H10348" s="180"/>
      <c r="I10348" s="180"/>
      <c r="L10348" s="181"/>
      <c r="M10348" s="180"/>
      <c r="N10348" s="180"/>
      <c r="O10348" s="180"/>
    </row>
    <row r="10349" spans="8:15" s="179" customFormat="1" x14ac:dyDescent="0.2">
      <c r="H10349" s="180"/>
      <c r="I10349" s="180"/>
      <c r="L10349" s="181"/>
      <c r="M10349" s="180"/>
      <c r="N10349" s="180"/>
      <c r="O10349" s="180"/>
    </row>
    <row r="10350" spans="8:15" s="179" customFormat="1" x14ac:dyDescent="0.2">
      <c r="H10350" s="180"/>
      <c r="I10350" s="180"/>
      <c r="L10350" s="181"/>
      <c r="M10350" s="180"/>
      <c r="N10350" s="180"/>
      <c r="O10350" s="180"/>
    </row>
    <row r="10351" spans="8:15" s="179" customFormat="1" x14ac:dyDescent="0.2">
      <c r="H10351" s="180"/>
      <c r="I10351" s="180"/>
      <c r="L10351" s="181"/>
      <c r="M10351" s="180"/>
      <c r="N10351" s="180"/>
      <c r="O10351" s="180"/>
    </row>
    <row r="10352" spans="8:15" s="179" customFormat="1" x14ac:dyDescent="0.2">
      <c r="H10352" s="180"/>
      <c r="I10352" s="180"/>
      <c r="L10352" s="181"/>
      <c r="M10352" s="180"/>
      <c r="N10352" s="180"/>
      <c r="O10352" s="180"/>
    </row>
    <row r="10353" spans="8:15" s="179" customFormat="1" x14ac:dyDescent="0.2">
      <c r="H10353" s="180"/>
      <c r="I10353" s="180"/>
      <c r="L10353" s="181"/>
      <c r="M10353" s="180"/>
      <c r="N10353" s="180"/>
      <c r="O10353" s="180"/>
    </row>
    <row r="10354" spans="8:15" s="179" customFormat="1" x14ac:dyDescent="0.2">
      <c r="H10354" s="180"/>
      <c r="I10354" s="180"/>
      <c r="L10354" s="181"/>
      <c r="M10354" s="180"/>
      <c r="N10354" s="180"/>
      <c r="O10354" s="180"/>
    </row>
    <row r="10355" spans="8:15" s="179" customFormat="1" x14ac:dyDescent="0.2">
      <c r="H10355" s="180"/>
      <c r="I10355" s="180"/>
      <c r="L10355" s="181"/>
      <c r="M10355" s="180"/>
      <c r="N10355" s="180"/>
      <c r="O10355" s="180"/>
    </row>
    <row r="10356" spans="8:15" s="179" customFormat="1" x14ac:dyDescent="0.2">
      <c r="H10356" s="180"/>
      <c r="I10356" s="180"/>
      <c r="L10356" s="181"/>
      <c r="M10356" s="180"/>
      <c r="N10356" s="180"/>
      <c r="O10356" s="180"/>
    </row>
    <row r="10357" spans="8:15" s="179" customFormat="1" x14ac:dyDescent="0.2">
      <c r="H10357" s="180"/>
      <c r="I10357" s="180"/>
      <c r="L10357" s="181"/>
      <c r="M10357" s="180"/>
      <c r="N10357" s="180"/>
      <c r="O10357" s="180"/>
    </row>
    <row r="10358" spans="8:15" s="179" customFormat="1" x14ac:dyDescent="0.2">
      <c r="H10358" s="180"/>
      <c r="I10358" s="180"/>
      <c r="L10358" s="181"/>
      <c r="M10358" s="180"/>
      <c r="N10358" s="180"/>
      <c r="O10358" s="180"/>
    </row>
    <row r="10359" spans="8:15" s="179" customFormat="1" x14ac:dyDescent="0.2">
      <c r="H10359" s="180"/>
      <c r="I10359" s="180"/>
      <c r="L10359" s="181"/>
      <c r="M10359" s="180"/>
      <c r="N10359" s="180"/>
      <c r="O10359" s="180"/>
    </row>
    <row r="10360" spans="8:15" s="179" customFormat="1" x14ac:dyDescent="0.2">
      <c r="H10360" s="180"/>
      <c r="I10360" s="180"/>
      <c r="L10360" s="181"/>
      <c r="M10360" s="180"/>
      <c r="N10360" s="180"/>
      <c r="O10360" s="180"/>
    </row>
    <row r="10361" spans="8:15" s="179" customFormat="1" x14ac:dyDescent="0.2">
      <c r="H10361" s="180"/>
      <c r="I10361" s="180"/>
      <c r="L10361" s="181"/>
      <c r="M10361" s="180"/>
      <c r="N10361" s="180"/>
      <c r="O10361" s="180"/>
    </row>
    <row r="10362" spans="8:15" s="179" customFormat="1" x14ac:dyDescent="0.2">
      <c r="H10362" s="180"/>
      <c r="I10362" s="180"/>
      <c r="L10362" s="181"/>
      <c r="M10362" s="180"/>
      <c r="N10362" s="180"/>
      <c r="O10362" s="180"/>
    </row>
    <row r="10363" spans="8:15" s="179" customFormat="1" x14ac:dyDescent="0.2">
      <c r="H10363" s="180"/>
      <c r="I10363" s="180"/>
      <c r="L10363" s="181"/>
      <c r="M10363" s="180"/>
      <c r="N10363" s="180"/>
      <c r="O10363" s="180"/>
    </row>
    <row r="10364" spans="8:15" s="179" customFormat="1" x14ac:dyDescent="0.2">
      <c r="H10364" s="180"/>
      <c r="I10364" s="180"/>
      <c r="L10364" s="181"/>
      <c r="M10364" s="180"/>
      <c r="N10364" s="180"/>
      <c r="O10364" s="180"/>
    </row>
    <row r="10365" spans="8:15" s="179" customFormat="1" x14ac:dyDescent="0.2">
      <c r="H10365" s="180"/>
      <c r="I10365" s="180"/>
      <c r="L10365" s="181"/>
      <c r="M10365" s="180"/>
      <c r="N10365" s="180"/>
      <c r="O10365" s="180"/>
    </row>
    <row r="10366" spans="8:15" s="179" customFormat="1" x14ac:dyDescent="0.2">
      <c r="H10366" s="180"/>
      <c r="I10366" s="180"/>
      <c r="L10366" s="181"/>
      <c r="M10366" s="180"/>
      <c r="N10366" s="180"/>
      <c r="O10366" s="180"/>
    </row>
    <row r="10367" spans="8:15" s="179" customFormat="1" x14ac:dyDescent="0.2">
      <c r="H10367" s="180"/>
      <c r="I10367" s="180"/>
      <c r="L10367" s="181"/>
      <c r="M10367" s="180"/>
      <c r="N10367" s="180"/>
      <c r="O10367" s="180"/>
    </row>
    <row r="10368" spans="8:15" s="179" customFormat="1" x14ac:dyDescent="0.2">
      <c r="H10368" s="180"/>
      <c r="I10368" s="180"/>
      <c r="L10368" s="181"/>
      <c r="M10368" s="180"/>
      <c r="N10368" s="180"/>
      <c r="O10368" s="180"/>
    </row>
    <row r="10369" spans="8:15" s="179" customFormat="1" x14ac:dyDescent="0.2">
      <c r="H10369" s="180"/>
      <c r="I10369" s="180"/>
      <c r="L10369" s="181"/>
      <c r="M10369" s="180"/>
      <c r="N10369" s="180"/>
      <c r="O10369" s="180"/>
    </row>
    <row r="10370" spans="8:15" s="179" customFormat="1" x14ac:dyDescent="0.2">
      <c r="H10370" s="180"/>
      <c r="I10370" s="180"/>
      <c r="L10370" s="181"/>
      <c r="M10370" s="180"/>
      <c r="N10370" s="180"/>
      <c r="O10370" s="180"/>
    </row>
    <row r="10371" spans="8:15" s="179" customFormat="1" x14ac:dyDescent="0.2">
      <c r="H10371" s="180"/>
      <c r="I10371" s="180"/>
      <c r="L10371" s="181"/>
      <c r="M10371" s="180"/>
      <c r="N10371" s="180"/>
      <c r="O10371" s="180"/>
    </row>
    <row r="10372" spans="8:15" s="179" customFormat="1" x14ac:dyDescent="0.2">
      <c r="H10372" s="180"/>
      <c r="I10372" s="180"/>
      <c r="L10372" s="181"/>
      <c r="M10372" s="180"/>
      <c r="N10372" s="180"/>
      <c r="O10372" s="180"/>
    </row>
    <row r="10373" spans="8:15" s="179" customFormat="1" x14ac:dyDescent="0.2">
      <c r="H10373" s="180"/>
      <c r="I10373" s="180"/>
      <c r="L10373" s="181"/>
      <c r="M10373" s="180"/>
      <c r="N10373" s="180"/>
      <c r="O10373" s="180"/>
    </row>
    <row r="10374" spans="8:15" s="179" customFormat="1" x14ac:dyDescent="0.2">
      <c r="H10374" s="180"/>
      <c r="I10374" s="180"/>
      <c r="L10374" s="181"/>
      <c r="M10374" s="180"/>
      <c r="N10374" s="180"/>
      <c r="O10374" s="180"/>
    </row>
    <row r="10375" spans="8:15" s="179" customFormat="1" x14ac:dyDescent="0.2">
      <c r="H10375" s="180"/>
      <c r="I10375" s="180"/>
      <c r="L10375" s="181"/>
      <c r="M10375" s="180"/>
      <c r="N10375" s="180"/>
      <c r="O10375" s="180"/>
    </row>
    <row r="10376" spans="8:15" s="179" customFormat="1" x14ac:dyDescent="0.2">
      <c r="H10376" s="180"/>
      <c r="I10376" s="180"/>
      <c r="L10376" s="181"/>
      <c r="M10376" s="180"/>
      <c r="N10376" s="180"/>
      <c r="O10376" s="180"/>
    </row>
    <row r="10377" spans="8:15" s="179" customFormat="1" x14ac:dyDescent="0.2">
      <c r="H10377" s="180"/>
      <c r="I10377" s="180"/>
      <c r="L10377" s="181"/>
      <c r="M10377" s="180"/>
      <c r="N10377" s="180"/>
      <c r="O10377" s="180"/>
    </row>
    <row r="10378" spans="8:15" s="179" customFormat="1" x14ac:dyDescent="0.2">
      <c r="H10378" s="180"/>
      <c r="I10378" s="180"/>
      <c r="L10378" s="181"/>
      <c r="M10378" s="180"/>
      <c r="N10378" s="180"/>
      <c r="O10378" s="180"/>
    </row>
    <row r="10379" spans="8:15" s="179" customFormat="1" x14ac:dyDescent="0.2">
      <c r="H10379" s="180"/>
      <c r="I10379" s="180"/>
      <c r="L10379" s="181"/>
      <c r="M10379" s="180"/>
      <c r="N10379" s="180"/>
      <c r="O10379" s="180"/>
    </row>
    <row r="10380" spans="8:15" s="179" customFormat="1" x14ac:dyDescent="0.2">
      <c r="H10380" s="180"/>
      <c r="I10380" s="180"/>
      <c r="L10380" s="181"/>
      <c r="M10380" s="180"/>
      <c r="N10380" s="180"/>
      <c r="O10380" s="180"/>
    </row>
    <row r="10381" spans="8:15" s="179" customFormat="1" x14ac:dyDescent="0.2">
      <c r="H10381" s="180"/>
      <c r="I10381" s="180"/>
      <c r="L10381" s="181"/>
      <c r="M10381" s="180"/>
      <c r="N10381" s="180"/>
      <c r="O10381" s="180"/>
    </row>
    <row r="10382" spans="8:15" s="179" customFormat="1" x14ac:dyDescent="0.2">
      <c r="H10382" s="180"/>
      <c r="I10382" s="180"/>
      <c r="L10382" s="181"/>
      <c r="M10382" s="180"/>
      <c r="N10382" s="180"/>
      <c r="O10382" s="180"/>
    </row>
    <row r="10383" spans="8:15" s="179" customFormat="1" x14ac:dyDescent="0.2">
      <c r="H10383" s="180"/>
      <c r="I10383" s="180"/>
      <c r="L10383" s="181"/>
      <c r="M10383" s="180"/>
      <c r="N10383" s="180"/>
      <c r="O10383" s="180"/>
    </row>
    <row r="10384" spans="8:15" s="179" customFormat="1" x14ac:dyDescent="0.2">
      <c r="H10384" s="180"/>
      <c r="I10384" s="180"/>
      <c r="L10384" s="181"/>
      <c r="M10384" s="180"/>
      <c r="N10384" s="180"/>
      <c r="O10384" s="180"/>
    </row>
    <row r="10385" spans="8:15" s="179" customFormat="1" x14ac:dyDescent="0.2">
      <c r="H10385" s="180"/>
      <c r="I10385" s="180"/>
      <c r="L10385" s="181"/>
      <c r="M10385" s="180"/>
      <c r="N10385" s="180"/>
      <c r="O10385" s="180"/>
    </row>
    <row r="10386" spans="8:15" s="179" customFormat="1" x14ac:dyDescent="0.2">
      <c r="H10386" s="180"/>
      <c r="I10386" s="180"/>
      <c r="L10386" s="181"/>
      <c r="M10386" s="180"/>
      <c r="N10386" s="180"/>
      <c r="O10386" s="180"/>
    </row>
    <row r="10387" spans="8:15" s="179" customFormat="1" x14ac:dyDescent="0.2">
      <c r="H10387" s="180"/>
      <c r="I10387" s="180"/>
      <c r="L10387" s="181"/>
      <c r="M10387" s="180"/>
      <c r="N10387" s="180"/>
      <c r="O10387" s="180"/>
    </row>
    <row r="10388" spans="8:15" s="179" customFormat="1" x14ac:dyDescent="0.2">
      <c r="H10388" s="180"/>
      <c r="I10388" s="180"/>
      <c r="L10388" s="181"/>
      <c r="M10388" s="180"/>
      <c r="N10388" s="180"/>
      <c r="O10388" s="180"/>
    </row>
    <row r="10389" spans="8:15" s="179" customFormat="1" x14ac:dyDescent="0.2">
      <c r="H10389" s="180"/>
      <c r="I10389" s="180"/>
      <c r="L10389" s="181"/>
      <c r="M10389" s="180"/>
      <c r="N10389" s="180"/>
      <c r="O10389" s="180"/>
    </row>
    <row r="10390" spans="8:15" s="179" customFormat="1" x14ac:dyDescent="0.2">
      <c r="H10390" s="180"/>
      <c r="I10390" s="180"/>
      <c r="L10390" s="181"/>
      <c r="M10390" s="180"/>
      <c r="N10390" s="180"/>
      <c r="O10390" s="180"/>
    </row>
    <row r="10391" spans="8:15" s="179" customFormat="1" x14ac:dyDescent="0.2">
      <c r="H10391" s="180"/>
      <c r="I10391" s="180"/>
      <c r="L10391" s="181"/>
      <c r="M10391" s="180"/>
      <c r="N10391" s="180"/>
      <c r="O10391" s="180"/>
    </row>
    <row r="10392" spans="8:15" s="179" customFormat="1" x14ac:dyDescent="0.2">
      <c r="H10392" s="180"/>
      <c r="I10392" s="180"/>
      <c r="L10392" s="181"/>
      <c r="M10392" s="180"/>
      <c r="N10392" s="180"/>
      <c r="O10392" s="180"/>
    </row>
    <row r="10393" spans="8:15" s="179" customFormat="1" x14ac:dyDescent="0.2">
      <c r="H10393" s="180"/>
      <c r="I10393" s="180"/>
      <c r="L10393" s="181"/>
      <c r="M10393" s="180"/>
      <c r="N10393" s="180"/>
      <c r="O10393" s="180"/>
    </row>
    <row r="10394" spans="8:15" s="179" customFormat="1" x14ac:dyDescent="0.2">
      <c r="H10394" s="180"/>
      <c r="I10394" s="180"/>
      <c r="L10394" s="181"/>
      <c r="M10394" s="180"/>
      <c r="N10394" s="180"/>
      <c r="O10394" s="180"/>
    </row>
    <row r="10395" spans="8:15" s="179" customFormat="1" x14ac:dyDescent="0.2">
      <c r="H10395" s="180"/>
      <c r="I10395" s="180"/>
      <c r="L10395" s="181"/>
      <c r="M10395" s="180"/>
      <c r="N10395" s="180"/>
      <c r="O10395" s="180"/>
    </row>
    <row r="10396" spans="8:15" s="179" customFormat="1" x14ac:dyDescent="0.2">
      <c r="H10396" s="180"/>
      <c r="I10396" s="180"/>
      <c r="L10396" s="181"/>
      <c r="M10396" s="180"/>
      <c r="N10396" s="180"/>
      <c r="O10396" s="180"/>
    </row>
    <row r="10397" spans="8:15" s="179" customFormat="1" x14ac:dyDescent="0.2">
      <c r="H10397" s="180"/>
      <c r="I10397" s="180"/>
      <c r="L10397" s="181"/>
      <c r="M10397" s="180"/>
      <c r="N10397" s="180"/>
      <c r="O10397" s="180"/>
    </row>
    <row r="10398" spans="8:15" s="179" customFormat="1" x14ac:dyDescent="0.2">
      <c r="H10398" s="180"/>
      <c r="I10398" s="180"/>
      <c r="L10398" s="181"/>
      <c r="M10398" s="180"/>
      <c r="N10398" s="180"/>
      <c r="O10398" s="180"/>
    </row>
    <row r="10399" spans="8:15" s="179" customFormat="1" x14ac:dyDescent="0.2">
      <c r="H10399" s="180"/>
      <c r="I10399" s="180"/>
      <c r="L10399" s="181"/>
      <c r="M10399" s="180"/>
      <c r="N10399" s="180"/>
      <c r="O10399" s="180"/>
    </row>
    <row r="10400" spans="8:15" s="179" customFormat="1" x14ac:dyDescent="0.2">
      <c r="H10400" s="180"/>
      <c r="I10400" s="180"/>
      <c r="L10400" s="181"/>
      <c r="M10400" s="180"/>
      <c r="N10400" s="180"/>
      <c r="O10400" s="180"/>
    </row>
    <row r="10401" spans="8:15" s="179" customFormat="1" x14ac:dyDescent="0.2">
      <c r="H10401" s="180"/>
      <c r="I10401" s="180"/>
      <c r="L10401" s="181"/>
      <c r="M10401" s="180"/>
      <c r="N10401" s="180"/>
      <c r="O10401" s="180"/>
    </row>
    <row r="10402" spans="8:15" s="179" customFormat="1" x14ac:dyDescent="0.2">
      <c r="H10402" s="180"/>
      <c r="I10402" s="180"/>
      <c r="L10402" s="181"/>
      <c r="M10402" s="180"/>
      <c r="N10402" s="180"/>
      <c r="O10402" s="180"/>
    </row>
    <row r="10403" spans="8:15" s="179" customFormat="1" x14ac:dyDescent="0.2">
      <c r="H10403" s="180"/>
      <c r="I10403" s="180"/>
      <c r="L10403" s="181"/>
      <c r="M10403" s="180"/>
      <c r="N10403" s="180"/>
      <c r="O10403" s="180"/>
    </row>
    <row r="10404" spans="8:15" s="179" customFormat="1" x14ac:dyDescent="0.2">
      <c r="H10404" s="180"/>
      <c r="I10404" s="180"/>
      <c r="L10404" s="181"/>
      <c r="M10404" s="180"/>
      <c r="N10404" s="180"/>
      <c r="O10404" s="180"/>
    </row>
    <row r="10405" spans="8:15" s="179" customFormat="1" x14ac:dyDescent="0.2">
      <c r="H10405" s="180"/>
      <c r="I10405" s="180"/>
      <c r="L10405" s="181"/>
      <c r="M10405" s="180"/>
      <c r="N10405" s="180"/>
      <c r="O10405" s="180"/>
    </row>
    <row r="10406" spans="8:15" s="179" customFormat="1" x14ac:dyDescent="0.2">
      <c r="H10406" s="180"/>
      <c r="I10406" s="180"/>
      <c r="L10406" s="181"/>
      <c r="M10406" s="180"/>
      <c r="N10406" s="180"/>
      <c r="O10406" s="180"/>
    </row>
    <row r="10407" spans="8:15" s="179" customFormat="1" x14ac:dyDescent="0.2">
      <c r="H10407" s="180"/>
      <c r="I10407" s="180"/>
      <c r="L10407" s="181"/>
      <c r="M10407" s="180"/>
      <c r="N10407" s="180"/>
      <c r="O10407" s="180"/>
    </row>
    <row r="10408" spans="8:15" s="179" customFormat="1" x14ac:dyDescent="0.2">
      <c r="H10408" s="180"/>
      <c r="I10408" s="180"/>
      <c r="L10408" s="181"/>
      <c r="M10408" s="180"/>
      <c r="N10408" s="180"/>
      <c r="O10408" s="180"/>
    </row>
    <row r="10409" spans="8:15" s="179" customFormat="1" x14ac:dyDescent="0.2">
      <c r="H10409" s="180"/>
      <c r="I10409" s="180"/>
      <c r="L10409" s="181"/>
      <c r="M10409" s="180"/>
      <c r="N10409" s="180"/>
      <c r="O10409" s="180"/>
    </row>
    <row r="10410" spans="8:15" s="179" customFormat="1" x14ac:dyDescent="0.2">
      <c r="H10410" s="180"/>
      <c r="I10410" s="180"/>
      <c r="L10410" s="181"/>
      <c r="M10410" s="180"/>
      <c r="N10410" s="180"/>
      <c r="O10410" s="180"/>
    </row>
    <row r="10411" spans="8:15" s="179" customFormat="1" x14ac:dyDescent="0.2">
      <c r="H10411" s="180"/>
      <c r="I10411" s="180"/>
      <c r="L10411" s="181"/>
      <c r="M10411" s="180"/>
      <c r="N10411" s="180"/>
      <c r="O10411" s="180"/>
    </row>
    <row r="10412" spans="8:15" s="179" customFormat="1" x14ac:dyDescent="0.2">
      <c r="H10412" s="180"/>
      <c r="I10412" s="180"/>
      <c r="L10412" s="181"/>
      <c r="M10412" s="180"/>
      <c r="N10412" s="180"/>
      <c r="O10412" s="180"/>
    </row>
    <row r="10413" spans="8:15" s="179" customFormat="1" x14ac:dyDescent="0.2">
      <c r="H10413" s="180"/>
      <c r="I10413" s="180"/>
      <c r="L10413" s="181"/>
      <c r="M10413" s="180"/>
      <c r="N10413" s="180"/>
      <c r="O10413" s="180"/>
    </row>
    <row r="10414" spans="8:15" s="179" customFormat="1" x14ac:dyDescent="0.2">
      <c r="H10414" s="180"/>
      <c r="I10414" s="180"/>
      <c r="L10414" s="181"/>
      <c r="M10414" s="180"/>
      <c r="N10414" s="180"/>
      <c r="O10414" s="180"/>
    </row>
    <row r="10415" spans="8:15" s="179" customFormat="1" x14ac:dyDescent="0.2">
      <c r="H10415" s="180"/>
      <c r="I10415" s="180"/>
      <c r="L10415" s="181"/>
      <c r="M10415" s="180"/>
      <c r="N10415" s="180"/>
      <c r="O10415" s="180"/>
    </row>
    <row r="10416" spans="8:15" s="179" customFormat="1" x14ac:dyDescent="0.2">
      <c r="H10416" s="180"/>
      <c r="I10416" s="180"/>
      <c r="L10416" s="181"/>
      <c r="M10416" s="180"/>
      <c r="N10416" s="180"/>
      <c r="O10416" s="180"/>
    </row>
    <row r="10417" spans="8:15" s="179" customFormat="1" x14ac:dyDescent="0.2">
      <c r="H10417" s="180"/>
      <c r="I10417" s="180"/>
      <c r="L10417" s="181"/>
      <c r="M10417" s="180"/>
      <c r="N10417" s="180"/>
      <c r="O10417" s="180"/>
    </row>
    <row r="10418" spans="8:15" s="179" customFormat="1" x14ac:dyDescent="0.2">
      <c r="H10418" s="180"/>
      <c r="I10418" s="180"/>
      <c r="L10418" s="181"/>
      <c r="M10418" s="180"/>
      <c r="N10418" s="180"/>
      <c r="O10418" s="180"/>
    </row>
    <row r="10419" spans="8:15" s="179" customFormat="1" x14ac:dyDescent="0.2">
      <c r="H10419" s="180"/>
      <c r="I10419" s="180"/>
      <c r="L10419" s="181"/>
      <c r="M10419" s="180"/>
      <c r="N10419" s="180"/>
      <c r="O10419" s="180"/>
    </row>
    <row r="10420" spans="8:15" s="179" customFormat="1" x14ac:dyDescent="0.2">
      <c r="H10420" s="180"/>
      <c r="I10420" s="180"/>
      <c r="L10420" s="181"/>
      <c r="M10420" s="180"/>
      <c r="N10420" s="180"/>
      <c r="O10420" s="180"/>
    </row>
    <row r="10421" spans="8:15" s="179" customFormat="1" x14ac:dyDescent="0.2">
      <c r="H10421" s="180"/>
      <c r="I10421" s="180"/>
      <c r="L10421" s="181"/>
      <c r="M10421" s="180"/>
      <c r="N10421" s="180"/>
      <c r="O10421" s="180"/>
    </row>
    <row r="10422" spans="8:15" s="179" customFormat="1" x14ac:dyDescent="0.2">
      <c r="H10422" s="180"/>
      <c r="I10422" s="180"/>
      <c r="L10422" s="181"/>
      <c r="M10422" s="180"/>
      <c r="N10422" s="180"/>
      <c r="O10422" s="180"/>
    </row>
    <row r="10423" spans="8:15" s="179" customFormat="1" x14ac:dyDescent="0.2">
      <c r="H10423" s="180"/>
      <c r="I10423" s="180"/>
      <c r="L10423" s="181"/>
      <c r="M10423" s="180"/>
      <c r="N10423" s="180"/>
      <c r="O10423" s="180"/>
    </row>
    <row r="10424" spans="8:15" s="179" customFormat="1" x14ac:dyDescent="0.2">
      <c r="H10424" s="180"/>
      <c r="I10424" s="180"/>
      <c r="L10424" s="181"/>
      <c r="M10424" s="180"/>
      <c r="N10424" s="180"/>
      <c r="O10424" s="180"/>
    </row>
    <row r="10425" spans="8:15" s="179" customFormat="1" x14ac:dyDescent="0.2">
      <c r="H10425" s="180"/>
      <c r="I10425" s="180"/>
      <c r="L10425" s="181"/>
      <c r="M10425" s="180"/>
      <c r="N10425" s="180"/>
      <c r="O10425" s="180"/>
    </row>
    <row r="10426" spans="8:15" s="179" customFormat="1" x14ac:dyDescent="0.2">
      <c r="H10426" s="180"/>
      <c r="I10426" s="180"/>
      <c r="L10426" s="181"/>
      <c r="M10426" s="180"/>
      <c r="N10426" s="180"/>
      <c r="O10426" s="180"/>
    </row>
    <row r="10427" spans="8:15" s="179" customFormat="1" x14ac:dyDescent="0.2">
      <c r="H10427" s="180"/>
      <c r="I10427" s="180"/>
      <c r="L10427" s="181"/>
      <c r="M10427" s="180"/>
      <c r="N10427" s="180"/>
      <c r="O10427" s="180"/>
    </row>
    <row r="10428" spans="8:15" s="179" customFormat="1" x14ac:dyDescent="0.2">
      <c r="H10428" s="180"/>
      <c r="I10428" s="180"/>
      <c r="L10428" s="181"/>
      <c r="M10428" s="180"/>
      <c r="N10428" s="180"/>
      <c r="O10428" s="180"/>
    </row>
    <row r="10429" spans="8:15" s="179" customFormat="1" x14ac:dyDescent="0.2">
      <c r="H10429" s="180"/>
      <c r="I10429" s="180"/>
      <c r="L10429" s="181"/>
      <c r="M10429" s="180"/>
      <c r="N10429" s="180"/>
      <c r="O10429" s="180"/>
    </row>
    <row r="10430" spans="8:15" s="179" customFormat="1" x14ac:dyDescent="0.2">
      <c r="H10430" s="180"/>
      <c r="I10430" s="180"/>
      <c r="L10430" s="181"/>
      <c r="M10430" s="180"/>
      <c r="N10430" s="180"/>
      <c r="O10430" s="180"/>
    </row>
    <row r="10431" spans="8:15" s="179" customFormat="1" x14ac:dyDescent="0.2">
      <c r="H10431" s="180"/>
      <c r="I10431" s="180"/>
      <c r="L10431" s="181"/>
      <c r="M10431" s="180"/>
      <c r="N10431" s="180"/>
      <c r="O10431" s="180"/>
    </row>
    <row r="10432" spans="8:15" s="179" customFormat="1" x14ac:dyDescent="0.2">
      <c r="H10432" s="180"/>
      <c r="I10432" s="180"/>
      <c r="L10432" s="181"/>
      <c r="M10432" s="180"/>
      <c r="N10432" s="180"/>
      <c r="O10432" s="180"/>
    </row>
    <row r="10433" spans="8:15" s="179" customFormat="1" x14ac:dyDescent="0.2">
      <c r="H10433" s="180"/>
      <c r="I10433" s="180"/>
      <c r="L10433" s="181"/>
      <c r="M10433" s="180"/>
      <c r="N10433" s="180"/>
      <c r="O10433" s="180"/>
    </row>
    <row r="10434" spans="8:15" s="179" customFormat="1" x14ac:dyDescent="0.2">
      <c r="H10434" s="180"/>
      <c r="I10434" s="180"/>
      <c r="L10434" s="181"/>
      <c r="M10434" s="180"/>
      <c r="N10434" s="180"/>
      <c r="O10434" s="180"/>
    </row>
    <row r="10435" spans="8:15" s="179" customFormat="1" x14ac:dyDescent="0.2">
      <c r="H10435" s="180"/>
      <c r="I10435" s="180"/>
      <c r="L10435" s="181"/>
      <c r="M10435" s="180"/>
      <c r="N10435" s="180"/>
      <c r="O10435" s="180"/>
    </row>
    <row r="10436" spans="8:15" s="179" customFormat="1" x14ac:dyDescent="0.2">
      <c r="H10436" s="180"/>
      <c r="I10436" s="180"/>
      <c r="L10436" s="181"/>
      <c r="M10436" s="180"/>
      <c r="N10436" s="180"/>
      <c r="O10436" s="180"/>
    </row>
    <row r="10437" spans="8:15" s="179" customFormat="1" x14ac:dyDescent="0.2">
      <c r="H10437" s="180"/>
      <c r="I10437" s="180"/>
      <c r="L10437" s="181"/>
      <c r="M10437" s="180"/>
      <c r="N10437" s="180"/>
      <c r="O10437" s="180"/>
    </row>
    <row r="10438" spans="8:15" s="179" customFormat="1" x14ac:dyDescent="0.2">
      <c r="H10438" s="180"/>
      <c r="I10438" s="180"/>
      <c r="L10438" s="181"/>
      <c r="M10438" s="180"/>
      <c r="N10438" s="180"/>
      <c r="O10438" s="180"/>
    </row>
    <row r="10439" spans="8:15" s="179" customFormat="1" x14ac:dyDescent="0.2">
      <c r="H10439" s="180"/>
      <c r="I10439" s="180"/>
      <c r="L10439" s="181"/>
      <c r="M10439" s="180"/>
      <c r="N10439" s="180"/>
      <c r="O10439" s="180"/>
    </row>
    <row r="10440" spans="8:15" s="179" customFormat="1" x14ac:dyDescent="0.2">
      <c r="H10440" s="180"/>
      <c r="I10440" s="180"/>
      <c r="L10440" s="181"/>
      <c r="M10440" s="180"/>
      <c r="N10440" s="180"/>
      <c r="O10440" s="180"/>
    </row>
    <row r="10441" spans="8:15" s="179" customFormat="1" x14ac:dyDescent="0.2">
      <c r="H10441" s="180"/>
      <c r="I10441" s="180"/>
      <c r="L10441" s="181"/>
      <c r="M10441" s="180"/>
      <c r="N10441" s="180"/>
      <c r="O10441" s="180"/>
    </row>
    <row r="10442" spans="8:15" s="179" customFormat="1" x14ac:dyDescent="0.2">
      <c r="H10442" s="180"/>
      <c r="I10442" s="180"/>
      <c r="L10442" s="181"/>
      <c r="M10442" s="180"/>
      <c r="N10442" s="180"/>
      <c r="O10442" s="180"/>
    </row>
    <row r="10443" spans="8:15" s="179" customFormat="1" x14ac:dyDescent="0.2">
      <c r="H10443" s="180"/>
      <c r="I10443" s="180"/>
      <c r="L10443" s="181"/>
      <c r="M10443" s="180"/>
      <c r="N10443" s="180"/>
      <c r="O10443" s="180"/>
    </row>
    <row r="10444" spans="8:15" s="179" customFormat="1" x14ac:dyDescent="0.2">
      <c r="H10444" s="180"/>
      <c r="I10444" s="180"/>
      <c r="L10444" s="181"/>
      <c r="M10444" s="180"/>
      <c r="N10444" s="180"/>
      <c r="O10444" s="180"/>
    </row>
    <row r="10445" spans="8:15" s="179" customFormat="1" x14ac:dyDescent="0.2">
      <c r="H10445" s="180"/>
      <c r="I10445" s="180"/>
      <c r="L10445" s="181"/>
      <c r="M10445" s="180"/>
      <c r="N10445" s="180"/>
      <c r="O10445" s="180"/>
    </row>
    <row r="10446" spans="8:15" s="179" customFormat="1" x14ac:dyDescent="0.2">
      <c r="H10446" s="180"/>
      <c r="I10446" s="180"/>
      <c r="L10446" s="181"/>
      <c r="M10446" s="180"/>
      <c r="N10446" s="180"/>
      <c r="O10446" s="180"/>
    </row>
    <row r="10447" spans="8:15" s="179" customFormat="1" x14ac:dyDescent="0.2">
      <c r="H10447" s="180"/>
      <c r="I10447" s="180"/>
      <c r="L10447" s="181"/>
      <c r="M10447" s="180"/>
      <c r="N10447" s="180"/>
      <c r="O10447" s="180"/>
    </row>
    <row r="10448" spans="8:15" s="179" customFormat="1" x14ac:dyDescent="0.2">
      <c r="H10448" s="180"/>
      <c r="I10448" s="180"/>
      <c r="L10448" s="181"/>
      <c r="M10448" s="180"/>
      <c r="N10448" s="180"/>
      <c r="O10448" s="180"/>
    </row>
    <row r="10449" spans="8:15" s="179" customFormat="1" x14ac:dyDescent="0.2">
      <c r="H10449" s="180"/>
      <c r="I10449" s="180"/>
      <c r="L10449" s="181"/>
      <c r="M10449" s="180"/>
      <c r="N10449" s="180"/>
      <c r="O10449" s="180"/>
    </row>
    <row r="10450" spans="8:15" s="179" customFormat="1" x14ac:dyDescent="0.2">
      <c r="H10450" s="180"/>
      <c r="I10450" s="180"/>
      <c r="L10450" s="181"/>
      <c r="M10450" s="180"/>
      <c r="N10450" s="180"/>
      <c r="O10450" s="180"/>
    </row>
    <row r="10451" spans="8:15" s="179" customFormat="1" x14ac:dyDescent="0.2">
      <c r="H10451" s="180"/>
      <c r="I10451" s="180"/>
      <c r="L10451" s="181"/>
      <c r="M10451" s="180"/>
      <c r="N10451" s="180"/>
      <c r="O10451" s="180"/>
    </row>
    <row r="10452" spans="8:15" s="179" customFormat="1" x14ac:dyDescent="0.2">
      <c r="H10452" s="180"/>
      <c r="I10452" s="180"/>
      <c r="L10452" s="181"/>
      <c r="M10452" s="180"/>
      <c r="N10452" s="180"/>
      <c r="O10452" s="180"/>
    </row>
    <row r="10453" spans="8:15" s="179" customFormat="1" x14ac:dyDescent="0.2">
      <c r="H10453" s="180"/>
      <c r="I10453" s="180"/>
      <c r="L10453" s="181"/>
      <c r="M10453" s="180"/>
      <c r="N10453" s="180"/>
      <c r="O10453" s="180"/>
    </row>
    <row r="10454" spans="8:15" s="179" customFormat="1" x14ac:dyDescent="0.2">
      <c r="H10454" s="180"/>
      <c r="I10454" s="180"/>
      <c r="L10454" s="181"/>
      <c r="M10454" s="180"/>
      <c r="N10454" s="180"/>
      <c r="O10454" s="180"/>
    </row>
    <row r="10455" spans="8:15" s="179" customFormat="1" x14ac:dyDescent="0.2">
      <c r="H10455" s="180"/>
      <c r="I10455" s="180"/>
      <c r="L10455" s="181"/>
      <c r="M10455" s="180"/>
      <c r="N10455" s="180"/>
      <c r="O10455" s="180"/>
    </row>
    <row r="10456" spans="8:15" s="179" customFormat="1" x14ac:dyDescent="0.2">
      <c r="H10456" s="180"/>
      <c r="I10456" s="180"/>
      <c r="L10456" s="181"/>
      <c r="M10456" s="180"/>
      <c r="N10456" s="180"/>
      <c r="O10456" s="180"/>
    </row>
    <row r="10457" spans="8:15" s="179" customFormat="1" x14ac:dyDescent="0.2">
      <c r="H10457" s="180"/>
      <c r="I10457" s="180"/>
      <c r="L10457" s="181"/>
      <c r="M10457" s="180"/>
      <c r="N10457" s="180"/>
      <c r="O10457" s="180"/>
    </row>
    <row r="10458" spans="8:15" s="179" customFormat="1" x14ac:dyDescent="0.2">
      <c r="H10458" s="180"/>
      <c r="I10458" s="180"/>
      <c r="L10458" s="181"/>
      <c r="M10458" s="180"/>
      <c r="N10458" s="180"/>
      <c r="O10458" s="180"/>
    </row>
    <row r="10459" spans="8:15" s="179" customFormat="1" x14ac:dyDescent="0.2">
      <c r="H10459" s="180"/>
      <c r="I10459" s="180"/>
      <c r="L10459" s="181"/>
      <c r="M10459" s="180"/>
      <c r="N10459" s="180"/>
      <c r="O10459" s="180"/>
    </row>
    <row r="10460" spans="8:15" s="179" customFormat="1" x14ac:dyDescent="0.2">
      <c r="H10460" s="180"/>
      <c r="I10460" s="180"/>
      <c r="L10460" s="181"/>
      <c r="M10460" s="180"/>
      <c r="N10460" s="180"/>
      <c r="O10460" s="180"/>
    </row>
    <row r="10461" spans="8:15" s="179" customFormat="1" x14ac:dyDescent="0.2">
      <c r="H10461" s="180"/>
      <c r="I10461" s="180"/>
      <c r="L10461" s="181"/>
      <c r="M10461" s="180"/>
      <c r="N10461" s="180"/>
      <c r="O10461" s="180"/>
    </row>
    <row r="10462" spans="8:15" s="179" customFormat="1" x14ac:dyDescent="0.2">
      <c r="H10462" s="180"/>
      <c r="I10462" s="180"/>
      <c r="L10462" s="181"/>
      <c r="M10462" s="180"/>
      <c r="N10462" s="180"/>
      <c r="O10462" s="180"/>
    </row>
    <row r="10463" spans="8:15" s="179" customFormat="1" x14ac:dyDescent="0.2">
      <c r="H10463" s="180"/>
      <c r="I10463" s="180"/>
      <c r="L10463" s="181"/>
      <c r="M10463" s="180"/>
      <c r="N10463" s="180"/>
      <c r="O10463" s="180"/>
    </row>
    <row r="10464" spans="8:15" s="179" customFormat="1" x14ac:dyDescent="0.2">
      <c r="H10464" s="180"/>
      <c r="I10464" s="180"/>
      <c r="L10464" s="181"/>
      <c r="M10464" s="180"/>
      <c r="N10464" s="180"/>
      <c r="O10464" s="180"/>
    </row>
    <row r="10465" spans="8:15" s="179" customFormat="1" x14ac:dyDescent="0.2">
      <c r="H10465" s="180"/>
      <c r="I10465" s="180"/>
      <c r="L10465" s="181"/>
      <c r="M10465" s="180"/>
      <c r="N10465" s="180"/>
      <c r="O10465" s="180"/>
    </row>
    <row r="10466" spans="8:15" s="179" customFormat="1" x14ac:dyDescent="0.2">
      <c r="H10466" s="180"/>
      <c r="I10466" s="180"/>
      <c r="L10466" s="181"/>
      <c r="M10466" s="180"/>
      <c r="N10466" s="180"/>
      <c r="O10466" s="180"/>
    </row>
    <row r="10467" spans="8:15" s="179" customFormat="1" x14ac:dyDescent="0.2">
      <c r="H10467" s="180"/>
      <c r="I10467" s="180"/>
      <c r="L10467" s="181"/>
      <c r="M10467" s="180"/>
      <c r="N10467" s="180"/>
      <c r="O10467" s="180"/>
    </row>
    <row r="10468" spans="8:15" s="179" customFormat="1" x14ac:dyDescent="0.2">
      <c r="H10468" s="180"/>
      <c r="I10468" s="180"/>
      <c r="L10468" s="181"/>
      <c r="M10468" s="180"/>
      <c r="N10468" s="180"/>
      <c r="O10468" s="180"/>
    </row>
    <row r="10469" spans="8:15" s="179" customFormat="1" x14ac:dyDescent="0.2">
      <c r="H10469" s="180"/>
      <c r="I10469" s="180"/>
      <c r="L10469" s="181"/>
      <c r="M10469" s="180"/>
      <c r="N10469" s="180"/>
      <c r="O10469" s="180"/>
    </row>
    <row r="10470" spans="8:15" s="179" customFormat="1" x14ac:dyDescent="0.2">
      <c r="H10470" s="180"/>
      <c r="I10470" s="180"/>
      <c r="L10470" s="181"/>
      <c r="M10470" s="180"/>
      <c r="N10470" s="180"/>
      <c r="O10470" s="180"/>
    </row>
    <row r="10471" spans="8:15" s="179" customFormat="1" x14ac:dyDescent="0.2">
      <c r="H10471" s="180"/>
      <c r="I10471" s="180"/>
      <c r="L10471" s="181"/>
      <c r="M10471" s="180"/>
      <c r="N10471" s="180"/>
      <c r="O10471" s="180"/>
    </row>
    <row r="10472" spans="8:15" s="179" customFormat="1" x14ac:dyDescent="0.2">
      <c r="H10472" s="180"/>
      <c r="I10472" s="180"/>
      <c r="L10472" s="181"/>
      <c r="M10472" s="180"/>
      <c r="N10472" s="180"/>
      <c r="O10472" s="180"/>
    </row>
    <row r="10473" spans="8:15" s="179" customFormat="1" x14ac:dyDescent="0.2">
      <c r="H10473" s="180"/>
      <c r="I10473" s="180"/>
      <c r="L10473" s="181"/>
      <c r="M10473" s="180"/>
      <c r="N10473" s="180"/>
      <c r="O10473" s="180"/>
    </row>
    <row r="10474" spans="8:15" s="179" customFormat="1" x14ac:dyDescent="0.2">
      <c r="H10474" s="180"/>
      <c r="I10474" s="180"/>
      <c r="L10474" s="181"/>
      <c r="M10474" s="180"/>
      <c r="N10474" s="180"/>
      <c r="O10474" s="180"/>
    </row>
    <row r="10475" spans="8:15" s="179" customFormat="1" x14ac:dyDescent="0.2">
      <c r="H10475" s="180"/>
      <c r="I10475" s="180"/>
      <c r="L10475" s="181"/>
      <c r="M10475" s="180"/>
      <c r="N10475" s="180"/>
      <c r="O10475" s="180"/>
    </row>
    <row r="10476" spans="8:15" s="179" customFormat="1" x14ac:dyDescent="0.2">
      <c r="H10476" s="180"/>
      <c r="I10476" s="180"/>
      <c r="L10476" s="181"/>
      <c r="M10476" s="180"/>
      <c r="N10476" s="180"/>
      <c r="O10476" s="180"/>
    </row>
    <row r="10477" spans="8:15" s="179" customFormat="1" x14ac:dyDescent="0.2">
      <c r="H10477" s="180"/>
      <c r="I10477" s="180"/>
      <c r="L10477" s="181"/>
      <c r="M10477" s="180"/>
      <c r="N10477" s="180"/>
      <c r="O10477" s="180"/>
    </row>
    <row r="10478" spans="8:15" s="179" customFormat="1" x14ac:dyDescent="0.2">
      <c r="H10478" s="180"/>
      <c r="I10478" s="180"/>
      <c r="L10478" s="181"/>
      <c r="M10478" s="180"/>
      <c r="N10478" s="180"/>
      <c r="O10478" s="180"/>
    </row>
    <row r="10479" spans="8:15" s="179" customFormat="1" x14ac:dyDescent="0.2">
      <c r="H10479" s="180"/>
      <c r="I10479" s="180"/>
      <c r="L10479" s="181"/>
      <c r="M10479" s="180"/>
      <c r="N10479" s="180"/>
      <c r="O10479" s="180"/>
    </row>
    <row r="10480" spans="8:15" s="179" customFormat="1" x14ac:dyDescent="0.2">
      <c r="H10480" s="180"/>
      <c r="I10480" s="180"/>
      <c r="L10480" s="181"/>
      <c r="M10480" s="180"/>
      <c r="N10480" s="180"/>
      <c r="O10480" s="180"/>
    </row>
    <row r="10481" spans="8:15" s="179" customFormat="1" x14ac:dyDescent="0.2">
      <c r="H10481" s="180"/>
      <c r="I10481" s="180"/>
      <c r="L10481" s="181"/>
      <c r="M10481" s="180"/>
      <c r="N10481" s="180"/>
      <c r="O10481" s="180"/>
    </row>
    <row r="10482" spans="8:15" s="179" customFormat="1" x14ac:dyDescent="0.2">
      <c r="H10482" s="180"/>
      <c r="I10482" s="180"/>
      <c r="L10482" s="181"/>
      <c r="M10482" s="180"/>
      <c r="N10482" s="180"/>
      <c r="O10482" s="180"/>
    </row>
    <row r="10483" spans="8:15" s="179" customFormat="1" x14ac:dyDescent="0.2">
      <c r="H10483" s="180"/>
      <c r="I10483" s="180"/>
      <c r="L10483" s="181"/>
      <c r="M10483" s="180"/>
      <c r="N10483" s="180"/>
      <c r="O10483" s="180"/>
    </row>
    <row r="10484" spans="8:15" s="179" customFormat="1" x14ac:dyDescent="0.2">
      <c r="H10484" s="180"/>
      <c r="I10484" s="180"/>
      <c r="L10484" s="181"/>
      <c r="M10484" s="180"/>
      <c r="N10484" s="180"/>
      <c r="O10484" s="180"/>
    </row>
    <row r="10485" spans="8:15" s="179" customFormat="1" x14ac:dyDescent="0.2">
      <c r="H10485" s="180"/>
      <c r="I10485" s="180"/>
      <c r="L10485" s="181"/>
      <c r="M10485" s="180"/>
      <c r="N10485" s="180"/>
      <c r="O10485" s="180"/>
    </row>
    <row r="10486" spans="8:15" s="179" customFormat="1" x14ac:dyDescent="0.2">
      <c r="H10486" s="180"/>
      <c r="I10486" s="180"/>
      <c r="L10486" s="181"/>
      <c r="M10486" s="180"/>
      <c r="N10486" s="180"/>
      <c r="O10486" s="180"/>
    </row>
    <row r="10487" spans="8:15" s="179" customFormat="1" x14ac:dyDescent="0.2">
      <c r="H10487" s="180"/>
      <c r="I10487" s="180"/>
      <c r="L10487" s="181"/>
      <c r="M10487" s="180"/>
      <c r="N10487" s="180"/>
      <c r="O10487" s="180"/>
    </row>
    <row r="10488" spans="8:15" s="179" customFormat="1" x14ac:dyDescent="0.2">
      <c r="H10488" s="180"/>
      <c r="I10488" s="180"/>
      <c r="L10488" s="181"/>
      <c r="M10488" s="180"/>
      <c r="N10488" s="180"/>
      <c r="O10488" s="180"/>
    </row>
    <row r="10489" spans="8:15" s="179" customFormat="1" x14ac:dyDescent="0.2">
      <c r="H10489" s="180"/>
      <c r="I10489" s="180"/>
      <c r="L10489" s="181"/>
      <c r="M10489" s="180"/>
      <c r="N10489" s="180"/>
      <c r="O10489" s="180"/>
    </row>
    <row r="10490" spans="8:15" s="179" customFormat="1" x14ac:dyDescent="0.2">
      <c r="H10490" s="180"/>
      <c r="I10490" s="180"/>
      <c r="L10490" s="181"/>
      <c r="M10490" s="180"/>
      <c r="N10490" s="180"/>
      <c r="O10490" s="180"/>
    </row>
    <row r="10491" spans="8:15" s="179" customFormat="1" x14ac:dyDescent="0.2">
      <c r="H10491" s="180"/>
      <c r="I10491" s="180"/>
      <c r="L10491" s="181"/>
      <c r="M10491" s="180"/>
      <c r="N10491" s="180"/>
      <c r="O10491" s="180"/>
    </row>
    <row r="10492" spans="8:15" s="179" customFormat="1" x14ac:dyDescent="0.2">
      <c r="H10492" s="180"/>
      <c r="I10492" s="180"/>
      <c r="L10492" s="181"/>
      <c r="M10492" s="180"/>
      <c r="N10492" s="180"/>
      <c r="O10492" s="180"/>
    </row>
    <row r="10493" spans="8:15" s="179" customFormat="1" x14ac:dyDescent="0.2">
      <c r="H10493" s="180"/>
      <c r="I10493" s="180"/>
      <c r="L10493" s="181"/>
      <c r="M10493" s="180"/>
      <c r="N10493" s="180"/>
      <c r="O10493" s="180"/>
    </row>
    <row r="10494" spans="8:15" s="179" customFormat="1" x14ac:dyDescent="0.2">
      <c r="H10494" s="180"/>
      <c r="I10494" s="180"/>
      <c r="L10494" s="181"/>
      <c r="M10494" s="180"/>
      <c r="N10494" s="180"/>
      <c r="O10494" s="180"/>
    </row>
    <row r="10495" spans="8:15" s="179" customFormat="1" x14ac:dyDescent="0.2">
      <c r="H10495" s="180"/>
      <c r="I10495" s="180"/>
      <c r="L10495" s="181"/>
      <c r="M10495" s="180"/>
      <c r="N10495" s="180"/>
      <c r="O10495" s="180"/>
    </row>
    <row r="10496" spans="8:15" s="179" customFormat="1" x14ac:dyDescent="0.2">
      <c r="H10496" s="180"/>
      <c r="I10496" s="180"/>
      <c r="L10496" s="181"/>
      <c r="M10496" s="180"/>
      <c r="N10496" s="180"/>
      <c r="O10496" s="180"/>
    </row>
    <row r="10497" spans="8:15" s="179" customFormat="1" x14ac:dyDescent="0.2">
      <c r="H10497" s="180"/>
      <c r="I10497" s="180"/>
      <c r="L10497" s="181"/>
      <c r="M10497" s="180"/>
      <c r="N10497" s="180"/>
      <c r="O10497" s="180"/>
    </row>
    <row r="10498" spans="8:15" s="179" customFormat="1" x14ac:dyDescent="0.2">
      <c r="H10498" s="180"/>
      <c r="I10498" s="180"/>
      <c r="L10498" s="181"/>
      <c r="M10498" s="180"/>
      <c r="N10498" s="180"/>
      <c r="O10498" s="180"/>
    </row>
    <row r="10499" spans="8:15" s="179" customFormat="1" x14ac:dyDescent="0.2">
      <c r="H10499" s="180"/>
      <c r="I10499" s="180"/>
      <c r="L10499" s="181"/>
      <c r="M10499" s="180"/>
      <c r="N10499" s="180"/>
      <c r="O10499" s="180"/>
    </row>
    <row r="10500" spans="8:15" s="179" customFormat="1" x14ac:dyDescent="0.2">
      <c r="H10500" s="180"/>
      <c r="I10500" s="180"/>
      <c r="L10500" s="181"/>
      <c r="M10500" s="180"/>
      <c r="N10500" s="180"/>
      <c r="O10500" s="180"/>
    </row>
    <row r="10501" spans="8:15" s="179" customFormat="1" x14ac:dyDescent="0.2">
      <c r="H10501" s="180"/>
      <c r="I10501" s="180"/>
      <c r="L10501" s="181"/>
      <c r="M10501" s="180"/>
      <c r="N10501" s="180"/>
      <c r="O10501" s="180"/>
    </row>
    <row r="10502" spans="8:15" s="179" customFormat="1" x14ac:dyDescent="0.2">
      <c r="H10502" s="180"/>
      <c r="I10502" s="180"/>
      <c r="L10502" s="181"/>
      <c r="M10502" s="180"/>
      <c r="N10502" s="180"/>
      <c r="O10502" s="180"/>
    </row>
    <row r="10503" spans="8:15" s="179" customFormat="1" x14ac:dyDescent="0.2">
      <c r="H10503" s="180"/>
      <c r="I10503" s="180"/>
      <c r="L10503" s="181"/>
      <c r="M10503" s="180"/>
      <c r="N10503" s="180"/>
      <c r="O10503" s="180"/>
    </row>
    <row r="10504" spans="8:15" s="179" customFormat="1" x14ac:dyDescent="0.2">
      <c r="H10504" s="180"/>
      <c r="I10504" s="180"/>
      <c r="L10504" s="181"/>
      <c r="M10504" s="180"/>
      <c r="N10504" s="180"/>
      <c r="O10504" s="180"/>
    </row>
    <row r="10505" spans="8:15" s="179" customFormat="1" x14ac:dyDescent="0.2">
      <c r="H10505" s="180"/>
      <c r="I10505" s="180"/>
      <c r="L10505" s="181"/>
      <c r="M10505" s="180"/>
      <c r="N10505" s="180"/>
      <c r="O10505" s="180"/>
    </row>
    <row r="10506" spans="8:15" s="179" customFormat="1" x14ac:dyDescent="0.2">
      <c r="H10506" s="180"/>
      <c r="I10506" s="180"/>
      <c r="L10506" s="181"/>
      <c r="M10506" s="180"/>
      <c r="N10506" s="180"/>
      <c r="O10506" s="180"/>
    </row>
    <row r="10507" spans="8:15" s="179" customFormat="1" x14ac:dyDescent="0.2">
      <c r="H10507" s="180"/>
      <c r="I10507" s="180"/>
      <c r="L10507" s="181"/>
      <c r="M10507" s="180"/>
      <c r="N10507" s="180"/>
      <c r="O10507" s="180"/>
    </row>
    <row r="10508" spans="8:15" s="179" customFormat="1" x14ac:dyDescent="0.2">
      <c r="H10508" s="180"/>
      <c r="I10508" s="180"/>
      <c r="L10508" s="181"/>
      <c r="M10508" s="180"/>
      <c r="N10508" s="180"/>
      <c r="O10508" s="180"/>
    </row>
    <row r="10509" spans="8:15" s="179" customFormat="1" x14ac:dyDescent="0.2">
      <c r="H10509" s="180"/>
      <c r="I10509" s="180"/>
      <c r="L10509" s="181"/>
      <c r="M10509" s="180"/>
      <c r="N10509" s="180"/>
      <c r="O10509" s="180"/>
    </row>
    <row r="10510" spans="8:15" s="179" customFormat="1" x14ac:dyDescent="0.2">
      <c r="H10510" s="180"/>
      <c r="I10510" s="180"/>
      <c r="L10510" s="181"/>
      <c r="M10510" s="180"/>
      <c r="N10510" s="180"/>
      <c r="O10510" s="180"/>
    </row>
    <row r="10511" spans="8:15" s="179" customFormat="1" x14ac:dyDescent="0.2">
      <c r="H10511" s="180"/>
      <c r="I10511" s="180"/>
      <c r="L10511" s="181"/>
      <c r="M10511" s="180"/>
      <c r="N10511" s="180"/>
      <c r="O10511" s="180"/>
    </row>
    <row r="10512" spans="8:15" s="179" customFormat="1" x14ac:dyDescent="0.2">
      <c r="H10512" s="180"/>
      <c r="I10512" s="180"/>
      <c r="L10512" s="181"/>
      <c r="M10512" s="180"/>
      <c r="N10512" s="180"/>
      <c r="O10512" s="180"/>
    </row>
    <row r="10513" spans="8:15" s="179" customFormat="1" x14ac:dyDescent="0.2">
      <c r="H10513" s="180"/>
      <c r="I10513" s="180"/>
      <c r="L10513" s="181"/>
      <c r="M10513" s="180"/>
      <c r="N10513" s="180"/>
      <c r="O10513" s="180"/>
    </row>
    <row r="10514" spans="8:15" s="179" customFormat="1" x14ac:dyDescent="0.2">
      <c r="H10514" s="180"/>
      <c r="I10514" s="180"/>
      <c r="L10514" s="181"/>
      <c r="M10514" s="180"/>
      <c r="N10514" s="180"/>
      <c r="O10514" s="180"/>
    </row>
    <row r="10515" spans="8:15" s="179" customFormat="1" x14ac:dyDescent="0.2">
      <c r="H10515" s="180"/>
      <c r="I10515" s="180"/>
      <c r="L10515" s="181"/>
      <c r="M10515" s="180"/>
      <c r="N10515" s="180"/>
      <c r="O10515" s="180"/>
    </row>
    <row r="10516" spans="8:15" s="179" customFormat="1" x14ac:dyDescent="0.2">
      <c r="H10516" s="180"/>
      <c r="I10516" s="180"/>
      <c r="L10516" s="181"/>
      <c r="M10516" s="180"/>
      <c r="N10516" s="180"/>
      <c r="O10516" s="180"/>
    </row>
    <row r="10517" spans="8:15" s="179" customFormat="1" x14ac:dyDescent="0.2">
      <c r="H10517" s="180"/>
      <c r="I10517" s="180"/>
      <c r="L10517" s="181"/>
      <c r="M10517" s="180"/>
      <c r="N10517" s="180"/>
      <c r="O10517" s="180"/>
    </row>
    <row r="10518" spans="8:15" s="179" customFormat="1" x14ac:dyDescent="0.2">
      <c r="H10518" s="180"/>
      <c r="I10518" s="180"/>
      <c r="L10518" s="181"/>
      <c r="M10518" s="180"/>
      <c r="N10518" s="180"/>
      <c r="O10518" s="180"/>
    </row>
    <row r="10519" spans="8:15" s="179" customFormat="1" x14ac:dyDescent="0.2">
      <c r="H10519" s="180"/>
      <c r="I10519" s="180"/>
      <c r="L10519" s="181"/>
      <c r="M10519" s="180"/>
      <c r="N10519" s="180"/>
      <c r="O10519" s="180"/>
    </row>
    <row r="10520" spans="8:15" s="179" customFormat="1" x14ac:dyDescent="0.2">
      <c r="H10520" s="180"/>
      <c r="I10520" s="180"/>
      <c r="L10520" s="181"/>
      <c r="M10520" s="180"/>
      <c r="N10520" s="180"/>
      <c r="O10520" s="180"/>
    </row>
    <row r="10521" spans="8:15" s="179" customFormat="1" x14ac:dyDescent="0.2">
      <c r="H10521" s="180"/>
      <c r="I10521" s="180"/>
      <c r="L10521" s="181"/>
      <c r="M10521" s="180"/>
      <c r="N10521" s="180"/>
      <c r="O10521" s="180"/>
    </row>
    <row r="10522" spans="8:15" s="179" customFormat="1" x14ac:dyDescent="0.2">
      <c r="H10522" s="180"/>
      <c r="I10522" s="180"/>
      <c r="L10522" s="181"/>
      <c r="M10522" s="180"/>
      <c r="N10522" s="180"/>
      <c r="O10522" s="180"/>
    </row>
    <row r="10523" spans="8:15" s="179" customFormat="1" x14ac:dyDescent="0.2">
      <c r="H10523" s="180"/>
      <c r="I10523" s="180"/>
      <c r="L10523" s="181"/>
      <c r="M10523" s="180"/>
      <c r="N10523" s="180"/>
      <c r="O10523" s="180"/>
    </row>
    <row r="10524" spans="8:15" s="179" customFormat="1" x14ac:dyDescent="0.2">
      <c r="H10524" s="180"/>
      <c r="I10524" s="180"/>
      <c r="L10524" s="181"/>
      <c r="M10524" s="180"/>
      <c r="N10524" s="180"/>
      <c r="O10524" s="180"/>
    </row>
    <row r="10525" spans="8:15" s="179" customFormat="1" x14ac:dyDescent="0.2">
      <c r="H10525" s="180"/>
      <c r="I10525" s="180"/>
      <c r="L10525" s="181"/>
      <c r="M10525" s="180"/>
      <c r="N10525" s="180"/>
      <c r="O10525" s="180"/>
    </row>
    <row r="10526" spans="8:15" s="179" customFormat="1" x14ac:dyDescent="0.2">
      <c r="H10526" s="180"/>
      <c r="I10526" s="180"/>
      <c r="L10526" s="181"/>
      <c r="M10526" s="180"/>
      <c r="N10526" s="180"/>
      <c r="O10526" s="180"/>
    </row>
    <row r="10527" spans="8:15" s="179" customFormat="1" x14ac:dyDescent="0.2">
      <c r="H10527" s="180"/>
      <c r="I10527" s="180"/>
      <c r="L10527" s="181"/>
      <c r="M10527" s="180"/>
      <c r="N10527" s="180"/>
      <c r="O10527" s="180"/>
    </row>
    <row r="10528" spans="8:15" s="179" customFormat="1" x14ac:dyDescent="0.2">
      <c r="H10528" s="180"/>
      <c r="I10528" s="180"/>
      <c r="L10528" s="181"/>
      <c r="M10528" s="180"/>
      <c r="N10528" s="180"/>
      <c r="O10528" s="180"/>
    </row>
    <row r="10529" spans="8:15" s="179" customFormat="1" x14ac:dyDescent="0.2">
      <c r="H10529" s="180"/>
      <c r="I10529" s="180"/>
      <c r="L10529" s="181"/>
      <c r="M10529" s="180"/>
      <c r="N10529" s="180"/>
      <c r="O10529" s="180"/>
    </row>
    <row r="10530" spans="8:15" s="179" customFormat="1" x14ac:dyDescent="0.2">
      <c r="H10530" s="180"/>
      <c r="I10530" s="180"/>
      <c r="L10530" s="181"/>
      <c r="M10530" s="180"/>
      <c r="N10530" s="180"/>
      <c r="O10530" s="180"/>
    </row>
    <row r="10531" spans="8:15" s="179" customFormat="1" x14ac:dyDescent="0.2">
      <c r="H10531" s="180"/>
      <c r="I10531" s="180"/>
      <c r="L10531" s="181"/>
      <c r="M10531" s="180"/>
      <c r="N10531" s="180"/>
      <c r="O10531" s="180"/>
    </row>
    <row r="10532" spans="8:15" s="179" customFormat="1" x14ac:dyDescent="0.2">
      <c r="H10532" s="180"/>
      <c r="I10532" s="180"/>
      <c r="L10532" s="181"/>
      <c r="M10532" s="180"/>
      <c r="N10532" s="180"/>
      <c r="O10532" s="180"/>
    </row>
    <row r="10533" spans="8:15" s="179" customFormat="1" x14ac:dyDescent="0.2">
      <c r="H10533" s="180"/>
      <c r="I10533" s="180"/>
      <c r="L10533" s="181"/>
      <c r="M10533" s="180"/>
      <c r="N10533" s="180"/>
      <c r="O10533" s="180"/>
    </row>
    <row r="10534" spans="8:15" s="179" customFormat="1" x14ac:dyDescent="0.2">
      <c r="H10534" s="180"/>
      <c r="I10534" s="180"/>
      <c r="L10534" s="181"/>
      <c r="M10534" s="180"/>
      <c r="N10534" s="180"/>
      <c r="O10534" s="180"/>
    </row>
    <row r="10535" spans="8:15" s="179" customFormat="1" x14ac:dyDescent="0.2">
      <c r="H10535" s="180"/>
      <c r="I10535" s="180"/>
      <c r="L10535" s="181"/>
      <c r="M10535" s="180"/>
      <c r="N10535" s="180"/>
      <c r="O10535" s="180"/>
    </row>
    <row r="10536" spans="8:15" s="179" customFormat="1" x14ac:dyDescent="0.2">
      <c r="H10536" s="180"/>
      <c r="I10536" s="180"/>
      <c r="L10536" s="181"/>
      <c r="M10536" s="180"/>
      <c r="N10536" s="180"/>
      <c r="O10536" s="180"/>
    </row>
    <row r="10537" spans="8:15" s="179" customFormat="1" x14ac:dyDescent="0.2">
      <c r="H10537" s="180"/>
      <c r="I10537" s="180"/>
      <c r="L10537" s="181"/>
      <c r="M10537" s="180"/>
      <c r="N10537" s="180"/>
      <c r="O10537" s="180"/>
    </row>
    <row r="10538" spans="8:15" s="179" customFormat="1" x14ac:dyDescent="0.2">
      <c r="H10538" s="180"/>
      <c r="I10538" s="180"/>
      <c r="L10538" s="181"/>
      <c r="M10538" s="180"/>
      <c r="N10538" s="180"/>
      <c r="O10538" s="180"/>
    </row>
    <row r="10539" spans="8:15" s="179" customFormat="1" x14ac:dyDescent="0.2">
      <c r="H10539" s="180"/>
      <c r="I10539" s="180"/>
      <c r="L10539" s="181"/>
      <c r="M10539" s="180"/>
      <c r="N10539" s="180"/>
      <c r="O10539" s="180"/>
    </row>
    <row r="10540" spans="8:15" s="179" customFormat="1" x14ac:dyDescent="0.2">
      <c r="H10540" s="180"/>
      <c r="I10540" s="180"/>
      <c r="L10540" s="181"/>
      <c r="M10540" s="180"/>
      <c r="N10540" s="180"/>
      <c r="O10540" s="180"/>
    </row>
    <row r="10541" spans="8:15" s="179" customFormat="1" x14ac:dyDescent="0.2">
      <c r="H10541" s="180"/>
      <c r="I10541" s="180"/>
      <c r="L10541" s="181"/>
      <c r="M10541" s="180"/>
      <c r="N10541" s="180"/>
      <c r="O10541" s="180"/>
    </row>
    <row r="10542" spans="8:15" s="179" customFormat="1" x14ac:dyDescent="0.2">
      <c r="H10542" s="180"/>
      <c r="I10542" s="180"/>
      <c r="L10542" s="181"/>
      <c r="M10542" s="180"/>
      <c r="N10542" s="180"/>
      <c r="O10542" s="180"/>
    </row>
    <row r="10543" spans="8:15" s="179" customFormat="1" x14ac:dyDescent="0.2">
      <c r="H10543" s="180"/>
      <c r="I10543" s="180"/>
      <c r="L10543" s="181"/>
      <c r="M10543" s="180"/>
      <c r="N10543" s="180"/>
      <c r="O10543" s="180"/>
    </row>
    <row r="10544" spans="8:15" s="179" customFormat="1" x14ac:dyDescent="0.2">
      <c r="H10544" s="180"/>
      <c r="I10544" s="180"/>
      <c r="L10544" s="181"/>
      <c r="M10544" s="180"/>
      <c r="N10544" s="180"/>
      <c r="O10544" s="180"/>
    </row>
    <row r="10545" spans="8:15" s="179" customFormat="1" x14ac:dyDescent="0.2">
      <c r="H10545" s="180"/>
      <c r="I10545" s="180"/>
      <c r="L10545" s="181"/>
      <c r="M10545" s="180"/>
      <c r="N10545" s="180"/>
      <c r="O10545" s="180"/>
    </row>
    <row r="10546" spans="8:15" s="179" customFormat="1" x14ac:dyDescent="0.2">
      <c r="H10546" s="180"/>
      <c r="I10546" s="180"/>
      <c r="L10546" s="181"/>
      <c r="M10546" s="180"/>
      <c r="N10546" s="180"/>
      <c r="O10546" s="180"/>
    </row>
    <row r="10547" spans="8:15" s="179" customFormat="1" x14ac:dyDescent="0.2">
      <c r="H10547" s="180"/>
      <c r="I10547" s="180"/>
      <c r="L10547" s="181"/>
      <c r="M10547" s="180"/>
      <c r="N10547" s="180"/>
      <c r="O10547" s="180"/>
    </row>
    <row r="10548" spans="8:15" s="179" customFormat="1" x14ac:dyDescent="0.2">
      <c r="H10548" s="180"/>
      <c r="I10548" s="180"/>
      <c r="L10548" s="181"/>
      <c r="M10548" s="180"/>
      <c r="N10548" s="180"/>
      <c r="O10548" s="180"/>
    </row>
    <row r="10549" spans="8:15" s="179" customFormat="1" x14ac:dyDescent="0.2">
      <c r="H10549" s="180"/>
      <c r="I10549" s="180"/>
      <c r="L10549" s="181"/>
      <c r="M10549" s="180"/>
      <c r="N10549" s="180"/>
      <c r="O10549" s="180"/>
    </row>
    <row r="10550" spans="8:15" s="179" customFormat="1" x14ac:dyDescent="0.2">
      <c r="H10550" s="180"/>
      <c r="I10550" s="180"/>
      <c r="L10550" s="181"/>
      <c r="M10550" s="180"/>
      <c r="N10550" s="180"/>
      <c r="O10550" s="180"/>
    </row>
    <row r="10551" spans="8:15" s="179" customFormat="1" x14ac:dyDescent="0.2">
      <c r="H10551" s="180"/>
      <c r="I10551" s="180"/>
      <c r="L10551" s="181"/>
      <c r="M10551" s="180"/>
      <c r="N10551" s="180"/>
      <c r="O10551" s="180"/>
    </row>
    <row r="10552" spans="8:15" s="179" customFormat="1" x14ac:dyDescent="0.2">
      <c r="H10552" s="180"/>
      <c r="I10552" s="180"/>
      <c r="L10552" s="181"/>
      <c r="M10552" s="180"/>
      <c r="N10552" s="180"/>
      <c r="O10552" s="180"/>
    </row>
    <row r="10553" spans="8:15" s="179" customFormat="1" x14ac:dyDescent="0.2">
      <c r="H10553" s="180"/>
      <c r="I10553" s="180"/>
      <c r="L10553" s="181"/>
      <c r="M10553" s="180"/>
      <c r="N10553" s="180"/>
      <c r="O10553" s="180"/>
    </row>
    <row r="10554" spans="8:15" s="179" customFormat="1" x14ac:dyDescent="0.2">
      <c r="H10554" s="180"/>
      <c r="I10554" s="180"/>
      <c r="L10554" s="181"/>
      <c r="M10554" s="180"/>
      <c r="N10554" s="180"/>
      <c r="O10554" s="180"/>
    </row>
    <row r="10555" spans="8:15" s="179" customFormat="1" x14ac:dyDescent="0.2">
      <c r="H10555" s="180"/>
      <c r="I10555" s="180"/>
      <c r="L10555" s="181"/>
      <c r="M10555" s="180"/>
      <c r="N10555" s="180"/>
      <c r="O10555" s="180"/>
    </row>
    <row r="10556" spans="8:15" s="179" customFormat="1" x14ac:dyDescent="0.2">
      <c r="H10556" s="180"/>
      <c r="I10556" s="180"/>
      <c r="L10556" s="181"/>
      <c r="M10556" s="180"/>
      <c r="N10556" s="180"/>
      <c r="O10556" s="180"/>
    </row>
    <row r="10557" spans="8:15" s="179" customFormat="1" x14ac:dyDescent="0.2">
      <c r="H10557" s="180"/>
      <c r="I10557" s="180"/>
      <c r="L10557" s="181"/>
      <c r="M10557" s="180"/>
      <c r="N10557" s="180"/>
      <c r="O10557" s="180"/>
    </row>
    <row r="10558" spans="8:15" s="179" customFormat="1" x14ac:dyDescent="0.2">
      <c r="H10558" s="180"/>
      <c r="I10558" s="180"/>
      <c r="L10558" s="181"/>
      <c r="M10558" s="180"/>
      <c r="N10558" s="180"/>
      <c r="O10558" s="180"/>
    </row>
    <row r="10559" spans="8:15" s="179" customFormat="1" x14ac:dyDescent="0.2">
      <c r="H10559" s="180"/>
      <c r="I10559" s="180"/>
      <c r="L10559" s="181"/>
      <c r="M10559" s="180"/>
      <c r="N10559" s="180"/>
      <c r="O10559" s="180"/>
    </row>
    <row r="10560" spans="8:15" s="179" customFormat="1" x14ac:dyDescent="0.2">
      <c r="H10560" s="180"/>
      <c r="I10560" s="180"/>
      <c r="L10560" s="181"/>
      <c r="M10560" s="180"/>
      <c r="N10560" s="180"/>
      <c r="O10560" s="180"/>
    </row>
    <row r="10561" spans="8:15" s="179" customFormat="1" x14ac:dyDescent="0.2">
      <c r="H10561" s="180"/>
      <c r="I10561" s="180"/>
      <c r="L10561" s="181"/>
      <c r="M10561" s="180"/>
      <c r="N10561" s="180"/>
      <c r="O10561" s="180"/>
    </row>
    <row r="10562" spans="8:15" s="179" customFormat="1" x14ac:dyDescent="0.2">
      <c r="H10562" s="180"/>
      <c r="I10562" s="180"/>
      <c r="L10562" s="181"/>
      <c r="M10562" s="180"/>
      <c r="N10562" s="180"/>
      <c r="O10562" s="180"/>
    </row>
    <row r="10563" spans="8:15" s="179" customFormat="1" x14ac:dyDescent="0.2">
      <c r="H10563" s="180"/>
      <c r="I10563" s="180"/>
      <c r="L10563" s="181"/>
      <c r="M10563" s="180"/>
      <c r="N10563" s="180"/>
      <c r="O10563" s="180"/>
    </row>
    <row r="10564" spans="8:15" s="179" customFormat="1" x14ac:dyDescent="0.2">
      <c r="H10564" s="180"/>
      <c r="I10564" s="180"/>
      <c r="L10564" s="181"/>
      <c r="M10564" s="180"/>
      <c r="N10564" s="180"/>
      <c r="O10564" s="180"/>
    </row>
    <row r="10565" spans="8:15" s="179" customFormat="1" x14ac:dyDescent="0.2">
      <c r="H10565" s="180"/>
      <c r="I10565" s="180"/>
      <c r="L10565" s="181"/>
      <c r="M10565" s="180"/>
      <c r="N10565" s="180"/>
      <c r="O10565" s="180"/>
    </row>
    <row r="10566" spans="8:15" s="179" customFormat="1" x14ac:dyDescent="0.2">
      <c r="H10566" s="180"/>
      <c r="I10566" s="180"/>
      <c r="L10566" s="181"/>
      <c r="M10566" s="180"/>
      <c r="N10566" s="180"/>
      <c r="O10566" s="180"/>
    </row>
    <row r="10567" spans="8:15" s="179" customFormat="1" x14ac:dyDescent="0.2">
      <c r="H10567" s="180"/>
      <c r="I10567" s="180"/>
      <c r="L10567" s="181"/>
      <c r="M10567" s="180"/>
      <c r="N10567" s="180"/>
      <c r="O10567" s="180"/>
    </row>
    <row r="10568" spans="8:15" s="179" customFormat="1" x14ac:dyDescent="0.2">
      <c r="H10568" s="180"/>
      <c r="I10568" s="180"/>
      <c r="L10568" s="181"/>
      <c r="M10568" s="180"/>
      <c r="N10568" s="180"/>
      <c r="O10568" s="180"/>
    </row>
    <row r="10569" spans="8:15" s="179" customFormat="1" x14ac:dyDescent="0.2">
      <c r="H10569" s="180"/>
      <c r="I10569" s="180"/>
      <c r="L10569" s="181"/>
      <c r="M10569" s="180"/>
      <c r="N10569" s="180"/>
      <c r="O10569" s="180"/>
    </row>
    <row r="10570" spans="8:15" s="179" customFormat="1" x14ac:dyDescent="0.2">
      <c r="H10570" s="180"/>
      <c r="I10570" s="180"/>
      <c r="L10570" s="181"/>
      <c r="M10570" s="180"/>
      <c r="N10570" s="180"/>
      <c r="O10570" s="180"/>
    </row>
    <row r="10571" spans="8:15" s="179" customFormat="1" x14ac:dyDescent="0.2">
      <c r="H10571" s="180"/>
      <c r="I10571" s="180"/>
      <c r="L10571" s="181"/>
      <c r="M10571" s="180"/>
      <c r="N10571" s="180"/>
      <c r="O10571" s="180"/>
    </row>
    <row r="10572" spans="8:15" s="179" customFormat="1" x14ac:dyDescent="0.2">
      <c r="H10572" s="180"/>
      <c r="I10572" s="180"/>
      <c r="L10572" s="181"/>
      <c r="M10572" s="180"/>
      <c r="N10572" s="180"/>
      <c r="O10572" s="180"/>
    </row>
    <row r="10573" spans="8:15" s="179" customFormat="1" x14ac:dyDescent="0.2">
      <c r="H10573" s="180"/>
      <c r="I10573" s="180"/>
      <c r="L10573" s="181"/>
      <c r="M10573" s="180"/>
      <c r="N10573" s="180"/>
      <c r="O10573" s="180"/>
    </row>
    <row r="10574" spans="8:15" s="179" customFormat="1" x14ac:dyDescent="0.2">
      <c r="H10574" s="180"/>
      <c r="I10574" s="180"/>
      <c r="L10574" s="181"/>
      <c r="M10574" s="180"/>
      <c r="N10574" s="180"/>
      <c r="O10574" s="180"/>
    </row>
    <row r="10575" spans="8:15" s="179" customFormat="1" x14ac:dyDescent="0.2">
      <c r="H10575" s="180"/>
      <c r="I10575" s="180"/>
      <c r="L10575" s="181"/>
      <c r="M10575" s="180"/>
      <c r="N10575" s="180"/>
      <c r="O10575" s="180"/>
    </row>
    <row r="10576" spans="8:15" s="179" customFormat="1" x14ac:dyDescent="0.2">
      <c r="H10576" s="180"/>
      <c r="I10576" s="180"/>
      <c r="L10576" s="181"/>
      <c r="M10576" s="180"/>
      <c r="N10576" s="180"/>
      <c r="O10576" s="180"/>
    </row>
    <row r="10577" spans="8:15" s="179" customFormat="1" x14ac:dyDescent="0.2">
      <c r="H10577" s="180"/>
      <c r="I10577" s="180"/>
      <c r="L10577" s="181"/>
      <c r="M10577" s="180"/>
      <c r="N10577" s="180"/>
      <c r="O10577" s="180"/>
    </row>
    <row r="10578" spans="8:15" s="179" customFormat="1" x14ac:dyDescent="0.2">
      <c r="H10578" s="180"/>
      <c r="I10578" s="180"/>
      <c r="L10578" s="181"/>
      <c r="M10578" s="180"/>
      <c r="N10578" s="180"/>
      <c r="O10578" s="180"/>
    </row>
    <row r="10579" spans="8:15" s="179" customFormat="1" x14ac:dyDescent="0.2">
      <c r="H10579" s="180"/>
      <c r="I10579" s="180"/>
      <c r="L10579" s="181"/>
      <c r="M10579" s="180"/>
      <c r="N10579" s="180"/>
      <c r="O10579" s="180"/>
    </row>
    <row r="10580" spans="8:15" s="179" customFormat="1" x14ac:dyDescent="0.2">
      <c r="H10580" s="180"/>
      <c r="I10580" s="180"/>
      <c r="L10580" s="181"/>
      <c r="M10580" s="180"/>
      <c r="N10580" s="180"/>
      <c r="O10580" s="180"/>
    </row>
    <row r="10581" spans="8:15" s="179" customFormat="1" x14ac:dyDescent="0.2">
      <c r="H10581" s="180"/>
      <c r="I10581" s="180"/>
      <c r="L10581" s="181"/>
      <c r="M10581" s="180"/>
      <c r="N10581" s="180"/>
      <c r="O10581" s="180"/>
    </row>
    <row r="10582" spans="8:15" s="179" customFormat="1" x14ac:dyDescent="0.2">
      <c r="H10582" s="180"/>
      <c r="I10582" s="180"/>
      <c r="L10582" s="181"/>
      <c r="M10582" s="180"/>
      <c r="N10582" s="180"/>
      <c r="O10582" s="180"/>
    </row>
    <row r="10583" spans="8:15" s="179" customFormat="1" x14ac:dyDescent="0.2">
      <c r="H10583" s="180"/>
      <c r="I10583" s="180"/>
      <c r="L10583" s="181"/>
      <c r="M10583" s="180"/>
      <c r="N10583" s="180"/>
      <c r="O10583" s="180"/>
    </row>
    <row r="10584" spans="8:15" s="179" customFormat="1" x14ac:dyDescent="0.2">
      <c r="H10584" s="180"/>
      <c r="I10584" s="180"/>
      <c r="L10584" s="181"/>
      <c r="M10584" s="180"/>
      <c r="N10584" s="180"/>
      <c r="O10584" s="180"/>
    </row>
    <row r="10585" spans="8:15" s="179" customFormat="1" x14ac:dyDescent="0.2">
      <c r="H10585" s="180"/>
      <c r="I10585" s="180"/>
      <c r="L10585" s="181"/>
      <c r="M10585" s="180"/>
      <c r="N10585" s="180"/>
      <c r="O10585" s="180"/>
    </row>
    <row r="10586" spans="8:15" s="179" customFormat="1" x14ac:dyDescent="0.2">
      <c r="H10586" s="180"/>
      <c r="I10586" s="180"/>
      <c r="L10586" s="181"/>
      <c r="M10586" s="180"/>
      <c r="N10586" s="180"/>
      <c r="O10586" s="180"/>
    </row>
    <row r="10587" spans="8:15" s="179" customFormat="1" x14ac:dyDescent="0.2">
      <c r="H10587" s="180"/>
      <c r="I10587" s="180"/>
      <c r="L10587" s="181"/>
      <c r="M10587" s="180"/>
      <c r="N10587" s="180"/>
      <c r="O10587" s="180"/>
    </row>
    <row r="10588" spans="8:15" s="179" customFormat="1" x14ac:dyDescent="0.2">
      <c r="H10588" s="180"/>
      <c r="I10588" s="180"/>
      <c r="L10588" s="181"/>
      <c r="M10588" s="180"/>
      <c r="N10588" s="180"/>
      <c r="O10588" s="180"/>
    </row>
    <row r="10589" spans="8:15" s="179" customFormat="1" x14ac:dyDescent="0.2">
      <c r="H10589" s="180"/>
      <c r="I10589" s="180"/>
      <c r="L10589" s="181"/>
      <c r="M10589" s="180"/>
      <c r="N10589" s="180"/>
      <c r="O10589" s="180"/>
    </row>
    <row r="10590" spans="8:15" s="179" customFormat="1" x14ac:dyDescent="0.2">
      <c r="H10590" s="180"/>
      <c r="I10590" s="180"/>
      <c r="L10590" s="181"/>
      <c r="M10590" s="180"/>
      <c r="N10590" s="180"/>
      <c r="O10590" s="180"/>
    </row>
    <row r="10591" spans="8:15" s="179" customFormat="1" x14ac:dyDescent="0.2">
      <c r="H10591" s="180"/>
      <c r="I10591" s="180"/>
      <c r="L10591" s="181"/>
      <c r="M10591" s="180"/>
      <c r="N10591" s="180"/>
      <c r="O10591" s="180"/>
    </row>
    <row r="10592" spans="8:15" s="179" customFormat="1" x14ac:dyDescent="0.2">
      <c r="H10592" s="180"/>
      <c r="I10592" s="180"/>
      <c r="L10592" s="181"/>
      <c r="M10592" s="180"/>
      <c r="N10592" s="180"/>
      <c r="O10592" s="180"/>
    </row>
    <row r="10593" spans="8:15" s="179" customFormat="1" x14ac:dyDescent="0.2">
      <c r="H10593" s="180"/>
      <c r="I10593" s="180"/>
      <c r="L10593" s="181"/>
      <c r="M10593" s="180"/>
      <c r="N10593" s="180"/>
      <c r="O10593" s="180"/>
    </row>
    <row r="10594" spans="8:15" s="179" customFormat="1" x14ac:dyDescent="0.2">
      <c r="H10594" s="180"/>
      <c r="I10594" s="180"/>
      <c r="L10594" s="181"/>
      <c r="M10594" s="180"/>
      <c r="N10594" s="180"/>
      <c r="O10594" s="180"/>
    </row>
    <row r="10595" spans="8:15" s="179" customFormat="1" x14ac:dyDescent="0.2">
      <c r="H10595" s="180"/>
      <c r="I10595" s="180"/>
      <c r="L10595" s="181"/>
      <c r="M10595" s="180"/>
      <c r="N10595" s="180"/>
      <c r="O10595" s="180"/>
    </row>
    <row r="10596" spans="8:15" s="179" customFormat="1" x14ac:dyDescent="0.2">
      <c r="H10596" s="180"/>
      <c r="I10596" s="180"/>
      <c r="L10596" s="181"/>
      <c r="M10596" s="180"/>
      <c r="N10596" s="180"/>
      <c r="O10596" s="180"/>
    </row>
    <row r="10597" spans="8:15" s="179" customFormat="1" x14ac:dyDescent="0.2">
      <c r="H10597" s="180"/>
      <c r="I10597" s="180"/>
      <c r="L10597" s="181"/>
      <c r="M10597" s="180"/>
      <c r="N10597" s="180"/>
      <c r="O10597" s="180"/>
    </row>
    <row r="10598" spans="8:15" s="179" customFormat="1" x14ac:dyDescent="0.2">
      <c r="H10598" s="180"/>
      <c r="I10598" s="180"/>
      <c r="L10598" s="181"/>
      <c r="M10598" s="180"/>
      <c r="N10598" s="180"/>
      <c r="O10598" s="180"/>
    </row>
    <row r="10599" spans="8:15" s="179" customFormat="1" x14ac:dyDescent="0.2">
      <c r="H10599" s="180"/>
      <c r="I10599" s="180"/>
      <c r="L10599" s="181"/>
      <c r="M10599" s="180"/>
      <c r="N10599" s="180"/>
      <c r="O10599" s="180"/>
    </row>
    <row r="10600" spans="8:15" s="179" customFormat="1" x14ac:dyDescent="0.2">
      <c r="H10600" s="180"/>
      <c r="I10600" s="180"/>
      <c r="L10600" s="181"/>
      <c r="M10600" s="180"/>
      <c r="N10600" s="180"/>
      <c r="O10600" s="180"/>
    </row>
    <row r="10601" spans="8:15" s="179" customFormat="1" x14ac:dyDescent="0.2">
      <c r="H10601" s="180"/>
      <c r="I10601" s="180"/>
      <c r="L10601" s="181"/>
      <c r="M10601" s="180"/>
      <c r="N10601" s="180"/>
      <c r="O10601" s="180"/>
    </row>
    <row r="10602" spans="8:15" s="179" customFormat="1" x14ac:dyDescent="0.2">
      <c r="H10602" s="180"/>
      <c r="I10602" s="180"/>
      <c r="L10602" s="181"/>
      <c r="M10602" s="180"/>
      <c r="N10602" s="180"/>
      <c r="O10602" s="180"/>
    </row>
    <row r="10603" spans="8:15" s="179" customFormat="1" x14ac:dyDescent="0.2">
      <c r="H10603" s="180"/>
      <c r="I10603" s="180"/>
      <c r="L10603" s="181"/>
      <c r="M10603" s="180"/>
      <c r="N10603" s="180"/>
      <c r="O10603" s="180"/>
    </row>
    <row r="10604" spans="8:15" s="179" customFormat="1" x14ac:dyDescent="0.2">
      <c r="H10604" s="180"/>
      <c r="I10604" s="180"/>
      <c r="L10604" s="181"/>
      <c r="M10604" s="180"/>
      <c r="N10604" s="180"/>
      <c r="O10604" s="180"/>
    </row>
    <row r="10605" spans="8:15" s="179" customFormat="1" x14ac:dyDescent="0.2">
      <c r="H10605" s="180"/>
      <c r="I10605" s="180"/>
      <c r="L10605" s="181"/>
      <c r="M10605" s="180"/>
      <c r="N10605" s="180"/>
      <c r="O10605" s="180"/>
    </row>
    <row r="10606" spans="8:15" s="179" customFormat="1" x14ac:dyDescent="0.2">
      <c r="H10606" s="180"/>
      <c r="I10606" s="180"/>
      <c r="L10606" s="181"/>
      <c r="M10606" s="180"/>
      <c r="N10606" s="180"/>
      <c r="O10606" s="180"/>
    </row>
    <row r="10607" spans="8:15" s="179" customFormat="1" x14ac:dyDescent="0.2">
      <c r="H10607" s="180"/>
      <c r="I10607" s="180"/>
      <c r="L10607" s="181"/>
      <c r="M10607" s="180"/>
      <c r="N10607" s="180"/>
      <c r="O10607" s="180"/>
    </row>
    <row r="10608" spans="8:15" s="179" customFormat="1" x14ac:dyDescent="0.2">
      <c r="H10608" s="180"/>
      <c r="I10608" s="180"/>
      <c r="L10608" s="181"/>
      <c r="M10608" s="180"/>
      <c r="N10608" s="180"/>
      <c r="O10608" s="180"/>
    </row>
    <row r="10609" spans="8:15" s="179" customFormat="1" x14ac:dyDescent="0.2">
      <c r="H10609" s="180"/>
      <c r="I10609" s="180"/>
      <c r="L10609" s="181"/>
      <c r="M10609" s="180"/>
      <c r="N10609" s="180"/>
      <c r="O10609" s="180"/>
    </row>
    <row r="10610" spans="8:15" s="179" customFormat="1" x14ac:dyDescent="0.2">
      <c r="H10610" s="180"/>
      <c r="I10610" s="180"/>
      <c r="L10610" s="181"/>
      <c r="M10610" s="180"/>
      <c r="N10610" s="180"/>
      <c r="O10610" s="180"/>
    </row>
    <row r="10611" spans="8:15" s="179" customFormat="1" x14ac:dyDescent="0.2">
      <c r="H10611" s="180"/>
      <c r="I10611" s="180"/>
      <c r="L10611" s="181"/>
      <c r="M10611" s="180"/>
      <c r="N10611" s="180"/>
      <c r="O10611" s="180"/>
    </row>
    <row r="10612" spans="8:15" s="179" customFormat="1" x14ac:dyDescent="0.2">
      <c r="H10612" s="180"/>
      <c r="I10612" s="180"/>
      <c r="L10612" s="181"/>
      <c r="M10612" s="180"/>
      <c r="N10612" s="180"/>
      <c r="O10612" s="180"/>
    </row>
    <row r="10613" spans="8:15" s="179" customFormat="1" x14ac:dyDescent="0.2">
      <c r="H10613" s="180"/>
      <c r="I10613" s="180"/>
      <c r="L10613" s="181"/>
      <c r="M10613" s="180"/>
      <c r="N10613" s="180"/>
      <c r="O10613" s="180"/>
    </row>
    <row r="10614" spans="8:15" s="179" customFormat="1" x14ac:dyDescent="0.2">
      <c r="H10614" s="180"/>
      <c r="I10614" s="180"/>
      <c r="L10614" s="181"/>
      <c r="M10614" s="180"/>
      <c r="N10614" s="180"/>
      <c r="O10614" s="180"/>
    </row>
    <row r="10615" spans="8:15" s="179" customFormat="1" x14ac:dyDescent="0.2">
      <c r="H10615" s="180"/>
      <c r="I10615" s="180"/>
      <c r="L10615" s="181"/>
      <c r="M10615" s="180"/>
      <c r="N10615" s="180"/>
      <c r="O10615" s="180"/>
    </row>
    <row r="10616" spans="8:15" s="179" customFormat="1" x14ac:dyDescent="0.2">
      <c r="H10616" s="180"/>
      <c r="I10616" s="180"/>
      <c r="L10616" s="181"/>
      <c r="M10616" s="180"/>
      <c r="N10616" s="180"/>
      <c r="O10616" s="180"/>
    </row>
    <row r="10617" spans="8:15" s="179" customFormat="1" x14ac:dyDescent="0.2">
      <c r="H10617" s="180"/>
      <c r="I10617" s="180"/>
      <c r="L10617" s="181"/>
      <c r="M10617" s="180"/>
      <c r="N10617" s="180"/>
      <c r="O10617" s="180"/>
    </row>
    <row r="10618" spans="8:15" s="179" customFormat="1" x14ac:dyDescent="0.2">
      <c r="H10618" s="180"/>
      <c r="I10618" s="180"/>
      <c r="L10618" s="181"/>
      <c r="M10618" s="180"/>
      <c r="N10618" s="180"/>
      <c r="O10618" s="180"/>
    </row>
    <row r="10619" spans="8:15" s="179" customFormat="1" x14ac:dyDescent="0.2">
      <c r="H10619" s="180"/>
      <c r="I10619" s="180"/>
      <c r="L10619" s="181"/>
      <c r="M10619" s="180"/>
      <c r="N10619" s="180"/>
      <c r="O10619" s="180"/>
    </row>
    <row r="10620" spans="8:15" s="179" customFormat="1" x14ac:dyDescent="0.2">
      <c r="H10620" s="180"/>
      <c r="I10620" s="180"/>
      <c r="L10620" s="181"/>
      <c r="M10620" s="180"/>
      <c r="N10620" s="180"/>
      <c r="O10620" s="180"/>
    </row>
    <row r="10621" spans="8:15" s="179" customFormat="1" x14ac:dyDescent="0.2">
      <c r="H10621" s="180"/>
      <c r="I10621" s="180"/>
      <c r="L10621" s="181"/>
      <c r="M10621" s="180"/>
      <c r="N10621" s="180"/>
      <c r="O10621" s="180"/>
    </row>
    <row r="10622" spans="8:15" s="179" customFormat="1" x14ac:dyDescent="0.2">
      <c r="H10622" s="180"/>
      <c r="I10622" s="180"/>
      <c r="L10622" s="181"/>
      <c r="M10622" s="180"/>
      <c r="N10622" s="180"/>
      <c r="O10622" s="180"/>
    </row>
    <row r="10623" spans="8:15" s="179" customFormat="1" x14ac:dyDescent="0.2">
      <c r="H10623" s="180"/>
      <c r="I10623" s="180"/>
      <c r="L10623" s="181"/>
      <c r="M10623" s="180"/>
      <c r="N10623" s="180"/>
      <c r="O10623" s="180"/>
    </row>
    <row r="10624" spans="8:15" s="179" customFormat="1" x14ac:dyDescent="0.2">
      <c r="H10624" s="180"/>
      <c r="I10624" s="180"/>
      <c r="L10624" s="181"/>
      <c r="M10624" s="180"/>
      <c r="N10624" s="180"/>
      <c r="O10624" s="180"/>
    </row>
    <row r="10625" spans="8:15" s="179" customFormat="1" x14ac:dyDescent="0.2">
      <c r="H10625" s="180"/>
      <c r="I10625" s="180"/>
      <c r="L10625" s="181"/>
      <c r="M10625" s="180"/>
      <c r="N10625" s="180"/>
      <c r="O10625" s="180"/>
    </row>
    <row r="10626" spans="8:15" s="179" customFormat="1" x14ac:dyDescent="0.2">
      <c r="H10626" s="180"/>
      <c r="I10626" s="180"/>
      <c r="L10626" s="181"/>
      <c r="M10626" s="180"/>
      <c r="N10626" s="180"/>
      <c r="O10626" s="180"/>
    </row>
    <row r="10627" spans="8:15" s="179" customFormat="1" x14ac:dyDescent="0.2">
      <c r="H10627" s="180"/>
      <c r="I10627" s="180"/>
      <c r="L10627" s="181"/>
      <c r="M10627" s="180"/>
      <c r="N10627" s="180"/>
      <c r="O10627" s="180"/>
    </row>
    <row r="10628" spans="8:15" s="179" customFormat="1" x14ac:dyDescent="0.2">
      <c r="H10628" s="180"/>
      <c r="I10628" s="180"/>
      <c r="L10628" s="181"/>
      <c r="M10628" s="180"/>
      <c r="N10628" s="180"/>
      <c r="O10628" s="180"/>
    </row>
    <row r="10629" spans="8:15" s="179" customFormat="1" x14ac:dyDescent="0.2">
      <c r="H10629" s="180"/>
      <c r="I10629" s="180"/>
      <c r="L10629" s="181"/>
      <c r="M10629" s="180"/>
      <c r="N10629" s="180"/>
      <c r="O10629" s="180"/>
    </row>
    <row r="10630" spans="8:15" s="179" customFormat="1" x14ac:dyDescent="0.2">
      <c r="H10630" s="180"/>
      <c r="I10630" s="180"/>
      <c r="L10630" s="181"/>
      <c r="M10630" s="180"/>
      <c r="N10630" s="180"/>
      <c r="O10630" s="180"/>
    </row>
    <row r="10631" spans="8:15" s="179" customFormat="1" x14ac:dyDescent="0.2">
      <c r="H10631" s="180"/>
      <c r="I10631" s="180"/>
      <c r="L10631" s="181"/>
      <c r="M10631" s="180"/>
      <c r="N10631" s="180"/>
      <c r="O10631" s="180"/>
    </row>
    <row r="10632" spans="8:15" s="179" customFormat="1" x14ac:dyDescent="0.2">
      <c r="H10632" s="180"/>
      <c r="I10632" s="180"/>
      <c r="L10632" s="181"/>
      <c r="M10632" s="180"/>
      <c r="N10632" s="180"/>
      <c r="O10632" s="180"/>
    </row>
    <row r="10633" spans="8:15" s="179" customFormat="1" x14ac:dyDescent="0.2">
      <c r="H10633" s="180"/>
      <c r="I10633" s="180"/>
      <c r="L10633" s="181"/>
      <c r="M10633" s="180"/>
      <c r="N10633" s="180"/>
      <c r="O10633" s="180"/>
    </row>
    <row r="10634" spans="8:15" s="179" customFormat="1" x14ac:dyDescent="0.2">
      <c r="H10634" s="180"/>
      <c r="I10634" s="180"/>
      <c r="L10634" s="181"/>
      <c r="M10634" s="180"/>
      <c r="N10634" s="180"/>
      <c r="O10634" s="180"/>
    </row>
    <row r="10635" spans="8:15" s="179" customFormat="1" x14ac:dyDescent="0.2">
      <c r="H10635" s="180"/>
      <c r="I10635" s="180"/>
      <c r="L10635" s="181"/>
      <c r="M10635" s="180"/>
      <c r="N10635" s="180"/>
      <c r="O10635" s="180"/>
    </row>
    <row r="10636" spans="8:15" s="179" customFormat="1" x14ac:dyDescent="0.2">
      <c r="H10636" s="180"/>
      <c r="I10636" s="180"/>
      <c r="L10636" s="181"/>
      <c r="M10636" s="180"/>
      <c r="N10636" s="180"/>
      <c r="O10636" s="180"/>
    </row>
    <row r="10637" spans="8:15" s="179" customFormat="1" x14ac:dyDescent="0.2">
      <c r="H10637" s="180"/>
      <c r="I10637" s="180"/>
      <c r="L10637" s="181"/>
      <c r="M10637" s="180"/>
      <c r="N10637" s="180"/>
      <c r="O10637" s="180"/>
    </row>
    <row r="10638" spans="8:15" s="179" customFormat="1" x14ac:dyDescent="0.2">
      <c r="H10638" s="180"/>
      <c r="I10638" s="180"/>
      <c r="L10638" s="181"/>
      <c r="M10638" s="180"/>
      <c r="N10638" s="180"/>
      <c r="O10638" s="180"/>
    </row>
    <row r="10639" spans="8:15" s="179" customFormat="1" x14ac:dyDescent="0.2">
      <c r="H10639" s="180"/>
      <c r="I10639" s="180"/>
      <c r="L10639" s="181"/>
      <c r="M10639" s="180"/>
      <c r="N10639" s="180"/>
      <c r="O10639" s="180"/>
    </row>
    <row r="10640" spans="8:15" s="179" customFormat="1" x14ac:dyDescent="0.2">
      <c r="H10640" s="180"/>
      <c r="I10640" s="180"/>
      <c r="L10640" s="181"/>
      <c r="M10640" s="180"/>
      <c r="N10640" s="180"/>
      <c r="O10640" s="180"/>
    </row>
    <row r="10641" spans="8:15" s="179" customFormat="1" x14ac:dyDescent="0.2">
      <c r="H10641" s="180"/>
      <c r="I10641" s="180"/>
      <c r="L10641" s="181"/>
      <c r="M10641" s="180"/>
      <c r="N10641" s="180"/>
      <c r="O10641" s="180"/>
    </row>
    <row r="10642" spans="8:15" s="179" customFormat="1" x14ac:dyDescent="0.2">
      <c r="H10642" s="180"/>
      <c r="I10642" s="180"/>
      <c r="L10642" s="181"/>
      <c r="M10642" s="180"/>
      <c r="N10642" s="180"/>
      <c r="O10642" s="180"/>
    </row>
    <row r="10643" spans="8:15" s="179" customFormat="1" x14ac:dyDescent="0.2">
      <c r="H10643" s="180"/>
      <c r="I10643" s="180"/>
      <c r="L10643" s="181"/>
      <c r="M10643" s="180"/>
      <c r="N10643" s="180"/>
      <c r="O10643" s="180"/>
    </row>
    <row r="10644" spans="8:15" s="179" customFormat="1" x14ac:dyDescent="0.2">
      <c r="H10644" s="180"/>
      <c r="I10644" s="180"/>
      <c r="L10644" s="181"/>
      <c r="M10644" s="180"/>
      <c r="N10644" s="180"/>
      <c r="O10644" s="180"/>
    </row>
    <row r="10645" spans="8:15" s="179" customFormat="1" x14ac:dyDescent="0.2">
      <c r="H10645" s="180"/>
      <c r="I10645" s="180"/>
      <c r="L10645" s="181"/>
      <c r="M10645" s="180"/>
      <c r="N10645" s="180"/>
      <c r="O10645" s="180"/>
    </row>
    <row r="10646" spans="8:15" s="179" customFormat="1" x14ac:dyDescent="0.2">
      <c r="H10646" s="180"/>
      <c r="I10646" s="180"/>
      <c r="L10646" s="181"/>
      <c r="M10646" s="180"/>
      <c r="N10646" s="180"/>
      <c r="O10646" s="180"/>
    </row>
    <row r="10647" spans="8:15" s="179" customFormat="1" x14ac:dyDescent="0.2">
      <c r="H10647" s="180"/>
      <c r="I10647" s="180"/>
      <c r="L10647" s="181"/>
      <c r="M10647" s="180"/>
      <c r="N10647" s="180"/>
      <c r="O10647" s="180"/>
    </row>
    <row r="10648" spans="8:15" s="179" customFormat="1" x14ac:dyDescent="0.2">
      <c r="H10648" s="180"/>
      <c r="I10648" s="180"/>
      <c r="L10648" s="181"/>
      <c r="M10648" s="180"/>
      <c r="N10648" s="180"/>
      <c r="O10648" s="180"/>
    </row>
    <row r="10649" spans="8:15" s="179" customFormat="1" x14ac:dyDescent="0.2">
      <c r="H10649" s="180"/>
      <c r="I10649" s="180"/>
      <c r="L10649" s="181"/>
      <c r="M10649" s="180"/>
      <c r="N10649" s="180"/>
      <c r="O10649" s="180"/>
    </row>
    <row r="10650" spans="8:15" s="179" customFormat="1" x14ac:dyDescent="0.2">
      <c r="H10650" s="180"/>
      <c r="I10650" s="180"/>
      <c r="L10650" s="181"/>
      <c r="M10650" s="180"/>
      <c r="N10650" s="180"/>
      <c r="O10650" s="180"/>
    </row>
    <row r="10651" spans="8:15" s="179" customFormat="1" x14ac:dyDescent="0.2">
      <c r="H10651" s="180"/>
      <c r="I10651" s="180"/>
      <c r="L10651" s="181"/>
      <c r="M10651" s="180"/>
      <c r="N10651" s="180"/>
      <c r="O10651" s="180"/>
    </row>
    <row r="10652" spans="8:15" s="179" customFormat="1" x14ac:dyDescent="0.2">
      <c r="H10652" s="180"/>
      <c r="I10652" s="180"/>
      <c r="L10652" s="181"/>
      <c r="M10652" s="180"/>
      <c r="N10652" s="180"/>
      <c r="O10652" s="180"/>
    </row>
    <row r="10653" spans="8:15" s="179" customFormat="1" x14ac:dyDescent="0.2">
      <c r="H10653" s="180"/>
      <c r="I10653" s="180"/>
      <c r="L10653" s="181"/>
      <c r="M10653" s="180"/>
      <c r="N10653" s="180"/>
      <c r="O10653" s="180"/>
    </row>
    <row r="10654" spans="8:15" s="179" customFormat="1" x14ac:dyDescent="0.2">
      <c r="H10654" s="180"/>
      <c r="I10654" s="180"/>
      <c r="L10654" s="181"/>
      <c r="M10654" s="180"/>
      <c r="N10654" s="180"/>
      <c r="O10654" s="180"/>
    </row>
    <row r="10655" spans="8:15" s="179" customFormat="1" x14ac:dyDescent="0.2">
      <c r="H10655" s="180"/>
      <c r="I10655" s="180"/>
      <c r="L10655" s="181"/>
      <c r="M10655" s="180"/>
      <c r="N10655" s="180"/>
      <c r="O10655" s="180"/>
    </row>
    <row r="10656" spans="8:15" s="179" customFormat="1" x14ac:dyDescent="0.2">
      <c r="H10656" s="180"/>
      <c r="I10656" s="180"/>
      <c r="L10656" s="181"/>
      <c r="M10656" s="180"/>
      <c r="N10656" s="180"/>
      <c r="O10656" s="180"/>
    </row>
    <row r="10657" spans="8:15" s="179" customFormat="1" x14ac:dyDescent="0.2">
      <c r="H10657" s="180"/>
      <c r="I10657" s="180"/>
      <c r="L10657" s="181"/>
      <c r="M10657" s="180"/>
      <c r="N10657" s="180"/>
      <c r="O10657" s="180"/>
    </row>
    <row r="10658" spans="8:15" s="179" customFormat="1" x14ac:dyDescent="0.2">
      <c r="H10658" s="180"/>
      <c r="I10658" s="180"/>
      <c r="L10658" s="181"/>
      <c r="M10658" s="180"/>
      <c r="N10658" s="180"/>
      <c r="O10658" s="180"/>
    </row>
    <row r="10659" spans="8:15" s="179" customFormat="1" x14ac:dyDescent="0.2">
      <c r="H10659" s="180"/>
      <c r="I10659" s="180"/>
      <c r="L10659" s="181"/>
      <c r="M10659" s="180"/>
      <c r="N10659" s="180"/>
      <c r="O10659" s="180"/>
    </row>
    <row r="10660" spans="8:15" s="179" customFormat="1" x14ac:dyDescent="0.2">
      <c r="H10660" s="180"/>
      <c r="I10660" s="180"/>
      <c r="L10660" s="181"/>
      <c r="M10660" s="180"/>
      <c r="N10660" s="180"/>
      <c r="O10660" s="180"/>
    </row>
    <row r="10661" spans="8:15" s="179" customFormat="1" x14ac:dyDescent="0.2">
      <c r="H10661" s="180"/>
      <c r="I10661" s="180"/>
      <c r="L10661" s="181"/>
      <c r="M10661" s="180"/>
      <c r="N10661" s="180"/>
      <c r="O10661" s="180"/>
    </row>
    <row r="10662" spans="8:15" s="179" customFormat="1" x14ac:dyDescent="0.2">
      <c r="H10662" s="180"/>
      <c r="I10662" s="180"/>
      <c r="L10662" s="181"/>
      <c r="M10662" s="180"/>
      <c r="N10662" s="180"/>
      <c r="O10662" s="180"/>
    </row>
    <row r="10663" spans="8:15" s="179" customFormat="1" x14ac:dyDescent="0.2">
      <c r="H10663" s="180"/>
      <c r="I10663" s="180"/>
      <c r="L10663" s="181"/>
      <c r="M10663" s="180"/>
      <c r="N10663" s="180"/>
      <c r="O10663" s="180"/>
    </row>
    <row r="10664" spans="8:15" s="179" customFormat="1" x14ac:dyDescent="0.2">
      <c r="H10664" s="180"/>
      <c r="I10664" s="180"/>
      <c r="L10664" s="181"/>
      <c r="M10664" s="180"/>
      <c r="N10664" s="180"/>
      <c r="O10664" s="180"/>
    </row>
    <row r="10665" spans="8:15" s="179" customFormat="1" x14ac:dyDescent="0.2">
      <c r="H10665" s="180"/>
      <c r="I10665" s="180"/>
      <c r="L10665" s="181"/>
      <c r="M10665" s="180"/>
      <c r="N10665" s="180"/>
      <c r="O10665" s="180"/>
    </row>
    <row r="10666" spans="8:15" s="179" customFormat="1" x14ac:dyDescent="0.2">
      <c r="H10666" s="180"/>
      <c r="I10666" s="180"/>
      <c r="L10666" s="181"/>
      <c r="M10666" s="180"/>
      <c r="N10666" s="180"/>
      <c r="O10666" s="180"/>
    </row>
    <row r="10667" spans="8:15" s="179" customFormat="1" x14ac:dyDescent="0.2">
      <c r="H10667" s="180"/>
      <c r="I10667" s="180"/>
      <c r="L10667" s="181"/>
      <c r="M10667" s="180"/>
      <c r="N10667" s="180"/>
      <c r="O10667" s="180"/>
    </row>
    <row r="10668" spans="8:15" s="179" customFormat="1" x14ac:dyDescent="0.2">
      <c r="H10668" s="180"/>
      <c r="I10668" s="180"/>
      <c r="L10668" s="181"/>
      <c r="M10668" s="180"/>
      <c r="N10668" s="180"/>
      <c r="O10668" s="180"/>
    </row>
    <row r="10669" spans="8:15" s="179" customFormat="1" x14ac:dyDescent="0.2">
      <c r="H10669" s="180"/>
      <c r="I10669" s="180"/>
      <c r="L10669" s="181"/>
      <c r="M10669" s="180"/>
      <c r="N10669" s="180"/>
      <c r="O10669" s="180"/>
    </row>
    <row r="10670" spans="8:15" s="179" customFormat="1" x14ac:dyDescent="0.2">
      <c r="H10670" s="180"/>
      <c r="I10670" s="180"/>
      <c r="L10670" s="181"/>
      <c r="M10670" s="180"/>
      <c r="N10670" s="180"/>
      <c r="O10670" s="180"/>
    </row>
    <row r="10671" spans="8:15" s="179" customFormat="1" x14ac:dyDescent="0.2">
      <c r="H10671" s="180"/>
      <c r="I10671" s="180"/>
      <c r="L10671" s="181"/>
      <c r="M10671" s="180"/>
      <c r="N10671" s="180"/>
      <c r="O10671" s="180"/>
    </row>
    <row r="10672" spans="8:15" s="179" customFormat="1" x14ac:dyDescent="0.2">
      <c r="H10672" s="180"/>
      <c r="I10672" s="180"/>
      <c r="L10672" s="181"/>
      <c r="M10672" s="180"/>
      <c r="N10672" s="180"/>
      <c r="O10672" s="180"/>
    </row>
    <row r="10673" spans="8:15" s="179" customFormat="1" x14ac:dyDescent="0.2">
      <c r="H10673" s="180"/>
      <c r="I10673" s="180"/>
      <c r="L10673" s="181"/>
      <c r="M10673" s="180"/>
      <c r="N10673" s="180"/>
      <c r="O10673" s="180"/>
    </row>
    <row r="10674" spans="8:15" s="179" customFormat="1" x14ac:dyDescent="0.2">
      <c r="H10674" s="180"/>
      <c r="I10674" s="180"/>
      <c r="L10674" s="181"/>
      <c r="M10674" s="180"/>
      <c r="N10674" s="180"/>
      <c r="O10674" s="180"/>
    </row>
    <row r="10675" spans="8:15" s="179" customFormat="1" x14ac:dyDescent="0.2">
      <c r="H10675" s="180"/>
      <c r="I10675" s="180"/>
      <c r="L10675" s="181"/>
      <c r="M10675" s="180"/>
      <c r="N10675" s="180"/>
      <c r="O10675" s="180"/>
    </row>
    <row r="10676" spans="8:15" s="179" customFormat="1" x14ac:dyDescent="0.2">
      <c r="H10676" s="180"/>
      <c r="I10676" s="180"/>
      <c r="L10676" s="181"/>
      <c r="M10676" s="180"/>
      <c r="N10676" s="180"/>
      <c r="O10676" s="180"/>
    </row>
    <row r="10677" spans="8:15" s="179" customFormat="1" x14ac:dyDescent="0.2">
      <c r="H10677" s="180"/>
      <c r="I10677" s="180"/>
      <c r="L10677" s="181"/>
      <c r="M10677" s="180"/>
      <c r="N10677" s="180"/>
      <c r="O10677" s="180"/>
    </row>
    <row r="10678" spans="8:15" s="179" customFormat="1" x14ac:dyDescent="0.2">
      <c r="H10678" s="180"/>
      <c r="I10678" s="180"/>
      <c r="L10678" s="181"/>
      <c r="M10678" s="180"/>
      <c r="N10678" s="180"/>
      <c r="O10678" s="180"/>
    </row>
    <row r="10679" spans="8:15" s="179" customFormat="1" x14ac:dyDescent="0.2">
      <c r="H10679" s="180"/>
      <c r="I10679" s="180"/>
      <c r="L10679" s="181"/>
      <c r="M10679" s="180"/>
      <c r="N10679" s="180"/>
      <c r="O10679" s="180"/>
    </row>
    <row r="10680" spans="8:15" s="179" customFormat="1" x14ac:dyDescent="0.2">
      <c r="H10680" s="180"/>
      <c r="I10680" s="180"/>
      <c r="L10680" s="181"/>
      <c r="M10680" s="180"/>
      <c r="N10680" s="180"/>
      <c r="O10680" s="180"/>
    </row>
    <row r="10681" spans="8:15" s="179" customFormat="1" x14ac:dyDescent="0.2">
      <c r="H10681" s="180"/>
      <c r="I10681" s="180"/>
      <c r="L10681" s="181"/>
      <c r="M10681" s="180"/>
      <c r="N10681" s="180"/>
      <c r="O10681" s="180"/>
    </row>
    <row r="10682" spans="8:15" s="179" customFormat="1" x14ac:dyDescent="0.2">
      <c r="H10682" s="180"/>
      <c r="I10682" s="180"/>
      <c r="L10682" s="181"/>
      <c r="M10682" s="180"/>
      <c r="N10682" s="180"/>
      <c r="O10682" s="180"/>
    </row>
    <row r="10683" spans="8:15" s="179" customFormat="1" x14ac:dyDescent="0.2">
      <c r="H10683" s="180"/>
      <c r="I10683" s="180"/>
      <c r="L10683" s="181"/>
      <c r="M10683" s="180"/>
      <c r="N10683" s="180"/>
      <c r="O10683" s="180"/>
    </row>
    <row r="10684" spans="8:15" s="179" customFormat="1" x14ac:dyDescent="0.2">
      <c r="H10684" s="180"/>
      <c r="I10684" s="180"/>
      <c r="L10684" s="181"/>
      <c r="M10684" s="180"/>
      <c r="N10684" s="180"/>
      <c r="O10684" s="180"/>
    </row>
    <row r="10685" spans="8:15" s="179" customFormat="1" x14ac:dyDescent="0.2">
      <c r="H10685" s="180"/>
      <c r="I10685" s="180"/>
      <c r="L10685" s="181"/>
      <c r="M10685" s="180"/>
      <c r="N10685" s="180"/>
      <c r="O10685" s="180"/>
    </row>
    <row r="10686" spans="8:15" s="179" customFormat="1" x14ac:dyDescent="0.2">
      <c r="H10686" s="180"/>
      <c r="I10686" s="180"/>
      <c r="L10686" s="181"/>
      <c r="M10686" s="180"/>
      <c r="N10686" s="180"/>
      <c r="O10686" s="180"/>
    </row>
    <row r="10687" spans="8:15" s="179" customFormat="1" x14ac:dyDescent="0.2">
      <c r="H10687" s="180"/>
      <c r="I10687" s="180"/>
      <c r="L10687" s="181"/>
      <c r="M10687" s="180"/>
      <c r="N10687" s="180"/>
      <c r="O10687" s="180"/>
    </row>
    <row r="10688" spans="8:15" s="179" customFormat="1" x14ac:dyDescent="0.2">
      <c r="H10688" s="180"/>
      <c r="I10688" s="180"/>
      <c r="L10688" s="181"/>
      <c r="M10688" s="180"/>
      <c r="N10688" s="180"/>
      <c r="O10688" s="180"/>
    </row>
    <row r="10689" spans="8:15" s="179" customFormat="1" x14ac:dyDescent="0.2">
      <c r="H10689" s="180"/>
      <c r="I10689" s="180"/>
      <c r="L10689" s="181"/>
      <c r="M10689" s="180"/>
      <c r="N10689" s="180"/>
      <c r="O10689" s="180"/>
    </row>
    <row r="10690" spans="8:15" s="179" customFormat="1" x14ac:dyDescent="0.2">
      <c r="H10690" s="180"/>
      <c r="I10690" s="180"/>
      <c r="L10690" s="181"/>
      <c r="M10690" s="180"/>
      <c r="N10690" s="180"/>
      <c r="O10690" s="180"/>
    </row>
    <row r="10691" spans="8:15" s="179" customFormat="1" x14ac:dyDescent="0.2">
      <c r="H10691" s="180"/>
      <c r="I10691" s="180"/>
      <c r="L10691" s="181"/>
      <c r="M10691" s="180"/>
      <c r="N10691" s="180"/>
      <c r="O10691" s="180"/>
    </row>
    <row r="10692" spans="8:15" s="179" customFormat="1" x14ac:dyDescent="0.2">
      <c r="H10692" s="180"/>
      <c r="I10692" s="180"/>
      <c r="L10692" s="181"/>
      <c r="M10692" s="180"/>
      <c r="N10692" s="180"/>
      <c r="O10692" s="180"/>
    </row>
    <row r="10693" spans="8:15" s="179" customFormat="1" x14ac:dyDescent="0.2">
      <c r="H10693" s="180"/>
      <c r="I10693" s="180"/>
      <c r="L10693" s="181"/>
      <c r="M10693" s="180"/>
      <c r="N10693" s="180"/>
      <c r="O10693" s="180"/>
    </row>
    <row r="10694" spans="8:15" s="179" customFormat="1" x14ac:dyDescent="0.2">
      <c r="H10694" s="180"/>
      <c r="I10694" s="180"/>
      <c r="L10694" s="181"/>
      <c r="M10694" s="180"/>
      <c r="N10694" s="180"/>
      <c r="O10694" s="180"/>
    </row>
    <row r="10695" spans="8:15" s="179" customFormat="1" x14ac:dyDescent="0.2">
      <c r="H10695" s="180"/>
      <c r="I10695" s="180"/>
      <c r="L10695" s="181"/>
      <c r="M10695" s="180"/>
      <c r="N10695" s="180"/>
      <c r="O10695" s="180"/>
    </row>
    <row r="10696" spans="8:15" s="179" customFormat="1" x14ac:dyDescent="0.2">
      <c r="H10696" s="180"/>
      <c r="I10696" s="180"/>
      <c r="L10696" s="181"/>
      <c r="M10696" s="180"/>
      <c r="N10696" s="180"/>
      <c r="O10696" s="180"/>
    </row>
    <row r="10697" spans="8:15" s="179" customFormat="1" x14ac:dyDescent="0.2">
      <c r="H10697" s="180"/>
      <c r="I10697" s="180"/>
      <c r="L10697" s="181"/>
      <c r="M10697" s="180"/>
      <c r="N10697" s="180"/>
      <c r="O10697" s="180"/>
    </row>
    <row r="10698" spans="8:15" s="179" customFormat="1" x14ac:dyDescent="0.2">
      <c r="H10698" s="180"/>
      <c r="I10698" s="180"/>
      <c r="L10698" s="181"/>
      <c r="M10698" s="180"/>
      <c r="N10698" s="180"/>
      <c r="O10698" s="180"/>
    </row>
    <row r="10699" spans="8:15" s="179" customFormat="1" x14ac:dyDescent="0.2">
      <c r="H10699" s="180"/>
      <c r="I10699" s="180"/>
      <c r="L10699" s="181"/>
      <c r="M10699" s="180"/>
      <c r="N10699" s="180"/>
      <c r="O10699" s="180"/>
    </row>
    <row r="10700" spans="8:15" s="179" customFormat="1" x14ac:dyDescent="0.2">
      <c r="H10700" s="180"/>
      <c r="I10700" s="180"/>
      <c r="L10700" s="181"/>
      <c r="M10700" s="180"/>
      <c r="N10700" s="180"/>
      <c r="O10700" s="180"/>
    </row>
    <row r="10701" spans="8:15" s="179" customFormat="1" x14ac:dyDescent="0.2">
      <c r="H10701" s="180"/>
      <c r="I10701" s="180"/>
      <c r="L10701" s="181"/>
      <c r="M10701" s="180"/>
      <c r="N10701" s="180"/>
      <c r="O10701" s="180"/>
    </row>
    <row r="10702" spans="8:15" s="179" customFormat="1" x14ac:dyDescent="0.2">
      <c r="H10702" s="180"/>
      <c r="I10702" s="180"/>
      <c r="L10702" s="181"/>
      <c r="M10702" s="180"/>
      <c r="N10702" s="180"/>
      <c r="O10702" s="180"/>
    </row>
    <row r="10703" spans="8:15" s="179" customFormat="1" x14ac:dyDescent="0.2">
      <c r="H10703" s="180"/>
      <c r="I10703" s="180"/>
      <c r="L10703" s="181"/>
      <c r="M10703" s="180"/>
      <c r="N10703" s="180"/>
      <c r="O10703" s="180"/>
    </row>
    <row r="10704" spans="8:15" s="179" customFormat="1" x14ac:dyDescent="0.2">
      <c r="H10704" s="180"/>
      <c r="I10704" s="180"/>
      <c r="L10704" s="181"/>
      <c r="M10704" s="180"/>
      <c r="N10704" s="180"/>
      <c r="O10704" s="180"/>
    </row>
    <row r="10705" spans="8:15" s="179" customFormat="1" x14ac:dyDescent="0.2">
      <c r="H10705" s="180"/>
      <c r="I10705" s="180"/>
      <c r="L10705" s="181"/>
      <c r="M10705" s="180"/>
      <c r="N10705" s="180"/>
      <c r="O10705" s="180"/>
    </row>
    <row r="10706" spans="8:15" s="179" customFormat="1" x14ac:dyDescent="0.2">
      <c r="H10706" s="180"/>
      <c r="I10706" s="180"/>
      <c r="L10706" s="181"/>
      <c r="M10706" s="180"/>
      <c r="N10706" s="180"/>
      <c r="O10706" s="180"/>
    </row>
    <row r="10707" spans="8:15" s="179" customFormat="1" x14ac:dyDescent="0.2">
      <c r="H10707" s="180"/>
      <c r="I10707" s="180"/>
      <c r="L10707" s="181"/>
      <c r="M10707" s="180"/>
      <c r="N10707" s="180"/>
      <c r="O10707" s="180"/>
    </row>
    <row r="10708" spans="8:15" s="179" customFormat="1" x14ac:dyDescent="0.2">
      <c r="H10708" s="180"/>
      <c r="I10708" s="180"/>
      <c r="L10708" s="181"/>
      <c r="M10708" s="180"/>
      <c r="N10708" s="180"/>
      <c r="O10708" s="180"/>
    </row>
    <row r="10709" spans="8:15" s="179" customFormat="1" x14ac:dyDescent="0.2">
      <c r="H10709" s="180"/>
      <c r="I10709" s="180"/>
      <c r="L10709" s="181"/>
      <c r="M10709" s="180"/>
      <c r="N10709" s="180"/>
      <c r="O10709" s="180"/>
    </row>
    <row r="10710" spans="8:15" s="179" customFormat="1" x14ac:dyDescent="0.2">
      <c r="H10710" s="180"/>
      <c r="I10710" s="180"/>
      <c r="L10710" s="181"/>
      <c r="M10710" s="180"/>
      <c r="N10710" s="180"/>
      <c r="O10710" s="180"/>
    </row>
    <row r="10711" spans="8:15" s="179" customFormat="1" x14ac:dyDescent="0.2">
      <c r="H10711" s="180"/>
      <c r="I10711" s="180"/>
      <c r="L10711" s="181"/>
      <c r="M10711" s="180"/>
      <c r="N10711" s="180"/>
      <c r="O10711" s="180"/>
    </row>
    <row r="10712" spans="8:15" s="179" customFormat="1" x14ac:dyDescent="0.2">
      <c r="H10712" s="180"/>
      <c r="I10712" s="180"/>
      <c r="L10712" s="181"/>
      <c r="M10712" s="180"/>
      <c r="N10712" s="180"/>
      <c r="O10712" s="180"/>
    </row>
    <row r="10713" spans="8:15" s="179" customFormat="1" x14ac:dyDescent="0.2">
      <c r="H10713" s="180"/>
      <c r="I10713" s="180"/>
      <c r="L10713" s="181"/>
      <c r="M10713" s="180"/>
      <c r="N10713" s="180"/>
      <c r="O10713" s="180"/>
    </row>
    <row r="10714" spans="8:15" s="179" customFormat="1" x14ac:dyDescent="0.2">
      <c r="H10714" s="180"/>
      <c r="I10714" s="180"/>
      <c r="L10714" s="181"/>
      <c r="M10714" s="180"/>
      <c r="N10714" s="180"/>
      <c r="O10714" s="180"/>
    </row>
    <row r="10715" spans="8:15" s="179" customFormat="1" x14ac:dyDescent="0.2">
      <c r="H10715" s="180"/>
      <c r="I10715" s="180"/>
      <c r="L10715" s="181"/>
      <c r="M10715" s="180"/>
      <c r="N10715" s="180"/>
      <c r="O10715" s="180"/>
    </row>
    <row r="10716" spans="8:15" s="179" customFormat="1" x14ac:dyDescent="0.2">
      <c r="H10716" s="180"/>
      <c r="I10716" s="180"/>
      <c r="L10716" s="181"/>
      <c r="M10716" s="180"/>
      <c r="N10716" s="180"/>
      <c r="O10716" s="180"/>
    </row>
    <row r="10717" spans="8:15" s="179" customFormat="1" x14ac:dyDescent="0.2">
      <c r="H10717" s="180"/>
      <c r="I10717" s="180"/>
      <c r="L10717" s="181"/>
      <c r="M10717" s="180"/>
      <c r="N10717" s="180"/>
      <c r="O10717" s="180"/>
    </row>
    <row r="10718" spans="8:15" s="179" customFormat="1" x14ac:dyDescent="0.2">
      <c r="H10718" s="180"/>
      <c r="I10718" s="180"/>
      <c r="L10718" s="181"/>
      <c r="M10718" s="180"/>
      <c r="N10718" s="180"/>
      <c r="O10718" s="180"/>
    </row>
    <row r="10719" spans="8:15" s="179" customFormat="1" x14ac:dyDescent="0.2">
      <c r="H10719" s="180"/>
      <c r="I10719" s="180"/>
      <c r="L10719" s="181"/>
      <c r="M10719" s="180"/>
      <c r="N10719" s="180"/>
      <c r="O10719" s="180"/>
    </row>
    <row r="10720" spans="8:15" s="179" customFormat="1" x14ac:dyDescent="0.2">
      <c r="H10720" s="180"/>
      <c r="I10720" s="180"/>
      <c r="L10720" s="181"/>
      <c r="M10720" s="180"/>
      <c r="N10720" s="180"/>
      <c r="O10720" s="180"/>
    </row>
    <row r="10721" spans="8:15" s="179" customFormat="1" x14ac:dyDescent="0.2">
      <c r="H10721" s="180"/>
      <c r="I10721" s="180"/>
      <c r="L10721" s="181"/>
      <c r="M10721" s="180"/>
      <c r="N10721" s="180"/>
      <c r="O10721" s="180"/>
    </row>
    <row r="10722" spans="8:15" s="179" customFormat="1" x14ac:dyDescent="0.2">
      <c r="H10722" s="180"/>
      <c r="I10722" s="180"/>
      <c r="L10722" s="181"/>
      <c r="M10722" s="180"/>
      <c r="N10722" s="180"/>
      <c r="O10722" s="180"/>
    </row>
    <row r="10723" spans="8:15" s="179" customFormat="1" x14ac:dyDescent="0.2">
      <c r="H10723" s="180"/>
      <c r="I10723" s="180"/>
      <c r="L10723" s="181"/>
      <c r="M10723" s="180"/>
      <c r="N10723" s="180"/>
      <c r="O10723" s="180"/>
    </row>
    <row r="10724" spans="8:15" s="179" customFormat="1" x14ac:dyDescent="0.2">
      <c r="H10724" s="180"/>
      <c r="I10724" s="180"/>
      <c r="L10724" s="181"/>
      <c r="M10724" s="180"/>
      <c r="N10724" s="180"/>
      <c r="O10724" s="180"/>
    </row>
    <row r="10725" spans="8:15" s="179" customFormat="1" x14ac:dyDescent="0.2">
      <c r="H10725" s="180"/>
      <c r="I10725" s="180"/>
      <c r="L10725" s="181"/>
      <c r="M10725" s="180"/>
      <c r="N10725" s="180"/>
      <c r="O10725" s="180"/>
    </row>
    <row r="10726" spans="8:15" s="179" customFormat="1" x14ac:dyDescent="0.2">
      <c r="H10726" s="180"/>
      <c r="I10726" s="180"/>
      <c r="L10726" s="181"/>
      <c r="M10726" s="180"/>
      <c r="N10726" s="180"/>
      <c r="O10726" s="180"/>
    </row>
    <row r="10727" spans="8:15" s="179" customFormat="1" x14ac:dyDescent="0.2">
      <c r="H10727" s="180"/>
      <c r="I10727" s="180"/>
      <c r="L10727" s="181"/>
      <c r="M10727" s="180"/>
      <c r="N10727" s="180"/>
      <c r="O10727" s="180"/>
    </row>
    <row r="10728" spans="8:15" s="179" customFormat="1" x14ac:dyDescent="0.2">
      <c r="H10728" s="180"/>
      <c r="I10728" s="180"/>
      <c r="L10728" s="181"/>
      <c r="M10728" s="180"/>
      <c r="N10728" s="180"/>
      <c r="O10728" s="180"/>
    </row>
    <row r="10729" spans="8:15" s="179" customFormat="1" x14ac:dyDescent="0.2">
      <c r="H10729" s="180"/>
      <c r="I10729" s="180"/>
      <c r="L10729" s="181"/>
      <c r="M10729" s="180"/>
      <c r="N10729" s="180"/>
      <c r="O10729" s="180"/>
    </row>
    <row r="10730" spans="8:15" s="179" customFormat="1" x14ac:dyDescent="0.2">
      <c r="H10730" s="180"/>
      <c r="I10730" s="180"/>
      <c r="L10730" s="181"/>
      <c r="M10730" s="180"/>
      <c r="N10730" s="180"/>
      <c r="O10730" s="180"/>
    </row>
    <row r="10731" spans="8:15" s="179" customFormat="1" x14ac:dyDescent="0.2">
      <c r="H10731" s="180"/>
      <c r="I10731" s="180"/>
      <c r="L10731" s="181"/>
      <c r="M10731" s="180"/>
      <c r="N10731" s="180"/>
      <c r="O10731" s="180"/>
    </row>
    <row r="10732" spans="8:15" s="179" customFormat="1" x14ac:dyDescent="0.2">
      <c r="H10732" s="180"/>
      <c r="I10732" s="180"/>
      <c r="L10732" s="181"/>
      <c r="M10732" s="180"/>
      <c r="N10732" s="180"/>
      <c r="O10732" s="180"/>
    </row>
    <row r="10733" spans="8:15" s="179" customFormat="1" x14ac:dyDescent="0.2">
      <c r="H10733" s="180"/>
      <c r="I10733" s="180"/>
      <c r="L10733" s="181"/>
      <c r="M10733" s="180"/>
      <c r="N10733" s="180"/>
      <c r="O10733" s="180"/>
    </row>
    <row r="10734" spans="8:15" s="179" customFormat="1" x14ac:dyDescent="0.2">
      <c r="H10734" s="180"/>
      <c r="I10734" s="180"/>
      <c r="L10734" s="181"/>
      <c r="M10734" s="180"/>
      <c r="N10734" s="180"/>
      <c r="O10734" s="180"/>
    </row>
    <row r="10735" spans="8:15" s="179" customFormat="1" x14ac:dyDescent="0.2">
      <c r="H10735" s="180"/>
      <c r="I10735" s="180"/>
      <c r="L10735" s="181"/>
      <c r="M10735" s="180"/>
      <c r="N10735" s="180"/>
      <c r="O10735" s="180"/>
    </row>
    <row r="10736" spans="8:15" s="179" customFormat="1" x14ac:dyDescent="0.2">
      <c r="H10736" s="180"/>
      <c r="I10736" s="180"/>
      <c r="L10736" s="181"/>
      <c r="M10736" s="180"/>
      <c r="N10736" s="180"/>
      <c r="O10736" s="180"/>
    </row>
    <row r="10737" spans="8:15" s="179" customFormat="1" x14ac:dyDescent="0.2">
      <c r="H10737" s="180"/>
      <c r="I10737" s="180"/>
      <c r="L10737" s="181"/>
      <c r="M10737" s="180"/>
      <c r="N10737" s="180"/>
      <c r="O10737" s="180"/>
    </row>
    <row r="10738" spans="8:15" s="179" customFormat="1" x14ac:dyDescent="0.2">
      <c r="H10738" s="180"/>
      <c r="I10738" s="180"/>
      <c r="L10738" s="181"/>
      <c r="M10738" s="180"/>
      <c r="N10738" s="180"/>
      <c r="O10738" s="180"/>
    </row>
    <row r="10739" spans="8:15" s="179" customFormat="1" x14ac:dyDescent="0.2">
      <c r="H10739" s="180"/>
      <c r="I10739" s="180"/>
      <c r="L10739" s="181"/>
      <c r="M10739" s="180"/>
      <c r="N10739" s="180"/>
      <c r="O10739" s="180"/>
    </row>
    <row r="10740" spans="8:15" s="179" customFormat="1" x14ac:dyDescent="0.2">
      <c r="H10740" s="180"/>
      <c r="I10740" s="180"/>
      <c r="L10740" s="181"/>
      <c r="M10740" s="180"/>
      <c r="N10740" s="180"/>
      <c r="O10740" s="180"/>
    </row>
    <row r="10741" spans="8:15" s="179" customFormat="1" x14ac:dyDescent="0.2">
      <c r="H10741" s="180"/>
      <c r="I10741" s="180"/>
      <c r="L10741" s="181"/>
      <c r="M10741" s="180"/>
      <c r="N10741" s="180"/>
      <c r="O10741" s="180"/>
    </row>
    <row r="10742" spans="8:15" s="179" customFormat="1" x14ac:dyDescent="0.2">
      <c r="H10742" s="180"/>
      <c r="I10742" s="180"/>
      <c r="L10742" s="181"/>
      <c r="M10742" s="180"/>
      <c r="N10742" s="180"/>
      <c r="O10742" s="180"/>
    </row>
    <row r="10743" spans="8:15" s="179" customFormat="1" x14ac:dyDescent="0.2">
      <c r="H10743" s="180"/>
      <c r="I10743" s="180"/>
      <c r="L10743" s="181"/>
      <c r="M10743" s="180"/>
      <c r="N10743" s="180"/>
      <c r="O10743" s="180"/>
    </row>
    <row r="10744" spans="8:15" s="179" customFormat="1" x14ac:dyDescent="0.2">
      <c r="H10744" s="180"/>
      <c r="I10744" s="180"/>
      <c r="L10744" s="181"/>
      <c r="M10744" s="180"/>
      <c r="N10744" s="180"/>
      <c r="O10744" s="180"/>
    </row>
    <row r="10745" spans="8:15" s="179" customFormat="1" x14ac:dyDescent="0.2">
      <c r="H10745" s="180"/>
      <c r="I10745" s="180"/>
      <c r="L10745" s="181"/>
      <c r="M10745" s="180"/>
      <c r="N10745" s="180"/>
      <c r="O10745" s="180"/>
    </row>
    <row r="10746" spans="8:15" s="179" customFormat="1" x14ac:dyDescent="0.2">
      <c r="H10746" s="180"/>
      <c r="I10746" s="180"/>
      <c r="L10746" s="181"/>
      <c r="M10746" s="180"/>
      <c r="N10746" s="180"/>
      <c r="O10746" s="180"/>
    </row>
    <row r="10747" spans="8:15" s="179" customFormat="1" x14ac:dyDescent="0.2">
      <c r="H10747" s="180"/>
      <c r="I10747" s="180"/>
      <c r="L10747" s="181"/>
      <c r="M10747" s="180"/>
      <c r="N10747" s="180"/>
      <c r="O10747" s="180"/>
    </row>
    <row r="10748" spans="8:15" s="179" customFormat="1" x14ac:dyDescent="0.2">
      <c r="H10748" s="180"/>
      <c r="I10748" s="180"/>
      <c r="L10748" s="181"/>
      <c r="M10748" s="180"/>
      <c r="N10748" s="180"/>
      <c r="O10748" s="180"/>
    </row>
    <row r="10749" spans="8:15" s="179" customFormat="1" x14ac:dyDescent="0.2">
      <c r="H10749" s="180"/>
      <c r="I10749" s="180"/>
      <c r="L10749" s="181"/>
      <c r="M10749" s="180"/>
      <c r="N10749" s="180"/>
      <c r="O10749" s="180"/>
    </row>
    <row r="10750" spans="8:15" s="179" customFormat="1" x14ac:dyDescent="0.2">
      <c r="H10750" s="180"/>
      <c r="I10750" s="180"/>
      <c r="L10750" s="181"/>
      <c r="M10750" s="180"/>
      <c r="N10750" s="180"/>
      <c r="O10750" s="180"/>
    </row>
    <row r="10751" spans="8:15" s="179" customFormat="1" x14ac:dyDescent="0.2">
      <c r="H10751" s="180"/>
      <c r="I10751" s="180"/>
      <c r="L10751" s="181"/>
      <c r="M10751" s="180"/>
      <c r="N10751" s="180"/>
      <c r="O10751" s="180"/>
    </row>
    <row r="10752" spans="8:15" s="179" customFormat="1" x14ac:dyDescent="0.2">
      <c r="H10752" s="180"/>
      <c r="I10752" s="180"/>
      <c r="L10752" s="181"/>
      <c r="M10752" s="180"/>
      <c r="N10752" s="180"/>
      <c r="O10752" s="180"/>
    </row>
    <row r="10753" spans="8:15" s="179" customFormat="1" x14ac:dyDescent="0.2">
      <c r="H10753" s="180"/>
      <c r="I10753" s="180"/>
      <c r="L10753" s="181"/>
      <c r="M10753" s="180"/>
      <c r="N10753" s="180"/>
      <c r="O10753" s="180"/>
    </row>
    <row r="10754" spans="8:15" s="179" customFormat="1" x14ac:dyDescent="0.2">
      <c r="H10754" s="180"/>
      <c r="I10754" s="180"/>
      <c r="L10754" s="181"/>
      <c r="M10754" s="180"/>
      <c r="N10754" s="180"/>
      <c r="O10754" s="180"/>
    </row>
    <row r="10755" spans="8:15" s="179" customFormat="1" x14ac:dyDescent="0.2">
      <c r="H10755" s="180"/>
      <c r="I10755" s="180"/>
      <c r="L10755" s="181"/>
      <c r="M10755" s="180"/>
      <c r="N10755" s="180"/>
      <c r="O10755" s="180"/>
    </row>
    <row r="10756" spans="8:15" s="179" customFormat="1" x14ac:dyDescent="0.2">
      <c r="H10756" s="180"/>
      <c r="I10756" s="180"/>
      <c r="L10756" s="181"/>
      <c r="M10756" s="180"/>
      <c r="N10756" s="180"/>
      <c r="O10756" s="180"/>
    </row>
    <row r="10757" spans="8:15" s="179" customFormat="1" x14ac:dyDescent="0.2">
      <c r="H10757" s="180"/>
      <c r="I10757" s="180"/>
      <c r="L10757" s="181"/>
      <c r="M10757" s="180"/>
      <c r="N10757" s="180"/>
      <c r="O10757" s="180"/>
    </row>
    <row r="10758" spans="8:15" s="179" customFormat="1" x14ac:dyDescent="0.2">
      <c r="H10758" s="180"/>
      <c r="I10758" s="180"/>
      <c r="L10758" s="181"/>
      <c r="M10758" s="180"/>
      <c r="N10758" s="180"/>
      <c r="O10758" s="180"/>
    </row>
    <row r="10759" spans="8:15" s="179" customFormat="1" x14ac:dyDescent="0.2">
      <c r="H10759" s="180"/>
      <c r="I10759" s="180"/>
      <c r="L10759" s="181"/>
      <c r="M10759" s="180"/>
      <c r="N10759" s="180"/>
      <c r="O10759" s="180"/>
    </row>
    <row r="10760" spans="8:15" s="179" customFormat="1" x14ac:dyDescent="0.2">
      <c r="H10760" s="180"/>
      <c r="I10760" s="180"/>
      <c r="L10760" s="181"/>
      <c r="M10760" s="180"/>
      <c r="N10760" s="180"/>
      <c r="O10760" s="180"/>
    </row>
    <row r="10761" spans="8:15" s="179" customFormat="1" x14ac:dyDescent="0.2">
      <c r="H10761" s="180"/>
      <c r="I10761" s="180"/>
      <c r="L10761" s="181"/>
      <c r="M10761" s="180"/>
      <c r="N10761" s="180"/>
      <c r="O10761" s="180"/>
    </row>
    <row r="10762" spans="8:15" s="179" customFormat="1" x14ac:dyDescent="0.2">
      <c r="H10762" s="180"/>
      <c r="I10762" s="180"/>
      <c r="L10762" s="181"/>
      <c r="M10762" s="180"/>
      <c r="N10762" s="180"/>
      <c r="O10762" s="180"/>
    </row>
    <row r="10763" spans="8:15" s="179" customFormat="1" x14ac:dyDescent="0.2">
      <c r="H10763" s="180"/>
      <c r="I10763" s="180"/>
      <c r="L10763" s="181"/>
      <c r="M10763" s="180"/>
      <c r="N10763" s="180"/>
      <c r="O10763" s="180"/>
    </row>
    <row r="10764" spans="8:15" s="179" customFormat="1" x14ac:dyDescent="0.2">
      <c r="H10764" s="180"/>
      <c r="I10764" s="180"/>
      <c r="L10764" s="181"/>
      <c r="M10764" s="180"/>
      <c r="N10764" s="180"/>
      <c r="O10764" s="180"/>
    </row>
    <row r="10765" spans="8:15" s="179" customFormat="1" x14ac:dyDescent="0.2">
      <c r="H10765" s="180"/>
      <c r="I10765" s="180"/>
      <c r="L10765" s="181"/>
      <c r="M10765" s="180"/>
      <c r="N10765" s="180"/>
      <c r="O10765" s="180"/>
    </row>
    <row r="10766" spans="8:15" s="179" customFormat="1" x14ac:dyDescent="0.2">
      <c r="H10766" s="180"/>
      <c r="I10766" s="180"/>
      <c r="L10766" s="181"/>
      <c r="M10766" s="180"/>
      <c r="N10766" s="180"/>
      <c r="O10766" s="180"/>
    </row>
    <row r="10767" spans="8:15" s="179" customFormat="1" x14ac:dyDescent="0.2">
      <c r="H10767" s="180"/>
      <c r="I10767" s="180"/>
      <c r="L10767" s="181"/>
      <c r="M10767" s="180"/>
      <c r="N10767" s="180"/>
      <c r="O10767" s="180"/>
    </row>
    <row r="10768" spans="8:15" s="179" customFormat="1" x14ac:dyDescent="0.2">
      <c r="H10768" s="180"/>
      <c r="I10768" s="180"/>
      <c r="L10768" s="181"/>
      <c r="M10768" s="180"/>
      <c r="N10768" s="180"/>
      <c r="O10768" s="180"/>
    </row>
    <row r="10769" spans="8:15" s="179" customFormat="1" x14ac:dyDescent="0.2">
      <c r="H10769" s="180"/>
      <c r="I10769" s="180"/>
      <c r="L10769" s="181"/>
      <c r="M10769" s="180"/>
      <c r="N10769" s="180"/>
      <c r="O10769" s="180"/>
    </row>
    <row r="10770" spans="8:15" s="179" customFormat="1" x14ac:dyDescent="0.2">
      <c r="H10770" s="180"/>
      <c r="I10770" s="180"/>
      <c r="L10770" s="181"/>
      <c r="M10770" s="180"/>
      <c r="N10770" s="180"/>
      <c r="O10770" s="180"/>
    </row>
    <row r="10771" spans="8:15" s="179" customFormat="1" x14ac:dyDescent="0.2">
      <c r="H10771" s="180"/>
      <c r="I10771" s="180"/>
      <c r="L10771" s="181"/>
      <c r="M10771" s="180"/>
      <c r="N10771" s="180"/>
      <c r="O10771" s="180"/>
    </row>
    <row r="10772" spans="8:15" s="179" customFormat="1" x14ac:dyDescent="0.2">
      <c r="H10772" s="180"/>
      <c r="I10772" s="180"/>
      <c r="L10772" s="181"/>
      <c r="M10772" s="180"/>
      <c r="N10772" s="180"/>
      <c r="O10772" s="180"/>
    </row>
    <row r="10773" spans="8:15" s="179" customFormat="1" x14ac:dyDescent="0.2">
      <c r="H10773" s="180"/>
      <c r="I10773" s="180"/>
      <c r="L10773" s="181"/>
      <c r="M10773" s="180"/>
      <c r="N10773" s="180"/>
      <c r="O10773" s="180"/>
    </row>
    <row r="10774" spans="8:15" s="179" customFormat="1" x14ac:dyDescent="0.2">
      <c r="H10774" s="180"/>
      <c r="I10774" s="180"/>
      <c r="L10774" s="181"/>
      <c r="M10774" s="180"/>
      <c r="N10774" s="180"/>
      <c r="O10774" s="180"/>
    </row>
    <row r="10775" spans="8:15" s="179" customFormat="1" x14ac:dyDescent="0.2">
      <c r="H10775" s="180"/>
      <c r="I10775" s="180"/>
      <c r="L10775" s="181"/>
      <c r="M10775" s="180"/>
      <c r="N10775" s="180"/>
      <c r="O10775" s="180"/>
    </row>
    <row r="10776" spans="8:15" s="179" customFormat="1" x14ac:dyDescent="0.2">
      <c r="H10776" s="180"/>
      <c r="I10776" s="180"/>
      <c r="L10776" s="181"/>
      <c r="M10776" s="180"/>
      <c r="N10776" s="180"/>
      <c r="O10776" s="180"/>
    </row>
    <row r="10777" spans="8:15" s="179" customFormat="1" x14ac:dyDescent="0.2">
      <c r="H10777" s="180"/>
      <c r="I10777" s="180"/>
      <c r="L10777" s="181"/>
      <c r="M10777" s="180"/>
      <c r="N10777" s="180"/>
      <c r="O10777" s="180"/>
    </row>
    <row r="10778" spans="8:15" s="179" customFormat="1" x14ac:dyDescent="0.2">
      <c r="H10778" s="180"/>
      <c r="I10778" s="180"/>
      <c r="L10778" s="181"/>
      <c r="M10778" s="180"/>
      <c r="N10778" s="180"/>
      <c r="O10778" s="180"/>
    </row>
    <row r="10779" spans="8:15" s="179" customFormat="1" x14ac:dyDescent="0.2">
      <c r="H10779" s="180"/>
      <c r="I10779" s="180"/>
      <c r="L10779" s="181"/>
      <c r="M10779" s="180"/>
      <c r="N10779" s="180"/>
      <c r="O10779" s="180"/>
    </row>
    <row r="10780" spans="8:15" s="179" customFormat="1" x14ac:dyDescent="0.2">
      <c r="H10780" s="180"/>
      <c r="I10780" s="180"/>
      <c r="L10780" s="181"/>
      <c r="M10780" s="180"/>
      <c r="N10780" s="180"/>
      <c r="O10780" s="180"/>
    </row>
    <row r="10781" spans="8:15" s="179" customFormat="1" x14ac:dyDescent="0.2">
      <c r="H10781" s="180"/>
      <c r="I10781" s="180"/>
      <c r="L10781" s="181"/>
      <c r="M10781" s="180"/>
      <c r="N10781" s="180"/>
      <c r="O10781" s="180"/>
    </row>
    <row r="10782" spans="8:15" s="179" customFormat="1" x14ac:dyDescent="0.2">
      <c r="H10782" s="180"/>
      <c r="I10782" s="180"/>
      <c r="L10782" s="181"/>
      <c r="M10782" s="180"/>
      <c r="N10782" s="180"/>
      <c r="O10782" s="180"/>
    </row>
    <row r="10783" spans="8:15" s="179" customFormat="1" x14ac:dyDescent="0.2">
      <c r="H10783" s="180"/>
      <c r="I10783" s="180"/>
      <c r="L10783" s="181"/>
      <c r="M10783" s="180"/>
      <c r="N10783" s="180"/>
      <c r="O10783" s="180"/>
    </row>
    <row r="10784" spans="8:15" s="179" customFormat="1" x14ac:dyDescent="0.2">
      <c r="H10784" s="180"/>
      <c r="I10784" s="180"/>
      <c r="L10784" s="181"/>
      <c r="M10784" s="180"/>
      <c r="N10784" s="180"/>
      <c r="O10784" s="180"/>
    </row>
    <row r="10785" spans="8:15" s="179" customFormat="1" x14ac:dyDescent="0.2">
      <c r="H10785" s="180"/>
      <c r="I10785" s="180"/>
      <c r="L10785" s="181"/>
      <c r="M10785" s="180"/>
      <c r="N10785" s="180"/>
      <c r="O10785" s="180"/>
    </row>
    <row r="10786" spans="8:15" s="179" customFormat="1" x14ac:dyDescent="0.2">
      <c r="H10786" s="180"/>
      <c r="I10786" s="180"/>
      <c r="L10786" s="181"/>
      <c r="M10786" s="180"/>
      <c r="N10786" s="180"/>
      <c r="O10786" s="180"/>
    </row>
    <row r="10787" spans="8:15" s="179" customFormat="1" x14ac:dyDescent="0.2">
      <c r="H10787" s="180"/>
      <c r="I10787" s="180"/>
      <c r="L10787" s="181"/>
      <c r="M10787" s="180"/>
      <c r="N10787" s="180"/>
      <c r="O10787" s="180"/>
    </row>
    <row r="10788" spans="8:15" s="179" customFormat="1" x14ac:dyDescent="0.2">
      <c r="H10788" s="180"/>
      <c r="I10788" s="180"/>
      <c r="L10788" s="181"/>
      <c r="M10788" s="180"/>
      <c r="N10788" s="180"/>
      <c r="O10788" s="180"/>
    </row>
    <row r="10789" spans="8:15" s="179" customFormat="1" x14ac:dyDescent="0.2">
      <c r="H10789" s="180"/>
      <c r="I10789" s="180"/>
      <c r="L10789" s="181"/>
      <c r="M10789" s="180"/>
      <c r="N10789" s="180"/>
      <c r="O10789" s="180"/>
    </row>
    <row r="10790" spans="8:15" s="179" customFormat="1" x14ac:dyDescent="0.2">
      <c r="H10790" s="180"/>
      <c r="I10790" s="180"/>
      <c r="L10790" s="181"/>
      <c r="M10790" s="180"/>
      <c r="N10790" s="180"/>
      <c r="O10790" s="180"/>
    </row>
    <row r="10791" spans="8:15" s="179" customFormat="1" x14ac:dyDescent="0.2">
      <c r="H10791" s="180"/>
      <c r="I10791" s="180"/>
      <c r="L10791" s="181"/>
      <c r="M10791" s="180"/>
      <c r="N10791" s="180"/>
      <c r="O10791" s="180"/>
    </row>
    <row r="10792" spans="8:15" s="179" customFormat="1" x14ac:dyDescent="0.2">
      <c r="H10792" s="180"/>
      <c r="I10792" s="180"/>
      <c r="L10792" s="181"/>
      <c r="M10792" s="180"/>
      <c r="N10792" s="180"/>
      <c r="O10792" s="180"/>
    </row>
    <row r="10793" spans="8:15" s="179" customFormat="1" x14ac:dyDescent="0.2">
      <c r="H10793" s="180"/>
      <c r="I10793" s="180"/>
      <c r="L10793" s="181"/>
      <c r="M10793" s="180"/>
      <c r="N10793" s="180"/>
      <c r="O10793" s="180"/>
    </row>
    <row r="10794" spans="8:15" s="179" customFormat="1" x14ac:dyDescent="0.2">
      <c r="H10794" s="180"/>
      <c r="I10794" s="180"/>
      <c r="L10794" s="181"/>
      <c r="M10794" s="180"/>
      <c r="N10794" s="180"/>
      <c r="O10794" s="180"/>
    </row>
    <row r="10795" spans="8:15" s="179" customFormat="1" x14ac:dyDescent="0.2">
      <c r="H10795" s="180"/>
      <c r="I10795" s="180"/>
      <c r="L10795" s="181"/>
      <c r="M10795" s="180"/>
      <c r="N10795" s="180"/>
      <c r="O10795" s="180"/>
    </row>
    <row r="10796" spans="8:15" s="179" customFormat="1" x14ac:dyDescent="0.2">
      <c r="H10796" s="180"/>
      <c r="I10796" s="180"/>
      <c r="L10796" s="181"/>
      <c r="M10796" s="180"/>
      <c r="N10796" s="180"/>
      <c r="O10796" s="180"/>
    </row>
    <row r="10797" spans="8:15" s="179" customFormat="1" x14ac:dyDescent="0.2">
      <c r="H10797" s="180"/>
      <c r="I10797" s="180"/>
      <c r="L10797" s="181"/>
      <c r="M10797" s="180"/>
      <c r="N10797" s="180"/>
      <c r="O10797" s="180"/>
    </row>
    <row r="10798" spans="8:15" s="179" customFormat="1" x14ac:dyDescent="0.2">
      <c r="H10798" s="180"/>
      <c r="I10798" s="180"/>
      <c r="L10798" s="181"/>
      <c r="M10798" s="180"/>
      <c r="N10798" s="180"/>
      <c r="O10798" s="180"/>
    </row>
    <row r="10799" spans="8:15" s="179" customFormat="1" x14ac:dyDescent="0.2">
      <c r="H10799" s="180"/>
      <c r="I10799" s="180"/>
      <c r="L10799" s="181"/>
      <c r="M10799" s="180"/>
      <c r="N10799" s="180"/>
      <c r="O10799" s="180"/>
    </row>
    <row r="10800" spans="8:15" s="179" customFormat="1" x14ac:dyDescent="0.2">
      <c r="H10800" s="180"/>
      <c r="I10800" s="180"/>
      <c r="L10800" s="181"/>
      <c r="M10800" s="180"/>
      <c r="N10800" s="180"/>
      <c r="O10800" s="180"/>
    </row>
    <row r="10801" spans="8:15" s="179" customFormat="1" x14ac:dyDescent="0.2">
      <c r="H10801" s="180"/>
      <c r="I10801" s="180"/>
      <c r="L10801" s="181"/>
      <c r="M10801" s="180"/>
      <c r="N10801" s="180"/>
      <c r="O10801" s="180"/>
    </row>
    <row r="10802" spans="8:15" s="179" customFormat="1" x14ac:dyDescent="0.2">
      <c r="H10802" s="180"/>
      <c r="I10802" s="180"/>
      <c r="L10802" s="181"/>
      <c r="M10802" s="180"/>
      <c r="N10802" s="180"/>
      <c r="O10802" s="180"/>
    </row>
    <row r="10803" spans="8:15" s="179" customFormat="1" x14ac:dyDescent="0.2">
      <c r="H10803" s="180"/>
      <c r="I10803" s="180"/>
      <c r="L10803" s="181"/>
      <c r="M10803" s="180"/>
      <c r="N10803" s="180"/>
      <c r="O10803" s="180"/>
    </row>
    <row r="10804" spans="8:15" s="179" customFormat="1" x14ac:dyDescent="0.2">
      <c r="H10804" s="180"/>
      <c r="I10804" s="180"/>
      <c r="L10804" s="181"/>
      <c r="M10804" s="180"/>
      <c r="N10804" s="180"/>
      <c r="O10804" s="180"/>
    </row>
    <row r="10805" spans="8:15" s="179" customFormat="1" x14ac:dyDescent="0.2">
      <c r="H10805" s="180"/>
      <c r="I10805" s="180"/>
      <c r="L10805" s="181"/>
      <c r="M10805" s="180"/>
      <c r="N10805" s="180"/>
      <c r="O10805" s="180"/>
    </row>
    <row r="10806" spans="8:15" s="179" customFormat="1" x14ac:dyDescent="0.2">
      <c r="H10806" s="180"/>
      <c r="I10806" s="180"/>
      <c r="L10806" s="181"/>
      <c r="M10806" s="180"/>
      <c r="N10806" s="180"/>
      <c r="O10806" s="180"/>
    </row>
    <row r="10807" spans="8:15" s="179" customFormat="1" x14ac:dyDescent="0.2">
      <c r="H10807" s="180"/>
      <c r="I10807" s="180"/>
      <c r="L10807" s="181"/>
      <c r="M10807" s="180"/>
      <c r="N10807" s="180"/>
      <c r="O10807" s="180"/>
    </row>
    <row r="10808" spans="8:15" s="179" customFormat="1" x14ac:dyDescent="0.2">
      <c r="H10808" s="180"/>
      <c r="I10808" s="180"/>
      <c r="L10808" s="181"/>
      <c r="M10808" s="180"/>
      <c r="N10808" s="180"/>
      <c r="O10808" s="180"/>
    </row>
    <row r="10809" spans="8:15" s="179" customFormat="1" x14ac:dyDescent="0.2">
      <c r="H10809" s="180"/>
      <c r="I10809" s="180"/>
      <c r="L10809" s="181"/>
      <c r="M10809" s="180"/>
      <c r="N10809" s="180"/>
      <c r="O10809" s="180"/>
    </row>
    <row r="10810" spans="8:15" s="179" customFormat="1" x14ac:dyDescent="0.2">
      <c r="H10810" s="180"/>
      <c r="I10810" s="180"/>
      <c r="L10810" s="181"/>
      <c r="M10810" s="180"/>
      <c r="N10810" s="180"/>
      <c r="O10810" s="180"/>
    </row>
    <row r="10811" spans="8:15" s="179" customFormat="1" x14ac:dyDescent="0.2">
      <c r="H10811" s="180"/>
      <c r="I10811" s="180"/>
      <c r="L10811" s="181"/>
      <c r="M10811" s="180"/>
      <c r="N10811" s="180"/>
      <c r="O10811" s="180"/>
    </row>
    <row r="10812" spans="8:15" s="179" customFormat="1" x14ac:dyDescent="0.2">
      <c r="H10812" s="180"/>
      <c r="I10812" s="180"/>
      <c r="L10812" s="181"/>
      <c r="M10812" s="180"/>
      <c r="N10812" s="180"/>
      <c r="O10812" s="180"/>
    </row>
    <row r="10813" spans="8:15" s="179" customFormat="1" x14ac:dyDescent="0.2">
      <c r="H10813" s="180"/>
      <c r="I10813" s="180"/>
      <c r="L10813" s="181"/>
      <c r="M10813" s="180"/>
      <c r="N10813" s="180"/>
      <c r="O10813" s="180"/>
    </row>
    <row r="10814" spans="8:15" s="179" customFormat="1" x14ac:dyDescent="0.2">
      <c r="H10814" s="180"/>
      <c r="I10814" s="180"/>
      <c r="L10814" s="181"/>
      <c r="M10814" s="180"/>
      <c r="N10814" s="180"/>
      <c r="O10814" s="180"/>
    </row>
    <row r="10815" spans="8:15" s="179" customFormat="1" x14ac:dyDescent="0.2">
      <c r="H10815" s="180"/>
      <c r="I10815" s="180"/>
      <c r="L10815" s="181"/>
      <c r="M10815" s="180"/>
      <c r="N10815" s="180"/>
      <c r="O10815" s="180"/>
    </row>
    <row r="10816" spans="8:15" s="179" customFormat="1" x14ac:dyDescent="0.2">
      <c r="H10816" s="180"/>
      <c r="I10816" s="180"/>
      <c r="L10816" s="181"/>
      <c r="M10816" s="180"/>
      <c r="N10816" s="180"/>
      <c r="O10816" s="180"/>
    </row>
    <row r="10817" spans="8:15" s="179" customFormat="1" x14ac:dyDescent="0.2">
      <c r="H10817" s="180"/>
      <c r="I10817" s="180"/>
      <c r="L10817" s="181"/>
      <c r="M10817" s="180"/>
      <c r="N10817" s="180"/>
      <c r="O10817" s="180"/>
    </row>
    <row r="10818" spans="8:15" s="179" customFormat="1" x14ac:dyDescent="0.2">
      <c r="H10818" s="180"/>
      <c r="I10818" s="180"/>
      <c r="L10818" s="181"/>
      <c r="M10818" s="180"/>
      <c r="N10818" s="180"/>
      <c r="O10818" s="180"/>
    </row>
    <row r="10819" spans="8:15" s="179" customFormat="1" x14ac:dyDescent="0.2">
      <c r="H10819" s="180"/>
      <c r="I10819" s="180"/>
      <c r="L10819" s="181"/>
      <c r="M10819" s="180"/>
      <c r="N10819" s="180"/>
      <c r="O10819" s="180"/>
    </row>
    <row r="10820" spans="8:15" s="179" customFormat="1" x14ac:dyDescent="0.2">
      <c r="H10820" s="180"/>
      <c r="I10820" s="180"/>
      <c r="L10820" s="181"/>
      <c r="M10820" s="180"/>
      <c r="N10820" s="180"/>
      <c r="O10820" s="180"/>
    </row>
    <row r="10821" spans="8:15" s="179" customFormat="1" x14ac:dyDescent="0.2">
      <c r="H10821" s="180"/>
      <c r="I10821" s="180"/>
      <c r="L10821" s="181"/>
      <c r="M10821" s="180"/>
      <c r="N10821" s="180"/>
      <c r="O10821" s="180"/>
    </row>
    <row r="10822" spans="8:15" s="179" customFormat="1" x14ac:dyDescent="0.2">
      <c r="H10822" s="180"/>
      <c r="I10822" s="180"/>
      <c r="L10822" s="181"/>
      <c r="M10822" s="180"/>
      <c r="N10822" s="180"/>
      <c r="O10822" s="180"/>
    </row>
    <row r="10823" spans="8:15" s="179" customFormat="1" x14ac:dyDescent="0.2">
      <c r="H10823" s="180"/>
      <c r="I10823" s="180"/>
      <c r="L10823" s="181"/>
      <c r="M10823" s="180"/>
      <c r="N10823" s="180"/>
      <c r="O10823" s="180"/>
    </row>
    <row r="10824" spans="8:15" s="179" customFormat="1" x14ac:dyDescent="0.2">
      <c r="H10824" s="180"/>
      <c r="I10824" s="180"/>
      <c r="L10824" s="181"/>
      <c r="M10824" s="180"/>
      <c r="N10824" s="180"/>
      <c r="O10824" s="180"/>
    </row>
    <row r="10825" spans="8:15" s="179" customFormat="1" x14ac:dyDescent="0.2">
      <c r="H10825" s="180"/>
      <c r="I10825" s="180"/>
      <c r="L10825" s="181"/>
      <c r="M10825" s="180"/>
      <c r="N10825" s="180"/>
      <c r="O10825" s="180"/>
    </row>
    <row r="10826" spans="8:15" s="179" customFormat="1" x14ac:dyDescent="0.2">
      <c r="H10826" s="180"/>
      <c r="I10826" s="180"/>
      <c r="L10826" s="181"/>
      <c r="M10826" s="180"/>
      <c r="N10826" s="180"/>
      <c r="O10826" s="180"/>
    </row>
    <row r="10827" spans="8:15" s="179" customFormat="1" x14ac:dyDescent="0.2">
      <c r="H10827" s="180"/>
      <c r="I10827" s="180"/>
      <c r="L10827" s="181"/>
      <c r="M10827" s="180"/>
      <c r="N10827" s="180"/>
      <c r="O10827" s="180"/>
    </row>
    <row r="10828" spans="8:15" s="179" customFormat="1" x14ac:dyDescent="0.2">
      <c r="H10828" s="180"/>
      <c r="I10828" s="180"/>
      <c r="L10828" s="181"/>
      <c r="M10828" s="180"/>
      <c r="N10828" s="180"/>
      <c r="O10828" s="180"/>
    </row>
    <row r="10829" spans="8:15" s="179" customFormat="1" x14ac:dyDescent="0.2">
      <c r="H10829" s="180"/>
      <c r="I10829" s="180"/>
      <c r="L10829" s="181"/>
      <c r="M10829" s="180"/>
      <c r="N10829" s="180"/>
      <c r="O10829" s="180"/>
    </row>
    <row r="10830" spans="8:15" s="179" customFormat="1" x14ac:dyDescent="0.2">
      <c r="H10830" s="180"/>
      <c r="I10830" s="180"/>
      <c r="L10830" s="181"/>
      <c r="M10830" s="180"/>
      <c r="N10830" s="180"/>
      <c r="O10830" s="180"/>
    </row>
    <row r="10831" spans="8:15" s="179" customFormat="1" x14ac:dyDescent="0.2">
      <c r="H10831" s="180"/>
      <c r="I10831" s="180"/>
      <c r="L10831" s="181"/>
      <c r="M10831" s="180"/>
      <c r="N10831" s="180"/>
      <c r="O10831" s="180"/>
    </row>
    <row r="10832" spans="8:15" s="179" customFormat="1" x14ac:dyDescent="0.2">
      <c r="H10832" s="180"/>
      <c r="I10832" s="180"/>
      <c r="L10832" s="181"/>
      <c r="M10832" s="180"/>
      <c r="N10832" s="180"/>
      <c r="O10832" s="180"/>
    </row>
    <row r="10833" spans="8:15" s="179" customFormat="1" x14ac:dyDescent="0.2">
      <c r="H10833" s="180"/>
      <c r="I10833" s="180"/>
      <c r="L10833" s="181"/>
      <c r="M10833" s="180"/>
      <c r="N10833" s="180"/>
      <c r="O10833" s="180"/>
    </row>
    <row r="10834" spans="8:15" s="179" customFormat="1" x14ac:dyDescent="0.2">
      <c r="H10834" s="180"/>
      <c r="I10834" s="180"/>
      <c r="L10834" s="181"/>
      <c r="M10834" s="180"/>
      <c r="N10834" s="180"/>
      <c r="O10834" s="180"/>
    </row>
    <row r="10835" spans="8:15" s="179" customFormat="1" x14ac:dyDescent="0.2">
      <c r="H10835" s="180"/>
      <c r="I10835" s="180"/>
      <c r="L10835" s="181"/>
      <c r="M10835" s="180"/>
      <c r="N10835" s="180"/>
      <c r="O10835" s="180"/>
    </row>
    <row r="10836" spans="8:15" s="179" customFormat="1" x14ac:dyDescent="0.2">
      <c r="H10836" s="180"/>
      <c r="I10836" s="180"/>
      <c r="L10836" s="181"/>
      <c r="M10836" s="180"/>
      <c r="N10836" s="180"/>
      <c r="O10836" s="180"/>
    </row>
    <row r="10837" spans="8:15" s="179" customFormat="1" x14ac:dyDescent="0.2">
      <c r="H10837" s="180"/>
      <c r="I10837" s="180"/>
      <c r="L10837" s="181"/>
      <c r="M10837" s="180"/>
      <c r="N10837" s="180"/>
      <c r="O10837" s="180"/>
    </row>
    <row r="10838" spans="8:15" s="179" customFormat="1" x14ac:dyDescent="0.2">
      <c r="H10838" s="180"/>
      <c r="I10838" s="180"/>
      <c r="L10838" s="181"/>
      <c r="M10838" s="180"/>
      <c r="N10838" s="180"/>
      <c r="O10838" s="180"/>
    </row>
    <row r="10839" spans="8:15" s="179" customFormat="1" x14ac:dyDescent="0.2">
      <c r="H10839" s="180"/>
      <c r="I10839" s="180"/>
      <c r="L10839" s="181"/>
      <c r="M10839" s="180"/>
      <c r="N10839" s="180"/>
      <c r="O10839" s="180"/>
    </row>
    <row r="10840" spans="8:15" s="179" customFormat="1" x14ac:dyDescent="0.2">
      <c r="H10840" s="180"/>
      <c r="I10840" s="180"/>
      <c r="L10840" s="181"/>
      <c r="M10840" s="180"/>
      <c r="N10840" s="180"/>
      <c r="O10840" s="180"/>
    </row>
    <row r="10841" spans="8:15" s="179" customFormat="1" x14ac:dyDescent="0.2">
      <c r="H10841" s="180"/>
      <c r="I10841" s="180"/>
      <c r="L10841" s="181"/>
      <c r="M10841" s="180"/>
      <c r="N10841" s="180"/>
      <c r="O10841" s="180"/>
    </row>
    <row r="10842" spans="8:15" s="179" customFormat="1" x14ac:dyDescent="0.2">
      <c r="H10842" s="180"/>
      <c r="I10842" s="180"/>
      <c r="L10842" s="181"/>
      <c r="M10842" s="180"/>
      <c r="N10842" s="180"/>
      <c r="O10842" s="180"/>
    </row>
    <row r="10843" spans="8:15" s="179" customFormat="1" x14ac:dyDescent="0.2">
      <c r="H10843" s="180"/>
      <c r="I10843" s="180"/>
      <c r="L10843" s="181"/>
      <c r="M10843" s="180"/>
      <c r="N10843" s="180"/>
      <c r="O10843" s="180"/>
    </row>
    <row r="10844" spans="8:15" s="179" customFormat="1" x14ac:dyDescent="0.2">
      <c r="H10844" s="180"/>
      <c r="I10844" s="180"/>
      <c r="L10844" s="181"/>
      <c r="M10844" s="180"/>
      <c r="N10844" s="180"/>
      <c r="O10844" s="180"/>
    </row>
    <row r="10845" spans="8:15" s="179" customFormat="1" x14ac:dyDescent="0.2">
      <c r="H10845" s="180"/>
      <c r="I10845" s="180"/>
      <c r="L10845" s="181"/>
      <c r="M10845" s="180"/>
      <c r="N10845" s="180"/>
      <c r="O10845" s="180"/>
    </row>
    <row r="10846" spans="8:15" s="179" customFormat="1" x14ac:dyDescent="0.2">
      <c r="H10846" s="180"/>
      <c r="I10846" s="180"/>
      <c r="L10846" s="181"/>
      <c r="M10846" s="180"/>
      <c r="N10846" s="180"/>
      <c r="O10846" s="180"/>
    </row>
    <row r="10847" spans="8:15" s="179" customFormat="1" x14ac:dyDescent="0.2">
      <c r="H10847" s="180"/>
      <c r="I10847" s="180"/>
      <c r="L10847" s="181"/>
      <c r="M10847" s="180"/>
      <c r="N10847" s="180"/>
      <c r="O10847" s="180"/>
    </row>
    <row r="10848" spans="8:15" s="179" customFormat="1" x14ac:dyDescent="0.2">
      <c r="H10848" s="180"/>
      <c r="I10848" s="180"/>
      <c r="L10848" s="181"/>
      <c r="M10848" s="180"/>
      <c r="N10848" s="180"/>
      <c r="O10848" s="180"/>
    </row>
    <row r="10849" spans="8:15" s="179" customFormat="1" x14ac:dyDescent="0.2">
      <c r="H10849" s="180"/>
      <c r="I10849" s="180"/>
      <c r="L10849" s="181"/>
      <c r="M10849" s="180"/>
      <c r="N10849" s="180"/>
      <c r="O10849" s="180"/>
    </row>
    <row r="10850" spans="8:15" s="179" customFormat="1" x14ac:dyDescent="0.2">
      <c r="H10850" s="180"/>
      <c r="I10850" s="180"/>
      <c r="L10850" s="181"/>
      <c r="M10850" s="180"/>
      <c r="N10850" s="180"/>
      <c r="O10850" s="180"/>
    </row>
    <row r="10851" spans="8:15" s="179" customFormat="1" x14ac:dyDescent="0.2">
      <c r="H10851" s="180"/>
      <c r="I10851" s="180"/>
      <c r="L10851" s="181"/>
      <c r="M10851" s="180"/>
      <c r="N10851" s="180"/>
      <c r="O10851" s="180"/>
    </row>
    <row r="10852" spans="8:15" s="179" customFormat="1" x14ac:dyDescent="0.2">
      <c r="H10852" s="180"/>
      <c r="I10852" s="180"/>
      <c r="L10852" s="181"/>
      <c r="M10852" s="180"/>
      <c r="N10852" s="180"/>
      <c r="O10852" s="180"/>
    </row>
    <row r="10853" spans="8:15" s="179" customFormat="1" x14ac:dyDescent="0.2">
      <c r="H10853" s="180"/>
      <c r="I10853" s="180"/>
      <c r="L10853" s="181"/>
      <c r="M10853" s="180"/>
      <c r="N10853" s="180"/>
      <c r="O10853" s="180"/>
    </row>
    <row r="10854" spans="8:15" s="179" customFormat="1" x14ac:dyDescent="0.2">
      <c r="H10854" s="180"/>
      <c r="I10854" s="180"/>
      <c r="L10854" s="181"/>
      <c r="M10854" s="180"/>
      <c r="N10854" s="180"/>
      <c r="O10854" s="180"/>
    </row>
    <row r="10855" spans="8:15" s="179" customFormat="1" x14ac:dyDescent="0.2">
      <c r="H10855" s="180"/>
      <c r="I10855" s="180"/>
      <c r="L10855" s="181"/>
      <c r="M10855" s="180"/>
      <c r="N10855" s="180"/>
      <c r="O10855" s="180"/>
    </row>
    <row r="10856" spans="8:15" s="179" customFormat="1" x14ac:dyDescent="0.2">
      <c r="H10856" s="180"/>
      <c r="I10856" s="180"/>
      <c r="L10856" s="181"/>
      <c r="M10856" s="180"/>
      <c r="N10856" s="180"/>
      <c r="O10856" s="180"/>
    </row>
    <row r="10857" spans="8:15" s="179" customFormat="1" x14ac:dyDescent="0.2">
      <c r="H10857" s="180"/>
      <c r="I10857" s="180"/>
      <c r="L10857" s="181"/>
      <c r="M10857" s="180"/>
      <c r="N10857" s="180"/>
      <c r="O10857" s="180"/>
    </row>
    <row r="10858" spans="8:15" s="179" customFormat="1" x14ac:dyDescent="0.2">
      <c r="H10858" s="180"/>
      <c r="I10858" s="180"/>
      <c r="L10858" s="181"/>
      <c r="M10858" s="180"/>
      <c r="N10858" s="180"/>
      <c r="O10858" s="180"/>
    </row>
    <row r="10859" spans="8:15" s="179" customFormat="1" x14ac:dyDescent="0.2">
      <c r="H10859" s="180"/>
      <c r="I10859" s="180"/>
      <c r="L10859" s="181"/>
      <c r="M10859" s="180"/>
      <c r="N10859" s="180"/>
      <c r="O10859" s="180"/>
    </row>
    <row r="10860" spans="8:15" s="179" customFormat="1" x14ac:dyDescent="0.2">
      <c r="H10860" s="180"/>
      <c r="I10860" s="180"/>
      <c r="L10860" s="181"/>
      <c r="M10860" s="180"/>
      <c r="N10860" s="180"/>
      <c r="O10860" s="180"/>
    </row>
    <row r="10861" spans="8:15" s="179" customFormat="1" x14ac:dyDescent="0.2">
      <c r="H10861" s="180"/>
      <c r="I10861" s="180"/>
      <c r="L10861" s="181"/>
      <c r="M10861" s="180"/>
      <c r="N10861" s="180"/>
      <c r="O10861" s="180"/>
    </row>
    <row r="10862" spans="8:15" s="179" customFormat="1" x14ac:dyDescent="0.2">
      <c r="H10862" s="180"/>
      <c r="I10862" s="180"/>
      <c r="L10862" s="181"/>
      <c r="M10862" s="180"/>
      <c r="N10862" s="180"/>
      <c r="O10862" s="180"/>
    </row>
    <row r="10863" spans="8:15" s="179" customFormat="1" x14ac:dyDescent="0.2">
      <c r="H10863" s="180"/>
      <c r="I10863" s="180"/>
      <c r="L10863" s="181"/>
      <c r="M10863" s="180"/>
      <c r="N10863" s="180"/>
      <c r="O10863" s="180"/>
    </row>
    <row r="10864" spans="8:15" s="179" customFormat="1" x14ac:dyDescent="0.2">
      <c r="H10864" s="180"/>
      <c r="I10864" s="180"/>
      <c r="L10864" s="181"/>
      <c r="M10864" s="180"/>
      <c r="N10864" s="180"/>
      <c r="O10864" s="180"/>
    </row>
    <row r="10865" spans="8:15" s="179" customFormat="1" x14ac:dyDescent="0.2">
      <c r="H10865" s="180"/>
      <c r="I10865" s="180"/>
      <c r="L10865" s="181"/>
      <c r="M10865" s="180"/>
      <c r="N10865" s="180"/>
      <c r="O10865" s="180"/>
    </row>
    <row r="10866" spans="8:15" s="179" customFormat="1" x14ac:dyDescent="0.2">
      <c r="H10866" s="180"/>
      <c r="I10866" s="180"/>
      <c r="L10866" s="181"/>
      <c r="M10866" s="180"/>
      <c r="N10866" s="180"/>
      <c r="O10866" s="180"/>
    </row>
    <row r="10867" spans="8:15" s="179" customFormat="1" x14ac:dyDescent="0.2">
      <c r="H10867" s="180"/>
      <c r="I10867" s="180"/>
      <c r="L10867" s="181"/>
      <c r="M10867" s="180"/>
      <c r="N10867" s="180"/>
      <c r="O10867" s="180"/>
    </row>
    <row r="10868" spans="8:15" s="179" customFormat="1" x14ac:dyDescent="0.2">
      <c r="H10868" s="180"/>
      <c r="I10868" s="180"/>
      <c r="L10868" s="181"/>
      <c r="M10868" s="180"/>
      <c r="N10868" s="180"/>
      <c r="O10868" s="180"/>
    </row>
    <row r="10869" spans="8:15" s="179" customFormat="1" x14ac:dyDescent="0.2">
      <c r="H10869" s="180"/>
      <c r="I10869" s="180"/>
      <c r="L10869" s="181"/>
      <c r="M10869" s="180"/>
      <c r="N10869" s="180"/>
      <c r="O10869" s="180"/>
    </row>
    <row r="10870" spans="8:15" s="179" customFormat="1" x14ac:dyDescent="0.2">
      <c r="H10870" s="180"/>
      <c r="I10870" s="180"/>
      <c r="L10870" s="181"/>
      <c r="M10870" s="180"/>
      <c r="N10870" s="180"/>
      <c r="O10870" s="180"/>
    </row>
    <row r="10871" spans="8:15" s="179" customFormat="1" x14ac:dyDescent="0.2">
      <c r="H10871" s="180"/>
      <c r="I10871" s="180"/>
      <c r="L10871" s="181"/>
      <c r="M10871" s="180"/>
      <c r="N10871" s="180"/>
      <c r="O10871" s="180"/>
    </row>
    <row r="10872" spans="8:15" s="179" customFormat="1" x14ac:dyDescent="0.2">
      <c r="H10872" s="180"/>
      <c r="I10872" s="180"/>
      <c r="L10872" s="181"/>
      <c r="M10872" s="180"/>
      <c r="N10872" s="180"/>
      <c r="O10872" s="180"/>
    </row>
    <row r="10873" spans="8:15" s="179" customFormat="1" x14ac:dyDescent="0.2">
      <c r="H10873" s="180"/>
      <c r="I10873" s="180"/>
      <c r="L10873" s="181"/>
      <c r="M10873" s="180"/>
      <c r="N10873" s="180"/>
      <c r="O10873" s="180"/>
    </row>
    <row r="10874" spans="8:15" s="179" customFormat="1" x14ac:dyDescent="0.2">
      <c r="H10874" s="180"/>
      <c r="I10874" s="180"/>
      <c r="L10874" s="181"/>
      <c r="M10874" s="180"/>
      <c r="N10874" s="180"/>
      <c r="O10874" s="180"/>
    </row>
    <row r="10875" spans="8:15" s="179" customFormat="1" x14ac:dyDescent="0.2">
      <c r="H10875" s="180"/>
      <c r="I10875" s="180"/>
      <c r="L10875" s="181"/>
      <c r="M10875" s="180"/>
      <c r="N10875" s="180"/>
      <c r="O10875" s="180"/>
    </row>
    <row r="10876" spans="8:15" s="179" customFormat="1" x14ac:dyDescent="0.2">
      <c r="H10876" s="180"/>
      <c r="I10876" s="180"/>
      <c r="L10876" s="181"/>
      <c r="M10876" s="180"/>
      <c r="N10876" s="180"/>
      <c r="O10876" s="180"/>
    </row>
    <row r="10877" spans="8:15" s="179" customFormat="1" x14ac:dyDescent="0.2">
      <c r="H10877" s="180"/>
      <c r="I10877" s="180"/>
      <c r="L10877" s="181"/>
      <c r="M10877" s="180"/>
      <c r="N10877" s="180"/>
      <c r="O10877" s="180"/>
    </row>
    <row r="10878" spans="8:15" s="179" customFormat="1" x14ac:dyDescent="0.2">
      <c r="H10878" s="180"/>
      <c r="I10878" s="180"/>
      <c r="L10878" s="181"/>
      <c r="M10878" s="180"/>
      <c r="N10878" s="180"/>
      <c r="O10878" s="180"/>
    </row>
    <row r="10879" spans="8:15" s="179" customFormat="1" x14ac:dyDescent="0.2">
      <c r="H10879" s="180"/>
      <c r="I10879" s="180"/>
      <c r="L10879" s="181"/>
      <c r="M10879" s="180"/>
      <c r="N10879" s="180"/>
      <c r="O10879" s="180"/>
    </row>
    <row r="10880" spans="8:15" s="179" customFormat="1" x14ac:dyDescent="0.2">
      <c r="H10880" s="180"/>
      <c r="I10880" s="180"/>
      <c r="L10880" s="181"/>
      <c r="M10880" s="180"/>
      <c r="N10880" s="180"/>
      <c r="O10880" s="180"/>
    </row>
    <row r="10881" spans="8:15" s="179" customFormat="1" x14ac:dyDescent="0.2">
      <c r="H10881" s="180"/>
      <c r="I10881" s="180"/>
      <c r="L10881" s="181"/>
      <c r="M10881" s="180"/>
      <c r="N10881" s="180"/>
      <c r="O10881" s="180"/>
    </row>
    <row r="10882" spans="8:15" s="179" customFormat="1" x14ac:dyDescent="0.2">
      <c r="H10882" s="180"/>
      <c r="I10882" s="180"/>
      <c r="L10882" s="181"/>
      <c r="M10882" s="180"/>
      <c r="N10882" s="180"/>
      <c r="O10882" s="180"/>
    </row>
    <row r="10883" spans="8:15" s="179" customFormat="1" x14ac:dyDescent="0.2">
      <c r="H10883" s="180"/>
      <c r="I10883" s="180"/>
      <c r="L10883" s="181"/>
      <c r="M10883" s="180"/>
      <c r="N10883" s="180"/>
      <c r="O10883" s="180"/>
    </row>
    <row r="10884" spans="8:15" s="179" customFormat="1" x14ac:dyDescent="0.2">
      <c r="H10884" s="180"/>
      <c r="I10884" s="180"/>
      <c r="L10884" s="181"/>
      <c r="M10884" s="180"/>
      <c r="N10884" s="180"/>
      <c r="O10884" s="180"/>
    </row>
    <row r="10885" spans="8:15" s="179" customFormat="1" x14ac:dyDescent="0.2">
      <c r="H10885" s="180"/>
      <c r="I10885" s="180"/>
      <c r="L10885" s="181"/>
      <c r="M10885" s="180"/>
      <c r="N10885" s="180"/>
      <c r="O10885" s="180"/>
    </row>
    <row r="10886" spans="8:15" s="179" customFormat="1" x14ac:dyDescent="0.2">
      <c r="H10886" s="180"/>
      <c r="I10886" s="180"/>
      <c r="L10886" s="181"/>
      <c r="M10886" s="180"/>
      <c r="N10886" s="180"/>
      <c r="O10886" s="180"/>
    </row>
    <row r="10887" spans="8:15" s="179" customFormat="1" x14ac:dyDescent="0.2">
      <c r="H10887" s="180"/>
      <c r="I10887" s="180"/>
      <c r="L10887" s="181"/>
      <c r="M10887" s="180"/>
      <c r="N10887" s="180"/>
      <c r="O10887" s="180"/>
    </row>
    <row r="10888" spans="8:15" s="179" customFormat="1" x14ac:dyDescent="0.2">
      <c r="H10888" s="180"/>
      <c r="I10888" s="180"/>
      <c r="L10888" s="181"/>
      <c r="M10888" s="180"/>
      <c r="N10888" s="180"/>
      <c r="O10888" s="180"/>
    </row>
    <row r="10889" spans="8:15" s="179" customFormat="1" x14ac:dyDescent="0.2">
      <c r="H10889" s="180"/>
      <c r="I10889" s="180"/>
      <c r="L10889" s="181"/>
      <c r="M10889" s="180"/>
      <c r="N10889" s="180"/>
      <c r="O10889" s="180"/>
    </row>
    <row r="10890" spans="8:15" s="179" customFormat="1" x14ac:dyDescent="0.2">
      <c r="H10890" s="180"/>
      <c r="I10890" s="180"/>
      <c r="L10890" s="181"/>
      <c r="M10890" s="180"/>
      <c r="N10890" s="180"/>
      <c r="O10890" s="180"/>
    </row>
    <row r="10891" spans="8:15" s="179" customFormat="1" x14ac:dyDescent="0.2">
      <c r="H10891" s="180"/>
      <c r="I10891" s="180"/>
      <c r="L10891" s="181"/>
      <c r="M10891" s="180"/>
      <c r="N10891" s="180"/>
      <c r="O10891" s="180"/>
    </row>
    <row r="10892" spans="8:15" s="179" customFormat="1" x14ac:dyDescent="0.2">
      <c r="H10892" s="180"/>
      <c r="I10892" s="180"/>
      <c r="L10892" s="181"/>
      <c r="M10892" s="180"/>
      <c r="N10892" s="180"/>
      <c r="O10892" s="180"/>
    </row>
    <row r="10893" spans="8:15" s="179" customFormat="1" x14ac:dyDescent="0.2">
      <c r="H10893" s="180"/>
      <c r="I10893" s="180"/>
      <c r="L10893" s="181"/>
      <c r="M10893" s="180"/>
      <c r="N10893" s="180"/>
      <c r="O10893" s="180"/>
    </row>
    <row r="10894" spans="8:15" s="179" customFormat="1" x14ac:dyDescent="0.2">
      <c r="H10894" s="180"/>
      <c r="I10894" s="180"/>
      <c r="L10894" s="181"/>
      <c r="M10894" s="180"/>
      <c r="N10894" s="180"/>
      <c r="O10894" s="180"/>
    </row>
    <row r="10895" spans="8:15" s="179" customFormat="1" x14ac:dyDescent="0.2">
      <c r="H10895" s="180"/>
      <c r="I10895" s="180"/>
      <c r="L10895" s="181"/>
      <c r="M10895" s="180"/>
      <c r="N10895" s="180"/>
      <c r="O10895" s="180"/>
    </row>
    <row r="10896" spans="8:15" s="179" customFormat="1" x14ac:dyDescent="0.2">
      <c r="H10896" s="180"/>
      <c r="I10896" s="180"/>
      <c r="L10896" s="181"/>
      <c r="M10896" s="180"/>
      <c r="N10896" s="180"/>
      <c r="O10896" s="180"/>
    </row>
    <row r="10897" spans="8:15" s="179" customFormat="1" x14ac:dyDescent="0.2">
      <c r="H10897" s="180"/>
      <c r="I10897" s="180"/>
      <c r="L10897" s="181"/>
      <c r="M10897" s="180"/>
      <c r="N10897" s="180"/>
      <c r="O10897" s="180"/>
    </row>
    <row r="10898" spans="8:15" s="179" customFormat="1" x14ac:dyDescent="0.2">
      <c r="H10898" s="180"/>
      <c r="I10898" s="180"/>
      <c r="L10898" s="181"/>
      <c r="M10898" s="180"/>
      <c r="N10898" s="180"/>
      <c r="O10898" s="180"/>
    </row>
    <row r="10899" spans="8:15" s="179" customFormat="1" x14ac:dyDescent="0.2">
      <c r="H10899" s="180"/>
      <c r="I10899" s="180"/>
      <c r="L10899" s="181"/>
      <c r="M10899" s="180"/>
      <c r="N10899" s="180"/>
      <c r="O10899" s="180"/>
    </row>
    <row r="10900" spans="8:15" s="179" customFormat="1" x14ac:dyDescent="0.2">
      <c r="H10900" s="180"/>
      <c r="I10900" s="180"/>
      <c r="L10900" s="181"/>
      <c r="M10900" s="180"/>
      <c r="N10900" s="180"/>
      <c r="O10900" s="180"/>
    </row>
    <row r="10901" spans="8:15" s="179" customFormat="1" x14ac:dyDescent="0.2">
      <c r="H10901" s="180"/>
      <c r="I10901" s="180"/>
      <c r="L10901" s="181"/>
      <c r="M10901" s="180"/>
      <c r="N10901" s="180"/>
      <c r="O10901" s="180"/>
    </row>
    <row r="10902" spans="8:15" s="179" customFormat="1" x14ac:dyDescent="0.2">
      <c r="H10902" s="180"/>
      <c r="I10902" s="180"/>
      <c r="L10902" s="181"/>
      <c r="M10902" s="180"/>
      <c r="N10902" s="180"/>
      <c r="O10902" s="180"/>
    </row>
    <row r="10903" spans="8:15" s="179" customFormat="1" x14ac:dyDescent="0.2">
      <c r="H10903" s="180"/>
      <c r="I10903" s="180"/>
      <c r="L10903" s="181"/>
      <c r="M10903" s="180"/>
      <c r="N10903" s="180"/>
      <c r="O10903" s="180"/>
    </row>
    <row r="10904" spans="8:15" s="179" customFormat="1" x14ac:dyDescent="0.2">
      <c r="H10904" s="180"/>
      <c r="I10904" s="180"/>
      <c r="L10904" s="181"/>
      <c r="M10904" s="180"/>
      <c r="N10904" s="180"/>
      <c r="O10904" s="180"/>
    </row>
    <row r="10905" spans="8:15" s="179" customFormat="1" x14ac:dyDescent="0.2">
      <c r="H10905" s="180"/>
      <c r="I10905" s="180"/>
      <c r="L10905" s="181"/>
      <c r="M10905" s="180"/>
      <c r="N10905" s="180"/>
      <c r="O10905" s="180"/>
    </row>
    <row r="10906" spans="8:15" s="179" customFormat="1" x14ac:dyDescent="0.2">
      <c r="H10906" s="180"/>
      <c r="I10906" s="180"/>
      <c r="L10906" s="181"/>
      <c r="M10906" s="180"/>
      <c r="N10906" s="180"/>
      <c r="O10906" s="180"/>
    </row>
    <row r="10907" spans="8:15" s="179" customFormat="1" x14ac:dyDescent="0.2">
      <c r="H10907" s="180"/>
      <c r="I10907" s="180"/>
      <c r="L10907" s="181"/>
      <c r="M10907" s="180"/>
      <c r="N10907" s="180"/>
      <c r="O10907" s="180"/>
    </row>
    <row r="10908" spans="8:15" s="179" customFormat="1" x14ac:dyDescent="0.2">
      <c r="H10908" s="180"/>
      <c r="I10908" s="180"/>
      <c r="L10908" s="181"/>
      <c r="M10908" s="180"/>
      <c r="N10908" s="180"/>
      <c r="O10908" s="180"/>
    </row>
    <row r="10909" spans="8:15" s="179" customFormat="1" x14ac:dyDescent="0.2">
      <c r="H10909" s="180"/>
      <c r="I10909" s="180"/>
      <c r="L10909" s="181"/>
      <c r="M10909" s="180"/>
      <c r="N10909" s="180"/>
      <c r="O10909" s="180"/>
    </row>
    <row r="10910" spans="8:15" s="179" customFormat="1" x14ac:dyDescent="0.2">
      <c r="H10910" s="180"/>
      <c r="I10910" s="180"/>
      <c r="L10910" s="181"/>
      <c r="M10910" s="180"/>
      <c r="N10910" s="180"/>
      <c r="O10910" s="180"/>
    </row>
    <row r="10911" spans="8:15" s="179" customFormat="1" x14ac:dyDescent="0.2">
      <c r="H10911" s="180"/>
      <c r="I10911" s="180"/>
      <c r="L10911" s="181"/>
      <c r="M10911" s="180"/>
      <c r="N10911" s="180"/>
      <c r="O10911" s="180"/>
    </row>
    <row r="10912" spans="8:15" s="179" customFormat="1" x14ac:dyDescent="0.2">
      <c r="H10912" s="180"/>
      <c r="I10912" s="180"/>
      <c r="L10912" s="181"/>
      <c r="M10912" s="180"/>
      <c r="N10912" s="180"/>
      <c r="O10912" s="180"/>
    </row>
    <row r="10913" spans="8:15" s="179" customFormat="1" x14ac:dyDescent="0.2">
      <c r="H10913" s="180"/>
      <c r="I10913" s="180"/>
      <c r="L10913" s="181"/>
      <c r="M10913" s="180"/>
      <c r="N10913" s="180"/>
      <c r="O10913" s="180"/>
    </row>
    <row r="10914" spans="8:15" s="179" customFormat="1" x14ac:dyDescent="0.2">
      <c r="H10914" s="180"/>
      <c r="I10914" s="180"/>
      <c r="L10914" s="181"/>
      <c r="M10914" s="180"/>
      <c r="N10914" s="180"/>
      <c r="O10914" s="180"/>
    </row>
    <row r="10915" spans="8:15" s="179" customFormat="1" x14ac:dyDescent="0.2">
      <c r="H10915" s="180"/>
      <c r="I10915" s="180"/>
      <c r="L10915" s="181"/>
      <c r="M10915" s="180"/>
      <c r="N10915" s="180"/>
      <c r="O10915" s="180"/>
    </row>
    <row r="10916" spans="8:15" s="179" customFormat="1" x14ac:dyDescent="0.2">
      <c r="H10916" s="180"/>
      <c r="I10916" s="180"/>
      <c r="L10916" s="181"/>
      <c r="M10916" s="180"/>
      <c r="N10916" s="180"/>
      <c r="O10916" s="180"/>
    </row>
    <row r="10917" spans="8:15" s="179" customFormat="1" x14ac:dyDescent="0.2">
      <c r="H10917" s="180"/>
      <c r="I10917" s="180"/>
      <c r="L10917" s="181"/>
      <c r="M10917" s="180"/>
      <c r="N10917" s="180"/>
      <c r="O10917" s="180"/>
    </row>
    <row r="10918" spans="8:15" s="179" customFormat="1" x14ac:dyDescent="0.2">
      <c r="H10918" s="180"/>
      <c r="I10918" s="180"/>
      <c r="L10918" s="181"/>
      <c r="M10918" s="180"/>
      <c r="N10918" s="180"/>
      <c r="O10918" s="180"/>
    </row>
    <row r="10919" spans="8:15" s="179" customFormat="1" x14ac:dyDescent="0.2">
      <c r="H10919" s="180"/>
      <c r="I10919" s="180"/>
      <c r="L10919" s="181"/>
      <c r="M10919" s="180"/>
      <c r="N10919" s="180"/>
      <c r="O10919" s="180"/>
    </row>
    <row r="10920" spans="8:15" s="179" customFormat="1" x14ac:dyDescent="0.2">
      <c r="H10920" s="180"/>
      <c r="I10920" s="180"/>
      <c r="L10920" s="181"/>
      <c r="M10920" s="180"/>
      <c r="N10920" s="180"/>
      <c r="O10920" s="180"/>
    </row>
    <row r="10921" spans="8:15" s="179" customFormat="1" x14ac:dyDescent="0.2">
      <c r="H10921" s="180"/>
      <c r="I10921" s="180"/>
      <c r="L10921" s="181"/>
      <c r="M10921" s="180"/>
      <c r="N10921" s="180"/>
      <c r="O10921" s="180"/>
    </row>
    <row r="10922" spans="8:15" s="179" customFormat="1" x14ac:dyDescent="0.2">
      <c r="H10922" s="180"/>
      <c r="I10922" s="180"/>
      <c r="L10922" s="181"/>
      <c r="M10922" s="180"/>
      <c r="N10922" s="180"/>
      <c r="O10922" s="180"/>
    </row>
    <row r="10923" spans="8:15" s="179" customFormat="1" x14ac:dyDescent="0.2">
      <c r="H10923" s="180"/>
      <c r="I10923" s="180"/>
      <c r="L10923" s="181"/>
      <c r="M10923" s="180"/>
      <c r="N10923" s="180"/>
      <c r="O10923" s="180"/>
    </row>
    <row r="10924" spans="8:15" s="179" customFormat="1" x14ac:dyDescent="0.2">
      <c r="H10924" s="180"/>
      <c r="I10924" s="180"/>
      <c r="L10924" s="181"/>
      <c r="M10924" s="180"/>
      <c r="N10924" s="180"/>
      <c r="O10924" s="180"/>
    </row>
    <row r="10925" spans="8:15" s="179" customFormat="1" x14ac:dyDescent="0.2">
      <c r="H10925" s="180"/>
      <c r="I10925" s="180"/>
      <c r="L10925" s="181"/>
      <c r="M10925" s="180"/>
      <c r="N10925" s="180"/>
      <c r="O10925" s="180"/>
    </row>
    <row r="10926" spans="8:15" s="179" customFormat="1" x14ac:dyDescent="0.2">
      <c r="H10926" s="180"/>
      <c r="I10926" s="180"/>
      <c r="L10926" s="181"/>
      <c r="M10926" s="180"/>
      <c r="N10926" s="180"/>
      <c r="O10926" s="180"/>
    </row>
    <row r="10927" spans="8:15" s="179" customFormat="1" x14ac:dyDescent="0.2">
      <c r="H10927" s="180"/>
      <c r="I10927" s="180"/>
      <c r="L10927" s="181"/>
      <c r="M10927" s="180"/>
      <c r="N10927" s="180"/>
      <c r="O10927" s="180"/>
    </row>
    <row r="10928" spans="8:15" s="179" customFormat="1" x14ac:dyDescent="0.2">
      <c r="H10928" s="180"/>
      <c r="I10928" s="180"/>
      <c r="L10928" s="181"/>
      <c r="M10928" s="180"/>
      <c r="N10928" s="180"/>
      <c r="O10928" s="180"/>
    </row>
    <row r="10929" spans="8:15" s="179" customFormat="1" x14ac:dyDescent="0.2">
      <c r="H10929" s="180"/>
      <c r="I10929" s="180"/>
      <c r="L10929" s="181"/>
      <c r="M10929" s="180"/>
      <c r="N10929" s="180"/>
      <c r="O10929" s="180"/>
    </row>
    <row r="10930" spans="8:15" s="179" customFormat="1" x14ac:dyDescent="0.2">
      <c r="H10930" s="180"/>
      <c r="I10930" s="180"/>
      <c r="L10930" s="181"/>
      <c r="M10930" s="180"/>
      <c r="N10930" s="180"/>
      <c r="O10930" s="180"/>
    </row>
    <row r="10931" spans="8:15" s="179" customFormat="1" x14ac:dyDescent="0.2">
      <c r="H10931" s="180"/>
      <c r="I10931" s="180"/>
      <c r="L10931" s="181"/>
      <c r="M10931" s="180"/>
      <c r="N10931" s="180"/>
      <c r="O10931" s="180"/>
    </row>
    <row r="10932" spans="8:15" s="179" customFormat="1" x14ac:dyDescent="0.2">
      <c r="H10932" s="180"/>
      <c r="I10932" s="180"/>
      <c r="L10932" s="181"/>
      <c r="M10932" s="180"/>
      <c r="N10932" s="180"/>
      <c r="O10932" s="180"/>
    </row>
    <row r="10933" spans="8:15" s="179" customFormat="1" x14ac:dyDescent="0.2">
      <c r="H10933" s="180"/>
      <c r="I10933" s="180"/>
      <c r="L10933" s="181"/>
      <c r="M10933" s="180"/>
      <c r="N10933" s="180"/>
      <c r="O10933" s="180"/>
    </row>
    <row r="10934" spans="8:15" s="179" customFormat="1" x14ac:dyDescent="0.2">
      <c r="H10934" s="180"/>
      <c r="I10934" s="180"/>
      <c r="L10934" s="181"/>
      <c r="M10934" s="180"/>
      <c r="N10934" s="180"/>
      <c r="O10934" s="180"/>
    </row>
    <row r="10935" spans="8:15" s="179" customFormat="1" x14ac:dyDescent="0.2">
      <c r="H10935" s="180"/>
      <c r="I10935" s="180"/>
      <c r="L10935" s="181"/>
      <c r="M10935" s="180"/>
      <c r="N10935" s="180"/>
      <c r="O10935" s="180"/>
    </row>
    <row r="10936" spans="8:15" s="179" customFormat="1" x14ac:dyDescent="0.2">
      <c r="H10936" s="180"/>
      <c r="I10936" s="180"/>
      <c r="L10936" s="181"/>
      <c r="M10936" s="180"/>
      <c r="N10936" s="180"/>
      <c r="O10936" s="180"/>
    </row>
    <row r="10937" spans="8:15" s="179" customFormat="1" x14ac:dyDescent="0.2">
      <c r="H10937" s="180"/>
      <c r="I10937" s="180"/>
      <c r="L10937" s="181"/>
      <c r="M10937" s="180"/>
      <c r="N10937" s="180"/>
      <c r="O10937" s="180"/>
    </row>
    <row r="10938" spans="8:15" s="179" customFormat="1" x14ac:dyDescent="0.2">
      <c r="H10938" s="180"/>
      <c r="I10938" s="180"/>
      <c r="L10938" s="181"/>
      <c r="M10938" s="180"/>
      <c r="N10938" s="180"/>
      <c r="O10938" s="180"/>
    </row>
    <row r="10939" spans="8:15" s="179" customFormat="1" x14ac:dyDescent="0.2">
      <c r="H10939" s="180"/>
      <c r="I10939" s="180"/>
      <c r="L10939" s="181"/>
      <c r="M10939" s="180"/>
      <c r="N10939" s="180"/>
      <c r="O10939" s="180"/>
    </row>
    <row r="10940" spans="8:15" s="179" customFormat="1" x14ac:dyDescent="0.2">
      <c r="H10940" s="180"/>
      <c r="I10940" s="180"/>
      <c r="L10940" s="181"/>
      <c r="M10940" s="180"/>
      <c r="N10940" s="180"/>
      <c r="O10940" s="180"/>
    </row>
    <row r="10941" spans="8:15" s="179" customFormat="1" x14ac:dyDescent="0.2">
      <c r="H10941" s="180"/>
      <c r="I10941" s="180"/>
      <c r="L10941" s="181"/>
      <c r="M10941" s="180"/>
      <c r="N10941" s="180"/>
      <c r="O10941" s="180"/>
    </row>
    <row r="10942" spans="8:15" s="179" customFormat="1" x14ac:dyDescent="0.2">
      <c r="H10942" s="180"/>
      <c r="I10942" s="180"/>
      <c r="L10942" s="181"/>
      <c r="M10942" s="180"/>
      <c r="N10942" s="180"/>
      <c r="O10942" s="180"/>
    </row>
    <row r="10943" spans="8:15" s="179" customFormat="1" x14ac:dyDescent="0.2">
      <c r="H10943" s="180"/>
      <c r="I10943" s="180"/>
      <c r="L10943" s="181"/>
      <c r="M10943" s="180"/>
      <c r="N10943" s="180"/>
      <c r="O10943" s="180"/>
    </row>
    <row r="10944" spans="8:15" s="179" customFormat="1" x14ac:dyDescent="0.2">
      <c r="H10944" s="180"/>
      <c r="I10944" s="180"/>
      <c r="L10944" s="181"/>
      <c r="M10944" s="180"/>
      <c r="N10944" s="180"/>
      <c r="O10944" s="180"/>
    </row>
    <row r="10945" spans="8:15" s="179" customFormat="1" x14ac:dyDescent="0.2">
      <c r="H10945" s="180"/>
      <c r="I10945" s="180"/>
      <c r="L10945" s="181"/>
      <c r="M10945" s="180"/>
      <c r="N10945" s="180"/>
      <c r="O10945" s="180"/>
    </row>
    <row r="10946" spans="8:15" s="179" customFormat="1" x14ac:dyDescent="0.2">
      <c r="H10946" s="180"/>
      <c r="I10946" s="180"/>
      <c r="L10946" s="181"/>
      <c r="M10946" s="180"/>
      <c r="N10946" s="180"/>
      <c r="O10946" s="180"/>
    </row>
    <row r="10947" spans="8:15" s="179" customFormat="1" x14ac:dyDescent="0.2">
      <c r="H10947" s="180"/>
      <c r="I10947" s="180"/>
      <c r="L10947" s="181"/>
      <c r="M10947" s="180"/>
      <c r="N10947" s="180"/>
      <c r="O10947" s="180"/>
    </row>
    <row r="10948" spans="8:15" s="179" customFormat="1" x14ac:dyDescent="0.2">
      <c r="H10948" s="180"/>
      <c r="I10948" s="180"/>
      <c r="L10948" s="181"/>
      <c r="M10948" s="180"/>
      <c r="N10948" s="180"/>
      <c r="O10948" s="180"/>
    </row>
    <row r="10949" spans="8:15" s="179" customFormat="1" x14ac:dyDescent="0.2">
      <c r="H10949" s="180"/>
      <c r="I10949" s="180"/>
      <c r="L10949" s="181"/>
      <c r="M10949" s="180"/>
      <c r="N10949" s="180"/>
      <c r="O10949" s="180"/>
    </row>
    <row r="10950" spans="8:15" s="179" customFormat="1" x14ac:dyDescent="0.2">
      <c r="H10950" s="180"/>
      <c r="I10950" s="180"/>
      <c r="L10950" s="181"/>
      <c r="M10950" s="180"/>
      <c r="N10950" s="180"/>
      <c r="O10950" s="180"/>
    </row>
    <row r="10951" spans="8:15" s="179" customFormat="1" x14ac:dyDescent="0.2">
      <c r="H10951" s="180"/>
      <c r="I10951" s="180"/>
      <c r="L10951" s="181"/>
      <c r="M10951" s="180"/>
      <c r="N10951" s="180"/>
      <c r="O10951" s="180"/>
    </row>
    <row r="10952" spans="8:15" s="179" customFormat="1" x14ac:dyDescent="0.2">
      <c r="H10952" s="180"/>
      <c r="I10952" s="180"/>
      <c r="L10952" s="181"/>
      <c r="M10952" s="180"/>
      <c r="N10952" s="180"/>
      <c r="O10952" s="180"/>
    </row>
    <row r="10953" spans="8:15" s="179" customFormat="1" x14ac:dyDescent="0.2">
      <c r="H10953" s="180"/>
      <c r="I10953" s="180"/>
      <c r="L10953" s="181"/>
      <c r="M10953" s="180"/>
      <c r="N10953" s="180"/>
      <c r="O10953" s="180"/>
    </row>
    <row r="10954" spans="8:15" s="179" customFormat="1" x14ac:dyDescent="0.2">
      <c r="H10954" s="180"/>
      <c r="I10954" s="180"/>
      <c r="L10954" s="181"/>
      <c r="M10954" s="180"/>
      <c r="N10954" s="180"/>
      <c r="O10954" s="180"/>
    </row>
    <row r="10955" spans="8:15" s="179" customFormat="1" x14ac:dyDescent="0.2">
      <c r="H10955" s="180"/>
      <c r="I10955" s="180"/>
      <c r="L10955" s="181"/>
      <c r="M10955" s="180"/>
      <c r="N10955" s="180"/>
      <c r="O10955" s="180"/>
    </row>
    <row r="10956" spans="8:15" s="179" customFormat="1" x14ac:dyDescent="0.2">
      <c r="H10956" s="180"/>
      <c r="I10956" s="180"/>
      <c r="L10956" s="181"/>
      <c r="M10956" s="180"/>
      <c r="N10956" s="180"/>
      <c r="O10956" s="180"/>
    </row>
    <row r="10957" spans="8:15" s="179" customFormat="1" x14ac:dyDescent="0.2">
      <c r="H10957" s="180"/>
      <c r="I10957" s="180"/>
      <c r="L10957" s="181"/>
      <c r="M10957" s="180"/>
      <c r="N10957" s="180"/>
      <c r="O10957" s="180"/>
    </row>
    <row r="10958" spans="8:15" s="179" customFormat="1" x14ac:dyDescent="0.2">
      <c r="H10958" s="180"/>
      <c r="I10958" s="180"/>
      <c r="L10958" s="181"/>
      <c r="M10958" s="180"/>
      <c r="N10958" s="180"/>
      <c r="O10958" s="180"/>
    </row>
    <row r="10959" spans="8:15" s="179" customFormat="1" x14ac:dyDescent="0.2">
      <c r="H10959" s="180"/>
      <c r="I10959" s="180"/>
      <c r="L10959" s="181"/>
      <c r="M10959" s="180"/>
      <c r="N10959" s="180"/>
      <c r="O10959" s="180"/>
    </row>
    <row r="10960" spans="8:15" s="179" customFormat="1" x14ac:dyDescent="0.2">
      <c r="H10960" s="180"/>
      <c r="I10960" s="180"/>
      <c r="L10960" s="181"/>
      <c r="M10960" s="180"/>
      <c r="N10960" s="180"/>
      <c r="O10960" s="180"/>
    </row>
    <row r="10961" spans="8:15" s="179" customFormat="1" x14ac:dyDescent="0.2">
      <c r="H10961" s="180"/>
      <c r="I10961" s="180"/>
      <c r="L10961" s="181"/>
      <c r="M10961" s="180"/>
      <c r="N10961" s="180"/>
      <c r="O10961" s="180"/>
    </row>
    <row r="10962" spans="8:15" s="179" customFormat="1" x14ac:dyDescent="0.2">
      <c r="H10962" s="180"/>
      <c r="I10962" s="180"/>
      <c r="L10962" s="181"/>
      <c r="M10962" s="180"/>
      <c r="N10962" s="180"/>
      <c r="O10962" s="180"/>
    </row>
    <row r="10963" spans="8:15" s="179" customFormat="1" x14ac:dyDescent="0.2">
      <c r="H10963" s="180"/>
      <c r="I10963" s="180"/>
      <c r="L10963" s="181"/>
      <c r="M10963" s="180"/>
      <c r="N10963" s="180"/>
      <c r="O10963" s="180"/>
    </row>
    <row r="10964" spans="8:15" s="179" customFormat="1" x14ac:dyDescent="0.2">
      <c r="H10964" s="180"/>
      <c r="I10964" s="180"/>
      <c r="L10964" s="181"/>
      <c r="M10964" s="180"/>
      <c r="N10964" s="180"/>
      <c r="O10964" s="180"/>
    </row>
    <row r="10965" spans="8:15" s="179" customFormat="1" x14ac:dyDescent="0.2">
      <c r="H10965" s="180"/>
      <c r="I10965" s="180"/>
      <c r="L10965" s="181"/>
      <c r="M10965" s="180"/>
      <c r="N10965" s="180"/>
      <c r="O10965" s="180"/>
    </row>
    <row r="10966" spans="8:15" s="179" customFormat="1" x14ac:dyDescent="0.2">
      <c r="H10966" s="180"/>
      <c r="I10966" s="180"/>
      <c r="L10966" s="181"/>
      <c r="M10966" s="180"/>
      <c r="N10966" s="180"/>
      <c r="O10966" s="180"/>
    </row>
    <row r="10967" spans="8:15" s="179" customFormat="1" x14ac:dyDescent="0.2">
      <c r="H10967" s="180"/>
      <c r="I10967" s="180"/>
      <c r="L10967" s="181"/>
      <c r="M10967" s="180"/>
      <c r="N10967" s="180"/>
      <c r="O10967" s="180"/>
    </row>
    <row r="10968" spans="8:15" s="179" customFormat="1" x14ac:dyDescent="0.2">
      <c r="H10968" s="180"/>
      <c r="I10968" s="180"/>
      <c r="L10968" s="181"/>
      <c r="M10968" s="180"/>
      <c r="N10968" s="180"/>
      <c r="O10968" s="180"/>
    </row>
    <row r="10969" spans="8:15" s="179" customFormat="1" x14ac:dyDescent="0.2">
      <c r="H10969" s="180"/>
      <c r="I10969" s="180"/>
      <c r="L10969" s="181"/>
      <c r="M10969" s="180"/>
      <c r="N10969" s="180"/>
      <c r="O10969" s="180"/>
    </row>
    <row r="10970" spans="8:15" s="179" customFormat="1" x14ac:dyDescent="0.2">
      <c r="H10970" s="180"/>
      <c r="I10970" s="180"/>
      <c r="L10970" s="181"/>
      <c r="M10970" s="180"/>
      <c r="N10970" s="180"/>
      <c r="O10970" s="180"/>
    </row>
    <row r="10971" spans="8:15" s="179" customFormat="1" x14ac:dyDescent="0.2">
      <c r="H10971" s="180"/>
      <c r="I10971" s="180"/>
      <c r="L10971" s="181"/>
      <c r="M10971" s="180"/>
      <c r="N10971" s="180"/>
      <c r="O10971" s="180"/>
    </row>
    <row r="10972" spans="8:15" s="179" customFormat="1" x14ac:dyDescent="0.2">
      <c r="H10972" s="180"/>
      <c r="I10972" s="180"/>
      <c r="L10972" s="181"/>
      <c r="M10972" s="180"/>
      <c r="N10972" s="180"/>
      <c r="O10972" s="180"/>
    </row>
    <row r="10973" spans="8:15" s="179" customFormat="1" x14ac:dyDescent="0.2">
      <c r="H10973" s="180"/>
      <c r="I10973" s="180"/>
      <c r="L10973" s="181"/>
      <c r="M10973" s="180"/>
      <c r="N10973" s="180"/>
      <c r="O10973" s="180"/>
    </row>
    <row r="10974" spans="8:15" s="179" customFormat="1" x14ac:dyDescent="0.2">
      <c r="H10974" s="180"/>
      <c r="I10974" s="180"/>
      <c r="L10974" s="181"/>
      <c r="M10974" s="180"/>
      <c r="N10974" s="180"/>
      <c r="O10974" s="180"/>
    </row>
    <row r="10975" spans="8:15" s="179" customFormat="1" x14ac:dyDescent="0.2">
      <c r="H10975" s="180"/>
      <c r="I10975" s="180"/>
      <c r="L10975" s="181"/>
      <c r="M10975" s="180"/>
      <c r="N10975" s="180"/>
      <c r="O10975" s="180"/>
    </row>
    <row r="10976" spans="8:15" s="179" customFormat="1" x14ac:dyDescent="0.2">
      <c r="H10976" s="180"/>
      <c r="I10976" s="180"/>
      <c r="L10976" s="181"/>
      <c r="M10976" s="180"/>
      <c r="N10976" s="180"/>
      <c r="O10976" s="180"/>
    </row>
    <row r="10977" spans="8:15" s="179" customFormat="1" x14ac:dyDescent="0.2">
      <c r="H10977" s="180"/>
      <c r="I10977" s="180"/>
      <c r="L10977" s="181"/>
      <c r="M10977" s="180"/>
      <c r="N10977" s="180"/>
      <c r="O10977" s="180"/>
    </row>
    <row r="10978" spans="8:15" s="179" customFormat="1" x14ac:dyDescent="0.2">
      <c r="H10978" s="180"/>
      <c r="I10978" s="180"/>
      <c r="L10978" s="181"/>
      <c r="M10978" s="180"/>
      <c r="N10978" s="180"/>
      <c r="O10978" s="180"/>
    </row>
    <row r="10979" spans="8:15" s="179" customFormat="1" x14ac:dyDescent="0.2">
      <c r="H10979" s="180"/>
      <c r="I10979" s="180"/>
      <c r="L10979" s="181"/>
      <c r="M10979" s="180"/>
      <c r="N10979" s="180"/>
      <c r="O10979" s="180"/>
    </row>
    <row r="10980" spans="8:15" s="179" customFormat="1" x14ac:dyDescent="0.2">
      <c r="H10980" s="180"/>
      <c r="I10980" s="180"/>
      <c r="L10980" s="181"/>
      <c r="M10980" s="180"/>
      <c r="N10980" s="180"/>
      <c r="O10980" s="180"/>
    </row>
    <row r="10981" spans="8:15" s="179" customFormat="1" x14ac:dyDescent="0.2">
      <c r="H10981" s="180"/>
      <c r="I10981" s="180"/>
      <c r="L10981" s="181"/>
      <c r="M10981" s="180"/>
      <c r="N10981" s="180"/>
      <c r="O10981" s="180"/>
    </row>
    <row r="10982" spans="8:15" s="179" customFormat="1" x14ac:dyDescent="0.2">
      <c r="H10982" s="180"/>
      <c r="I10982" s="180"/>
      <c r="L10982" s="181"/>
      <c r="M10982" s="180"/>
      <c r="N10982" s="180"/>
      <c r="O10982" s="180"/>
    </row>
    <row r="10983" spans="8:15" s="179" customFormat="1" x14ac:dyDescent="0.2">
      <c r="H10983" s="180"/>
      <c r="I10983" s="180"/>
      <c r="L10983" s="181"/>
      <c r="M10983" s="180"/>
      <c r="N10983" s="180"/>
      <c r="O10983" s="180"/>
    </row>
    <row r="10984" spans="8:15" s="179" customFormat="1" x14ac:dyDescent="0.2">
      <c r="H10984" s="180"/>
      <c r="I10984" s="180"/>
      <c r="L10984" s="181"/>
      <c r="M10984" s="180"/>
      <c r="N10984" s="180"/>
      <c r="O10984" s="180"/>
    </row>
    <row r="10985" spans="8:15" s="179" customFormat="1" x14ac:dyDescent="0.2">
      <c r="H10985" s="180"/>
      <c r="I10985" s="180"/>
      <c r="L10985" s="181"/>
      <c r="M10985" s="180"/>
      <c r="N10985" s="180"/>
      <c r="O10985" s="180"/>
    </row>
    <row r="10986" spans="8:15" s="179" customFormat="1" x14ac:dyDescent="0.2">
      <c r="H10986" s="180"/>
      <c r="I10986" s="180"/>
      <c r="L10986" s="181"/>
      <c r="M10986" s="180"/>
      <c r="N10986" s="180"/>
      <c r="O10986" s="180"/>
    </row>
    <row r="10987" spans="8:15" s="179" customFormat="1" x14ac:dyDescent="0.2">
      <c r="H10987" s="180"/>
      <c r="I10987" s="180"/>
      <c r="L10987" s="181"/>
      <c r="M10987" s="180"/>
      <c r="N10987" s="180"/>
      <c r="O10987" s="180"/>
    </row>
    <row r="10988" spans="8:15" s="179" customFormat="1" x14ac:dyDescent="0.2">
      <c r="H10988" s="180"/>
      <c r="I10988" s="180"/>
      <c r="L10988" s="181"/>
      <c r="M10988" s="180"/>
      <c r="N10988" s="180"/>
      <c r="O10988" s="180"/>
    </row>
    <row r="10989" spans="8:15" s="179" customFormat="1" x14ac:dyDescent="0.2">
      <c r="H10989" s="180"/>
      <c r="I10989" s="180"/>
      <c r="L10989" s="181"/>
      <c r="M10989" s="180"/>
      <c r="N10989" s="180"/>
      <c r="O10989" s="180"/>
    </row>
    <row r="10990" spans="8:15" s="179" customFormat="1" x14ac:dyDescent="0.2">
      <c r="H10990" s="180"/>
      <c r="I10990" s="180"/>
      <c r="L10990" s="181"/>
      <c r="M10990" s="180"/>
      <c r="N10990" s="180"/>
      <c r="O10990" s="180"/>
    </row>
    <row r="10991" spans="8:15" s="179" customFormat="1" x14ac:dyDescent="0.2">
      <c r="H10991" s="180"/>
      <c r="I10991" s="180"/>
      <c r="L10991" s="181"/>
      <c r="M10991" s="180"/>
      <c r="N10991" s="180"/>
      <c r="O10991" s="180"/>
    </row>
    <row r="10992" spans="8:15" s="179" customFormat="1" x14ac:dyDescent="0.2">
      <c r="H10992" s="180"/>
      <c r="I10992" s="180"/>
      <c r="L10992" s="181"/>
      <c r="M10992" s="180"/>
      <c r="N10992" s="180"/>
      <c r="O10992" s="180"/>
    </row>
    <row r="10993" spans="8:15" s="179" customFormat="1" x14ac:dyDescent="0.2">
      <c r="H10993" s="180"/>
      <c r="I10993" s="180"/>
      <c r="L10993" s="181"/>
      <c r="M10993" s="180"/>
      <c r="N10993" s="180"/>
      <c r="O10993" s="180"/>
    </row>
    <row r="10994" spans="8:15" s="179" customFormat="1" x14ac:dyDescent="0.2">
      <c r="H10994" s="180"/>
      <c r="I10994" s="180"/>
      <c r="L10994" s="181"/>
      <c r="M10994" s="180"/>
      <c r="N10994" s="180"/>
      <c r="O10994" s="180"/>
    </row>
    <row r="10995" spans="8:15" s="179" customFormat="1" x14ac:dyDescent="0.2">
      <c r="H10995" s="180"/>
      <c r="I10995" s="180"/>
      <c r="L10995" s="181"/>
      <c r="M10995" s="180"/>
      <c r="N10995" s="180"/>
      <c r="O10995" s="180"/>
    </row>
    <row r="10996" spans="8:15" s="179" customFormat="1" x14ac:dyDescent="0.2">
      <c r="H10996" s="180"/>
      <c r="I10996" s="180"/>
      <c r="L10996" s="181"/>
      <c r="M10996" s="180"/>
      <c r="N10996" s="180"/>
      <c r="O10996" s="180"/>
    </row>
    <row r="10997" spans="8:15" s="179" customFormat="1" x14ac:dyDescent="0.2">
      <c r="H10997" s="180"/>
      <c r="I10997" s="180"/>
      <c r="L10997" s="181"/>
      <c r="M10997" s="180"/>
      <c r="N10997" s="180"/>
      <c r="O10997" s="180"/>
    </row>
    <row r="10998" spans="8:15" s="179" customFormat="1" x14ac:dyDescent="0.2">
      <c r="H10998" s="180"/>
      <c r="I10998" s="180"/>
      <c r="L10998" s="181"/>
      <c r="M10998" s="180"/>
      <c r="N10998" s="180"/>
      <c r="O10998" s="180"/>
    </row>
    <row r="10999" spans="8:15" s="179" customFormat="1" x14ac:dyDescent="0.2">
      <c r="H10999" s="180"/>
      <c r="I10999" s="180"/>
      <c r="L10999" s="181"/>
      <c r="M10999" s="180"/>
      <c r="N10999" s="180"/>
      <c r="O10999" s="180"/>
    </row>
    <row r="11000" spans="8:15" s="179" customFormat="1" x14ac:dyDescent="0.2">
      <c r="H11000" s="180"/>
      <c r="I11000" s="180"/>
      <c r="L11000" s="181"/>
      <c r="M11000" s="180"/>
      <c r="N11000" s="180"/>
      <c r="O11000" s="180"/>
    </row>
    <row r="11001" spans="8:15" s="179" customFormat="1" x14ac:dyDescent="0.2">
      <c r="H11001" s="180"/>
      <c r="I11001" s="180"/>
      <c r="L11001" s="181"/>
      <c r="M11001" s="180"/>
      <c r="N11001" s="180"/>
      <c r="O11001" s="180"/>
    </row>
    <row r="11002" spans="8:15" s="179" customFormat="1" x14ac:dyDescent="0.2">
      <c r="H11002" s="180"/>
      <c r="I11002" s="180"/>
      <c r="L11002" s="181"/>
      <c r="M11002" s="180"/>
      <c r="N11002" s="180"/>
      <c r="O11002" s="180"/>
    </row>
    <row r="11003" spans="8:15" s="179" customFormat="1" x14ac:dyDescent="0.2">
      <c r="H11003" s="180"/>
      <c r="I11003" s="180"/>
      <c r="L11003" s="181"/>
      <c r="M11003" s="180"/>
      <c r="N11003" s="180"/>
      <c r="O11003" s="180"/>
    </row>
    <row r="11004" spans="8:15" s="179" customFormat="1" x14ac:dyDescent="0.2">
      <c r="H11004" s="180"/>
      <c r="I11004" s="180"/>
      <c r="L11004" s="181"/>
      <c r="M11004" s="180"/>
      <c r="N11004" s="180"/>
      <c r="O11004" s="180"/>
    </row>
    <row r="11005" spans="8:15" s="179" customFormat="1" x14ac:dyDescent="0.2">
      <c r="H11005" s="180"/>
      <c r="I11005" s="180"/>
      <c r="L11005" s="181"/>
      <c r="M11005" s="180"/>
      <c r="N11005" s="180"/>
      <c r="O11005" s="180"/>
    </row>
    <row r="11006" spans="8:15" s="179" customFormat="1" x14ac:dyDescent="0.2">
      <c r="H11006" s="180"/>
      <c r="I11006" s="180"/>
      <c r="L11006" s="181"/>
      <c r="M11006" s="180"/>
      <c r="N11006" s="180"/>
      <c r="O11006" s="180"/>
    </row>
    <row r="11007" spans="8:15" s="179" customFormat="1" x14ac:dyDescent="0.2">
      <c r="H11007" s="180"/>
      <c r="I11007" s="180"/>
      <c r="L11007" s="181"/>
      <c r="M11007" s="180"/>
      <c r="N11007" s="180"/>
      <c r="O11007" s="180"/>
    </row>
    <row r="11008" spans="8:15" s="179" customFormat="1" x14ac:dyDescent="0.2">
      <c r="H11008" s="180"/>
      <c r="I11008" s="180"/>
      <c r="L11008" s="181"/>
      <c r="M11008" s="180"/>
      <c r="N11008" s="180"/>
      <c r="O11008" s="180"/>
    </row>
    <row r="11009" spans="8:15" s="179" customFormat="1" x14ac:dyDescent="0.2">
      <c r="H11009" s="180"/>
      <c r="I11009" s="180"/>
      <c r="L11009" s="181"/>
      <c r="M11009" s="180"/>
      <c r="N11009" s="180"/>
      <c r="O11009" s="180"/>
    </row>
    <row r="11010" spans="8:15" s="179" customFormat="1" x14ac:dyDescent="0.2">
      <c r="H11010" s="180"/>
      <c r="I11010" s="180"/>
      <c r="L11010" s="181"/>
      <c r="M11010" s="180"/>
      <c r="N11010" s="180"/>
      <c r="O11010" s="180"/>
    </row>
    <row r="11011" spans="8:15" s="179" customFormat="1" x14ac:dyDescent="0.2">
      <c r="H11011" s="180"/>
      <c r="I11011" s="180"/>
      <c r="L11011" s="181"/>
      <c r="M11011" s="180"/>
      <c r="N11011" s="180"/>
      <c r="O11011" s="180"/>
    </row>
    <row r="11012" spans="8:15" s="179" customFormat="1" x14ac:dyDescent="0.2">
      <c r="H11012" s="180"/>
      <c r="I11012" s="180"/>
      <c r="L11012" s="181"/>
      <c r="M11012" s="180"/>
      <c r="N11012" s="180"/>
      <c r="O11012" s="180"/>
    </row>
    <row r="11013" spans="8:15" s="179" customFormat="1" x14ac:dyDescent="0.2">
      <c r="H11013" s="180"/>
      <c r="I11013" s="180"/>
      <c r="L11013" s="181"/>
      <c r="M11013" s="180"/>
      <c r="N11013" s="180"/>
      <c r="O11013" s="180"/>
    </row>
    <row r="11014" spans="8:15" s="179" customFormat="1" x14ac:dyDescent="0.2">
      <c r="H11014" s="180"/>
      <c r="I11014" s="180"/>
      <c r="L11014" s="181"/>
      <c r="M11014" s="180"/>
      <c r="N11014" s="180"/>
      <c r="O11014" s="180"/>
    </row>
    <row r="11015" spans="8:15" s="179" customFormat="1" x14ac:dyDescent="0.2">
      <c r="H11015" s="180"/>
      <c r="I11015" s="180"/>
      <c r="L11015" s="181"/>
      <c r="M11015" s="180"/>
      <c r="N11015" s="180"/>
      <c r="O11015" s="180"/>
    </row>
    <row r="11016" spans="8:15" s="179" customFormat="1" x14ac:dyDescent="0.2">
      <c r="H11016" s="180"/>
      <c r="I11016" s="180"/>
      <c r="L11016" s="181"/>
      <c r="M11016" s="180"/>
      <c r="N11016" s="180"/>
      <c r="O11016" s="180"/>
    </row>
    <row r="11017" spans="8:15" s="179" customFormat="1" x14ac:dyDescent="0.2">
      <c r="H11017" s="180"/>
      <c r="I11017" s="180"/>
      <c r="L11017" s="181"/>
      <c r="M11017" s="180"/>
      <c r="N11017" s="180"/>
      <c r="O11017" s="180"/>
    </row>
    <row r="11018" spans="8:15" s="179" customFormat="1" x14ac:dyDescent="0.2">
      <c r="H11018" s="180"/>
      <c r="I11018" s="180"/>
      <c r="L11018" s="181"/>
      <c r="M11018" s="180"/>
      <c r="N11018" s="180"/>
      <c r="O11018" s="180"/>
    </row>
    <row r="11019" spans="8:15" s="179" customFormat="1" x14ac:dyDescent="0.2">
      <c r="H11019" s="180"/>
      <c r="I11019" s="180"/>
      <c r="L11019" s="181"/>
      <c r="M11019" s="180"/>
      <c r="N11019" s="180"/>
      <c r="O11019" s="180"/>
    </row>
    <row r="11020" spans="8:15" s="179" customFormat="1" x14ac:dyDescent="0.2">
      <c r="H11020" s="180"/>
      <c r="I11020" s="180"/>
      <c r="L11020" s="181"/>
      <c r="M11020" s="180"/>
      <c r="N11020" s="180"/>
      <c r="O11020" s="180"/>
    </row>
    <row r="11021" spans="8:15" s="179" customFormat="1" x14ac:dyDescent="0.2">
      <c r="H11021" s="180"/>
      <c r="I11021" s="180"/>
      <c r="L11021" s="181"/>
      <c r="M11021" s="180"/>
      <c r="N11021" s="180"/>
      <c r="O11021" s="180"/>
    </row>
    <row r="11022" spans="8:15" s="179" customFormat="1" x14ac:dyDescent="0.2">
      <c r="H11022" s="180"/>
      <c r="I11022" s="180"/>
      <c r="L11022" s="181"/>
      <c r="M11022" s="180"/>
      <c r="N11022" s="180"/>
      <c r="O11022" s="180"/>
    </row>
    <row r="11023" spans="8:15" s="179" customFormat="1" x14ac:dyDescent="0.2">
      <c r="H11023" s="180"/>
      <c r="I11023" s="180"/>
      <c r="L11023" s="181"/>
      <c r="M11023" s="180"/>
      <c r="N11023" s="180"/>
      <c r="O11023" s="180"/>
    </row>
    <row r="11024" spans="8:15" s="179" customFormat="1" x14ac:dyDescent="0.2">
      <c r="H11024" s="180"/>
      <c r="I11024" s="180"/>
      <c r="L11024" s="181"/>
      <c r="M11024" s="180"/>
      <c r="N11024" s="180"/>
      <c r="O11024" s="180"/>
    </row>
    <row r="11025" spans="8:15" s="179" customFormat="1" x14ac:dyDescent="0.2">
      <c r="H11025" s="180"/>
      <c r="I11025" s="180"/>
      <c r="L11025" s="181"/>
      <c r="M11025" s="180"/>
      <c r="N11025" s="180"/>
      <c r="O11025" s="180"/>
    </row>
    <row r="11026" spans="8:15" s="179" customFormat="1" x14ac:dyDescent="0.2">
      <c r="H11026" s="180"/>
      <c r="I11026" s="180"/>
      <c r="L11026" s="181"/>
      <c r="M11026" s="180"/>
      <c r="N11026" s="180"/>
      <c r="O11026" s="180"/>
    </row>
    <row r="11027" spans="8:15" s="179" customFormat="1" x14ac:dyDescent="0.2">
      <c r="H11027" s="180"/>
      <c r="I11027" s="180"/>
      <c r="L11027" s="181"/>
      <c r="M11027" s="180"/>
      <c r="N11027" s="180"/>
      <c r="O11027" s="180"/>
    </row>
    <row r="11028" spans="8:15" s="179" customFormat="1" x14ac:dyDescent="0.2">
      <c r="H11028" s="180"/>
      <c r="I11028" s="180"/>
      <c r="L11028" s="181"/>
      <c r="M11028" s="180"/>
      <c r="N11028" s="180"/>
      <c r="O11028" s="180"/>
    </row>
    <row r="11029" spans="8:15" s="179" customFormat="1" x14ac:dyDescent="0.2">
      <c r="H11029" s="180"/>
      <c r="I11029" s="180"/>
      <c r="L11029" s="181"/>
      <c r="M11029" s="180"/>
      <c r="N11029" s="180"/>
      <c r="O11029" s="180"/>
    </row>
    <row r="11030" spans="8:15" s="179" customFormat="1" x14ac:dyDescent="0.2">
      <c r="H11030" s="180"/>
      <c r="I11030" s="180"/>
      <c r="L11030" s="181"/>
      <c r="M11030" s="180"/>
      <c r="N11030" s="180"/>
      <c r="O11030" s="180"/>
    </row>
    <row r="11031" spans="8:15" s="179" customFormat="1" x14ac:dyDescent="0.2">
      <c r="H11031" s="180"/>
      <c r="I11031" s="180"/>
      <c r="L11031" s="181"/>
      <c r="M11031" s="180"/>
      <c r="N11031" s="180"/>
      <c r="O11031" s="180"/>
    </row>
    <row r="11032" spans="8:15" s="179" customFormat="1" x14ac:dyDescent="0.2">
      <c r="H11032" s="180"/>
      <c r="I11032" s="180"/>
      <c r="L11032" s="181"/>
      <c r="M11032" s="180"/>
      <c r="N11032" s="180"/>
      <c r="O11032" s="180"/>
    </row>
    <row r="11033" spans="8:15" s="179" customFormat="1" x14ac:dyDescent="0.2">
      <c r="H11033" s="180"/>
      <c r="I11033" s="180"/>
      <c r="L11033" s="181"/>
      <c r="M11033" s="180"/>
      <c r="N11033" s="180"/>
      <c r="O11033" s="180"/>
    </row>
    <row r="11034" spans="8:15" s="179" customFormat="1" x14ac:dyDescent="0.2">
      <c r="H11034" s="180"/>
      <c r="I11034" s="180"/>
      <c r="L11034" s="181"/>
      <c r="M11034" s="180"/>
      <c r="N11034" s="180"/>
      <c r="O11034" s="180"/>
    </row>
    <row r="11035" spans="8:15" s="179" customFormat="1" x14ac:dyDescent="0.2">
      <c r="H11035" s="180"/>
      <c r="I11035" s="180"/>
      <c r="L11035" s="181"/>
      <c r="M11035" s="180"/>
      <c r="N11035" s="180"/>
      <c r="O11035" s="180"/>
    </row>
    <row r="11036" spans="8:15" s="179" customFormat="1" x14ac:dyDescent="0.2">
      <c r="H11036" s="180"/>
      <c r="I11036" s="180"/>
      <c r="L11036" s="181"/>
      <c r="M11036" s="180"/>
      <c r="N11036" s="180"/>
      <c r="O11036" s="180"/>
    </row>
    <row r="11037" spans="8:15" s="179" customFormat="1" x14ac:dyDescent="0.2">
      <c r="H11037" s="180"/>
      <c r="I11037" s="180"/>
      <c r="L11037" s="181"/>
      <c r="M11037" s="180"/>
      <c r="N11037" s="180"/>
      <c r="O11037" s="180"/>
    </row>
    <row r="11038" spans="8:15" s="179" customFormat="1" x14ac:dyDescent="0.2">
      <c r="H11038" s="180"/>
      <c r="I11038" s="180"/>
      <c r="L11038" s="181"/>
      <c r="M11038" s="180"/>
      <c r="N11038" s="180"/>
      <c r="O11038" s="180"/>
    </row>
    <row r="11039" spans="8:15" s="179" customFormat="1" x14ac:dyDescent="0.2">
      <c r="H11039" s="180"/>
      <c r="I11039" s="180"/>
      <c r="L11039" s="181"/>
      <c r="M11039" s="180"/>
      <c r="N11039" s="180"/>
      <c r="O11039" s="180"/>
    </row>
    <row r="11040" spans="8:15" s="179" customFormat="1" x14ac:dyDescent="0.2">
      <c r="H11040" s="180"/>
      <c r="I11040" s="180"/>
      <c r="L11040" s="181"/>
      <c r="M11040" s="180"/>
      <c r="N11040" s="180"/>
      <c r="O11040" s="180"/>
    </row>
    <row r="11041" spans="8:15" s="179" customFormat="1" x14ac:dyDescent="0.2">
      <c r="H11041" s="180"/>
      <c r="I11041" s="180"/>
      <c r="L11041" s="181"/>
      <c r="M11041" s="180"/>
      <c r="N11041" s="180"/>
      <c r="O11041" s="180"/>
    </row>
    <row r="11042" spans="8:15" s="179" customFormat="1" x14ac:dyDescent="0.2">
      <c r="H11042" s="180"/>
      <c r="I11042" s="180"/>
      <c r="L11042" s="181"/>
      <c r="M11042" s="180"/>
      <c r="N11042" s="180"/>
      <c r="O11042" s="180"/>
    </row>
    <row r="11043" spans="8:15" s="179" customFormat="1" x14ac:dyDescent="0.2">
      <c r="H11043" s="180"/>
      <c r="I11043" s="180"/>
      <c r="L11043" s="181"/>
      <c r="M11043" s="180"/>
      <c r="N11043" s="180"/>
      <c r="O11043" s="180"/>
    </row>
    <row r="11044" spans="8:15" s="179" customFormat="1" x14ac:dyDescent="0.2">
      <c r="H11044" s="180"/>
      <c r="I11044" s="180"/>
      <c r="L11044" s="181"/>
      <c r="M11044" s="180"/>
      <c r="N11044" s="180"/>
      <c r="O11044" s="180"/>
    </row>
    <row r="11045" spans="8:15" s="179" customFormat="1" x14ac:dyDescent="0.2">
      <c r="H11045" s="180"/>
      <c r="I11045" s="180"/>
      <c r="L11045" s="181"/>
      <c r="M11045" s="180"/>
      <c r="N11045" s="180"/>
      <c r="O11045" s="180"/>
    </row>
    <row r="11046" spans="8:15" s="179" customFormat="1" x14ac:dyDescent="0.2">
      <c r="H11046" s="180"/>
      <c r="I11046" s="180"/>
      <c r="L11046" s="181"/>
      <c r="M11046" s="180"/>
      <c r="N11046" s="180"/>
      <c r="O11046" s="180"/>
    </row>
    <row r="11047" spans="8:15" s="179" customFormat="1" x14ac:dyDescent="0.2">
      <c r="H11047" s="180"/>
      <c r="I11047" s="180"/>
      <c r="L11047" s="181"/>
      <c r="M11047" s="180"/>
      <c r="N11047" s="180"/>
      <c r="O11047" s="180"/>
    </row>
    <row r="11048" spans="8:15" s="179" customFormat="1" x14ac:dyDescent="0.2">
      <c r="H11048" s="180"/>
      <c r="I11048" s="180"/>
      <c r="L11048" s="181"/>
      <c r="M11048" s="180"/>
      <c r="N11048" s="180"/>
      <c r="O11048" s="180"/>
    </row>
    <row r="11049" spans="8:15" s="179" customFormat="1" x14ac:dyDescent="0.2">
      <c r="H11049" s="180"/>
      <c r="I11049" s="180"/>
      <c r="L11049" s="181"/>
      <c r="M11049" s="180"/>
      <c r="N11049" s="180"/>
      <c r="O11049" s="180"/>
    </row>
    <row r="11050" spans="8:15" s="179" customFormat="1" x14ac:dyDescent="0.2">
      <c r="H11050" s="180"/>
      <c r="I11050" s="180"/>
      <c r="L11050" s="181"/>
      <c r="M11050" s="180"/>
      <c r="N11050" s="180"/>
      <c r="O11050" s="180"/>
    </row>
    <row r="11051" spans="8:15" s="179" customFormat="1" x14ac:dyDescent="0.2">
      <c r="H11051" s="180"/>
      <c r="I11051" s="180"/>
      <c r="L11051" s="181"/>
      <c r="M11051" s="180"/>
      <c r="N11051" s="180"/>
      <c r="O11051" s="180"/>
    </row>
    <row r="11052" spans="8:15" s="179" customFormat="1" x14ac:dyDescent="0.2">
      <c r="H11052" s="180"/>
      <c r="I11052" s="180"/>
      <c r="L11052" s="181"/>
      <c r="M11052" s="180"/>
      <c r="N11052" s="180"/>
      <c r="O11052" s="180"/>
    </row>
    <row r="11053" spans="8:15" s="179" customFormat="1" x14ac:dyDescent="0.2">
      <c r="H11053" s="180"/>
      <c r="I11053" s="180"/>
      <c r="L11053" s="181"/>
      <c r="M11053" s="180"/>
      <c r="N11053" s="180"/>
      <c r="O11053" s="180"/>
    </row>
    <row r="11054" spans="8:15" s="179" customFormat="1" x14ac:dyDescent="0.2">
      <c r="H11054" s="180"/>
      <c r="I11054" s="180"/>
      <c r="L11054" s="181"/>
      <c r="M11054" s="180"/>
      <c r="N11054" s="180"/>
      <c r="O11054" s="180"/>
    </row>
    <row r="11055" spans="8:15" s="179" customFormat="1" x14ac:dyDescent="0.2">
      <c r="H11055" s="180"/>
      <c r="I11055" s="180"/>
      <c r="L11055" s="181"/>
      <c r="M11055" s="180"/>
      <c r="N11055" s="180"/>
      <c r="O11055" s="180"/>
    </row>
    <row r="11056" spans="8:15" s="179" customFormat="1" x14ac:dyDescent="0.2">
      <c r="H11056" s="180"/>
      <c r="I11056" s="180"/>
      <c r="L11056" s="181"/>
      <c r="M11056" s="180"/>
      <c r="N11056" s="180"/>
      <c r="O11056" s="180"/>
    </row>
    <row r="11057" spans="8:15" s="179" customFormat="1" x14ac:dyDescent="0.2">
      <c r="H11057" s="180"/>
      <c r="I11057" s="180"/>
      <c r="L11057" s="181"/>
      <c r="M11057" s="180"/>
      <c r="N11057" s="180"/>
      <c r="O11057" s="180"/>
    </row>
    <row r="11058" spans="8:15" s="179" customFormat="1" x14ac:dyDescent="0.2">
      <c r="H11058" s="180"/>
      <c r="I11058" s="180"/>
      <c r="L11058" s="181"/>
      <c r="M11058" s="180"/>
      <c r="N11058" s="180"/>
      <c r="O11058" s="180"/>
    </row>
    <row r="11059" spans="8:15" s="179" customFormat="1" x14ac:dyDescent="0.2">
      <c r="H11059" s="180"/>
      <c r="I11059" s="180"/>
      <c r="L11059" s="181"/>
      <c r="M11059" s="180"/>
      <c r="N11059" s="180"/>
      <c r="O11059" s="180"/>
    </row>
    <row r="11060" spans="8:15" s="179" customFormat="1" x14ac:dyDescent="0.2">
      <c r="H11060" s="180"/>
      <c r="I11060" s="180"/>
      <c r="L11060" s="181"/>
      <c r="M11060" s="180"/>
      <c r="N11060" s="180"/>
      <c r="O11060" s="180"/>
    </row>
    <row r="11061" spans="8:15" s="179" customFormat="1" x14ac:dyDescent="0.2">
      <c r="H11061" s="180"/>
      <c r="I11061" s="180"/>
      <c r="L11061" s="181"/>
      <c r="M11061" s="180"/>
      <c r="N11061" s="180"/>
      <c r="O11061" s="180"/>
    </row>
    <row r="11062" spans="8:15" s="179" customFormat="1" x14ac:dyDescent="0.2">
      <c r="H11062" s="180"/>
      <c r="I11062" s="180"/>
      <c r="L11062" s="181"/>
      <c r="M11062" s="180"/>
      <c r="N11062" s="180"/>
      <c r="O11062" s="180"/>
    </row>
    <row r="11063" spans="8:15" s="179" customFormat="1" x14ac:dyDescent="0.2">
      <c r="H11063" s="180"/>
      <c r="I11063" s="180"/>
      <c r="L11063" s="181"/>
      <c r="M11063" s="180"/>
      <c r="N11063" s="180"/>
      <c r="O11063" s="180"/>
    </row>
    <row r="11064" spans="8:15" s="179" customFormat="1" x14ac:dyDescent="0.2">
      <c r="H11064" s="180"/>
      <c r="I11064" s="180"/>
      <c r="L11064" s="181"/>
      <c r="M11064" s="180"/>
      <c r="N11064" s="180"/>
      <c r="O11064" s="180"/>
    </row>
    <row r="11065" spans="8:15" s="179" customFormat="1" x14ac:dyDescent="0.2">
      <c r="H11065" s="180"/>
      <c r="I11065" s="180"/>
      <c r="L11065" s="181"/>
      <c r="M11065" s="180"/>
      <c r="N11065" s="180"/>
      <c r="O11065" s="180"/>
    </row>
    <row r="11066" spans="8:15" s="179" customFormat="1" x14ac:dyDescent="0.2">
      <c r="H11066" s="180"/>
      <c r="I11066" s="180"/>
      <c r="L11066" s="181"/>
      <c r="M11066" s="180"/>
      <c r="N11066" s="180"/>
      <c r="O11066" s="180"/>
    </row>
    <row r="11067" spans="8:15" s="179" customFormat="1" x14ac:dyDescent="0.2">
      <c r="H11067" s="180"/>
      <c r="I11067" s="180"/>
      <c r="L11067" s="181"/>
      <c r="M11067" s="180"/>
      <c r="N11067" s="180"/>
      <c r="O11067" s="180"/>
    </row>
    <row r="11068" spans="8:15" s="179" customFormat="1" x14ac:dyDescent="0.2">
      <c r="H11068" s="180"/>
      <c r="I11068" s="180"/>
      <c r="L11068" s="181"/>
      <c r="M11068" s="180"/>
      <c r="N11068" s="180"/>
      <c r="O11068" s="180"/>
    </row>
    <row r="11069" spans="8:15" s="179" customFormat="1" x14ac:dyDescent="0.2">
      <c r="H11069" s="180"/>
      <c r="I11069" s="180"/>
      <c r="L11069" s="181"/>
      <c r="M11069" s="180"/>
      <c r="N11069" s="180"/>
      <c r="O11069" s="180"/>
    </row>
    <row r="11070" spans="8:15" s="179" customFormat="1" x14ac:dyDescent="0.2">
      <c r="H11070" s="180"/>
      <c r="I11070" s="180"/>
      <c r="L11070" s="181"/>
      <c r="M11070" s="180"/>
      <c r="N11070" s="180"/>
      <c r="O11070" s="180"/>
    </row>
    <row r="11071" spans="8:15" s="179" customFormat="1" x14ac:dyDescent="0.2">
      <c r="H11071" s="180"/>
      <c r="I11071" s="180"/>
      <c r="L11071" s="181"/>
      <c r="M11071" s="180"/>
      <c r="N11071" s="180"/>
      <c r="O11071" s="180"/>
    </row>
    <row r="11072" spans="8:15" s="179" customFormat="1" x14ac:dyDescent="0.2">
      <c r="H11072" s="180"/>
      <c r="I11072" s="180"/>
      <c r="L11072" s="181"/>
      <c r="M11072" s="180"/>
      <c r="N11072" s="180"/>
      <c r="O11072" s="180"/>
    </row>
    <row r="11073" spans="8:15" s="179" customFormat="1" x14ac:dyDescent="0.2">
      <c r="H11073" s="180"/>
      <c r="I11073" s="180"/>
      <c r="L11073" s="181"/>
      <c r="M11073" s="180"/>
      <c r="N11073" s="180"/>
      <c r="O11073" s="180"/>
    </row>
    <row r="11074" spans="8:15" s="179" customFormat="1" x14ac:dyDescent="0.2">
      <c r="H11074" s="180"/>
      <c r="I11074" s="180"/>
      <c r="L11074" s="181"/>
      <c r="M11074" s="180"/>
      <c r="N11074" s="180"/>
      <c r="O11074" s="180"/>
    </row>
    <row r="11075" spans="8:15" s="179" customFormat="1" x14ac:dyDescent="0.2">
      <c r="H11075" s="180"/>
      <c r="I11075" s="180"/>
      <c r="L11075" s="181"/>
      <c r="M11075" s="180"/>
      <c r="N11075" s="180"/>
      <c r="O11075" s="180"/>
    </row>
    <row r="11076" spans="8:15" s="179" customFormat="1" x14ac:dyDescent="0.2">
      <c r="H11076" s="180"/>
      <c r="I11076" s="180"/>
      <c r="L11076" s="181"/>
      <c r="M11076" s="180"/>
      <c r="N11076" s="180"/>
      <c r="O11076" s="180"/>
    </row>
    <row r="11077" spans="8:15" s="179" customFormat="1" x14ac:dyDescent="0.2">
      <c r="H11077" s="180"/>
      <c r="I11077" s="180"/>
      <c r="L11077" s="181"/>
      <c r="M11077" s="180"/>
      <c r="N11077" s="180"/>
      <c r="O11077" s="180"/>
    </row>
    <row r="11078" spans="8:15" s="179" customFormat="1" x14ac:dyDescent="0.2">
      <c r="H11078" s="180"/>
      <c r="I11078" s="180"/>
      <c r="L11078" s="181"/>
      <c r="M11078" s="180"/>
      <c r="N11078" s="180"/>
      <c r="O11078" s="180"/>
    </row>
    <row r="11079" spans="8:15" s="179" customFormat="1" x14ac:dyDescent="0.2">
      <c r="H11079" s="180"/>
      <c r="I11079" s="180"/>
      <c r="L11079" s="181"/>
      <c r="M11079" s="180"/>
      <c r="N11079" s="180"/>
      <c r="O11079" s="180"/>
    </row>
    <row r="11080" spans="8:15" s="179" customFormat="1" x14ac:dyDescent="0.2">
      <c r="H11080" s="180"/>
      <c r="I11080" s="180"/>
      <c r="L11080" s="181"/>
      <c r="M11080" s="180"/>
      <c r="N11080" s="180"/>
      <c r="O11080" s="180"/>
    </row>
    <row r="11081" spans="8:15" s="179" customFormat="1" x14ac:dyDescent="0.2">
      <c r="H11081" s="180"/>
      <c r="I11081" s="180"/>
      <c r="L11081" s="181"/>
      <c r="M11081" s="180"/>
      <c r="N11081" s="180"/>
      <c r="O11081" s="180"/>
    </row>
    <row r="11082" spans="8:15" s="179" customFormat="1" x14ac:dyDescent="0.2">
      <c r="H11082" s="180"/>
      <c r="I11082" s="180"/>
      <c r="L11082" s="181"/>
      <c r="M11082" s="180"/>
      <c r="N11082" s="180"/>
      <c r="O11082" s="180"/>
    </row>
    <row r="11083" spans="8:15" s="179" customFormat="1" x14ac:dyDescent="0.2">
      <c r="H11083" s="180"/>
      <c r="I11083" s="180"/>
      <c r="L11083" s="181"/>
      <c r="M11083" s="180"/>
      <c r="N11083" s="180"/>
      <c r="O11083" s="180"/>
    </row>
    <row r="11084" spans="8:15" s="179" customFormat="1" x14ac:dyDescent="0.2">
      <c r="H11084" s="180"/>
      <c r="I11084" s="180"/>
      <c r="L11084" s="181"/>
      <c r="M11084" s="180"/>
      <c r="N11084" s="180"/>
      <c r="O11084" s="180"/>
    </row>
    <row r="11085" spans="8:15" s="179" customFormat="1" x14ac:dyDescent="0.2">
      <c r="H11085" s="180"/>
      <c r="I11085" s="180"/>
      <c r="L11085" s="181"/>
      <c r="M11085" s="180"/>
      <c r="N11085" s="180"/>
      <c r="O11085" s="180"/>
    </row>
    <row r="11086" spans="8:15" s="179" customFormat="1" x14ac:dyDescent="0.2">
      <c r="H11086" s="180"/>
      <c r="I11086" s="180"/>
      <c r="L11086" s="181"/>
      <c r="M11086" s="180"/>
      <c r="N11086" s="180"/>
      <c r="O11086" s="180"/>
    </row>
    <row r="11087" spans="8:15" s="179" customFormat="1" x14ac:dyDescent="0.2">
      <c r="H11087" s="180"/>
      <c r="I11087" s="180"/>
      <c r="L11087" s="181"/>
      <c r="M11087" s="180"/>
      <c r="N11087" s="180"/>
      <c r="O11087" s="180"/>
    </row>
    <row r="11088" spans="8:15" s="179" customFormat="1" x14ac:dyDescent="0.2">
      <c r="H11088" s="180"/>
      <c r="I11088" s="180"/>
      <c r="L11088" s="181"/>
      <c r="M11088" s="180"/>
      <c r="N11088" s="180"/>
      <c r="O11088" s="180"/>
    </row>
    <row r="11089" spans="8:15" s="179" customFormat="1" x14ac:dyDescent="0.2">
      <c r="H11089" s="180"/>
      <c r="I11089" s="180"/>
      <c r="L11089" s="181"/>
      <c r="M11089" s="180"/>
      <c r="N11089" s="180"/>
      <c r="O11089" s="180"/>
    </row>
    <row r="11090" spans="8:15" s="179" customFormat="1" x14ac:dyDescent="0.2">
      <c r="H11090" s="180"/>
      <c r="I11090" s="180"/>
      <c r="L11090" s="181"/>
      <c r="M11090" s="180"/>
      <c r="N11090" s="180"/>
      <c r="O11090" s="180"/>
    </row>
    <row r="11091" spans="8:15" s="179" customFormat="1" x14ac:dyDescent="0.2">
      <c r="H11091" s="180"/>
      <c r="I11091" s="180"/>
      <c r="L11091" s="181"/>
      <c r="M11091" s="180"/>
      <c r="N11091" s="180"/>
      <c r="O11091" s="180"/>
    </row>
    <row r="11092" spans="8:15" s="179" customFormat="1" x14ac:dyDescent="0.2">
      <c r="H11092" s="180"/>
      <c r="I11092" s="180"/>
      <c r="L11092" s="181"/>
      <c r="M11092" s="180"/>
      <c r="N11092" s="180"/>
      <c r="O11092" s="180"/>
    </row>
    <row r="11093" spans="8:15" s="179" customFormat="1" x14ac:dyDescent="0.2">
      <c r="H11093" s="180"/>
      <c r="I11093" s="180"/>
      <c r="L11093" s="181"/>
      <c r="M11093" s="180"/>
      <c r="N11093" s="180"/>
      <c r="O11093" s="180"/>
    </row>
    <row r="11094" spans="8:15" s="179" customFormat="1" x14ac:dyDescent="0.2">
      <c r="H11094" s="180"/>
      <c r="I11094" s="180"/>
      <c r="L11094" s="181"/>
      <c r="M11094" s="180"/>
      <c r="N11094" s="180"/>
      <c r="O11094" s="180"/>
    </row>
    <row r="11095" spans="8:15" s="179" customFormat="1" x14ac:dyDescent="0.2">
      <c r="H11095" s="180"/>
      <c r="I11095" s="180"/>
      <c r="L11095" s="181"/>
      <c r="M11095" s="180"/>
      <c r="N11095" s="180"/>
      <c r="O11095" s="180"/>
    </row>
    <row r="11096" spans="8:15" s="179" customFormat="1" x14ac:dyDescent="0.2">
      <c r="H11096" s="180"/>
      <c r="I11096" s="180"/>
      <c r="L11096" s="181"/>
      <c r="M11096" s="180"/>
      <c r="N11096" s="180"/>
      <c r="O11096" s="180"/>
    </row>
    <row r="11097" spans="8:15" s="179" customFormat="1" x14ac:dyDescent="0.2">
      <c r="H11097" s="180"/>
      <c r="I11097" s="180"/>
      <c r="L11097" s="181"/>
      <c r="M11097" s="180"/>
      <c r="N11097" s="180"/>
      <c r="O11097" s="180"/>
    </row>
    <row r="11098" spans="8:15" s="179" customFormat="1" x14ac:dyDescent="0.2">
      <c r="H11098" s="180"/>
      <c r="I11098" s="180"/>
      <c r="L11098" s="181"/>
      <c r="M11098" s="180"/>
      <c r="N11098" s="180"/>
      <c r="O11098" s="180"/>
    </row>
    <row r="11099" spans="8:15" s="179" customFormat="1" x14ac:dyDescent="0.2">
      <c r="H11099" s="180"/>
      <c r="I11099" s="180"/>
      <c r="L11099" s="181"/>
      <c r="M11099" s="180"/>
      <c r="N11099" s="180"/>
      <c r="O11099" s="180"/>
    </row>
    <row r="11100" spans="8:15" s="179" customFormat="1" x14ac:dyDescent="0.2">
      <c r="H11100" s="180"/>
      <c r="I11100" s="180"/>
      <c r="L11100" s="181"/>
      <c r="M11100" s="180"/>
      <c r="N11100" s="180"/>
      <c r="O11100" s="180"/>
    </row>
    <row r="11101" spans="8:15" s="179" customFormat="1" x14ac:dyDescent="0.2">
      <c r="H11101" s="180"/>
      <c r="I11101" s="180"/>
      <c r="L11101" s="181"/>
      <c r="M11101" s="180"/>
      <c r="N11101" s="180"/>
      <c r="O11101" s="180"/>
    </row>
    <row r="11102" spans="8:15" s="179" customFormat="1" x14ac:dyDescent="0.2">
      <c r="H11102" s="180"/>
      <c r="I11102" s="180"/>
      <c r="L11102" s="181"/>
      <c r="M11102" s="180"/>
      <c r="N11102" s="180"/>
      <c r="O11102" s="180"/>
    </row>
    <row r="11103" spans="8:15" s="179" customFormat="1" x14ac:dyDescent="0.2">
      <c r="H11103" s="180"/>
      <c r="I11103" s="180"/>
      <c r="L11103" s="181"/>
      <c r="M11103" s="180"/>
      <c r="N11103" s="180"/>
      <c r="O11103" s="180"/>
    </row>
    <row r="11104" spans="8:15" s="179" customFormat="1" x14ac:dyDescent="0.2">
      <c r="H11104" s="180"/>
      <c r="I11104" s="180"/>
      <c r="L11104" s="181"/>
      <c r="M11104" s="180"/>
      <c r="N11104" s="180"/>
      <c r="O11104" s="180"/>
    </row>
    <row r="11105" spans="8:15" s="179" customFormat="1" x14ac:dyDescent="0.2">
      <c r="H11105" s="180"/>
      <c r="I11105" s="180"/>
      <c r="L11105" s="181"/>
      <c r="M11105" s="180"/>
      <c r="N11105" s="180"/>
      <c r="O11105" s="180"/>
    </row>
    <row r="11106" spans="8:15" s="179" customFormat="1" x14ac:dyDescent="0.2">
      <c r="H11106" s="180"/>
      <c r="I11106" s="180"/>
      <c r="L11106" s="181"/>
      <c r="M11106" s="180"/>
      <c r="N11106" s="180"/>
      <c r="O11106" s="180"/>
    </row>
    <row r="11107" spans="8:15" s="179" customFormat="1" x14ac:dyDescent="0.2">
      <c r="H11107" s="180"/>
      <c r="I11107" s="180"/>
      <c r="L11107" s="181"/>
      <c r="M11107" s="180"/>
      <c r="N11107" s="180"/>
      <c r="O11107" s="180"/>
    </row>
    <row r="11108" spans="8:15" s="179" customFormat="1" x14ac:dyDescent="0.2">
      <c r="H11108" s="180"/>
      <c r="I11108" s="180"/>
      <c r="L11108" s="181"/>
      <c r="M11108" s="180"/>
      <c r="N11108" s="180"/>
      <c r="O11108" s="180"/>
    </row>
    <row r="11109" spans="8:15" s="179" customFormat="1" x14ac:dyDescent="0.2">
      <c r="H11109" s="180"/>
      <c r="I11109" s="180"/>
      <c r="L11109" s="181"/>
      <c r="M11109" s="180"/>
      <c r="N11109" s="180"/>
      <c r="O11109" s="180"/>
    </row>
    <row r="11110" spans="8:15" s="179" customFormat="1" x14ac:dyDescent="0.2">
      <c r="H11110" s="180"/>
      <c r="I11110" s="180"/>
      <c r="L11110" s="181"/>
      <c r="M11110" s="180"/>
      <c r="N11110" s="180"/>
      <c r="O11110" s="180"/>
    </row>
    <row r="11111" spans="8:15" s="179" customFormat="1" x14ac:dyDescent="0.2">
      <c r="H11111" s="180"/>
      <c r="I11111" s="180"/>
      <c r="L11111" s="181"/>
      <c r="M11111" s="180"/>
      <c r="N11111" s="180"/>
      <c r="O11111" s="180"/>
    </row>
    <row r="11112" spans="8:15" s="179" customFormat="1" x14ac:dyDescent="0.2">
      <c r="H11112" s="180"/>
      <c r="I11112" s="180"/>
      <c r="L11112" s="181"/>
      <c r="M11112" s="180"/>
      <c r="N11112" s="180"/>
      <c r="O11112" s="180"/>
    </row>
    <row r="11113" spans="8:15" s="179" customFormat="1" x14ac:dyDescent="0.2">
      <c r="H11113" s="180"/>
      <c r="I11113" s="180"/>
      <c r="L11113" s="181"/>
      <c r="M11113" s="180"/>
      <c r="N11113" s="180"/>
      <c r="O11113" s="180"/>
    </row>
    <row r="11114" spans="8:15" s="179" customFormat="1" x14ac:dyDescent="0.2">
      <c r="H11114" s="180"/>
      <c r="I11114" s="180"/>
      <c r="L11114" s="181"/>
      <c r="M11114" s="180"/>
      <c r="N11114" s="180"/>
      <c r="O11114" s="180"/>
    </row>
    <row r="11115" spans="8:15" s="179" customFormat="1" x14ac:dyDescent="0.2">
      <c r="H11115" s="180"/>
      <c r="I11115" s="180"/>
      <c r="L11115" s="181"/>
      <c r="M11115" s="180"/>
      <c r="N11115" s="180"/>
      <c r="O11115" s="180"/>
    </row>
    <row r="11116" spans="8:15" s="179" customFormat="1" x14ac:dyDescent="0.2">
      <c r="H11116" s="180"/>
      <c r="I11116" s="180"/>
      <c r="L11116" s="181"/>
      <c r="M11116" s="180"/>
      <c r="N11116" s="180"/>
      <c r="O11116" s="180"/>
    </row>
    <row r="11117" spans="8:15" s="179" customFormat="1" x14ac:dyDescent="0.2">
      <c r="H11117" s="180"/>
      <c r="I11117" s="180"/>
      <c r="L11117" s="181"/>
      <c r="M11117" s="180"/>
      <c r="N11117" s="180"/>
      <c r="O11117" s="180"/>
    </row>
    <row r="11118" spans="8:15" s="179" customFormat="1" x14ac:dyDescent="0.2">
      <c r="H11118" s="180"/>
      <c r="I11118" s="180"/>
      <c r="L11118" s="181"/>
      <c r="M11118" s="180"/>
      <c r="N11118" s="180"/>
      <c r="O11118" s="180"/>
    </row>
    <row r="11119" spans="8:15" s="179" customFormat="1" x14ac:dyDescent="0.2">
      <c r="H11119" s="180"/>
      <c r="I11119" s="180"/>
      <c r="L11119" s="181"/>
      <c r="M11119" s="180"/>
      <c r="N11119" s="180"/>
      <c r="O11119" s="180"/>
    </row>
    <row r="11120" spans="8:15" s="179" customFormat="1" x14ac:dyDescent="0.2">
      <c r="H11120" s="180"/>
      <c r="I11120" s="180"/>
      <c r="L11120" s="181"/>
      <c r="M11120" s="180"/>
      <c r="N11120" s="180"/>
      <c r="O11120" s="180"/>
    </row>
    <row r="11121" spans="8:15" s="179" customFormat="1" x14ac:dyDescent="0.2">
      <c r="H11121" s="180"/>
      <c r="I11121" s="180"/>
      <c r="L11121" s="181"/>
      <c r="M11121" s="180"/>
      <c r="N11121" s="180"/>
      <c r="O11121" s="180"/>
    </row>
    <row r="11122" spans="8:15" s="179" customFormat="1" x14ac:dyDescent="0.2">
      <c r="H11122" s="180"/>
      <c r="I11122" s="180"/>
      <c r="L11122" s="181"/>
      <c r="M11122" s="180"/>
      <c r="N11122" s="180"/>
      <c r="O11122" s="180"/>
    </row>
    <row r="11123" spans="8:15" s="179" customFormat="1" x14ac:dyDescent="0.2">
      <c r="H11123" s="180"/>
      <c r="I11123" s="180"/>
      <c r="L11123" s="181"/>
      <c r="M11123" s="180"/>
      <c r="N11123" s="180"/>
      <c r="O11123" s="180"/>
    </row>
    <row r="11124" spans="8:15" s="179" customFormat="1" x14ac:dyDescent="0.2">
      <c r="H11124" s="180"/>
      <c r="I11124" s="180"/>
      <c r="L11124" s="181"/>
      <c r="M11124" s="180"/>
      <c r="N11124" s="180"/>
      <c r="O11124" s="180"/>
    </row>
    <row r="11125" spans="8:15" s="179" customFormat="1" x14ac:dyDescent="0.2">
      <c r="H11125" s="180"/>
      <c r="I11125" s="180"/>
      <c r="L11125" s="181"/>
      <c r="M11125" s="180"/>
      <c r="N11125" s="180"/>
      <c r="O11125" s="180"/>
    </row>
    <row r="11126" spans="8:15" s="179" customFormat="1" x14ac:dyDescent="0.2">
      <c r="H11126" s="180"/>
      <c r="I11126" s="180"/>
      <c r="L11126" s="181"/>
      <c r="M11126" s="180"/>
      <c r="N11126" s="180"/>
      <c r="O11126" s="180"/>
    </row>
    <row r="11127" spans="8:15" s="179" customFormat="1" x14ac:dyDescent="0.2">
      <c r="H11127" s="180"/>
      <c r="I11127" s="180"/>
      <c r="L11127" s="181"/>
      <c r="M11127" s="180"/>
      <c r="N11127" s="180"/>
      <c r="O11127" s="180"/>
    </row>
    <row r="11128" spans="8:15" s="179" customFormat="1" x14ac:dyDescent="0.2">
      <c r="H11128" s="180"/>
      <c r="I11128" s="180"/>
      <c r="L11128" s="181"/>
      <c r="M11128" s="180"/>
      <c r="N11128" s="180"/>
      <c r="O11128" s="180"/>
    </row>
    <row r="11129" spans="8:15" s="179" customFormat="1" x14ac:dyDescent="0.2">
      <c r="H11129" s="180"/>
      <c r="I11129" s="180"/>
      <c r="L11129" s="181"/>
      <c r="M11129" s="180"/>
      <c r="N11129" s="180"/>
      <c r="O11129" s="180"/>
    </row>
    <row r="11130" spans="8:15" s="179" customFormat="1" x14ac:dyDescent="0.2">
      <c r="H11130" s="180"/>
      <c r="I11130" s="180"/>
      <c r="L11130" s="181"/>
      <c r="M11130" s="180"/>
      <c r="N11130" s="180"/>
      <c r="O11130" s="180"/>
    </row>
    <row r="11131" spans="8:15" s="179" customFormat="1" x14ac:dyDescent="0.2">
      <c r="H11131" s="180"/>
      <c r="I11131" s="180"/>
      <c r="L11131" s="181"/>
      <c r="M11131" s="180"/>
      <c r="N11131" s="180"/>
      <c r="O11131" s="180"/>
    </row>
    <row r="11132" spans="8:15" s="179" customFormat="1" x14ac:dyDescent="0.2">
      <c r="H11132" s="180"/>
      <c r="I11132" s="180"/>
      <c r="L11132" s="181"/>
      <c r="M11132" s="180"/>
      <c r="N11132" s="180"/>
      <c r="O11132" s="180"/>
    </row>
    <row r="11133" spans="8:15" s="179" customFormat="1" x14ac:dyDescent="0.2">
      <c r="H11133" s="180"/>
      <c r="I11133" s="180"/>
      <c r="L11133" s="181"/>
      <c r="M11133" s="180"/>
      <c r="N11133" s="180"/>
      <c r="O11133" s="180"/>
    </row>
    <row r="11134" spans="8:15" s="179" customFormat="1" x14ac:dyDescent="0.2">
      <c r="H11134" s="180"/>
      <c r="I11134" s="180"/>
      <c r="L11134" s="181"/>
      <c r="M11134" s="180"/>
      <c r="N11134" s="180"/>
      <c r="O11134" s="180"/>
    </row>
    <row r="11135" spans="8:15" s="179" customFormat="1" x14ac:dyDescent="0.2">
      <c r="H11135" s="180"/>
      <c r="I11135" s="180"/>
      <c r="L11135" s="181"/>
      <c r="M11135" s="180"/>
      <c r="N11135" s="180"/>
      <c r="O11135" s="180"/>
    </row>
    <row r="11136" spans="8:15" s="179" customFormat="1" x14ac:dyDescent="0.2">
      <c r="H11136" s="180"/>
      <c r="I11136" s="180"/>
      <c r="L11136" s="181"/>
      <c r="M11136" s="180"/>
      <c r="N11136" s="180"/>
      <c r="O11136" s="180"/>
    </row>
    <row r="11137" spans="8:15" s="179" customFormat="1" x14ac:dyDescent="0.2">
      <c r="H11137" s="180"/>
      <c r="I11137" s="180"/>
      <c r="L11137" s="181"/>
      <c r="M11137" s="180"/>
      <c r="N11137" s="180"/>
      <c r="O11137" s="180"/>
    </row>
    <row r="11138" spans="8:15" s="179" customFormat="1" x14ac:dyDescent="0.2">
      <c r="H11138" s="180"/>
      <c r="I11138" s="180"/>
      <c r="L11138" s="181"/>
      <c r="M11138" s="180"/>
      <c r="N11138" s="180"/>
      <c r="O11138" s="180"/>
    </row>
    <row r="11139" spans="8:15" s="179" customFormat="1" x14ac:dyDescent="0.2">
      <c r="H11139" s="180"/>
      <c r="I11139" s="180"/>
      <c r="L11139" s="181"/>
      <c r="M11139" s="180"/>
      <c r="N11139" s="180"/>
      <c r="O11139" s="180"/>
    </row>
    <row r="11140" spans="8:15" s="179" customFormat="1" x14ac:dyDescent="0.2">
      <c r="H11140" s="180"/>
      <c r="I11140" s="180"/>
      <c r="L11140" s="181"/>
      <c r="M11140" s="180"/>
      <c r="N11140" s="180"/>
      <c r="O11140" s="180"/>
    </row>
    <row r="11141" spans="8:15" s="179" customFormat="1" x14ac:dyDescent="0.2">
      <c r="H11141" s="180"/>
      <c r="I11141" s="180"/>
      <c r="L11141" s="181"/>
      <c r="M11141" s="180"/>
      <c r="N11141" s="180"/>
      <c r="O11141" s="180"/>
    </row>
    <row r="11142" spans="8:15" s="179" customFormat="1" x14ac:dyDescent="0.2">
      <c r="H11142" s="180"/>
      <c r="I11142" s="180"/>
      <c r="L11142" s="181"/>
      <c r="M11142" s="180"/>
      <c r="N11142" s="180"/>
      <c r="O11142" s="180"/>
    </row>
    <row r="11143" spans="8:15" s="179" customFormat="1" x14ac:dyDescent="0.2">
      <c r="H11143" s="180"/>
      <c r="I11143" s="180"/>
      <c r="L11143" s="181"/>
      <c r="M11143" s="180"/>
      <c r="N11143" s="180"/>
      <c r="O11143" s="180"/>
    </row>
    <row r="11144" spans="8:15" s="179" customFormat="1" x14ac:dyDescent="0.2">
      <c r="H11144" s="180"/>
      <c r="I11144" s="180"/>
      <c r="L11144" s="181"/>
      <c r="M11144" s="180"/>
      <c r="N11144" s="180"/>
      <c r="O11144" s="180"/>
    </row>
    <row r="11145" spans="8:15" s="179" customFormat="1" x14ac:dyDescent="0.2">
      <c r="H11145" s="180"/>
      <c r="I11145" s="180"/>
      <c r="L11145" s="181"/>
      <c r="M11145" s="180"/>
      <c r="N11145" s="180"/>
      <c r="O11145" s="180"/>
    </row>
    <row r="11146" spans="8:15" s="179" customFormat="1" x14ac:dyDescent="0.2">
      <c r="H11146" s="180"/>
      <c r="I11146" s="180"/>
      <c r="L11146" s="181"/>
      <c r="M11146" s="180"/>
      <c r="N11146" s="180"/>
      <c r="O11146" s="180"/>
    </row>
    <row r="11147" spans="8:15" s="179" customFormat="1" x14ac:dyDescent="0.2">
      <c r="H11147" s="180"/>
      <c r="I11147" s="180"/>
      <c r="L11147" s="181"/>
      <c r="M11147" s="180"/>
      <c r="N11147" s="180"/>
      <c r="O11147" s="180"/>
    </row>
    <row r="11148" spans="8:15" s="179" customFormat="1" x14ac:dyDescent="0.2">
      <c r="H11148" s="180"/>
      <c r="I11148" s="180"/>
      <c r="L11148" s="181"/>
      <c r="M11148" s="180"/>
      <c r="N11148" s="180"/>
      <c r="O11148" s="180"/>
    </row>
    <row r="11149" spans="8:15" s="179" customFormat="1" x14ac:dyDescent="0.2">
      <c r="H11149" s="180"/>
      <c r="I11149" s="180"/>
      <c r="L11149" s="181"/>
      <c r="M11149" s="180"/>
      <c r="N11149" s="180"/>
      <c r="O11149" s="180"/>
    </row>
    <row r="11150" spans="8:15" s="179" customFormat="1" x14ac:dyDescent="0.2">
      <c r="H11150" s="180"/>
      <c r="I11150" s="180"/>
      <c r="L11150" s="181"/>
      <c r="M11150" s="180"/>
      <c r="N11150" s="180"/>
      <c r="O11150" s="180"/>
    </row>
    <row r="11151" spans="8:15" s="179" customFormat="1" x14ac:dyDescent="0.2">
      <c r="H11151" s="180"/>
      <c r="I11151" s="180"/>
      <c r="L11151" s="181"/>
      <c r="M11151" s="180"/>
      <c r="N11151" s="180"/>
      <c r="O11151" s="180"/>
    </row>
    <row r="11152" spans="8:15" s="179" customFormat="1" x14ac:dyDescent="0.2">
      <c r="H11152" s="180"/>
      <c r="I11152" s="180"/>
      <c r="L11152" s="181"/>
      <c r="M11152" s="180"/>
      <c r="N11152" s="180"/>
      <c r="O11152" s="180"/>
    </row>
    <row r="11153" spans="8:15" s="179" customFormat="1" x14ac:dyDescent="0.2">
      <c r="H11153" s="180"/>
      <c r="I11153" s="180"/>
      <c r="L11153" s="181"/>
      <c r="M11153" s="180"/>
      <c r="N11153" s="180"/>
      <c r="O11153" s="180"/>
    </row>
    <row r="11154" spans="8:15" s="179" customFormat="1" x14ac:dyDescent="0.2">
      <c r="H11154" s="180"/>
      <c r="I11154" s="180"/>
      <c r="L11154" s="181"/>
      <c r="M11154" s="180"/>
      <c r="N11154" s="180"/>
      <c r="O11154" s="180"/>
    </row>
    <row r="11155" spans="8:15" s="179" customFormat="1" x14ac:dyDescent="0.2">
      <c r="H11155" s="180"/>
      <c r="I11155" s="180"/>
      <c r="L11155" s="181"/>
      <c r="M11155" s="180"/>
      <c r="N11155" s="180"/>
      <c r="O11155" s="180"/>
    </row>
    <row r="11156" spans="8:15" s="179" customFormat="1" x14ac:dyDescent="0.2">
      <c r="H11156" s="180"/>
      <c r="I11156" s="180"/>
      <c r="L11156" s="181"/>
      <c r="M11156" s="180"/>
      <c r="N11156" s="180"/>
      <c r="O11156" s="180"/>
    </row>
    <row r="11157" spans="8:15" s="179" customFormat="1" x14ac:dyDescent="0.2">
      <c r="H11157" s="180"/>
      <c r="I11157" s="180"/>
      <c r="L11157" s="181"/>
      <c r="M11157" s="180"/>
      <c r="N11157" s="180"/>
      <c r="O11157" s="180"/>
    </row>
    <row r="11158" spans="8:15" s="179" customFormat="1" x14ac:dyDescent="0.2">
      <c r="H11158" s="180"/>
      <c r="I11158" s="180"/>
      <c r="L11158" s="181"/>
      <c r="M11158" s="180"/>
      <c r="N11158" s="180"/>
      <c r="O11158" s="180"/>
    </row>
    <row r="11159" spans="8:15" s="179" customFormat="1" x14ac:dyDescent="0.2">
      <c r="H11159" s="180"/>
      <c r="I11159" s="180"/>
      <c r="L11159" s="181"/>
      <c r="M11159" s="180"/>
      <c r="N11159" s="180"/>
      <c r="O11159" s="180"/>
    </row>
    <row r="11160" spans="8:15" s="179" customFormat="1" x14ac:dyDescent="0.2">
      <c r="H11160" s="180"/>
      <c r="I11160" s="180"/>
      <c r="L11160" s="181"/>
      <c r="M11160" s="180"/>
      <c r="N11160" s="180"/>
      <c r="O11160" s="180"/>
    </row>
    <row r="11161" spans="8:15" s="179" customFormat="1" x14ac:dyDescent="0.2">
      <c r="H11161" s="180"/>
      <c r="I11161" s="180"/>
      <c r="L11161" s="181"/>
      <c r="M11161" s="180"/>
      <c r="N11161" s="180"/>
      <c r="O11161" s="180"/>
    </row>
    <row r="11162" spans="8:15" s="179" customFormat="1" x14ac:dyDescent="0.2">
      <c r="H11162" s="180"/>
      <c r="I11162" s="180"/>
      <c r="L11162" s="181"/>
      <c r="M11162" s="180"/>
      <c r="N11162" s="180"/>
      <c r="O11162" s="180"/>
    </row>
    <row r="11163" spans="8:15" s="179" customFormat="1" x14ac:dyDescent="0.2">
      <c r="H11163" s="180"/>
      <c r="I11163" s="180"/>
      <c r="L11163" s="181"/>
      <c r="M11163" s="180"/>
      <c r="N11163" s="180"/>
      <c r="O11163" s="180"/>
    </row>
    <row r="11164" spans="8:15" s="179" customFormat="1" x14ac:dyDescent="0.2">
      <c r="H11164" s="180"/>
      <c r="I11164" s="180"/>
      <c r="L11164" s="181"/>
      <c r="M11164" s="180"/>
      <c r="N11164" s="180"/>
      <c r="O11164" s="180"/>
    </row>
    <row r="11165" spans="8:15" s="179" customFormat="1" x14ac:dyDescent="0.2">
      <c r="H11165" s="180"/>
      <c r="I11165" s="180"/>
      <c r="L11165" s="181"/>
      <c r="M11165" s="180"/>
      <c r="N11165" s="180"/>
      <c r="O11165" s="180"/>
    </row>
    <row r="11166" spans="8:15" s="179" customFormat="1" x14ac:dyDescent="0.2">
      <c r="H11166" s="180"/>
      <c r="I11166" s="180"/>
      <c r="L11166" s="181"/>
      <c r="M11166" s="180"/>
      <c r="N11166" s="180"/>
      <c r="O11166" s="180"/>
    </row>
    <row r="11167" spans="8:15" s="179" customFormat="1" x14ac:dyDescent="0.2">
      <c r="H11167" s="180"/>
      <c r="I11167" s="180"/>
      <c r="L11167" s="181"/>
      <c r="M11167" s="180"/>
      <c r="N11167" s="180"/>
      <c r="O11167" s="180"/>
    </row>
    <row r="11168" spans="8:15" s="179" customFormat="1" x14ac:dyDescent="0.2">
      <c r="H11168" s="180"/>
      <c r="I11168" s="180"/>
      <c r="L11168" s="181"/>
      <c r="M11168" s="180"/>
      <c r="N11168" s="180"/>
      <c r="O11168" s="180"/>
    </row>
    <row r="11169" spans="8:15" s="179" customFormat="1" x14ac:dyDescent="0.2">
      <c r="H11169" s="180"/>
      <c r="I11169" s="180"/>
      <c r="L11169" s="181"/>
      <c r="M11169" s="180"/>
      <c r="N11169" s="180"/>
      <c r="O11169" s="180"/>
    </row>
    <row r="11170" spans="8:15" s="179" customFormat="1" x14ac:dyDescent="0.2">
      <c r="H11170" s="180"/>
      <c r="I11170" s="180"/>
      <c r="L11170" s="181"/>
      <c r="M11170" s="180"/>
      <c r="N11170" s="180"/>
      <c r="O11170" s="180"/>
    </row>
    <row r="11171" spans="8:15" s="179" customFormat="1" x14ac:dyDescent="0.2">
      <c r="H11171" s="180"/>
      <c r="I11171" s="180"/>
      <c r="L11171" s="181"/>
      <c r="M11171" s="180"/>
      <c r="N11171" s="180"/>
      <c r="O11171" s="180"/>
    </row>
    <row r="11172" spans="8:15" s="179" customFormat="1" x14ac:dyDescent="0.2">
      <c r="H11172" s="180"/>
      <c r="I11172" s="180"/>
      <c r="L11172" s="181"/>
      <c r="M11172" s="180"/>
      <c r="N11172" s="180"/>
      <c r="O11172" s="180"/>
    </row>
    <row r="11173" spans="8:15" s="179" customFormat="1" x14ac:dyDescent="0.2">
      <c r="H11173" s="180"/>
      <c r="I11173" s="180"/>
      <c r="L11173" s="181"/>
      <c r="M11173" s="180"/>
      <c r="N11173" s="180"/>
      <c r="O11173" s="180"/>
    </row>
    <row r="11174" spans="8:15" s="179" customFormat="1" x14ac:dyDescent="0.2">
      <c r="H11174" s="180"/>
      <c r="I11174" s="180"/>
      <c r="L11174" s="181"/>
      <c r="M11174" s="180"/>
      <c r="N11174" s="180"/>
      <c r="O11174" s="180"/>
    </row>
    <row r="11175" spans="8:15" s="179" customFormat="1" x14ac:dyDescent="0.2">
      <c r="H11175" s="180"/>
      <c r="I11175" s="180"/>
      <c r="L11175" s="181"/>
      <c r="M11175" s="180"/>
      <c r="N11175" s="180"/>
      <c r="O11175" s="180"/>
    </row>
    <row r="11176" spans="8:15" s="179" customFormat="1" x14ac:dyDescent="0.2">
      <c r="H11176" s="180"/>
      <c r="I11176" s="180"/>
      <c r="L11176" s="181"/>
      <c r="M11176" s="180"/>
      <c r="N11176" s="180"/>
      <c r="O11176" s="180"/>
    </row>
    <row r="11177" spans="8:15" s="179" customFormat="1" x14ac:dyDescent="0.2">
      <c r="H11177" s="180"/>
      <c r="I11177" s="180"/>
      <c r="L11177" s="181"/>
      <c r="M11177" s="180"/>
      <c r="N11177" s="180"/>
      <c r="O11177" s="180"/>
    </row>
    <row r="11178" spans="8:15" s="179" customFormat="1" x14ac:dyDescent="0.2">
      <c r="H11178" s="180"/>
      <c r="I11178" s="180"/>
      <c r="L11178" s="181"/>
      <c r="M11178" s="180"/>
      <c r="N11178" s="180"/>
      <c r="O11178" s="180"/>
    </row>
    <row r="11179" spans="8:15" s="179" customFormat="1" x14ac:dyDescent="0.2">
      <c r="H11179" s="180"/>
      <c r="I11179" s="180"/>
      <c r="L11179" s="181"/>
      <c r="M11179" s="180"/>
      <c r="N11179" s="180"/>
      <c r="O11179" s="180"/>
    </row>
    <row r="11180" spans="8:15" s="179" customFormat="1" x14ac:dyDescent="0.2">
      <c r="H11180" s="180"/>
      <c r="I11180" s="180"/>
      <c r="L11180" s="181"/>
      <c r="M11180" s="180"/>
      <c r="N11180" s="180"/>
      <c r="O11180" s="180"/>
    </row>
    <row r="11181" spans="8:15" s="179" customFormat="1" x14ac:dyDescent="0.2">
      <c r="H11181" s="180"/>
      <c r="I11181" s="180"/>
      <c r="L11181" s="181"/>
      <c r="M11181" s="180"/>
      <c r="N11181" s="180"/>
      <c r="O11181" s="180"/>
    </row>
    <row r="11182" spans="8:15" s="179" customFormat="1" x14ac:dyDescent="0.2">
      <c r="H11182" s="180"/>
      <c r="I11182" s="180"/>
      <c r="L11182" s="181"/>
      <c r="M11182" s="180"/>
      <c r="N11182" s="180"/>
      <c r="O11182" s="180"/>
    </row>
    <row r="11183" spans="8:15" s="179" customFormat="1" x14ac:dyDescent="0.2">
      <c r="H11183" s="180"/>
      <c r="I11183" s="180"/>
      <c r="L11183" s="181"/>
      <c r="M11183" s="180"/>
      <c r="N11183" s="180"/>
      <c r="O11183" s="180"/>
    </row>
    <row r="11184" spans="8:15" s="179" customFormat="1" x14ac:dyDescent="0.2">
      <c r="H11184" s="180"/>
      <c r="I11184" s="180"/>
      <c r="L11184" s="181"/>
      <c r="M11184" s="180"/>
      <c r="N11184" s="180"/>
      <c r="O11184" s="180"/>
    </row>
    <row r="11185" spans="8:15" s="179" customFormat="1" x14ac:dyDescent="0.2">
      <c r="H11185" s="180"/>
      <c r="I11185" s="180"/>
      <c r="L11185" s="181"/>
      <c r="M11185" s="180"/>
      <c r="N11185" s="180"/>
      <c r="O11185" s="180"/>
    </row>
    <row r="11186" spans="8:15" s="179" customFormat="1" x14ac:dyDescent="0.2">
      <c r="H11186" s="180"/>
      <c r="I11186" s="180"/>
      <c r="L11186" s="181"/>
      <c r="M11186" s="180"/>
      <c r="N11186" s="180"/>
      <c r="O11186" s="180"/>
    </row>
    <row r="11187" spans="8:15" s="179" customFormat="1" x14ac:dyDescent="0.2">
      <c r="H11187" s="180"/>
      <c r="I11187" s="180"/>
      <c r="L11187" s="181"/>
      <c r="M11187" s="180"/>
      <c r="N11187" s="180"/>
      <c r="O11187" s="180"/>
    </row>
    <row r="11188" spans="8:15" s="179" customFormat="1" x14ac:dyDescent="0.2">
      <c r="H11188" s="180"/>
      <c r="I11188" s="180"/>
      <c r="L11188" s="181"/>
      <c r="M11188" s="180"/>
      <c r="N11188" s="180"/>
      <c r="O11188" s="180"/>
    </row>
    <row r="11189" spans="8:15" s="179" customFormat="1" x14ac:dyDescent="0.2">
      <c r="H11189" s="180"/>
      <c r="I11189" s="180"/>
      <c r="L11189" s="181"/>
      <c r="M11189" s="180"/>
      <c r="N11189" s="180"/>
      <c r="O11189" s="180"/>
    </row>
    <row r="11190" spans="8:15" s="179" customFormat="1" x14ac:dyDescent="0.2">
      <c r="H11190" s="180"/>
      <c r="I11190" s="180"/>
      <c r="L11190" s="181"/>
      <c r="M11190" s="180"/>
      <c r="N11190" s="180"/>
      <c r="O11190" s="180"/>
    </row>
    <row r="11191" spans="8:15" s="179" customFormat="1" x14ac:dyDescent="0.2">
      <c r="H11191" s="180"/>
      <c r="I11191" s="180"/>
      <c r="L11191" s="181"/>
      <c r="M11191" s="180"/>
      <c r="N11191" s="180"/>
      <c r="O11191" s="180"/>
    </row>
    <row r="11192" spans="8:15" s="179" customFormat="1" x14ac:dyDescent="0.2">
      <c r="H11192" s="180"/>
      <c r="I11192" s="180"/>
      <c r="L11192" s="181"/>
      <c r="M11192" s="180"/>
      <c r="N11192" s="180"/>
      <c r="O11192" s="180"/>
    </row>
    <row r="11193" spans="8:15" s="179" customFormat="1" x14ac:dyDescent="0.2">
      <c r="H11193" s="180"/>
      <c r="I11193" s="180"/>
      <c r="L11193" s="181"/>
      <c r="M11193" s="180"/>
      <c r="N11193" s="180"/>
      <c r="O11193" s="180"/>
    </row>
    <row r="11194" spans="8:15" s="179" customFormat="1" x14ac:dyDescent="0.2">
      <c r="H11194" s="180"/>
      <c r="I11194" s="180"/>
      <c r="L11194" s="181"/>
      <c r="M11194" s="180"/>
      <c r="N11194" s="180"/>
      <c r="O11194" s="180"/>
    </row>
    <row r="11195" spans="8:15" s="179" customFormat="1" x14ac:dyDescent="0.2">
      <c r="H11195" s="180"/>
      <c r="I11195" s="180"/>
      <c r="L11195" s="181"/>
      <c r="M11195" s="180"/>
      <c r="N11195" s="180"/>
      <c r="O11195" s="180"/>
    </row>
    <row r="11196" spans="8:15" s="179" customFormat="1" x14ac:dyDescent="0.2">
      <c r="H11196" s="180"/>
      <c r="I11196" s="180"/>
      <c r="L11196" s="181"/>
      <c r="M11196" s="180"/>
      <c r="N11196" s="180"/>
      <c r="O11196" s="180"/>
    </row>
    <row r="11197" spans="8:15" s="179" customFormat="1" x14ac:dyDescent="0.2">
      <c r="H11197" s="180"/>
      <c r="I11197" s="180"/>
      <c r="L11197" s="181"/>
      <c r="M11197" s="180"/>
      <c r="N11197" s="180"/>
      <c r="O11197" s="180"/>
    </row>
    <row r="11198" spans="8:15" s="179" customFormat="1" x14ac:dyDescent="0.2">
      <c r="H11198" s="180"/>
      <c r="I11198" s="180"/>
      <c r="L11198" s="181"/>
      <c r="M11198" s="180"/>
      <c r="N11198" s="180"/>
      <c r="O11198" s="180"/>
    </row>
    <row r="11199" spans="8:15" s="179" customFormat="1" x14ac:dyDescent="0.2">
      <c r="H11199" s="180"/>
      <c r="I11199" s="180"/>
      <c r="L11199" s="181"/>
      <c r="M11199" s="180"/>
      <c r="N11199" s="180"/>
      <c r="O11199" s="180"/>
    </row>
    <row r="11200" spans="8:15" s="179" customFormat="1" x14ac:dyDescent="0.2">
      <c r="H11200" s="180"/>
      <c r="I11200" s="180"/>
      <c r="L11200" s="181"/>
      <c r="M11200" s="180"/>
      <c r="N11200" s="180"/>
      <c r="O11200" s="180"/>
    </row>
    <row r="11201" spans="8:15" s="179" customFormat="1" x14ac:dyDescent="0.2">
      <c r="H11201" s="180"/>
      <c r="I11201" s="180"/>
      <c r="L11201" s="181"/>
      <c r="M11201" s="180"/>
      <c r="N11201" s="180"/>
      <c r="O11201" s="180"/>
    </row>
    <row r="11202" spans="8:15" s="179" customFormat="1" x14ac:dyDescent="0.2">
      <c r="H11202" s="180"/>
      <c r="I11202" s="180"/>
      <c r="L11202" s="181"/>
      <c r="M11202" s="180"/>
      <c r="N11202" s="180"/>
      <c r="O11202" s="180"/>
    </row>
    <row r="11203" spans="8:15" s="179" customFormat="1" x14ac:dyDescent="0.2">
      <c r="H11203" s="180"/>
      <c r="I11203" s="180"/>
      <c r="L11203" s="181"/>
      <c r="M11203" s="180"/>
      <c r="N11203" s="180"/>
      <c r="O11203" s="180"/>
    </row>
    <row r="11204" spans="8:15" s="179" customFormat="1" x14ac:dyDescent="0.2">
      <c r="H11204" s="180"/>
      <c r="I11204" s="180"/>
      <c r="L11204" s="181"/>
      <c r="M11204" s="180"/>
      <c r="N11204" s="180"/>
      <c r="O11204" s="180"/>
    </row>
    <row r="11205" spans="8:15" s="179" customFormat="1" x14ac:dyDescent="0.2">
      <c r="H11205" s="180"/>
      <c r="I11205" s="180"/>
      <c r="L11205" s="181"/>
      <c r="M11205" s="180"/>
      <c r="N11205" s="180"/>
      <c r="O11205" s="180"/>
    </row>
    <row r="11206" spans="8:15" s="179" customFormat="1" x14ac:dyDescent="0.2">
      <c r="H11206" s="180"/>
      <c r="I11206" s="180"/>
      <c r="L11206" s="181"/>
      <c r="M11206" s="180"/>
      <c r="N11206" s="180"/>
      <c r="O11206" s="180"/>
    </row>
    <row r="11207" spans="8:15" s="179" customFormat="1" x14ac:dyDescent="0.2">
      <c r="H11207" s="180"/>
      <c r="I11207" s="180"/>
      <c r="L11207" s="181"/>
      <c r="M11207" s="180"/>
      <c r="N11207" s="180"/>
      <c r="O11207" s="180"/>
    </row>
    <row r="11208" spans="8:15" s="179" customFormat="1" x14ac:dyDescent="0.2">
      <c r="H11208" s="180"/>
      <c r="I11208" s="180"/>
      <c r="L11208" s="181"/>
      <c r="M11208" s="180"/>
      <c r="N11208" s="180"/>
      <c r="O11208" s="180"/>
    </row>
    <row r="11209" spans="8:15" s="179" customFormat="1" x14ac:dyDescent="0.2">
      <c r="H11209" s="180"/>
      <c r="I11209" s="180"/>
      <c r="L11209" s="181"/>
      <c r="M11209" s="180"/>
      <c r="N11209" s="180"/>
      <c r="O11209" s="180"/>
    </row>
    <row r="11210" spans="8:15" s="179" customFormat="1" x14ac:dyDescent="0.2">
      <c r="H11210" s="180"/>
      <c r="I11210" s="180"/>
      <c r="L11210" s="181"/>
      <c r="M11210" s="180"/>
      <c r="N11210" s="180"/>
      <c r="O11210" s="180"/>
    </row>
    <row r="11211" spans="8:15" s="179" customFormat="1" x14ac:dyDescent="0.2">
      <c r="H11211" s="180"/>
      <c r="I11211" s="180"/>
      <c r="L11211" s="181"/>
      <c r="M11211" s="180"/>
      <c r="N11211" s="180"/>
      <c r="O11211" s="180"/>
    </row>
    <row r="11212" spans="8:15" s="179" customFormat="1" x14ac:dyDescent="0.2">
      <c r="H11212" s="180"/>
      <c r="I11212" s="180"/>
      <c r="L11212" s="181"/>
      <c r="M11212" s="180"/>
      <c r="N11212" s="180"/>
      <c r="O11212" s="180"/>
    </row>
    <row r="11213" spans="8:15" s="179" customFormat="1" x14ac:dyDescent="0.2">
      <c r="H11213" s="180"/>
      <c r="I11213" s="180"/>
      <c r="L11213" s="181"/>
      <c r="M11213" s="180"/>
      <c r="N11213" s="180"/>
      <c r="O11213" s="180"/>
    </row>
    <row r="11214" spans="8:15" s="179" customFormat="1" x14ac:dyDescent="0.2">
      <c r="H11214" s="180"/>
      <c r="I11214" s="180"/>
      <c r="L11214" s="181"/>
      <c r="M11214" s="180"/>
      <c r="N11214" s="180"/>
      <c r="O11214" s="180"/>
    </row>
    <row r="11215" spans="8:15" s="179" customFormat="1" x14ac:dyDescent="0.2">
      <c r="H11215" s="180"/>
      <c r="I11215" s="180"/>
      <c r="L11215" s="181"/>
      <c r="M11215" s="180"/>
      <c r="N11215" s="180"/>
      <c r="O11215" s="180"/>
    </row>
    <row r="11216" spans="8:15" s="179" customFormat="1" x14ac:dyDescent="0.2">
      <c r="H11216" s="180"/>
      <c r="I11216" s="180"/>
      <c r="L11216" s="181"/>
      <c r="M11216" s="180"/>
      <c r="N11216" s="180"/>
      <c r="O11216" s="180"/>
    </row>
    <row r="11217" spans="8:15" s="179" customFormat="1" x14ac:dyDescent="0.2">
      <c r="H11217" s="180"/>
      <c r="I11217" s="180"/>
      <c r="L11217" s="181"/>
      <c r="M11217" s="180"/>
      <c r="N11217" s="180"/>
      <c r="O11217" s="180"/>
    </row>
    <row r="11218" spans="8:15" s="179" customFormat="1" x14ac:dyDescent="0.2">
      <c r="H11218" s="180"/>
      <c r="I11218" s="180"/>
      <c r="L11218" s="181"/>
      <c r="M11218" s="180"/>
      <c r="N11218" s="180"/>
      <c r="O11218" s="180"/>
    </row>
    <row r="11219" spans="8:15" s="179" customFormat="1" x14ac:dyDescent="0.2">
      <c r="H11219" s="180"/>
      <c r="I11219" s="180"/>
      <c r="L11219" s="181"/>
      <c r="M11219" s="180"/>
      <c r="N11219" s="180"/>
      <c r="O11219" s="180"/>
    </row>
    <row r="11220" spans="8:15" s="179" customFormat="1" x14ac:dyDescent="0.2">
      <c r="H11220" s="180"/>
      <c r="I11220" s="180"/>
      <c r="L11220" s="181"/>
      <c r="M11220" s="180"/>
      <c r="N11220" s="180"/>
      <c r="O11220" s="180"/>
    </row>
    <row r="11221" spans="8:15" s="179" customFormat="1" x14ac:dyDescent="0.2">
      <c r="H11221" s="180"/>
      <c r="I11221" s="180"/>
      <c r="L11221" s="181"/>
      <c r="M11221" s="180"/>
      <c r="N11221" s="180"/>
      <c r="O11221" s="180"/>
    </row>
    <row r="11222" spans="8:15" s="179" customFormat="1" x14ac:dyDescent="0.2">
      <c r="H11222" s="180"/>
      <c r="I11222" s="180"/>
      <c r="L11222" s="181"/>
      <c r="M11222" s="180"/>
      <c r="N11222" s="180"/>
      <c r="O11222" s="180"/>
    </row>
    <row r="11223" spans="8:15" s="179" customFormat="1" x14ac:dyDescent="0.2">
      <c r="H11223" s="180"/>
      <c r="I11223" s="180"/>
      <c r="L11223" s="181"/>
      <c r="M11223" s="180"/>
      <c r="N11223" s="180"/>
      <c r="O11223" s="180"/>
    </row>
    <row r="11224" spans="8:15" s="179" customFormat="1" x14ac:dyDescent="0.2">
      <c r="H11224" s="180"/>
      <c r="I11224" s="180"/>
      <c r="L11224" s="181"/>
      <c r="M11224" s="180"/>
      <c r="N11224" s="180"/>
      <c r="O11224" s="180"/>
    </row>
    <row r="11225" spans="8:15" s="179" customFormat="1" x14ac:dyDescent="0.2">
      <c r="H11225" s="180"/>
      <c r="I11225" s="180"/>
      <c r="L11225" s="181"/>
      <c r="M11225" s="180"/>
      <c r="N11225" s="180"/>
      <c r="O11225" s="180"/>
    </row>
    <row r="11226" spans="8:15" s="179" customFormat="1" x14ac:dyDescent="0.2">
      <c r="H11226" s="180"/>
      <c r="I11226" s="180"/>
      <c r="L11226" s="181"/>
      <c r="M11226" s="180"/>
      <c r="N11226" s="180"/>
      <c r="O11226" s="180"/>
    </row>
    <row r="11227" spans="8:15" s="179" customFormat="1" x14ac:dyDescent="0.2">
      <c r="H11227" s="180"/>
      <c r="I11227" s="180"/>
      <c r="L11227" s="181"/>
      <c r="M11227" s="180"/>
      <c r="N11227" s="180"/>
      <c r="O11227" s="180"/>
    </row>
    <row r="11228" spans="8:15" s="179" customFormat="1" x14ac:dyDescent="0.2">
      <c r="H11228" s="180"/>
      <c r="I11228" s="180"/>
      <c r="L11228" s="181"/>
      <c r="M11228" s="180"/>
      <c r="N11228" s="180"/>
      <c r="O11228" s="180"/>
    </row>
    <row r="11229" spans="8:15" s="179" customFormat="1" x14ac:dyDescent="0.2">
      <c r="H11229" s="180"/>
      <c r="I11229" s="180"/>
      <c r="L11229" s="181"/>
      <c r="M11229" s="180"/>
      <c r="N11229" s="180"/>
      <c r="O11229" s="180"/>
    </row>
    <row r="11230" spans="8:15" s="179" customFormat="1" x14ac:dyDescent="0.2">
      <c r="H11230" s="180"/>
      <c r="I11230" s="180"/>
      <c r="L11230" s="181"/>
      <c r="M11230" s="180"/>
      <c r="N11230" s="180"/>
      <c r="O11230" s="180"/>
    </row>
    <row r="11231" spans="8:15" s="179" customFormat="1" x14ac:dyDescent="0.2">
      <c r="H11231" s="180"/>
      <c r="I11231" s="180"/>
      <c r="L11231" s="181"/>
      <c r="M11231" s="180"/>
      <c r="N11231" s="180"/>
      <c r="O11231" s="180"/>
    </row>
    <row r="11232" spans="8:15" s="179" customFormat="1" x14ac:dyDescent="0.2">
      <c r="H11232" s="180"/>
      <c r="I11232" s="180"/>
      <c r="L11232" s="181"/>
      <c r="M11232" s="180"/>
      <c r="N11232" s="180"/>
      <c r="O11232" s="180"/>
    </row>
    <row r="11233" spans="8:15" s="179" customFormat="1" x14ac:dyDescent="0.2">
      <c r="H11233" s="180"/>
      <c r="I11233" s="180"/>
      <c r="L11233" s="181"/>
      <c r="M11233" s="180"/>
      <c r="N11233" s="180"/>
      <c r="O11233" s="180"/>
    </row>
    <row r="11234" spans="8:15" s="179" customFormat="1" x14ac:dyDescent="0.2">
      <c r="H11234" s="180"/>
      <c r="I11234" s="180"/>
      <c r="L11234" s="181"/>
      <c r="M11234" s="180"/>
      <c r="N11234" s="180"/>
      <c r="O11234" s="180"/>
    </row>
    <row r="11235" spans="8:15" s="179" customFormat="1" x14ac:dyDescent="0.2">
      <c r="H11235" s="180"/>
      <c r="I11235" s="180"/>
      <c r="L11235" s="181"/>
      <c r="M11235" s="180"/>
      <c r="N11235" s="180"/>
      <c r="O11235" s="180"/>
    </row>
    <row r="11236" spans="8:15" s="179" customFormat="1" x14ac:dyDescent="0.2">
      <c r="H11236" s="180"/>
      <c r="I11236" s="180"/>
      <c r="L11236" s="181"/>
      <c r="M11236" s="180"/>
      <c r="N11236" s="180"/>
      <c r="O11236" s="180"/>
    </row>
    <row r="11237" spans="8:15" s="179" customFormat="1" x14ac:dyDescent="0.2">
      <c r="H11237" s="180"/>
      <c r="I11237" s="180"/>
      <c r="L11237" s="181"/>
      <c r="M11237" s="180"/>
      <c r="N11237" s="180"/>
      <c r="O11237" s="180"/>
    </row>
    <row r="11238" spans="8:15" s="179" customFormat="1" x14ac:dyDescent="0.2">
      <c r="H11238" s="180"/>
      <c r="I11238" s="180"/>
      <c r="L11238" s="181"/>
      <c r="M11238" s="180"/>
      <c r="N11238" s="180"/>
      <c r="O11238" s="180"/>
    </row>
    <row r="11239" spans="8:15" s="179" customFormat="1" x14ac:dyDescent="0.2">
      <c r="H11239" s="180"/>
      <c r="I11239" s="180"/>
      <c r="L11239" s="181"/>
      <c r="M11239" s="180"/>
      <c r="N11239" s="180"/>
      <c r="O11239" s="180"/>
    </row>
    <row r="11240" spans="8:15" s="179" customFormat="1" x14ac:dyDescent="0.2">
      <c r="H11240" s="180"/>
      <c r="I11240" s="180"/>
      <c r="L11240" s="181"/>
      <c r="M11240" s="180"/>
      <c r="N11240" s="180"/>
      <c r="O11240" s="180"/>
    </row>
    <row r="11241" spans="8:15" s="179" customFormat="1" x14ac:dyDescent="0.2">
      <c r="H11241" s="180"/>
      <c r="I11241" s="180"/>
      <c r="L11241" s="181"/>
      <c r="M11241" s="180"/>
      <c r="N11241" s="180"/>
      <c r="O11241" s="180"/>
    </row>
    <row r="11242" spans="8:15" s="179" customFormat="1" x14ac:dyDescent="0.2">
      <c r="H11242" s="180"/>
      <c r="I11242" s="180"/>
      <c r="L11242" s="181"/>
      <c r="M11242" s="180"/>
      <c r="N11242" s="180"/>
      <c r="O11242" s="180"/>
    </row>
    <row r="11243" spans="8:15" s="179" customFormat="1" x14ac:dyDescent="0.2">
      <c r="H11243" s="180"/>
      <c r="I11243" s="180"/>
      <c r="L11243" s="181"/>
      <c r="M11243" s="180"/>
      <c r="N11243" s="180"/>
      <c r="O11243" s="180"/>
    </row>
    <row r="11244" spans="8:15" s="179" customFormat="1" x14ac:dyDescent="0.2">
      <c r="H11244" s="180"/>
      <c r="I11244" s="180"/>
      <c r="L11244" s="181"/>
      <c r="M11244" s="180"/>
      <c r="N11244" s="180"/>
      <c r="O11244" s="180"/>
    </row>
    <row r="11245" spans="8:15" s="179" customFormat="1" x14ac:dyDescent="0.2">
      <c r="H11245" s="180"/>
      <c r="I11245" s="180"/>
      <c r="L11245" s="181"/>
      <c r="M11245" s="180"/>
      <c r="N11245" s="180"/>
      <c r="O11245" s="180"/>
    </row>
    <row r="11246" spans="8:15" s="179" customFormat="1" x14ac:dyDescent="0.2">
      <c r="H11246" s="180"/>
      <c r="I11246" s="180"/>
      <c r="L11246" s="181"/>
      <c r="M11246" s="180"/>
      <c r="N11246" s="180"/>
      <c r="O11246" s="180"/>
    </row>
    <row r="11247" spans="8:15" s="179" customFormat="1" x14ac:dyDescent="0.2">
      <c r="H11247" s="180"/>
      <c r="I11247" s="180"/>
      <c r="L11247" s="181"/>
      <c r="M11247" s="180"/>
      <c r="N11247" s="180"/>
      <c r="O11247" s="180"/>
    </row>
    <row r="11248" spans="8:15" s="179" customFormat="1" x14ac:dyDescent="0.2">
      <c r="H11248" s="180"/>
      <c r="I11248" s="180"/>
      <c r="L11248" s="181"/>
      <c r="M11248" s="180"/>
      <c r="N11248" s="180"/>
      <c r="O11248" s="180"/>
    </row>
    <row r="11249" spans="8:15" s="179" customFormat="1" x14ac:dyDescent="0.2">
      <c r="H11249" s="180"/>
      <c r="I11249" s="180"/>
      <c r="L11249" s="181"/>
      <c r="M11249" s="180"/>
      <c r="N11249" s="180"/>
      <c r="O11249" s="180"/>
    </row>
    <row r="11250" spans="8:15" s="179" customFormat="1" x14ac:dyDescent="0.2">
      <c r="H11250" s="180"/>
      <c r="I11250" s="180"/>
      <c r="L11250" s="181"/>
      <c r="M11250" s="180"/>
      <c r="N11250" s="180"/>
      <c r="O11250" s="180"/>
    </row>
    <row r="11251" spans="8:15" s="179" customFormat="1" x14ac:dyDescent="0.2">
      <c r="H11251" s="180"/>
      <c r="I11251" s="180"/>
      <c r="L11251" s="181"/>
      <c r="M11251" s="180"/>
      <c r="N11251" s="180"/>
      <c r="O11251" s="180"/>
    </row>
    <row r="11252" spans="8:15" s="179" customFormat="1" x14ac:dyDescent="0.2">
      <c r="H11252" s="180"/>
      <c r="I11252" s="180"/>
      <c r="L11252" s="181"/>
      <c r="M11252" s="180"/>
      <c r="N11252" s="180"/>
      <c r="O11252" s="180"/>
    </row>
    <row r="11253" spans="8:15" s="179" customFormat="1" x14ac:dyDescent="0.2">
      <c r="H11253" s="180"/>
      <c r="I11253" s="180"/>
      <c r="L11253" s="181"/>
      <c r="M11253" s="180"/>
      <c r="N11253" s="180"/>
      <c r="O11253" s="180"/>
    </row>
    <row r="11254" spans="8:15" s="179" customFormat="1" x14ac:dyDescent="0.2">
      <c r="H11254" s="180"/>
      <c r="I11254" s="180"/>
      <c r="L11254" s="181"/>
      <c r="M11254" s="180"/>
      <c r="N11254" s="180"/>
      <c r="O11254" s="180"/>
    </row>
    <row r="11255" spans="8:15" s="179" customFormat="1" x14ac:dyDescent="0.2">
      <c r="H11255" s="180"/>
      <c r="I11255" s="180"/>
      <c r="L11255" s="181"/>
      <c r="M11255" s="180"/>
      <c r="N11255" s="180"/>
      <c r="O11255" s="180"/>
    </row>
    <row r="11256" spans="8:15" s="179" customFormat="1" x14ac:dyDescent="0.2">
      <c r="H11256" s="180"/>
      <c r="I11256" s="180"/>
      <c r="L11256" s="181"/>
      <c r="M11256" s="180"/>
      <c r="N11256" s="180"/>
      <c r="O11256" s="180"/>
    </row>
    <row r="11257" spans="8:15" s="179" customFormat="1" x14ac:dyDescent="0.2">
      <c r="H11257" s="180"/>
      <c r="I11257" s="180"/>
      <c r="L11257" s="181"/>
      <c r="M11257" s="180"/>
      <c r="N11257" s="180"/>
      <c r="O11257" s="180"/>
    </row>
    <row r="11258" spans="8:15" s="179" customFormat="1" x14ac:dyDescent="0.2">
      <c r="H11258" s="180"/>
      <c r="I11258" s="180"/>
      <c r="L11258" s="181"/>
      <c r="M11258" s="180"/>
      <c r="N11258" s="180"/>
      <c r="O11258" s="180"/>
    </row>
    <row r="11259" spans="8:15" s="179" customFormat="1" x14ac:dyDescent="0.2">
      <c r="H11259" s="180"/>
      <c r="I11259" s="180"/>
      <c r="L11259" s="181"/>
      <c r="M11259" s="180"/>
      <c r="N11259" s="180"/>
      <c r="O11259" s="180"/>
    </row>
    <row r="11260" spans="8:15" s="179" customFormat="1" x14ac:dyDescent="0.2">
      <c r="H11260" s="180"/>
      <c r="I11260" s="180"/>
      <c r="L11260" s="181"/>
      <c r="M11260" s="180"/>
      <c r="N11260" s="180"/>
      <c r="O11260" s="180"/>
    </row>
    <row r="11261" spans="8:15" s="179" customFormat="1" x14ac:dyDescent="0.2">
      <c r="H11261" s="180"/>
      <c r="I11261" s="180"/>
      <c r="L11261" s="181"/>
      <c r="M11261" s="180"/>
      <c r="N11261" s="180"/>
      <c r="O11261" s="180"/>
    </row>
    <row r="11262" spans="8:15" s="179" customFormat="1" x14ac:dyDescent="0.2">
      <c r="H11262" s="180"/>
      <c r="I11262" s="180"/>
      <c r="L11262" s="181"/>
      <c r="M11262" s="180"/>
      <c r="N11262" s="180"/>
      <c r="O11262" s="180"/>
    </row>
    <row r="11263" spans="8:15" s="179" customFormat="1" x14ac:dyDescent="0.2">
      <c r="H11263" s="180"/>
      <c r="I11263" s="180"/>
      <c r="L11263" s="181"/>
      <c r="M11263" s="180"/>
      <c r="N11263" s="180"/>
      <c r="O11263" s="180"/>
    </row>
    <row r="11264" spans="8:15" s="179" customFormat="1" x14ac:dyDescent="0.2">
      <c r="H11264" s="180"/>
      <c r="I11264" s="180"/>
      <c r="L11264" s="181"/>
      <c r="M11264" s="180"/>
      <c r="N11264" s="180"/>
      <c r="O11264" s="180"/>
    </row>
    <row r="11265" spans="8:15" s="179" customFormat="1" x14ac:dyDescent="0.2">
      <c r="H11265" s="180"/>
      <c r="I11265" s="180"/>
      <c r="L11265" s="181"/>
      <c r="M11265" s="180"/>
      <c r="N11265" s="180"/>
      <c r="O11265" s="180"/>
    </row>
    <row r="11266" spans="8:15" s="179" customFormat="1" x14ac:dyDescent="0.2">
      <c r="H11266" s="180"/>
      <c r="I11266" s="180"/>
      <c r="L11266" s="181"/>
      <c r="M11266" s="180"/>
      <c r="N11266" s="180"/>
      <c r="O11266" s="180"/>
    </row>
    <row r="11267" spans="8:15" s="179" customFormat="1" x14ac:dyDescent="0.2">
      <c r="H11267" s="180"/>
      <c r="I11267" s="180"/>
      <c r="L11267" s="181"/>
      <c r="M11267" s="180"/>
      <c r="N11267" s="180"/>
      <c r="O11267" s="180"/>
    </row>
    <row r="11268" spans="8:15" s="179" customFormat="1" x14ac:dyDescent="0.2">
      <c r="H11268" s="180"/>
      <c r="I11268" s="180"/>
      <c r="L11268" s="181"/>
      <c r="M11268" s="180"/>
      <c r="N11268" s="180"/>
      <c r="O11268" s="180"/>
    </row>
    <row r="11269" spans="8:15" s="179" customFormat="1" x14ac:dyDescent="0.2">
      <c r="H11269" s="180"/>
      <c r="I11269" s="180"/>
      <c r="L11269" s="181"/>
      <c r="M11269" s="180"/>
      <c r="N11269" s="180"/>
      <c r="O11269" s="180"/>
    </row>
    <row r="11270" spans="8:15" s="179" customFormat="1" x14ac:dyDescent="0.2">
      <c r="H11270" s="180"/>
      <c r="I11270" s="180"/>
      <c r="L11270" s="181"/>
      <c r="M11270" s="180"/>
      <c r="N11270" s="180"/>
      <c r="O11270" s="180"/>
    </row>
    <row r="11271" spans="8:15" s="179" customFormat="1" x14ac:dyDescent="0.2">
      <c r="H11271" s="180"/>
      <c r="I11271" s="180"/>
      <c r="L11271" s="181"/>
      <c r="M11271" s="180"/>
      <c r="N11271" s="180"/>
      <c r="O11271" s="180"/>
    </row>
    <row r="11272" spans="8:15" s="179" customFormat="1" x14ac:dyDescent="0.2">
      <c r="H11272" s="180"/>
      <c r="I11272" s="180"/>
      <c r="L11272" s="181"/>
      <c r="M11272" s="180"/>
      <c r="N11272" s="180"/>
      <c r="O11272" s="180"/>
    </row>
    <row r="11273" spans="8:15" s="179" customFormat="1" x14ac:dyDescent="0.2">
      <c r="H11273" s="180"/>
      <c r="I11273" s="180"/>
      <c r="L11273" s="181"/>
      <c r="M11273" s="180"/>
      <c r="N11273" s="180"/>
      <c r="O11273" s="180"/>
    </row>
    <row r="11274" spans="8:15" s="179" customFormat="1" x14ac:dyDescent="0.2">
      <c r="H11274" s="180"/>
      <c r="I11274" s="180"/>
      <c r="L11274" s="181"/>
      <c r="M11274" s="180"/>
      <c r="N11274" s="180"/>
      <c r="O11274" s="180"/>
    </row>
    <row r="11275" spans="8:15" s="179" customFormat="1" x14ac:dyDescent="0.2">
      <c r="H11275" s="180"/>
      <c r="I11275" s="180"/>
      <c r="L11275" s="181"/>
      <c r="M11275" s="180"/>
      <c r="N11275" s="180"/>
      <c r="O11275" s="180"/>
    </row>
    <row r="11276" spans="8:15" s="179" customFormat="1" x14ac:dyDescent="0.2">
      <c r="H11276" s="180"/>
      <c r="I11276" s="180"/>
      <c r="L11276" s="181"/>
      <c r="M11276" s="180"/>
      <c r="N11276" s="180"/>
      <c r="O11276" s="180"/>
    </row>
    <row r="11277" spans="8:15" s="179" customFormat="1" x14ac:dyDescent="0.2">
      <c r="H11277" s="180"/>
      <c r="I11277" s="180"/>
      <c r="L11277" s="181"/>
      <c r="M11277" s="180"/>
      <c r="N11277" s="180"/>
      <c r="O11277" s="180"/>
    </row>
    <row r="11278" spans="8:15" s="179" customFormat="1" x14ac:dyDescent="0.2">
      <c r="H11278" s="180"/>
      <c r="I11278" s="180"/>
      <c r="L11278" s="181"/>
      <c r="M11278" s="180"/>
      <c r="N11278" s="180"/>
      <c r="O11278" s="180"/>
    </row>
    <row r="11279" spans="8:15" s="179" customFormat="1" x14ac:dyDescent="0.2">
      <c r="H11279" s="180"/>
      <c r="I11279" s="180"/>
      <c r="L11279" s="181"/>
      <c r="M11279" s="180"/>
      <c r="N11279" s="180"/>
      <c r="O11279" s="180"/>
    </row>
    <row r="11280" spans="8:15" s="179" customFormat="1" x14ac:dyDescent="0.2">
      <c r="H11280" s="180"/>
      <c r="I11280" s="180"/>
      <c r="L11280" s="181"/>
      <c r="M11280" s="180"/>
      <c r="N11280" s="180"/>
      <c r="O11280" s="180"/>
    </row>
    <row r="11281" spans="8:15" s="179" customFormat="1" x14ac:dyDescent="0.2">
      <c r="H11281" s="180"/>
      <c r="I11281" s="180"/>
      <c r="L11281" s="181"/>
      <c r="M11281" s="180"/>
      <c r="N11281" s="180"/>
      <c r="O11281" s="180"/>
    </row>
    <row r="11282" spans="8:15" s="179" customFormat="1" x14ac:dyDescent="0.2">
      <c r="H11282" s="180"/>
      <c r="I11282" s="180"/>
      <c r="L11282" s="181"/>
      <c r="M11282" s="180"/>
      <c r="N11282" s="180"/>
      <c r="O11282" s="180"/>
    </row>
    <row r="11283" spans="8:15" s="179" customFormat="1" x14ac:dyDescent="0.2">
      <c r="H11283" s="180"/>
      <c r="I11283" s="180"/>
      <c r="L11283" s="181"/>
      <c r="M11283" s="180"/>
      <c r="N11283" s="180"/>
      <c r="O11283" s="180"/>
    </row>
    <row r="11284" spans="8:15" s="179" customFormat="1" x14ac:dyDescent="0.2">
      <c r="H11284" s="180"/>
      <c r="I11284" s="180"/>
      <c r="L11284" s="181"/>
      <c r="M11284" s="180"/>
      <c r="N11284" s="180"/>
      <c r="O11284" s="180"/>
    </row>
    <row r="11285" spans="8:15" s="179" customFormat="1" x14ac:dyDescent="0.2">
      <c r="H11285" s="180"/>
      <c r="I11285" s="180"/>
      <c r="L11285" s="181"/>
      <c r="M11285" s="180"/>
      <c r="N11285" s="180"/>
      <c r="O11285" s="180"/>
    </row>
    <row r="11286" spans="8:15" s="179" customFormat="1" x14ac:dyDescent="0.2">
      <c r="H11286" s="180"/>
      <c r="I11286" s="180"/>
      <c r="L11286" s="181"/>
      <c r="M11286" s="180"/>
      <c r="N11286" s="180"/>
      <c r="O11286" s="180"/>
    </row>
    <row r="11287" spans="8:15" s="179" customFormat="1" x14ac:dyDescent="0.2">
      <c r="H11287" s="180"/>
      <c r="I11287" s="180"/>
      <c r="L11287" s="181"/>
      <c r="M11287" s="180"/>
      <c r="N11287" s="180"/>
      <c r="O11287" s="180"/>
    </row>
    <row r="11288" spans="8:15" s="179" customFormat="1" x14ac:dyDescent="0.2">
      <c r="H11288" s="180"/>
      <c r="I11288" s="180"/>
      <c r="L11288" s="181"/>
      <c r="M11288" s="180"/>
      <c r="N11288" s="180"/>
      <c r="O11288" s="180"/>
    </row>
    <row r="11289" spans="8:15" s="179" customFormat="1" x14ac:dyDescent="0.2">
      <c r="H11289" s="180"/>
      <c r="I11289" s="180"/>
      <c r="L11289" s="181"/>
      <c r="M11289" s="180"/>
      <c r="N11289" s="180"/>
      <c r="O11289" s="180"/>
    </row>
    <row r="11290" spans="8:15" s="179" customFormat="1" x14ac:dyDescent="0.2">
      <c r="H11290" s="180"/>
      <c r="I11290" s="180"/>
      <c r="L11290" s="181"/>
      <c r="M11290" s="180"/>
      <c r="N11290" s="180"/>
      <c r="O11290" s="180"/>
    </row>
    <row r="11291" spans="8:15" s="179" customFormat="1" x14ac:dyDescent="0.2">
      <c r="H11291" s="180"/>
      <c r="I11291" s="180"/>
      <c r="L11291" s="181"/>
      <c r="M11291" s="180"/>
      <c r="N11291" s="180"/>
      <c r="O11291" s="180"/>
    </row>
    <row r="11292" spans="8:15" s="179" customFormat="1" x14ac:dyDescent="0.2">
      <c r="H11292" s="180"/>
      <c r="I11292" s="180"/>
      <c r="L11292" s="181"/>
      <c r="M11292" s="180"/>
      <c r="N11292" s="180"/>
      <c r="O11292" s="180"/>
    </row>
    <row r="11293" spans="8:15" s="179" customFormat="1" x14ac:dyDescent="0.2">
      <c r="H11293" s="180"/>
      <c r="I11293" s="180"/>
      <c r="L11293" s="181"/>
      <c r="M11293" s="180"/>
      <c r="N11293" s="180"/>
      <c r="O11293" s="180"/>
    </row>
    <row r="11294" spans="8:15" s="179" customFormat="1" x14ac:dyDescent="0.2">
      <c r="H11294" s="180"/>
      <c r="I11294" s="180"/>
      <c r="L11294" s="181"/>
      <c r="M11294" s="180"/>
      <c r="N11294" s="180"/>
      <c r="O11294" s="180"/>
    </row>
    <row r="11295" spans="8:15" s="179" customFormat="1" x14ac:dyDescent="0.2">
      <c r="H11295" s="180"/>
      <c r="I11295" s="180"/>
      <c r="L11295" s="181"/>
      <c r="M11295" s="180"/>
      <c r="N11295" s="180"/>
      <c r="O11295" s="180"/>
    </row>
    <row r="11296" spans="8:15" s="179" customFormat="1" x14ac:dyDescent="0.2">
      <c r="H11296" s="180"/>
      <c r="I11296" s="180"/>
      <c r="L11296" s="181"/>
      <c r="M11296" s="180"/>
      <c r="N11296" s="180"/>
      <c r="O11296" s="180"/>
    </row>
    <row r="11297" spans="8:15" s="179" customFormat="1" x14ac:dyDescent="0.2">
      <c r="H11297" s="180"/>
      <c r="I11297" s="180"/>
      <c r="L11297" s="181"/>
      <c r="M11297" s="180"/>
      <c r="N11297" s="180"/>
      <c r="O11297" s="180"/>
    </row>
    <row r="11298" spans="8:15" s="179" customFormat="1" x14ac:dyDescent="0.2">
      <c r="H11298" s="180"/>
      <c r="I11298" s="180"/>
      <c r="L11298" s="181"/>
      <c r="M11298" s="180"/>
      <c r="N11298" s="180"/>
      <c r="O11298" s="180"/>
    </row>
    <row r="11299" spans="8:15" s="179" customFormat="1" x14ac:dyDescent="0.2">
      <c r="H11299" s="180"/>
      <c r="I11299" s="180"/>
      <c r="L11299" s="181"/>
      <c r="M11299" s="180"/>
      <c r="N11299" s="180"/>
      <c r="O11299" s="180"/>
    </row>
    <row r="11300" spans="8:15" s="179" customFormat="1" x14ac:dyDescent="0.2">
      <c r="H11300" s="180"/>
      <c r="I11300" s="180"/>
      <c r="L11300" s="181"/>
      <c r="M11300" s="180"/>
      <c r="N11300" s="180"/>
      <c r="O11300" s="180"/>
    </row>
    <row r="11301" spans="8:15" s="179" customFormat="1" x14ac:dyDescent="0.2">
      <c r="H11301" s="180"/>
      <c r="I11301" s="180"/>
      <c r="L11301" s="181"/>
      <c r="M11301" s="180"/>
      <c r="N11301" s="180"/>
      <c r="O11301" s="180"/>
    </row>
    <row r="11302" spans="8:15" s="179" customFormat="1" x14ac:dyDescent="0.2">
      <c r="H11302" s="180"/>
      <c r="I11302" s="180"/>
      <c r="L11302" s="181"/>
      <c r="M11302" s="180"/>
      <c r="N11302" s="180"/>
      <c r="O11302" s="180"/>
    </row>
    <row r="11303" spans="8:15" s="179" customFormat="1" x14ac:dyDescent="0.2">
      <c r="H11303" s="180"/>
      <c r="I11303" s="180"/>
      <c r="L11303" s="181"/>
      <c r="M11303" s="180"/>
      <c r="N11303" s="180"/>
      <c r="O11303" s="180"/>
    </row>
    <row r="11304" spans="8:15" s="179" customFormat="1" x14ac:dyDescent="0.2">
      <c r="H11304" s="180"/>
      <c r="I11304" s="180"/>
      <c r="L11304" s="181"/>
      <c r="M11304" s="180"/>
      <c r="N11304" s="180"/>
      <c r="O11304" s="180"/>
    </row>
    <row r="11305" spans="8:15" s="179" customFormat="1" x14ac:dyDescent="0.2">
      <c r="H11305" s="180"/>
      <c r="I11305" s="180"/>
      <c r="L11305" s="181"/>
      <c r="M11305" s="180"/>
      <c r="N11305" s="180"/>
      <c r="O11305" s="180"/>
    </row>
    <row r="11306" spans="8:15" s="179" customFormat="1" x14ac:dyDescent="0.2">
      <c r="H11306" s="180"/>
      <c r="I11306" s="180"/>
      <c r="L11306" s="181"/>
      <c r="M11306" s="180"/>
      <c r="N11306" s="180"/>
      <c r="O11306" s="180"/>
    </row>
    <row r="11307" spans="8:15" s="179" customFormat="1" x14ac:dyDescent="0.2">
      <c r="H11307" s="180"/>
      <c r="I11307" s="180"/>
      <c r="L11307" s="181"/>
      <c r="M11307" s="180"/>
      <c r="N11307" s="180"/>
      <c r="O11307" s="180"/>
    </row>
    <row r="11308" spans="8:15" s="179" customFormat="1" x14ac:dyDescent="0.2">
      <c r="H11308" s="180"/>
      <c r="I11308" s="180"/>
      <c r="L11308" s="181"/>
      <c r="M11308" s="180"/>
      <c r="N11308" s="180"/>
      <c r="O11308" s="180"/>
    </row>
    <row r="11309" spans="8:15" s="179" customFormat="1" x14ac:dyDescent="0.2">
      <c r="H11309" s="180"/>
      <c r="I11309" s="180"/>
      <c r="L11309" s="181"/>
      <c r="M11309" s="180"/>
      <c r="N11309" s="180"/>
      <c r="O11309" s="180"/>
    </row>
    <row r="11310" spans="8:15" s="179" customFormat="1" x14ac:dyDescent="0.2">
      <c r="H11310" s="180"/>
      <c r="I11310" s="180"/>
      <c r="L11310" s="181"/>
      <c r="M11310" s="180"/>
      <c r="N11310" s="180"/>
      <c r="O11310" s="180"/>
    </row>
    <row r="11311" spans="8:15" s="179" customFormat="1" x14ac:dyDescent="0.2">
      <c r="H11311" s="180"/>
      <c r="I11311" s="180"/>
      <c r="L11311" s="181"/>
      <c r="M11311" s="180"/>
      <c r="N11311" s="180"/>
      <c r="O11311" s="180"/>
    </row>
    <row r="11312" spans="8:15" s="179" customFormat="1" x14ac:dyDescent="0.2">
      <c r="H11312" s="180"/>
      <c r="I11312" s="180"/>
      <c r="L11312" s="181"/>
      <c r="M11312" s="180"/>
      <c r="N11312" s="180"/>
      <c r="O11312" s="180"/>
    </row>
    <row r="11313" spans="8:15" s="179" customFormat="1" x14ac:dyDescent="0.2">
      <c r="H11313" s="180"/>
      <c r="I11313" s="180"/>
      <c r="L11313" s="181"/>
      <c r="M11313" s="180"/>
      <c r="N11313" s="180"/>
      <c r="O11313" s="180"/>
    </row>
    <row r="11314" spans="8:15" s="179" customFormat="1" x14ac:dyDescent="0.2">
      <c r="H11314" s="180"/>
      <c r="I11314" s="180"/>
      <c r="L11314" s="181"/>
      <c r="M11314" s="180"/>
      <c r="N11314" s="180"/>
      <c r="O11314" s="180"/>
    </row>
    <row r="11315" spans="8:15" s="179" customFormat="1" x14ac:dyDescent="0.2">
      <c r="H11315" s="180"/>
      <c r="I11315" s="180"/>
      <c r="L11315" s="181"/>
      <c r="M11315" s="180"/>
      <c r="N11315" s="180"/>
      <c r="O11315" s="180"/>
    </row>
    <row r="11316" spans="8:15" s="179" customFormat="1" x14ac:dyDescent="0.2">
      <c r="H11316" s="180"/>
      <c r="I11316" s="180"/>
      <c r="L11316" s="181"/>
      <c r="M11316" s="180"/>
      <c r="N11316" s="180"/>
      <c r="O11316" s="180"/>
    </row>
    <row r="11317" spans="8:15" s="179" customFormat="1" x14ac:dyDescent="0.2">
      <c r="H11317" s="180"/>
      <c r="I11317" s="180"/>
      <c r="L11317" s="181"/>
      <c r="M11317" s="180"/>
      <c r="N11317" s="180"/>
      <c r="O11317" s="180"/>
    </row>
    <row r="11318" spans="8:15" s="179" customFormat="1" x14ac:dyDescent="0.2">
      <c r="H11318" s="180"/>
      <c r="I11318" s="180"/>
      <c r="L11318" s="181"/>
      <c r="M11318" s="180"/>
      <c r="N11318" s="180"/>
      <c r="O11318" s="180"/>
    </row>
    <row r="11319" spans="8:15" s="179" customFormat="1" x14ac:dyDescent="0.2">
      <c r="H11319" s="180"/>
      <c r="I11319" s="180"/>
      <c r="L11319" s="181"/>
      <c r="M11319" s="180"/>
      <c r="N11319" s="180"/>
      <c r="O11319" s="180"/>
    </row>
    <row r="11320" spans="8:15" s="179" customFormat="1" x14ac:dyDescent="0.2">
      <c r="H11320" s="180"/>
      <c r="I11320" s="180"/>
      <c r="L11320" s="181"/>
      <c r="M11320" s="180"/>
      <c r="N11320" s="180"/>
      <c r="O11320" s="180"/>
    </row>
    <row r="11321" spans="8:15" s="179" customFormat="1" x14ac:dyDescent="0.2">
      <c r="H11321" s="180"/>
      <c r="I11321" s="180"/>
      <c r="L11321" s="181"/>
      <c r="M11321" s="180"/>
      <c r="N11321" s="180"/>
      <c r="O11321" s="180"/>
    </row>
    <row r="11322" spans="8:15" s="179" customFormat="1" x14ac:dyDescent="0.2">
      <c r="H11322" s="180"/>
      <c r="I11322" s="180"/>
      <c r="L11322" s="181"/>
      <c r="M11322" s="180"/>
      <c r="N11322" s="180"/>
      <c r="O11322" s="180"/>
    </row>
    <row r="11323" spans="8:15" s="179" customFormat="1" x14ac:dyDescent="0.2">
      <c r="H11323" s="180"/>
      <c r="I11323" s="180"/>
      <c r="L11323" s="181"/>
      <c r="M11323" s="180"/>
      <c r="N11323" s="180"/>
      <c r="O11323" s="180"/>
    </row>
    <row r="11324" spans="8:15" s="179" customFormat="1" x14ac:dyDescent="0.2">
      <c r="H11324" s="180"/>
      <c r="I11324" s="180"/>
      <c r="L11324" s="181"/>
      <c r="M11324" s="180"/>
      <c r="N11324" s="180"/>
      <c r="O11324" s="180"/>
    </row>
    <row r="11325" spans="8:15" s="179" customFormat="1" x14ac:dyDescent="0.2">
      <c r="H11325" s="180"/>
      <c r="I11325" s="180"/>
      <c r="L11325" s="181"/>
      <c r="M11325" s="180"/>
      <c r="N11325" s="180"/>
      <c r="O11325" s="180"/>
    </row>
    <row r="11326" spans="8:15" s="179" customFormat="1" x14ac:dyDescent="0.2">
      <c r="H11326" s="180"/>
      <c r="I11326" s="180"/>
      <c r="L11326" s="181"/>
      <c r="M11326" s="180"/>
      <c r="N11326" s="180"/>
      <c r="O11326" s="180"/>
    </row>
    <row r="11327" spans="8:15" s="179" customFormat="1" x14ac:dyDescent="0.2">
      <c r="H11327" s="180"/>
      <c r="I11327" s="180"/>
      <c r="L11327" s="181"/>
      <c r="M11327" s="180"/>
      <c r="N11327" s="180"/>
      <c r="O11327" s="180"/>
    </row>
    <row r="11328" spans="8:15" s="179" customFormat="1" x14ac:dyDescent="0.2">
      <c r="H11328" s="180"/>
      <c r="I11328" s="180"/>
      <c r="L11328" s="181"/>
      <c r="M11328" s="180"/>
      <c r="N11328" s="180"/>
      <c r="O11328" s="180"/>
    </row>
    <row r="11329" spans="8:15" s="179" customFormat="1" x14ac:dyDescent="0.2">
      <c r="H11329" s="180"/>
      <c r="I11329" s="180"/>
      <c r="L11329" s="181"/>
      <c r="M11329" s="180"/>
      <c r="N11329" s="180"/>
      <c r="O11329" s="180"/>
    </row>
    <row r="11330" spans="8:15" s="179" customFormat="1" x14ac:dyDescent="0.2">
      <c r="H11330" s="180"/>
      <c r="I11330" s="180"/>
      <c r="L11330" s="181"/>
      <c r="M11330" s="180"/>
      <c r="N11330" s="180"/>
      <c r="O11330" s="180"/>
    </row>
    <row r="11331" spans="8:15" s="179" customFormat="1" x14ac:dyDescent="0.2">
      <c r="H11331" s="180"/>
      <c r="I11331" s="180"/>
      <c r="L11331" s="181"/>
      <c r="M11331" s="180"/>
      <c r="N11331" s="180"/>
      <c r="O11331" s="180"/>
    </row>
    <row r="11332" spans="8:15" s="179" customFormat="1" x14ac:dyDescent="0.2">
      <c r="H11332" s="180"/>
      <c r="I11332" s="180"/>
      <c r="L11332" s="181"/>
      <c r="M11332" s="180"/>
      <c r="N11332" s="180"/>
      <c r="O11332" s="180"/>
    </row>
    <row r="11333" spans="8:15" s="179" customFormat="1" x14ac:dyDescent="0.2">
      <c r="H11333" s="180"/>
      <c r="I11333" s="180"/>
      <c r="L11333" s="181"/>
      <c r="M11333" s="180"/>
      <c r="N11333" s="180"/>
      <c r="O11333" s="180"/>
    </row>
    <row r="11334" spans="8:15" s="179" customFormat="1" x14ac:dyDescent="0.2">
      <c r="H11334" s="180"/>
      <c r="I11334" s="180"/>
      <c r="L11334" s="181"/>
      <c r="M11334" s="180"/>
      <c r="N11334" s="180"/>
      <c r="O11334" s="180"/>
    </row>
    <row r="11335" spans="8:15" s="179" customFormat="1" x14ac:dyDescent="0.2">
      <c r="H11335" s="180"/>
      <c r="I11335" s="180"/>
      <c r="L11335" s="181"/>
      <c r="M11335" s="180"/>
      <c r="N11335" s="180"/>
      <c r="O11335" s="180"/>
    </row>
    <row r="11336" spans="8:15" s="179" customFormat="1" x14ac:dyDescent="0.2">
      <c r="H11336" s="180"/>
      <c r="I11336" s="180"/>
      <c r="L11336" s="181"/>
      <c r="M11336" s="180"/>
      <c r="N11336" s="180"/>
      <c r="O11336" s="180"/>
    </row>
    <row r="11337" spans="8:15" s="179" customFormat="1" x14ac:dyDescent="0.2">
      <c r="H11337" s="180"/>
      <c r="I11337" s="180"/>
      <c r="L11337" s="181"/>
      <c r="M11337" s="180"/>
      <c r="N11337" s="180"/>
      <c r="O11337" s="180"/>
    </row>
    <row r="11338" spans="8:15" s="179" customFormat="1" x14ac:dyDescent="0.2">
      <c r="H11338" s="180"/>
      <c r="I11338" s="180"/>
      <c r="L11338" s="181"/>
      <c r="M11338" s="180"/>
      <c r="N11338" s="180"/>
      <c r="O11338" s="180"/>
    </row>
    <row r="11339" spans="8:15" s="179" customFormat="1" x14ac:dyDescent="0.2">
      <c r="H11339" s="180"/>
      <c r="I11339" s="180"/>
      <c r="L11339" s="181"/>
      <c r="M11339" s="180"/>
      <c r="N11339" s="180"/>
      <c r="O11339" s="180"/>
    </row>
    <row r="11340" spans="8:15" s="179" customFormat="1" x14ac:dyDescent="0.2">
      <c r="H11340" s="180"/>
      <c r="I11340" s="180"/>
      <c r="L11340" s="181"/>
      <c r="M11340" s="180"/>
      <c r="N11340" s="180"/>
      <c r="O11340" s="180"/>
    </row>
    <row r="11341" spans="8:15" s="179" customFormat="1" x14ac:dyDescent="0.2">
      <c r="H11341" s="180"/>
      <c r="I11341" s="180"/>
      <c r="L11341" s="181"/>
      <c r="M11341" s="180"/>
      <c r="N11341" s="180"/>
      <c r="O11341" s="180"/>
    </row>
    <row r="11342" spans="8:15" s="179" customFormat="1" x14ac:dyDescent="0.2">
      <c r="H11342" s="180"/>
      <c r="I11342" s="180"/>
      <c r="L11342" s="181"/>
      <c r="M11342" s="180"/>
      <c r="N11342" s="180"/>
      <c r="O11342" s="180"/>
    </row>
    <row r="11343" spans="8:15" s="179" customFormat="1" x14ac:dyDescent="0.2">
      <c r="H11343" s="180"/>
      <c r="I11343" s="180"/>
      <c r="L11343" s="181"/>
      <c r="M11343" s="180"/>
      <c r="N11343" s="180"/>
      <c r="O11343" s="180"/>
    </row>
    <row r="11344" spans="8:15" s="179" customFormat="1" x14ac:dyDescent="0.2">
      <c r="H11344" s="180"/>
      <c r="I11344" s="180"/>
      <c r="L11344" s="181"/>
      <c r="M11344" s="180"/>
      <c r="N11344" s="180"/>
      <c r="O11344" s="180"/>
    </row>
    <row r="11345" spans="8:15" s="179" customFormat="1" x14ac:dyDescent="0.2">
      <c r="H11345" s="180"/>
      <c r="I11345" s="180"/>
      <c r="L11345" s="181"/>
      <c r="M11345" s="180"/>
      <c r="N11345" s="180"/>
      <c r="O11345" s="180"/>
    </row>
    <row r="11346" spans="8:15" s="179" customFormat="1" x14ac:dyDescent="0.2">
      <c r="H11346" s="180"/>
      <c r="I11346" s="180"/>
      <c r="L11346" s="181"/>
      <c r="M11346" s="180"/>
      <c r="N11346" s="180"/>
      <c r="O11346" s="180"/>
    </row>
    <row r="11347" spans="8:15" s="179" customFormat="1" x14ac:dyDescent="0.2">
      <c r="H11347" s="180"/>
      <c r="I11347" s="180"/>
      <c r="L11347" s="181"/>
      <c r="M11347" s="180"/>
      <c r="N11347" s="180"/>
      <c r="O11347" s="180"/>
    </row>
    <row r="11348" spans="8:15" s="179" customFormat="1" x14ac:dyDescent="0.2">
      <c r="H11348" s="180"/>
      <c r="I11348" s="180"/>
      <c r="L11348" s="181"/>
      <c r="M11348" s="180"/>
      <c r="N11348" s="180"/>
      <c r="O11348" s="180"/>
    </row>
    <row r="11349" spans="8:15" s="179" customFormat="1" x14ac:dyDescent="0.2">
      <c r="H11349" s="180"/>
      <c r="I11349" s="180"/>
      <c r="L11349" s="181"/>
      <c r="M11349" s="180"/>
      <c r="N11349" s="180"/>
      <c r="O11349" s="180"/>
    </row>
    <row r="11350" spans="8:15" s="179" customFormat="1" x14ac:dyDescent="0.2">
      <c r="H11350" s="180"/>
      <c r="I11350" s="180"/>
      <c r="L11350" s="181"/>
      <c r="M11350" s="180"/>
      <c r="N11350" s="180"/>
      <c r="O11350" s="180"/>
    </row>
    <row r="11351" spans="8:15" s="179" customFormat="1" x14ac:dyDescent="0.2">
      <c r="H11351" s="180"/>
      <c r="I11351" s="180"/>
      <c r="L11351" s="181"/>
      <c r="M11351" s="180"/>
      <c r="N11351" s="180"/>
      <c r="O11351" s="180"/>
    </row>
    <row r="11352" spans="8:15" s="179" customFormat="1" x14ac:dyDescent="0.2">
      <c r="H11352" s="180"/>
      <c r="I11352" s="180"/>
      <c r="L11352" s="181"/>
      <c r="M11352" s="180"/>
      <c r="N11352" s="180"/>
      <c r="O11352" s="180"/>
    </row>
    <row r="11353" spans="8:15" s="179" customFormat="1" x14ac:dyDescent="0.2">
      <c r="H11353" s="180"/>
      <c r="I11353" s="180"/>
      <c r="L11353" s="181"/>
      <c r="M11353" s="180"/>
      <c r="N11353" s="180"/>
      <c r="O11353" s="180"/>
    </row>
    <row r="11354" spans="8:15" s="179" customFormat="1" x14ac:dyDescent="0.2">
      <c r="H11354" s="180"/>
      <c r="I11354" s="180"/>
      <c r="L11354" s="181"/>
      <c r="M11354" s="180"/>
      <c r="N11354" s="180"/>
      <c r="O11354" s="180"/>
    </row>
    <row r="11355" spans="8:15" s="179" customFormat="1" x14ac:dyDescent="0.2">
      <c r="H11355" s="180"/>
      <c r="I11355" s="180"/>
      <c r="L11355" s="181"/>
      <c r="M11355" s="180"/>
      <c r="N11355" s="180"/>
      <c r="O11355" s="180"/>
    </row>
    <row r="11356" spans="8:15" s="179" customFormat="1" x14ac:dyDescent="0.2">
      <c r="H11356" s="180"/>
      <c r="I11356" s="180"/>
      <c r="L11356" s="181"/>
      <c r="M11356" s="180"/>
      <c r="N11356" s="180"/>
      <c r="O11356" s="180"/>
    </row>
    <row r="11357" spans="8:15" s="179" customFormat="1" x14ac:dyDescent="0.2">
      <c r="H11357" s="180"/>
      <c r="I11357" s="180"/>
      <c r="L11357" s="181"/>
      <c r="M11357" s="180"/>
      <c r="N11357" s="180"/>
      <c r="O11357" s="180"/>
    </row>
    <row r="11358" spans="8:15" s="179" customFormat="1" x14ac:dyDescent="0.2">
      <c r="H11358" s="180"/>
      <c r="I11358" s="180"/>
      <c r="L11358" s="181"/>
      <c r="M11358" s="180"/>
      <c r="N11358" s="180"/>
      <c r="O11358" s="180"/>
    </row>
    <row r="11359" spans="8:15" s="179" customFormat="1" x14ac:dyDescent="0.2">
      <c r="H11359" s="180"/>
      <c r="I11359" s="180"/>
      <c r="L11359" s="181"/>
      <c r="M11359" s="180"/>
      <c r="N11359" s="180"/>
      <c r="O11359" s="180"/>
    </row>
    <row r="11360" spans="8:15" s="179" customFormat="1" x14ac:dyDescent="0.2">
      <c r="H11360" s="180"/>
      <c r="I11360" s="180"/>
      <c r="L11360" s="181"/>
      <c r="M11360" s="180"/>
      <c r="N11360" s="180"/>
      <c r="O11360" s="180"/>
    </row>
    <row r="11361" spans="8:15" s="179" customFormat="1" x14ac:dyDescent="0.2">
      <c r="H11361" s="180"/>
      <c r="I11361" s="180"/>
      <c r="L11361" s="181"/>
      <c r="M11361" s="180"/>
      <c r="N11361" s="180"/>
      <c r="O11361" s="180"/>
    </row>
    <row r="11362" spans="8:15" s="179" customFormat="1" x14ac:dyDescent="0.2">
      <c r="H11362" s="180"/>
      <c r="I11362" s="180"/>
      <c r="L11362" s="181"/>
      <c r="M11362" s="180"/>
      <c r="N11362" s="180"/>
      <c r="O11362" s="180"/>
    </row>
    <row r="11363" spans="8:15" s="179" customFormat="1" x14ac:dyDescent="0.2">
      <c r="H11363" s="180"/>
      <c r="I11363" s="180"/>
      <c r="L11363" s="181"/>
      <c r="M11363" s="180"/>
      <c r="N11363" s="180"/>
      <c r="O11363" s="180"/>
    </row>
    <row r="11364" spans="8:15" s="179" customFormat="1" x14ac:dyDescent="0.2">
      <c r="H11364" s="180"/>
      <c r="I11364" s="180"/>
      <c r="L11364" s="181"/>
      <c r="M11364" s="180"/>
      <c r="N11364" s="180"/>
      <c r="O11364" s="180"/>
    </row>
    <row r="11365" spans="8:15" s="179" customFormat="1" x14ac:dyDescent="0.2">
      <c r="H11365" s="180"/>
      <c r="I11365" s="180"/>
      <c r="L11365" s="181"/>
      <c r="M11365" s="180"/>
      <c r="N11365" s="180"/>
      <c r="O11365" s="180"/>
    </row>
    <row r="11366" spans="8:15" s="179" customFormat="1" x14ac:dyDescent="0.2">
      <c r="H11366" s="180"/>
      <c r="I11366" s="180"/>
      <c r="L11366" s="181"/>
      <c r="M11366" s="180"/>
      <c r="N11366" s="180"/>
      <c r="O11366" s="180"/>
    </row>
    <row r="11367" spans="8:15" s="179" customFormat="1" x14ac:dyDescent="0.2">
      <c r="H11367" s="180"/>
      <c r="I11367" s="180"/>
      <c r="L11367" s="181"/>
      <c r="M11367" s="180"/>
      <c r="N11367" s="180"/>
      <c r="O11367" s="180"/>
    </row>
    <row r="11368" spans="8:15" s="179" customFormat="1" x14ac:dyDescent="0.2">
      <c r="H11368" s="180"/>
      <c r="I11368" s="180"/>
      <c r="L11368" s="181"/>
      <c r="M11368" s="180"/>
      <c r="N11368" s="180"/>
      <c r="O11368" s="180"/>
    </row>
    <row r="11369" spans="8:15" s="179" customFormat="1" x14ac:dyDescent="0.2">
      <c r="H11369" s="180"/>
      <c r="I11369" s="180"/>
      <c r="L11369" s="181"/>
      <c r="M11369" s="180"/>
      <c r="N11369" s="180"/>
      <c r="O11369" s="180"/>
    </row>
    <row r="11370" spans="8:15" s="179" customFormat="1" x14ac:dyDescent="0.2">
      <c r="H11370" s="180"/>
      <c r="I11370" s="180"/>
      <c r="L11370" s="181"/>
      <c r="M11370" s="180"/>
      <c r="N11370" s="180"/>
      <c r="O11370" s="180"/>
    </row>
    <row r="11371" spans="8:15" s="179" customFormat="1" x14ac:dyDescent="0.2">
      <c r="H11371" s="180"/>
      <c r="I11371" s="180"/>
      <c r="L11371" s="181"/>
      <c r="M11371" s="180"/>
      <c r="N11371" s="180"/>
      <c r="O11371" s="180"/>
    </row>
    <row r="11372" spans="8:15" s="179" customFormat="1" x14ac:dyDescent="0.2">
      <c r="H11372" s="180"/>
      <c r="I11372" s="180"/>
      <c r="L11372" s="181"/>
      <c r="M11372" s="180"/>
      <c r="N11372" s="180"/>
      <c r="O11372" s="180"/>
    </row>
    <row r="11373" spans="8:15" s="179" customFormat="1" x14ac:dyDescent="0.2">
      <c r="H11373" s="180"/>
      <c r="I11373" s="180"/>
      <c r="L11373" s="181"/>
      <c r="M11373" s="180"/>
      <c r="N11373" s="180"/>
      <c r="O11373" s="180"/>
    </row>
    <row r="11374" spans="8:15" s="179" customFormat="1" x14ac:dyDescent="0.2">
      <c r="H11374" s="180"/>
      <c r="I11374" s="180"/>
      <c r="L11374" s="181"/>
      <c r="M11374" s="180"/>
      <c r="N11374" s="180"/>
      <c r="O11374" s="180"/>
    </row>
    <row r="11375" spans="8:15" s="179" customFormat="1" x14ac:dyDescent="0.2">
      <c r="H11375" s="180"/>
      <c r="I11375" s="180"/>
      <c r="L11375" s="181"/>
      <c r="M11375" s="180"/>
      <c r="N11375" s="180"/>
      <c r="O11375" s="180"/>
    </row>
    <row r="11376" spans="8:15" s="179" customFormat="1" x14ac:dyDescent="0.2">
      <c r="H11376" s="180"/>
      <c r="I11376" s="180"/>
      <c r="L11376" s="181"/>
      <c r="M11376" s="180"/>
      <c r="N11376" s="180"/>
      <c r="O11376" s="180"/>
    </row>
    <row r="11377" spans="8:15" s="179" customFormat="1" x14ac:dyDescent="0.2">
      <c r="H11377" s="180"/>
      <c r="I11377" s="180"/>
      <c r="L11377" s="181"/>
      <c r="M11377" s="180"/>
      <c r="N11377" s="180"/>
      <c r="O11377" s="180"/>
    </row>
    <row r="11378" spans="8:15" s="179" customFormat="1" x14ac:dyDescent="0.2">
      <c r="H11378" s="180"/>
      <c r="I11378" s="180"/>
      <c r="L11378" s="181"/>
      <c r="M11378" s="180"/>
      <c r="N11378" s="180"/>
      <c r="O11378" s="180"/>
    </row>
    <row r="11379" spans="8:15" s="179" customFormat="1" x14ac:dyDescent="0.2">
      <c r="H11379" s="180"/>
      <c r="I11379" s="180"/>
      <c r="L11379" s="181"/>
      <c r="M11379" s="180"/>
      <c r="N11379" s="180"/>
      <c r="O11379" s="180"/>
    </row>
    <row r="11380" spans="8:15" s="179" customFormat="1" x14ac:dyDescent="0.2">
      <c r="H11380" s="180"/>
      <c r="I11380" s="180"/>
      <c r="L11380" s="181"/>
      <c r="M11380" s="180"/>
      <c r="N11380" s="180"/>
      <c r="O11380" s="180"/>
    </row>
    <row r="11381" spans="8:15" s="179" customFormat="1" x14ac:dyDescent="0.2">
      <c r="H11381" s="180"/>
      <c r="I11381" s="180"/>
      <c r="L11381" s="181"/>
      <c r="M11381" s="180"/>
      <c r="N11381" s="180"/>
      <c r="O11381" s="180"/>
    </row>
    <row r="11382" spans="8:15" s="179" customFormat="1" x14ac:dyDescent="0.2">
      <c r="H11382" s="180"/>
      <c r="I11382" s="180"/>
      <c r="L11382" s="181"/>
      <c r="M11382" s="180"/>
      <c r="N11382" s="180"/>
      <c r="O11382" s="180"/>
    </row>
    <row r="11383" spans="8:15" s="179" customFormat="1" x14ac:dyDescent="0.2">
      <c r="H11383" s="180"/>
      <c r="I11383" s="180"/>
      <c r="L11383" s="181"/>
      <c r="M11383" s="180"/>
      <c r="N11383" s="180"/>
      <c r="O11383" s="180"/>
    </row>
    <row r="11384" spans="8:15" s="179" customFormat="1" x14ac:dyDescent="0.2">
      <c r="H11384" s="180"/>
      <c r="I11384" s="180"/>
      <c r="L11384" s="181"/>
      <c r="M11384" s="180"/>
      <c r="N11384" s="180"/>
      <c r="O11384" s="180"/>
    </row>
    <row r="11385" spans="8:15" s="179" customFormat="1" x14ac:dyDescent="0.2">
      <c r="H11385" s="180"/>
      <c r="I11385" s="180"/>
      <c r="L11385" s="181"/>
      <c r="M11385" s="180"/>
      <c r="N11385" s="180"/>
      <c r="O11385" s="180"/>
    </row>
    <row r="11386" spans="8:15" s="179" customFormat="1" x14ac:dyDescent="0.2">
      <c r="H11386" s="180"/>
      <c r="I11386" s="180"/>
      <c r="L11386" s="181"/>
      <c r="M11386" s="180"/>
      <c r="N11386" s="180"/>
      <c r="O11386" s="180"/>
    </row>
    <row r="11387" spans="8:15" s="179" customFormat="1" x14ac:dyDescent="0.2">
      <c r="H11387" s="180"/>
      <c r="I11387" s="180"/>
      <c r="L11387" s="181"/>
      <c r="M11387" s="180"/>
      <c r="N11387" s="180"/>
      <c r="O11387" s="180"/>
    </row>
    <row r="11388" spans="8:15" s="179" customFormat="1" x14ac:dyDescent="0.2">
      <c r="H11388" s="180"/>
      <c r="I11388" s="180"/>
      <c r="L11388" s="181"/>
      <c r="M11388" s="180"/>
      <c r="N11388" s="180"/>
      <c r="O11388" s="180"/>
    </row>
    <row r="11389" spans="8:15" s="179" customFormat="1" x14ac:dyDescent="0.2">
      <c r="H11389" s="180"/>
      <c r="I11389" s="180"/>
      <c r="L11389" s="181"/>
      <c r="M11389" s="180"/>
      <c r="N11389" s="180"/>
      <c r="O11389" s="180"/>
    </row>
    <row r="11390" spans="8:15" s="179" customFormat="1" x14ac:dyDescent="0.2">
      <c r="H11390" s="180"/>
      <c r="I11390" s="180"/>
      <c r="L11390" s="181"/>
      <c r="M11390" s="180"/>
      <c r="N11390" s="180"/>
      <c r="O11390" s="180"/>
    </row>
    <row r="11391" spans="8:15" s="179" customFormat="1" x14ac:dyDescent="0.2">
      <c r="H11391" s="180"/>
      <c r="I11391" s="180"/>
      <c r="L11391" s="181"/>
      <c r="M11391" s="180"/>
      <c r="N11391" s="180"/>
      <c r="O11391" s="180"/>
    </row>
    <row r="11392" spans="8:15" s="179" customFormat="1" x14ac:dyDescent="0.2">
      <c r="H11392" s="180"/>
      <c r="I11392" s="180"/>
      <c r="L11392" s="181"/>
      <c r="M11392" s="180"/>
      <c r="N11392" s="180"/>
      <c r="O11392" s="180"/>
    </row>
    <row r="11393" spans="8:15" s="179" customFormat="1" x14ac:dyDescent="0.2">
      <c r="H11393" s="180"/>
      <c r="I11393" s="180"/>
      <c r="L11393" s="181"/>
      <c r="M11393" s="180"/>
      <c r="N11393" s="180"/>
      <c r="O11393" s="180"/>
    </row>
    <row r="11394" spans="8:15" s="179" customFormat="1" x14ac:dyDescent="0.2">
      <c r="H11394" s="180"/>
      <c r="I11394" s="180"/>
      <c r="L11394" s="181"/>
      <c r="M11394" s="180"/>
      <c r="N11394" s="180"/>
      <c r="O11394" s="180"/>
    </row>
    <row r="11395" spans="8:15" s="179" customFormat="1" x14ac:dyDescent="0.2">
      <c r="H11395" s="180"/>
      <c r="I11395" s="180"/>
      <c r="L11395" s="181"/>
      <c r="M11395" s="180"/>
      <c r="N11395" s="180"/>
      <c r="O11395" s="180"/>
    </row>
    <row r="11396" spans="8:15" s="179" customFormat="1" x14ac:dyDescent="0.2">
      <c r="H11396" s="180"/>
      <c r="I11396" s="180"/>
      <c r="L11396" s="181"/>
      <c r="M11396" s="180"/>
      <c r="N11396" s="180"/>
      <c r="O11396" s="180"/>
    </row>
    <row r="11397" spans="8:15" s="179" customFormat="1" x14ac:dyDescent="0.2">
      <c r="H11397" s="180"/>
      <c r="I11397" s="180"/>
      <c r="L11397" s="181"/>
      <c r="M11397" s="180"/>
      <c r="N11397" s="180"/>
      <c r="O11397" s="180"/>
    </row>
    <row r="11398" spans="8:15" s="179" customFormat="1" x14ac:dyDescent="0.2">
      <c r="H11398" s="180"/>
      <c r="I11398" s="180"/>
      <c r="L11398" s="181"/>
      <c r="M11398" s="180"/>
      <c r="N11398" s="180"/>
      <c r="O11398" s="180"/>
    </row>
    <row r="11399" spans="8:15" s="179" customFormat="1" x14ac:dyDescent="0.2">
      <c r="H11399" s="180"/>
      <c r="I11399" s="180"/>
      <c r="L11399" s="181"/>
      <c r="M11399" s="180"/>
      <c r="N11399" s="180"/>
      <c r="O11399" s="180"/>
    </row>
    <row r="11400" spans="8:15" s="179" customFormat="1" x14ac:dyDescent="0.2">
      <c r="H11400" s="180"/>
      <c r="I11400" s="180"/>
      <c r="L11400" s="181"/>
      <c r="M11400" s="180"/>
      <c r="N11400" s="180"/>
      <c r="O11400" s="180"/>
    </row>
    <row r="11401" spans="8:15" s="179" customFormat="1" x14ac:dyDescent="0.2">
      <c r="H11401" s="180"/>
      <c r="I11401" s="180"/>
      <c r="L11401" s="181"/>
      <c r="M11401" s="180"/>
      <c r="N11401" s="180"/>
      <c r="O11401" s="180"/>
    </row>
    <row r="11402" spans="8:15" s="179" customFormat="1" x14ac:dyDescent="0.2">
      <c r="H11402" s="180"/>
      <c r="I11402" s="180"/>
      <c r="L11402" s="181"/>
      <c r="M11402" s="180"/>
      <c r="N11402" s="180"/>
      <c r="O11402" s="180"/>
    </row>
    <row r="11403" spans="8:15" s="179" customFormat="1" x14ac:dyDescent="0.2">
      <c r="H11403" s="180"/>
      <c r="I11403" s="180"/>
      <c r="L11403" s="181"/>
      <c r="M11403" s="180"/>
      <c r="N11403" s="180"/>
      <c r="O11403" s="180"/>
    </row>
    <row r="11404" spans="8:15" s="179" customFormat="1" x14ac:dyDescent="0.2">
      <c r="H11404" s="180"/>
      <c r="I11404" s="180"/>
      <c r="L11404" s="181"/>
      <c r="M11404" s="180"/>
      <c r="N11404" s="180"/>
      <c r="O11404" s="180"/>
    </row>
    <row r="11405" spans="8:15" s="179" customFormat="1" x14ac:dyDescent="0.2">
      <c r="H11405" s="180"/>
      <c r="I11405" s="180"/>
      <c r="L11405" s="181"/>
      <c r="M11405" s="180"/>
      <c r="N11405" s="180"/>
      <c r="O11405" s="180"/>
    </row>
    <row r="11406" spans="8:15" s="179" customFormat="1" x14ac:dyDescent="0.2">
      <c r="H11406" s="180"/>
      <c r="I11406" s="180"/>
      <c r="L11406" s="181"/>
      <c r="M11406" s="180"/>
      <c r="N11406" s="180"/>
      <c r="O11406" s="180"/>
    </row>
    <row r="11407" spans="8:15" s="179" customFormat="1" x14ac:dyDescent="0.2">
      <c r="H11407" s="180"/>
      <c r="I11407" s="180"/>
      <c r="L11407" s="181"/>
      <c r="M11407" s="180"/>
      <c r="N11407" s="180"/>
      <c r="O11407" s="180"/>
    </row>
    <row r="11408" spans="8:15" s="179" customFormat="1" x14ac:dyDescent="0.2">
      <c r="H11408" s="180"/>
      <c r="I11408" s="180"/>
      <c r="L11408" s="181"/>
      <c r="M11408" s="180"/>
      <c r="N11408" s="180"/>
      <c r="O11408" s="180"/>
    </row>
    <row r="11409" spans="8:15" s="179" customFormat="1" x14ac:dyDescent="0.2">
      <c r="H11409" s="180"/>
      <c r="I11409" s="180"/>
      <c r="L11409" s="181"/>
      <c r="M11409" s="180"/>
      <c r="N11409" s="180"/>
      <c r="O11409" s="180"/>
    </row>
    <row r="11410" spans="8:15" s="179" customFormat="1" x14ac:dyDescent="0.2">
      <c r="H11410" s="180"/>
      <c r="I11410" s="180"/>
      <c r="L11410" s="181"/>
      <c r="M11410" s="180"/>
      <c r="N11410" s="180"/>
      <c r="O11410" s="180"/>
    </row>
    <row r="11411" spans="8:15" s="179" customFormat="1" x14ac:dyDescent="0.2">
      <c r="H11411" s="180"/>
      <c r="I11411" s="180"/>
      <c r="L11411" s="181"/>
      <c r="M11411" s="180"/>
      <c r="N11411" s="180"/>
      <c r="O11411" s="180"/>
    </row>
    <row r="11412" spans="8:15" s="179" customFormat="1" x14ac:dyDescent="0.2">
      <c r="H11412" s="180"/>
      <c r="I11412" s="180"/>
      <c r="L11412" s="181"/>
      <c r="M11412" s="180"/>
      <c r="N11412" s="180"/>
      <c r="O11412" s="180"/>
    </row>
    <row r="11413" spans="8:15" s="179" customFormat="1" x14ac:dyDescent="0.2">
      <c r="H11413" s="180"/>
      <c r="I11413" s="180"/>
      <c r="L11413" s="181"/>
      <c r="M11413" s="180"/>
      <c r="N11413" s="180"/>
      <c r="O11413" s="180"/>
    </row>
    <row r="11414" spans="8:15" s="179" customFormat="1" x14ac:dyDescent="0.2">
      <c r="H11414" s="180"/>
      <c r="I11414" s="180"/>
      <c r="L11414" s="181"/>
      <c r="M11414" s="180"/>
      <c r="N11414" s="180"/>
      <c r="O11414" s="180"/>
    </row>
    <row r="11415" spans="8:15" s="179" customFormat="1" x14ac:dyDescent="0.2">
      <c r="H11415" s="180"/>
      <c r="I11415" s="180"/>
      <c r="L11415" s="181"/>
      <c r="M11415" s="180"/>
      <c r="N11415" s="180"/>
      <c r="O11415" s="180"/>
    </row>
    <row r="11416" spans="8:15" s="179" customFormat="1" x14ac:dyDescent="0.2">
      <c r="H11416" s="180"/>
      <c r="I11416" s="180"/>
      <c r="L11416" s="181"/>
      <c r="M11416" s="180"/>
      <c r="N11416" s="180"/>
      <c r="O11416" s="180"/>
    </row>
    <row r="11417" spans="8:15" s="179" customFormat="1" x14ac:dyDescent="0.2">
      <c r="H11417" s="180"/>
      <c r="I11417" s="180"/>
      <c r="L11417" s="181"/>
      <c r="M11417" s="180"/>
      <c r="N11417" s="180"/>
      <c r="O11417" s="180"/>
    </row>
    <row r="11418" spans="8:15" s="179" customFormat="1" x14ac:dyDescent="0.2">
      <c r="H11418" s="180"/>
      <c r="I11418" s="180"/>
      <c r="L11418" s="181"/>
      <c r="M11418" s="180"/>
      <c r="N11418" s="180"/>
      <c r="O11418" s="180"/>
    </row>
    <row r="11419" spans="8:15" s="179" customFormat="1" x14ac:dyDescent="0.2">
      <c r="H11419" s="180"/>
      <c r="I11419" s="180"/>
      <c r="L11419" s="181"/>
      <c r="M11419" s="180"/>
      <c r="N11419" s="180"/>
      <c r="O11419" s="180"/>
    </row>
    <row r="11420" spans="8:15" s="179" customFormat="1" x14ac:dyDescent="0.2">
      <c r="H11420" s="180"/>
      <c r="I11420" s="180"/>
      <c r="L11420" s="181"/>
      <c r="M11420" s="180"/>
      <c r="N11420" s="180"/>
      <c r="O11420" s="180"/>
    </row>
    <row r="11421" spans="8:15" s="179" customFormat="1" x14ac:dyDescent="0.2">
      <c r="H11421" s="180"/>
      <c r="I11421" s="180"/>
      <c r="L11421" s="181"/>
      <c r="M11421" s="180"/>
      <c r="N11421" s="180"/>
      <c r="O11421" s="180"/>
    </row>
    <row r="11422" spans="8:15" s="179" customFormat="1" x14ac:dyDescent="0.2">
      <c r="H11422" s="180"/>
      <c r="I11422" s="180"/>
      <c r="L11422" s="181"/>
      <c r="M11422" s="180"/>
      <c r="N11422" s="180"/>
      <c r="O11422" s="180"/>
    </row>
    <row r="11423" spans="8:15" s="179" customFormat="1" x14ac:dyDescent="0.2">
      <c r="H11423" s="180"/>
      <c r="I11423" s="180"/>
      <c r="L11423" s="181"/>
      <c r="M11423" s="180"/>
      <c r="N11423" s="180"/>
      <c r="O11423" s="180"/>
    </row>
    <row r="11424" spans="8:15" s="179" customFormat="1" x14ac:dyDescent="0.2">
      <c r="H11424" s="180"/>
      <c r="I11424" s="180"/>
      <c r="L11424" s="181"/>
      <c r="M11424" s="180"/>
      <c r="N11424" s="180"/>
      <c r="O11424" s="180"/>
    </row>
    <row r="11425" spans="8:15" s="179" customFormat="1" x14ac:dyDescent="0.2">
      <c r="H11425" s="180"/>
      <c r="I11425" s="180"/>
      <c r="L11425" s="181"/>
      <c r="M11425" s="180"/>
      <c r="N11425" s="180"/>
      <c r="O11425" s="180"/>
    </row>
    <row r="11426" spans="8:15" s="179" customFormat="1" x14ac:dyDescent="0.2">
      <c r="H11426" s="180"/>
      <c r="I11426" s="180"/>
      <c r="L11426" s="181"/>
      <c r="M11426" s="180"/>
      <c r="N11426" s="180"/>
      <c r="O11426" s="180"/>
    </row>
    <row r="11427" spans="8:15" s="179" customFormat="1" x14ac:dyDescent="0.2">
      <c r="H11427" s="180"/>
      <c r="I11427" s="180"/>
      <c r="L11427" s="181"/>
      <c r="M11427" s="180"/>
      <c r="N11427" s="180"/>
      <c r="O11427" s="180"/>
    </row>
    <row r="11428" spans="8:15" s="179" customFormat="1" x14ac:dyDescent="0.2">
      <c r="H11428" s="180"/>
      <c r="I11428" s="180"/>
      <c r="L11428" s="181"/>
      <c r="M11428" s="180"/>
      <c r="N11428" s="180"/>
      <c r="O11428" s="180"/>
    </row>
    <row r="11429" spans="8:15" s="179" customFormat="1" x14ac:dyDescent="0.2">
      <c r="H11429" s="180"/>
      <c r="I11429" s="180"/>
      <c r="L11429" s="181"/>
      <c r="M11429" s="180"/>
      <c r="N11429" s="180"/>
      <c r="O11429" s="180"/>
    </row>
    <row r="11430" spans="8:15" s="179" customFormat="1" x14ac:dyDescent="0.2">
      <c r="H11430" s="180"/>
      <c r="I11430" s="180"/>
      <c r="L11430" s="181"/>
      <c r="M11430" s="180"/>
      <c r="N11430" s="180"/>
      <c r="O11430" s="180"/>
    </row>
    <row r="11431" spans="8:15" s="179" customFormat="1" x14ac:dyDescent="0.2">
      <c r="H11431" s="180"/>
      <c r="I11431" s="180"/>
      <c r="L11431" s="181"/>
      <c r="M11431" s="180"/>
      <c r="N11431" s="180"/>
      <c r="O11431" s="180"/>
    </row>
    <row r="11432" spans="8:15" s="179" customFormat="1" x14ac:dyDescent="0.2">
      <c r="H11432" s="180"/>
      <c r="I11432" s="180"/>
      <c r="L11432" s="181"/>
      <c r="M11432" s="180"/>
      <c r="N11432" s="180"/>
      <c r="O11432" s="180"/>
    </row>
    <row r="11433" spans="8:15" s="179" customFormat="1" x14ac:dyDescent="0.2">
      <c r="H11433" s="180"/>
      <c r="I11433" s="180"/>
      <c r="L11433" s="181"/>
      <c r="M11433" s="180"/>
      <c r="N11433" s="180"/>
      <c r="O11433" s="180"/>
    </row>
    <row r="11434" spans="8:15" s="179" customFormat="1" x14ac:dyDescent="0.2">
      <c r="H11434" s="180"/>
      <c r="I11434" s="180"/>
      <c r="L11434" s="181"/>
      <c r="M11434" s="180"/>
      <c r="N11434" s="180"/>
      <c r="O11434" s="180"/>
    </row>
    <row r="11435" spans="8:15" s="179" customFormat="1" x14ac:dyDescent="0.2">
      <c r="H11435" s="180"/>
      <c r="I11435" s="180"/>
      <c r="L11435" s="181"/>
      <c r="M11435" s="180"/>
      <c r="N11435" s="180"/>
      <c r="O11435" s="180"/>
    </row>
    <row r="11436" spans="8:15" s="179" customFormat="1" x14ac:dyDescent="0.2">
      <c r="H11436" s="180"/>
      <c r="I11436" s="180"/>
      <c r="L11436" s="181"/>
      <c r="M11436" s="180"/>
      <c r="N11436" s="180"/>
      <c r="O11436" s="180"/>
    </row>
    <row r="11437" spans="8:15" s="179" customFormat="1" x14ac:dyDescent="0.2">
      <c r="H11437" s="180"/>
      <c r="I11437" s="180"/>
      <c r="L11437" s="181"/>
      <c r="M11437" s="180"/>
      <c r="N11437" s="180"/>
      <c r="O11437" s="180"/>
    </row>
    <row r="11438" spans="8:15" s="179" customFormat="1" x14ac:dyDescent="0.2">
      <c r="H11438" s="180"/>
      <c r="I11438" s="180"/>
      <c r="L11438" s="181"/>
      <c r="M11438" s="180"/>
      <c r="N11438" s="180"/>
      <c r="O11438" s="180"/>
    </row>
    <row r="11439" spans="8:15" s="179" customFormat="1" x14ac:dyDescent="0.2">
      <c r="H11439" s="180"/>
      <c r="I11439" s="180"/>
      <c r="L11439" s="181"/>
      <c r="M11439" s="180"/>
      <c r="N11439" s="180"/>
      <c r="O11439" s="180"/>
    </row>
    <row r="11440" spans="8:15" s="179" customFormat="1" x14ac:dyDescent="0.2">
      <c r="H11440" s="180"/>
      <c r="I11440" s="180"/>
      <c r="L11440" s="181"/>
      <c r="M11440" s="180"/>
      <c r="N11440" s="180"/>
      <c r="O11440" s="180"/>
    </row>
    <row r="11441" spans="8:15" s="179" customFormat="1" x14ac:dyDescent="0.2">
      <c r="H11441" s="180"/>
      <c r="I11441" s="180"/>
      <c r="L11441" s="181"/>
      <c r="M11441" s="180"/>
      <c r="N11441" s="180"/>
      <c r="O11441" s="180"/>
    </row>
    <row r="11442" spans="8:15" s="179" customFormat="1" x14ac:dyDescent="0.2">
      <c r="H11442" s="180"/>
      <c r="I11442" s="180"/>
      <c r="L11442" s="181"/>
      <c r="M11442" s="180"/>
      <c r="N11442" s="180"/>
      <c r="O11442" s="180"/>
    </row>
    <row r="11443" spans="8:15" s="179" customFormat="1" x14ac:dyDescent="0.2">
      <c r="H11443" s="180"/>
      <c r="I11443" s="180"/>
      <c r="L11443" s="181"/>
      <c r="M11443" s="180"/>
      <c r="N11443" s="180"/>
      <c r="O11443" s="180"/>
    </row>
    <row r="11444" spans="8:15" s="179" customFormat="1" x14ac:dyDescent="0.2">
      <c r="H11444" s="180"/>
      <c r="I11444" s="180"/>
      <c r="L11444" s="181"/>
      <c r="M11444" s="180"/>
      <c r="N11444" s="180"/>
      <c r="O11444" s="180"/>
    </row>
    <row r="11445" spans="8:15" s="179" customFormat="1" x14ac:dyDescent="0.2">
      <c r="H11445" s="180"/>
      <c r="I11445" s="180"/>
      <c r="L11445" s="181"/>
      <c r="M11445" s="180"/>
      <c r="N11445" s="180"/>
      <c r="O11445" s="180"/>
    </row>
    <row r="11446" spans="8:15" s="179" customFormat="1" x14ac:dyDescent="0.2">
      <c r="H11446" s="180"/>
      <c r="I11446" s="180"/>
      <c r="L11446" s="181"/>
      <c r="M11446" s="180"/>
      <c r="N11446" s="180"/>
      <c r="O11446" s="180"/>
    </row>
    <row r="11447" spans="8:15" s="179" customFormat="1" x14ac:dyDescent="0.2">
      <c r="H11447" s="180"/>
      <c r="I11447" s="180"/>
      <c r="L11447" s="181"/>
      <c r="M11447" s="180"/>
      <c r="N11447" s="180"/>
      <c r="O11447" s="180"/>
    </row>
    <row r="11448" spans="8:15" s="179" customFormat="1" x14ac:dyDescent="0.2">
      <c r="H11448" s="180"/>
      <c r="I11448" s="180"/>
      <c r="L11448" s="181"/>
      <c r="M11448" s="180"/>
      <c r="N11448" s="180"/>
      <c r="O11448" s="180"/>
    </row>
    <row r="11449" spans="8:15" s="179" customFormat="1" x14ac:dyDescent="0.2">
      <c r="H11449" s="180"/>
      <c r="I11449" s="180"/>
      <c r="L11449" s="181"/>
      <c r="M11449" s="180"/>
      <c r="N11449" s="180"/>
      <c r="O11449" s="180"/>
    </row>
    <row r="11450" spans="8:15" s="179" customFormat="1" x14ac:dyDescent="0.2">
      <c r="H11450" s="180"/>
      <c r="I11450" s="180"/>
      <c r="L11450" s="181"/>
      <c r="M11450" s="180"/>
      <c r="N11450" s="180"/>
      <c r="O11450" s="180"/>
    </row>
    <row r="11451" spans="8:15" s="179" customFormat="1" x14ac:dyDescent="0.2">
      <c r="H11451" s="180"/>
      <c r="I11451" s="180"/>
      <c r="L11451" s="181"/>
      <c r="M11451" s="180"/>
      <c r="N11451" s="180"/>
      <c r="O11451" s="180"/>
    </row>
    <row r="11452" spans="8:15" s="179" customFormat="1" x14ac:dyDescent="0.2">
      <c r="H11452" s="180"/>
      <c r="I11452" s="180"/>
      <c r="L11452" s="181"/>
      <c r="M11452" s="180"/>
      <c r="N11452" s="180"/>
      <c r="O11452" s="180"/>
    </row>
    <row r="11453" spans="8:15" s="179" customFormat="1" x14ac:dyDescent="0.2">
      <c r="H11453" s="180"/>
      <c r="I11453" s="180"/>
      <c r="L11453" s="181"/>
      <c r="M11453" s="180"/>
      <c r="N11453" s="180"/>
      <c r="O11453" s="180"/>
    </row>
    <row r="11454" spans="8:15" s="179" customFormat="1" x14ac:dyDescent="0.2">
      <c r="H11454" s="180"/>
      <c r="I11454" s="180"/>
      <c r="L11454" s="181"/>
      <c r="M11454" s="180"/>
      <c r="N11454" s="180"/>
      <c r="O11454" s="180"/>
    </row>
    <row r="11455" spans="8:15" s="179" customFormat="1" x14ac:dyDescent="0.2">
      <c r="H11455" s="180"/>
      <c r="I11455" s="180"/>
      <c r="L11455" s="181"/>
      <c r="M11455" s="180"/>
      <c r="N11455" s="180"/>
      <c r="O11455" s="180"/>
    </row>
    <row r="11456" spans="8:15" s="179" customFormat="1" x14ac:dyDescent="0.2">
      <c r="H11456" s="180"/>
      <c r="I11456" s="180"/>
      <c r="L11456" s="181"/>
      <c r="M11456" s="180"/>
      <c r="N11456" s="180"/>
      <c r="O11456" s="180"/>
    </row>
    <row r="11457" spans="8:15" s="179" customFormat="1" x14ac:dyDescent="0.2">
      <c r="H11457" s="180"/>
      <c r="I11457" s="180"/>
      <c r="L11457" s="181"/>
      <c r="M11457" s="180"/>
      <c r="N11457" s="180"/>
      <c r="O11457" s="180"/>
    </row>
    <row r="11458" spans="8:15" s="179" customFormat="1" x14ac:dyDescent="0.2">
      <c r="H11458" s="180"/>
      <c r="I11458" s="180"/>
      <c r="L11458" s="181"/>
      <c r="M11458" s="180"/>
      <c r="N11458" s="180"/>
      <c r="O11458" s="180"/>
    </row>
    <row r="11459" spans="8:15" s="179" customFormat="1" x14ac:dyDescent="0.2">
      <c r="H11459" s="180"/>
      <c r="I11459" s="180"/>
      <c r="L11459" s="181"/>
      <c r="M11459" s="180"/>
      <c r="N11459" s="180"/>
      <c r="O11459" s="180"/>
    </row>
    <row r="11460" spans="8:15" s="179" customFormat="1" x14ac:dyDescent="0.2">
      <c r="H11460" s="180"/>
      <c r="I11460" s="180"/>
      <c r="L11460" s="181"/>
      <c r="M11460" s="180"/>
      <c r="N11460" s="180"/>
      <c r="O11460" s="180"/>
    </row>
    <row r="11461" spans="8:15" s="179" customFormat="1" x14ac:dyDescent="0.2">
      <c r="H11461" s="180"/>
      <c r="I11461" s="180"/>
      <c r="L11461" s="181"/>
      <c r="M11461" s="180"/>
      <c r="N11461" s="180"/>
      <c r="O11461" s="180"/>
    </row>
    <row r="11462" spans="8:15" s="179" customFormat="1" x14ac:dyDescent="0.2">
      <c r="H11462" s="180"/>
      <c r="I11462" s="180"/>
      <c r="L11462" s="181"/>
      <c r="M11462" s="180"/>
      <c r="N11462" s="180"/>
      <c r="O11462" s="180"/>
    </row>
    <row r="11463" spans="8:15" s="179" customFormat="1" x14ac:dyDescent="0.2">
      <c r="H11463" s="180"/>
      <c r="I11463" s="180"/>
      <c r="L11463" s="181"/>
      <c r="M11463" s="180"/>
      <c r="N11463" s="180"/>
      <c r="O11463" s="180"/>
    </row>
    <row r="11464" spans="8:15" s="179" customFormat="1" x14ac:dyDescent="0.2">
      <c r="H11464" s="180"/>
      <c r="I11464" s="180"/>
      <c r="L11464" s="181"/>
      <c r="M11464" s="180"/>
      <c r="N11464" s="180"/>
      <c r="O11464" s="180"/>
    </row>
    <row r="11465" spans="8:15" s="179" customFormat="1" x14ac:dyDescent="0.2">
      <c r="H11465" s="180"/>
      <c r="I11465" s="180"/>
      <c r="L11465" s="181"/>
      <c r="M11465" s="180"/>
      <c r="N11465" s="180"/>
      <c r="O11465" s="180"/>
    </row>
    <row r="11466" spans="8:15" s="179" customFormat="1" x14ac:dyDescent="0.2">
      <c r="H11466" s="180"/>
      <c r="I11466" s="180"/>
      <c r="L11466" s="181"/>
      <c r="M11466" s="180"/>
      <c r="N11466" s="180"/>
      <c r="O11466" s="180"/>
    </row>
    <row r="11467" spans="8:15" s="179" customFormat="1" x14ac:dyDescent="0.2">
      <c r="H11467" s="180"/>
      <c r="I11467" s="180"/>
      <c r="L11467" s="181"/>
      <c r="M11467" s="180"/>
      <c r="N11467" s="180"/>
      <c r="O11467" s="180"/>
    </row>
    <row r="11468" spans="8:15" s="179" customFormat="1" x14ac:dyDescent="0.2">
      <c r="H11468" s="180"/>
      <c r="I11468" s="180"/>
      <c r="L11468" s="181"/>
      <c r="M11468" s="180"/>
      <c r="N11468" s="180"/>
      <c r="O11468" s="180"/>
    </row>
    <row r="11469" spans="8:15" s="179" customFormat="1" x14ac:dyDescent="0.2">
      <c r="H11469" s="180"/>
      <c r="I11469" s="180"/>
      <c r="L11469" s="181"/>
      <c r="M11469" s="180"/>
      <c r="N11469" s="180"/>
      <c r="O11469" s="180"/>
    </row>
    <row r="11470" spans="8:15" s="179" customFormat="1" x14ac:dyDescent="0.2">
      <c r="H11470" s="180"/>
      <c r="I11470" s="180"/>
      <c r="L11470" s="181"/>
      <c r="M11470" s="180"/>
      <c r="N11470" s="180"/>
      <c r="O11470" s="180"/>
    </row>
    <row r="11471" spans="8:15" s="179" customFormat="1" x14ac:dyDescent="0.2">
      <c r="H11471" s="180"/>
      <c r="I11471" s="180"/>
      <c r="L11471" s="181"/>
      <c r="M11471" s="180"/>
      <c r="N11471" s="180"/>
      <c r="O11471" s="180"/>
    </row>
    <row r="11472" spans="8:15" s="179" customFormat="1" x14ac:dyDescent="0.2">
      <c r="H11472" s="180"/>
      <c r="I11472" s="180"/>
      <c r="L11472" s="181"/>
      <c r="M11472" s="180"/>
      <c r="N11472" s="180"/>
      <c r="O11472" s="180"/>
    </row>
    <row r="11473" spans="8:15" s="179" customFormat="1" x14ac:dyDescent="0.2">
      <c r="H11473" s="180"/>
      <c r="I11473" s="180"/>
      <c r="L11473" s="181"/>
      <c r="M11473" s="180"/>
      <c r="N11473" s="180"/>
      <c r="O11473" s="180"/>
    </row>
    <row r="11474" spans="8:15" s="179" customFormat="1" x14ac:dyDescent="0.2">
      <c r="H11474" s="180"/>
      <c r="I11474" s="180"/>
      <c r="L11474" s="181"/>
      <c r="M11474" s="180"/>
      <c r="N11474" s="180"/>
      <c r="O11474" s="180"/>
    </row>
    <row r="11475" spans="8:15" s="179" customFormat="1" x14ac:dyDescent="0.2">
      <c r="H11475" s="180"/>
      <c r="I11475" s="180"/>
      <c r="L11475" s="181"/>
      <c r="M11475" s="180"/>
      <c r="N11475" s="180"/>
      <c r="O11475" s="180"/>
    </row>
    <row r="11476" spans="8:15" s="179" customFormat="1" x14ac:dyDescent="0.2">
      <c r="H11476" s="180"/>
      <c r="I11476" s="180"/>
      <c r="L11476" s="181"/>
      <c r="M11476" s="180"/>
      <c r="N11476" s="180"/>
      <c r="O11476" s="180"/>
    </row>
    <row r="11477" spans="8:15" s="179" customFormat="1" x14ac:dyDescent="0.2">
      <c r="H11477" s="180"/>
      <c r="I11477" s="180"/>
      <c r="L11477" s="181"/>
      <c r="M11477" s="180"/>
      <c r="N11477" s="180"/>
      <c r="O11477" s="180"/>
    </row>
    <row r="11478" spans="8:15" s="179" customFormat="1" x14ac:dyDescent="0.2">
      <c r="H11478" s="180"/>
      <c r="I11478" s="180"/>
      <c r="L11478" s="181"/>
      <c r="M11478" s="180"/>
      <c r="N11478" s="180"/>
      <c r="O11478" s="180"/>
    </row>
    <row r="11479" spans="8:15" s="179" customFormat="1" x14ac:dyDescent="0.2">
      <c r="H11479" s="180"/>
      <c r="I11479" s="180"/>
      <c r="L11479" s="181"/>
      <c r="M11479" s="180"/>
      <c r="N11479" s="180"/>
      <c r="O11479" s="180"/>
    </row>
    <row r="11480" spans="8:15" s="179" customFormat="1" x14ac:dyDescent="0.2">
      <c r="H11480" s="180"/>
      <c r="I11480" s="180"/>
      <c r="L11480" s="181"/>
      <c r="M11480" s="180"/>
      <c r="N11480" s="180"/>
      <c r="O11480" s="180"/>
    </row>
    <row r="11481" spans="8:15" s="179" customFormat="1" x14ac:dyDescent="0.2">
      <c r="H11481" s="180"/>
      <c r="I11481" s="180"/>
      <c r="L11481" s="181"/>
      <c r="M11481" s="180"/>
      <c r="N11481" s="180"/>
      <c r="O11481" s="180"/>
    </row>
    <row r="11482" spans="8:15" s="179" customFormat="1" x14ac:dyDescent="0.2">
      <c r="H11482" s="180"/>
      <c r="I11482" s="180"/>
      <c r="L11482" s="181"/>
      <c r="M11482" s="180"/>
      <c r="N11482" s="180"/>
      <c r="O11482" s="180"/>
    </row>
    <row r="11483" spans="8:15" s="179" customFormat="1" x14ac:dyDescent="0.2">
      <c r="H11483" s="180"/>
      <c r="I11483" s="180"/>
      <c r="L11483" s="181"/>
      <c r="M11483" s="180"/>
      <c r="N11483" s="180"/>
      <c r="O11483" s="180"/>
    </row>
    <row r="11484" spans="8:15" s="179" customFormat="1" x14ac:dyDescent="0.2">
      <c r="H11484" s="180"/>
      <c r="I11484" s="180"/>
      <c r="L11484" s="181"/>
      <c r="M11484" s="180"/>
      <c r="N11484" s="180"/>
      <c r="O11484" s="180"/>
    </row>
    <row r="11485" spans="8:15" s="179" customFormat="1" x14ac:dyDescent="0.2">
      <c r="H11485" s="180"/>
      <c r="I11485" s="180"/>
      <c r="L11485" s="181"/>
      <c r="M11485" s="180"/>
      <c r="N11485" s="180"/>
      <c r="O11485" s="180"/>
    </row>
    <row r="11486" spans="8:15" s="179" customFormat="1" x14ac:dyDescent="0.2">
      <c r="H11486" s="180"/>
      <c r="I11486" s="180"/>
      <c r="L11486" s="181"/>
      <c r="M11486" s="180"/>
      <c r="N11486" s="180"/>
      <c r="O11486" s="180"/>
    </row>
    <row r="11487" spans="8:15" s="179" customFormat="1" x14ac:dyDescent="0.2">
      <c r="H11487" s="180"/>
      <c r="I11487" s="180"/>
      <c r="L11487" s="181"/>
      <c r="M11487" s="180"/>
      <c r="N11487" s="180"/>
      <c r="O11487" s="180"/>
    </row>
    <row r="11488" spans="8:15" s="179" customFormat="1" x14ac:dyDescent="0.2">
      <c r="H11488" s="180"/>
      <c r="I11488" s="180"/>
      <c r="L11488" s="181"/>
      <c r="M11488" s="180"/>
      <c r="N11488" s="180"/>
      <c r="O11488" s="180"/>
    </row>
    <row r="11489" spans="8:15" s="179" customFormat="1" x14ac:dyDescent="0.2">
      <c r="H11489" s="180"/>
      <c r="I11489" s="180"/>
      <c r="L11489" s="181"/>
      <c r="M11489" s="180"/>
      <c r="N11489" s="180"/>
      <c r="O11489" s="180"/>
    </row>
    <row r="11490" spans="8:15" s="179" customFormat="1" x14ac:dyDescent="0.2">
      <c r="H11490" s="180"/>
      <c r="I11490" s="180"/>
      <c r="L11490" s="181"/>
      <c r="M11490" s="180"/>
      <c r="N11490" s="180"/>
      <c r="O11490" s="180"/>
    </row>
    <row r="11491" spans="8:15" s="179" customFormat="1" x14ac:dyDescent="0.2">
      <c r="H11491" s="180"/>
      <c r="I11491" s="180"/>
      <c r="L11491" s="181"/>
      <c r="M11491" s="180"/>
      <c r="N11491" s="180"/>
      <c r="O11491" s="180"/>
    </row>
    <row r="11492" spans="8:15" s="179" customFormat="1" x14ac:dyDescent="0.2">
      <c r="H11492" s="180"/>
      <c r="I11492" s="180"/>
      <c r="L11492" s="181"/>
      <c r="M11492" s="180"/>
      <c r="N11492" s="180"/>
      <c r="O11492" s="180"/>
    </row>
    <row r="11493" spans="8:15" s="179" customFormat="1" x14ac:dyDescent="0.2">
      <c r="H11493" s="180"/>
      <c r="I11493" s="180"/>
      <c r="L11493" s="181"/>
      <c r="M11493" s="180"/>
      <c r="N11493" s="180"/>
      <c r="O11493" s="180"/>
    </row>
    <row r="11494" spans="8:15" s="179" customFormat="1" x14ac:dyDescent="0.2">
      <c r="H11494" s="180"/>
      <c r="I11494" s="180"/>
      <c r="L11494" s="181"/>
      <c r="M11494" s="180"/>
      <c r="N11494" s="180"/>
      <c r="O11494" s="180"/>
    </row>
    <row r="11495" spans="8:15" s="179" customFormat="1" x14ac:dyDescent="0.2">
      <c r="H11495" s="180"/>
      <c r="I11495" s="180"/>
      <c r="L11495" s="181"/>
      <c r="M11495" s="180"/>
      <c r="N11495" s="180"/>
      <c r="O11495" s="180"/>
    </row>
    <row r="11496" spans="8:15" s="179" customFormat="1" x14ac:dyDescent="0.2">
      <c r="H11496" s="180"/>
      <c r="I11496" s="180"/>
      <c r="L11496" s="181"/>
      <c r="M11496" s="180"/>
      <c r="N11496" s="180"/>
      <c r="O11496" s="180"/>
    </row>
    <row r="11497" spans="8:15" s="179" customFormat="1" x14ac:dyDescent="0.2">
      <c r="H11497" s="180"/>
      <c r="I11497" s="180"/>
      <c r="L11497" s="181"/>
      <c r="M11497" s="180"/>
      <c r="N11497" s="180"/>
      <c r="O11497" s="180"/>
    </row>
    <row r="11498" spans="8:15" s="179" customFormat="1" x14ac:dyDescent="0.2">
      <c r="H11498" s="180"/>
      <c r="I11498" s="180"/>
      <c r="L11498" s="181"/>
      <c r="M11498" s="180"/>
      <c r="N11498" s="180"/>
      <c r="O11498" s="180"/>
    </row>
    <row r="11499" spans="8:15" s="179" customFormat="1" x14ac:dyDescent="0.2">
      <c r="H11499" s="180"/>
      <c r="I11499" s="180"/>
      <c r="L11499" s="181"/>
      <c r="M11499" s="180"/>
      <c r="N11499" s="180"/>
      <c r="O11499" s="180"/>
    </row>
    <row r="11500" spans="8:15" s="179" customFormat="1" x14ac:dyDescent="0.2">
      <c r="H11500" s="180"/>
      <c r="I11500" s="180"/>
      <c r="L11500" s="181"/>
      <c r="M11500" s="180"/>
      <c r="N11500" s="180"/>
      <c r="O11500" s="180"/>
    </row>
    <row r="11501" spans="8:15" s="179" customFormat="1" x14ac:dyDescent="0.2">
      <c r="H11501" s="180"/>
      <c r="I11501" s="180"/>
      <c r="L11501" s="181"/>
      <c r="M11501" s="180"/>
      <c r="N11501" s="180"/>
      <c r="O11501" s="180"/>
    </row>
    <row r="11502" spans="8:15" s="179" customFormat="1" x14ac:dyDescent="0.2">
      <c r="H11502" s="180"/>
      <c r="I11502" s="180"/>
      <c r="L11502" s="181"/>
      <c r="M11502" s="180"/>
      <c r="N11502" s="180"/>
      <c r="O11502" s="180"/>
    </row>
    <row r="11503" spans="8:15" s="179" customFormat="1" x14ac:dyDescent="0.2">
      <c r="H11503" s="180"/>
      <c r="I11503" s="180"/>
      <c r="L11503" s="181"/>
      <c r="M11503" s="180"/>
      <c r="N11503" s="180"/>
      <c r="O11503" s="180"/>
    </row>
    <row r="11504" spans="8:15" s="179" customFormat="1" x14ac:dyDescent="0.2">
      <c r="H11504" s="180"/>
      <c r="I11504" s="180"/>
      <c r="L11504" s="181"/>
      <c r="M11504" s="180"/>
      <c r="N11504" s="180"/>
      <c r="O11504" s="180"/>
    </row>
    <row r="11505" spans="8:15" s="179" customFormat="1" x14ac:dyDescent="0.2">
      <c r="H11505" s="180"/>
      <c r="I11505" s="180"/>
      <c r="L11505" s="181"/>
      <c r="M11505" s="180"/>
      <c r="N11505" s="180"/>
      <c r="O11505" s="180"/>
    </row>
    <row r="11506" spans="8:15" s="179" customFormat="1" x14ac:dyDescent="0.2">
      <c r="H11506" s="180"/>
      <c r="I11506" s="180"/>
      <c r="L11506" s="181"/>
      <c r="M11506" s="180"/>
      <c r="N11506" s="180"/>
      <c r="O11506" s="180"/>
    </row>
    <row r="11507" spans="8:15" s="179" customFormat="1" x14ac:dyDescent="0.2">
      <c r="H11507" s="180"/>
      <c r="I11507" s="180"/>
      <c r="L11507" s="181"/>
      <c r="M11507" s="180"/>
      <c r="N11507" s="180"/>
      <c r="O11507" s="180"/>
    </row>
    <row r="11508" spans="8:15" s="179" customFormat="1" x14ac:dyDescent="0.2">
      <c r="H11508" s="180"/>
      <c r="I11508" s="180"/>
      <c r="L11508" s="181"/>
      <c r="M11508" s="180"/>
      <c r="N11508" s="180"/>
      <c r="O11508" s="180"/>
    </row>
    <row r="11509" spans="8:15" s="179" customFormat="1" x14ac:dyDescent="0.2">
      <c r="H11509" s="180"/>
      <c r="I11509" s="180"/>
      <c r="L11509" s="181"/>
      <c r="M11509" s="180"/>
      <c r="N11509" s="180"/>
      <c r="O11509" s="180"/>
    </row>
    <row r="11510" spans="8:15" s="179" customFormat="1" x14ac:dyDescent="0.2">
      <c r="H11510" s="180"/>
      <c r="I11510" s="180"/>
      <c r="L11510" s="181"/>
      <c r="M11510" s="180"/>
      <c r="N11510" s="180"/>
      <c r="O11510" s="180"/>
    </row>
    <row r="11511" spans="8:15" s="179" customFormat="1" x14ac:dyDescent="0.2">
      <c r="H11511" s="180"/>
      <c r="I11511" s="180"/>
      <c r="L11511" s="181"/>
      <c r="M11511" s="180"/>
      <c r="N11511" s="180"/>
      <c r="O11511" s="180"/>
    </row>
    <row r="11512" spans="8:15" s="179" customFormat="1" x14ac:dyDescent="0.2">
      <c r="H11512" s="180"/>
      <c r="I11512" s="180"/>
      <c r="L11512" s="181"/>
      <c r="M11512" s="180"/>
      <c r="N11512" s="180"/>
      <c r="O11512" s="180"/>
    </row>
    <row r="11513" spans="8:15" s="179" customFormat="1" x14ac:dyDescent="0.2">
      <c r="H11513" s="180"/>
      <c r="I11513" s="180"/>
      <c r="L11513" s="181"/>
      <c r="M11513" s="180"/>
      <c r="N11513" s="180"/>
      <c r="O11513" s="180"/>
    </row>
    <row r="11514" spans="8:15" s="179" customFormat="1" x14ac:dyDescent="0.2">
      <c r="H11514" s="180"/>
      <c r="I11514" s="180"/>
      <c r="L11514" s="181"/>
      <c r="M11514" s="180"/>
      <c r="N11514" s="180"/>
      <c r="O11514" s="180"/>
    </row>
    <row r="11515" spans="8:15" s="179" customFormat="1" x14ac:dyDescent="0.2">
      <c r="H11515" s="180"/>
      <c r="I11515" s="180"/>
      <c r="L11515" s="181"/>
      <c r="M11515" s="180"/>
      <c r="N11515" s="180"/>
      <c r="O11515" s="180"/>
    </row>
    <row r="11516" spans="8:15" s="179" customFormat="1" x14ac:dyDescent="0.2">
      <c r="H11516" s="180"/>
      <c r="I11516" s="180"/>
      <c r="L11516" s="181"/>
      <c r="M11516" s="180"/>
      <c r="N11516" s="180"/>
      <c r="O11516" s="180"/>
    </row>
    <row r="11517" spans="8:15" s="179" customFormat="1" x14ac:dyDescent="0.2">
      <c r="H11517" s="180"/>
      <c r="I11517" s="180"/>
      <c r="L11517" s="181"/>
      <c r="M11517" s="180"/>
      <c r="N11517" s="180"/>
      <c r="O11517" s="180"/>
    </row>
    <row r="11518" spans="8:15" s="179" customFormat="1" x14ac:dyDescent="0.2">
      <c r="H11518" s="180"/>
      <c r="I11518" s="180"/>
      <c r="L11518" s="181"/>
      <c r="M11518" s="180"/>
      <c r="N11518" s="180"/>
      <c r="O11518" s="180"/>
    </row>
    <row r="11519" spans="8:15" s="179" customFormat="1" x14ac:dyDescent="0.2">
      <c r="H11519" s="180"/>
      <c r="I11519" s="180"/>
      <c r="L11519" s="181"/>
      <c r="M11519" s="180"/>
      <c r="N11519" s="180"/>
      <c r="O11519" s="180"/>
    </row>
    <row r="11520" spans="8:15" s="179" customFormat="1" x14ac:dyDescent="0.2">
      <c r="H11520" s="180"/>
      <c r="I11520" s="180"/>
      <c r="L11520" s="181"/>
      <c r="M11520" s="180"/>
      <c r="N11520" s="180"/>
      <c r="O11520" s="180"/>
    </row>
    <row r="11521" spans="8:15" s="179" customFormat="1" x14ac:dyDescent="0.2">
      <c r="H11521" s="180"/>
      <c r="I11521" s="180"/>
      <c r="L11521" s="181"/>
      <c r="M11521" s="180"/>
      <c r="N11521" s="180"/>
      <c r="O11521" s="180"/>
    </row>
    <row r="11522" spans="8:15" s="179" customFormat="1" x14ac:dyDescent="0.2">
      <c r="H11522" s="180"/>
      <c r="I11522" s="180"/>
      <c r="L11522" s="181"/>
      <c r="M11522" s="180"/>
      <c r="N11522" s="180"/>
      <c r="O11522" s="180"/>
    </row>
    <row r="11523" spans="8:15" s="179" customFormat="1" x14ac:dyDescent="0.2">
      <c r="H11523" s="180"/>
      <c r="I11523" s="180"/>
      <c r="L11523" s="181"/>
      <c r="M11523" s="180"/>
      <c r="N11523" s="180"/>
      <c r="O11523" s="180"/>
    </row>
    <row r="11524" spans="8:15" s="179" customFormat="1" x14ac:dyDescent="0.2">
      <c r="H11524" s="180"/>
      <c r="I11524" s="180"/>
      <c r="L11524" s="181"/>
      <c r="M11524" s="180"/>
      <c r="N11524" s="180"/>
      <c r="O11524" s="180"/>
    </row>
    <row r="11525" spans="8:15" s="179" customFormat="1" x14ac:dyDescent="0.2">
      <c r="H11525" s="180"/>
      <c r="I11525" s="180"/>
      <c r="L11525" s="181"/>
      <c r="M11525" s="180"/>
      <c r="N11525" s="180"/>
      <c r="O11525" s="180"/>
    </row>
    <row r="11526" spans="8:15" s="179" customFormat="1" x14ac:dyDescent="0.2">
      <c r="H11526" s="180"/>
      <c r="I11526" s="180"/>
      <c r="L11526" s="181"/>
      <c r="M11526" s="180"/>
      <c r="N11526" s="180"/>
      <c r="O11526" s="180"/>
    </row>
    <row r="11527" spans="8:15" s="179" customFormat="1" x14ac:dyDescent="0.2">
      <c r="H11527" s="180"/>
      <c r="I11527" s="180"/>
      <c r="L11527" s="181"/>
      <c r="M11527" s="180"/>
      <c r="N11527" s="180"/>
      <c r="O11527" s="180"/>
    </row>
    <row r="11528" spans="8:15" s="179" customFormat="1" x14ac:dyDescent="0.2">
      <c r="H11528" s="180"/>
      <c r="I11528" s="180"/>
      <c r="L11528" s="181"/>
      <c r="M11528" s="180"/>
      <c r="N11528" s="180"/>
      <c r="O11528" s="180"/>
    </row>
    <row r="11529" spans="8:15" s="179" customFormat="1" x14ac:dyDescent="0.2">
      <c r="H11529" s="180"/>
      <c r="I11529" s="180"/>
      <c r="L11529" s="181"/>
      <c r="M11529" s="180"/>
      <c r="N11529" s="180"/>
      <c r="O11529" s="180"/>
    </row>
    <row r="11530" spans="8:15" s="179" customFormat="1" x14ac:dyDescent="0.2">
      <c r="H11530" s="180"/>
      <c r="I11530" s="180"/>
      <c r="L11530" s="181"/>
      <c r="M11530" s="180"/>
      <c r="N11530" s="180"/>
      <c r="O11530" s="180"/>
    </row>
    <row r="11531" spans="8:15" s="179" customFormat="1" x14ac:dyDescent="0.2">
      <c r="H11531" s="180"/>
      <c r="I11531" s="180"/>
      <c r="L11531" s="181"/>
      <c r="M11531" s="180"/>
      <c r="N11531" s="180"/>
      <c r="O11531" s="180"/>
    </row>
    <row r="11532" spans="8:15" s="179" customFormat="1" x14ac:dyDescent="0.2">
      <c r="H11532" s="180"/>
      <c r="I11532" s="180"/>
      <c r="L11532" s="181"/>
      <c r="M11532" s="180"/>
      <c r="N11532" s="180"/>
      <c r="O11532" s="180"/>
    </row>
    <row r="11533" spans="8:15" s="179" customFormat="1" x14ac:dyDescent="0.2">
      <c r="H11533" s="180"/>
      <c r="I11533" s="180"/>
      <c r="L11533" s="181"/>
      <c r="M11533" s="180"/>
      <c r="N11533" s="180"/>
      <c r="O11533" s="180"/>
    </row>
    <row r="11534" spans="8:15" s="179" customFormat="1" x14ac:dyDescent="0.2">
      <c r="H11534" s="180"/>
      <c r="I11534" s="180"/>
      <c r="L11534" s="181"/>
      <c r="M11534" s="180"/>
      <c r="N11534" s="180"/>
      <c r="O11534" s="180"/>
    </row>
    <row r="11535" spans="8:15" s="179" customFormat="1" x14ac:dyDescent="0.2">
      <c r="H11535" s="180"/>
      <c r="I11535" s="180"/>
      <c r="L11535" s="181"/>
      <c r="M11535" s="180"/>
      <c r="N11535" s="180"/>
      <c r="O11535" s="180"/>
    </row>
    <row r="11536" spans="8:15" s="179" customFormat="1" x14ac:dyDescent="0.2">
      <c r="H11536" s="180"/>
      <c r="I11536" s="180"/>
      <c r="L11536" s="181"/>
      <c r="M11536" s="180"/>
      <c r="N11536" s="180"/>
      <c r="O11536" s="180"/>
    </row>
    <row r="11537" spans="8:15" s="179" customFormat="1" x14ac:dyDescent="0.2">
      <c r="H11537" s="180"/>
      <c r="I11537" s="180"/>
      <c r="L11537" s="181"/>
      <c r="M11537" s="180"/>
      <c r="N11537" s="180"/>
      <c r="O11537" s="180"/>
    </row>
    <row r="11538" spans="8:15" s="179" customFormat="1" x14ac:dyDescent="0.2">
      <c r="H11538" s="180"/>
      <c r="I11538" s="180"/>
      <c r="L11538" s="181"/>
      <c r="M11538" s="180"/>
      <c r="N11538" s="180"/>
      <c r="O11538" s="180"/>
    </row>
    <row r="11539" spans="8:15" s="179" customFormat="1" x14ac:dyDescent="0.2">
      <c r="H11539" s="180"/>
      <c r="I11539" s="180"/>
      <c r="L11539" s="181"/>
      <c r="M11539" s="180"/>
      <c r="N11539" s="180"/>
      <c r="O11539" s="180"/>
    </row>
    <row r="11540" spans="8:15" s="179" customFormat="1" x14ac:dyDescent="0.2">
      <c r="H11540" s="180"/>
      <c r="I11540" s="180"/>
      <c r="L11540" s="181"/>
      <c r="M11540" s="180"/>
      <c r="N11540" s="180"/>
      <c r="O11540" s="180"/>
    </row>
    <row r="11541" spans="8:15" s="179" customFormat="1" x14ac:dyDescent="0.2">
      <c r="H11541" s="180"/>
      <c r="I11541" s="180"/>
      <c r="L11541" s="181"/>
      <c r="M11541" s="180"/>
      <c r="N11541" s="180"/>
      <c r="O11541" s="180"/>
    </row>
    <row r="11542" spans="8:15" s="179" customFormat="1" x14ac:dyDescent="0.2">
      <c r="H11542" s="180"/>
      <c r="I11542" s="180"/>
      <c r="L11542" s="181"/>
      <c r="M11542" s="180"/>
      <c r="N11542" s="180"/>
      <c r="O11542" s="180"/>
    </row>
    <row r="11543" spans="8:15" s="179" customFormat="1" x14ac:dyDescent="0.2">
      <c r="H11543" s="180"/>
      <c r="I11543" s="180"/>
      <c r="L11543" s="181"/>
      <c r="M11543" s="180"/>
      <c r="N11543" s="180"/>
      <c r="O11543" s="180"/>
    </row>
    <row r="11544" spans="8:15" s="179" customFormat="1" x14ac:dyDescent="0.2">
      <c r="H11544" s="180"/>
      <c r="I11544" s="180"/>
      <c r="L11544" s="181"/>
      <c r="M11544" s="180"/>
      <c r="N11544" s="180"/>
      <c r="O11544" s="180"/>
    </row>
    <row r="11545" spans="8:15" s="179" customFormat="1" x14ac:dyDescent="0.2">
      <c r="H11545" s="180"/>
      <c r="I11545" s="180"/>
      <c r="L11545" s="181"/>
      <c r="M11545" s="180"/>
      <c r="N11545" s="180"/>
      <c r="O11545" s="180"/>
    </row>
    <row r="11546" spans="8:15" s="179" customFormat="1" x14ac:dyDescent="0.2">
      <c r="H11546" s="180"/>
      <c r="I11546" s="180"/>
      <c r="L11546" s="181"/>
      <c r="M11546" s="180"/>
      <c r="N11546" s="180"/>
      <c r="O11546" s="180"/>
    </row>
    <row r="11547" spans="8:15" s="179" customFormat="1" x14ac:dyDescent="0.2">
      <c r="H11547" s="180"/>
      <c r="I11547" s="180"/>
      <c r="L11547" s="181"/>
      <c r="M11547" s="180"/>
      <c r="N11547" s="180"/>
      <c r="O11547" s="180"/>
    </row>
    <row r="11548" spans="8:15" s="179" customFormat="1" x14ac:dyDescent="0.2">
      <c r="H11548" s="180"/>
      <c r="I11548" s="180"/>
      <c r="L11548" s="181"/>
      <c r="M11548" s="180"/>
      <c r="N11548" s="180"/>
      <c r="O11548" s="180"/>
    </row>
    <row r="11549" spans="8:15" s="179" customFormat="1" x14ac:dyDescent="0.2">
      <c r="H11549" s="180"/>
      <c r="I11549" s="180"/>
      <c r="L11549" s="181"/>
      <c r="M11549" s="180"/>
      <c r="N11549" s="180"/>
      <c r="O11549" s="180"/>
    </row>
    <row r="11550" spans="8:15" s="179" customFormat="1" x14ac:dyDescent="0.2">
      <c r="H11550" s="180"/>
      <c r="I11550" s="180"/>
      <c r="L11550" s="181"/>
      <c r="M11550" s="180"/>
      <c r="N11550" s="180"/>
      <c r="O11550" s="180"/>
    </row>
    <row r="11551" spans="8:15" s="179" customFormat="1" x14ac:dyDescent="0.2">
      <c r="H11551" s="180"/>
      <c r="I11551" s="180"/>
      <c r="L11551" s="181"/>
      <c r="M11551" s="180"/>
      <c r="N11551" s="180"/>
      <c r="O11551" s="180"/>
    </row>
    <row r="11552" spans="8:15" s="179" customFormat="1" x14ac:dyDescent="0.2">
      <c r="H11552" s="180"/>
      <c r="I11552" s="180"/>
      <c r="L11552" s="181"/>
      <c r="M11552" s="180"/>
      <c r="N11552" s="180"/>
      <c r="O11552" s="180"/>
    </row>
    <row r="11553" spans="8:15" s="179" customFormat="1" x14ac:dyDescent="0.2">
      <c r="H11553" s="180"/>
      <c r="I11553" s="180"/>
      <c r="L11553" s="181"/>
      <c r="M11553" s="180"/>
      <c r="N11553" s="180"/>
      <c r="O11553" s="180"/>
    </row>
    <row r="11554" spans="8:15" s="179" customFormat="1" x14ac:dyDescent="0.2">
      <c r="H11554" s="180"/>
      <c r="I11554" s="180"/>
      <c r="L11554" s="181"/>
      <c r="M11554" s="180"/>
      <c r="N11554" s="180"/>
      <c r="O11554" s="180"/>
    </row>
    <row r="11555" spans="8:15" s="179" customFormat="1" x14ac:dyDescent="0.2">
      <c r="H11555" s="180"/>
      <c r="I11555" s="180"/>
      <c r="L11555" s="181"/>
      <c r="M11555" s="180"/>
      <c r="N11555" s="180"/>
      <c r="O11555" s="180"/>
    </row>
    <row r="11556" spans="8:15" s="179" customFormat="1" x14ac:dyDescent="0.2">
      <c r="H11556" s="180"/>
      <c r="I11556" s="180"/>
      <c r="L11556" s="181"/>
      <c r="M11556" s="180"/>
      <c r="N11556" s="180"/>
      <c r="O11556" s="180"/>
    </row>
    <row r="11557" spans="8:15" s="179" customFormat="1" x14ac:dyDescent="0.2">
      <c r="H11557" s="180"/>
      <c r="I11557" s="180"/>
      <c r="L11557" s="181"/>
      <c r="M11557" s="180"/>
      <c r="N11557" s="180"/>
      <c r="O11557" s="180"/>
    </row>
    <row r="11558" spans="8:15" s="179" customFormat="1" x14ac:dyDescent="0.2">
      <c r="H11558" s="180"/>
      <c r="I11558" s="180"/>
      <c r="L11558" s="181"/>
      <c r="M11558" s="180"/>
      <c r="N11558" s="180"/>
      <c r="O11558" s="180"/>
    </row>
    <row r="11559" spans="8:15" s="179" customFormat="1" x14ac:dyDescent="0.2">
      <c r="H11559" s="180"/>
      <c r="I11559" s="180"/>
      <c r="L11559" s="181"/>
      <c r="M11559" s="180"/>
      <c r="N11559" s="180"/>
      <c r="O11559" s="180"/>
    </row>
    <row r="11560" spans="8:15" s="179" customFormat="1" x14ac:dyDescent="0.2">
      <c r="H11560" s="180"/>
      <c r="I11560" s="180"/>
      <c r="L11560" s="181"/>
      <c r="M11560" s="180"/>
      <c r="N11560" s="180"/>
      <c r="O11560" s="180"/>
    </row>
    <row r="11561" spans="8:15" s="179" customFormat="1" x14ac:dyDescent="0.2">
      <c r="H11561" s="180"/>
      <c r="I11561" s="180"/>
      <c r="L11561" s="181"/>
      <c r="M11561" s="180"/>
      <c r="N11561" s="180"/>
      <c r="O11561" s="180"/>
    </row>
    <row r="11562" spans="8:15" s="179" customFormat="1" x14ac:dyDescent="0.2">
      <c r="H11562" s="180"/>
      <c r="I11562" s="180"/>
      <c r="L11562" s="181"/>
      <c r="M11562" s="180"/>
      <c r="N11562" s="180"/>
      <c r="O11562" s="180"/>
    </row>
    <row r="11563" spans="8:15" s="179" customFormat="1" x14ac:dyDescent="0.2">
      <c r="H11563" s="180"/>
      <c r="I11563" s="180"/>
      <c r="L11563" s="181"/>
      <c r="M11563" s="180"/>
      <c r="N11563" s="180"/>
      <c r="O11563" s="180"/>
    </row>
    <row r="11564" spans="8:15" s="179" customFormat="1" x14ac:dyDescent="0.2">
      <c r="H11564" s="180"/>
      <c r="I11564" s="180"/>
      <c r="L11564" s="181"/>
      <c r="M11564" s="180"/>
      <c r="N11564" s="180"/>
      <c r="O11564" s="180"/>
    </row>
    <row r="11565" spans="8:15" s="179" customFormat="1" x14ac:dyDescent="0.2">
      <c r="H11565" s="180"/>
      <c r="I11565" s="180"/>
      <c r="L11565" s="181"/>
      <c r="M11565" s="180"/>
      <c r="N11565" s="180"/>
      <c r="O11565" s="180"/>
    </row>
    <row r="11566" spans="8:15" s="179" customFormat="1" x14ac:dyDescent="0.2">
      <c r="H11566" s="180"/>
      <c r="I11566" s="180"/>
      <c r="L11566" s="181"/>
      <c r="M11566" s="180"/>
      <c r="N11566" s="180"/>
      <c r="O11566" s="180"/>
    </row>
    <row r="11567" spans="8:15" s="179" customFormat="1" x14ac:dyDescent="0.2">
      <c r="H11567" s="180"/>
      <c r="I11567" s="180"/>
      <c r="L11567" s="181"/>
      <c r="M11567" s="180"/>
      <c r="N11567" s="180"/>
      <c r="O11567" s="180"/>
    </row>
    <row r="11568" spans="8:15" s="179" customFormat="1" x14ac:dyDescent="0.2">
      <c r="H11568" s="180"/>
      <c r="I11568" s="180"/>
      <c r="L11568" s="181"/>
      <c r="M11568" s="180"/>
      <c r="N11568" s="180"/>
      <c r="O11568" s="180"/>
    </row>
    <row r="11569" spans="8:15" s="179" customFormat="1" x14ac:dyDescent="0.2">
      <c r="H11569" s="180"/>
      <c r="I11569" s="180"/>
      <c r="L11569" s="181"/>
      <c r="M11569" s="180"/>
      <c r="N11569" s="180"/>
      <c r="O11569" s="180"/>
    </row>
    <row r="11570" spans="8:15" s="179" customFormat="1" x14ac:dyDescent="0.2">
      <c r="H11570" s="180"/>
      <c r="I11570" s="180"/>
      <c r="L11570" s="181"/>
      <c r="M11570" s="180"/>
      <c r="N11570" s="180"/>
      <c r="O11570" s="180"/>
    </row>
    <row r="11571" spans="8:15" s="179" customFormat="1" x14ac:dyDescent="0.2">
      <c r="H11571" s="180"/>
      <c r="I11571" s="180"/>
      <c r="L11571" s="181"/>
      <c r="M11571" s="180"/>
      <c r="N11571" s="180"/>
      <c r="O11571" s="180"/>
    </row>
    <row r="11572" spans="8:15" s="179" customFormat="1" x14ac:dyDescent="0.2">
      <c r="H11572" s="180"/>
      <c r="I11572" s="180"/>
      <c r="L11572" s="181"/>
      <c r="M11572" s="180"/>
      <c r="N11572" s="180"/>
      <c r="O11572" s="180"/>
    </row>
    <row r="11573" spans="8:15" s="179" customFormat="1" x14ac:dyDescent="0.2">
      <c r="H11573" s="180"/>
      <c r="I11573" s="180"/>
      <c r="L11573" s="181"/>
      <c r="M11573" s="180"/>
      <c r="N11573" s="180"/>
      <c r="O11573" s="180"/>
    </row>
    <row r="11574" spans="8:15" s="179" customFormat="1" x14ac:dyDescent="0.2">
      <c r="H11574" s="180"/>
      <c r="I11574" s="180"/>
      <c r="L11574" s="181"/>
      <c r="M11574" s="180"/>
      <c r="N11574" s="180"/>
      <c r="O11574" s="180"/>
    </row>
    <row r="11575" spans="8:15" s="179" customFormat="1" x14ac:dyDescent="0.2">
      <c r="H11575" s="180"/>
      <c r="I11575" s="180"/>
      <c r="L11575" s="181"/>
      <c r="M11575" s="180"/>
      <c r="N11575" s="180"/>
      <c r="O11575" s="180"/>
    </row>
    <row r="11576" spans="8:15" s="179" customFormat="1" x14ac:dyDescent="0.2">
      <c r="H11576" s="180"/>
      <c r="I11576" s="180"/>
      <c r="L11576" s="181"/>
      <c r="M11576" s="180"/>
      <c r="N11576" s="180"/>
      <c r="O11576" s="180"/>
    </row>
    <row r="11577" spans="8:15" s="179" customFormat="1" x14ac:dyDescent="0.2">
      <c r="H11577" s="180"/>
      <c r="I11577" s="180"/>
      <c r="L11577" s="181"/>
      <c r="M11577" s="180"/>
      <c r="N11577" s="180"/>
      <c r="O11577" s="180"/>
    </row>
    <row r="11578" spans="8:15" s="179" customFormat="1" x14ac:dyDescent="0.2">
      <c r="H11578" s="180"/>
      <c r="I11578" s="180"/>
      <c r="L11578" s="181"/>
      <c r="M11578" s="180"/>
      <c r="N11578" s="180"/>
      <c r="O11578" s="180"/>
    </row>
    <row r="11579" spans="8:15" s="179" customFormat="1" x14ac:dyDescent="0.2">
      <c r="H11579" s="180"/>
      <c r="I11579" s="180"/>
      <c r="L11579" s="181"/>
      <c r="M11579" s="180"/>
      <c r="N11579" s="180"/>
      <c r="O11579" s="180"/>
    </row>
    <row r="11580" spans="8:15" s="179" customFormat="1" x14ac:dyDescent="0.2">
      <c r="H11580" s="180"/>
      <c r="I11580" s="180"/>
      <c r="L11580" s="181"/>
      <c r="M11580" s="180"/>
      <c r="N11580" s="180"/>
      <c r="O11580" s="180"/>
    </row>
    <row r="11581" spans="8:15" s="179" customFormat="1" x14ac:dyDescent="0.2">
      <c r="H11581" s="180"/>
      <c r="I11581" s="180"/>
      <c r="L11581" s="181"/>
      <c r="M11581" s="180"/>
      <c r="N11581" s="180"/>
      <c r="O11581" s="180"/>
    </row>
    <row r="11582" spans="8:15" s="179" customFormat="1" x14ac:dyDescent="0.2">
      <c r="H11582" s="180"/>
      <c r="I11582" s="180"/>
      <c r="L11582" s="181"/>
      <c r="M11582" s="180"/>
      <c r="N11582" s="180"/>
      <c r="O11582" s="180"/>
    </row>
    <row r="11583" spans="8:15" s="179" customFormat="1" x14ac:dyDescent="0.2">
      <c r="H11583" s="180"/>
      <c r="I11583" s="180"/>
      <c r="L11583" s="181"/>
      <c r="M11583" s="180"/>
      <c r="N11583" s="180"/>
      <c r="O11583" s="180"/>
    </row>
    <row r="11584" spans="8:15" s="179" customFormat="1" x14ac:dyDescent="0.2">
      <c r="H11584" s="180"/>
      <c r="I11584" s="180"/>
      <c r="L11584" s="181"/>
      <c r="M11584" s="180"/>
      <c r="N11584" s="180"/>
      <c r="O11584" s="180"/>
    </row>
    <row r="11585" spans="8:15" s="179" customFormat="1" x14ac:dyDescent="0.2">
      <c r="H11585" s="180"/>
      <c r="I11585" s="180"/>
      <c r="L11585" s="181"/>
      <c r="M11585" s="180"/>
      <c r="N11585" s="180"/>
      <c r="O11585" s="180"/>
    </row>
    <row r="11586" spans="8:15" s="179" customFormat="1" x14ac:dyDescent="0.2">
      <c r="H11586" s="180"/>
      <c r="I11586" s="180"/>
      <c r="L11586" s="181"/>
      <c r="M11586" s="180"/>
      <c r="N11586" s="180"/>
      <c r="O11586" s="180"/>
    </row>
    <row r="11587" spans="8:15" s="179" customFormat="1" x14ac:dyDescent="0.2">
      <c r="H11587" s="180"/>
      <c r="I11587" s="180"/>
      <c r="L11587" s="181"/>
      <c r="M11587" s="180"/>
      <c r="N11587" s="180"/>
      <c r="O11587" s="180"/>
    </row>
    <row r="11588" spans="8:15" s="179" customFormat="1" x14ac:dyDescent="0.2">
      <c r="H11588" s="180"/>
      <c r="I11588" s="180"/>
      <c r="L11588" s="181"/>
      <c r="M11588" s="180"/>
      <c r="N11588" s="180"/>
      <c r="O11588" s="180"/>
    </row>
    <row r="11589" spans="8:15" s="179" customFormat="1" x14ac:dyDescent="0.2">
      <c r="H11589" s="180"/>
      <c r="I11589" s="180"/>
      <c r="L11589" s="181"/>
      <c r="M11589" s="180"/>
      <c r="N11589" s="180"/>
      <c r="O11589" s="180"/>
    </row>
    <row r="11590" spans="8:15" s="179" customFormat="1" x14ac:dyDescent="0.2">
      <c r="H11590" s="180"/>
      <c r="I11590" s="180"/>
      <c r="L11590" s="181"/>
      <c r="M11590" s="180"/>
      <c r="N11590" s="180"/>
      <c r="O11590" s="180"/>
    </row>
    <row r="11591" spans="8:15" s="179" customFormat="1" x14ac:dyDescent="0.2">
      <c r="H11591" s="180"/>
      <c r="I11591" s="180"/>
      <c r="L11591" s="181"/>
      <c r="M11591" s="180"/>
      <c r="N11591" s="180"/>
      <c r="O11591" s="180"/>
    </row>
    <row r="11592" spans="8:15" s="179" customFormat="1" x14ac:dyDescent="0.2">
      <c r="H11592" s="180"/>
      <c r="I11592" s="180"/>
      <c r="L11592" s="181"/>
      <c r="M11592" s="180"/>
      <c r="N11592" s="180"/>
      <c r="O11592" s="180"/>
    </row>
    <row r="11593" spans="8:15" s="179" customFormat="1" x14ac:dyDescent="0.2">
      <c r="H11593" s="180"/>
      <c r="I11593" s="180"/>
      <c r="L11593" s="181"/>
      <c r="M11593" s="180"/>
      <c r="N11593" s="180"/>
      <c r="O11593" s="180"/>
    </row>
    <row r="11594" spans="8:15" s="179" customFormat="1" x14ac:dyDescent="0.2">
      <c r="H11594" s="180"/>
      <c r="I11594" s="180"/>
      <c r="L11594" s="181"/>
      <c r="M11594" s="180"/>
      <c r="N11594" s="180"/>
      <c r="O11594" s="180"/>
    </row>
    <row r="11595" spans="8:15" s="179" customFormat="1" x14ac:dyDescent="0.2">
      <c r="H11595" s="180"/>
      <c r="I11595" s="180"/>
      <c r="L11595" s="181"/>
      <c r="M11595" s="180"/>
      <c r="N11595" s="180"/>
      <c r="O11595" s="180"/>
    </row>
    <row r="11596" spans="8:15" s="179" customFormat="1" x14ac:dyDescent="0.2">
      <c r="H11596" s="180"/>
      <c r="I11596" s="180"/>
      <c r="L11596" s="181"/>
      <c r="M11596" s="180"/>
      <c r="N11596" s="180"/>
      <c r="O11596" s="180"/>
    </row>
    <row r="11597" spans="8:15" s="179" customFormat="1" x14ac:dyDescent="0.2">
      <c r="H11597" s="180"/>
      <c r="I11597" s="180"/>
      <c r="L11597" s="181"/>
      <c r="M11597" s="180"/>
      <c r="N11597" s="180"/>
      <c r="O11597" s="180"/>
    </row>
    <row r="11598" spans="8:15" s="179" customFormat="1" x14ac:dyDescent="0.2">
      <c r="H11598" s="180"/>
      <c r="I11598" s="180"/>
      <c r="L11598" s="181"/>
      <c r="M11598" s="180"/>
      <c r="N11598" s="180"/>
      <c r="O11598" s="180"/>
    </row>
    <row r="11599" spans="8:15" s="179" customFormat="1" x14ac:dyDescent="0.2">
      <c r="H11599" s="180"/>
      <c r="I11599" s="180"/>
      <c r="L11599" s="181"/>
      <c r="M11599" s="180"/>
      <c r="N11599" s="180"/>
      <c r="O11599" s="180"/>
    </row>
    <row r="11600" spans="8:15" s="179" customFormat="1" x14ac:dyDescent="0.2">
      <c r="H11600" s="180"/>
      <c r="I11600" s="180"/>
      <c r="L11600" s="181"/>
      <c r="M11600" s="180"/>
      <c r="N11600" s="180"/>
      <c r="O11600" s="180"/>
    </row>
    <row r="11601" spans="8:15" s="179" customFormat="1" x14ac:dyDescent="0.2">
      <c r="H11601" s="180"/>
      <c r="I11601" s="180"/>
      <c r="L11601" s="181"/>
      <c r="M11601" s="180"/>
      <c r="N11601" s="180"/>
      <c r="O11601" s="180"/>
    </row>
    <row r="11602" spans="8:15" s="179" customFormat="1" x14ac:dyDescent="0.2">
      <c r="H11602" s="180"/>
      <c r="I11602" s="180"/>
      <c r="L11602" s="181"/>
      <c r="M11602" s="180"/>
      <c r="N11602" s="180"/>
      <c r="O11602" s="180"/>
    </row>
    <row r="11603" spans="8:15" s="179" customFormat="1" x14ac:dyDescent="0.2">
      <c r="H11603" s="180"/>
      <c r="I11603" s="180"/>
      <c r="L11603" s="181"/>
      <c r="M11603" s="180"/>
      <c r="N11603" s="180"/>
      <c r="O11603" s="180"/>
    </row>
    <row r="11604" spans="8:15" s="179" customFormat="1" x14ac:dyDescent="0.2">
      <c r="H11604" s="180"/>
      <c r="I11604" s="180"/>
      <c r="L11604" s="181"/>
      <c r="M11604" s="180"/>
      <c r="N11604" s="180"/>
      <c r="O11604" s="180"/>
    </row>
    <row r="11605" spans="8:15" s="179" customFormat="1" x14ac:dyDescent="0.2">
      <c r="H11605" s="180"/>
      <c r="I11605" s="180"/>
      <c r="L11605" s="181"/>
      <c r="M11605" s="180"/>
      <c r="N11605" s="180"/>
      <c r="O11605" s="180"/>
    </row>
    <row r="11606" spans="8:15" s="179" customFormat="1" x14ac:dyDescent="0.2">
      <c r="H11606" s="180"/>
      <c r="I11606" s="180"/>
      <c r="L11606" s="181"/>
      <c r="M11606" s="180"/>
      <c r="N11606" s="180"/>
      <c r="O11606" s="180"/>
    </row>
    <row r="11607" spans="8:15" s="179" customFormat="1" x14ac:dyDescent="0.2">
      <c r="H11607" s="180"/>
      <c r="I11607" s="180"/>
      <c r="L11607" s="181"/>
      <c r="M11607" s="180"/>
      <c r="N11607" s="180"/>
      <c r="O11607" s="180"/>
    </row>
    <row r="11608" spans="8:15" s="179" customFormat="1" x14ac:dyDescent="0.2">
      <c r="H11608" s="180"/>
      <c r="I11608" s="180"/>
      <c r="L11608" s="181"/>
      <c r="M11608" s="180"/>
      <c r="N11608" s="180"/>
      <c r="O11608" s="180"/>
    </row>
    <row r="11609" spans="8:15" s="179" customFormat="1" x14ac:dyDescent="0.2">
      <c r="H11609" s="180"/>
      <c r="I11609" s="180"/>
      <c r="L11609" s="181"/>
      <c r="M11609" s="180"/>
      <c r="N11609" s="180"/>
      <c r="O11609" s="180"/>
    </row>
    <row r="11610" spans="8:15" s="179" customFormat="1" x14ac:dyDescent="0.2">
      <c r="H11610" s="180"/>
      <c r="I11610" s="180"/>
      <c r="L11610" s="181"/>
      <c r="M11610" s="180"/>
      <c r="N11610" s="180"/>
      <c r="O11610" s="180"/>
    </row>
    <row r="11611" spans="8:15" s="179" customFormat="1" x14ac:dyDescent="0.2">
      <c r="H11611" s="180"/>
      <c r="I11611" s="180"/>
      <c r="L11611" s="181"/>
      <c r="M11611" s="180"/>
      <c r="N11611" s="180"/>
      <c r="O11611" s="180"/>
    </row>
    <row r="11612" spans="8:15" s="179" customFormat="1" x14ac:dyDescent="0.2">
      <c r="H11612" s="180"/>
      <c r="I11612" s="180"/>
      <c r="L11612" s="181"/>
      <c r="M11612" s="180"/>
      <c r="N11612" s="180"/>
      <c r="O11612" s="180"/>
    </row>
    <row r="11613" spans="8:15" s="179" customFormat="1" x14ac:dyDescent="0.2">
      <c r="H11613" s="180"/>
      <c r="I11613" s="180"/>
      <c r="L11613" s="181"/>
      <c r="M11613" s="180"/>
      <c r="N11613" s="180"/>
      <c r="O11613" s="180"/>
    </row>
    <row r="11614" spans="8:15" s="179" customFormat="1" x14ac:dyDescent="0.2">
      <c r="H11614" s="180"/>
      <c r="I11614" s="180"/>
      <c r="L11614" s="181"/>
      <c r="M11614" s="180"/>
      <c r="N11614" s="180"/>
      <c r="O11614" s="180"/>
    </row>
    <row r="11615" spans="8:15" s="179" customFormat="1" x14ac:dyDescent="0.2">
      <c r="H11615" s="180"/>
      <c r="I11615" s="180"/>
      <c r="L11615" s="181"/>
      <c r="M11615" s="180"/>
      <c r="N11615" s="180"/>
      <c r="O11615" s="180"/>
    </row>
    <row r="11616" spans="8:15" s="179" customFormat="1" x14ac:dyDescent="0.2">
      <c r="H11616" s="180"/>
      <c r="I11616" s="180"/>
      <c r="L11616" s="181"/>
      <c r="M11616" s="180"/>
      <c r="N11616" s="180"/>
      <c r="O11616" s="180"/>
    </row>
    <row r="11617" spans="8:15" s="179" customFormat="1" x14ac:dyDescent="0.2">
      <c r="H11617" s="180"/>
      <c r="I11617" s="180"/>
      <c r="L11617" s="181"/>
      <c r="M11617" s="180"/>
      <c r="N11617" s="180"/>
      <c r="O11617" s="180"/>
    </row>
    <row r="11618" spans="8:15" s="179" customFormat="1" x14ac:dyDescent="0.2">
      <c r="H11618" s="180"/>
      <c r="I11618" s="180"/>
      <c r="L11618" s="181"/>
      <c r="M11618" s="180"/>
      <c r="N11618" s="180"/>
      <c r="O11618" s="180"/>
    </row>
    <row r="11619" spans="8:15" s="179" customFormat="1" x14ac:dyDescent="0.2">
      <c r="H11619" s="180"/>
      <c r="I11619" s="180"/>
      <c r="L11619" s="181"/>
      <c r="M11619" s="180"/>
      <c r="N11619" s="180"/>
      <c r="O11619" s="180"/>
    </row>
    <row r="11620" spans="8:15" s="179" customFormat="1" x14ac:dyDescent="0.2">
      <c r="H11620" s="180"/>
      <c r="I11620" s="180"/>
      <c r="L11620" s="181"/>
      <c r="M11620" s="180"/>
      <c r="N11620" s="180"/>
      <c r="O11620" s="180"/>
    </row>
    <row r="11621" spans="8:15" s="179" customFormat="1" x14ac:dyDescent="0.2">
      <c r="H11621" s="180"/>
      <c r="I11621" s="180"/>
      <c r="L11621" s="181"/>
      <c r="M11621" s="180"/>
      <c r="N11621" s="180"/>
      <c r="O11621" s="180"/>
    </row>
    <row r="11622" spans="8:15" s="179" customFormat="1" x14ac:dyDescent="0.2">
      <c r="H11622" s="180"/>
      <c r="I11622" s="180"/>
      <c r="L11622" s="181"/>
      <c r="M11622" s="180"/>
      <c r="N11622" s="180"/>
      <c r="O11622" s="180"/>
    </row>
    <row r="11623" spans="8:15" s="179" customFormat="1" x14ac:dyDescent="0.2">
      <c r="H11623" s="180"/>
      <c r="I11623" s="180"/>
      <c r="L11623" s="181"/>
      <c r="M11623" s="180"/>
      <c r="N11623" s="180"/>
      <c r="O11623" s="180"/>
    </row>
    <row r="11624" spans="8:15" s="179" customFormat="1" x14ac:dyDescent="0.2">
      <c r="H11624" s="180"/>
      <c r="I11624" s="180"/>
      <c r="L11624" s="181"/>
      <c r="M11624" s="180"/>
      <c r="N11624" s="180"/>
      <c r="O11624" s="180"/>
    </row>
    <row r="11625" spans="8:15" s="179" customFormat="1" x14ac:dyDescent="0.2">
      <c r="H11625" s="180"/>
      <c r="I11625" s="180"/>
      <c r="L11625" s="181"/>
      <c r="M11625" s="180"/>
      <c r="N11625" s="180"/>
      <c r="O11625" s="180"/>
    </row>
    <row r="11626" spans="8:15" s="179" customFormat="1" x14ac:dyDescent="0.2">
      <c r="H11626" s="180"/>
      <c r="I11626" s="180"/>
      <c r="L11626" s="181"/>
      <c r="M11626" s="180"/>
      <c r="N11626" s="180"/>
      <c r="O11626" s="180"/>
    </row>
    <row r="11627" spans="8:15" s="179" customFormat="1" x14ac:dyDescent="0.2">
      <c r="H11627" s="180"/>
      <c r="I11627" s="180"/>
      <c r="L11627" s="181"/>
      <c r="M11627" s="180"/>
      <c r="N11627" s="180"/>
      <c r="O11627" s="180"/>
    </row>
    <row r="11628" spans="8:15" s="179" customFormat="1" x14ac:dyDescent="0.2">
      <c r="H11628" s="180"/>
      <c r="I11628" s="180"/>
      <c r="L11628" s="181"/>
      <c r="M11628" s="180"/>
      <c r="N11628" s="180"/>
      <c r="O11628" s="180"/>
    </row>
    <row r="11629" spans="8:15" s="179" customFormat="1" x14ac:dyDescent="0.2">
      <c r="H11629" s="180"/>
      <c r="I11629" s="180"/>
      <c r="L11629" s="181"/>
      <c r="M11629" s="180"/>
      <c r="N11629" s="180"/>
      <c r="O11629" s="180"/>
    </row>
    <row r="11630" spans="8:15" s="179" customFormat="1" x14ac:dyDescent="0.2">
      <c r="H11630" s="180"/>
      <c r="I11630" s="180"/>
      <c r="L11630" s="181"/>
      <c r="M11630" s="180"/>
      <c r="N11630" s="180"/>
      <c r="O11630" s="180"/>
    </row>
    <row r="11631" spans="8:15" s="179" customFormat="1" x14ac:dyDescent="0.2">
      <c r="H11631" s="180"/>
      <c r="I11631" s="180"/>
      <c r="L11631" s="181"/>
      <c r="M11631" s="180"/>
      <c r="N11631" s="180"/>
      <c r="O11631" s="180"/>
    </row>
    <row r="11632" spans="8:15" s="179" customFormat="1" x14ac:dyDescent="0.2">
      <c r="H11632" s="180"/>
      <c r="I11632" s="180"/>
      <c r="L11632" s="181"/>
      <c r="M11632" s="180"/>
      <c r="N11632" s="180"/>
      <c r="O11632" s="180"/>
    </row>
    <row r="11633" spans="8:15" s="179" customFormat="1" x14ac:dyDescent="0.2">
      <c r="H11633" s="180"/>
      <c r="I11633" s="180"/>
      <c r="L11633" s="181"/>
      <c r="M11633" s="180"/>
      <c r="N11633" s="180"/>
      <c r="O11633" s="180"/>
    </row>
    <row r="11634" spans="8:15" s="179" customFormat="1" x14ac:dyDescent="0.2">
      <c r="H11634" s="180"/>
      <c r="I11634" s="180"/>
      <c r="L11634" s="181"/>
      <c r="M11634" s="180"/>
      <c r="N11634" s="180"/>
      <c r="O11634" s="180"/>
    </row>
    <row r="11635" spans="8:15" s="179" customFormat="1" x14ac:dyDescent="0.2">
      <c r="H11635" s="180"/>
      <c r="I11635" s="180"/>
      <c r="L11635" s="181"/>
      <c r="M11635" s="180"/>
      <c r="N11635" s="180"/>
      <c r="O11635" s="180"/>
    </row>
    <row r="11636" spans="8:15" s="179" customFormat="1" x14ac:dyDescent="0.2">
      <c r="H11636" s="180"/>
      <c r="I11636" s="180"/>
      <c r="L11636" s="181"/>
      <c r="M11636" s="180"/>
      <c r="N11636" s="180"/>
      <c r="O11636" s="180"/>
    </row>
    <row r="11637" spans="8:15" s="179" customFormat="1" x14ac:dyDescent="0.2">
      <c r="H11637" s="180"/>
      <c r="I11637" s="180"/>
      <c r="L11637" s="181"/>
      <c r="M11637" s="180"/>
      <c r="N11637" s="180"/>
      <c r="O11637" s="180"/>
    </row>
    <row r="11638" spans="8:15" s="179" customFormat="1" x14ac:dyDescent="0.2">
      <c r="H11638" s="180"/>
      <c r="I11638" s="180"/>
      <c r="L11638" s="181"/>
      <c r="M11638" s="180"/>
      <c r="N11638" s="180"/>
      <c r="O11638" s="180"/>
    </row>
    <row r="11639" spans="8:15" s="179" customFormat="1" x14ac:dyDescent="0.2">
      <c r="H11639" s="180"/>
      <c r="I11639" s="180"/>
      <c r="L11639" s="181"/>
      <c r="M11639" s="180"/>
      <c r="N11639" s="180"/>
      <c r="O11639" s="180"/>
    </row>
    <row r="11640" spans="8:15" s="179" customFormat="1" x14ac:dyDescent="0.2">
      <c r="H11640" s="180"/>
      <c r="I11640" s="180"/>
      <c r="L11640" s="181"/>
      <c r="M11640" s="180"/>
      <c r="N11640" s="180"/>
      <c r="O11640" s="180"/>
    </row>
    <row r="11641" spans="8:15" s="179" customFormat="1" x14ac:dyDescent="0.2">
      <c r="H11641" s="180"/>
      <c r="I11641" s="180"/>
      <c r="L11641" s="181"/>
      <c r="M11641" s="180"/>
      <c r="N11641" s="180"/>
      <c r="O11641" s="180"/>
    </row>
    <row r="11642" spans="8:15" s="179" customFormat="1" x14ac:dyDescent="0.2">
      <c r="H11642" s="180"/>
      <c r="I11642" s="180"/>
      <c r="L11642" s="181"/>
      <c r="M11642" s="180"/>
      <c r="N11642" s="180"/>
      <c r="O11642" s="180"/>
    </row>
    <row r="11643" spans="8:15" s="179" customFormat="1" x14ac:dyDescent="0.2">
      <c r="H11643" s="180"/>
      <c r="I11643" s="180"/>
      <c r="L11643" s="181"/>
      <c r="M11643" s="180"/>
      <c r="N11643" s="180"/>
      <c r="O11643" s="180"/>
    </row>
    <row r="11644" spans="8:15" s="179" customFormat="1" x14ac:dyDescent="0.2">
      <c r="H11644" s="180"/>
      <c r="I11644" s="180"/>
      <c r="L11644" s="181"/>
      <c r="M11644" s="180"/>
      <c r="N11644" s="180"/>
      <c r="O11644" s="180"/>
    </row>
    <row r="11645" spans="8:15" s="179" customFormat="1" x14ac:dyDescent="0.2">
      <c r="H11645" s="180"/>
      <c r="I11645" s="180"/>
      <c r="L11645" s="181"/>
      <c r="M11645" s="180"/>
      <c r="N11645" s="180"/>
      <c r="O11645" s="180"/>
    </row>
    <row r="11646" spans="8:15" s="179" customFormat="1" x14ac:dyDescent="0.2">
      <c r="H11646" s="180"/>
      <c r="I11646" s="180"/>
      <c r="L11646" s="181"/>
      <c r="M11646" s="180"/>
      <c r="N11646" s="180"/>
      <c r="O11646" s="180"/>
    </row>
    <row r="11647" spans="8:15" s="179" customFormat="1" x14ac:dyDescent="0.2">
      <c r="H11647" s="180"/>
      <c r="I11647" s="180"/>
      <c r="L11647" s="181"/>
      <c r="M11647" s="180"/>
      <c r="N11647" s="180"/>
      <c r="O11647" s="180"/>
    </row>
    <row r="11648" spans="8:15" s="179" customFormat="1" x14ac:dyDescent="0.2">
      <c r="H11648" s="180"/>
      <c r="I11648" s="180"/>
      <c r="L11648" s="181"/>
      <c r="M11648" s="180"/>
      <c r="N11648" s="180"/>
      <c r="O11648" s="180"/>
    </row>
    <row r="11649" spans="8:15" s="179" customFormat="1" x14ac:dyDescent="0.2">
      <c r="H11649" s="180"/>
      <c r="I11649" s="180"/>
      <c r="L11649" s="181"/>
      <c r="M11649" s="180"/>
      <c r="N11649" s="180"/>
      <c r="O11649" s="180"/>
    </row>
    <row r="11650" spans="8:15" s="179" customFormat="1" x14ac:dyDescent="0.2">
      <c r="H11650" s="180"/>
      <c r="I11650" s="180"/>
      <c r="L11650" s="181"/>
      <c r="M11650" s="180"/>
      <c r="N11650" s="180"/>
      <c r="O11650" s="180"/>
    </row>
    <row r="11651" spans="8:15" s="179" customFormat="1" x14ac:dyDescent="0.2">
      <c r="H11651" s="180"/>
      <c r="I11651" s="180"/>
      <c r="L11651" s="181"/>
      <c r="M11651" s="180"/>
      <c r="N11651" s="180"/>
      <c r="O11651" s="180"/>
    </row>
    <row r="11652" spans="8:15" s="179" customFormat="1" x14ac:dyDescent="0.2">
      <c r="H11652" s="180"/>
      <c r="I11652" s="180"/>
      <c r="L11652" s="181"/>
      <c r="M11652" s="180"/>
      <c r="N11652" s="180"/>
      <c r="O11652" s="180"/>
    </row>
    <row r="11653" spans="8:15" s="179" customFormat="1" x14ac:dyDescent="0.2">
      <c r="H11653" s="180"/>
      <c r="I11653" s="180"/>
      <c r="L11653" s="181"/>
      <c r="M11653" s="180"/>
      <c r="N11653" s="180"/>
      <c r="O11653" s="180"/>
    </row>
    <row r="11654" spans="8:15" s="179" customFormat="1" x14ac:dyDescent="0.2">
      <c r="H11654" s="180"/>
      <c r="I11654" s="180"/>
      <c r="L11654" s="181"/>
      <c r="M11654" s="180"/>
      <c r="N11654" s="180"/>
      <c r="O11654" s="180"/>
    </row>
    <row r="11655" spans="8:15" s="179" customFormat="1" x14ac:dyDescent="0.2">
      <c r="H11655" s="180"/>
      <c r="I11655" s="180"/>
      <c r="L11655" s="181"/>
      <c r="M11655" s="180"/>
      <c r="N11655" s="180"/>
      <c r="O11655" s="180"/>
    </row>
    <row r="11656" spans="8:15" s="179" customFormat="1" x14ac:dyDescent="0.2">
      <c r="H11656" s="180"/>
      <c r="I11656" s="180"/>
      <c r="L11656" s="181"/>
      <c r="M11656" s="180"/>
      <c r="N11656" s="180"/>
      <c r="O11656" s="180"/>
    </row>
    <row r="11657" spans="8:15" s="179" customFormat="1" x14ac:dyDescent="0.2">
      <c r="H11657" s="180"/>
      <c r="I11657" s="180"/>
      <c r="L11657" s="181"/>
      <c r="M11657" s="180"/>
      <c r="N11657" s="180"/>
      <c r="O11657" s="180"/>
    </row>
    <row r="11658" spans="8:15" s="179" customFormat="1" x14ac:dyDescent="0.2">
      <c r="H11658" s="180"/>
      <c r="I11658" s="180"/>
      <c r="L11658" s="181"/>
      <c r="M11658" s="180"/>
      <c r="N11658" s="180"/>
      <c r="O11658" s="180"/>
    </row>
    <row r="11659" spans="8:15" s="179" customFormat="1" x14ac:dyDescent="0.2">
      <c r="H11659" s="180"/>
      <c r="I11659" s="180"/>
      <c r="L11659" s="181"/>
      <c r="M11659" s="180"/>
      <c r="N11659" s="180"/>
      <c r="O11659" s="180"/>
    </row>
    <row r="11660" spans="8:15" s="179" customFormat="1" x14ac:dyDescent="0.2">
      <c r="H11660" s="180"/>
      <c r="I11660" s="180"/>
      <c r="L11660" s="181"/>
      <c r="M11660" s="180"/>
      <c r="N11660" s="180"/>
      <c r="O11660" s="180"/>
    </row>
    <row r="11661" spans="8:15" s="179" customFormat="1" x14ac:dyDescent="0.2">
      <c r="H11661" s="180"/>
      <c r="I11661" s="180"/>
      <c r="L11661" s="181"/>
      <c r="M11661" s="180"/>
      <c r="N11661" s="180"/>
      <c r="O11661" s="180"/>
    </row>
    <row r="11662" spans="8:15" s="179" customFormat="1" x14ac:dyDescent="0.2">
      <c r="H11662" s="180"/>
      <c r="I11662" s="180"/>
      <c r="L11662" s="181"/>
      <c r="M11662" s="180"/>
      <c r="N11662" s="180"/>
      <c r="O11662" s="180"/>
    </row>
    <row r="11663" spans="8:15" s="179" customFormat="1" x14ac:dyDescent="0.2">
      <c r="H11663" s="180"/>
      <c r="I11663" s="180"/>
      <c r="L11663" s="181"/>
      <c r="M11663" s="180"/>
      <c r="N11663" s="180"/>
      <c r="O11663" s="180"/>
    </row>
    <row r="11664" spans="8:15" s="179" customFormat="1" x14ac:dyDescent="0.2">
      <c r="H11664" s="180"/>
      <c r="I11664" s="180"/>
      <c r="L11664" s="181"/>
      <c r="M11664" s="180"/>
      <c r="N11664" s="180"/>
      <c r="O11664" s="180"/>
    </row>
    <row r="11665" spans="8:15" s="179" customFormat="1" x14ac:dyDescent="0.2">
      <c r="H11665" s="180"/>
      <c r="I11665" s="180"/>
      <c r="L11665" s="181"/>
      <c r="M11665" s="180"/>
      <c r="N11665" s="180"/>
      <c r="O11665" s="180"/>
    </row>
    <row r="11666" spans="8:15" s="179" customFormat="1" x14ac:dyDescent="0.2">
      <c r="H11666" s="180"/>
      <c r="I11666" s="180"/>
      <c r="L11666" s="181"/>
      <c r="M11666" s="180"/>
      <c r="N11666" s="180"/>
      <c r="O11666" s="180"/>
    </row>
    <row r="11667" spans="8:15" s="179" customFormat="1" x14ac:dyDescent="0.2">
      <c r="H11667" s="180"/>
      <c r="I11667" s="180"/>
      <c r="L11667" s="181"/>
      <c r="M11667" s="180"/>
      <c r="N11667" s="180"/>
      <c r="O11667" s="180"/>
    </row>
    <row r="11668" spans="8:15" s="179" customFormat="1" x14ac:dyDescent="0.2">
      <c r="H11668" s="180"/>
      <c r="I11668" s="180"/>
      <c r="L11668" s="181"/>
      <c r="M11668" s="180"/>
      <c r="N11668" s="180"/>
      <c r="O11668" s="180"/>
    </row>
    <row r="11669" spans="8:15" s="179" customFormat="1" x14ac:dyDescent="0.2">
      <c r="H11669" s="180"/>
      <c r="I11669" s="180"/>
      <c r="L11669" s="181"/>
      <c r="M11669" s="180"/>
      <c r="N11669" s="180"/>
      <c r="O11669" s="180"/>
    </row>
    <row r="11670" spans="8:15" s="179" customFormat="1" x14ac:dyDescent="0.2">
      <c r="H11670" s="180"/>
      <c r="I11670" s="180"/>
      <c r="L11670" s="181"/>
      <c r="M11670" s="180"/>
      <c r="N11670" s="180"/>
      <c r="O11670" s="180"/>
    </row>
    <row r="11671" spans="8:15" s="179" customFormat="1" x14ac:dyDescent="0.2">
      <c r="H11671" s="180"/>
      <c r="I11671" s="180"/>
      <c r="L11671" s="181"/>
      <c r="M11671" s="180"/>
      <c r="N11671" s="180"/>
      <c r="O11671" s="180"/>
    </row>
    <row r="11672" spans="8:15" s="179" customFormat="1" x14ac:dyDescent="0.2">
      <c r="H11672" s="180"/>
      <c r="I11672" s="180"/>
      <c r="L11672" s="181"/>
      <c r="M11672" s="180"/>
      <c r="N11672" s="180"/>
      <c r="O11672" s="180"/>
    </row>
    <row r="11673" spans="8:15" s="179" customFormat="1" x14ac:dyDescent="0.2">
      <c r="H11673" s="180"/>
      <c r="I11673" s="180"/>
      <c r="L11673" s="181"/>
      <c r="M11673" s="180"/>
      <c r="N11673" s="180"/>
      <c r="O11673" s="180"/>
    </row>
    <row r="11674" spans="8:15" s="179" customFormat="1" x14ac:dyDescent="0.2">
      <c r="H11674" s="180"/>
      <c r="I11674" s="180"/>
      <c r="L11674" s="181"/>
      <c r="M11674" s="180"/>
      <c r="N11674" s="180"/>
      <c r="O11674" s="180"/>
    </row>
    <row r="11675" spans="8:15" s="179" customFormat="1" x14ac:dyDescent="0.2">
      <c r="H11675" s="180"/>
      <c r="I11675" s="180"/>
      <c r="L11675" s="181"/>
      <c r="M11675" s="180"/>
      <c r="N11675" s="180"/>
      <c r="O11675" s="180"/>
    </row>
    <row r="11676" spans="8:15" s="179" customFormat="1" x14ac:dyDescent="0.2">
      <c r="H11676" s="180"/>
      <c r="I11676" s="180"/>
      <c r="L11676" s="181"/>
      <c r="M11676" s="180"/>
      <c r="N11676" s="180"/>
      <c r="O11676" s="180"/>
    </row>
    <row r="11677" spans="8:15" s="179" customFormat="1" x14ac:dyDescent="0.2">
      <c r="H11677" s="180"/>
      <c r="I11677" s="180"/>
      <c r="L11677" s="181"/>
      <c r="M11677" s="180"/>
      <c r="N11677" s="180"/>
      <c r="O11677" s="180"/>
    </row>
    <row r="11678" spans="8:15" s="179" customFormat="1" x14ac:dyDescent="0.2">
      <c r="H11678" s="180"/>
      <c r="I11678" s="180"/>
      <c r="L11678" s="181"/>
      <c r="M11678" s="180"/>
      <c r="N11678" s="180"/>
      <c r="O11678" s="180"/>
    </row>
    <row r="11679" spans="8:15" s="179" customFormat="1" x14ac:dyDescent="0.2">
      <c r="H11679" s="180"/>
      <c r="I11679" s="180"/>
      <c r="L11679" s="181"/>
      <c r="M11679" s="180"/>
      <c r="N11679" s="180"/>
      <c r="O11679" s="180"/>
    </row>
    <row r="11680" spans="8:15" s="179" customFormat="1" x14ac:dyDescent="0.2">
      <c r="H11680" s="180"/>
      <c r="I11680" s="180"/>
      <c r="L11680" s="181"/>
      <c r="M11680" s="180"/>
      <c r="N11680" s="180"/>
      <c r="O11680" s="180"/>
    </row>
    <row r="11681" spans="8:15" s="179" customFormat="1" x14ac:dyDescent="0.2">
      <c r="H11681" s="180"/>
      <c r="I11681" s="180"/>
      <c r="L11681" s="181"/>
      <c r="M11681" s="180"/>
      <c r="N11681" s="180"/>
      <c r="O11681" s="180"/>
    </row>
    <row r="11682" spans="8:15" s="179" customFormat="1" x14ac:dyDescent="0.2">
      <c r="H11682" s="180"/>
      <c r="I11682" s="180"/>
      <c r="L11682" s="181"/>
      <c r="M11682" s="180"/>
      <c r="N11682" s="180"/>
      <c r="O11682" s="180"/>
    </row>
    <row r="11683" spans="8:15" s="179" customFormat="1" x14ac:dyDescent="0.2">
      <c r="H11683" s="180"/>
      <c r="I11683" s="180"/>
      <c r="L11683" s="181"/>
      <c r="M11683" s="180"/>
      <c r="N11683" s="180"/>
      <c r="O11683" s="180"/>
    </row>
    <row r="11684" spans="8:15" s="179" customFormat="1" x14ac:dyDescent="0.2">
      <c r="H11684" s="180"/>
      <c r="I11684" s="180"/>
      <c r="L11684" s="181"/>
      <c r="M11684" s="180"/>
      <c r="N11684" s="180"/>
      <c r="O11684" s="180"/>
    </row>
    <row r="11685" spans="8:15" s="179" customFormat="1" x14ac:dyDescent="0.2">
      <c r="H11685" s="180"/>
      <c r="I11685" s="180"/>
      <c r="L11685" s="181"/>
      <c r="M11685" s="180"/>
      <c r="N11685" s="180"/>
      <c r="O11685" s="180"/>
    </row>
    <row r="11686" spans="8:15" s="179" customFormat="1" x14ac:dyDescent="0.2">
      <c r="H11686" s="180"/>
      <c r="I11686" s="180"/>
      <c r="L11686" s="181"/>
      <c r="M11686" s="180"/>
      <c r="N11686" s="180"/>
      <c r="O11686" s="180"/>
    </row>
    <row r="11687" spans="8:15" s="179" customFormat="1" x14ac:dyDescent="0.2">
      <c r="H11687" s="180"/>
      <c r="I11687" s="180"/>
      <c r="L11687" s="181"/>
      <c r="M11687" s="180"/>
      <c r="N11687" s="180"/>
      <c r="O11687" s="180"/>
    </row>
    <row r="11688" spans="8:15" s="179" customFormat="1" x14ac:dyDescent="0.2">
      <c r="H11688" s="180"/>
      <c r="I11688" s="180"/>
      <c r="L11688" s="181"/>
      <c r="M11688" s="180"/>
      <c r="N11688" s="180"/>
      <c r="O11688" s="180"/>
    </row>
    <row r="11689" spans="8:15" s="179" customFormat="1" x14ac:dyDescent="0.2">
      <c r="H11689" s="180"/>
      <c r="I11689" s="180"/>
      <c r="L11689" s="181"/>
      <c r="M11689" s="180"/>
      <c r="N11689" s="180"/>
      <c r="O11689" s="180"/>
    </row>
    <row r="11690" spans="8:15" s="179" customFormat="1" x14ac:dyDescent="0.2">
      <c r="H11690" s="180"/>
      <c r="I11690" s="180"/>
      <c r="L11690" s="181"/>
      <c r="M11690" s="180"/>
      <c r="N11690" s="180"/>
      <c r="O11690" s="180"/>
    </row>
    <row r="11691" spans="8:15" s="179" customFormat="1" x14ac:dyDescent="0.2">
      <c r="H11691" s="180"/>
      <c r="I11691" s="180"/>
      <c r="L11691" s="181"/>
      <c r="M11691" s="180"/>
      <c r="N11691" s="180"/>
      <c r="O11691" s="180"/>
    </row>
    <row r="11692" spans="8:15" s="179" customFormat="1" x14ac:dyDescent="0.2">
      <c r="H11692" s="180"/>
      <c r="I11692" s="180"/>
      <c r="L11692" s="181"/>
      <c r="M11692" s="180"/>
      <c r="N11692" s="180"/>
      <c r="O11692" s="180"/>
    </row>
    <row r="11693" spans="8:15" s="179" customFormat="1" x14ac:dyDescent="0.2">
      <c r="H11693" s="180"/>
      <c r="I11693" s="180"/>
      <c r="L11693" s="181"/>
      <c r="M11693" s="180"/>
      <c r="N11693" s="180"/>
      <c r="O11693" s="180"/>
    </row>
    <row r="11694" spans="8:15" s="179" customFormat="1" x14ac:dyDescent="0.2">
      <c r="H11694" s="180"/>
      <c r="I11694" s="180"/>
      <c r="L11694" s="181"/>
      <c r="M11694" s="180"/>
      <c r="N11694" s="180"/>
      <c r="O11694" s="180"/>
    </row>
    <row r="11695" spans="8:15" s="179" customFormat="1" x14ac:dyDescent="0.2">
      <c r="H11695" s="180"/>
      <c r="I11695" s="180"/>
      <c r="L11695" s="181"/>
      <c r="M11695" s="180"/>
      <c r="N11695" s="180"/>
      <c r="O11695" s="180"/>
    </row>
    <row r="11696" spans="8:15" s="179" customFormat="1" x14ac:dyDescent="0.2">
      <c r="H11696" s="180"/>
      <c r="I11696" s="180"/>
      <c r="L11696" s="181"/>
      <c r="M11696" s="180"/>
      <c r="N11696" s="180"/>
      <c r="O11696" s="180"/>
    </row>
    <row r="11697" spans="8:15" s="179" customFormat="1" x14ac:dyDescent="0.2">
      <c r="H11697" s="180"/>
      <c r="I11697" s="180"/>
      <c r="L11697" s="181"/>
      <c r="M11697" s="180"/>
      <c r="N11697" s="180"/>
      <c r="O11697" s="180"/>
    </row>
    <row r="11698" spans="8:15" s="179" customFormat="1" x14ac:dyDescent="0.2">
      <c r="H11698" s="180"/>
      <c r="I11698" s="180"/>
      <c r="L11698" s="181"/>
      <c r="M11698" s="180"/>
      <c r="N11698" s="180"/>
      <c r="O11698" s="180"/>
    </row>
    <row r="11699" spans="8:15" s="179" customFormat="1" x14ac:dyDescent="0.2">
      <c r="H11699" s="180"/>
      <c r="I11699" s="180"/>
      <c r="L11699" s="181"/>
      <c r="M11699" s="180"/>
      <c r="N11699" s="180"/>
      <c r="O11699" s="180"/>
    </row>
    <row r="11700" spans="8:15" s="179" customFormat="1" x14ac:dyDescent="0.2">
      <c r="H11700" s="180"/>
      <c r="I11700" s="180"/>
      <c r="L11700" s="181"/>
      <c r="M11700" s="180"/>
      <c r="N11700" s="180"/>
      <c r="O11700" s="180"/>
    </row>
    <row r="11701" spans="8:15" s="179" customFormat="1" x14ac:dyDescent="0.2">
      <c r="H11701" s="180"/>
      <c r="I11701" s="180"/>
      <c r="L11701" s="181"/>
      <c r="M11701" s="180"/>
      <c r="N11701" s="180"/>
      <c r="O11701" s="180"/>
    </row>
    <row r="11702" spans="8:15" s="179" customFormat="1" x14ac:dyDescent="0.2">
      <c r="H11702" s="180"/>
      <c r="I11702" s="180"/>
      <c r="L11702" s="181"/>
      <c r="M11702" s="180"/>
      <c r="N11702" s="180"/>
      <c r="O11702" s="180"/>
    </row>
    <row r="11703" spans="8:15" s="179" customFormat="1" x14ac:dyDescent="0.2">
      <c r="H11703" s="180"/>
      <c r="I11703" s="180"/>
      <c r="L11703" s="181"/>
      <c r="M11703" s="180"/>
      <c r="N11703" s="180"/>
      <c r="O11703" s="180"/>
    </row>
    <row r="11704" spans="8:15" s="179" customFormat="1" x14ac:dyDescent="0.2">
      <c r="H11704" s="180"/>
      <c r="I11704" s="180"/>
      <c r="L11704" s="181"/>
      <c r="M11704" s="180"/>
      <c r="N11704" s="180"/>
      <c r="O11704" s="180"/>
    </row>
    <row r="11705" spans="8:15" s="179" customFormat="1" x14ac:dyDescent="0.2">
      <c r="H11705" s="180"/>
      <c r="I11705" s="180"/>
      <c r="L11705" s="181"/>
      <c r="M11705" s="180"/>
      <c r="N11705" s="180"/>
      <c r="O11705" s="180"/>
    </row>
    <row r="11706" spans="8:15" s="179" customFormat="1" x14ac:dyDescent="0.2">
      <c r="H11706" s="180"/>
      <c r="I11706" s="180"/>
      <c r="L11706" s="181"/>
      <c r="M11706" s="180"/>
      <c r="N11706" s="180"/>
      <c r="O11706" s="180"/>
    </row>
    <row r="11707" spans="8:15" s="179" customFormat="1" x14ac:dyDescent="0.2">
      <c r="H11707" s="180"/>
      <c r="I11707" s="180"/>
      <c r="L11707" s="181"/>
      <c r="M11707" s="180"/>
      <c r="N11707" s="180"/>
      <c r="O11707" s="180"/>
    </row>
    <row r="11708" spans="8:15" s="179" customFormat="1" x14ac:dyDescent="0.2">
      <c r="H11708" s="180"/>
      <c r="I11708" s="180"/>
      <c r="L11708" s="181"/>
      <c r="M11708" s="180"/>
      <c r="N11708" s="180"/>
      <c r="O11708" s="180"/>
    </row>
    <row r="11709" spans="8:15" s="179" customFormat="1" x14ac:dyDescent="0.2">
      <c r="H11709" s="180"/>
      <c r="I11709" s="180"/>
      <c r="L11709" s="181"/>
      <c r="M11709" s="180"/>
      <c r="N11709" s="180"/>
      <c r="O11709" s="180"/>
    </row>
    <row r="11710" spans="8:15" s="179" customFormat="1" x14ac:dyDescent="0.2">
      <c r="H11710" s="180"/>
      <c r="I11710" s="180"/>
      <c r="L11710" s="181"/>
      <c r="M11710" s="180"/>
      <c r="N11710" s="180"/>
      <c r="O11710" s="180"/>
    </row>
    <row r="11711" spans="8:15" s="179" customFormat="1" x14ac:dyDescent="0.2">
      <c r="H11711" s="180"/>
      <c r="I11711" s="180"/>
      <c r="L11711" s="181"/>
      <c r="M11711" s="180"/>
      <c r="N11711" s="180"/>
      <c r="O11711" s="180"/>
    </row>
    <row r="11712" spans="8:15" s="179" customFormat="1" x14ac:dyDescent="0.2">
      <c r="H11712" s="180"/>
      <c r="I11712" s="180"/>
      <c r="L11712" s="181"/>
      <c r="M11712" s="180"/>
      <c r="N11712" s="180"/>
      <c r="O11712" s="180"/>
    </row>
    <row r="11713" spans="8:15" s="179" customFormat="1" x14ac:dyDescent="0.2">
      <c r="H11713" s="180"/>
      <c r="I11713" s="180"/>
      <c r="L11713" s="181"/>
      <c r="M11713" s="180"/>
      <c r="N11713" s="180"/>
      <c r="O11713" s="180"/>
    </row>
    <row r="11714" spans="8:15" s="179" customFormat="1" x14ac:dyDescent="0.2">
      <c r="H11714" s="180"/>
      <c r="I11714" s="180"/>
      <c r="L11714" s="181"/>
      <c r="M11714" s="180"/>
      <c r="N11714" s="180"/>
      <c r="O11714" s="180"/>
    </row>
    <row r="11715" spans="8:15" s="179" customFormat="1" x14ac:dyDescent="0.2">
      <c r="H11715" s="180"/>
      <c r="I11715" s="180"/>
      <c r="L11715" s="181"/>
      <c r="M11715" s="180"/>
      <c r="N11715" s="180"/>
      <c r="O11715" s="180"/>
    </row>
    <row r="11716" spans="8:15" s="179" customFormat="1" x14ac:dyDescent="0.2">
      <c r="H11716" s="180"/>
      <c r="I11716" s="180"/>
      <c r="L11716" s="181"/>
      <c r="M11716" s="180"/>
      <c r="N11716" s="180"/>
      <c r="O11716" s="180"/>
    </row>
    <row r="11717" spans="8:15" s="179" customFormat="1" x14ac:dyDescent="0.2">
      <c r="H11717" s="180"/>
      <c r="I11717" s="180"/>
      <c r="L11717" s="181"/>
      <c r="M11717" s="180"/>
      <c r="N11717" s="180"/>
      <c r="O11717" s="180"/>
    </row>
    <row r="11718" spans="8:15" s="179" customFormat="1" x14ac:dyDescent="0.2">
      <c r="H11718" s="180"/>
      <c r="I11718" s="180"/>
      <c r="L11718" s="181"/>
      <c r="M11718" s="180"/>
      <c r="N11718" s="180"/>
      <c r="O11718" s="180"/>
    </row>
    <row r="11719" spans="8:15" s="179" customFormat="1" x14ac:dyDescent="0.2">
      <c r="H11719" s="180"/>
      <c r="I11719" s="180"/>
      <c r="L11719" s="181"/>
      <c r="M11719" s="180"/>
      <c r="N11719" s="180"/>
      <c r="O11719" s="180"/>
    </row>
    <row r="11720" spans="8:15" s="179" customFormat="1" x14ac:dyDescent="0.2">
      <c r="H11720" s="180"/>
      <c r="I11720" s="180"/>
      <c r="L11720" s="181"/>
      <c r="M11720" s="180"/>
      <c r="N11720" s="180"/>
      <c r="O11720" s="180"/>
    </row>
    <row r="11721" spans="8:15" s="179" customFormat="1" x14ac:dyDescent="0.2">
      <c r="H11721" s="180"/>
      <c r="I11721" s="180"/>
      <c r="L11721" s="181"/>
      <c r="M11721" s="180"/>
      <c r="N11721" s="180"/>
      <c r="O11721" s="180"/>
    </row>
    <row r="11722" spans="8:15" s="179" customFormat="1" x14ac:dyDescent="0.2">
      <c r="H11722" s="180"/>
      <c r="I11722" s="180"/>
      <c r="L11722" s="181"/>
      <c r="M11722" s="180"/>
      <c r="N11722" s="180"/>
      <c r="O11722" s="180"/>
    </row>
    <row r="11723" spans="8:15" s="179" customFormat="1" x14ac:dyDescent="0.2">
      <c r="H11723" s="180"/>
      <c r="I11723" s="180"/>
      <c r="L11723" s="181"/>
      <c r="M11723" s="180"/>
      <c r="N11723" s="180"/>
      <c r="O11723" s="180"/>
    </row>
    <row r="11724" spans="8:15" s="179" customFormat="1" x14ac:dyDescent="0.2">
      <c r="H11724" s="180"/>
      <c r="I11724" s="180"/>
      <c r="L11724" s="181"/>
      <c r="M11724" s="180"/>
      <c r="N11724" s="180"/>
      <c r="O11724" s="180"/>
    </row>
    <row r="11725" spans="8:15" s="179" customFormat="1" x14ac:dyDescent="0.2">
      <c r="H11725" s="180"/>
      <c r="I11725" s="180"/>
      <c r="L11725" s="181"/>
      <c r="M11725" s="180"/>
      <c r="N11725" s="180"/>
      <c r="O11725" s="180"/>
    </row>
    <row r="11726" spans="8:15" s="179" customFormat="1" x14ac:dyDescent="0.2">
      <c r="H11726" s="180"/>
      <c r="I11726" s="180"/>
      <c r="L11726" s="181"/>
      <c r="M11726" s="180"/>
      <c r="N11726" s="180"/>
      <c r="O11726" s="180"/>
    </row>
    <row r="11727" spans="8:15" s="179" customFormat="1" x14ac:dyDescent="0.2">
      <c r="H11727" s="180"/>
      <c r="I11727" s="180"/>
      <c r="L11727" s="181"/>
      <c r="M11727" s="180"/>
      <c r="N11727" s="180"/>
      <c r="O11727" s="180"/>
    </row>
    <row r="11728" spans="8:15" s="179" customFormat="1" x14ac:dyDescent="0.2">
      <c r="H11728" s="180"/>
      <c r="I11728" s="180"/>
      <c r="L11728" s="181"/>
      <c r="M11728" s="180"/>
      <c r="N11728" s="180"/>
      <c r="O11728" s="180"/>
    </row>
    <row r="11729" spans="8:15" s="179" customFormat="1" x14ac:dyDescent="0.2">
      <c r="H11729" s="180"/>
      <c r="I11729" s="180"/>
      <c r="L11729" s="181"/>
      <c r="M11729" s="180"/>
      <c r="N11729" s="180"/>
      <c r="O11729" s="180"/>
    </row>
    <row r="11730" spans="8:15" s="179" customFormat="1" x14ac:dyDescent="0.2">
      <c r="H11730" s="180"/>
      <c r="I11730" s="180"/>
      <c r="L11730" s="181"/>
      <c r="M11730" s="180"/>
      <c r="N11730" s="180"/>
      <c r="O11730" s="180"/>
    </row>
    <row r="11731" spans="8:15" s="179" customFormat="1" x14ac:dyDescent="0.2">
      <c r="H11731" s="180"/>
      <c r="I11731" s="180"/>
      <c r="L11731" s="181"/>
      <c r="M11731" s="180"/>
      <c r="N11731" s="180"/>
      <c r="O11731" s="180"/>
    </row>
    <row r="11732" spans="8:15" s="179" customFormat="1" x14ac:dyDescent="0.2">
      <c r="H11732" s="180"/>
      <c r="I11732" s="180"/>
      <c r="L11732" s="181"/>
      <c r="M11732" s="180"/>
      <c r="N11732" s="180"/>
      <c r="O11732" s="180"/>
    </row>
    <row r="11733" spans="8:15" s="179" customFormat="1" x14ac:dyDescent="0.2">
      <c r="H11733" s="180"/>
      <c r="I11733" s="180"/>
      <c r="L11733" s="181"/>
      <c r="M11733" s="180"/>
      <c r="N11733" s="180"/>
      <c r="O11733" s="180"/>
    </row>
    <row r="11734" spans="8:15" s="179" customFormat="1" x14ac:dyDescent="0.2">
      <c r="H11734" s="180"/>
      <c r="I11734" s="180"/>
      <c r="L11734" s="181"/>
      <c r="M11734" s="180"/>
      <c r="N11734" s="180"/>
      <c r="O11734" s="180"/>
    </row>
    <row r="11735" spans="8:15" s="179" customFormat="1" x14ac:dyDescent="0.2">
      <c r="H11735" s="180"/>
      <c r="I11735" s="180"/>
      <c r="L11735" s="181"/>
      <c r="M11735" s="180"/>
      <c r="N11735" s="180"/>
      <c r="O11735" s="180"/>
    </row>
    <row r="11736" spans="8:15" s="179" customFormat="1" x14ac:dyDescent="0.2">
      <c r="H11736" s="180"/>
      <c r="I11736" s="180"/>
      <c r="L11736" s="181"/>
      <c r="M11736" s="180"/>
      <c r="N11736" s="180"/>
      <c r="O11736" s="180"/>
    </row>
    <row r="11737" spans="8:15" s="179" customFormat="1" x14ac:dyDescent="0.2">
      <c r="H11737" s="180"/>
      <c r="I11737" s="180"/>
      <c r="L11737" s="181"/>
      <c r="M11737" s="180"/>
      <c r="N11737" s="180"/>
      <c r="O11737" s="180"/>
    </row>
    <row r="11738" spans="8:15" s="179" customFormat="1" x14ac:dyDescent="0.2">
      <c r="H11738" s="180"/>
      <c r="I11738" s="180"/>
      <c r="L11738" s="181"/>
      <c r="M11738" s="180"/>
      <c r="N11738" s="180"/>
      <c r="O11738" s="180"/>
    </row>
    <row r="11739" spans="8:15" s="179" customFormat="1" x14ac:dyDescent="0.2">
      <c r="H11739" s="180"/>
      <c r="I11739" s="180"/>
      <c r="L11739" s="181"/>
      <c r="M11739" s="180"/>
      <c r="N11739" s="180"/>
      <c r="O11739" s="180"/>
    </row>
    <row r="11740" spans="8:15" s="179" customFormat="1" x14ac:dyDescent="0.2">
      <c r="H11740" s="180"/>
      <c r="I11740" s="180"/>
      <c r="L11740" s="181"/>
      <c r="M11740" s="180"/>
      <c r="N11740" s="180"/>
      <c r="O11740" s="180"/>
    </row>
    <row r="11741" spans="8:15" s="179" customFormat="1" x14ac:dyDescent="0.2">
      <c r="H11741" s="180"/>
      <c r="I11741" s="180"/>
      <c r="L11741" s="181"/>
      <c r="M11741" s="180"/>
      <c r="N11741" s="180"/>
      <c r="O11741" s="180"/>
    </row>
    <row r="11742" spans="8:15" s="179" customFormat="1" x14ac:dyDescent="0.2">
      <c r="H11742" s="180"/>
      <c r="I11742" s="180"/>
      <c r="L11742" s="181"/>
      <c r="M11742" s="180"/>
      <c r="N11742" s="180"/>
      <c r="O11742" s="180"/>
    </row>
    <row r="11743" spans="8:15" s="179" customFormat="1" x14ac:dyDescent="0.2">
      <c r="H11743" s="180"/>
      <c r="I11743" s="180"/>
      <c r="L11743" s="181"/>
      <c r="M11743" s="180"/>
      <c r="N11743" s="180"/>
      <c r="O11743" s="180"/>
    </row>
    <row r="11744" spans="8:15" s="179" customFormat="1" x14ac:dyDescent="0.2">
      <c r="H11744" s="180"/>
      <c r="I11744" s="180"/>
      <c r="L11744" s="181"/>
      <c r="M11744" s="180"/>
      <c r="N11744" s="180"/>
      <c r="O11744" s="180"/>
    </row>
    <row r="11745" spans="8:15" s="179" customFormat="1" x14ac:dyDescent="0.2">
      <c r="H11745" s="180"/>
      <c r="I11745" s="180"/>
      <c r="L11745" s="181"/>
      <c r="M11745" s="180"/>
      <c r="N11745" s="180"/>
      <c r="O11745" s="180"/>
    </row>
    <row r="11746" spans="8:15" s="179" customFormat="1" x14ac:dyDescent="0.2">
      <c r="H11746" s="180"/>
      <c r="I11746" s="180"/>
      <c r="L11746" s="181"/>
      <c r="M11746" s="180"/>
      <c r="N11746" s="180"/>
      <c r="O11746" s="180"/>
    </row>
    <row r="11747" spans="8:15" s="179" customFormat="1" x14ac:dyDescent="0.2">
      <c r="H11747" s="180"/>
      <c r="I11747" s="180"/>
      <c r="L11747" s="181"/>
      <c r="M11747" s="180"/>
      <c r="N11747" s="180"/>
      <c r="O11747" s="180"/>
    </row>
    <row r="11748" spans="8:15" s="179" customFormat="1" x14ac:dyDescent="0.2">
      <c r="H11748" s="180"/>
      <c r="I11748" s="180"/>
      <c r="L11748" s="181"/>
      <c r="M11748" s="180"/>
      <c r="N11748" s="180"/>
      <c r="O11748" s="180"/>
    </row>
    <row r="11749" spans="8:15" s="179" customFormat="1" x14ac:dyDescent="0.2">
      <c r="H11749" s="180"/>
      <c r="I11749" s="180"/>
      <c r="L11749" s="181"/>
      <c r="M11749" s="180"/>
      <c r="N11749" s="180"/>
      <c r="O11749" s="180"/>
    </row>
    <row r="11750" spans="8:15" s="179" customFormat="1" x14ac:dyDescent="0.2">
      <c r="H11750" s="180"/>
      <c r="I11750" s="180"/>
      <c r="L11750" s="181"/>
      <c r="M11750" s="180"/>
      <c r="N11750" s="180"/>
      <c r="O11750" s="180"/>
    </row>
    <row r="11751" spans="8:15" s="179" customFormat="1" x14ac:dyDescent="0.2">
      <c r="H11751" s="180"/>
      <c r="I11751" s="180"/>
      <c r="L11751" s="181"/>
      <c r="M11751" s="180"/>
      <c r="N11751" s="180"/>
      <c r="O11751" s="180"/>
    </row>
    <row r="11752" spans="8:15" s="179" customFormat="1" x14ac:dyDescent="0.2">
      <c r="H11752" s="180"/>
      <c r="I11752" s="180"/>
      <c r="L11752" s="181"/>
      <c r="M11752" s="180"/>
      <c r="N11752" s="180"/>
      <c r="O11752" s="180"/>
    </row>
    <row r="11753" spans="8:15" s="179" customFormat="1" x14ac:dyDescent="0.2">
      <c r="H11753" s="180"/>
      <c r="I11753" s="180"/>
      <c r="L11753" s="181"/>
      <c r="M11753" s="180"/>
      <c r="N11753" s="180"/>
      <c r="O11753" s="180"/>
    </row>
    <row r="11754" spans="8:15" s="179" customFormat="1" x14ac:dyDescent="0.2">
      <c r="H11754" s="180"/>
      <c r="I11754" s="180"/>
      <c r="L11754" s="181"/>
      <c r="M11754" s="180"/>
      <c r="N11754" s="180"/>
      <c r="O11754" s="180"/>
    </row>
    <row r="11755" spans="8:15" s="179" customFormat="1" x14ac:dyDescent="0.2">
      <c r="H11755" s="180"/>
      <c r="I11755" s="180"/>
      <c r="L11755" s="181"/>
      <c r="M11755" s="180"/>
      <c r="N11755" s="180"/>
      <c r="O11755" s="180"/>
    </row>
    <row r="11756" spans="8:15" s="179" customFormat="1" x14ac:dyDescent="0.2">
      <c r="H11756" s="180"/>
      <c r="I11756" s="180"/>
      <c r="L11756" s="181"/>
      <c r="M11756" s="180"/>
      <c r="N11756" s="180"/>
      <c r="O11756" s="180"/>
    </row>
    <row r="11757" spans="8:15" s="179" customFormat="1" x14ac:dyDescent="0.2">
      <c r="H11757" s="180"/>
      <c r="I11757" s="180"/>
      <c r="L11757" s="181"/>
      <c r="M11757" s="180"/>
      <c r="N11757" s="180"/>
      <c r="O11757" s="180"/>
    </row>
    <row r="11758" spans="8:15" s="179" customFormat="1" x14ac:dyDescent="0.2">
      <c r="H11758" s="180"/>
      <c r="I11758" s="180"/>
      <c r="L11758" s="181"/>
      <c r="M11758" s="180"/>
      <c r="N11758" s="180"/>
      <c r="O11758" s="180"/>
    </row>
    <row r="11759" spans="8:15" s="179" customFormat="1" x14ac:dyDescent="0.2">
      <c r="H11759" s="180"/>
      <c r="I11759" s="180"/>
      <c r="L11759" s="181"/>
      <c r="M11759" s="180"/>
      <c r="N11759" s="180"/>
      <c r="O11759" s="180"/>
    </row>
    <row r="11760" spans="8:15" s="179" customFormat="1" x14ac:dyDescent="0.2">
      <c r="H11760" s="180"/>
      <c r="I11760" s="180"/>
      <c r="L11760" s="181"/>
      <c r="M11760" s="180"/>
      <c r="N11760" s="180"/>
      <c r="O11760" s="180"/>
    </row>
    <row r="11761" spans="8:15" s="179" customFormat="1" x14ac:dyDescent="0.2">
      <c r="H11761" s="180"/>
      <c r="I11761" s="180"/>
      <c r="L11761" s="181"/>
      <c r="M11761" s="180"/>
      <c r="N11761" s="180"/>
      <c r="O11761" s="180"/>
    </row>
    <row r="11762" spans="8:15" s="179" customFormat="1" x14ac:dyDescent="0.2">
      <c r="H11762" s="180"/>
      <c r="I11762" s="180"/>
      <c r="L11762" s="181"/>
      <c r="M11762" s="180"/>
      <c r="N11762" s="180"/>
      <c r="O11762" s="180"/>
    </row>
    <row r="11763" spans="8:15" s="179" customFormat="1" x14ac:dyDescent="0.2">
      <c r="H11763" s="180"/>
      <c r="I11763" s="180"/>
      <c r="L11763" s="181"/>
      <c r="M11763" s="180"/>
      <c r="N11763" s="180"/>
      <c r="O11763" s="180"/>
    </row>
    <row r="11764" spans="8:15" s="179" customFormat="1" x14ac:dyDescent="0.2">
      <c r="H11764" s="180"/>
      <c r="I11764" s="180"/>
      <c r="L11764" s="181"/>
      <c r="M11764" s="180"/>
      <c r="N11764" s="180"/>
      <c r="O11764" s="180"/>
    </row>
    <row r="11765" spans="8:15" s="179" customFormat="1" x14ac:dyDescent="0.2">
      <c r="H11765" s="180"/>
      <c r="I11765" s="180"/>
      <c r="L11765" s="181"/>
      <c r="M11765" s="180"/>
      <c r="N11765" s="180"/>
      <c r="O11765" s="180"/>
    </row>
    <row r="11766" spans="8:15" s="179" customFormat="1" x14ac:dyDescent="0.2">
      <c r="H11766" s="180"/>
      <c r="I11766" s="180"/>
      <c r="L11766" s="181"/>
      <c r="M11766" s="180"/>
      <c r="N11766" s="180"/>
      <c r="O11766" s="180"/>
    </row>
    <row r="11767" spans="8:15" s="179" customFormat="1" x14ac:dyDescent="0.2">
      <c r="H11767" s="180"/>
      <c r="I11767" s="180"/>
      <c r="L11767" s="181"/>
      <c r="M11767" s="180"/>
      <c r="N11767" s="180"/>
      <c r="O11767" s="180"/>
    </row>
    <row r="11768" spans="8:15" s="179" customFormat="1" x14ac:dyDescent="0.2">
      <c r="H11768" s="180"/>
      <c r="I11768" s="180"/>
      <c r="L11768" s="181"/>
      <c r="M11768" s="180"/>
      <c r="N11768" s="180"/>
      <c r="O11768" s="180"/>
    </row>
    <row r="11769" spans="8:15" s="179" customFormat="1" x14ac:dyDescent="0.2">
      <c r="H11769" s="180"/>
      <c r="I11769" s="180"/>
      <c r="L11769" s="181"/>
      <c r="M11769" s="180"/>
      <c r="N11769" s="180"/>
      <c r="O11769" s="180"/>
    </row>
    <row r="11770" spans="8:15" s="179" customFormat="1" x14ac:dyDescent="0.2">
      <c r="H11770" s="180"/>
      <c r="I11770" s="180"/>
      <c r="L11770" s="181"/>
      <c r="M11770" s="180"/>
      <c r="N11770" s="180"/>
      <c r="O11770" s="180"/>
    </row>
    <row r="11771" spans="8:15" s="179" customFormat="1" x14ac:dyDescent="0.2">
      <c r="H11771" s="180"/>
      <c r="I11771" s="180"/>
      <c r="L11771" s="181"/>
      <c r="M11771" s="180"/>
      <c r="N11771" s="180"/>
      <c r="O11771" s="180"/>
    </row>
    <row r="11772" spans="8:15" s="179" customFormat="1" x14ac:dyDescent="0.2">
      <c r="H11772" s="180"/>
      <c r="I11772" s="180"/>
      <c r="L11772" s="181"/>
      <c r="M11772" s="180"/>
      <c r="N11772" s="180"/>
      <c r="O11772" s="180"/>
    </row>
    <row r="11773" spans="8:15" s="179" customFormat="1" x14ac:dyDescent="0.2">
      <c r="H11773" s="180"/>
      <c r="I11773" s="180"/>
      <c r="L11773" s="181"/>
      <c r="M11773" s="180"/>
      <c r="N11773" s="180"/>
      <c r="O11773" s="180"/>
    </row>
    <row r="11774" spans="8:15" s="179" customFormat="1" x14ac:dyDescent="0.2">
      <c r="H11774" s="180"/>
      <c r="I11774" s="180"/>
      <c r="L11774" s="181"/>
      <c r="M11774" s="180"/>
      <c r="N11774" s="180"/>
      <c r="O11774" s="180"/>
    </row>
    <row r="11775" spans="8:15" s="179" customFormat="1" x14ac:dyDescent="0.2">
      <c r="H11775" s="180"/>
      <c r="I11775" s="180"/>
      <c r="L11775" s="181"/>
      <c r="M11775" s="180"/>
      <c r="N11775" s="180"/>
      <c r="O11775" s="180"/>
    </row>
    <row r="11776" spans="8:15" s="179" customFormat="1" x14ac:dyDescent="0.2">
      <c r="H11776" s="180"/>
      <c r="I11776" s="180"/>
      <c r="L11776" s="181"/>
      <c r="M11776" s="180"/>
      <c r="N11776" s="180"/>
      <c r="O11776" s="180"/>
    </row>
    <row r="11777" spans="8:15" s="179" customFormat="1" x14ac:dyDescent="0.2">
      <c r="H11777" s="180"/>
      <c r="I11777" s="180"/>
      <c r="L11777" s="181"/>
      <c r="M11777" s="180"/>
      <c r="N11777" s="180"/>
      <c r="O11777" s="180"/>
    </row>
    <row r="11778" spans="8:15" s="179" customFormat="1" x14ac:dyDescent="0.2">
      <c r="H11778" s="180"/>
      <c r="I11778" s="180"/>
      <c r="L11778" s="181"/>
      <c r="M11778" s="180"/>
      <c r="N11778" s="180"/>
      <c r="O11778" s="180"/>
    </row>
    <row r="11779" spans="8:15" s="179" customFormat="1" x14ac:dyDescent="0.2">
      <c r="H11779" s="180"/>
      <c r="I11779" s="180"/>
      <c r="L11779" s="181"/>
      <c r="M11779" s="180"/>
      <c r="N11779" s="180"/>
      <c r="O11779" s="180"/>
    </row>
    <row r="11780" spans="8:15" s="179" customFormat="1" x14ac:dyDescent="0.2">
      <c r="H11780" s="180"/>
      <c r="I11780" s="180"/>
      <c r="L11780" s="181"/>
      <c r="M11780" s="180"/>
      <c r="N11780" s="180"/>
      <c r="O11780" s="180"/>
    </row>
    <row r="11781" spans="8:15" s="179" customFormat="1" x14ac:dyDescent="0.2">
      <c r="H11781" s="180"/>
      <c r="I11781" s="180"/>
      <c r="L11781" s="181"/>
      <c r="M11781" s="180"/>
      <c r="N11781" s="180"/>
      <c r="O11781" s="180"/>
    </row>
    <row r="11782" spans="8:15" s="179" customFormat="1" x14ac:dyDescent="0.2">
      <c r="H11782" s="180"/>
      <c r="I11782" s="180"/>
      <c r="L11782" s="181"/>
      <c r="M11782" s="180"/>
      <c r="N11782" s="180"/>
      <c r="O11782" s="180"/>
    </row>
    <row r="11783" spans="8:15" s="179" customFormat="1" x14ac:dyDescent="0.2">
      <c r="H11783" s="180"/>
      <c r="I11783" s="180"/>
      <c r="L11783" s="181"/>
      <c r="M11783" s="180"/>
      <c r="N11783" s="180"/>
      <c r="O11783" s="180"/>
    </row>
    <row r="11784" spans="8:15" s="179" customFormat="1" x14ac:dyDescent="0.2">
      <c r="H11784" s="180"/>
      <c r="I11784" s="180"/>
      <c r="L11784" s="181"/>
      <c r="M11784" s="180"/>
      <c r="N11784" s="180"/>
      <c r="O11784" s="180"/>
    </row>
    <row r="11785" spans="8:15" s="179" customFormat="1" x14ac:dyDescent="0.2">
      <c r="H11785" s="180"/>
      <c r="I11785" s="180"/>
      <c r="L11785" s="181"/>
      <c r="M11785" s="180"/>
      <c r="N11785" s="180"/>
      <c r="O11785" s="180"/>
    </row>
    <row r="11786" spans="8:15" s="179" customFormat="1" x14ac:dyDescent="0.2">
      <c r="H11786" s="180"/>
      <c r="I11786" s="180"/>
      <c r="L11786" s="181"/>
      <c r="M11786" s="180"/>
      <c r="N11786" s="180"/>
      <c r="O11786" s="180"/>
    </row>
    <row r="11787" spans="8:15" s="179" customFormat="1" x14ac:dyDescent="0.2">
      <c r="H11787" s="180"/>
      <c r="I11787" s="180"/>
      <c r="L11787" s="181"/>
      <c r="M11787" s="180"/>
      <c r="N11787" s="180"/>
      <c r="O11787" s="180"/>
    </row>
    <row r="11788" spans="8:15" s="179" customFormat="1" x14ac:dyDescent="0.2">
      <c r="H11788" s="180"/>
      <c r="I11788" s="180"/>
      <c r="L11788" s="181"/>
      <c r="M11788" s="180"/>
      <c r="N11788" s="180"/>
      <c r="O11788" s="180"/>
    </row>
    <row r="11789" spans="8:15" s="179" customFormat="1" x14ac:dyDescent="0.2">
      <c r="H11789" s="180"/>
      <c r="I11789" s="180"/>
      <c r="L11789" s="181"/>
      <c r="M11789" s="180"/>
      <c r="N11789" s="180"/>
      <c r="O11789" s="180"/>
    </row>
    <row r="11790" spans="8:15" s="179" customFormat="1" x14ac:dyDescent="0.2">
      <c r="H11790" s="180"/>
      <c r="I11790" s="180"/>
      <c r="L11790" s="181"/>
      <c r="M11790" s="180"/>
      <c r="N11790" s="180"/>
      <c r="O11790" s="180"/>
    </row>
    <row r="11791" spans="8:15" s="179" customFormat="1" x14ac:dyDescent="0.2">
      <c r="H11791" s="180"/>
      <c r="I11791" s="180"/>
      <c r="L11791" s="181"/>
      <c r="M11791" s="180"/>
      <c r="N11791" s="180"/>
      <c r="O11791" s="180"/>
    </row>
    <row r="11792" spans="8:15" s="179" customFormat="1" x14ac:dyDescent="0.2">
      <c r="H11792" s="180"/>
      <c r="I11792" s="180"/>
      <c r="L11792" s="181"/>
      <c r="M11792" s="180"/>
      <c r="N11792" s="180"/>
      <c r="O11792" s="180"/>
    </row>
    <row r="11793" spans="8:15" s="179" customFormat="1" x14ac:dyDescent="0.2">
      <c r="H11793" s="180"/>
      <c r="I11793" s="180"/>
      <c r="L11793" s="181"/>
      <c r="M11793" s="180"/>
      <c r="N11793" s="180"/>
      <c r="O11793" s="180"/>
    </row>
    <row r="11794" spans="8:15" s="179" customFormat="1" x14ac:dyDescent="0.2">
      <c r="H11794" s="180"/>
      <c r="I11794" s="180"/>
      <c r="L11794" s="181"/>
      <c r="M11794" s="180"/>
      <c r="N11794" s="180"/>
      <c r="O11794" s="180"/>
    </row>
    <row r="11795" spans="8:15" s="179" customFormat="1" x14ac:dyDescent="0.2">
      <c r="H11795" s="180"/>
      <c r="I11795" s="180"/>
      <c r="L11795" s="181"/>
      <c r="M11795" s="180"/>
      <c r="N11795" s="180"/>
      <c r="O11795" s="180"/>
    </row>
    <row r="11796" spans="8:15" s="179" customFormat="1" x14ac:dyDescent="0.2">
      <c r="H11796" s="180"/>
      <c r="I11796" s="180"/>
      <c r="L11796" s="181"/>
      <c r="M11796" s="180"/>
      <c r="N11796" s="180"/>
      <c r="O11796" s="180"/>
    </row>
    <row r="11797" spans="8:15" s="179" customFormat="1" x14ac:dyDescent="0.2">
      <c r="H11797" s="180"/>
      <c r="I11797" s="180"/>
      <c r="L11797" s="181"/>
      <c r="M11797" s="180"/>
      <c r="N11797" s="180"/>
      <c r="O11797" s="180"/>
    </row>
    <row r="11798" spans="8:15" s="179" customFormat="1" x14ac:dyDescent="0.2">
      <c r="H11798" s="180"/>
      <c r="I11798" s="180"/>
      <c r="L11798" s="181"/>
      <c r="M11798" s="180"/>
      <c r="N11798" s="180"/>
      <c r="O11798" s="180"/>
    </row>
    <row r="11799" spans="8:15" s="179" customFormat="1" x14ac:dyDescent="0.2">
      <c r="H11799" s="180"/>
      <c r="I11799" s="180"/>
      <c r="L11799" s="181"/>
      <c r="M11799" s="180"/>
      <c r="N11799" s="180"/>
      <c r="O11799" s="180"/>
    </row>
    <row r="11800" spans="8:15" s="179" customFormat="1" x14ac:dyDescent="0.2">
      <c r="H11800" s="180"/>
      <c r="I11800" s="180"/>
      <c r="L11800" s="181"/>
      <c r="M11800" s="180"/>
      <c r="N11800" s="180"/>
      <c r="O11800" s="180"/>
    </row>
    <row r="11801" spans="8:15" s="179" customFormat="1" x14ac:dyDescent="0.2">
      <c r="H11801" s="180"/>
      <c r="I11801" s="180"/>
      <c r="L11801" s="181"/>
      <c r="M11801" s="180"/>
      <c r="N11801" s="180"/>
      <c r="O11801" s="180"/>
    </row>
    <row r="11802" spans="8:15" s="179" customFormat="1" x14ac:dyDescent="0.2">
      <c r="H11802" s="180"/>
      <c r="I11802" s="180"/>
      <c r="L11802" s="181"/>
      <c r="M11802" s="180"/>
      <c r="N11802" s="180"/>
      <c r="O11802" s="180"/>
    </row>
    <row r="11803" spans="8:15" s="179" customFormat="1" x14ac:dyDescent="0.2">
      <c r="H11803" s="180"/>
      <c r="I11803" s="180"/>
      <c r="L11803" s="181"/>
      <c r="M11803" s="180"/>
      <c r="N11803" s="180"/>
      <c r="O11803" s="180"/>
    </row>
    <row r="11804" spans="8:15" s="179" customFormat="1" x14ac:dyDescent="0.2">
      <c r="H11804" s="180"/>
      <c r="I11804" s="180"/>
      <c r="L11804" s="181"/>
      <c r="M11804" s="180"/>
      <c r="N11804" s="180"/>
      <c r="O11804" s="180"/>
    </row>
    <row r="11805" spans="8:15" s="179" customFormat="1" x14ac:dyDescent="0.2">
      <c r="H11805" s="180"/>
      <c r="I11805" s="180"/>
      <c r="L11805" s="181"/>
      <c r="M11805" s="180"/>
      <c r="N11805" s="180"/>
      <c r="O11805" s="180"/>
    </row>
    <row r="11806" spans="8:15" s="179" customFormat="1" x14ac:dyDescent="0.2">
      <c r="H11806" s="180"/>
      <c r="I11806" s="180"/>
      <c r="L11806" s="181"/>
      <c r="M11806" s="180"/>
      <c r="N11806" s="180"/>
      <c r="O11806" s="180"/>
    </row>
    <row r="11807" spans="8:15" s="179" customFormat="1" x14ac:dyDescent="0.2">
      <c r="H11807" s="180"/>
      <c r="I11807" s="180"/>
      <c r="L11807" s="181"/>
      <c r="M11807" s="180"/>
      <c r="N11807" s="180"/>
      <c r="O11807" s="180"/>
    </row>
    <row r="11808" spans="8:15" s="179" customFormat="1" x14ac:dyDescent="0.2">
      <c r="H11808" s="180"/>
      <c r="I11808" s="180"/>
      <c r="L11808" s="181"/>
      <c r="M11808" s="180"/>
      <c r="N11808" s="180"/>
      <c r="O11808" s="180"/>
    </row>
    <row r="11809" spans="8:15" s="179" customFormat="1" x14ac:dyDescent="0.2">
      <c r="H11809" s="180"/>
      <c r="I11809" s="180"/>
      <c r="L11809" s="181"/>
      <c r="M11809" s="180"/>
      <c r="N11809" s="180"/>
      <c r="O11809" s="180"/>
    </row>
    <row r="11810" spans="8:15" s="179" customFormat="1" x14ac:dyDescent="0.2">
      <c r="H11810" s="180"/>
      <c r="I11810" s="180"/>
      <c r="L11810" s="181"/>
      <c r="M11810" s="180"/>
      <c r="N11810" s="180"/>
      <c r="O11810" s="180"/>
    </row>
    <row r="11811" spans="8:15" s="179" customFormat="1" x14ac:dyDescent="0.2">
      <c r="H11811" s="180"/>
      <c r="I11811" s="180"/>
      <c r="L11811" s="181"/>
      <c r="M11811" s="180"/>
      <c r="N11811" s="180"/>
      <c r="O11811" s="180"/>
    </row>
    <row r="11812" spans="8:15" s="179" customFormat="1" x14ac:dyDescent="0.2">
      <c r="H11812" s="180"/>
      <c r="I11812" s="180"/>
      <c r="L11812" s="181"/>
      <c r="M11812" s="180"/>
      <c r="N11812" s="180"/>
      <c r="O11812" s="180"/>
    </row>
    <row r="11813" spans="8:15" s="179" customFormat="1" x14ac:dyDescent="0.2">
      <c r="H11813" s="180"/>
      <c r="I11813" s="180"/>
      <c r="L11813" s="181"/>
      <c r="M11813" s="180"/>
      <c r="N11813" s="180"/>
      <c r="O11813" s="180"/>
    </row>
    <row r="11814" spans="8:15" s="179" customFormat="1" x14ac:dyDescent="0.2">
      <c r="H11814" s="180"/>
      <c r="I11814" s="180"/>
      <c r="L11814" s="181"/>
      <c r="M11814" s="180"/>
      <c r="N11814" s="180"/>
      <c r="O11814" s="180"/>
    </row>
    <row r="11815" spans="8:15" s="179" customFormat="1" x14ac:dyDescent="0.2">
      <c r="H11815" s="180"/>
      <c r="I11815" s="180"/>
      <c r="L11815" s="181"/>
      <c r="M11815" s="180"/>
      <c r="N11815" s="180"/>
      <c r="O11815" s="180"/>
    </row>
    <row r="11816" spans="8:15" s="179" customFormat="1" x14ac:dyDescent="0.2">
      <c r="H11816" s="180"/>
      <c r="I11816" s="180"/>
      <c r="L11816" s="181"/>
      <c r="M11816" s="180"/>
      <c r="N11816" s="180"/>
      <c r="O11816" s="180"/>
    </row>
    <row r="11817" spans="8:15" s="179" customFormat="1" x14ac:dyDescent="0.2">
      <c r="H11817" s="180"/>
      <c r="I11817" s="180"/>
      <c r="L11817" s="181"/>
      <c r="M11817" s="180"/>
      <c r="N11817" s="180"/>
      <c r="O11817" s="180"/>
    </row>
    <row r="11818" spans="8:15" s="179" customFormat="1" x14ac:dyDescent="0.2">
      <c r="H11818" s="180"/>
      <c r="I11818" s="180"/>
      <c r="L11818" s="181"/>
      <c r="M11818" s="180"/>
      <c r="N11818" s="180"/>
      <c r="O11818" s="180"/>
    </row>
    <row r="11819" spans="8:15" s="179" customFormat="1" x14ac:dyDescent="0.2">
      <c r="H11819" s="180"/>
      <c r="I11819" s="180"/>
      <c r="L11819" s="181"/>
      <c r="M11819" s="180"/>
      <c r="N11819" s="180"/>
      <c r="O11819" s="180"/>
    </row>
    <row r="11820" spans="8:15" s="179" customFormat="1" x14ac:dyDescent="0.2">
      <c r="H11820" s="180"/>
      <c r="I11820" s="180"/>
      <c r="L11820" s="181"/>
      <c r="M11820" s="180"/>
      <c r="N11820" s="180"/>
      <c r="O11820" s="180"/>
    </row>
    <row r="11821" spans="8:15" s="179" customFormat="1" x14ac:dyDescent="0.2">
      <c r="H11821" s="180"/>
      <c r="I11821" s="180"/>
      <c r="L11821" s="181"/>
      <c r="M11821" s="180"/>
      <c r="N11821" s="180"/>
      <c r="O11821" s="180"/>
    </row>
    <row r="11822" spans="8:15" s="179" customFormat="1" x14ac:dyDescent="0.2">
      <c r="H11822" s="180"/>
      <c r="I11822" s="180"/>
      <c r="L11822" s="181"/>
      <c r="M11822" s="180"/>
      <c r="N11822" s="180"/>
      <c r="O11822" s="180"/>
    </row>
    <row r="11823" spans="8:15" s="179" customFormat="1" x14ac:dyDescent="0.2">
      <c r="H11823" s="180"/>
      <c r="I11823" s="180"/>
      <c r="L11823" s="181"/>
      <c r="M11823" s="180"/>
      <c r="N11823" s="180"/>
      <c r="O11823" s="180"/>
    </row>
    <row r="11824" spans="8:15" s="179" customFormat="1" x14ac:dyDescent="0.2">
      <c r="H11824" s="180"/>
      <c r="I11824" s="180"/>
      <c r="L11824" s="181"/>
      <c r="M11824" s="180"/>
      <c r="N11824" s="180"/>
      <c r="O11824" s="180"/>
    </row>
    <row r="11825" spans="8:15" s="179" customFormat="1" x14ac:dyDescent="0.2">
      <c r="H11825" s="180"/>
      <c r="I11825" s="180"/>
      <c r="L11825" s="181"/>
      <c r="M11825" s="180"/>
      <c r="N11825" s="180"/>
      <c r="O11825" s="180"/>
    </row>
    <row r="11826" spans="8:15" s="179" customFormat="1" x14ac:dyDescent="0.2">
      <c r="H11826" s="180"/>
      <c r="I11826" s="180"/>
      <c r="L11826" s="181"/>
      <c r="M11826" s="180"/>
      <c r="N11826" s="180"/>
      <c r="O11826" s="180"/>
    </row>
    <row r="11827" spans="8:15" s="179" customFormat="1" x14ac:dyDescent="0.2">
      <c r="H11827" s="180"/>
      <c r="I11827" s="180"/>
      <c r="L11827" s="181"/>
      <c r="M11827" s="180"/>
      <c r="N11827" s="180"/>
      <c r="O11827" s="180"/>
    </row>
    <row r="11828" spans="8:15" s="179" customFormat="1" x14ac:dyDescent="0.2">
      <c r="H11828" s="180"/>
      <c r="I11828" s="180"/>
      <c r="L11828" s="181"/>
      <c r="M11828" s="180"/>
      <c r="N11828" s="180"/>
      <c r="O11828" s="180"/>
    </row>
    <row r="11829" spans="8:15" s="179" customFormat="1" x14ac:dyDescent="0.2">
      <c r="H11829" s="180"/>
      <c r="I11829" s="180"/>
      <c r="L11829" s="181"/>
      <c r="M11829" s="180"/>
      <c r="N11829" s="180"/>
      <c r="O11829" s="180"/>
    </row>
    <row r="11830" spans="8:15" s="179" customFormat="1" x14ac:dyDescent="0.2">
      <c r="H11830" s="180"/>
      <c r="I11830" s="180"/>
      <c r="L11830" s="181"/>
      <c r="M11830" s="180"/>
      <c r="N11830" s="180"/>
      <c r="O11830" s="180"/>
    </row>
    <row r="11831" spans="8:15" s="179" customFormat="1" x14ac:dyDescent="0.2">
      <c r="H11831" s="180"/>
      <c r="I11831" s="180"/>
      <c r="L11831" s="181"/>
      <c r="M11831" s="180"/>
      <c r="N11831" s="180"/>
      <c r="O11831" s="180"/>
    </row>
    <row r="11832" spans="8:15" s="179" customFormat="1" x14ac:dyDescent="0.2">
      <c r="H11832" s="180"/>
      <c r="I11832" s="180"/>
      <c r="L11832" s="181"/>
      <c r="M11832" s="180"/>
      <c r="N11832" s="180"/>
      <c r="O11832" s="180"/>
    </row>
    <row r="11833" spans="8:15" s="179" customFormat="1" x14ac:dyDescent="0.2">
      <c r="H11833" s="180"/>
      <c r="I11833" s="180"/>
      <c r="L11833" s="181"/>
      <c r="M11833" s="180"/>
      <c r="N11833" s="180"/>
      <c r="O11833" s="180"/>
    </row>
    <row r="11834" spans="8:15" s="179" customFormat="1" x14ac:dyDescent="0.2">
      <c r="H11834" s="180"/>
      <c r="I11834" s="180"/>
      <c r="L11834" s="181"/>
      <c r="M11834" s="180"/>
      <c r="N11834" s="180"/>
      <c r="O11834" s="180"/>
    </row>
    <row r="11835" spans="8:15" s="179" customFormat="1" x14ac:dyDescent="0.2">
      <c r="H11835" s="180"/>
      <c r="I11835" s="180"/>
      <c r="L11835" s="181"/>
      <c r="M11835" s="180"/>
      <c r="N11835" s="180"/>
      <c r="O11835" s="180"/>
    </row>
    <row r="11836" spans="8:15" s="179" customFormat="1" x14ac:dyDescent="0.2">
      <c r="H11836" s="180"/>
      <c r="I11836" s="180"/>
      <c r="L11836" s="181"/>
      <c r="M11836" s="180"/>
      <c r="N11836" s="180"/>
      <c r="O11836" s="180"/>
    </row>
    <row r="11837" spans="8:15" s="179" customFormat="1" x14ac:dyDescent="0.2">
      <c r="H11837" s="180"/>
      <c r="I11837" s="180"/>
      <c r="L11837" s="181"/>
      <c r="M11837" s="180"/>
      <c r="N11837" s="180"/>
      <c r="O11837" s="180"/>
    </row>
    <row r="11838" spans="8:15" s="179" customFormat="1" x14ac:dyDescent="0.2">
      <c r="H11838" s="180"/>
      <c r="I11838" s="180"/>
      <c r="L11838" s="181"/>
      <c r="M11838" s="180"/>
      <c r="N11838" s="180"/>
      <c r="O11838" s="180"/>
    </row>
    <row r="11839" spans="8:15" s="179" customFormat="1" x14ac:dyDescent="0.2">
      <c r="H11839" s="180"/>
      <c r="I11839" s="180"/>
      <c r="L11839" s="181"/>
      <c r="M11839" s="180"/>
      <c r="N11839" s="180"/>
      <c r="O11839" s="180"/>
    </row>
    <row r="11840" spans="8:15" s="179" customFormat="1" x14ac:dyDescent="0.2">
      <c r="H11840" s="180"/>
      <c r="I11840" s="180"/>
      <c r="L11840" s="181"/>
      <c r="M11840" s="180"/>
      <c r="N11840" s="180"/>
      <c r="O11840" s="180"/>
    </row>
    <row r="11841" spans="8:15" s="179" customFormat="1" x14ac:dyDescent="0.2">
      <c r="H11841" s="180"/>
      <c r="I11841" s="180"/>
      <c r="L11841" s="181"/>
      <c r="M11841" s="180"/>
      <c r="N11841" s="180"/>
      <c r="O11841" s="180"/>
    </row>
    <row r="11842" spans="8:15" s="179" customFormat="1" x14ac:dyDescent="0.2">
      <c r="H11842" s="180"/>
      <c r="I11842" s="180"/>
      <c r="L11842" s="181"/>
      <c r="M11842" s="180"/>
      <c r="N11842" s="180"/>
      <c r="O11842" s="180"/>
    </row>
    <row r="11843" spans="8:15" s="179" customFormat="1" x14ac:dyDescent="0.2">
      <c r="H11843" s="180"/>
      <c r="I11843" s="180"/>
      <c r="L11843" s="181"/>
      <c r="M11843" s="180"/>
      <c r="N11843" s="180"/>
      <c r="O11843" s="180"/>
    </row>
    <row r="11844" spans="8:15" s="179" customFormat="1" x14ac:dyDescent="0.2">
      <c r="H11844" s="180"/>
      <c r="I11844" s="180"/>
      <c r="L11844" s="181"/>
      <c r="M11844" s="180"/>
      <c r="N11844" s="180"/>
      <c r="O11844" s="180"/>
    </row>
    <row r="11845" spans="8:15" s="179" customFormat="1" x14ac:dyDescent="0.2">
      <c r="H11845" s="180"/>
      <c r="I11845" s="180"/>
      <c r="L11845" s="181"/>
      <c r="M11845" s="180"/>
      <c r="N11845" s="180"/>
      <c r="O11845" s="180"/>
    </row>
    <row r="11846" spans="8:15" s="179" customFormat="1" x14ac:dyDescent="0.2">
      <c r="H11846" s="180"/>
      <c r="I11846" s="180"/>
      <c r="L11846" s="181"/>
      <c r="M11846" s="180"/>
      <c r="N11846" s="180"/>
      <c r="O11846" s="180"/>
    </row>
    <row r="11847" spans="8:15" s="179" customFormat="1" x14ac:dyDescent="0.2">
      <c r="H11847" s="180"/>
      <c r="I11847" s="180"/>
      <c r="L11847" s="181"/>
      <c r="M11847" s="180"/>
      <c r="N11847" s="180"/>
      <c r="O11847" s="180"/>
    </row>
    <row r="11848" spans="8:15" s="179" customFormat="1" x14ac:dyDescent="0.2">
      <c r="H11848" s="180"/>
      <c r="I11848" s="180"/>
      <c r="L11848" s="181"/>
      <c r="M11848" s="180"/>
      <c r="N11848" s="180"/>
      <c r="O11848" s="180"/>
    </row>
    <row r="11849" spans="8:15" s="179" customFormat="1" x14ac:dyDescent="0.2">
      <c r="H11849" s="180"/>
      <c r="I11849" s="180"/>
      <c r="L11849" s="181"/>
      <c r="M11849" s="180"/>
      <c r="N11849" s="180"/>
      <c r="O11849" s="180"/>
    </row>
    <row r="11850" spans="8:15" s="179" customFormat="1" x14ac:dyDescent="0.2">
      <c r="H11850" s="180"/>
      <c r="I11850" s="180"/>
      <c r="L11850" s="181"/>
      <c r="M11850" s="180"/>
      <c r="N11850" s="180"/>
      <c r="O11850" s="180"/>
    </row>
    <row r="11851" spans="8:15" s="179" customFormat="1" x14ac:dyDescent="0.2">
      <c r="H11851" s="180"/>
      <c r="I11851" s="180"/>
      <c r="L11851" s="181"/>
      <c r="M11851" s="180"/>
      <c r="N11851" s="180"/>
      <c r="O11851" s="180"/>
    </row>
    <row r="11852" spans="8:15" s="179" customFormat="1" x14ac:dyDescent="0.2">
      <c r="H11852" s="180"/>
      <c r="I11852" s="180"/>
      <c r="L11852" s="181"/>
      <c r="M11852" s="180"/>
      <c r="N11852" s="180"/>
      <c r="O11852" s="180"/>
    </row>
    <row r="11853" spans="8:15" s="179" customFormat="1" x14ac:dyDescent="0.2">
      <c r="H11853" s="180"/>
      <c r="I11853" s="180"/>
      <c r="L11853" s="181"/>
      <c r="M11853" s="180"/>
      <c r="N11853" s="180"/>
      <c r="O11853" s="180"/>
    </row>
    <row r="11854" spans="8:15" s="179" customFormat="1" x14ac:dyDescent="0.2">
      <c r="H11854" s="180"/>
      <c r="I11854" s="180"/>
      <c r="L11854" s="181"/>
      <c r="M11854" s="180"/>
      <c r="N11854" s="180"/>
      <c r="O11854" s="180"/>
    </row>
    <row r="11855" spans="8:15" s="179" customFormat="1" x14ac:dyDescent="0.2">
      <c r="H11855" s="180"/>
      <c r="I11855" s="180"/>
      <c r="L11855" s="181"/>
      <c r="M11855" s="180"/>
      <c r="N11855" s="180"/>
      <c r="O11855" s="180"/>
    </row>
    <row r="11856" spans="8:15" s="179" customFormat="1" x14ac:dyDescent="0.2">
      <c r="H11856" s="180"/>
      <c r="I11856" s="180"/>
      <c r="L11856" s="181"/>
      <c r="M11856" s="180"/>
      <c r="N11856" s="180"/>
      <c r="O11856" s="180"/>
    </row>
    <row r="11857" spans="8:15" s="179" customFormat="1" x14ac:dyDescent="0.2">
      <c r="H11857" s="180"/>
      <c r="I11857" s="180"/>
      <c r="L11857" s="181"/>
      <c r="M11857" s="180"/>
      <c r="N11857" s="180"/>
      <c r="O11857" s="180"/>
    </row>
    <row r="11858" spans="8:15" s="179" customFormat="1" x14ac:dyDescent="0.2">
      <c r="H11858" s="180"/>
      <c r="I11858" s="180"/>
      <c r="L11858" s="181"/>
      <c r="M11858" s="180"/>
      <c r="N11858" s="180"/>
      <c r="O11858" s="180"/>
    </row>
    <row r="11859" spans="8:15" s="179" customFormat="1" x14ac:dyDescent="0.2">
      <c r="H11859" s="180"/>
      <c r="I11859" s="180"/>
      <c r="L11859" s="181"/>
      <c r="M11859" s="180"/>
      <c r="N11859" s="180"/>
      <c r="O11859" s="180"/>
    </row>
    <row r="11860" spans="8:15" s="179" customFormat="1" x14ac:dyDescent="0.2">
      <c r="H11860" s="180"/>
      <c r="I11860" s="180"/>
      <c r="L11860" s="181"/>
      <c r="M11860" s="180"/>
      <c r="N11860" s="180"/>
      <c r="O11860" s="180"/>
    </row>
    <row r="11861" spans="8:15" s="179" customFormat="1" x14ac:dyDescent="0.2">
      <c r="H11861" s="180"/>
      <c r="I11861" s="180"/>
      <c r="L11861" s="181"/>
      <c r="M11861" s="180"/>
      <c r="N11861" s="180"/>
      <c r="O11861" s="180"/>
    </row>
    <row r="11862" spans="8:15" s="179" customFormat="1" x14ac:dyDescent="0.2">
      <c r="H11862" s="180"/>
      <c r="I11862" s="180"/>
      <c r="L11862" s="181"/>
      <c r="M11862" s="180"/>
      <c r="N11862" s="180"/>
      <c r="O11862" s="180"/>
    </row>
    <row r="11863" spans="8:15" s="179" customFormat="1" x14ac:dyDescent="0.2">
      <c r="H11863" s="180"/>
      <c r="I11863" s="180"/>
      <c r="L11863" s="181"/>
      <c r="M11863" s="180"/>
      <c r="N11863" s="180"/>
      <c r="O11863" s="180"/>
    </row>
    <row r="11864" spans="8:15" s="179" customFormat="1" x14ac:dyDescent="0.2">
      <c r="H11864" s="180"/>
      <c r="I11864" s="180"/>
      <c r="L11864" s="181"/>
      <c r="M11864" s="180"/>
      <c r="N11864" s="180"/>
      <c r="O11864" s="180"/>
    </row>
    <row r="11865" spans="8:15" s="179" customFormat="1" x14ac:dyDescent="0.2">
      <c r="H11865" s="180"/>
      <c r="I11865" s="180"/>
      <c r="L11865" s="181"/>
      <c r="M11865" s="180"/>
      <c r="N11865" s="180"/>
      <c r="O11865" s="180"/>
    </row>
    <row r="11866" spans="8:15" s="179" customFormat="1" x14ac:dyDescent="0.2">
      <c r="H11866" s="180"/>
      <c r="I11866" s="180"/>
      <c r="L11866" s="181"/>
      <c r="M11866" s="180"/>
      <c r="N11866" s="180"/>
      <c r="O11866" s="180"/>
    </row>
    <row r="11867" spans="8:15" s="179" customFormat="1" x14ac:dyDescent="0.2">
      <c r="H11867" s="180"/>
      <c r="I11867" s="180"/>
      <c r="L11867" s="181"/>
      <c r="M11867" s="180"/>
      <c r="N11867" s="180"/>
      <c r="O11867" s="180"/>
    </row>
    <row r="11868" spans="8:15" s="179" customFormat="1" x14ac:dyDescent="0.2">
      <c r="H11868" s="180"/>
      <c r="I11868" s="180"/>
      <c r="L11868" s="181"/>
      <c r="M11868" s="180"/>
      <c r="N11868" s="180"/>
      <c r="O11868" s="180"/>
    </row>
    <row r="11869" spans="8:15" s="179" customFormat="1" x14ac:dyDescent="0.2">
      <c r="H11869" s="180"/>
      <c r="I11869" s="180"/>
      <c r="L11869" s="181"/>
      <c r="M11869" s="180"/>
      <c r="N11869" s="180"/>
      <c r="O11869" s="180"/>
    </row>
    <row r="11870" spans="8:15" s="179" customFormat="1" x14ac:dyDescent="0.2">
      <c r="H11870" s="180"/>
      <c r="I11870" s="180"/>
      <c r="L11870" s="181"/>
      <c r="M11870" s="180"/>
      <c r="N11870" s="180"/>
      <c r="O11870" s="180"/>
    </row>
    <row r="11871" spans="8:15" s="179" customFormat="1" x14ac:dyDescent="0.2">
      <c r="H11871" s="180"/>
      <c r="I11871" s="180"/>
      <c r="L11871" s="181"/>
      <c r="M11871" s="180"/>
      <c r="N11871" s="180"/>
      <c r="O11871" s="180"/>
    </row>
    <row r="11872" spans="8:15" s="179" customFormat="1" x14ac:dyDescent="0.2">
      <c r="H11872" s="180"/>
      <c r="I11872" s="180"/>
      <c r="L11872" s="181"/>
      <c r="M11872" s="180"/>
      <c r="N11872" s="180"/>
      <c r="O11872" s="180"/>
    </row>
    <row r="11873" spans="8:15" s="179" customFormat="1" x14ac:dyDescent="0.2">
      <c r="H11873" s="180"/>
      <c r="I11873" s="180"/>
      <c r="L11873" s="181"/>
      <c r="M11873" s="180"/>
      <c r="N11873" s="180"/>
      <c r="O11873" s="180"/>
    </row>
    <row r="11874" spans="8:15" s="179" customFormat="1" x14ac:dyDescent="0.2">
      <c r="H11874" s="180"/>
      <c r="I11874" s="180"/>
      <c r="L11874" s="181"/>
      <c r="M11874" s="180"/>
      <c r="N11874" s="180"/>
      <c r="O11874" s="180"/>
    </row>
    <row r="11875" spans="8:15" s="179" customFormat="1" x14ac:dyDescent="0.2">
      <c r="H11875" s="180"/>
      <c r="I11875" s="180"/>
      <c r="L11875" s="181"/>
      <c r="M11875" s="180"/>
      <c r="N11875" s="180"/>
      <c r="O11875" s="180"/>
    </row>
    <row r="11876" spans="8:15" s="179" customFormat="1" x14ac:dyDescent="0.2">
      <c r="H11876" s="180"/>
      <c r="I11876" s="180"/>
      <c r="L11876" s="181"/>
      <c r="M11876" s="180"/>
      <c r="N11876" s="180"/>
      <c r="O11876" s="180"/>
    </row>
    <row r="11877" spans="8:15" s="179" customFormat="1" x14ac:dyDescent="0.2">
      <c r="H11877" s="180"/>
      <c r="I11877" s="180"/>
      <c r="L11877" s="181"/>
      <c r="M11877" s="180"/>
      <c r="N11877" s="180"/>
      <c r="O11877" s="180"/>
    </row>
    <row r="11878" spans="8:15" s="179" customFormat="1" x14ac:dyDescent="0.2">
      <c r="H11878" s="180"/>
      <c r="I11878" s="180"/>
      <c r="L11878" s="181"/>
      <c r="M11878" s="180"/>
      <c r="N11878" s="180"/>
      <c r="O11878" s="180"/>
    </row>
    <row r="11879" spans="8:15" s="179" customFormat="1" x14ac:dyDescent="0.2">
      <c r="H11879" s="180"/>
      <c r="I11879" s="180"/>
      <c r="L11879" s="181"/>
      <c r="M11879" s="180"/>
      <c r="N11879" s="180"/>
      <c r="O11879" s="180"/>
    </row>
    <row r="11880" spans="8:15" s="179" customFormat="1" x14ac:dyDescent="0.2">
      <c r="H11880" s="180"/>
      <c r="I11880" s="180"/>
      <c r="L11880" s="181"/>
      <c r="M11880" s="180"/>
      <c r="N11880" s="180"/>
      <c r="O11880" s="180"/>
    </row>
    <row r="11881" spans="8:15" s="179" customFormat="1" x14ac:dyDescent="0.2">
      <c r="H11881" s="180"/>
      <c r="I11881" s="180"/>
      <c r="L11881" s="181"/>
      <c r="M11881" s="180"/>
      <c r="N11881" s="180"/>
      <c r="O11881" s="180"/>
    </row>
    <row r="11882" spans="8:15" s="179" customFormat="1" x14ac:dyDescent="0.2">
      <c r="H11882" s="180"/>
      <c r="I11882" s="180"/>
      <c r="L11882" s="181"/>
      <c r="M11882" s="180"/>
      <c r="N11882" s="180"/>
      <c r="O11882" s="180"/>
    </row>
    <row r="11883" spans="8:15" s="179" customFormat="1" x14ac:dyDescent="0.2">
      <c r="H11883" s="180"/>
      <c r="I11883" s="180"/>
      <c r="L11883" s="181"/>
      <c r="M11883" s="180"/>
      <c r="N11883" s="180"/>
      <c r="O11883" s="180"/>
    </row>
    <row r="11884" spans="8:15" s="179" customFormat="1" x14ac:dyDescent="0.2">
      <c r="H11884" s="180"/>
      <c r="I11884" s="180"/>
      <c r="L11884" s="181"/>
      <c r="M11884" s="180"/>
      <c r="N11884" s="180"/>
      <c r="O11884" s="180"/>
    </row>
    <row r="11885" spans="8:15" s="179" customFormat="1" x14ac:dyDescent="0.2">
      <c r="H11885" s="180"/>
      <c r="I11885" s="180"/>
      <c r="L11885" s="181"/>
      <c r="M11885" s="180"/>
      <c r="N11885" s="180"/>
      <c r="O11885" s="180"/>
    </row>
    <row r="11886" spans="8:15" s="179" customFormat="1" x14ac:dyDescent="0.2">
      <c r="H11886" s="180"/>
      <c r="I11886" s="180"/>
      <c r="L11886" s="181"/>
      <c r="M11886" s="180"/>
      <c r="N11886" s="180"/>
      <c r="O11886" s="180"/>
    </row>
    <row r="11887" spans="8:15" s="179" customFormat="1" x14ac:dyDescent="0.2">
      <c r="H11887" s="180"/>
      <c r="I11887" s="180"/>
      <c r="L11887" s="181"/>
      <c r="M11887" s="180"/>
      <c r="N11887" s="180"/>
      <c r="O11887" s="180"/>
    </row>
    <row r="11888" spans="8:15" s="179" customFormat="1" x14ac:dyDescent="0.2">
      <c r="H11888" s="180"/>
      <c r="I11888" s="180"/>
      <c r="L11888" s="181"/>
      <c r="M11888" s="180"/>
      <c r="N11888" s="180"/>
      <c r="O11888" s="180"/>
    </row>
    <row r="11889" spans="8:15" s="179" customFormat="1" x14ac:dyDescent="0.2">
      <c r="H11889" s="180"/>
      <c r="I11889" s="180"/>
      <c r="L11889" s="181"/>
      <c r="M11889" s="180"/>
      <c r="N11889" s="180"/>
      <c r="O11889" s="180"/>
    </row>
    <row r="11890" spans="8:15" s="179" customFormat="1" x14ac:dyDescent="0.2">
      <c r="H11890" s="180"/>
      <c r="I11890" s="180"/>
      <c r="L11890" s="181"/>
      <c r="M11890" s="180"/>
      <c r="N11890" s="180"/>
      <c r="O11890" s="180"/>
    </row>
    <row r="11891" spans="8:15" s="179" customFormat="1" x14ac:dyDescent="0.2">
      <c r="H11891" s="180"/>
      <c r="I11891" s="180"/>
      <c r="L11891" s="181"/>
      <c r="M11891" s="180"/>
      <c r="N11891" s="180"/>
      <c r="O11891" s="180"/>
    </row>
    <row r="11892" spans="8:15" s="179" customFormat="1" x14ac:dyDescent="0.2">
      <c r="H11892" s="180"/>
      <c r="I11892" s="180"/>
      <c r="L11892" s="181"/>
      <c r="M11892" s="180"/>
      <c r="N11892" s="180"/>
      <c r="O11892" s="180"/>
    </row>
    <row r="11893" spans="8:15" s="179" customFormat="1" x14ac:dyDescent="0.2">
      <c r="H11893" s="180"/>
      <c r="I11893" s="180"/>
      <c r="L11893" s="181"/>
      <c r="M11893" s="180"/>
      <c r="N11893" s="180"/>
      <c r="O11893" s="180"/>
    </row>
    <row r="11894" spans="8:15" s="179" customFormat="1" x14ac:dyDescent="0.2">
      <c r="H11894" s="180"/>
      <c r="I11894" s="180"/>
      <c r="L11894" s="181"/>
      <c r="M11894" s="180"/>
      <c r="N11894" s="180"/>
      <c r="O11894" s="180"/>
    </row>
    <row r="11895" spans="8:15" s="179" customFormat="1" x14ac:dyDescent="0.2">
      <c r="H11895" s="180"/>
      <c r="I11895" s="180"/>
      <c r="L11895" s="181"/>
      <c r="M11895" s="180"/>
      <c r="N11895" s="180"/>
      <c r="O11895" s="180"/>
    </row>
    <row r="11896" spans="8:15" s="179" customFormat="1" x14ac:dyDescent="0.2">
      <c r="H11896" s="180"/>
      <c r="I11896" s="180"/>
      <c r="L11896" s="181"/>
      <c r="M11896" s="180"/>
      <c r="N11896" s="180"/>
      <c r="O11896" s="180"/>
    </row>
    <row r="11897" spans="8:15" s="179" customFormat="1" x14ac:dyDescent="0.2">
      <c r="H11897" s="180"/>
      <c r="I11897" s="180"/>
      <c r="L11897" s="181"/>
      <c r="M11897" s="180"/>
      <c r="N11897" s="180"/>
      <c r="O11897" s="180"/>
    </row>
    <row r="11898" spans="8:15" s="179" customFormat="1" x14ac:dyDescent="0.2">
      <c r="H11898" s="180"/>
      <c r="I11898" s="180"/>
      <c r="L11898" s="181"/>
      <c r="M11898" s="180"/>
      <c r="N11898" s="180"/>
      <c r="O11898" s="180"/>
    </row>
    <row r="11899" spans="8:15" s="179" customFormat="1" x14ac:dyDescent="0.2">
      <c r="H11899" s="180"/>
      <c r="I11899" s="180"/>
      <c r="L11899" s="181"/>
      <c r="M11899" s="180"/>
      <c r="N11899" s="180"/>
      <c r="O11899" s="180"/>
    </row>
    <row r="11900" spans="8:15" s="179" customFormat="1" x14ac:dyDescent="0.2">
      <c r="H11900" s="180"/>
      <c r="I11900" s="180"/>
      <c r="L11900" s="181"/>
      <c r="M11900" s="180"/>
      <c r="N11900" s="180"/>
      <c r="O11900" s="180"/>
    </row>
    <row r="11901" spans="8:15" s="179" customFormat="1" x14ac:dyDescent="0.2">
      <c r="H11901" s="180"/>
      <c r="I11901" s="180"/>
      <c r="L11901" s="181"/>
      <c r="M11901" s="180"/>
      <c r="N11901" s="180"/>
      <c r="O11901" s="180"/>
    </row>
    <row r="11902" spans="8:15" s="179" customFormat="1" x14ac:dyDescent="0.2">
      <c r="H11902" s="180"/>
      <c r="I11902" s="180"/>
      <c r="L11902" s="181"/>
      <c r="M11902" s="180"/>
      <c r="N11902" s="180"/>
      <c r="O11902" s="180"/>
    </row>
    <row r="11903" spans="8:15" s="179" customFormat="1" x14ac:dyDescent="0.2">
      <c r="H11903" s="180"/>
      <c r="I11903" s="180"/>
      <c r="L11903" s="181"/>
      <c r="M11903" s="180"/>
      <c r="N11903" s="180"/>
      <c r="O11903" s="180"/>
    </row>
    <row r="11904" spans="8:15" s="179" customFormat="1" x14ac:dyDescent="0.2">
      <c r="H11904" s="180"/>
      <c r="I11904" s="180"/>
      <c r="L11904" s="181"/>
      <c r="M11904" s="180"/>
      <c r="N11904" s="180"/>
      <c r="O11904" s="180"/>
    </row>
    <row r="11905" spans="8:15" s="179" customFormat="1" x14ac:dyDescent="0.2">
      <c r="H11905" s="180"/>
      <c r="I11905" s="180"/>
      <c r="L11905" s="181"/>
      <c r="M11905" s="180"/>
      <c r="N11905" s="180"/>
      <c r="O11905" s="180"/>
    </row>
    <row r="11906" spans="8:15" s="179" customFormat="1" x14ac:dyDescent="0.2">
      <c r="H11906" s="180"/>
      <c r="I11906" s="180"/>
      <c r="L11906" s="181"/>
      <c r="M11906" s="180"/>
      <c r="N11906" s="180"/>
      <c r="O11906" s="180"/>
    </row>
    <row r="11907" spans="8:15" s="179" customFormat="1" x14ac:dyDescent="0.2">
      <c r="H11907" s="180"/>
      <c r="I11907" s="180"/>
      <c r="L11907" s="181"/>
      <c r="M11907" s="180"/>
      <c r="N11907" s="180"/>
      <c r="O11907" s="180"/>
    </row>
    <row r="11908" spans="8:15" s="179" customFormat="1" x14ac:dyDescent="0.2">
      <c r="H11908" s="180"/>
      <c r="I11908" s="180"/>
      <c r="L11908" s="181"/>
      <c r="M11908" s="180"/>
      <c r="N11908" s="180"/>
      <c r="O11908" s="180"/>
    </row>
    <row r="11909" spans="8:15" s="179" customFormat="1" x14ac:dyDescent="0.2">
      <c r="H11909" s="180"/>
      <c r="I11909" s="180"/>
      <c r="L11909" s="181"/>
      <c r="M11909" s="180"/>
      <c r="N11909" s="180"/>
      <c r="O11909" s="180"/>
    </row>
    <row r="11910" spans="8:15" s="179" customFormat="1" x14ac:dyDescent="0.2">
      <c r="H11910" s="180"/>
      <c r="I11910" s="180"/>
      <c r="L11910" s="181"/>
      <c r="M11910" s="180"/>
      <c r="N11910" s="180"/>
      <c r="O11910" s="180"/>
    </row>
    <row r="11911" spans="8:15" s="179" customFormat="1" x14ac:dyDescent="0.2">
      <c r="H11911" s="180"/>
      <c r="I11911" s="180"/>
      <c r="L11911" s="181"/>
      <c r="M11911" s="180"/>
      <c r="N11911" s="180"/>
      <c r="O11911" s="180"/>
    </row>
    <row r="11912" spans="8:15" s="179" customFormat="1" x14ac:dyDescent="0.2">
      <c r="H11912" s="180"/>
      <c r="I11912" s="180"/>
      <c r="L11912" s="181"/>
      <c r="M11912" s="180"/>
      <c r="N11912" s="180"/>
      <c r="O11912" s="180"/>
    </row>
    <row r="11913" spans="8:15" s="179" customFormat="1" x14ac:dyDescent="0.2">
      <c r="H11913" s="180"/>
      <c r="I11913" s="180"/>
      <c r="L11913" s="181"/>
      <c r="M11913" s="180"/>
      <c r="N11913" s="180"/>
      <c r="O11913" s="180"/>
    </row>
    <row r="11914" spans="8:15" s="179" customFormat="1" x14ac:dyDescent="0.2">
      <c r="H11914" s="180"/>
      <c r="I11914" s="180"/>
      <c r="L11914" s="181"/>
      <c r="M11914" s="180"/>
      <c r="N11914" s="180"/>
      <c r="O11914" s="180"/>
    </row>
    <row r="11915" spans="8:15" s="179" customFormat="1" x14ac:dyDescent="0.2">
      <c r="H11915" s="180"/>
      <c r="I11915" s="180"/>
      <c r="L11915" s="181"/>
      <c r="M11915" s="180"/>
      <c r="N11915" s="180"/>
      <c r="O11915" s="180"/>
    </row>
    <row r="11916" spans="8:15" s="179" customFormat="1" x14ac:dyDescent="0.2">
      <c r="H11916" s="180"/>
      <c r="I11916" s="180"/>
      <c r="L11916" s="181"/>
      <c r="M11916" s="180"/>
      <c r="N11916" s="180"/>
      <c r="O11916" s="180"/>
    </row>
    <row r="11917" spans="8:15" s="179" customFormat="1" x14ac:dyDescent="0.2">
      <c r="H11917" s="180"/>
      <c r="I11917" s="180"/>
      <c r="L11917" s="181"/>
      <c r="M11917" s="180"/>
      <c r="N11917" s="180"/>
      <c r="O11917" s="180"/>
    </row>
    <row r="11918" spans="8:15" s="179" customFormat="1" x14ac:dyDescent="0.2">
      <c r="H11918" s="180"/>
      <c r="I11918" s="180"/>
      <c r="L11918" s="181"/>
      <c r="M11918" s="180"/>
      <c r="N11918" s="180"/>
      <c r="O11918" s="180"/>
    </row>
    <row r="11919" spans="8:15" s="179" customFormat="1" x14ac:dyDescent="0.2">
      <c r="H11919" s="180"/>
      <c r="I11919" s="180"/>
      <c r="L11919" s="181"/>
      <c r="M11919" s="180"/>
      <c r="N11919" s="180"/>
      <c r="O11919" s="180"/>
    </row>
    <row r="11920" spans="8:15" s="179" customFormat="1" x14ac:dyDescent="0.2">
      <c r="H11920" s="180"/>
      <c r="I11920" s="180"/>
      <c r="L11920" s="181"/>
      <c r="M11920" s="180"/>
      <c r="N11920" s="180"/>
      <c r="O11920" s="180"/>
    </row>
    <row r="11921" spans="8:15" s="179" customFormat="1" x14ac:dyDescent="0.2">
      <c r="H11921" s="180"/>
      <c r="I11921" s="180"/>
      <c r="L11921" s="181"/>
      <c r="M11921" s="180"/>
      <c r="N11921" s="180"/>
      <c r="O11921" s="180"/>
    </row>
    <row r="11922" spans="8:15" s="179" customFormat="1" x14ac:dyDescent="0.2">
      <c r="H11922" s="180"/>
      <c r="I11922" s="180"/>
      <c r="L11922" s="181"/>
      <c r="M11922" s="180"/>
      <c r="N11922" s="180"/>
      <c r="O11922" s="180"/>
    </row>
    <row r="11923" spans="8:15" s="179" customFormat="1" x14ac:dyDescent="0.2">
      <c r="H11923" s="180"/>
      <c r="I11923" s="180"/>
      <c r="L11923" s="181"/>
      <c r="M11923" s="180"/>
      <c r="N11923" s="180"/>
      <c r="O11923" s="180"/>
    </row>
    <row r="11924" spans="8:15" s="179" customFormat="1" x14ac:dyDescent="0.2">
      <c r="H11924" s="180"/>
      <c r="I11924" s="180"/>
      <c r="L11924" s="181"/>
      <c r="M11924" s="180"/>
      <c r="N11924" s="180"/>
      <c r="O11924" s="180"/>
    </row>
    <row r="11925" spans="8:15" s="179" customFormat="1" x14ac:dyDescent="0.2">
      <c r="H11925" s="180"/>
      <c r="I11925" s="180"/>
      <c r="L11925" s="181"/>
      <c r="M11925" s="180"/>
      <c r="N11925" s="180"/>
      <c r="O11925" s="180"/>
    </row>
    <row r="11926" spans="8:15" s="179" customFormat="1" x14ac:dyDescent="0.2">
      <c r="H11926" s="180"/>
      <c r="I11926" s="180"/>
      <c r="L11926" s="181"/>
      <c r="M11926" s="180"/>
      <c r="N11926" s="180"/>
      <c r="O11926" s="180"/>
    </row>
    <row r="11927" spans="8:15" s="179" customFormat="1" x14ac:dyDescent="0.2">
      <c r="H11927" s="180"/>
      <c r="I11927" s="180"/>
      <c r="L11927" s="181"/>
      <c r="M11927" s="180"/>
      <c r="N11927" s="180"/>
      <c r="O11927" s="180"/>
    </row>
    <row r="11928" spans="8:15" s="179" customFormat="1" x14ac:dyDescent="0.2">
      <c r="H11928" s="180"/>
      <c r="I11928" s="180"/>
      <c r="L11928" s="181"/>
      <c r="M11928" s="180"/>
      <c r="N11928" s="180"/>
      <c r="O11928" s="180"/>
    </row>
    <row r="11929" spans="8:15" s="179" customFormat="1" x14ac:dyDescent="0.2">
      <c r="H11929" s="180"/>
      <c r="I11929" s="180"/>
      <c r="L11929" s="181"/>
      <c r="M11929" s="180"/>
      <c r="N11929" s="180"/>
      <c r="O11929" s="180"/>
    </row>
    <row r="11930" spans="8:15" s="179" customFormat="1" x14ac:dyDescent="0.2">
      <c r="H11930" s="180"/>
      <c r="I11930" s="180"/>
      <c r="L11930" s="181"/>
      <c r="M11930" s="180"/>
      <c r="N11930" s="180"/>
      <c r="O11930" s="180"/>
    </row>
    <row r="11931" spans="8:15" s="179" customFormat="1" x14ac:dyDescent="0.2">
      <c r="H11931" s="180"/>
      <c r="I11931" s="180"/>
      <c r="L11931" s="181"/>
      <c r="M11931" s="180"/>
      <c r="N11931" s="180"/>
      <c r="O11931" s="180"/>
    </row>
    <row r="11932" spans="8:15" s="179" customFormat="1" x14ac:dyDescent="0.2">
      <c r="H11932" s="180"/>
      <c r="I11932" s="180"/>
      <c r="L11932" s="181"/>
      <c r="M11932" s="180"/>
      <c r="N11932" s="180"/>
      <c r="O11932" s="180"/>
    </row>
    <row r="11933" spans="8:15" s="179" customFormat="1" x14ac:dyDescent="0.2">
      <c r="H11933" s="180"/>
      <c r="I11933" s="180"/>
      <c r="L11933" s="181"/>
      <c r="M11933" s="180"/>
      <c r="N11933" s="180"/>
      <c r="O11933" s="180"/>
    </row>
    <row r="11934" spans="8:15" s="179" customFormat="1" x14ac:dyDescent="0.2">
      <c r="H11934" s="180"/>
      <c r="I11934" s="180"/>
      <c r="L11934" s="181"/>
      <c r="M11934" s="180"/>
      <c r="N11934" s="180"/>
      <c r="O11934" s="180"/>
    </row>
    <row r="11935" spans="8:15" s="179" customFormat="1" x14ac:dyDescent="0.2">
      <c r="H11935" s="180"/>
      <c r="I11935" s="180"/>
      <c r="L11935" s="181"/>
      <c r="M11935" s="180"/>
      <c r="N11935" s="180"/>
      <c r="O11935" s="180"/>
    </row>
    <row r="11936" spans="8:15" s="179" customFormat="1" x14ac:dyDescent="0.2">
      <c r="H11936" s="180"/>
      <c r="I11936" s="180"/>
      <c r="L11936" s="181"/>
      <c r="M11936" s="180"/>
      <c r="N11936" s="180"/>
      <c r="O11936" s="180"/>
    </row>
    <row r="11937" spans="8:15" s="179" customFormat="1" x14ac:dyDescent="0.2">
      <c r="H11937" s="180"/>
      <c r="I11937" s="180"/>
      <c r="L11937" s="181"/>
      <c r="M11937" s="180"/>
      <c r="N11937" s="180"/>
      <c r="O11937" s="180"/>
    </row>
    <row r="11938" spans="8:15" s="179" customFormat="1" x14ac:dyDescent="0.2">
      <c r="H11938" s="180"/>
      <c r="I11938" s="180"/>
      <c r="L11938" s="181"/>
      <c r="M11938" s="180"/>
      <c r="N11938" s="180"/>
      <c r="O11938" s="180"/>
    </row>
    <row r="11939" spans="8:15" s="179" customFormat="1" x14ac:dyDescent="0.2">
      <c r="H11939" s="180"/>
      <c r="I11939" s="180"/>
      <c r="L11939" s="181"/>
      <c r="M11939" s="180"/>
      <c r="N11939" s="180"/>
      <c r="O11939" s="180"/>
    </row>
    <row r="11940" spans="8:15" s="179" customFormat="1" x14ac:dyDescent="0.2">
      <c r="H11940" s="180"/>
      <c r="I11940" s="180"/>
      <c r="L11940" s="181"/>
      <c r="M11940" s="180"/>
      <c r="N11940" s="180"/>
      <c r="O11940" s="180"/>
    </row>
    <row r="11941" spans="8:15" s="179" customFormat="1" x14ac:dyDescent="0.2">
      <c r="H11941" s="180"/>
      <c r="I11941" s="180"/>
      <c r="L11941" s="181"/>
      <c r="M11941" s="180"/>
      <c r="N11941" s="180"/>
      <c r="O11941" s="180"/>
    </row>
    <row r="11942" spans="8:15" s="179" customFormat="1" x14ac:dyDescent="0.2">
      <c r="H11942" s="180"/>
      <c r="I11942" s="180"/>
      <c r="L11942" s="181"/>
      <c r="M11942" s="180"/>
      <c r="N11942" s="180"/>
      <c r="O11942" s="180"/>
    </row>
    <row r="11943" spans="8:15" s="179" customFormat="1" x14ac:dyDescent="0.2">
      <c r="H11943" s="180"/>
      <c r="I11943" s="180"/>
      <c r="L11943" s="181"/>
      <c r="M11943" s="180"/>
      <c r="N11943" s="180"/>
      <c r="O11943" s="180"/>
    </row>
    <row r="11944" spans="8:15" s="179" customFormat="1" x14ac:dyDescent="0.2">
      <c r="H11944" s="180"/>
      <c r="I11944" s="180"/>
      <c r="L11944" s="181"/>
      <c r="M11944" s="180"/>
      <c r="N11944" s="180"/>
      <c r="O11944" s="180"/>
    </row>
    <row r="11945" spans="8:15" s="179" customFormat="1" x14ac:dyDescent="0.2">
      <c r="H11945" s="180"/>
      <c r="I11945" s="180"/>
      <c r="L11945" s="181"/>
      <c r="M11945" s="180"/>
      <c r="N11945" s="180"/>
      <c r="O11945" s="180"/>
    </row>
    <row r="11946" spans="8:15" s="179" customFormat="1" x14ac:dyDescent="0.2">
      <c r="H11946" s="180"/>
      <c r="I11946" s="180"/>
      <c r="L11946" s="181"/>
      <c r="M11946" s="180"/>
      <c r="N11946" s="180"/>
      <c r="O11946" s="180"/>
    </row>
    <row r="11947" spans="8:15" s="179" customFormat="1" x14ac:dyDescent="0.2">
      <c r="H11947" s="180"/>
      <c r="I11947" s="180"/>
      <c r="L11947" s="181"/>
      <c r="M11947" s="180"/>
      <c r="N11947" s="180"/>
      <c r="O11947" s="180"/>
    </row>
    <row r="11948" spans="8:15" s="179" customFormat="1" x14ac:dyDescent="0.2">
      <c r="H11948" s="180"/>
      <c r="I11948" s="180"/>
      <c r="L11948" s="181"/>
      <c r="M11948" s="180"/>
      <c r="N11948" s="180"/>
      <c r="O11948" s="180"/>
    </row>
    <row r="11949" spans="8:15" s="179" customFormat="1" x14ac:dyDescent="0.2">
      <c r="H11949" s="180"/>
      <c r="I11949" s="180"/>
      <c r="L11949" s="181"/>
      <c r="M11949" s="180"/>
      <c r="N11949" s="180"/>
      <c r="O11949" s="180"/>
    </row>
    <row r="11950" spans="8:15" s="179" customFormat="1" x14ac:dyDescent="0.2">
      <c r="H11950" s="180"/>
      <c r="I11950" s="180"/>
      <c r="L11950" s="181"/>
      <c r="M11950" s="180"/>
      <c r="N11950" s="180"/>
      <c r="O11950" s="180"/>
    </row>
    <row r="11951" spans="8:15" s="179" customFormat="1" x14ac:dyDescent="0.2">
      <c r="H11951" s="180"/>
      <c r="I11951" s="180"/>
      <c r="L11951" s="181"/>
      <c r="M11951" s="180"/>
      <c r="N11951" s="180"/>
      <c r="O11951" s="180"/>
    </row>
    <row r="11952" spans="8:15" s="179" customFormat="1" x14ac:dyDescent="0.2">
      <c r="H11952" s="180"/>
      <c r="I11952" s="180"/>
      <c r="L11952" s="181"/>
      <c r="M11952" s="180"/>
      <c r="N11952" s="180"/>
      <c r="O11952" s="180"/>
    </row>
    <row r="11953" spans="8:15" s="179" customFormat="1" x14ac:dyDescent="0.2">
      <c r="H11953" s="180"/>
      <c r="I11953" s="180"/>
      <c r="L11953" s="181"/>
      <c r="M11953" s="180"/>
      <c r="N11953" s="180"/>
      <c r="O11953" s="180"/>
    </row>
    <row r="11954" spans="8:15" s="179" customFormat="1" x14ac:dyDescent="0.2">
      <c r="H11954" s="180"/>
      <c r="I11954" s="180"/>
      <c r="L11954" s="181"/>
      <c r="M11954" s="180"/>
      <c r="N11954" s="180"/>
      <c r="O11954" s="180"/>
    </row>
    <row r="11955" spans="8:15" s="179" customFormat="1" x14ac:dyDescent="0.2">
      <c r="H11955" s="180"/>
      <c r="I11955" s="180"/>
      <c r="L11955" s="181"/>
      <c r="M11955" s="180"/>
      <c r="N11955" s="180"/>
      <c r="O11955" s="180"/>
    </row>
    <row r="11956" spans="8:15" s="179" customFormat="1" x14ac:dyDescent="0.2">
      <c r="H11956" s="180"/>
      <c r="I11956" s="180"/>
      <c r="L11956" s="181"/>
      <c r="M11956" s="180"/>
      <c r="N11956" s="180"/>
      <c r="O11956" s="180"/>
    </row>
    <row r="11957" spans="8:15" s="179" customFormat="1" x14ac:dyDescent="0.2">
      <c r="H11957" s="180"/>
      <c r="I11957" s="180"/>
      <c r="L11957" s="181"/>
      <c r="M11957" s="180"/>
      <c r="N11957" s="180"/>
      <c r="O11957" s="180"/>
    </row>
    <row r="11958" spans="8:15" s="179" customFormat="1" x14ac:dyDescent="0.2">
      <c r="H11958" s="180"/>
      <c r="I11958" s="180"/>
      <c r="L11958" s="181"/>
      <c r="M11958" s="180"/>
      <c r="N11958" s="180"/>
      <c r="O11958" s="180"/>
    </row>
    <row r="11959" spans="8:15" s="179" customFormat="1" x14ac:dyDescent="0.2">
      <c r="H11959" s="180"/>
      <c r="I11959" s="180"/>
      <c r="L11959" s="181"/>
      <c r="M11959" s="180"/>
      <c r="N11959" s="180"/>
      <c r="O11959" s="180"/>
    </row>
    <row r="11960" spans="8:15" s="179" customFormat="1" x14ac:dyDescent="0.2">
      <c r="H11960" s="180"/>
      <c r="I11960" s="180"/>
      <c r="L11960" s="181"/>
      <c r="M11960" s="180"/>
      <c r="N11960" s="180"/>
      <c r="O11960" s="180"/>
    </row>
    <row r="11961" spans="8:15" s="179" customFormat="1" x14ac:dyDescent="0.2">
      <c r="H11961" s="180"/>
      <c r="I11961" s="180"/>
      <c r="L11961" s="181"/>
      <c r="M11961" s="180"/>
      <c r="N11961" s="180"/>
      <c r="O11961" s="180"/>
    </row>
    <row r="11962" spans="8:15" s="179" customFormat="1" x14ac:dyDescent="0.2">
      <c r="H11962" s="180"/>
      <c r="I11962" s="180"/>
      <c r="L11962" s="181"/>
      <c r="M11962" s="180"/>
      <c r="N11962" s="180"/>
      <c r="O11962" s="180"/>
    </row>
    <row r="11963" spans="8:15" s="179" customFormat="1" x14ac:dyDescent="0.2">
      <c r="H11963" s="180"/>
      <c r="I11963" s="180"/>
      <c r="L11963" s="181"/>
      <c r="M11963" s="180"/>
      <c r="N11963" s="180"/>
      <c r="O11963" s="180"/>
    </row>
    <row r="11964" spans="8:15" s="179" customFormat="1" x14ac:dyDescent="0.2">
      <c r="H11964" s="180"/>
      <c r="I11964" s="180"/>
      <c r="L11964" s="181"/>
      <c r="M11964" s="180"/>
      <c r="N11964" s="180"/>
      <c r="O11964" s="180"/>
    </row>
    <row r="11965" spans="8:15" s="179" customFormat="1" x14ac:dyDescent="0.2">
      <c r="H11965" s="180"/>
      <c r="I11965" s="180"/>
      <c r="L11965" s="181"/>
      <c r="M11965" s="180"/>
      <c r="N11965" s="180"/>
      <c r="O11965" s="180"/>
    </row>
    <row r="11966" spans="8:15" s="179" customFormat="1" x14ac:dyDescent="0.2">
      <c r="H11966" s="180"/>
      <c r="I11966" s="180"/>
      <c r="L11966" s="181"/>
      <c r="M11966" s="180"/>
      <c r="N11966" s="180"/>
      <c r="O11966" s="180"/>
    </row>
    <row r="11967" spans="8:15" s="179" customFormat="1" x14ac:dyDescent="0.2">
      <c r="H11967" s="180"/>
      <c r="I11967" s="180"/>
      <c r="L11967" s="181"/>
      <c r="M11967" s="180"/>
      <c r="N11967" s="180"/>
      <c r="O11967" s="180"/>
    </row>
    <row r="11968" spans="8:15" s="179" customFormat="1" x14ac:dyDescent="0.2">
      <c r="H11968" s="180"/>
      <c r="I11968" s="180"/>
      <c r="L11968" s="181"/>
      <c r="M11968" s="180"/>
      <c r="N11968" s="180"/>
      <c r="O11968" s="180"/>
    </row>
    <row r="11969" spans="8:15" s="179" customFormat="1" x14ac:dyDescent="0.2">
      <c r="H11969" s="180"/>
      <c r="I11969" s="180"/>
      <c r="L11969" s="181"/>
      <c r="M11969" s="180"/>
      <c r="N11969" s="180"/>
      <c r="O11969" s="180"/>
    </row>
    <row r="11970" spans="8:15" s="179" customFormat="1" x14ac:dyDescent="0.2">
      <c r="H11970" s="180"/>
      <c r="I11970" s="180"/>
      <c r="L11970" s="181"/>
      <c r="M11970" s="180"/>
      <c r="N11970" s="180"/>
      <c r="O11970" s="180"/>
    </row>
    <row r="11971" spans="8:15" s="179" customFormat="1" x14ac:dyDescent="0.2">
      <c r="H11971" s="180"/>
      <c r="I11971" s="180"/>
      <c r="L11971" s="181"/>
      <c r="M11971" s="180"/>
      <c r="N11971" s="180"/>
      <c r="O11971" s="180"/>
    </row>
    <row r="11972" spans="8:15" s="179" customFormat="1" x14ac:dyDescent="0.2">
      <c r="H11972" s="180"/>
      <c r="I11972" s="180"/>
      <c r="L11972" s="181"/>
      <c r="M11972" s="180"/>
      <c r="N11972" s="180"/>
      <c r="O11972" s="180"/>
    </row>
    <row r="11973" spans="8:15" s="179" customFormat="1" x14ac:dyDescent="0.2">
      <c r="H11973" s="180"/>
      <c r="I11973" s="180"/>
      <c r="L11973" s="181"/>
      <c r="M11973" s="180"/>
      <c r="N11973" s="180"/>
      <c r="O11973" s="180"/>
    </row>
    <row r="11974" spans="8:15" s="179" customFormat="1" x14ac:dyDescent="0.2">
      <c r="H11974" s="180"/>
      <c r="I11974" s="180"/>
      <c r="L11974" s="181"/>
      <c r="M11974" s="180"/>
      <c r="N11974" s="180"/>
      <c r="O11974" s="180"/>
    </row>
    <row r="11975" spans="8:15" s="179" customFormat="1" x14ac:dyDescent="0.2">
      <c r="H11975" s="180"/>
      <c r="I11975" s="180"/>
      <c r="L11975" s="181"/>
      <c r="M11975" s="180"/>
      <c r="N11975" s="180"/>
      <c r="O11975" s="180"/>
    </row>
    <row r="11976" spans="8:15" s="179" customFormat="1" x14ac:dyDescent="0.2">
      <c r="H11976" s="180"/>
      <c r="I11976" s="180"/>
      <c r="L11976" s="181"/>
      <c r="M11976" s="180"/>
      <c r="N11976" s="180"/>
      <c r="O11976" s="180"/>
    </row>
    <row r="11977" spans="8:15" s="179" customFormat="1" x14ac:dyDescent="0.2">
      <c r="H11977" s="180"/>
      <c r="I11977" s="180"/>
      <c r="L11977" s="181"/>
      <c r="M11977" s="180"/>
      <c r="N11977" s="180"/>
      <c r="O11977" s="180"/>
    </row>
    <row r="11978" spans="8:15" s="179" customFormat="1" x14ac:dyDescent="0.2">
      <c r="H11978" s="180"/>
      <c r="I11978" s="180"/>
      <c r="L11978" s="181"/>
      <c r="M11978" s="180"/>
      <c r="N11978" s="180"/>
      <c r="O11978" s="180"/>
    </row>
    <row r="11979" spans="8:15" s="179" customFormat="1" x14ac:dyDescent="0.2">
      <c r="H11979" s="180"/>
      <c r="I11979" s="180"/>
      <c r="L11979" s="181"/>
      <c r="M11979" s="180"/>
      <c r="N11979" s="180"/>
      <c r="O11979" s="180"/>
    </row>
    <row r="11980" spans="8:15" s="179" customFormat="1" x14ac:dyDescent="0.2">
      <c r="H11980" s="180"/>
      <c r="I11980" s="180"/>
      <c r="L11980" s="181"/>
      <c r="M11980" s="180"/>
      <c r="N11980" s="180"/>
      <c r="O11980" s="180"/>
    </row>
    <row r="11981" spans="8:15" s="179" customFormat="1" x14ac:dyDescent="0.2">
      <c r="H11981" s="180"/>
      <c r="I11981" s="180"/>
      <c r="L11981" s="181"/>
      <c r="M11981" s="180"/>
      <c r="N11981" s="180"/>
      <c r="O11981" s="180"/>
    </row>
    <row r="11982" spans="8:15" s="179" customFormat="1" x14ac:dyDescent="0.2">
      <c r="H11982" s="180"/>
      <c r="I11982" s="180"/>
      <c r="L11982" s="181"/>
      <c r="M11982" s="180"/>
      <c r="N11982" s="180"/>
      <c r="O11982" s="180"/>
    </row>
    <row r="11983" spans="8:15" s="179" customFormat="1" x14ac:dyDescent="0.2">
      <c r="H11983" s="180"/>
      <c r="I11983" s="180"/>
      <c r="L11983" s="181"/>
      <c r="M11983" s="180"/>
      <c r="N11983" s="180"/>
      <c r="O11983" s="180"/>
    </row>
    <row r="11984" spans="8:15" s="179" customFormat="1" x14ac:dyDescent="0.2">
      <c r="H11984" s="180"/>
      <c r="I11984" s="180"/>
      <c r="L11984" s="181"/>
      <c r="M11984" s="180"/>
      <c r="N11984" s="180"/>
      <c r="O11984" s="180"/>
    </row>
    <row r="11985" spans="8:15" s="179" customFormat="1" x14ac:dyDescent="0.2">
      <c r="H11985" s="180"/>
      <c r="I11985" s="180"/>
      <c r="L11985" s="181"/>
      <c r="M11985" s="180"/>
      <c r="N11985" s="180"/>
      <c r="O11985" s="180"/>
    </row>
    <row r="11986" spans="8:15" s="179" customFormat="1" x14ac:dyDescent="0.2">
      <c r="H11986" s="180"/>
      <c r="I11986" s="180"/>
      <c r="L11986" s="181"/>
      <c r="M11986" s="180"/>
      <c r="N11986" s="180"/>
      <c r="O11986" s="180"/>
    </row>
    <row r="11987" spans="8:15" s="179" customFormat="1" x14ac:dyDescent="0.2">
      <c r="H11987" s="180"/>
      <c r="I11987" s="180"/>
      <c r="L11987" s="181"/>
      <c r="M11987" s="180"/>
      <c r="N11987" s="180"/>
      <c r="O11987" s="180"/>
    </row>
    <row r="11988" spans="8:15" s="179" customFormat="1" x14ac:dyDescent="0.2">
      <c r="H11988" s="180"/>
      <c r="I11988" s="180"/>
      <c r="L11988" s="181"/>
      <c r="M11988" s="180"/>
      <c r="N11988" s="180"/>
      <c r="O11988" s="180"/>
    </row>
    <row r="11989" spans="8:15" s="179" customFormat="1" x14ac:dyDescent="0.2">
      <c r="H11989" s="180"/>
      <c r="I11989" s="180"/>
      <c r="L11989" s="181"/>
      <c r="M11989" s="180"/>
      <c r="N11989" s="180"/>
      <c r="O11989" s="180"/>
    </row>
    <row r="11990" spans="8:15" s="179" customFormat="1" x14ac:dyDescent="0.2">
      <c r="H11990" s="180"/>
      <c r="I11990" s="180"/>
      <c r="L11990" s="181"/>
      <c r="M11990" s="180"/>
      <c r="N11990" s="180"/>
      <c r="O11990" s="180"/>
    </row>
    <row r="11991" spans="8:15" s="179" customFormat="1" x14ac:dyDescent="0.2">
      <c r="H11991" s="180"/>
      <c r="I11991" s="180"/>
      <c r="L11991" s="181"/>
      <c r="M11991" s="180"/>
      <c r="N11991" s="180"/>
      <c r="O11991" s="180"/>
    </row>
    <row r="11992" spans="8:15" s="179" customFormat="1" x14ac:dyDescent="0.2">
      <c r="H11992" s="180"/>
      <c r="I11992" s="180"/>
      <c r="L11992" s="181"/>
      <c r="M11992" s="180"/>
      <c r="N11992" s="180"/>
      <c r="O11992" s="180"/>
    </row>
    <row r="11993" spans="8:15" s="179" customFormat="1" x14ac:dyDescent="0.2">
      <c r="H11993" s="180"/>
      <c r="I11993" s="180"/>
      <c r="L11993" s="181"/>
      <c r="M11993" s="180"/>
      <c r="N11993" s="180"/>
      <c r="O11993" s="180"/>
    </row>
    <row r="11994" spans="8:15" s="179" customFormat="1" x14ac:dyDescent="0.2">
      <c r="H11994" s="180"/>
      <c r="I11994" s="180"/>
      <c r="L11994" s="181"/>
      <c r="M11994" s="180"/>
      <c r="N11994" s="180"/>
      <c r="O11994" s="180"/>
    </row>
    <row r="11995" spans="8:15" s="179" customFormat="1" x14ac:dyDescent="0.2">
      <c r="H11995" s="180"/>
      <c r="I11995" s="180"/>
      <c r="L11995" s="181"/>
      <c r="M11995" s="180"/>
      <c r="N11995" s="180"/>
      <c r="O11995" s="180"/>
    </row>
    <row r="11996" spans="8:15" s="179" customFormat="1" x14ac:dyDescent="0.2">
      <c r="H11996" s="180"/>
      <c r="I11996" s="180"/>
      <c r="L11996" s="181"/>
      <c r="M11996" s="180"/>
      <c r="N11996" s="180"/>
      <c r="O11996" s="180"/>
    </row>
    <row r="11997" spans="8:15" s="179" customFormat="1" x14ac:dyDescent="0.2">
      <c r="H11997" s="180"/>
      <c r="I11997" s="180"/>
      <c r="L11997" s="181"/>
      <c r="M11997" s="180"/>
      <c r="N11997" s="180"/>
      <c r="O11997" s="180"/>
    </row>
    <row r="11998" spans="8:15" s="179" customFormat="1" x14ac:dyDescent="0.2">
      <c r="H11998" s="180"/>
      <c r="I11998" s="180"/>
      <c r="L11998" s="181"/>
      <c r="M11998" s="180"/>
      <c r="N11998" s="180"/>
      <c r="O11998" s="180"/>
    </row>
    <row r="11999" spans="8:15" s="179" customFormat="1" x14ac:dyDescent="0.2">
      <c r="H11999" s="180"/>
      <c r="I11999" s="180"/>
      <c r="L11999" s="181"/>
      <c r="M11999" s="180"/>
      <c r="N11999" s="180"/>
      <c r="O11999" s="180"/>
    </row>
    <row r="12000" spans="8:15" s="179" customFormat="1" x14ac:dyDescent="0.2">
      <c r="H12000" s="180"/>
      <c r="I12000" s="180"/>
      <c r="L12000" s="181"/>
      <c r="M12000" s="180"/>
      <c r="N12000" s="180"/>
      <c r="O12000" s="180"/>
    </row>
    <row r="12001" spans="8:15" s="179" customFormat="1" x14ac:dyDescent="0.2">
      <c r="H12001" s="180"/>
      <c r="I12001" s="180"/>
      <c r="L12001" s="181"/>
      <c r="M12001" s="180"/>
      <c r="N12001" s="180"/>
      <c r="O12001" s="180"/>
    </row>
    <row r="12002" spans="8:15" s="179" customFormat="1" x14ac:dyDescent="0.2">
      <c r="H12002" s="180"/>
      <c r="I12002" s="180"/>
      <c r="L12002" s="181"/>
      <c r="M12002" s="180"/>
      <c r="N12002" s="180"/>
      <c r="O12002" s="180"/>
    </row>
    <row r="12003" spans="8:15" s="179" customFormat="1" x14ac:dyDescent="0.2">
      <c r="H12003" s="180"/>
      <c r="I12003" s="180"/>
      <c r="L12003" s="181"/>
      <c r="M12003" s="180"/>
      <c r="N12003" s="180"/>
      <c r="O12003" s="180"/>
    </row>
    <row r="12004" spans="8:15" s="179" customFormat="1" x14ac:dyDescent="0.2">
      <c r="H12004" s="180"/>
      <c r="I12004" s="180"/>
      <c r="L12004" s="181"/>
      <c r="M12004" s="180"/>
      <c r="N12004" s="180"/>
      <c r="O12004" s="180"/>
    </row>
    <row r="12005" spans="8:15" s="179" customFormat="1" x14ac:dyDescent="0.2">
      <c r="H12005" s="180"/>
      <c r="I12005" s="180"/>
      <c r="L12005" s="181"/>
      <c r="M12005" s="180"/>
      <c r="N12005" s="180"/>
      <c r="O12005" s="180"/>
    </row>
    <row r="12006" spans="8:15" s="179" customFormat="1" x14ac:dyDescent="0.2">
      <c r="H12006" s="180"/>
      <c r="I12006" s="180"/>
      <c r="L12006" s="181"/>
      <c r="M12006" s="180"/>
      <c r="N12006" s="180"/>
      <c r="O12006" s="180"/>
    </row>
    <row r="12007" spans="8:15" s="179" customFormat="1" x14ac:dyDescent="0.2">
      <c r="H12007" s="180"/>
      <c r="I12007" s="180"/>
      <c r="L12007" s="181"/>
      <c r="M12007" s="180"/>
      <c r="N12007" s="180"/>
      <c r="O12007" s="180"/>
    </row>
    <row r="12008" spans="8:15" s="179" customFormat="1" x14ac:dyDescent="0.2">
      <c r="H12008" s="180"/>
      <c r="I12008" s="180"/>
      <c r="L12008" s="181"/>
      <c r="M12008" s="180"/>
      <c r="N12008" s="180"/>
      <c r="O12008" s="180"/>
    </row>
    <row r="12009" spans="8:15" s="179" customFormat="1" x14ac:dyDescent="0.2">
      <c r="H12009" s="180"/>
      <c r="I12009" s="180"/>
      <c r="L12009" s="181"/>
      <c r="M12009" s="180"/>
      <c r="N12009" s="180"/>
      <c r="O12009" s="180"/>
    </row>
    <row r="12010" spans="8:15" s="179" customFormat="1" x14ac:dyDescent="0.2">
      <c r="H12010" s="180"/>
      <c r="I12010" s="180"/>
      <c r="L12010" s="181"/>
      <c r="M12010" s="180"/>
      <c r="N12010" s="180"/>
      <c r="O12010" s="180"/>
    </row>
    <row r="12011" spans="8:15" s="179" customFormat="1" x14ac:dyDescent="0.2">
      <c r="H12011" s="180"/>
      <c r="I12011" s="180"/>
      <c r="L12011" s="181"/>
      <c r="M12011" s="180"/>
      <c r="N12011" s="180"/>
      <c r="O12011" s="180"/>
    </row>
    <row r="12012" spans="8:15" s="179" customFormat="1" x14ac:dyDescent="0.2">
      <c r="H12012" s="180"/>
      <c r="I12012" s="180"/>
      <c r="L12012" s="181"/>
      <c r="M12012" s="180"/>
      <c r="N12012" s="180"/>
      <c r="O12012" s="180"/>
    </row>
    <row r="12013" spans="8:15" s="179" customFormat="1" x14ac:dyDescent="0.2">
      <c r="H12013" s="180"/>
      <c r="I12013" s="180"/>
      <c r="L12013" s="181"/>
      <c r="M12013" s="180"/>
      <c r="N12013" s="180"/>
      <c r="O12013" s="180"/>
    </row>
    <row r="12014" spans="8:15" s="179" customFormat="1" x14ac:dyDescent="0.2">
      <c r="H12014" s="180"/>
      <c r="I12014" s="180"/>
      <c r="L12014" s="181"/>
      <c r="M12014" s="180"/>
      <c r="N12014" s="180"/>
      <c r="O12014" s="180"/>
    </row>
    <row r="12015" spans="8:15" s="179" customFormat="1" x14ac:dyDescent="0.2">
      <c r="H12015" s="180"/>
      <c r="I12015" s="180"/>
      <c r="L12015" s="181"/>
      <c r="M12015" s="180"/>
      <c r="N12015" s="180"/>
      <c r="O12015" s="180"/>
    </row>
    <row r="12016" spans="8:15" s="179" customFormat="1" x14ac:dyDescent="0.2">
      <c r="H12016" s="180"/>
      <c r="I12016" s="180"/>
      <c r="L12016" s="181"/>
      <c r="M12016" s="180"/>
      <c r="N12016" s="180"/>
      <c r="O12016" s="180"/>
    </row>
    <row r="12017" spans="8:15" s="179" customFormat="1" x14ac:dyDescent="0.2">
      <c r="H12017" s="180"/>
      <c r="I12017" s="180"/>
      <c r="L12017" s="181"/>
      <c r="M12017" s="180"/>
      <c r="N12017" s="180"/>
      <c r="O12017" s="180"/>
    </row>
    <row r="12018" spans="8:15" s="179" customFormat="1" x14ac:dyDescent="0.2">
      <c r="H12018" s="180"/>
      <c r="I12018" s="180"/>
      <c r="L12018" s="181"/>
      <c r="M12018" s="180"/>
      <c r="N12018" s="180"/>
      <c r="O12018" s="180"/>
    </row>
    <row r="12019" spans="8:15" s="179" customFormat="1" x14ac:dyDescent="0.2">
      <c r="H12019" s="180"/>
      <c r="I12019" s="180"/>
      <c r="L12019" s="181"/>
      <c r="M12019" s="180"/>
      <c r="N12019" s="180"/>
      <c r="O12019" s="180"/>
    </row>
    <row r="12020" spans="8:15" s="179" customFormat="1" x14ac:dyDescent="0.2">
      <c r="H12020" s="180"/>
      <c r="I12020" s="180"/>
      <c r="L12020" s="181"/>
      <c r="M12020" s="180"/>
      <c r="N12020" s="180"/>
      <c r="O12020" s="180"/>
    </row>
    <row r="12021" spans="8:15" s="179" customFormat="1" x14ac:dyDescent="0.2">
      <c r="H12021" s="180"/>
      <c r="I12021" s="180"/>
      <c r="L12021" s="181"/>
      <c r="M12021" s="180"/>
      <c r="N12021" s="180"/>
      <c r="O12021" s="180"/>
    </row>
    <row r="12022" spans="8:15" s="179" customFormat="1" x14ac:dyDescent="0.2">
      <c r="H12022" s="180"/>
      <c r="I12022" s="180"/>
      <c r="L12022" s="181"/>
      <c r="M12022" s="180"/>
      <c r="N12022" s="180"/>
      <c r="O12022" s="180"/>
    </row>
    <row r="12023" spans="8:15" s="179" customFormat="1" x14ac:dyDescent="0.2">
      <c r="H12023" s="180"/>
      <c r="I12023" s="180"/>
      <c r="L12023" s="181"/>
      <c r="M12023" s="180"/>
      <c r="N12023" s="180"/>
      <c r="O12023" s="180"/>
    </row>
    <row r="12024" spans="8:15" s="179" customFormat="1" x14ac:dyDescent="0.2">
      <c r="H12024" s="180"/>
      <c r="I12024" s="180"/>
      <c r="L12024" s="181"/>
      <c r="M12024" s="180"/>
      <c r="N12024" s="180"/>
      <c r="O12024" s="180"/>
    </row>
    <row r="12025" spans="8:15" s="179" customFormat="1" x14ac:dyDescent="0.2">
      <c r="H12025" s="180"/>
      <c r="I12025" s="180"/>
      <c r="L12025" s="181"/>
      <c r="M12025" s="180"/>
      <c r="N12025" s="180"/>
      <c r="O12025" s="180"/>
    </row>
    <row r="12026" spans="8:15" s="179" customFormat="1" x14ac:dyDescent="0.2">
      <c r="H12026" s="180"/>
      <c r="I12026" s="180"/>
      <c r="L12026" s="181"/>
      <c r="M12026" s="180"/>
      <c r="N12026" s="180"/>
      <c r="O12026" s="180"/>
    </row>
    <row r="12027" spans="8:15" s="179" customFormat="1" x14ac:dyDescent="0.2">
      <c r="H12027" s="180"/>
      <c r="I12027" s="180"/>
      <c r="L12027" s="181"/>
      <c r="M12027" s="180"/>
      <c r="N12027" s="180"/>
      <c r="O12027" s="180"/>
    </row>
    <row r="12028" spans="8:15" s="179" customFormat="1" x14ac:dyDescent="0.2">
      <c r="H12028" s="180"/>
      <c r="I12028" s="180"/>
      <c r="L12028" s="181"/>
      <c r="M12028" s="180"/>
      <c r="N12028" s="180"/>
      <c r="O12028" s="180"/>
    </row>
    <row r="12029" spans="8:15" s="179" customFormat="1" x14ac:dyDescent="0.2">
      <c r="H12029" s="180"/>
      <c r="I12029" s="180"/>
      <c r="L12029" s="181"/>
      <c r="M12029" s="180"/>
      <c r="N12029" s="180"/>
      <c r="O12029" s="180"/>
    </row>
    <row r="12030" spans="8:15" s="179" customFormat="1" x14ac:dyDescent="0.2">
      <c r="H12030" s="180"/>
      <c r="I12030" s="180"/>
      <c r="L12030" s="181"/>
      <c r="M12030" s="180"/>
      <c r="N12030" s="180"/>
      <c r="O12030" s="180"/>
    </row>
    <row r="12031" spans="8:15" s="179" customFormat="1" x14ac:dyDescent="0.2">
      <c r="H12031" s="180"/>
      <c r="I12031" s="180"/>
      <c r="L12031" s="181"/>
      <c r="M12031" s="180"/>
      <c r="N12031" s="180"/>
      <c r="O12031" s="180"/>
    </row>
    <row r="12032" spans="8:15" s="179" customFormat="1" x14ac:dyDescent="0.2">
      <c r="H12032" s="180"/>
      <c r="I12032" s="180"/>
      <c r="L12032" s="181"/>
      <c r="M12032" s="180"/>
      <c r="N12032" s="180"/>
      <c r="O12032" s="180"/>
    </row>
    <row r="12033" spans="8:15" s="179" customFormat="1" x14ac:dyDescent="0.2">
      <c r="H12033" s="180"/>
      <c r="I12033" s="180"/>
      <c r="L12033" s="181"/>
      <c r="M12033" s="180"/>
      <c r="N12033" s="180"/>
      <c r="O12033" s="180"/>
    </row>
    <row r="12034" spans="8:15" s="179" customFormat="1" x14ac:dyDescent="0.2">
      <c r="H12034" s="180"/>
      <c r="I12034" s="180"/>
      <c r="L12034" s="181"/>
      <c r="M12034" s="180"/>
      <c r="N12034" s="180"/>
      <c r="O12034" s="180"/>
    </row>
    <row r="12035" spans="8:15" s="179" customFormat="1" x14ac:dyDescent="0.2">
      <c r="H12035" s="180"/>
      <c r="I12035" s="180"/>
      <c r="L12035" s="181"/>
      <c r="M12035" s="180"/>
      <c r="N12035" s="180"/>
      <c r="O12035" s="180"/>
    </row>
    <row r="12036" spans="8:15" s="179" customFormat="1" x14ac:dyDescent="0.2">
      <c r="H12036" s="180"/>
      <c r="I12036" s="180"/>
      <c r="L12036" s="181"/>
      <c r="M12036" s="180"/>
      <c r="N12036" s="180"/>
      <c r="O12036" s="180"/>
    </row>
    <row r="12037" spans="8:15" s="179" customFormat="1" x14ac:dyDescent="0.2">
      <c r="H12037" s="180"/>
      <c r="I12037" s="180"/>
      <c r="L12037" s="181"/>
      <c r="M12037" s="180"/>
      <c r="N12037" s="180"/>
      <c r="O12037" s="180"/>
    </row>
    <row r="12038" spans="8:15" s="179" customFormat="1" x14ac:dyDescent="0.2">
      <c r="H12038" s="180"/>
      <c r="I12038" s="180"/>
      <c r="L12038" s="181"/>
      <c r="M12038" s="180"/>
      <c r="N12038" s="180"/>
      <c r="O12038" s="180"/>
    </row>
    <row r="12039" spans="8:15" s="179" customFormat="1" x14ac:dyDescent="0.2">
      <c r="H12039" s="180"/>
      <c r="I12039" s="180"/>
      <c r="L12039" s="181"/>
      <c r="M12039" s="180"/>
      <c r="N12039" s="180"/>
      <c r="O12039" s="180"/>
    </row>
    <row r="12040" spans="8:15" s="179" customFormat="1" x14ac:dyDescent="0.2">
      <c r="H12040" s="180"/>
      <c r="I12040" s="180"/>
      <c r="L12040" s="181"/>
      <c r="M12040" s="180"/>
      <c r="N12040" s="180"/>
      <c r="O12040" s="180"/>
    </row>
    <row r="12041" spans="8:15" s="179" customFormat="1" x14ac:dyDescent="0.2">
      <c r="H12041" s="180"/>
      <c r="I12041" s="180"/>
      <c r="L12041" s="181"/>
      <c r="M12041" s="180"/>
      <c r="N12041" s="180"/>
      <c r="O12041" s="180"/>
    </row>
    <row r="12042" spans="8:15" s="179" customFormat="1" x14ac:dyDescent="0.2">
      <c r="H12042" s="180"/>
      <c r="I12042" s="180"/>
      <c r="L12042" s="181"/>
      <c r="M12042" s="180"/>
      <c r="N12042" s="180"/>
      <c r="O12042" s="180"/>
    </row>
    <row r="12043" spans="8:15" s="179" customFormat="1" x14ac:dyDescent="0.2">
      <c r="H12043" s="180"/>
      <c r="I12043" s="180"/>
      <c r="L12043" s="181"/>
      <c r="M12043" s="180"/>
      <c r="N12043" s="180"/>
      <c r="O12043" s="180"/>
    </row>
    <row r="12044" spans="8:15" s="179" customFormat="1" x14ac:dyDescent="0.2">
      <c r="H12044" s="180"/>
      <c r="I12044" s="180"/>
      <c r="L12044" s="181"/>
      <c r="M12044" s="180"/>
      <c r="N12044" s="180"/>
      <c r="O12044" s="180"/>
    </row>
    <row r="12045" spans="8:15" s="179" customFormat="1" x14ac:dyDescent="0.2">
      <c r="H12045" s="180"/>
      <c r="I12045" s="180"/>
      <c r="L12045" s="181"/>
      <c r="M12045" s="180"/>
      <c r="N12045" s="180"/>
      <c r="O12045" s="180"/>
    </row>
    <row r="12046" spans="8:15" s="179" customFormat="1" x14ac:dyDescent="0.2">
      <c r="H12046" s="180"/>
      <c r="I12046" s="180"/>
      <c r="L12046" s="181"/>
      <c r="M12046" s="180"/>
      <c r="N12046" s="180"/>
      <c r="O12046" s="180"/>
    </row>
    <row r="12047" spans="8:15" s="179" customFormat="1" x14ac:dyDescent="0.2">
      <c r="H12047" s="180"/>
      <c r="I12047" s="180"/>
      <c r="L12047" s="181"/>
      <c r="M12047" s="180"/>
      <c r="N12047" s="180"/>
      <c r="O12047" s="180"/>
    </row>
    <row r="12048" spans="8:15" s="179" customFormat="1" x14ac:dyDescent="0.2">
      <c r="H12048" s="180"/>
      <c r="I12048" s="180"/>
      <c r="L12048" s="181"/>
      <c r="M12048" s="180"/>
      <c r="N12048" s="180"/>
      <c r="O12048" s="180"/>
    </row>
    <row r="12049" spans="8:15" s="179" customFormat="1" x14ac:dyDescent="0.2">
      <c r="H12049" s="180"/>
      <c r="I12049" s="180"/>
      <c r="L12049" s="181"/>
      <c r="M12049" s="180"/>
      <c r="N12049" s="180"/>
      <c r="O12049" s="180"/>
    </row>
    <row r="12050" spans="8:15" s="179" customFormat="1" x14ac:dyDescent="0.2">
      <c r="H12050" s="180"/>
      <c r="I12050" s="180"/>
      <c r="L12050" s="181"/>
      <c r="M12050" s="180"/>
      <c r="N12050" s="180"/>
      <c r="O12050" s="180"/>
    </row>
    <row r="12051" spans="8:15" s="179" customFormat="1" x14ac:dyDescent="0.2">
      <c r="H12051" s="180"/>
      <c r="I12051" s="180"/>
      <c r="L12051" s="181"/>
      <c r="M12051" s="180"/>
      <c r="N12051" s="180"/>
      <c r="O12051" s="180"/>
    </row>
    <row r="12052" spans="8:15" s="179" customFormat="1" x14ac:dyDescent="0.2">
      <c r="H12052" s="180"/>
      <c r="I12052" s="180"/>
      <c r="L12052" s="181"/>
      <c r="M12052" s="180"/>
      <c r="N12052" s="180"/>
      <c r="O12052" s="180"/>
    </row>
    <row r="12053" spans="8:15" s="179" customFormat="1" x14ac:dyDescent="0.2">
      <c r="H12053" s="180"/>
      <c r="I12053" s="180"/>
      <c r="L12053" s="181"/>
      <c r="M12053" s="180"/>
      <c r="N12053" s="180"/>
      <c r="O12053" s="180"/>
    </row>
    <row r="12054" spans="8:15" s="179" customFormat="1" x14ac:dyDescent="0.2">
      <c r="H12054" s="180"/>
      <c r="I12054" s="180"/>
      <c r="L12054" s="181"/>
      <c r="M12054" s="180"/>
      <c r="N12054" s="180"/>
      <c r="O12054" s="180"/>
    </row>
    <row r="12055" spans="8:15" s="179" customFormat="1" x14ac:dyDescent="0.2">
      <c r="H12055" s="180"/>
      <c r="I12055" s="180"/>
      <c r="L12055" s="181"/>
      <c r="M12055" s="180"/>
      <c r="N12055" s="180"/>
      <c r="O12055" s="180"/>
    </row>
    <row r="12056" spans="8:15" s="179" customFormat="1" x14ac:dyDescent="0.2">
      <c r="H12056" s="180"/>
      <c r="I12056" s="180"/>
      <c r="L12056" s="181"/>
      <c r="M12056" s="180"/>
      <c r="N12056" s="180"/>
      <c r="O12056" s="180"/>
    </row>
    <row r="12057" spans="8:15" s="179" customFormat="1" x14ac:dyDescent="0.2">
      <c r="H12057" s="180"/>
      <c r="I12057" s="180"/>
      <c r="L12057" s="181"/>
      <c r="M12057" s="180"/>
      <c r="N12057" s="180"/>
      <c r="O12057" s="180"/>
    </row>
    <row r="12058" spans="8:15" s="179" customFormat="1" x14ac:dyDescent="0.2">
      <c r="H12058" s="180"/>
      <c r="I12058" s="180"/>
      <c r="L12058" s="181"/>
      <c r="M12058" s="180"/>
      <c r="N12058" s="180"/>
      <c r="O12058" s="180"/>
    </row>
    <row r="12059" spans="8:15" s="179" customFormat="1" x14ac:dyDescent="0.2">
      <c r="H12059" s="180"/>
      <c r="I12059" s="180"/>
      <c r="L12059" s="181"/>
      <c r="M12059" s="180"/>
      <c r="N12059" s="180"/>
      <c r="O12059" s="180"/>
    </row>
    <row r="12060" spans="8:15" s="179" customFormat="1" x14ac:dyDescent="0.2">
      <c r="H12060" s="180"/>
      <c r="I12060" s="180"/>
      <c r="L12060" s="181"/>
      <c r="M12060" s="180"/>
      <c r="N12060" s="180"/>
      <c r="O12060" s="180"/>
    </row>
    <row r="12061" spans="8:15" s="179" customFormat="1" x14ac:dyDescent="0.2">
      <c r="H12061" s="180"/>
      <c r="I12061" s="180"/>
      <c r="L12061" s="181"/>
      <c r="M12061" s="180"/>
      <c r="N12061" s="180"/>
      <c r="O12061" s="180"/>
    </row>
    <row r="12062" spans="8:15" s="179" customFormat="1" x14ac:dyDescent="0.2">
      <c r="H12062" s="180"/>
      <c r="I12062" s="180"/>
      <c r="L12062" s="181"/>
      <c r="M12062" s="180"/>
      <c r="N12062" s="180"/>
      <c r="O12062" s="180"/>
    </row>
    <row r="12063" spans="8:15" s="179" customFormat="1" x14ac:dyDescent="0.2">
      <c r="H12063" s="180"/>
      <c r="I12063" s="180"/>
      <c r="L12063" s="181"/>
      <c r="M12063" s="180"/>
      <c r="N12063" s="180"/>
      <c r="O12063" s="180"/>
    </row>
    <row r="12064" spans="8:15" s="179" customFormat="1" x14ac:dyDescent="0.2">
      <c r="H12064" s="180"/>
      <c r="I12064" s="180"/>
      <c r="L12064" s="181"/>
      <c r="M12064" s="180"/>
      <c r="N12064" s="180"/>
      <c r="O12064" s="180"/>
    </row>
    <row r="12065" spans="8:15" s="179" customFormat="1" x14ac:dyDescent="0.2">
      <c r="H12065" s="180"/>
      <c r="I12065" s="180"/>
      <c r="L12065" s="181"/>
      <c r="M12065" s="180"/>
      <c r="N12065" s="180"/>
      <c r="O12065" s="180"/>
    </row>
    <row r="12066" spans="8:15" s="179" customFormat="1" x14ac:dyDescent="0.2">
      <c r="H12066" s="180"/>
      <c r="I12066" s="180"/>
      <c r="L12066" s="181"/>
      <c r="M12066" s="180"/>
      <c r="N12066" s="180"/>
      <c r="O12066" s="180"/>
    </row>
    <row r="12067" spans="8:15" s="179" customFormat="1" x14ac:dyDescent="0.2">
      <c r="H12067" s="180"/>
      <c r="I12067" s="180"/>
      <c r="L12067" s="181"/>
      <c r="M12067" s="180"/>
      <c r="N12067" s="180"/>
      <c r="O12067" s="180"/>
    </row>
    <row r="12068" spans="8:15" s="179" customFormat="1" x14ac:dyDescent="0.2">
      <c r="H12068" s="180"/>
      <c r="I12068" s="180"/>
      <c r="L12068" s="181"/>
      <c r="M12068" s="180"/>
      <c r="N12068" s="180"/>
      <c r="O12068" s="180"/>
    </row>
    <row r="12069" spans="8:15" s="179" customFormat="1" x14ac:dyDescent="0.2">
      <c r="H12069" s="180"/>
      <c r="I12069" s="180"/>
      <c r="L12069" s="181"/>
      <c r="M12069" s="180"/>
      <c r="N12069" s="180"/>
      <c r="O12069" s="180"/>
    </row>
    <row r="12070" spans="8:15" s="179" customFormat="1" x14ac:dyDescent="0.2">
      <c r="H12070" s="180"/>
      <c r="I12070" s="180"/>
      <c r="L12070" s="181"/>
      <c r="M12070" s="180"/>
      <c r="N12070" s="180"/>
      <c r="O12070" s="180"/>
    </row>
    <row r="12071" spans="8:15" s="179" customFormat="1" x14ac:dyDescent="0.2">
      <c r="H12071" s="180"/>
      <c r="I12071" s="180"/>
      <c r="L12071" s="181"/>
      <c r="M12071" s="180"/>
      <c r="N12071" s="180"/>
      <c r="O12071" s="180"/>
    </row>
    <row r="12072" spans="8:15" s="179" customFormat="1" x14ac:dyDescent="0.2">
      <c r="H12072" s="180"/>
      <c r="I12072" s="180"/>
      <c r="L12072" s="181"/>
      <c r="M12072" s="180"/>
      <c r="N12072" s="180"/>
      <c r="O12072" s="180"/>
    </row>
    <row r="12073" spans="8:15" s="179" customFormat="1" x14ac:dyDescent="0.2">
      <c r="H12073" s="180"/>
      <c r="I12073" s="180"/>
      <c r="L12073" s="181"/>
      <c r="M12073" s="180"/>
      <c r="N12073" s="180"/>
      <c r="O12073" s="180"/>
    </row>
    <row r="12074" spans="8:15" s="179" customFormat="1" x14ac:dyDescent="0.2">
      <c r="H12074" s="180"/>
      <c r="I12074" s="180"/>
      <c r="L12074" s="181"/>
      <c r="M12074" s="180"/>
      <c r="N12074" s="180"/>
      <c r="O12074" s="180"/>
    </row>
    <row r="12075" spans="8:15" s="179" customFormat="1" x14ac:dyDescent="0.2">
      <c r="H12075" s="180"/>
      <c r="I12075" s="180"/>
      <c r="L12075" s="181"/>
      <c r="M12075" s="180"/>
      <c r="N12075" s="180"/>
      <c r="O12075" s="180"/>
    </row>
    <row r="12076" spans="8:15" s="179" customFormat="1" x14ac:dyDescent="0.2">
      <c r="H12076" s="180"/>
      <c r="I12076" s="180"/>
      <c r="L12076" s="181"/>
      <c r="M12076" s="180"/>
      <c r="N12076" s="180"/>
      <c r="O12076" s="180"/>
    </row>
    <row r="12077" spans="8:15" s="179" customFormat="1" x14ac:dyDescent="0.2">
      <c r="H12077" s="180"/>
      <c r="I12077" s="180"/>
      <c r="L12077" s="181"/>
      <c r="M12077" s="180"/>
      <c r="N12077" s="180"/>
      <c r="O12077" s="180"/>
    </row>
    <row r="12078" spans="8:15" s="179" customFormat="1" x14ac:dyDescent="0.2">
      <c r="H12078" s="180"/>
      <c r="I12078" s="180"/>
      <c r="L12078" s="181"/>
      <c r="M12078" s="180"/>
      <c r="N12078" s="180"/>
      <c r="O12078" s="180"/>
    </row>
    <row r="12079" spans="8:15" s="179" customFormat="1" x14ac:dyDescent="0.2">
      <c r="H12079" s="180"/>
      <c r="I12079" s="180"/>
      <c r="L12079" s="181"/>
      <c r="M12079" s="180"/>
      <c r="N12079" s="180"/>
      <c r="O12079" s="180"/>
    </row>
    <row r="12080" spans="8:15" s="179" customFormat="1" x14ac:dyDescent="0.2">
      <c r="H12080" s="180"/>
      <c r="I12080" s="180"/>
      <c r="L12080" s="181"/>
      <c r="M12080" s="180"/>
      <c r="N12080" s="180"/>
      <c r="O12080" s="180"/>
    </row>
    <row r="12081" spans="8:15" s="179" customFormat="1" x14ac:dyDescent="0.2">
      <c r="H12081" s="180"/>
      <c r="I12081" s="180"/>
      <c r="L12081" s="181"/>
      <c r="M12081" s="180"/>
      <c r="N12081" s="180"/>
      <c r="O12081" s="180"/>
    </row>
    <row r="12082" spans="8:15" s="179" customFormat="1" x14ac:dyDescent="0.2">
      <c r="H12082" s="180"/>
      <c r="I12082" s="180"/>
      <c r="L12082" s="181"/>
      <c r="M12082" s="180"/>
      <c r="N12082" s="180"/>
      <c r="O12082" s="180"/>
    </row>
    <row r="12083" spans="8:15" s="179" customFormat="1" x14ac:dyDescent="0.2">
      <c r="H12083" s="180"/>
      <c r="I12083" s="180"/>
      <c r="L12083" s="181"/>
      <c r="M12083" s="180"/>
      <c r="N12083" s="180"/>
      <c r="O12083" s="180"/>
    </row>
    <row r="12084" spans="8:15" s="179" customFormat="1" x14ac:dyDescent="0.2">
      <c r="H12084" s="180"/>
      <c r="I12084" s="180"/>
      <c r="L12084" s="181"/>
      <c r="M12084" s="180"/>
      <c r="N12084" s="180"/>
      <c r="O12084" s="180"/>
    </row>
    <row r="12085" spans="8:15" s="179" customFormat="1" x14ac:dyDescent="0.2">
      <c r="H12085" s="180"/>
      <c r="I12085" s="180"/>
      <c r="L12085" s="181"/>
      <c r="M12085" s="180"/>
      <c r="N12085" s="180"/>
      <c r="O12085" s="180"/>
    </row>
    <row r="12086" spans="8:15" s="179" customFormat="1" x14ac:dyDescent="0.2">
      <c r="H12086" s="180"/>
      <c r="I12086" s="180"/>
      <c r="L12086" s="181"/>
      <c r="M12086" s="180"/>
      <c r="N12086" s="180"/>
      <c r="O12086" s="180"/>
    </row>
    <row r="12087" spans="8:15" s="179" customFormat="1" x14ac:dyDescent="0.2">
      <c r="H12087" s="180"/>
      <c r="I12087" s="180"/>
      <c r="L12087" s="181"/>
      <c r="M12087" s="180"/>
      <c r="N12087" s="180"/>
      <c r="O12087" s="180"/>
    </row>
    <row r="12088" spans="8:15" s="179" customFormat="1" x14ac:dyDescent="0.2">
      <c r="H12088" s="180"/>
      <c r="I12088" s="180"/>
      <c r="L12088" s="181"/>
      <c r="M12088" s="180"/>
      <c r="N12088" s="180"/>
      <c r="O12088" s="180"/>
    </row>
    <row r="12089" spans="8:15" s="179" customFormat="1" x14ac:dyDescent="0.2">
      <c r="H12089" s="180"/>
      <c r="I12089" s="180"/>
      <c r="L12089" s="181"/>
      <c r="M12089" s="180"/>
      <c r="N12089" s="180"/>
      <c r="O12089" s="180"/>
    </row>
    <row r="12090" spans="8:15" s="179" customFormat="1" x14ac:dyDescent="0.2">
      <c r="H12090" s="180"/>
      <c r="I12090" s="180"/>
      <c r="L12090" s="181"/>
      <c r="M12090" s="180"/>
      <c r="N12090" s="180"/>
      <c r="O12090" s="180"/>
    </row>
    <row r="12091" spans="8:15" s="179" customFormat="1" x14ac:dyDescent="0.2">
      <c r="H12091" s="180"/>
      <c r="I12091" s="180"/>
      <c r="L12091" s="181"/>
      <c r="M12091" s="180"/>
      <c r="N12091" s="180"/>
      <c r="O12091" s="180"/>
    </row>
    <row r="12092" spans="8:15" s="179" customFormat="1" x14ac:dyDescent="0.2">
      <c r="H12092" s="180"/>
      <c r="I12092" s="180"/>
      <c r="L12092" s="181"/>
      <c r="M12092" s="180"/>
      <c r="N12092" s="180"/>
      <c r="O12092" s="180"/>
    </row>
    <row r="12093" spans="8:15" s="179" customFormat="1" x14ac:dyDescent="0.2">
      <c r="H12093" s="180"/>
      <c r="I12093" s="180"/>
      <c r="L12093" s="181"/>
      <c r="M12093" s="180"/>
      <c r="N12093" s="180"/>
      <c r="O12093" s="180"/>
    </row>
    <row r="12094" spans="8:15" s="179" customFormat="1" x14ac:dyDescent="0.2">
      <c r="H12094" s="180"/>
      <c r="I12094" s="180"/>
      <c r="L12094" s="181"/>
      <c r="M12094" s="180"/>
      <c r="N12094" s="180"/>
      <c r="O12094" s="180"/>
    </row>
    <row r="12095" spans="8:15" s="179" customFormat="1" x14ac:dyDescent="0.2">
      <c r="H12095" s="180"/>
      <c r="I12095" s="180"/>
      <c r="L12095" s="181"/>
      <c r="M12095" s="180"/>
      <c r="N12095" s="180"/>
      <c r="O12095" s="180"/>
    </row>
    <row r="12096" spans="8:15" s="179" customFormat="1" x14ac:dyDescent="0.2">
      <c r="H12096" s="180"/>
      <c r="I12096" s="180"/>
      <c r="L12096" s="181"/>
      <c r="M12096" s="180"/>
      <c r="N12096" s="180"/>
      <c r="O12096" s="180"/>
    </row>
    <row r="12097" spans="8:15" s="179" customFormat="1" x14ac:dyDescent="0.2">
      <c r="H12097" s="180"/>
      <c r="I12097" s="180"/>
      <c r="L12097" s="181"/>
      <c r="M12097" s="180"/>
      <c r="N12097" s="180"/>
      <c r="O12097" s="180"/>
    </row>
    <row r="12098" spans="8:15" s="179" customFormat="1" x14ac:dyDescent="0.2">
      <c r="H12098" s="180"/>
      <c r="I12098" s="180"/>
      <c r="L12098" s="181"/>
      <c r="M12098" s="180"/>
      <c r="N12098" s="180"/>
      <c r="O12098" s="180"/>
    </row>
    <row r="12099" spans="8:15" s="179" customFormat="1" x14ac:dyDescent="0.2">
      <c r="H12099" s="180"/>
      <c r="I12099" s="180"/>
      <c r="L12099" s="181"/>
      <c r="M12099" s="180"/>
      <c r="N12099" s="180"/>
      <c r="O12099" s="180"/>
    </row>
    <row r="12100" spans="8:15" s="179" customFormat="1" x14ac:dyDescent="0.2">
      <c r="H12100" s="180"/>
      <c r="I12100" s="180"/>
      <c r="L12100" s="181"/>
      <c r="M12100" s="180"/>
      <c r="N12100" s="180"/>
      <c r="O12100" s="180"/>
    </row>
    <row r="12101" spans="8:15" s="179" customFormat="1" x14ac:dyDescent="0.2">
      <c r="H12101" s="180"/>
      <c r="I12101" s="180"/>
      <c r="L12101" s="181"/>
      <c r="M12101" s="180"/>
      <c r="N12101" s="180"/>
      <c r="O12101" s="180"/>
    </row>
    <row r="12102" spans="8:15" s="179" customFormat="1" x14ac:dyDescent="0.2">
      <c r="H12102" s="180"/>
      <c r="I12102" s="180"/>
      <c r="L12102" s="181"/>
      <c r="M12102" s="180"/>
      <c r="N12102" s="180"/>
      <c r="O12102" s="180"/>
    </row>
    <row r="12103" spans="8:15" s="179" customFormat="1" x14ac:dyDescent="0.2">
      <c r="H12103" s="180"/>
      <c r="I12103" s="180"/>
      <c r="L12103" s="181"/>
      <c r="M12103" s="180"/>
      <c r="N12103" s="180"/>
      <c r="O12103" s="180"/>
    </row>
    <row r="12104" spans="8:15" s="179" customFormat="1" x14ac:dyDescent="0.2">
      <c r="H12104" s="180"/>
      <c r="I12104" s="180"/>
      <c r="L12104" s="181"/>
      <c r="M12104" s="180"/>
      <c r="N12104" s="180"/>
      <c r="O12104" s="180"/>
    </row>
    <row r="12105" spans="8:15" s="179" customFormat="1" x14ac:dyDescent="0.2">
      <c r="H12105" s="180"/>
      <c r="I12105" s="180"/>
      <c r="L12105" s="181"/>
      <c r="M12105" s="180"/>
      <c r="N12105" s="180"/>
      <c r="O12105" s="180"/>
    </row>
    <row r="12106" spans="8:15" s="179" customFormat="1" x14ac:dyDescent="0.2">
      <c r="H12106" s="180"/>
      <c r="I12106" s="180"/>
      <c r="L12106" s="181"/>
      <c r="M12106" s="180"/>
      <c r="N12106" s="180"/>
      <c r="O12106" s="180"/>
    </row>
    <row r="12107" spans="8:15" s="179" customFormat="1" x14ac:dyDescent="0.2">
      <c r="H12107" s="180"/>
      <c r="I12107" s="180"/>
      <c r="L12107" s="181"/>
      <c r="M12107" s="180"/>
      <c r="N12107" s="180"/>
      <c r="O12107" s="180"/>
    </row>
    <row r="12108" spans="8:15" s="179" customFormat="1" x14ac:dyDescent="0.2">
      <c r="H12108" s="180"/>
      <c r="I12108" s="180"/>
      <c r="L12108" s="181"/>
      <c r="M12108" s="180"/>
      <c r="N12108" s="180"/>
      <c r="O12108" s="180"/>
    </row>
    <row r="12109" spans="8:15" s="179" customFormat="1" x14ac:dyDescent="0.2">
      <c r="H12109" s="180"/>
      <c r="I12109" s="180"/>
      <c r="L12109" s="181"/>
      <c r="M12109" s="180"/>
      <c r="N12109" s="180"/>
      <c r="O12109" s="180"/>
    </row>
    <row r="12110" spans="8:15" s="179" customFormat="1" x14ac:dyDescent="0.2">
      <c r="H12110" s="180"/>
      <c r="I12110" s="180"/>
      <c r="L12110" s="181"/>
      <c r="M12110" s="180"/>
      <c r="N12110" s="180"/>
      <c r="O12110" s="180"/>
    </row>
    <row r="12111" spans="8:15" s="179" customFormat="1" x14ac:dyDescent="0.2">
      <c r="H12111" s="180"/>
      <c r="I12111" s="180"/>
      <c r="L12111" s="181"/>
      <c r="M12111" s="180"/>
      <c r="N12111" s="180"/>
      <c r="O12111" s="180"/>
    </row>
    <row r="12112" spans="8:15" s="179" customFormat="1" x14ac:dyDescent="0.2">
      <c r="H12112" s="180"/>
      <c r="I12112" s="180"/>
      <c r="L12112" s="181"/>
      <c r="M12112" s="180"/>
      <c r="N12112" s="180"/>
      <c r="O12112" s="180"/>
    </row>
    <row r="12113" spans="8:15" s="179" customFormat="1" x14ac:dyDescent="0.2">
      <c r="H12113" s="180"/>
      <c r="I12113" s="180"/>
      <c r="L12113" s="181"/>
      <c r="M12113" s="180"/>
      <c r="N12113" s="180"/>
      <c r="O12113" s="180"/>
    </row>
    <row r="12114" spans="8:15" s="179" customFormat="1" x14ac:dyDescent="0.2">
      <c r="H12114" s="180"/>
      <c r="I12114" s="180"/>
      <c r="L12114" s="181"/>
      <c r="M12114" s="180"/>
      <c r="N12114" s="180"/>
      <c r="O12114" s="180"/>
    </row>
    <row r="12115" spans="8:15" s="179" customFormat="1" x14ac:dyDescent="0.2">
      <c r="H12115" s="180"/>
      <c r="I12115" s="180"/>
      <c r="L12115" s="181"/>
      <c r="M12115" s="180"/>
      <c r="N12115" s="180"/>
      <c r="O12115" s="180"/>
    </row>
    <row r="12116" spans="8:15" s="179" customFormat="1" x14ac:dyDescent="0.2">
      <c r="H12116" s="180"/>
      <c r="I12116" s="180"/>
      <c r="L12116" s="181"/>
      <c r="M12116" s="180"/>
      <c r="N12116" s="180"/>
      <c r="O12116" s="180"/>
    </row>
    <row r="12117" spans="8:15" s="179" customFormat="1" x14ac:dyDescent="0.2">
      <c r="H12117" s="180"/>
      <c r="I12117" s="180"/>
      <c r="L12117" s="181"/>
      <c r="M12117" s="180"/>
      <c r="N12117" s="180"/>
      <c r="O12117" s="180"/>
    </row>
    <row r="12118" spans="8:15" s="179" customFormat="1" x14ac:dyDescent="0.2">
      <c r="H12118" s="180"/>
      <c r="I12118" s="180"/>
      <c r="L12118" s="181"/>
      <c r="M12118" s="180"/>
      <c r="N12118" s="180"/>
      <c r="O12118" s="180"/>
    </row>
    <row r="12119" spans="8:15" s="179" customFormat="1" x14ac:dyDescent="0.2">
      <c r="H12119" s="180"/>
      <c r="I12119" s="180"/>
      <c r="L12119" s="181"/>
      <c r="M12119" s="180"/>
      <c r="N12119" s="180"/>
      <c r="O12119" s="180"/>
    </row>
    <row r="12120" spans="8:15" s="179" customFormat="1" x14ac:dyDescent="0.2">
      <c r="H12120" s="180"/>
      <c r="I12120" s="180"/>
      <c r="L12120" s="181"/>
      <c r="M12120" s="180"/>
      <c r="N12120" s="180"/>
      <c r="O12120" s="180"/>
    </row>
    <row r="12121" spans="8:15" s="179" customFormat="1" x14ac:dyDescent="0.2">
      <c r="H12121" s="180"/>
      <c r="I12121" s="180"/>
      <c r="L12121" s="181"/>
      <c r="M12121" s="180"/>
      <c r="N12121" s="180"/>
      <c r="O12121" s="180"/>
    </row>
    <row r="12122" spans="8:15" s="179" customFormat="1" x14ac:dyDescent="0.2">
      <c r="H12122" s="180"/>
      <c r="I12122" s="180"/>
      <c r="L12122" s="181"/>
      <c r="M12122" s="180"/>
      <c r="N12122" s="180"/>
      <c r="O12122" s="180"/>
    </row>
    <row r="12123" spans="8:15" s="179" customFormat="1" x14ac:dyDescent="0.2">
      <c r="H12123" s="180"/>
      <c r="I12123" s="180"/>
      <c r="L12123" s="181"/>
      <c r="M12123" s="180"/>
      <c r="N12123" s="180"/>
      <c r="O12123" s="180"/>
    </row>
    <row r="12124" spans="8:15" s="179" customFormat="1" x14ac:dyDescent="0.2">
      <c r="H12124" s="180"/>
      <c r="I12124" s="180"/>
      <c r="L12124" s="181"/>
      <c r="M12124" s="180"/>
      <c r="N12124" s="180"/>
      <c r="O12124" s="180"/>
    </row>
    <row r="12125" spans="8:15" s="179" customFormat="1" x14ac:dyDescent="0.2">
      <c r="H12125" s="180"/>
      <c r="I12125" s="180"/>
      <c r="L12125" s="181"/>
      <c r="M12125" s="180"/>
      <c r="N12125" s="180"/>
      <c r="O12125" s="180"/>
    </row>
    <row r="12126" spans="8:15" s="179" customFormat="1" x14ac:dyDescent="0.2">
      <c r="H12126" s="180"/>
      <c r="I12126" s="180"/>
      <c r="L12126" s="181"/>
      <c r="M12126" s="180"/>
      <c r="N12126" s="180"/>
      <c r="O12126" s="180"/>
    </row>
    <row r="12127" spans="8:15" s="179" customFormat="1" x14ac:dyDescent="0.2">
      <c r="H12127" s="180"/>
      <c r="I12127" s="180"/>
      <c r="L12127" s="181"/>
      <c r="M12127" s="180"/>
      <c r="N12127" s="180"/>
      <c r="O12127" s="180"/>
    </row>
    <row r="12128" spans="8:15" s="179" customFormat="1" x14ac:dyDescent="0.2">
      <c r="H12128" s="180"/>
      <c r="I12128" s="180"/>
      <c r="L12128" s="181"/>
      <c r="M12128" s="180"/>
      <c r="N12128" s="180"/>
      <c r="O12128" s="180"/>
    </row>
    <row r="12129" spans="8:15" s="179" customFormat="1" x14ac:dyDescent="0.2">
      <c r="H12129" s="180"/>
      <c r="I12129" s="180"/>
      <c r="L12129" s="181"/>
      <c r="M12129" s="180"/>
      <c r="N12129" s="180"/>
      <c r="O12129" s="180"/>
    </row>
    <row r="12130" spans="8:15" s="179" customFormat="1" x14ac:dyDescent="0.2">
      <c r="H12130" s="180"/>
      <c r="I12130" s="180"/>
      <c r="L12130" s="181"/>
      <c r="M12130" s="180"/>
      <c r="N12130" s="180"/>
      <c r="O12130" s="180"/>
    </row>
    <row r="12131" spans="8:15" s="179" customFormat="1" x14ac:dyDescent="0.2">
      <c r="H12131" s="180"/>
      <c r="I12131" s="180"/>
      <c r="L12131" s="181"/>
      <c r="M12131" s="180"/>
      <c r="N12131" s="180"/>
      <c r="O12131" s="180"/>
    </row>
    <row r="12132" spans="8:15" s="179" customFormat="1" x14ac:dyDescent="0.2">
      <c r="H12132" s="180"/>
      <c r="I12132" s="180"/>
      <c r="L12132" s="181"/>
      <c r="M12132" s="180"/>
      <c r="N12132" s="180"/>
      <c r="O12132" s="180"/>
    </row>
    <row r="12133" spans="8:15" s="179" customFormat="1" x14ac:dyDescent="0.2">
      <c r="H12133" s="180"/>
      <c r="I12133" s="180"/>
      <c r="L12133" s="181"/>
      <c r="M12133" s="180"/>
      <c r="N12133" s="180"/>
      <c r="O12133" s="180"/>
    </row>
    <row r="12134" spans="8:15" s="179" customFormat="1" x14ac:dyDescent="0.2">
      <c r="H12134" s="180"/>
      <c r="I12134" s="180"/>
      <c r="L12134" s="181"/>
      <c r="M12134" s="180"/>
      <c r="N12134" s="180"/>
      <c r="O12134" s="180"/>
    </row>
    <row r="12135" spans="8:15" s="179" customFormat="1" x14ac:dyDescent="0.2">
      <c r="H12135" s="180"/>
      <c r="I12135" s="180"/>
      <c r="L12135" s="181"/>
      <c r="M12135" s="180"/>
      <c r="N12135" s="180"/>
      <c r="O12135" s="180"/>
    </row>
    <row r="12136" spans="8:15" s="179" customFormat="1" x14ac:dyDescent="0.2">
      <c r="H12136" s="180"/>
      <c r="I12136" s="180"/>
      <c r="L12136" s="181"/>
      <c r="M12136" s="180"/>
      <c r="N12136" s="180"/>
      <c r="O12136" s="180"/>
    </row>
    <row r="12137" spans="8:15" s="179" customFormat="1" x14ac:dyDescent="0.2">
      <c r="H12137" s="180"/>
      <c r="I12137" s="180"/>
      <c r="L12137" s="181"/>
      <c r="M12137" s="180"/>
      <c r="N12137" s="180"/>
      <c r="O12137" s="180"/>
    </row>
    <row r="12138" spans="8:15" s="179" customFormat="1" x14ac:dyDescent="0.2">
      <c r="H12138" s="180"/>
      <c r="I12138" s="180"/>
      <c r="L12138" s="181"/>
      <c r="M12138" s="180"/>
      <c r="N12138" s="180"/>
      <c r="O12138" s="180"/>
    </row>
    <row r="12139" spans="8:15" s="179" customFormat="1" x14ac:dyDescent="0.2">
      <c r="H12139" s="180"/>
      <c r="I12139" s="180"/>
      <c r="L12139" s="181"/>
      <c r="M12139" s="180"/>
      <c r="N12139" s="180"/>
      <c r="O12139" s="180"/>
    </row>
    <row r="12140" spans="8:15" s="179" customFormat="1" x14ac:dyDescent="0.2">
      <c r="H12140" s="180"/>
      <c r="I12140" s="180"/>
      <c r="L12140" s="181"/>
      <c r="M12140" s="180"/>
      <c r="N12140" s="180"/>
      <c r="O12140" s="180"/>
    </row>
    <row r="12141" spans="8:15" s="179" customFormat="1" x14ac:dyDescent="0.2">
      <c r="H12141" s="180"/>
      <c r="I12141" s="180"/>
      <c r="L12141" s="181"/>
      <c r="M12141" s="180"/>
      <c r="N12141" s="180"/>
      <c r="O12141" s="180"/>
    </row>
    <row r="12142" spans="8:15" s="179" customFormat="1" x14ac:dyDescent="0.2">
      <c r="H12142" s="180"/>
      <c r="I12142" s="180"/>
      <c r="L12142" s="181"/>
      <c r="M12142" s="180"/>
      <c r="N12142" s="180"/>
      <c r="O12142" s="180"/>
    </row>
    <row r="12143" spans="8:15" s="179" customFormat="1" x14ac:dyDescent="0.2">
      <c r="H12143" s="180"/>
      <c r="I12143" s="180"/>
      <c r="L12143" s="181"/>
      <c r="M12143" s="180"/>
      <c r="N12143" s="180"/>
      <c r="O12143" s="180"/>
    </row>
    <row r="12144" spans="8:15" s="179" customFormat="1" x14ac:dyDescent="0.2">
      <c r="H12144" s="180"/>
      <c r="I12144" s="180"/>
      <c r="L12144" s="181"/>
      <c r="M12144" s="180"/>
      <c r="N12144" s="180"/>
      <c r="O12144" s="180"/>
    </row>
    <row r="12145" spans="8:15" s="179" customFormat="1" x14ac:dyDescent="0.2">
      <c r="H12145" s="180"/>
      <c r="I12145" s="180"/>
      <c r="L12145" s="181"/>
      <c r="M12145" s="180"/>
      <c r="N12145" s="180"/>
      <c r="O12145" s="180"/>
    </row>
    <row r="12146" spans="8:15" s="179" customFormat="1" x14ac:dyDescent="0.2">
      <c r="H12146" s="180"/>
      <c r="I12146" s="180"/>
      <c r="L12146" s="181"/>
      <c r="M12146" s="180"/>
      <c r="N12146" s="180"/>
      <c r="O12146" s="180"/>
    </row>
    <row r="12147" spans="8:15" s="179" customFormat="1" x14ac:dyDescent="0.2">
      <c r="H12147" s="180"/>
      <c r="I12147" s="180"/>
      <c r="L12147" s="181"/>
      <c r="M12147" s="180"/>
      <c r="N12147" s="180"/>
      <c r="O12147" s="180"/>
    </row>
    <row r="12148" spans="8:15" s="179" customFormat="1" x14ac:dyDescent="0.2">
      <c r="H12148" s="180"/>
      <c r="I12148" s="180"/>
      <c r="L12148" s="181"/>
      <c r="M12148" s="180"/>
      <c r="N12148" s="180"/>
      <c r="O12148" s="180"/>
    </row>
    <row r="12149" spans="8:15" s="179" customFormat="1" x14ac:dyDescent="0.2">
      <c r="H12149" s="180"/>
      <c r="I12149" s="180"/>
      <c r="L12149" s="181"/>
      <c r="M12149" s="180"/>
      <c r="N12149" s="180"/>
      <c r="O12149" s="180"/>
    </row>
    <row r="12150" spans="8:15" s="179" customFormat="1" x14ac:dyDescent="0.2">
      <c r="H12150" s="180"/>
      <c r="I12150" s="180"/>
      <c r="L12150" s="181"/>
      <c r="M12150" s="180"/>
      <c r="N12150" s="180"/>
      <c r="O12150" s="180"/>
    </row>
    <row r="12151" spans="8:15" s="179" customFormat="1" x14ac:dyDescent="0.2">
      <c r="H12151" s="180"/>
      <c r="I12151" s="180"/>
      <c r="L12151" s="181"/>
      <c r="M12151" s="180"/>
      <c r="N12151" s="180"/>
      <c r="O12151" s="180"/>
    </row>
    <row r="12152" spans="8:15" s="179" customFormat="1" x14ac:dyDescent="0.2">
      <c r="H12152" s="180"/>
      <c r="I12152" s="180"/>
      <c r="L12152" s="181"/>
      <c r="M12152" s="180"/>
      <c r="N12152" s="180"/>
      <c r="O12152" s="180"/>
    </row>
    <row r="12153" spans="8:15" s="179" customFormat="1" x14ac:dyDescent="0.2">
      <c r="H12153" s="180"/>
      <c r="I12153" s="180"/>
      <c r="L12153" s="181"/>
      <c r="M12153" s="180"/>
      <c r="N12153" s="180"/>
      <c r="O12153" s="180"/>
    </row>
    <row r="12154" spans="8:15" s="179" customFormat="1" x14ac:dyDescent="0.2">
      <c r="H12154" s="180"/>
      <c r="I12154" s="180"/>
      <c r="L12154" s="181"/>
      <c r="M12154" s="180"/>
      <c r="N12154" s="180"/>
      <c r="O12154" s="180"/>
    </row>
    <row r="12155" spans="8:15" s="179" customFormat="1" x14ac:dyDescent="0.2">
      <c r="H12155" s="180"/>
      <c r="I12155" s="180"/>
      <c r="L12155" s="181"/>
      <c r="M12155" s="180"/>
      <c r="N12155" s="180"/>
      <c r="O12155" s="180"/>
    </row>
    <row r="12156" spans="8:15" s="179" customFormat="1" x14ac:dyDescent="0.2">
      <c r="H12156" s="180"/>
      <c r="I12156" s="180"/>
      <c r="L12156" s="181"/>
      <c r="M12156" s="180"/>
      <c r="N12156" s="180"/>
      <c r="O12156" s="180"/>
    </row>
    <row r="12157" spans="8:15" s="179" customFormat="1" x14ac:dyDescent="0.2">
      <c r="H12157" s="180"/>
      <c r="I12157" s="180"/>
      <c r="L12157" s="181"/>
      <c r="M12157" s="180"/>
      <c r="N12157" s="180"/>
      <c r="O12157" s="180"/>
    </row>
    <row r="12158" spans="8:15" s="179" customFormat="1" x14ac:dyDescent="0.2">
      <c r="H12158" s="180"/>
      <c r="I12158" s="180"/>
      <c r="L12158" s="181"/>
      <c r="M12158" s="180"/>
      <c r="N12158" s="180"/>
      <c r="O12158" s="180"/>
    </row>
    <row r="12159" spans="8:15" s="179" customFormat="1" x14ac:dyDescent="0.2">
      <c r="H12159" s="180"/>
      <c r="I12159" s="180"/>
      <c r="L12159" s="181"/>
      <c r="M12159" s="180"/>
      <c r="N12159" s="180"/>
      <c r="O12159" s="180"/>
    </row>
    <row r="12160" spans="8:15" s="179" customFormat="1" x14ac:dyDescent="0.2">
      <c r="H12160" s="180"/>
      <c r="I12160" s="180"/>
      <c r="L12160" s="181"/>
      <c r="M12160" s="180"/>
      <c r="N12160" s="180"/>
      <c r="O12160" s="180"/>
    </row>
    <row r="12161" spans="8:15" s="179" customFormat="1" x14ac:dyDescent="0.2">
      <c r="H12161" s="180"/>
      <c r="I12161" s="180"/>
      <c r="L12161" s="181"/>
      <c r="M12161" s="180"/>
      <c r="N12161" s="180"/>
      <c r="O12161" s="180"/>
    </row>
    <row r="12162" spans="8:15" s="179" customFormat="1" x14ac:dyDescent="0.2">
      <c r="H12162" s="180"/>
      <c r="I12162" s="180"/>
      <c r="L12162" s="181"/>
      <c r="M12162" s="180"/>
      <c r="N12162" s="180"/>
      <c r="O12162" s="180"/>
    </row>
    <row r="12163" spans="8:15" s="179" customFormat="1" x14ac:dyDescent="0.2">
      <c r="H12163" s="180"/>
      <c r="I12163" s="180"/>
      <c r="L12163" s="181"/>
      <c r="M12163" s="180"/>
      <c r="N12163" s="180"/>
      <c r="O12163" s="180"/>
    </row>
    <row r="12164" spans="8:15" s="179" customFormat="1" x14ac:dyDescent="0.2">
      <c r="H12164" s="180"/>
      <c r="I12164" s="180"/>
      <c r="L12164" s="181"/>
      <c r="M12164" s="180"/>
      <c r="N12164" s="180"/>
      <c r="O12164" s="180"/>
    </row>
    <row r="12165" spans="8:15" s="179" customFormat="1" x14ac:dyDescent="0.2">
      <c r="H12165" s="180"/>
      <c r="I12165" s="180"/>
      <c r="L12165" s="181"/>
      <c r="M12165" s="180"/>
      <c r="N12165" s="180"/>
      <c r="O12165" s="180"/>
    </row>
    <row r="12166" spans="8:15" s="179" customFormat="1" x14ac:dyDescent="0.2">
      <c r="H12166" s="180"/>
      <c r="I12166" s="180"/>
      <c r="L12166" s="181"/>
      <c r="M12166" s="180"/>
      <c r="N12166" s="180"/>
      <c r="O12166" s="180"/>
    </row>
    <row r="12167" spans="8:15" s="179" customFormat="1" x14ac:dyDescent="0.2">
      <c r="H12167" s="180"/>
      <c r="I12167" s="180"/>
      <c r="L12167" s="181"/>
      <c r="M12167" s="180"/>
      <c r="N12167" s="180"/>
      <c r="O12167" s="180"/>
    </row>
    <row r="12168" spans="8:15" s="179" customFormat="1" x14ac:dyDescent="0.2">
      <c r="H12168" s="180"/>
      <c r="I12168" s="180"/>
      <c r="L12168" s="181"/>
      <c r="M12168" s="180"/>
      <c r="N12168" s="180"/>
      <c r="O12168" s="180"/>
    </row>
    <row r="12169" spans="8:15" s="179" customFormat="1" x14ac:dyDescent="0.2">
      <c r="H12169" s="180"/>
      <c r="I12169" s="180"/>
      <c r="L12169" s="181"/>
      <c r="M12169" s="180"/>
      <c r="N12169" s="180"/>
      <c r="O12169" s="180"/>
    </row>
    <row r="12170" spans="8:15" s="179" customFormat="1" x14ac:dyDescent="0.2">
      <c r="H12170" s="180"/>
      <c r="I12170" s="180"/>
      <c r="L12170" s="181"/>
      <c r="M12170" s="180"/>
      <c r="N12170" s="180"/>
      <c r="O12170" s="180"/>
    </row>
    <row r="12171" spans="8:15" s="179" customFormat="1" x14ac:dyDescent="0.2">
      <c r="H12171" s="180"/>
      <c r="I12171" s="180"/>
      <c r="L12171" s="181"/>
      <c r="M12171" s="180"/>
      <c r="N12171" s="180"/>
      <c r="O12171" s="180"/>
    </row>
    <row r="12172" spans="8:15" s="179" customFormat="1" x14ac:dyDescent="0.2">
      <c r="H12172" s="180"/>
      <c r="I12172" s="180"/>
      <c r="L12172" s="181"/>
      <c r="M12172" s="180"/>
      <c r="N12172" s="180"/>
      <c r="O12172" s="180"/>
    </row>
    <row r="12173" spans="8:15" s="179" customFormat="1" x14ac:dyDescent="0.2">
      <c r="H12173" s="180"/>
      <c r="I12173" s="180"/>
      <c r="L12173" s="181"/>
      <c r="M12173" s="180"/>
      <c r="N12173" s="180"/>
      <c r="O12173" s="180"/>
    </row>
    <row r="12174" spans="8:15" s="179" customFormat="1" x14ac:dyDescent="0.2">
      <c r="H12174" s="180"/>
      <c r="I12174" s="180"/>
      <c r="L12174" s="181"/>
      <c r="M12174" s="180"/>
      <c r="N12174" s="180"/>
      <c r="O12174" s="180"/>
    </row>
    <row r="12175" spans="8:15" s="179" customFormat="1" x14ac:dyDescent="0.2">
      <c r="H12175" s="180"/>
      <c r="I12175" s="180"/>
      <c r="L12175" s="181"/>
      <c r="M12175" s="180"/>
      <c r="N12175" s="180"/>
      <c r="O12175" s="180"/>
    </row>
    <row r="12176" spans="8:15" s="179" customFormat="1" x14ac:dyDescent="0.2">
      <c r="H12176" s="180"/>
      <c r="I12176" s="180"/>
      <c r="L12176" s="181"/>
      <c r="M12176" s="180"/>
      <c r="N12176" s="180"/>
      <c r="O12176" s="180"/>
    </row>
    <row r="12177" spans="8:15" s="179" customFormat="1" x14ac:dyDescent="0.2">
      <c r="H12177" s="180"/>
      <c r="I12177" s="180"/>
      <c r="L12177" s="181"/>
      <c r="M12177" s="180"/>
      <c r="N12177" s="180"/>
      <c r="O12177" s="180"/>
    </row>
    <row r="12178" spans="8:15" s="179" customFormat="1" x14ac:dyDescent="0.2">
      <c r="H12178" s="180"/>
      <c r="I12178" s="180"/>
      <c r="L12178" s="181"/>
      <c r="M12178" s="180"/>
      <c r="N12178" s="180"/>
      <c r="O12178" s="180"/>
    </row>
    <row r="12179" spans="8:15" s="179" customFormat="1" x14ac:dyDescent="0.2">
      <c r="H12179" s="180"/>
      <c r="I12179" s="180"/>
      <c r="L12179" s="181"/>
      <c r="M12179" s="180"/>
      <c r="N12179" s="180"/>
      <c r="O12179" s="180"/>
    </row>
    <row r="12180" spans="8:15" s="179" customFormat="1" x14ac:dyDescent="0.2">
      <c r="H12180" s="180"/>
      <c r="I12180" s="180"/>
      <c r="L12180" s="181"/>
      <c r="M12180" s="180"/>
      <c r="N12180" s="180"/>
      <c r="O12180" s="180"/>
    </row>
    <row r="12181" spans="8:15" s="179" customFormat="1" x14ac:dyDescent="0.2">
      <c r="H12181" s="180"/>
      <c r="I12181" s="180"/>
      <c r="L12181" s="181"/>
      <c r="M12181" s="180"/>
      <c r="N12181" s="180"/>
      <c r="O12181" s="180"/>
    </row>
    <row r="12182" spans="8:15" s="179" customFormat="1" x14ac:dyDescent="0.2">
      <c r="H12182" s="180"/>
      <c r="I12182" s="180"/>
      <c r="L12182" s="181"/>
      <c r="M12182" s="180"/>
      <c r="N12182" s="180"/>
      <c r="O12182" s="180"/>
    </row>
    <row r="12183" spans="8:15" s="179" customFormat="1" x14ac:dyDescent="0.2">
      <c r="H12183" s="180"/>
      <c r="I12183" s="180"/>
      <c r="L12183" s="181"/>
      <c r="M12183" s="180"/>
      <c r="N12183" s="180"/>
      <c r="O12183" s="180"/>
    </row>
    <row r="12184" spans="8:15" s="179" customFormat="1" x14ac:dyDescent="0.2">
      <c r="H12184" s="180"/>
      <c r="I12184" s="180"/>
      <c r="L12184" s="181"/>
      <c r="M12184" s="180"/>
      <c r="N12184" s="180"/>
      <c r="O12184" s="180"/>
    </row>
    <row r="12185" spans="8:15" s="179" customFormat="1" x14ac:dyDescent="0.2">
      <c r="H12185" s="180"/>
      <c r="I12185" s="180"/>
      <c r="L12185" s="181"/>
      <c r="M12185" s="180"/>
      <c r="N12185" s="180"/>
      <c r="O12185" s="180"/>
    </row>
    <row r="12186" spans="8:15" s="179" customFormat="1" x14ac:dyDescent="0.2">
      <c r="H12186" s="180"/>
      <c r="I12186" s="180"/>
      <c r="L12186" s="181"/>
      <c r="M12186" s="180"/>
      <c r="N12186" s="180"/>
      <c r="O12186" s="180"/>
    </row>
    <row r="12187" spans="8:15" s="179" customFormat="1" x14ac:dyDescent="0.2">
      <c r="H12187" s="180"/>
      <c r="I12187" s="180"/>
      <c r="L12187" s="181"/>
      <c r="M12187" s="180"/>
      <c r="N12187" s="180"/>
      <c r="O12187" s="180"/>
    </row>
    <row r="12188" spans="8:15" s="179" customFormat="1" x14ac:dyDescent="0.2">
      <c r="H12188" s="180"/>
      <c r="I12188" s="180"/>
      <c r="L12188" s="181"/>
      <c r="M12188" s="180"/>
      <c r="N12188" s="180"/>
      <c r="O12188" s="180"/>
    </row>
    <row r="12189" spans="8:15" s="179" customFormat="1" x14ac:dyDescent="0.2">
      <c r="H12189" s="180"/>
      <c r="I12189" s="180"/>
      <c r="L12189" s="181"/>
      <c r="M12189" s="180"/>
      <c r="N12189" s="180"/>
      <c r="O12189" s="180"/>
    </row>
    <row r="12190" spans="8:15" s="179" customFormat="1" x14ac:dyDescent="0.2">
      <c r="H12190" s="180"/>
      <c r="I12190" s="180"/>
      <c r="L12190" s="181"/>
      <c r="M12190" s="180"/>
      <c r="N12190" s="180"/>
      <c r="O12190" s="180"/>
    </row>
    <row r="12191" spans="8:15" s="179" customFormat="1" x14ac:dyDescent="0.2">
      <c r="H12191" s="180"/>
      <c r="I12191" s="180"/>
      <c r="L12191" s="181"/>
      <c r="M12191" s="180"/>
      <c r="N12191" s="180"/>
      <c r="O12191" s="180"/>
    </row>
    <row r="12192" spans="8:15" s="179" customFormat="1" x14ac:dyDescent="0.2">
      <c r="H12192" s="180"/>
      <c r="I12192" s="180"/>
      <c r="L12192" s="181"/>
      <c r="M12192" s="180"/>
      <c r="N12192" s="180"/>
      <c r="O12192" s="180"/>
    </row>
    <row r="12193" spans="8:15" s="179" customFormat="1" x14ac:dyDescent="0.2">
      <c r="H12193" s="180"/>
      <c r="I12193" s="180"/>
      <c r="L12193" s="181"/>
      <c r="M12193" s="180"/>
      <c r="N12193" s="180"/>
      <c r="O12193" s="180"/>
    </row>
    <row r="12194" spans="8:15" s="179" customFormat="1" x14ac:dyDescent="0.2">
      <c r="H12194" s="180"/>
      <c r="I12194" s="180"/>
      <c r="L12194" s="181"/>
      <c r="M12194" s="180"/>
      <c r="N12194" s="180"/>
      <c r="O12194" s="180"/>
    </row>
    <row r="12195" spans="8:15" s="179" customFormat="1" x14ac:dyDescent="0.2">
      <c r="H12195" s="180"/>
      <c r="I12195" s="180"/>
      <c r="L12195" s="181"/>
      <c r="M12195" s="180"/>
      <c r="N12195" s="180"/>
      <c r="O12195" s="180"/>
    </row>
    <row r="12196" spans="8:15" s="179" customFormat="1" x14ac:dyDescent="0.2">
      <c r="H12196" s="180"/>
      <c r="I12196" s="180"/>
      <c r="L12196" s="181"/>
      <c r="M12196" s="180"/>
      <c r="N12196" s="180"/>
      <c r="O12196" s="180"/>
    </row>
    <row r="12197" spans="8:15" s="179" customFormat="1" x14ac:dyDescent="0.2">
      <c r="H12197" s="180"/>
      <c r="I12197" s="180"/>
      <c r="L12197" s="181"/>
      <c r="M12197" s="180"/>
      <c r="N12197" s="180"/>
      <c r="O12197" s="180"/>
    </row>
    <row r="12198" spans="8:15" s="179" customFormat="1" x14ac:dyDescent="0.2">
      <c r="H12198" s="180"/>
      <c r="I12198" s="180"/>
      <c r="L12198" s="181"/>
      <c r="M12198" s="180"/>
      <c r="N12198" s="180"/>
      <c r="O12198" s="180"/>
    </row>
    <row r="12199" spans="8:15" s="179" customFormat="1" x14ac:dyDescent="0.2">
      <c r="H12199" s="180"/>
      <c r="I12199" s="180"/>
      <c r="L12199" s="181"/>
      <c r="M12199" s="180"/>
      <c r="N12199" s="180"/>
      <c r="O12199" s="180"/>
    </row>
    <row r="12200" spans="8:15" s="179" customFormat="1" x14ac:dyDescent="0.2">
      <c r="H12200" s="180"/>
      <c r="I12200" s="180"/>
      <c r="L12200" s="181"/>
      <c r="M12200" s="180"/>
      <c r="N12200" s="180"/>
      <c r="O12200" s="180"/>
    </row>
    <row r="12201" spans="8:15" s="179" customFormat="1" x14ac:dyDescent="0.2">
      <c r="H12201" s="180"/>
      <c r="I12201" s="180"/>
      <c r="L12201" s="181"/>
      <c r="M12201" s="180"/>
      <c r="N12201" s="180"/>
      <c r="O12201" s="180"/>
    </row>
    <row r="12202" spans="8:15" s="179" customFormat="1" x14ac:dyDescent="0.2">
      <c r="H12202" s="180"/>
      <c r="I12202" s="180"/>
      <c r="L12202" s="181"/>
      <c r="M12202" s="180"/>
      <c r="N12202" s="180"/>
      <c r="O12202" s="180"/>
    </row>
    <row r="12203" spans="8:15" s="179" customFormat="1" x14ac:dyDescent="0.2">
      <c r="H12203" s="180"/>
      <c r="I12203" s="180"/>
      <c r="L12203" s="181"/>
      <c r="M12203" s="180"/>
      <c r="N12203" s="180"/>
      <c r="O12203" s="180"/>
    </row>
    <row r="12204" spans="8:15" s="179" customFormat="1" x14ac:dyDescent="0.2">
      <c r="H12204" s="180"/>
      <c r="I12204" s="180"/>
      <c r="L12204" s="181"/>
      <c r="M12204" s="180"/>
      <c r="N12204" s="180"/>
      <c r="O12204" s="180"/>
    </row>
    <row r="12205" spans="8:15" s="179" customFormat="1" x14ac:dyDescent="0.2">
      <c r="H12205" s="180"/>
      <c r="I12205" s="180"/>
      <c r="L12205" s="181"/>
      <c r="M12205" s="180"/>
      <c r="N12205" s="180"/>
      <c r="O12205" s="180"/>
    </row>
    <row r="12206" spans="8:15" s="179" customFormat="1" x14ac:dyDescent="0.2">
      <c r="H12206" s="180"/>
      <c r="I12206" s="180"/>
      <c r="L12206" s="181"/>
      <c r="M12206" s="180"/>
      <c r="N12206" s="180"/>
      <c r="O12206" s="180"/>
    </row>
    <row r="12207" spans="8:15" s="179" customFormat="1" x14ac:dyDescent="0.2">
      <c r="H12207" s="180"/>
      <c r="I12207" s="180"/>
      <c r="L12207" s="181"/>
      <c r="M12207" s="180"/>
      <c r="N12207" s="180"/>
      <c r="O12207" s="180"/>
    </row>
    <row r="12208" spans="8:15" s="179" customFormat="1" x14ac:dyDescent="0.2">
      <c r="H12208" s="180"/>
      <c r="I12208" s="180"/>
      <c r="L12208" s="181"/>
      <c r="M12208" s="180"/>
      <c r="N12208" s="180"/>
      <c r="O12208" s="180"/>
    </row>
    <row r="12209" spans="8:15" s="179" customFormat="1" x14ac:dyDescent="0.2">
      <c r="H12209" s="180"/>
      <c r="I12209" s="180"/>
      <c r="L12209" s="181"/>
      <c r="M12209" s="180"/>
      <c r="N12209" s="180"/>
      <c r="O12209" s="180"/>
    </row>
    <row r="12210" spans="8:15" s="179" customFormat="1" x14ac:dyDescent="0.2">
      <c r="H12210" s="180"/>
      <c r="I12210" s="180"/>
      <c r="L12210" s="181"/>
      <c r="M12210" s="180"/>
      <c r="N12210" s="180"/>
      <c r="O12210" s="180"/>
    </row>
    <row r="12211" spans="8:15" s="179" customFormat="1" x14ac:dyDescent="0.2">
      <c r="H12211" s="180"/>
      <c r="I12211" s="180"/>
      <c r="L12211" s="181"/>
      <c r="M12211" s="180"/>
      <c r="N12211" s="180"/>
      <c r="O12211" s="180"/>
    </row>
    <row r="12212" spans="8:15" s="179" customFormat="1" x14ac:dyDescent="0.2">
      <c r="H12212" s="180"/>
      <c r="I12212" s="180"/>
      <c r="L12212" s="181"/>
      <c r="M12212" s="180"/>
      <c r="N12212" s="180"/>
      <c r="O12212" s="180"/>
    </row>
    <row r="12213" spans="8:15" s="179" customFormat="1" x14ac:dyDescent="0.2">
      <c r="H12213" s="180"/>
      <c r="I12213" s="180"/>
      <c r="L12213" s="181"/>
      <c r="M12213" s="180"/>
      <c r="N12213" s="180"/>
      <c r="O12213" s="180"/>
    </row>
    <row r="12214" spans="8:15" s="179" customFormat="1" x14ac:dyDescent="0.2">
      <c r="H12214" s="180"/>
      <c r="I12214" s="180"/>
      <c r="L12214" s="181"/>
      <c r="M12214" s="180"/>
      <c r="N12214" s="180"/>
      <c r="O12214" s="180"/>
    </row>
    <row r="12215" spans="8:15" s="179" customFormat="1" x14ac:dyDescent="0.2">
      <c r="H12215" s="180"/>
      <c r="I12215" s="180"/>
      <c r="L12215" s="181"/>
      <c r="M12215" s="180"/>
      <c r="N12215" s="180"/>
      <c r="O12215" s="180"/>
    </row>
    <row r="12216" spans="8:15" s="179" customFormat="1" x14ac:dyDescent="0.2">
      <c r="H12216" s="180"/>
      <c r="I12216" s="180"/>
      <c r="L12216" s="181"/>
      <c r="M12216" s="180"/>
      <c r="N12216" s="180"/>
      <c r="O12216" s="180"/>
    </row>
    <row r="12217" spans="8:15" s="179" customFormat="1" x14ac:dyDescent="0.2">
      <c r="H12217" s="180"/>
      <c r="I12217" s="180"/>
      <c r="L12217" s="181"/>
      <c r="M12217" s="180"/>
      <c r="N12217" s="180"/>
      <c r="O12217" s="180"/>
    </row>
    <row r="12218" spans="8:15" s="179" customFormat="1" x14ac:dyDescent="0.2">
      <c r="H12218" s="180"/>
      <c r="I12218" s="180"/>
      <c r="L12218" s="181"/>
      <c r="M12218" s="180"/>
      <c r="N12218" s="180"/>
      <c r="O12218" s="180"/>
    </row>
    <row r="12219" spans="8:15" s="179" customFormat="1" x14ac:dyDescent="0.2">
      <c r="H12219" s="180"/>
      <c r="I12219" s="180"/>
      <c r="L12219" s="181"/>
      <c r="M12219" s="180"/>
      <c r="N12219" s="180"/>
      <c r="O12219" s="180"/>
    </row>
    <row r="12220" spans="8:15" s="179" customFormat="1" x14ac:dyDescent="0.2">
      <c r="H12220" s="180"/>
      <c r="I12220" s="180"/>
      <c r="L12220" s="181"/>
      <c r="M12220" s="180"/>
      <c r="N12220" s="180"/>
      <c r="O12220" s="180"/>
    </row>
    <row r="12221" spans="8:15" s="179" customFormat="1" x14ac:dyDescent="0.2">
      <c r="H12221" s="180"/>
      <c r="I12221" s="180"/>
      <c r="L12221" s="181"/>
      <c r="M12221" s="180"/>
      <c r="N12221" s="180"/>
      <c r="O12221" s="180"/>
    </row>
    <row r="12222" spans="8:15" s="179" customFormat="1" x14ac:dyDescent="0.2">
      <c r="H12222" s="180"/>
      <c r="I12222" s="180"/>
      <c r="L12222" s="181"/>
      <c r="M12222" s="180"/>
      <c r="N12222" s="180"/>
      <c r="O12222" s="180"/>
    </row>
    <row r="12223" spans="8:15" s="179" customFormat="1" x14ac:dyDescent="0.2">
      <c r="H12223" s="180"/>
      <c r="I12223" s="180"/>
      <c r="L12223" s="181"/>
      <c r="M12223" s="180"/>
      <c r="N12223" s="180"/>
      <c r="O12223" s="180"/>
    </row>
    <row r="12224" spans="8:15" s="179" customFormat="1" x14ac:dyDescent="0.2">
      <c r="H12224" s="180"/>
      <c r="I12224" s="180"/>
      <c r="L12224" s="181"/>
      <c r="M12224" s="180"/>
      <c r="N12224" s="180"/>
      <c r="O12224" s="180"/>
    </row>
    <row r="12225" spans="8:15" s="179" customFormat="1" x14ac:dyDescent="0.2">
      <c r="H12225" s="180"/>
      <c r="I12225" s="180"/>
      <c r="L12225" s="181"/>
      <c r="M12225" s="180"/>
      <c r="N12225" s="180"/>
      <c r="O12225" s="180"/>
    </row>
    <row r="12226" spans="8:15" s="179" customFormat="1" x14ac:dyDescent="0.2">
      <c r="H12226" s="180"/>
      <c r="I12226" s="180"/>
      <c r="L12226" s="181"/>
      <c r="M12226" s="180"/>
      <c r="N12226" s="180"/>
      <c r="O12226" s="180"/>
    </row>
    <row r="12227" spans="8:15" s="179" customFormat="1" x14ac:dyDescent="0.2">
      <c r="H12227" s="180"/>
      <c r="I12227" s="180"/>
      <c r="L12227" s="181"/>
      <c r="M12227" s="180"/>
      <c r="N12227" s="180"/>
      <c r="O12227" s="180"/>
    </row>
    <row r="12228" spans="8:15" s="179" customFormat="1" x14ac:dyDescent="0.2">
      <c r="H12228" s="180"/>
      <c r="I12228" s="180"/>
      <c r="L12228" s="181"/>
      <c r="M12228" s="180"/>
      <c r="N12228" s="180"/>
      <c r="O12228" s="180"/>
    </row>
    <row r="12229" spans="8:15" s="179" customFormat="1" x14ac:dyDescent="0.2">
      <c r="H12229" s="180"/>
      <c r="I12229" s="180"/>
      <c r="L12229" s="181"/>
      <c r="M12229" s="180"/>
      <c r="N12229" s="180"/>
      <c r="O12229" s="180"/>
    </row>
    <row r="12230" spans="8:15" s="179" customFormat="1" x14ac:dyDescent="0.2">
      <c r="H12230" s="180"/>
      <c r="I12230" s="180"/>
      <c r="L12230" s="181"/>
      <c r="M12230" s="180"/>
      <c r="N12230" s="180"/>
      <c r="O12230" s="180"/>
    </row>
    <row r="12231" spans="8:15" s="179" customFormat="1" x14ac:dyDescent="0.2">
      <c r="H12231" s="180"/>
      <c r="I12231" s="180"/>
      <c r="L12231" s="181"/>
      <c r="M12231" s="180"/>
      <c r="N12231" s="180"/>
      <c r="O12231" s="180"/>
    </row>
    <row r="12232" spans="8:15" s="179" customFormat="1" x14ac:dyDescent="0.2">
      <c r="H12232" s="180"/>
      <c r="I12232" s="180"/>
      <c r="L12232" s="181"/>
      <c r="M12232" s="180"/>
      <c r="N12232" s="180"/>
      <c r="O12232" s="180"/>
    </row>
    <row r="12233" spans="8:15" s="179" customFormat="1" x14ac:dyDescent="0.2">
      <c r="H12233" s="180"/>
      <c r="I12233" s="180"/>
      <c r="L12233" s="181"/>
      <c r="M12233" s="180"/>
      <c r="N12233" s="180"/>
      <c r="O12233" s="180"/>
    </row>
    <row r="12234" spans="8:15" s="179" customFormat="1" x14ac:dyDescent="0.2">
      <c r="H12234" s="180"/>
      <c r="I12234" s="180"/>
      <c r="L12234" s="181"/>
      <c r="M12234" s="180"/>
      <c r="N12234" s="180"/>
      <c r="O12234" s="180"/>
    </row>
    <row r="12235" spans="8:15" s="179" customFormat="1" x14ac:dyDescent="0.2">
      <c r="H12235" s="180"/>
      <c r="I12235" s="180"/>
      <c r="L12235" s="181"/>
      <c r="M12235" s="180"/>
      <c r="N12235" s="180"/>
      <c r="O12235" s="180"/>
    </row>
    <row r="12236" spans="8:15" s="179" customFormat="1" x14ac:dyDescent="0.2">
      <c r="H12236" s="180"/>
      <c r="I12236" s="180"/>
      <c r="L12236" s="181"/>
      <c r="M12236" s="180"/>
      <c r="N12236" s="180"/>
      <c r="O12236" s="180"/>
    </row>
    <row r="12237" spans="8:15" s="179" customFormat="1" x14ac:dyDescent="0.2">
      <c r="H12237" s="180"/>
      <c r="I12237" s="180"/>
      <c r="L12237" s="181"/>
      <c r="M12237" s="180"/>
      <c r="N12237" s="180"/>
      <c r="O12237" s="180"/>
    </row>
    <row r="12238" spans="8:15" s="179" customFormat="1" x14ac:dyDescent="0.2">
      <c r="H12238" s="180"/>
      <c r="I12238" s="180"/>
      <c r="L12238" s="181"/>
      <c r="M12238" s="180"/>
      <c r="N12238" s="180"/>
      <c r="O12238" s="180"/>
    </row>
    <row r="12239" spans="8:15" s="179" customFormat="1" x14ac:dyDescent="0.2">
      <c r="H12239" s="180"/>
      <c r="I12239" s="180"/>
      <c r="L12239" s="181"/>
      <c r="M12239" s="180"/>
      <c r="N12239" s="180"/>
      <c r="O12239" s="180"/>
    </row>
    <row r="12240" spans="8:15" s="179" customFormat="1" x14ac:dyDescent="0.2">
      <c r="H12240" s="180"/>
      <c r="I12240" s="180"/>
      <c r="L12240" s="181"/>
      <c r="M12240" s="180"/>
      <c r="N12240" s="180"/>
      <c r="O12240" s="180"/>
    </row>
    <row r="12241" spans="8:15" s="179" customFormat="1" x14ac:dyDescent="0.2">
      <c r="H12241" s="180"/>
      <c r="I12241" s="180"/>
      <c r="L12241" s="181"/>
      <c r="M12241" s="180"/>
      <c r="N12241" s="180"/>
      <c r="O12241" s="180"/>
    </row>
    <row r="12242" spans="8:15" s="179" customFormat="1" x14ac:dyDescent="0.2">
      <c r="H12242" s="180"/>
      <c r="I12242" s="180"/>
      <c r="L12242" s="181"/>
      <c r="M12242" s="180"/>
      <c r="N12242" s="180"/>
      <c r="O12242" s="180"/>
    </row>
    <row r="12243" spans="8:15" s="179" customFormat="1" x14ac:dyDescent="0.2">
      <c r="H12243" s="180"/>
      <c r="I12243" s="180"/>
      <c r="L12243" s="181"/>
      <c r="M12243" s="180"/>
      <c r="N12243" s="180"/>
      <c r="O12243" s="180"/>
    </row>
    <row r="12244" spans="8:15" s="179" customFormat="1" x14ac:dyDescent="0.2">
      <c r="H12244" s="180"/>
      <c r="I12244" s="180"/>
      <c r="L12244" s="181"/>
      <c r="M12244" s="180"/>
      <c r="N12244" s="180"/>
      <c r="O12244" s="180"/>
    </row>
    <row r="12245" spans="8:15" s="179" customFormat="1" x14ac:dyDescent="0.2">
      <c r="H12245" s="180"/>
      <c r="I12245" s="180"/>
      <c r="L12245" s="181"/>
      <c r="M12245" s="180"/>
      <c r="N12245" s="180"/>
      <c r="O12245" s="180"/>
    </row>
    <row r="12246" spans="8:15" s="179" customFormat="1" x14ac:dyDescent="0.2">
      <c r="H12246" s="180"/>
      <c r="I12246" s="180"/>
      <c r="L12246" s="181"/>
      <c r="M12246" s="180"/>
      <c r="N12246" s="180"/>
      <c r="O12246" s="180"/>
    </row>
    <row r="12247" spans="8:15" s="179" customFormat="1" x14ac:dyDescent="0.2">
      <c r="H12247" s="180"/>
      <c r="I12247" s="180"/>
      <c r="L12247" s="181"/>
      <c r="M12247" s="180"/>
      <c r="N12247" s="180"/>
      <c r="O12247" s="180"/>
    </row>
    <row r="12248" spans="8:15" s="179" customFormat="1" x14ac:dyDescent="0.2">
      <c r="H12248" s="180"/>
      <c r="I12248" s="180"/>
      <c r="L12248" s="181"/>
      <c r="M12248" s="180"/>
      <c r="N12248" s="180"/>
      <c r="O12248" s="180"/>
    </row>
    <row r="12249" spans="8:15" s="179" customFormat="1" x14ac:dyDescent="0.2">
      <c r="H12249" s="180"/>
      <c r="I12249" s="180"/>
      <c r="L12249" s="181"/>
      <c r="M12249" s="180"/>
      <c r="N12249" s="180"/>
      <c r="O12249" s="180"/>
    </row>
    <row r="12250" spans="8:15" s="179" customFormat="1" x14ac:dyDescent="0.2">
      <c r="H12250" s="180"/>
      <c r="I12250" s="180"/>
      <c r="L12250" s="181"/>
      <c r="M12250" s="180"/>
      <c r="N12250" s="180"/>
      <c r="O12250" s="180"/>
    </row>
    <row r="12251" spans="8:15" s="179" customFormat="1" x14ac:dyDescent="0.2">
      <c r="H12251" s="180"/>
      <c r="I12251" s="180"/>
      <c r="L12251" s="181"/>
      <c r="M12251" s="180"/>
      <c r="N12251" s="180"/>
      <c r="O12251" s="180"/>
    </row>
    <row r="12252" spans="8:15" s="179" customFormat="1" x14ac:dyDescent="0.2">
      <c r="H12252" s="180"/>
      <c r="I12252" s="180"/>
      <c r="L12252" s="181"/>
      <c r="M12252" s="180"/>
      <c r="N12252" s="180"/>
      <c r="O12252" s="180"/>
    </row>
    <row r="12253" spans="8:15" s="179" customFormat="1" x14ac:dyDescent="0.2">
      <c r="H12253" s="180"/>
      <c r="I12253" s="180"/>
      <c r="L12253" s="181"/>
      <c r="M12253" s="180"/>
      <c r="N12253" s="180"/>
      <c r="O12253" s="180"/>
    </row>
    <row r="12254" spans="8:15" s="179" customFormat="1" x14ac:dyDescent="0.2">
      <c r="H12254" s="180"/>
      <c r="I12254" s="180"/>
      <c r="L12254" s="181"/>
      <c r="M12254" s="180"/>
      <c r="N12254" s="180"/>
      <c r="O12254" s="180"/>
    </row>
    <row r="12255" spans="8:15" s="179" customFormat="1" x14ac:dyDescent="0.2">
      <c r="H12255" s="180"/>
      <c r="I12255" s="180"/>
      <c r="L12255" s="181"/>
      <c r="M12255" s="180"/>
      <c r="N12255" s="180"/>
      <c r="O12255" s="180"/>
    </row>
    <row r="12256" spans="8:15" s="179" customFormat="1" x14ac:dyDescent="0.2">
      <c r="H12256" s="180"/>
      <c r="I12256" s="180"/>
      <c r="L12256" s="181"/>
      <c r="M12256" s="180"/>
      <c r="N12256" s="180"/>
      <c r="O12256" s="180"/>
    </row>
    <row r="12257" spans="8:15" s="179" customFormat="1" x14ac:dyDescent="0.2">
      <c r="H12257" s="180"/>
      <c r="I12257" s="180"/>
      <c r="L12257" s="181"/>
      <c r="M12257" s="180"/>
      <c r="N12257" s="180"/>
      <c r="O12257" s="180"/>
    </row>
    <row r="12258" spans="8:15" s="179" customFormat="1" x14ac:dyDescent="0.2">
      <c r="H12258" s="180"/>
      <c r="I12258" s="180"/>
      <c r="L12258" s="181"/>
      <c r="M12258" s="180"/>
      <c r="N12258" s="180"/>
      <c r="O12258" s="180"/>
    </row>
    <row r="12259" spans="8:15" s="179" customFormat="1" x14ac:dyDescent="0.2">
      <c r="H12259" s="180"/>
      <c r="I12259" s="180"/>
      <c r="L12259" s="181"/>
      <c r="M12259" s="180"/>
      <c r="N12259" s="180"/>
      <c r="O12259" s="180"/>
    </row>
    <row r="12260" spans="8:15" s="179" customFormat="1" x14ac:dyDescent="0.2">
      <c r="H12260" s="180"/>
      <c r="I12260" s="180"/>
      <c r="L12260" s="181"/>
      <c r="M12260" s="180"/>
      <c r="N12260" s="180"/>
      <c r="O12260" s="180"/>
    </row>
    <row r="12261" spans="8:15" s="179" customFormat="1" x14ac:dyDescent="0.2">
      <c r="H12261" s="180"/>
      <c r="I12261" s="180"/>
      <c r="L12261" s="181"/>
      <c r="M12261" s="180"/>
      <c r="N12261" s="180"/>
      <c r="O12261" s="180"/>
    </row>
    <row r="12262" spans="8:15" s="179" customFormat="1" x14ac:dyDescent="0.2">
      <c r="H12262" s="180"/>
      <c r="I12262" s="180"/>
      <c r="L12262" s="181"/>
      <c r="M12262" s="180"/>
      <c r="N12262" s="180"/>
      <c r="O12262" s="180"/>
    </row>
    <row r="12263" spans="8:15" s="179" customFormat="1" x14ac:dyDescent="0.2">
      <c r="H12263" s="180"/>
      <c r="I12263" s="180"/>
      <c r="L12263" s="181"/>
      <c r="M12263" s="180"/>
      <c r="N12263" s="180"/>
      <c r="O12263" s="180"/>
    </row>
    <row r="12264" spans="8:15" s="179" customFormat="1" x14ac:dyDescent="0.2">
      <c r="H12264" s="180"/>
      <c r="I12264" s="180"/>
      <c r="L12264" s="181"/>
      <c r="M12264" s="180"/>
      <c r="N12264" s="180"/>
      <c r="O12264" s="180"/>
    </row>
    <row r="12265" spans="8:15" s="179" customFormat="1" x14ac:dyDescent="0.2">
      <c r="H12265" s="180"/>
      <c r="I12265" s="180"/>
      <c r="L12265" s="181"/>
      <c r="M12265" s="180"/>
      <c r="N12265" s="180"/>
      <c r="O12265" s="180"/>
    </row>
    <row r="12266" spans="8:15" s="179" customFormat="1" x14ac:dyDescent="0.2">
      <c r="H12266" s="180"/>
      <c r="I12266" s="180"/>
      <c r="L12266" s="181"/>
      <c r="M12266" s="180"/>
      <c r="N12266" s="180"/>
      <c r="O12266" s="180"/>
    </row>
    <row r="12267" spans="8:15" s="179" customFormat="1" x14ac:dyDescent="0.2">
      <c r="H12267" s="180"/>
      <c r="I12267" s="180"/>
      <c r="L12267" s="181"/>
      <c r="M12267" s="180"/>
      <c r="N12267" s="180"/>
      <c r="O12267" s="180"/>
    </row>
    <row r="12268" spans="8:15" s="179" customFormat="1" x14ac:dyDescent="0.2">
      <c r="H12268" s="180"/>
      <c r="I12268" s="180"/>
      <c r="L12268" s="181"/>
      <c r="M12268" s="180"/>
      <c r="N12268" s="180"/>
      <c r="O12268" s="180"/>
    </row>
    <row r="12269" spans="8:15" s="179" customFormat="1" x14ac:dyDescent="0.2">
      <c r="H12269" s="180"/>
      <c r="I12269" s="180"/>
      <c r="L12269" s="181"/>
      <c r="M12269" s="180"/>
      <c r="N12269" s="180"/>
      <c r="O12269" s="180"/>
    </row>
    <row r="12270" spans="8:15" s="179" customFormat="1" x14ac:dyDescent="0.2">
      <c r="H12270" s="180"/>
      <c r="I12270" s="180"/>
      <c r="L12270" s="181"/>
      <c r="M12270" s="180"/>
      <c r="N12270" s="180"/>
      <c r="O12270" s="180"/>
    </row>
    <row r="12271" spans="8:15" s="179" customFormat="1" x14ac:dyDescent="0.2">
      <c r="H12271" s="180"/>
      <c r="I12271" s="180"/>
      <c r="L12271" s="181"/>
      <c r="M12271" s="180"/>
      <c r="N12271" s="180"/>
      <c r="O12271" s="180"/>
    </row>
    <row r="12272" spans="8:15" s="179" customFormat="1" x14ac:dyDescent="0.2">
      <c r="H12272" s="180"/>
      <c r="I12272" s="180"/>
      <c r="L12272" s="181"/>
      <c r="M12272" s="180"/>
      <c r="N12272" s="180"/>
      <c r="O12272" s="180"/>
    </row>
    <row r="12273" spans="8:15" s="179" customFormat="1" x14ac:dyDescent="0.2">
      <c r="H12273" s="180"/>
      <c r="I12273" s="180"/>
      <c r="L12273" s="181"/>
      <c r="M12273" s="180"/>
      <c r="N12273" s="180"/>
      <c r="O12273" s="180"/>
    </row>
    <row r="12274" spans="8:15" s="179" customFormat="1" x14ac:dyDescent="0.2">
      <c r="H12274" s="180"/>
      <c r="I12274" s="180"/>
      <c r="L12274" s="181"/>
      <c r="M12274" s="180"/>
      <c r="N12274" s="180"/>
      <c r="O12274" s="180"/>
    </row>
    <row r="12275" spans="8:15" s="179" customFormat="1" x14ac:dyDescent="0.2">
      <c r="H12275" s="180"/>
      <c r="I12275" s="180"/>
      <c r="L12275" s="181"/>
      <c r="M12275" s="180"/>
      <c r="N12275" s="180"/>
      <c r="O12275" s="180"/>
    </row>
    <row r="12276" spans="8:15" s="179" customFormat="1" x14ac:dyDescent="0.2">
      <c r="H12276" s="180"/>
      <c r="I12276" s="180"/>
      <c r="L12276" s="181"/>
      <c r="M12276" s="180"/>
      <c r="N12276" s="180"/>
      <c r="O12276" s="180"/>
    </row>
    <row r="12277" spans="8:15" s="179" customFormat="1" x14ac:dyDescent="0.2">
      <c r="H12277" s="180"/>
      <c r="I12277" s="180"/>
      <c r="L12277" s="181"/>
      <c r="M12277" s="180"/>
      <c r="N12277" s="180"/>
      <c r="O12277" s="180"/>
    </row>
    <row r="12278" spans="8:15" s="179" customFormat="1" x14ac:dyDescent="0.2">
      <c r="H12278" s="180"/>
      <c r="I12278" s="180"/>
      <c r="L12278" s="181"/>
      <c r="M12278" s="180"/>
      <c r="N12278" s="180"/>
      <c r="O12278" s="180"/>
    </row>
    <row r="12279" spans="8:15" s="179" customFormat="1" x14ac:dyDescent="0.2">
      <c r="H12279" s="180"/>
      <c r="I12279" s="180"/>
      <c r="L12279" s="181"/>
      <c r="M12279" s="180"/>
      <c r="N12279" s="180"/>
      <c r="O12279" s="180"/>
    </row>
    <row r="12280" spans="8:15" s="179" customFormat="1" x14ac:dyDescent="0.2">
      <c r="H12280" s="180"/>
      <c r="I12280" s="180"/>
      <c r="L12280" s="181"/>
      <c r="M12280" s="180"/>
      <c r="N12280" s="180"/>
      <c r="O12280" s="180"/>
    </row>
    <row r="12281" spans="8:15" s="179" customFormat="1" x14ac:dyDescent="0.2">
      <c r="H12281" s="180"/>
      <c r="I12281" s="180"/>
      <c r="L12281" s="181"/>
      <c r="M12281" s="180"/>
      <c r="N12281" s="180"/>
      <c r="O12281" s="180"/>
    </row>
    <row r="12282" spans="8:15" s="179" customFormat="1" x14ac:dyDescent="0.2">
      <c r="H12282" s="180"/>
      <c r="I12282" s="180"/>
      <c r="L12282" s="181"/>
      <c r="M12282" s="180"/>
      <c r="N12282" s="180"/>
      <c r="O12282" s="180"/>
    </row>
    <row r="12283" spans="8:15" s="179" customFormat="1" x14ac:dyDescent="0.2">
      <c r="H12283" s="180"/>
      <c r="I12283" s="180"/>
      <c r="L12283" s="181"/>
      <c r="M12283" s="180"/>
      <c r="N12283" s="180"/>
      <c r="O12283" s="180"/>
    </row>
    <row r="12284" spans="8:15" s="179" customFormat="1" x14ac:dyDescent="0.2">
      <c r="H12284" s="180"/>
      <c r="I12284" s="180"/>
      <c r="L12284" s="181"/>
      <c r="M12284" s="180"/>
      <c r="N12284" s="180"/>
      <c r="O12284" s="180"/>
    </row>
    <row r="12285" spans="8:15" s="179" customFormat="1" x14ac:dyDescent="0.2">
      <c r="H12285" s="180"/>
      <c r="I12285" s="180"/>
      <c r="L12285" s="181"/>
      <c r="M12285" s="180"/>
      <c r="N12285" s="180"/>
      <c r="O12285" s="180"/>
    </row>
    <row r="12286" spans="8:15" s="179" customFormat="1" x14ac:dyDescent="0.2">
      <c r="H12286" s="180"/>
      <c r="I12286" s="180"/>
      <c r="L12286" s="181"/>
      <c r="M12286" s="180"/>
      <c r="N12286" s="180"/>
      <c r="O12286" s="180"/>
    </row>
    <row r="12287" spans="8:15" s="179" customFormat="1" x14ac:dyDescent="0.2">
      <c r="H12287" s="180"/>
      <c r="I12287" s="180"/>
      <c r="L12287" s="181"/>
      <c r="M12287" s="180"/>
      <c r="N12287" s="180"/>
      <c r="O12287" s="180"/>
    </row>
    <row r="12288" spans="8:15" s="179" customFormat="1" x14ac:dyDescent="0.2">
      <c r="H12288" s="180"/>
      <c r="I12288" s="180"/>
      <c r="L12288" s="181"/>
      <c r="M12288" s="180"/>
      <c r="N12288" s="180"/>
      <c r="O12288" s="180"/>
    </row>
    <row r="12289" spans="8:15" s="179" customFormat="1" x14ac:dyDescent="0.2">
      <c r="H12289" s="180"/>
      <c r="I12289" s="180"/>
      <c r="L12289" s="181"/>
      <c r="M12289" s="180"/>
      <c r="N12289" s="180"/>
      <c r="O12289" s="180"/>
    </row>
    <row r="12290" spans="8:15" s="179" customFormat="1" x14ac:dyDescent="0.2">
      <c r="H12290" s="180"/>
      <c r="I12290" s="180"/>
      <c r="L12290" s="181"/>
      <c r="M12290" s="180"/>
      <c r="N12290" s="180"/>
      <c r="O12290" s="180"/>
    </row>
    <row r="12291" spans="8:15" s="179" customFormat="1" x14ac:dyDescent="0.2">
      <c r="H12291" s="180"/>
      <c r="I12291" s="180"/>
      <c r="L12291" s="181"/>
      <c r="M12291" s="180"/>
      <c r="N12291" s="180"/>
      <c r="O12291" s="180"/>
    </row>
    <row r="12292" spans="8:15" s="179" customFormat="1" x14ac:dyDescent="0.2">
      <c r="H12292" s="180"/>
      <c r="I12292" s="180"/>
      <c r="L12292" s="181"/>
      <c r="M12292" s="180"/>
      <c r="N12292" s="180"/>
      <c r="O12292" s="180"/>
    </row>
    <row r="12293" spans="8:15" s="179" customFormat="1" x14ac:dyDescent="0.2">
      <c r="H12293" s="180"/>
      <c r="I12293" s="180"/>
      <c r="L12293" s="181"/>
      <c r="M12293" s="180"/>
      <c r="N12293" s="180"/>
      <c r="O12293" s="180"/>
    </row>
    <row r="12294" spans="8:15" s="179" customFormat="1" x14ac:dyDescent="0.2">
      <c r="H12294" s="180"/>
      <c r="I12294" s="180"/>
      <c r="L12294" s="181"/>
      <c r="M12294" s="180"/>
      <c r="N12294" s="180"/>
      <c r="O12294" s="180"/>
    </row>
    <row r="12295" spans="8:15" s="179" customFormat="1" x14ac:dyDescent="0.2">
      <c r="H12295" s="180"/>
      <c r="I12295" s="180"/>
      <c r="L12295" s="181"/>
      <c r="M12295" s="180"/>
      <c r="N12295" s="180"/>
      <c r="O12295" s="180"/>
    </row>
    <row r="12296" spans="8:15" s="179" customFormat="1" x14ac:dyDescent="0.2">
      <c r="H12296" s="180"/>
      <c r="I12296" s="180"/>
      <c r="L12296" s="181"/>
      <c r="M12296" s="180"/>
      <c r="N12296" s="180"/>
      <c r="O12296" s="180"/>
    </row>
    <row r="12297" spans="8:15" s="179" customFormat="1" x14ac:dyDescent="0.2">
      <c r="H12297" s="180"/>
      <c r="I12297" s="180"/>
      <c r="L12297" s="181"/>
      <c r="M12297" s="180"/>
      <c r="N12297" s="180"/>
      <c r="O12297" s="180"/>
    </row>
    <row r="12298" spans="8:15" s="179" customFormat="1" x14ac:dyDescent="0.2">
      <c r="H12298" s="180"/>
      <c r="I12298" s="180"/>
      <c r="L12298" s="181"/>
      <c r="M12298" s="180"/>
      <c r="N12298" s="180"/>
      <c r="O12298" s="180"/>
    </row>
    <row r="12299" spans="8:15" s="179" customFormat="1" x14ac:dyDescent="0.2">
      <c r="H12299" s="180"/>
      <c r="I12299" s="180"/>
      <c r="L12299" s="181"/>
      <c r="M12299" s="180"/>
      <c r="N12299" s="180"/>
      <c r="O12299" s="180"/>
    </row>
    <row r="12300" spans="8:15" s="179" customFormat="1" x14ac:dyDescent="0.2">
      <c r="H12300" s="180"/>
      <c r="I12300" s="180"/>
      <c r="L12300" s="181"/>
      <c r="M12300" s="180"/>
      <c r="N12300" s="180"/>
      <c r="O12300" s="180"/>
    </row>
    <row r="12301" spans="8:15" s="179" customFormat="1" x14ac:dyDescent="0.2">
      <c r="H12301" s="180"/>
      <c r="I12301" s="180"/>
      <c r="L12301" s="181"/>
      <c r="M12301" s="180"/>
      <c r="N12301" s="180"/>
      <c r="O12301" s="180"/>
    </row>
    <row r="12302" spans="8:15" s="179" customFormat="1" x14ac:dyDescent="0.2">
      <c r="H12302" s="180"/>
      <c r="I12302" s="180"/>
      <c r="L12302" s="181"/>
      <c r="M12302" s="180"/>
      <c r="N12302" s="180"/>
      <c r="O12302" s="180"/>
    </row>
    <row r="12303" spans="8:15" s="179" customFormat="1" x14ac:dyDescent="0.2">
      <c r="H12303" s="180"/>
      <c r="I12303" s="180"/>
      <c r="L12303" s="181"/>
      <c r="M12303" s="180"/>
      <c r="N12303" s="180"/>
      <c r="O12303" s="180"/>
    </row>
    <row r="12304" spans="8:15" s="179" customFormat="1" x14ac:dyDescent="0.2">
      <c r="H12304" s="180"/>
      <c r="I12304" s="180"/>
      <c r="L12304" s="181"/>
      <c r="M12304" s="180"/>
      <c r="N12304" s="180"/>
      <c r="O12304" s="180"/>
    </row>
    <row r="12305" spans="8:15" s="179" customFormat="1" x14ac:dyDescent="0.2">
      <c r="H12305" s="180"/>
      <c r="I12305" s="180"/>
      <c r="L12305" s="181"/>
      <c r="M12305" s="180"/>
      <c r="N12305" s="180"/>
      <c r="O12305" s="180"/>
    </row>
    <row r="12306" spans="8:15" s="179" customFormat="1" x14ac:dyDescent="0.2">
      <c r="H12306" s="180"/>
      <c r="I12306" s="180"/>
      <c r="L12306" s="181"/>
      <c r="M12306" s="180"/>
      <c r="N12306" s="180"/>
      <c r="O12306" s="180"/>
    </row>
    <row r="12307" spans="8:15" s="179" customFormat="1" x14ac:dyDescent="0.2">
      <c r="H12307" s="180"/>
      <c r="I12307" s="180"/>
      <c r="L12307" s="181"/>
      <c r="M12307" s="180"/>
      <c r="N12307" s="180"/>
      <c r="O12307" s="180"/>
    </row>
    <row r="12308" spans="8:15" s="179" customFormat="1" x14ac:dyDescent="0.2">
      <c r="H12308" s="180"/>
      <c r="I12308" s="180"/>
      <c r="L12308" s="181"/>
      <c r="M12308" s="180"/>
      <c r="N12308" s="180"/>
      <c r="O12308" s="180"/>
    </row>
    <row r="12309" spans="8:15" s="179" customFormat="1" x14ac:dyDescent="0.2">
      <c r="H12309" s="180"/>
      <c r="I12309" s="180"/>
      <c r="L12309" s="181"/>
      <c r="M12309" s="180"/>
      <c r="N12309" s="180"/>
      <c r="O12309" s="180"/>
    </row>
    <row r="12310" spans="8:15" s="179" customFormat="1" x14ac:dyDescent="0.2">
      <c r="H12310" s="180"/>
      <c r="I12310" s="180"/>
      <c r="L12310" s="181"/>
      <c r="M12310" s="180"/>
      <c r="N12310" s="180"/>
      <c r="O12310" s="180"/>
    </row>
    <row r="12311" spans="8:15" s="179" customFormat="1" x14ac:dyDescent="0.2">
      <c r="H12311" s="180"/>
      <c r="I12311" s="180"/>
      <c r="L12311" s="181"/>
      <c r="M12311" s="180"/>
      <c r="N12311" s="180"/>
      <c r="O12311" s="180"/>
    </row>
    <row r="12312" spans="8:15" s="179" customFormat="1" x14ac:dyDescent="0.2">
      <c r="H12312" s="180"/>
      <c r="I12312" s="180"/>
      <c r="L12312" s="181"/>
      <c r="M12312" s="180"/>
      <c r="N12312" s="180"/>
      <c r="O12312" s="180"/>
    </row>
    <row r="12313" spans="8:15" s="179" customFormat="1" x14ac:dyDescent="0.2">
      <c r="H12313" s="180"/>
      <c r="I12313" s="180"/>
      <c r="L12313" s="181"/>
      <c r="M12313" s="180"/>
      <c r="N12313" s="180"/>
      <c r="O12313" s="180"/>
    </row>
    <row r="12314" spans="8:15" s="179" customFormat="1" x14ac:dyDescent="0.2">
      <c r="H12314" s="180"/>
      <c r="I12314" s="180"/>
      <c r="L12314" s="181"/>
      <c r="M12314" s="180"/>
      <c r="N12314" s="180"/>
      <c r="O12314" s="180"/>
    </row>
    <row r="12315" spans="8:15" s="179" customFormat="1" x14ac:dyDescent="0.2">
      <c r="H12315" s="180"/>
      <c r="I12315" s="180"/>
      <c r="L12315" s="181"/>
      <c r="M12315" s="180"/>
      <c r="N12315" s="180"/>
      <c r="O12315" s="180"/>
    </row>
    <row r="12316" spans="8:15" s="179" customFormat="1" x14ac:dyDescent="0.2">
      <c r="H12316" s="180"/>
      <c r="I12316" s="180"/>
      <c r="L12316" s="181"/>
      <c r="M12316" s="180"/>
      <c r="N12316" s="180"/>
      <c r="O12316" s="180"/>
    </row>
    <row r="12317" spans="8:15" s="179" customFormat="1" x14ac:dyDescent="0.2">
      <c r="H12317" s="180"/>
      <c r="I12317" s="180"/>
      <c r="L12317" s="181"/>
      <c r="M12317" s="180"/>
      <c r="N12317" s="180"/>
      <c r="O12317" s="180"/>
    </row>
    <row r="12318" spans="8:15" s="179" customFormat="1" x14ac:dyDescent="0.2">
      <c r="H12318" s="180"/>
      <c r="I12318" s="180"/>
      <c r="L12318" s="181"/>
      <c r="M12318" s="180"/>
      <c r="N12318" s="180"/>
      <c r="O12318" s="180"/>
    </row>
    <row r="12319" spans="8:15" s="179" customFormat="1" x14ac:dyDescent="0.2">
      <c r="H12319" s="180"/>
      <c r="I12319" s="180"/>
      <c r="L12319" s="181"/>
      <c r="M12319" s="180"/>
      <c r="N12319" s="180"/>
      <c r="O12319" s="180"/>
    </row>
    <row r="12320" spans="8:15" s="179" customFormat="1" x14ac:dyDescent="0.2">
      <c r="H12320" s="180"/>
      <c r="I12320" s="180"/>
      <c r="L12320" s="181"/>
      <c r="M12320" s="180"/>
      <c r="N12320" s="180"/>
      <c r="O12320" s="180"/>
    </row>
    <row r="12321" spans="8:15" s="179" customFormat="1" x14ac:dyDescent="0.2">
      <c r="H12321" s="180"/>
      <c r="I12321" s="180"/>
      <c r="L12321" s="181"/>
      <c r="M12321" s="180"/>
      <c r="N12321" s="180"/>
      <c r="O12321" s="180"/>
    </row>
    <row r="12322" spans="8:15" s="179" customFormat="1" x14ac:dyDescent="0.2">
      <c r="H12322" s="180"/>
      <c r="I12322" s="180"/>
      <c r="L12322" s="181"/>
      <c r="M12322" s="180"/>
      <c r="N12322" s="180"/>
      <c r="O12322" s="180"/>
    </row>
    <row r="12323" spans="8:15" s="179" customFormat="1" x14ac:dyDescent="0.2">
      <c r="H12323" s="180"/>
      <c r="I12323" s="180"/>
      <c r="L12323" s="181"/>
      <c r="M12323" s="180"/>
      <c r="N12323" s="180"/>
      <c r="O12323" s="180"/>
    </row>
    <row r="12324" spans="8:15" s="179" customFormat="1" x14ac:dyDescent="0.2">
      <c r="H12324" s="180"/>
      <c r="I12324" s="180"/>
      <c r="L12324" s="181"/>
      <c r="M12324" s="180"/>
      <c r="N12324" s="180"/>
      <c r="O12324" s="180"/>
    </row>
    <row r="12325" spans="8:15" s="179" customFormat="1" x14ac:dyDescent="0.2">
      <c r="H12325" s="180"/>
      <c r="I12325" s="180"/>
      <c r="L12325" s="181"/>
      <c r="M12325" s="180"/>
      <c r="N12325" s="180"/>
      <c r="O12325" s="180"/>
    </row>
    <row r="12326" spans="8:15" s="179" customFormat="1" x14ac:dyDescent="0.2">
      <c r="H12326" s="180"/>
      <c r="I12326" s="180"/>
      <c r="L12326" s="181"/>
      <c r="M12326" s="180"/>
      <c r="N12326" s="180"/>
      <c r="O12326" s="180"/>
    </row>
    <row r="12327" spans="8:15" s="179" customFormat="1" x14ac:dyDescent="0.2">
      <c r="H12327" s="180"/>
      <c r="I12327" s="180"/>
      <c r="L12327" s="181"/>
      <c r="M12327" s="180"/>
      <c r="N12327" s="180"/>
      <c r="O12327" s="180"/>
    </row>
    <row r="12328" spans="8:15" s="179" customFormat="1" x14ac:dyDescent="0.2">
      <c r="H12328" s="180"/>
      <c r="I12328" s="180"/>
      <c r="L12328" s="181"/>
      <c r="M12328" s="180"/>
      <c r="N12328" s="180"/>
      <c r="O12328" s="180"/>
    </row>
    <row r="12329" spans="8:15" s="179" customFormat="1" x14ac:dyDescent="0.2">
      <c r="H12329" s="180"/>
      <c r="I12329" s="180"/>
      <c r="L12329" s="181"/>
      <c r="M12329" s="180"/>
      <c r="N12329" s="180"/>
      <c r="O12329" s="180"/>
    </row>
    <row r="12330" spans="8:15" s="179" customFormat="1" x14ac:dyDescent="0.2">
      <c r="H12330" s="180"/>
      <c r="I12330" s="180"/>
      <c r="L12330" s="181"/>
      <c r="M12330" s="180"/>
      <c r="N12330" s="180"/>
      <c r="O12330" s="180"/>
    </row>
    <row r="12331" spans="8:15" s="179" customFormat="1" x14ac:dyDescent="0.2">
      <c r="H12331" s="180"/>
      <c r="I12331" s="180"/>
      <c r="L12331" s="181"/>
      <c r="M12331" s="180"/>
      <c r="N12331" s="180"/>
      <c r="O12331" s="180"/>
    </row>
    <row r="12332" spans="8:15" s="179" customFormat="1" x14ac:dyDescent="0.2">
      <c r="H12332" s="180"/>
      <c r="I12332" s="180"/>
      <c r="L12332" s="181"/>
      <c r="M12332" s="180"/>
      <c r="N12332" s="180"/>
      <c r="O12332" s="180"/>
    </row>
    <row r="12333" spans="8:15" s="179" customFormat="1" x14ac:dyDescent="0.2">
      <c r="H12333" s="180"/>
      <c r="I12333" s="180"/>
      <c r="L12333" s="181"/>
      <c r="M12333" s="180"/>
      <c r="N12333" s="180"/>
      <c r="O12333" s="180"/>
    </row>
    <row r="12334" spans="8:15" s="179" customFormat="1" x14ac:dyDescent="0.2">
      <c r="H12334" s="180"/>
      <c r="I12334" s="180"/>
      <c r="L12334" s="181"/>
      <c r="M12334" s="180"/>
      <c r="N12334" s="180"/>
      <c r="O12334" s="180"/>
    </row>
    <row r="12335" spans="8:15" s="179" customFormat="1" x14ac:dyDescent="0.2">
      <c r="H12335" s="180"/>
      <c r="I12335" s="180"/>
      <c r="L12335" s="181"/>
      <c r="M12335" s="180"/>
      <c r="N12335" s="180"/>
      <c r="O12335" s="180"/>
    </row>
    <row r="12336" spans="8:15" s="179" customFormat="1" x14ac:dyDescent="0.2">
      <c r="H12336" s="180"/>
      <c r="I12336" s="180"/>
      <c r="L12336" s="181"/>
      <c r="M12336" s="180"/>
      <c r="N12336" s="180"/>
      <c r="O12336" s="180"/>
    </row>
    <row r="12337" spans="8:15" s="179" customFormat="1" x14ac:dyDescent="0.2">
      <c r="H12337" s="180"/>
      <c r="I12337" s="180"/>
      <c r="L12337" s="181"/>
      <c r="M12337" s="180"/>
      <c r="N12337" s="180"/>
      <c r="O12337" s="180"/>
    </row>
    <row r="12338" spans="8:15" s="179" customFormat="1" x14ac:dyDescent="0.2">
      <c r="H12338" s="180"/>
      <c r="I12338" s="180"/>
      <c r="L12338" s="181"/>
      <c r="M12338" s="180"/>
      <c r="N12338" s="180"/>
      <c r="O12338" s="180"/>
    </row>
    <row r="12339" spans="8:15" s="179" customFormat="1" x14ac:dyDescent="0.2">
      <c r="H12339" s="180"/>
      <c r="I12339" s="180"/>
      <c r="L12339" s="181"/>
      <c r="M12339" s="180"/>
      <c r="N12339" s="180"/>
      <c r="O12339" s="180"/>
    </row>
    <row r="12340" spans="8:15" s="179" customFormat="1" x14ac:dyDescent="0.2">
      <c r="H12340" s="180"/>
      <c r="I12340" s="180"/>
      <c r="L12340" s="181"/>
      <c r="M12340" s="180"/>
      <c r="N12340" s="180"/>
      <c r="O12340" s="180"/>
    </row>
    <row r="12341" spans="8:15" s="179" customFormat="1" x14ac:dyDescent="0.2">
      <c r="H12341" s="180"/>
      <c r="I12341" s="180"/>
      <c r="L12341" s="181"/>
      <c r="M12341" s="180"/>
      <c r="N12341" s="180"/>
      <c r="O12341" s="180"/>
    </row>
    <row r="12342" spans="8:15" s="179" customFormat="1" x14ac:dyDescent="0.2">
      <c r="H12342" s="180"/>
      <c r="I12342" s="180"/>
      <c r="L12342" s="181"/>
      <c r="M12342" s="180"/>
      <c r="N12342" s="180"/>
      <c r="O12342" s="180"/>
    </row>
    <row r="12343" spans="8:15" s="179" customFormat="1" x14ac:dyDescent="0.2">
      <c r="H12343" s="180"/>
      <c r="I12343" s="180"/>
      <c r="L12343" s="181"/>
      <c r="M12343" s="180"/>
      <c r="N12343" s="180"/>
      <c r="O12343" s="180"/>
    </row>
    <row r="12344" spans="8:15" s="179" customFormat="1" x14ac:dyDescent="0.2">
      <c r="H12344" s="180"/>
      <c r="I12344" s="180"/>
      <c r="L12344" s="181"/>
      <c r="M12344" s="180"/>
      <c r="N12344" s="180"/>
      <c r="O12344" s="180"/>
    </row>
    <row r="12345" spans="8:15" s="179" customFormat="1" x14ac:dyDescent="0.2">
      <c r="H12345" s="180"/>
      <c r="I12345" s="180"/>
      <c r="L12345" s="181"/>
      <c r="M12345" s="180"/>
      <c r="N12345" s="180"/>
      <c r="O12345" s="180"/>
    </row>
    <row r="12346" spans="8:15" s="179" customFormat="1" x14ac:dyDescent="0.2">
      <c r="H12346" s="180"/>
      <c r="I12346" s="180"/>
      <c r="L12346" s="181"/>
      <c r="M12346" s="180"/>
      <c r="N12346" s="180"/>
      <c r="O12346" s="180"/>
    </row>
    <row r="12347" spans="8:15" s="179" customFormat="1" x14ac:dyDescent="0.2">
      <c r="H12347" s="180"/>
      <c r="I12347" s="180"/>
      <c r="L12347" s="181"/>
      <c r="M12347" s="180"/>
      <c r="N12347" s="180"/>
      <c r="O12347" s="180"/>
    </row>
    <row r="12348" spans="8:15" s="179" customFormat="1" x14ac:dyDescent="0.2">
      <c r="H12348" s="180"/>
      <c r="I12348" s="180"/>
      <c r="L12348" s="181"/>
      <c r="M12348" s="180"/>
      <c r="N12348" s="180"/>
      <c r="O12348" s="180"/>
    </row>
    <row r="12349" spans="8:15" s="179" customFormat="1" x14ac:dyDescent="0.2">
      <c r="H12349" s="180"/>
      <c r="I12349" s="180"/>
      <c r="L12349" s="181"/>
      <c r="M12349" s="180"/>
      <c r="N12349" s="180"/>
      <c r="O12349" s="180"/>
    </row>
    <row r="12350" spans="8:15" s="179" customFormat="1" x14ac:dyDescent="0.2">
      <c r="H12350" s="180"/>
      <c r="I12350" s="180"/>
      <c r="L12350" s="181"/>
      <c r="M12350" s="180"/>
      <c r="N12350" s="180"/>
      <c r="O12350" s="180"/>
    </row>
    <row r="12351" spans="8:15" s="179" customFormat="1" x14ac:dyDescent="0.2">
      <c r="H12351" s="180"/>
      <c r="I12351" s="180"/>
      <c r="L12351" s="181"/>
      <c r="M12351" s="180"/>
      <c r="N12351" s="180"/>
      <c r="O12351" s="180"/>
    </row>
    <row r="12352" spans="8:15" s="179" customFormat="1" x14ac:dyDescent="0.2">
      <c r="H12352" s="180"/>
      <c r="I12352" s="180"/>
      <c r="L12352" s="181"/>
      <c r="M12352" s="180"/>
      <c r="N12352" s="180"/>
      <c r="O12352" s="180"/>
    </row>
    <row r="12353" spans="8:15" s="179" customFormat="1" x14ac:dyDescent="0.2">
      <c r="H12353" s="180"/>
      <c r="I12353" s="180"/>
      <c r="L12353" s="181"/>
      <c r="M12353" s="180"/>
      <c r="N12353" s="180"/>
      <c r="O12353" s="180"/>
    </row>
    <row r="12354" spans="8:15" s="179" customFormat="1" x14ac:dyDescent="0.2">
      <c r="H12354" s="180"/>
      <c r="I12354" s="180"/>
      <c r="L12354" s="181"/>
      <c r="M12354" s="180"/>
      <c r="N12354" s="180"/>
      <c r="O12354" s="180"/>
    </row>
    <row r="12355" spans="8:15" s="179" customFormat="1" x14ac:dyDescent="0.2">
      <c r="H12355" s="180"/>
      <c r="I12355" s="180"/>
      <c r="L12355" s="181"/>
      <c r="M12355" s="180"/>
      <c r="N12355" s="180"/>
      <c r="O12355" s="180"/>
    </row>
    <row r="12356" spans="8:15" s="179" customFormat="1" x14ac:dyDescent="0.2">
      <c r="H12356" s="180"/>
      <c r="I12356" s="180"/>
      <c r="L12356" s="181"/>
      <c r="M12356" s="180"/>
      <c r="N12356" s="180"/>
      <c r="O12356" s="180"/>
    </row>
    <row r="12357" spans="8:15" s="179" customFormat="1" x14ac:dyDescent="0.2">
      <c r="H12357" s="180"/>
      <c r="I12357" s="180"/>
      <c r="L12357" s="181"/>
      <c r="M12357" s="180"/>
      <c r="N12357" s="180"/>
      <c r="O12357" s="180"/>
    </row>
    <row r="12358" spans="8:15" s="179" customFormat="1" x14ac:dyDescent="0.2">
      <c r="H12358" s="180"/>
      <c r="I12358" s="180"/>
      <c r="L12358" s="181"/>
      <c r="M12358" s="180"/>
      <c r="N12358" s="180"/>
      <c r="O12358" s="180"/>
    </row>
    <row r="12359" spans="8:15" s="179" customFormat="1" x14ac:dyDescent="0.2">
      <c r="H12359" s="180"/>
      <c r="I12359" s="180"/>
      <c r="L12359" s="181"/>
      <c r="M12359" s="180"/>
      <c r="N12359" s="180"/>
      <c r="O12359" s="180"/>
    </row>
    <row r="12360" spans="8:15" s="179" customFormat="1" x14ac:dyDescent="0.2">
      <c r="H12360" s="180"/>
      <c r="I12360" s="180"/>
      <c r="L12360" s="181"/>
      <c r="M12360" s="180"/>
      <c r="N12360" s="180"/>
      <c r="O12360" s="180"/>
    </row>
    <row r="12361" spans="8:15" s="179" customFormat="1" x14ac:dyDescent="0.2">
      <c r="H12361" s="180"/>
      <c r="I12361" s="180"/>
      <c r="L12361" s="181"/>
      <c r="M12361" s="180"/>
      <c r="N12361" s="180"/>
      <c r="O12361" s="180"/>
    </row>
    <row r="12362" spans="8:15" s="179" customFormat="1" x14ac:dyDescent="0.2">
      <c r="H12362" s="180"/>
      <c r="I12362" s="180"/>
      <c r="L12362" s="181"/>
      <c r="M12362" s="180"/>
      <c r="N12362" s="180"/>
      <c r="O12362" s="180"/>
    </row>
    <row r="12363" spans="8:15" s="179" customFormat="1" x14ac:dyDescent="0.2">
      <c r="H12363" s="180"/>
      <c r="I12363" s="180"/>
      <c r="L12363" s="181"/>
      <c r="M12363" s="180"/>
      <c r="N12363" s="180"/>
      <c r="O12363" s="180"/>
    </row>
    <row r="12364" spans="8:15" s="179" customFormat="1" x14ac:dyDescent="0.2">
      <c r="H12364" s="180"/>
      <c r="I12364" s="180"/>
      <c r="L12364" s="181"/>
      <c r="M12364" s="180"/>
      <c r="N12364" s="180"/>
      <c r="O12364" s="180"/>
    </row>
    <row r="12365" spans="8:15" s="179" customFormat="1" x14ac:dyDescent="0.2">
      <c r="H12365" s="180"/>
      <c r="I12365" s="180"/>
      <c r="L12365" s="181"/>
      <c r="M12365" s="180"/>
      <c r="N12365" s="180"/>
      <c r="O12365" s="180"/>
    </row>
    <row r="12366" spans="8:15" s="179" customFormat="1" x14ac:dyDescent="0.2">
      <c r="H12366" s="180"/>
      <c r="I12366" s="180"/>
      <c r="L12366" s="181"/>
      <c r="M12366" s="180"/>
      <c r="N12366" s="180"/>
      <c r="O12366" s="180"/>
    </row>
    <row r="12367" spans="8:15" s="179" customFormat="1" x14ac:dyDescent="0.2">
      <c r="H12367" s="180"/>
      <c r="I12367" s="180"/>
      <c r="L12367" s="181"/>
      <c r="M12367" s="180"/>
      <c r="N12367" s="180"/>
      <c r="O12367" s="180"/>
    </row>
    <row r="12368" spans="8:15" s="179" customFormat="1" x14ac:dyDescent="0.2">
      <c r="H12368" s="180"/>
      <c r="I12368" s="180"/>
      <c r="L12368" s="181"/>
      <c r="M12368" s="180"/>
      <c r="N12368" s="180"/>
      <c r="O12368" s="180"/>
    </row>
    <row r="12369" spans="8:15" s="179" customFormat="1" x14ac:dyDescent="0.2">
      <c r="H12369" s="180"/>
      <c r="I12369" s="180"/>
      <c r="L12369" s="181"/>
      <c r="M12369" s="180"/>
      <c r="N12369" s="180"/>
      <c r="O12369" s="180"/>
    </row>
    <row r="12370" spans="8:15" s="179" customFormat="1" x14ac:dyDescent="0.2">
      <c r="H12370" s="180"/>
      <c r="I12370" s="180"/>
      <c r="L12370" s="181"/>
      <c r="M12370" s="180"/>
      <c r="N12370" s="180"/>
      <c r="O12370" s="180"/>
    </row>
    <row r="12371" spans="8:15" s="179" customFormat="1" x14ac:dyDescent="0.2">
      <c r="H12371" s="180"/>
      <c r="I12371" s="180"/>
      <c r="L12371" s="181"/>
      <c r="M12371" s="180"/>
      <c r="N12371" s="180"/>
      <c r="O12371" s="180"/>
    </row>
    <row r="12372" spans="8:15" s="179" customFormat="1" x14ac:dyDescent="0.2">
      <c r="H12372" s="180"/>
      <c r="I12372" s="180"/>
      <c r="L12372" s="181"/>
      <c r="M12372" s="180"/>
      <c r="N12372" s="180"/>
      <c r="O12372" s="180"/>
    </row>
    <row r="12373" spans="8:15" s="179" customFormat="1" x14ac:dyDescent="0.2">
      <c r="H12373" s="180"/>
      <c r="I12373" s="180"/>
      <c r="L12373" s="181"/>
      <c r="M12373" s="180"/>
      <c r="N12373" s="180"/>
      <c r="O12373" s="180"/>
    </row>
    <row r="12374" spans="8:15" s="179" customFormat="1" x14ac:dyDescent="0.2">
      <c r="H12374" s="180"/>
      <c r="I12374" s="180"/>
      <c r="L12374" s="181"/>
      <c r="M12374" s="180"/>
      <c r="N12374" s="180"/>
      <c r="O12374" s="180"/>
    </row>
    <row r="12375" spans="8:15" s="179" customFormat="1" x14ac:dyDescent="0.2">
      <c r="H12375" s="180"/>
      <c r="I12375" s="180"/>
      <c r="L12375" s="181"/>
      <c r="M12375" s="180"/>
      <c r="N12375" s="180"/>
      <c r="O12375" s="180"/>
    </row>
    <row r="12376" spans="8:15" s="179" customFormat="1" x14ac:dyDescent="0.2">
      <c r="H12376" s="180"/>
      <c r="I12376" s="180"/>
      <c r="L12376" s="181"/>
      <c r="M12376" s="180"/>
      <c r="N12376" s="180"/>
      <c r="O12376" s="180"/>
    </row>
    <row r="12377" spans="8:15" s="179" customFormat="1" x14ac:dyDescent="0.2">
      <c r="H12377" s="180"/>
      <c r="I12377" s="180"/>
      <c r="L12377" s="181"/>
      <c r="M12377" s="180"/>
      <c r="N12377" s="180"/>
      <c r="O12377" s="180"/>
    </row>
    <row r="12378" spans="8:15" s="179" customFormat="1" x14ac:dyDescent="0.2">
      <c r="H12378" s="180"/>
      <c r="I12378" s="180"/>
      <c r="L12378" s="181"/>
      <c r="M12378" s="180"/>
      <c r="N12378" s="180"/>
      <c r="O12378" s="180"/>
    </row>
    <row r="12379" spans="8:15" s="179" customFormat="1" x14ac:dyDescent="0.2">
      <c r="H12379" s="180"/>
      <c r="I12379" s="180"/>
      <c r="L12379" s="181"/>
      <c r="M12379" s="180"/>
      <c r="N12379" s="180"/>
      <c r="O12379" s="180"/>
    </row>
    <row r="12380" spans="8:15" s="179" customFormat="1" x14ac:dyDescent="0.2">
      <c r="H12380" s="180"/>
      <c r="I12380" s="180"/>
      <c r="L12380" s="181"/>
      <c r="M12380" s="180"/>
      <c r="N12380" s="180"/>
      <c r="O12380" s="180"/>
    </row>
    <row r="12381" spans="8:15" s="179" customFormat="1" x14ac:dyDescent="0.2">
      <c r="H12381" s="180"/>
      <c r="I12381" s="180"/>
      <c r="L12381" s="181"/>
      <c r="M12381" s="180"/>
      <c r="N12381" s="180"/>
      <c r="O12381" s="180"/>
    </row>
    <row r="12382" spans="8:15" s="179" customFormat="1" x14ac:dyDescent="0.2">
      <c r="H12382" s="180"/>
      <c r="I12382" s="180"/>
      <c r="L12382" s="181"/>
      <c r="M12382" s="180"/>
      <c r="N12382" s="180"/>
      <c r="O12382" s="180"/>
    </row>
    <row r="12383" spans="8:15" s="179" customFormat="1" x14ac:dyDescent="0.2">
      <c r="H12383" s="180"/>
      <c r="I12383" s="180"/>
      <c r="L12383" s="181"/>
      <c r="M12383" s="180"/>
      <c r="N12383" s="180"/>
      <c r="O12383" s="180"/>
    </row>
    <row r="12384" spans="8:15" s="179" customFormat="1" x14ac:dyDescent="0.2">
      <c r="H12384" s="180"/>
      <c r="I12384" s="180"/>
      <c r="L12384" s="181"/>
      <c r="M12384" s="180"/>
      <c r="N12384" s="180"/>
      <c r="O12384" s="180"/>
    </row>
    <row r="12385" spans="8:15" s="179" customFormat="1" x14ac:dyDescent="0.2">
      <c r="H12385" s="180"/>
      <c r="I12385" s="180"/>
      <c r="L12385" s="181"/>
      <c r="M12385" s="180"/>
      <c r="N12385" s="180"/>
      <c r="O12385" s="180"/>
    </row>
    <row r="12386" spans="8:15" s="179" customFormat="1" x14ac:dyDescent="0.2">
      <c r="H12386" s="180"/>
      <c r="I12386" s="180"/>
      <c r="L12386" s="181"/>
      <c r="M12386" s="180"/>
      <c r="N12386" s="180"/>
      <c r="O12386" s="180"/>
    </row>
    <row r="12387" spans="8:15" s="179" customFormat="1" x14ac:dyDescent="0.2">
      <c r="H12387" s="180"/>
      <c r="I12387" s="180"/>
      <c r="L12387" s="181"/>
      <c r="M12387" s="180"/>
      <c r="N12387" s="180"/>
      <c r="O12387" s="180"/>
    </row>
    <row r="12388" spans="8:15" s="179" customFormat="1" x14ac:dyDescent="0.2">
      <c r="H12388" s="180"/>
      <c r="I12388" s="180"/>
      <c r="L12388" s="181"/>
      <c r="M12388" s="180"/>
      <c r="N12388" s="180"/>
      <c r="O12388" s="180"/>
    </row>
    <row r="12389" spans="8:15" s="179" customFormat="1" x14ac:dyDescent="0.2">
      <c r="H12389" s="180"/>
      <c r="I12389" s="180"/>
      <c r="L12389" s="181"/>
      <c r="M12389" s="180"/>
      <c r="N12389" s="180"/>
      <c r="O12389" s="180"/>
    </row>
    <row r="12390" spans="8:15" s="179" customFormat="1" x14ac:dyDescent="0.2">
      <c r="H12390" s="180"/>
      <c r="I12390" s="180"/>
      <c r="L12390" s="181"/>
      <c r="M12390" s="180"/>
      <c r="N12390" s="180"/>
      <c r="O12390" s="180"/>
    </row>
    <row r="12391" spans="8:15" s="179" customFormat="1" x14ac:dyDescent="0.2">
      <c r="H12391" s="180"/>
      <c r="I12391" s="180"/>
      <c r="L12391" s="181"/>
      <c r="M12391" s="180"/>
      <c r="N12391" s="180"/>
      <c r="O12391" s="180"/>
    </row>
    <row r="12392" spans="8:15" s="179" customFormat="1" x14ac:dyDescent="0.2">
      <c r="H12392" s="180"/>
      <c r="I12392" s="180"/>
      <c r="L12392" s="181"/>
      <c r="M12392" s="180"/>
      <c r="N12392" s="180"/>
      <c r="O12392" s="180"/>
    </row>
    <row r="12393" spans="8:15" s="179" customFormat="1" x14ac:dyDescent="0.2">
      <c r="H12393" s="180"/>
      <c r="I12393" s="180"/>
      <c r="L12393" s="181"/>
      <c r="M12393" s="180"/>
      <c r="N12393" s="180"/>
      <c r="O12393" s="180"/>
    </row>
    <row r="12394" spans="8:15" s="179" customFormat="1" x14ac:dyDescent="0.2">
      <c r="H12394" s="180"/>
      <c r="I12394" s="180"/>
      <c r="L12394" s="181"/>
      <c r="M12394" s="180"/>
      <c r="N12394" s="180"/>
      <c r="O12394" s="180"/>
    </row>
    <row r="12395" spans="8:15" s="179" customFormat="1" x14ac:dyDescent="0.2">
      <c r="H12395" s="180"/>
      <c r="I12395" s="180"/>
      <c r="L12395" s="181"/>
      <c r="M12395" s="180"/>
      <c r="N12395" s="180"/>
      <c r="O12395" s="180"/>
    </row>
    <row r="12396" spans="8:15" s="179" customFormat="1" x14ac:dyDescent="0.2">
      <c r="H12396" s="180"/>
      <c r="I12396" s="180"/>
      <c r="L12396" s="181"/>
      <c r="M12396" s="180"/>
      <c r="N12396" s="180"/>
      <c r="O12396" s="180"/>
    </row>
    <row r="12397" spans="8:15" s="179" customFormat="1" x14ac:dyDescent="0.2">
      <c r="H12397" s="180"/>
      <c r="I12397" s="180"/>
      <c r="L12397" s="181"/>
      <c r="M12397" s="180"/>
      <c r="N12397" s="180"/>
      <c r="O12397" s="180"/>
    </row>
    <row r="12398" spans="8:15" s="179" customFormat="1" x14ac:dyDescent="0.2">
      <c r="H12398" s="180"/>
      <c r="I12398" s="180"/>
      <c r="L12398" s="181"/>
      <c r="M12398" s="180"/>
      <c r="N12398" s="180"/>
      <c r="O12398" s="180"/>
    </row>
    <row r="12399" spans="8:15" s="179" customFormat="1" x14ac:dyDescent="0.2">
      <c r="H12399" s="180"/>
      <c r="I12399" s="180"/>
      <c r="L12399" s="181"/>
      <c r="M12399" s="180"/>
      <c r="N12399" s="180"/>
      <c r="O12399" s="180"/>
    </row>
    <row r="12400" spans="8:15" s="179" customFormat="1" x14ac:dyDescent="0.2">
      <c r="H12400" s="180"/>
      <c r="I12400" s="180"/>
      <c r="L12400" s="181"/>
      <c r="M12400" s="180"/>
      <c r="N12400" s="180"/>
      <c r="O12400" s="180"/>
    </row>
    <row r="12401" spans="8:15" s="179" customFormat="1" x14ac:dyDescent="0.2">
      <c r="H12401" s="180"/>
      <c r="I12401" s="180"/>
      <c r="L12401" s="181"/>
      <c r="M12401" s="180"/>
      <c r="N12401" s="180"/>
      <c r="O12401" s="180"/>
    </row>
    <row r="12402" spans="8:15" s="179" customFormat="1" x14ac:dyDescent="0.2">
      <c r="H12402" s="180"/>
      <c r="I12402" s="180"/>
      <c r="L12402" s="181"/>
      <c r="M12402" s="180"/>
      <c r="N12402" s="180"/>
      <c r="O12402" s="180"/>
    </row>
    <row r="12403" spans="8:15" s="179" customFormat="1" x14ac:dyDescent="0.2">
      <c r="H12403" s="180"/>
      <c r="I12403" s="180"/>
      <c r="L12403" s="181"/>
      <c r="M12403" s="180"/>
      <c r="N12403" s="180"/>
      <c r="O12403" s="180"/>
    </row>
    <row r="12404" spans="8:15" s="179" customFormat="1" x14ac:dyDescent="0.2">
      <c r="H12404" s="180"/>
      <c r="I12404" s="180"/>
      <c r="L12404" s="181"/>
      <c r="M12404" s="180"/>
      <c r="N12404" s="180"/>
      <c r="O12404" s="180"/>
    </row>
    <row r="12405" spans="8:15" s="179" customFormat="1" x14ac:dyDescent="0.2">
      <c r="H12405" s="180"/>
      <c r="I12405" s="180"/>
      <c r="L12405" s="181"/>
      <c r="M12405" s="180"/>
      <c r="N12405" s="180"/>
      <c r="O12405" s="180"/>
    </row>
    <row r="12406" spans="8:15" s="179" customFormat="1" x14ac:dyDescent="0.2">
      <c r="H12406" s="180"/>
      <c r="I12406" s="180"/>
      <c r="L12406" s="181"/>
      <c r="M12406" s="180"/>
      <c r="N12406" s="180"/>
      <c r="O12406" s="180"/>
    </row>
    <row r="12407" spans="8:15" s="179" customFormat="1" x14ac:dyDescent="0.2">
      <c r="H12407" s="180"/>
      <c r="I12407" s="180"/>
      <c r="L12407" s="181"/>
      <c r="M12407" s="180"/>
      <c r="N12407" s="180"/>
      <c r="O12407" s="180"/>
    </row>
    <row r="12408" spans="8:15" s="179" customFormat="1" x14ac:dyDescent="0.2">
      <c r="H12408" s="180"/>
      <c r="I12408" s="180"/>
      <c r="L12408" s="181"/>
      <c r="M12408" s="180"/>
      <c r="N12408" s="180"/>
      <c r="O12408" s="180"/>
    </row>
    <row r="12409" spans="8:15" s="179" customFormat="1" x14ac:dyDescent="0.2">
      <c r="H12409" s="180"/>
      <c r="I12409" s="180"/>
      <c r="L12409" s="181"/>
      <c r="M12409" s="180"/>
      <c r="N12409" s="180"/>
      <c r="O12409" s="180"/>
    </row>
    <row r="12410" spans="8:15" s="179" customFormat="1" x14ac:dyDescent="0.2">
      <c r="H12410" s="180"/>
      <c r="I12410" s="180"/>
      <c r="L12410" s="181"/>
      <c r="M12410" s="180"/>
      <c r="N12410" s="180"/>
      <c r="O12410" s="180"/>
    </row>
    <row r="12411" spans="8:15" s="179" customFormat="1" x14ac:dyDescent="0.2">
      <c r="H12411" s="180"/>
      <c r="I12411" s="180"/>
      <c r="L12411" s="181"/>
      <c r="M12411" s="180"/>
      <c r="N12411" s="180"/>
      <c r="O12411" s="180"/>
    </row>
    <row r="12412" spans="8:15" s="179" customFormat="1" x14ac:dyDescent="0.2">
      <c r="H12412" s="180"/>
      <c r="I12412" s="180"/>
      <c r="L12412" s="181"/>
      <c r="M12412" s="180"/>
      <c r="N12412" s="180"/>
      <c r="O12412" s="180"/>
    </row>
    <row r="12413" spans="8:15" s="179" customFormat="1" x14ac:dyDescent="0.2">
      <c r="H12413" s="180"/>
      <c r="I12413" s="180"/>
      <c r="L12413" s="181"/>
      <c r="M12413" s="180"/>
      <c r="N12413" s="180"/>
      <c r="O12413" s="180"/>
    </row>
    <row r="12414" spans="8:15" s="179" customFormat="1" x14ac:dyDescent="0.2">
      <c r="H12414" s="180"/>
      <c r="I12414" s="180"/>
      <c r="L12414" s="181"/>
      <c r="M12414" s="180"/>
      <c r="N12414" s="180"/>
      <c r="O12414" s="180"/>
    </row>
    <row r="12415" spans="8:15" s="179" customFormat="1" x14ac:dyDescent="0.2">
      <c r="H12415" s="180"/>
      <c r="I12415" s="180"/>
      <c r="L12415" s="181"/>
      <c r="M12415" s="180"/>
      <c r="N12415" s="180"/>
      <c r="O12415" s="180"/>
    </row>
    <row r="12416" spans="8:15" s="179" customFormat="1" x14ac:dyDescent="0.2">
      <c r="H12416" s="180"/>
      <c r="I12416" s="180"/>
      <c r="L12416" s="181"/>
      <c r="M12416" s="180"/>
      <c r="N12416" s="180"/>
      <c r="O12416" s="180"/>
    </row>
    <row r="12417" spans="8:15" s="179" customFormat="1" x14ac:dyDescent="0.2">
      <c r="H12417" s="180"/>
      <c r="I12417" s="180"/>
      <c r="L12417" s="181"/>
      <c r="M12417" s="180"/>
      <c r="N12417" s="180"/>
      <c r="O12417" s="180"/>
    </row>
    <row r="12418" spans="8:15" s="179" customFormat="1" x14ac:dyDescent="0.2">
      <c r="H12418" s="180"/>
      <c r="I12418" s="180"/>
      <c r="L12418" s="181"/>
      <c r="M12418" s="180"/>
      <c r="N12418" s="180"/>
      <c r="O12418" s="180"/>
    </row>
    <row r="12419" spans="8:15" s="179" customFormat="1" x14ac:dyDescent="0.2">
      <c r="H12419" s="180"/>
      <c r="I12419" s="180"/>
      <c r="L12419" s="181"/>
      <c r="M12419" s="180"/>
      <c r="N12419" s="180"/>
      <c r="O12419" s="180"/>
    </row>
    <row r="12420" spans="8:15" s="179" customFormat="1" x14ac:dyDescent="0.2">
      <c r="H12420" s="180"/>
      <c r="I12420" s="180"/>
      <c r="L12420" s="181"/>
      <c r="M12420" s="180"/>
      <c r="N12420" s="180"/>
      <c r="O12420" s="180"/>
    </row>
    <row r="12421" spans="8:15" s="179" customFormat="1" x14ac:dyDescent="0.2">
      <c r="H12421" s="180"/>
      <c r="I12421" s="180"/>
      <c r="L12421" s="181"/>
      <c r="M12421" s="180"/>
      <c r="N12421" s="180"/>
      <c r="O12421" s="180"/>
    </row>
    <row r="12422" spans="8:15" s="179" customFormat="1" x14ac:dyDescent="0.2">
      <c r="H12422" s="180"/>
      <c r="I12422" s="180"/>
      <c r="L12422" s="181"/>
      <c r="M12422" s="180"/>
      <c r="N12422" s="180"/>
      <c r="O12422" s="180"/>
    </row>
    <row r="12423" spans="8:15" s="179" customFormat="1" x14ac:dyDescent="0.2">
      <c r="H12423" s="180"/>
      <c r="I12423" s="180"/>
      <c r="L12423" s="181"/>
      <c r="M12423" s="180"/>
      <c r="N12423" s="180"/>
      <c r="O12423" s="180"/>
    </row>
    <row r="12424" spans="8:15" s="179" customFormat="1" x14ac:dyDescent="0.2">
      <c r="H12424" s="180"/>
      <c r="I12424" s="180"/>
      <c r="L12424" s="181"/>
      <c r="M12424" s="180"/>
      <c r="N12424" s="180"/>
      <c r="O12424" s="180"/>
    </row>
    <row r="12425" spans="8:15" s="179" customFormat="1" x14ac:dyDescent="0.2">
      <c r="H12425" s="180"/>
      <c r="I12425" s="180"/>
      <c r="L12425" s="181"/>
      <c r="M12425" s="180"/>
      <c r="N12425" s="180"/>
      <c r="O12425" s="180"/>
    </row>
    <row r="12426" spans="8:15" s="179" customFormat="1" x14ac:dyDescent="0.2">
      <c r="H12426" s="180"/>
      <c r="I12426" s="180"/>
      <c r="L12426" s="181"/>
      <c r="M12426" s="180"/>
      <c r="N12426" s="180"/>
      <c r="O12426" s="180"/>
    </row>
    <row r="12427" spans="8:15" s="179" customFormat="1" x14ac:dyDescent="0.2">
      <c r="H12427" s="180"/>
      <c r="I12427" s="180"/>
      <c r="L12427" s="181"/>
      <c r="M12427" s="180"/>
      <c r="N12427" s="180"/>
      <c r="O12427" s="180"/>
    </row>
    <row r="12428" spans="8:15" s="179" customFormat="1" x14ac:dyDescent="0.2">
      <c r="H12428" s="180"/>
      <c r="I12428" s="180"/>
      <c r="L12428" s="181"/>
      <c r="M12428" s="180"/>
      <c r="N12428" s="180"/>
      <c r="O12428" s="180"/>
    </row>
    <row r="12429" spans="8:15" s="179" customFormat="1" x14ac:dyDescent="0.2">
      <c r="H12429" s="180"/>
      <c r="I12429" s="180"/>
      <c r="L12429" s="181"/>
      <c r="M12429" s="180"/>
      <c r="N12429" s="180"/>
      <c r="O12429" s="180"/>
    </row>
    <row r="12430" spans="8:15" s="179" customFormat="1" x14ac:dyDescent="0.2">
      <c r="H12430" s="180"/>
      <c r="I12430" s="180"/>
      <c r="L12430" s="181"/>
      <c r="M12430" s="180"/>
      <c r="N12430" s="180"/>
      <c r="O12430" s="180"/>
    </row>
    <row r="12431" spans="8:15" s="179" customFormat="1" x14ac:dyDescent="0.2">
      <c r="H12431" s="180"/>
      <c r="I12431" s="180"/>
      <c r="L12431" s="181"/>
      <c r="M12431" s="180"/>
      <c r="N12431" s="180"/>
      <c r="O12431" s="180"/>
    </row>
    <row r="12432" spans="8:15" s="179" customFormat="1" x14ac:dyDescent="0.2">
      <c r="H12432" s="180"/>
      <c r="I12432" s="180"/>
      <c r="L12432" s="181"/>
      <c r="M12432" s="180"/>
      <c r="N12432" s="180"/>
      <c r="O12432" s="180"/>
    </row>
    <row r="12433" spans="8:15" s="179" customFormat="1" x14ac:dyDescent="0.2">
      <c r="H12433" s="180"/>
      <c r="I12433" s="180"/>
      <c r="L12433" s="181"/>
      <c r="M12433" s="180"/>
      <c r="N12433" s="180"/>
      <c r="O12433" s="180"/>
    </row>
    <row r="12434" spans="8:15" s="179" customFormat="1" x14ac:dyDescent="0.2">
      <c r="H12434" s="180"/>
      <c r="I12434" s="180"/>
      <c r="L12434" s="181"/>
      <c r="M12434" s="180"/>
      <c r="N12434" s="180"/>
      <c r="O12434" s="180"/>
    </row>
    <row r="12435" spans="8:15" s="179" customFormat="1" x14ac:dyDescent="0.2">
      <c r="H12435" s="180"/>
      <c r="I12435" s="180"/>
      <c r="L12435" s="181"/>
      <c r="M12435" s="180"/>
      <c r="N12435" s="180"/>
      <c r="O12435" s="180"/>
    </row>
    <row r="12436" spans="8:15" s="179" customFormat="1" x14ac:dyDescent="0.2">
      <c r="H12436" s="180"/>
      <c r="I12436" s="180"/>
      <c r="L12436" s="181"/>
      <c r="M12436" s="180"/>
      <c r="N12436" s="180"/>
      <c r="O12436" s="180"/>
    </row>
    <row r="12437" spans="8:15" s="179" customFormat="1" x14ac:dyDescent="0.2">
      <c r="H12437" s="180"/>
      <c r="I12437" s="180"/>
      <c r="L12437" s="181"/>
      <c r="M12437" s="180"/>
      <c r="N12437" s="180"/>
      <c r="O12437" s="180"/>
    </row>
    <row r="12438" spans="8:15" s="179" customFormat="1" x14ac:dyDescent="0.2">
      <c r="H12438" s="180"/>
      <c r="I12438" s="180"/>
      <c r="L12438" s="181"/>
      <c r="M12438" s="180"/>
      <c r="N12438" s="180"/>
      <c r="O12438" s="180"/>
    </row>
    <row r="12439" spans="8:15" s="179" customFormat="1" x14ac:dyDescent="0.2">
      <c r="H12439" s="180"/>
      <c r="I12439" s="180"/>
      <c r="L12439" s="181"/>
      <c r="M12439" s="180"/>
      <c r="N12439" s="180"/>
      <c r="O12439" s="180"/>
    </row>
    <row r="12440" spans="8:15" s="179" customFormat="1" x14ac:dyDescent="0.2">
      <c r="H12440" s="180"/>
      <c r="I12440" s="180"/>
      <c r="L12440" s="181"/>
      <c r="M12440" s="180"/>
      <c r="N12440" s="180"/>
      <c r="O12440" s="180"/>
    </row>
    <row r="12441" spans="8:15" s="179" customFormat="1" x14ac:dyDescent="0.2">
      <c r="H12441" s="180"/>
      <c r="I12441" s="180"/>
      <c r="L12441" s="181"/>
      <c r="M12441" s="180"/>
      <c r="N12441" s="180"/>
      <c r="O12441" s="180"/>
    </row>
    <row r="12442" spans="8:15" s="179" customFormat="1" x14ac:dyDescent="0.2">
      <c r="H12442" s="180"/>
      <c r="I12442" s="180"/>
      <c r="L12442" s="181"/>
      <c r="M12442" s="180"/>
      <c r="N12442" s="180"/>
      <c r="O12442" s="180"/>
    </row>
    <row r="12443" spans="8:15" s="179" customFormat="1" x14ac:dyDescent="0.2">
      <c r="H12443" s="180"/>
      <c r="I12443" s="180"/>
      <c r="L12443" s="181"/>
      <c r="M12443" s="180"/>
      <c r="N12443" s="180"/>
      <c r="O12443" s="180"/>
    </row>
    <row r="12444" spans="8:15" s="179" customFormat="1" x14ac:dyDescent="0.2">
      <c r="H12444" s="180"/>
      <c r="I12444" s="180"/>
      <c r="L12444" s="181"/>
      <c r="M12444" s="180"/>
      <c r="N12444" s="180"/>
      <c r="O12444" s="180"/>
    </row>
    <row r="12445" spans="8:15" s="179" customFormat="1" x14ac:dyDescent="0.2">
      <c r="H12445" s="180"/>
      <c r="I12445" s="180"/>
      <c r="L12445" s="181"/>
      <c r="M12445" s="180"/>
      <c r="N12445" s="180"/>
      <c r="O12445" s="180"/>
    </row>
    <row r="12446" spans="8:15" s="179" customFormat="1" x14ac:dyDescent="0.2">
      <c r="H12446" s="180"/>
      <c r="I12446" s="180"/>
      <c r="L12446" s="181"/>
      <c r="M12446" s="180"/>
      <c r="N12446" s="180"/>
      <c r="O12446" s="180"/>
    </row>
    <row r="12447" spans="8:15" s="179" customFormat="1" x14ac:dyDescent="0.2">
      <c r="H12447" s="180"/>
      <c r="I12447" s="180"/>
      <c r="L12447" s="181"/>
      <c r="M12447" s="180"/>
      <c r="N12447" s="180"/>
      <c r="O12447" s="180"/>
    </row>
    <row r="12448" spans="8:15" s="179" customFormat="1" x14ac:dyDescent="0.2">
      <c r="H12448" s="180"/>
      <c r="I12448" s="180"/>
      <c r="L12448" s="181"/>
      <c r="M12448" s="180"/>
      <c r="N12448" s="180"/>
      <c r="O12448" s="180"/>
    </row>
    <row r="12449" spans="8:15" s="179" customFormat="1" x14ac:dyDescent="0.2">
      <c r="H12449" s="180"/>
      <c r="I12449" s="180"/>
      <c r="L12449" s="181"/>
      <c r="M12449" s="180"/>
      <c r="N12449" s="180"/>
      <c r="O12449" s="180"/>
    </row>
    <row r="12450" spans="8:15" s="179" customFormat="1" x14ac:dyDescent="0.2">
      <c r="H12450" s="180"/>
      <c r="I12450" s="180"/>
      <c r="L12450" s="181"/>
      <c r="M12450" s="180"/>
      <c r="N12450" s="180"/>
      <c r="O12450" s="180"/>
    </row>
    <row r="12451" spans="8:15" s="179" customFormat="1" x14ac:dyDescent="0.2">
      <c r="H12451" s="180"/>
      <c r="I12451" s="180"/>
      <c r="L12451" s="181"/>
      <c r="M12451" s="180"/>
      <c r="N12451" s="180"/>
      <c r="O12451" s="180"/>
    </row>
    <row r="12452" spans="8:15" s="179" customFormat="1" x14ac:dyDescent="0.2">
      <c r="H12452" s="180"/>
      <c r="I12452" s="180"/>
      <c r="L12452" s="181"/>
      <c r="M12452" s="180"/>
      <c r="N12452" s="180"/>
      <c r="O12452" s="180"/>
    </row>
    <row r="12453" spans="8:15" s="179" customFormat="1" x14ac:dyDescent="0.2">
      <c r="H12453" s="180"/>
      <c r="I12453" s="180"/>
      <c r="L12453" s="181"/>
      <c r="M12453" s="180"/>
      <c r="N12453" s="180"/>
      <c r="O12453" s="180"/>
    </row>
    <row r="12454" spans="8:15" s="179" customFormat="1" x14ac:dyDescent="0.2">
      <c r="H12454" s="180"/>
      <c r="I12454" s="180"/>
      <c r="L12454" s="181"/>
      <c r="M12454" s="180"/>
      <c r="N12454" s="180"/>
      <c r="O12454" s="180"/>
    </row>
    <row r="12455" spans="8:15" s="179" customFormat="1" x14ac:dyDescent="0.2">
      <c r="H12455" s="180"/>
      <c r="I12455" s="180"/>
      <c r="L12455" s="181"/>
      <c r="M12455" s="180"/>
      <c r="N12455" s="180"/>
      <c r="O12455" s="180"/>
    </row>
    <row r="12456" spans="8:15" s="179" customFormat="1" x14ac:dyDescent="0.2">
      <c r="H12456" s="180"/>
      <c r="I12456" s="180"/>
      <c r="L12456" s="181"/>
      <c r="M12456" s="180"/>
      <c r="N12456" s="180"/>
      <c r="O12456" s="180"/>
    </row>
    <row r="12457" spans="8:15" s="179" customFormat="1" x14ac:dyDescent="0.2">
      <c r="H12457" s="180"/>
      <c r="I12457" s="180"/>
      <c r="L12457" s="181"/>
      <c r="M12457" s="180"/>
      <c r="N12457" s="180"/>
      <c r="O12457" s="180"/>
    </row>
    <row r="12458" spans="8:15" s="179" customFormat="1" x14ac:dyDescent="0.2">
      <c r="H12458" s="180"/>
      <c r="I12458" s="180"/>
      <c r="L12458" s="181"/>
      <c r="M12458" s="180"/>
      <c r="N12458" s="180"/>
      <c r="O12458" s="180"/>
    </row>
    <row r="12459" spans="8:15" s="179" customFormat="1" x14ac:dyDescent="0.2">
      <c r="H12459" s="180"/>
      <c r="I12459" s="180"/>
      <c r="L12459" s="181"/>
      <c r="M12459" s="180"/>
      <c r="N12459" s="180"/>
      <c r="O12459" s="180"/>
    </row>
    <row r="12460" spans="8:15" s="179" customFormat="1" x14ac:dyDescent="0.2">
      <c r="H12460" s="180"/>
      <c r="I12460" s="180"/>
      <c r="L12460" s="181"/>
      <c r="M12460" s="180"/>
      <c r="N12460" s="180"/>
      <c r="O12460" s="180"/>
    </row>
    <row r="12461" spans="8:15" s="179" customFormat="1" x14ac:dyDescent="0.2">
      <c r="H12461" s="180"/>
      <c r="I12461" s="180"/>
      <c r="L12461" s="181"/>
      <c r="M12461" s="180"/>
      <c r="N12461" s="180"/>
      <c r="O12461" s="180"/>
    </row>
    <row r="12462" spans="8:15" s="179" customFormat="1" x14ac:dyDescent="0.2">
      <c r="H12462" s="180"/>
      <c r="I12462" s="180"/>
      <c r="L12462" s="181"/>
      <c r="M12462" s="180"/>
      <c r="N12462" s="180"/>
      <c r="O12462" s="180"/>
    </row>
    <row r="12463" spans="8:15" s="179" customFormat="1" x14ac:dyDescent="0.2">
      <c r="H12463" s="180"/>
      <c r="I12463" s="180"/>
      <c r="L12463" s="181"/>
      <c r="M12463" s="180"/>
      <c r="N12463" s="180"/>
      <c r="O12463" s="180"/>
    </row>
    <row r="12464" spans="8:15" s="179" customFormat="1" x14ac:dyDescent="0.2">
      <c r="H12464" s="180"/>
      <c r="I12464" s="180"/>
      <c r="L12464" s="181"/>
      <c r="M12464" s="180"/>
      <c r="N12464" s="180"/>
      <c r="O12464" s="180"/>
    </row>
    <row r="12465" spans="8:15" s="179" customFormat="1" x14ac:dyDescent="0.2">
      <c r="H12465" s="180"/>
      <c r="I12465" s="180"/>
      <c r="L12465" s="181"/>
      <c r="M12465" s="180"/>
      <c r="N12465" s="180"/>
      <c r="O12465" s="180"/>
    </row>
    <row r="12466" spans="8:15" s="179" customFormat="1" x14ac:dyDescent="0.2">
      <c r="H12466" s="180"/>
      <c r="I12466" s="180"/>
      <c r="L12466" s="181"/>
      <c r="M12466" s="180"/>
      <c r="N12466" s="180"/>
      <c r="O12466" s="180"/>
    </row>
    <row r="12467" spans="8:15" s="179" customFormat="1" x14ac:dyDescent="0.2">
      <c r="H12467" s="180"/>
      <c r="I12467" s="180"/>
      <c r="L12467" s="181"/>
      <c r="M12467" s="180"/>
      <c r="N12467" s="180"/>
      <c r="O12467" s="180"/>
    </row>
    <row r="12468" spans="8:15" s="179" customFormat="1" x14ac:dyDescent="0.2">
      <c r="H12468" s="180"/>
      <c r="I12468" s="180"/>
      <c r="L12468" s="181"/>
      <c r="M12468" s="180"/>
      <c r="N12468" s="180"/>
      <c r="O12468" s="180"/>
    </row>
    <row r="12469" spans="8:15" s="179" customFormat="1" x14ac:dyDescent="0.2">
      <c r="H12469" s="180"/>
      <c r="I12469" s="180"/>
      <c r="L12469" s="181"/>
      <c r="M12469" s="180"/>
      <c r="N12469" s="180"/>
      <c r="O12469" s="180"/>
    </row>
    <row r="12470" spans="8:15" s="179" customFormat="1" x14ac:dyDescent="0.2">
      <c r="H12470" s="180"/>
      <c r="I12470" s="180"/>
      <c r="L12470" s="181"/>
      <c r="M12470" s="180"/>
      <c r="N12470" s="180"/>
      <c r="O12470" s="180"/>
    </row>
    <row r="12471" spans="8:15" s="179" customFormat="1" x14ac:dyDescent="0.2">
      <c r="H12471" s="180"/>
      <c r="I12471" s="180"/>
      <c r="L12471" s="181"/>
      <c r="M12471" s="180"/>
      <c r="N12471" s="180"/>
      <c r="O12471" s="180"/>
    </row>
    <row r="12472" spans="8:15" s="179" customFormat="1" x14ac:dyDescent="0.2">
      <c r="H12472" s="180"/>
      <c r="I12472" s="180"/>
      <c r="L12472" s="181"/>
      <c r="M12472" s="180"/>
      <c r="N12472" s="180"/>
      <c r="O12472" s="180"/>
    </row>
    <row r="12473" spans="8:15" s="179" customFormat="1" x14ac:dyDescent="0.2">
      <c r="H12473" s="180"/>
      <c r="I12473" s="180"/>
      <c r="L12473" s="181"/>
      <c r="M12473" s="180"/>
      <c r="N12473" s="180"/>
      <c r="O12473" s="180"/>
    </row>
    <row r="12474" spans="8:15" s="179" customFormat="1" x14ac:dyDescent="0.2">
      <c r="H12474" s="180"/>
      <c r="I12474" s="180"/>
      <c r="L12474" s="181"/>
      <c r="M12474" s="180"/>
      <c r="N12474" s="180"/>
      <c r="O12474" s="180"/>
    </row>
    <row r="12475" spans="8:15" s="179" customFormat="1" x14ac:dyDescent="0.2">
      <c r="H12475" s="180"/>
      <c r="I12475" s="180"/>
      <c r="L12475" s="181"/>
      <c r="M12475" s="180"/>
      <c r="N12475" s="180"/>
      <c r="O12475" s="180"/>
    </row>
    <row r="12476" spans="8:15" s="179" customFormat="1" x14ac:dyDescent="0.2">
      <c r="H12476" s="180"/>
      <c r="I12476" s="180"/>
      <c r="L12476" s="181"/>
      <c r="M12476" s="180"/>
      <c r="N12476" s="180"/>
      <c r="O12476" s="180"/>
    </row>
    <row r="12477" spans="8:15" s="179" customFormat="1" x14ac:dyDescent="0.2">
      <c r="H12477" s="180"/>
      <c r="I12477" s="180"/>
      <c r="L12477" s="181"/>
      <c r="M12477" s="180"/>
      <c r="N12477" s="180"/>
      <c r="O12477" s="180"/>
    </row>
    <row r="12478" spans="8:15" s="179" customFormat="1" x14ac:dyDescent="0.2">
      <c r="H12478" s="180"/>
      <c r="I12478" s="180"/>
      <c r="L12478" s="181"/>
      <c r="M12478" s="180"/>
      <c r="N12478" s="180"/>
      <c r="O12478" s="180"/>
    </row>
    <row r="12479" spans="8:15" s="179" customFormat="1" x14ac:dyDescent="0.2">
      <c r="H12479" s="180"/>
      <c r="I12479" s="180"/>
      <c r="L12479" s="181"/>
      <c r="M12479" s="180"/>
      <c r="N12479" s="180"/>
      <c r="O12479" s="180"/>
    </row>
    <row r="12480" spans="8:15" s="179" customFormat="1" x14ac:dyDescent="0.2">
      <c r="H12480" s="180"/>
      <c r="I12480" s="180"/>
      <c r="L12480" s="181"/>
      <c r="M12480" s="180"/>
      <c r="N12480" s="180"/>
      <c r="O12480" s="180"/>
    </row>
    <row r="12481" spans="8:15" s="179" customFormat="1" x14ac:dyDescent="0.2">
      <c r="H12481" s="180"/>
      <c r="I12481" s="180"/>
      <c r="L12481" s="181"/>
      <c r="M12481" s="180"/>
      <c r="N12481" s="180"/>
      <c r="O12481" s="180"/>
    </row>
    <row r="12482" spans="8:15" s="179" customFormat="1" x14ac:dyDescent="0.2">
      <c r="H12482" s="180"/>
      <c r="I12482" s="180"/>
      <c r="L12482" s="181"/>
      <c r="M12482" s="180"/>
      <c r="N12482" s="180"/>
      <c r="O12482" s="180"/>
    </row>
    <row r="12483" spans="8:15" s="179" customFormat="1" x14ac:dyDescent="0.2">
      <c r="H12483" s="180"/>
      <c r="I12483" s="180"/>
      <c r="L12483" s="181"/>
      <c r="M12483" s="180"/>
      <c r="N12483" s="180"/>
      <c r="O12483" s="180"/>
    </row>
    <row r="12484" spans="8:15" s="179" customFormat="1" x14ac:dyDescent="0.2">
      <c r="H12484" s="180"/>
      <c r="I12484" s="180"/>
      <c r="L12484" s="181"/>
      <c r="M12484" s="180"/>
      <c r="N12484" s="180"/>
      <c r="O12484" s="180"/>
    </row>
    <row r="12485" spans="8:15" s="179" customFormat="1" x14ac:dyDescent="0.2">
      <c r="H12485" s="180"/>
      <c r="I12485" s="180"/>
      <c r="L12485" s="181"/>
      <c r="M12485" s="180"/>
      <c r="N12485" s="180"/>
      <c r="O12485" s="180"/>
    </row>
    <row r="12486" spans="8:15" s="179" customFormat="1" x14ac:dyDescent="0.2">
      <c r="H12486" s="180"/>
      <c r="I12486" s="180"/>
      <c r="L12486" s="181"/>
      <c r="M12486" s="180"/>
      <c r="N12486" s="180"/>
      <c r="O12486" s="180"/>
    </row>
    <row r="12487" spans="8:15" s="179" customFormat="1" x14ac:dyDescent="0.2">
      <c r="H12487" s="180"/>
      <c r="I12487" s="180"/>
      <c r="L12487" s="181"/>
      <c r="M12487" s="180"/>
      <c r="N12487" s="180"/>
      <c r="O12487" s="180"/>
    </row>
    <row r="12488" spans="8:15" s="179" customFormat="1" x14ac:dyDescent="0.2">
      <c r="H12488" s="180"/>
      <c r="I12488" s="180"/>
      <c r="L12488" s="181"/>
      <c r="M12488" s="180"/>
      <c r="N12488" s="180"/>
      <c r="O12488" s="180"/>
    </row>
    <row r="12489" spans="8:15" s="179" customFormat="1" x14ac:dyDescent="0.2">
      <c r="H12489" s="180"/>
      <c r="I12489" s="180"/>
      <c r="L12489" s="181"/>
      <c r="M12489" s="180"/>
      <c r="N12489" s="180"/>
      <c r="O12489" s="180"/>
    </row>
    <row r="12490" spans="8:15" s="179" customFormat="1" x14ac:dyDescent="0.2">
      <c r="H12490" s="180"/>
      <c r="I12490" s="180"/>
      <c r="L12490" s="181"/>
      <c r="M12490" s="180"/>
      <c r="N12490" s="180"/>
      <c r="O12490" s="180"/>
    </row>
    <row r="12491" spans="8:15" s="179" customFormat="1" x14ac:dyDescent="0.2">
      <c r="H12491" s="180"/>
      <c r="I12491" s="180"/>
      <c r="L12491" s="181"/>
      <c r="M12491" s="180"/>
      <c r="N12491" s="180"/>
      <c r="O12491" s="180"/>
    </row>
    <row r="12492" spans="8:15" s="179" customFormat="1" x14ac:dyDescent="0.2">
      <c r="H12492" s="180"/>
      <c r="I12492" s="180"/>
      <c r="L12492" s="181"/>
      <c r="M12492" s="180"/>
      <c r="N12492" s="180"/>
      <c r="O12492" s="180"/>
    </row>
    <row r="12493" spans="8:15" s="179" customFormat="1" x14ac:dyDescent="0.2">
      <c r="H12493" s="180"/>
      <c r="I12493" s="180"/>
      <c r="L12493" s="181"/>
      <c r="M12493" s="180"/>
      <c r="N12493" s="180"/>
      <c r="O12493" s="180"/>
    </row>
    <row r="12494" spans="8:15" s="179" customFormat="1" x14ac:dyDescent="0.2">
      <c r="H12494" s="180"/>
      <c r="I12494" s="180"/>
      <c r="L12494" s="181"/>
      <c r="M12494" s="180"/>
      <c r="N12494" s="180"/>
      <c r="O12494" s="180"/>
    </row>
    <row r="12495" spans="8:15" s="179" customFormat="1" x14ac:dyDescent="0.2">
      <c r="H12495" s="180"/>
      <c r="I12495" s="180"/>
      <c r="L12495" s="181"/>
      <c r="M12495" s="180"/>
      <c r="N12495" s="180"/>
      <c r="O12495" s="180"/>
    </row>
    <row r="12496" spans="8:15" s="179" customFormat="1" x14ac:dyDescent="0.2">
      <c r="H12496" s="180"/>
      <c r="I12496" s="180"/>
      <c r="L12496" s="181"/>
      <c r="M12496" s="180"/>
      <c r="N12496" s="180"/>
      <c r="O12496" s="180"/>
    </row>
    <row r="12497" spans="8:15" s="179" customFormat="1" x14ac:dyDescent="0.2">
      <c r="H12497" s="180"/>
      <c r="I12497" s="180"/>
      <c r="L12497" s="181"/>
      <c r="M12497" s="180"/>
      <c r="N12497" s="180"/>
      <c r="O12497" s="180"/>
    </row>
    <row r="12498" spans="8:15" s="179" customFormat="1" x14ac:dyDescent="0.2">
      <c r="H12498" s="180"/>
      <c r="I12498" s="180"/>
      <c r="L12498" s="181"/>
      <c r="M12498" s="180"/>
      <c r="N12498" s="180"/>
      <c r="O12498" s="180"/>
    </row>
    <row r="12499" spans="8:15" s="179" customFormat="1" x14ac:dyDescent="0.2">
      <c r="H12499" s="180"/>
      <c r="I12499" s="180"/>
      <c r="L12499" s="181"/>
      <c r="M12499" s="180"/>
      <c r="N12499" s="180"/>
      <c r="O12499" s="180"/>
    </row>
    <row r="12500" spans="8:15" s="179" customFormat="1" x14ac:dyDescent="0.2">
      <c r="H12500" s="180"/>
      <c r="I12500" s="180"/>
      <c r="L12500" s="181"/>
      <c r="M12500" s="180"/>
      <c r="N12500" s="180"/>
      <c r="O12500" s="180"/>
    </row>
    <row r="12501" spans="8:15" s="179" customFormat="1" x14ac:dyDescent="0.2">
      <c r="H12501" s="180"/>
      <c r="I12501" s="180"/>
      <c r="L12501" s="181"/>
      <c r="M12501" s="180"/>
      <c r="N12501" s="180"/>
      <c r="O12501" s="180"/>
    </row>
    <row r="12502" spans="8:15" s="179" customFormat="1" x14ac:dyDescent="0.2">
      <c r="H12502" s="180"/>
      <c r="I12502" s="180"/>
      <c r="L12502" s="181"/>
      <c r="M12502" s="180"/>
      <c r="N12502" s="180"/>
      <c r="O12502" s="180"/>
    </row>
    <row r="12503" spans="8:15" s="179" customFormat="1" x14ac:dyDescent="0.2">
      <c r="H12503" s="180"/>
      <c r="I12503" s="180"/>
      <c r="L12503" s="181"/>
      <c r="M12503" s="180"/>
      <c r="N12503" s="180"/>
      <c r="O12503" s="180"/>
    </row>
    <row r="12504" spans="8:15" s="179" customFormat="1" x14ac:dyDescent="0.2">
      <c r="H12504" s="180"/>
      <c r="I12504" s="180"/>
      <c r="L12504" s="181"/>
      <c r="M12504" s="180"/>
      <c r="N12504" s="180"/>
      <c r="O12504" s="180"/>
    </row>
    <row r="12505" spans="8:15" s="179" customFormat="1" x14ac:dyDescent="0.2">
      <c r="H12505" s="180"/>
      <c r="I12505" s="180"/>
      <c r="L12505" s="181"/>
      <c r="M12505" s="180"/>
      <c r="N12505" s="180"/>
      <c r="O12505" s="180"/>
    </row>
    <row r="12506" spans="8:15" s="179" customFormat="1" x14ac:dyDescent="0.2">
      <c r="H12506" s="180"/>
      <c r="I12506" s="180"/>
      <c r="L12506" s="181"/>
      <c r="M12506" s="180"/>
      <c r="N12506" s="180"/>
      <c r="O12506" s="180"/>
    </row>
    <row r="12507" spans="8:15" s="179" customFormat="1" x14ac:dyDescent="0.2">
      <c r="H12507" s="180"/>
      <c r="I12507" s="180"/>
      <c r="L12507" s="181"/>
      <c r="M12507" s="180"/>
      <c r="N12507" s="180"/>
      <c r="O12507" s="180"/>
    </row>
    <row r="12508" spans="8:15" s="179" customFormat="1" x14ac:dyDescent="0.2">
      <c r="H12508" s="180"/>
      <c r="I12508" s="180"/>
      <c r="L12508" s="181"/>
      <c r="M12508" s="180"/>
      <c r="N12508" s="180"/>
      <c r="O12508" s="180"/>
    </row>
    <row r="12509" spans="8:15" s="179" customFormat="1" x14ac:dyDescent="0.2">
      <c r="H12509" s="180"/>
      <c r="I12509" s="180"/>
      <c r="L12509" s="181"/>
      <c r="M12509" s="180"/>
      <c r="N12509" s="180"/>
      <c r="O12509" s="180"/>
    </row>
    <row r="12510" spans="8:15" s="179" customFormat="1" x14ac:dyDescent="0.2">
      <c r="H12510" s="180"/>
      <c r="I12510" s="180"/>
      <c r="L12510" s="181"/>
      <c r="M12510" s="180"/>
      <c r="N12510" s="180"/>
      <c r="O12510" s="180"/>
    </row>
    <row r="12511" spans="8:15" s="179" customFormat="1" x14ac:dyDescent="0.2">
      <c r="H12511" s="180"/>
      <c r="I12511" s="180"/>
      <c r="L12511" s="181"/>
      <c r="M12511" s="180"/>
      <c r="N12511" s="180"/>
      <c r="O12511" s="180"/>
    </row>
    <row r="12512" spans="8:15" s="179" customFormat="1" x14ac:dyDescent="0.2">
      <c r="H12512" s="180"/>
      <c r="I12512" s="180"/>
      <c r="L12512" s="181"/>
      <c r="M12512" s="180"/>
      <c r="N12512" s="180"/>
      <c r="O12512" s="180"/>
    </row>
    <row r="12513" spans="8:15" s="179" customFormat="1" x14ac:dyDescent="0.2">
      <c r="H12513" s="180"/>
      <c r="I12513" s="180"/>
      <c r="L12513" s="181"/>
      <c r="M12513" s="180"/>
      <c r="N12513" s="180"/>
      <c r="O12513" s="180"/>
    </row>
    <row r="12514" spans="8:15" s="179" customFormat="1" x14ac:dyDescent="0.2">
      <c r="H12514" s="180"/>
      <c r="I12514" s="180"/>
      <c r="L12514" s="181"/>
      <c r="M12514" s="180"/>
      <c r="N12514" s="180"/>
      <c r="O12514" s="180"/>
    </row>
    <row r="12515" spans="8:15" s="179" customFormat="1" x14ac:dyDescent="0.2">
      <c r="H12515" s="180"/>
      <c r="I12515" s="180"/>
      <c r="L12515" s="181"/>
      <c r="M12515" s="180"/>
      <c r="N12515" s="180"/>
      <c r="O12515" s="180"/>
    </row>
    <row r="12516" spans="8:15" s="179" customFormat="1" x14ac:dyDescent="0.2">
      <c r="H12516" s="180"/>
      <c r="I12516" s="180"/>
      <c r="L12516" s="181"/>
      <c r="M12516" s="180"/>
      <c r="N12516" s="180"/>
      <c r="O12516" s="180"/>
    </row>
    <row r="12517" spans="8:15" s="179" customFormat="1" x14ac:dyDescent="0.2">
      <c r="H12517" s="180"/>
      <c r="I12517" s="180"/>
      <c r="L12517" s="181"/>
      <c r="M12517" s="180"/>
      <c r="N12517" s="180"/>
      <c r="O12517" s="180"/>
    </row>
    <row r="12518" spans="8:15" s="179" customFormat="1" x14ac:dyDescent="0.2">
      <c r="H12518" s="180"/>
      <c r="I12518" s="180"/>
      <c r="L12518" s="181"/>
      <c r="M12518" s="180"/>
      <c r="N12518" s="180"/>
      <c r="O12518" s="180"/>
    </row>
    <row r="12519" spans="8:15" s="179" customFormat="1" x14ac:dyDescent="0.2">
      <c r="H12519" s="180"/>
      <c r="I12519" s="180"/>
      <c r="L12519" s="181"/>
      <c r="M12519" s="180"/>
      <c r="N12519" s="180"/>
      <c r="O12519" s="180"/>
    </row>
    <row r="12520" spans="8:15" s="179" customFormat="1" x14ac:dyDescent="0.2">
      <c r="H12520" s="180"/>
      <c r="I12520" s="180"/>
      <c r="L12520" s="181"/>
      <c r="M12520" s="180"/>
      <c r="N12520" s="180"/>
      <c r="O12520" s="180"/>
    </row>
    <row r="12521" spans="8:15" s="179" customFormat="1" x14ac:dyDescent="0.2">
      <c r="H12521" s="180"/>
      <c r="I12521" s="180"/>
      <c r="L12521" s="181"/>
      <c r="M12521" s="180"/>
      <c r="N12521" s="180"/>
      <c r="O12521" s="180"/>
    </row>
    <row r="12522" spans="8:15" s="179" customFormat="1" x14ac:dyDescent="0.2">
      <c r="H12522" s="180"/>
      <c r="I12522" s="180"/>
      <c r="L12522" s="181"/>
      <c r="M12522" s="180"/>
      <c r="N12522" s="180"/>
      <c r="O12522" s="180"/>
    </row>
    <row r="12523" spans="8:15" s="179" customFormat="1" x14ac:dyDescent="0.2">
      <c r="H12523" s="180"/>
      <c r="I12523" s="180"/>
      <c r="L12523" s="181"/>
      <c r="M12523" s="180"/>
      <c r="N12523" s="180"/>
      <c r="O12523" s="180"/>
    </row>
    <row r="12524" spans="8:15" s="179" customFormat="1" x14ac:dyDescent="0.2">
      <c r="H12524" s="180"/>
      <c r="I12524" s="180"/>
      <c r="L12524" s="181"/>
      <c r="M12524" s="180"/>
      <c r="N12524" s="180"/>
      <c r="O12524" s="180"/>
    </row>
    <row r="12525" spans="8:15" s="179" customFormat="1" x14ac:dyDescent="0.2">
      <c r="H12525" s="180"/>
      <c r="I12525" s="180"/>
      <c r="L12525" s="181"/>
      <c r="M12525" s="180"/>
      <c r="N12525" s="180"/>
      <c r="O12525" s="180"/>
    </row>
    <row r="12526" spans="8:15" s="179" customFormat="1" x14ac:dyDescent="0.2">
      <c r="H12526" s="180"/>
      <c r="I12526" s="180"/>
      <c r="L12526" s="181"/>
      <c r="M12526" s="180"/>
      <c r="N12526" s="180"/>
      <c r="O12526" s="180"/>
    </row>
    <row r="12527" spans="8:15" s="179" customFormat="1" x14ac:dyDescent="0.2">
      <c r="H12527" s="180"/>
      <c r="I12527" s="180"/>
      <c r="L12527" s="181"/>
      <c r="M12527" s="180"/>
      <c r="N12527" s="180"/>
      <c r="O12527" s="180"/>
    </row>
    <row r="12528" spans="8:15" s="179" customFormat="1" x14ac:dyDescent="0.2">
      <c r="H12528" s="180"/>
      <c r="I12528" s="180"/>
      <c r="L12528" s="181"/>
      <c r="M12528" s="180"/>
      <c r="N12528" s="180"/>
      <c r="O12528" s="180"/>
    </row>
    <row r="12529" spans="8:15" s="179" customFormat="1" x14ac:dyDescent="0.2">
      <c r="H12529" s="180"/>
      <c r="I12529" s="180"/>
      <c r="L12529" s="181"/>
      <c r="M12529" s="180"/>
      <c r="N12529" s="180"/>
      <c r="O12529" s="180"/>
    </row>
    <row r="12530" spans="8:15" s="179" customFormat="1" x14ac:dyDescent="0.2">
      <c r="H12530" s="180"/>
      <c r="I12530" s="180"/>
      <c r="L12530" s="181"/>
      <c r="M12530" s="180"/>
      <c r="N12530" s="180"/>
      <c r="O12530" s="180"/>
    </row>
    <row r="12531" spans="8:15" s="179" customFormat="1" x14ac:dyDescent="0.2">
      <c r="H12531" s="180"/>
      <c r="I12531" s="180"/>
      <c r="L12531" s="181"/>
      <c r="M12531" s="180"/>
      <c r="N12531" s="180"/>
      <c r="O12531" s="180"/>
    </row>
    <row r="12532" spans="8:15" s="179" customFormat="1" x14ac:dyDescent="0.2">
      <c r="H12532" s="180"/>
      <c r="I12532" s="180"/>
      <c r="L12532" s="181"/>
      <c r="M12532" s="180"/>
      <c r="N12532" s="180"/>
      <c r="O12532" s="180"/>
    </row>
    <row r="12533" spans="8:15" s="179" customFormat="1" x14ac:dyDescent="0.2">
      <c r="H12533" s="180"/>
      <c r="I12533" s="180"/>
      <c r="L12533" s="181"/>
      <c r="M12533" s="180"/>
      <c r="N12533" s="180"/>
      <c r="O12533" s="180"/>
    </row>
    <row r="12534" spans="8:15" s="179" customFormat="1" x14ac:dyDescent="0.2">
      <c r="H12534" s="180"/>
      <c r="I12534" s="180"/>
      <c r="L12534" s="181"/>
      <c r="M12534" s="180"/>
      <c r="N12534" s="180"/>
      <c r="O12534" s="180"/>
    </row>
    <row r="12535" spans="8:15" s="179" customFormat="1" x14ac:dyDescent="0.2">
      <c r="H12535" s="180"/>
      <c r="I12535" s="180"/>
      <c r="L12535" s="181"/>
      <c r="M12535" s="180"/>
      <c r="N12535" s="180"/>
      <c r="O12535" s="180"/>
    </row>
    <row r="12536" spans="8:15" s="179" customFormat="1" x14ac:dyDescent="0.2">
      <c r="H12536" s="180"/>
      <c r="I12536" s="180"/>
      <c r="L12536" s="181"/>
      <c r="M12536" s="180"/>
      <c r="N12536" s="180"/>
      <c r="O12536" s="180"/>
    </row>
    <row r="12537" spans="8:15" s="179" customFormat="1" x14ac:dyDescent="0.2">
      <c r="H12537" s="180"/>
      <c r="I12537" s="180"/>
      <c r="L12537" s="181"/>
      <c r="M12537" s="180"/>
      <c r="N12537" s="180"/>
      <c r="O12537" s="180"/>
    </row>
    <row r="12538" spans="8:15" s="179" customFormat="1" x14ac:dyDescent="0.2">
      <c r="H12538" s="180"/>
      <c r="I12538" s="180"/>
      <c r="L12538" s="181"/>
      <c r="M12538" s="180"/>
      <c r="N12538" s="180"/>
      <c r="O12538" s="180"/>
    </row>
    <row r="12539" spans="8:15" s="179" customFormat="1" x14ac:dyDescent="0.2">
      <c r="H12539" s="180"/>
      <c r="I12539" s="180"/>
      <c r="L12539" s="181"/>
      <c r="M12539" s="180"/>
      <c r="N12539" s="180"/>
      <c r="O12539" s="180"/>
    </row>
    <row r="12540" spans="8:15" s="179" customFormat="1" x14ac:dyDescent="0.2">
      <c r="H12540" s="180"/>
      <c r="I12540" s="180"/>
      <c r="L12540" s="181"/>
      <c r="M12540" s="180"/>
      <c r="N12540" s="180"/>
      <c r="O12540" s="180"/>
    </row>
    <row r="12541" spans="8:15" s="179" customFormat="1" x14ac:dyDescent="0.2">
      <c r="H12541" s="180"/>
      <c r="I12541" s="180"/>
      <c r="L12541" s="181"/>
      <c r="M12541" s="180"/>
      <c r="N12541" s="180"/>
      <c r="O12541" s="180"/>
    </row>
    <row r="12542" spans="8:15" s="179" customFormat="1" x14ac:dyDescent="0.2">
      <c r="H12542" s="180"/>
      <c r="I12542" s="180"/>
      <c r="L12542" s="181"/>
      <c r="M12542" s="180"/>
      <c r="N12542" s="180"/>
      <c r="O12542" s="180"/>
    </row>
    <row r="12543" spans="8:15" s="179" customFormat="1" x14ac:dyDescent="0.2">
      <c r="H12543" s="180"/>
      <c r="I12543" s="180"/>
      <c r="L12543" s="181"/>
      <c r="M12543" s="180"/>
      <c r="N12543" s="180"/>
      <c r="O12543" s="180"/>
    </row>
    <row r="12544" spans="8:15" s="179" customFormat="1" x14ac:dyDescent="0.2">
      <c r="H12544" s="180"/>
      <c r="I12544" s="180"/>
      <c r="L12544" s="181"/>
      <c r="M12544" s="180"/>
      <c r="N12544" s="180"/>
      <c r="O12544" s="180"/>
    </row>
    <row r="12545" spans="8:15" s="179" customFormat="1" x14ac:dyDescent="0.2">
      <c r="H12545" s="180"/>
      <c r="I12545" s="180"/>
      <c r="L12545" s="181"/>
      <c r="M12545" s="180"/>
      <c r="N12545" s="180"/>
      <c r="O12545" s="180"/>
    </row>
    <row r="12546" spans="8:15" s="179" customFormat="1" x14ac:dyDescent="0.2">
      <c r="H12546" s="180"/>
      <c r="I12546" s="180"/>
      <c r="L12546" s="181"/>
      <c r="M12546" s="180"/>
      <c r="N12546" s="180"/>
      <c r="O12546" s="180"/>
    </row>
    <row r="12547" spans="8:15" s="179" customFormat="1" x14ac:dyDescent="0.2">
      <c r="H12547" s="180"/>
      <c r="I12547" s="180"/>
      <c r="L12547" s="181"/>
      <c r="M12547" s="180"/>
      <c r="N12547" s="180"/>
      <c r="O12547" s="180"/>
    </row>
    <row r="12548" spans="8:15" s="179" customFormat="1" x14ac:dyDescent="0.2">
      <c r="H12548" s="180"/>
      <c r="I12548" s="180"/>
      <c r="L12548" s="181"/>
      <c r="M12548" s="180"/>
      <c r="N12548" s="180"/>
      <c r="O12548" s="180"/>
    </row>
    <row r="12549" spans="8:15" s="179" customFormat="1" x14ac:dyDescent="0.2">
      <c r="H12549" s="180"/>
      <c r="I12549" s="180"/>
      <c r="L12549" s="181"/>
      <c r="M12549" s="180"/>
      <c r="N12549" s="180"/>
      <c r="O12549" s="180"/>
    </row>
    <row r="12550" spans="8:15" s="179" customFormat="1" x14ac:dyDescent="0.2">
      <c r="H12550" s="180"/>
      <c r="I12550" s="180"/>
      <c r="L12550" s="181"/>
      <c r="M12550" s="180"/>
      <c r="N12550" s="180"/>
      <c r="O12550" s="180"/>
    </row>
    <row r="12551" spans="8:15" s="179" customFormat="1" x14ac:dyDescent="0.2">
      <c r="H12551" s="180"/>
      <c r="I12551" s="180"/>
      <c r="L12551" s="181"/>
      <c r="M12551" s="180"/>
      <c r="N12551" s="180"/>
      <c r="O12551" s="180"/>
    </row>
    <row r="12552" spans="8:15" s="179" customFormat="1" x14ac:dyDescent="0.2">
      <c r="H12552" s="180"/>
      <c r="I12552" s="180"/>
      <c r="L12552" s="181"/>
      <c r="M12552" s="180"/>
      <c r="N12552" s="180"/>
      <c r="O12552" s="180"/>
    </row>
    <row r="12553" spans="8:15" s="179" customFormat="1" x14ac:dyDescent="0.2">
      <c r="H12553" s="180"/>
      <c r="I12553" s="180"/>
      <c r="L12553" s="181"/>
      <c r="M12553" s="180"/>
      <c r="N12553" s="180"/>
      <c r="O12553" s="180"/>
    </row>
    <row r="12554" spans="8:15" s="179" customFormat="1" x14ac:dyDescent="0.2">
      <c r="H12554" s="180"/>
      <c r="I12554" s="180"/>
      <c r="L12554" s="181"/>
      <c r="M12554" s="180"/>
      <c r="N12554" s="180"/>
      <c r="O12554" s="180"/>
    </row>
    <row r="12555" spans="8:15" s="179" customFormat="1" x14ac:dyDescent="0.2">
      <c r="H12555" s="180"/>
      <c r="I12555" s="180"/>
      <c r="L12555" s="181"/>
      <c r="M12555" s="180"/>
      <c r="N12555" s="180"/>
      <c r="O12555" s="180"/>
    </row>
    <row r="12556" spans="8:15" s="179" customFormat="1" x14ac:dyDescent="0.2">
      <c r="H12556" s="180"/>
      <c r="I12556" s="180"/>
      <c r="L12556" s="181"/>
      <c r="M12556" s="180"/>
      <c r="N12556" s="180"/>
      <c r="O12556" s="180"/>
    </row>
    <row r="12557" spans="8:15" s="179" customFormat="1" x14ac:dyDescent="0.2">
      <c r="H12557" s="180"/>
      <c r="I12557" s="180"/>
      <c r="L12557" s="181"/>
      <c r="M12557" s="180"/>
      <c r="N12557" s="180"/>
      <c r="O12557" s="180"/>
    </row>
    <row r="12558" spans="8:15" s="179" customFormat="1" x14ac:dyDescent="0.2">
      <c r="H12558" s="180"/>
      <c r="I12558" s="180"/>
      <c r="L12558" s="181"/>
      <c r="M12558" s="180"/>
      <c r="N12558" s="180"/>
      <c r="O12558" s="180"/>
    </row>
    <row r="12559" spans="8:15" s="179" customFormat="1" x14ac:dyDescent="0.2">
      <c r="H12559" s="180"/>
      <c r="I12559" s="180"/>
      <c r="L12559" s="181"/>
      <c r="M12559" s="180"/>
      <c r="N12559" s="180"/>
      <c r="O12559" s="180"/>
    </row>
    <row r="12560" spans="8:15" s="179" customFormat="1" x14ac:dyDescent="0.2">
      <c r="H12560" s="180"/>
      <c r="I12560" s="180"/>
      <c r="L12560" s="181"/>
      <c r="M12560" s="180"/>
      <c r="N12560" s="180"/>
      <c r="O12560" s="180"/>
    </row>
    <row r="12561" spans="8:15" s="179" customFormat="1" x14ac:dyDescent="0.2">
      <c r="H12561" s="180"/>
      <c r="I12561" s="180"/>
      <c r="L12561" s="181"/>
      <c r="M12561" s="180"/>
      <c r="N12561" s="180"/>
      <c r="O12561" s="180"/>
    </row>
    <row r="12562" spans="8:15" s="179" customFormat="1" x14ac:dyDescent="0.2">
      <c r="H12562" s="180"/>
      <c r="I12562" s="180"/>
      <c r="L12562" s="181"/>
      <c r="M12562" s="180"/>
      <c r="N12562" s="180"/>
      <c r="O12562" s="180"/>
    </row>
    <row r="12563" spans="8:15" s="179" customFormat="1" x14ac:dyDescent="0.2">
      <c r="H12563" s="180"/>
      <c r="I12563" s="180"/>
      <c r="L12563" s="181"/>
      <c r="M12563" s="180"/>
      <c r="N12563" s="180"/>
      <c r="O12563" s="180"/>
    </row>
    <row r="12564" spans="8:15" s="179" customFormat="1" x14ac:dyDescent="0.2">
      <c r="H12564" s="180"/>
      <c r="I12564" s="180"/>
      <c r="L12564" s="181"/>
      <c r="M12564" s="180"/>
      <c r="N12564" s="180"/>
      <c r="O12564" s="180"/>
    </row>
    <row r="12565" spans="8:15" s="179" customFormat="1" x14ac:dyDescent="0.2">
      <c r="H12565" s="180"/>
      <c r="I12565" s="180"/>
      <c r="L12565" s="181"/>
      <c r="M12565" s="180"/>
      <c r="N12565" s="180"/>
      <c r="O12565" s="180"/>
    </row>
    <row r="12566" spans="8:15" s="179" customFormat="1" x14ac:dyDescent="0.2">
      <c r="H12566" s="180"/>
      <c r="I12566" s="180"/>
      <c r="L12566" s="181"/>
      <c r="M12566" s="180"/>
      <c r="N12566" s="180"/>
      <c r="O12566" s="180"/>
    </row>
    <row r="12567" spans="8:15" s="179" customFormat="1" x14ac:dyDescent="0.2">
      <c r="H12567" s="180"/>
      <c r="I12567" s="180"/>
      <c r="L12567" s="181"/>
      <c r="M12567" s="180"/>
      <c r="N12567" s="180"/>
      <c r="O12567" s="180"/>
    </row>
    <row r="12568" spans="8:15" s="179" customFormat="1" x14ac:dyDescent="0.2">
      <c r="H12568" s="180"/>
      <c r="I12568" s="180"/>
      <c r="L12568" s="181"/>
      <c r="M12568" s="180"/>
      <c r="N12568" s="180"/>
      <c r="O12568" s="180"/>
    </row>
    <row r="12569" spans="8:15" s="179" customFormat="1" x14ac:dyDescent="0.2">
      <c r="H12569" s="180"/>
      <c r="I12569" s="180"/>
      <c r="L12569" s="181"/>
      <c r="M12569" s="180"/>
      <c r="N12569" s="180"/>
      <c r="O12569" s="180"/>
    </row>
    <row r="12570" spans="8:15" s="179" customFormat="1" x14ac:dyDescent="0.2">
      <c r="H12570" s="180"/>
      <c r="I12570" s="180"/>
      <c r="L12570" s="181"/>
      <c r="M12570" s="180"/>
      <c r="N12570" s="180"/>
      <c r="O12570" s="180"/>
    </row>
    <row r="12571" spans="8:15" s="179" customFormat="1" x14ac:dyDescent="0.2">
      <c r="H12571" s="180"/>
      <c r="I12571" s="180"/>
      <c r="L12571" s="181"/>
      <c r="M12571" s="180"/>
      <c r="N12571" s="180"/>
      <c r="O12571" s="180"/>
    </row>
    <row r="12572" spans="8:15" s="179" customFormat="1" x14ac:dyDescent="0.2">
      <c r="H12572" s="180"/>
      <c r="I12572" s="180"/>
      <c r="L12572" s="181"/>
      <c r="M12572" s="180"/>
      <c r="N12572" s="180"/>
      <c r="O12572" s="180"/>
    </row>
    <row r="12573" spans="8:15" s="179" customFormat="1" x14ac:dyDescent="0.2">
      <c r="H12573" s="180"/>
      <c r="I12573" s="180"/>
      <c r="L12573" s="181"/>
      <c r="M12573" s="180"/>
      <c r="N12573" s="180"/>
      <c r="O12573" s="180"/>
    </row>
    <row r="12574" spans="8:15" s="179" customFormat="1" x14ac:dyDescent="0.2">
      <c r="H12574" s="180"/>
      <c r="I12574" s="180"/>
      <c r="L12574" s="181"/>
      <c r="M12574" s="180"/>
      <c r="N12574" s="180"/>
      <c r="O12574" s="180"/>
    </row>
    <row r="12575" spans="8:15" s="179" customFormat="1" x14ac:dyDescent="0.2">
      <c r="H12575" s="180"/>
      <c r="I12575" s="180"/>
      <c r="L12575" s="181"/>
      <c r="M12575" s="180"/>
      <c r="N12575" s="180"/>
      <c r="O12575" s="180"/>
    </row>
    <row r="12576" spans="8:15" s="179" customFormat="1" x14ac:dyDescent="0.2">
      <c r="H12576" s="180"/>
      <c r="I12576" s="180"/>
      <c r="L12576" s="181"/>
      <c r="M12576" s="180"/>
      <c r="N12576" s="180"/>
      <c r="O12576" s="180"/>
    </row>
    <row r="12577" spans="8:15" s="179" customFormat="1" x14ac:dyDescent="0.2">
      <c r="H12577" s="180"/>
      <c r="I12577" s="180"/>
      <c r="L12577" s="181"/>
      <c r="M12577" s="180"/>
      <c r="N12577" s="180"/>
      <c r="O12577" s="180"/>
    </row>
    <row r="12578" spans="8:15" s="179" customFormat="1" x14ac:dyDescent="0.2">
      <c r="H12578" s="180"/>
      <c r="I12578" s="180"/>
      <c r="L12578" s="181"/>
      <c r="M12578" s="180"/>
      <c r="N12578" s="180"/>
      <c r="O12578" s="180"/>
    </row>
    <row r="12579" spans="8:15" s="179" customFormat="1" x14ac:dyDescent="0.2">
      <c r="H12579" s="180"/>
      <c r="I12579" s="180"/>
      <c r="L12579" s="181"/>
      <c r="M12579" s="180"/>
      <c r="N12579" s="180"/>
      <c r="O12579" s="180"/>
    </row>
    <row r="12580" spans="8:15" s="179" customFormat="1" x14ac:dyDescent="0.2">
      <c r="H12580" s="180"/>
      <c r="I12580" s="180"/>
      <c r="L12580" s="181"/>
      <c r="M12580" s="180"/>
      <c r="N12580" s="180"/>
      <c r="O12580" s="180"/>
    </row>
    <row r="12581" spans="8:15" s="179" customFormat="1" x14ac:dyDescent="0.2">
      <c r="H12581" s="180"/>
      <c r="I12581" s="180"/>
      <c r="L12581" s="181"/>
      <c r="M12581" s="180"/>
      <c r="N12581" s="180"/>
      <c r="O12581" s="180"/>
    </row>
    <row r="12582" spans="8:15" s="179" customFormat="1" x14ac:dyDescent="0.2">
      <c r="H12582" s="180"/>
      <c r="I12582" s="180"/>
      <c r="L12582" s="181"/>
      <c r="M12582" s="180"/>
      <c r="N12582" s="180"/>
      <c r="O12582" s="180"/>
    </row>
    <row r="12583" spans="8:15" s="179" customFormat="1" x14ac:dyDescent="0.2">
      <c r="H12583" s="180"/>
      <c r="I12583" s="180"/>
      <c r="L12583" s="181"/>
      <c r="M12583" s="180"/>
      <c r="N12583" s="180"/>
      <c r="O12583" s="180"/>
    </row>
    <row r="12584" spans="8:15" s="179" customFormat="1" x14ac:dyDescent="0.2">
      <c r="H12584" s="180"/>
      <c r="I12584" s="180"/>
      <c r="L12584" s="181"/>
      <c r="M12584" s="180"/>
      <c r="N12584" s="180"/>
      <c r="O12584" s="180"/>
    </row>
    <row r="12585" spans="8:15" s="179" customFormat="1" x14ac:dyDescent="0.2">
      <c r="H12585" s="180"/>
      <c r="I12585" s="180"/>
      <c r="L12585" s="181"/>
      <c r="M12585" s="180"/>
      <c r="N12585" s="180"/>
      <c r="O12585" s="180"/>
    </row>
    <row r="12586" spans="8:15" s="179" customFormat="1" x14ac:dyDescent="0.2">
      <c r="H12586" s="180"/>
      <c r="I12586" s="180"/>
      <c r="L12586" s="181"/>
      <c r="M12586" s="180"/>
      <c r="N12586" s="180"/>
      <c r="O12586" s="180"/>
    </row>
    <row r="12587" spans="8:15" s="179" customFormat="1" x14ac:dyDescent="0.2">
      <c r="H12587" s="180"/>
      <c r="I12587" s="180"/>
      <c r="L12587" s="181"/>
      <c r="M12587" s="180"/>
      <c r="N12587" s="180"/>
      <c r="O12587" s="180"/>
    </row>
    <row r="12588" spans="8:15" s="179" customFormat="1" x14ac:dyDescent="0.2">
      <c r="H12588" s="180"/>
      <c r="I12588" s="180"/>
      <c r="L12588" s="181"/>
      <c r="M12588" s="180"/>
      <c r="N12588" s="180"/>
      <c r="O12588" s="180"/>
    </row>
    <row r="12589" spans="8:15" s="179" customFormat="1" x14ac:dyDescent="0.2">
      <c r="H12589" s="180"/>
      <c r="I12589" s="180"/>
      <c r="L12589" s="181"/>
      <c r="M12589" s="180"/>
      <c r="N12589" s="180"/>
      <c r="O12589" s="180"/>
    </row>
    <row r="12590" spans="8:15" s="179" customFormat="1" x14ac:dyDescent="0.2">
      <c r="H12590" s="180"/>
      <c r="I12590" s="180"/>
      <c r="L12590" s="181"/>
      <c r="M12590" s="180"/>
      <c r="N12590" s="180"/>
      <c r="O12590" s="180"/>
    </row>
    <row r="12591" spans="8:15" s="179" customFormat="1" x14ac:dyDescent="0.2">
      <c r="H12591" s="180"/>
      <c r="I12591" s="180"/>
      <c r="L12591" s="181"/>
      <c r="M12591" s="180"/>
      <c r="N12591" s="180"/>
      <c r="O12591" s="180"/>
    </row>
    <row r="12592" spans="8:15" s="179" customFormat="1" x14ac:dyDescent="0.2">
      <c r="H12592" s="180"/>
      <c r="I12592" s="180"/>
      <c r="L12592" s="181"/>
      <c r="M12592" s="180"/>
      <c r="N12592" s="180"/>
      <c r="O12592" s="180"/>
    </row>
    <row r="12593" spans="8:15" s="179" customFormat="1" x14ac:dyDescent="0.2">
      <c r="H12593" s="180"/>
      <c r="I12593" s="180"/>
      <c r="L12593" s="181"/>
      <c r="M12593" s="180"/>
      <c r="N12593" s="180"/>
      <c r="O12593" s="180"/>
    </row>
    <row r="12594" spans="8:15" s="179" customFormat="1" x14ac:dyDescent="0.2">
      <c r="H12594" s="180"/>
      <c r="I12594" s="180"/>
      <c r="L12594" s="181"/>
      <c r="M12594" s="180"/>
      <c r="N12594" s="180"/>
      <c r="O12594" s="180"/>
    </row>
    <row r="12595" spans="8:15" s="179" customFormat="1" x14ac:dyDescent="0.2">
      <c r="H12595" s="180"/>
      <c r="I12595" s="180"/>
      <c r="L12595" s="181"/>
      <c r="M12595" s="180"/>
      <c r="N12595" s="180"/>
      <c r="O12595" s="180"/>
    </row>
    <row r="12596" spans="8:15" s="179" customFormat="1" x14ac:dyDescent="0.2">
      <c r="H12596" s="180"/>
      <c r="I12596" s="180"/>
      <c r="L12596" s="181"/>
      <c r="M12596" s="180"/>
      <c r="N12596" s="180"/>
      <c r="O12596" s="180"/>
    </row>
    <row r="12597" spans="8:15" s="179" customFormat="1" x14ac:dyDescent="0.2">
      <c r="H12597" s="180"/>
      <c r="I12597" s="180"/>
      <c r="L12597" s="181"/>
      <c r="M12597" s="180"/>
      <c r="N12597" s="180"/>
      <c r="O12597" s="180"/>
    </row>
    <row r="12598" spans="8:15" s="179" customFormat="1" x14ac:dyDescent="0.2">
      <c r="H12598" s="180"/>
      <c r="I12598" s="180"/>
      <c r="L12598" s="181"/>
      <c r="M12598" s="180"/>
      <c r="N12598" s="180"/>
      <c r="O12598" s="180"/>
    </row>
    <row r="12599" spans="8:15" s="179" customFormat="1" x14ac:dyDescent="0.2">
      <c r="H12599" s="180"/>
      <c r="I12599" s="180"/>
      <c r="L12599" s="181"/>
      <c r="M12599" s="180"/>
      <c r="N12599" s="180"/>
      <c r="O12599" s="180"/>
    </row>
    <row r="12600" spans="8:15" s="179" customFormat="1" x14ac:dyDescent="0.2">
      <c r="H12600" s="180"/>
      <c r="I12600" s="180"/>
      <c r="L12600" s="181"/>
      <c r="M12600" s="180"/>
      <c r="N12600" s="180"/>
      <c r="O12600" s="180"/>
    </row>
    <row r="12601" spans="8:15" s="179" customFormat="1" x14ac:dyDescent="0.2">
      <c r="H12601" s="180"/>
      <c r="I12601" s="180"/>
      <c r="L12601" s="181"/>
      <c r="M12601" s="180"/>
      <c r="N12601" s="180"/>
      <c r="O12601" s="180"/>
    </row>
    <row r="12602" spans="8:15" s="179" customFormat="1" x14ac:dyDescent="0.2">
      <c r="H12602" s="180"/>
      <c r="I12602" s="180"/>
      <c r="L12602" s="181"/>
      <c r="M12602" s="180"/>
      <c r="N12602" s="180"/>
      <c r="O12602" s="180"/>
    </row>
    <row r="12603" spans="8:15" s="179" customFormat="1" x14ac:dyDescent="0.2">
      <c r="H12603" s="180"/>
      <c r="I12603" s="180"/>
      <c r="L12603" s="181"/>
      <c r="M12603" s="180"/>
      <c r="N12603" s="180"/>
      <c r="O12603" s="180"/>
    </row>
    <row r="12604" spans="8:15" s="179" customFormat="1" x14ac:dyDescent="0.2">
      <c r="H12604" s="180"/>
      <c r="I12604" s="180"/>
      <c r="L12604" s="181"/>
      <c r="M12604" s="180"/>
      <c r="N12604" s="180"/>
      <c r="O12604" s="180"/>
    </row>
    <row r="12605" spans="8:15" s="179" customFormat="1" x14ac:dyDescent="0.2">
      <c r="H12605" s="180"/>
      <c r="I12605" s="180"/>
      <c r="L12605" s="181"/>
      <c r="M12605" s="180"/>
      <c r="N12605" s="180"/>
      <c r="O12605" s="180"/>
    </row>
    <row r="12606" spans="8:15" s="179" customFormat="1" x14ac:dyDescent="0.2">
      <c r="H12606" s="180"/>
      <c r="I12606" s="180"/>
      <c r="L12606" s="181"/>
      <c r="M12606" s="180"/>
      <c r="N12606" s="180"/>
      <c r="O12606" s="180"/>
    </row>
    <row r="12607" spans="8:15" s="179" customFormat="1" x14ac:dyDescent="0.2">
      <c r="H12607" s="180"/>
      <c r="I12607" s="180"/>
      <c r="L12607" s="181"/>
      <c r="M12607" s="180"/>
      <c r="N12607" s="180"/>
      <c r="O12607" s="180"/>
    </row>
    <row r="12608" spans="8:15" s="179" customFormat="1" x14ac:dyDescent="0.2">
      <c r="H12608" s="180"/>
      <c r="I12608" s="180"/>
      <c r="L12608" s="181"/>
      <c r="M12608" s="180"/>
      <c r="N12608" s="180"/>
      <c r="O12608" s="180"/>
    </row>
    <row r="12609" spans="8:15" s="179" customFormat="1" x14ac:dyDescent="0.2">
      <c r="H12609" s="180"/>
      <c r="I12609" s="180"/>
      <c r="L12609" s="181"/>
      <c r="M12609" s="180"/>
      <c r="N12609" s="180"/>
      <c r="O12609" s="180"/>
    </row>
    <row r="12610" spans="8:15" s="179" customFormat="1" x14ac:dyDescent="0.2">
      <c r="H12610" s="180"/>
      <c r="I12610" s="180"/>
      <c r="L12610" s="181"/>
      <c r="M12610" s="180"/>
      <c r="N12610" s="180"/>
      <c r="O12610" s="180"/>
    </row>
    <row r="12611" spans="8:15" s="179" customFormat="1" x14ac:dyDescent="0.2">
      <c r="H12611" s="180"/>
      <c r="I12611" s="180"/>
      <c r="L12611" s="181"/>
      <c r="M12611" s="180"/>
      <c r="N12611" s="180"/>
      <c r="O12611" s="180"/>
    </row>
    <row r="12612" spans="8:15" s="179" customFormat="1" x14ac:dyDescent="0.2">
      <c r="H12612" s="180"/>
      <c r="I12612" s="180"/>
      <c r="L12612" s="181"/>
      <c r="M12612" s="180"/>
      <c r="N12612" s="180"/>
      <c r="O12612" s="180"/>
    </row>
    <row r="12613" spans="8:15" s="179" customFormat="1" x14ac:dyDescent="0.2">
      <c r="H12613" s="180"/>
      <c r="I12613" s="180"/>
      <c r="L12613" s="181"/>
      <c r="M12613" s="180"/>
      <c r="N12613" s="180"/>
      <c r="O12613" s="180"/>
    </row>
    <row r="12614" spans="8:15" s="179" customFormat="1" x14ac:dyDescent="0.2">
      <c r="H12614" s="180"/>
      <c r="I12614" s="180"/>
      <c r="L12614" s="181"/>
      <c r="M12614" s="180"/>
      <c r="N12614" s="180"/>
      <c r="O12614" s="180"/>
    </row>
    <row r="12615" spans="8:15" s="179" customFormat="1" x14ac:dyDescent="0.2">
      <c r="H12615" s="180"/>
      <c r="I12615" s="180"/>
      <c r="L12615" s="181"/>
      <c r="M12615" s="180"/>
      <c r="N12615" s="180"/>
      <c r="O12615" s="180"/>
    </row>
    <row r="12616" spans="8:15" s="179" customFormat="1" x14ac:dyDescent="0.2">
      <c r="H12616" s="180"/>
      <c r="I12616" s="180"/>
      <c r="L12616" s="181"/>
      <c r="M12616" s="180"/>
      <c r="N12616" s="180"/>
      <c r="O12616" s="180"/>
    </row>
    <row r="12617" spans="8:15" s="179" customFormat="1" x14ac:dyDescent="0.2">
      <c r="H12617" s="180"/>
      <c r="I12617" s="180"/>
      <c r="L12617" s="181"/>
      <c r="M12617" s="180"/>
      <c r="N12617" s="180"/>
      <c r="O12617" s="180"/>
    </row>
    <row r="12618" spans="8:15" s="179" customFormat="1" x14ac:dyDescent="0.2">
      <c r="H12618" s="180"/>
      <c r="I12618" s="180"/>
      <c r="L12618" s="181"/>
      <c r="M12618" s="180"/>
      <c r="N12618" s="180"/>
      <c r="O12618" s="180"/>
    </row>
    <row r="12619" spans="8:15" s="179" customFormat="1" x14ac:dyDescent="0.2">
      <c r="H12619" s="180"/>
      <c r="I12619" s="180"/>
      <c r="L12619" s="181"/>
      <c r="M12619" s="180"/>
      <c r="N12619" s="180"/>
      <c r="O12619" s="180"/>
    </row>
    <row r="12620" spans="8:15" s="179" customFormat="1" x14ac:dyDescent="0.2">
      <c r="H12620" s="180"/>
      <c r="I12620" s="180"/>
      <c r="L12620" s="181"/>
      <c r="M12620" s="180"/>
      <c r="N12620" s="180"/>
      <c r="O12620" s="180"/>
    </row>
    <row r="12621" spans="8:15" s="179" customFormat="1" x14ac:dyDescent="0.2">
      <c r="H12621" s="180"/>
      <c r="I12621" s="180"/>
      <c r="L12621" s="181"/>
      <c r="M12621" s="180"/>
      <c r="N12621" s="180"/>
      <c r="O12621" s="180"/>
    </row>
    <row r="12622" spans="8:15" s="179" customFormat="1" x14ac:dyDescent="0.2">
      <c r="H12622" s="180"/>
      <c r="I12622" s="180"/>
      <c r="L12622" s="181"/>
      <c r="M12622" s="180"/>
      <c r="N12622" s="180"/>
      <c r="O12622" s="180"/>
    </row>
    <row r="12623" spans="8:15" s="179" customFormat="1" x14ac:dyDescent="0.2">
      <c r="H12623" s="180"/>
      <c r="I12623" s="180"/>
      <c r="L12623" s="181"/>
      <c r="M12623" s="180"/>
      <c r="N12623" s="180"/>
      <c r="O12623" s="180"/>
    </row>
    <row r="12624" spans="8:15" s="179" customFormat="1" x14ac:dyDescent="0.2">
      <c r="H12624" s="180"/>
      <c r="I12624" s="180"/>
      <c r="L12624" s="181"/>
      <c r="M12624" s="180"/>
      <c r="N12624" s="180"/>
      <c r="O12624" s="180"/>
    </row>
    <row r="12625" spans="8:15" s="179" customFormat="1" x14ac:dyDescent="0.2">
      <c r="H12625" s="180"/>
      <c r="I12625" s="180"/>
      <c r="L12625" s="181"/>
      <c r="M12625" s="180"/>
      <c r="N12625" s="180"/>
      <c r="O12625" s="180"/>
    </row>
    <row r="12626" spans="8:15" s="179" customFormat="1" x14ac:dyDescent="0.2">
      <c r="H12626" s="180"/>
      <c r="I12626" s="180"/>
      <c r="L12626" s="181"/>
      <c r="M12626" s="180"/>
      <c r="N12626" s="180"/>
      <c r="O12626" s="180"/>
    </row>
    <row r="12627" spans="8:15" s="179" customFormat="1" x14ac:dyDescent="0.2">
      <c r="H12627" s="180"/>
      <c r="I12627" s="180"/>
      <c r="L12627" s="181"/>
      <c r="M12627" s="180"/>
      <c r="N12627" s="180"/>
      <c r="O12627" s="180"/>
    </row>
    <row r="12628" spans="8:15" s="179" customFormat="1" x14ac:dyDescent="0.2">
      <c r="H12628" s="180"/>
      <c r="I12628" s="180"/>
      <c r="L12628" s="181"/>
      <c r="M12628" s="180"/>
      <c r="N12628" s="180"/>
      <c r="O12628" s="180"/>
    </row>
    <row r="12629" spans="8:15" s="179" customFormat="1" x14ac:dyDescent="0.2">
      <c r="H12629" s="180"/>
      <c r="I12629" s="180"/>
      <c r="L12629" s="181"/>
      <c r="M12629" s="180"/>
      <c r="N12629" s="180"/>
      <c r="O12629" s="180"/>
    </row>
    <row r="12630" spans="8:15" s="179" customFormat="1" x14ac:dyDescent="0.2">
      <c r="H12630" s="180"/>
      <c r="I12630" s="180"/>
      <c r="L12630" s="181"/>
      <c r="M12630" s="180"/>
      <c r="N12630" s="180"/>
      <c r="O12630" s="180"/>
    </row>
    <row r="12631" spans="8:15" s="179" customFormat="1" x14ac:dyDescent="0.2">
      <c r="H12631" s="180"/>
      <c r="I12631" s="180"/>
      <c r="L12631" s="181"/>
      <c r="M12631" s="180"/>
      <c r="N12631" s="180"/>
      <c r="O12631" s="180"/>
    </row>
    <row r="12632" spans="8:15" s="179" customFormat="1" x14ac:dyDescent="0.2">
      <c r="H12632" s="180"/>
      <c r="I12632" s="180"/>
      <c r="L12632" s="181"/>
      <c r="M12632" s="180"/>
      <c r="N12632" s="180"/>
      <c r="O12632" s="180"/>
    </row>
    <row r="12633" spans="8:15" s="179" customFormat="1" x14ac:dyDescent="0.2">
      <c r="H12633" s="180"/>
      <c r="I12633" s="180"/>
      <c r="L12633" s="181"/>
      <c r="M12633" s="180"/>
      <c r="N12633" s="180"/>
      <c r="O12633" s="180"/>
    </row>
    <row r="12634" spans="8:15" s="179" customFormat="1" x14ac:dyDescent="0.2">
      <c r="H12634" s="180"/>
      <c r="I12634" s="180"/>
      <c r="L12634" s="181"/>
      <c r="M12634" s="180"/>
      <c r="N12634" s="180"/>
      <c r="O12634" s="180"/>
    </row>
    <row r="12635" spans="8:15" s="179" customFormat="1" x14ac:dyDescent="0.2">
      <c r="H12635" s="180"/>
      <c r="I12635" s="180"/>
      <c r="L12635" s="181"/>
      <c r="M12635" s="180"/>
      <c r="N12635" s="180"/>
      <c r="O12635" s="180"/>
    </row>
    <row r="12636" spans="8:15" s="179" customFormat="1" x14ac:dyDescent="0.2">
      <c r="H12636" s="180"/>
      <c r="I12636" s="180"/>
      <c r="L12636" s="181"/>
      <c r="M12636" s="180"/>
      <c r="N12636" s="180"/>
      <c r="O12636" s="180"/>
    </row>
    <row r="12637" spans="8:15" s="179" customFormat="1" x14ac:dyDescent="0.2">
      <c r="H12637" s="180"/>
      <c r="I12637" s="180"/>
      <c r="L12637" s="181"/>
      <c r="M12637" s="180"/>
      <c r="N12637" s="180"/>
      <c r="O12637" s="180"/>
    </row>
    <row r="12638" spans="8:15" s="179" customFormat="1" x14ac:dyDescent="0.2">
      <c r="H12638" s="180"/>
      <c r="I12638" s="180"/>
      <c r="L12638" s="181"/>
      <c r="M12638" s="180"/>
      <c r="N12638" s="180"/>
      <c r="O12638" s="180"/>
    </row>
    <row r="12639" spans="8:15" s="179" customFormat="1" x14ac:dyDescent="0.2">
      <c r="H12639" s="180"/>
      <c r="I12639" s="180"/>
      <c r="L12639" s="181"/>
      <c r="M12639" s="180"/>
      <c r="N12639" s="180"/>
      <c r="O12639" s="180"/>
    </row>
    <row r="12640" spans="8:15" s="179" customFormat="1" x14ac:dyDescent="0.2">
      <c r="H12640" s="180"/>
      <c r="I12640" s="180"/>
      <c r="L12640" s="181"/>
      <c r="M12640" s="180"/>
      <c r="N12640" s="180"/>
      <c r="O12640" s="180"/>
    </row>
    <row r="12641" spans="8:15" s="179" customFormat="1" x14ac:dyDescent="0.2">
      <c r="H12641" s="180"/>
      <c r="I12641" s="180"/>
      <c r="L12641" s="181"/>
      <c r="M12641" s="180"/>
      <c r="N12641" s="180"/>
      <c r="O12641" s="180"/>
    </row>
    <row r="12642" spans="8:15" s="179" customFormat="1" x14ac:dyDescent="0.2">
      <c r="H12642" s="180"/>
      <c r="I12642" s="180"/>
      <c r="L12642" s="181"/>
      <c r="M12642" s="180"/>
      <c r="N12642" s="180"/>
      <c r="O12642" s="180"/>
    </row>
    <row r="12643" spans="8:15" s="179" customFormat="1" x14ac:dyDescent="0.2">
      <c r="H12643" s="180"/>
      <c r="I12643" s="180"/>
      <c r="L12643" s="181"/>
      <c r="M12643" s="180"/>
      <c r="N12643" s="180"/>
      <c r="O12643" s="180"/>
    </row>
    <row r="12644" spans="8:15" s="179" customFormat="1" x14ac:dyDescent="0.2">
      <c r="H12644" s="180"/>
      <c r="I12644" s="180"/>
      <c r="L12644" s="181"/>
      <c r="M12644" s="180"/>
      <c r="N12644" s="180"/>
      <c r="O12644" s="180"/>
    </row>
    <row r="12645" spans="8:15" s="179" customFormat="1" x14ac:dyDescent="0.2">
      <c r="H12645" s="180"/>
      <c r="I12645" s="180"/>
      <c r="L12645" s="181"/>
      <c r="M12645" s="180"/>
      <c r="N12645" s="180"/>
      <c r="O12645" s="180"/>
    </row>
    <row r="12646" spans="8:15" s="179" customFormat="1" x14ac:dyDescent="0.2">
      <c r="H12646" s="180"/>
      <c r="I12646" s="180"/>
      <c r="L12646" s="181"/>
      <c r="M12646" s="180"/>
      <c r="N12646" s="180"/>
      <c r="O12646" s="180"/>
    </row>
    <row r="12647" spans="8:15" s="179" customFormat="1" x14ac:dyDescent="0.2">
      <c r="H12647" s="180"/>
      <c r="I12647" s="180"/>
      <c r="L12647" s="181"/>
      <c r="M12647" s="180"/>
      <c r="N12647" s="180"/>
      <c r="O12647" s="180"/>
    </row>
    <row r="12648" spans="8:15" s="179" customFormat="1" x14ac:dyDescent="0.2">
      <c r="H12648" s="180"/>
      <c r="I12648" s="180"/>
      <c r="L12648" s="181"/>
      <c r="M12648" s="180"/>
      <c r="N12648" s="180"/>
      <c r="O12648" s="180"/>
    </row>
    <row r="12649" spans="8:15" s="179" customFormat="1" x14ac:dyDescent="0.2">
      <c r="H12649" s="180"/>
      <c r="I12649" s="180"/>
      <c r="L12649" s="181"/>
      <c r="M12649" s="180"/>
      <c r="N12649" s="180"/>
      <c r="O12649" s="180"/>
    </row>
    <row r="12650" spans="8:15" s="179" customFormat="1" x14ac:dyDescent="0.2">
      <c r="H12650" s="180"/>
      <c r="I12650" s="180"/>
      <c r="L12650" s="181"/>
      <c r="M12650" s="180"/>
      <c r="N12650" s="180"/>
      <c r="O12650" s="180"/>
    </row>
    <row r="12651" spans="8:15" s="179" customFormat="1" x14ac:dyDescent="0.2">
      <c r="H12651" s="180"/>
      <c r="I12651" s="180"/>
      <c r="L12651" s="181"/>
      <c r="M12651" s="180"/>
      <c r="N12651" s="180"/>
      <c r="O12651" s="180"/>
    </row>
    <row r="12652" spans="8:15" s="179" customFormat="1" x14ac:dyDescent="0.2">
      <c r="H12652" s="180"/>
      <c r="I12652" s="180"/>
      <c r="L12652" s="181"/>
      <c r="M12652" s="180"/>
      <c r="N12652" s="180"/>
      <c r="O12652" s="180"/>
    </row>
    <row r="12653" spans="8:15" s="179" customFormat="1" x14ac:dyDescent="0.2">
      <c r="H12653" s="180"/>
      <c r="I12653" s="180"/>
      <c r="L12653" s="181"/>
      <c r="M12653" s="180"/>
      <c r="N12653" s="180"/>
      <c r="O12653" s="180"/>
    </row>
    <row r="12654" spans="8:15" s="179" customFormat="1" x14ac:dyDescent="0.2">
      <c r="H12654" s="180"/>
      <c r="I12654" s="180"/>
      <c r="L12654" s="181"/>
      <c r="M12654" s="180"/>
      <c r="N12654" s="180"/>
      <c r="O12654" s="180"/>
    </row>
    <row r="12655" spans="8:15" s="179" customFormat="1" x14ac:dyDescent="0.2">
      <c r="H12655" s="180"/>
      <c r="I12655" s="180"/>
      <c r="L12655" s="181"/>
      <c r="M12655" s="180"/>
      <c r="N12655" s="180"/>
      <c r="O12655" s="180"/>
    </row>
    <row r="12656" spans="8:15" s="179" customFormat="1" x14ac:dyDescent="0.2">
      <c r="H12656" s="180"/>
      <c r="I12656" s="180"/>
      <c r="L12656" s="181"/>
      <c r="M12656" s="180"/>
      <c r="N12656" s="180"/>
      <c r="O12656" s="180"/>
    </row>
    <row r="12657" spans="8:15" s="179" customFormat="1" x14ac:dyDescent="0.2">
      <c r="H12657" s="180"/>
      <c r="I12657" s="180"/>
      <c r="L12657" s="181"/>
      <c r="M12657" s="180"/>
      <c r="N12657" s="180"/>
      <c r="O12657" s="180"/>
    </row>
    <row r="12658" spans="8:15" s="179" customFormat="1" x14ac:dyDescent="0.2">
      <c r="H12658" s="180"/>
      <c r="I12658" s="180"/>
      <c r="L12658" s="181"/>
      <c r="M12658" s="180"/>
      <c r="N12658" s="180"/>
      <c r="O12658" s="180"/>
    </row>
    <row r="12659" spans="8:15" s="179" customFormat="1" x14ac:dyDescent="0.2">
      <c r="H12659" s="180"/>
      <c r="I12659" s="180"/>
      <c r="L12659" s="181"/>
      <c r="M12659" s="180"/>
      <c r="N12659" s="180"/>
      <c r="O12659" s="180"/>
    </row>
    <row r="12660" spans="8:15" s="179" customFormat="1" x14ac:dyDescent="0.2">
      <c r="H12660" s="180"/>
      <c r="I12660" s="180"/>
      <c r="L12660" s="181"/>
      <c r="M12660" s="180"/>
      <c r="N12660" s="180"/>
      <c r="O12660" s="180"/>
    </row>
    <row r="12661" spans="8:15" s="179" customFormat="1" x14ac:dyDescent="0.2">
      <c r="H12661" s="180"/>
      <c r="I12661" s="180"/>
      <c r="L12661" s="181"/>
      <c r="M12661" s="180"/>
      <c r="N12661" s="180"/>
      <c r="O12661" s="180"/>
    </row>
    <row r="12662" spans="8:15" s="179" customFormat="1" x14ac:dyDescent="0.2">
      <c r="H12662" s="180"/>
      <c r="I12662" s="180"/>
      <c r="L12662" s="181"/>
      <c r="M12662" s="180"/>
      <c r="N12662" s="180"/>
      <c r="O12662" s="180"/>
    </row>
    <row r="12663" spans="8:15" s="179" customFormat="1" x14ac:dyDescent="0.2">
      <c r="H12663" s="180"/>
      <c r="I12663" s="180"/>
      <c r="L12663" s="181"/>
      <c r="M12663" s="180"/>
      <c r="N12663" s="180"/>
      <c r="O12663" s="180"/>
    </row>
    <row r="12664" spans="8:15" s="179" customFormat="1" x14ac:dyDescent="0.2">
      <c r="H12664" s="180"/>
      <c r="I12664" s="180"/>
      <c r="L12664" s="181"/>
      <c r="M12664" s="180"/>
      <c r="N12664" s="180"/>
      <c r="O12664" s="180"/>
    </row>
    <row r="12665" spans="8:15" s="179" customFormat="1" x14ac:dyDescent="0.2">
      <c r="H12665" s="180"/>
      <c r="I12665" s="180"/>
      <c r="L12665" s="181"/>
      <c r="M12665" s="180"/>
      <c r="N12665" s="180"/>
      <c r="O12665" s="180"/>
    </row>
    <row r="12666" spans="8:15" s="179" customFormat="1" x14ac:dyDescent="0.2">
      <c r="H12666" s="180"/>
      <c r="I12666" s="180"/>
      <c r="L12666" s="181"/>
      <c r="M12666" s="180"/>
      <c r="N12666" s="180"/>
      <c r="O12666" s="180"/>
    </row>
    <row r="12667" spans="8:15" s="179" customFormat="1" x14ac:dyDescent="0.2">
      <c r="H12667" s="180"/>
      <c r="I12667" s="180"/>
      <c r="L12667" s="181"/>
      <c r="M12667" s="180"/>
      <c r="N12667" s="180"/>
      <c r="O12667" s="180"/>
    </row>
    <row r="12668" spans="8:15" s="179" customFormat="1" x14ac:dyDescent="0.2">
      <c r="H12668" s="180"/>
      <c r="I12668" s="180"/>
      <c r="L12668" s="181"/>
      <c r="M12668" s="180"/>
      <c r="N12668" s="180"/>
      <c r="O12668" s="180"/>
    </row>
    <row r="12669" spans="8:15" s="179" customFormat="1" x14ac:dyDescent="0.2">
      <c r="H12669" s="180"/>
      <c r="I12669" s="180"/>
      <c r="L12669" s="181"/>
      <c r="M12669" s="180"/>
      <c r="N12669" s="180"/>
      <c r="O12669" s="180"/>
    </row>
    <row r="12670" spans="8:15" s="179" customFormat="1" x14ac:dyDescent="0.2">
      <c r="H12670" s="180"/>
      <c r="I12670" s="180"/>
      <c r="L12670" s="181"/>
      <c r="M12670" s="180"/>
      <c r="N12670" s="180"/>
      <c r="O12670" s="180"/>
    </row>
    <row r="12671" spans="8:15" s="179" customFormat="1" x14ac:dyDescent="0.2">
      <c r="H12671" s="180"/>
      <c r="I12671" s="180"/>
      <c r="L12671" s="181"/>
      <c r="M12671" s="180"/>
      <c r="N12671" s="180"/>
      <c r="O12671" s="180"/>
    </row>
    <row r="12672" spans="8:15" s="179" customFormat="1" x14ac:dyDescent="0.2">
      <c r="H12672" s="180"/>
      <c r="I12672" s="180"/>
      <c r="L12672" s="181"/>
      <c r="M12672" s="180"/>
      <c r="N12672" s="180"/>
      <c r="O12672" s="180"/>
    </row>
    <row r="12673" spans="8:15" s="179" customFormat="1" x14ac:dyDescent="0.2">
      <c r="H12673" s="180"/>
      <c r="I12673" s="180"/>
      <c r="L12673" s="181"/>
      <c r="M12673" s="180"/>
      <c r="N12673" s="180"/>
      <c r="O12673" s="180"/>
    </row>
    <row r="12674" spans="8:15" s="179" customFormat="1" x14ac:dyDescent="0.2">
      <c r="H12674" s="180"/>
      <c r="I12674" s="180"/>
      <c r="L12674" s="181"/>
      <c r="M12674" s="180"/>
      <c r="N12674" s="180"/>
      <c r="O12674" s="180"/>
    </row>
    <row r="12675" spans="8:15" s="179" customFormat="1" x14ac:dyDescent="0.2">
      <c r="H12675" s="180"/>
      <c r="I12675" s="180"/>
      <c r="L12675" s="181"/>
      <c r="M12675" s="180"/>
      <c r="N12675" s="180"/>
      <c r="O12675" s="180"/>
    </row>
    <row r="12676" spans="8:15" s="179" customFormat="1" x14ac:dyDescent="0.2">
      <c r="H12676" s="180"/>
      <c r="I12676" s="180"/>
      <c r="L12676" s="181"/>
      <c r="M12676" s="180"/>
      <c r="N12676" s="180"/>
      <c r="O12676" s="180"/>
    </row>
    <row r="12677" spans="8:15" s="179" customFormat="1" x14ac:dyDescent="0.2">
      <c r="H12677" s="180"/>
      <c r="I12677" s="180"/>
      <c r="L12677" s="181"/>
      <c r="M12677" s="180"/>
      <c r="N12677" s="180"/>
      <c r="O12677" s="180"/>
    </row>
    <row r="12678" spans="8:15" s="179" customFormat="1" x14ac:dyDescent="0.2">
      <c r="H12678" s="180"/>
      <c r="I12678" s="180"/>
      <c r="L12678" s="181"/>
      <c r="M12678" s="180"/>
      <c r="N12678" s="180"/>
      <c r="O12678" s="180"/>
    </row>
    <row r="12679" spans="8:15" s="179" customFormat="1" x14ac:dyDescent="0.2">
      <c r="H12679" s="180"/>
      <c r="I12679" s="180"/>
      <c r="L12679" s="181"/>
      <c r="M12679" s="180"/>
      <c r="N12679" s="180"/>
      <c r="O12679" s="180"/>
    </row>
    <row r="12680" spans="8:15" s="179" customFormat="1" x14ac:dyDescent="0.2">
      <c r="H12680" s="180"/>
      <c r="I12680" s="180"/>
      <c r="L12680" s="181"/>
      <c r="M12680" s="180"/>
      <c r="N12680" s="180"/>
      <c r="O12680" s="180"/>
    </row>
    <row r="12681" spans="8:15" s="179" customFormat="1" x14ac:dyDescent="0.2">
      <c r="H12681" s="180"/>
      <c r="I12681" s="180"/>
      <c r="L12681" s="181"/>
      <c r="M12681" s="180"/>
      <c r="N12681" s="180"/>
      <c r="O12681" s="180"/>
    </row>
    <row r="12682" spans="8:15" s="179" customFormat="1" x14ac:dyDescent="0.2">
      <c r="H12682" s="180"/>
      <c r="I12682" s="180"/>
      <c r="L12682" s="181"/>
      <c r="M12682" s="180"/>
      <c r="N12682" s="180"/>
      <c r="O12682" s="180"/>
    </row>
    <row r="12683" spans="8:15" s="179" customFormat="1" x14ac:dyDescent="0.2">
      <c r="H12683" s="180"/>
      <c r="I12683" s="180"/>
      <c r="L12683" s="181"/>
      <c r="M12683" s="180"/>
      <c r="N12683" s="180"/>
      <c r="O12683" s="180"/>
    </row>
    <row r="12684" spans="8:15" s="179" customFormat="1" x14ac:dyDescent="0.2">
      <c r="H12684" s="180"/>
      <c r="I12684" s="180"/>
      <c r="L12684" s="181"/>
      <c r="M12684" s="180"/>
      <c r="N12684" s="180"/>
      <c r="O12684" s="180"/>
    </row>
    <row r="12685" spans="8:15" s="179" customFormat="1" x14ac:dyDescent="0.2">
      <c r="H12685" s="180"/>
      <c r="I12685" s="180"/>
      <c r="L12685" s="181"/>
      <c r="M12685" s="180"/>
      <c r="N12685" s="180"/>
      <c r="O12685" s="180"/>
    </row>
    <row r="12686" spans="8:15" s="179" customFormat="1" x14ac:dyDescent="0.2">
      <c r="H12686" s="180"/>
      <c r="I12686" s="180"/>
      <c r="L12686" s="181"/>
      <c r="M12686" s="180"/>
      <c r="N12686" s="180"/>
      <c r="O12686" s="180"/>
    </row>
    <row r="12687" spans="8:15" s="179" customFormat="1" x14ac:dyDescent="0.2">
      <c r="H12687" s="180"/>
      <c r="I12687" s="180"/>
      <c r="L12687" s="181"/>
      <c r="M12687" s="180"/>
      <c r="N12687" s="180"/>
      <c r="O12687" s="180"/>
    </row>
    <row r="12688" spans="8:15" s="179" customFormat="1" x14ac:dyDescent="0.2">
      <c r="H12688" s="180"/>
      <c r="I12688" s="180"/>
      <c r="L12688" s="181"/>
      <c r="M12688" s="180"/>
      <c r="N12688" s="180"/>
      <c r="O12688" s="180"/>
    </row>
    <row r="12689" spans="8:15" s="179" customFormat="1" x14ac:dyDescent="0.2">
      <c r="H12689" s="180"/>
      <c r="I12689" s="180"/>
      <c r="L12689" s="181"/>
      <c r="M12689" s="180"/>
      <c r="N12689" s="180"/>
      <c r="O12689" s="180"/>
    </row>
    <row r="12690" spans="8:15" s="179" customFormat="1" x14ac:dyDescent="0.2">
      <c r="H12690" s="180"/>
      <c r="I12690" s="180"/>
      <c r="L12690" s="181"/>
      <c r="M12690" s="180"/>
      <c r="N12690" s="180"/>
      <c r="O12690" s="180"/>
    </row>
    <row r="12691" spans="8:15" s="179" customFormat="1" x14ac:dyDescent="0.2">
      <c r="H12691" s="180"/>
      <c r="I12691" s="180"/>
      <c r="L12691" s="181"/>
      <c r="M12691" s="180"/>
      <c r="N12691" s="180"/>
      <c r="O12691" s="180"/>
    </row>
    <row r="12692" spans="8:15" s="179" customFormat="1" x14ac:dyDescent="0.2">
      <c r="H12692" s="180"/>
      <c r="I12692" s="180"/>
      <c r="L12692" s="181"/>
      <c r="M12692" s="180"/>
      <c r="N12692" s="180"/>
      <c r="O12692" s="180"/>
    </row>
    <row r="12693" spans="8:15" s="179" customFormat="1" x14ac:dyDescent="0.2">
      <c r="H12693" s="180"/>
      <c r="I12693" s="180"/>
      <c r="L12693" s="181"/>
      <c r="M12693" s="180"/>
      <c r="N12693" s="180"/>
      <c r="O12693" s="180"/>
    </row>
    <row r="12694" spans="8:15" s="179" customFormat="1" x14ac:dyDescent="0.2">
      <c r="H12694" s="180"/>
      <c r="I12694" s="180"/>
      <c r="L12694" s="181"/>
      <c r="M12694" s="180"/>
      <c r="N12694" s="180"/>
      <c r="O12694" s="180"/>
    </row>
    <row r="12695" spans="8:15" s="179" customFormat="1" x14ac:dyDescent="0.2">
      <c r="H12695" s="180"/>
      <c r="I12695" s="180"/>
      <c r="L12695" s="181"/>
      <c r="M12695" s="180"/>
      <c r="N12695" s="180"/>
      <c r="O12695" s="180"/>
    </row>
    <row r="12696" spans="8:15" s="179" customFormat="1" x14ac:dyDescent="0.2">
      <c r="H12696" s="180"/>
      <c r="I12696" s="180"/>
      <c r="L12696" s="181"/>
      <c r="M12696" s="180"/>
      <c r="N12696" s="180"/>
      <c r="O12696" s="180"/>
    </row>
    <row r="12697" spans="8:15" s="179" customFormat="1" x14ac:dyDescent="0.2">
      <c r="H12697" s="180"/>
      <c r="I12697" s="180"/>
      <c r="L12697" s="181"/>
      <c r="M12697" s="180"/>
      <c r="N12697" s="180"/>
      <c r="O12697" s="180"/>
    </row>
    <row r="12698" spans="8:15" s="179" customFormat="1" x14ac:dyDescent="0.2">
      <c r="H12698" s="180"/>
      <c r="I12698" s="180"/>
      <c r="L12698" s="181"/>
      <c r="M12698" s="180"/>
      <c r="N12698" s="180"/>
      <c r="O12698" s="180"/>
    </row>
    <row r="12699" spans="8:15" s="179" customFormat="1" x14ac:dyDescent="0.2">
      <c r="H12699" s="180"/>
      <c r="I12699" s="180"/>
      <c r="L12699" s="181"/>
      <c r="M12699" s="180"/>
      <c r="N12699" s="180"/>
      <c r="O12699" s="180"/>
    </row>
    <row r="12700" spans="8:15" s="179" customFormat="1" x14ac:dyDescent="0.2">
      <c r="H12700" s="180"/>
      <c r="I12700" s="180"/>
      <c r="L12700" s="181"/>
      <c r="M12700" s="180"/>
      <c r="N12700" s="180"/>
      <c r="O12700" s="180"/>
    </row>
    <row r="12701" spans="8:15" s="179" customFormat="1" x14ac:dyDescent="0.2">
      <c r="H12701" s="180"/>
      <c r="I12701" s="180"/>
      <c r="L12701" s="181"/>
      <c r="M12701" s="180"/>
      <c r="N12701" s="180"/>
      <c r="O12701" s="180"/>
    </row>
    <row r="12702" spans="8:15" s="179" customFormat="1" x14ac:dyDescent="0.2">
      <c r="H12702" s="180"/>
      <c r="I12702" s="180"/>
      <c r="L12702" s="181"/>
      <c r="M12702" s="180"/>
      <c r="N12702" s="180"/>
      <c r="O12702" s="180"/>
    </row>
    <row r="12703" spans="8:15" s="179" customFormat="1" x14ac:dyDescent="0.2">
      <c r="H12703" s="180"/>
      <c r="I12703" s="180"/>
      <c r="L12703" s="181"/>
      <c r="M12703" s="180"/>
      <c r="N12703" s="180"/>
      <c r="O12703" s="180"/>
    </row>
    <row r="12704" spans="8:15" s="179" customFormat="1" x14ac:dyDescent="0.2">
      <c r="H12704" s="180"/>
      <c r="I12704" s="180"/>
      <c r="L12704" s="181"/>
      <c r="M12704" s="180"/>
      <c r="N12704" s="180"/>
      <c r="O12704" s="180"/>
    </row>
    <row r="12705" spans="8:15" s="179" customFormat="1" x14ac:dyDescent="0.2">
      <c r="H12705" s="180"/>
      <c r="I12705" s="180"/>
      <c r="L12705" s="181"/>
      <c r="M12705" s="180"/>
      <c r="N12705" s="180"/>
      <c r="O12705" s="180"/>
    </row>
    <row r="12706" spans="8:15" s="179" customFormat="1" x14ac:dyDescent="0.2">
      <c r="H12706" s="180"/>
      <c r="I12706" s="180"/>
      <c r="L12706" s="181"/>
      <c r="M12706" s="180"/>
      <c r="N12706" s="180"/>
      <c r="O12706" s="180"/>
    </row>
    <row r="12707" spans="8:15" s="179" customFormat="1" x14ac:dyDescent="0.2">
      <c r="H12707" s="180"/>
      <c r="I12707" s="180"/>
      <c r="L12707" s="181"/>
      <c r="M12707" s="180"/>
      <c r="N12707" s="180"/>
      <c r="O12707" s="180"/>
    </row>
    <row r="12708" spans="8:15" s="179" customFormat="1" x14ac:dyDescent="0.2">
      <c r="H12708" s="180"/>
      <c r="I12708" s="180"/>
      <c r="L12708" s="181"/>
      <c r="M12708" s="180"/>
      <c r="N12708" s="180"/>
      <c r="O12708" s="180"/>
    </row>
    <row r="12709" spans="8:15" s="179" customFormat="1" x14ac:dyDescent="0.2">
      <c r="H12709" s="180"/>
      <c r="I12709" s="180"/>
      <c r="L12709" s="181"/>
      <c r="M12709" s="180"/>
      <c r="N12709" s="180"/>
      <c r="O12709" s="180"/>
    </row>
    <row r="12710" spans="8:15" s="179" customFormat="1" x14ac:dyDescent="0.2">
      <c r="H12710" s="180"/>
      <c r="I12710" s="180"/>
      <c r="L12710" s="181"/>
      <c r="M12710" s="180"/>
      <c r="N12710" s="180"/>
      <c r="O12710" s="180"/>
    </row>
    <row r="12711" spans="8:15" s="179" customFormat="1" x14ac:dyDescent="0.2">
      <c r="H12711" s="180"/>
      <c r="I12711" s="180"/>
      <c r="L12711" s="181"/>
      <c r="M12711" s="180"/>
      <c r="N12711" s="180"/>
      <c r="O12711" s="180"/>
    </row>
    <row r="12712" spans="8:15" s="179" customFormat="1" x14ac:dyDescent="0.2">
      <c r="H12712" s="180"/>
      <c r="I12712" s="180"/>
      <c r="L12712" s="181"/>
      <c r="M12712" s="180"/>
      <c r="N12712" s="180"/>
      <c r="O12712" s="180"/>
    </row>
    <row r="12713" spans="8:15" s="179" customFormat="1" x14ac:dyDescent="0.2">
      <c r="H12713" s="180"/>
      <c r="I12713" s="180"/>
      <c r="L12713" s="181"/>
      <c r="M12713" s="180"/>
      <c r="N12713" s="180"/>
      <c r="O12713" s="180"/>
    </row>
    <row r="12714" spans="8:15" s="179" customFormat="1" x14ac:dyDescent="0.2">
      <c r="H12714" s="180"/>
      <c r="I12714" s="180"/>
      <c r="L12714" s="181"/>
      <c r="M12714" s="180"/>
      <c r="N12714" s="180"/>
      <c r="O12714" s="180"/>
    </row>
    <row r="12715" spans="8:15" s="179" customFormat="1" x14ac:dyDescent="0.2">
      <c r="H12715" s="180"/>
      <c r="I12715" s="180"/>
      <c r="L12715" s="181"/>
      <c r="M12715" s="180"/>
      <c r="N12715" s="180"/>
      <c r="O12715" s="180"/>
    </row>
    <row r="12716" spans="8:15" s="179" customFormat="1" x14ac:dyDescent="0.2">
      <c r="H12716" s="180"/>
      <c r="I12716" s="180"/>
      <c r="L12716" s="181"/>
      <c r="M12716" s="180"/>
      <c r="N12716" s="180"/>
      <c r="O12716" s="180"/>
    </row>
    <row r="12717" spans="8:15" s="179" customFormat="1" x14ac:dyDescent="0.2">
      <c r="H12717" s="180"/>
      <c r="I12717" s="180"/>
      <c r="L12717" s="181"/>
      <c r="M12717" s="180"/>
      <c r="N12717" s="180"/>
      <c r="O12717" s="180"/>
    </row>
    <row r="12718" spans="8:15" s="179" customFormat="1" x14ac:dyDescent="0.2">
      <c r="H12718" s="180"/>
      <c r="I12718" s="180"/>
      <c r="L12718" s="181"/>
      <c r="M12718" s="180"/>
      <c r="N12718" s="180"/>
      <c r="O12718" s="180"/>
    </row>
    <row r="12719" spans="8:15" s="179" customFormat="1" x14ac:dyDescent="0.2">
      <c r="H12719" s="180"/>
      <c r="I12719" s="180"/>
      <c r="L12719" s="181"/>
      <c r="M12719" s="180"/>
      <c r="N12719" s="180"/>
      <c r="O12719" s="180"/>
    </row>
    <row r="12720" spans="8:15" s="179" customFormat="1" x14ac:dyDescent="0.2">
      <c r="H12720" s="180"/>
      <c r="I12720" s="180"/>
      <c r="L12720" s="181"/>
      <c r="M12720" s="180"/>
      <c r="N12720" s="180"/>
      <c r="O12720" s="180"/>
    </row>
    <row r="12721" spans="8:15" s="179" customFormat="1" x14ac:dyDescent="0.2">
      <c r="H12721" s="180"/>
      <c r="I12721" s="180"/>
      <c r="L12721" s="181"/>
      <c r="M12721" s="180"/>
      <c r="N12721" s="180"/>
      <c r="O12721" s="180"/>
    </row>
    <row r="12722" spans="8:15" s="179" customFormat="1" x14ac:dyDescent="0.2">
      <c r="H12722" s="180"/>
      <c r="I12722" s="180"/>
      <c r="L12722" s="181"/>
      <c r="M12722" s="180"/>
      <c r="N12722" s="180"/>
      <c r="O12722" s="180"/>
    </row>
    <row r="12723" spans="8:15" s="179" customFormat="1" x14ac:dyDescent="0.2">
      <c r="H12723" s="180"/>
      <c r="I12723" s="180"/>
      <c r="L12723" s="181"/>
      <c r="M12723" s="180"/>
      <c r="N12723" s="180"/>
      <c r="O12723" s="180"/>
    </row>
    <row r="12724" spans="8:15" s="179" customFormat="1" x14ac:dyDescent="0.2">
      <c r="H12724" s="180"/>
      <c r="I12724" s="180"/>
      <c r="L12724" s="181"/>
      <c r="M12724" s="180"/>
      <c r="N12724" s="180"/>
      <c r="O12724" s="180"/>
    </row>
    <row r="12725" spans="8:15" s="179" customFormat="1" x14ac:dyDescent="0.2">
      <c r="H12725" s="180"/>
      <c r="I12725" s="180"/>
      <c r="L12725" s="181"/>
      <c r="M12725" s="180"/>
      <c r="N12725" s="180"/>
      <c r="O12725" s="180"/>
    </row>
    <row r="12726" spans="8:15" s="179" customFormat="1" x14ac:dyDescent="0.2">
      <c r="H12726" s="180"/>
      <c r="I12726" s="180"/>
      <c r="L12726" s="181"/>
      <c r="M12726" s="180"/>
      <c r="N12726" s="180"/>
      <c r="O12726" s="180"/>
    </row>
    <row r="12727" spans="8:15" s="179" customFormat="1" x14ac:dyDescent="0.2">
      <c r="H12727" s="180"/>
      <c r="I12727" s="180"/>
      <c r="L12727" s="181"/>
      <c r="M12727" s="180"/>
      <c r="N12727" s="180"/>
      <c r="O12727" s="180"/>
    </row>
    <row r="12728" spans="8:15" s="179" customFormat="1" x14ac:dyDescent="0.2">
      <c r="H12728" s="180"/>
      <c r="I12728" s="180"/>
      <c r="L12728" s="181"/>
      <c r="M12728" s="180"/>
      <c r="N12728" s="180"/>
      <c r="O12728" s="180"/>
    </row>
    <row r="12729" spans="8:15" s="179" customFormat="1" x14ac:dyDescent="0.2">
      <c r="H12729" s="180"/>
      <c r="I12729" s="180"/>
      <c r="L12729" s="181"/>
      <c r="M12729" s="180"/>
      <c r="N12729" s="180"/>
      <c r="O12729" s="180"/>
    </row>
    <row r="12730" spans="8:15" s="179" customFormat="1" x14ac:dyDescent="0.2">
      <c r="H12730" s="180"/>
      <c r="I12730" s="180"/>
      <c r="L12730" s="181"/>
      <c r="M12730" s="180"/>
      <c r="N12730" s="180"/>
      <c r="O12730" s="180"/>
    </row>
    <row r="12731" spans="8:15" s="179" customFormat="1" x14ac:dyDescent="0.2">
      <c r="H12731" s="180"/>
      <c r="I12731" s="180"/>
      <c r="L12731" s="181"/>
      <c r="M12731" s="180"/>
      <c r="N12731" s="180"/>
      <c r="O12731" s="180"/>
    </row>
    <row r="12732" spans="8:15" s="179" customFormat="1" x14ac:dyDescent="0.2">
      <c r="H12732" s="180"/>
      <c r="I12732" s="180"/>
      <c r="L12732" s="181"/>
      <c r="M12732" s="180"/>
      <c r="N12732" s="180"/>
      <c r="O12732" s="180"/>
    </row>
    <row r="12733" spans="8:15" s="179" customFormat="1" x14ac:dyDescent="0.2">
      <c r="H12733" s="180"/>
      <c r="I12733" s="180"/>
      <c r="L12733" s="181"/>
      <c r="M12733" s="180"/>
      <c r="N12733" s="180"/>
      <c r="O12733" s="180"/>
    </row>
    <row r="12734" spans="8:15" s="179" customFormat="1" x14ac:dyDescent="0.2">
      <c r="H12734" s="180"/>
      <c r="I12734" s="180"/>
      <c r="L12734" s="181"/>
      <c r="M12734" s="180"/>
      <c r="N12734" s="180"/>
      <c r="O12734" s="180"/>
    </row>
    <row r="12735" spans="8:15" s="179" customFormat="1" x14ac:dyDescent="0.2">
      <c r="H12735" s="180"/>
      <c r="I12735" s="180"/>
      <c r="L12735" s="181"/>
      <c r="M12735" s="180"/>
      <c r="N12735" s="180"/>
      <c r="O12735" s="180"/>
    </row>
    <row r="12736" spans="8:15" s="179" customFormat="1" x14ac:dyDescent="0.2">
      <c r="H12736" s="180"/>
      <c r="I12736" s="180"/>
      <c r="L12736" s="181"/>
      <c r="M12736" s="180"/>
      <c r="N12736" s="180"/>
      <c r="O12736" s="180"/>
    </row>
    <row r="12737" spans="8:15" s="179" customFormat="1" x14ac:dyDescent="0.2">
      <c r="H12737" s="180"/>
      <c r="I12737" s="180"/>
      <c r="L12737" s="181"/>
      <c r="M12737" s="180"/>
      <c r="N12737" s="180"/>
      <c r="O12737" s="180"/>
    </row>
    <row r="12738" spans="8:15" s="179" customFormat="1" x14ac:dyDescent="0.2">
      <c r="H12738" s="180"/>
      <c r="I12738" s="180"/>
      <c r="L12738" s="181"/>
      <c r="M12738" s="180"/>
      <c r="N12738" s="180"/>
      <c r="O12738" s="180"/>
    </row>
    <row r="12739" spans="8:15" s="179" customFormat="1" x14ac:dyDescent="0.2">
      <c r="H12739" s="180"/>
      <c r="I12739" s="180"/>
      <c r="L12739" s="181"/>
      <c r="M12739" s="180"/>
      <c r="N12739" s="180"/>
      <c r="O12739" s="180"/>
    </row>
    <row r="12740" spans="8:15" s="179" customFormat="1" x14ac:dyDescent="0.2">
      <c r="H12740" s="180"/>
      <c r="I12740" s="180"/>
      <c r="L12740" s="181"/>
      <c r="M12740" s="180"/>
      <c r="N12740" s="180"/>
      <c r="O12740" s="180"/>
    </row>
    <row r="12741" spans="8:15" s="179" customFormat="1" x14ac:dyDescent="0.2">
      <c r="H12741" s="180"/>
      <c r="I12741" s="180"/>
      <c r="L12741" s="181"/>
      <c r="M12741" s="180"/>
      <c r="N12741" s="180"/>
      <c r="O12741" s="180"/>
    </row>
    <row r="12742" spans="8:15" s="179" customFormat="1" x14ac:dyDescent="0.2">
      <c r="H12742" s="180"/>
      <c r="I12742" s="180"/>
      <c r="L12742" s="181"/>
      <c r="M12742" s="180"/>
      <c r="N12742" s="180"/>
      <c r="O12742" s="180"/>
    </row>
    <row r="12743" spans="8:15" s="179" customFormat="1" x14ac:dyDescent="0.2">
      <c r="H12743" s="180"/>
      <c r="I12743" s="180"/>
      <c r="L12743" s="181"/>
      <c r="M12743" s="180"/>
      <c r="N12743" s="180"/>
      <c r="O12743" s="180"/>
    </row>
    <row r="12744" spans="8:15" s="179" customFormat="1" x14ac:dyDescent="0.2">
      <c r="H12744" s="180"/>
      <c r="I12744" s="180"/>
      <c r="L12744" s="181"/>
      <c r="M12744" s="180"/>
      <c r="N12744" s="180"/>
      <c r="O12744" s="180"/>
    </row>
    <row r="12745" spans="8:15" s="179" customFormat="1" x14ac:dyDescent="0.2">
      <c r="H12745" s="180"/>
      <c r="I12745" s="180"/>
      <c r="L12745" s="181"/>
      <c r="M12745" s="180"/>
      <c r="N12745" s="180"/>
      <c r="O12745" s="180"/>
    </row>
    <row r="12746" spans="8:15" s="179" customFormat="1" x14ac:dyDescent="0.2">
      <c r="H12746" s="180"/>
      <c r="I12746" s="180"/>
      <c r="L12746" s="181"/>
      <c r="M12746" s="180"/>
      <c r="N12746" s="180"/>
      <c r="O12746" s="180"/>
    </row>
    <row r="12747" spans="8:15" s="179" customFormat="1" x14ac:dyDescent="0.2">
      <c r="H12747" s="180"/>
      <c r="I12747" s="180"/>
      <c r="L12747" s="181"/>
      <c r="M12747" s="180"/>
      <c r="N12747" s="180"/>
      <c r="O12747" s="180"/>
    </row>
    <row r="12748" spans="8:15" s="179" customFormat="1" x14ac:dyDescent="0.2">
      <c r="H12748" s="180"/>
      <c r="I12748" s="180"/>
      <c r="L12748" s="181"/>
      <c r="M12748" s="180"/>
      <c r="N12748" s="180"/>
      <c r="O12748" s="180"/>
    </row>
    <row r="12749" spans="8:15" s="179" customFormat="1" x14ac:dyDescent="0.2">
      <c r="H12749" s="180"/>
      <c r="I12749" s="180"/>
      <c r="L12749" s="181"/>
      <c r="M12749" s="180"/>
      <c r="N12749" s="180"/>
      <c r="O12749" s="180"/>
    </row>
    <row r="12750" spans="8:15" s="179" customFormat="1" x14ac:dyDescent="0.2">
      <c r="H12750" s="180"/>
      <c r="I12750" s="180"/>
      <c r="L12750" s="181"/>
      <c r="M12750" s="180"/>
      <c r="N12750" s="180"/>
      <c r="O12750" s="180"/>
    </row>
    <row r="12751" spans="8:15" s="179" customFormat="1" x14ac:dyDescent="0.2">
      <c r="H12751" s="180"/>
      <c r="I12751" s="180"/>
      <c r="L12751" s="181"/>
      <c r="M12751" s="180"/>
      <c r="N12751" s="180"/>
      <c r="O12751" s="180"/>
    </row>
    <row r="12752" spans="8:15" s="179" customFormat="1" x14ac:dyDescent="0.2">
      <c r="H12752" s="180"/>
      <c r="I12752" s="180"/>
      <c r="L12752" s="181"/>
      <c r="M12752" s="180"/>
      <c r="N12752" s="180"/>
      <c r="O12752" s="180"/>
    </row>
    <row r="12753" spans="8:15" s="179" customFormat="1" x14ac:dyDescent="0.2">
      <c r="H12753" s="180"/>
      <c r="I12753" s="180"/>
      <c r="L12753" s="181"/>
      <c r="M12753" s="180"/>
      <c r="N12753" s="180"/>
      <c r="O12753" s="180"/>
    </row>
    <row r="12754" spans="8:15" s="179" customFormat="1" x14ac:dyDescent="0.2">
      <c r="H12754" s="180"/>
      <c r="I12754" s="180"/>
      <c r="L12754" s="181"/>
      <c r="M12754" s="180"/>
      <c r="N12754" s="180"/>
      <c r="O12754" s="180"/>
    </row>
    <row r="12755" spans="8:15" s="179" customFormat="1" x14ac:dyDescent="0.2">
      <c r="H12755" s="180"/>
      <c r="I12755" s="180"/>
      <c r="L12755" s="181"/>
      <c r="M12755" s="180"/>
      <c r="N12755" s="180"/>
      <c r="O12755" s="180"/>
    </row>
    <row r="12756" spans="8:15" s="179" customFormat="1" x14ac:dyDescent="0.2">
      <c r="H12756" s="180"/>
      <c r="I12756" s="180"/>
      <c r="L12756" s="181"/>
      <c r="M12756" s="180"/>
      <c r="N12756" s="180"/>
      <c r="O12756" s="180"/>
    </row>
    <row r="12757" spans="8:15" s="179" customFormat="1" x14ac:dyDescent="0.2">
      <c r="H12757" s="180"/>
      <c r="I12757" s="180"/>
      <c r="L12757" s="181"/>
      <c r="M12757" s="180"/>
      <c r="N12757" s="180"/>
      <c r="O12757" s="180"/>
    </row>
    <row r="12758" spans="8:15" s="179" customFormat="1" x14ac:dyDescent="0.2">
      <c r="H12758" s="180"/>
      <c r="I12758" s="180"/>
      <c r="L12758" s="181"/>
      <c r="M12758" s="180"/>
      <c r="N12758" s="180"/>
      <c r="O12758" s="180"/>
    </row>
    <row r="12759" spans="8:15" s="179" customFormat="1" x14ac:dyDescent="0.2">
      <c r="H12759" s="180"/>
      <c r="I12759" s="180"/>
      <c r="L12759" s="181"/>
      <c r="M12759" s="180"/>
      <c r="N12759" s="180"/>
      <c r="O12759" s="180"/>
    </row>
    <row r="12760" spans="8:15" s="179" customFormat="1" x14ac:dyDescent="0.2">
      <c r="H12760" s="180"/>
      <c r="I12760" s="180"/>
      <c r="L12760" s="181"/>
      <c r="M12760" s="180"/>
      <c r="N12760" s="180"/>
      <c r="O12760" s="180"/>
    </row>
    <row r="12761" spans="8:15" s="179" customFormat="1" x14ac:dyDescent="0.2">
      <c r="H12761" s="180"/>
      <c r="I12761" s="180"/>
      <c r="L12761" s="181"/>
      <c r="M12761" s="180"/>
      <c r="N12761" s="180"/>
      <c r="O12761" s="180"/>
    </row>
    <row r="12762" spans="8:15" s="179" customFormat="1" x14ac:dyDescent="0.2">
      <c r="H12762" s="180"/>
      <c r="I12762" s="180"/>
      <c r="L12762" s="181"/>
      <c r="M12762" s="180"/>
      <c r="N12762" s="180"/>
      <c r="O12762" s="180"/>
    </row>
    <row r="12763" spans="8:15" s="179" customFormat="1" x14ac:dyDescent="0.2">
      <c r="H12763" s="180"/>
      <c r="I12763" s="180"/>
      <c r="L12763" s="181"/>
      <c r="M12763" s="180"/>
      <c r="N12763" s="180"/>
      <c r="O12763" s="180"/>
    </row>
    <row r="12764" spans="8:15" s="179" customFormat="1" x14ac:dyDescent="0.2">
      <c r="H12764" s="180"/>
      <c r="I12764" s="180"/>
      <c r="L12764" s="181"/>
      <c r="M12764" s="180"/>
      <c r="N12764" s="180"/>
      <c r="O12764" s="180"/>
    </row>
    <row r="12765" spans="8:15" s="179" customFormat="1" x14ac:dyDescent="0.2">
      <c r="H12765" s="180"/>
      <c r="I12765" s="180"/>
      <c r="L12765" s="181"/>
      <c r="M12765" s="180"/>
      <c r="N12765" s="180"/>
      <c r="O12765" s="180"/>
    </row>
    <row r="12766" spans="8:15" s="179" customFormat="1" x14ac:dyDescent="0.2">
      <c r="H12766" s="180"/>
      <c r="I12766" s="180"/>
      <c r="L12766" s="181"/>
      <c r="M12766" s="180"/>
      <c r="N12766" s="180"/>
      <c r="O12766" s="180"/>
    </row>
    <row r="12767" spans="8:15" s="179" customFormat="1" x14ac:dyDescent="0.2">
      <c r="H12767" s="180"/>
      <c r="I12767" s="180"/>
      <c r="L12767" s="181"/>
      <c r="M12767" s="180"/>
      <c r="N12767" s="180"/>
      <c r="O12767" s="180"/>
    </row>
    <row r="12768" spans="8:15" s="179" customFormat="1" x14ac:dyDescent="0.2">
      <c r="H12768" s="180"/>
      <c r="I12768" s="180"/>
      <c r="L12768" s="181"/>
      <c r="M12768" s="180"/>
      <c r="N12768" s="180"/>
      <c r="O12768" s="180"/>
    </row>
    <row r="12769" spans="8:15" s="179" customFormat="1" x14ac:dyDescent="0.2">
      <c r="H12769" s="180"/>
      <c r="I12769" s="180"/>
      <c r="L12769" s="181"/>
      <c r="M12769" s="180"/>
      <c r="N12769" s="180"/>
      <c r="O12769" s="180"/>
    </row>
    <row r="12770" spans="8:15" s="179" customFormat="1" x14ac:dyDescent="0.2">
      <c r="H12770" s="180"/>
      <c r="I12770" s="180"/>
      <c r="L12770" s="181"/>
      <c r="M12770" s="180"/>
      <c r="N12770" s="180"/>
      <c r="O12770" s="180"/>
    </row>
    <row r="12771" spans="8:15" s="179" customFormat="1" x14ac:dyDescent="0.2">
      <c r="H12771" s="180"/>
      <c r="I12771" s="180"/>
      <c r="L12771" s="181"/>
      <c r="M12771" s="180"/>
      <c r="N12771" s="180"/>
      <c r="O12771" s="180"/>
    </row>
    <row r="12772" spans="8:15" s="179" customFormat="1" x14ac:dyDescent="0.2">
      <c r="H12772" s="180"/>
      <c r="I12772" s="180"/>
      <c r="L12772" s="181"/>
      <c r="M12772" s="180"/>
      <c r="N12772" s="180"/>
      <c r="O12772" s="180"/>
    </row>
    <row r="12773" spans="8:15" s="179" customFormat="1" x14ac:dyDescent="0.2">
      <c r="H12773" s="180"/>
      <c r="I12773" s="180"/>
      <c r="L12773" s="181"/>
      <c r="M12773" s="180"/>
      <c r="N12773" s="180"/>
      <c r="O12773" s="180"/>
    </row>
    <row r="12774" spans="8:15" s="179" customFormat="1" x14ac:dyDescent="0.2">
      <c r="H12774" s="180"/>
      <c r="I12774" s="180"/>
      <c r="L12774" s="181"/>
      <c r="M12774" s="180"/>
      <c r="N12774" s="180"/>
      <c r="O12774" s="180"/>
    </row>
    <row r="12775" spans="8:15" s="179" customFormat="1" x14ac:dyDescent="0.2">
      <c r="H12775" s="180"/>
      <c r="I12775" s="180"/>
      <c r="L12775" s="181"/>
      <c r="M12775" s="180"/>
      <c r="N12775" s="180"/>
      <c r="O12775" s="180"/>
    </row>
    <row r="12776" spans="8:15" s="179" customFormat="1" x14ac:dyDescent="0.2">
      <c r="H12776" s="180"/>
      <c r="I12776" s="180"/>
      <c r="L12776" s="181"/>
      <c r="M12776" s="180"/>
      <c r="N12776" s="180"/>
      <c r="O12776" s="180"/>
    </row>
    <row r="12777" spans="8:15" s="179" customFormat="1" x14ac:dyDescent="0.2">
      <c r="H12777" s="180"/>
      <c r="I12777" s="180"/>
      <c r="L12777" s="181"/>
      <c r="M12777" s="180"/>
      <c r="N12777" s="180"/>
      <c r="O12777" s="180"/>
    </row>
    <row r="12778" spans="8:15" s="179" customFormat="1" x14ac:dyDescent="0.2">
      <c r="H12778" s="180"/>
      <c r="I12778" s="180"/>
      <c r="L12778" s="181"/>
      <c r="M12778" s="180"/>
      <c r="N12778" s="180"/>
      <c r="O12778" s="180"/>
    </row>
    <row r="12779" spans="8:15" s="179" customFormat="1" x14ac:dyDescent="0.2">
      <c r="H12779" s="180"/>
      <c r="I12779" s="180"/>
      <c r="L12779" s="181"/>
      <c r="M12779" s="180"/>
      <c r="N12779" s="180"/>
      <c r="O12779" s="180"/>
    </row>
    <row r="12780" spans="8:15" s="179" customFormat="1" x14ac:dyDescent="0.2">
      <c r="H12780" s="180"/>
      <c r="I12780" s="180"/>
      <c r="L12780" s="181"/>
      <c r="M12780" s="180"/>
      <c r="N12780" s="180"/>
      <c r="O12780" s="180"/>
    </row>
    <row r="12781" spans="8:15" s="179" customFormat="1" x14ac:dyDescent="0.2">
      <c r="H12781" s="180"/>
      <c r="I12781" s="180"/>
      <c r="L12781" s="181"/>
      <c r="M12781" s="180"/>
      <c r="N12781" s="180"/>
      <c r="O12781" s="180"/>
    </row>
    <row r="12782" spans="8:15" s="179" customFormat="1" x14ac:dyDescent="0.2">
      <c r="H12782" s="180"/>
      <c r="I12782" s="180"/>
      <c r="L12782" s="181"/>
      <c r="M12782" s="180"/>
      <c r="N12782" s="180"/>
      <c r="O12782" s="180"/>
    </row>
    <row r="12783" spans="8:15" s="179" customFormat="1" x14ac:dyDescent="0.2">
      <c r="H12783" s="180"/>
      <c r="I12783" s="180"/>
      <c r="L12783" s="181"/>
      <c r="M12783" s="180"/>
      <c r="N12783" s="180"/>
      <c r="O12783" s="180"/>
    </row>
    <row r="12784" spans="8:15" s="179" customFormat="1" x14ac:dyDescent="0.2">
      <c r="H12784" s="180"/>
      <c r="I12784" s="180"/>
      <c r="L12784" s="181"/>
      <c r="M12784" s="180"/>
      <c r="N12784" s="180"/>
      <c r="O12784" s="180"/>
    </row>
    <row r="12785" spans="8:15" s="179" customFormat="1" x14ac:dyDescent="0.2">
      <c r="H12785" s="180"/>
      <c r="I12785" s="180"/>
      <c r="L12785" s="181"/>
      <c r="M12785" s="180"/>
      <c r="N12785" s="180"/>
      <c r="O12785" s="180"/>
    </row>
    <row r="12786" spans="8:15" s="179" customFormat="1" x14ac:dyDescent="0.2">
      <c r="H12786" s="180"/>
      <c r="I12786" s="180"/>
      <c r="L12786" s="181"/>
      <c r="M12786" s="180"/>
      <c r="N12786" s="180"/>
      <c r="O12786" s="180"/>
    </row>
    <row r="12787" spans="8:15" s="179" customFormat="1" x14ac:dyDescent="0.2">
      <c r="H12787" s="180"/>
      <c r="I12787" s="180"/>
      <c r="L12787" s="181"/>
      <c r="M12787" s="180"/>
      <c r="N12787" s="180"/>
      <c r="O12787" s="180"/>
    </row>
    <row r="12788" spans="8:15" s="179" customFormat="1" x14ac:dyDescent="0.2">
      <c r="H12788" s="180"/>
      <c r="I12788" s="180"/>
      <c r="L12788" s="181"/>
      <c r="M12788" s="180"/>
      <c r="N12788" s="180"/>
      <c r="O12788" s="180"/>
    </row>
    <row r="12789" spans="8:15" s="179" customFormat="1" x14ac:dyDescent="0.2">
      <c r="H12789" s="180"/>
      <c r="I12789" s="180"/>
      <c r="L12789" s="181"/>
      <c r="M12789" s="180"/>
      <c r="N12789" s="180"/>
      <c r="O12789" s="180"/>
    </row>
    <row r="12790" spans="8:15" s="179" customFormat="1" x14ac:dyDescent="0.2">
      <c r="H12790" s="180"/>
      <c r="I12790" s="180"/>
      <c r="L12790" s="181"/>
      <c r="M12790" s="180"/>
      <c r="N12790" s="180"/>
      <c r="O12790" s="180"/>
    </row>
    <row r="12791" spans="8:15" s="179" customFormat="1" x14ac:dyDescent="0.2">
      <c r="H12791" s="180"/>
      <c r="I12791" s="180"/>
      <c r="L12791" s="181"/>
      <c r="M12791" s="180"/>
      <c r="N12791" s="180"/>
      <c r="O12791" s="180"/>
    </row>
    <row r="12792" spans="8:15" s="179" customFormat="1" x14ac:dyDescent="0.2">
      <c r="H12792" s="180"/>
      <c r="I12792" s="180"/>
      <c r="L12792" s="181"/>
      <c r="M12792" s="180"/>
      <c r="N12792" s="180"/>
      <c r="O12792" s="180"/>
    </row>
    <row r="12793" spans="8:15" s="179" customFormat="1" x14ac:dyDescent="0.2">
      <c r="H12793" s="180"/>
      <c r="I12793" s="180"/>
      <c r="L12793" s="181"/>
      <c r="M12793" s="180"/>
      <c r="N12793" s="180"/>
      <c r="O12793" s="180"/>
    </row>
    <row r="12794" spans="8:15" s="179" customFormat="1" x14ac:dyDescent="0.2">
      <c r="H12794" s="180"/>
      <c r="I12794" s="180"/>
      <c r="L12794" s="181"/>
      <c r="M12794" s="180"/>
      <c r="N12794" s="180"/>
      <c r="O12794" s="180"/>
    </row>
    <row r="12795" spans="8:15" s="179" customFormat="1" x14ac:dyDescent="0.2">
      <c r="H12795" s="180"/>
      <c r="I12795" s="180"/>
      <c r="L12795" s="181"/>
      <c r="M12795" s="180"/>
      <c r="N12795" s="180"/>
      <c r="O12795" s="180"/>
    </row>
    <row r="12796" spans="8:15" s="179" customFormat="1" x14ac:dyDescent="0.2">
      <c r="H12796" s="180"/>
      <c r="I12796" s="180"/>
      <c r="L12796" s="181"/>
      <c r="M12796" s="180"/>
      <c r="N12796" s="180"/>
      <c r="O12796" s="180"/>
    </row>
    <row r="12797" spans="8:15" s="179" customFormat="1" x14ac:dyDescent="0.2">
      <c r="H12797" s="180"/>
      <c r="I12797" s="180"/>
      <c r="L12797" s="181"/>
      <c r="M12797" s="180"/>
      <c r="N12797" s="180"/>
      <c r="O12797" s="180"/>
    </row>
    <row r="12798" spans="8:15" s="179" customFormat="1" x14ac:dyDescent="0.2">
      <c r="H12798" s="180"/>
      <c r="I12798" s="180"/>
      <c r="L12798" s="181"/>
      <c r="M12798" s="180"/>
      <c r="N12798" s="180"/>
      <c r="O12798" s="180"/>
    </row>
    <row r="12799" spans="8:15" s="179" customFormat="1" x14ac:dyDescent="0.2">
      <c r="H12799" s="180"/>
      <c r="I12799" s="180"/>
      <c r="L12799" s="181"/>
      <c r="M12799" s="180"/>
      <c r="N12799" s="180"/>
      <c r="O12799" s="180"/>
    </row>
    <row r="12800" spans="8:15" s="179" customFormat="1" x14ac:dyDescent="0.2">
      <c r="H12800" s="180"/>
      <c r="I12800" s="180"/>
      <c r="L12800" s="181"/>
      <c r="M12800" s="180"/>
      <c r="N12800" s="180"/>
      <c r="O12800" s="180"/>
    </row>
    <row r="12801" spans="8:15" s="179" customFormat="1" x14ac:dyDescent="0.2">
      <c r="H12801" s="180"/>
      <c r="I12801" s="180"/>
      <c r="L12801" s="181"/>
      <c r="M12801" s="180"/>
      <c r="N12801" s="180"/>
      <c r="O12801" s="180"/>
    </row>
    <row r="12802" spans="8:15" s="179" customFormat="1" x14ac:dyDescent="0.2">
      <c r="H12802" s="180"/>
      <c r="I12802" s="180"/>
      <c r="L12802" s="181"/>
      <c r="M12802" s="180"/>
      <c r="N12802" s="180"/>
      <c r="O12802" s="180"/>
    </row>
    <row r="12803" spans="8:15" s="179" customFormat="1" x14ac:dyDescent="0.2">
      <c r="H12803" s="180"/>
      <c r="I12803" s="180"/>
      <c r="L12803" s="181"/>
      <c r="M12803" s="180"/>
      <c r="N12803" s="180"/>
      <c r="O12803" s="180"/>
    </row>
    <row r="12804" spans="8:15" s="179" customFormat="1" x14ac:dyDescent="0.2">
      <c r="H12804" s="180"/>
      <c r="I12804" s="180"/>
      <c r="L12804" s="181"/>
      <c r="M12804" s="180"/>
      <c r="N12804" s="180"/>
      <c r="O12804" s="180"/>
    </row>
    <row r="12805" spans="8:15" s="179" customFormat="1" x14ac:dyDescent="0.2">
      <c r="H12805" s="180"/>
      <c r="I12805" s="180"/>
      <c r="L12805" s="181"/>
      <c r="M12805" s="180"/>
      <c r="N12805" s="180"/>
      <c r="O12805" s="180"/>
    </row>
    <row r="12806" spans="8:15" s="179" customFormat="1" x14ac:dyDescent="0.2">
      <c r="H12806" s="180"/>
      <c r="I12806" s="180"/>
      <c r="L12806" s="181"/>
      <c r="M12806" s="180"/>
      <c r="N12806" s="180"/>
      <c r="O12806" s="180"/>
    </row>
    <row r="12807" spans="8:15" s="179" customFormat="1" x14ac:dyDescent="0.2">
      <c r="H12807" s="180"/>
      <c r="I12807" s="180"/>
      <c r="L12807" s="181"/>
      <c r="M12807" s="180"/>
      <c r="N12807" s="180"/>
      <c r="O12807" s="180"/>
    </row>
    <row r="12808" spans="8:15" s="179" customFormat="1" x14ac:dyDescent="0.2">
      <c r="H12808" s="180"/>
      <c r="I12808" s="180"/>
      <c r="L12808" s="181"/>
      <c r="M12808" s="180"/>
      <c r="N12808" s="180"/>
      <c r="O12808" s="180"/>
    </row>
    <row r="12809" spans="8:15" s="179" customFormat="1" x14ac:dyDescent="0.2">
      <c r="H12809" s="180"/>
      <c r="I12809" s="180"/>
      <c r="L12809" s="181"/>
      <c r="M12809" s="180"/>
      <c r="N12809" s="180"/>
      <c r="O12809" s="180"/>
    </row>
    <row r="12810" spans="8:15" s="179" customFormat="1" x14ac:dyDescent="0.2">
      <c r="H12810" s="180"/>
      <c r="I12810" s="180"/>
      <c r="L12810" s="181"/>
      <c r="M12810" s="180"/>
      <c r="N12810" s="180"/>
      <c r="O12810" s="180"/>
    </row>
    <row r="12811" spans="8:15" s="179" customFormat="1" x14ac:dyDescent="0.2">
      <c r="H12811" s="180"/>
      <c r="I12811" s="180"/>
      <c r="L12811" s="181"/>
      <c r="M12811" s="180"/>
      <c r="N12811" s="180"/>
      <c r="O12811" s="180"/>
    </row>
    <row r="12812" spans="8:15" s="179" customFormat="1" x14ac:dyDescent="0.2">
      <c r="H12812" s="180"/>
      <c r="I12812" s="180"/>
      <c r="L12812" s="181"/>
      <c r="M12812" s="180"/>
      <c r="N12812" s="180"/>
      <c r="O12812" s="180"/>
    </row>
    <row r="12813" spans="8:15" s="179" customFormat="1" x14ac:dyDescent="0.2">
      <c r="H12813" s="180"/>
      <c r="I12813" s="180"/>
      <c r="L12813" s="181"/>
      <c r="M12813" s="180"/>
      <c r="N12813" s="180"/>
      <c r="O12813" s="180"/>
    </row>
    <row r="12814" spans="8:15" s="179" customFormat="1" x14ac:dyDescent="0.2">
      <c r="H12814" s="180"/>
      <c r="I12814" s="180"/>
      <c r="L12814" s="181"/>
      <c r="M12814" s="180"/>
      <c r="N12814" s="180"/>
      <c r="O12814" s="180"/>
    </row>
    <row r="12815" spans="8:15" s="179" customFormat="1" x14ac:dyDescent="0.2">
      <c r="H12815" s="180"/>
      <c r="I12815" s="180"/>
      <c r="L12815" s="181"/>
      <c r="M12815" s="180"/>
      <c r="N12815" s="180"/>
      <c r="O12815" s="180"/>
    </row>
    <row r="12816" spans="8:15" s="179" customFormat="1" x14ac:dyDescent="0.2">
      <c r="H12816" s="180"/>
      <c r="I12816" s="180"/>
      <c r="L12816" s="181"/>
      <c r="M12816" s="180"/>
      <c r="N12816" s="180"/>
      <c r="O12816" s="180"/>
    </row>
    <row r="12817" spans="8:15" s="179" customFormat="1" x14ac:dyDescent="0.2">
      <c r="H12817" s="180"/>
      <c r="I12817" s="180"/>
      <c r="L12817" s="181"/>
      <c r="M12817" s="180"/>
      <c r="N12817" s="180"/>
      <c r="O12817" s="180"/>
    </row>
    <row r="12818" spans="8:15" s="179" customFormat="1" x14ac:dyDescent="0.2">
      <c r="H12818" s="180"/>
      <c r="I12818" s="180"/>
      <c r="L12818" s="181"/>
      <c r="M12818" s="180"/>
      <c r="N12818" s="180"/>
      <c r="O12818" s="180"/>
    </row>
    <row r="12819" spans="8:15" s="179" customFormat="1" x14ac:dyDescent="0.2">
      <c r="H12819" s="180"/>
      <c r="I12819" s="180"/>
      <c r="L12819" s="181"/>
      <c r="M12819" s="180"/>
      <c r="N12819" s="180"/>
      <c r="O12819" s="180"/>
    </row>
    <row r="12820" spans="8:15" s="179" customFormat="1" x14ac:dyDescent="0.2">
      <c r="H12820" s="180"/>
      <c r="I12820" s="180"/>
      <c r="L12820" s="181"/>
      <c r="M12820" s="180"/>
      <c r="N12820" s="180"/>
      <c r="O12820" s="180"/>
    </row>
    <row r="12821" spans="8:15" s="179" customFormat="1" x14ac:dyDescent="0.2">
      <c r="H12821" s="180"/>
      <c r="I12821" s="180"/>
      <c r="L12821" s="181"/>
      <c r="M12821" s="180"/>
      <c r="N12821" s="180"/>
      <c r="O12821" s="180"/>
    </row>
    <row r="12822" spans="8:15" s="179" customFormat="1" x14ac:dyDescent="0.2">
      <c r="H12822" s="180"/>
      <c r="I12822" s="180"/>
      <c r="L12822" s="181"/>
      <c r="M12822" s="180"/>
      <c r="N12822" s="180"/>
      <c r="O12822" s="180"/>
    </row>
    <row r="12823" spans="8:15" s="179" customFormat="1" x14ac:dyDescent="0.2">
      <c r="H12823" s="180"/>
      <c r="I12823" s="180"/>
      <c r="L12823" s="181"/>
      <c r="M12823" s="180"/>
      <c r="N12823" s="180"/>
      <c r="O12823" s="180"/>
    </row>
    <row r="12824" spans="8:15" s="179" customFormat="1" x14ac:dyDescent="0.2">
      <c r="H12824" s="180"/>
      <c r="I12824" s="180"/>
      <c r="L12824" s="181"/>
      <c r="M12824" s="180"/>
      <c r="N12824" s="180"/>
      <c r="O12824" s="180"/>
    </row>
    <row r="12825" spans="8:15" s="179" customFormat="1" x14ac:dyDescent="0.2">
      <c r="H12825" s="180"/>
      <c r="I12825" s="180"/>
      <c r="L12825" s="181"/>
      <c r="M12825" s="180"/>
      <c r="N12825" s="180"/>
      <c r="O12825" s="180"/>
    </row>
    <row r="12826" spans="8:15" s="179" customFormat="1" x14ac:dyDescent="0.2">
      <c r="H12826" s="180"/>
      <c r="I12826" s="180"/>
      <c r="L12826" s="181"/>
      <c r="M12826" s="180"/>
      <c r="N12826" s="180"/>
      <c r="O12826" s="180"/>
    </row>
    <row r="12827" spans="8:15" s="179" customFormat="1" x14ac:dyDescent="0.2">
      <c r="H12827" s="180"/>
      <c r="I12827" s="180"/>
      <c r="L12827" s="181"/>
      <c r="M12827" s="180"/>
      <c r="N12827" s="180"/>
      <c r="O12827" s="180"/>
    </row>
    <row r="12828" spans="8:15" s="179" customFormat="1" x14ac:dyDescent="0.2">
      <c r="H12828" s="180"/>
      <c r="I12828" s="180"/>
      <c r="L12828" s="181"/>
      <c r="M12828" s="180"/>
      <c r="N12828" s="180"/>
      <c r="O12828" s="180"/>
    </row>
    <row r="12829" spans="8:15" s="179" customFormat="1" x14ac:dyDescent="0.2">
      <c r="H12829" s="180"/>
      <c r="I12829" s="180"/>
      <c r="L12829" s="181"/>
      <c r="M12829" s="180"/>
      <c r="N12829" s="180"/>
      <c r="O12829" s="180"/>
    </row>
    <row r="12830" spans="8:15" s="179" customFormat="1" x14ac:dyDescent="0.2">
      <c r="H12830" s="180"/>
      <c r="I12830" s="180"/>
      <c r="L12830" s="181"/>
      <c r="M12830" s="180"/>
      <c r="N12830" s="180"/>
      <c r="O12830" s="180"/>
    </row>
    <row r="12831" spans="8:15" s="179" customFormat="1" x14ac:dyDescent="0.2">
      <c r="H12831" s="180"/>
      <c r="I12831" s="180"/>
      <c r="L12831" s="181"/>
      <c r="M12831" s="180"/>
      <c r="N12831" s="180"/>
      <c r="O12831" s="180"/>
    </row>
    <row r="12832" spans="8:15" s="179" customFormat="1" x14ac:dyDescent="0.2">
      <c r="H12832" s="180"/>
      <c r="I12832" s="180"/>
      <c r="L12832" s="181"/>
      <c r="M12832" s="180"/>
      <c r="N12832" s="180"/>
      <c r="O12832" s="180"/>
    </row>
    <row r="12833" spans="8:15" s="179" customFormat="1" x14ac:dyDescent="0.2">
      <c r="H12833" s="180"/>
      <c r="I12833" s="180"/>
      <c r="L12833" s="181"/>
      <c r="M12833" s="180"/>
      <c r="N12833" s="180"/>
      <c r="O12833" s="180"/>
    </row>
    <row r="12834" spans="8:15" s="179" customFormat="1" x14ac:dyDescent="0.2">
      <c r="H12834" s="180"/>
      <c r="I12834" s="180"/>
      <c r="L12834" s="181"/>
      <c r="M12834" s="180"/>
      <c r="N12834" s="180"/>
      <c r="O12834" s="180"/>
    </row>
    <row r="12835" spans="8:15" s="179" customFormat="1" x14ac:dyDescent="0.2">
      <c r="H12835" s="180"/>
      <c r="I12835" s="180"/>
      <c r="L12835" s="181"/>
      <c r="M12835" s="180"/>
      <c r="N12835" s="180"/>
      <c r="O12835" s="180"/>
    </row>
    <row r="12836" spans="8:15" s="179" customFormat="1" x14ac:dyDescent="0.2">
      <c r="H12836" s="180"/>
      <c r="I12836" s="180"/>
      <c r="L12836" s="181"/>
      <c r="M12836" s="180"/>
      <c r="N12836" s="180"/>
      <c r="O12836" s="180"/>
    </row>
    <row r="12837" spans="8:15" s="179" customFormat="1" x14ac:dyDescent="0.2">
      <c r="H12837" s="180"/>
      <c r="I12837" s="180"/>
      <c r="L12837" s="181"/>
      <c r="M12837" s="180"/>
      <c r="N12837" s="180"/>
      <c r="O12837" s="180"/>
    </row>
    <row r="12838" spans="8:15" s="179" customFormat="1" x14ac:dyDescent="0.2">
      <c r="H12838" s="180"/>
      <c r="I12838" s="180"/>
      <c r="L12838" s="181"/>
      <c r="M12838" s="180"/>
      <c r="N12838" s="180"/>
      <c r="O12838" s="180"/>
    </row>
    <row r="12839" spans="8:15" s="179" customFormat="1" x14ac:dyDescent="0.2">
      <c r="H12839" s="180"/>
      <c r="I12839" s="180"/>
      <c r="L12839" s="181"/>
      <c r="M12839" s="180"/>
      <c r="N12839" s="180"/>
      <c r="O12839" s="180"/>
    </row>
    <row r="12840" spans="8:15" s="179" customFormat="1" x14ac:dyDescent="0.2">
      <c r="H12840" s="180"/>
      <c r="I12840" s="180"/>
      <c r="L12840" s="181"/>
      <c r="M12840" s="180"/>
      <c r="N12840" s="180"/>
      <c r="O12840" s="180"/>
    </row>
    <row r="12841" spans="8:15" s="179" customFormat="1" x14ac:dyDescent="0.2">
      <c r="H12841" s="180"/>
      <c r="I12841" s="180"/>
      <c r="L12841" s="181"/>
      <c r="M12841" s="180"/>
      <c r="N12841" s="180"/>
      <c r="O12841" s="180"/>
    </row>
    <row r="12842" spans="8:15" s="179" customFormat="1" x14ac:dyDescent="0.2">
      <c r="H12842" s="180"/>
      <c r="I12842" s="180"/>
      <c r="L12842" s="181"/>
      <c r="M12842" s="180"/>
      <c r="N12842" s="180"/>
      <c r="O12842" s="180"/>
    </row>
    <row r="12843" spans="8:15" s="179" customFormat="1" x14ac:dyDescent="0.2">
      <c r="H12843" s="180"/>
      <c r="I12843" s="180"/>
      <c r="L12843" s="181"/>
      <c r="M12843" s="180"/>
      <c r="N12843" s="180"/>
      <c r="O12843" s="180"/>
    </row>
    <row r="12844" spans="8:15" s="179" customFormat="1" x14ac:dyDescent="0.2">
      <c r="H12844" s="180"/>
      <c r="I12844" s="180"/>
      <c r="L12844" s="181"/>
      <c r="M12844" s="180"/>
      <c r="N12844" s="180"/>
      <c r="O12844" s="180"/>
    </row>
    <row r="12845" spans="8:15" s="179" customFormat="1" x14ac:dyDescent="0.2">
      <c r="H12845" s="180"/>
      <c r="I12845" s="180"/>
      <c r="L12845" s="181"/>
      <c r="M12845" s="180"/>
      <c r="N12845" s="180"/>
      <c r="O12845" s="180"/>
    </row>
    <row r="12846" spans="8:15" s="179" customFormat="1" x14ac:dyDescent="0.2">
      <c r="H12846" s="180"/>
      <c r="I12846" s="180"/>
      <c r="L12846" s="181"/>
      <c r="M12846" s="180"/>
      <c r="N12846" s="180"/>
      <c r="O12846" s="180"/>
    </row>
    <row r="12847" spans="8:15" s="179" customFormat="1" x14ac:dyDescent="0.2">
      <c r="H12847" s="180"/>
      <c r="I12847" s="180"/>
      <c r="L12847" s="181"/>
      <c r="M12847" s="180"/>
      <c r="N12847" s="180"/>
      <c r="O12847" s="180"/>
    </row>
    <row r="12848" spans="8:15" s="179" customFormat="1" x14ac:dyDescent="0.2">
      <c r="H12848" s="180"/>
      <c r="I12848" s="180"/>
      <c r="L12848" s="181"/>
      <c r="M12848" s="180"/>
      <c r="N12848" s="180"/>
      <c r="O12848" s="180"/>
    </row>
    <row r="12849" spans="8:15" s="179" customFormat="1" x14ac:dyDescent="0.2">
      <c r="H12849" s="180"/>
      <c r="I12849" s="180"/>
      <c r="L12849" s="181"/>
      <c r="M12849" s="180"/>
      <c r="N12849" s="180"/>
      <c r="O12849" s="180"/>
    </row>
    <row r="12850" spans="8:15" s="179" customFormat="1" x14ac:dyDescent="0.2">
      <c r="H12850" s="180"/>
      <c r="I12850" s="180"/>
      <c r="L12850" s="181"/>
      <c r="M12850" s="180"/>
      <c r="N12850" s="180"/>
      <c r="O12850" s="180"/>
    </row>
    <row r="12851" spans="8:15" s="179" customFormat="1" x14ac:dyDescent="0.2">
      <c r="H12851" s="180"/>
      <c r="I12851" s="180"/>
      <c r="L12851" s="181"/>
      <c r="M12851" s="180"/>
      <c r="N12851" s="180"/>
      <c r="O12851" s="180"/>
    </row>
    <row r="12852" spans="8:15" s="179" customFormat="1" x14ac:dyDescent="0.2">
      <c r="H12852" s="180"/>
      <c r="I12852" s="180"/>
      <c r="L12852" s="181"/>
      <c r="M12852" s="180"/>
      <c r="N12852" s="180"/>
      <c r="O12852" s="180"/>
    </row>
    <row r="12853" spans="8:15" s="179" customFormat="1" x14ac:dyDescent="0.2">
      <c r="H12853" s="180"/>
      <c r="I12853" s="180"/>
      <c r="L12853" s="181"/>
      <c r="M12853" s="180"/>
      <c r="N12853" s="180"/>
      <c r="O12853" s="180"/>
    </row>
    <row r="12854" spans="8:15" s="179" customFormat="1" x14ac:dyDescent="0.2">
      <c r="H12854" s="180"/>
      <c r="I12854" s="180"/>
      <c r="L12854" s="181"/>
      <c r="M12854" s="180"/>
      <c r="N12854" s="180"/>
      <c r="O12854" s="180"/>
    </row>
    <row r="12855" spans="8:15" s="179" customFormat="1" x14ac:dyDescent="0.2">
      <c r="H12855" s="180"/>
      <c r="I12855" s="180"/>
      <c r="L12855" s="181"/>
      <c r="M12855" s="180"/>
      <c r="N12855" s="180"/>
      <c r="O12855" s="180"/>
    </row>
    <row r="12856" spans="8:15" s="179" customFormat="1" x14ac:dyDescent="0.2">
      <c r="H12856" s="180"/>
      <c r="I12856" s="180"/>
      <c r="L12856" s="181"/>
      <c r="M12856" s="180"/>
      <c r="N12856" s="180"/>
      <c r="O12856" s="180"/>
    </row>
    <row r="12857" spans="8:15" s="179" customFormat="1" x14ac:dyDescent="0.2">
      <c r="H12857" s="180"/>
      <c r="I12857" s="180"/>
      <c r="L12857" s="181"/>
      <c r="M12857" s="180"/>
      <c r="N12857" s="180"/>
      <c r="O12857" s="180"/>
    </row>
    <row r="12858" spans="8:15" s="179" customFormat="1" x14ac:dyDescent="0.2">
      <c r="H12858" s="180"/>
      <c r="I12858" s="180"/>
      <c r="L12858" s="181"/>
      <c r="M12858" s="180"/>
      <c r="N12858" s="180"/>
      <c r="O12858" s="180"/>
    </row>
    <row r="12859" spans="8:15" s="179" customFormat="1" x14ac:dyDescent="0.2">
      <c r="H12859" s="180"/>
      <c r="I12859" s="180"/>
      <c r="L12859" s="181"/>
      <c r="M12859" s="180"/>
      <c r="N12859" s="180"/>
      <c r="O12859" s="180"/>
    </row>
    <row r="12860" spans="8:15" s="179" customFormat="1" x14ac:dyDescent="0.2">
      <c r="H12860" s="180"/>
      <c r="I12860" s="180"/>
      <c r="L12860" s="181"/>
      <c r="M12860" s="180"/>
      <c r="N12860" s="180"/>
      <c r="O12860" s="180"/>
    </row>
    <row r="12861" spans="8:15" s="179" customFormat="1" x14ac:dyDescent="0.2">
      <c r="H12861" s="180"/>
      <c r="I12861" s="180"/>
      <c r="L12861" s="181"/>
      <c r="M12861" s="180"/>
      <c r="N12861" s="180"/>
      <c r="O12861" s="180"/>
    </row>
    <row r="12862" spans="8:15" s="179" customFormat="1" x14ac:dyDescent="0.2">
      <c r="H12862" s="180"/>
      <c r="I12862" s="180"/>
      <c r="L12862" s="181"/>
      <c r="M12862" s="180"/>
      <c r="N12862" s="180"/>
      <c r="O12862" s="180"/>
    </row>
    <row r="12863" spans="8:15" s="179" customFormat="1" x14ac:dyDescent="0.2">
      <c r="H12863" s="180"/>
      <c r="I12863" s="180"/>
      <c r="L12863" s="181"/>
      <c r="M12863" s="180"/>
      <c r="N12863" s="180"/>
      <c r="O12863" s="180"/>
    </row>
    <row r="12864" spans="8:15" s="179" customFormat="1" x14ac:dyDescent="0.2">
      <c r="H12864" s="180"/>
      <c r="I12864" s="180"/>
      <c r="L12864" s="181"/>
      <c r="M12864" s="180"/>
      <c r="N12864" s="180"/>
      <c r="O12864" s="180"/>
    </row>
    <row r="12865" spans="8:15" s="179" customFormat="1" x14ac:dyDescent="0.2">
      <c r="H12865" s="180"/>
      <c r="I12865" s="180"/>
      <c r="L12865" s="181"/>
      <c r="M12865" s="180"/>
      <c r="N12865" s="180"/>
      <c r="O12865" s="180"/>
    </row>
    <row r="12866" spans="8:15" s="179" customFormat="1" x14ac:dyDescent="0.2">
      <c r="H12866" s="180"/>
      <c r="I12866" s="180"/>
      <c r="L12866" s="181"/>
      <c r="M12866" s="180"/>
      <c r="N12866" s="180"/>
      <c r="O12866" s="180"/>
    </row>
    <row r="12867" spans="8:15" s="179" customFormat="1" x14ac:dyDescent="0.2">
      <c r="H12867" s="180"/>
      <c r="I12867" s="180"/>
      <c r="L12867" s="181"/>
      <c r="M12867" s="180"/>
      <c r="N12867" s="180"/>
      <c r="O12867" s="180"/>
    </row>
    <row r="12868" spans="8:15" s="179" customFormat="1" x14ac:dyDescent="0.2">
      <c r="H12868" s="180"/>
      <c r="I12868" s="180"/>
      <c r="L12868" s="181"/>
      <c r="M12868" s="180"/>
      <c r="N12868" s="180"/>
      <c r="O12868" s="180"/>
    </row>
    <row r="12869" spans="8:15" s="179" customFormat="1" x14ac:dyDescent="0.2">
      <c r="H12869" s="180"/>
      <c r="I12869" s="180"/>
      <c r="L12869" s="181"/>
      <c r="M12869" s="180"/>
      <c r="N12869" s="180"/>
      <c r="O12869" s="180"/>
    </row>
    <row r="12870" spans="8:15" s="179" customFormat="1" x14ac:dyDescent="0.2">
      <c r="H12870" s="180"/>
      <c r="I12870" s="180"/>
      <c r="L12870" s="181"/>
      <c r="M12870" s="180"/>
      <c r="N12870" s="180"/>
      <c r="O12870" s="180"/>
    </row>
    <row r="12871" spans="8:15" s="179" customFormat="1" x14ac:dyDescent="0.2">
      <c r="H12871" s="180"/>
      <c r="I12871" s="180"/>
      <c r="L12871" s="181"/>
      <c r="M12871" s="180"/>
      <c r="N12871" s="180"/>
      <c r="O12871" s="180"/>
    </row>
    <row r="12872" spans="8:15" s="179" customFormat="1" x14ac:dyDescent="0.2">
      <c r="H12872" s="180"/>
      <c r="I12872" s="180"/>
      <c r="L12872" s="181"/>
      <c r="M12872" s="180"/>
      <c r="N12872" s="180"/>
      <c r="O12872" s="180"/>
    </row>
    <row r="12873" spans="8:15" s="179" customFormat="1" x14ac:dyDescent="0.2">
      <c r="H12873" s="180"/>
      <c r="I12873" s="180"/>
      <c r="L12873" s="181"/>
      <c r="M12873" s="180"/>
      <c r="N12873" s="180"/>
      <c r="O12873" s="180"/>
    </row>
    <row r="12874" spans="8:15" s="179" customFormat="1" x14ac:dyDescent="0.2">
      <c r="H12874" s="180"/>
      <c r="I12874" s="180"/>
      <c r="L12874" s="181"/>
      <c r="M12874" s="180"/>
      <c r="N12874" s="180"/>
      <c r="O12874" s="180"/>
    </row>
    <row r="12875" spans="8:15" s="179" customFormat="1" x14ac:dyDescent="0.2">
      <c r="H12875" s="180"/>
      <c r="I12875" s="180"/>
      <c r="L12875" s="181"/>
      <c r="M12875" s="180"/>
      <c r="N12875" s="180"/>
      <c r="O12875" s="180"/>
    </row>
    <row r="12876" spans="8:15" s="179" customFormat="1" x14ac:dyDescent="0.2">
      <c r="H12876" s="180"/>
      <c r="I12876" s="180"/>
      <c r="L12876" s="181"/>
      <c r="M12876" s="180"/>
      <c r="N12876" s="180"/>
      <c r="O12876" s="180"/>
    </row>
    <row r="12877" spans="8:15" s="179" customFormat="1" x14ac:dyDescent="0.2">
      <c r="H12877" s="180"/>
      <c r="I12877" s="180"/>
      <c r="L12877" s="181"/>
      <c r="M12877" s="180"/>
      <c r="N12877" s="180"/>
      <c r="O12877" s="180"/>
    </row>
    <row r="12878" spans="8:15" s="179" customFormat="1" x14ac:dyDescent="0.2">
      <c r="H12878" s="180"/>
      <c r="I12878" s="180"/>
      <c r="L12878" s="181"/>
      <c r="M12878" s="180"/>
      <c r="N12878" s="180"/>
      <c r="O12878" s="180"/>
    </row>
    <row r="12879" spans="8:15" s="179" customFormat="1" x14ac:dyDescent="0.2">
      <c r="H12879" s="180"/>
      <c r="I12879" s="180"/>
      <c r="L12879" s="181"/>
      <c r="M12879" s="180"/>
      <c r="N12879" s="180"/>
      <c r="O12879" s="180"/>
    </row>
    <row r="12880" spans="8:15" s="179" customFormat="1" x14ac:dyDescent="0.2">
      <c r="H12880" s="180"/>
      <c r="I12880" s="180"/>
      <c r="L12880" s="181"/>
      <c r="M12880" s="180"/>
      <c r="N12880" s="180"/>
      <c r="O12880" s="180"/>
    </row>
    <row r="12881" spans="8:15" s="179" customFormat="1" x14ac:dyDescent="0.2">
      <c r="H12881" s="180"/>
      <c r="I12881" s="180"/>
      <c r="L12881" s="181"/>
      <c r="M12881" s="180"/>
      <c r="N12881" s="180"/>
      <c r="O12881" s="180"/>
    </row>
    <row r="12882" spans="8:15" s="179" customFormat="1" x14ac:dyDescent="0.2">
      <c r="H12882" s="180"/>
      <c r="I12882" s="180"/>
      <c r="L12882" s="181"/>
      <c r="M12882" s="180"/>
      <c r="N12882" s="180"/>
      <c r="O12882" s="180"/>
    </row>
    <row r="12883" spans="8:15" s="179" customFormat="1" x14ac:dyDescent="0.2">
      <c r="H12883" s="180"/>
      <c r="I12883" s="180"/>
      <c r="L12883" s="181"/>
      <c r="M12883" s="180"/>
      <c r="N12883" s="180"/>
      <c r="O12883" s="180"/>
    </row>
    <row r="12884" spans="8:15" s="179" customFormat="1" x14ac:dyDescent="0.2">
      <c r="H12884" s="180"/>
      <c r="I12884" s="180"/>
      <c r="L12884" s="181"/>
      <c r="M12884" s="180"/>
      <c r="N12884" s="180"/>
      <c r="O12884" s="180"/>
    </row>
    <row r="12885" spans="8:15" s="179" customFormat="1" x14ac:dyDescent="0.2">
      <c r="H12885" s="180"/>
      <c r="I12885" s="180"/>
      <c r="L12885" s="181"/>
      <c r="M12885" s="180"/>
      <c r="N12885" s="180"/>
      <c r="O12885" s="180"/>
    </row>
    <row r="12886" spans="8:15" s="179" customFormat="1" x14ac:dyDescent="0.2">
      <c r="H12886" s="180"/>
      <c r="I12886" s="180"/>
      <c r="L12886" s="181"/>
      <c r="M12886" s="180"/>
      <c r="N12886" s="180"/>
      <c r="O12886" s="180"/>
    </row>
    <row r="12887" spans="8:15" s="179" customFormat="1" x14ac:dyDescent="0.2">
      <c r="H12887" s="180"/>
      <c r="I12887" s="180"/>
      <c r="L12887" s="181"/>
      <c r="M12887" s="180"/>
      <c r="N12887" s="180"/>
      <c r="O12887" s="180"/>
    </row>
    <row r="12888" spans="8:15" s="179" customFormat="1" x14ac:dyDescent="0.2">
      <c r="H12888" s="180"/>
      <c r="I12888" s="180"/>
      <c r="L12888" s="181"/>
      <c r="M12888" s="180"/>
      <c r="N12888" s="180"/>
      <c r="O12888" s="180"/>
    </row>
    <row r="12889" spans="8:15" s="179" customFormat="1" x14ac:dyDescent="0.2">
      <c r="H12889" s="180"/>
      <c r="I12889" s="180"/>
      <c r="L12889" s="181"/>
      <c r="M12889" s="180"/>
      <c r="N12889" s="180"/>
      <c r="O12889" s="180"/>
    </row>
    <row r="12890" spans="8:15" s="179" customFormat="1" x14ac:dyDescent="0.2">
      <c r="H12890" s="180"/>
      <c r="I12890" s="180"/>
      <c r="L12890" s="181"/>
      <c r="M12890" s="180"/>
      <c r="N12890" s="180"/>
      <c r="O12890" s="180"/>
    </row>
    <row r="12891" spans="8:15" s="179" customFormat="1" x14ac:dyDescent="0.2">
      <c r="H12891" s="180"/>
      <c r="I12891" s="180"/>
      <c r="L12891" s="181"/>
      <c r="M12891" s="180"/>
      <c r="N12891" s="180"/>
      <c r="O12891" s="180"/>
    </row>
    <row r="12892" spans="8:15" s="179" customFormat="1" x14ac:dyDescent="0.2">
      <c r="H12892" s="180"/>
      <c r="I12892" s="180"/>
      <c r="L12892" s="181"/>
      <c r="M12892" s="180"/>
      <c r="N12892" s="180"/>
      <c r="O12892" s="180"/>
    </row>
    <row r="12893" spans="8:15" s="179" customFormat="1" x14ac:dyDescent="0.2">
      <c r="H12893" s="180"/>
      <c r="I12893" s="180"/>
      <c r="L12893" s="181"/>
      <c r="M12893" s="180"/>
      <c r="N12893" s="180"/>
      <c r="O12893" s="180"/>
    </row>
    <row r="12894" spans="8:15" s="179" customFormat="1" x14ac:dyDescent="0.2">
      <c r="H12894" s="180"/>
      <c r="I12894" s="180"/>
      <c r="L12894" s="181"/>
      <c r="M12894" s="180"/>
      <c r="N12894" s="180"/>
      <c r="O12894" s="180"/>
    </row>
    <row r="12895" spans="8:15" s="179" customFormat="1" x14ac:dyDescent="0.2">
      <c r="H12895" s="180"/>
      <c r="I12895" s="180"/>
      <c r="L12895" s="181"/>
      <c r="M12895" s="180"/>
      <c r="N12895" s="180"/>
      <c r="O12895" s="180"/>
    </row>
    <row r="12896" spans="8:15" s="179" customFormat="1" x14ac:dyDescent="0.2">
      <c r="H12896" s="180"/>
      <c r="I12896" s="180"/>
      <c r="L12896" s="181"/>
      <c r="M12896" s="180"/>
      <c r="N12896" s="180"/>
      <c r="O12896" s="180"/>
    </row>
    <row r="12897" spans="8:15" s="179" customFormat="1" x14ac:dyDescent="0.2">
      <c r="H12897" s="180"/>
      <c r="I12897" s="180"/>
      <c r="L12897" s="181"/>
      <c r="M12897" s="180"/>
      <c r="N12897" s="180"/>
      <c r="O12897" s="180"/>
    </row>
    <row r="12898" spans="8:15" s="179" customFormat="1" x14ac:dyDescent="0.2">
      <c r="H12898" s="180"/>
      <c r="I12898" s="180"/>
      <c r="L12898" s="181"/>
      <c r="M12898" s="180"/>
      <c r="N12898" s="180"/>
      <c r="O12898" s="180"/>
    </row>
    <row r="12899" spans="8:15" s="179" customFormat="1" x14ac:dyDescent="0.2">
      <c r="H12899" s="180"/>
      <c r="I12899" s="180"/>
      <c r="L12899" s="181"/>
      <c r="M12899" s="180"/>
      <c r="N12899" s="180"/>
      <c r="O12899" s="180"/>
    </row>
    <row r="12900" spans="8:15" s="179" customFormat="1" x14ac:dyDescent="0.2">
      <c r="H12900" s="180"/>
      <c r="I12900" s="180"/>
      <c r="L12900" s="181"/>
      <c r="M12900" s="180"/>
      <c r="N12900" s="180"/>
      <c r="O12900" s="180"/>
    </row>
    <row r="12901" spans="8:15" s="179" customFormat="1" x14ac:dyDescent="0.2">
      <c r="H12901" s="180"/>
      <c r="I12901" s="180"/>
      <c r="L12901" s="181"/>
      <c r="M12901" s="180"/>
      <c r="N12901" s="180"/>
      <c r="O12901" s="180"/>
    </row>
    <row r="12902" spans="8:15" s="179" customFormat="1" x14ac:dyDescent="0.2">
      <c r="H12902" s="180"/>
      <c r="I12902" s="180"/>
      <c r="L12902" s="181"/>
      <c r="M12902" s="180"/>
      <c r="N12902" s="180"/>
      <c r="O12902" s="180"/>
    </row>
    <row r="12903" spans="8:15" s="179" customFormat="1" x14ac:dyDescent="0.2">
      <c r="H12903" s="180"/>
      <c r="I12903" s="180"/>
      <c r="L12903" s="181"/>
      <c r="M12903" s="180"/>
      <c r="N12903" s="180"/>
      <c r="O12903" s="180"/>
    </row>
    <row r="12904" spans="8:15" s="179" customFormat="1" x14ac:dyDescent="0.2">
      <c r="H12904" s="180"/>
      <c r="I12904" s="180"/>
      <c r="L12904" s="181"/>
      <c r="M12904" s="180"/>
      <c r="N12904" s="180"/>
      <c r="O12904" s="180"/>
    </row>
    <row r="12905" spans="8:15" s="179" customFormat="1" x14ac:dyDescent="0.2">
      <c r="H12905" s="180"/>
      <c r="I12905" s="180"/>
      <c r="L12905" s="181"/>
      <c r="M12905" s="180"/>
      <c r="N12905" s="180"/>
      <c r="O12905" s="180"/>
    </row>
    <row r="12906" spans="8:15" s="179" customFormat="1" x14ac:dyDescent="0.2">
      <c r="H12906" s="180"/>
      <c r="I12906" s="180"/>
      <c r="L12906" s="181"/>
      <c r="M12906" s="180"/>
      <c r="N12906" s="180"/>
      <c r="O12906" s="180"/>
    </row>
    <row r="12907" spans="8:15" s="179" customFormat="1" x14ac:dyDescent="0.2">
      <c r="H12907" s="180"/>
      <c r="I12907" s="180"/>
      <c r="L12907" s="181"/>
      <c r="M12907" s="180"/>
      <c r="N12907" s="180"/>
      <c r="O12907" s="180"/>
    </row>
    <row r="12908" spans="8:15" s="179" customFormat="1" x14ac:dyDescent="0.2">
      <c r="H12908" s="180"/>
      <c r="I12908" s="180"/>
      <c r="L12908" s="181"/>
      <c r="M12908" s="180"/>
      <c r="N12908" s="180"/>
      <c r="O12908" s="180"/>
    </row>
    <row r="12909" spans="8:15" s="179" customFormat="1" x14ac:dyDescent="0.2">
      <c r="H12909" s="180"/>
      <c r="I12909" s="180"/>
      <c r="L12909" s="181"/>
      <c r="M12909" s="180"/>
      <c r="N12909" s="180"/>
      <c r="O12909" s="180"/>
    </row>
    <row r="12910" spans="8:15" s="179" customFormat="1" x14ac:dyDescent="0.2">
      <c r="H12910" s="180"/>
      <c r="I12910" s="180"/>
      <c r="L12910" s="181"/>
      <c r="M12910" s="180"/>
      <c r="N12910" s="180"/>
      <c r="O12910" s="180"/>
    </row>
    <row r="12911" spans="8:15" s="179" customFormat="1" x14ac:dyDescent="0.2">
      <c r="H12911" s="180"/>
      <c r="I12911" s="180"/>
      <c r="L12911" s="181"/>
      <c r="M12911" s="180"/>
      <c r="N12911" s="180"/>
      <c r="O12911" s="180"/>
    </row>
    <row r="12912" spans="8:15" s="179" customFormat="1" x14ac:dyDescent="0.2">
      <c r="H12912" s="180"/>
      <c r="I12912" s="180"/>
      <c r="L12912" s="181"/>
      <c r="M12912" s="180"/>
      <c r="N12912" s="180"/>
      <c r="O12912" s="180"/>
    </row>
    <row r="12913" spans="8:15" s="179" customFormat="1" x14ac:dyDescent="0.2">
      <c r="H12913" s="180"/>
      <c r="I12913" s="180"/>
      <c r="L12913" s="181"/>
      <c r="M12913" s="180"/>
      <c r="N12913" s="180"/>
      <c r="O12913" s="180"/>
    </row>
    <row r="12914" spans="8:15" s="179" customFormat="1" x14ac:dyDescent="0.2">
      <c r="H12914" s="180"/>
      <c r="I12914" s="180"/>
      <c r="L12914" s="181"/>
      <c r="M12914" s="180"/>
      <c r="N12914" s="180"/>
      <c r="O12914" s="180"/>
    </row>
    <row r="12915" spans="8:15" s="179" customFormat="1" x14ac:dyDescent="0.2">
      <c r="H12915" s="180"/>
      <c r="I12915" s="180"/>
      <c r="L12915" s="181"/>
      <c r="M12915" s="180"/>
      <c r="N12915" s="180"/>
      <c r="O12915" s="180"/>
    </row>
    <row r="12916" spans="8:15" s="179" customFormat="1" x14ac:dyDescent="0.2">
      <c r="H12916" s="180"/>
      <c r="I12916" s="180"/>
      <c r="L12916" s="181"/>
      <c r="M12916" s="180"/>
      <c r="N12916" s="180"/>
      <c r="O12916" s="180"/>
    </row>
    <row r="12917" spans="8:15" s="179" customFormat="1" x14ac:dyDescent="0.2">
      <c r="H12917" s="180"/>
      <c r="I12917" s="180"/>
      <c r="L12917" s="181"/>
      <c r="M12917" s="180"/>
      <c r="N12917" s="180"/>
      <c r="O12917" s="180"/>
    </row>
    <row r="12918" spans="8:15" s="179" customFormat="1" x14ac:dyDescent="0.2">
      <c r="H12918" s="180"/>
      <c r="I12918" s="180"/>
      <c r="L12918" s="181"/>
      <c r="M12918" s="180"/>
      <c r="N12918" s="180"/>
      <c r="O12918" s="180"/>
    </row>
    <row r="12919" spans="8:15" s="179" customFormat="1" x14ac:dyDescent="0.2">
      <c r="H12919" s="180"/>
      <c r="I12919" s="180"/>
      <c r="L12919" s="181"/>
      <c r="M12919" s="180"/>
      <c r="N12919" s="180"/>
      <c r="O12919" s="180"/>
    </row>
    <row r="12920" spans="8:15" s="179" customFormat="1" x14ac:dyDescent="0.2">
      <c r="H12920" s="180"/>
      <c r="I12920" s="180"/>
      <c r="L12920" s="181"/>
      <c r="M12920" s="180"/>
      <c r="N12920" s="180"/>
      <c r="O12920" s="180"/>
    </row>
    <row r="12921" spans="8:15" s="179" customFormat="1" x14ac:dyDescent="0.2">
      <c r="H12921" s="180"/>
      <c r="I12921" s="180"/>
      <c r="L12921" s="181"/>
      <c r="M12921" s="180"/>
      <c r="N12921" s="180"/>
      <c r="O12921" s="180"/>
    </row>
    <row r="12922" spans="8:15" s="179" customFormat="1" x14ac:dyDescent="0.2">
      <c r="H12922" s="180"/>
      <c r="I12922" s="180"/>
      <c r="L12922" s="181"/>
      <c r="M12922" s="180"/>
      <c r="N12922" s="180"/>
      <c r="O12922" s="180"/>
    </row>
    <row r="12923" spans="8:15" s="179" customFormat="1" x14ac:dyDescent="0.2">
      <c r="H12923" s="180"/>
      <c r="I12923" s="180"/>
      <c r="L12923" s="181"/>
      <c r="M12923" s="180"/>
      <c r="N12923" s="180"/>
      <c r="O12923" s="180"/>
    </row>
    <row r="12924" spans="8:15" s="179" customFormat="1" x14ac:dyDescent="0.2">
      <c r="H12924" s="180"/>
      <c r="I12924" s="180"/>
      <c r="L12924" s="181"/>
      <c r="M12924" s="180"/>
      <c r="N12924" s="180"/>
      <c r="O12924" s="180"/>
    </row>
    <row r="12925" spans="8:15" s="179" customFormat="1" x14ac:dyDescent="0.2">
      <c r="H12925" s="180"/>
      <c r="I12925" s="180"/>
      <c r="L12925" s="181"/>
      <c r="M12925" s="180"/>
      <c r="N12925" s="180"/>
      <c r="O12925" s="180"/>
    </row>
    <row r="12926" spans="8:15" s="179" customFormat="1" x14ac:dyDescent="0.2">
      <c r="H12926" s="180"/>
      <c r="I12926" s="180"/>
      <c r="L12926" s="181"/>
      <c r="M12926" s="180"/>
      <c r="N12926" s="180"/>
      <c r="O12926" s="180"/>
    </row>
    <row r="12927" spans="8:15" s="179" customFormat="1" x14ac:dyDescent="0.2">
      <c r="H12927" s="180"/>
      <c r="I12927" s="180"/>
      <c r="L12927" s="181"/>
      <c r="M12927" s="180"/>
      <c r="N12927" s="180"/>
      <c r="O12927" s="180"/>
    </row>
    <row r="12928" spans="8:15" s="179" customFormat="1" x14ac:dyDescent="0.2">
      <c r="H12928" s="180"/>
      <c r="I12928" s="180"/>
      <c r="L12928" s="181"/>
      <c r="M12928" s="180"/>
      <c r="N12928" s="180"/>
      <c r="O12928" s="180"/>
    </row>
    <row r="12929" spans="8:15" s="179" customFormat="1" x14ac:dyDescent="0.2">
      <c r="H12929" s="180"/>
      <c r="I12929" s="180"/>
      <c r="L12929" s="181"/>
      <c r="M12929" s="180"/>
      <c r="N12929" s="180"/>
      <c r="O12929" s="180"/>
    </row>
    <row r="12930" spans="8:15" s="179" customFormat="1" x14ac:dyDescent="0.2">
      <c r="H12930" s="180"/>
      <c r="I12930" s="180"/>
      <c r="L12930" s="181"/>
      <c r="M12930" s="180"/>
      <c r="N12930" s="180"/>
      <c r="O12930" s="180"/>
    </row>
    <row r="12931" spans="8:15" s="179" customFormat="1" x14ac:dyDescent="0.2">
      <c r="H12931" s="180"/>
      <c r="I12931" s="180"/>
      <c r="L12931" s="181"/>
      <c r="M12931" s="180"/>
      <c r="N12931" s="180"/>
      <c r="O12931" s="180"/>
    </row>
    <row r="12932" spans="8:15" s="179" customFormat="1" x14ac:dyDescent="0.2">
      <c r="H12932" s="180"/>
      <c r="I12932" s="180"/>
      <c r="L12932" s="181"/>
      <c r="M12932" s="180"/>
      <c r="N12932" s="180"/>
      <c r="O12932" s="180"/>
    </row>
    <row r="12933" spans="8:15" s="179" customFormat="1" x14ac:dyDescent="0.2">
      <c r="H12933" s="180"/>
      <c r="I12933" s="180"/>
      <c r="L12933" s="181"/>
      <c r="M12933" s="180"/>
      <c r="N12933" s="180"/>
      <c r="O12933" s="180"/>
    </row>
    <row r="12934" spans="8:15" s="179" customFormat="1" x14ac:dyDescent="0.2">
      <c r="H12934" s="180"/>
      <c r="I12934" s="180"/>
      <c r="L12934" s="181"/>
      <c r="M12934" s="180"/>
      <c r="N12934" s="180"/>
      <c r="O12934" s="180"/>
    </row>
    <row r="12935" spans="8:15" s="179" customFormat="1" x14ac:dyDescent="0.2">
      <c r="H12935" s="180"/>
      <c r="I12935" s="180"/>
      <c r="L12935" s="181"/>
      <c r="M12935" s="180"/>
      <c r="N12935" s="180"/>
      <c r="O12935" s="180"/>
    </row>
    <row r="12936" spans="8:15" s="179" customFormat="1" x14ac:dyDescent="0.2">
      <c r="H12936" s="180"/>
      <c r="I12936" s="180"/>
      <c r="L12936" s="181"/>
      <c r="M12936" s="180"/>
      <c r="N12936" s="180"/>
      <c r="O12936" s="180"/>
    </row>
    <row r="12937" spans="8:15" s="179" customFormat="1" x14ac:dyDescent="0.2">
      <c r="H12937" s="180"/>
      <c r="I12937" s="180"/>
      <c r="L12937" s="181"/>
      <c r="M12937" s="180"/>
      <c r="N12937" s="180"/>
      <c r="O12937" s="180"/>
    </row>
    <row r="12938" spans="8:15" s="179" customFormat="1" x14ac:dyDescent="0.2">
      <c r="H12938" s="180"/>
      <c r="I12938" s="180"/>
      <c r="L12938" s="181"/>
      <c r="M12938" s="180"/>
      <c r="N12938" s="180"/>
      <c r="O12938" s="180"/>
    </row>
    <row r="12939" spans="8:15" s="179" customFormat="1" x14ac:dyDescent="0.2">
      <c r="H12939" s="180"/>
      <c r="I12939" s="180"/>
      <c r="L12939" s="181"/>
      <c r="M12939" s="180"/>
      <c r="N12939" s="180"/>
      <c r="O12939" s="180"/>
    </row>
    <row r="12940" spans="8:15" s="179" customFormat="1" x14ac:dyDescent="0.2">
      <c r="H12940" s="180"/>
      <c r="I12940" s="180"/>
      <c r="L12940" s="181"/>
      <c r="M12940" s="180"/>
      <c r="N12940" s="180"/>
      <c r="O12940" s="180"/>
    </row>
    <row r="12941" spans="8:15" s="179" customFormat="1" x14ac:dyDescent="0.2">
      <c r="H12941" s="180"/>
      <c r="I12941" s="180"/>
      <c r="L12941" s="181"/>
      <c r="M12941" s="180"/>
      <c r="N12941" s="180"/>
      <c r="O12941" s="180"/>
    </row>
    <row r="12942" spans="8:15" s="179" customFormat="1" x14ac:dyDescent="0.2">
      <c r="H12942" s="180"/>
      <c r="I12942" s="180"/>
      <c r="L12942" s="181"/>
      <c r="M12942" s="180"/>
      <c r="N12942" s="180"/>
      <c r="O12942" s="180"/>
    </row>
    <row r="12943" spans="8:15" s="179" customFormat="1" x14ac:dyDescent="0.2">
      <c r="H12943" s="180"/>
      <c r="I12943" s="180"/>
      <c r="L12943" s="181"/>
      <c r="M12943" s="180"/>
      <c r="N12943" s="180"/>
      <c r="O12943" s="180"/>
    </row>
    <row r="12944" spans="8:15" s="179" customFormat="1" x14ac:dyDescent="0.2">
      <c r="H12944" s="180"/>
      <c r="I12944" s="180"/>
      <c r="L12944" s="181"/>
      <c r="M12944" s="180"/>
      <c r="N12944" s="180"/>
      <c r="O12944" s="180"/>
    </row>
    <row r="12945" spans="8:15" s="179" customFormat="1" x14ac:dyDescent="0.2">
      <c r="H12945" s="180"/>
      <c r="I12945" s="180"/>
      <c r="L12945" s="181"/>
      <c r="M12945" s="180"/>
      <c r="N12945" s="180"/>
      <c r="O12945" s="180"/>
    </row>
    <row r="12946" spans="8:15" s="179" customFormat="1" x14ac:dyDescent="0.2">
      <c r="H12946" s="180"/>
      <c r="I12946" s="180"/>
      <c r="L12946" s="181"/>
      <c r="M12946" s="180"/>
      <c r="N12946" s="180"/>
      <c r="O12946" s="180"/>
    </row>
    <row r="12947" spans="8:15" s="179" customFormat="1" x14ac:dyDescent="0.2">
      <c r="H12947" s="180"/>
      <c r="I12947" s="180"/>
      <c r="L12947" s="181"/>
      <c r="M12947" s="180"/>
      <c r="N12947" s="180"/>
      <c r="O12947" s="180"/>
    </row>
    <row r="12948" spans="8:15" s="179" customFormat="1" x14ac:dyDescent="0.2">
      <c r="H12948" s="180"/>
      <c r="I12948" s="180"/>
      <c r="L12948" s="181"/>
      <c r="M12948" s="180"/>
      <c r="N12948" s="180"/>
      <c r="O12948" s="180"/>
    </row>
    <row r="12949" spans="8:15" s="179" customFormat="1" x14ac:dyDescent="0.2">
      <c r="H12949" s="180"/>
      <c r="I12949" s="180"/>
      <c r="L12949" s="181"/>
      <c r="M12949" s="180"/>
      <c r="N12949" s="180"/>
      <c r="O12949" s="180"/>
    </row>
    <row r="12950" spans="8:15" s="179" customFormat="1" x14ac:dyDescent="0.2">
      <c r="H12950" s="180"/>
      <c r="I12950" s="180"/>
      <c r="L12950" s="181"/>
      <c r="M12950" s="180"/>
      <c r="N12950" s="180"/>
      <c r="O12950" s="180"/>
    </row>
    <row r="12951" spans="8:15" s="179" customFormat="1" x14ac:dyDescent="0.2">
      <c r="H12951" s="180"/>
      <c r="I12951" s="180"/>
      <c r="L12951" s="181"/>
      <c r="M12951" s="180"/>
      <c r="N12951" s="180"/>
      <c r="O12951" s="180"/>
    </row>
    <row r="12952" spans="8:15" s="179" customFormat="1" x14ac:dyDescent="0.2">
      <c r="H12952" s="180"/>
      <c r="I12952" s="180"/>
      <c r="L12952" s="181"/>
      <c r="M12952" s="180"/>
      <c r="N12952" s="180"/>
      <c r="O12952" s="180"/>
    </row>
    <row r="12953" spans="8:15" s="179" customFormat="1" x14ac:dyDescent="0.2">
      <c r="H12953" s="180"/>
      <c r="I12953" s="180"/>
      <c r="L12953" s="181"/>
      <c r="M12953" s="180"/>
      <c r="N12953" s="180"/>
      <c r="O12953" s="180"/>
    </row>
    <row r="12954" spans="8:15" s="179" customFormat="1" x14ac:dyDescent="0.2">
      <c r="H12954" s="180"/>
      <c r="I12954" s="180"/>
      <c r="L12954" s="181"/>
      <c r="M12954" s="180"/>
      <c r="N12954" s="180"/>
      <c r="O12954" s="180"/>
    </row>
    <row r="12955" spans="8:15" s="179" customFormat="1" x14ac:dyDescent="0.2">
      <c r="H12955" s="180"/>
      <c r="I12955" s="180"/>
      <c r="L12955" s="181"/>
      <c r="M12955" s="180"/>
      <c r="N12955" s="180"/>
      <c r="O12955" s="180"/>
    </row>
    <row r="12956" spans="8:15" s="179" customFormat="1" x14ac:dyDescent="0.2">
      <c r="H12956" s="180"/>
      <c r="I12956" s="180"/>
      <c r="L12956" s="181"/>
      <c r="M12956" s="180"/>
      <c r="N12956" s="180"/>
      <c r="O12956" s="180"/>
    </row>
    <row r="12957" spans="8:15" s="179" customFormat="1" x14ac:dyDescent="0.2">
      <c r="H12957" s="180"/>
      <c r="I12957" s="180"/>
      <c r="L12957" s="181"/>
      <c r="M12957" s="180"/>
      <c r="N12957" s="180"/>
      <c r="O12957" s="180"/>
    </row>
    <row r="12958" spans="8:15" s="179" customFormat="1" x14ac:dyDescent="0.2">
      <c r="H12958" s="180"/>
      <c r="I12958" s="180"/>
      <c r="L12958" s="181"/>
      <c r="M12958" s="180"/>
      <c r="N12958" s="180"/>
      <c r="O12958" s="180"/>
    </row>
    <row r="12959" spans="8:15" s="179" customFormat="1" x14ac:dyDescent="0.2">
      <c r="H12959" s="180"/>
      <c r="I12959" s="180"/>
      <c r="L12959" s="181"/>
      <c r="M12959" s="180"/>
      <c r="N12959" s="180"/>
      <c r="O12959" s="180"/>
    </row>
    <row r="12960" spans="8:15" s="179" customFormat="1" x14ac:dyDescent="0.2">
      <c r="H12960" s="180"/>
      <c r="I12960" s="180"/>
      <c r="L12960" s="181"/>
      <c r="M12960" s="180"/>
      <c r="N12960" s="180"/>
      <c r="O12960" s="180"/>
    </row>
    <row r="12961" spans="8:15" s="179" customFormat="1" x14ac:dyDescent="0.2">
      <c r="H12961" s="180"/>
      <c r="I12961" s="180"/>
      <c r="L12961" s="181"/>
      <c r="M12961" s="180"/>
      <c r="N12961" s="180"/>
      <c r="O12961" s="180"/>
    </row>
    <row r="12962" spans="8:15" s="179" customFormat="1" x14ac:dyDescent="0.2">
      <c r="H12962" s="180"/>
      <c r="I12962" s="180"/>
      <c r="L12962" s="181"/>
      <c r="M12962" s="180"/>
      <c r="N12962" s="180"/>
      <c r="O12962" s="180"/>
    </row>
    <row r="12963" spans="8:15" s="179" customFormat="1" x14ac:dyDescent="0.2">
      <c r="H12963" s="180"/>
      <c r="I12963" s="180"/>
      <c r="L12963" s="181"/>
      <c r="M12963" s="180"/>
      <c r="N12963" s="180"/>
      <c r="O12963" s="180"/>
    </row>
    <row r="12964" spans="8:15" s="179" customFormat="1" x14ac:dyDescent="0.2">
      <c r="H12964" s="180"/>
      <c r="I12964" s="180"/>
      <c r="L12964" s="181"/>
      <c r="M12964" s="180"/>
      <c r="N12964" s="180"/>
      <c r="O12964" s="180"/>
    </row>
    <row r="12965" spans="8:15" s="179" customFormat="1" x14ac:dyDescent="0.2">
      <c r="H12965" s="180"/>
      <c r="I12965" s="180"/>
      <c r="L12965" s="181"/>
      <c r="M12965" s="180"/>
      <c r="N12965" s="180"/>
      <c r="O12965" s="180"/>
    </row>
    <row r="12966" spans="8:15" s="179" customFormat="1" x14ac:dyDescent="0.2">
      <c r="H12966" s="180"/>
      <c r="I12966" s="180"/>
      <c r="L12966" s="181"/>
      <c r="M12966" s="180"/>
      <c r="N12966" s="180"/>
      <c r="O12966" s="180"/>
    </row>
    <row r="12967" spans="8:15" s="179" customFormat="1" x14ac:dyDescent="0.2">
      <c r="H12967" s="180"/>
      <c r="I12967" s="180"/>
      <c r="L12967" s="181"/>
      <c r="M12967" s="180"/>
      <c r="N12967" s="180"/>
      <c r="O12967" s="180"/>
    </row>
    <row r="12968" spans="8:15" s="179" customFormat="1" x14ac:dyDescent="0.2">
      <c r="H12968" s="180"/>
      <c r="I12968" s="180"/>
      <c r="L12968" s="181"/>
      <c r="M12968" s="180"/>
      <c r="N12968" s="180"/>
      <c r="O12968" s="180"/>
    </row>
    <row r="12969" spans="8:15" s="179" customFormat="1" x14ac:dyDescent="0.2">
      <c r="H12969" s="180"/>
      <c r="I12969" s="180"/>
      <c r="L12969" s="181"/>
      <c r="M12969" s="180"/>
      <c r="N12969" s="180"/>
      <c r="O12969" s="180"/>
    </row>
    <row r="12970" spans="8:15" s="179" customFormat="1" x14ac:dyDescent="0.2">
      <c r="H12970" s="180"/>
      <c r="I12970" s="180"/>
      <c r="L12970" s="181"/>
      <c r="M12970" s="180"/>
      <c r="N12970" s="180"/>
      <c r="O12970" s="180"/>
    </row>
    <row r="12971" spans="8:15" s="179" customFormat="1" x14ac:dyDescent="0.2">
      <c r="H12971" s="180"/>
      <c r="I12971" s="180"/>
      <c r="L12971" s="181"/>
      <c r="M12971" s="180"/>
      <c r="N12971" s="180"/>
      <c r="O12971" s="180"/>
    </row>
    <row r="12972" spans="8:15" s="179" customFormat="1" x14ac:dyDescent="0.2">
      <c r="H12972" s="180"/>
      <c r="I12972" s="180"/>
      <c r="L12972" s="181"/>
      <c r="M12972" s="180"/>
      <c r="N12972" s="180"/>
      <c r="O12972" s="180"/>
    </row>
    <row r="12973" spans="8:15" s="179" customFormat="1" x14ac:dyDescent="0.2">
      <c r="H12973" s="180"/>
      <c r="I12973" s="180"/>
      <c r="L12973" s="181"/>
      <c r="M12973" s="180"/>
      <c r="N12973" s="180"/>
      <c r="O12973" s="180"/>
    </row>
    <row r="12974" spans="8:15" s="179" customFormat="1" x14ac:dyDescent="0.2">
      <c r="H12974" s="180"/>
      <c r="I12974" s="180"/>
      <c r="L12974" s="181"/>
      <c r="M12974" s="180"/>
      <c r="N12974" s="180"/>
      <c r="O12974" s="180"/>
    </row>
    <row r="12975" spans="8:15" s="179" customFormat="1" x14ac:dyDescent="0.2">
      <c r="H12975" s="180"/>
      <c r="I12975" s="180"/>
      <c r="L12975" s="181"/>
      <c r="M12975" s="180"/>
      <c r="N12975" s="180"/>
      <c r="O12975" s="180"/>
    </row>
    <row r="12976" spans="8:15" s="179" customFormat="1" x14ac:dyDescent="0.2">
      <c r="H12976" s="180"/>
      <c r="I12976" s="180"/>
      <c r="L12976" s="181"/>
      <c r="M12976" s="180"/>
      <c r="N12976" s="180"/>
      <c r="O12976" s="180"/>
    </row>
    <row r="12977" spans="8:15" s="179" customFormat="1" x14ac:dyDescent="0.2">
      <c r="H12977" s="180"/>
      <c r="I12977" s="180"/>
      <c r="L12977" s="181"/>
      <c r="M12977" s="180"/>
      <c r="N12977" s="180"/>
      <c r="O12977" s="180"/>
    </row>
    <row r="12978" spans="8:15" s="179" customFormat="1" x14ac:dyDescent="0.2">
      <c r="H12978" s="180"/>
      <c r="I12978" s="180"/>
      <c r="L12978" s="181"/>
      <c r="M12978" s="180"/>
      <c r="N12978" s="180"/>
      <c r="O12978" s="180"/>
    </row>
    <row r="12979" spans="8:15" s="179" customFormat="1" x14ac:dyDescent="0.2">
      <c r="H12979" s="180"/>
      <c r="I12979" s="180"/>
      <c r="L12979" s="181"/>
      <c r="M12979" s="180"/>
      <c r="N12979" s="180"/>
      <c r="O12979" s="180"/>
    </row>
    <row r="12980" spans="8:15" s="179" customFormat="1" x14ac:dyDescent="0.2">
      <c r="H12980" s="180"/>
      <c r="I12980" s="180"/>
      <c r="L12980" s="181"/>
      <c r="M12980" s="180"/>
      <c r="N12980" s="180"/>
      <c r="O12980" s="180"/>
    </row>
    <row r="12981" spans="8:15" s="179" customFormat="1" x14ac:dyDescent="0.2">
      <c r="H12981" s="180"/>
      <c r="I12981" s="180"/>
      <c r="L12981" s="181"/>
      <c r="M12981" s="180"/>
      <c r="N12981" s="180"/>
      <c r="O12981" s="180"/>
    </row>
    <row r="12982" spans="8:15" s="179" customFormat="1" x14ac:dyDescent="0.2">
      <c r="H12982" s="180"/>
      <c r="I12982" s="180"/>
      <c r="L12982" s="181"/>
      <c r="M12982" s="180"/>
      <c r="N12982" s="180"/>
      <c r="O12982" s="180"/>
    </row>
    <row r="12983" spans="8:15" s="179" customFormat="1" x14ac:dyDescent="0.2">
      <c r="H12983" s="180"/>
      <c r="I12983" s="180"/>
      <c r="L12983" s="181"/>
      <c r="M12983" s="180"/>
      <c r="N12983" s="180"/>
      <c r="O12983" s="180"/>
    </row>
    <row r="12984" spans="8:15" s="179" customFormat="1" x14ac:dyDescent="0.2">
      <c r="H12984" s="180"/>
      <c r="I12984" s="180"/>
      <c r="L12984" s="181"/>
      <c r="M12984" s="180"/>
      <c r="N12984" s="180"/>
      <c r="O12984" s="180"/>
    </row>
    <row r="12985" spans="8:15" s="179" customFormat="1" x14ac:dyDescent="0.2">
      <c r="H12985" s="180"/>
      <c r="I12985" s="180"/>
      <c r="L12985" s="181"/>
      <c r="M12985" s="180"/>
      <c r="N12985" s="180"/>
      <c r="O12985" s="180"/>
    </row>
    <row r="12986" spans="8:15" s="179" customFormat="1" x14ac:dyDescent="0.2">
      <c r="H12986" s="180"/>
      <c r="I12986" s="180"/>
      <c r="L12986" s="181"/>
      <c r="M12986" s="180"/>
      <c r="N12986" s="180"/>
      <c r="O12986" s="180"/>
    </row>
    <row r="12987" spans="8:15" s="179" customFormat="1" x14ac:dyDescent="0.2">
      <c r="H12987" s="180"/>
      <c r="I12987" s="180"/>
      <c r="L12987" s="181"/>
      <c r="M12987" s="180"/>
      <c r="N12987" s="180"/>
      <c r="O12987" s="180"/>
    </row>
    <row r="12988" spans="8:15" s="179" customFormat="1" x14ac:dyDescent="0.2">
      <c r="H12988" s="180"/>
      <c r="I12988" s="180"/>
      <c r="L12988" s="181"/>
      <c r="M12988" s="180"/>
      <c r="N12988" s="180"/>
      <c r="O12988" s="180"/>
    </row>
    <row r="12989" spans="8:15" s="179" customFormat="1" x14ac:dyDescent="0.2">
      <c r="H12989" s="180"/>
      <c r="I12989" s="180"/>
      <c r="L12989" s="181"/>
      <c r="M12989" s="180"/>
      <c r="N12989" s="180"/>
      <c r="O12989" s="180"/>
    </row>
    <row r="12990" spans="8:15" s="179" customFormat="1" x14ac:dyDescent="0.2">
      <c r="H12990" s="180"/>
      <c r="I12990" s="180"/>
      <c r="L12990" s="181"/>
      <c r="M12990" s="180"/>
      <c r="N12990" s="180"/>
      <c r="O12990" s="180"/>
    </row>
    <row r="12991" spans="8:15" s="179" customFormat="1" x14ac:dyDescent="0.2">
      <c r="H12991" s="180"/>
      <c r="I12991" s="180"/>
      <c r="L12991" s="181"/>
      <c r="M12991" s="180"/>
      <c r="N12991" s="180"/>
      <c r="O12991" s="180"/>
    </row>
    <row r="12992" spans="8:15" s="179" customFormat="1" x14ac:dyDescent="0.2">
      <c r="H12992" s="180"/>
      <c r="I12992" s="180"/>
      <c r="L12992" s="181"/>
      <c r="M12992" s="180"/>
      <c r="N12992" s="180"/>
      <c r="O12992" s="180"/>
    </row>
    <row r="12993" spans="8:15" s="179" customFormat="1" x14ac:dyDescent="0.2">
      <c r="H12993" s="180"/>
      <c r="I12993" s="180"/>
      <c r="L12993" s="181"/>
      <c r="M12993" s="180"/>
      <c r="N12993" s="180"/>
      <c r="O12993" s="180"/>
    </row>
    <row r="12994" spans="8:15" s="179" customFormat="1" x14ac:dyDescent="0.2">
      <c r="H12994" s="180"/>
      <c r="I12994" s="180"/>
      <c r="L12994" s="181"/>
      <c r="M12994" s="180"/>
      <c r="N12994" s="180"/>
      <c r="O12994" s="180"/>
    </row>
    <row r="12995" spans="8:15" s="179" customFormat="1" x14ac:dyDescent="0.2">
      <c r="H12995" s="180"/>
      <c r="I12995" s="180"/>
      <c r="L12995" s="181"/>
      <c r="M12995" s="180"/>
      <c r="N12995" s="180"/>
      <c r="O12995" s="180"/>
    </row>
    <row r="12996" spans="8:15" s="179" customFormat="1" x14ac:dyDescent="0.2">
      <c r="H12996" s="180"/>
      <c r="I12996" s="180"/>
      <c r="L12996" s="181"/>
      <c r="M12996" s="180"/>
      <c r="N12996" s="180"/>
      <c r="O12996" s="180"/>
    </row>
    <row r="12997" spans="8:15" s="179" customFormat="1" x14ac:dyDescent="0.2">
      <c r="H12997" s="180"/>
      <c r="I12997" s="180"/>
      <c r="L12997" s="181"/>
      <c r="M12997" s="180"/>
      <c r="N12997" s="180"/>
      <c r="O12997" s="180"/>
    </row>
    <row r="12998" spans="8:15" s="179" customFormat="1" x14ac:dyDescent="0.2">
      <c r="H12998" s="180"/>
      <c r="I12998" s="180"/>
      <c r="L12998" s="181"/>
      <c r="M12998" s="180"/>
      <c r="N12998" s="180"/>
      <c r="O12998" s="180"/>
    </row>
    <row r="12999" spans="8:15" s="179" customFormat="1" x14ac:dyDescent="0.2">
      <c r="H12999" s="180"/>
      <c r="I12999" s="180"/>
      <c r="L12999" s="181"/>
      <c r="M12999" s="180"/>
      <c r="N12999" s="180"/>
      <c r="O12999" s="180"/>
    </row>
    <row r="13000" spans="8:15" s="179" customFormat="1" x14ac:dyDescent="0.2">
      <c r="H13000" s="180"/>
      <c r="I13000" s="180"/>
      <c r="L13000" s="181"/>
      <c r="M13000" s="180"/>
      <c r="N13000" s="180"/>
      <c r="O13000" s="180"/>
    </row>
    <row r="13001" spans="8:15" s="179" customFormat="1" x14ac:dyDescent="0.2">
      <c r="H13001" s="180"/>
      <c r="I13001" s="180"/>
      <c r="L13001" s="181"/>
      <c r="M13001" s="180"/>
      <c r="N13001" s="180"/>
      <c r="O13001" s="180"/>
    </row>
    <row r="13002" spans="8:15" s="179" customFormat="1" x14ac:dyDescent="0.2">
      <c r="H13002" s="180"/>
      <c r="I13002" s="180"/>
      <c r="L13002" s="181"/>
      <c r="M13002" s="180"/>
      <c r="N13002" s="180"/>
      <c r="O13002" s="180"/>
    </row>
    <row r="13003" spans="8:15" s="179" customFormat="1" x14ac:dyDescent="0.2">
      <c r="H13003" s="180"/>
      <c r="I13003" s="180"/>
      <c r="L13003" s="181"/>
      <c r="M13003" s="180"/>
      <c r="N13003" s="180"/>
      <c r="O13003" s="180"/>
    </row>
    <row r="13004" spans="8:15" s="179" customFormat="1" x14ac:dyDescent="0.2">
      <c r="H13004" s="180"/>
      <c r="I13004" s="180"/>
      <c r="L13004" s="181"/>
      <c r="M13004" s="180"/>
      <c r="N13004" s="180"/>
      <c r="O13004" s="180"/>
    </row>
    <row r="13005" spans="8:15" s="179" customFormat="1" x14ac:dyDescent="0.2">
      <c r="H13005" s="180"/>
      <c r="I13005" s="180"/>
      <c r="L13005" s="181"/>
      <c r="M13005" s="180"/>
      <c r="N13005" s="180"/>
      <c r="O13005" s="180"/>
    </row>
    <row r="13006" spans="8:15" s="179" customFormat="1" x14ac:dyDescent="0.2">
      <c r="H13006" s="180"/>
      <c r="I13006" s="180"/>
      <c r="L13006" s="181"/>
      <c r="M13006" s="180"/>
      <c r="N13006" s="180"/>
      <c r="O13006" s="180"/>
    </row>
    <row r="13007" spans="8:15" s="179" customFormat="1" x14ac:dyDescent="0.2">
      <c r="H13007" s="180"/>
      <c r="I13007" s="180"/>
      <c r="L13007" s="181"/>
      <c r="M13007" s="180"/>
      <c r="N13007" s="180"/>
      <c r="O13007" s="180"/>
    </row>
    <row r="13008" spans="8:15" s="179" customFormat="1" x14ac:dyDescent="0.2">
      <c r="H13008" s="180"/>
      <c r="I13008" s="180"/>
      <c r="L13008" s="181"/>
      <c r="M13008" s="180"/>
      <c r="N13008" s="180"/>
      <c r="O13008" s="180"/>
    </row>
    <row r="13009" spans="8:15" s="179" customFormat="1" x14ac:dyDescent="0.2">
      <c r="H13009" s="180"/>
      <c r="I13009" s="180"/>
      <c r="L13009" s="181"/>
      <c r="M13009" s="180"/>
      <c r="N13009" s="180"/>
      <c r="O13009" s="180"/>
    </row>
    <row r="13010" spans="8:15" s="179" customFormat="1" x14ac:dyDescent="0.2">
      <c r="H13010" s="180"/>
      <c r="I13010" s="180"/>
      <c r="L13010" s="181"/>
      <c r="M13010" s="180"/>
      <c r="N13010" s="180"/>
      <c r="O13010" s="180"/>
    </row>
    <row r="13011" spans="8:15" s="179" customFormat="1" x14ac:dyDescent="0.2">
      <c r="H13011" s="180"/>
      <c r="I13011" s="180"/>
      <c r="L13011" s="181"/>
      <c r="M13011" s="180"/>
      <c r="N13011" s="180"/>
      <c r="O13011" s="180"/>
    </row>
    <row r="13012" spans="8:15" s="179" customFormat="1" x14ac:dyDescent="0.2">
      <c r="H13012" s="180"/>
      <c r="I13012" s="180"/>
      <c r="L13012" s="181"/>
      <c r="M13012" s="180"/>
      <c r="N13012" s="180"/>
      <c r="O13012" s="180"/>
    </row>
    <row r="13013" spans="8:15" s="179" customFormat="1" x14ac:dyDescent="0.2">
      <c r="H13013" s="180"/>
      <c r="I13013" s="180"/>
      <c r="L13013" s="181"/>
      <c r="M13013" s="180"/>
      <c r="N13013" s="180"/>
      <c r="O13013" s="180"/>
    </row>
    <row r="13014" spans="8:15" s="179" customFormat="1" x14ac:dyDescent="0.2">
      <c r="H13014" s="180"/>
      <c r="I13014" s="180"/>
      <c r="L13014" s="181"/>
      <c r="M13014" s="180"/>
      <c r="N13014" s="180"/>
      <c r="O13014" s="180"/>
    </row>
    <row r="13015" spans="8:15" s="179" customFormat="1" x14ac:dyDescent="0.2">
      <c r="H13015" s="180"/>
      <c r="I13015" s="180"/>
      <c r="L13015" s="181"/>
      <c r="M13015" s="180"/>
      <c r="N13015" s="180"/>
      <c r="O13015" s="180"/>
    </row>
    <row r="13016" spans="8:15" s="179" customFormat="1" x14ac:dyDescent="0.2">
      <c r="H13016" s="180"/>
      <c r="I13016" s="180"/>
      <c r="L13016" s="181"/>
      <c r="M13016" s="180"/>
      <c r="N13016" s="180"/>
      <c r="O13016" s="180"/>
    </row>
    <row r="13017" spans="8:15" s="179" customFormat="1" x14ac:dyDescent="0.2">
      <c r="H13017" s="180"/>
      <c r="I13017" s="180"/>
      <c r="L13017" s="181"/>
      <c r="M13017" s="180"/>
      <c r="N13017" s="180"/>
      <c r="O13017" s="180"/>
    </row>
    <row r="13018" spans="8:15" s="179" customFormat="1" x14ac:dyDescent="0.2">
      <c r="H13018" s="180"/>
      <c r="I13018" s="180"/>
      <c r="L13018" s="181"/>
      <c r="M13018" s="180"/>
      <c r="N13018" s="180"/>
      <c r="O13018" s="180"/>
    </row>
    <row r="13019" spans="8:15" s="179" customFormat="1" x14ac:dyDescent="0.2">
      <c r="H13019" s="180"/>
      <c r="I13019" s="180"/>
      <c r="L13019" s="181"/>
      <c r="M13019" s="180"/>
      <c r="N13019" s="180"/>
      <c r="O13019" s="180"/>
    </row>
    <row r="13020" spans="8:15" s="179" customFormat="1" x14ac:dyDescent="0.2">
      <c r="H13020" s="180"/>
      <c r="I13020" s="180"/>
      <c r="L13020" s="181"/>
      <c r="M13020" s="180"/>
      <c r="N13020" s="180"/>
      <c r="O13020" s="180"/>
    </row>
    <row r="13021" spans="8:15" s="179" customFormat="1" x14ac:dyDescent="0.2">
      <c r="H13021" s="180"/>
      <c r="I13021" s="180"/>
      <c r="L13021" s="181"/>
      <c r="M13021" s="180"/>
      <c r="N13021" s="180"/>
      <c r="O13021" s="180"/>
    </row>
    <row r="13022" spans="8:15" s="179" customFormat="1" x14ac:dyDescent="0.2">
      <c r="H13022" s="180"/>
      <c r="I13022" s="180"/>
      <c r="L13022" s="181"/>
      <c r="M13022" s="180"/>
      <c r="N13022" s="180"/>
      <c r="O13022" s="180"/>
    </row>
    <row r="13023" spans="8:15" s="179" customFormat="1" x14ac:dyDescent="0.2">
      <c r="H13023" s="180"/>
      <c r="I13023" s="180"/>
      <c r="L13023" s="181"/>
      <c r="M13023" s="180"/>
      <c r="N13023" s="180"/>
      <c r="O13023" s="180"/>
    </row>
    <row r="13024" spans="8:15" s="179" customFormat="1" x14ac:dyDescent="0.2">
      <c r="H13024" s="180"/>
      <c r="I13024" s="180"/>
      <c r="L13024" s="181"/>
      <c r="M13024" s="180"/>
      <c r="N13024" s="180"/>
      <c r="O13024" s="180"/>
    </row>
    <row r="13025" spans="8:15" s="179" customFormat="1" x14ac:dyDescent="0.2">
      <c r="H13025" s="180"/>
      <c r="I13025" s="180"/>
      <c r="L13025" s="181"/>
      <c r="M13025" s="180"/>
      <c r="N13025" s="180"/>
      <c r="O13025" s="180"/>
    </row>
    <row r="13026" spans="8:15" s="179" customFormat="1" x14ac:dyDescent="0.2">
      <c r="H13026" s="180"/>
      <c r="I13026" s="180"/>
      <c r="L13026" s="181"/>
      <c r="M13026" s="180"/>
      <c r="N13026" s="180"/>
      <c r="O13026" s="180"/>
    </row>
    <row r="13027" spans="8:15" s="179" customFormat="1" x14ac:dyDescent="0.2">
      <c r="H13027" s="180"/>
      <c r="I13027" s="180"/>
      <c r="L13027" s="181"/>
      <c r="M13027" s="180"/>
      <c r="N13027" s="180"/>
      <c r="O13027" s="180"/>
    </row>
    <row r="13028" spans="8:15" s="179" customFormat="1" x14ac:dyDescent="0.2">
      <c r="H13028" s="180"/>
      <c r="I13028" s="180"/>
      <c r="L13028" s="181"/>
      <c r="M13028" s="180"/>
      <c r="N13028" s="180"/>
      <c r="O13028" s="180"/>
    </row>
    <row r="13029" spans="8:15" s="179" customFormat="1" x14ac:dyDescent="0.2">
      <c r="H13029" s="180"/>
      <c r="I13029" s="180"/>
      <c r="L13029" s="181"/>
      <c r="M13029" s="180"/>
      <c r="N13029" s="180"/>
      <c r="O13029" s="180"/>
    </row>
    <row r="13030" spans="8:15" s="179" customFormat="1" x14ac:dyDescent="0.2">
      <c r="H13030" s="180"/>
      <c r="I13030" s="180"/>
      <c r="L13030" s="181"/>
      <c r="M13030" s="180"/>
      <c r="N13030" s="180"/>
      <c r="O13030" s="180"/>
    </row>
    <row r="13031" spans="8:15" s="179" customFormat="1" x14ac:dyDescent="0.2">
      <c r="H13031" s="180"/>
      <c r="I13031" s="180"/>
      <c r="L13031" s="181"/>
      <c r="M13031" s="180"/>
      <c r="N13031" s="180"/>
      <c r="O13031" s="180"/>
    </row>
    <row r="13032" spans="8:15" s="179" customFormat="1" x14ac:dyDescent="0.2">
      <c r="H13032" s="180"/>
      <c r="I13032" s="180"/>
      <c r="L13032" s="181"/>
      <c r="M13032" s="180"/>
      <c r="N13032" s="180"/>
      <c r="O13032" s="180"/>
    </row>
    <row r="13033" spans="8:15" s="179" customFormat="1" x14ac:dyDescent="0.2">
      <c r="H13033" s="180"/>
      <c r="I13033" s="180"/>
      <c r="L13033" s="181"/>
      <c r="M13033" s="180"/>
      <c r="N13033" s="180"/>
      <c r="O13033" s="180"/>
    </row>
    <row r="13034" spans="8:15" s="179" customFormat="1" x14ac:dyDescent="0.2">
      <c r="H13034" s="180"/>
      <c r="I13034" s="180"/>
      <c r="L13034" s="181"/>
      <c r="M13034" s="180"/>
      <c r="N13034" s="180"/>
      <c r="O13034" s="180"/>
    </row>
    <row r="13035" spans="8:15" s="179" customFormat="1" x14ac:dyDescent="0.2">
      <c r="H13035" s="180"/>
      <c r="I13035" s="180"/>
      <c r="L13035" s="181"/>
      <c r="M13035" s="180"/>
      <c r="N13035" s="180"/>
      <c r="O13035" s="180"/>
    </row>
    <row r="13036" spans="8:15" s="179" customFormat="1" x14ac:dyDescent="0.2">
      <c r="H13036" s="180"/>
      <c r="I13036" s="180"/>
      <c r="L13036" s="181"/>
      <c r="M13036" s="180"/>
      <c r="N13036" s="180"/>
      <c r="O13036" s="180"/>
    </row>
    <row r="13037" spans="8:15" s="179" customFormat="1" x14ac:dyDescent="0.2">
      <c r="H13037" s="180"/>
      <c r="I13037" s="180"/>
      <c r="L13037" s="181"/>
      <c r="M13037" s="180"/>
      <c r="N13037" s="180"/>
      <c r="O13037" s="180"/>
    </row>
    <row r="13038" spans="8:15" s="179" customFormat="1" x14ac:dyDescent="0.2">
      <c r="H13038" s="180"/>
      <c r="I13038" s="180"/>
      <c r="L13038" s="181"/>
      <c r="M13038" s="180"/>
      <c r="N13038" s="180"/>
      <c r="O13038" s="180"/>
    </row>
    <row r="13039" spans="8:15" s="179" customFormat="1" x14ac:dyDescent="0.2">
      <c r="H13039" s="180"/>
      <c r="I13039" s="180"/>
      <c r="L13039" s="181"/>
      <c r="M13039" s="180"/>
      <c r="N13039" s="180"/>
      <c r="O13039" s="180"/>
    </row>
    <row r="13040" spans="8:15" s="179" customFormat="1" x14ac:dyDescent="0.2">
      <c r="H13040" s="180"/>
      <c r="I13040" s="180"/>
      <c r="L13040" s="181"/>
      <c r="M13040" s="180"/>
      <c r="N13040" s="180"/>
      <c r="O13040" s="180"/>
    </row>
    <row r="13041" spans="8:15" s="179" customFormat="1" x14ac:dyDescent="0.2">
      <c r="H13041" s="180"/>
      <c r="I13041" s="180"/>
      <c r="L13041" s="181"/>
      <c r="M13041" s="180"/>
      <c r="N13041" s="180"/>
      <c r="O13041" s="180"/>
    </row>
    <row r="13042" spans="8:15" s="179" customFormat="1" x14ac:dyDescent="0.2">
      <c r="H13042" s="180"/>
      <c r="I13042" s="180"/>
      <c r="L13042" s="181"/>
      <c r="M13042" s="180"/>
      <c r="N13042" s="180"/>
      <c r="O13042" s="180"/>
    </row>
    <row r="13043" spans="8:15" s="179" customFormat="1" x14ac:dyDescent="0.2">
      <c r="H13043" s="180"/>
      <c r="I13043" s="180"/>
      <c r="L13043" s="181"/>
      <c r="M13043" s="180"/>
      <c r="N13043" s="180"/>
      <c r="O13043" s="180"/>
    </row>
    <row r="13044" spans="8:15" s="179" customFormat="1" x14ac:dyDescent="0.2">
      <c r="H13044" s="180"/>
      <c r="I13044" s="180"/>
      <c r="L13044" s="181"/>
      <c r="M13044" s="180"/>
      <c r="N13044" s="180"/>
      <c r="O13044" s="180"/>
    </row>
    <row r="13045" spans="8:15" s="179" customFormat="1" x14ac:dyDescent="0.2">
      <c r="H13045" s="180"/>
      <c r="I13045" s="180"/>
      <c r="L13045" s="181"/>
      <c r="M13045" s="180"/>
      <c r="N13045" s="180"/>
      <c r="O13045" s="180"/>
    </row>
    <row r="13046" spans="8:15" s="179" customFormat="1" x14ac:dyDescent="0.2">
      <c r="H13046" s="180"/>
      <c r="I13046" s="180"/>
      <c r="L13046" s="181"/>
      <c r="M13046" s="180"/>
      <c r="N13046" s="180"/>
      <c r="O13046" s="180"/>
    </row>
    <row r="13047" spans="8:15" s="179" customFormat="1" x14ac:dyDescent="0.2">
      <c r="H13047" s="180"/>
      <c r="I13047" s="180"/>
      <c r="L13047" s="181"/>
      <c r="M13047" s="180"/>
      <c r="N13047" s="180"/>
      <c r="O13047" s="180"/>
    </row>
    <row r="13048" spans="8:15" s="179" customFormat="1" x14ac:dyDescent="0.2">
      <c r="H13048" s="180"/>
      <c r="I13048" s="180"/>
      <c r="L13048" s="181"/>
      <c r="M13048" s="180"/>
      <c r="N13048" s="180"/>
      <c r="O13048" s="180"/>
    </row>
    <row r="13049" spans="8:15" s="179" customFormat="1" x14ac:dyDescent="0.2">
      <c r="H13049" s="180"/>
      <c r="I13049" s="180"/>
      <c r="L13049" s="181"/>
      <c r="M13049" s="180"/>
      <c r="N13049" s="180"/>
      <c r="O13049" s="180"/>
    </row>
    <row r="13050" spans="8:15" s="179" customFormat="1" x14ac:dyDescent="0.2">
      <c r="H13050" s="180"/>
      <c r="I13050" s="180"/>
      <c r="L13050" s="181"/>
      <c r="M13050" s="180"/>
      <c r="N13050" s="180"/>
      <c r="O13050" s="180"/>
    </row>
    <row r="13051" spans="8:15" s="179" customFormat="1" x14ac:dyDescent="0.2">
      <c r="H13051" s="180"/>
      <c r="I13051" s="180"/>
      <c r="L13051" s="181"/>
      <c r="M13051" s="180"/>
      <c r="N13051" s="180"/>
      <c r="O13051" s="180"/>
    </row>
    <row r="13052" spans="8:15" s="179" customFormat="1" x14ac:dyDescent="0.2">
      <c r="H13052" s="180"/>
      <c r="I13052" s="180"/>
      <c r="L13052" s="181"/>
      <c r="M13052" s="180"/>
      <c r="N13052" s="180"/>
      <c r="O13052" s="180"/>
    </row>
    <row r="13053" spans="8:15" s="179" customFormat="1" x14ac:dyDescent="0.2">
      <c r="H13053" s="180"/>
      <c r="I13053" s="180"/>
      <c r="L13053" s="181"/>
      <c r="M13053" s="180"/>
      <c r="N13053" s="180"/>
      <c r="O13053" s="180"/>
    </row>
    <row r="13054" spans="8:15" s="179" customFormat="1" x14ac:dyDescent="0.2">
      <c r="H13054" s="180"/>
      <c r="I13054" s="180"/>
      <c r="L13054" s="181"/>
      <c r="M13054" s="180"/>
      <c r="N13054" s="180"/>
      <c r="O13054" s="180"/>
    </row>
    <row r="13055" spans="8:15" s="179" customFormat="1" x14ac:dyDescent="0.2">
      <c r="H13055" s="180"/>
      <c r="I13055" s="180"/>
      <c r="L13055" s="181"/>
      <c r="M13055" s="180"/>
      <c r="N13055" s="180"/>
      <c r="O13055" s="180"/>
    </row>
    <row r="13056" spans="8:15" s="179" customFormat="1" x14ac:dyDescent="0.2">
      <c r="H13056" s="180"/>
      <c r="I13056" s="180"/>
      <c r="L13056" s="181"/>
      <c r="M13056" s="180"/>
      <c r="N13056" s="180"/>
      <c r="O13056" s="180"/>
    </row>
    <row r="13057" spans="8:15" s="179" customFormat="1" x14ac:dyDescent="0.2">
      <c r="H13057" s="180"/>
      <c r="I13057" s="180"/>
      <c r="L13057" s="181"/>
      <c r="M13057" s="180"/>
      <c r="N13057" s="180"/>
      <c r="O13057" s="180"/>
    </row>
    <row r="13058" spans="8:15" s="179" customFormat="1" x14ac:dyDescent="0.2">
      <c r="H13058" s="180"/>
      <c r="I13058" s="180"/>
      <c r="L13058" s="181"/>
      <c r="M13058" s="180"/>
      <c r="N13058" s="180"/>
      <c r="O13058" s="180"/>
    </row>
    <row r="13059" spans="8:15" s="179" customFormat="1" x14ac:dyDescent="0.2">
      <c r="H13059" s="180"/>
      <c r="I13059" s="180"/>
      <c r="L13059" s="181"/>
      <c r="M13059" s="180"/>
      <c r="N13059" s="180"/>
      <c r="O13059" s="180"/>
    </row>
    <row r="13060" spans="8:15" s="179" customFormat="1" x14ac:dyDescent="0.2">
      <c r="H13060" s="180"/>
      <c r="I13060" s="180"/>
      <c r="L13060" s="181"/>
      <c r="M13060" s="180"/>
      <c r="N13060" s="180"/>
      <c r="O13060" s="180"/>
    </row>
    <row r="13061" spans="8:15" s="179" customFormat="1" x14ac:dyDescent="0.2">
      <c r="H13061" s="180"/>
      <c r="I13061" s="180"/>
      <c r="L13061" s="181"/>
      <c r="M13061" s="180"/>
      <c r="N13061" s="180"/>
      <c r="O13061" s="180"/>
    </row>
    <row r="13062" spans="8:15" s="179" customFormat="1" x14ac:dyDescent="0.2">
      <c r="H13062" s="180"/>
      <c r="I13062" s="180"/>
      <c r="L13062" s="181"/>
      <c r="M13062" s="180"/>
      <c r="N13062" s="180"/>
      <c r="O13062" s="180"/>
    </row>
    <row r="13063" spans="8:15" s="179" customFormat="1" x14ac:dyDescent="0.2">
      <c r="H13063" s="180"/>
      <c r="I13063" s="180"/>
      <c r="L13063" s="181"/>
      <c r="M13063" s="180"/>
      <c r="N13063" s="180"/>
      <c r="O13063" s="180"/>
    </row>
    <row r="13064" spans="8:15" s="179" customFormat="1" x14ac:dyDescent="0.2">
      <c r="H13064" s="180"/>
      <c r="I13064" s="180"/>
      <c r="L13064" s="181"/>
      <c r="M13064" s="180"/>
      <c r="N13064" s="180"/>
      <c r="O13064" s="180"/>
    </row>
    <row r="13065" spans="8:15" s="179" customFormat="1" x14ac:dyDescent="0.2">
      <c r="H13065" s="180"/>
      <c r="I13065" s="180"/>
      <c r="L13065" s="181"/>
      <c r="M13065" s="180"/>
      <c r="N13065" s="180"/>
      <c r="O13065" s="180"/>
    </row>
    <row r="13066" spans="8:15" s="179" customFormat="1" x14ac:dyDescent="0.2">
      <c r="H13066" s="180"/>
      <c r="I13066" s="180"/>
      <c r="L13066" s="181"/>
      <c r="M13066" s="180"/>
      <c r="N13066" s="180"/>
      <c r="O13066" s="180"/>
    </row>
    <row r="13067" spans="8:15" s="179" customFormat="1" x14ac:dyDescent="0.2">
      <c r="H13067" s="180"/>
      <c r="I13067" s="180"/>
      <c r="L13067" s="181"/>
      <c r="M13067" s="180"/>
      <c r="N13067" s="180"/>
      <c r="O13067" s="180"/>
    </row>
    <row r="13068" spans="8:15" s="179" customFormat="1" x14ac:dyDescent="0.2">
      <c r="H13068" s="180"/>
      <c r="I13068" s="180"/>
      <c r="L13068" s="181"/>
      <c r="M13068" s="180"/>
      <c r="N13068" s="180"/>
      <c r="O13068" s="180"/>
    </row>
    <row r="13069" spans="8:15" s="179" customFormat="1" x14ac:dyDescent="0.2">
      <c r="H13069" s="180"/>
      <c r="I13069" s="180"/>
      <c r="L13069" s="181"/>
      <c r="M13069" s="180"/>
      <c r="N13069" s="180"/>
      <c r="O13069" s="180"/>
    </row>
    <row r="13070" spans="8:15" s="179" customFormat="1" x14ac:dyDescent="0.2">
      <c r="H13070" s="180"/>
      <c r="I13070" s="180"/>
      <c r="L13070" s="181"/>
      <c r="M13070" s="180"/>
      <c r="N13070" s="180"/>
      <c r="O13070" s="180"/>
    </row>
    <row r="13071" spans="8:15" s="179" customFormat="1" x14ac:dyDescent="0.2">
      <c r="H13071" s="180"/>
      <c r="I13071" s="180"/>
      <c r="L13071" s="181"/>
      <c r="M13071" s="180"/>
      <c r="N13071" s="180"/>
      <c r="O13071" s="180"/>
    </row>
    <row r="13072" spans="8:15" s="179" customFormat="1" x14ac:dyDescent="0.2">
      <c r="H13072" s="180"/>
      <c r="I13072" s="180"/>
      <c r="L13072" s="181"/>
      <c r="M13072" s="180"/>
      <c r="N13072" s="180"/>
      <c r="O13072" s="180"/>
    </row>
    <row r="13073" spans="8:15" s="179" customFormat="1" x14ac:dyDescent="0.2">
      <c r="H13073" s="180"/>
      <c r="I13073" s="180"/>
      <c r="L13073" s="181"/>
      <c r="M13073" s="180"/>
      <c r="N13073" s="180"/>
      <c r="O13073" s="180"/>
    </row>
    <row r="13074" spans="8:15" s="179" customFormat="1" x14ac:dyDescent="0.2">
      <c r="H13074" s="180"/>
      <c r="I13074" s="180"/>
      <c r="L13074" s="181"/>
      <c r="M13074" s="180"/>
      <c r="N13074" s="180"/>
      <c r="O13074" s="180"/>
    </row>
    <row r="13075" spans="8:15" s="179" customFormat="1" x14ac:dyDescent="0.2">
      <c r="H13075" s="180"/>
      <c r="I13075" s="180"/>
      <c r="L13075" s="181"/>
      <c r="M13075" s="180"/>
      <c r="N13075" s="180"/>
      <c r="O13075" s="180"/>
    </row>
    <row r="13076" spans="8:15" s="179" customFormat="1" x14ac:dyDescent="0.2">
      <c r="H13076" s="180"/>
      <c r="I13076" s="180"/>
      <c r="L13076" s="181"/>
      <c r="M13076" s="180"/>
      <c r="N13076" s="180"/>
      <c r="O13076" s="180"/>
    </row>
    <row r="13077" spans="8:15" s="179" customFormat="1" x14ac:dyDescent="0.2">
      <c r="H13077" s="180"/>
      <c r="I13077" s="180"/>
      <c r="L13077" s="181"/>
      <c r="M13077" s="180"/>
      <c r="N13077" s="180"/>
      <c r="O13077" s="180"/>
    </row>
    <row r="13078" spans="8:15" s="179" customFormat="1" x14ac:dyDescent="0.2">
      <c r="H13078" s="180"/>
      <c r="I13078" s="180"/>
      <c r="L13078" s="181"/>
      <c r="M13078" s="180"/>
      <c r="N13078" s="180"/>
      <c r="O13078" s="180"/>
    </row>
    <row r="13079" spans="8:15" s="179" customFormat="1" x14ac:dyDescent="0.2">
      <c r="H13079" s="180"/>
      <c r="I13079" s="180"/>
      <c r="L13079" s="181"/>
      <c r="M13079" s="180"/>
      <c r="N13079" s="180"/>
      <c r="O13079" s="180"/>
    </row>
    <row r="13080" spans="8:15" s="179" customFormat="1" x14ac:dyDescent="0.2">
      <c r="H13080" s="180"/>
      <c r="I13080" s="180"/>
      <c r="L13080" s="181"/>
      <c r="M13080" s="180"/>
      <c r="N13080" s="180"/>
      <c r="O13080" s="180"/>
    </row>
    <row r="13081" spans="8:15" s="179" customFormat="1" x14ac:dyDescent="0.2">
      <c r="H13081" s="180"/>
      <c r="I13081" s="180"/>
      <c r="L13081" s="181"/>
      <c r="M13081" s="180"/>
      <c r="N13081" s="180"/>
      <c r="O13081" s="180"/>
    </row>
    <row r="13082" spans="8:15" s="179" customFormat="1" x14ac:dyDescent="0.2">
      <c r="H13082" s="180"/>
      <c r="I13082" s="180"/>
      <c r="L13082" s="181"/>
      <c r="M13082" s="180"/>
      <c r="N13082" s="180"/>
      <c r="O13082" s="180"/>
    </row>
    <row r="13083" spans="8:15" s="179" customFormat="1" x14ac:dyDescent="0.2">
      <c r="H13083" s="180"/>
      <c r="I13083" s="180"/>
      <c r="L13083" s="181"/>
      <c r="M13083" s="180"/>
      <c r="N13083" s="180"/>
      <c r="O13083" s="180"/>
    </row>
    <row r="13084" spans="8:15" s="179" customFormat="1" x14ac:dyDescent="0.2">
      <c r="H13084" s="180"/>
      <c r="I13084" s="180"/>
      <c r="L13084" s="181"/>
      <c r="M13084" s="180"/>
      <c r="N13084" s="180"/>
      <c r="O13084" s="180"/>
    </row>
    <row r="13085" spans="8:15" s="179" customFormat="1" x14ac:dyDescent="0.2">
      <c r="H13085" s="180"/>
      <c r="I13085" s="180"/>
      <c r="L13085" s="181"/>
      <c r="M13085" s="180"/>
      <c r="N13085" s="180"/>
      <c r="O13085" s="180"/>
    </row>
    <row r="13086" spans="8:15" s="179" customFormat="1" x14ac:dyDescent="0.2">
      <c r="H13086" s="180"/>
      <c r="I13086" s="180"/>
      <c r="L13086" s="181"/>
      <c r="M13086" s="180"/>
      <c r="N13086" s="180"/>
      <c r="O13086" s="180"/>
    </row>
    <row r="13087" spans="8:15" s="179" customFormat="1" x14ac:dyDescent="0.2">
      <c r="H13087" s="180"/>
      <c r="I13087" s="180"/>
      <c r="L13087" s="181"/>
      <c r="M13087" s="180"/>
      <c r="N13087" s="180"/>
      <c r="O13087" s="180"/>
    </row>
    <row r="13088" spans="8:15" s="179" customFormat="1" x14ac:dyDescent="0.2">
      <c r="H13088" s="180"/>
      <c r="I13088" s="180"/>
      <c r="L13088" s="181"/>
      <c r="M13088" s="180"/>
      <c r="N13088" s="180"/>
      <c r="O13088" s="180"/>
    </row>
    <row r="13089" spans="8:15" s="179" customFormat="1" x14ac:dyDescent="0.2">
      <c r="H13089" s="180"/>
      <c r="I13089" s="180"/>
      <c r="L13089" s="181"/>
      <c r="M13089" s="180"/>
      <c r="N13089" s="180"/>
      <c r="O13089" s="180"/>
    </row>
    <row r="13090" spans="8:15" s="179" customFormat="1" x14ac:dyDescent="0.2">
      <c r="H13090" s="180"/>
      <c r="I13090" s="180"/>
      <c r="L13090" s="181"/>
      <c r="M13090" s="180"/>
      <c r="N13090" s="180"/>
      <c r="O13090" s="180"/>
    </row>
    <row r="13091" spans="8:15" s="179" customFormat="1" x14ac:dyDescent="0.2">
      <c r="H13091" s="180"/>
      <c r="I13091" s="180"/>
      <c r="L13091" s="181"/>
      <c r="M13091" s="180"/>
      <c r="N13091" s="180"/>
      <c r="O13091" s="180"/>
    </row>
    <row r="13092" spans="8:15" s="179" customFormat="1" x14ac:dyDescent="0.2">
      <c r="H13092" s="180"/>
      <c r="I13092" s="180"/>
      <c r="L13092" s="181"/>
      <c r="M13092" s="180"/>
      <c r="N13092" s="180"/>
      <c r="O13092" s="180"/>
    </row>
    <row r="13093" spans="8:15" s="179" customFormat="1" x14ac:dyDescent="0.2">
      <c r="H13093" s="180"/>
      <c r="I13093" s="180"/>
      <c r="L13093" s="181"/>
      <c r="M13093" s="180"/>
      <c r="N13093" s="180"/>
      <c r="O13093" s="180"/>
    </row>
    <row r="13094" spans="8:15" s="179" customFormat="1" x14ac:dyDescent="0.2">
      <c r="H13094" s="180"/>
      <c r="I13094" s="180"/>
      <c r="L13094" s="181"/>
      <c r="M13094" s="180"/>
      <c r="N13094" s="180"/>
      <c r="O13094" s="180"/>
    </row>
    <row r="13095" spans="8:15" s="179" customFormat="1" x14ac:dyDescent="0.2">
      <c r="H13095" s="180"/>
      <c r="I13095" s="180"/>
      <c r="L13095" s="181"/>
      <c r="M13095" s="180"/>
      <c r="N13095" s="180"/>
      <c r="O13095" s="180"/>
    </row>
    <row r="13096" spans="8:15" s="179" customFormat="1" x14ac:dyDescent="0.2">
      <c r="H13096" s="180"/>
      <c r="I13096" s="180"/>
      <c r="L13096" s="181"/>
      <c r="M13096" s="180"/>
      <c r="N13096" s="180"/>
      <c r="O13096" s="180"/>
    </row>
    <row r="13097" spans="8:15" s="179" customFormat="1" x14ac:dyDescent="0.2">
      <c r="H13097" s="180"/>
      <c r="I13097" s="180"/>
      <c r="L13097" s="181"/>
      <c r="M13097" s="180"/>
      <c r="N13097" s="180"/>
      <c r="O13097" s="180"/>
    </row>
    <row r="13098" spans="8:15" s="179" customFormat="1" x14ac:dyDescent="0.2">
      <c r="H13098" s="180"/>
      <c r="I13098" s="180"/>
      <c r="L13098" s="181"/>
      <c r="M13098" s="180"/>
      <c r="N13098" s="180"/>
      <c r="O13098" s="180"/>
    </row>
    <row r="13099" spans="8:15" s="179" customFormat="1" x14ac:dyDescent="0.2">
      <c r="H13099" s="180"/>
      <c r="I13099" s="180"/>
      <c r="L13099" s="181"/>
      <c r="M13099" s="180"/>
      <c r="N13099" s="180"/>
      <c r="O13099" s="180"/>
    </row>
    <row r="13100" spans="8:15" s="179" customFormat="1" x14ac:dyDescent="0.2">
      <c r="H13100" s="180"/>
      <c r="I13100" s="180"/>
      <c r="L13100" s="181"/>
      <c r="M13100" s="180"/>
      <c r="N13100" s="180"/>
      <c r="O13100" s="180"/>
    </row>
    <row r="13101" spans="8:15" s="179" customFormat="1" x14ac:dyDescent="0.2">
      <c r="H13101" s="180"/>
      <c r="I13101" s="180"/>
      <c r="L13101" s="181"/>
      <c r="M13101" s="180"/>
      <c r="N13101" s="180"/>
      <c r="O13101" s="180"/>
    </row>
    <row r="13102" spans="8:15" s="179" customFormat="1" x14ac:dyDescent="0.2">
      <c r="H13102" s="180"/>
      <c r="I13102" s="180"/>
      <c r="L13102" s="181"/>
      <c r="M13102" s="180"/>
      <c r="N13102" s="180"/>
      <c r="O13102" s="180"/>
    </row>
    <row r="13103" spans="8:15" s="179" customFormat="1" x14ac:dyDescent="0.2">
      <c r="H13103" s="180"/>
      <c r="I13103" s="180"/>
      <c r="L13103" s="181"/>
      <c r="M13103" s="180"/>
      <c r="N13103" s="180"/>
      <c r="O13103" s="180"/>
    </row>
    <row r="13104" spans="8:15" s="179" customFormat="1" x14ac:dyDescent="0.2">
      <c r="H13104" s="180"/>
      <c r="I13104" s="180"/>
      <c r="L13104" s="181"/>
      <c r="M13104" s="180"/>
      <c r="N13104" s="180"/>
      <c r="O13104" s="180"/>
    </row>
    <row r="13105" spans="8:15" s="179" customFormat="1" x14ac:dyDescent="0.2">
      <c r="H13105" s="180"/>
      <c r="I13105" s="180"/>
      <c r="L13105" s="181"/>
      <c r="M13105" s="180"/>
      <c r="N13105" s="180"/>
      <c r="O13105" s="180"/>
    </row>
    <row r="13106" spans="8:15" s="179" customFormat="1" x14ac:dyDescent="0.2">
      <c r="H13106" s="180"/>
      <c r="I13106" s="180"/>
      <c r="L13106" s="181"/>
      <c r="M13106" s="180"/>
      <c r="N13106" s="180"/>
      <c r="O13106" s="180"/>
    </row>
    <row r="13107" spans="8:15" s="179" customFormat="1" x14ac:dyDescent="0.2">
      <c r="H13107" s="180"/>
      <c r="I13107" s="180"/>
      <c r="L13107" s="181"/>
      <c r="M13107" s="180"/>
      <c r="N13107" s="180"/>
      <c r="O13107" s="180"/>
    </row>
    <row r="13108" spans="8:15" s="179" customFormat="1" x14ac:dyDescent="0.2">
      <c r="H13108" s="180"/>
      <c r="I13108" s="180"/>
      <c r="L13108" s="181"/>
      <c r="M13108" s="180"/>
      <c r="N13108" s="180"/>
      <c r="O13108" s="180"/>
    </row>
    <row r="13109" spans="8:15" s="179" customFormat="1" x14ac:dyDescent="0.2">
      <c r="H13109" s="180"/>
      <c r="I13109" s="180"/>
      <c r="L13109" s="181"/>
      <c r="M13109" s="180"/>
      <c r="N13109" s="180"/>
      <c r="O13109" s="180"/>
    </row>
    <row r="13110" spans="8:15" s="179" customFormat="1" x14ac:dyDescent="0.2">
      <c r="H13110" s="180"/>
      <c r="I13110" s="180"/>
      <c r="L13110" s="181"/>
      <c r="M13110" s="180"/>
      <c r="N13110" s="180"/>
      <c r="O13110" s="180"/>
    </row>
    <row r="13111" spans="8:15" s="179" customFormat="1" x14ac:dyDescent="0.2">
      <c r="H13111" s="180"/>
      <c r="I13111" s="180"/>
      <c r="L13111" s="181"/>
      <c r="M13111" s="180"/>
      <c r="N13111" s="180"/>
      <c r="O13111" s="180"/>
    </row>
    <row r="13112" spans="8:15" s="179" customFormat="1" x14ac:dyDescent="0.2">
      <c r="H13112" s="180"/>
      <c r="I13112" s="180"/>
      <c r="L13112" s="181"/>
      <c r="M13112" s="180"/>
      <c r="N13112" s="180"/>
      <c r="O13112" s="180"/>
    </row>
    <row r="13113" spans="8:15" s="179" customFormat="1" x14ac:dyDescent="0.2">
      <c r="H13113" s="180"/>
      <c r="I13113" s="180"/>
      <c r="L13113" s="181"/>
      <c r="M13113" s="180"/>
      <c r="N13113" s="180"/>
      <c r="O13113" s="180"/>
    </row>
    <row r="13114" spans="8:15" s="179" customFormat="1" x14ac:dyDescent="0.2">
      <c r="H13114" s="180"/>
      <c r="I13114" s="180"/>
      <c r="L13114" s="181"/>
      <c r="M13114" s="180"/>
      <c r="N13114" s="180"/>
      <c r="O13114" s="180"/>
    </row>
    <row r="13115" spans="8:15" s="179" customFormat="1" x14ac:dyDescent="0.2">
      <c r="H13115" s="180"/>
      <c r="I13115" s="180"/>
      <c r="L13115" s="181"/>
      <c r="M13115" s="180"/>
      <c r="N13115" s="180"/>
      <c r="O13115" s="180"/>
    </row>
    <row r="13116" spans="8:15" s="179" customFormat="1" x14ac:dyDescent="0.2">
      <c r="H13116" s="180"/>
      <c r="I13116" s="180"/>
      <c r="L13116" s="181"/>
      <c r="M13116" s="180"/>
      <c r="N13116" s="180"/>
      <c r="O13116" s="180"/>
    </row>
    <row r="13117" spans="8:15" s="179" customFormat="1" x14ac:dyDescent="0.2">
      <c r="H13117" s="180"/>
      <c r="I13117" s="180"/>
      <c r="L13117" s="181"/>
      <c r="M13117" s="180"/>
      <c r="N13117" s="180"/>
      <c r="O13117" s="180"/>
    </row>
    <row r="13118" spans="8:15" s="179" customFormat="1" x14ac:dyDescent="0.2">
      <c r="H13118" s="180"/>
      <c r="I13118" s="180"/>
      <c r="L13118" s="181"/>
      <c r="M13118" s="180"/>
      <c r="N13118" s="180"/>
      <c r="O13118" s="180"/>
    </row>
    <row r="13119" spans="8:15" s="179" customFormat="1" x14ac:dyDescent="0.2">
      <c r="H13119" s="180"/>
      <c r="I13119" s="180"/>
      <c r="L13119" s="181"/>
      <c r="M13119" s="180"/>
      <c r="N13119" s="180"/>
      <c r="O13119" s="180"/>
    </row>
    <row r="13120" spans="8:15" s="179" customFormat="1" x14ac:dyDescent="0.2">
      <c r="H13120" s="180"/>
      <c r="I13120" s="180"/>
      <c r="L13120" s="181"/>
      <c r="M13120" s="180"/>
      <c r="N13120" s="180"/>
      <c r="O13120" s="180"/>
    </row>
    <row r="13121" spans="8:15" s="179" customFormat="1" x14ac:dyDescent="0.2">
      <c r="H13121" s="180"/>
      <c r="I13121" s="180"/>
      <c r="L13121" s="181"/>
      <c r="M13121" s="180"/>
      <c r="N13121" s="180"/>
      <c r="O13121" s="180"/>
    </row>
    <row r="13122" spans="8:15" s="179" customFormat="1" x14ac:dyDescent="0.2">
      <c r="H13122" s="180"/>
      <c r="I13122" s="180"/>
      <c r="L13122" s="181"/>
      <c r="M13122" s="180"/>
      <c r="N13122" s="180"/>
      <c r="O13122" s="180"/>
    </row>
    <row r="13123" spans="8:15" s="179" customFormat="1" x14ac:dyDescent="0.2">
      <c r="H13123" s="180"/>
      <c r="I13123" s="180"/>
      <c r="L13123" s="181"/>
      <c r="M13123" s="180"/>
      <c r="N13123" s="180"/>
      <c r="O13123" s="180"/>
    </row>
    <row r="13124" spans="8:15" s="179" customFormat="1" x14ac:dyDescent="0.2">
      <c r="H13124" s="180"/>
      <c r="I13124" s="180"/>
      <c r="L13124" s="181"/>
      <c r="M13124" s="180"/>
      <c r="N13124" s="180"/>
      <c r="O13124" s="180"/>
    </row>
    <row r="13125" spans="8:15" s="179" customFormat="1" x14ac:dyDescent="0.2">
      <c r="H13125" s="180"/>
      <c r="I13125" s="180"/>
      <c r="L13125" s="181"/>
      <c r="M13125" s="180"/>
      <c r="N13125" s="180"/>
      <c r="O13125" s="180"/>
    </row>
    <row r="13126" spans="8:15" s="179" customFormat="1" x14ac:dyDescent="0.2">
      <c r="H13126" s="180"/>
      <c r="I13126" s="180"/>
      <c r="L13126" s="181"/>
      <c r="M13126" s="180"/>
      <c r="N13126" s="180"/>
      <c r="O13126" s="180"/>
    </row>
    <row r="13127" spans="8:15" s="179" customFormat="1" x14ac:dyDescent="0.2">
      <c r="H13127" s="180"/>
      <c r="I13127" s="180"/>
      <c r="L13127" s="181"/>
      <c r="M13127" s="180"/>
      <c r="N13127" s="180"/>
      <c r="O13127" s="180"/>
    </row>
    <row r="13128" spans="8:15" s="179" customFormat="1" x14ac:dyDescent="0.2">
      <c r="H13128" s="180"/>
      <c r="I13128" s="180"/>
      <c r="L13128" s="181"/>
      <c r="M13128" s="180"/>
      <c r="N13128" s="180"/>
      <c r="O13128" s="180"/>
    </row>
    <row r="13129" spans="8:15" s="179" customFormat="1" x14ac:dyDescent="0.2">
      <c r="H13129" s="180"/>
      <c r="I13129" s="180"/>
      <c r="L13129" s="181"/>
      <c r="M13129" s="180"/>
      <c r="N13129" s="180"/>
      <c r="O13129" s="180"/>
    </row>
    <row r="13130" spans="8:15" s="179" customFormat="1" x14ac:dyDescent="0.2">
      <c r="H13130" s="180"/>
      <c r="I13130" s="180"/>
      <c r="L13130" s="181"/>
      <c r="M13130" s="180"/>
      <c r="N13130" s="180"/>
      <c r="O13130" s="180"/>
    </row>
    <row r="13131" spans="8:15" s="179" customFormat="1" x14ac:dyDescent="0.2">
      <c r="H13131" s="180"/>
      <c r="I13131" s="180"/>
      <c r="L13131" s="181"/>
      <c r="M13131" s="180"/>
      <c r="N13131" s="180"/>
      <c r="O13131" s="180"/>
    </row>
    <row r="13132" spans="8:15" s="179" customFormat="1" x14ac:dyDescent="0.2">
      <c r="H13132" s="180"/>
      <c r="I13132" s="180"/>
      <c r="L13132" s="181"/>
      <c r="M13132" s="180"/>
      <c r="N13132" s="180"/>
      <c r="O13132" s="180"/>
    </row>
    <row r="13133" spans="8:15" s="179" customFormat="1" x14ac:dyDescent="0.2">
      <c r="H13133" s="180"/>
      <c r="I13133" s="180"/>
      <c r="L13133" s="181"/>
      <c r="M13133" s="180"/>
      <c r="N13133" s="180"/>
      <c r="O13133" s="180"/>
    </row>
    <row r="13134" spans="8:15" s="179" customFormat="1" x14ac:dyDescent="0.2">
      <c r="H13134" s="180"/>
      <c r="I13134" s="180"/>
      <c r="L13134" s="181"/>
      <c r="M13134" s="180"/>
      <c r="N13134" s="180"/>
      <c r="O13134" s="180"/>
    </row>
    <row r="13135" spans="8:15" s="179" customFormat="1" x14ac:dyDescent="0.2">
      <c r="H13135" s="180"/>
      <c r="I13135" s="180"/>
      <c r="L13135" s="181"/>
      <c r="M13135" s="180"/>
      <c r="N13135" s="180"/>
      <c r="O13135" s="180"/>
    </row>
    <row r="13136" spans="8:15" s="179" customFormat="1" x14ac:dyDescent="0.2">
      <c r="H13136" s="180"/>
      <c r="I13136" s="180"/>
      <c r="L13136" s="181"/>
      <c r="M13136" s="180"/>
      <c r="N13136" s="180"/>
      <c r="O13136" s="180"/>
    </row>
    <row r="13137" spans="8:15" s="179" customFormat="1" x14ac:dyDescent="0.2">
      <c r="H13137" s="180"/>
      <c r="I13137" s="180"/>
      <c r="L13137" s="181"/>
      <c r="M13137" s="180"/>
      <c r="N13137" s="180"/>
      <c r="O13137" s="180"/>
    </row>
    <row r="13138" spans="8:15" s="179" customFormat="1" x14ac:dyDescent="0.2">
      <c r="H13138" s="180"/>
      <c r="I13138" s="180"/>
      <c r="L13138" s="181"/>
      <c r="M13138" s="180"/>
      <c r="N13138" s="180"/>
      <c r="O13138" s="180"/>
    </row>
    <row r="13139" spans="8:15" s="179" customFormat="1" x14ac:dyDescent="0.2">
      <c r="H13139" s="180"/>
      <c r="I13139" s="180"/>
      <c r="L13139" s="181"/>
      <c r="M13139" s="180"/>
      <c r="N13139" s="180"/>
      <c r="O13139" s="180"/>
    </row>
    <row r="13140" spans="8:15" s="179" customFormat="1" x14ac:dyDescent="0.2">
      <c r="H13140" s="180"/>
      <c r="I13140" s="180"/>
      <c r="L13140" s="181"/>
      <c r="M13140" s="180"/>
      <c r="N13140" s="180"/>
      <c r="O13140" s="180"/>
    </row>
    <row r="13141" spans="8:15" s="179" customFormat="1" x14ac:dyDescent="0.2">
      <c r="H13141" s="180"/>
      <c r="I13141" s="180"/>
      <c r="L13141" s="181"/>
      <c r="M13141" s="180"/>
      <c r="N13141" s="180"/>
      <c r="O13141" s="180"/>
    </row>
    <row r="13142" spans="8:15" s="179" customFormat="1" x14ac:dyDescent="0.2">
      <c r="H13142" s="180"/>
      <c r="I13142" s="180"/>
      <c r="L13142" s="181"/>
      <c r="M13142" s="180"/>
      <c r="N13142" s="180"/>
      <c r="O13142" s="180"/>
    </row>
    <row r="13143" spans="8:15" s="179" customFormat="1" x14ac:dyDescent="0.2">
      <c r="H13143" s="180"/>
      <c r="I13143" s="180"/>
      <c r="L13143" s="181"/>
      <c r="M13143" s="180"/>
      <c r="N13143" s="180"/>
      <c r="O13143" s="180"/>
    </row>
    <row r="13144" spans="8:15" s="179" customFormat="1" x14ac:dyDescent="0.2">
      <c r="H13144" s="180"/>
      <c r="I13144" s="180"/>
      <c r="L13144" s="181"/>
      <c r="M13144" s="180"/>
      <c r="N13144" s="180"/>
      <c r="O13144" s="180"/>
    </row>
    <row r="13145" spans="8:15" s="179" customFormat="1" x14ac:dyDescent="0.2">
      <c r="H13145" s="180"/>
      <c r="I13145" s="180"/>
      <c r="L13145" s="181"/>
      <c r="M13145" s="180"/>
      <c r="N13145" s="180"/>
      <c r="O13145" s="180"/>
    </row>
    <row r="13146" spans="8:15" s="179" customFormat="1" x14ac:dyDescent="0.2">
      <c r="H13146" s="180"/>
      <c r="I13146" s="180"/>
      <c r="L13146" s="181"/>
      <c r="M13146" s="180"/>
      <c r="N13146" s="180"/>
      <c r="O13146" s="180"/>
    </row>
    <row r="13147" spans="8:15" s="179" customFormat="1" x14ac:dyDescent="0.2">
      <c r="H13147" s="180"/>
      <c r="I13147" s="180"/>
      <c r="L13147" s="181"/>
      <c r="M13147" s="180"/>
      <c r="N13147" s="180"/>
      <c r="O13147" s="180"/>
    </row>
    <row r="13148" spans="8:15" s="179" customFormat="1" x14ac:dyDescent="0.2">
      <c r="H13148" s="180"/>
      <c r="I13148" s="180"/>
      <c r="L13148" s="181"/>
      <c r="M13148" s="180"/>
      <c r="N13148" s="180"/>
      <c r="O13148" s="180"/>
    </row>
    <row r="13149" spans="8:15" s="179" customFormat="1" x14ac:dyDescent="0.2">
      <c r="H13149" s="180"/>
      <c r="I13149" s="180"/>
      <c r="L13149" s="181"/>
      <c r="M13149" s="180"/>
      <c r="N13149" s="180"/>
      <c r="O13149" s="180"/>
    </row>
    <row r="13150" spans="8:15" s="179" customFormat="1" x14ac:dyDescent="0.2">
      <c r="H13150" s="180"/>
      <c r="I13150" s="180"/>
      <c r="L13150" s="181"/>
      <c r="M13150" s="180"/>
      <c r="N13150" s="180"/>
      <c r="O13150" s="180"/>
    </row>
    <row r="13151" spans="8:15" s="179" customFormat="1" x14ac:dyDescent="0.2">
      <c r="H13151" s="180"/>
      <c r="I13151" s="180"/>
      <c r="L13151" s="181"/>
      <c r="M13151" s="180"/>
      <c r="N13151" s="180"/>
      <c r="O13151" s="180"/>
    </row>
    <row r="13152" spans="8:15" s="179" customFormat="1" x14ac:dyDescent="0.2">
      <c r="H13152" s="180"/>
      <c r="I13152" s="180"/>
      <c r="L13152" s="181"/>
      <c r="M13152" s="180"/>
      <c r="N13152" s="180"/>
      <c r="O13152" s="180"/>
    </row>
    <row r="13153" spans="8:15" s="179" customFormat="1" x14ac:dyDescent="0.2">
      <c r="H13153" s="180"/>
      <c r="I13153" s="180"/>
      <c r="L13153" s="181"/>
      <c r="M13153" s="180"/>
      <c r="N13153" s="180"/>
      <c r="O13153" s="180"/>
    </row>
    <row r="13154" spans="8:15" s="179" customFormat="1" x14ac:dyDescent="0.2">
      <c r="H13154" s="180"/>
      <c r="I13154" s="180"/>
      <c r="L13154" s="181"/>
      <c r="M13154" s="180"/>
      <c r="N13154" s="180"/>
      <c r="O13154" s="180"/>
    </row>
    <row r="13155" spans="8:15" s="179" customFormat="1" x14ac:dyDescent="0.2">
      <c r="H13155" s="180"/>
      <c r="I13155" s="180"/>
      <c r="L13155" s="181"/>
      <c r="M13155" s="180"/>
      <c r="N13155" s="180"/>
      <c r="O13155" s="180"/>
    </row>
    <row r="13156" spans="8:15" s="179" customFormat="1" x14ac:dyDescent="0.2">
      <c r="H13156" s="180"/>
      <c r="I13156" s="180"/>
      <c r="L13156" s="181"/>
      <c r="M13156" s="180"/>
      <c r="N13156" s="180"/>
      <c r="O13156" s="180"/>
    </row>
    <row r="13157" spans="8:15" s="179" customFormat="1" x14ac:dyDescent="0.2">
      <c r="H13157" s="180"/>
      <c r="I13157" s="180"/>
      <c r="L13157" s="181"/>
      <c r="M13157" s="180"/>
      <c r="N13157" s="180"/>
      <c r="O13157" s="180"/>
    </row>
    <row r="13158" spans="8:15" s="179" customFormat="1" x14ac:dyDescent="0.2">
      <c r="H13158" s="180"/>
      <c r="I13158" s="180"/>
      <c r="L13158" s="181"/>
      <c r="M13158" s="180"/>
      <c r="N13158" s="180"/>
      <c r="O13158" s="180"/>
    </row>
    <row r="13159" spans="8:15" s="179" customFormat="1" x14ac:dyDescent="0.2">
      <c r="H13159" s="180"/>
      <c r="I13159" s="180"/>
      <c r="L13159" s="181"/>
      <c r="M13159" s="180"/>
      <c r="N13159" s="180"/>
      <c r="O13159" s="180"/>
    </row>
    <row r="13160" spans="8:15" s="179" customFormat="1" x14ac:dyDescent="0.2">
      <c r="H13160" s="180"/>
      <c r="I13160" s="180"/>
      <c r="L13160" s="181"/>
      <c r="M13160" s="180"/>
      <c r="N13160" s="180"/>
      <c r="O13160" s="180"/>
    </row>
    <row r="13161" spans="8:15" s="179" customFormat="1" x14ac:dyDescent="0.2">
      <c r="H13161" s="180"/>
      <c r="I13161" s="180"/>
      <c r="L13161" s="181"/>
      <c r="M13161" s="180"/>
      <c r="N13161" s="180"/>
      <c r="O13161" s="180"/>
    </row>
    <row r="13162" spans="8:15" s="179" customFormat="1" x14ac:dyDescent="0.2">
      <c r="H13162" s="180"/>
      <c r="I13162" s="180"/>
      <c r="L13162" s="181"/>
      <c r="M13162" s="180"/>
      <c r="N13162" s="180"/>
      <c r="O13162" s="180"/>
    </row>
    <row r="13163" spans="8:15" s="179" customFormat="1" x14ac:dyDescent="0.2">
      <c r="H13163" s="180"/>
      <c r="I13163" s="180"/>
      <c r="L13163" s="181"/>
      <c r="M13163" s="180"/>
      <c r="N13163" s="180"/>
      <c r="O13163" s="180"/>
    </row>
    <row r="13164" spans="8:15" s="179" customFormat="1" x14ac:dyDescent="0.2">
      <c r="H13164" s="180"/>
      <c r="I13164" s="180"/>
      <c r="L13164" s="181"/>
      <c r="M13164" s="180"/>
      <c r="N13164" s="180"/>
      <c r="O13164" s="180"/>
    </row>
    <row r="13165" spans="8:15" s="179" customFormat="1" x14ac:dyDescent="0.2">
      <c r="H13165" s="180"/>
      <c r="I13165" s="180"/>
      <c r="L13165" s="181"/>
      <c r="M13165" s="180"/>
      <c r="N13165" s="180"/>
      <c r="O13165" s="180"/>
    </row>
    <row r="13166" spans="8:15" s="179" customFormat="1" x14ac:dyDescent="0.2">
      <c r="H13166" s="180"/>
      <c r="I13166" s="180"/>
      <c r="L13166" s="181"/>
      <c r="M13166" s="180"/>
      <c r="N13166" s="180"/>
      <c r="O13166" s="180"/>
    </row>
    <row r="13167" spans="8:15" s="179" customFormat="1" x14ac:dyDescent="0.2">
      <c r="H13167" s="180"/>
      <c r="I13167" s="180"/>
      <c r="L13167" s="181"/>
      <c r="M13167" s="180"/>
      <c r="N13167" s="180"/>
      <c r="O13167" s="180"/>
    </row>
    <row r="13168" spans="8:15" s="179" customFormat="1" x14ac:dyDescent="0.2">
      <c r="H13168" s="180"/>
      <c r="I13168" s="180"/>
      <c r="L13168" s="181"/>
      <c r="M13168" s="180"/>
      <c r="N13168" s="180"/>
      <c r="O13168" s="180"/>
    </row>
    <row r="13169" spans="8:15" s="179" customFormat="1" x14ac:dyDescent="0.2">
      <c r="H13169" s="180"/>
      <c r="I13169" s="180"/>
      <c r="L13169" s="181"/>
      <c r="M13169" s="180"/>
      <c r="N13169" s="180"/>
      <c r="O13169" s="180"/>
    </row>
    <row r="13170" spans="8:15" s="179" customFormat="1" x14ac:dyDescent="0.2">
      <c r="H13170" s="180"/>
      <c r="I13170" s="180"/>
      <c r="L13170" s="181"/>
      <c r="M13170" s="180"/>
      <c r="N13170" s="180"/>
      <c r="O13170" s="180"/>
    </row>
    <row r="13171" spans="8:15" s="179" customFormat="1" x14ac:dyDescent="0.2">
      <c r="H13171" s="180"/>
      <c r="I13171" s="180"/>
      <c r="L13171" s="181"/>
      <c r="M13171" s="180"/>
      <c r="N13171" s="180"/>
      <c r="O13171" s="180"/>
    </row>
    <row r="13172" spans="8:15" s="179" customFormat="1" x14ac:dyDescent="0.2">
      <c r="H13172" s="180"/>
      <c r="I13172" s="180"/>
      <c r="L13172" s="181"/>
      <c r="M13172" s="180"/>
      <c r="N13172" s="180"/>
      <c r="O13172" s="180"/>
    </row>
    <row r="13173" spans="8:15" s="179" customFormat="1" x14ac:dyDescent="0.2">
      <c r="H13173" s="180"/>
      <c r="I13173" s="180"/>
      <c r="L13173" s="181"/>
      <c r="M13173" s="180"/>
      <c r="N13173" s="180"/>
      <c r="O13173" s="180"/>
    </row>
    <row r="13174" spans="8:15" s="179" customFormat="1" x14ac:dyDescent="0.2">
      <c r="H13174" s="180"/>
      <c r="I13174" s="180"/>
      <c r="L13174" s="181"/>
      <c r="M13174" s="180"/>
      <c r="N13174" s="180"/>
      <c r="O13174" s="180"/>
    </row>
    <row r="13175" spans="8:15" s="179" customFormat="1" x14ac:dyDescent="0.2">
      <c r="H13175" s="180"/>
      <c r="I13175" s="180"/>
      <c r="L13175" s="181"/>
      <c r="M13175" s="180"/>
      <c r="N13175" s="180"/>
      <c r="O13175" s="180"/>
    </row>
    <row r="13176" spans="8:15" s="179" customFormat="1" x14ac:dyDescent="0.2">
      <c r="H13176" s="180"/>
      <c r="I13176" s="180"/>
      <c r="L13176" s="181"/>
      <c r="M13176" s="180"/>
      <c r="N13176" s="180"/>
      <c r="O13176" s="180"/>
    </row>
    <row r="13177" spans="8:15" s="179" customFormat="1" x14ac:dyDescent="0.2">
      <c r="H13177" s="180"/>
      <c r="I13177" s="180"/>
      <c r="L13177" s="181"/>
      <c r="M13177" s="180"/>
      <c r="N13177" s="180"/>
      <c r="O13177" s="180"/>
    </row>
    <row r="13178" spans="8:15" s="179" customFormat="1" x14ac:dyDescent="0.2">
      <c r="H13178" s="180"/>
      <c r="I13178" s="180"/>
      <c r="L13178" s="181"/>
      <c r="M13178" s="180"/>
      <c r="N13178" s="180"/>
      <c r="O13178" s="180"/>
    </row>
    <row r="13179" spans="8:15" s="179" customFormat="1" x14ac:dyDescent="0.2">
      <c r="H13179" s="180"/>
      <c r="I13179" s="180"/>
      <c r="L13179" s="181"/>
      <c r="M13179" s="180"/>
      <c r="N13179" s="180"/>
      <c r="O13179" s="180"/>
    </row>
    <row r="13180" spans="8:15" s="179" customFormat="1" x14ac:dyDescent="0.2">
      <c r="H13180" s="180"/>
      <c r="I13180" s="180"/>
      <c r="L13180" s="181"/>
      <c r="M13180" s="180"/>
      <c r="N13180" s="180"/>
      <c r="O13180" s="180"/>
    </row>
    <row r="13181" spans="8:15" s="179" customFormat="1" x14ac:dyDescent="0.2">
      <c r="H13181" s="180"/>
      <c r="I13181" s="180"/>
      <c r="L13181" s="181"/>
      <c r="M13181" s="180"/>
      <c r="N13181" s="180"/>
      <c r="O13181" s="180"/>
    </row>
    <row r="13182" spans="8:15" s="179" customFormat="1" x14ac:dyDescent="0.2">
      <c r="H13182" s="180"/>
      <c r="I13182" s="180"/>
      <c r="L13182" s="181"/>
      <c r="M13182" s="180"/>
      <c r="N13182" s="180"/>
      <c r="O13182" s="180"/>
    </row>
    <row r="13183" spans="8:15" s="179" customFormat="1" x14ac:dyDescent="0.2">
      <c r="H13183" s="180"/>
      <c r="I13183" s="180"/>
      <c r="L13183" s="181"/>
      <c r="M13183" s="180"/>
      <c r="N13183" s="180"/>
      <c r="O13183" s="180"/>
    </row>
    <row r="13184" spans="8:15" s="179" customFormat="1" x14ac:dyDescent="0.2">
      <c r="H13184" s="180"/>
      <c r="I13184" s="180"/>
      <c r="L13184" s="181"/>
      <c r="M13184" s="180"/>
      <c r="N13184" s="180"/>
      <c r="O13184" s="180"/>
    </row>
    <row r="13185" spans="8:15" s="179" customFormat="1" x14ac:dyDescent="0.2">
      <c r="H13185" s="180"/>
      <c r="I13185" s="180"/>
      <c r="L13185" s="181"/>
      <c r="M13185" s="180"/>
      <c r="N13185" s="180"/>
      <c r="O13185" s="180"/>
    </row>
    <row r="13186" spans="8:15" s="179" customFormat="1" x14ac:dyDescent="0.2">
      <c r="H13186" s="180"/>
      <c r="I13186" s="180"/>
      <c r="L13186" s="181"/>
      <c r="M13186" s="180"/>
      <c r="N13186" s="180"/>
      <c r="O13186" s="180"/>
    </row>
    <row r="13187" spans="8:15" s="179" customFormat="1" x14ac:dyDescent="0.2">
      <c r="H13187" s="180"/>
      <c r="I13187" s="180"/>
      <c r="L13187" s="181"/>
      <c r="M13187" s="180"/>
      <c r="N13187" s="180"/>
      <c r="O13187" s="180"/>
    </row>
    <row r="13188" spans="8:15" s="179" customFormat="1" x14ac:dyDescent="0.2">
      <c r="H13188" s="180"/>
      <c r="I13188" s="180"/>
      <c r="L13188" s="181"/>
      <c r="M13188" s="180"/>
      <c r="N13188" s="180"/>
      <c r="O13188" s="180"/>
    </row>
    <row r="13189" spans="8:15" s="179" customFormat="1" x14ac:dyDescent="0.2">
      <c r="H13189" s="180"/>
      <c r="I13189" s="180"/>
      <c r="L13189" s="181"/>
      <c r="M13189" s="180"/>
      <c r="N13189" s="180"/>
      <c r="O13189" s="180"/>
    </row>
    <row r="13190" spans="8:15" s="179" customFormat="1" x14ac:dyDescent="0.2">
      <c r="H13190" s="180"/>
      <c r="I13190" s="180"/>
      <c r="L13190" s="181"/>
      <c r="M13190" s="180"/>
      <c r="N13190" s="180"/>
      <c r="O13190" s="180"/>
    </row>
    <row r="13191" spans="8:15" s="179" customFormat="1" x14ac:dyDescent="0.2">
      <c r="H13191" s="180"/>
      <c r="I13191" s="180"/>
      <c r="L13191" s="181"/>
      <c r="M13191" s="180"/>
      <c r="N13191" s="180"/>
      <c r="O13191" s="180"/>
    </row>
    <row r="13192" spans="8:15" s="179" customFormat="1" x14ac:dyDescent="0.2">
      <c r="H13192" s="180"/>
      <c r="I13192" s="180"/>
      <c r="L13192" s="181"/>
      <c r="M13192" s="180"/>
      <c r="N13192" s="180"/>
      <c r="O13192" s="180"/>
    </row>
    <row r="13193" spans="8:15" s="179" customFormat="1" x14ac:dyDescent="0.2">
      <c r="H13193" s="180"/>
      <c r="I13193" s="180"/>
      <c r="L13193" s="181"/>
      <c r="M13193" s="180"/>
      <c r="N13193" s="180"/>
      <c r="O13193" s="180"/>
    </row>
    <row r="13194" spans="8:15" s="179" customFormat="1" x14ac:dyDescent="0.2">
      <c r="H13194" s="180"/>
      <c r="I13194" s="180"/>
      <c r="L13194" s="181"/>
      <c r="M13194" s="180"/>
      <c r="N13194" s="180"/>
      <c r="O13194" s="180"/>
    </row>
    <row r="13195" spans="8:15" s="179" customFormat="1" x14ac:dyDescent="0.2">
      <c r="H13195" s="180"/>
      <c r="I13195" s="180"/>
      <c r="L13195" s="181"/>
      <c r="M13195" s="180"/>
      <c r="N13195" s="180"/>
      <c r="O13195" s="180"/>
    </row>
    <row r="13196" spans="8:15" s="179" customFormat="1" x14ac:dyDescent="0.2">
      <c r="H13196" s="180"/>
      <c r="I13196" s="180"/>
      <c r="L13196" s="181"/>
      <c r="M13196" s="180"/>
      <c r="N13196" s="180"/>
      <c r="O13196" s="180"/>
    </row>
    <row r="13197" spans="8:15" s="179" customFormat="1" x14ac:dyDescent="0.2">
      <c r="H13197" s="180"/>
      <c r="I13197" s="180"/>
      <c r="L13197" s="181"/>
      <c r="M13197" s="180"/>
      <c r="N13197" s="180"/>
      <c r="O13197" s="180"/>
    </row>
    <row r="13198" spans="8:15" s="179" customFormat="1" x14ac:dyDescent="0.2">
      <c r="H13198" s="180"/>
      <c r="I13198" s="180"/>
      <c r="L13198" s="181"/>
      <c r="M13198" s="180"/>
      <c r="N13198" s="180"/>
      <c r="O13198" s="180"/>
    </row>
    <row r="13199" spans="8:15" s="179" customFormat="1" x14ac:dyDescent="0.2">
      <c r="H13199" s="180"/>
      <c r="I13199" s="180"/>
      <c r="L13199" s="181"/>
      <c r="M13199" s="180"/>
      <c r="N13199" s="180"/>
      <c r="O13199" s="180"/>
    </row>
    <row r="13200" spans="8:15" s="179" customFormat="1" x14ac:dyDescent="0.2">
      <c r="H13200" s="180"/>
      <c r="I13200" s="180"/>
      <c r="L13200" s="181"/>
      <c r="M13200" s="180"/>
      <c r="N13200" s="180"/>
      <c r="O13200" s="180"/>
    </row>
    <row r="13201" spans="8:15" s="179" customFormat="1" x14ac:dyDescent="0.2">
      <c r="H13201" s="180"/>
      <c r="I13201" s="180"/>
      <c r="L13201" s="181"/>
      <c r="M13201" s="180"/>
      <c r="N13201" s="180"/>
      <c r="O13201" s="180"/>
    </row>
    <row r="13202" spans="8:15" s="179" customFormat="1" x14ac:dyDescent="0.2">
      <c r="H13202" s="180"/>
      <c r="I13202" s="180"/>
      <c r="L13202" s="181"/>
      <c r="M13202" s="180"/>
      <c r="N13202" s="180"/>
      <c r="O13202" s="180"/>
    </row>
    <row r="13203" spans="8:15" s="179" customFormat="1" x14ac:dyDescent="0.2">
      <c r="H13203" s="180"/>
      <c r="I13203" s="180"/>
      <c r="L13203" s="181"/>
      <c r="M13203" s="180"/>
      <c r="N13203" s="180"/>
      <c r="O13203" s="180"/>
    </row>
    <row r="13204" spans="8:15" s="179" customFormat="1" x14ac:dyDescent="0.2">
      <c r="H13204" s="180"/>
      <c r="I13204" s="180"/>
      <c r="L13204" s="181"/>
      <c r="M13204" s="180"/>
      <c r="N13204" s="180"/>
      <c r="O13204" s="180"/>
    </row>
    <row r="13205" spans="8:15" s="179" customFormat="1" x14ac:dyDescent="0.2">
      <c r="H13205" s="180"/>
      <c r="I13205" s="180"/>
      <c r="L13205" s="181"/>
      <c r="M13205" s="180"/>
      <c r="N13205" s="180"/>
      <c r="O13205" s="180"/>
    </row>
    <row r="13206" spans="8:15" s="179" customFormat="1" x14ac:dyDescent="0.2">
      <c r="H13206" s="180"/>
      <c r="I13206" s="180"/>
      <c r="L13206" s="181"/>
      <c r="M13206" s="180"/>
      <c r="N13206" s="180"/>
      <c r="O13206" s="180"/>
    </row>
    <row r="13207" spans="8:15" s="179" customFormat="1" x14ac:dyDescent="0.2">
      <c r="H13207" s="180"/>
      <c r="I13207" s="180"/>
      <c r="L13207" s="181"/>
      <c r="M13207" s="180"/>
      <c r="N13207" s="180"/>
      <c r="O13207" s="180"/>
    </row>
    <row r="13208" spans="8:15" s="179" customFormat="1" x14ac:dyDescent="0.2">
      <c r="H13208" s="180"/>
      <c r="I13208" s="180"/>
      <c r="L13208" s="181"/>
      <c r="M13208" s="180"/>
      <c r="N13208" s="180"/>
      <c r="O13208" s="180"/>
    </row>
    <row r="13209" spans="8:15" s="179" customFormat="1" x14ac:dyDescent="0.2">
      <c r="H13209" s="180"/>
      <c r="I13209" s="180"/>
      <c r="L13209" s="181"/>
      <c r="M13209" s="180"/>
      <c r="N13209" s="180"/>
      <c r="O13209" s="180"/>
    </row>
    <row r="13210" spans="8:15" s="179" customFormat="1" x14ac:dyDescent="0.2">
      <c r="H13210" s="180"/>
      <c r="I13210" s="180"/>
      <c r="L13210" s="181"/>
      <c r="M13210" s="180"/>
      <c r="N13210" s="180"/>
      <c r="O13210" s="180"/>
    </row>
    <row r="13211" spans="8:15" s="179" customFormat="1" x14ac:dyDescent="0.2">
      <c r="H13211" s="180"/>
      <c r="I13211" s="180"/>
      <c r="L13211" s="181"/>
      <c r="M13211" s="180"/>
      <c r="N13211" s="180"/>
      <c r="O13211" s="180"/>
    </row>
    <row r="13212" spans="8:15" s="179" customFormat="1" x14ac:dyDescent="0.2">
      <c r="H13212" s="180"/>
      <c r="I13212" s="180"/>
      <c r="L13212" s="181"/>
      <c r="M13212" s="180"/>
      <c r="N13212" s="180"/>
      <c r="O13212" s="180"/>
    </row>
    <row r="13213" spans="8:15" s="179" customFormat="1" x14ac:dyDescent="0.2">
      <c r="H13213" s="180"/>
      <c r="I13213" s="180"/>
      <c r="L13213" s="181"/>
      <c r="M13213" s="180"/>
      <c r="N13213" s="180"/>
      <c r="O13213" s="180"/>
    </row>
    <row r="13214" spans="8:15" s="179" customFormat="1" x14ac:dyDescent="0.2">
      <c r="H13214" s="180"/>
      <c r="I13214" s="180"/>
      <c r="L13214" s="181"/>
      <c r="M13214" s="180"/>
      <c r="N13214" s="180"/>
      <c r="O13214" s="180"/>
    </row>
    <row r="13215" spans="8:15" s="179" customFormat="1" x14ac:dyDescent="0.2">
      <c r="H13215" s="180"/>
      <c r="I13215" s="180"/>
      <c r="L13215" s="181"/>
      <c r="M13215" s="180"/>
      <c r="N13215" s="180"/>
      <c r="O13215" s="180"/>
    </row>
    <row r="13216" spans="8:15" s="179" customFormat="1" x14ac:dyDescent="0.2">
      <c r="H13216" s="180"/>
      <c r="I13216" s="180"/>
      <c r="L13216" s="181"/>
      <c r="M13216" s="180"/>
      <c r="N13216" s="180"/>
      <c r="O13216" s="180"/>
    </row>
    <row r="13217" spans="8:15" s="179" customFormat="1" x14ac:dyDescent="0.2">
      <c r="H13217" s="180"/>
      <c r="I13217" s="180"/>
      <c r="L13217" s="181"/>
      <c r="M13217" s="180"/>
      <c r="N13217" s="180"/>
      <c r="O13217" s="180"/>
    </row>
    <row r="13218" spans="8:15" s="179" customFormat="1" x14ac:dyDescent="0.2">
      <c r="H13218" s="180"/>
      <c r="I13218" s="180"/>
      <c r="L13218" s="181"/>
      <c r="M13218" s="180"/>
      <c r="N13218" s="180"/>
      <c r="O13218" s="180"/>
    </row>
    <row r="13219" spans="8:15" s="179" customFormat="1" x14ac:dyDescent="0.2">
      <c r="H13219" s="180"/>
      <c r="I13219" s="180"/>
      <c r="L13219" s="181"/>
      <c r="M13219" s="180"/>
      <c r="N13219" s="180"/>
      <c r="O13219" s="180"/>
    </row>
    <row r="13220" spans="8:15" s="179" customFormat="1" x14ac:dyDescent="0.2">
      <c r="H13220" s="180"/>
      <c r="I13220" s="180"/>
      <c r="L13220" s="181"/>
      <c r="M13220" s="180"/>
      <c r="N13220" s="180"/>
      <c r="O13220" s="180"/>
    </row>
    <row r="13221" spans="8:15" s="179" customFormat="1" x14ac:dyDescent="0.2">
      <c r="H13221" s="180"/>
      <c r="I13221" s="180"/>
      <c r="L13221" s="181"/>
      <c r="M13221" s="180"/>
      <c r="N13221" s="180"/>
      <c r="O13221" s="180"/>
    </row>
    <row r="13222" spans="8:15" s="179" customFormat="1" x14ac:dyDescent="0.2">
      <c r="H13222" s="180"/>
      <c r="I13222" s="180"/>
      <c r="L13222" s="181"/>
      <c r="M13222" s="180"/>
      <c r="N13222" s="180"/>
      <c r="O13222" s="180"/>
    </row>
    <row r="13223" spans="8:15" s="179" customFormat="1" x14ac:dyDescent="0.2">
      <c r="H13223" s="180"/>
      <c r="I13223" s="180"/>
      <c r="L13223" s="181"/>
      <c r="M13223" s="180"/>
      <c r="N13223" s="180"/>
      <c r="O13223" s="180"/>
    </row>
    <row r="13224" spans="8:15" s="179" customFormat="1" x14ac:dyDescent="0.2">
      <c r="H13224" s="180"/>
      <c r="I13224" s="180"/>
      <c r="L13224" s="181"/>
      <c r="M13224" s="180"/>
      <c r="N13224" s="180"/>
      <c r="O13224" s="180"/>
    </row>
    <row r="13225" spans="8:15" s="179" customFormat="1" x14ac:dyDescent="0.2">
      <c r="H13225" s="180"/>
      <c r="I13225" s="180"/>
      <c r="L13225" s="181"/>
      <c r="M13225" s="180"/>
      <c r="N13225" s="180"/>
      <c r="O13225" s="180"/>
    </row>
    <row r="13226" spans="8:15" s="179" customFormat="1" x14ac:dyDescent="0.2">
      <c r="H13226" s="180"/>
      <c r="I13226" s="180"/>
      <c r="L13226" s="181"/>
      <c r="M13226" s="180"/>
      <c r="N13226" s="180"/>
      <c r="O13226" s="180"/>
    </row>
    <row r="13227" spans="8:15" s="179" customFormat="1" x14ac:dyDescent="0.2">
      <c r="H13227" s="180"/>
      <c r="I13227" s="180"/>
      <c r="L13227" s="181"/>
      <c r="M13227" s="180"/>
      <c r="N13227" s="180"/>
      <c r="O13227" s="180"/>
    </row>
    <row r="13228" spans="8:15" s="179" customFormat="1" x14ac:dyDescent="0.2">
      <c r="H13228" s="180"/>
      <c r="I13228" s="180"/>
      <c r="L13228" s="181"/>
      <c r="M13228" s="180"/>
      <c r="N13228" s="180"/>
      <c r="O13228" s="180"/>
    </row>
    <row r="13229" spans="8:15" s="179" customFormat="1" x14ac:dyDescent="0.2">
      <c r="H13229" s="180"/>
      <c r="I13229" s="180"/>
      <c r="L13229" s="181"/>
      <c r="M13229" s="180"/>
      <c r="N13229" s="180"/>
      <c r="O13229" s="180"/>
    </row>
    <row r="13230" spans="8:15" s="179" customFormat="1" x14ac:dyDescent="0.2">
      <c r="H13230" s="180"/>
      <c r="I13230" s="180"/>
      <c r="L13230" s="181"/>
      <c r="M13230" s="180"/>
      <c r="N13230" s="180"/>
      <c r="O13230" s="180"/>
    </row>
    <row r="13231" spans="8:15" s="179" customFormat="1" x14ac:dyDescent="0.2">
      <c r="H13231" s="180"/>
      <c r="I13231" s="180"/>
      <c r="L13231" s="181"/>
      <c r="M13231" s="180"/>
      <c r="N13231" s="180"/>
      <c r="O13231" s="180"/>
    </row>
    <row r="13232" spans="8:15" s="179" customFormat="1" x14ac:dyDescent="0.2">
      <c r="H13232" s="180"/>
      <c r="I13232" s="180"/>
      <c r="L13232" s="181"/>
      <c r="M13232" s="180"/>
      <c r="N13232" s="180"/>
      <c r="O13232" s="180"/>
    </row>
    <row r="13233" spans="8:15" s="179" customFormat="1" x14ac:dyDescent="0.2">
      <c r="H13233" s="180"/>
      <c r="I13233" s="180"/>
      <c r="L13233" s="181"/>
      <c r="M13233" s="180"/>
      <c r="N13233" s="180"/>
      <c r="O13233" s="180"/>
    </row>
    <row r="13234" spans="8:15" s="179" customFormat="1" x14ac:dyDescent="0.2">
      <c r="H13234" s="180"/>
      <c r="I13234" s="180"/>
      <c r="L13234" s="181"/>
      <c r="M13234" s="180"/>
      <c r="N13234" s="180"/>
      <c r="O13234" s="180"/>
    </row>
    <row r="13235" spans="8:15" s="179" customFormat="1" x14ac:dyDescent="0.2">
      <c r="H13235" s="180"/>
      <c r="I13235" s="180"/>
      <c r="L13235" s="181"/>
      <c r="M13235" s="180"/>
      <c r="N13235" s="180"/>
      <c r="O13235" s="180"/>
    </row>
    <row r="13236" spans="8:15" s="179" customFormat="1" x14ac:dyDescent="0.2">
      <c r="H13236" s="180"/>
      <c r="I13236" s="180"/>
      <c r="L13236" s="181"/>
      <c r="M13236" s="180"/>
      <c r="N13236" s="180"/>
      <c r="O13236" s="180"/>
    </row>
    <row r="13237" spans="8:15" s="179" customFormat="1" x14ac:dyDescent="0.2">
      <c r="H13237" s="180"/>
      <c r="I13237" s="180"/>
      <c r="L13237" s="181"/>
      <c r="M13237" s="180"/>
      <c r="N13237" s="180"/>
      <c r="O13237" s="180"/>
    </row>
    <row r="13238" spans="8:15" s="179" customFormat="1" x14ac:dyDescent="0.2">
      <c r="H13238" s="180"/>
      <c r="I13238" s="180"/>
      <c r="L13238" s="181"/>
      <c r="M13238" s="180"/>
      <c r="N13238" s="180"/>
      <c r="O13238" s="180"/>
    </row>
    <row r="13239" spans="8:15" s="179" customFormat="1" x14ac:dyDescent="0.2">
      <c r="H13239" s="180"/>
      <c r="I13239" s="180"/>
      <c r="L13239" s="181"/>
      <c r="M13239" s="180"/>
      <c r="N13239" s="180"/>
      <c r="O13239" s="180"/>
    </row>
    <row r="13240" spans="8:15" s="179" customFormat="1" x14ac:dyDescent="0.2">
      <c r="H13240" s="180"/>
      <c r="I13240" s="180"/>
      <c r="L13240" s="181"/>
      <c r="M13240" s="180"/>
      <c r="N13240" s="180"/>
      <c r="O13240" s="180"/>
    </row>
    <row r="13241" spans="8:15" s="179" customFormat="1" x14ac:dyDescent="0.2">
      <c r="H13241" s="180"/>
      <c r="I13241" s="180"/>
      <c r="L13241" s="181"/>
      <c r="M13241" s="180"/>
      <c r="N13241" s="180"/>
      <c r="O13241" s="180"/>
    </row>
    <row r="13242" spans="8:15" s="179" customFormat="1" x14ac:dyDescent="0.2">
      <c r="H13242" s="180"/>
      <c r="I13242" s="180"/>
      <c r="L13242" s="181"/>
      <c r="M13242" s="180"/>
      <c r="N13242" s="180"/>
      <c r="O13242" s="180"/>
    </row>
    <row r="13243" spans="8:15" s="179" customFormat="1" x14ac:dyDescent="0.2">
      <c r="H13243" s="180"/>
      <c r="I13243" s="180"/>
      <c r="L13243" s="181"/>
      <c r="M13243" s="180"/>
      <c r="N13243" s="180"/>
      <c r="O13243" s="180"/>
    </row>
    <row r="13244" spans="8:15" s="179" customFormat="1" x14ac:dyDescent="0.2">
      <c r="H13244" s="180"/>
      <c r="I13244" s="180"/>
      <c r="L13244" s="181"/>
      <c r="M13244" s="180"/>
      <c r="N13244" s="180"/>
      <c r="O13244" s="180"/>
    </row>
    <row r="13245" spans="8:15" s="179" customFormat="1" x14ac:dyDescent="0.2">
      <c r="H13245" s="180"/>
      <c r="I13245" s="180"/>
      <c r="L13245" s="181"/>
      <c r="M13245" s="180"/>
      <c r="N13245" s="180"/>
      <c r="O13245" s="180"/>
    </row>
    <row r="13246" spans="8:15" s="179" customFormat="1" x14ac:dyDescent="0.2">
      <c r="H13246" s="180"/>
      <c r="I13246" s="180"/>
      <c r="L13246" s="181"/>
      <c r="M13246" s="180"/>
      <c r="N13246" s="180"/>
      <c r="O13246" s="180"/>
    </row>
    <row r="13247" spans="8:15" s="179" customFormat="1" x14ac:dyDescent="0.2">
      <c r="H13247" s="180"/>
      <c r="I13247" s="180"/>
      <c r="L13247" s="181"/>
      <c r="M13247" s="180"/>
      <c r="N13247" s="180"/>
      <c r="O13247" s="180"/>
    </row>
    <row r="13248" spans="8:15" s="179" customFormat="1" x14ac:dyDescent="0.2">
      <c r="H13248" s="180"/>
      <c r="I13248" s="180"/>
      <c r="L13248" s="181"/>
      <c r="M13248" s="180"/>
      <c r="N13248" s="180"/>
      <c r="O13248" s="180"/>
    </row>
    <row r="13249" spans="8:15" s="179" customFormat="1" x14ac:dyDescent="0.2">
      <c r="H13249" s="180"/>
      <c r="I13249" s="180"/>
      <c r="L13249" s="181"/>
      <c r="M13249" s="180"/>
      <c r="N13249" s="180"/>
      <c r="O13249" s="180"/>
    </row>
    <row r="13250" spans="8:15" s="179" customFormat="1" x14ac:dyDescent="0.2">
      <c r="H13250" s="180"/>
      <c r="I13250" s="180"/>
      <c r="L13250" s="181"/>
      <c r="M13250" s="180"/>
      <c r="N13250" s="180"/>
      <c r="O13250" s="180"/>
    </row>
    <row r="13251" spans="8:15" s="179" customFormat="1" x14ac:dyDescent="0.2">
      <c r="H13251" s="180"/>
      <c r="I13251" s="180"/>
      <c r="L13251" s="181"/>
      <c r="M13251" s="180"/>
      <c r="N13251" s="180"/>
      <c r="O13251" s="180"/>
    </row>
    <row r="13252" spans="8:15" s="179" customFormat="1" x14ac:dyDescent="0.2">
      <c r="H13252" s="180"/>
      <c r="I13252" s="180"/>
      <c r="L13252" s="181"/>
      <c r="M13252" s="180"/>
      <c r="N13252" s="180"/>
      <c r="O13252" s="180"/>
    </row>
    <row r="13253" spans="8:15" s="179" customFormat="1" x14ac:dyDescent="0.2">
      <c r="H13253" s="180"/>
      <c r="I13253" s="180"/>
      <c r="L13253" s="181"/>
      <c r="M13253" s="180"/>
      <c r="N13253" s="180"/>
      <c r="O13253" s="180"/>
    </row>
    <row r="13254" spans="8:15" s="179" customFormat="1" x14ac:dyDescent="0.2">
      <c r="H13254" s="180"/>
      <c r="I13254" s="180"/>
      <c r="L13254" s="181"/>
      <c r="M13254" s="180"/>
      <c r="N13254" s="180"/>
      <c r="O13254" s="180"/>
    </row>
    <row r="13255" spans="8:15" s="179" customFormat="1" x14ac:dyDescent="0.2">
      <c r="H13255" s="180"/>
      <c r="I13255" s="180"/>
      <c r="L13255" s="181"/>
      <c r="M13255" s="180"/>
      <c r="N13255" s="180"/>
      <c r="O13255" s="180"/>
    </row>
    <row r="13256" spans="8:15" s="179" customFormat="1" x14ac:dyDescent="0.2">
      <c r="H13256" s="180"/>
      <c r="I13256" s="180"/>
      <c r="L13256" s="181"/>
      <c r="M13256" s="180"/>
      <c r="N13256" s="180"/>
      <c r="O13256" s="180"/>
    </row>
    <row r="13257" spans="8:15" s="179" customFormat="1" x14ac:dyDescent="0.2">
      <c r="H13257" s="180"/>
      <c r="I13257" s="180"/>
      <c r="L13257" s="181"/>
      <c r="M13257" s="180"/>
      <c r="N13257" s="180"/>
      <c r="O13257" s="180"/>
    </row>
    <row r="13258" spans="8:15" s="179" customFormat="1" x14ac:dyDescent="0.2">
      <c r="H13258" s="180"/>
      <c r="I13258" s="180"/>
      <c r="L13258" s="181"/>
      <c r="M13258" s="180"/>
      <c r="N13258" s="180"/>
      <c r="O13258" s="180"/>
    </row>
    <row r="13259" spans="8:15" s="179" customFormat="1" x14ac:dyDescent="0.2">
      <c r="H13259" s="180"/>
      <c r="I13259" s="180"/>
      <c r="L13259" s="181"/>
      <c r="M13259" s="180"/>
      <c r="N13259" s="180"/>
      <c r="O13259" s="180"/>
    </row>
    <row r="13260" spans="8:15" s="179" customFormat="1" x14ac:dyDescent="0.2">
      <c r="H13260" s="180"/>
      <c r="I13260" s="180"/>
      <c r="L13260" s="181"/>
      <c r="M13260" s="180"/>
      <c r="N13260" s="180"/>
      <c r="O13260" s="180"/>
    </row>
    <row r="13261" spans="8:15" s="179" customFormat="1" x14ac:dyDescent="0.2">
      <c r="H13261" s="180"/>
      <c r="I13261" s="180"/>
      <c r="L13261" s="181"/>
      <c r="M13261" s="180"/>
      <c r="N13261" s="180"/>
      <c r="O13261" s="180"/>
    </row>
    <row r="13262" spans="8:15" s="179" customFormat="1" x14ac:dyDescent="0.2">
      <c r="H13262" s="180"/>
      <c r="I13262" s="180"/>
      <c r="L13262" s="181"/>
      <c r="M13262" s="180"/>
      <c r="N13262" s="180"/>
      <c r="O13262" s="180"/>
    </row>
    <row r="13263" spans="8:15" s="179" customFormat="1" x14ac:dyDescent="0.2">
      <c r="H13263" s="180"/>
      <c r="I13263" s="180"/>
      <c r="L13263" s="181"/>
      <c r="M13263" s="180"/>
      <c r="N13263" s="180"/>
      <c r="O13263" s="180"/>
    </row>
    <row r="13264" spans="8:15" s="179" customFormat="1" x14ac:dyDescent="0.2">
      <c r="H13264" s="180"/>
      <c r="I13264" s="180"/>
      <c r="L13264" s="181"/>
      <c r="M13264" s="180"/>
      <c r="N13264" s="180"/>
      <c r="O13264" s="180"/>
    </row>
    <row r="13265" spans="8:15" s="179" customFormat="1" x14ac:dyDescent="0.2">
      <c r="H13265" s="180"/>
      <c r="I13265" s="180"/>
      <c r="L13265" s="181"/>
      <c r="M13265" s="180"/>
      <c r="N13265" s="180"/>
      <c r="O13265" s="180"/>
    </row>
    <row r="13266" spans="8:15" s="179" customFormat="1" x14ac:dyDescent="0.2">
      <c r="H13266" s="180"/>
      <c r="I13266" s="180"/>
      <c r="L13266" s="181"/>
      <c r="M13266" s="180"/>
      <c r="N13266" s="180"/>
      <c r="O13266" s="180"/>
    </row>
    <row r="13267" spans="8:15" s="179" customFormat="1" x14ac:dyDescent="0.2">
      <c r="H13267" s="180"/>
      <c r="I13267" s="180"/>
      <c r="L13267" s="181"/>
      <c r="M13267" s="180"/>
      <c r="N13267" s="180"/>
      <c r="O13267" s="180"/>
    </row>
    <row r="13268" spans="8:15" s="179" customFormat="1" x14ac:dyDescent="0.2">
      <c r="H13268" s="180"/>
      <c r="I13268" s="180"/>
      <c r="L13268" s="181"/>
      <c r="M13268" s="180"/>
      <c r="N13268" s="180"/>
      <c r="O13268" s="180"/>
    </row>
    <row r="13269" spans="8:15" s="179" customFormat="1" x14ac:dyDescent="0.2">
      <c r="H13269" s="180"/>
      <c r="I13269" s="180"/>
      <c r="L13269" s="181"/>
      <c r="M13269" s="180"/>
      <c r="N13269" s="180"/>
      <c r="O13269" s="180"/>
    </row>
    <row r="13270" spans="8:15" s="179" customFormat="1" x14ac:dyDescent="0.2">
      <c r="H13270" s="180"/>
      <c r="I13270" s="180"/>
      <c r="L13270" s="181"/>
      <c r="M13270" s="180"/>
      <c r="N13270" s="180"/>
      <c r="O13270" s="180"/>
    </row>
    <row r="13271" spans="8:15" s="179" customFormat="1" x14ac:dyDescent="0.2">
      <c r="H13271" s="180"/>
      <c r="I13271" s="180"/>
      <c r="L13271" s="181"/>
      <c r="M13271" s="180"/>
      <c r="N13271" s="180"/>
      <c r="O13271" s="180"/>
    </row>
    <row r="13272" spans="8:15" s="179" customFormat="1" x14ac:dyDescent="0.2">
      <c r="H13272" s="180"/>
      <c r="I13272" s="180"/>
      <c r="L13272" s="181"/>
      <c r="M13272" s="180"/>
      <c r="N13272" s="180"/>
      <c r="O13272" s="180"/>
    </row>
    <row r="13273" spans="8:15" s="179" customFormat="1" x14ac:dyDescent="0.2">
      <c r="H13273" s="180"/>
      <c r="I13273" s="180"/>
      <c r="L13273" s="181"/>
      <c r="M13273" s="180"/>
      <c r="N13273" s="180"/>
      <c r="O13273" s="180"/>
    </row>
    <row r="13274" spans="8:15" s="179" customFormat="1" x14ac:dyDescent="0.2">
      <c r="H13274" s="180"/>
      <c r="I13274" s="180"/>
      <c r="L13274" s="181"/>
      <c r="M13274" s="180"/>
      <c r="N13274" s="180"/>
      <c r="O13274" s="180"/>
    </row>
    <row r="13275" spans="8:15" s="179" customFormat="1" x14ac:dyDescent="0.2">
      <c r="H13275" s="180"/>
      <c r="I13275" s="180"/>
      <c r="L13275" s="181"/>
      <c r="M13275" s="180"/>
      <c r="N13275" s="180"/>
      <c r="O13275" s="180"/>
    </row>
    <row r="13276" spans="8:15" s="179" customFormat="1" x14ac:dyDescent="0.2">
      <c r="H13276" s="180"/>
      <c r="I13276" s="180"/>
      <c r="L13276" s="181"/>
      <c r="M13276" s="180"/>
      <c r="N13276" s="180"/>
      <c r="O13276" s="180"/>
    </row>
    <row r="13277" spans="8:15" s="179" customFormat="1" x14ac:dyDescent="0.2">
      <c r="H13277" s="180"/>
      <c r="I13277" s="180"/>
      <c r="L13277" s="181"/>
      <c r="M13277" s="180"/>
      <c r="N13277" s="180"/>
      <c r="O13277" s="180"/>
    </row>
    <row r="13278" spans="8:15" s="179" customFormat="1" x14ac:dyDescent="0.2">
      <c r="H13278" s="180"/>
      <c r="I13278" s="180"/>
      <c r="L13278" s="181"/>
      <c r="M13278" s="180"/>
      <c r="N13278" s="180"/>
      <c r="O13278" s="180"/>
    </row>
    <row r="13279" spans="8:15" s="179" customFormat="1" x14ac:dyDescent="0.2">
      <c r="H13279" s="180"/>
      <c r="I13279" s="180"/>
      <c r="L13279" s="181"/>
      <c r="M13279" s="180"/>
      <c r="N13279" s="180"/>
      <c r="O13279" s="180"/>
    </row>
    <row r="13280" spans="8:15" s="179" customFormat="1" x14ac:dyDescent="0.2">
      <c r="H13280" s="180"/>
      <c r="I13280" s="180"/>
      <c r="L13280" s="181"/>
      <c r="M13280" s="180"/>
      <c r="N13280" s="180"/>
      <c r="O13280" s="180"/>
    </row>
    <row r="13281" spans="8:15" s="179" customFormat="1" x14ac:dyDescent="0.2">
      <c r="H13281" s="180"/>
      <c r="I13281" s="180"/>
      <c r="L13281" s="181"/>
      <c r="M13281" s="180"/>
      <c r="N13281" s="180"/>
      <c r="O13281" s="180"/>
    </row>
    <row r="13282" spans="8:15" s="179" customFormat="1" x14ac:dyDescent="0.2">
      <c r="H13282" s="180"/>
      <c r="I13282" s="180"/>
      <c r="L13282" s="181"/>
      <c r="M13282" s="180"/>
      <c r="N13282" s="180"/>
      <c r="O13282" s="180"/>
    </row>
    <row r="13283" spans="8:15" s="179" customFormat="1" x14ac:dyDescent="0.2">
      <c r="H13283" s="180"/>
      <c r="I13283" s="180"/>
      <c r="L13283" s="181"/>
      <c r="M13283" s="180"/>
      <c r="N13283" s="180"/>
      <c r="O13283" s="180"/>
    </row>
    <row r="13284" spans="8:15" s="179" customFormat="1" x14ac:dyDescent="0.2">
      <c r="H13284" s="180"/>
      <c r="I13284" s="180"/>
      <c r="L13284" s="181"/>
      <c r="M13284" s="180"/>
      <c r="N13284" s="180"/>
      <c r="O13284" s="180"/>
    </row>
    <row r="13285" spans="8:15" s="179" customFormat="1" x14ac:dyDescent="0.2">
      <c r="H13285" s="180"/>
      <c r="I13285" s="180"/>
      <c r="L13285" s="181"/>
      <c r="M13285" s="180"/>
      <c r="N13285" s="180"/>
      <c r="O13285" s="180"/>
    </row>
    <row r="13286" spans="8:15" s="179" customFormat="1" x14ac:dyDescent="0.2">
      <c r="H13286" s="180"/>
      <c r="I13286" s="180"/>
      <c r="L13286" s="181"/>
      <c r="M13286" s="180"/>
      <c r="N13286" s="180"/>
      <c r="O13286" s="180"/>
    </row>
    <row r="13287" spans="8:15" s="179" customFormat="1" x14ac:dyDescent="0.2">
      <c r="H13287" s="180"/>
      <c r="I13287" s="180"/>
      <c r="L13287" s="181"/>
      <c r="M13287" s="180"/>
      <c r="N13287" s="180"/>
      <c r="O13287" s="180"/>
    </row>
    <row r="13288" spans="8:15" s="179" customFormat="1" x14ac:dyDescent="0.2">
      <c r="H13288" s="180"/>
      <c r="I13288" s="180"/>
      <c r="L13288" s="181"/>
      <c r="M13288" s="180"/>
      <c r="N13288" s="180"/>
      <c r="O13288" s="180"/>
    </row>
    <row r="13289" spans="8:15" s="179" customFormat="1" x14ac:dyDescent="0.2">
      <c r="H13289" s="180"/>
      <c r="I13289" s="180"/>
      <c r="L13289" s="181"/>
      <c r="M13289" s="180"/>
      <c r="N13289" s="180"/>
      <c r="O13289" s="180"/>
    </row>
    <row r="13290" spans="8:15" s="179" customFormat="1" x14ac:dyDescent="0.2">
      <c r="H13290" s="180"/>
      <c r="I13290" s="180"/>
      <c r="L13290" s="181"/>
      <c r="M13290" s="180"/>
      <c r="N13290" s="180"/>
      <c r="O13290" s="180"/>
    </row>
    <row r="13291" spans="8:15" s="179" customFormat="1" x14ac:dyDescent="0.2">
      <c r="H13291" s="180"/>
      <c r="I13291" s="180"/>
      <c r="L13291" s="181"/>
      <c r="M13291" s="180"/>
      <c r="N13291" s="180"/>
      <c r="O13291" s="180"/>
    </row>
    <row r="13292" spans="8:15" s="179" customFormat="1" x14ac:dyDescent="0.2">
      <c r="H13292" s="180"/>
      <c r="I13292" s="180"/>
      <c r="L13292" s="181"/>
      <c r="M13292" s="180"/>
      <c r="N13292" s="180"/>
      <c r="O13292" s="180"/>
    </row>
    <row r="13293" spans="8:15" s="179" customFormat="1" x14ac:dyDescent="0.2">
      <c r="H13293" s="180"/>
      <c r="I13293" s="180"/>
      <c r="L13293" s="181"/>
      <c r="M13293" s="180"/>
      <c r="N13293" s="180"/>
      <c r="O13293" s="180"/>
    </row>
    <row r="13294" spans="8:15" s="179" customFormat="1" x14ac:dyDescent="0.2">
      <c r="H13294" s="180"/>
      <c r="I13294" s="180"/>
      <c r="L13294" s="181"/>
      <c r="M13294" s="180"/>
      <c r="N13294" s="180"/>
      <c r="O13294" s="180"/>
    </row>
    <row r="13295" spans="8:15" s="179" customFormat="1" x14ac:dyDescent="0.2">
      <c r="H13295" s="180"/>
      <c r="I13295" s="180"/>
      <c r="L13295" s="181"/>
      <c r="M13295" s="180"/>
      <c r="N13295" s="180"/>
      <c r="O13295" s="180"/>
    </row>
    <row r="13296" spans="8:15" s="179" customFormat="1" x14ac:dyDescent="0.2">
      <c r="H13296" s="180"/>
      <c r="I13296" s="180"/>
      <c r="L13296" s="181"/>
      <c r="M13296" s="180"/>
      <c r="N13296" s="180"/>
      <c r="O13296" s="180"/>
    </row>
    <row r="13297" spans="8:15" s="179" customFormat="1" x14ac:dyDescent="0.2">
      <c r="H13297" s="180"/>
      <c r="I13297" s="180"/>
      <c r="L13297" s="181"/>
      <c r="M13297" s="180"/>
      <c r="N13297" s="180"/>
      <c r="O13297" s="180"/>
    </row>
    <row r="13298" spans="8:15" s="179" customFormat="1" x14ac:dyDescent="0.2">
      <c r="H13298" s="180"/>
      <c r="I13298" s="180"/>
      <c r="L13298" s="181"/>
      <c r="M13298" s="180"/>
      <c r="N13298" s="180"/>
      <c r="O13298" s="180"/>
    </row>
    <row r="13299" spans="8:15" s="179" customFormat="1" x14ac:dyDescent="0.2">
      <c r="H13299" s="180"/>
      <c r="I13299" s="180"/>
      <c r="L13299" s="181"/>
      <c r="M13299" s="180"/>
      <c r="N13299" s="180"/>
      <c r="O13299" s="180"/>
    </row>
    <row r="13300" spans="8:15" s="179" customFormat="1" x14ac:dyDescent="0.2">
      <c r="H13300" s="180"/>
      <c r="I13300" s="180"/>
      <c r="L13300" s="181"/>
      <c r="M13300" s="180"/>
      <c r="N13300" s="180"/>
      <c r="O13300" s="180"/>
    </row>
    <row r="13301" spans="8:15" s="179" customFormat="1" x14ac:dyDescent="0.2">
      <c r="H13301" s="180"/>
      <c r="I13301" s="180"/>
      <c r="L13301" s="181"/>
      <c r="M13301" s="180"/>
      <c r="N13301" s="180"/>
      <c r="O13301" s="180"/>
    </row>
    <row r="13302" spans="8:15" s="179" customFormat="1" x14ac:dyDescent="0.2">
      <c r="H13302" s="180"/>
      <c r="I13302" s="180"/>
      <c r="L13302" s="181"/>
      <c r="M13302" s="180"/>
      <c r="N13302" s="180"/>
      <c r="O13302" s="180"/>
    </row>
    <row r="13303" spans="8:15" s="179" customFormat="1" x14ac:dyDescent="0.2">
      <c r="H13303" s="180"/>
      <c r="I13303" s="180"/>
      <c r="L13303" s="181"/>
      <c r="M13303" s="180"/>
      <c r="N13303" s="180"/>
      <c r="O13303" s="180"/>
    </row>
    <row r="13304" spans="8:15" s="179" customFormat="1" x14ac:dyDescent="0.2">
      <c r="H13304" s="180"/>
      <c r="I13304" s="180"/>
      <c r="L13304" s="181"/>
      <c r="M13304" s="180"/>
      <c r="N13304" s="180"/>
      <c r="O13304" s="180"/>
    </row>
    <row r="13305" spans="8:15" s="179" customFormat="1" x14ac:dyDescent="0.2">
      <c r="H13305" s="180"/>
      <c r="I13305" s="180"/>
      <c r="L13305" s="181"/>
      <c r="M13305" s="180"/>
      <c r="N13305" s="180"/>
      <c r="O13305" s="180"/>
    </row>
    <row r="13306" spans="8:15" s="179" customFormat="1" x14ac:dyDescent="0.2">
      <c r="H13306" s="180"/>
      <c r="I13306" s="180"/>
      <c r="L13306" s="181"/>
      <c r="M13306" s="180"/>
      <c r="N13306" s="180"/>
      <c r="O13306" s="180"/>
    </row>
    <row r="13307" spans="8:15" s="179" customFormat="1" x14ac:dyDescent="0.2">
      <c r="H13307" s="180"/>
      <c r="I13307" s="180"/>
      <c r="L13307" s="181"/>
      <c r="M13307" s="180"/>
      <c r="N13307" s="180"/>
      <c r="O13307" s="180"/>
    </row>
    <row r="13308" spans="8:15" s="179" customFormat="1" x14ac:dyDescent="0.2">
      <c r="H13308" s="180"/>
      <c r="I13308" s="180"/>
      <c r="L13308" s="181"/>
      <c r="M13308" s="180"/>
      <c r="N13308" s="180"/>
      <c r="O13308" s="180"/>
    </row>
    <row r="13309" spans="8:15" s="179" customFormat="1" x14ac:dyDescent="0.2">
      <c r="H13309" s="180"/>
      <c r="I13309" s="180"/>
      <c r="L13309" s="181"/>
      <c r="M13309" s="180"/>
      <c r="N13309" s="180"/>
      <c r="O13309" s="180"/>
    </row>
    <row r="13310" spans="8:15" s="179" customFormat="1" x14ac:dyDescent="0.2">
      <c r="H13310" s="180"/>
      <c r="I13310" s="180"/>
      <c r="L13310" s="181"/>
      <c r="M13310" s="180"/>
      <c r="N13310" s="180"/>
      <c r="O13310" s="180"/>
    </row>
    <row r="13311" spans="8:15" s="179" customFormat="1" x14ac:dyDescent="0.2">
      <c r="H13311" s="180"/>
      <c r="I13311" s="180"/>
      <c r="L13311" s="181"/>
      <c r="M13311" s="180"/>
      <c r="N13311" s="180"/>
      <c r="O13311" s="180"/>
    </row>
    <row r="13312" spans="8:15" s="179" customFormat="1" x14ac:dyDescent="0.2">
      <c r="H13312" s="180"/>
      <c r="I13312" s="180"/>
      <c r="L13312" s="181"/>
      <c r="M13312" s="180"/>
      <c r="N13312" s="180"/>
      <c r="O13312" s="180"/>
    </row>
    <row r="13313" spans="8:15" s="179" customFormat="1" x14ac:dyDescent="0.2">
      <c r="H13313" s="180"/>
      <c r="I13313" s="180"/>
      <c r="L13313" s="181"/>
      <c r="M13313" s="180"/>
      <c r="N13313" s="180"/>
      <c r="O13313" s="180"/>
    </row>
    <row r="13314" spans="8:15" s="179" customFormat="1" x14ac:dyDescent="0.2">
      <c r="H13314" s="180"/>
      <c r="I13314" s="180"/>
      <c r="L13314" s="181"/>
      <c r="M13314" s="180"/>
      <c r="N13314" s="180"/>
      <c r="O13314" s="180"/>
    </row>
    <row r="13315" spans="8:15" s="179" customFormat="1" x14ac:dyDescent="0.2">
      <c r="H13315" s="180"/>
      <c r="I13315" s="180"/>
      <c r="L13315" s="181"/>
      <c r="M13315" s="180"/>
      <c r="N13315" s="180"/>
      <c r="O13315" s="180"/>
    </row>
    <row r="13316" spans="8:15" s="179" customFormat="1" x14ac:dyDescent="0.2">
      <c r="H13316" s="180"/>
      <c r="I13316" s="180"/>
      <c r="L13316" s="181"/>
      <c r="M13316" s="180"/>
      <c r="N13316" s="180"/>
      <c r="O13316" s="180"/>
    </row>
    <row r="13317" spans="8:15" s="179" customFormat="1" x14ac:dyDescent="0.2">
      <c r="H13317" s="180"/>
      <c r="I13317" s="180"/>
      <c r="L13317" s="181"/>
      <c r="M13317" s="180"/>
      <c r="N13317" s="180"/>
      <c r="O13317" s="180"/>
    </row>
    <row r="13318" spans="8:15" s="179" customFormat="1" x14ac:dyDescent="0.2">
      <c r="H13318" s="180"/>
      <c r="I13318" s="180"/>
      <c r="L13318" s="181"/>
      <c r="M13318" s="180"/>
      <c r="N13318" s="180"/>
      <c r="O13318" s="180"/>
    </row>
    <row r="13319" spans="8:15" s="179" customFormat="1" x14ac:dyDescent="0.2">
      <c r="H13319" s="180"/>
      <c r="I13319" s="180"/>
      <c r="L13319" s="181"/>
      <c r="M13319" s="180"/>
      <c r="N13319" s="180"/>
      <c r="O13319" s="180"/>
    </row>
    <row r="13320" spans="8:15" s="179" customFormat="1" x14ac:dyDescent="0.2">
      <c r="H13320" s="180"/>
      <c r="I13320" s="180"/>
      <c r="L13320" s="181"/>
      <c r="M13320" s="180"/>
      <c r="N13320" s="180"/>
      <c r="O13320" s="180"/>
    </row>
    <row r="13321" spans="8:15" s="179" customFormat="1" x14ac:dyDescent="0.2">
      <c r="H13321" s="180"/>
      <c r="I13321" s="180"/>
      <c r="L13321" s="181"/>
      <c r="M13321" s="180"/>
      <c r="N13321" s="180"/>
      <c r="O13321" s="180"/>
    </row>
    <row r="13322" spans="8:15" s="179" customFormat="1" x14ac:dyDescent="0.2">
      <c r="H13322" s="180"/>
      <c r="I13322" s="180"/>
      <c r="L13322" s="181"/>
      <c r="M13322" s="180"/>
      <c r="N13322" s="180"/>
      <c r="O13322" s="180"/>
    </row>
    <row r="13323" spans="8:15" s="179" customFormat="1" x14ac:dyDescent="0.2">
      <c r="H13323" s="180"/>
      <c r="I13323" s="180"/>
      <c r="L13323" s="181"/>
      <c r="M13323" s="180"/>
      <c r="N13323" s="180"/>
      <c r="O13323" s="180"/>
    </row>
    <row r="13324" spans="8:15" s="179" customFormat="1" x14ac:dyDescent="0.2">
      <c r="H13324" s="180"/>
      <c r="I13324" s="180"/>
      <c r="L13324" s="181"/>
      <c r="M13324" s="180"/>
      <c r="N13324" s="180"/>
      <c r="O13324" s="180"/>
    </row>
    <row r="13325" spans="8:15" s="179" customFormat="1" x14ac:dyDescent="0.2">
      <c r="H13325" s="180"/>
      <c r="I13325" s="180"/>
      <c r="L13325" s="181"/>
      <c r="M13325" s="180"/>
      <c r="N13325" s="180"/>
      <c r="O13325" s="180"/>
    </row>
    <row r="13326" spans="8:15" s="179" customFormat="1" x14ac:dyDescent="0.2">
      <c r="H13326" s="180"/>
      <c r="I13326" s="180"/>
      <c r="L13326" s="181"/>
      <c r="M13326" s="180"/>
      <c r="N13326" s="180"/>
      <c r="O13326" s="180"/>
    </row>
    <row r="13327" spans="8:15" s="179" customFormat="1" x14ac:dyDescent="0.2">
      <c r="H13327" s="180"/>
      <c r="I13327" s="180"/>
      <c r="L13327" s="181"/>
      <c r="M13327" s="180"/>
      <c r="N13327" s="180"/>
      <c r="O13327" s="180"/>
    </row>
    <row r="13328" spans="8:15" s="179" customFormat="1" x14ac:dyDescent="0.2">
      <c r="H13328" s="180"/>
      <c r="I13328" s="180"/>
      <c r="L13328" s="181"/>
      <c r="M13328" s="180"/>
      <c r="N13328" s="180"/>
      <c r="O13328" s="180"/>
    </row>
    <row r="13329" spans="8:15" s="179" customFormat="1" x14ac:dyDescent="0.2">
      <c r="H13329" s="180"/>
      <c r="I13329" s="180"/>
      <c r="L13329" s="181"/>
      <c r="M13329" s="180"/>
      <c r="N13329" s="180"/>
      <c r="O13329" s="180"/>
    </row>
    <row r="13330" spans="8:15" s="179" customFormat="1" x14ac:dyDescent="0.2">
      <c r="H13330" s="180"/>
      <c r="I13330" s="180"/>
      <c r="L13330" s="181"/>
      <c r="M13330" s="180"/>
      <c r="N13330" s="180"/>
      <c r="O13330" s="180"/>
    </row>
    <row r="13331" spans="8:15" s="179" customFormat="1" x14ac:dyDescent="0.2">
      <c r="H13331" s="180"/>
      <c r="I13331" s="180"/>
      <c r="L13331" s="181"/>
      <c r="M13331" s="180"/>
      <c r="N13331" s="180"/>
      <c r="O13331" s="180"/>
    </row>
    <row r="13332" spans="8:15" s="179" customFormat="1" x14ac:dyDescent="0.2">
      <c r="H13332" s="180"/>
      <c r="I13332" s="180"/>
      <c r="L13332" s="181"/>
      <c r="M13332" s="180"/>
      <c r="N13332" s="180"/>
      <c r="O13332" s="180"/>
    </row>
    <row r="13333" spans="8:15" s="179" customFormat="1" x14ac:dyDescent="0.2">
      <c r="H13333" s="180"/>
      <c r="I13333" s="180"/>
      <c r="L13333" s="181"/>
      <c r="M13333" s="180"/>
      <c r="N13333" s="180"/>
      <c r="O13333" s="180"/>
    </row>
    <row r="13334" spans="8:15" s="179" customFormat="1" x14ac:dyDescent="0.2">
      <c r="H13334" s="180"/>
      <c r="I13334" s="180"/>
      <c r="L13334" s="181"/>
      <c r="M13334" s="180"/>
      <c r="N13334" s="180"/>
      <c r="O13334" s="180"/>
    </row>
    <row r="13335" spans="8:15" s="179" customFormat="1" x14ac:dyDescent="0.2">
      <c r="H13335" s="180"/>
      <c r="I13335" s="180"/>
      <c r="L13335" s="181"/>
      <c r="M13335" s="180"/>
      <c r="N13335" s="180"/>
      <c r="O13335" s="180"/>
    </row>
    <row r="13336" spans="8:15" s="179" customFormat="1" x14ac:dyDescent="0.2">
      <c r="H13336" s="180"/>
      <c r="I13336" s="180"/>
      <c r="L13336" s="181"/>
      <c r="M13336" s="180"/>
      <c r="N13336" s="180"/>
      <c r="O13336" s="180"/>
    </row>
    <row r="13337" spans="8:15" s="179" customFormat="1" x14ac:dyDescent="0.2">
      <c r="H13337" s="180"/>
      <c r="I13337" s="180"/>
      <c r="L13337" s="181"/>
      <c r="M13337" s="180"/>
      <c r="N13337" s="180"/>
      <c r="O13337" s="180"/>
    </row>
    <row r="13338" spans="8:15" s="179" customFormat="1" x14ac:dyDescent="0.2">
      <c r="H13338" s="180"/>
      <c r="I13338" s="180"/>
      <c r="L13338" s="181"/>
      <c r="M13338" s="180"/>
      <c r="N13338" s="180"/>
      <c r="O13338" s="180"/>
    </row>
    <row r="13339" spans="8:15" s="179" customFormat="1" x14ac:dyDescent="0.2">
      <c r="H13339" s="180"/>
      <c r="I13339" s="180"/>
      <c r="L13339" s="181"/>
      <c r="M13339" s="180"/>
      <c r="N13339" s="180"/>
      <c r="O13339" s="180"/>
    </row>
    <row r="13340" spans="8:15" s="179" customFormat="1" x14ac:dyDescent="0.2">
      <c r="H13340" s="180"/>
      <c r="I13340" s="180"/>
      <c r="L13340" s="181"/>
      <c r="M13340" s="180"/>
      <c r="N13340" s="180"/>
      <c r="O13340" s="180"/>
    </row>
    <row r="13341" spans="8:15" s="179" customFormat="1" x14ac:dyDescent="0.2">
      <c r="H13341" s="180"/>
      <c r="I13341" s="180"/>
      <c r="L13341" s="181"/>
      <c r="M13341" s="180"/>
      <c r="N13341" s="180"/>
      <c r="O13341" s="180"/>
    </row>
    <row r="13342" spans="8:15" s="179" customFormat="1" x14ac:dyDescent="0.2">
      <c r="H13342" s="180"/>
      <c r="I13342" s="180"/>
      <c r="L13342" s="181"/>
      <c r="M13342" s="180"/>
      <c r="N13342" s="180"/>
      <c r="O13342" s="180"/>
    </row>
    <row r="13343" spans="8:15" s="179" customFormat="1" x14ac:dyDescent="0.2">
      <c r="H13343" s="180"/>
      <c r="I13343" s="180"/>
      <c r="L13343" s="181"/>
      <c r="M13343" s="180"/>
      <c r="N13343" s="180"/>
      <c r="O13343" s="180"/>
    </row>
    <row r="13344" spans="8:15" s="179" customFormat="1" x14ac:dyDescent="0.2">
      <c r="H13344" s="180"/>
      <c r="I13344" s="180"/>
      <c r="L13344" s="181"/>
      <c r="M13344" s="180"/>
      <c r="N13344" s="180"/>
      <c r="O13344" s="180"/>
    </row>
    <row r="13345" spans="8:15" s="179" customFormat="1" x14ac:dyDescent="0.2">
      <c r="H13345" s="180"/>
      <c r="I13345" s="180"/>
      <c r="L13345" s="181"/>
      <c r="M13345" s="180"/>
      <c r="N13345" s="180"/>
      <c r="O13345" s="180"/>
    </row>
    <row r="13346" spans="8:15" s="179" customFormat="1" x14ac:dyDescent="0.2">
      <c r="H13346" s="180"/>
      <c r="I13346" s="180"/>
      <c r="L13346" s="181"/>
      <c r="M13346" s="180"/>
      <c r="N13346" s="180"/>
      <c r="O13346" s="180"/>
    </row>
    <row r="13347" spans="8:15" s="179" customFormat="1" x14ac:dyDescent="0.2">
      <c r="H13347" s="180"/>
      <c r="I13347" s="180"/>
      <c r="L13347" s="181"/>
      <c r="M13347" s="180"/>
      <c r="N13347" s="180"/>
      <c r="O13347" s="180"/>
    </row>
    <row r="13348" spans="8:15" s="179" customFormat="1" x14ac:dyDescent="0.2">
      <c r="H13348" s="180"/>
      <c r="I13348" s="180"/>
      <c r="L13348" s="181"/>
      <c r="M13348" s="180"/>
      <c r="N13348" s="180"/>
      <c r="O13348" s="180"/>
    </row>
    <row r="13349" spans="8:15" s="179" customFormat="1" x14ac:dyDescent="0.2">
      <c r="H13349" s="180"/>
      <c r="I13349" s="180"/>
      <c r="L13349" s="181"/>
      <c r="M13349" s="180"/>
      <c r="N13349" s="180"/>
      <c r="O13349" s="180"/>
    </row>
    <row r="13350" spans="8:15" s="179" customFormat="1" x14ac:dyDescent="0.2">
      <c r="H13350" s="180"/>
      <c r="I13350" s="180"/>
      <c r="L13350" s="181"/>
      <c r="M13350" s="180"/>
      <c r="N13350" s="180"/>
      <c r="O13350" s="180"/>
    </row>
    <row r="13351" spans="8:15" s="179" customFormat="1" x14ac:dyDescent="0.2">
      <c r="H13351" s="180"/>
      <c r="I13351" s="180"/>
      <c r="L13351" s="181"/>
      <c r="M13351" s="180"/>
      <c r="N13351" s="180"/>
      <c r="O13351" s="180"/>
    </row>
    <row r="13352" spans="8:15" s="179" customFormat="1" x14ac:dyDescent="0.2">
      <c r="H13352" s="180"/>
      <c r="I13352" s="180"/>
      <c r="L13352" s="181"/>
      <c r="M13352" s="180"/>
      <c r="N13352" s="180"/>
      <c r="O13352" s="180"/>
    </row>
    <row r="13353" spans="8:15" s="179" customFormat="1" x14ac:dyDescent="0.2">
      <c r="H13353" s="180"/>
      <c r="I13353" s="180"/>
      <c r="L13353" s="181"/>
      <c r="M13353" s="180"/>
      <c r="N13353" s="180"/>
      <c r="O13353" s="180"/>
    </row>
    <row r="13354" spans="8:15" s="179" customFormat="1" x14ac:dyDescent="0.2">
      <c r="H13354" s="180"/>
      <c r="I13354" s="180"/>
      <c r="L13354" s="181"/>
      <c r="M13354" s="180"/>
      <c r="N13354" s="180"/>
      <c r="O13354" s="180"/>
    </row>
    <row r="13355" spans="8:15" s="179" customFormat="1" x14ac:dyDescent="0.2">
      <c r="H13355" s="180"/>
      <c r="I13355" s="180"/>
      <c r="L13355" s="181"/>
      <c r="M13355" s="180"/>
      <c r="N13355" s="180"/>
      <c r="O13355" s="180"/>
    </row>
    <row r="13356" spans="8:15" s="179" customFormat="1" x14ac:dyDescent="0.2">
      <c r="H13356" s="180"/>
      <c r="I13356" s="180"/>
      <c r="L13356" s="181"/>
      <c r="M13356" s="180"/>
      <c r="N13356" s="180"/>
      <c r="O13356" s="180"/>
    </row>
    <row r="13357" spans="8:15" s="179" customFormat="1" x14ac:dyDescent="0.2">
      <c r="H13357" s="180"/>
      <c r="I13357" s="180"/>
      <c r="L13357" s="181"/>
      <c r="M13357" s="180"/>
      <c r="N13357" s="180"/>
      <c r="O13357" s="180"/>
    </row>
    <row r="13358" spans="8:15" s="179" customFormat="1" x14ac:dyDescent="0.2">
      <c r="H13358" s="180"/>
      <c r="I13358" s="180"/>
      <c r="L13358" s="181"/>
      <c r="M13358" s="180"/>
      <c r="N13358" s="180"/>
      <c r="O13358" s="180"/>
    </row>
    <row r="13359" spans="8:15" s="179" customFormat="1" x14ac:dyDescent="0.2">
      <c r="H13359" s="180"/>
      <c r="I13359" s="180"/>
      <c r="L13359" s="181"/>
      <c r="M13359" s="180"/>
      <c r="N13359" s="180"/>
      <c r="O13359" s="180"/>
    </row>
    <row r="13360" spans="8:15" s="179" customFormat="1" x14ac:dyDescent="0.2">
      <c r="H13360" s="180"/>
      <c r="I13360" s="180"/>
      <c r="L13360" s="181"/>
      <c r="M13360" s="180"/>
      <c r="N13360" s="180"/>
      <c r="O13360" s="180"/>
    </row>
    <row r="13361" spans="8:15" s="179" customFormat="1" x14ac:dyDescent="0.2">
      <c r="H13361" s="180"/>
      <c r="I13361" s="180"/>
      <c r="L13361" s="181"/>
      <c r="M13361" s="180"/>
      <c r="N13361" s="180"/>
      <c r="O13361" s="180"/>
    </row>
    <row r="13362" spans="8:15" s="179" customFormat="1" x14ac:dyDescent="0.2">
      <c r="H13362" s="180"/>
      <c r="I13362" s="180"/>
      <c r="L13362" s="181"/>
      <c r="M13362" s="180"/>
      <c r="N13362" s="180"/>
      <c r="O13362" s="180"/>
    </row>
    <row r="13363" spans="8:15" s="179" customFormat="1" x14ac:dyDescent="0.2">
      <c r="H13363" s="180"/>
      <c r="I13363" s="180"/>
      <c r="L13363" s="181"/>
      <c r="M13363" s="180"/>
      <c r="N13363" s="180"/>
      <c r="O13363" s="180"/>
    </row>
    <row r="13364" spans="8:15" s="179" customFormat="1" x14ac:dyDescent="0.2">
      <c r="H13364" s="180"/>
      <c r="I13364" s="180"/>
      <c r="L13364" s="181"/>
      <c r="M13364" s="180"/>
      <c r="N13364" s="180"/>
      <c r="O13364" s="180"/>
    </row>
    <row r="13365" spans="8:15" s="179" customFormat="1" x14ac:dyDescent="0.2">
      <c r="H13365" s="180"/>
      <c r="I13365" s="180"/>
      <c r="L13365" s="181"/>
      <c r="M13365" s="180"/>
      <c r="N13365" s="180"/>
      <c r="O13365" s="180"/>
    </row>
    <row r="13366" spans="8:15" s="179" customFormat="1" x14ac:dyDescent="0.2">
      <c r="H13366" s="180"/>
      <c r="I13366" s="180"/>
      <c r="L13366" s="181"/>
      <c r="M13366" s="180"/>
      <c r="N13366" s="180"/>
      <c r="O13366" s="180"/>
    </row>
    <row r="13367" spans="8:15" s="179" customFormat="1" x14ac:dyDescent="0.2">
      <c r="H13367" s="180"/>
      <c r="I13367" s="180"/>
      <c r="L13367" s="181"/>
      <c r="M13367" s="180"/>
      <c r="N13367" s="180"/>
      <c r="O13367" s="180"/>
    </row>
    <row r="13368" spans="8:15" s="179" customFormat="1" x14ac:dyDescent="0.2">
      <c r="H13368" s="180"/>
      <c r="I13368" s="180"/>
      <c r="L13368" s="181"/>
      <c r="M13368" s="180"/>
      <c r="N13368" s="180"/>
      <c r="O13368" s="180"/>
    </row>
    <row r="13369" spans="8:15" s="179" customFormat="1" x14ac:dyDescent="0.2">
      <c r="H13369" s="180"/>
      <c r="I13369" s="180"/>
      <c r="L13369" s="181"/>
      <c r="M13369" s="180"/>
      <c r="N13369" s="180"/>
      <c r="O13369" s="180"/>
    </row>
    <row r="13370" spans="8:15" s="179" customFormat="1" x14ac:dyDescent="0.2">
      <c r="H13370" s="180"/>
      <c r="I13370" s="180"/>
      <c r="L13370" s="181"/>
      <c r="M13370" s="180"/>
      <c r="N13370" s="180"/>
      <c r="O13370" s="180"/>
    </row>
    <row r="13371" spans="8:15" s="179" customFormat="1" x14ac:dyDescent="0.2">
      <c r="H13371" s="180"/>
      <c r="I13371" s="180"/>
      <c r="L13371" s="181"/>
      <c r="M13371" s="180"/>
      <c r="N13371" s="180"/>
      <c r="O13371" s="180"/>
    </row>
    <row r="13372" spans="8:15" s="179" customFormat="1" x14ac:dyDescent="0.2">
      <c r="H13372" s="180"/>
      <c r="I13372" s="180"/>
      <c r="L13372" s="181"/>
      <c r="M13372" s="180"/>
      <c r="N13372" s="180"/>
      <c r="O13372" s="180"/>
    </row>
    <row r="13373" spans="8:15" s="179" customFormat="1" x14ac:dyDescent="0.2">
      <c r="H13373" s="180"/>
      <c r="I13373" s="180"/>
      <c r="L13373" s="181"/>
      <c r="M13373" s="180"/>
      <c r="N13373" s="180"/>
      <c r="O13373" s="180"/>
    </row>
    <row r="13374" spans="8:15" s="179" customFormat="1" x14ac:dyDescent="0.2">
      <c r="H13374" s="180"/>
      <c r="I13374" s="180"/>
      <c r="L13374" s="181"/>
      <c r="M13374" s="180"/>
      <c r="N13374" s="180"/>
      <c r="O13374" s="180"/>
    </row>
    <row r="13375" spans="8:15" s="179" customFormat="1" x14ac:dyDescent="0.2">
      <c r="H13375" s="180"/>
      <c r="I13375" s="180"/>
      <c r="L13375" s="181"/>
      <c r="M13375" s="180"/>
      <c r="N13375" s="180"/>
      <c r="O13375" s="180"/>
    </row>
    <row r="13376" spans="8:15" s="179" customFormat="1" x14ac:dyDescent="0.2">
      <c r="H13376" s="180"/>
      <c r="I13376" s="180"/>
      <c r="L13376" s="181"/>
      <c r="M13376" s="180"/>
      <c r="N13376" s="180"/>
      <c r="O13376" s="180"/>
    </row>
    <row r="13377" spans="8:15" s="179" customFormat="1" x14ac:dyDescent="0.2">
      <c r="H13377" s="180"/>
      <c r="I13377" s="180"/>
      <c r="L13377" s="181"/>
      <c r="M13377" s="180"/>
      <c r="N13377" s="180"/>
      <c r="O13377" s="180"/>
    </row>
    <row r="13378" spans="8:15" s="179" customFormat="1" x14ac:dyDescent="0.2">
      <c r="H13378" s="180"/>
      <c r="I13378" s="180"/>
      <c r="L13378" s="181"/>
      <c r="M13378" s="180"/>
      <c r="N13378" s="180"/>
      <c r="O13378" s="180"/>
    </row>
    <row r="13379" spans="8:15" s="179" customFormat="1" x14ac:dyDescent="0.2">
      <c r="H13379" s="180"/>
      <c r="I13379" s="180"/>
      <c r="L13379" s="181"/>
      <c r="M13379" s="180"/>
      <c r="N13379" s="180"/>
      <c r="O13379" s="180"/>
    </row>
    <row r="13380" spans="8:15" s="179" customFormat="1" x14ac:dyDescent="0.2">
      <c r="H13380" s="180"/>
      <c r="I13380" s="180"/>
      <c r="L13380" s="181"/>
      <c r="M13380" s="180"/>
      <c r="N13380" s="180"/>
      <c r="O13380" s="180"/>
    </row>
    <row r="13381" spans="8:15" s="179" customFormat="1" x14ac:dyDescent="0.2">
      <c r="H13381" s="180"/>
      <c r="I13381" s="180"/>
      <c r="L13381" s="181"/>
      <c r="M13381" s="180"/>
      <c r="N13381" s="180"/>
      <c r="O13381" s="180"/>
    </row>
    <row r="13382" spans="8:15" s="179" customFormat="1" x14ac:dyDescent="0.2">
      <c r="H13382" s="180"/>
      <c r="I13382" s="180"/>
      <c r="L13382" s="181"/>
      <c r="M13382" s="180"/>
      <c r="N13382" s="180"/>
      <c r="O13382" s="180"/>
    </row>
    <row r="13383" spans="8:15" s="179" customFormat="1" x14ac:dyDescent="0.2">
      <c r="H13383" s="180"/>
      <c r="I13383" s="180"/>
      <c r="L13383" s="181"/>
      <c r="M13383" s="180"/>
      <c r="N13383" s="180"/>
      <c r="O13383" s="180"/>
    </row>
    <row r="13384" spans="8:15" s="179" customFormat="1" x14ac:dyDescent="0.2">
      <c r="H13384" s="180"/>
      <c r="I13384" s="180"/>
      <c r="L13384" s="181"/>
      <c r="M13384" s="180"/>
      <c r="N13384" s="180"/>
      <c r="O13384" s="180"/>
    </row>
    <row r="13385" spans="8:15" s="179" customFormat="1" x14ac:dyDescent="0.2">
      <c r="H13385" s="180"/>
      <c r="I13385" s="180"/>
      <c r="L13385" s="181"/>
      <c r="M13385" s="180"/>
      <c r="N13385" s="180"/>
      <c r="O13385" s="180"/>
    </row>
    <row r="13386" spans="8:15" s="179" customFormat="1" x14ac:dyDescent="0.2">
      <c r="H13386" s="180"/>
      <c r="I13386" s="180"/>
      <c r="L13386" s="181"/>
      <c r="M13386" s="180"/>
      <c r="N13386" s="180"/>
      <c r="O13386" s="180"/>
    </row>
    <row r="13387" spans="8:15" s="179" customFormat="1" x14ac:dyDescent="0.2">
      <c r="H13387" s="180"/>
      <c r="I13387" s="180"/>
      <c r="L13387" s="181"/>
      <c r="M13387" s="180"/>
      <c r="N13387" s="180"/>
      <c r="O13387" s="180"/>
    </row>
    <row r="13388" spans="8:15" s="179" customFormat="1" x14ac:dyDescent="0.2">
      <c r="H13388" s="180"/>
      <c r="I13388" s="180"/>
      <c r="L13388" s="181"/>
      <c r="M13388" s="180"/>
      <c r="N13388" s="180"/>
      <c r="O13388" s="180"/>
    </row>
    <row r="13389" spans="8:15" s="179" customFormat="1" x14ac:dyDescent="0.2">
      <c r="H13389" s="180"/>
      <c r="I13389" s="180"/>
      <c r="L13389" s="181"/>
      <c r="M13389" s="180"/>
      <c r="N13389" s="180"/>
      <c r="O13389" s="180"/>
    </row>
    <row r="13390" spans="8:15" s="179" customFormat="1" x14ac:dyDescent="0.2">
      <c r="H13390" s="180"/>
      <c r="I13390" s="180"/>
      <c r="L13390" s="181"/>
      <c r="M13390" s="180"/>
      <c r="N13390" s="180"/>
      <c r="O13390" s="180"/>
    </row>
    <row r="13391" spans="8:15" s="179" customFormat="1" x14ac:dyDescent="0.2">
      <c r="H13391" s="180"/>
      <c r="I13391" s="180"/>
      <c r="L13391" s="181"/>
      <c r="M13391" s="180"/>
      <c r="N13391" s="180"/>
      <c r="O13391" s="180"/>
    </row>
    <row r="13392" spans="8:15" s="179" customFormat="1" x14ac:dyDescent="0.2">
      <c r="H13392" s="180"/>
      <c r="I13392" s="180"/>
      <c r="L13392" s="181"/>
      <c r="M13392" s="180"/>
      <c r="N13392" s="180"/>
      <c r="O13392" s="180"/>
    </row>
    <row r="13393" spans="8:15" s="179" customFormat="1" x14ac:dyDescent="0.2">
      <c r="H13393" s="180"/>
      <c r="I13393" s="180"/>
      <c r="L13393" s="181"/>
      <c r="M13393" s="180"/>
      <c r="N13393" s="180"/>
      <c r="O13393" s="180"/>
    </row>
    <row r="13394" spans="8:15" s="179" customFormat="1" x14ac:dyDescent="0.2">
      <c r="H13394" s="180"/>
      <c r="I13394" s="180"/>
      <c r="L13394" s="181"/>
      <c r="M13394" s="180"/>
      <c r="N13394" s="180"/>
      <c r="O13394" s="180"/>
    </row>
    <row r="13395" spans="8:15" s="179" customFormat="1" x14ac:dyDescent="0.2">
      <c r="H13395" s="180"/>
      <c r="I13395" s="180"/>
      <c r="L13395" s="181"/>
      <c r="M13395" s="180"/>
      <c r="N13395" s="180"/>
      <c r="O13395" s="180"/>
    </row>
    <row r="13396" spans="8:15" s="179" customFormat="1" x14ac:dyDescent="0.2">
      <c r="H13396" s="180"/>
      <c r="I13396" s="180"/>
      <c r="L13396" s="181"/>
      <c r="M13396" s="180"/>
      <c r="N13396" s="180"/>
      <c r="O13396" s="180"/>
    </row>
    <row r="13397" spans="8:15" s="179" customFormat="1" x14ac:dyDescent="0.2">
      <c r="H13397" s="180"/>
      <c r="I13397" s="180"/>
      <c r="L13397" s="181"/>
      <c r="M13397" s="180"/>
      <c r="N13397" s="180"/>
      <c r="O13397" s="180"/>
    </row>
    <row r="13398" spans="8:15" s="179" customFormat="1" x14ac:dyDescent="0.2">
      <c r="H13398" s="180"/>
      <c r="I13398" s="180"/>
      <c r="L13398" s="181"/>
      <c r="M13398" s="180"/>
      <c r="N13398" s="180"/>
      <c r="O13398" s="180"/>
    </row>
    <row r="13399" spans="8:15" s="179" customFormat="1" x14ac:dyDescent="0.2">
      <c r="H13399" s="180"/>
      <c r="I13399" s="180"/>
      <c r="L13399" s="181"/>
      <c r="M13399" s="180"/>
      <c r="N13399" s="180"/>
      <c r="O13399" s="180"/>
    </row>
    <row r="13400" spans="8:15" s="179" customFormat="1" x14ac:dyDescent="0.2">
      <c r="H13400" s="180"/>
      <c r="I13400" s="180"/>
      <c r="L13400" s="181"/>
      <c r="M13400" s="180"/>
      <c r="N13400" s="180"/>
      <c r="O13400" s="180"/>
    </row>
    <row r="13401" spans="8:15" s="179" customFormat="1" x14ac:dyDescent="0.2">
      <c r="H13401" s="180"/>
      <c r="I13401" s="180"/>
      <c r="L13401" s="181"/>
      <c r="M13401" s="180"/>
      <c r="N13401" s="180"/>
      <c r="O13401" s="180"/>
    </row>
    <row r="13402" spans="8:15" s="179" customFormat="1" x14ac:dyDescent="0.2">
      <c r="H13402" s="180"/>
      <c r="I13402" s="180"/>
      <c r="L13402" s="181"/>
      <c r="M13402" s="180"/>
      <c r="N13402" s="180"/>
      <c r="O13402" s="180"/>
    </row>
    <row r="13403" spans="8:15" s="179" customFormat="1" x14ac:dyDescent="0.2">
      <c r="H13403" s="180"/>
      <c r="I13403" s="180"/>
      <c r="L13403" s="181"/>
      <c r="M13403" s="180"/>
      <c r="N13403" s="180"/>
      <c r="O13403" s="180"/>
    </row>
    <row r="13404" spans="8:15" s="179" customFormat="1" x14ac:dyDescent="0.2">
      <c r="H13404" s="180"/>
      <c r="I13404" s="180"/>
      <c r="L13404" s="181"/>
      <c r="M13404" s="180"/>
      <c r="N13404" s="180"/>
      <c r="O13404" s="180"/>
    </row>
    <row r="13405" spans="8:15" s="179" customFormat="1" x14ac:dyDescent="0.2">
      <c r="H13405" s="180"/>
      <c r="I13405" s="180"/>
      <c r="L13405" s="181"/>
      <c r="M13405" s="180"/>
      <c r="N13405" s="180"/>
      <c r="O13405" s="180"/>
    </row>
    <row r="13406" spans="8:15" s="179" customFormat="1" x14ac:dyDescent="0.2">
      <c r="H13406" s="180"/>
      <c r="I13406" s="180"/>
      <c r="L13406" s="181"/>
      <c r="M13406" s="180"/>
      <c r="N13406" s="180"/>
      <c r="O13406" s="180"/>
    </row>
    <row r="13407" spans="8:15" s="179" customFormat="1" x14ac:dyDescent="0.2">
      <c r="H13407" s="180"/>
      <c r="I13407" s="180"/>
      <c r="L13407" s="181"/>
      <c r="M13407" s="180"/>
      <c r="N13407" s="180"/>
      <c r="O13407" s="180"/>
    </row>
    <row r="13408" spans="8:15" s="179" customFormat="1" x14ac:dyDescent="0.2">
      <c r="H13408" s="180"/>
      <c r="I13408" s="180"/>
      <c r="L13408" s="181"/>
      <c r="M13408" s="180"/>
      <c r="N13408" s="180"/>
      <c r="O13408" s="180"/>
    </row>
    <row r="13409" spans="8:15" s="179" customFormat="1" x14ac:dyDescent="0.2">
      <c r="H13409" s="180"/>
      <c r="I13409" s="180"/>
      <c r="L13409" s="181"/>
      <c r="M13409" s="180"/>
      <c r="N13409" s="180"/>
      <c r="O13409" s="180"/>
    </row>
    <row r="13410" spans="8:15" s="179" customFormat="1" x14ac:dyDescent="0.2">
      <c r="H13410" s="180"/>
      <c r="I13410" s="180"/>
      <c r="L13410" s="181"/>
      <c r="M13410" s="180"/>
      <c r="N13410" s="180"/>
      <c r="O13410" s="180"/>
    </row>
    <row r="13411" spans="8:15" s="179" customFormat="1" x14ac:dyDescent="0.2">
      <c r="H13411" s="180"/>
      <c r="I13411" s="180"/>
      <c r="L13411" s="181"/>
      <c r="M13411" s="180"/>
      <c r="N13411" s="180"/>
      <c r="O13411" s="180"/>
    </row>
    <row r="13412" spans="8:15" s="179" customFormat="1" x14ac:dyDescent="0.2">
      <c r="H13412" s="180"/>
      <c r="I13412" s="180"/>
      <c r="L13412" s="181"/>
      <c r="M13412" s="180"/>
      <c r="N13412" s="180"/>
      <c r="O13412" s="180"/>
    </row>
    <row r="13413" spans="8:15" s="179" customFormat="1" x14ac:dyDescent="0.2">
      <c r="H13413" s="180"/>
      <c r="I13413" s="180"/>
      <c r="L13413" s="181"/>
      <c r="M13413" s="180"/>
      <c r="N13413" s="180"/>
      <c r="O13413" s="180"/>
    </row>
    <row r="13414" spans="8:15" s="179" customFormat="1" x14ac:dyDescent="0.2">
      <c r="H13414" s="180"/>
      <c r="I13414" s="180"/>
      <c r="L13414" s="181"/>
      <c r="M13414" s="180"/>
      <c r="N13414" s="180"/>
      <c r="O13414" s="180"/>
    </row>
    <row r="13415" spans="8:15" s="179" customFormat="1" x14ac:dyDescent="0.2">
      <c r="H13415" s="180"/>
      <c r="I13415" s="180"/>
      <c r="L13415" s="181"/>
      <c r="M13415" s="180"/>
      <c r="N13415" s="180"/>
      <c r="O13415" s="180"/>
    </row>
    <row r="13416" spans="8:15" s="179" customFormat="1" x14ac:dyDescent="0.2">
      <c r="H13416" s="180"/>
      <c r="I13416" s="180"/>
      <c r="L13416" s="181"/>
      <c r="M13416" s="180"/>
      <c r="N13416" s="180"/>
      <c r="O13416" s="180"/>
    </row>
    <row r="13417" spans="8:15" s="179" customFormat="1" x14ac:dyDescent="0.2">
      <c r="H13417" s="180"/>
      <c r="I13417" s="180"/>
      <c r="L13417" s="181"/>
      <c r="M13417" s="180"/>
      <c r="N13417" s="180"/>
      <c r="O13417" s="180"/>
    </row>
    <row r="13418" spans="8:15" s="179" customFormat="1" x14ac:dyDescent="0.2">
      <c r="H13418" s="180"/>
      <c r="I13418" s="180"/>
      <c r="L13418" s="181"/>
      <c r="M13418" s="180"/>
      <c r="N13418" s="180"/>
      <c r="O13418" s="180"/>
    </row>
    <row r="13419" spans="8:15" s="179" customFormat="1" x14ac:dyDescent="0.2">
      <c r="H13419" s="180"/>
      <c r="I13419" s="180"/>
      <c r="L13419" s="181"/>
      <c r="M13419" s="180"/>
      <c r="N13419" s="180"/>
      <c r="O13419" s="180"/>
    </row>
    <row r="13420" spans="8:15" s="179" customFormat="1" x14ac:dyDescent="0.2">
      <c r="H13420" s="180"/>
      <c r="I13420" s="180"/>
      <c r="L13420" s="181"/>
      <c r="M13420" s="180"/>
      <c r="N13420" s="180"/>
      <c r="O13420" s="180"/>
    </row>
    <row r="13421" spans="8:15" s="179" customFormat="1" x14ac:dyDescent="0.2">
      <c r="H13421" s="180"/>
      <c r="I13421" s="180"/>
      <c r="L13421" s="181"/>
      <c r="M13421" s="180"/>
      <c r="N13421" s="180"/>
      <c r="O13421" s="180"/>
    </row>
    <row r="13422" spans="8:15" s="179" customFormat="1" x14ac:dyDescent="0.2">
      <c r="H13422" s="180"/>
      <c r="I13422" s="180"/>
      <c r="L13422" s="181"/>
      <c r="M13422" s="180"/>
      <c r="N13422" s="180"/>
      <c r="O13422" s="180"/>
    </row>
    <row r="13423" spans="8:15" s="179" customFormat="1" x14ac:dyDescent="0.2">
      <c r="H13423" s="180"/>
      <c r="I13423" s="180"/>
      <c r="L13423" s="181"/>
      <c r="M13423" s="180"/>
      <c r="N13423" s="180"/>
      <c r="O13423" s="180"/>
    </row>
    <row r="13424" spans="8:15" s="179" customFormat="1" x14ac:dyDescent="0.2">
      <c r="H13424" s="180"/>
      <c r="I13424" s="180"/>
      <c r="L13424" s="181"/>
      <c r="M13424" s="180"/>
      <c r="N13424" s="180"/>
      <c r="O13424" s="180"/>
    </row>
    <row r="13425" spans="8:15" s="179" customFormat="1" x14ac:dyDescent="0.2">
      <c r="H13425" s="180"/>
      <c r="I13425" s="180"/>
      <c r="L13425" s="181"/>
      <c r="M13425" s="180"/>
      <c r="N13425" s="180"/>
      <c r="O13425" s="180"/>
    </row>
    <row r="13426" spans="8:15" s="179" customFormat="1" x14ac:dyDescent="0.2">
      <c r="H13426" s="180"/>
      <c r="I13426" s="180"/>
      <c r="L13426" s="181"/>
      <c r="M13426" s="180"/>
      <c r="N13426" s="180"/>
      <c r="O13426" s="180"/>
    </row>
    <row r="13427" spans="8:15" s="179" customFormat="1" x14ac:dyDescent="0.2">
      <c r="H13427" s="180"/>
      <c r="I13427" s="180"/>
      <c r="L13427" s="181"/>
      <c r="M13427" s="180"/>
      <c r="N13427" s="180"/>
      <c r="O13427" s="180"/>
    </row>
    <row r="13428" spans="8:15" s="179" customFormat="1" x14ac:dyDescent="0.2">
      <c r="H13428" s="180"/>
      <c r="I13428" s="180"/>
      <c r="L13428" s="181"/>
      <c r="M13428" s="180"/>
      <c r="N13428" s="180"/>
      <c r="O13428" s="180"/>
    </row>
    <row r="13429" spans="8:15" s="179" customFormat="1" x14ac:dyDescent="0.2">
      <c r="H13429" s="180"/>
      <c r="I13429" s="180"/>
      <c r="L13429" s="181"/>
      <c r="M13429" s="180"/>
      <c r="N13429" s="180"/>
      <c r="O13429" s="180"/>
    </row>
    <row r="13430" spans="8:15" s="179" customFormat="1" x14ac:dyDescent="0.2">
      <c r="H13430" s="180"/>
      <c r="I13430" s="180"/>
      <c r="L13430" s="181"/>
      <c r="M13430" s="180"/>
      <c r="N13430" s="180"/>
      <c r="O13430" s="180"/>
    </row>
    <row r="13431" spans="8:15" s="179" customFormat="1" x14ac:dyDescent="0.2">
      <c r="H13431" s="180"/>
      <c r="I13431" s="180"/>
      <c r="L13431" s="181"/>
      <c r="M13431" s="180"/>
      <c r="N13431" s="180"/>
      <c r="O13431" s="180"/>
    </row>
    <row r="13432" spans="8:15" s="179" customFormat="1" x14ac:dyDescent="0.2">
      <c r="H13432" s="180"/>
      <c r="I13432" s="180"/>
      <c r="L13432" s="181"/>
      <c r="M13432" s="180"/>
      <c r="N13432" s="180"/>
      <c r="O13432" s="180"/>
    </row>
    <row r="13433" spans="8:15" s="179" customFormat="1" x14ac:dyDescent="0.2">
      <c r="H13433" s="180"/>
      <c r="I13433" s="180"/>
      <c r="L13433" s="181"/>
      <c r="M13433" s="180"/>
      <c r="N13433" s="180"/>
      <c r="O13433" s="180"/>
    </row>
    <row r="13434" spans="8:15" s="179" customFormat="1" x14ac:dyDescent="0.2">
      <c r="H13434" s="180"/>
      <c r="I13434" s="180"/>
      <c r="L13434" s="181"/>
      <c r="M13434" s="180"/>
      <c r="N13434" s="180"/>
      <c r="O13434" s="180"/>
    </row>
    <row r="13435" spans="8:15" s="179" customFormat="1" x14ac:dyDescent="0.2">
      <c r="H13435" s="180"/>
      <c r="I13435" s="180"/>
      <c r="L13435" s="181"/>
      <c r="M13435" s="180"/>
      <c r="N13435" s="180"/>
      <c r="O13435" s="180"/>
    </row>
    <row r="13436" spans="8:15" s="179" customFormat="1" x14ac:dyDescent="0.2">
      <c r="H13436" s="180"/>
      <c r="I13436" s="180"/>
      <c r="L13436" s="181"/>
      <c r="M13436" s="180"/>
      <c r="N13436" s="180"/>
      <c r="O13436" s="180"/>
    </row>
    <row r="13437" spans="8:15" s="179" customFormat="1" x14ac:dyDescent="0.2">
      <c r="H13437" s="180"/>
      <c r="I13437" s="180"/>
      <c r="L13437" s="181"/>
      <c r="M13437" s="180"/>
      <c r="N13437" s="180"/>
      <c r="O13437" s="180"/>
    </row>
    <row r="13438" spans="8:15" s="179" customFormat="1" x14ac:dyDescent="0.2">
      <c r="H13438" s="180"/>
      <c r="I13438" s="180"/>
      <c r="L13438" s="181"/>
      <c r="M13438" s="180"/>
      <c r="N13438" s="180"/>
      <c r="O13438" s="180"/>
    </row>
    <row r="13439" spans="8:15" s="179" customFormat="1" x14ac:dyDescent="0.2">
      <c r="H13439" s="180"/>
      <c r="I13439" s="180"/>
      <c r="L13439" s="181"/>
      <c r="M13439" s="180"/>
      <c r="N13439" s="180"/>
      <c r="O13439" s="180"/>
    </row>
    <row r="13440" spans="8:15" s="179" customFormat="1" x14ac:dyDescent="0.2">
      <c r="H13440" s="180"/>
      <c r="I13440" s="180"/>
      <c r="L13440" s="181"/>
      <c r="M13440" s="180"/>
      <c r="N13440" s="180"/>
      <c r="O13440" s="180"/>
    </row>
    <row r="13441" spans="8:15" s="179" customFormat="1" x14ac:dyDescent="0.2">
      <c r="H13441" s="180"/>
      <c r="I13441" s="180"/>
      <c r="L13441" s="181"/>
      <c r="M13441" s="180"/>
      <c r="N13441" s="180"/>
      <c r="O13441" s="180"/>
    </row>
    <row r="13442" spans="8:15" s="179" customFormat="1" x14ac:dyDescent="0.2">
      <c r="H13442" s="180"/>
      <c r="I13442" s="180"/>
      <c r="L13442" s="181"/>
      <c r="M13442" s="180"/>
      <c r="N13442" s="180"/>
      <c r="O13442" s="180"/>
    </row>
    <row r="13443" spans="8:15" s="179" customFormat="1" x14ac:dyDescent="0.2">
      <c r="H13443" s="180"/>
      <c r="I13443" s="180"/>
      <c r="L13443" s="181"/>
      <c r="M13443" s="180"/>
      <c r="N13443" s="180"/>
      <c r="O13443" s="180"/>
    </row>
    <row r="13444" spans="8:15" s="179" customFormat="1" x14ac:dyDescent="0.2">
      <c r="H13444" s="180"/>
      <c r="I13444" s="180"/>
      <c r="L13444" s="181"/>
      <c r="M13444" s="180"/>
      <c r="N13444" s="180"/>
      <c r="O13444" s="180"/>
    </row>
    <row r="13445" spans="8:15" s="179" customFormat="1" x14ac:dyDescent="0.2">
      <c r="H13445" s="180"/>
      <c r="I13445" s="180"/>
      <c r="L13445" s="181"/>
      <c r="M13445" s="180"/>
      <c r="N13445" s="180"/>
      <c r="O13445" s="180"/>
    </row>
    <row r="13446" spans="8:15" s="179" customFormat="1" x14ac:dyDescent="0.2">
      <c r="H13446" s="180"/>
      <c r="I13446" s="180"/>
      <c r="L13446" s="181"/>
      <c r="M13446" s="180"/>
      <c r="N13446" s="180"/>
      <c r="O13446" s="180"/>
    </row>
    <row r="13447" spans="8:15" s="179" customFormat="1" x14ac:dyDescent="0.2">
      <c r="H13447" s="180"/>
      <c r="I13447" s="180"/>
      <c r="L13447" s="181"/>
      <c r="M13447" s="180"/>
      <c r="N13447" s="180"/>
      <c r="O13447" s="180"/>
    </row>
    <row r="13448" spans="8:15" s="179" customFormat="1" x14ac:dyDescent="0.2">
      <c r="H13448" s="180"/>
      <c r="I13448" s="180"/>
      <c r="L13448" s="181"/>
      <c r="M13448" s="180"/>
      <c r="N13448" s="180"/>
      <c r="O13448" s="180"/>
    </row>
    <row r="13449" spans="8:15" s="179" customFormat="1" x14ac:dyDescent="0.2">
      <c r="H13449" s="180"/>
      <c r="I13449" s="180"/>
      <c r="L13449" s="181"/>
      <c r="M13449" s="180"/>
      <c r="N13449" s="180"/>
      <c r="O13449" s="180"/>
    </row>
    <row r="13450" spans="8:15" s="179" customFormat="1" x14ac:dyDescent="0.2">
      <c r="H13450" s="180"/>
      <c r="I13450" s="180"/>
      <c r="L13450" s="181"/>
      <c r="M13450" s="180"/>
      <c r="N13450" s="180"/>
      <c r="O13450" s="180"/>
    </row>
    <row r="13451" spans="8:15" s="179" customFormat="1" x14ac:dyDescent="0.2">
      <c r="H13451" s="180"/>
      <c r="I13451" s="180"/>
      <c r="L13451" s="181"/>
      <c r="M13451" s="180"/>
      <c r="N13451" s="180"/>
      <c r="O13451" s="180"/>
    </row>
    <row r="13452" spans="8:15" s="179" customFormat="1" x14ac:dyDescent="0.2">
      <c r="H13452" s="180"/>
      <c r="I13452" s="180"/>
      <c r="L13452" s="181"/>
      <c r="M13452" s="180"/>
      <c r="N13452" s="180"/>
      <c r="O13452" s="180"/>
    </row>
    <row r="13453" spans="8:15" s="179" customFormat="1" x14ac:dyDescent="0.2">
      <c r="H13453" s="180"/>
      <c r="I13453" s="180"/>
      <c r="L13453" s="181"/>
      <c r="M13453" s="180"/>
      <c r="N13453" s="180"/>
      <c r="O13453" s="180"/>
    </row>
    <row r="13454" spans="8:15" s="179" customFormat="1" x14ac:dyDescent="0.2">
      <c r="H13454" s="180"/>
      <c r="I13454" s="180"/>
      <c r="L13454" s="181"/>
      <c r="M13454" s="180"/>
      <c r="N13454" s="180"/>
      <c r="O13454" s="180"/>
    </row>
    <row r="13455" spans="8:15" s="179" customFormat="1" x14ac:dyDescent="0.2">
      <c r="H13455" s="180"/>
      <c r="I13455" s="180"/>
      <c r="L13455" s="181"/>
      <c r="M13455" s="180"/>
      <c r="N13455" s="180"/>
      <c r="O13455" s="180"/>
    </row>
    <row r="13456" spans="8:15" s="179" customFormat="1" x14ac:dyDescent="0.2">
      <c r="H13456" s="180"/>
      <c r="I13456" s="180"/>
      <c r="L13456" s="181"/>
      <c r="M13456" s="180"/>
      <c r="N13456" s="180"/>
      <c r="O13456" s="180"/>
    </row>
    <row r="13457" spans="8:15" s="179" customFormat="1" x14ac:dyDescent="0.2">
      <c r="H13457" s="180"/>
      <c r="I13457" s="180"/>
      <c r="L13457" s="181"/>
      <c r="M13457" s="180"/>
      <c r="N13457" s="180"/>
      <c r="O13457" s="180"/>
    </row>
    <row r="13458" spans="8:15" s="179" customFormat="1" x14ac:dyDescent="0.2">
      <c r="H13458" s="180"/>
      <c r="I13458" s="180"/>
      <c r="L13458" s="181"/>
      <c r="M13458" s="180"/>
      <c r="N13458" s="180"/>
      <c r="O13458" s="180"/>
    </row>
    <row r="13459" spans="8:15" s="179" customFormat="1" x14ac:dyDescent="0.2">
      <c r="H13459" s="180"/>
      <c r="I13459" s="180"/>
      <c r="L13459" s="181"/>
      <c r="M13459" s="180"/>
      <c r="N13459" s="180"/>
      <c r="O13459" s="180"/>
    </row>
    <row r="13460" spans="8:15" s="179" customFormat="1" x14ac:dyDescent="0.2">
      <c r="H13460" s="180"/>
      <c r="I13460" s="180"/>
      <c r="L13460" s="181"/>
      <c r="M13460" s="180"/>
      <c r="N13460" s="180"/>
      <c r="O13460" s="180"/>
    </row>
    <row r="13461" spans="8:15" s="179" customFormat="1" x14ac:dyDescent="0.2">
      <c r="H13461" s="180"/>
      <c r="I13461" s="180"/>
      <c r="L13461" s="181"/>
      <c r="M13461" s="180"/>
      <c r="N13461" s="180"/>
      <c r="O13461" s="180"/>
    </row>
    <row r="13462" spans="8:15" s="179" customFormat="1" x14ac:dyDescent="0.2">
      <c r="H13462" s="180"/>
      <c r="I13462" s="180"/>
      <c r="L13462" s="181"/>
      <c r="M13462" s="180"/>
      <c r="N13462" s="180"/>
      <c r="O13462" s="180"/>
    </row>
    <row r="13463" spans="8:15" s="179" customFormat="1" x14ac:dyDescent="0.2">
      <c r="H13463" s="180"/>
      <c r="I13463" s="180"/>
      <c r="L13463" s="181"/>
      <c r="M13463" s="180"/>
      <c r="N13463" s="180"/>
      <c r="O13463" s="180"/>
    </row>
    <row r="13464" spans="8:15" s="179" customFormat="1" x14ac:dyDescent="0.2">
      <c r="H13464" s="180"/>
      <c r="I13464" s="180"/>
      <c r="L13464" s="181"/>
      <c r="M13464" s="180"/>
      <c r="N13464" s="180"/>
      <c r="O13464" s="180"/>
    </row>
    <row r="13465" spans="8:15" s="179" customFormat="1" x14ac:dyDescent="0.2">
      <c r="H13465" s="180"/>
      <c r="I13465" s="180"/>
      <c r="L13465" s="181"/>
      <c r="M13465" s="180"/>
      <c r="N13465" s="180"/>
      <c r="O13465" s="180"/>
    </row>
    <row r="13466" spans="8:15" s="179" customFormat="1" x14ac:dyDescent="0.2">
      <c r="H13466" s="180"/>
      <c r="I13466" s="180"/>
      <c r="L13466" s="181"/>
      <c r="M13466" s="180"/>
      <c r="N13466" s="180"/>
      <c r="O13466" s="180"/>
    </row>
    <row r="13467" spans="8:15" s="179" customFormat="1" x14ac:dyDescent="0.2">
      <c r="H13467" s="180"/>
      <c r="I13467" s="180"/>
      <c r="L13467" s="181"/>
      <c r="M13467" s="180"/>
      <c r="N13467" s="180"/>
      <c r="O13467" s="180"/>
    </row>
    <row r="13468" spans="8:15" s="179" customFormat="1" x14ac:dyDescent="0.2">
      <c r="H13468" s="180"/>
      <c r="I13468" s="180"/>
      <c r="L13468" s="181"/>
      <c r="M13468" s="180"/>
      <c r="N13468" s="180"/>
      <c r="O13468" s="180"/>
    </row>
    <row r="13469" spans="8:15" s="179" customFormat="1" x14ac:dyDescent="0.2">
      <c r="H13469" s="180"/>
      <c r="I13469" s="180"/>
      <c r="L13469" s="181"/>
      <c r="M13469" s="180"/>
      <c r="N13469" s="180"/>
      <c r="O13469" s="180"/>
    </row>
    <row r="13470" spans="8:15" s="179" customFormat="1" x14ac:dyDescent="0.2">
      <c r="H13470" s="180"/>
      <c r="I13470" s="180"/>
      <c r="L13470" s="181"/>
      <c r="M13470" s="180"/>
      <c r="N13470" s="180"/>
      <c r="O13470" s="180"/>
    </row>
    <row r="13471" spans="8:15" s="179" customFormat="1" x14ac:dyDescent="0.2">
      <c r="H13471" s="180"/>
      <c r="I13471" s="180"/>
      <c r="L13471" s="181"/>
      <c r="M13471" s="180"/>
      <c r="N13471" s="180"/>
      <c r="O13471" s="180"/>
    </row>
    <row r="13472" spans="8:15" s="179" customFormat="1" x14ac:dyDescent="0.2">
      <c r="H13472" s="180"/>
      <c r="I13472" s="180"/>
      <c r="L13472" s="181"/>
      <c r="M13472" s="180"/>
      <c r="N13472" s="180"/>
      <c r="O13472" s="180"/>
    </row>
    <row r="13473" spans="8:15" s="179" customFormat="1" x14ac:dyDescent="0.2">
      <c r="H13473" s="180"/>
      <c r="I13473" s="180"/>
      <c r="L13473" s="181"/>
      <c r="M13473" s="180"/>
      <c r="N13473" s="180"/>
      <c r="O13473" s="180"/>
    </row>
    <row r="13474" spans="8:15" s="179" customFormat="1" x14ac:dyDescent="0.2">
      <c r="H13474" s="180"/>
      <c r="I13474" s="180"/>
      <c r="L13474" s="181"/>
      <c r="M13474" s="180"/>
      <c r="N13474" s="180"/>
      <c r="O13474" s="180"/>
    </row>
    <row r="13475" spans="8:15" s="179" customFormat="1" x14ac:dyDescent="0.2">
      <c r="H13475" s="180"/>
      <c r="I13475" s="180"/>
      <c r="L13475" s="181"/>
      <c r="M13475" s="180"/>
      <c r="N13475" s="180"/>
      <c r="O13475" s="180"/>
    </row>
    <row r="13476" spans="8:15" s="179" customFormat="1" x14ac:dyDescent="0.2">
      <c r="H13476" s="180"/>
      <c r="I13476" s="180"/>
      <c r="L13476" s="181"/>
      <c r="M13476" s="180"/>
      <c r="N13476" s="180"/>
      <c r="O13476" s="180"/>
    </row>
    <row r="13477" spans="8:15" s="179" customFormat="1" x14ac:dyDescent="0.2">
      <c r="H13477" s="180"/>
      <c r="I13477" s="180"/>
      <c r="L13477" s="181"/>
      <c r="M13477" s="180"/>
      <c r="N13477" s="180"/>
      <c r="O13477" s="180"/>
    </row>
    <row r="13478" spans="8:15" s="179" customFormat="1" x14ac:dyDescent="0.2">
      <c r="H13478" s="180"/>
      <c r="I13478" s="180"/>
      <c r="L13478" s="181"/>
      <c r="M13478" s="180"/>
      <c r="N13478" s="180"/>
      <c r="O13478" s="180"/>
    </row>
    <row r="13479" spans="8:15" s="179" customFormat="1" x14ac:dyDescent="0.2">
      <c r="H13479" s="180"/>
      <c r="I13479" s="180"/>
      <c r="L13479" s="181"/>
      <c r="M13479" s="180"/>
      <c r="N13479" s="180"/>
      <c r="O13479" s="180"/>
    </row>
    <row r="13480" spans="8:15" s="179" customFormat="1" x14ac:dyDescent="0.2">
      <c r="H13480" s="180"/>
      <c r="I13480" s="180"/>
      <c r="L13480" s="181"/>
      <c r="M13480" s="180"/>
      <c r="N13480" s="180"/>
      <c r="O13480" s="180"/>
    </row>
    <row r="13481" spans="8:15" s="179" customFormat="1" x14ac:dyDescent="0.2">
      <c r="H13481" s="180"/>
      <c r="I13481" s="180"/>
      <c r="L13481" s="181"/>
      <c r="M13481" s="180"/>
      <c r="N13481" s="180"/>
      <c r="O13481" s="180"/>
    </row>
    <row r="13482" spans="8:15" s="179" customFormat="1" x14ac:dyDescent="0.2">
      <c r="H13482" s="180"/>
      <c r="I13482" s="180"/>
      <c r="L13482" s="181"/>
      <c r="M13482" s="180"/>
      <c r="N13482" s="180"/>
      <c r="O13482" s="180"/>
    </row>
    <row r="13483" spans="8:15" s="179" customFormat="1" x14ac:dyDescent="0.2">
      <c r="H13483" s="180"/>
      <c r="I13483" s="180"/>
      <c r="L13483" s="181"/>
      <c r="M13483" s="180"/>
      <c r="N13483" s="180"/>
      <c r="O13483" s="180"/>
    </row>
    <row r="13484" spans="8:15" s="179" customFormat="1" x14ac:dyDescent="0.2">
      <c r="H13484" s="180"/>
      <c r="I13484" s="180"/>
      <c r="L13484" s="181"/>
      <c r="M13484" s="180"/>
      <c r="N13484" s="180"/>
      <c r="O13484" s="180"/>
    </row>
    <row r="13485" spans="8:15" s="179" customFormat="1" x14ac:dyDescent="0.2">
      <c r="H13485" s="180"/>
      <c r="I13485" s="180"/>
      <c r="L13485" s="181"/>
      <c r="M13485" s="180"/>
      <c r="N13485" s="180"/>
      <c r="O13485" s="180"/>
    </row>
    <row r="13486" spans="8:15" s="179" customFormat="1" x14ac:dyDescent="0.2">
      <c r="H13486" s="180"/>
      <c r="I13486" s="180"/>
      <c r="L13486" s="181"/>
      <c r="M13486" s="180"/>
      <c r="N13486" s="180"/>
      <c r="O13486" s="180"/>
    </row>
    <row r="13487" spans="8:15" s="179" customFormat="1" x14ac:dyDescent="0.2">
      <c r="H13487" s="180"/>
      <c r="I13487" s="180"/>
      <c r="L13487" s="181"/>
      <c r="M13487" s="180"/>
      <c r="N13487" s="180"/>
      <c r="O13487" s="180"/>
    </row>
    <row r="13488" spans="8:15" s="179" customFormat="1" x14ac:dyDescent="0.2">
      <c r="H13488" s="180"/>
      <c r="I13488" s="180"/>
      <c r="L13488" s="181"/>
      <c r="M13488" s="180"/>
      <c r="N13488" s="180"/>
      <c r="O13488" s="180"/>
    </row>
    <row r="13489" spans="8:15" s="179" customFormat="1" x14ac:dyDescent="0.2">
      <c r="H13489" s="180"/>
      <c r="I13489" s="180"/>
      <c r="L13489" s="181"/>
      <c r="M13489" s="180"/>
      <c r="N13489" s="180"/>
      <c r="O13489" s="180"/>
    </row>
    <row r="13490" spans="8:15" s="179" customFormat="1" x14ac:dyDescent="0.2">
      <c r="H13490" s="180"/>
      <c r="I13490" s="180"/>
      <c r="L13490" s="181"/>
      <c r="M13490" s="180"/>
      <c r="N13490" s="180"/>
      <c r="O13490" s="180"/>
    </row>
    <row r="13491" spans="8:15" s="179" customFormat="1" x14ac:dyDescent="0.2">
      <c r="H13491" s="180"/>
      <c r="I13491" s="180"/>
      <c r="L13491" s="181"/>
      <c r="M13491" s="180"/>
      <c r="N13491" s="180"/>
      <c r="O13491" s="180"/>
    </row>
    <row r="13492" spans="8:15" s="179" customFormat="1" x14ac:dyDescent="0.2">
      <c r="H13492" s="180"/>
      <c r="I13492" s="180"/>
      <c r="L13492" s="181"/>
      <c r="M13492" s="180"/>
      <c r="N13492" s="180"/>
      <c r="O13492" s="180"/>
    </row>
    <row r="13493" spans="8:15" s="179" customFormat="1" x14ac:dyDescent="0.2">
      <c r="H13493" s="180"/>
      <c r="I13493" s="180"/>
      <c r="L13493" s="181"/>
      <c r="M13493" s="180"/>
      <c r="N13493" s="180"/>
      <c r="O13493" s="180"/>
    </row>
    <row r="13494" spans="8:15" s="179" customFormat="1" x14ac:dyDescent="0.2">
      <c r="H13494" s="180"/>
      <c r="I13494" s="180"/>
      <c r="L13494" s="181"/>
      <c r="M13494" s="180"/>
      <c r="N13494" s="180"/>
      <c r="O13494" s="180"/>
    </row>
    <row r="13495" spans="8:15" s="179" customFormat="1" x14ac:dyDescent="0.2">
      <c r="H13495" s="180"/>
      <c r="I13495" s="180"/>
      <c r="L13495" s="181"/>
      <c r="M13495" s="180"/>
      <c r="N13495" s="180"/>
      <c r="O13495" s="180"/>
    </row>
    <row r="13496" spans="8:15" s="179" customFormat="1" x14ac:dyDescent="0.2">
      <c r="H13496" s="180"/>
      <c r="I13496" s="180"/>
      <c r="L13496" s="181"/>
      <c r="M13496" s="180"/>
      <c r="N13496" s="180"/>
      <c r="O13496" s="180"/>
    </row>
    <row r="13497" spans="8:15" s="179" customFormat="1" x14ac:dyDescent="0.2">
      <c r="H13497" s="180"/>
      <c r="I13497" s="180"/>
      <c r="L13497" s="181"/>
      <c r="M13497" s="180"/>
      <c r="N13497" s="180"/>
      <c r="O13497" s="180"/>
    </row>
    <row r="13498" spans="8:15" s="179" customFormat="1" x14ac:dyDescent="0.2">
      <c r="H13498" s="180"/>
      <c r="I13498" s="180"/>
      <c r="L13498" s="181"/>
      <c r="M13498" s="180"/>
      <c r="N13498" s="180"/>
      <c r="O13498" s="180"/>
    </row>
    <row r="13499" spans="8:15" s="179" customFormat="1" x14ac:dyDescent="0.2">
      <c r="H13499" s="180"/>
      <c r="I13499" s="180"/>
      <c r="L13499" s="181"/>
      <c r="M13499" s="180"/>
      <c r="N13499" s="180"/>
      <c r="O13499" s="180"/>
    </row>
    <row r="13500" spans="8:15" s="179" customFormat="1" x14ac:dyDescent="0.2">
      <c r="H13500" s="180"/>
      <c r="I13500" s="180"/>
      <c r="L13500" s="181"/>
      <c r="M13500" s="180"/>
      <c r="N13500" s="180"/>
      <c r="O13500" s="180"/>
    </row>
    <row r="13501" spans="8:15" s="179" customFormat="1" x14ac:dyDescent="0.2">
      <c r="H13501" s="180"/>
      <c r="I13501" s="180"/>
      <c r="L13501" s="181"/>
      <c r="M13501" s="180"/>
      <c r="N13501" s="180"/>
      <c r="O13501" s="180"/>
    </row>
    <row r="13502" spans="8:15" s="179" customFormat="1" x14ac:dyDescent="0.2">
      <c r="H13502" s="180"/>
      <c r="I13502" s="180"/>
      <c r="L13502" s="181"/>
      <c r="M13502" s="180"/>
      <c r="N13502" s="180"/>
      <c r="O13502" s="180"/>
    </row>
    <row r="13503" spans="8:15" s="179" customFormat="1" x14ac:dyDescent="0.2">
      <c r="H13503" s="180"/>
      <c r="I13503" s="180"/>
      <c r="L13503" s="181"/>
      <c r="M13503" s="180"/>
      <c r="N13503" s="180"/>
      <c r="O13503" s="180"/>
    </row>
    <row r="13504" spans="8:15" s="179" customFormat="1" x14ac:dyDescent="0.2">
      <c r="H13504" s="180"/>
      <c r="I13504" s="180"/>
      <c r="L13504" s="181"/>
      <c r="M13504" s="180"/>
      <c r="N13504" s="180"/>
      <c r="O13504" s="180"/>
    </row>
    <row r="13505" spans="8:15" s="179" customFormat="1" x14ac:dyDescent="0.2">
      <c r="H13505" s="180"/>
      <c r="I13505" s="180"/>
      <c r="L13505" s="181"/>
      <c r="M13505" s="180"/>
      <c r="N13505" s="180"/>
      <c r="O13505" s="180"/>
    </row>
    <row r="13506" spans="8:15" s="179" customFormat="1" x14ac:dyDescent="0.2">
      <c r="H13506" s="180"/>
      <c r="I13506" s="180"/>
      <c r="L13506" s="181"/>
      <c r="M13506" s="180"/>
      <c r="N13506" s="180"/>
      <c r="O13506" s="180"/>
    </row>
    <row r="13507" spans="8:15" s="179" customFormat="1" x14ac:dyDescent="0.2">
      <c r="H13507" s="180"/>
      <c r="I13507" s="180"/>
      <c r="L13507" s="181"/>
      <c r="M13507" s="180"/>
      <c r="N13507" s="180"/>
      <c r="O13507" s="180"/>
    </row>
    <row r="13508" spans="8:15" s="179" customFormat="1" x14ac:dyDescent="0.2">
      <c r="H13508" s="180"/>
      <c r="I13508" s="180"/>
      <c r="L13508" s="181"/>
      <c r="M13508" s="180"/>
      <c r="N13508" s="180"/>
      <c r="O13508" s="180"/>
    </row>
    <row r="13509" spans="8:15" s="179" customFormat="1" x14ac:dyDescent="0.2">
      <c r="H13509" s="180"/>
      <c r="I13509" s="180"/>
      <c r="L13509" s="181"/>
      <c r="M13509" s="180"/>
      <c r="N13509" s="180"/>
      <c r="O13509" s="180"/>
    </row>
    <row r="13510" spans="8:15" s="179" customFormat="1" x14ac:dyDescent="0.2">
      <c r="H13510" s="180"/>
      <c r="I13510" s="180"/>
      <c r="L13510" s="181"/>
      <c r="M13510" s="180"/>
      <c r="N13510" s="180"/>
      <c r="O13510" s="180"/>
    </row>
    <row r="13511" spans="8:15" s="179" customFormat="1" x14ac:dyDescent="0.2">
      <c r="H13511" s="180"/>
      <c r="I13511" s="180"/>
      <c r="L13511" s="181"/>
      <c r="M13511" s="180"/>
      <c r="N13511" s="180"/>
      <c r="O13511" s="180"/>
    </row>
    <row r="13512" spans="8:15" s="179" customFormat="1" x14ac:dyDescent="0.2">
      <c r="H13512" s="180"/>
      <c r="I13512" s="180"/>
      <c r="L13512" s="181"/>
      <c r="M13512" s="180"/>
      <c r="N13512" s="180"/>
      <c r="O13512" s="180"/>
    </row>
    <row r="13513" spans="8:15" s="179" customFormat="1" x14ac:dyDescent="0.2">
      <c r="H13513" s="180"/>
      <c r="I13513" s="180"/>
      <c r="L13513" s="181"/>
      <c r="M13513" s="180"/>
      <c r="N13513" s="180"/>
      <c r="O13513" s="180"/>
    </row>
    <row r="13514" spans="8:15" s="179" customFormat="1" x14ac:dyDescent="0.2">
      <c r="H13514" s="180"/>
      <c r="I13514" s="180"/>
      <c r="L13514" s="181"/>
      <c r="M13514" s="180"/>
      <c r="N13514" s="180"/>
      <c r="O13514" s="180"/>
    </row>
    <row r="13515" spans="8:15" s="179" customFormat="1" x14ac:dyDescent="0.2">
      <c r="H13515" s="180"/>
      <c r="I13515" s="180"/>
      <c r="L13515" s="181"/>
      <c r="M13515" s="180"/>
      <c r="N13515" s="180"/>
      <c r="O13515" s="180"/>
    </row>
    <row r="13516" spans="8:15" s="179" customFormat="1" x14ac:dyDescent="0.2">
      <c r="H13516" s="180"/>
      <c r="I13516" s="180"/>
      <c r="L13516" s="181"/>
      <c r="M13516" s="180"/>
      <c r="N13516" s="180"/>
      <c r="O13516" s="180"/>
    </row>
    <row r="13517" spans="8:15" s="179" customFormat="1" x14ac:dyDescent="0.2">
      <c r="H13517" s="180"/>
      <c r="I13517" s="180"/>
      <c r="L13517" s="181"/>
      <c r="M13517" s="180"/>
      <c r="N13517" s="180"/>
      <c r="O13517" s="180"/>
    </row>
    <row r="13518" spans="8:15" s="179" customFormat="1" x14ac:dyDescent="0.2">
      <c r="H13518" s="180"/>
      <c r="I13518" s="180"/>
      <c r="L13518" s="181"/>
      <c r="M13518" s="180"/>
      <c r="N13518" s="180"/>
      <c r="O13518" s="180"/>
    </row>
    <row r="13519" spans="8:15" s="179" customFormat="1" x14ac:dyDescent="0.2">
      <c r="H13519" s="180"/>
      <c r="I13519" s="180"/>
      <c r="L13519" s="181"/>
      <c r="M13519" s="180"/>
      <c r="N13519" s="180"/>
      <c r="O13519" s="180"/>
    </row>
    <row r="13520" spans="8:15" s="179" customFormat="1" x14ac:dyDescent="0.2">
      <c r="H13520" s="180"/>
      <c r="I13520" s="180"/>
      <c r="L13520" s="181"/>
      <c r="M13520" s="180"/>
      <c r="N13520" s="180"/>
      <c r="O13520" s="180"/>
    </row>
    <row r="13521" spans="8:15" s="179" customFormat="1" x14ac:dyDescent="0.2">
      <c r="H13521" s="180"/>
      <c r="I13521" s="180"/>
      <c r="L13521" s="181"/>
      <c r="M13521" s="180"/>
      <c r="N13521" s="180"/>
      <c r="O13521" s="180"/>
    </row>
    <row r="13522" spans="8:15" s="179" customFormat="1" x14ac:dyDescent="0.2">
      <c r="H13522" s="180"/>
      <c r="I13522" s="180"/>
      <c r="L13522" s="181"/>
      <c r="M13522" s="180"/>
      <c r="N13522" s="180"/>
      <c r="O13522" s="180"/>
    </row>
    <row r="13523" spans="8:15" s="179" customFormat="1" x14ac:dyDescent="0.2">
      <c r="H13523" s="180"/>
      <c r="I13523" s="180"/>
      <c r="L13523" s="181"/>
      <c r="M13523" s="180"/>
      <c r="N13523" s="180"/>
      <c r="O13523" s="180"/>
    </row>
    <row r="13524" spans="8:15" s="179" customFormat="1" x14ac:dyDescent="0.2">
      <c r="H13524" s="180"/>
      <c r="I13524" s="180"/>
      <c r="L13524" s="181"/>
      <c r="M13524" s="180"/>
      <c r="N13524" s="180"/>
      <c r="O13524" s="180"/>
    </row>
    <row r="13525" spans="8:15" s="179" customFormat="1" x14ac:dyDescent="0.2">
      <c r="H13525" s="180"/>
      <c r="I13525" s="180"/>
      <c r="L13525" s="181"/>
      <c r="M13525" s="180"/>
      <c r="N13525" s="180"/>
      <c r="O13525" s="180"/>
    </row>
    <row r="13526" spans="8:15" s="179" customFormat="1" x14ac:dyDescent="0.2">
      <c r="H13526" s="180"/>
      <c r="I13526" s="180"/>
      <c r="L13526" s="181"/>
      <c r="M13526" s="180"/>
      <c r="N13526" s="180"/>
      <c r="O13526" s="180"/>
    </row>
    <row r="13527" spans="8:15" s="179" customFormat="1" x14ac:dyDescent="0.2">
      <c r="H13527" s="180"/>
      <c r="I13527" s="180"/>
      <c r="L13527" s="181"/>
      <c r="M13527" s="180"/>
      <c r="N13527" s="180"/>
      <c r="O13527" s="180"/>
    </row>
    <row r="13528" spans="8:15" s="179" customFormat="1" x14ac:dyDescent="0.2">
      <c r="H13528" s="180"/>
      <c r="I13528" s="180"/>
      <c r="L13528" s="181"/>
      <c r="M13528" s="180"/>
      <c r="N13528" s="180"/>
      <c r="O13528" s="180"/>
    </row>
    <row r="13529" spans="8:15" s="179" customFormat="1" x14ac:dyDescent="0.2">
      <c r="H13529" s="180"/>
      <c r="I13529" s="180"/>
      <c r="L13529" s="181"/>
      <c r="M13529" s="180"/>
      <c r="N13529" s="180"/>
      <c r="O13529" s="180"/>
    </row>
    <row r="13530" spans="8:15" s="179" customFormat="1" x14ac:dyDescent="0.2">
      <c r="H13530" s="180"/>
      <c r="I13530" s="180"/>
      <c r="L13530" s="181"/>
      <c r="M13530" s="180"/>
      <c r="N13530" s="180"/>
      <c r="O13530" s="180"/>
    </row>
    <row r="13531" spans="8:15" s="179" customFormat="1" x14ac:dyDescent="0.2">
      <c r="H13531" s="180"/>
      <c r="I13531" s="180"/>
      <c r="L13531" s="181"/>
      <c r="M13531" s="180"/>
      <c r="N13531" s="180"/>
      <c r="O13531" s="180"/>
    </row>
    <row r="13532" spans="8:15" s="179" customFormat="1" x14ac:dyDescent="0.2">
      <c r="H13532" s="180"/>
      <c r="I13532" s="180"/>
      <c r="L13532" s="181"/>
      <c r="M13532" s="180"/>
      <c r="N13532" s="180"/>
      <c r="O13532" s="180"/>
    </row>
    <row r="13533" spans="8:15" s="179" customFormat="1" x14ac:dyDescent="0.2">
      <c r="H13533" s="180"/>
      <c r="I13533" s="180"/>
      <c r="L13533" s="181"/>
      <c r="M13533" s="180"/>
      <c r="N13533" s="180"/>
      <c r="O13533" s="180"/>
    </row>
    <row r="13534" spans="8:15" s="179" customFormat="1" x14ac:dyDescent="0.2">
      <c r="H13534" s="180"/>
      <c r="I13534" s="180"/>
      <c r="L13534" s="181"/>
      <c r="M13534" s="180"/>
      <c r="N13534" s="180"/>
      <c r="O13534" s="180"/>
    </row>
    <row r="13535" spans="8:15" s="179" customFormat="1" x14ac:dyDescent="0.2">
      <c r="H13535" s="180"/>
      <c r="I13535" s="180"/>
      <c r="L13535" s="181"/>
      <c r="M13535" s="180"/>
      <c r="N13535" s="180"/>
      <c r="O13535" s="180"/>
    </row>
    <row r="13536" spans="8:15" s="179" customFormat="1" x14ac:dyDescent="0.2">
      <c r="H13536" s="180"/>
      <c r="I13536" s="180"/>
      <c r="L13536" s="181"/>
      <c r="M13536" s="180"/>
      <c r="N13536" s="180"/>
      <c r="O13536" s="180"/>
    </row>
    <row r="13537" spans="8:15" s="179" customFormat="1" x14ac:dyDescent="0.2">
      <c r="H13537" s="180"/>
      <c r="I13537" s="180"/>
      <c r="L13537" s="181"/>
      <c r="M13537" s="180"/>
      <c r="N13537" s="180"/>
      <c r="O13537" s="180"/>
    </row>
    <row r="13538" spans="8:15" s="179" customFormat="1" x14ac:dyDescent="0.2">
      <c r="H13538" s="180"/>
      <c r="I13538" s="180"/>
      <c r="L13538" s="181"/>
      <c r="M13538" s="180"/>
      <c r="N13538" s="180"/>
      <c r="O13538" s="180"/>
    </row>
    <row r="13539" spans="8:15" s="179" customFormat="1" x14ac:dyDescent="0.2">
      <c r="H13539" s="180"/>
      <c r="I13539" s="180"/>
      <c r="L13539" s="181"/>
      <c r="M13539" s="180"/>
      <c r="N13539" s="180"/>
      <c r="O13539" s="180"/>
    </row>
    <row r="13540" spans="8:15" s="179" customFormat="1" x14ac:dyDescent="0.2">
      <c r="H13540" s="180"/>
      <c r="I13540" s="180"/>
      <c r="L13540" s="181"/>
      <c r="M13540" s="180"/>
      <c r="N13540" s="180"/>
      <c r="O13540" s="180"/>
    </row>
    <row r="13541" spans="8:15" s="179" customFormat="1" x14ac:dyDescent="0.2">
      <c r="H13541" s="180"/>
      <c r="I13541" s="180"/>
      <c r="L13541" s="181"/>
      <c r="M13541" s="180"/>
      <c r="N13541" s="180"/>
      <c r="O13541" s="180"/>
    </row>
    <row r="13542" spans="8:15" s="179" customFormat="1" x14ac:dyDescent="0.2">
      <c r="H13542" s="180"/>
      <c r="I13542" s="180"/>
      <c r="L13542" s="181"/>
      <c r="M13542" s="180"/>
      <c r="N13542" s="180"/>
      <c r="O13542" s="180"/>
    </row>
    <row r="13543" spans="8:15" s="179" customFormat="1" x14ac:dyDescent="0.2">
      <c r="H13543" s="180"/>
      <c r="I13543" s="180"/>
      <c r="L13543" s="181"/>
      <c r="M13543" s="180"/>
      <c r="N13543" s="180"/>
      <c r="O13543" s="180"/>
    </row>
    <row r="13544" spans="8:15" s="179" customFormat="1" x14ac:dyDescent="0.2">
      <c r="H13544" s="180"/>
      <c r="I13544" s="180"/>
      <c r="L13544" s="181"/>
      <c r="M13544" s="180"/>
      <c r="N13544" s="180"/>
      <c r="O13544" s="180"/>
    </row>
    <row r="13545" spans="8:15" s="179" customFormat="1" x14ac:dyDescent="0.2">
      <c r="H13545" s="180"/>
      <c r="I13545" s="180"/>
      <c r="L13545" s="181"/>
      <c r="M13545" s="180"/>
      <c r="N13545" s="180"/>
      <c r="O13545" s="180"/>
    </row>
    <row r="13546" spans="8:15" s="179" customFormat="1" x14ac:dyDescent="0.2">
      <c r="H13546" s="180"/>
      <c r="I13546" s="180"/>
      <c r="L13546" s="181"/>
      <c r="M13546" s="180"/>
      <c r="N13546" s="180"/>
      <c r="O13546" s="180"/>
    </row>
    <row r="13547" spans="8:15" s="179" customFormat="1" x14ac:dyDescent="0.2">
      <c r="H13547" s="180"/>
      <c r="I13547" s="180"/>
      <c r="L13547" s="181"/>
      <c r="M13547" s="180"/>
      <c r="N13547" s="180"/>
      <c r="O13547" s="180"/>
    </row>
    <row r="13548" spans="8:15" s="179" customFormat="1" x14ac:dyDescent="0.2">
      <c r="H13548" s="180"/>
      <c r="I13548" s="180"/>
      <c r="L13548" s="181"/>
      <c r="M13548" s="180"/>
      <c r="N13548" s="180"/>
      <c r="O13548" s="180"/>
    </row>
    <row r="13549" spans="8:15" s="179" customFormat="1" x14ac:dyDescent="0.2">
      <c r="H13549" s="180"/>
      <c r="I13549" s="180"/>
      <c r="L13549" s="181"/>
      <c r="M13549" s="180"/>
      <c r="N13549" s="180"/>
      <c r="O13549" s="180"/>
    </row>
    <row r="13550" spans="8:15" s="179" customFormat="1" x14ac:dyDescent="0.2">
      <c r="H13550" s="180"/>
      <c r="I13550" s="180"/>
      <c r="L13550" s="181"/>
      <c r="M13550" s="180"/>
      <c r="N13550" s="180"/>
      <c r="O13550" s="180"/>
    </row>
    <row r="13551" spans="8:15" s="179" customFormat="1" x14ac:dyDescent="0.2">
      <c r="H13551" s="180"/>
      <c r="I13551" s="180"/>
      <c r="L13551" s="181"/>
      <c r="M13551" s="180"/>
      <c r="N13551" s="180"/>
      <c r="O13551" s="180"/>
    </row>
    <row r="13552" spans="8:15" s="179" customFormat="1" x14ac:dyDescent="0.2">
      <c r="H13552" s="180"/>
      <c r="I13552" s="180"/>
      <c r="L13552" s="181"/>
      <c r="M13552" s="180"/>
      <c r="N13552" s="180"/>
      <c r="O13552" s="180"/>
    </row>
    <row r="13553" spans="8:15" s="179" customFormat="1" x14ac:dyDescent="0.2">
      <c r="H13553" s="180"/>
      <c r="I13553" s="180"/>
      <c r="L13553" s="181"/>
      <c r="M13553" s="180"/>
      <c r="N13553" s="180"/>
      <c r="O13553" s="180"/>
    </row>
    <row r="13554" spans="8:15" s="179" customFormat="1" x14ac:dyDescent="0.2">
      <c r="H13554" s="180"/>
      <c r="I13554" s="180"/>
      <c r="L13554" s="181"/>
      <c r="M13554" s="180"/>
      <c r="N13554" s="180"/>
      <c r="O13554" s="180"/>
    </row>
    <row r="13555" spans="8:15" s="179" customFormat="1" x14ac:dyDescent="0.2">
      <c r="H13555" s="180"/>
      <c r="I13555" s="180"/>
      <c r="L13555" s="181"/>
      <c r="M13555" s="180"/>
      <c r="N13555" s="180"/>
      <c r="O13555" s="180"/>
    </row>
    <row r="13556" spans="8:15" s="179" customFormat="1" x14ac:dyDescent="0.2">
      <c r="H13556" s="180"/>
      <c r="I13556" s="180"/>
      <c r="L13556" s="181"/>
      <c r="M13556" s="180"/>
      <c r="N13556" s="180"/>
      <c r="O13556" s="180"/>
    </row>
    <row r="13557" spans="8:15" s="179" customFormat="1" x14ac:dyDescent="0.2">
      <c r="H13557" s="180"/>
      <c r="I13557" s="180"/>
      <c r="L13557" s="181"/>
      <c r="M13557" s="180"/>
      <c r="N13557" s="180"/>
      <c r="O13557" s="180"/>
    </row>
    <row r="13558" spans="8:15" s="179" customFormat="1" x14ac:dyDescent="0.2">
      <c r="H13558" s="180"/>
      <c r="I13558" s="180"/>
      <c r="L13558" s="181"/>
      <c r="M13558" s="180"/>
      <c r="N13558" s="180"/>
      <c r="O13558" s="180"/>
    </row>
    <row r="13559" spans="8:15" s="179" customFormat="1" x14ac:dyDescent="0.2">
      <c r="H13559" s="180"/>
      <c r="I13559" s="180"/>
      <c r="L13559" s="181"/>
      <c r="M13559" s="180"/>
      <c r="N13559" s="180"/>
      <c r="O13559" s="180"/>
    </row>
    <row r="13560" spans="8:15" s="179" customFormat="1" x14ac:dyDescent="0.2">
      <c r="H13560" s="180"/>
      <c r="I13560" s="180"/>
      <c r="L13560" s="181"/>
      <c r="M13560" s="180"/>
      <c r="N13560" s="180"/>
      <c r="O13560" s="180"/>
    </row>
    <row r="13561" spans="8:15" s="179" customFormat="1" x14ac:dyDescent="0.2">
      <c r="H13561" s="180"/>
      <c r="I13561" s="180"/>
      <c r="L13561" s="181"/>
      <c r="M13561" s="180"/>
      <c r="N13561" s="180"/>
      <c r="O13561" s="180"/>
    </row>
    <row r="13562" spans="8:15" s="179" customFormat="1" x14ac:dyDescent="0.2">
      <c r="H13562" s="180"/>
      <c r="I13562" s="180"/>
      <c r="L13562" s="181"/>
      <c r="M13562" s="180"/>
      <c r="N13562" s="180"/>
      <c r="O13562" s="180"/>
    </row>
    <row r="13563" spans="8:15" s="179" customFormat="1" x14ac:dyDescent="0.2">
      <c r="H13563" s="180"/>
      <c r="I13563" s="180"/>
      <c r="L13563" s="181"/>
      <c r="M13563" s="180"/>
      <c r="N13563" s="180"/>
      <c r="O13563" s="180"/>
    </row>
    <row r="13564" spans="8:15" s="179" customFormat="1" x14ac:dyDescent="0.2">
      <c r="H13564" s="180"/>
      <c r="I13564" s="180"/>
      <c r="L13564" s="181"/>
      <c r="M13564" s="180"/>
      <c r="N13564" s="180"/>
      <c r="O13564" s="180"/>
    </row>
    <row r="13565" spans="8:15" s="179" customFormat="1" x14ac:dyDescent="0.2">
      <c r="H13565" s="180"/>
      <c r="I13565" s="180"/>
      <c r="L13565" s="181"/>
      <c r="M13565" s="180"/>
      <c r="N13565" s="180"/>
      <c r="O13565" s="180"/>
    </row>
    <row r="13566" spans="8:15" s="179" customFormat="1" x14ac:dyDescent="0.2">
      <c r="H13566" s="180"/>
      <c r="I13566" s="180"/>
      <c r="L13566" s="181"/>
      <c r="M13566" s="180"/>
      <c r="N13566" s="180"/>
      <c r="O13566" s="180"/>
    </row>
    <row r="13567" spans="8:15" s="179" customFormat="1" x14ac:dyDescent="0.2">
      <c r="H13567" s="180"/>
      <c r="I13567" s="180"/>
      <c r="L13567" s="181"/>
      <c r="M13567" s="180"/>
      <c r="N13567" s="180"/>
      <c r="O13567" s="180"/>
    </row>
    <row r="13568" spans="8:15" s="179" customFormat="1" x14ac:dyDescent="0.2">
      <c r="H13568" s="180"/>
      <c r="I13568" s="180"/>
      <c r="L13568" s="181"/>
      <c r="M13568" s="180"/>
      <c r="N13568" s="180"/>
      <c r="O13568" s="180"/>
    </row>
    <row r="13569" spans="8:15" s="179" customFormat="1" x14ac:dyDescent="0.2">
      <c r="H13569" s="180"/>
      <c r="I13569" s="180"/>
      <c r="L13569" s="181"/>
      <c r="M13569" s="180"/>
      <c r="N13569" s="180"/>
      <c r="O13569" s="180"/>
    </row>
    <row r="13570" spans="8:15" s="179" customFormat="1" x14ac:dyDescent="0.2">
      <c r="H13570" s="180"/>
      <c r="I13570" s="180"/>
      <c r="L13570" s="181"/>
      <c r="M13570" s="180"/>
      <c r="N13570" s="180"/>
      <c r="O13570" s="180"/>
    </row>
    <row r="13571" spans="8:15" s="179" customFormat="1" x14ac:dyDescent="0.2">
      <c r="H13571" s="180"/>
      <c r="I13571" s="180"/>
      <c r="L13571" s="181"/>
      <c r="M13571" s="180"/>
      <c r="N13571" s="180"/>
      <c r="O13571" s="180"/>
    </row>
    <row r="13572" spans="8:15" s="179" customFormat="1" x14ac:dyDescent="0.2">
      <c r="H13572" s="180"/>
      <c r="I13572" s="180"/>
      <c r="L13572" s="181"/>
      <c r="M13572" s="180"/>
      <c r="N13572" s="180"/>
      <c r="O13572" s="180"/>
    </row>
    <row r="13573" spans="8:15" s="179" customFormat="1" x14ac:dyDescent="0.2">
      <c r="H13573" s="180"/>
      <c r="I13573" s="180"/>
      <c r="L13573" s="181"/>
      <c r="M13573" s="180"/>
      <c r="N13573" s="180"/>
      <c r="O13573" s="180"/>
    </row>
    <row r="13574" spans="8:15" s="179" customFormat="1" x14ac:dyDescent="0.2">
      <c r="H13574" s="180"/>
      <c r="I13574" s="180"/>
      <c r="L13574" s="181"/>
      <c r="M13574" s="180"/>
      <c r="N13574" s="180"/>
      <c r="O13574" s="180"/>
    </row>
    <row r="13575" spans="8:15" s="179" customFormat="1" x14ac:dyDescent="0.2">
      <c r="H13575" s="180"/>
      <c r="I13575" s="180"/>
      <c r="L13575" s="181"/>
      <c r="M13575" s="180"/>
      <c r="N13575" s="180"/>
      <c r="O13575" s="180"/>
    </row>
    <row r="13576" spans="8:15" s="179" customFormat="1" x14ac:dyDescent="0.2">
      <c r="H13576" s="180"/>
      <c r="I13576" s="180"/>
      <c r="L13576" s="181"/>
      <c r="M13576" s="180"/>
      <c r="N13576" s="180"/>
      <c r="O13576" s="180"/>
    </row>
    <row r="13577" spans="8:15" s="179" customFormat="1" x14ac:dyDescent="0.2">
      <c r="H13577" s="180"/>
      <c r="I13577" s="180"/>
      <c r="L13577" s="181"/>
      <c r="M13577" s="180"/>
      <c r="N13577" s="180"/>
      <c r="O13577" s="180"/>
    </row>
    <row r="13578" spans="8:15" s="179" customFormat="1" x14ac:dyDescent="0.2">
      <c r="H13578" s="180"/>
      <c r="I13578" s="180"/>
      <c r="L13578" s="181"/>
      <c r="M13578" s="180"/>
      <c r="N13578" s="180"/>
      <c r="O13578" s="180"/>
    </row>
    <row r="13579" spans="8:15" s="179" customFormat="1" x14ac:dyDescent="0.2">
      <c r="H13579" s="180"/>
      <c r="I13579" s="180"/>
      <c r="L13579" s="181"/>
      <c r="M13579" s="180"/>
      <c r="N13579" s="180"/>
      <c r="O13579" s="180"/>
    </row>
    <row r="13580" spans="8:15" s="179" customFormat="1" x14ac:dyDescent="0.2">
      <c r="H13580" s="180"/>
      <c r="I13580" s="180"/>
      <c r="L13580" s="181"/>
      <c r="M13580" s="180"/>
      <c r="N13580" s="180"/>
      <c r="O13580" s="180"/>
    </row>
    <row r="13581" spans="8:15" s="179" customFormat="1" x14ac:dyDescent="0.2">
      <c r="H13581" s="180"/>
      <c r="I13581" s="180"/>
      <c r="L13581" s="181"/>
      <c r="M13581" s="180"/>
      <c r="N13581" s="180"/>
      <c r="O13581" s="180"/>
    </row>
    <row r="13582" spans="8:15" s="179" customFormat="1" x14ac:dyDescent="0.2">
      <c r="H13582" s="180"/>
      <c r="I13582" s="180"/>
      <c r="L13582" s="181"/>
      <c r="M13582" s="180"/>
      <c r="N13582" s="180"/>
      <c r="O13582" s="180"/>
    </row>
    <row r="13583" spans="8:15" s="179" customFormat="1" x14ac:dyDescent="0.2">
      <c r="H13583" s="180"/>
      <c r="I13583" s="180"/>
      <c r="L13583" s="181"/>
      <c r="M13583" s="180"/>
      <c r="N13583" s="180"/>
      <c r="O13583" s="180"/>
    </row>
    <row r="13584" spans="8:15" s="179" customFormat="1" x14ac:dyDescent="0.2">
      <c r="H13584" s="180"/>
      <c r="I13584" s="180"/>
      <c r="L13584" s="181"/>
      <c r="M13584" s="180"/>
      <c r="N13584" s="180"/>
      <c r="O13584" s="180"/>
    </row>
    <row r="13585" spans="8:15" s="179" customFormat="1" x14ac:dyDescent="0.2">
      <c r="H13585" s="180"/>
      <c r="I13585" s="180"/>
      <c r="L13585" s="181"/>
      <c r="M13585" s="180"/>
      <c r="N13585" s="180"/>
      <c r="O13585" s="180"/>
    </row>
    <row r="13586" spans="8:15" s="179" customFormat="1" x14ac:dyDescent="0.2">
      <c r="H13586" s="180"/>
      <c r="I13586" s="180"/>
      <c r="L13586" s="181"/>
      <c r="M13586" s="180"/>
      <c r="N13586" s="180"/>
      <c r="O13586" s="180"/>
    </row>
    <row r="13587" spans="8:15" s="179" customFormat="1" x14ac:dyDescent="0.2">
      <c r="H13587" s="180"/>
      <c r="I13587" s="180"/>
      <c r="L13587" s="181"/>
      <c r="M13587" s="180"/>
      <c r="N13587" s="180"/>
      <c r="O13587" s="180"/>
    </row>
    <row r="13588" spans="8:15" s="179" customFormat="1" x14ac:dyDescent="0.2">
      <c r="H13588" s="180"/>
      <c r="I13588" s="180"/>
      <c r="L13588" s="181"/>
      <c r="M13588" s="180"/>
      <c r="N13588" s="180"/>
      <c r="O13588" s="180"/>
    </row>
    <row r="13589" spans="8:15" s="179" customFormat="1" x14ac:dyDescent="0.2">
      <c r="H13589" s="180"/>
      <c r="I13589" s="180"/>
      <c r="L13589" s="181"/>
      <c r="M13589" s="180"/>
      <c r="N13589" s="180"/>
      <c r="O13589" s="180"/>
    </row>
    <row r="13590" spans="8:15" s="179" customFormat="1" x14ac:dyDescent="0.2">
      <c r="H13590" s="180"/>
      <c r="I13590" s="180"/>
      <c r="L13590" s="181"/>
      <c r="M13590" s="180"/>
      <c r="N13590" s="180"/>
      <c r="O13590" s="180"/>
    </row>
    <row r="13591" spans="8:15" s="179" customFormat="1" x14ac:dyDescent="0.2">
      <c r="H13591" s="180"/>
      <c r="I13591" s="180"/>
      <c r="L13591" s="181"/>
      <c r="M13591" s="180"/>
      <c r="N13591" s="180"/>
      <c r="O13591" s="180"/>
    </row>
    <row r="13592" spans="8:15" s="179" customFormat="1" x14ac:dyDescent="0.2">
      <c r="H13592" s="180"/>
      <c r="I13592" s="180"/>
      <c r="L13592" s="181"/>
      <c r="M13592" s="180"/>
      <c r="N13592" s="180"/>
      <c r="O13592" s="180"/>
    </row>
    <row r="13593" spans="8:15" s="179" customFormat="1" x14ac:dyDescent="0.2">
      <c r="H13593" s="180"/>
      <c r="I13593" s="180"/>
      <c r="L13593" s="181"/>
      <c r="M13593" s="180"/>
      <c r="N13593" s="180"/>
      <c r="O13593" s="180"/>
    </row>
    <row r="13594" spans="8:15" s="179" customFormat="1" x14ac:dyDescent="0.2">
      <c r="H13594" s="180"/>
      <c r="I13594" s="180"/>
      <c r="L13594" s="181"/>
      <c r="M13594" s="180"/>
      <c r="N13594" s="180"/>
      <c r="O13594" s="180"/>
    </row>
    <row r="13595" spans="8:15" s="179" customFormat="1" x14ac:dyDescent="0.2">
      <c r="H13595" s="180"/>
      <c r="I13595" s="180"/>
      <c r="L13595" s="181"/>
      <c r="M13595" s="180"/>
      <c r="N13595" s="180"/>
      <c r="O13595" s="180"/>
    </row>
    <row r="13596" spans="8:15" s="179" customFormat="1" x14ac:dyDescent="0.2">
      <c r="H13596" s="180"/>
      <c r="I13596" s="180"/>
      <c r="L13596" s="181"/>
      <c r="M13596" s="180"/>
      <c r="N13596" s="180"/>
      <c r="O13596" s="180"/>
    </row>
    <row r="13597" spans="8:15" s="179" customFormat="1" x14ac:dyDescent="0.2">
      <c r="H13597" s="180"/>
      <c r="I13597" s="180"/>
      <c r="L13597" s="181"/>
      <c r="M13597" s="180"/>
      <c r="N13597" s="180"/>
      <c r="O13597" s="180"/>
    </row>
    <row r="13598" spans="8:15" s="179" customFormat="1" x14ac:dyDescent="0.2">
      <c r="H13598" s="180"/>
      <c r="I13598" s="180"/>
      <c r="L13598" s="181"/>
      <c r="M13598" s="180"/>
      <c r="N13598" s="180"/>
      <c r="O13598" s="180"/>
    </row>
    <row r="13599" spans="8:15" s="179" customFormat="1" x14ac:dyDescent="0.2">
      <c r="H13599" s="180"/>
      <c r="I13599" s="180"/>
      <c r="L13599" s="181"/>
      <c r="M13599" s="180"/>
      <c r="N13599" s="180"/>
      <c r="O13599" s="180"/>
    </row>
    <row r="13600" spans="8:15" s="179" customFormat="1" x14ac:dyDescent="0.2">
      <c r="H13600" s="180"/>
      <c r="I13600" s="180"/>
      <c r="L13600" s="181"/>
      <c r="M13600" s="180"/>
      <c r="N13600" s="180"/>
      <c r="O13600" s="180"/>
    </row>
    <row r="13601" spans="8:15" s="179" customFormat="1" x14ac:dyDescent="0.2">
      <c r="H13601" s="180"/>
      <c r="I13601" s="180"/>
      <c r="L13601" s="181"/>
      <c r="M13601" s="180"/>
      <c r="N13601" s="180"/>
      <c r="O13601" s="180"/>
    </row>
    <row r="13602" spans="8:15" s="179" customFormat="1" x14ac:dyDescent="0.2">
      <c r="H13602" s="180"/>
      <c r="I13602" s="180"/>
      <c r="L13602" s="181"/>
      <c r="M13602" s="180"/>
      <c r="N13602" s="180"/>
      <c r="O13602" s="180"/>
    </row>
    <row r="13603" spans="8:15" s="179" customFormat="1" x14ac:dyDescent="0.2">
      <c r="H13603" s="180"/>
      <c r="I13603" s="180"/>
      <c r="L13603" s="181"/>
      <c r="M13603" s="180"/>
      <c r="N13603" s="180"/>
      <c r="O13603" s="180"/>
    </row>
    <row r="13604" spans="8:15" s="179" customFormat="1" x14ac:dyDescent="0.2">
      <c r="H13604" s="180"/>
      <c r="I13604" s="180"/>
      <c r="L13604" s="181"/>
      <c r="M13604" s="180"/>
      <c r="N13604" s="180"/>
      <c r="O13604" s="180"/>
    </row>
    <row r="13605" spans="8:15" s="179" customFormat="1" x14ac:dyDescent="0.2">
      <c r="H13605" s="180"/>
      <c r="I13605" s="180"/>
      <c r="L13605" s="181"/>
      <c r="M13605" s="180"/>
      <c r="N13605" s="180"/>
      <c r="O13605" s="180"/>
    </row>
    <row r="13606" spans="8:15" s="179" customFormat="1" x14ac:dyDescent="0.2">
      <c r="H13606" s="180"/>
      <c r="I13606" s="180"/>
      <c r="L13606" s="181"/>
      <c r="M13606" s="180"/>
      <c r="N13606" s="180"/>
      <c r="O13606" s="180"/>
    </row>
    <row r="13607" spans="8:15" s="179" customFormat="1" x14ac:dyDescent="0.2">
      <c r="H13607" s="180"/>
      <c r="I13607" s="180"/>
      <c r="L13607" s="181"/>
      <c r="M13607" s="180"/>
      <c r="N13607" s="180"/>
      <c r="O13607" s="180"/>
    </row>
    <row r="13608" spans="8:15" s="179" customFormat="1" x14ac:dyDescent="0.2">
      <c r="H13608" s="180"/>
      <c r="I13608" s="180"/>
      <c r="L13608" s="181"/>
      <c r="M13608" s="180"/>
      <c r="N13608" s="180"/>
      <c r="O13608" s="180"/>
    </row>
    <row r="13609" spans="8:15" s="179" customFormat="1" x14ac:dyDescent="0.2">
      <c r="H13609" s="180"/>
      <c r="I13609" s="180"/>
      <c r="L13609" s="181"/>
      <c r="M13609" s="180"/>
      <c r="N13609" s="180"/>
      <c r="O13609" s="180"/>
    </row>
    <row r="13610" spans="8:15" s="179" customFormat="1" x14ac:dyDescent="0.2">
      <c r="H13610" s="180"/>
      <c r="I13610" s="180"/>
      <c r="L13610" s="181"/>
      <c r="M13610" s="180"/>
      <c r="N13610" s="180"/>
      <c r="O13610" s="180"/>
    </row>
    <row r="13611" spans="8:15" s="179" customFormat="1" x14ac:dyDescent="0.2">
      <c r="H13611" s="180"/>
      <c r="I13611" s="180"/>
      <c r="L13611" s="181"/>
      <c r="M13611" s="180"/>
      <c r="N13611" s="180"/>
      <c r="O13611" s="180"/>
    </row>
    <row r="13612" spans="8:15" s="179" customFormat="1" x14ac:dyDescent="0.2">
      <c r="H13612" s="180"/>
      <c r="I13612" s="180"/>
      <c r="L13612" s="181"/>
      <c r="M13612" s="180"/>
      <c r="N13612" s="180"/>
      <c r="O13612" s="180"/>
    </row>
    <row r="13613" spans="8:15" s="179" customFormat="1" x14ac:dyDescent="0.2">
      <c r="H13613" s="180"/>
      <c r="I13613" s="180"/>
      <c r="L13613" s="181"/>
      <c r="M13613" s="180"/>
      <c r="N13613" s="180"/>
      <c r="O13613" s="180"/>
    </row>
    <row r="13614" spans="8:15" s="179" customFormat="1" x14ac:dyDescent="0.2">
      <c r="H13614" s="180"/>
      <c r="I13614" s="180"/>
      <c r="L13614" s="181"/>
      <c r="M13614" s="180"/>
      <c r="N13614" s="180"/>
      <c r="O13614" s="180"/>
    </row>
    <row r="13615" spans="8:15" s="179" customFormat="1" x14ac:dyDescent="0.2">
      <c r="H13615" s="180"/>
      <c r="I13615" s="180"/>
      <c r="L13615" s="181"/>
      <c r="M13615" s="180"/>
      <c r="N13615" s="180"/>
      <c r="O13615" s="180"/>
    </row>
    <row r="13616" spans="8:15" s="179" customFormat="1" x14ac:dyDescent="0.2">
      <c r="H13616" s="180"/>
      <c r="I13616" s="180"/>
      <c r="L13616" s="181"/>
      <c r="M13616" s="180"/>
      <c r="N13616" s="180"/>
      <c r="O13616" s="180"/>
    </row>
    <row r="13617" spans="8:15" s="179" customFormat="1" x14ac:dyDescent="0.2">
      <c r="H13617" s="180"/>
      <c r="I13617" s="180"/>
      <c r="L13617" s="181"/>
      <c r="M13617" s="180"/>
      <c r="N13617" s="180"/>
      <c r="O13617" s="180"/>
    </row>
    <row r="13618" spans="8:15" s="179" customFormat="1" x14ac:dyDescent="0.2">
      <c r="H13618" s="180"/>
      <c r="I13618" s="180"/>
      <c r="L13618" s="181"/>
      <c r="M13618" s="180"/>
      <c r="N13618" s="180"/>
      <c r="O13618" s="180"/>
    </row>
    <row r="13619" spans="8:15" s="179" customFormat="1" x14ac:dyDescent="0.2">
      <c r="H13619" s="180"/>
      <c r="I13619" s="180"/>
      <c r="L13619" s="181"/>
      <c r="M13619" s="180"/>
      <c r="N13619" s="180"/>
      <c r="O13619" s="180"/>
    </row>
    <row r="13620" spans="8:15" s="179" customFormat="1" x14ac:dyDescent="0.2">
      <c r="H13620" s="180"/>
      <c r="I13620" s="180"/>
      <c r="L13620" s="181"/>
      <c r="M13620" s="180"/>
      <c r="N13620" s="180"/>
      <c r="O13620" s="180"/>
    </row>
    <row r="13621" spans="8:15" s="179" customFormat="1" x14ac:dyDescent="0.2">
      <c r="H13621" s="180"/>
      <c r="I13621" s="180"/>
      <c r="L13621" s="181"/>
      <c r="M13621" s="180"/>
      <c r="N13621" s="180"/>
      <c r="O13621" s="180"/>
    </row>
    <row r="13622" spans="8:15" s="179" customFormat="1" x14ac:dyDescent="0.2">
      <c r="H13622" s="180"/>
      <c r="I13622" s="180"/>
      <c r="L13622" s="181"/>
      <c r="M13622" s="180"/>
      <c r="N13622" s="180"/>
      <c r="O13622" s="180"/>
    </row>
    <row r="13623" spans="8:15" s="179" customFormat="1" x14ac:dyDescent="0.2">
      <c r="H13623" s="180"/>
      <c r="I13623" s="180"/>
      <c r="L13623" s="181"/>
      <c r="M13623" s="180"/>
      <c r="N13623" s="180"/>
      <c r="O13623" s="180"/>
    </row>
    <row r="13624" spans="8:15" s="179" customFormat="1" x14ac:dyDescent="0.2">
      <c r="H13624" s="180"/>
      <c r="I13624" s="180"/>
      <c r="L13624" s="181"/>
      <c r="M13624" s="180"/>
      <c r="N13624" s="180"/>
      <c r="O13624" s="180"/>
    </row>
    <row r="13625" spans="8:15" s="179" customFormat="1" x14ac:dyDescent="0.2">
      <c r="H13625" s="180"/>
      <c r="I13625" s="180"/>
      <c r="L13625" s="181"/>
      <c r="M13625" s="180"/>
      <c r="N13625" s="180"/>
      <c r="O13625" s="180"/>
    </row>
    <row r="13626" spans="8:15" s="179" customFormat="1" x14ac:dyDescent="0.2">
      <c r="H13626" s="180"/>
      <c r="I13626" s="180"/>
      <c r="L13626" s="181"/>
      <c r="M13626" s="180"/>
      <c r="N13626" s="180"/>
      <c r="O13626" s="180"/>
    </row>
    <row r="13627" spans="8:15" s="179" customFormat="1" x14ac:dyDescent="0.2">
      <c r="H13627" s="180"/>
      <c r="I13627" s="180"/>
      <c r="L13627" s="181"/>
      <c r="M13627" s="180"/>
      <c r="N13627" s="180"/>
      <c r="O13627" s="180"/>
    </row>
    <row r="13628" spans="8:15" s="179" customFormat="1" x14ac:dyDescent="0.2">
      <c r="H13628" s="180"/>
      <c r="I13628" s="180"/>
      <c r="L13628" s="181"/>
      <c r="M13628" s="180"/>
      <c r="N13628" s="180"/>
      <c r="O13628" s="180"/>
    </row>
    <row r="13629" spans="8:15" s="179" customFormat="1" x14ac:dyDescent="0.2">
      <c r="H13629" s="180"/>
      <c r="I13629" s="180"/>
      <c r="L13629" s="181"/>
      <c r="M13629" s="180"/>
      <c r="N13629" s="180"/>
      <c r="O13629" s="180"/>
    </row>
    <row r="13630" spans="8:15" s="179" customFormat="1" x14ac:dyDescent="0.2">
      <c r="H13630" s="180"/>
      <c r="I13630" s="180"/>
      <c r="L13630" s="181"/>
      <c r="M13630" s="180"/>
      <c r="N13630" s="180"/>
      <c r="O13630" s="180"/>
    </row>
    <row r="13631" spans="8:15" s="179" customFormat="1" x14ac:dyDescent="0.2">
      <c r="H13631" s="180"/>
      <c r="I13631" s="180"/>
      <c r="L13631" s="181"/>
      <c r="M13631" s="180"/>
      <c r="N13631" s="180"/>
      <c r="O13631" s="180"/>
    </row>
    <row r="13632" spans="8:15" s="179" customFormat="1" x14ac:dyDescent="0.2">
      <c r="H13632" s="180"/>
      <c r="I13632" s="180"/>
      <c r="L13632" s="181"/>
      <c r="M13632" s="180"/>
      <c r="N13632" s="180"/>
      <c r="O13632" s="180"/>
    </row>
    <row r="13633" spans="8:15" s="179" customFormat="1" x14ac:dyDescent="0.2">
      <c r="H13633" s="180"/>
      <c r="I13633" s="180"/>
      <c r="L13633" s="181"/>
      <c r="M13633" s="180"/>
      <c r="N13633" s="180"/>
      <c r="O13633" s="180"/>
    </row>
    <row r="13634" spans="8:15" s="179" customFormat="1" x14ac:dyDescent="0.2">
      <c r="H13634" s="180"/>
      <c r="I13634" s="180"/>
      <c r="L13634" s="181"/>
      <c r="M13634" s="180"/>
      <c r="N13634" s="180"/>
      <c r="O13634" s="180"/>
    </row>
    <row r="13635" spans="8:15" s="179" customFormat="1" x14ac:dyDescent="0.2">
      <c r="H13635" s="180"/>
      <c r="I13635" s="180"/>
      <c r="L13635" s="181"/>
      <c r="M13635" s="180"/>
      <c r="N13635" s="180"/>
      <c r="O13635" s="180"/>
    </row>
    <row r="13636" spans="8:15" s="179" customFormat="1" x14ac:dyDescent="0.2">
      <c r="H13636" s="180"/>
      <c r="I13636" s="180"/>
      <c r="L13636" s="181"/>
      <c r="M13636" s="180"/>
      <c r="N13636" s="180"/>
      <c r="O13636" s="180"/>
    </row>
    <row r="13637" spans="8:15" s="179" customFormat="1" x14ac:dyDescent="0.2">
      <c r="H13637" s="180"/>
      <c r="I13637" s="180"/>
      <c r="L13637" s="181"/>
      <c r="M13637" s="180"/>
      <c r="N13637" s="180"/>
      <c r="O13637" s="180"/>
    </row>
    <row r="13638" spans="8:15" s="179" customFormat="1" x14ac:dyDescent="0.2">
      <c r="H13638" s="180"/>
      <c r="I13638" s="180"/>
      <c r="L13638" s="181"/>
      <c r="M13638" s="180"/>
      <c r="N13638" s="180"/>
      <c r="O13638" s="180"/>
    </row>
    <row r="13639" spans="8:15" s="179" customFormat="1" x14ac:dyDescent="0.2">
      <c r="H13639" s="180"/>
      <c r="I13639" s="180"/>
      <c r="L13639" s="181"/>
      <c r="M13639" s="180"/>
      <c r="N13639" s="180"/>
      <c r="O13639" s="180"/>
    </row>
    <row r="13640" spans="8:15" s="179" customFormat="1" x14ac:dyDescent="0.2">
      <c r="H13640" s="180"/>
      <c r="I13640" s="180"/>
      <c r="L13640" s="181"/>
      <c r="M13640" s="180"/>
      <c r="N13640" s="180"/>
      <c r="O13640" s="180"/>
    </row>
    <row r="13641" spans="8:15" s="179" customFormat="1" x14ac:dyDescent="0.2">
      <c r="H13641" s="180"/>
      <c r="I13641" s="180"/>
      <c r="L13641" s="181"/>
      <c r="M13641" s="180"/>
      <c r="N13641" s="180"/>
      <c r="O13641" s="180"/>
    </row>
    <row r="13642" spans="8:15" s="179" customFormat="1" x14ac:dyDescent="0.2">
      <c r="H13642" s="180"/>
      <c r="I13642" s="180"/>
      <c r="L13642" s="181"/>
      <c r="M13642" s="180"/>
      <c r="N13642" s="180"/>
      <c r="O13642" s="180"/>
    </row>
    <row r="13643" spans="8:15" s="179" customFormat="1" x14ac:dyDescent="0.2">
      <c r="H13643" s="180"/>
      <c r="I13643" s="180"/>
      <c r="L13643" s="181"/>
      <c r="M13643" s="180"/>
      <c r="N13643" s="180"/>
      <c r="O13643" s="180"/>
    </row>
    <row r="13644" spans="8:15" s="179" customFormat="1" x14ac:dyDescent="0.2">
      <c r="H13644" s="180"/>
      <c r="I13644" s="180"/>
      <c r="L13644" s="181"/>
      <c r="M13644" s="180"/>
      <c r="N13644" s="180"/>
      <c r="O13644" s="180"/>
    </row>
    <row r="13645" spans="8:15" s="179" customFormat="1" x14ac:dyDescent="0.2">
      <c r="H13645" s="180"/>
      <c r="I13645" s="180"/>
      <c r="L13645" s="181"/>
      <c r="M13645" s="180"/>
      <c r="N13645" s="180"/>
      <c r="O13645" s="180"/>
    </row>
    <row r="13646" spans="8:15" s="179" customFormat="1" x14ac:dyDescent="0.2">
      <c r="H13646" s="180"/>
      <c r="I13646" s="180"/>
      <c r="L13646" s="181"/>
      <c r="M13646" s="180"/>
      <c r="N13646" s="180"/>
      <c r="O13646" s="180"/>
    </row>
    <row r="13647" spans="8:15" s="179" customFormat="1" x14ac:dyDescent="0.2">
      <c r="H13647" s="180"/>
      <c r="I13647" s="180"/>
      <c r="L13647" s="181"/>
      <c r="M13647" s="180"/>
      <c r="N13647" s="180"/>
      <c r="O13647" s="180"/>
    </row>
    <row r="13648" spans="8:15" s="179" customFormat="1" x14ac:dyDescent="0.2">
      <c r="H13648" s="180"/>
      <c r="I13648" s="180"/>
      <c r="L13648" s="181"/>
      <c r="M13648" s="180"/>
      <c r="N13648" s="180"/>
      <c r="O13648" s="180"/>
    </row>
    <row r="13649" spans="8:15" s="179" customFormat="1" x14ac:dyDescent="0.2">
      <c r="H13649" s="180"/>
      <c r="I13649" s="180"/>
      <c r="L13649" s="181"/>
      <c r="M13649" s="180"/>
      <c r="N13649" s="180"/>
      <c r="O13649" s="180"/>
    </row>
    <row r="13650" spans="8:15" s="179" customFormat="1" x14ac:dyDescent="0.2">
      <c r="H13650" s="180"/>
      <c r="I13650" s="180"/>
      <c r="L13650" s="181"/>
      <c r="M13650" s="180"/>
      <c r="N13650" s="180"/>
      <c r="O13650" s="180"/>
    </row>
    <row r="13651" spans="8:15" s="179" customFormat="1" x14ac:dyDescent="0.2">
      <c r="H13651" s="180"/>
      <c r="I13651" s="180"/>
      <c r="L13651" s="181"/>
      <c r="M13651" s="180"/>
      <c r="N13651" s="180"/>
      <c r="O13651" s="180"/>
    </row>
    <row r="13652" spans="8:15" s="179" customFormat="1" x14ac:dyDescent="0.2">
      <c r="H13652" s="180"/>
      <c r="I13652" s="180"/>
      <c r="L13652" s="181"/>
      <c r="M13652" s="180"/>
      <c r="N13652" s="180"/>
      <c r="O13652" s="180"/>
    </row>
    <row r="13653" spans="8:15" s="179" customFormat="1" x14ac:dyDescent="0.2">
      <c r="H13653" s="180"/>
      <c r="I13653" s="180"/>
      <c r="L13653" s="181"/>
      <c r="M13653" s="180"/>
      <c r="N13653" s="180"/>
      <c r="O13653" s="180"/>
    </row>
    <row r="13654" spans="8:15" s="179" customFormat="1" x14ac:dyDescent="0.2">
      <c r="H13654" s="180"/>
      <c r="I13654" s="180"/>
      <c r="L13654" s="181"/>
      <c r="M13654" s="180"/>
      <c r="N13654" s="180"/>
      <c r="O13654" s="180"/>
    </row>
    <row r="13655" spans="8:15" s="179" customFormat="1" x14ac:dyDescent="0.2">
      <c r="H13655" s="180"/>
      <c r="I13655" s="180"/>
      <c r="L13655" s="181"/>
      <c r="M13655" s="180"/>
      <c r="N13655" s="180"/>
      <c r="O13655" s="180"/>
    </row>
    <row r="13656" spans="8:15" s="179" customFormat="1" x14ac:dyDescent="0.2">
      <c r="H13656" s="180"/>
      <c r="I13656" s="180"/>
      <c r="L13656" s="181"/>
      <c r="M13656" s="180"/>
      <c r="N13656" s="180"/>
      <c r="O13656" s="180"/>
    </row>
    <row r="13657" spans="8:15" s="179" customFormat="1" x14ac:dyDescent="0.2">
      <c r="H13657" s="180"/>
      <c r="I13657" s="180"/>
      <c r="L13657" s="181"/>
      <c r="M13657" s="180"/>
      <c r="N13657" s="180"/>
      <c r="O13657" s="180"/>
    </row>
    <row r="13658" spans="8:15" s="179" customFormat="1" x14ac:dyDescent="0.2">
      <c r="H13658" s="180"/>
      <c r="I13658" s="180"/>
      <c r="L13658" s="181"/>
      <c r="M13658" s="180"/>
      <c r="N13658" s="180"/>
      <c r="O13658" s="180"/>
    </row>
    <row r="13659" spans="8:15" s="179" customFormat="1" x14ac:dyDescent="0.2">
      <c r="H13659" s="180"/>
      <c r="I13659" s="180"/>
      <c r="L13659" s="181"/>
      <c r="M13659" s="180"/>
      <c r="N13659" s="180"/>
      <c r="O13659" s="180"/>
    </row>
    <row r="13660" spans="8:15" s="179" customFormat="1" x14ac:dyDescent="0.2">
      <c r="H13660" s="180"/>
      <c r="I13660" s="180"/>
      <c r="L13660" s="181"/>
      <c r="M13660" s="180"/>
      <c r="N13660" s="180"/>
      <c r="O13660" s="180"/>
    </row>
    <row r="13661" spans="8:15" s="179" customFormat="1" x14ac:dyDescent="0.2">
      <c r="H13661" s="180"/>
      <c r="I13661" s="180"/>
      <c r="L13661" s="181"/>
      <c r="M13661" s="180"/>
      <c r="N13661" s="180"/>
      <c r="O13661" s="180"/>
    </row>
    <row r="13662" spans="8:15" s="179" customFormat="1" x14ac:dyDescent="0.2">
      <c r="H13662" s="180"/>
      <c r="I13662" s="180"/>
      <c r="L13662" s="181"/>
      <c r="M13662" s="180"/>
      <c r="N13662" s="180"/>
      <c r="O13662" s="180"/>
    </row>
    <row r="13663" spans="8:15" s="179" customFormat="1" x14ac:dyDescent="0.2">
      <c r="H13663" s="180"/>
      <c r="I13663" s="180"/>
      <c r="L13663" s="181"/>
      <c r="M13663" s="180"/>
      <c r="N13663" s="180"/>
      <c r="O13663" s="180"/>
    </row>
    <row r="13664" spans="8:15" s="179" customFormat="1" x14ac:dyDescent="0.2">
      <c r="H13664" s="180"/>
      <c r="I13664" s="180"/>
      <c r="L13664" s="181"/>
      <c r="M13664" s="180"/>
      <c r="N13664" s="180"/>
      <c r="O13664" s="180"/>
    </row>
    <row r="13665" spans="8:15" s="179" customFormat="1" x14ac:dyDescent="0.2">
      <c r="H13665" s="180"/>
      <c r="I13665" s="180"/>
      <c r="L13665" s="181"/>
      <c r="M13665" s="180"/>
      <c r="N13665" s="180"/>
      <c r="O13665" s="180"/>
    </row>
    <row r="13666" spans="8:15" s="179" customFormat="1" x14ac:dyDescent="0.2">
      <c r="H13666" s="180"/>
      <c r="I13666" s="180"/>
      <c r="L13666" s="181"/>
      <c r="M13666" s="180"/>
      <c r="N13666" s="180"/>
      <c r="O13666" s="180"/>
    </row>
    <row r="13667" spans="8:15" s="179" customFormat="1" x14ac:dyDescent="0.2">
      <c r="H13667" s="180"/>
      <c r="I13667" s="180"/>
      <c r="L13667" s="181"/>
      <c r="M13667" s="180"/>
      <c r="N13667" s="180"/>
      <c r="O13667" s="180"/>
    </row>
    <row r="13668" spans="8:15" s="179" customFormat="1" x14ac:dyDescent="0.2">
      <c r="H13668" s="180"/>
      <c r="I13668" s="180"/>
      <c r="L13668" s="181"/>
      <c r="M13668" s="180"/>
      <c r="N13668" s="180"/>
      <c r="O13668" s="180"/>
    </row>
    <row r="13669" spans="8:15" s="179" customFormat="1" x14ac:dyDescent="0.2">
      <c r="H13669" s="180"/>
      <c r="I13669" s="180"/>
      <c r="L13669" s="181"/>
      <c r="M13669" s="180"/>
      <c r="N13669" s="180"/>
      <c r="O13669" s="180"/>
    </row>
    <row r="13670" spans="8:15" s="179" customFormat="1" x14ac:dyDescent="0.2">
      <c r="H13670" s="180"/>
      <c r="I13670" s="180"/>
      <c r="L13670" s="181"/>
      <c r="M13670" s="180"/>
      <c r="N13670" s="180"/>
      <c r="O13670" s="180"/>
    </row>
    <row r="13671" spans="8:15" s="179" customFormat="1" x14ac:dyDescent="0.2">
      <c r="H13671" s="180"/>
      <c r="I13671" s="180"/>
      <c r="L13671" s="181"/>
      <c r="M13671" s="180"/>
      <c r="N13671" s="180"/>
      <c r="O13671" s="180"/>
    </row>
    <row r="13672" spans="8:15" s="179" customFormat="1" x14ac:dyDescent="0.2">
      <c r="H13672" s="180"/>
      <c r="I13672" s="180"/>
      <c r="L13672" s="181"/>
      <c r="M13672" s="180"/>
      <c r="N13672" s="180"/>
      <c r="O13672" s="180"/>
    </row>
    <row r="13673" spans="8:15" s="179" customFormat="1" x14ac:dyDescent="0.2">
      <c r="H13673" s="180"/>
      <c r="I13673" s="180"/>
      <c r="L13673" s="181"/>
      <c r="M13673" s="180"/>
      <c r="N13673" s="180"/>
      <c r="O13673" s="180"/>
    </row>
    <row r="13674" spans="8:15" s="179" customFormat="1" x14ac:dyDescent="0.2">
      <c r="H13674" s="180"/>
      <c r="I13674" s="180"/>
      <c r="L13674" s="181"/>
      <c r="M13674" s="180"/>
      <c r="N13674" s="180"/>
      <c r="O13674" s="180"/>
    </row>
    <row r="13675" spans="8:15" s="179" customFormat="1" x14ac:dyDescent="0.2">
      <c r="H13675" s="180"/>
      <c r="I13675" s="180"/>
      <c r="L13675" s="181"/>
      <c r="M13675" s="180"/>
      <c r="N13675" s="180"/>
      <c r="O13675" s="180"/>
    </row>
    <row r="13676" spans="8:15" s="179" customFormat="1" x14ac:dyDescent="0.2">
      <c r="H13676" s="180"/>
      <c r="I13676" s="180"/>
      <c r="L13676" s="181"/>
      <c r="M13676" s="180"/>
      <c r="N13676" s="180"/>
      <c r="O13676" s="180"/>
    </row>
    <row r="13677" spans="8:15" s="179" customFormat="1" x14ac:dyDescent="0.2">
      <c r="H13677" s="180"/>
      <c r="I13677" s="180"/>
      <c r="L13677" s="181"/>
      <c r="M13677" s="180"/>
      <c r="N13677" s="180"/>
      <c r="O13677" s="180"/>
    </row>
    <row r="13678" spans="8:15" s="179" customFormat="1" x14ac:dyDescent="0.2">
      <c r="H13678" s="180"/>
      <c r="I13678" s="180"/>
      <c r="L13678" s="181"/>
      <c r="M13678" s="180"/>
      <c r="N13678" s="180"/>
      <c r="O13678" s="180"/>
    </row>
    <row r="13679" spans="8:15" s="179" customFormat="1" x14ac:dyDescent="0.2">
      <c r="H13679" s="180"/>
      <c r="I13679" s="180"/>
      <c r="L13679" s="181"/>
      <c r="M13679" s="180"/>
      <c r="N13679" s="180"/>
      <c r="O13679" s="180"/>
    </row>
    <row r="13680" spans="8:15" s="179" customFormat="1" x14ac:dyDescent="0.2">
      <c r="H13680" s="180"/>
      <c r="I13680" s="180"/>
      <c r="L13680" s="181"/>
      <c r="M13680" s="180"/>
      <c r="N13680" s="180"/>
      <c r="O13680" s="180"/>
    </row>
    <row r="13681" spans="8:15" s="179" customFormat="1" x14ac:dyDescent="0.2">
      <c r="H13681" s="180"/>
      <c r="I13681" s="180"/>
      <c r="L13681" s="181"/>
      <c r="M13681" s="180"/>
      <c r="N13681" s="180"/>
      <c r="O13681" s="180"/>
    </row>
    <row r="13682" spans="8:15" s="179" customFormat="1" x14ac:dyDescent="0.2">
      <c r="H13682" s="180"/>
      <c r="I13682" s="180"/>
      <c r="L13682" s="181"/>
      <c r="M13682" s="180"/>
      <c r="N13682" s="180"/>
      <c r="O13682" s="180"/>
    </row>
    <row r="13683" spans="8:15" s="179" customFormat="1" x14ac:dyDescent="0.2">
      <c r="H13683" s="180"/>
      <c r="I13683" s="180"/>
      <c r="L13683" s="181"/>
      <c r="M13683" s="180"/>
      <c r="N13683" s="180"/>
      <c r="O13683" s="180"/>
    </row>
    <row r="13684" spans="8:15" s="179" customFormat="1" x14ac:dyDescent="0.2">
      <c r="H13684" s="180"/>
      <c r="I13684" s="180"/>
      <c r="L13684" s="181"/>
      <c r="M13684" s="180"/>
      <c r="N13684" s="180"/>
      <c r="O13684" s="180"/>
    </row>
    <row r="13685" spans="8:15" s="179" customFormat="1" x14ac:dyDescent="0.2">
      <c r="H13685" s="180"/>
      <c r="I13685" s="180"/>
      <c r="L13685" s="181"/>
      <c r="M13685" s="180"/>
      <c r="N13685" s="180"/>
      <c r="O13685" s="180"/>
    </row>
    <row r="13686" spans="8:15" s="179" customFormat="1" x14ac:dyDescent="0.2">
      <c r="H13686" s="180"/>
      <c r="I13686" s="180"/>
      <c r="L13686" s="181"/>
      <c r="M13686" s="180"/>
      <c r="N13686" s="180"/>
      <c r="O13686" s="180"/>
    </row>
    <row r="13687" spans="8:15" s="179" customFormat="1" x14ac:dyDescent="0.2">
      <c r="H13687" s="180"/>
      <c r="I13687" s="180"/>
      <c r="L13687" s="181"/>
      <c r="M13687" s="180"/>
      <c r="N13687" s="180"/>
      <c r="O13687" s="180"/>
    </row>
    <row r="13688" spans="8:15" s="179" customFormat="1" x14ac:dyDescent="0.2">
      <c r="H13688" s="180"/>
      <c r="I13688" s="180"/>
      <c r="L13688" s="181"/>
      <c r="M13688" s="180"/>
      <c r="N13688" s="180"/>
      <c r="O13688" s="180"/>
    </row>
    <row r="13689" spans="8:15" s="179" customFormat="1" x14ac:dyDescent="0.2">
      <c r="H13689" s="180"/>
      <c r="I13689" s="180"/>
      <c r="L13689" s="181"/>
      <c r="M13689" s="180"/>
      <c r="N13689" s="180"/>
      <c r="O13689" s="180"/>
    </row>
    <row r="13690" spans="8:15" s="179" customFormat="1" x14ac:dyDescent="0.2">
      <c r="H13690" s="180"/>
      <c r="I13690" s="180"/>
      <c r="L13690" s="181"/>
      <c r="M13690" s="180"/>
      <c r="N13690" s="180"/>
      <c r="O13690" s="180"/>
    </row>
    <row r="13691" spans="8:15" s="179" customFormat="1" x14ac:dyDescent="0.2">
      <c r="H13691" s="180"/>
      <c r="I13691" s="180"/>
      <c r="L13691" s="181"/>
      <c r="M13691" s="180"/>
      <c r="N13691" s="180"/>
      <c r="O13691" s="180"/>
    </row>
    <row r="13692" spans="8:15" s="179" customFormat="1" x14ac:dyDescent="0.2">
      <c r="H13692" s="180"/>
      <c r="I13692" s="180"/>
      <c r="L13692" s="181"/>
      <c r="M13692" s="180"/>
      <c r="N13692" s="180"/>
      <c r="O13692" s="180"/>
    </row>
    <row r="13693" spans="8:15" s="179" customFormat="1" x14ac:dyDescent="0.2">
      <c r="H13693" s="180"/>
      <c r="I13693" s="180"/>
      <c r="L13693" s="181"/>
      <c r="M13693" s="180"/>
      <c r="N13693" s="180"/>
      <c r="O13693" s="180"/>
    </row>
    <row r="13694" spans="8:15" s="179" customFormat="1" x14ac:dyDescent="0.2">
      <c r="H13694" s="180"/>
      <c r="I13694" s="180"/>
      <c r="L13694" s="181"/>
      <c r="M13694" s="180"/>
      <c r="N13694" s="180"/>
      <c r="O13694" s="180"/>
    </row>
    <row r="13695" spans="8:15" s="179" customFormat="1" x14ac:dyDescent="0.2">
      <c r="H13695" s="180"/>
      <c r="I13695" s="180"/>
      <c r="L13695" s="181"/>
      <c r="M13695" s="180"/>
      <c r="N13695" s="180"/>
      <c r="O13695" s="180"/>
    </row>
    <row r="13696" spans="8:15" s="179" customFormat="1" x14ac:dyDescent="0.2">
      <c r="H13696" s="180"/>
      <c r="I13696" s="180"/>
      <c r="L13696" s="181"/>
      <c r="M13696" s="180"/>
      <c r="N13696" s="180"/>
      <c r="O13696" s="180"/>
    </row>
    <row r="13697" spans="8:15" s="179" customFormat="1" x14ac:dyDescent="0.2">
      <c r="H13697" s="180"/>
      <c r="I13697" s="180"/>
      <c r="L13697" s="181"/>
      <c r="M13697" s="180"/>
      <c r="N13697" s="180"/>
      <c r="O13697" s="180"/>
    </row>
    <row r="13698" spans="8:15" s="179" customFormat="1" x14ac:dyDescent="0.2">
      <c r="H13698" s="180"/>
      <c r="I13698" s="180"/>
      <c r="L13698" s="181"/>
      <c r="M13698" s="180"/>
      <c r="N13698" s="180"/>
      <c r="O13698" s="180"/>
    </row>
    <row r="13699" spans="8:15" s="179" customFormat="1" x14ac:dyDescent="0.2">
      <c r="H13699" s="180"/>
      <c r="I13699" s="180"/>
      <c r="L13699" s="181"/>
      <c r="M13699" s="180"/>
      <c r="N13699" s="180"/>
      <c r="O13699" s="180"/>
    </row>
    <row r="13700" spans="8:15" s="179" customFormat="1" x14ac:dyDescent="0.2">
      <c r="H13700" s="180"/>
      <c r="I13700" s="180"/>
      <c r="L13700" s="181"/>
      <c r="M13700" s="180"/>
      <c r="N13700" s="180"/>
      <c r="O13700" s="180"/>
    </row>
    <row r="13701" spans="8:15" s="179" customFormat="1" x14ac:dyDescent="0.2">
      <c r="H13701" s="180"/>
      <c r="I13701" s="180"/>
      <c r="L13701" s="181"/>
      <c r="M13701" s="180"/>
      <c r="N13701" s="180"/>
      <c r="O13701" s="180"/>
    </row>
    <row r="13702" spans="8:15" s="179" customFormat="1" x14ac:dyDescent="0.2">
      <c r="H13702" s="180"/>
      <c r="I13702" s="180"/>
      <c r="L13702" s="181"/>
      <c r="M13702" s="180"/>
      <c r="N13702" s="180"/>
      <c r="O13702" s="180"/>
    </row>
    <row r="13703" spans="8:15" s="179" customFormat="1" x14ac:dyDescent="0.2">
      <c r="H13703" s="180"/>
      <c r="I13703" s="180"/>
      <c r="L13703" s="181"/>
      <c r="M13703" s="180"/>
      <c r="N13703" s="180"/>
      <c r="O13703" s="180"/>
    </row>
    <row r="13704" spans="8:15" s="179" customFormat="1" x14ac:dyDescent="0.2">
      <c r="H13704" s="180"/>
      <c r="I13704" s="180"/>
      <c r="L13704" s="181"/>
      <c r="M13704" s="180"/>
      <c r="N13704" s="180"/>
      <c r="O13704" s="180"/>
    </row>
    <row r="13705" spans="8:15" s="179" customFormat="1" x14ac:dyDescent="0.2">
      <c r="H13705" s="180"/>
      <c r="I13705" s="180"/>
      <c r="L13705" s="181"/>
      <c r="M13705" s="180"/>
      <c r="N13705" s="180"/>
      <c r="O13705" s="180"/>
    </row>
    <row r="13706" spans="8:15" s="179" customFormat="1" x14ac:dyDescent="0.2">
      <c r="H13706" s="180"/>
      <c r="I13706" s="180"/>
      <c r="L13706" s="181"/>
      <c r="M13706" s="180"/>
      <c r="N13706" s="180"/>
      <c r="O13706" s="180"/>
    </row>
    <row r="13707" spans="8:15" s="179" customFormat="1" x14ac:dyDescent="0.2">
      <c r="H13707" s="180"/>
      <c r="I13707" s="180"/>
      <c r="L13707" s="181"/>
      <c r="M13707" s="180"/>
      <c r="N13707" s="180"/>
      <c r="O13707" s="180"/>
    </row>
    <row r="13708" spans="8:15" s="179" customFormat="1" x14ac:dyDescent="0.2">
      <c r="H13708" s="180"/>
      <c r="I13708" s="180"/>
      <c r="L13708" s="181"/>
      <c r="M13708" s="180"/>
      <c r="N13708" s="180"/>
      <c r="O13708" s="180"/>
    </row>
    <row r="13709" spans="8:15" s="179" customFormat="1" x14ac:dyDescent="0.2">
      <c r="H13709" s="180"/>
      <c r="I13709" s="180"/>
      <c r="L13709" s="181"/>
      <c r="M13709" s="180"/>
      <c r="N13709" s="180"/>
      <c r="O13709" s="180"/>
    </row>
    <row r="13710" spans="8:15" s="179" customFormat="1" x14ac:dyDescent="0.2">
      <c r="H13710" s="180"/>
      <c r="I13710" s="180"/>
      <c r="L13710" s="181"/>
      <c r="M13710" s="180"/>
      <c r="N13710" s="180"/>
      <c r="O13710" s="180"/>
    </row>
    <row r="13711" spans="8:15" s="179" customFormat="1" x14ac:dyDescent="0.2">
      <c r="H13711" s="180"/>
      <c r="I13711" s="180"/>
      <c r="L13711" s="181"/>
      <c r="M13711" s="180"/>
      <c r="N13711" s="180"/>
      <c r="O13711" s="180"/>
    </row>
    <row r="13712" spans="8:15" s="179" customFormat="1" x14ac:dyDescent="0.2">
      <c r="H13712" s="180"/>
      <c r="I13712" s="180"/>
      <c r="L13712" s="181"/>
      <c r="M13712" s="180"/>
      <c r="N13712" s="180"/>
      <c r="O13712" s="180"/>
    </row>
    <row r="13713" spans="8:15" s="179" customFormat="1" x14ac:dyDescent="0.2">
      <c r="H13713" s="180"/>
      <c r="I13713" s="180"/>
      <c r="L13713" s="181"/>
      <c r="M13713" s="180"/>
      <c r="N13713" s="180"/>
      <c r="O13713" s="180"/>
    </row>
    <row r="13714" spans="8:15" s="179" customFormat="1" x14ac:dyDescent="0.2">
      <c r="H13714" s="180"/>
      <c r="I13714" s="180"/>
      <c r="L13714" s="181"/>
      <c r="M13714" s="180"/>
      <c r="N13714" s="180"/>
      <c r="O13714" s="180"/>
    </row>
    <row r="13715" spans="8:15" s="179" customFormat="1" x14ac:dyDescent="0.2">
      <c r="H13715" s="180"/>
      <c r="I13715" s="180"/>
      <c r="L13715" s="181"/>
      <c r="M13715" s="180"/>
      <c r="N13715" s="180"/>
      <c r="O13715" s="180"/>
    </row>
    <row r="13716" spans="8:15" s="179" customFormat="1" x14ac:dyDescent="0.2">
      <c r="H13716" s="180"/>
      <c r="I13716" s="180"/>
      <c r="L13716" s="181"/>
      <c r="M13716" s="180"/>
      <c r="N13716" s="180"/>
      <c r="O13716" s="180"/>
    </row>
    <row r="13717" spans="8:15" s="179" customFormat="1" x14ac:dyDescent="0.2">
      <c r="H13717" s="180"/>
      <c r="I13717" s="180"/>
      <c r="L13717" s="181"/>
      <c r="M13717" s="180"/>
      <c r="N13717" s="180"/>
      <c r="O13717" s="180"/>
    </row>
    <row r="13718" spans="8:15" s="179" customFormat="1" x14ac:dyDescent="0.2">
      <c r="H13718" s="180"/>
      <c r="I13718" s="180"/>
      <c r="L13718" s="181"/>
      <c r="M13718" s="180"/>
      <c r="N13718" s="180"/>
      <c r="O13718" s="180"/>
    </row>
    <row r="13719" spans="8:15" s="179" customFormat="1" x14ac:dyDescent="0.2">
      <c r="H13719" s="180"/>
      <c r="I13719" s="180"/>
      <c r="L13719" s="181"/>
      <c r="M13719" s="180"/>
      <c r="N13719" s="180"/>
      <c r="O13719" s="180"/>
    </row>
    <row r="13720" spans="8:15" s="179" customFormat="1" x14ac:dyDescent="0.2">
      <c r="H13720" s="180"/>
      <c r="I13720" s="180"/>
      <c r="L13720" s="181"/>
      <c r="M13720" s="180"/>
      <c r="N13720" s="180"/>
      <c r="O13720" s="180"/>
    </row>
    <row r="13721" spans="8:15" s="179" customFormat="1" x14ac:dyDescent="0.2">
      <c r="H13721" s="180"/>
      <c r="I13721" s="180"/>
      <c r="L13721" s="181"/>
      <c r="M13721" s="180"/>
      <c r="N13721" s="180"/>
      <c r="O13721" s="180"/>
    </row>
    <row r="13722" spans="8:15" s="179" customFormat="1" x14ac:dyDescent="0.2">
      <c r="H13722" s="180"/>
      <c r="I13722" s="180"/>
      <c r="L13722" s="181"/>
      <c r="M13722" s="180"/>
      <c r="N13722" s="180"/>
      <c r="O13722" s="180"/>
    </row>
    <row r="13723" spans="8:15" s="179" customFormat="1" x14ac:dyDescent="0.2">
      <c r="H13723" s="180"/>
      <c r="I13723" s="180"/>
      <c r="L13723" s="181"/>
      <c r="M13723" s="180"/>
      <c r="N13723" s="180"/>
      <c r="O13723" s="180"/>
    </row>
    <row r="13724" spans="8:15" s="179" customFormat="1" x14ac:dyDescent="0.2">
      <c r="H13724" s="180"/>
      <c r="I13724" s="180"/>
      <c r="L13724" s="181"/>
      <c r="M13724" s="180"/>
      <c r="N13724" s="180"/>
      <c r="O13724" s="180"/>
    </row>
    <row r="13725" spans="8:15" s="179" customFormat="1" x14ac:dyDescent="0.2">
      <c r="H13725" s="180"/>
      <c r="I13725" s="180"/>
      <c r="L13725" s="181"/>
      <c r="M13725" s="180"/>
      <c r="N13725" s="180"/>
      <c r="O13725" s="180"/>
    </row>
    <row r="13726" spans="8:15" s="179" customFormat="1" x14ac:dyDescent="0.2">
      <c r="H13726" s="180"/>
      <c r="I13726" s="180"/>
      <c r="L13726" s="181"/>
      <c r="M13726" s="180"/>
      <c r="N13726" s="180"/>
      <c r="O13726" s="180"/>
    </row>
    <row r="13727" spans="8:15" s="179" customFormat="1" x14ac:dyDescent="0.2">
      <c r="H13727" s="180"/>
      <c r="I13727" s="180"/>
      <c r="L13727" s="181"/>
      <c r="M13727" s="180"/>
      <c r="N13727" s="180"/>
      <c r="O13727" s="180"/>
    </row>
    <row r="13728" spans="8:15" s="179" customFormat="1" x14ac:dyDescent="0.2">
      <c r="H13728" s="180"/>
      <c r="I13728" s="180"/>
      <c r="L13728" s="181"/>
      <c r="M13728" s="180"/>
      <c r="N13728" s="180"/>
      <c r="O13728" s="180"/>
    </row>
    <row r="13729" spans="8:15" s="179" customFormat="1" x14ac:dyDescent="0.2">
      <c r="H13729" s="180"/>
      <c r="I13729" s="180"/>
      <c r="L13729" s="181"/>
      <c r="M13729" s="180"/>
      <c r="N13729" s="180"/>
      <c r="O13729" s="180"/>
    </row>
    <row r="13730" spans="8:15" s="179" customFormat="1" x14ac:dyDescent="0.2">
      <c r="H13730" s="180"/>
      <c r="I13730" s="180"/>
      <c r="L13730" s="181"/>
      <c r="M13730" s="180"/>
      <c r="N13730" s="180"/>
      <c r="O13730" s="180"/>
    </row>
    <row r="13731" spans="8:15" s="179" customFormat="1" x14ac:dyDescent="0.2">
      <c r="H13731" s="180"/>
      <c r="I13731" s="180"/>
      <c r="L13731" s="181"/>
      <c r="M13731" s="180"/>
      <c r="N13731" s="180"/>
      <c r="O13731" s="180"/>
    </row>
    <row r="13732" spans="8:15" s="179" customFormat="1" x14ac:dyDescent="0.2">
      <c r="H13732" s="180"/>
      <c r="I13732" s="180"/>
      <c r="L13732" s="181"/>
      <c r="M13732" s="180"/>
      <c r="N13732" s="180"/>
      <c r="O13732" s="180"/>
    </row>
    <row r="13733" spans="8:15" s="179" customFormat="1" x14ac:dyDescent="0.2">
      <c r="H13733" s="180"/>
      <c r="I13733" s="180"/>
      <c r="L13733" s="181"/>
      <c r="M13733" s="180"/>
      <c r="N13733" s="180"/>
      <c r="O13733" s="180"/>
    </row>
    <row r="13734" spans="8:15" s="179" customFormat="1" x14ac:dyDescent="0.2">
      <c r="H13734" s="180"/>
      <c r="I13734" s="180"/>
      <c r="L13734" s="181"/>
      <c r="M13734" s="180"/>
      <c r="N13734" s="180"/>
      <c r="O13734" s="180"/>
    </row>
    <row r="13735" spans="8:15" s="179" customFormat="1" x14ac:dyDescent="0.2">
      <c r="H13735" s="180"/>
      <c r="I13735" s="180"/>
      <c r="L13735" s="181"/>
      <c r="M13735" s="180"/>
      <c r="N13735" s="180"/>
      <c r="O13735" s="180"/>
    </row>
    <row r="13736" spans="8:15" s="179" customFormat="1" x14ac:dyDescent="0.2">
      <c r="H13736" s="180"/>
      <c r="I13736" s="180"/>
      <c r="L13736" s="181"/>
      <c r="M13736" s="180"/>
      <c r="N13736" s="180"/>
      <c r="O13736" s="180"/>
    </row>
    <row r="13737" spans="8:15" s="179" customFormat="1" x14ac:dyDescent="0.2">
      <c r="H13737" s="180"/>
      <c r="I13737" s="180"/>
      <c r="L13737" s="181"/>
      <c r="M13737" s="180"/>
      <c r="N13737" s="180"/>
      <c r="O13737" s="180"/>
    </row>
    <row r="13738" spans="8:15" s="179" customFormat="1" x14ac:dyDescent="0.2">
      <c r="H13738" s="180"/>
      <c r="I13738" s="180"/>
      <c r="L13738" s="181"/>
      <c r="M13738" s="180"/>
      <c r="N13738" s="180"/>
      <c r="O13738" s="180"/>
    </row>
    <row r="13739" spans="8:15" s="179" customFormat="1" x14ac:dyDescent="0.2">
      <c r="H13739" s="180"/>
      <c r="I13739" s="180"/>
      <c r="L13739" s="181"/>
      <c r="M13739" s="180"/>
      <c r="N13739" s="180"/>
      <c r="O13739" s="180"/>
    </row>
    <row r="13740" spans="8:15" s="179" customFormat="1" x14ac:dyDescent="0.2">
      <c r="H13740" s="180"/>
      <c r="I13740" s="180"/>
      <c r="L13740" s="181"/>
      <c r="M13740" s="180"/>
      <c r="N13740" s="180"/>
      <c r="O13740" s="180"/>
    </row>
    <row r="13741" spans="8:15" s="179" customFormat="1" x14ac:dyDescent="0.2">
      <c r="H13741" s="180"/>
      <c r="I13741" s="180"/>
      <c r="L13741" s="181"/>
      <c r="M13741" s="180"/>
      <c r="N13741" s="180"/>
      <c r="O13741" s="180"/>
    </row>
    <row r="13742" spans="8:15" s="179" customFormat="1" x14ac:dyDescent="0.2">
      <c r="H13742" s="180"/>
      <c r="I13742" s="180"/>
      <c r="L13742" s="181"/>
      <c r="M13742" s="180"/>
      <c r="N13742" s="180"/>
      <c r="O13742" s="180"/>
    </row>
    <row r="13743" spans="8:15" s="179" customFormat="1" x14ac:dyDescent="0.2">
      <c r="H13743" s="180"/>
      <c r="I13743" s="180"/>
      <c r="L13743" s="181"/>
      <c r="M13743" s="180"/>
      <c r="N13743" s="180"/>
      <c r="O13743" s="180"/>
    </row>
    <row r="13744" spans="8:15" s="179" customFormat="1" x14ac:dyDescent="0.2">
      <c r="H13744" s="180"/>
      <c r="I13744" s="180"/>
      <c r="L13744" s="181"/>
      <c r="M13744" s="180"/>
      <c r="N13744" s="180"/>
      <c r="O13744" s="180"/>
    </row>
    <row r="13745" spans="8:15" s="179" customFormat="1" x14ac:dyDescent="0.2">
      <c r="H13745" s="180"/>
      <c r="I13745" s="180"/>
      <c r="L13745" s="181"/>
      <c r="M13745" s="180"/>
      <c r="N13745" s="180"/>
      <c r="O13745" s="180"/>
    </row>
    <row r="13746" spans="8:15" s="179" customFormat="1" x14ac:dyDescent="0.2">
      <c r="H13746" s="180"/>
      <c r="I13746" s="180"/>
      <c r="L13746" s="181"/>
      <c r="M13746" s="180"/>
      <c r="N13746" s="180"/>
      <c r="O13746" s="180"/>
    </row>
    <row r="13747" spans="8:15" s="179" customFormat="1" x14ac:dyDescent="0.2">
      <c r="H13747" s="180"/>
      <c r="I13747" s="180"/>
      <c r="L13747" s="181"/>
      <c r="M13747" s="180"/>
      <c r="N13747" s="180"/>
      <c r="O13747" s="180"/>
    </row>
    <row r="13748" spans="8:15" s="179" customFormat="1" x14ac:dyDescent="0.2">
      <c r="H13748" s="180"/>
      <c r="I13748" s="180"/>
      <c r="L13748" s="181"/>
      <c r="M13748" s="180"/>
      <c r="N13748" s="180"/>
      <c r="O13748" s="180"/>
    </row>
    <row r="13749" spans="8:15" s="179" customFormat="1" x14ac:dyDescent="0.2">
      <c r="H13749" s="180"/>
      <c r="I13749" s="180"/>
      <c r="L13749" s="181"/>
      <c r="M13749" s="180"/>
      <c r="N13749" s="180"/>
      <c r="O13749" s="180"/>
    </row>
    <row r="13750" spans="8:15" s="179" customFormat="1" x14ac:dyDescent="0.2">
      <c r="H13750" s="180"/>
      <c r="I13750" s="180"/>
      <c r="L13750" s="181"/>
      <c r="M13750" s="180"/>
      <c r="N13750" s="180"/>
      <c r="O13750" s="180"/>
    </row>
    <row r="13751" spans="8:15" s="179" customFormat="1" x14ac:dyDescent="0.2">
      <c r="H13751" s="180"/>
      <c r="I13751" s="180"/>
      <c r="L13751" s="181"/>
      <c r="M13751" s="180"/>
      <c r="N13751" s="180"/>
      <c r="O13751" s="180"/>
    </row>
    <row r="13752" spans="8:15" s="179" customFormat="1" x14ac:dyDescent="0.2">
      <c r="H13752" s="180"/>
      <c r="I13752" s="180"/>
      <c r="L13752" s="181"/>
      <c r="M13752" s="180"/>
      <c r="N13752" s="180"/>
      <c r="O13752" s="180"/>
    </row>
    <row r="13753" spans="8:15" s="179" customFormat="1" x14ac:dyDescent="0.2">
      <c r="H13753" s="180"/>
      <c r="I13753" s="180"/>
      <c r="L13753" s="181"/>
      <c r="M13753" s="180"/>
      <c r="N13753" s="180"/>
      <c r="O13753" s="180"/>
    </row>
    <row r="13754" spans="8:15" s="179" customFormat="1" x14ac:dyDescent="0.2">
      <c r="H13754" s="180"/>
      <c r="I13754" s="180"/>
      <c r="L13754" s="181"/>
      <c r="M13754" s="180"/>
      <c r="N13754" s="180"/>
      <c r="O13754" s="180"/>
    </row>
    <row r="13755" spans="8:15" s="179" customFormat="1" x14ac:dyDescent="0.2">
      <c r="H13755" s="180"/>
      <c r="I13755" s="180"/>
      <c r="L13755" s="181"/>
      <c r="M13755" s="180"/>
      <c r="N13755" s="180"/>
      <c r="O13755" s="180"/>
    </row>
    <row r="13756" spans="8:15" s="179" customFormat="1" x14ac:dyDescent="0.2">
      <c r="H13756" s="180"/>
      <c r="I13756" s="180"/>
      <c r="L13756" s="181"/>
      <c r="M13756" s="180"/>
      <c r="N13756" s="180"/>
      <c r="O13756" s="180"/>
    </row>
    <row r="13757" spans="8:15" s="179" customFormat="1" x14ac:dyDescent="0.2">
      <c r="H13757" s="180"/>
      <c r="I13757" s="180"/>
      <c r="L13757" s="181"/>
      <c r="M13757" s="180"/>
      <c r="N13757" s="180"/>
      <c r="O13757" s="180"/>
    </row>
    <row r="13758" spans="8:15" s="179" customFormat="1" x14ac:dyDescent="0.2">
      <c r="H13758" s="180"/>
      <c r="I13758" s="180"/>
      <c r="L13758" s="181"/>
      <c r="M13758" s="180"/>
      <c r="N13758" s="180"/>
      <c r="O13758" s="180"/>
    </row>
    <row r="13759" spans="8:15" s="179" customFormat="1" x14ac:dyDescent="0.2">
      <c r="H13759" s="180"/>
      <c r="I13759" s="180"/>
      <c r="L13759" s="181"/>
      <c r="M13759" s="180"/>
      <c r="N13759" s="180"/>
      <c r="O13759" s="180"/>
    </row>
    <row r="13760" spans="8:15" s="179" customFormat="1" x14ac:dyDescent="0.2">
      <c r="H13760" s="180"/>
      <c r="I13760" s="180"/>
      <c r="L13760" s="181"/>
      <c r="M13760" s="180"/>
      <c r="N13760" s="180"/>
      <c r="O13760" s="180"/>
    </row>
    <row r="13761" spans="8:15" s="179" customFormat="1" x14ac:dyDescent="0.2">
      <c r="H13761" s="180"/>
      <c r="I13761" s="180"/>
      <c r="L13761" s="181"/>
      <c r="M13761" s="180"/>
      <c r="N13761" s="180"/>
      <c r="O13761" s="180"/>
    </row>
    <row r="13762" spans="8:15" s="179" customFormat="1" x14ac:dyDescent="0.2">
      <c r="H13762" s="180"/>
      <c r="I13762" s="180"/>
      <c r="L13762" s="181"/>
      <c r="M13762" s="180"/>
      <c r="N13762" s="180"/>
      <c r="O13762" s="180"/>
    </row>
    <row r="13763" spans="8:15" s="179" customFormat="1" x14ac:dyDescent="0.2">
      <c r="H13763" s="180"/>
      <c r="I13763" s="180"/>
      <c r="L13763" s="181"/>
      <c r="M13763" s="180"/>
      <c r="N13763" s="180"/>
      <c r="O13763" s="180"/>
    </row>
    <row r="13764" spans="8:15" s="179" customFormat="1" x14ac:dyDescent="0.2">
      <c r="H13764" s="180"/>
      <c r="I13764" s="180"/>
      <c r="L13764" s="181"/>
      <c r="M13764" s="180"/>
      <c r="N13764" s="180"/>
      <c r="O13764" s="180"/>
    </row>
    <row r="13765" spans="8:15" s="179" customFormat="1" x14ac:dyDescent="0.2">
      <c r="H13765" s="180"/>
      <c r="I13765" s="180"/>
      <c r="L13765" s="181"/>
      <c r="M13765" s="180"/>
      <c r="N13765" s="180"/>
      <c r="O13765" s="180"/>
    </row>
    <row r="13766" spans="8:15" s="179" customFormat="1" x14ac:dyDescent="0.2">
      <c r="H13766" s="180"/>
      <c r="I13766" s="180"/>
      <c r="L13766" s="181"/>
      <c r="M13766" s="180"/>
      <c r="N13766" s="180"/>
      <c r="O13766" s="180"/>
    </row>
    <row r="13767" spans="8:15" s="179" customFormat="1" x14ac:dyDescent="0.2">
      <c r="H13767" s="180"/>
      <c r="I13767" s="180"/>
      <c r="L13767" s="181"/>
      <c r="M13767" s="180"/>
      <c r="N13767" s="180"/>
      <c r="O13767" s="180"/>
    </row>
    <row r="13768" spans="8:15" s="179" customFormat="1" x14ac:dyDescent="0.2">
      <c r="H13768" s="180"/>
      <c r="I13768" s="180"/>
      <c r="L13768" s="181"/>
      <c r="M13768" s="180"/>
      <c r="N13768" s="180"/>
      <c r="O13768" s="180"/>
    </row>
    <row r="13769" spans="8:15" s="179" customFormat="1" x14ac:dyDescent="0.2">
      <c r="H13769" s="180"/>
      <c r="I13769" s="180"/>
      <c r="L13769" s="181"/>
      <c r="M13769" s="180"/>
      <c r="N13769" s="180"/>
      <c r="O13769" s="180"/>
    </row>
    <row r="13770" spans="8:15" s="179" customFormat="1" x14ac:dyDescent="0.2">
      <c r="H13770" s="180"/>
      <c r="I13770" s="180"/>
      <c r="L13770" s="181"/>
      <c r="M13770" s="180"/>
      <c r="N13770" s="180"/>
      <c r="O13770" s="180"/>
    </row>
    <row r="13771" spans="8:15" s="179" customFormat="1" x14ac:dyDescent="0.2">
      <c r="H13771" s="180"/>
      <c r="I13771" s="180"/>
      <c r="L13771" s="181"/>
      <c r="M13771" s="180"/>
      <c r="N13771" s="180"/>
      <c r="O13771" s="180"/>
    </row>
    <row r="13772" spans="8:15" s="179" customFormat="1" x14ac:dyDescent="0.2">
      <c r="H13772" s="180"/>
      <c r="I13772" s="180"/>
      <c r="L13772" s="181"/>
      <c r="M13772" s="180"/>
      <c r="N13772" s="180"/>
      <c r="O13772" s="180"/>
    </row>
    <row r="13773" spans="8:15" s="179" customFormat="1" x14ac:dyDescent="0.2">
      <c r="H13773" s="180"/>
      <c r="I13773" s="180"/>
      <c r="L13773" s="181"/>
      <c r="M13773" s="180"/>
      <c r="N13773" s="180"/>
      <c r="O13773" s="180"/>
    </row>
    <row r="13774" spans="8:15" s="179" customFormat="1" x14ac:dyDescent="0.2">
      <c r="H13774" s="180"/>
      <c r="I13774" s="180"/>
      <c r="L13774" s="181"/>
      <c r="M13774" s="180"/>
      <c r="N13774" s="180"/>
      <c r="O13774" s="180"/>
    </row>
    <row r="13775" spans="8:15" s="179" customFormat="1" x14ac:dyDescent="0.2">
      <c r="H13775" s="180"/>
      <c r="I13775" s="180"/>
      <c r="L13775" s="181"/>
      <c r="M13775" s="180"/>
      <c r="N13775" s="180"/>
      <c r="O13775" s="180"/>
    </row>
    <row r="13776" spans="8:15" s="179" customFormat="1" x14ac:dyDescent="0.2">
      <c r="H13776" s="180"/>
      <c r="I13776" s="180"/>
      <c r="L13776" s="181"/>
      <c r="M13776" s="180"/>
      <c r="N13776" s="180"/>
      <c r="O13776" s="180"/>
    </row>
    <row r="13777" spans="8:15" s="179" customFormat="1" x14ac:dyDescent="0.2">
      <c r="H13777" s="180"/>
      <c r="I13777" s="180"/>
      <c r="L13777" s="181"/>
      <c r="M13777" s="180"/>
      <c r="N13777" s="180"/>
      <c r="O13777" s="180"/>
    </row>
    <row r="13778" spans="8:15" s="179" customFormat="1" x14ac:dyDescent="0.2">
      <c r="H13778" s="180"/>
      <c r="I13778" s="180"/>
      <c r="L13778" s="181"/>
      <c r="M13778" s="180"/>
      <c r="N13778" s="180"/>
      <c r="O13778" s="180"/>
    </row>
    <row r="13779" spans="8:15" s="179" customFormat="1" x14ac:dyDescent="0.2">
      <c r="H13779" s="180"/>
      <c r="I13779" s="180"/>
      <c r="L13779" s="181"/>
      <c r="M13779" s="180"/>
      <c r="N13779" s="180"/>
      <c r="O13779" s="180"/>
    </row>
    <row r="13780" spans="8:15" s="179" customFormat="1" x14ac:dyDescent="0.2">
      <c r="H13780" s="180"/>
      <c r="I13780" s="180"/>
      <c r="L13780" s="181"/>
      <c r="M13780" s="180"/>
      <c r="N13780" s="180"/>
      <c r="O13780" s="180"/>
    </row>
    <row r="13781" spans="8:15" s="179" customFormat="1" x14ac:dyDescent="0.2">
      <c r="H13781" s="180"/>
      <c r="I13781" s="180"/>
      <c r="L13781" s="181"/>
      <c r="M13781" s="180"/>
      <c r="N13781" s="180"/>
      <c r="O13781" s="180"/>
    </row>
    <row r="13782" spans="8:15" s="179" customFormat="1" x14ac:dyDescent="0.2">
      <c r="H13782" s="180"/>
      <c r="I13782" s="180"/>
      <c r="L13782" s="181"/>
      <c r="M13782" s="180"/>
      <c r="N13782" s="180"/>
      <c r="O13782" s="180"/>
    </row>
    <row r="13783" spans="8:15" s="179" customFormat="1" x14ac:dyDescent="0.2">
      <c r="H13783" s="180"/>
      <c r="I13783" s="180"/>
      <c r="L13783" s="181"/>
      <c r="M13783" s="180"/>
      <c r="N13783" s="180"/>
      <c r="O13783" s="180"/>
    </row>
    <row r="13784" spans="8:15" s="179" customFormat="1" x14ac:dyDescent="0.2">
      <c r="H13784" s="180"/>
      <c r="I13784" s="180"/>
      <c r="L13784" s="181"/>
      <c r="M13784" s="180"/>
      <c r="N13784" s="180"/>
      <c r="O13784" s="180"/>
    </row>
    <row r="13785" spans="8:15" s="179" customFormat="1" x14ac:dyDescent="0.2">
      <c r="H13785" s="180"/>
      <c r="I13785" s="180"/>
      <c r="L13785" s="181"/>
      <c r="M13785" s="180"/>
      <c r="N13785" s="180"/>
      <c r="O13785" s="180"/>
    </row>
    <row r="13786" spans="8:15" s="179" customFormat="1" x14ac:dyDescent="0.2">
      <c r="H13786" s="180"/>
      <c r="I13786" s="180"/>
      <c r="L13786" s="181"/>
      <c r="M13786" s="180"/>
      <c r="N13786" s="180"/>
      <c r="O13786" s="180"/>
    </row>
    <row r="13787" spans="8:15" s="179" customFormat="1" x14ac:dyDescent="0.2">
      <c r="H13787" s="180"/>
      <c r="I13787" s="180"/>
      <c r="L13787" s="181"/>
      <c r="M13787" s="180"/>
      <c r="N13787" s="180"/>
      <c r="O13787" s="180"/>
    </row>
    <row r="13788" spans="8:15" s="179" customFormat="1" x14ac:dyDescent="0.2">
      <c r="H13788" s="180"/>
      <c r="I13788" s="180"/>
      <c r="L13788" s="181"/>
      <c r="M13788" s="180"/>
      <c r="N13788" s="180"/>
      <c r="O13788" s="180"/>
    </row>
    <row r="13789" spans="8:15" s="179" customFormat="1" x14ac:dyDescent="0.2">
      <c r="H13789" s="180"/>
      <c r="I13789" s="180"/>
      <c r="L13789" s="181"/>
      <c r="M13789" s="180"/>
      <c r="N13789" s="180"/>
      <c r="O13789" s="180"/>
    </row>
    <row r="13790" spans="8:15" s="179" customFormat="1" x14ac:dyDescent="0.2">
      <c r="H13790" s="180"/>
      <c r="I13790" s="180"/>
      <c r="L13790" s="181"/>
      <c r="M13790" s="180"/>
      <c r="N13790" s="180"/>
      <c r="O13790" s="180"/>
    </row>
    <row r="13791" spans="8:15" s="179" customFormat="1" x14ac:dyDescent="0.2">
      <c r="H13791" s="180"/>
      <c r="I13791" s="180"/>
      <c r="L13791" s="181"/>
      <c r="M13791" s="180"/>
      <c r="N13791" s="180"/>
      <c r="O13791" s="180"/>
    </row>
    <row r="13792" spans="8:15" s="179" customFormat="1" x14ac:dyDescent="0.2">
      <c r="H13792" s="180"/>
      <c r="I13792" s="180"/>
      <c r="L13792" s="181"/>
      <c r="M13792" s="180"/>
      <c r="N13792" s="180"/>
      <c r="O13792" s="180"/>
    </row>
    <row r="13793" spans="8:15" s="179" customFormat="1" x14ac:dyDescent="0.2">
      <c r="H13793" s="180"/>
      <c r="I13793" s="180"/>
      <c r="L13793" s="181"/>
      <c r="M13793" s="180"/>
      <c r="N13793" s="180"/>
      <c r="O13793" s="180"/>
    </row>
    <row r="13794" spans="8:15" s="179" customFormat="1" x14ac:dyDescent="0.2">
      <c r="H13794" s="180"/>
      <c r="I13794" s="180"/>
      <c r="L13794" s="181"/>
      <c r="M13794" s="180"/>
      <c r="N13794" s="180"/>
      <c r="O13794" s="180"/>
    </row>
    <row r="13795" spans="8:15" s="179" customFormat="1" x14ac:dyDescent="0.2">
      <c r="H13795" s="180"/>
      <c r="I13795" s="180"/>
      <c r="L13795" s="181"/>
      <c r="M13795" s="180"/>
      <c r="N13795" s="180"/>
      <c r="O13795" s="180"/>
    </row>
    <row r="13796" spans="8:15" s="179" customFormat="1" x14ac:dyDescent="0.2">
      <c r="H13796" s="180"/>
      <c r="I13796" s="180"/>
      <c r="L13796" s="181"/>
      <c r="M13796" s="180"/>
      <c r="N13796" s="180"/>
      <c r="O13796" s="180"/>
    </row>
    <row r="13797" spans="8:15" s="179" customFormat="1" x14ac:dyDescent="0.2">
      <c r="H13797" s="180"/>
      <c r="I13797" s="180"/>
      <c r="L13797" s="181"/>
      <c r="M13797" s="180"/>
      <c r="N13797" s="180"/>
      <c r="O13797" s="180"/>
    </row>
    <row r="13798" spans="8:15" s="179" customFormat="1" x14ac:dyDescent="0.2">
      <c r="H13798" s="180"/>
      <c r="I13798" s="180"/>
      <c r="L13798" s="181"/>
      <c r="M13798" s="180"/>
      <c r="N13798" s="180"/>
      <c r="O13798" s="180"/>
    </row>
    <row r="13799" spans="8:15" s="179" customFormat="1" x14ac:dyDescent="0.2">
      <c r="H13799" s="180"/>
      <c r="I13799" s="180"/>
      <c r="L13799" s="181"/>
      <c r="M13799" s="180"/>
      <c r="N13799" s="180"/>
      <c r="O13799" s="180"/>
    </row>
    <row r="13800" spans="8:15" s="179" customFormat="1" x14ac:dyDescent="0.2">
      <c r="H13800" s="180"/>
      <c r="I13800" s="180"/>
      <c r="L13800" s="181"/>
      <c r="M13800" s="180"/>
      <c r="N13800" s="180"/>
      <c r="O13800" s="180"/>
    </row>
    <row r="13801" spans="8:15" s="179" customFormat="1" x14ac:dyDescent="0.2">
      <c r="H13801" s="180"/>
      <c r="I13801" s="180"/>
      <c r="L13801" s="181"/>
      <c r="M13801" s="180"/>
      <c r="N13801" s="180"/>
      <c r="O13801" s="180"/>
    </row>
    <row r="13802" spans="8:15" s="179" customFormat="1" x14ac:dyDescent="0.2">
      <c r="H13802" s="180"/>
      <c r="I13802" s="180"/>
      <c r="L13802" s="181"/>
      <c r="M13802" s="180"/>
      <c r="N13802" s="180"/>
      <c r="O13802" s="180"/>
    </row>
    <row r="13803" spans="8:15" s="179" customFormat="1" x14ac:dyDescent="0.2">
      <c r="H13803" s="180"/>
      <c r="I13803" s="180"/>
      <c r="L13803" s="181"/>
      <c r="M13803" s="180"/>
      <c r="N13803" s="180"/>
      <c r="O13803" s="180"/>
    </row>
    <row r="13804" spans="8:15" s="179" customFormat="1" x14ac:dyDescent="0.2">
      <c r="H13804" s="180"/>
      <c r="I13804" s="180"/>
      <c r="L13804" s="181"/>
      <c r="M13804" s="180"/>
      <c r="N13804" s="180"/>
      <c r="O13804" s="180"/>
    </row>
    <row r="13805" spans="8:15" s="179" customFormat="1" x14ac:dyDescent="0.2">
      <c r="H13805" s="180"/>
      <c r="I13805" s="180"/>
      <c r="L13805" s="181"/>
      <c r="M13805" s="180"/>
      <c r="N13805" s="180"/>
      <c r="O13805" s="180"/>
    </row>
    <row r="13806" spans="8:15" s="179" customFormat="1" x14ac:dyDescent="0.2">
      <c r="H13806" s="180"/>
      <c r="I13806" s="180"/>
      <c r="L13806" s="181"/>
      <c r="M13806" s="180"/>
      <c r="N13806" s="180"/>
      <c r="O13806" s="180"/>
    </row>
    <row r="13807" spans="8:15" s="179" customFormat="1" x14ac:dyDescent="0.2">
      <c r="H13807" s="180"/>
      <c r="I13807" s="180"/>
      <c r="L13807" s="181"/>
      <c r="M13807" s="180"/>
      <c r="N13807" s="180"/>
      <c r="O13807" s="180"/>
    </row>
    <row r="13808" spans="8:15" s="179" customFormat="1" x14ac:dyDescent="0.2">
      <c r="H13808" s="180"/>
      <c r="I13808" s="180"/>
      <c r="L13808" s="181"/>
      <c r="M13808" s="180"/>
      <c r="N13808" s="180"/>
      <c r="O13808" s="180"/>
    </row>
    <row r="13809" spans="8:15" s="179" customFormat="1" x14ac:dyDescent="0.2">
      <c r="H13809" s="180"/>
      <c r="I13809" s="180"/>
      <c r="L13809" s="181"/>
      <c r="M13809" s="180"/>
      <c r="N13809" s="180"/>
      <c r="O13809" s="180"/>
    </row>
    <row r="13810" spans="8:15" s="179" customFormat="1" x14ac:dyDescent="0.2">
      <c r="H13810" s="180"/>
      <c r="I13810" s="180"/>
      <c r="L13810" s="181"/>
      <c r="M13810" s="180"/>
      <c r="N13810" s="180"/>
      <c r="O13810" s="180"/>
    </row>
    <row r="13811" spans="8:15" s="179" customFormat="1" x14ac:dyDescent="0.2">
      <c r="H13811" s="180"/>
      <c r="I13811" s="180"/>
      <c r="L13811" s="181"/>
      <c r="M13811" s="180"/>
      <c r="N13811" s="180"/>
      <c r="O13811" s="180"/>
    </row>
    <row r="13812" spans="8:15" s="179" customFormat="1" x14ac:dyDescent="0.2">
      <c r="H13812" s="180"/>
      <c r="I13812" s="180"/>
      <c r="L13812" s="181"/>
      <c r="M13812" s="180"/>
      <c r="N13812" s="180"/>
      <c r="O13812" s="180"/>
    </row>
    <row r="13813" spans="8:15" s="179" customFormat="1" x14ac:dyDescent="0.2">
      <c r="H13813" s="180"/>
      <c r="I13813" s="180"/>
      <c r="L13813" s="181"/>
      <c r="M13813" s="180"/>
      <c r="N13813" s="180"/>
      <c r="O13813" s="180"/>
    </row>
    <row r="13814" spans="8:15" s="179" customFormat="1" x14ac:dyDescent="0.2">
      <c r="H13814" s="180"/>
      <c r="I13814" s="180"/>
      <c r="L13814" s="181"/>
      <c r="M13814" s="180"/>
      <c r="N13814" s="180"/>
      <c r="O13814" s="180"/>
    </row>
    <row r="13815" spans="8:15" s="179" customFormat="1" x14ac:dyDescent="0.2">
      <c r="H13815" s="180"/>
      <c r="I13815" s="180"/>
      <c r="L13815" s="181"/>
      <c r="M13815" s="180"/>
      <c r="N13815" s="180"/>
      <c r="O13815" s="180"/>
    </row>
    <row r="13816" spans="8:15" s="179" customFormat="1" x14ac:dyDescent="0.2">
      <c r="H13816" s="180"/>
      <c r="I13816" s="180"/>
      <c r="L13816" s="181"/>
      <c r="M13816" s="180"/>
      <c r="N13816" s="180"/>
      <c r="O13816" s="180"/>
    </row>
    <row r="13817" spans="8:15" s="179" customFormat="1" x14ac:dyDescent="0.2">
      <c r="H13817" s="180"/>
      <c r="I13817" s="180"/>
      <c r="L13817" s="181"/>
      <c r="M13817" s="180"/>
      <c r="N13817" s="180"/>
      <c r="O13817" s="180"/>
    </row>
    <row r="13818" spans="8:15" s="179" customFormat="1" x14ac:dyDescent="0.2">
      <c r="H13818" s="180"/>
      <c r="I13818" s="180"/>
      <c r="L13818" s="181"/>
      <c r="M13818" s="180"/>
      <c r="N13818" s="180"/>
      <c r="O13818" s="180"/>
    </row>
    <row r="13819" spans="8:15" s="179" customFormat="1" x14ac:dyDescent="0.2">
      <c r="H13819" s="180"/>
      <c r="I13819" s="180"/>
      <c r="L13819" s="181"/>
      <c r="M13819" s="180"/>
      <c r="N13819" s="180"/>
      <c r="O13819" s="180"/>
    </row>
    <row r="13820" spans="8:15" s="179" customFormat="1" x14ac:dyDescent="0.2">
      <c r="H13820" s="180"/>
      <c r="I13820" s="180"/>
      <c r="L13820" s="181"/>
      <c r="M13820" s="180"/>
      <c r="N13820" s="180"/>
      <c r="O13820" s="180"/>
    </row>
    <row r="13821" spans="8:15" s="179" customFormat="1" x14ac:dyDescent="0.2">
      <c r="H13821" s="180"/>
      <c r="I13821" s="180"/>
      <c r="L13821" s="181"/>
      <c r="M13821" s="180"/>
      <c r="N13821" s="180"/>
      <c r="O13821" s="180"/>
    </row>
    <row r="13822" spans="8:15" s="179" customFormat="1" x14ac:dyDescent="0.2">
      <c r="H13822" s="180"/>
      <c r="I13822" s="180"/>
      <c r="L13822" s="181"/>
      <c r="M13822" s="180"/>
      <c r="N13822" s="180"/>
      <c r="O13822" s="180"/>
    </row>
    <row r="13823" spans="8:15" s="179" customFormat="1" x14ac:dyDescent="0.2">
      <c r="H13823" s="180"/>
      <c r="I13823" s="180"/>
      <c r="L13823" s="181"/>
      <c r="M13823" s="180"/>
      <c r="N13823" s="180"/>
      <c r="O13823" s="180"/>
    </row>
    <row r="13824" spans="8:15" s="179" customFormat="1" x14ac:dyDescent="0.2">
      <c r="H13824" s="180"/>
      <c r="I13824" s="180"/>
      <c r="L13824" s="181"/>
      <c r="M13824" s="180"/>
      <c r="N13824" s="180"/>
      <c r="O13824" s="180"/>
    </row>
    <row r="13825" spans="8:15" s="179" customFormat="1" x14ac:dyDescent="0.2">
      <c r="H13825" s="180"/>
      <c r="I13825" s="180"/>
      <c r="L13825" s="181"/>
      <c r="M13825" s="180"/>
      <c r="N13825" s="180"/>
      <c r="O13825" s="180"/>
    </row>
    <row r="13826" spans="8:15" s="179" customFormat="1" x14ac:dyDescent="0.2">
      <c r="H13826" s="180"/>
      <c r="I13826" s="180"/>
      <c r="L13826" s="181"/>
      <c r="M13826" s="180"/>
      <c r="N13826" s="180"/>
      <c r="O13826" s="180"/>
    </row>
    <row r="13827" spans="8:15" s="179" customFormat="1" x14ac:dyDescent="0.2">
      <c r="H13827" s="180"/>
      <c r="I13827" s="180"/>
      <c r="L13827" s="181"/>
      <c r="M13827" s="180"/>
      <c r="N13827" s="180"/>
      <c r="O13827" s="180"/>
    </row>
    <row r="13828" spans="8:15" s="179" customFormat="1" x14ac:dyDescent="0.2">
      <c r="H13828" s="180"/>
      <c r="I13828" s="180"/>
      <c r="L13828" s="181"/>
      <c r="M13828" s="180"/>
      <c r="N13828" s="180"/>
      <c r="O13828" s="180"/>
    </row>
    <row r="13829" spans="8:15" s="179" customFormat="1" x14ac:dyDescent="0.2">
      <c r="H13829" s="180"/>
      <c r="I13829" s="180"/>
      <c r="L13829" s="181"/>
      <c r="M13829" s="180"/>
      <c r="N13829" s="180"/>
      <c r="O13829" s="180"/>
    </row>
    <row r="13830" spans="8:15" s="179" customFormat="1" x14ac:dyDescent="0.2">
      <c r="H13830" s="180"/>
      <c r="I13830" s="180"/>
      <c r="L13830" s="181"/>
      <c r="M13830" s="180"/>
      <c r="N13830" s="180"/>
      <c r="O13830" s="180"/>
    </row>
    <row r="13831" spans="8:15" s="179" customFormat="1" x14ac:dyDescent="0.2">
      <c r="H13831" s="180"/>
      <c r="I13831" s="180"/>
      <c r="L13831" s="181"/>
      <c r="M13831" s="180"/>
      <c r="N13831" s="180"/>
      <c r="O13831" s="180"/>
    </row>
    <row r="13832" spans="8:15" s="179" customFormat="1" x14ac:dyDescent="0.2">
      <c r="H13832" s="180"/>
      <c r="I13832" s="180"/>
      <c r="L13832" s="181"/>
      <c r="M13832" s="180"/>
      <c r="N13832" s="180"/>
      <c r="O13832" s="180"/>
    </row>
    <row r="13833" spans="8:15" s="179" customFormat="1" x14ac:dyDescent="0.2">
      <c r="H13833" s="180"/>
      <c r="I13833" s="180"/>
      <c r="L13833" s="181"/>
      <c r="M13833" s="180"/>
      <c r="N13833" s="180"/>
      <c r="O13833" s="180"/>
    </row>
    <row r="13834" spans="8:15" s="179" customFormat="1" x14ac:dyDescent="0.2">
      <c r="H13834" s="180"/>
      <c r="I13834" s="180"/>
      <c r="L13834" s="181"/>
      <c r="M13834" s="180"/>
      <c r="N13834" s="180"/>
      <c r="O13834" s="180"/>
    </row>
    <row r="13835" spans="8:15" s="179" customFormat="1" x14ac:dyDescent="0.2">
      <c r="H13835" s="180"/>
      <c r="I13835" s="180"/>
      <c r="L13835" s="181"/>
      <c r="M13835" s="180"/>
      <c r="N13835" s="180"/>
      <c r="O13835" s="180"/>
    </row>
    <row r="13836" spans="8:15" s="179" customFormat="1" x14ac:dyDescent="0.2">
      <c r="H13836" s="180"/>
      <c r="I13836" s="180"/>
      <c r="L13836" s="181"/>
      <c r="M13836" s="180"/>
      <c r="N13836" s="180"/>
      <c r="O13836" s="180"/>
    </row>
    <row r="13837" spans="8:15" s="179" customFormat="1" x14ac:dyDescent="0.2">
      <c r="H13837" s="180"/>
      <c r="I13837" s="180"/>
      <c r="L13837" s="181"/>
      <c r="M13837" s="180"/>
      <c r="N13837" s="180"/>
      <c r="O13837" s="180"/>
    </row>
    <row r="13838" spans="8:15" s="179" customFormat="1" x14ac:dyDescent="0.2">
      <c r="H13838" s="180"/>
      <c r="I13838" s="180"/>
      <c r="L13838" s="181"/>
      <c r="M13838" s="180"/>
      <c r="N13838" s="180"/>
      <c r="O13838" s="180"/>
    </row>
    <row r="13839" spans="8:15" s="179" customFormat="1" x14ac:dyDescent="0.2">
      <c r="H13839" s="180"/>
      <c r="I13839" s="180"/>
      <c r="L13839" s="181"/>
      <c r="M13839" s="180"/>
      <c r="N13839" s="180"/>
      <c r="O13839" s="180"/>
    </row>
    <row r="13840" spans="8:15" s="179" customFormat="1" x14ac:dyDescent="0.2">
      <c r="H13840" s="180"/>
      <c r="I13840" s="180"/>
      <c r="L13840" s="181"/>
      <c r="M13840" s="180"/>
      <c r="N13840" s="180"/>
      <c r="O13840" s="180"/>
    </row>
    <row r="13841" spans="8:15" s="179" customFormat="1" x14ac:dyDescent="0.2">
      <c r="H13841" s="180"/>
      <c r="I13841" s="180"/>
      <c r="L13841" s="181"/>
      <c r="M13841" s="180"/>
      <c r="N13841" s="180"/>
      <c r="O13841" s="180"/>
    </row>
    <row r="13842" spans="8:15" s="179" customFormat="1" x14ac:dyDescent="0.2">
      <c r="H13842" s="180"/>
      <c r="I13842" s="180"/>
      <c r="L13842" s="181"/>
      <c r="M13842" s="180"/>
      <c r="N13842" s="180"/>
      <c r="O13842" s="180"/>
    </row>
    <row r="13843" spans="8:15" s="179" customFormat="1" x14ac:dyDescent="0.2">
      <c r="H13843" s="180"/>
      <c r="I13843" s="180"/>
      <c r="L13843" s="181"/>
      <c r="M13843" s="180"/>
      <c r="N13843" s="180"/>
      <c r="O13843" s="180"/>
    </row>
    <row r="13844" spans="8:15" s="179" customFormat="1" x14ac:dyDescent="0.2">
      <c r="H13844" s="180"/>
      <c r="I13844" s="180"/>
      <c r="L13844" s="181"/>
      <c r="M13844" s="180"/>
      <c r="N13844" s="180"/>
      <c r="O13844" s="180"/>
    </row>
    <row r="13845" spans="8:15" s="179" customFormat="1" x14ac:dyDescent="0.2">
      <c r="H13845" s="180"/>
      <c r="I13845" s="180"/>
      <c r="L13845" s="181"/>
      <c r="M13845" s="180"/>
      <c r="N13845" s="180"/>
      <c r="O13845" s="180"/>
    </row>
    <row r="13846" spans="8:15" s="179" customFormat="1" x14ac:dyDescent="0.2">
      <c r="H13846" s="180"/>
      <c r="I13846" s="180"/>
      <c r="L13846" s="181"/>
      <c r="M13846" s="180"/>
      <c r="N13846" s="180"/>
      <c r="O13846" s="180"/>
    </row>
    <row r="13847" spans="8:15" s="179" customFormat="1" x14ac:dyDescent="0.2">
      <c r="H13847" s="180"/>
      <c r="I13847" s="180"/>
      <c r="L13847" s="181"/>
      <c r="M13847" s="180"/>
      <c r="N13847" s="180"/>
      <c r="O13847" s="180"/>
    </row>
    <row r="13848" spans="8:15" s="179" customFormat="1" x14ac:dyDescent="0.2">
      <c r="H13848" s="180"/>
      <c r="I13848" s="180"/>
      <c r="L13848" s="181"/>
      <c r="M13848" s="180"/>
      <c r="N13848" s="180"/>
      <c r="O13848" s="180"/>
    </row>
    <row r="13849" spans="8:15" s="179" customFormat="1" x14ac:dyDescent="0.2">
      <c r="H13849" s="180"/>
      <c r="I13849" s="180"/>
      <c r="L13849" s="181"/>
      <c r="M13849" s="180"/>
      <c r="N13849" s="180"/>
      <c r="O13849" s="180"/>
    </row>
    <row r="13850" spans="8:15" s="179" customFormat="1" x14ac:dyDescent="0.2">
      <c r="H13850" s="180"/>
      <c r="I13850" s="180"/>
      <c r="L13850" s="181"/>
      <c r="M13850" s="180"/>
      <c r="N13850" s="180"/>
      <c r="O13850" s="180"/>
    </row>
    <row r="13851" spans="8:15" s="179" customFormat="1" x14ac:dyDescent="0.2">
      <c r="H13851" s="180"/>
      <c r="I13851" s="180"/>
      <c r="L13851" s="181"/>
      <c r="M13851" s="180"/>
      <c r="N13851" s="180"/>
      <c r="O13851" s="180"/>
    </row>
    <row r="13852" spans="8:15" s="179" customFormat="1" x14ac:dyDescent="0.2">
      <c r="H13852" s="180"/>
      <c r="I13852" s="180"/>
      <c r="L13852" s="181"/>
      <c r="M13852" s="180"/>
      <c r="N13852" s="180"/>
      <c r="O13852" s="180"/>
    </row>
    <row r="13853" spans="8:15" s="179" customFormat="1" x14ac:dyDescent="0.2">
      <c r="H13853" s="180"/>
      <c r="I13853" s="180"/>
      <c r="L13853" s="181"/>
      <c r="M13853" s="180"/>
      <c r="N13853" s="180"/>
      <c r="O13853" s="180"/>
    </row>
    <row r="13854" spans="8:15" s="179" customFormat="1" x14ac:dyDescent="0.2">
      <c r="H13854" s="180"/>
      <c r="I13854" s="180"/>
      <c r="L13854" s="181"/>
      <c r="M13854" s="180"/>
      <c r="N13854" s="180"/>
      <c r="O13854" s="180"/>
    </row>
    <row r="13855" spans="8:15" s="179" customFormat="1" x14ac:dyDescent="0.2">
      <c r="H13855" s="180"/>
      <c r="I13855" s="180"/>
      <c r="L13855" s="181"/>
      <c r="M13855" s="180"/>
      <c r="N13855" s="180"/>
      <c r="O13855" s="180"/>
    </row>
    <row r="13856" spans="8:15" s="179" customFormat="1" x14ac:dyDescent="0.2">
      <c r="H13856" s="180"/>
      <c r="I13856" s="180"/>
      <c r="L13856" s="181"/>
      <c r="M13856" s="180"/>
      <c r="N13856" s="180"/>
      <c r="O13856" s="180"/>
    </row>
    <row r="13857" spans="8:15" s="179" customFormat="1" x14ac:dyDescent="0.2">
      <c r="H13857" s="180"/>
      <c r="I13857" s="180"/>
      <c r="L13857" s="181"/>
      <c r="M13857" s="180"/>
      <c r="N13857" s="180"/>
      <c r="O13857" s="180"/>
    </row>
    <row r="13858" spans="8:15" s="179" customFormat="1" x14ac:dyDescent="0.2">
      <c r="H13858" s="180"/>
      <c r="I13858" s="180"/>
      <c r="L13858" s="181"/>
      <c r="M13858" s="180"/>
      <c r="N13858" s="180"/>
      <c r="O13858" s="180"/>
    </row>
    <row r="13859" spans="8:15" s="179" customFormat="1" x14ac:dyDescent="0.2">
      <c r="H13859" s="180"/>
      <c r="I13859" s="180"/>
      <c r="L13859" s="181"/>
      <c r="M13859" s="180"/>
      <c r="N13859" s="180"/>
      <c r="O13859" s="180"/>
    </row>
    <row r="13860" spans="8:15" s="179" customFormat="1" x14ac:dyDescent="0.2">
      <c r="H13860" s="180"/>
      <c r="I13860" s="180"/>
      <c r="L13860" s="181"/>
      <c r="M13860" s="180"/>
      <c r="N13860" s="180"/>
      <c r="O13860" s="180"/>
    </row>
    <row r="13861" spans="8:15" s="179" customFormat="1" x14ac:dyDescent="0.2">
      <c r="H13861" s="180"/>
      <c r="I13861" s="180"/>
      <c r="L13861" s="181"/>
      <c r="M13861" s="180"/>
      <c r="N13861" s="180"/>
      <c r="O13861" s="180"/>
    </row>
    <row r="13862" spans="8:15" s="179" customFormat="1" x14ac:dyDescent="0.2">
      <c r="H13862" s="180"/>
      <c r="I13862" s="180"/>
      <c r="L13862" s="181"/>
      <c r="M13862" s="180"/>
      <c r="N13862" s="180"/>
      <c r="O13862" s="180"/>
    </row>
    <row r="13863" spans="8:15" s="179" customFormat="1" x14ac:dyDescent="0.2">
      <c r="H13863" s="180"/>
      <c r="I13863" s="180"/>
      <c r="L13863" s="181"/>
      <c r="M13863" s="180"/>
      <c r="N13863" s="180"/>
      <c r="O13863" s="180"/>
    </row>
    <row r="13864" spans="8:15" s="179" customFormat="1" x14ac:dyDescent="0.2">
      <c r="H13864" s="180"/>
      <c r="I13864" s="180"/>
      <c r="L13864" s="181"/>
      <c r="M13864" s="180"/>
      <c r="N13864" s="180"/>
      <c r="O13864" s="180"/>
    </row>
    <row r="13865" spans="8:15" s="179" customFormat="1" x14ac:dyDescent="0.2">
      <c r="H13865" s="180"/>
      <c r="I13865" s="180"/>
      <c r="L13865" s="181"/>
      <c r="M13865" s="180"/>
      <c r="N13865" s="180"/>
      <c r="O13865" s="180"/>
    </row>
    <row r="13866" spans="8:15" s="179" customFormat="1" x14ac:dyDescent="0.2">
      <c r="H13866" s="180"/>
      <c r="I13866" s="180"/>
      <c r="L13866" s="181"/>
      <c r="M13866" s="180"/>
      <c r="N13866" s="180"/>
      <c r="O13866" s="180"/>
    </row>
    <row r="13867" spans="8:15" s="179" customFormat="1" x14ac:dyDescent="0.2">
      <c r="H13867" s="180"/>
      <c r="I13867" s="180"/>
      <c r="L13867" s="181"/>
      <c r="M13867" s="180"/>
      <c r="N13867" s="180"/>
      <c r="O13867" s="180"/>
    </row>
    <row r="13868" spans="8:15" s="179" customFormat="1" x14ac:dyDescent="0.2">
      <c r="H13868" s="180"/>
      <c r="I13868" s="180"/>
      <c r="L13868" s="181"/>
      <c r="M13868" s="180"/>
      <c r="N13868" s="180"/>
      <c r="O13868" s="180"/>
    </row>
    <row r="13869" spans="8:15" s="179" customFormat="1" x14ac:dyDescent="0.2">
      <c r="H13869" s="180"/>
      <c r="I13869" s="180"/>
      <c r="L13869" s="181"/>
      <c r="M13869" s="180"/>
      <c r="N13869" s="180"/>
      <c r="O13869" s="180"/>
    </row>
    <row r="13870" spans="8:15" s="179" customFormat="1" x14ac:dyDescent="0.2">
      <c r="H13870" s="180"/>
      <c r="I13870" s="180"/>
      <c r="L13870" s="181"/>
      <c r="M13870" s="180"/>
      <c r="N13870" s="180"/>
      <c r="O13870" s="180"/>
    </row>
    <row r="13871" spans="8:15" s="179" customFormat="1" x14ac:dyDescent="0.2">
      <c r="H13871" s="180"/>
      <c r="I13871" s="180"/>
      <c r="L13871" s="181"/>
      <c r="M13871" s="180"/>
      <c r="N13871" s="180"/>
      <c r="O13871" s="180"/>
    </row>
    <row r="13872" spans="8:15" s="179" customFormat="1" x14ac:dyDescent="0.2">
      <c r="H13872" s="180"/>
      <c r="I13872" s="180"/>
      <c r="L13872" s="181"/>
      <c r="M13872" s="180"/>
      <c r="N13872" s="180"/>
      <c r="O13872" s="180"/>
    </row>
    <row r="13873" spans="8:15" s="179" customFormat="1" x14ac:dyDescent="0.2">
      <c r="H13873" s="180"/>
      <c r="I13873" s="180"/>
      <c r="L13873" s="181"/>
      <c r="M13873" s="180"/>
      <c r="N13873" s="180"/>
      <c r="O13873" s="180"/>
    </row>
    <row r="13874" spans="8:15" s="179" customFormat="1" x14ac:dyDescent="0.2">
      <c r="H13874" s="180"/>
      <c r="I13874" s="180"/>
      <c r="L13874" s="181"/>
      <c r="M13874" s="180"/>
      <c r="N13874" s="180"/>
      <c r="O13874" s="180"/>
    </row>
    <row r="13875" spans="8:15" s="179" customFormat="1" x14ac:dyDescent="0.2">
      <c r="H13875" s="180"/>
      <c r="I13875" s="180"/>
      <c r="L13875" s="181"/>
      <c r="M13875" s="180"/>
      <c r="N13875" s="180"/>
      <c r="O13875" s="180"/>
    </row>
    <row r="13876" spans="8:15" s="179" customFormat="1" x14ac:dyDescent="0.2">
      <c r="H13876" s="180"/>
      <c r="I13876" s="180"/>
      <c r="L13876" s="181"/>
      <c r="M13876" s="180"/>
      <c r="N13876" s="180"/>
      <c r="O13876" s="180"/>
    </row>
    <row r="13877" spans="8:15" s="179" customFormat="1" x14ac:dyDescent="0.2">
      <c r="H13877" s="180"/>
      <c r="I13877" s="180"/>
      <c r="L13877" s="181"/>
      <c r="M13877" s="180"/>
      <c r="N13877" s="180"/>
      <c r="O13877" s="180"/>
    </row>
    <row r="13878" spans="8:15" s="179" customFormat="1" x14ac:dyDescent="0.2">
      <c r="H13878" s="180"/>
      <c r="I13878" s="180"/>
      <c r="L13878" s="181"/>
      <c r="M13878" s="180"/>
      <c r="N13878" s="180"/>
      <c r="O13878" s="180"/>
    </row>
    <row r="13879" spans="8:15" s="179" customFormat="1" x14ac:dyDescent="0.2">
      <c r="H13879" s="180"/>
      <c r="I13879" s="180"/>
      <c r="L13879" s="181"/>
      <c r="M13879" s="180"/>
      <c r="N13879" s="180"/>
      <c r="O13879" s="180"/>
    </row>
    <row r="13880" spans="8:15" s="179" customFormat="1" x14ac:dyDescent="0.2">
      <c r="H13880" s="180"/>
      <c r="I13880" s="180"/>
      <c r="L13880" s="181"/>
      <c r="M13880" s="180"/>
      <c r="N13880" s="180"/>
      <c r="O13880" s="180"/>
    </row>
    <row r="13881" spans="8:15" s="179" customFormat="1" x14ac:dyDescent="0.2">
      <c r="H13881" s="180"/>
      <c r="I13881" s="180"/>
      <c r="L13881" s="181"/>
      <c r="M13881" s="180"/>
      <c r="N13881" s="180"/>
      <c r="O13881" s="180"/>
    </row>
    <row r="13882" spans="8:15" s="179" customFormat="1" x14ac:dyDescent="0.2">
      <c r="H13882" s="180"/>
      <c r="I13882" s="180"/>
      <c r="L13882" s="181"/>
      <c r="M13882" s="180"/>
      <c r="N13882" s="180"/>
      <c r="O13882" s="180"/>
    </row>
    <row r="13883" spans="8:15" s="179" customFormat="1" x14ac:dyDescent="0.2">
      <c r="H13883" s="180"/>
      <c r="I13883" s="180"/>
      <c r="L13883" s="181"/>
      <c r="M13883" s="180"/>
      <c r="N13883" s="180"/>
      <c r="O13883" s="180"/>
    </row>
    <row r="13884" spans="8:15" s="179" customFormat="1" x14ac:dyDescent="0.2">
      <c r="H13884" s="180"/>
      <c r="I13884" s="180"/>
      <c r="L13884" s="181"/>
      <c r="M13884" s="180"/>
      <c r="N13884" s="180"/>
      <c r="O13884" s="180"/>
    </row>
    <row r="13885" spans="8:15" s="179" customFormat="1" x14ac:dyDescent="0.2">
      <c r="H13885" s="180"/>
      <c r="I13885" s="180"/>
      <c r="L13885" s="181"/>
      <c r="M13885" s="180"/>
      <c r="N13885" s="180"/>
      <c r="O13885" s="180"/>
    </row>
    <row r="13886" spans="8:15" s="179" customFormat="1" x14ac:dyDescent="0.2">
      <c r="H13886" s="180"/>
      <c r="I13886" s="180"/>
      <c r="L13886" s="181"/>
      <c r="M13886" s="180"/>
      <c r="N13886" s="180"/>
      <c r="O13886" s="180"/>
    </row>
    <row r="13887" spans="8:15" s="179" customFormat="1" x14ac:dyDescent="0.2">
      <c r="H13887" s="180"/>
      <c r="I13887" s="180"/>
      <c r="L13887" s="181"/>
      <c r="M13887" s="180"/>
      <c r="N13887" s="180"/>
      <c r="O13887" s="180"/>
    </row>
    <row r="13888" spans="8:15" s="179" customFormat="1" x14ac:dyDescent="0.2">
      <c r="H13888" s="180"/>
      <c r="I13888" s="180"/>
      <c r="L13888" s="181"/>
      <c r="M13888" s="180"/>
      <c r="N13888" s="180"/>
      <c r="O13888" s="180"/>
    </row>
    <row r="13889" spans="8:15" s="179" customFormat="1" x14ac:dyDescent="0.2">
      <c r="H13889" s="180"/>
      <c r="I13889" s="180"/>
      <c r="L13889" s="181"/>
      <c r="M13889" s="180"/>
      <c r="N13889" s="180"/>
      <c r="O13889" s="180"/>
    </row>
    <row r="13890" spans="8:15" s="179" customFormat="1" x14ac:dyDescent="0.2">
      <c r="H13890" s="180"/>
      <c r="I13890" s="180"/>
      <c r="L13890" s="181"/>
      <c r="M13890" s="180"/>
      <c r="N13890" s="180"/>
      <c r="O13890" s="180"/>
    </row>
    <row r="13891" spans="8:15" s="179" customFormat="1" x14ac:dyDescent="0.2">
      <c r="H13891" s="180"/>
      <c r="I13891" s="180"/>
      <c r="L13891" s="181"/>
      <c r="M13891" s="180"/>
      <c r="N13891" s="180"/>
      <c r="O13891" s="180"/>
    </row>
    <row r="13892" spans="8:15" s="179" customFormat="1" x14ac:dyDescent="0.2">
      <c r="H13892" s="180"/>
      <c r="I13892" s="180"/>
      <c r="L13892" s="181"/>
      <c r="M13892" s="180"/>
      <c r="N13892" s="180"/>
      <c r="O13892" s="180"/>
    </row>
    <row r="13893" spans="8:15" s="179" customFormat="1" x14ac:dyDescent="0.2">
      <c r="H13893" s="180"/>
      <c r="I13893" s="180"/>
      <c r="L13893" s="181"/>
      <c r="M13893" s="180"/>
      <c r="N13893" s="180"/>
      <c r="O13893" s="180"/>
    </row>
    <row r="13894" spans="8:15" s="179" customFormat="1" x14ac:dyDescent="0.2">
      <c r="H13894" s="180"/>
      <c r="I13894" s="180"/>
      <c r="L13894" s="181"/>
      <c r="M13894" s="180"/>
      <c r="N13894" s="180"/>
      <c r="O13894" s="180"/>
    </row>
    <row r="13895" spans="8:15" s="179" customFormat="1" x14ac:dyDescent="0.2">
      <c r="H13895" s="180"/>
      <c r="I13895" s="180"/>
      <c r="L13895" s="181"/>
      <c r="M13895" s="180"/>
      <c r="N13895" s="180"/>
      <c r="O13895" s="180"/>
    </row>
    <row r="13896" spans="8:15" s="179" customFormat="1" x14ac:dyDescent="0.2">
      <c r="H13896" s="180"/>
      <c r="I13896" s="180"/>
      <c r="L13896" s="181"/>
      <c r="M13896" s="180"/>
      <c r="N13896" s="180"/>
      <c r="O13896" s="180"/>
    </row>
    <row r="13897" spans="8:15" s="179" customFormat="1" x14ac:dyDescent="0.2">
      <c r="H13897" s="180"/>
      <c r="I13897" s="180"/>
      <c r="L13897" s="181"/>
      <c r="M13897" s="180"/>
      <c r="N13897" s="180"/>
      <c r="O13897" s="180"/>
    </row>
    <row r="13898" spans="8:15" s="179" customFormat="1" x14ac:dyDescent="0.2">
      <c r="H13898" s="180"/>
      <c r="I13898" s="180"/>
      <c r="L13898" s="181"/>
      <c r="M13898" s="180"/>
      <c r="N13898" s="180"/>
      <c r="O13898" s="180"/>
    </row>
    <row r="13899" spans="8:15" s="179" customFormat="1" x14ac:dyDescent="0.2">
      <c r="H13899" s="180"/>
      <c r="I13899" s="180"/>
      <c r="L13899" s="181"/>
      <c r="M13899" s="180"/>
      <c r="N13899" s="180"/>
      <c r="O13899" s="180"/>
    </row>
    <row r="13900" spans="8:15" s="179" customFormat="1" x14ac:dyDescent="0.2">
      <c r="H13900" s="180"/>
      <c r="I13900" s="180"/>
      <c r="L13900" s="181"/>
      <c r="M13900" s="180"/>
      <c r="N13900" s="180"/>
      <c r="O13900" s="180"/>
    </row>
    <row r="13901" spans="8:15" s="179" customFormat="1" x14ac:dyDescent="0.2">
      <c r="H13901" s="180"/>
      <c r="I13901" s="180"/>
      <c r="L13901" s="181"/>
      <c r="M13901" s="180"/>
      <c r="N13901" s="180"/>
      <c r="O13901" s="180"/>
    </row>
    <row r="13902" spans="8:15" s="179" customFormat="1" x14ac:dyDescent="0.2">
      <c r="H13902" s="180"/>
      <c r="I13902" s="180"/>
      <c r="L13902" s="181"/>
      <c r="M13902" s="180"/>
      <c r="N13902" s="180"/>
      <c r="O13902" s="180"/>
    </row>
    <row r="13903" spans="8:15" s="179" customFormat="1" x14ac:dyDescent="0.2">
      <c r="H13903" s="180"/>
      <c r="I13903" s="180"/>
      <c r="L13903" s="181"/>
      <c r="M13903" s="180"/>
      <c r="N13903" s="180"/>
      <c r="O13903" s="180"/>
    </row>
    <row r="13904" spans="8:15" s="179" customFormat="1" x14ac:dyDescent="0.2">
      <c r="H13904" s="180"/>
      <c r="I13904" s="180"/>
      <c r="L13904" s="181"/>
      <c r="M13904" s="180"/>
      <c r="N13904" s="180"/>
      <c r="O13904" s="180"/>
    </row>
    <row r="13905" spans="8:15" s="179" customFormat="1" x14ac:dyDescent="0.2">
      <c r="H13905" s="180"/>
      <c r="I13905" s="180"/>
      <c r="L13905" s="181"/>
      <c r="M13905" s="180"/>
      <c r="N13905" s="180"/>
      <c r="O13905" s="180"/>
    </row>
    <row r="13906" spans="8:15" s="179" customFormat="1" x14ac:dyDescent="0.2">
      <c r="H13906" s="180"/>
      <c r="I13906" s="180"/>
      <c r="L13906" s="181"/>
      <c r="M13906" s="180"/>
      <c r="N13906" s="180"/>
      <c r="O13906" s="180"/>
    </row>
    <row r="13907" spans="8:15" s="179" customFormat="1" x14ac:dyDescent="0.2">
      <c r="H13907" s="180"/>
      <c r="I13907" s="180"/>
      <c r="L13907" s="181"/>
      <c r="M13907" s="180"/>
      <c r="N13907" s="180"/>
      <c r="O13907" s="180"/>
    </row>
    <row r="13908" spans="8:15" s="179" customFormat="1" x14ac:dyDescent="0.2">
      <c r="H13908" s="180"/>
      <c r="I13908" s="180"/>
      <c r="L13908" s="181"/>
      <c r="M13908" s="180"/>
      <c r="N13908" s="180"/>
      <c r="O13908" s="180"/>
    </row>
    <row r="13909" spans="8:15" s="179" customFormat="1" x14ac:dyDescent="0.2">
      <c r="H13909" s="180"/>
      <c r="I13909" s="180"/>
      <c r="L13909" s="181"/>
      <c r="M13909" s="180"/>
      <c r="N13909" s="180"/>
      <c r="O13909" s="180"/>
    </row>
    <row r="13910" spans="8:15" s="179" customFormat="1" x14ac:dyDescent="0.2">
      <c r="H13910" s="180"/>
      <c r="I13910" s="180"/>
      <c r="L13910" s="181"/>
      <c r="M13910" s="180"/>
      <c r="N13910" s="180"/>
      <c r="O13910" s="180"/>
    </row>
    <row r="13911" spans="8:15" s="179" customFormat="1" x14ac:dyDescent="0.2">
      <c r="H13911" s="180"/>
      <c r="I13911" s="180"/>
      <c r="L13911" s="181"/>
      <c r="M13911" s="180"/>
      <c r="N13911" s="180"/>
      <c r="O13911" s="180"/>
    </row>
    <row r="13912" spans="8:15" s="179" customFormat="1" x14ac:dyDescent="0.2">
      <c r="H13912" s="180"/>
      <c r="I13912" s="180"/>
      <c r="L13912" s="181"/>
      <c r="M13912" s="180"/>
      <c r="N13912" s="180"/>
      <c r="O13912" s="180"/>
    </row>
    <row r="13913" spans="8:15" s="179" customFormat="1" x14ac:dyDescent="0.2">
      <c r="H13913" s="180"/>
      <c r="I13913" s="180"/>
      <c r="L13913" s="181"/>
      <c r="M13913" s="180"/>
      <c r="N13913" s="180"/>
      <c r="O13913" s="180"/>
    </row>
    <row r="13914" spans="8:15" s="179" customFormat="1" x14ac:dyDescent="0.2">
      <c r="H13914" s="180"/>
      <c r="I13914" s="180"/>
      <c r="L13914" s="181"/>
      <c r="M13914" s="180"/>
      <c r="N13914" s="180"/>
      <c r="O13914" s="180"/>
    </row>
    <row r="13915" spans="8:15" s="179" customFormat="1" x14ac:dyDescent="0.2">
      <c r="H13915" s="180"/>
      <c r="I13915" s="180"/>
      <c r="L13915" s="181"/>
      <c r="M13915" s="180"/>
      <c r="N13915" s="180"/>
      <c r="O13915" s="180"/>
    </row>
    <row r="13916" spans="8:15" s="179" customFormat="1" x14ac:dyDescent="0.2">
      <c r="H13916" s="180"/>
      <c r="I13916" s="180"/>
      <c r="L13916" s="181"/>
      <c r="M13916" s="180"/>
      <c r="N13916" s="180"/>
      <c r="O13916" s="180"/>
    </row>
    <row r="13917" spans="8:15" s="179" customFormat="1" x14ac:dyDescent="0.2">
      <c r="H13917" s="180"/>
      <c r="I13917" s="180"/>
      <c r="L13917" s="181"/>
      <c r="M13917" s="180"/>
      <c r="N13917" s="180"/>
      <c r="O13917" s="180"/>
    </row>
    <row r="13918" spans="8:15" s="179" customFormat="1" x14ac:dyDescent="0.2">
      <c r="H13918" s="180"/>
      <c r="I13918" s="180"/>
      <c r="L13918" s="181"/>
      <c r="M13918" s="180"/>
      <c r="N13918" s="180"/>
      <c r="O13918" s="180"/>
    </row>
    <row r="13919" spans="8:15" s="179" customFormat="1" x14ac:dyDescent="0.2">
      <c r="H13919" s="180"/>
      <c r="I13919" s="180"/>
      <c r="L13919" s="181"/>
      <c r="M13919" s="180"/>
      <c r="N13919" s="180"/>
      <c r="O13919" s="180"/>
    </row>
    <row r="13920" spans="8:15" s="179" customFormat="1" x14ac:dyDescent="0.2">
      <c r="H13920" s="180"/>
      <c r="I13920" s="180"/>
      <c r="L13920" s="181"/>
      <c r="M13920" s="180"/>
      <c r="N13920" s="180"/>
      <c r="O13920" s="180"/>
    </row>
    <row r="13921" spans="8:15" s="179" customFormat="1" x14ac:dyDescent="0.2">
      <c r="H13921" s="180"/>
      <c r="I13921" s="180"/>
      <c r="L13921" s="181"/>
      <c r="M13921" s="180"/>
      <c r="N13921" s="180"/>
      <c r="O13921" s="180"/>
    </row>
    <row r="13922" spans="8:15" s="179" customFormat="1" x14ac:dyDescent="0.2">
      <c r="H13922" s="180"/>
      <c r="I13922" s="180"/>
      <c r="L13922" s="181"/>
      <c r="M13922" s="180"/>
      <c r="N13922" s="180"/>
      <c r="O13922" s="180"/>
    </row>
    <row r="13923" spans="8:15" s="179" customFormat="1" x14ac:dyDescent="0.2">
      <c r="H13923" s="180"/>
      <c r="I13923" s="180"/>
      <c r="L13923" s="181"/>
      <c r="M13923" s="180"/>
      <c r="N13923" s="180"/>
      <c r="O13923" s="180"/>
    </row>
    <row r="13924" spans="8:15" s="179" customFormat="1" x14ac:dyDescent="0.2">
      <c r="H13924" s="180"/>
      <c r="I13924" s="180"/>
      <c r="L13924" s="181"/>
      <c r="M13924" s="180"/>
      <c r="N13924" s="180"/>
      <c r="O13924" s="180"/>
    </row>
    <row r="13925" spans="8:15" s="179" customFormat="1" x14ac:dyDescent="0.2">
      <c r="H13925" s="180"/>
      <c r="I13925" s="180"/>
      <c r="L13925" s="181"/>
      <c r="M13925" s="180"/>
      <c r="N13925" s="180"/>
      <c r="O13925" s="180"/>
    </row>
    <row r="13926" spans="8:15" s="179" customFormat="1" x14ac:dyDescent="0.2">
      <c r="H13926" s="180"/>
      <c r="I13926" s="180"/>
      <c r="L13926" s="181"/>
      <c r="M13926" s="180"/>
      <c r="N13926" s="180"/>
      <c r="O13926" s="180"/>
    </row>
    <row r="13927" spans="8:15" s="179" customFormat="1" x14ac:dyDescent="0.2">
      <c r="H13927" s="180"/>
      <c r="I13927" s="180"/>
      <c r="L13927" s="181"/>
      <c r="M13927" s="180"/>
      <c r="N13927" s="180"/>
      <c r="O13927" s="180"/>
    </row>
    <row r="13928" spans="8:15" s="179" customFormat="1" x14ac:dyDescent="0.2">
      <c r="H13928" s="180"/>
      <c r="I13928" s="180"/>
      <c r="L13928" s="181"/>
      <c r="M13928" s="180"/>
      <c r="N13928" s="180"/>
      <c r="O13928" s="180"/>
    </row>
    <row r="13929" spans="8:15" s="179" customFormat="1" x14ac:dyDescent="0.2">
      <c r="H13929" s="180"/>
      <c r="I13929" s="180"/>
      <c r="L13929" s="181"/>
      <c r="M13929" s="180"/>
      <c r="N13929" s="180"/>
      <c r="O13929" s="180"/>
    </row>
    <row r="13930" spans="8:15" s="179" customFormat="1" x14ac:dyDescent="0.2">
      <c r="H13930" s="180"/>
      <c r="I13930" s="180"/>
      <c r="L13930" s="181"/>
      <c r="M13930" s="180"/>
      <c r="N13930" s="180"/>
      <c r="O13930" s="180"/>
    </row>
    <row r="13931" spans="8:15" s="179" customFormat="1" x14ac:dyDescent="0.2">
      <c r="H13931" s="180"/>
      <c r="I13931" s="180"/>
      <c r="L13931" s="181"/>
      <c r="M13931" s="180"/>
      <c r="N13931" s="180"/>
      <c r="O13931" s="180"/>
    </row>
    <row r="13932" spans="8:15" s="179" customFormat="1" x14ac:dyDescent="0.2">
      <c r="H13932" s="180"/>
      <c r="I13932" s="180"/>
      <c r="L13932" s="181"/>
      <c r="M13932" s="180"/>
      <c r="N13932" s="180"/>
      <c r="O13932" s="180"/>
    </row>
    <row r="13933" spans="8:15" s="179" customFormat="1" x14ac:dyDescent="0.2">
      <c r="H13933" s="180"/>
      <c r="I13933" s="180"/>
      <c r="L13933" s="181"/>
      <c r="M13933" s="180"/>
      <c r="N13933" s="180"/>
      <c r="O13933" s="180"/>
    </row>
    <row r="13934" spans="8:15" s="179" customFormat="1" x14ac:dyDescent="0.2">
      <c r="H13934" s="180"/>
      <c r="I13934" s="180"/>
      <c r="L13934" s="181"/>
      <c r="M13934" s="180"/>
      <c r="N13934" s="180"/>
      <c r="O13934" s="180"/>
    </row>
    <row r="13935" spans="8:15" s="179" customFormat="1" x14ac:dyDescent="0.2">
      <c r="H13935" s="180"/>
      <c r="I13935" s="180"/>
      <c r="L13935" s="181"/>
      <c r="M13935" s="180"/>
      <c r="N13935" s="180"/>
      <c r="O13935" s="180"/>
    </row>
    <row r="13936" spans="8:15" s="179" customFormat="1" x14ac:dyDescent="0.2">
      <c r="H13936" s="180"/>
      <c r="I13936" s="180"/>
      <c r="L13936" s="181"/>
      <c r="M13936" s="180"/>
      <c r="N13936" s="180"/>
      <c r="O13936" s="180"/>
    </row>
    <row r="13937" spans="8:15" s="179" customFormat="1" x14ac:dyDescent="0.2">
      <c r="H13937" s="180"/>
      <c r="I13937" s="180"/>
      <c r="L13937" s="181"/>
      <c r="M13937" s="180"/>
      <c r="N13937" s="180"/>
      <c r="O13937" s="180"/>
    </row>
    <row r="13938" spans="8:15" s="179" customFormat="1" x14ac:dyDescent="0.2">
      <c r="H13938" s="180"/>
      <c r="I13938" s="180"/>
      <c r="L13938" s="181"/>
      <c r="M13938" s="180"/>
      <c r="N13938" s="180"/>
      <c r="O13938" s="180"/>
    </row>
    <row r="13939" spans="8:15" s="179" customFormat="1" x14ac:dyDescent="0.2">
      <c r="H13939" s="180"/>
      <c r="I13939" s="180"/>
      <c r="L13939" s="181"/>
      <c r="M13939" s="180"/>
      <c r="N13939" s="180"/>
      <c r="O13939" s="180"/>
    </row>
    <row r="13940" spans="8:15" s="179" customFormat="1" x14ac:dyDescent="0.2">
      <c r="H13940" s="180"/>
      <c r="I13940" s="180"/>
      <c r="L13940" s="181"/>
      <c r="M13940" s="180"/>
      <c r="N13940" s="180"/>
      <c r="O13940" s="180"/>
    </row>
    <row r="13941" spans="8:15" s="179" customFormat="1" x14ac:dyDescent="0.2">
      <c r="H13941" s="180"/>
      <c r="I13941" s="180"/>
      <c r="L13941" s="181"/>
      <c r="M13941" s="180"/>
      <c r="N13941" s="180"/>
      <c r="O13941" s="180"/>
    </row>
    <row r="13942" spans="8:15" s="179" customFormat="1" x14ac:dyDescent="0.2">
      <c r="H13942" s="180"/>
      <c r="I13942" s="180"/>
      <c r="L13942" s="181"/>
      <c r="M13942" s="180"/>
      <c r="N13942" s="180"/>
      <c r="O13942" s="180"/>
    </row>
    <row r="13943" spans="8:15" s="179" customFormat="1" x14ac:dyDescent="0.2">
      <c r="H13943" s="180"/>
      <c r="I13943" s="180"/>
      <c r="L13943" s="181"/>
      <c r="M13943" s="180"/>
      <c r="N13943" s="180"/>
      <c r="O13943" s="180"/>
    </row>
    <row r="13944" spans="8:15" s="179" customFormat="1" x14ac:dyDescent="0.2">
      <c r="H13944" s="180"/>
      <c r="I13944" s="180"/>
      <c r="L13944" s="181"/>
      <c r="M13944" s="180"/>
      <c r="N13944" s="180"/>
      <c r="O13944" s="180"/>
    </row>
    <row r="13945" spans="8:15" s="179" customFormat="1" x14ac:dyDescent="0.2">
      <c r="H13945" s="180"/>
      <c r="I13945" s="180"/>
      <c r="L13945" s="181"/>
      <c r="M13945" s="180"/>
      <c r="N13945" s="180"/>
      <c r="O13945" s="180"/>
    </row>
    <row r="13946" spans="8:15" s="179" customFormat="1" x14ac:dyDescent="0.2">
      <c r="H13946" s="180"/>
      <c r="I13946" s="180"/>
      <c r="L13946" s="181"/>
      <c r="M13946" s="180"/>
      <c r="N13946" s="180"/>
      <c r="O13946" s="180"/>
    </row>
    <row r="13947" spans="8:15" s="179" customFormat="1" x14ac:dyDescent="0.2">
      <c r="H13947" s="180"/>
      <c r="I13947" s="180"/>
      <c r="L13947" s="181"/>
      <c r="M13947" s="180"/>
      <c r="N13947" s="180"/>
      <c r="O13947" s="180"/>
    </row>
    <row r="13948" spans="8:15" s="179" customFormat="1" x14ac:dyDescent="0.2">
      <c r="H13948" s="180"/>
      <c r="I13948" s="180"/>
      <c r="L13948" s="181"/>
      <c r="M13948" s="180"/>
      <c r="N13948" s="180"/>
      <c r="O13948" s="180"/>
    </row>
    <row r="13949" spans="8:15" s="179" customFormat="1" x14ac:dyDescent="0.2">
      <c r="H13949" s="180"/>
      <c r="I13949" s="180"/>
      <c r="L13949" s="181"/>
      <c r="M13949" s="180"/>
      <c r="N13949" s="180"/>
      <c r="O13949" s="180"/>
    </row>
    <row r="13950" spans="8:15" s="179" customFormat="1" x14ac:dyDescent="0.2">
      <c r="H13950" s="180"/>
      <c r="I13950" s="180"/>
      <c r="L13950" s="181"/>
      <c r="M13950" s="180"/>
      <c r="N13950" s="180"/>
      <c r="O13950" s="180"/>
    </row>
    <row r="13951" spans="8:15" s="179" customFormat="1" x14ac:dyDescent="0.2">
      <c r="H13951" s="180"/>
      <c r="I13951" s="180"/>
      <c r="L13951" s="181"/>
      <c r="M13951" s="180"/>
      <c r="N13951" s="180"/>
      <c r="O13951" s="180"/>
    </row>
    <row r="13952" spans="8:15" s="179" customFormat="1" x14ac:dyDescent="0.2">
      <c r="H13952" s="180"/>
      <c r="I13952" s="180"/>
      <c r="L13952" s="181"/>
      <c r="M13952" s="180"/>
      <c r="N13952" s="180"/>
      <c r="O13952" s="180"/>
    </row>
    <row r="13953" spans="8:15" s="179" customFormat="1" x14ac:dyDescent="0.2">
      <c r="H13953" s="180"/>
      <c r="I13953" s="180"/>
      <c r="L13953" s="181"/>
      <c r="M13953" s="180"/>
      <c r="N13953" s="180"/>
      <c r="O13953" s="180"/>
    </row>
    <row r="13954" spans="8:15" s="179" customFormat="1" x14ac:dyDescent="0.2">
      <c r="H13954" s="180"/>
      <c r="I13954" s="180"/>
      <c r="L13954" s="181"/>
      <c r="M13954" s="180"/>
      <c r="N13954" s="180"/>
      <c r="O13954" s="180"/>
    </row>
    <row r="13955" spans="8:15" s="179" customFormat="1" x14ac:dyDescent="0.2">
      <c r="H13955" s="180"/>
      <c r="I13955" s="180"/>
      <c r="L13955" s="181"/>
      <c r="M13955" s="180"/>
      <c r="N13955" s="180"/>
      <c r="O13955" s="180"/>
    </row>
    <row r="13956" spans="8:15" s="179" customFormat="1" x14ac:dyDescent="0.2">
      <c r="H13956" s="180"/>
      <c r="I13956" s="180"/>
      <c r="L13956" s="181"/>
      <c r="M13956" s="180"/>
      <c r="N13956" s="180"/>
      <c r="O13956" s="180"/>
    </row>
    <row r="13957" spans="8:15" s="179" customFormat="1" x14ac:dyDescent="0.2">
      <c r="H13957" s="180"/>
      <c r="I13957" s="180"/>
      <c r="L13957" s="181"/>
      <c r="M13957" s="180"/>
      <c r="N13957" s="180"/>
      <c r="O13957" s="180"/>
    </row>
    <row r="13958" spans="8:15" s="179" customFormat="1" x14ac:dyDescent="0.2">
      <c r="H13958" s="180"/>
      <c r="I13958" s="180"/>
      <c r="L13958" s="181"/>
      <c r="M13958" s="180"/>
      <c r="N13958" s="180"/>
      <c r="O13958" s="180"/>
    </row>
    <row r="13959" spans="8:15" s="179" customFormat="1" x14ac:dyDescent="0.2">
      <c r="H13959" s="180"/>
      <c r="I13959" s="180"/>
      <c r="L13959" s="181"/>
      <c r="M13959" s="180"/>
      <c r="N13959" s="180"/>
      <c r="O13959" s="180"/>
    </row>
    <row r="13960" spans="8:15" s="179" customFormat="1" x14ac:dyDescent="0.2">
      <c r="H13960" s="180"/>
      <c r="I13960" s="180"/>
      <c r="L13960" s="181"/>
      <c r="M13960" s="180"/>
      <c r="N13960" s="180"/>
      <c r="O13960" s="180"/>
    </row>
    <row r="13961" spans="8:15" s="179" customFormat="1" x14ac:dyDescent="0.2">
      <c r="H13961" s="180"/>
      <c r="I13961" s="180"/>
      <c r="L13961" s="181"/>
      <c r="M13961" s="180"/>
      <c r="N13961" s="180"/>
      <c r="O13961" s="180"/>
    </row>
    <row r="13962" spans="8:15" s="179" customFormat="1" x14ac:dyDescent="0.2">
      <c r="H13962" s="180"/>
      <c r="I13962" s="180"/>
      <c r="L13962" s="181"/>
      <c r="M13962" s="180"/>
      <c r="N13962" s="180"/>
      <c r="O13962" s="180"/>
    </row>
    <row r="13963" spans="8:15" s="179" customFormat="1" x14ac:dyDescent="0.2">
      <c r="H13963" s="180"/>
      <c r="I13963" s="180"/>
      <c r="L13963" s="181"/>
      <c r="M13963" s="180"/>
      <c r="N13963" s="180"/>
      <c r="O13963" s="180"/>
    </row>
    <row r="13964" spans="8:15" s="179" customFormat="1" x14ac:dyDescent="0.2">
      <c r="H13964" s="180"/>
      <c r="I13964" s="180"/>
      <c r="L13964" s="181"/>
      <c r="M13964" s="180"/>
      <c r="N13964" s="180"/>
      <c r="O13964" s="180"/>
    </row>
    <row r="13965" spans="8:15" s="179" customFormat="1" x14ac:dyDescent="0.2">
      <c r="H13965" s="180"/>
      <c r="I13965" s="180"/>
      <c r="L13965" s="181"/>
      <c r="M13965" s="180"/>
      <c r="N13965" s="180"/>
      <c r="O13965" s="180"/>
    </row>
    <row r="13966" spans="8:15" s="179" customFormat="1" x14ac:dyDescent="0.2">
      <c r="H13966" s="180"/>
      <c r="I13966" s="180"/>
      <c r="L13966" s="181"/>
      <c r="M13966" s="180"/>
      <c r="N13966" s="180"/>
      <c r="O13966" s="180"/>
    </row>
    <row r="13967" spans="8:15" s="179" customFormat="1" x14ac:dyDescent="0.2">
      <c r="H13967" s="180"/>
      <c r="I13967" s="180"/>
      <c r="L13967" s="181"/>
      <c r="M13967" s="180"/>
      <c r="N13967" s="180"/>
      <c r="O13967" s="180"/>
    </row>
    <row r="13968" spans="8:15" s="179" customFormat="1" x14ac:dyDescent="0.2">
      <c r="H13968" s="180"/>
      <c r="I13968" s="180"/>
      <c r="L13968" s="181"/>
      <c r="M13968" s="180"/>
      <c r="N13968" s="180"/>
      <c r="O13968" s="180"/>
    </row>
    <row r="13969" spans="8:15" s="179" customFormat="1" x14ac:dyDescent="0.2">
      <c r="H13969" s="180"/>
      <c r="I13969" s="180"/>
      <c r="L13969" s="181"/>
      <c r="M13969" s="180"/>
      <c r="N13969" s="180"/>
      <c r="O13969" s="180"/>
    </row>
    <row r="13970" spans="8:15" s="179" customFormat="1" x14ac:dyDescent="0.2">
      <c r="H13970" s="180"/>
      <c r="I13970" s="180"/>
      <c r="L13970" s="181"/>
      <c r="M13970" s="180"/>
      <c r="N13970" s="180"/>
      <c r="O13970" s="180"/>
    </row>
    <row r="13971" spans="8:15" s="179" customFormat="1" x14ac:dyDescent="0.2">
      <c r="H13971" s="180"/>
      <c r="I13971" s="180"/>
      <c r="L13971" s="181"/>
      <c r="M13971" s="180"/>
      <c r="N13971" s="180"/>
      <c r="O13971" s="180"/>
    </row>
    <row r="13972" spans="8:15" s="179" customFormat="1" x14ac:dyDescent="0.2">
      <c r="H13972" s="180"/>
      <c r="I13972" s="180"/>
      <c r="L13972" s="181"/>
      <c r="M13972" s="180"/>
      <c r="N13972" s="180"/>
      <c r="O13972" s="180"/>
    </row>
    <row r="13973" spans="8:15" s="179" customFormat="1" x14ac:dyDescent="0.2">
      <c r="H13973" s="180"/>
      <c r="I13973" s="180"/>
      <c r="L13973" s="181"/>
      <c r="M13973" s="180"/>
      <c r="N13973" s="180"/>
      <c r="O13973" s="180"/>
    </row>
    <row r="13974" spans="8:15" s="179" customFormat="1" x14ac:dyDescent="0.2">
      <c r="H13974" s="180"/>
      <c r="I13974" s="180"/>
      <c r="L13974" s="181"/>
      <c r="M13974" s="180"/>
      <c r="N13974" s="180"/>
      <c r="O13974" s="180"/>
    </row>
    <row r="13975" spans="8:15" s="179" customFormat="1" x14ac:dyDescent="0.2">
      <c r="H13975" s="180"/>
      <c r="I13975" s="180"/>
      <c r="L13975" s="181"/>
      <c r="M13975" s="180"/>
      <c r="N13975" s="180"/>
      <c r="O13975" s="180"/>
    </row>
    <row r="13976" spans="8:15" s="179" customFormat="1" x14ac:dyDescent="0.2">
      <c r="H13976" s="180"/>
      <c r="I13976" s="180"/>
      <c r="L13976" s="181"/>
      <c r="M13976" s="180"/>
      <c r="N13976" s="180"/>
      <c r="O13976" s="180"/>
    </row>
    <row r="13977" spans="8:15" s="179" customFormat="1" x14ac:dyDescent="0.2">
      <c r="H13977" s="180"/>
      <c r="I13977" s="180"/>
      <c r="L13977" s="181"/>
      <c r="M13977" s="180"/>
      <c r="N13977" s="180"/>
      <c r="O13977" s="180"/>
    </row>
    <row r="13978" spans="8:15" s="179" customFormat="1" x14ac:dyDescent="0.2">
      <c r="H13978" s="180"/>
      <c r="I13978" s="180"/>
      <c r="L13978" s="181"/>
      <c r="M13978" s="180"/>
      <c r="N13978" s="180"/>
      <c r="O13978" s="180"/>
    </row>
    <row r="13979" spans="8:15" s="179" customFormat="1" x14ac:dyDescent="0.2">
      <c r="H13979" s="180"/>
      <c r="I13979" s="180"/>
      <c r="L13979" s="181"/>
      <c r="M13979" s="180"/>
      <c r="N13979" s="180"/>
      <c r="O13979" s="180"/>
    </row>
    <row r="13980" spans="8:15" s="179" customFormat="1" x14ac:dyDescent="0.2">
      <c r="H13980" s="180"/>
      <c r="I13980" s="180"/>
      <c r="L13980" s="181"/>
      <c r="M13980" s="180"/>
      <c r="N13980" s="180"/>
      <c r="O13980" s="180"/>
    </row>
    <row r="13981" spans="8:15" s="179" customFormat="1" x14ac:dyDescent="0.2">
      <c r="H13981" s="180"/>
      <c r="I13981" s="180"/>
      <c r="L13981" s="181"/>
      <c r="M13981" s="180"/>
      <c r="N13981" s="180"/>
      <c r="O13981" s="180"/>
    </row>
    <row r="13982" spans="8:15" s="179" customFormat="1" x14ac:dyDescent="0.2">
      <c r="H13982" s="180"/>
      <c r="I13982" s="180"/>
      <c r="L13982" s="181"/>
      <c r="M13982" s="180"/>
      <c r="N13982" s="180"/>
      <c r="O13982" s="180"/>
    </row>
    <row r="13983" spans="8:15" s="179" customFormat="1" x14ac:dyDescent="0.2">
      <c r="H13983" s="180"/>
      <c r="I13983" s="180"/>
      <c r="L13983" s="181"/>
      <c r="M13983" s="180"/>
      <c r="N13983" s="180"/>
      <c r="O13983" s="180"/>
    </row>
    <row r="13984" spans="8:15" s="179" customFormat="1" x14ac:dyDescent="0.2">
      <c r="H13984" s="180"/>
      <c r="I13984" s="180"/>
      <c r="L13984" s="181"/>
      <c r="M13984" s="180"/>
      <c r="N13984" s="180"/>
      <c r="O13984" s="180"/>
    </row>
    <row r="13985" spans="8:15" s="179" customFormat="1" x14ac:dyDescent="0.2">
      <c r="H13985" s="180"/>
      <c r="I13985" s="180"/>
      <c r="L13985" s="181"/>
      <c r="M13985" s="180"/>
      <c r="N13985" s="180"/>
      <c r="O13985" s="180"/>
    </row>
    <row r="13986" spans="8:15" s="179" customFormat="1" x14ac:dyDescent="0.2">
      <c r="H13986" s="180"/>
      <c r="I13986" s="180"/>
      <c r="L13986" s="181"/>
      <c r="M13986" s="180"/>
      <c r="N13986" s="180"/>
      <c r="O13986" s="180"/>
    </row>
    <row r="13987" spans="8:15" s="179" customFormat="1" x14ac:dyDescent="0.2">
      <c r="H13987" s="180"/>
      <c r="I13987" s="180"/>
      <c r="L13987" s="181"/>
      <c r="M13987" s="180"/>
      <c r="N13987" s="180"/>
      <c r="O13987" s="180"/>
    </row>
    <row r="13988" spans="8:15" s="179" customFormat="1" x14ac:dyDescent="0.2">
      <c r="H13988" s="180"/>
      <c r="I13988" s="180"/>
      <c r="L13988" s="181"/>
      <c r="M13988" s="180"/>
      <c r="N13988" s="180"/>
      <c r="O13988" s="180"/>
    </row>
    <row r="13989" spans="8:15" s="179" customFormat="1" x14ac:dyDescent="0.2">
      <c r="H13989" s="180"/>
      <c r="I13989" s="180"/>
      <c r="L13989" s="181"/>
      <c r="M13989" s="180"/>
      <c r="N13989" s="180"/>
      <c r="O13989" s="180"/>
    </row>
    <row r="13990" spans="8:15" s="179" customFormat="1" x14ac:dyDescent="0.2">
      <c r="H13990" s="180"/>
      <c r="I13990" s="180"/>
      <c r="L13990" s="181"/>
      <c r="M13990" s="180"/>
      <c r="N13990" s="180"/>
      <c r="O13990" s="180"/>
    </row>
    <row r="13991" spans="8:15" s="179" customFormat="1" x14ac:dyDescent="0.2">
      <c r="H13991" s="180"/>
      <c r="I13991" s="180"/>
      <c r="L13991" s="181"/>
      <c r="M13991" s="180"/>
      <c r="N13991" s="180"/>
      <c r="O13991" s="180"/>
    </row>
    <row r="13992" spans="8:15" s="179" customFormat="1" x14ac:dyDescent="0.2">
      <c r="H13992" s="180"/>
      <c r="I13992" s="180"/>
      <c r="L13992" s="181"/>
      <c r="M13992" s="180"/>
      <c r="N13992" s="180"/>
      <c r="O13992" s="180"/>
    </row>
    <row r="13993" spans="8:15" s="179" customFormat="1" x14ac:dyDescent="0.2">
      <c r="H13993" s="180"/>
      <c r="I13993" s="180"/>
      <c r="L13993" s="181"/>
      <c r="M13993" s="180"/>
      <c r="N13993" s="180"/>
      <c r="O13993" s="180"/>
    </row>
    <row r="13994" spans="8:15" s="179" customFormat="1" x14ac:dyDescent="0.2">
      <c r="H13994" s="180"/>
      <c r="I13994" s="180"/>
      <c r="L13994" s="181"/>
      <c r="M13994" s="180"/>
      <c r="N13994" s="180"/>
      <c r="O13994" s="180"/>
    </row>
    <row r="13995" spans="8:15" s="179" customFormat="1" x14ac:dyDescent="0.2">
      <c r="H13995" s="180"/>
      <c r="I13995" s="180"/>
      <c r="L13995" s="181"/>
      <c r="M13995" s="180"/>
      <c r="N13995" s="180"/>
      <c r="O13995" s="180"/>
    </row>
    <row r="13996" spans="8:15" s="179" customFormat="1" x14ac:dyDescent="0.2">
      <c r="H13996" s="180"/>
      <c r="I13996" s="180"/>
      <c r="L13996" s="181"/>
      <c r="M13996" s="180"/>
      <c r="N13996" s="180"/>
      <c r="O13996" s="180"/>
    </row>
    <row r="13997" spans="8:15" s="179" customFormat="1" x14ac:dyDescent="0.2">
      <c r="H13997" s="180"/>
      <c r="I13997" s="180"/>
      <c r="L13997" s="181"/>
      <c r="M13997" s="180"/>
      <c r="N13997" s="180"/>
      <c r="O13997" s="180"/>
    </row>
    <row r="13998" spans="8:15" s="179" customFormat="1" x14ac:dyDescent="0.2">
      <c r="H13998" s="180"/>
      <c r="I13998" s="180"/>
      <c r="L13998" s="181"/>
      <c r="M13998" s="180"/>
      <c r="N13998" s="180"/>
      <c r="O13998" s="180"/>
    </row>
    <row r="13999" spans="8:15" s="179" customFormat="1" x14ac:dyDescent="0.2">
      <c r="H13999" s="180"/>
      <c r="I13999" s="180"/>
      <c r="L13999" s="181"/>
      <c r="M13999" s="180"/>
      <c r="N13999" s="180"/>
      <c r="O13999" s="180"/>
    </row>
    <row r="14000" spans="8:15" s="179" customFormat="1" x14ac:dyDescent="0.2">
      <c r="H14000" s="180"/>
      <c r="I14000" s="180"/>
      <c r="L14000" s="181"/>
      <c r="M14000" s="180"/>
      <c r="N14000" s="180"/>
      <c r="O14000" s="180"/>
    </row>
    <row r="14001" spans="8:15" s="179" customFormat="1" x14ac:dyDescent="0.2">
      <c r="H14001" s="180"/>
      <c r="I14001" s="180"/>
      <c r="L14001" s="181"/>
      <c r="M14001" s="180"/>
      <c r="N14001" s="180"/>
      <c r="O14001" s="180"/>
    </row>
    <row r="14002" spans="8:15" s="179" customFormat="1" x14ac:dyDescent="0.2">
      <c r="H14002" s="180"/>
      <c r="I14002" s="180"/>
      <c r="L14002" s="181"/>
      <c r="M14002" s="180"/>
      <c r="N14002" s="180"/>
      <c r="O14002" s="180"/>
    </row>
    <row r="14003" spans="8:15" s="179" customFormat="1" x14ac:dyDescent="0.2">
      <c r="H14003" s="180"/>
      <c r="I14003" s="180"/>
      <c r="L14003" s="181"/>
      <c r="M14003" s="180"/>
      <c r="N14003" s="180"/>
      <c r="O14003" s="180"/>
    </row>
    <row r="14004" spans="8:15" s="179" customFormat="1" x14ac:dyDescent="0.2">
      <c r="H14004" s="180"/>
      <c r="I14004" s="180"/>
      <c r="L14004" s="181"/>
      <c r="M14004" s="180"/>
      <c r="N14004" s="180"/>
      <c r="O14004" s="180"/>
    </row>
    <row r="14005" spans="8:15" s="179" customFormat="1" x14ac:dyDescent="0.2">
      <c r="H14005" s="180"/>
      <c r="I14005" s="180"/>
      <c r="L14005" s="181"/>
      <c r="M14005" s="180"/>
      <c r="N14005" s="180"/>
      <c r="O14005" s="180"/>
    </row>
    <row r="14006" spans="8:15" s="179" customFormat="1" x14ac:dyDescent="0.2">
      <c r="H14006" s="180"/>
      <c r="I14006" s="180"/>
      <c r="L14006" s="181"/>
      <c r="M14006" s="180"/>
      <c r="N14006" s="180"/>
      <c r="O14006" s="180"/>
    </row>
    <row r="14007" spans="8:15" s="179" customFormat="1" x14ac:dyDescent="0.2">
      <c r="H14007" s="180"/>
      <c r="I14007" s="180"/>
      <c r="L14007" s="181"/>
      <c r="M14007" s="180"/>
      <c r="N14007" s="180"/>
      <c r="O14007" s="180"/>
    </row>
    <row r="14008" spans="8:15" s="179" customFormat="1" x14ac:dyDescent="0.2">
      <c r="H14008" s="180"/>
      <c r="I14008" s="180"/>
      <c r="L14008" s="181"/>
      <c r="M14008" s="180"/>
      <c r="N14008" s="180"/>
      <c r="O14008" s="180"/>
    </row>
    <row r="14009" spans="8:15" s="179" customFormat="1" x14ac:dyDescent="0.2">
      <c r="H14009" s="180"/>
      <c r="I14009" s="180"/>
      <c r="L14009" s="181"/>
      <c r="M14009" s="180"/>
      <c r="N14009" s="180"/>
      <c r="O14009" s="180"/>
    </row>
    <row r="14010" spans="8:15" s="179" customFormat="1" x14ac:dyDescent="0.2">
      <c r="H14010" s="180"/>
      <c r="I14010" s="180"/>
      <c r="L14010" s="181"/>
      <c r="M14010" s="180"/>
      <c r="N14010" s="180"/>
      <c r="O14010" s="180"/>
    </row>
    <row r="14011" spans="8:15" s="179" customFormat="1" x14ac:dyDescent="0.2">
      <c r="H14011" s="180"/>
      <c r="I14011" s="180"/>
      <c r="L14011" s="181"/>
      <c r="M14011" s="180"/>
      <c r="N14011" s="180"/>
      <c r="O14011" s="180"/>
    </row>
    <row r="14012" spans="8:15" s="179" customFormat="1" x14ac:dyDescent="0.2">
      <c r="H14012" s="180"/>
      <c r="I14012" s="180"/>
      <c r="L14012" s="181"/>
      <c r="M14012" s="180"/>
      <c r="N14012" s="180"/>
      <c r="O14012" s="180"/>
    </row>
    <row r="14013" spans="8:15" s="179" customFormat="1" x14ac:dyDescent="0.2">
      <c r="H14013" s="180"/>
      <c r="I14013" s="180"/>
      <c r="L14013" s="181"/>
      <c r="M14013" s="180"/>
      <c r="N14013" s="180"/>
      <c r="O14013" s="180"/>
    </row>
    <row r="14014" spans="8:15" s="179" customFormat="1" x14ac:dyDescent="0.2">
      <c r="H14014" s="180"/>
      <c r="I14014" s="180"/>
      <c r="L14014" s="181"/>
      <c r="M14014" s="180"/>
      <c r="N14014" s="180"/>
      <c r="O14014" s="180"/>
    </row>
    <row r="14015" spans="8:15" s="179" customFormat="1" x14ac:dyDescent="0.2">
      <c r="H14015" s="180"/>
      <c r="I14015" s="180"/>
      <c r="L14015" s="181"/>
      <c r="M14015" s="180"/>
      <c r="N14015" s="180"/>
      <c r="O14015" s="180"/>
    </row>
    <row r="14016" spans="8:15" s="179" customFormat="1" x14ac:dyDescent="0.2">
      <c r="H14016" s="180"/>
      <c r="I14016" s="180"/>
      <c r="L14016" s="181"/>
      <c r="M14016" s="180"/>
      <c r="N14016" s="180"/>
      <c r="O14016" s="180"/>
    </row>
    <row r="14017" spans="8:15" s="179" customFormat="1" x14ac:dyDescent="0.2">
      <c r="H14017" s="180"/>
      <c r="I14017" s="180"/>
      <c r="L14017" s="181"/>
      <c r="M14017" s="180"/>
      <c r="N14017" s="180"/>
      <c r="O14017" s="180"/>
    </row>
    <row r="14018" spans="8:15" s="179" customFormat="1" x14ac:dyDescent="0.2">
      <c r="H14018" s="180"/>
      <c r="I14018" s="180"/>
      <c r="L14018" s="181"/>
      <c r="M14018" s="180"/>
      <c r="N14018" s="180"/>
      <c r="O14018" s="180"/>
    </row>
    <row r="14019" spans="8:15" s="179" customFormat="1" x14ac:dyDescent="0.2">
      <c r="H14019" s="180"/>
      <c r="I14019" s="180"/>
      <c r="L14019" s="181"/>
      <c r="M14019" s="180"/>
      <c r="N14019" s="180"/>
      <c r="O14019" s="180"/>
    </row>
    <row r="14020" spans="8:15" s="179" customFormat="1" x14ac:dyDescent="0.2">
      <c r="H14020" s="180"/>
      <c r="I14020" s="180"/>
      <c r="L14020" s="181"/>
      <c r="M14020" s="180"/>
      <c r="N14020" s="180"/>
      <c r="O14020" s="180"/>
    </row>
    <row r="14021" spans="8:15" s="179" customFormat="1" x14ac:dyDescent="0.2">
      <c r="H14021" s="180"/>
      <c r="I14021" s="180"/>
      <c r="L14021" s="181"/>
      <c r="M14021" s="180"/>
      <c r="N14021" s="180"/>
      <c r="O14021" s="180"/>
    </row>
    <row r="14022" spans="8:15" s="179" customFormat="1" x14ac:dyDescent="0.2">
      <c r="H14022" s="180"/>
      <c r="I14022" s="180"/>
      <c r="L14022" s="181"/>
      <c r="M14022" s="180"/>
      <c r="N14022" s="180"/>
      <c r="O14022" s="180"/>
    </row>
    <row r="14023" spans="8:15" s="179" customFormat="1" x14ac:dyDescent="0.2">
      <c r="H14023" s="180"/>
      <c r="I14023" s="180"/>
      <c r="L14023" s="181"/>
      <c r="M14023" s="180"/>
      <c r="N14023" s="180"/>
      <c r="O14023" s="180"/>
    </row>
    <row r="14024" spans="8:15" s="179" customFormat="1" x14ac:dyDescent="0.2">
      <c r="H14024" s="180"/>
      <c r="I14024" s="180"/>
      <c r="L14024" s="181"/>
      <c r="M14024" s="180"/>
      <c r="N14024" s="180"/>
      <c r="O14024" s="180"/>
    </row>
    <row r="14025" spans="8:15" s="179" customFormat="1" x14ac:dyDescent="0.2">
      <c r="H14025" s="180"/>
      <c r="I14025" s="180"/>
      <c r="L14025" s="181"/>
      <c r="M14025" s="180"/>
      <c r="N14025" s="180"/>
      <c r="O14025" s="180"/>
    </row>
    <row r="14026" spans="8:15" s="179" customFormat="1" x14ac:dyDescent="0.2">
      <c r="H14026" s="180"/>
      <c r="I14026" s="180"/>
      <c r="L14026" s="181"/>
      <c r="M14026" s="180"/>
      <c r="N14026" s="180"/>
      <c r="O14026" s="180"/>
    </row>
    <row r="14027" spans="8:15" s="179" customFormat="1" x14ac:dyDescent="0.2">
      <c r="H14027" s="180"/>
      <c r="I14027" s="180"/>
      <c r="L14027" s="181"/>
      <c r="M14027" s="180"/>
      <c r="N14027" s="180"/>
      <c r="O14027" s="180"/>
    </row>
    <row r="14028" spans="8:15" s="179" customFormat="1" x14ac:dyDescent="0.2">
      <c r="H14028" s="180"/>
      <c r="I14028" s="180"/>
      <c r="L14028" s="181"/>
      <c r="M14028" s="180"/>
      <c r="N14028" s="180"/>
      <c r="O14028" s="180"/>
    </row>
    <row r="14029" spans="8:15" s="179" customFormat="1" x14ac:dyDescent="0.2">
      <c r="H14029" s="180"/>
      <c r="I14029" s="180"/>
      <c r="L14029" s="181"/>
      <c r="M14029" s="180"/>
      <c r="N14029" s="180"/>
      <c r="O14029" s="180"/>
    </row>
    <row r="14030" spans="8:15" s="179" customFormat="1" x14ac:dyDescent="0.2">
      <c r="H14030" s="180"/>
      <c r="I14030" s="180"/>
      <c r="L14030" s="181"/>
      <c r="M14030" s="180"/>
      <c r="N14030" s="180"/>
      <c r="O14030" s="180"/>
    </row>
    <row r="14031" spans="8:15" s="179" customFormat="1" x14ac:dyDescent="0.2">
      <c r="H14031" s="180"/>
      <c r="I14031" s="180"/>
      <c r="L14031" s="181"/>
      <c r="M14031" s="180"/>
      <c r="N14031" s="180"/>
      <c r="O14031" s="180"/>
    </row>
    <row r="14032" spans="8:15" s="179" customFormat="1" x14ac:dyDescent="0.2">
      <c r="H14032" s="180"/>
      <c r="I14032" s="180"/>
      <c r="L14032" s="181"/>
      <c r="M14032" s="180"/>
      <c r="N14032" s="180"/>
      <c r="O14032" s="180"/>
    </row>
    <row r="14033" spans="8:15" s="179" customFormat="1" x14ac:dyDescent="0.2">
      <c r="H14033" s="180"/>
      <c r="I14033" s="180"/>
      <c r="L14033" s="181"/>
      <c r="M14033" s="180"/>
      <c r="N14033" s="180"/>
      <c r="O14033" s="180"/>
    </row>
    <row r="14034" spans="8:15" s="179" customFormat="1" x14ac:dyDescent="0.2">
      <c r="H14034" s="180"/>
      <c r="I14034" s="180"/>
      <c r="L14034" s="181"/>
      <c r="M14034" s="180"/>
      <c r="N14034" s="180"/>
      <c r="O14034" s="180"/>
    </row>
    <row r="14035" spans="8:15" s="179" customFormat="1" x14ac:dyDescent="0.2">
      <c r="H14035" s="180"/>
      <c r="I14035" s="180"/>
      <c r="L14035" s="181"/>
      <c r="M14035" s="180"/>
      <c r="N14035" s="180"/>
      <c r="O14035" s="180"/>
    </row>
    <row r="14036" spans="8:15" s="179" customFormat="1" x14ac:dyDescent="0.2">
      <c r="H14036" s="180"/>
      <c r="I14036" s="180"/>
      <c r="L14036" s="181"/>
      <c r="M14036" s="180"/>
      <c r="N14036" s="180"/>
      <c r="O14036" s="180"/>
    </row>
    <row r="14037" spans="8:15" s="179" customFormat="1" x14ac:dyDescent="0.2">
      <c r="H14037" s="180"/>
      <c r="I14037" s="180"/>
      <c r="L14037" s="181"/>
      <c r="M14037" s="180"/>
      <c r="N14037" s="180"/>
      <c r="O14037" s="180"/>
    </row>
    <row r="14038" spans="8:15" s="179" customFormat="1" x14ac:dyDescent="0.2">
      <c r="H14038" s="180"/>
      <c r="I14038" s="180"/>
      <c r="L14038" s="181"/>
      <c r="M14038" s="180"/>
      <c r="N14038" s="180"/>
      <c r="O14038" s="180"/>
    </row>
    <row r="14039" spans="8:15" s="179" customFormat="1" x14ac:dyDescent="0.2">
      <c r="H14039" s="180"/>
      <c r="I14039" s="180"/>
      <c r="L14039" s="181"/>
      <c r="M14039" s="180"/>
      <c r="N14039" s="180"/>
      <c r="O14039" s="180"/>
    </row>
    <row r="14040" spans="8:15" s="179" customFormat="1" x14ac:dyDescent="0.2">
      <c r="H14040" s="180"/>
      <c r="I14040" s="180"/>
      <c r="L14040" s="181"/>
      <c r="M14040" s="180"/>
      <c r="N14040" s="180"/>
      <c r="O14040" s="180"/>
    </row>
    <row r="14041" spans="8:15" s="179" customFormat="1" x14ac:dyDescent="0.2">
      <c r="H14041" s="180"/>
      <c r="I14041" s="180"/>
      <c r="L14041" s="181"/>
      <c r="M14041" s="180"/>
      <c r="N14041" s="180"/>
      <c r="O14041" s="180"/>
    </row>
    <row r="14042" spans="8:15" s="179" customFormat="1" x14ac:dyDescent="0.2">
      <c r="H14042" s="180"/>
      <c r="I14042" s="180"/>
      <c r="L14042" s="181"/>
      <c r="M14042" s="180"/>
      <c r="N14042" s="180"/>
      <c r="O14042" s="180"/>
    </row>
    <row r="14043" spans="8:15" s="179" customFormat="1" x14ac:dyDescent="0.2">
      <c r="H14043" s="180"/>
      <c r="I14043" s="180"/>
      <c r="L14043" s="181"/>
      <c r="M14043" s="180"/>
      <c r="N14043" s="180"/>
      <c r="O14043" s="180"/>
    </row>
    <row r="14044" spans="8:15" s="179" customFormat="1" x14ac:dyDescent="0.2">
      <c r="H14044" s="180"/>
      <c r="I14044" s="180"/>
      <c r="L14044" s="181"/>
      <c r="M14044" s="180"/>
      <c r="N14044" s="180"/>
      <c r="O14044" s="180"/>
    </row>
    <row r="14045" spans="8:15" s="179" customFormat="1" x14ac:dyDescent="0.2">
      <c r="H14045" s="180"/>
      <c r="I14045" s="180"/>
      <c r="L14045" s="181"/>
      <c r="M14045" s="180"/>
      <c r="N14045" s="180"/>
      <c r="O14045" s="180"/>
    </row>
    <row r="14046" spans="8:15" s="179" customFormat="1" x14ac:dyDescent="0.2">
      <c r="H14046" s="180"/>
      <c r="I14046" s="180"/>
      <c r="L14046" s="181"/>
      <c r="M14046" s="180"/>
      <c r="N14046" s="180"/>
      <c r="O14046" s="180"/>
    </row>
    <row r="14047" spans="8:15" s="179" customFormat="1" x14ac:dyDescent="0.2">
      <c r="H14047" s="180"/>
      <c r="I14047" s="180"/>
      <c r="L14047" s="181"/>
      <c r="M14047" s="180"/>
      <c r="N14047" s="180"/>
      <c r="O14047" s="180"/>
    </row>
    <row r="14048" spans="8:15" s="179" customFormat="1" x14ac:dyDescent="0.2">
      <c r="H14048" s="180"/>
      <c r="I14048" s="180"/>
      <c r="L14048" s="181"/>
      <c r="M14048" s="180"/>
      <c r="N14048" s="180"/>
      <c r="O14048" s="180"/>
    </row>
    <row r="14049" spans="8:15" s="179" customFormat="1" x14ac:dyDescent="0.2">
      <c r="H14049" s="180"/>
      <c r="I14049" s="180"/>
      <c r="L14049" s="181"/>
      <c r="M14049" s="180"/>
      <c r="N14049" s="180"/>
      <c r="O14049" s="180"/>
    </row>
    <row r="14050" spans="8:15" s="179" customFormat="1" x14ac:dyDescent="0.2">
      <c r="H14050" s="180"/>
      <c r="I14050" s="180"/>
      <c r="L14050" s="181"/>
      <c r="M14050" s="180"/>
      <c r="N14050" s="180"/>
      <c r="O14050" s="180"/>
    </row>
    <row r="14051" spans="8:15" s="179" customFormat="1" x14ac:dyDescent="0.2">
      <c r="H14051" s="180"/>
      <c r="I14051" s="180"/>
      <c r="L14051" s="181"/>
      <c r="M14051" s="180"/>
      <c r="N14051" s="180"/>
      <c r="O14051" s="180"/>
    </row>
    <row r="14052" spans="8:15" s="179" customFormat="1" x14ac:dyDescent="0.2">
      <c r="H14052" s="180"/>
      <c r="I14052" s="180"/>
      <c r="L14052" s="181"/>
      <c r="M14052" s="180"/>
      <c r="N14052" s="180"/>
      <c r="O14052" s="180"/>
    </row>
    <row r="14053" spans="8:15" s="179" customFormat="1" x14ac:dyDescent="0.2">
      <c r="H14053" s="180"/>
      <c r="I14053" s="180"/>
      <c r="L14053" s="181"/>
      <c r="M14053" s="180"/>
      <c r="N14053" s="180"/>
      <c r="O14053" s="180"/>
    </row>
    <row r="14054" spans="8:15" s="179" customFormat="1" x14ac:dyDescent="0.2">
      <c r="H14054" s="180"/>
      <c r="I14054" s="180"/>
      <c r="L14054" s="181"/>
      <c r="M14054" s="180"/>
      <c r="N14054" s="180"/>
      <c r="O14054" s="180"/>
    </row>
    <row r="14055" spans="8:15" s="179" customFormat="1" x14ac:dyDescent="0.2">
      <c r="H14055" s="180"/>
      <c r="I14055" s="180"/>
      <c r="L14055" s="181"/>
      <c r="M14055" s="180"/>
      <c r="N14055" s="180"/>
      <c r="O14055" s="180"/>
    </row>
    <row r="14056" spans="8:15" s="179" customFormat="1" x14ac:dyDescent="0.2">
      <c r="H14056" s="180"/>
      <c r="I14056" s="180"/>
      <c r="L14056" s="181"/>
      <c r="M14056" s="180"/>
      <c r="N14056" s="180"/>
      <c r="O14056" s="180"/>
    </row>
    <row r="14057" spans="8:15" s="179" customFormat="1" x14ac:dyDescent="0.2">
      <c r="H14057" s="180"/>
      <c r="I14057" s="180"/>
      <c r="L14057" s="181"/>
      <c r="M14057" s="180"/>
      <c r="N14057" s="180"/>
      <c r="O14057" s="180"/>
    </row>
    <row r="14058" spans="8:15" s="179" customFormat="1" x14ac:dyDescent="0.2">
      <c r="H14058" s="180"/>
      <c r="I14058" s="180"/>
      <c r="L14058" s="181"/>
      <c r="M14058" s="180"/>
      <c r="N14058" s="180"/>
      <c r="O14058" s="180"/>
    </row>
    <row r="14059" spans="8:15" s="179" customFormat="1" x14ac:dyDescent="0.2">
      <c r="H14059" s="180"/>
      <c r="I14059" s="180"/>
      <c r="L14059" s="181"/>
      <c r="M14059" s="180"/>
      <c r="N14059" s="180"/>
      <c r="O14059" s="180"/>
    </row>
    <row r="14060" spans="8:15" s="179" customFormat="1" x14ac:dyDescent="0.2">
      <c r="H14060" s="180"/>
      <c r="I14060" s="180"/>
      <c r="L14060" s="181"/>
      <c r="M14060" s="180"/>
      <c r="N14060" s="180"/>
      <c r="O14060" s="180"/>
    </row>
    <row r="14061" spans="8:15" s="179" customFormat="1" x14ac:dyDescent="0.2">
      <c r="H14061" s="180"/>
      <c r="I14061" s="180"/>
      <c r="L14061" s="181"/>
      <c r="M14061" s="180"/>
      <c r="N14061" s="180"/>
      <c r="O14061" s="180"/>
    </row>
    <row r="14062" spans="8:15" s="179" customFormat="1" x14ac:dyDescent="0.2">
      <c r="H14062" s="180"/>
      <c r="I14062" s="180"/>
      <c r="L14062" s="181"/>
      <c r="M14062" s="180"/>
      <c r="N14062" s="180"/>
      <c r="O14062" s="180"/>
    </row>
    <row r="14063" spans="8:15" s="179" customFormat="1" x14ac:dyDescent="0.2">
      <c r="H14063" s="180"/>
      <c r="I14063" s="180"/>
      <c r="L14063" s="181"/>
      <c r="M14063" s="180"/>
      <c r="N14063" s="180"/>
      <c r="O14063" s="180"/>
    </row>
    <row r="14064" spans="8:15" s="179" customFormat="1" x14ac:dyDescent="0.2">
      <c r="H14064" s="180"/>
      <c r="I14064" s="180"/>
      <c r="L14064" s="181"/>
      <c r="M14064" s="180"/>
      <c r="N14064" s="180"/>
      <c r="O14064" s="180"/>
    </row>
    <row r="14065" spans="8:15" s="179" customFormat="1" x14ac:dyDescent="0.2">
      <c r="H14065" s="180"/>
      <c r="I14065" s="180"/>
      <c r="L14065" s="181"/>
      <c r="M14065" s="180"/>
      <c r="N14065" s="180"/>
      <c r="O14065" s="180"/>
    </row>
    <row r="14066" spans="8:15" s="179" customFormat="1" x14ac:dyDescent="0.2">
      <c r="H14066" s="180"/>
      <c r="I14066" s="180"/>
      <c r="L14066" s="181"/>
      <c r="M14066" s="180"/>
      <c r="N14066" s="180"/>
      <c r="O14066" s="180"/>
    </row>
    <row r="14067" spans="8:15" s="179" customFormat="1" x14ac:dyDescent="0.2">
      <c r="H14067" s="180"/>
      <c r="I14067" s="180"/>
      <c r="L14067" s="181"/>
      <c r="M14067" s="180"/>
      <c r="N14067" s="180"/>
      <c r="O14067" s="180"/>
    </row>
    <row r="14068" spans="8:15" s="179" customFormat="1" x14ac:dyDescent="0.2">
      <c r="H14068" s="180"/>
      <c r="I14068" s="180"/>
      <c r="L14068" s="181"/>
      <c r="M14068" s="180"/>
      <c r="N14068" s="180"/>
      <c r="O14068" s="180"/>
    </row>
    <row r="14069" spans="8:15" s="179" customFormat="1" x14ac:dyDescent="0.2">
      <c r="H14069" s="180"/>
      <c r="I14069" s="180"/>
      <c r="L14069" s="181"/>
      <c r="M14069" s="180"/>
      <c r="N14069" s="180"/>
      <c r="O14069" s="180"/>
    </row>
    <row r="14070" spans="8:15" s="179" customFormat="1" x14ac:dyDescent="0.2">
      <c r="H14070" s="180"/>
      <c r="I14070" s="180"/>
      <c r="L14070" s="181"/>
      <c r="M14070" s="180"/>
      <c r="N14070" s="180"/>
      <c r="O14070" s="180"/>
    </row>
    <row r="14071" spans="8:15" s="179" customFormat="1" x14ac:dyDescent="0.2">
      <c r="H14071" s="180"/>
      <c r="I14071" s="180"/>
      <c r="L14071" s="181"/>
      <c r="M14071" s="180"/>
      <c r="N14071" s="180"/>
      <c r="O14071" s="180"/>
    </row>
    <row r="14072" spans="8:15" s="179" customFormat="1" x14ac:dyDescent="0.2">
      <c r="H14072" s="180"/>
      <c r="I14072" s="180"/>
      <c r="L14072" s="181"/>
      <c r="M14072" s="180"/>
      <c r="N14072" s="180"/>
      <c r="O14072" s="180"/>
    </row>
    <row r="14073" spans="8:15" s="179" customFormat="1" x14ac:dyDescent="0.2">
      <c r="H14073" s="180"/>
      <c r="I14073" s="180"/>
      <c r="L14073" s="181"/>
      <c r="M14073" s="180"/>
      <c r="N14073" s="180"/>
      <c r="O14073" s="180"/>
    </row>
    <row r="14074" spans="8:15" s="179" customFormat="1" x14ac:dyDescent="0.2">
      <c r="H14074" s="180"/>
      <c r="I14074" s="180"/>
      <c r="L14074" s="181"/>
      <c r="M14074" s="180"/>
      <c r="N14074" s="180"/>
      <c r="O14074" s="180"/>
    </row>
    <row r="14075" spans="8:15" s="179" customFormat="1" x14ac:dyDescent="0.2">
      <c r="H14075" s="180"/>
      <c r="I14075" s="180"/>
      <c r="L14075" s="181"/>
      <c r="M14075" s="180"/>
      <c r="N14075" s="180"/>
      <c r="O14075" s="180"/>
    </row>
    <row r="14076" spans="8:15" s="179" customFormat="1" x14ac:dyDescent="0.2">
      <c r="H14076" s="180"/>
      <c r="I14076" s="180"/>
      <c r="L14076" s="181"/>
      <c r="M14076" s="180"/>
      <c r="N14076" s="180"/>
      <c r="O14076" s="180"/>
    </row>
    <row r="14077" spans="8:15" s="179" customFormat="1" x14ac:dyDescent="0.2">
      <c r="H14077" s="180"/>
      <c r="I14077" s="180"/>
      <c r="L14077" s="181"/>
      <c r="M14077" s="180"/>
      <c r="N14077" s="180"/>
      <c r="O14077" s="180"/>
    </row>
    <row r="14078" spans="8:15" s="179" customFormat="1" x14ac:dyDescent="0.2">
      <c r="H14078" s="180"/>
      <c r="I14078" s="180"/>
      <c r="L14078" s="181"/>
      <c r="M14078" s="180"/>
      <c r="N14078" s="180"/>
      <c r="O14078" s="180"/>
    </row>
    <row r="14079" spans="8:15" s="179" customFormat="1" x14ac:dyDescent="0.2">
      <c r="H14079" s="180"/>
      <c r="I14079" s="180"/>
      <c r="L14079" s="181"/>
      <c r="M14079" s="180"/>
      <c r="N14079" s="180"/>
      <c r="O14079" s="180"/>
    </row>
    <row r="14080" spans="8:15" s="179" customFormat="1" x14ac:dyDescent="0.2">
      <c r="H14080" s="180"/>
      <c r="I14080" s="180"/>
      <c r="L14080" s="181"/>
      <c r="M14080" s="180"/>
      <c r="N14080" s="180"/>
      <c r="O14080" s="180"/>
    </row>
    <row r="14081" spans="8:15" s="179" customFormat="1" x14ac:dyDescent="0.2">
      <c r="H14081" s="180"/>
      <c r="I14081" s="180"/>
      <c r="L14081" s="181"/>
      <c r="M14081" s="180"/>
      <c r="N14081" s="180"/>
      <c r="O14081" s="180"/>
    </row>
    <row r="14082" spans="8:15" s="179" customFormat="1" x14ac:dyDescent="0.2">
      <c r="H14082" s="180"/>
      <c r="I14082" s="180"/>
      <c r="L14082" s="181"/>
      <c r="M14082" s="180"/>
      <c r="N14082" s="180"/>
      <c r="O14082" s="180"/>
    </row>
    <row r="14083" spans="8:15" s="179" customFormat="1" x14ac:dyDescent="0.2">
      <c r="H14083" s="180"/>
      <c r="I14083" s="180"/>
      <c r="L14083" s="181"/>
      <c r="M14083" s="180"/>
      <c r="N14083" s="180"/>
      <c r="O14083" s="180"/>
    </row>
    <row r="14084" spans="8:15" s="179" customFormat="1" x14ac:dyDescent="0.2">
      <c r="H14084" s="180"/>
      <c r="I14084" s="180"/>
      <c r="L14084" s="181"/>
      <c r="M14084" s="180"/>
      <c r="N14084" s="180"/>
      <c r="O14084" s="180"/>
    </row>
    <row r="14085" spans="8:15" s="179" customFormat="1" x14ac:dyDescent="0.2">
      <c r="H14085" s="180"/>
      <c r="I14085" s="180"/>
      <c r="L14085" s="181"/>
      <c r="M14085" s="180"/>
      <c r="N14085" s="180"/>
      <c r="O14085" s="180"/>
    </row>
    <row r="14086" spans="8:15" s="179" customFormat="1" x14ac:dyDescent="0.2">
      <c r="H14086" s="180"/>
      <c r="I14086" s="180"/>
      <c r="L14086" s="181"/>
      <c r="M14086" s="180"/>
      <c r="N14086" s="180"/>
      <c r="O14086" s="180"/>
    </row>
    <row r="14087" spans="8:15" s="179" customFormat="1" x14ac:dyDescent="0.2">
      <c r="H14087" s="180"/>
      <c r="I14087" s="180"/>
      <c r="L14087" s="181"/>
      <c r="M14087" s="180"/>
      <c r="N14087" s="180"/>
      <c r="O14087" s="180"/>
    </row>
    <row r="14088" spans="8:15" s="179" customFormat="1" x14ac:dyDescent="0.2">
      <c r="H14088" s="180"/>
      <c r="I14088" s="180"/>
      <c r="L14088" s="181"/>
      <c r="M14088" s="180"/>
      <c r="N14088" s="180"/>
      <c r="O14088" s="180"/>
    </row>
    <row r="14089" spans="8:15" s="179" customFormat="1" x14ac:dyDescent="0.2">
      <c r="H14089" s="180"/>
      <c r="I14089" s="180"/>
      <c r="L14089" s="181"/>
      <c r="M14089" s="180"/>
      <c r="N14089" s="180"/>
      <c r="O14089" s="180"/>
    </row>
    <row r="14090" spans="8:15" s="179" customFormat="1" x14ac:dyDescent="0.2">
      <c r="H14090" s="180"/>
      <c r="I14090" s="180"/>
      <c r="L14090" s="181"/>
      <c r="M14090" s="180"/>
      <c r="N14090" s="180"/>
      <c r="O14090" s="180"/>
    </row>
    <row r="14091" spans="8:15" s="179" customFormat="1" x14ac:dyDescent="0.2">
      <c r="H14091" s="180"/>
      <c r="I14091" s="180"/>
      <c r="L14091" s="181"/>
      <c r="M14091" s="180"/>
      <c r="N14091" s="180"/>
      <c r="O14091" s="180"/>
    </row>
    <row r="14092" spans="8:15" s="179" customFormat="1" x14ac:dyDescent="0.2">
      <c r="H14092" s="180"/>
      <c r="I14092" s="180"/>
      <c r="L14092" s="181"/>
      <c r="M14092" s="180"/>
      <c r="N14092" s="180"/>
      <c r="O14092" s="180"/>
    </row>
    <row r="14093" spans="8:15" s="179" customFormat="1" x14ac:dyDescent="0.2">
      <c r="H14093" s="180"/>
      <c r="I14093" s="180"/>
      <c r="L14093" s="181"/>
      <c r="M14093" s="180"/>
      <c r="N14093" s="180"/>
      <c r="O14093" s="180"/>
    </row>
    <row r="14094" spans="8:15" s="179" customFormat="1" x14ac:dyDescent="0.2">
      <c r="H14094" s="180"/>
      <c r="I14094" s="180"/>
      <c r="L14094" s="181"/>
      <c r="M14094" s="180"/>
      <c r="N14094" s="180"/>
      <c r="O14094" s="180"/>
    </row>
    <row r="14095" spans="8:15" s="179" customFormat="1" x14ac:dyDescent="0.2">
      <c r="H14095" s="180"/>
      <c r="I14095" s="180"/>
      <c r="L14095" s="181"/>
      <c r="M14095" s="180"/>
      <c r="N14095" s="180"/>
      <c r="O14095" s="180"/>
    </row>
    <row r="14096" spans="8:15" s="179" customFormat="1" x14ac:dyDescent="0.2">
      <c r="H14096" s="180"/>
      <c r="I14096" s="180"/>
      <c r="L14096" s="181"/>
      <c r="M14096" s="180"/>
      <c r="N14096" s="180"/>
      <c r="O14096" s="180"/>
    </row>
    <row r="14097" spans="8:15" s="179" customFormat="1" x14ac:dyDescent="0.2">
      <c r="H14097" s="180"/>
      <c r="I14097" s="180"/>
      <c r="L14097" s="181"/>
      <c r="M14097" s="180"/>
      <c r="N14097" s="180"/>
      <c r="O14097" s="180"/>
    </row>
    <row r="14098" spans="8:15" s="179" customFormat="1" x14ac:dyDescent="0.2">
      <c r="H14098" s="180"/>
      <c r="I14098" s="180"/>
      <c r="L14098" s="181"/>
      <c r="M14098" s="180"/>
      <c r="N14098" s="180"/>
      <c r="O14098" s="180"/>
    </row>
    <row r="14099" spans="8:15" s="179" customFormat="1" x14ac:dyDescent="0.2">
      <c r="H14099" s="180"/>
      <c r="I14099" s="180"/>
      <c r="L14099" s="181"/>
      <c r="M14099" s="180"/>
      <c r="N14099" s="180"/>
      <c r="O14099" s="180"/>
    </row>
    <row r="14100" spans="8:15" s="179" customFormat="1" x14ac:dyDescent="0.2">
      <c r="H14100" s="180"/>
      <c r="I14100" s="180"/>
      <c r="L14100" s="181"/>
      <c r="M14100" s="180"/>
      <c r="N14100" s="180"/>
      <c r="O14100" s="180"/>
    </row>
    <row r="14101" spans="8:15" s="179" customFormat="1" x14ac:dyDescent="0.2">
      <c r="H14101" s="180"/>
      <c r="I14101" s="180"/>
      <c r="L14101" s="181"/>
      <c r="M14101" s="180"/>
      <c r="N14101" s="180"/>
      <c r="O14101" s="180"/>
    </row>
    <row r="14102" spans="8:15" s="179" customFormat="1" x14ac:dyDescent="0.2">
      <c r="H14102" s="180"/>
      <c r="I14102" s="180"/>
      <c r="L14102" s="181"/>
      <c r="M14102" s="180"/>
      <c r="N14102" s="180"/>
      <c r="O14102" s="180"/>
    </row>
    <row r="14103" spans="8:15" s="179" customFormat="1" x14ac:dyDescent="0.2">
      <c r="H14103" s="180"/>
      <c r="I14103" s="180"/>
      <c r="L14103" s="181"/>
      <c r="M14103" s="180"/>
      <c r="N14103" s="180"/>
      <c r="O14103" s="180"/>
    </row>
    <row r="14104" spans="8:15" s="179" customFormat="1" x14ac:dyDescent="0.2">
      <c r="H14104" s="180"/>
      <c r="I14104" s="180"/>
      <c r="L14104" s="181"/>
      <c r="M14104" s="180"/>
      <c r="N14104" s="180"/>
      <c r="O14104" s="180"/>
    </row>
    <row r="14105" spans="8:15" s="179" customFormat="1" x14ac:dyDescent="0.2">
      <c r="H14105" s="180"/>
      <c r="I14105" s="180"/>
      <c r="L14105" s="181"/>
      <c r="M14105" s="180"/>
      <c r="N14105" s="180"/>
      <c r="O14105" s="180"/>
    </row>
    <row r="14106" spans="8:15" s="179" customFormat="1" x14ac:dyDescent="0.2">
      <c r="H14106" s="180"/>
      <c r="I14106" s="180"/>
      <c r="L14106" s="181"/>
      <c r="M14106" s="180"/>
      <c r="N14106" s="180"/>
      <c r="O14106" s="180"/>
    </row>
    <row r="14107" spans="8:15" s="179" customFormat="1" x14ac:dyDescent="0.2">
      <c r="H14107" s="180"/>
      <c r="I14107" s="180"/>
      <c r="L14107" s="181"/>
      <c r="M14107" s="180"/>
      <c r="N14107" s="180"/>
      <c r="O14107" s="180"/>
    </row>
    <row r="14108" spans="8:15" s="179" customFormat="1" x14ac:dyDescent="0.2">
      <c r="H14108" s="180"/>
      <c r="I14108" s="180"/>
      <c r="L14108" s="181"/>
      <c r="M14108" s="180"/>
      <c r="N14108" s="180"/>
      <c r="O14108" s="180"/>
    </row>
    <row r="14109" spans="8:15" s="179" customFormat="1" x14ac:dyDescent="0.2">
      <c r="H14109" s="180"/>
      <c r="I14109" s="180"/>
      <c r="L14109" s="181"/>
      <c r="M14109" s="180"/>
      <c r="N14109" s="180"/>
      <c r="O14109" s="180"/>
    </row>
    <row r="14110" spans="8:15" s="179" customFormat="1" x14ac:dyDescent="0.2">
      <c r="H14110" s="180"/>
      <c r="I14110" s="180"/>
      <c r="L14110" s="181"/>
      <c r="M14110" s="180"/>
      <c r="N14110" s="180"/>
      <c r="O14110" s="180"/>
    </row>
    <row r="14111" spans="8:15" s="179" customFormat="1" x14ac:dyDescent="0.2">
      <c r="H14111" s="180"/>
      <c r="I14111" s="180"/>
      <c r="L14111" s="181"/>
      <c r="M14111" s="180"/>
      <c r="N14111" s="180"/>
      <c r="O14111" s="180"/>
    </row>
    <row r="14112" spans="8:15" s="179" customFormat="1" x14ac:dyDescent="0.2">
      <c r="H14112" s="180"/>
      <c r="I14112" s="180"/>
      <c r="L14112" s="181"/>
      <c r="M14112" s="180"/>
      <c r="N14112" s="180"/>
      <c r="O14112" s="180"/>
    </row>
    <row r="14113" spans="8:15" s="179" customFormat="1" x14ac:dyDescent="0.2">
      <c r="H14113" s="180"/>
      <c r="I14113" s="180"/>
      <c r="L14113" s="181"/>
      <c r="M14113" s="180"/>
      <c r="N14113" s="180"/>
      <c r="O14113" s="180"/>
    </row>
    <row r="14114" spans="8:15" s="179" customFormat="1" x14ac:dyDescent="0.2">
      <c r="H14114" s="180"/>
      <c r="I14114" s="180"/>
      <c r="L14114" s="181"/>
      <c r="M14114" s="180"/>
      <c r="N14114" s="180"/>
      <c r="O14114" s="180"/>
    </row>
    <row r="14115" spans="8:15" s="179" customFormat="1" x14ac:dyDescent="0.2">
      <c r="H14115" s="180"/>
      <c r="I14115" s="180"/>
      <c r="L14115" s="181"/>
      <c r="M14115" s="180"/>
      <c r="N14115" s="180"/>
      <c r="O14115" s="180"/>
    </row>
    <row r="14116" spans="8:15" s="179" customFormat="1" x14ac:dyDescent="0.2">
      <c r="H14116" s="180"/>
      <c r="I14116" s="180"/>
      <c r="L14116" s="181"/>
      <c r="M14116" s="180"/>
      <c r="N14116" s="180"/>
      <c r="O14116" s="180"/>
    </row>
    <row r="14117" spans="8:15" s="179" customFormat="1" x14ac:dyDescent="0.2">
      <c r="H14117" s="180"/>
      <c r="I14117" s="180"/>
      <c r="L14117" s="181"/>
      <c r="M14117" s="180"/>
      <c r="N14117" s="180"/>
      <c r="O14117" s="180"/>
    </row>
    <row r="14118" spans="8:15" s="179" customFormat="1" x14ac:dyDescent="0.2">
      <c r="H14118" s="180"/>
      <c r="I14118" s="180"/>
      <c r="L14118" s="181"/>
      <c r="M14118" s="180"/>
      <c r="N14118" s="180"/>
      <c r="O14118" s="180"/>
    </row>
    <row r="14119" spans="8:15" s="179" customFormat="1" x14ac:dyDescent="0.2">
      <c r="H14119" s="180"/>
      <c r="I14119" s="180"/>
      <c r="L14119" s="181"/>
      <c r="M14119" s="180"/>
      <c r="N14119" s="180"/>
      <c r="O14119" s="180"/>
    </row>
    <row r="14120" spans="8:15" s="179" customFormat="1" x14ac:dyDescent="0.2">
      <c r="H14120" s="180"/>
      <c r="I14120" s="180"/>
      <c r="L14120" s="181"/>
      <c r="M14120" s="180"/>
      <c r="N14120" s="180"/>
      <c r="O14120" s="180"/>
    </row>
    <row r="14121" spans="8:15" s="179" customFormat="1" x14ac:dyDescent="0.2">
      <c r="H14121" s="180"/>
      <c r="I14121" s="180"/>
      <c r="L14121" s="181"/>
      <c r="M14121" s="180"/>
      <c r="N14121" s="180"/>
      <c r="O14121" s="180"/>
    </row>
    <row r="14122" spans="8:15" s="179" customFormat="1" x14ac:dyDescent="0.2">
      <c r="H14122" s="180"/>
      <c r="I14122" s="180"/>
      <c r="L14122" s="181"/>
      <c r="M14122" s="180"/>
      <c r="N14122" s="180"/>
      <c r="O14122" s="180"/>
    </row>
    <row r="14123" spans="8:15" s="179" customFormat="1" x14ac:dyDescent="0.2">
      <c r="H14123" s="180"/>
      <c r="I14123" s="180"/>
      <c r="L14123" s="181"/>
      <c r="M14123" s="180"/>
      <c r="N14123" s="180"/>
      <c r="O14123" s="180"/>
    </row>
    <row r="14124" spans="8:15" s="179" customFormat="1" x14ac:dyDescent="0.2">
      <c r="H14124" s="180"/>
      <c r="I14124" s="180"/>
      <c r="L14124" s="181"/>
      <c r="M14124" s="180"/>
      <c r="N14124" s="180"/>
      <c r="O14124" s="180"/>
    </row>
    <row r="14125" spans="8:15" s="179" customFormat="1" x14ac:dyDescent="0.2">
      <c r="H14125" s="180"/>
      <c r="I14125" s="180"/>
      <c r="L14125" s="181"/>
      <c r="M14125" s="180"/>
      <c r="N14125" s="180"/>
      <c r="O14125" s="180"/>
    </row>
    <row r="14126" spans="8:15" s="179" customFormat="1" x14ac:dyDescent="0.2">
      <c r="H14126" s="180"/>
      <c r="I14126" s="180"/>
      <c r="L14126" s="181"/>
      <c r="M14126" s="180"/>
      <c r="N14126" s="180"/>
      <c r="O14126" s="180"/>
    </row>
    <row r="14127" spans="8:15" s="179" customFormat="1" x14ac:dyDescent="0.2">
      <c r="H14127" s="180"/>
      <c r="I14127" s="180"/>
      <c r="L14127" s="181"/>
      <c r="M14127" s="180"/>
      <c r="N14127" s="180"/>
      <c r="O14127" s="180"/>
    </row>
    <row r="14128" spans="8:15" s="179" customFormat="1" x14ac:dyDescent="0.2">
      <c r="H14128" s="180"/>
      <c r="I14128" s="180"/>
      <c r="L14128" s="181"/>
      <c r="M14128" s="180"/>
      <c r="N14128" s="180"/>
      <c r="O14128" s="180"/>
    </row>
    <row r="14129" spans="8:15" s="179" customFormat="1" x14ac:dyDescent="0.2">
      <c r="H14129" s="180"/>
      <c r="I14129" s="180"/>
      <c r="L14129" s="181"/>
      <c r="M14129" s="180"/>
      <c r="N14129" s="180"/>
      <c r="O14129" s="180"/>
    </row>
    <row r="14130" spans="8:15" s="179" customFormat="1" x14ac:dyDescent="0.2">
      <c r="H14130" s="180"/>
      <c r="I14130" s="180"/>
      <c r="L14130" s="181"/>
      <c r="M14130" s="180"/>
      <c r="N14130" s="180"/>
      <c r="O14130" s="180"/>
    </row>
    <row r="14131" spans="8:15" s="179" customFormat="1" x14ac:dyDescent="0.2">
      <c r="H14131" s="180"/>
      <c r="I14131" s="180"/>
      <c r="L14131" s="181"/>
      <c r="M14131" s="180"/>
      <c r="N14131" s="180"/>
      <c r="O14131" s="180"/>
    </row>
    <row r="14132" spans="8:15" s="179" customFormat="1" x14ac:dyDescent="0.2">
      <c r="H14132" s="180"/>
      <c r="I14132" s="180"/>
      <c r="L14132" s="181"/>
      <c r="M14132" s="180"/>
      <c r="N14132" s="180"/>
      <c r="O14132" s="180"/>
    </row>
    <row r="14133" spans="8:15" s="179" customFormat="1" x14ac:dyDescent="0.2">
      <c r="H14133" s="180"/>
      <c r="I14133" s="180"/>
      <c r="L14133" s="181"/>
      <c r="M14133" s="180"/>
      <c r="N14133" s="180"/>
      <c r="O14133" s="180"/>
    </row>
    <row r="14134" spans="8:15" s="179" customFormat="1" x14ac:dyDescent="0.2">
      <c r="H14134" s="180"/>
      <c r="I14134" s="180"/>
      <c r="L14134" s="181"/>
      <c r="M14134" s="180"/>
      <c r="N14134" s="180"/>
      <c r="O14134" s="180"/>
    </row>
    <row r="14135" spans="8:15" s="179" customFormat="1" x14ac:dyDescent="0.2">
      <c r="H14135" s="180"/>
      <c r="I14135" s="180"/>
      <c r="L14135" s="181"/>
      <c r="M14135" s="180"/>
      <c r="N14135" s="180"/>
      <c r="O14135" s="180"/>
    </row>
    <row r="14136" spans="8:15" s="179" customFormat="1" x14ac:dyDescent="0.2">
      <c r="H14136" s="180"/>
      <c r="I14136" s="180"/>
      <c r="L14136" s="181"/>
      <c r="M14136" s="180"/>
      <c r="N14136" s="180"/>
      <c r="O14136" s="180"/>
    </row>
    <row r="14137" spans="8:15" s="179" customFormat="1" x14ac:dyDescent="0.2">
      <c r="H14137" s="180"/>
      <c r="I14137" s="180"/>
      <c r="L14137" s="181"/>
      <c r="M14137" s="180"/>
      <c r="N14137" s="180"/>
      <c r="O14137" s="180"/>
    </row>
    <row r="14138" spans="8:15" s="179" customFormat="1" x14ac:dyDescent="0.2">
      <c r="H14138" s="180"/>
      <c r="I14138" s="180"/>
      <c r="L14138" s="181"/>
      <c r="M14138" s="180"/>
      <c r="N14138" s="180"/>
      <c r="O14138" s="180"/>
    </row>
    <row r="14139" spans="8:15" s="179" customFormat="1" x14ac:dyDescent="0.2">
      <c r="H14139" s="180"/>
      <c r="I14139" s="180"/>
      <c r="L14139" s="181"/>
      <c r="M14139" s="180"/>
      <c r="N14139" s="180"/>
      <c r="O14139" s="180"/>
    </row>
    <row r="14140" spans="8:15" s="179" customFormat="1" x14ac:dyDescent="0.2">
      <c r="H14140" s="180"/>
      <c r="I14140" s="180"/>
      <c r="L14140" s="181"/>
      <c r="M14140" s="180"/>
      <c r="N14140" s="180"/>
      <c r="O14140" s="180"/>
    </row>
    <row r="14141" spans="8:15" s="179" customFormat="1" x14ac:dyDescent="0.2">
      <c r="H14141" s="180"/>
      <c r="I14141" s="180"/>
      <c r="L14141" s="181"/>
      <c r="M14141" s="180"/>
      <c r="N14141" s="180"/>
      <c r="O14141" s="180"/>
    </row>
    <row r="14142" spans="8:15" s="179" customFormat="1" x14ac:dyDescent="0.2">
      <c r="H14142" s="180"/>
      <c r="I14142" s="180"/>
      <c r="L14142" s="181"/>
      <c r="M14142" s="180"/>
      <c r="N14142" s="180"/>
      <c r="O14142" s="180"/>
    </row>
    <row r="14143" spans="8:15" s="179" customFormat="1" x14ac:dyDescent="0.2">
      <c r="H14143" s="180"/>
      <c r="I14143" s="180"/>
      <c r="L14143" s="181"/>
      <c r="M14143" s="180"/>
      <c r="N14143" s="180"/>
      <c r="O14143" s="180"/>
    </row>
    <row r="14144" spans="8:15" s="179" customFormat="1" x14ac:dyDescent="0.2">
      <c r="H14144" s="180"/>
      <c r="I14144" s="180"/>
      <c r="L14144" s="181"/>
      <c r="M14144" s="180"/>
      <c r="N14144" s="180"/>
      <c r="O14144" s="180"/>
    </row>
    <row r="14145" spans="8:15" s="179" customFormat="1" x14ac:dyDescent="0.2">
      <c r="H14145" s="180"/>
      <c r="I14145" s="180"/>
      <c r="L14145" s="181"/>
      <c r="M14145" s="180"/>
      <c r="N14145" s="180"/>
      <c r="O14145" s="180"/>
    </row>
    <row r="14146" spans="8:15" s="179" customFormat="1" x14ac:dyDescent="0.2">
      <c r="H14146" s="180"/>
      <c r="I14146" s="180"/>
      <c r="L14146" s="181"/>
      <c r="M14146" s="180"/>
      <c r="N14146" s="180"/>
      <c r="O14146" s="180"/>
    </row>
    <row r="14147" spans="8:15" s="179" customFormat="1" x14ac:dyDescent="0.2">
      <c r="H14147" s="180"/>
      <c r="I14147" s="180"/>
      <c r="L14147" s="181"/>
      <c r="M14147" s="180"/>
      <c r="N14147" s="180"/>
      <c r="O14147" s="180"/>
    </row>
    <row r="14148" spans="8:15" s="179" customFormat="1" x14ac:dyDescent="0.2">
      <c r="H14148" s="180"/>
      <c r="I14148" s="180"/>
      <c r="L14148" s="181"/>
      <c r="M14148" s="180"/>
      <c r="N14148" s="180"/>
      <c r="O14148" s="180"/>
    </row>
    <row r="14149" spans="8:15" s="179" customFormat="1" x14ac:dyDescent="0.2">
      <c r="H14149" s="180"/>
      <c r="I14149" s="180"/>
      <c r="L14149" s="181"/>
      <c r="M14149" s="180"/>
      <c r="N14149" s="180"/>
      <c r="O14149" s="180"/>
    </row>
    <row r="14150" spans="8:15" s="179" customFormat="1" x14ac:dyDescent="0.2">
      <c r="H14150" s="180"/>
      <c r="I14150" s="180"/>
      <c r="L14150" s="181"/>
      <c r="M14150" s="180"/>
      <c r="N14150" s="180"/>
      <c r="O14150" s="180"/>
    </row>
    <row r="14151" spans="8:15" s="179" customFormat="1" x14ac:dyDescent="0.2">
      <c r="H14151" s="180"/>
      <c r="I14151" s="180"/>
      <c r="L14151" s="181"/>
      <c r="M14151" s="180"/>
      <c r="N14151" s="180"/>
      <c r="O14151" s="180"/>
    </row>
    <row r="14152" spans="8:15" s="179" customFormat="1" x14ac:dyDescent="0.2">
      <c r="H14152" s="180"/>
      <c r="I14152" s="180"/>
      <c r="L14152" s="181"/>
      <c r="M14152" s="180"/>
      <c r="N14152" s="180"/>
      <c r="O14152" s="180"/>
    </row>
    <row r="14153" spans="8:15" s="179" customFormat="1" x14ac:dyDescent="0.2">
      <c r="H14153" s="180"/>
      <c r="I14153" s="180"/>
      <c r="L14153" s="181"/>
      <c r="M14153" s="180"/>
      <c r="N14153" s="180"/>
      <c r="O14153" s="180"/>
    </row>
    <row r="14154" spans="8:15" s="179" customFormat="1" x14ac:dyDescent="0.2">
      <c r="H14154" s="180"/>
      <c r="I14154" s="180"/>
      <c r="L14154" s="181"/>
      <c r="M14154" s="180"/>
      <c r="N14154" s="180"/>
      <c r="O14154" s="180"/>
    </row>
    <row r="14155" spans="8:15" s="179" customFormat="1" x14ac:dyDescent="0.2">
      <c r="H14155" s="180"/>
      <c r="I14155" s="180"/>
      <c r="L14155" s="181"/>
      <c r="M14155" s="180"/>
      <c r="N14155" s="180"/>
      <c r="O14155" s="180"/>
    </row>
    <row r="14156" spans="8:15" s="179" customFormat="1" x14ac:dyDescent="0.2">
      <c r="H14156" s="180"/>
      <c r="I14156" s="180"/>
      <c r="L14156" s="181"/>
      <c r="M14156" s="180"/>
      <c r="N14156" s="180"/>
      <c r="O14156" s="180"/>
    </row>
    <row r="14157" spans="8:15" s="179" customFormat="1" x14ac:dyDescent="0.2">
      <c r="H14157" s="180"/>
      <c r="I14157" s="180"/>
      <c r="L14157" s="181"/>
      <c r="M14157" s="180"/>
      <c r="N14157" s="180"/>
      <c r="O14157" s="180"/>
    </row>
    <row r="14158" spans="8:15" s="179" customFormat="1" x14ac:dyDescent="0.2">
      <c r="H14158" s="180"/>
      <c r="I14158" s="180"/>
      <c r="L14158" s="181"/>
      <c r="M14158" s="180"/>
      <c r="N14158" s="180"/>
      <c r="O14158" s="180"/>
    </row>
    <row r="14159" spans="8:15" s="179" customFormat="1" x14ac:dyDescent="0.2">
      <c r="H14159" s="180"/>
      <c r="I14159" s="180"/>
      <c r="L14159" s="181"/>
      <c r="M14159" s="180"/>
      <c r="N14159" s="180"/>
      <c r="O14159" s="180"/>
    </row>
    <row r="14160" spans="8:15" s="179" customFormat="1" x14ac:dyDescent="0.2">
      <c r="H14160" s="180"/>
      <c r="I14160" s="180"/>
      <c r="L14160" s="181"/>
      <c r="M14160" s="180"/>
      <c r="N14160" s="180"/>
      <c r="O14160" s="180"/>
    </row>
    <row r="14161" spans="8:15" s="179" customFormat="1" x14ac:dyDescent="0.2">
      <c r="H14161" s="180"/>
      <c r="I14161" s="180"/>
      <c r="L14161" s="181"/>
      <c r="M14161" s="180"/>
      <c r="N14161" s="180"/>
      <c r="O14161" s="180"/>
    </row>
    <row r="14162" spans="8:15" s="179" customFormat="1" x14ac:dyDescent="0.2">
      <c r="H14162" s="180"/>
      <c r="I14162" s="180"/>
      <c r="L14162" s="181"/>
      <c r="M14162" s="180"/>
      <c r="N14162" s="180"/>
      <c r="O14162" s="180"/>
    </row>
    <row r="14163" spans="8:15" s="179" customFormat="1" x14ac:dyDescent="0.2">
      <c r="H14163" s="180"/>
      <c r="I14163" s="180"/>
      <c r="L14163" s="181"/>
      <c r="M14163" s="180"/>
      <c r="N14163" s="180"/>
      <c r="O14163" s="180"/>
    </row>
    <row r="14164" spans="8:15" s="179" customFormat="1" x14ac:dyDescent="0.2">
      <c r="H14164" s="180"/>
      <c r="I14164" s="180"/>
      <c r="L14164" s="181"/>
      <c r="M14164" s="180"/>
      <c r="N14164" s="180"/>
      <c r="O14164" s="180"/>
    </row>
    <row r="14165" spans="8:15" s="179" customFormat="1" x14ac:dyDescent="0.2">
      <c r="H14165" s="180"/>
      <c r="I14165" s="180"/>
      <c r="L14165" s="181"/>
      <c r="M14165" s="180"/>
      <c r="N14165" s="180"/>
      <c r="O14165" s="180"/>
    </row>
    <row r="14166" spans="8:15" s="179" customFormat="1" x14ac:dyDescent="0.2">
      <c r="H14166" s="180"/>
      <c r="I14166" s="180"/>
      <c r="L14166" s="181"/>
      <c r="M14166" s="180"/>
      <c r="N14166" s="180"/>
      <c r="O14166" s="180"/>
    </row>
    <row r="14167" spans="8:15" s="179" customFormat="1" x14ac:dyDescent="0.2">
      <c r="H14167" s="180"/>
      <c r="I14167" s="180"/>
      <c r="L14167" s="181"/>
      <c r="M14167" s="180"/>
      <c r="N14167" s="180"/>
      <c r="O14167" s="180"/>
    </row>
    <row r="14168" spans="8:15" s="179" customFormat="1" x14ac:dyDescent="0.2">
      <c r="H14168" s="180"/>
      <c r="I14168" s="180"/>
      <c r="L14168" s="181"/>
      <c r="M14168" s="180"/>
      <c r="N14168" s="180"/>
      <c r="O14168" s="180"/>
    </row>
    <row r="14169" spans="8:15" s="179" customFormat="1" x14ac:dyDescent="0.2">
      <c r="H14169" s="180"/>
      <c r="I14169" s="180"/>
      <c r="L14169" s="181"/>
      <c r="M14169" s="180"/>
      <c r="N14169" s="180"/>
      <c r="O14169" s="180"/>
    </row>
    <row r="14170" spans="8:15" s="179" customFormat="1" x14ac:dyDescent="0.2">
      <c r="H14170" s="180"/>
      <c r="I14170" s="180"/>
      <c r="L14170" s="181"/>
      <c r="M14170" s="180"/>
      <c r="N14170" s="180"/>
      <c r="O14170" s="180"/>
    </row>
    <row r="14171" spans="8:15" s="179" customFormat="1" x14ac:dyDescent="0.2">
      <c r="H14171" s="180"/>
      <c r="I14171" s="180"/>
      <c r="L14171" s="181"/>
      <c r="M14171" s="180"/>
      <c r="N14171" s="180"/>
      <c r="O14171" s="180"/>
    </row>
    <row r="14172" spans="8:15" s="179" customFormat="1" x14ac:dyDescent="0.2">
      <c r="H14172" s="180"/>
      <c r="I14172" s="180"/>
      <c r="L14172" s="181"/>
      <c r="M14172" s="180"/>
      <c r="N14172" s="180"/>
      <c r="O14172" s="180"/>
    </row>
    <row r="14173" spans="8:15" s="179" customFormat="1" x14ac:dyDescent="0.2">
      <c r="H14173" s="180"/>
      <c r="I14173" s="180"/>
      <c r="L14173" s="181"/>
      <c r="M14173" s="180"/>
      <c r="N14173" s="180"/>
      <c r="O14173" s="180"/>
    </row>
    <row r="14174" spans="8:15" s="179" customFormat="1" x14ac:dyDescent="0.2">
      <c r="H14174" s="180"/>
      <c r="I14174" s="180"/>
      <c r="L14174" s="181"/>
      <c r="M14174" s="180"/>
      <c r="N14174" s="180"/>
      <c r="O14174" s="180"/>
    </row>
    <row r="14175" spans="8:15" s="179" customFormat="1" x14ac:dyDescent="0.2">
      <c r="H14175" s="180"/>
      <c r="I14175" s="180"/>
      <c r="L14175" s="181"/>
      <c r="M14175" s="180"/>
      <c r="N14175" s="180"/>
      <c r="O14175" s="180"/>
    </row>
    <row r="14176" spans="8:15" s="179" customFormat="1" x14ac:dyDescent="0.2">
      <c r="H14176" s="180"/>
      <c r="I14176" s="180"/>
      <c r="L14176" s="181"/>
      <c r="M14176" s="180"/>
      <c r="N14176" s="180"/>
      <c r="O14176" s="180"/>
    </row>
    <row r="14177" spans="8:15" s="179" customFormat="1" x14ac:dyDescent="0.2">
      <c r="H14177" s="180"/>
      <c r="I14177" s="180"/>
      <c r="L14177" s="181"/>
      <c r="M14177" s="180"/>
      <c r="N14177" s="180"/>
      <c r="O14177" s="180"/>
    </row>
    <row r="14178" spans="8:15" s="179" customFormat="1" x14ac:dyDescent="0.2">
      <c r="H14178" s="180"/>
      <c r="I14178" s="180"/>
      <c r="L14178" s="181"/>
      <c r="M14178" s="180"/>
      <c r="N14178" s="180"/>
      <c r="O14178" s="180"/>
    </row>
    <row r="14179" spans="8:15" s="179" customFormat="1" x14ac:dyDescent="0.2">
      <c r="H14179" s="180"/>
      <c r="I14179" s="180"/>
      <c r="L14179" s="181"/>
      <c r="M14179" s="180"/>
      <c r="N14179" s="180"/>
      <c r="O14179" s="180"/>
    </row>
    <row r="14180" spans="8:15" s="179" customFormat="1" x14ac:dyDescent="0.2">
      <c r="H14180" s="180"/>
      <c r="I14180" s="180"/>
      <c r="L14180" s="181"/>
      <c r="M14180" s="180"/>
      <c r="N14180" s="180"/>
      <c r="O14180" s="180"/>
    </row>
    <row r="14181" spans="8:15" s="179" customFormat="1" x14ac:dyDescent="0.2">
      <c r="H14181" s="180"/>
      <c r="I14181" s="180"/>
      <c r="L14181" s="181"/>
      <c r="M14181" s="180"/>
      <c r="N14181" s="180"/>
      <c r="O14181" s="180"/>
    </row>
    <row r="14182" spans="8:15" s="179" customFormat="1" x14ac:dyDescent="0.2">
      <c r="H14182" s="180"/>
      <c r="I14182" s="180"/>
      <c r="L14182" s="181"/>
      <c r="M14182" s="180"/>
      <c r="N14182" s="180"/>
      <c r="O14182" s="180"/>
    </row>
    <row r="14183" spans="8:15" s="179" customFormat="1" x14ac:dyDescent="0.2">
      <c r="H14183" s="180"/>
      <c r="I14183" s="180"/>
      <c r="L14183" s="181"/>
      <c r="M14183" s="180"/>
      <c r="N14183" s="180"/>
      <c r="O14183" s="180"/>
    </row>
    <row r="14184" spans="8:15" s="179" customFormat="1" x14ac:dyDescent="0.2">
      <c r="H14184" s="180"/>
      <c r="I14184" s="180"/>
      <c r="L14184" s="181"/>
      <c r="M14184" s="180"/>
      <c r="N14184" s="180"/>
      <c r="O14184" s="180"/>
    </row>
    <row r="14185" spans="8:15" s="179" customFormat="1" x14ac:dyDescent="0.2">
      <c r="H14185" s="180"/>
      <c r="I14185" s="180"/>
      <c r="L14185" s="181"/>
      <c r="M14185" s="180"/>
      <c r="N14185" s="180"/>
      <c r="O14185" s="180"/>
    </row>
    <row r="14186" spans="8:15" s="179" customFormat="1" x14ac:dyDescent="0.2">
      <c r="H14186" s="180"/>
      <c r="I14186" s="180"/>
      <c r="L14186" s="181"/>
      <c r="M14186" s="180"/>
      <c r="N14186" s="180"/>
      <c r="O14186" s="180"/>
    </row>
    <row r="14187" spans="8:15" s="179" customFormat="1" x14ac:dyDescent="0.2">
      <c r="H14187" s="180"/>
      <c r="I14187" s="180"/>
      <c r="L14187" s="181"/>
      <c r="M14187" s="180"/>
      <c r="N14187" s="180"/>
      <c r="O14187" s="180"/>
    </row>
    <row r="14188" spans="8:15" s="179" customFormat="1" x14ac:dyDescent="0.2">
      <c r="H14188" s="180"/>
      <c r="I14188" s="180"/>
      <c r="L14188" s="181"/>
      <c r="M14188" s="180"/>
      <c r="N14188" s="180"/>
      <c r="O14188" s="180"/>
    </row>
    <row r="14189" spans="8:15" s="179" customFormat="1" x14ac:dyDescent="0.2">
      <c r="H14189" s="180"/>
      <c r="I14189" s="180"/>
      <c r="L14189" s="181"/>
      <c r="M14189" s="180"/>
      <c r="N14189" s="180"/>
      <c r="O14189" s="180"/>
    </row>
    <row r="14190" spans="8:15" s="179" customFormat="1" x14ac:dyDescent="0.2">
      <c r="H14190" s="180"/>
      <c r="I14190" s="180"/>
      <c r="L14190" s="181"/>
      <c r="M14190" s="180"/>
      <c r="N14190" s="180"/>
      <c r="O14190" s="180"/>
    </row>
    <row r="14191" spans="8:15" s="179" customFormat="1" x14ac:dyDescent="0.2">
      <c r="H14191" s="180"/>
      <c r="I14191" s="180"/>
      <c r="L14191" s="181"/>
      <c r="M14191" s="180"/>
      <c r="N14191" s="180"/>
      <c r="O14191" s="180"/>
    </row>
    <row r="14192" spans="8:15" s="179" customFormat="1" x14ac:dyDescent="0.2">
      <c r="H14192" s="180"/>
      <c r="I14192" s="180"/>
      <c r="L14192" s="181"/>
      <c r="M14192" s="180"/>
      <c r="N14192" s="180"/>
      <c r="O14192" s="180"/>
    </row>
    <row r="14193" spans="8:15" s="179" customFormat="1" x14ac:dyDescent="0.2">
      <c r="H14193" s="180"/>
      <c r="I14193" s="180"/>
      <c r="L14193" s="181"/>
      <c r="M14193" s="180"/>
      <c r="N14193" s="180"/>
      <c r="O14193" s="180"/>
    </row>
    <row r="14194" spans="8:15" s="179" customFormat="1" x14ac:dyDescent="0.2">
      <c r="H14194" s="180"/>
      <c r="I14194" s="180"/>
      <c r="L14194" s="181"/>
      <c r="M14194" s="180"/>
      <c r="N14194" s="180"/>
      <c r="O14194" s="180"/>
    </row>
    <row r="14195" spans="8:15" s="179" customFormat="1" x14ac:dyDescent="0.2">
      <c r="H14195" s="180"/>
      <c r="I14195" s="180"/>
      <c r="L14195" s="181"/>
      <c r="M14195" s="180"/>
      <c r="N14195" s="180"/>
      <c r="O14195" s="180"/>
    </row>
    <row r="14196" spans="8:15" s="179" customFormat="1" x14ac:dyDescent="0.2">
      <c r="H14196" s="180"/>
      <c r="I14196" s="180"/>
      <c r="L14196" s="181"/>
      <c r="M14196" s="180"/>
      <c r="N14196" s="180"/>
      <c r="O14196" s="180"/>
    </row>
    <row r="14197" spans="8:15" s="179" customFormat="1" x14ac:dyDescent="0.2">
      <c r="H14197" s="180"/>
      <c r="I14197" s="180"/>
      <c r="L14197" s="181"/>
      <c r="M14197" s="180"/>
      <c r="N14197" s="180"/>
      <c r="O14197" s="180"/>
    </row>
    <row r="14198" spans="8:15" s="179" customFormat="1" x14ac:dyDescent="0.2">
      <c r="H14198" s="180"/>
      <c r="I14198" s="180"/>
      <c r="L14198" s="181"/>
      <c r="M14198" s="180"/>
      <c r="N14198" s="180"/>
      <c r="O14198" s="180"/>
    </row>
    <row r="14199" spans="8:15" s="179" customFormat="1" x14ac:dyDescent="0.2">
      <c r="H14199" s="180"/>
      <c r="I14199" s="180"/>
      <c r="L14199" s="181"/>
      <c r="M14199" s="180"/>
      <c r="N14199" s="180"/>
      <c r="O14199" s="180"/>
    </row>
    <row r="14200" spans="8:15" s="179" customFormat="1" x14ac:dyDescent="0.2">
      <c r="H14200" s="180"/>
      <c r="I14200" s="180"/>
      <c r="L14200" s="181"/>
      <c r="M14200" s="180"/>
      <c r="N14200" s="180"/>
      <c r="O14200" s="180"/>
    </row>
    <row r="14201" spans="8:15" s="179" customFormat="1" x14ac:dyDescent="0.2">
      <c r="H14201" s="180"/>
      <c r="I14201" s="180"/>
      <c r="L14201" s="181"/>
      <c r="M14201" s="180"/>
      <c r="N14201" s="180"/>
      <c r="O14201" s="180"/>
    </row>
    <row r="14202" spans="8:15" s="179" customFormat="1" x14ac:dyDescent="0.2">
      <c r="H14202" s="180"/>
      <c r="I14202" s="180"/>
      <c r="L14202" s="181"/>
      <c r="M14202" s="180"/>
      <c r="N14202" s="180"/>
      <c r="O14202" s="180"/>
    </row>
    <row r="14203" spans="8:15" s="179" customFormat="1" x14ac:dyDescent="0.2">
      <c r="H14203" s="180"/>
      <c r="I14203" s="180"/>
      <c r="L14203" s="181"/>
      <c r="M14203" s="180"/>
      <c r="N14203" s="180"/>
      <c r="O14203" s="180"/>
    </row>
    <row r="14204" spans="8:15" s="179" customFormat="1" x14ac:dyDescent="0.2">
      <c r="H14204" s="180"/>
      <c r="I14204" s="180"/>
      <c r="L14204" s="181"/>
      <c r="M14204" s="180"/>
      <c r="N14204" s="180"/>
      <c r="O14204" s="180"/>
    </row>
    <row r="14205" spans="8:15" s="179" customFormat="1" x14ac:dyDescent="0.2">
      <c r="H14205" s="180"/>
      <c r="I14205" s="180"/>
      <c r="L14205" s="181"/>
      <c r="M14205" s="180"/>
      <c r="N14205" s="180"/>
      <c r="O14205" s="180"/>
    </row>
    <row r="14206" spans="8:15" s="179" customFormat="1" x14ac:dyDescent="0.2">
      <c r="H14206" s="180"/>
      <c r="I14206" s="180"/>
      <c r="L14206" s="181"/>
      <c r="M14206" s="180"/>
      <c r="N14206" s="180"/>
      <c r="O14206" s="180"/>
    </row>
    <row r="14207" spans="8:15" s="179" customFormat="1" x14ac:dyDescent="0.2">
      <c r="H14207" s="180"/>
      <c r="I14207" s="180"/>
      <c r="L14207" s="181"/>
      <c r="M14207" s="180"/>
      <c r="N14207" s="180"/>
      <c r="O14207" s="180"/>
    </row>
    <row r="14208" spans="8:15" s="179" customFormat="1" x14ac:dyDescent="0.2">
      <c r="H14208" s="180"/>
      <c r="I14208" s="180"/>
      <c r="L14208" s="181"/>
      <c r="M14208" s="180"/>
      <c r="N14208" s="180"/>
      <c r="O14208" s="180"/>
    </row>
    <row r="14209" spans="8:15" s="179" customFormat="1" x14ac:dyDescent="0.2">
      <c r="H14209" s="180"/>
      <c r="I14209" s="180"/>
      <c r="L14209" s="181"/>
      <c r="M14209" s="180"/>
      <c r="N14209" s="180"/>
      <c r="O14209" s="180"/>
    </row>
    <row r="14210" spans="8:15" s="179" customFormat="1" x14ac:dyDescent="0.2">
      <c r="H14210" s="180"/>
      <c r="I14210" s="180"/>
      <c r="L14210" s="181"/>
      <c r="M14210" s="180"/>
      <c r="N14210" s="180"/>
      <c r="O14210" s="180"/>
    </row>
    <row r="14211" spans="8:15" s="179" customFormat="1" x14ac:dyDescent="0.2">
      <c r="H14211" s="180"/>
      <c r="I14211" s="180"/>
      <c r="L14211" s="181"/>
      <c r="M14211" s="180"/>
      <c r="N14211" s="180"/>
      <c r="O14211" s="180"/>
    </row>
    <row r="14212" spans="8:15" s="179" customFormat="1" x14ac:dyDescent="0.2">
      <c r="H14212" s="180"/>
      <c r="I14212" s="180"/>
      <c r="L14212" s="181"/>
      <c r="M14212" s="180"/>
      <c r="N14212" s="180"/>
      <c r="O14212" s="180"/>
    </row>
    <row r="14213" spans="8:15" s="179" customFormat="1" x14ac:dyDescent="0.2">
      <c r="H14213" s="180"/>
      <c r="I14213" s="180"/>
      <c r="L14213" s="181"/>
      <c r="M14213" s="180"/>
      <c r="N14213" s="180"/>
      <c r="O14213" s="180"/>
    </row>
    <row r="14214" spans="8:15" s="179" customFormat="1" x14ac:dyDescent="0.2">
      <c r="H14214" s="180"/>
      <c r="I14214" s="180"/>
      <c r="L14214" s="181"/>
      <c r="M14214" s="180"/>
      <c r="N14214" s="180"/>
      <c r="O14214" s="180"/>
    </row>
    <row r="14215" spans="8:15" s="179" customFormat="1" x14ac:dyDescent="0.2">
      <c r="H14215" s="180"/>
      <c r="I14215" s="180"/>
      <c r="L14215" s="181"/>
      <c r="M14215" s="180"/>
      <c r="N14215" s="180"/>
      <c r="O14215" s="180"/>
    </row>
    <row r="14216" spans="8:15" s="179" customFormat="1" x14ac:dyDescent="0.2">
      <c r="H14216" s="180"/>
      <c r="I14216" s="180"/>
      <c r="L14216" s="181"/>
      <c r="M14216" s="180"/>
      <c r="N14216" s="180"/>
      <c r="O14216" s="180"/>
    </row>
    <row r="14217" spans="8:15" s="179" customFormat="1" x14ac:dyDescent="0.2">
      <c r="H14217" s="180"/>
      <c r="I14217" s="180"/>
      <c r="L14217" s="181"/>
      <c r="M14217" s="180"/>
      <c r="N14217" s="180"/>
      <c r="O14217" s="180"/>
    </row>
    <row r="14218" spans="8:15" s="179" customFormat="1" x14ac:dyDescent="0.2">
      <c r="H14218" s="180"/>
      <c r="I14218" s="180"/>
      <c r="L14218" s="181"/>
      <c r="M14218" s="180"/>
      <c r="N14218" s="180"/>
      <c r="O14218" s="180"/>
    </row>
    <row r="14219" spans="8:15" s="179" customFormat="1" x14ac:dyDescent="0.2">
      <c r="H14219" s="180"/>
      <c r="I14219" s="180"/>
      <c r="L14219" s="181"/>
      <c r="M14219" s="180"/>
      <c r="N14219" s="180"/>
      <c r="O14219" s="180"/>
    </row>
    <row r="14220" spans="8:15" s="179" customFormat="1" x14ac:dyDescent="0.2">
      <c r="H14220" s="180"/>
      <c r="I14220" s="180"/>
      <c r="L14220" s="181"/>
      <c r="M14220" s="180"/>
      <c r="N14220" s="180"/>
      <c r="O14220" s="180"/>
    </row>
    <row r="14221" spans="8:15" s="179" customFormat="1" x14ac:dyDescent="0.2">
      <c r="H14221" s="180"/>
      <c r="I14221" s="180"/>
      <c r="L14221" s="181"/>
      <c r="M14221" s="180"/>
      <c r="N14221" s="180"/>
      <c r="O14221" s="180"/>
    </row>
    <row r="14222" spans="8:15" s="179" customFormat="1" x14ac:dyDescent="0.2">
      <c r="H14222" s="180"/>
      <c r="I14222" s="180"/>
      <c r="L14222" s="181"/>
      <c r="M14222" s="180"/>
      <c r="N14222" s="180"/>
      <c r="O14222" s="180"/>
    </row>
    <row r="14223" spans="8:15" s="179" customFormat="1" x14ac:dyDescent="0.2">
      <c r="H14223" s="180"/>
      <c r="I14223" s="180"/>
      <c r="L14223" s="181"/>
      <c r="M14223" s="180"/>
      <c r="N14223" s="180"/>
      <c r="O14223" s="180"/>
    </row>
    <row r="14224" spans="8:15" s="179" customFormat="1" x14ac:dyDescent="0.2">
      <c r="H14224" s="180"/>
      <c r="I14224" s="180"/>
      <c r="L14224" s="181"/>
      <c r="M14224" s="180"/>
      <c r="N14224" s="180"/>
      <c r="O14224" s="180"/>
    </row>
    <row r="14225" spans="8:15" s="179" customFormat="1" x14ac:dyDescent="0.2">
      <c r="H14225" s="180"/>
      <c r="I14225" s="180"/>
      <c r="L14225" s="181"/>
      <c r="M14225" s="180"/>
      <c r="N14225" s="180"/>
      <c r="O14225" s="180"/>
    </row>
    <row r="14226" spans="8:15" s="179" customFormat="1" x14ac:dyDescent="0.2">
      <c r="H14226" s="180"/>
      <c r="I14226" s="180"/>
      <c r="L14226" s="181"/>
      <c r="M14226" s="180"/>
      <c r="N14226" s="180"/>
      <c r="O14226" s="180"/>
    </row>
    <row r="14227" spans="8:15" s="179" customFormat="1" x14ac:dyDescent="0.2">
      <c r="H14227" s="180"/>
      <c r="I14227" s="180"/>
      <c r="L14227" s="181"/>
      <c r="M14227" s="180"/>
      <c r="N14227" s="180"/>
      <c r="O14227" s="180"/>
    </row>
    <row r="14228" spans="8:15" s="179" customFormat="1" x14ac:dyDescent="0.2">
      <c r="H14228" s="180"/>
      <c r="I14228" s="180"/>
      <c r="L14228" s="181"/>
      <c r="M14228" s="180"/>
      <c r="N14228" s="180"/>
      <c r="O14228" s="180"/>
    </row>
    <row r="14229" spans="8:15" s="179" customFormat="1" x14ac:dyDescent="0.2">
      <c r="H14229" s="180"/>
      <c r="I14229" s="180"/>
      <c r="L14229" s="181"/>
      <c r="M14229" s="180"/>
      <c r="N14229" s="180"/>
      <c r="O14229" s="180"/>
    </row>
    <row r="14230" spans="8:15" s="179" customFormat="1" x14ac:dyDescent="0.2">
      <c r="H14230" s="180"/>
      <c r="I14230" s="180"/>
      <c r="L14230" s="181"/>
      <c r="M14230" s="180"/>
      <c r="N14230" s="180"/>
      <c r="O14230" s="180"/>
    </row>
    <row r="14231" spans="8:15" s="179" customFormat="1" x14ac:dyDescent="0.2">
      <c r="H14231" s="180"/>
      <c r="I14231" s="180"/>
      <c r="L14231" s="181"/>
      <c r="M14231" s="180"/>
      <c r="N14231" s="180"/>
      <c r="O14231" s="180"/>
    </row>
    <row r="14232" spans="8:15" s="179" customFormat="1" x14ac:dyDescent="0.2">
      <c r="H14232" s="180"/>
      <c r="I14232" s="180"/>
      <c r="L14232" s="181"/>
      <c r="M14232" s="180"/>
      <c r="N14232" s="180"/>
      <c r="O14232" s="180"/>
    </row>
    <row r="14233" spans="8:15" s="179" customFormat="1" x14ac:dyDescent="0.2">
      <c r="H14233" s="180"/>
      <c r="I14233" s="180"/>
      <c r="L14233" s="181"/>
      <c r="M14233" s="180"/>
      <c r="N14233" s="180"/>
      <c r="O14233" s="180"/>
    </row>
    <row r="14234" spans="8:15" s="179" customFormat="1" x14ac:dyDescent="0.2">
      <c r="H14234" s="180"/>
      <c r="I14234" s="180"/>
      <c r="L14234" s="181"/>
      <c r="M14234" s="180"/>
      <c r="N14234" s="180"/>
      <c r="O14234" s="180"/>
    </row>
    <row r="14235" spans="8:15" s="179" customFormat="1" x14ac:dyDescent="0.2">
      <c r="H14235" s="180"/>
      <c r="I14235" s="180"/>
      <c r="L14235" s="181"/>
      <c r="M14235" s="180"/>
      <c r="N14235" s="180"/>
      <c r="O14235" s="180"/>
    </row>
    <row r="14236" spans="8:15" s="179" customFormat="1" x14ac:dyDescent="0.2">
      <c r="H14236" s="180"/>
      <c r="I14236" s="180"/>
      <c r="L14236" s="181"/>
      <c r="M14236" s="180"/>
      <c r="N14236" s="180"/>
      <c r="O14236" s="180"/>
    </row>
    <row r="14237" spans="8:15" s="179" customFormat="1" x14ac:dyDescent="0.2">
      <c r="H14237" s="180"/>
      <c r="I14237" s="180"/>
      <c r="L14237" s="181"/>
      <c r="M14237" s="180"/>
      <c r="N14237" s="180"/>
      <c r="O14237" s="180"/>
    </row>
    <row r="14238" spans="8:15" s="179" customFormat="1" x14ac:dyDescent="0.2">
      <c r="H14238" s="180"/>
      <c r="I14238" s="180"/>
      <c r="L14238" s="181"/>
      <c r="M14238" s="180"/>
      <c r="N14238" s="180"/>
      <c r="O14238" s="180"/>
    </row>
    <row r="14239" spans="8:15" s="179" customFormat="1" x14ac:dyDescent="0.2">
      <c r="H14239" s="180"/>
      <c r="I14239" s="180"/>
      <c r="L14239" s="181"/>
      <c r="M14239" s="180"/>
      <c r="N14239" s="180"/>
      <c r="O14239" s="180"/>
    </row>
    <row r="14240" spans="8:15" s="179" customFormat="1" x14ac:dyDescent="0.2">
      <c r="H14240" s="180"/>
      <c r="I14240" s="180"/>
      <c r="L14240" s="181"/>
      <c r="M14240" s="180"/>
      <c r="N14240" s="180"/>
      <c r="O14240" s="180"/>
    </row>
    <row r="14241" spans="8:15" s="179" customFormat="1" x14ac:dyDescent="0.2">
      <c r="H14241" s="180"/>
      <c r="I14241" s="180"/>
      <c r="L14241" s="181"/>
      <c r="M14241" s="180"/>
      <c r="N14241" s="180"/>
      <c r="O14241" s="180"/>
    </row>
    <row r="14242" spans="8:15" s="179" customFormat="1" x14ac:dyDescent="0.2">
      <c r="H14242" s="180"/>
      <c r="I14242" s="180"/>
      <c r="L14242" s="181"/>
      <c r="M14242" s="180"/>
      <c r="N14242" s="180"/>
      <c r="O14242" s="180"/>
    </row>
    <row r="14243" spans="8:15" s="179" customFormat="1" x14ac:dyDescent="0.2">
      <c r="H14243" s="180"/>
      <c r="I14243" s="180"/>
      <c r="L14243" s="181"/>
      <c r="M14243" s="180"/>
      <c r="N14243" s="180"/>
      <c r="O14243" s="180"/>
    </row>
    <row r="14244" spans="8:15" s="179" customFormat="1" x14ac:dyDescent="0.2">
      <c r="H14244" s="180"/>
      <c r="I14244" s="180"/>
      <c r="L14244" s="181"/>
      <c r="M14244" s="180"/>
      <c r="N14244" s="180"/>
      <c r="O14244" s="180"/>
    </row>
    <row r="14245" spans="8:15" s="179" customFormat="1" x14ac:dyDescent="0.2">
      <c r="H14245" s="180"/>
      <c r="I14245" s="180"/>
      <c r="L14245" s="181"/>
      <c r="M14245" s="180"/>
      <c r="N14245" s="180"/>
      <c r="O14245" s="180"/>
    </row>
    <row r="14246" spans="8:15" s="179" customFormat="1" x14ac:dyDescent="0.2">
      <c r="H14246" s="180"/>
      <c r="I14246" s="180"/>
      <c r="L14246" s="181"/>
      <c r="M14246" s="180"/>
      <c r="N14246" s="180"/>
      <c r="O14246" s="180"/>
    </row>
    <row r="14247" spans="8:15" s="179" customFormat="1" x14ac:dyDescent="0.2">
      <c r="H14247" s="180"/>
      <c r="I14247" s="180"/>
      <c r="L14247" s="181"/>
      <c r="M14247" s="180"/>
      <c r="N14247" s="180"/>
      <c r="O14247" s="180"/>
    </row>
    <row r="14248" spans="8:15" s="179" customFormat="1" x14ac:dyDescent="0.2">
      <c r="H14248" s="180"/>
      <c r="I14248" s="180"/>
      <c r="L14248" s="181"/>
      <c r="M14248" s="180"/>
      <c r="N14248" s="180"/>
      <c r="O14248" s="180"/>
    </row>
    <row r="14249" spans="8:15" s="179" customFormat="1" x14ac:dyDescent="0.2">
      <c r="H14249" s="180"/>
      <c r="I14249" s="180"/>
      <c r="L14249" s="181"/>
      <c r="M14249" s="180"/>
      <c r="N14249" s="180"/>
      <c r="O14249" s="180"/>
    </row>
    <row r="14250" spans="8:15" s="179" customFormat="1" x14ac:dyDescent="0.2">
      <c r="H14250" s="180"/>
      <c r="I14250" s="180"/>
      <c r="L14250" s="181"/>
      <c r="M14250" s="180"/>
      <c r="N14250" s="180"/>
      <c r="O14250" s="180"/>
    </row>
    <row r="14251" spans="8:15" s="179" customFormat="1" x14ac:dyDescent="0.2">
      <c r="H14251" s="180"/>
      <c r="I14251" s="180"/>
      <c r="L14251" s="181"/>
      <c r="M14251" s="180"/>
      <c r="N14251" s="180"/>
      <c r="O14251" s="180"/>
    </row>
    <row r="14252" spans="8:15" s="179" customFormat="1" x14ac:dyDescent="0.2">
      <c r="H14252" s="180"/>
      <c r="I14252" s="180"/>
      <c r="L14252" s="181"/>
      <c r="M14252" s="180"/>
      <c r="N14252" s="180"/>
      <c r="O14252" s="180"/>
    </row>
    <row r="14253" spans="8:15" s="179" customFormat="1" x14ac:dyDescent="0.2">
      <c r="H14253" s="180"/>
      <c r="I14253" s="180"/>
      <c r="L14253" s="181"/>
      <c r="M14253" s="180"/>
      <c r="N14253" s="180"/>
      <c r="O14253" s="180"/>
    </row>
    <row r="14254" spans="8:15" s="179" customFormat="1" x14ac:dyDescent="0.2">
      <c r="H14254" s="180"/>
      <c r="I14254" s="180"/>
      <c r="L14254" s="181"/>
      <c r="M14254" s="180"/>
      <c r="N14254" s="180"/>
      <c r="O14254" s="180"/>
    </row>
    <row r="14255" spans="8:15" s="179" customFormat="1" x14ac:dyDescent="0.2">
      <c r="H14255" s="180"/>
      <c r="I14255" s="180"/>
      <c r="L14255" s="181"/>
      <c r="M14255" s="180"/>
      <c r="N14255" s="180"/>
      <c r="O14255" s="180"/>
    </row>
    <row r="14256" spans="8:15" s="179" customFormat="1" x14ac:dyDescent="0.2">
      <c r="H14256" s="180"/>
      <c r="I14256" s="180"/>
      <c r="L14256" s="181"/>
      <c r="M14256" s="180"/>
      <c r="N14256" s="180"/>
      <c r="O14256" s="180"/>
    </row>
    <row r="14257" spans="8:15" s="179" customFormat="1" x14ac:dyDescent="0.2">
      <c r="H14257" s="180"/>
      <c r="I14257" s="180"/>
      <c r="L14257" s="181"/>
      <c r="M14257" s="180"/>
      <c r="N14257" s="180"/>
      <c r="O14257" s="180"/>
    </row>
    <row r="14258" spans="8:15" s="179" customFormat="1" x14ac:dyDescent="0.2">
      <c r="H14258" s="180"/>
      <c r="I14258" s="180"/>
      <c r="L14258" s="181"/>
      <c r="M14258" s="180"/>
      <c r="N14258" s="180"/>
      <c r="O14258" s="180"/>
    </row>
    <row r="14259" spans="8:15" s="179" customFormat="1" x14ac:dyDescent="0.2">
      <c r="H14259" s="180"/>
      <c r="I14259" s="180"/>
      <c r="L14259" s="181"/>
      <c r="M14259" s="180"/>
      <c r="N14259" s="180"/>
      <c r="O14259" s="180"/>
    </row>
    <row r="14260" spans="8:15" s="179" customFormat="1" x14ac:dyDescent="0.2">
      <c r="H14260" s="180"/>
      <c r="I14260" s="180"/>
      <c r="L14260" s="181"/>
      <c r="M14260" s="180"/>
      <c r="N14260" s="180"/>
      <c r="O14260" s="180"/>
    </row>
    <row r="14261" spans="8:15" s="179" customFormat="1" x14ac:dyDescent="0.2">
      <c r="H14261" s="180"/>
      <c r="I14261" s="180"/>
      <c r="L14261" s="181"/>
      <c r="M14261" s="180"/>
      <c r="N14261" s="180"/>
      <c r="O14261" s="180"/>
    </row>
    <row r="14262" spans="8:15" s="179" customFormat="1" x14ac:dyDescent="0.2">
      <c r="H14262" s="180"/>
      <c r="I14262" s="180"/>
      <c r="L14262" s="181"/>
      <c r="M14262" s="180"/>
      <c r="N14262" s="180"/>
      <c r="O14262" s="180"/>
    </row>
    <row r="14263" spans="8:15" s="179" customFormat="1" x14ac:dyDescent="0.2">
      <c r="H14263" s="180"/>
      <c r="I14263" s="180"/>
      <c r="L14263" s="181"/>
      <c r="M14263" s="180"/>
      <c r="N14263" s="180"/>
      <c r="O14263" s="180"/>
    </row>
    <row r="14264" spans="8:15" s="179" customFormat="1" x14ac:dyDescent="0.2">
      <c r="H14264" s="180"/>
      <c r="I14264" s="180"/>
      <c r="L14264" s="181"/>
      <c r="M14264" s="180"/>
      <c r="N14264" s="180"/>
      <c r="O14264" s="180"/>
    </row>
    <row r="14265" spans="8:15" s="179" customFormat="1" x14ac:dyDescent="0.2">
      <c r="H14265" s="180"/>
      <c r="I14265" s="180"/>
      <c r="L14265" s="181"/>
      <c r="M14265" s="180"/>
      <c r="N14265" s="180"/>
      <c r="O14265" s="180"/>
    </row>
    <row r="14266" spans="8:15" s="179" customFormat="1" x14ac:dyDescent="0.2">
      <c r="H14266" s="180"/>
      <c r="I14266" s="180"/>
      <c r="L14266" s="181"/>
      <c r="M14266" s="180"/>
      <c r="N14266" s="180"/>
      <c r="O14266" s="180"/>
    </row>
    <row r="14267" spans="8:15" s="179" customFormat="1" x14ac:dyDescent="0.2">
      <c r="H14267" s="180"/>
      <c r="I14267" s="180"/>
      <c r="L14267" s="181"/>
      <c r="M14267" s="180"/>
      <c r="N14267" s="180"/>
      <c r="O14267" s="180"/>
    </row>
    <row r="14268" spans="8:15" s="179" customFormat="1" x14ac:dyDescent="0.2">
      <c r="H14268" s="180"/>
      <c r="I14268" s="180"/>
      <c r="L14268" s="181"/>
      <c r="M14268" s="180"/>
      <c r="N14268" s="180"/>
      <c r="O14268" s="180"/>
    </row>
    <row r="14269" spans="8:15" s="179" customFormat="1" x14ac:dyDescent="0.2">
      <c r="H14269" s="180"/>
      <c r="I14269" s="180"/>
      <c r="L14269" s="181"/>
      <c r="M14269" s="180"/>
      <c r="N14269" s="180"/>
      <c r="O14269" s="180"/>
    </row>
    <row r="14270" spans="8:15" s="179" customFormat="1" x14ac:dyDescent="0.2">
      <c r="H14270" s="180"/>
      <c r="I14270" s="180"/>
      <c r="L14270" s="181"/>
      <c r="M14270" s="180"/>
      <c r="N14270" s="180"/>
      <c r="O14270" s="180"/>
    </row>
    <row r="14271" spans="8:15" s="179" customFormat="1" x14ac:dyDescent="0.2">
      <c r="H14271" s="180"/>
      <c r="I14271" s="180"/>
      <c r="L14271" s="181"/>
      <c r="M14271" s="180"/>
      <c r="N14271" s="180"/>
      <c r="O14271" s="180"/>
    </row>
    <row r="14272" spans="8:15" s="179" customFormat="1" x14ac:dyDescent="0.2">
      <c r="H14272" s="180"/>
      <c r="I14272" s="180"/>
      <c r="L14272" s="181"/>
      <c r="M14272" s="180"/>
      <c r="N14272" s="180"/>
      <c r="O14272" s="180"/>
    </row>
    <row r="14273" spans="8:15" s="179" customFormat="1" x14ac:dyDescent="0.2">
      <c r="H14273" s="180"/>
      <c r="I14273" s="180"/>
      <c r="L14273" s="181"/>
      <c r="M14273" s="180"/>
      <c r="N14273" s="180"/>
      <c r="O14273" s="180"/>
    </row>
    <row r="14274" spans="8:15" s="179" customFormat="1" x14ac:dyDescent="0.2">
      <c r="H14274" s="180"/>
      <c r="I14274" s="180"/>
      <c r="L14274" s="181"/>
      <c r="M14274" s="180"/>
      <c r="N14274" s="180"/>
      <c r="O14274" s="180"/>
    </row>
    <row r="14275" spans="8:15" s="179" customFormat="1" x14ac:dyDescent="0.2">
      <c r="H14275" s="180"/>
      <c r="I14275" s="180"/>
      <c r="L14275" s="181"/>
      <c r="M14275" s="180"/>
      <c r="N14275" s="180"/>
      <c r="O14275" s="180"/>
    </row>
    <row r="14276" spans="8:15" s="179" customFormat="1" x14ac:dyDescent="0.2">
      <c r="H14276" s="180"/>
      <c r="I14276" s="180"/>
      <c r="L14276" s="181"/>
      <c r="M14276" s="180"/>
      <c r="N14276" s="180"/>
      <c r="O14276" s="180"/>
    </row>
    <row r="14277" spans="8:15" s="179" customFormat="1" x14ac:dyDescent="0.2">
      <c r="H14277" s="180"/>
      <c r="I14277" s="180"/>
      <c r="L14277" s="181"/>
      <c r="M14277" s="180"/>
      <c r="N14277" s="180"/>
      <c r="O14277" s="180"/>
    </row>
    <row r="14278" spans="8:15" s="179" customFormat="1" x14ac:dyDescent="0.2">
      <c r="H14278" s="180"/>
      <c r="I14278" s="180"/>
      <c r="L14278" s="181"/>
      <c r="M14278" s="180"/>
      <c r="N14278" s="180"/>
      <c r="O14278" s="180"/>
    </row>
    <row r="14279" spans="8:15" s="179" customFormat="1" x14ac:dyDescent="0.2">
      <c r="H14279" s="180"/>
      <c r="I14279" s="180"/>
      <c r="L14279" s="181"/>
      <c r="M14279" s="180"/>
      <c r="N14279" s="180"/>
      <c r="O14279" s="180"/>
    </row>
    <row r="14280" spans="8:15" s="179" customFormat="1" x14ac:dyDescent="0.2">
      <c r="H14280" s="180"/>
      <c r="I14280" s="180"/>
      <c r="L14280" s="181"/>
      <c r="M14280" s="180"/>
      <c r="N14280" s="180"/>
      <c r="O14280" s="180"/>
    </row>
    <row r="14281" spans="8:15" s="179" customFormat="1" x14ac:dyDescent="0.2">
      <c r="H14281" s="180"/>
      <c r="I14281" s="180"/>
      <c r="L14281" s="181"/>
      <c r="M14281" s="180"/>
      <c r="N14281" s="180"/>
      <c r="O14281" s="180"/>
    </row>
    <row r="14282" spans="8:15" s="179" customFormat="1" x14ac:dyDescent="0.2">
      <c r="H14282" s="180"/>
      <c r="I14282" s="180"/>
      <c r="L14282" s="181"/>
      <c r="M14282" s="180"/>
      <c r="N14282" s="180"/>
      <c r="O14282" s="180"/>
    </row>
    <row r="14283" spans="8:15" s="179" customFormat="1" x14ac:dyDescent="0.2">
      <c r="H14283" s="180"/>
      <c r="I14283" s="180"/>
      <c r="L14283" s="181"/>
      <c r="M14283" s="180"/>
      <c r="N14283" s="180"/>
      <c r="O14283" s="180"/>
    </row>
    <row r="14284" spans="8:15" s="179" customFormat="1" x14ac:dyDescent="0.2">
      <c r="H14284" s="180"/>
      <c r="I14284" s="180"/>
      <c r="L14284" s="181"/>
      <c r="M14284" s="180"/>
      <c r="N14284" s="180"/>
      <c r="O14284" s="180"/>
    </row>
    <row r="14285" spans="8:15" s="179" customFormat="1" x14ac:dyDescent="0.2">
      <c r="H14285" s="180"/>
      <c r="I14285" s="180"/>
      <c r="L14285" s="181"/>
      <c r="M14285" s="180"/>
      <c r="N14285" s="180"/>
      <c r="O14285" s="180"/>
    </row>
    <row r="14286" spans="8:15" s="179" customFormat="1" x14ac:dyDescent="0.2">
      <c r="H14286" s="180"/>
      <c r="I14286" s="180"/>
      <c r="L14286" s="181"/>
      <c r="M14286" s="180"/>
      <c r="N14286" s="180"/>
      <c r="O14286" s="180"/>
    </row>
    <row r="14287" spans="8:15" s="179" customFormat="1" x14ac:dyDescent="0.2">
      <c r="H14287" s="180"/>
      <c r="I14287" s="180"/>
      <c r="L14287" s="181"/>
      <c r="M14287" s="180"/>
      <c r="N14287" s="180"/>
      <c r="O14287" s="180"/>
    </row>
    <row r="14288" spans="8:15" s="179" customFormat="1" x14ac:dyDescent="0.2">
      <c r="H14288" s="180"/>
      <c r="I14288" s="180"/>
      <c r="L14288" s="181"/>
      <c r="M14288" s="180"/>
      <c r="N14288" s="180"/>
      <c r="O14288" s="180"/>
    </row>
    <row r="14289" spans="8:15" s="179" customFormat="1" x14ac:dyDescent="0.2">
      <c r="H14289" s="180"/>
      <c r="I14289" s="180"/>
      <c r="L14289" s="181"/>
      <c r="M14289" s="180"/>
      <c r="N14289" s="180"/>
      <c r="O14289" s="180"/>
    </row>
    <row r="14290" spans="8:15" s="179" customFormat="1" x14ac:dyDescent="0.2">
      <c r="H14290" s="180"/>
      <c r="I14290" s="180"/>
      <c r="L14290" s="181"/>
      <c r="M14290" s="180"/>
      <c r="N14290" s="180"/>
      <c r="O14290" s="180"/>
    </row>
    <row r="14291" spans="8:15" s="179" customFormat="1" x14ac:dyDescent="0.2">
      <c r="H14291" s="180"/>
      <c r="I14291" s="180"/>
      <c r="L14291" s="181"/>
      <c r="M14291" s="180"/>
      <c r="N14291" s="180"/>
      <c r="O14291" s="180"/>
    </row>
    <row r="14292" spans="8:15" s="179" customFormat="1" x14ac:dyDescent="0.2">
      <c r="H14292" s="180"/>
      <c r="I14292" s="180"/>
      <c r="L14292" s="181"/>
      <c r="M14292" s="180"/>
      <c r="N14292" s="180"/>
      <c r="O14292" s="180"/>
    </row>
    <row r="14293" spans="8:15" s="179" customFormat="1" x14ac:dyDescent="0.2">
      <c r="H14293" s="180"/>
      <c r="I14293" s="180"/>
      <c r="L14293" s="181"/>
      <c r="M14293" s="180"/>
      <c r="N14293" s="180"/>
      <c r="O14293" s="180"/>
    </row>
    <row r="14294" spans="8:15" s="179" customFormat="1" x14ac:dyDescent="0.2">
      <c r="H14294" s="180"/>
      <c r="I14294" s="180"/>
      <c r="L14294" s="181"/>
      <c r="M14294" s="180"/>
      <c r="N14294" s="180"/>
      <c r="O14294" s="180"/>
    </row>
    <row r="14295" spans="8:15" s="179" customFormat="1" x14ac:dyDescent="0.2">
      <c r="H14295" s="180"/>
      <c r="I14295" s="180"/>
      <c r="L14295" s="181"/>
      <c r="M14295" s="180"/>
      <c r="N14295" s="180"/>
      <c r="O14295" s="180"/>
    </row>
    <row r="14296" spans="8:15" s="179" customFormat="1" x14ac:dyDescent="0.2">
      <c r="H14296" s="180"/>
      <c r="I14296" s="180"/>
      <c r="L14296" s="181"/>
      <c r="M14296" s="180"/>
      <c r="N14296" s="180"/>
      <c r="O14296" s="180"/>
    </row>
    <row r="14297" spans="8:15" s="179" customFormat="1" x14ac:dyDescent="0.2">
      <c r="H14297" s="180"/>
      <c r="I14297" s="180"/>
      <c r="L14297" s="181"/>
      <c r="M14297" s="180"/>
      <c r="N14297" s="180"/>
      <c r="O14297" s="180"/>
    </row>
    <row r="14298" spans="8:15" s="179" customFormat="1" x14ac:dyDescent="0.2">
      <c r="H14298" s="180"/>
      <c r="I14298" s="180"/>
      <c r="L14298" s="181"/>
      <c r="M14298" s="180"/>
      <c r="N14298" s="180"/>
      <c r="O14298" s="180"/>
    </row>
    <row r="14299" spans="8:15" s="179" customFormat="1" x14ac:dyDescent="0.2">
      <c r="H14299" s="180"/>
      <c r="I14299" s="180"/>
      <c r="L14299" s="181"/>
      <c r="M14299" s="180"/>
      <c r="N14299" s="180"/>
      <c r="O14299" s="180"/>
    </row>
    <row r="14300" spans="8:15" s="179" customFormat="1" x14ac:dyDescent="0.2">
      <c r="H14300" s="180"/>
      <c r="I14300" s="180"/>
      <c r="L14300" s="181"/>
      <c r="M14300" s="180"/>
      <c r="N14300" s="180"/>
      <c r="O14300" s="180"/>
    </row>
    <row r="14301" spans="8:15" s="179" customFormat="1" x14ac:dyDescent="0.2">
      <c r="H14301" s="180"/>
      <c r="I14301" s="180"/>
      <c r="L14301" s="181"/>
      <c r="M14301" s="180"/>
      <c r="N14301" s="180"/>
      <c r="O14301" s="180"/>
    </row>
    <row r="14302" spans="8:15" s="179" customFormat="1" x14ac:dyDescent="0.2">
      <c r="H14302" s="180"/>
      <c r="I14302" s="180"/>
      <c r="L14302" s="181"/>
      <c r="M14302" s="180"/>
      <c r="N14302" s="180"/>
      <c r="O14302" s="180"/>
    </row>
    <row r="14303" spans="8:15" s="179" customFormat="1" x14ac:dyDescent="0.2">
      <c r="H14303" s="180"/>
      <c r="I14303" s="180"/>
      <c r="L14303" s="181"/>
      <c r="M14303" s="180"/>
      <c r="N14303" s="180"/>
      <c r="O14303" s="180"/>
    </row>
    <row r="14304" spans="8:15" s="179" customFormat="1" x14ac:dyDescent="0.2">
      <c r="H14304" s="180"/>
      <c r="I14304" s="180"/>
      <c r="L14304" s="181"/>
      <c r="M14304" s="180"/>
      <c r="N14304" s="180"/>
      <c r="O14304" s="180"/>
    </row>
    <row r="14305" spans="8:15" s="179" customFormat="1" x14ac:dyDescent="0.2">
      <c r="H14305" s="180"/>
      <c r="I14305" s="180"/>
      <c r="L14305" s="181"/>
      <c r="M14305" s="180"/>
      <c r="N14305" s="180"/>
      <c r="O14305" s="180"/>
    </row>
    <row r="14306" spans="8:15" s="179" customFormat="1" x14ac:dyDescent="0.2">
      <c r="H14306" s="180"/>
      <c r="I14306" s="180"/>
      <c r="L14306" s="181"/>
      <c r="M14306" s="180"/>
      <c r="N14306" s="180"/>
      <c r="O14306" s="180"/>
    </row>
    <row r="14307" spans="8:15" s="179" customFormat="1" x14ac:dyDescent="0.2">
      <c r="H14307" s="180"/>
      <c r="I14307" s="180"/>
      <c r="L14307" s="181"/>
      <c r="M14307" s="180"/>
      <c r="N14307" s="180"/>
      <c r="O14307" s="180"/>
    </row>
    <row r="14308" spans="8:15" s="179" customFormat="1" x14ac:dyDescent="0.2">
      <c r="H14308" s="180"/>
      <c r="I14308" s="180"/>
      <c r="L14308" s="181"/>
      <c r="M14308" s="180"/>
      <c r="N14308" s="180"/>
      <c r="O14308" s="180"/>
    </row>
    <row r="14309" spans="8:15" s="179" customFormat="1" x14ac:dyDescent="0.2">
      <c r="H14309" s="180"/>
      <c r="I14309" s="180"/>
      <c r="L14309" s="181"/>
      <c r="M14309" s="180"/>
      <c r="N14309" s="180"/>
      <c r="O14309" s="180"/>
    </row>
    <row r="14310" spans="8:15" s="179" customFormat="1" x14ac:dyDescent="0.2">
      <c r="H14310" s="180"/>
      <c r="I14310" s="180"/>
      <c r="L14310" s="181"/>
      <c r="M14310" s="180"/>
      <c r="N14310" s="180"/>
      <c r="O14310" s="180"/>
    </row>
    <row r="14311" spans="8:15" s="179" customFormat="1" x14ac:dyDescent="0.2">
      <c r="H14311" s="180"/>
      <c r="I14311" s="180"/>
      <c r="L14311" s="181"/>
      <c r="M14311" s="180"/>
      <c r="N14311" s="180"/>
      <c r="O14311" s="180"/>
    </row>
    <row r="14312" spans="8:15" s="179" customFormat="1" x14ac:dyDescent="0.2">
      <c r="H14312" s="180"/>
      <c r="I14312" s="180"/>
      <c r="L14312" s="181"/>
      <c r="M14312" s="180"/>
      <c r="N14312" s="180"/>
      <c r="O14312" s="180"/>
    </row>
    <row r="14313" spans="8:15" s="179" customFormat="1" x14ac:dyDescent="0.2">
      <c r="H14313" s="180"/>
      <c r="I14313" s="180"/>
      <c r="L14313" s="181"/>
      <c r="M14313" s="180"/>
      <c r="N14313" s="180"/>
      <c r="O14313" s="180"/>
    </row>
    <row r="14314" spans="8:15" s="179" customFormat="1" x14ac:dyDescent="0.2">
      <c r="H14314" s="180"/>
      <c r="I14314" s="180"/>
      <c r="L14314" s="181"/>
      <c r="M14314" s="180"/>
      <c r="N14314" s="180"/>
      <c r="O14314" s="180"/>
    </row>
    <row r="14315" spans="8:15" s="179" customFormat="1" x14ac:dyDescent="0.2">
      <c r="H14315" s="180"/>
      <c r="I14315" s="180"/>
      <c r="L14315" s="181"/>
      <c r="M14315" s="180"/>
      <c r="N14315" s="180"/>
      <c r="O14315" s="180"/>
    </row>
    <row r="14316" spans="8:15" s="179" customFormat="1" x14ac:dyDescent="0.2">
      <c r="H14316" s="180"/>
      <c r="I14316" s="180"/>
      <c r="L14316" s="181"/>
      <c r="M14316" s="180"/>
      <c r="N14316" s="180"/>
      <c r="O14316" s="180"/>
    </row>
    <row r="14317" spans="8:15" s="179" customFormat="1" x14ac:dyDescent="0.2">
      <c r="H14317" s="180"/>
      <c r="I14317" s="180"/>
      <c r="L14317" s="181"/>
      <c r="M14317" s="180"/>
      <c r="N14317" s="180"/>
      <c r="O14317" s="180"/>
    </row>
    <row r="14318" spans="8:15" s="179" customFormat="1" x14ac:dyDescent="0.2">
      <c r="H14318" s="180"/>
      <c r="I14318" s="180"/>
      <c r="L14318" s="181"/>
      <c r="M14318" s="180"/>
      <c r="N14318" s="180"/>
      <c r="O14318" s="180"/>
    </row>
    <row r="14319" spans="8:15" s="179" customFormat="1" x14ac:dyDescent="0.2">
      <c r="H14319" s="180"/>
      <c r="I14319" s="180"/>
      <c r="L14319" s="181"/>
      <c r="M14319" s="180"/>
      <c r="N14319" s="180"/>
      <c r="O14319" s="180"/>
    </row>
    <row r="14320" spans="8:15" s="179" customFormat="1" x14ac:dyDescent="0.2">
      <c r="H14320" s="180"/>
      <c r="I14320" s="180"/>
      <c r="L14320" s="181"/>
      <c r="M14320" s="180"/>
      <c r="N14320" s="180"/>
      <c r="O14320" s="180"/>
    </row>
    <row r="14321" spans="8:15" s="179" customFormat="1" x14ac:dyDescent="0.2">
      <c r="H14321" s="180"/>
      <c r="I14321" s="180"/>
      <c r="L14321" s="181"/>
      <c r="M14321" s="180"/>
      <c r="N14321" s="180"/>
      <c r="O14321" s="180"/>
    </row>
    <row r="14322" spans="8:15" s="179" customFormat="1" x14ac:dyDescent="0.2">
      <c r="H14322" s="180"/>
      <c r="I14322" s="180"/>
      <c r="L14322" s="181"/>
      <c r="M14322" s="180"/>
      <c r="N14322" s="180"/>
      <c r="O14322" s="180"/>
    </row>
    <row r="14323" spans="8:15" s="179" customFormat="1" x14ac:dyDescent="0.2">
      <c r="H14323" s="180"/>
      <c r="I14323" s="180"/>
      <c r="L14323" s="181"/>
      <c r="M14323" s="180"/>
      <c r="N14323" s="180"/>
      <c r="O14323" s="180"/>
    </row>
    <row r="14324" spans="8:15" s="179" customFormat="1" x14ac:dyDescent="0.2">
      <c r="H14324" s="180"/>
      <c r="I14324" s="180"/>
      <c r="L14324" s="181"/>
      <c r="M14324" s="180"/>
      <c r="N14324" s="180"/>
      <c r="O14324" s="180"/>
    </row>
    <row r="14325" spans="8:15" s="179" customFormat="1" x14ac:dyDescent="0.2">
      <c r="H14325" s="180"/>
      <c r="I14325" s="180"/>
      <c r="L14325" s="181"/>
      <c r="M14325" s="180"/>
      <c r="N14325" s="180"/>
      <c r="O14325" s="180"/>
    </row>
    <row r="14326" spans="8:15" s="179" customFormat="1" x14ac:dyDescent="0.2">
      <c r="H14326" s="180"/>
      <c r="I14326" s="180"/>
      <c r="L14326" s="181"/>
      <c r="M14326" s="180"/>
      <c r="N14326" s="180"/>
      <c r="O14326" s="180"/>
    </row>
    <row r="14327" spans="8:15" s="179" customFormat="1" x14ac:dyDescent="0.2">
      <c r="H14327" s="180"/>
      <c r="I14327" s="180"/>
      <c r="L14327" s="181"/>
      <c r="M14327" s="180"/>
      <c r="N14327" s="180"/>
      <c r="O14327" s="180"/>
    </row>
    <row r="14328" spans="8:15" s="179" customFormat="1" x14ac:dyDescent="0.2">
      <c r="H14328" s="180"/>
      <c r="I14328" s="180"/>
      <c r="L14328" s="181"/>
      <c r="M14328" s="180"/>
      <c r="N14328" s="180"/>
      <c r="O14328" s="180"/>
    </row>
    <row r="14329" spans="8:15" s="179" customFormat="1" x14ac:dyDescent="0.2">
      <c r="H14329" s="180"/>
      <c r="I14329" s="180"/>
      <c r="L14329" s="181"/>
      <c r="M14329" s="180"/>
      <c r="N14329" s="180"/>
      <c r="O14329" s="180"/>
    </row>
    <row r="14330" spans="8:15" s="179" customFormat="1" x14ac:dyDescent="0.2">
      <c r="H14330" s="180"/>
      <c r="I14330" s="180"/>
      <c r="L14330" s="181"/>
      <c r="M14330" s="180"/>
      <c r="N14330" s="180"/>
      <c r="O14330" s="180"/>
    </row>
    <row r="14331" spans="8:15" s="179" customFormat="1" x14ac:dyDescent="0.2">
      <c r="H14331" s="180"/>
      <c r="I14331" s="180"/>
      <c r="L14331" s="181"/>
      <c r="M14331" s="180"/>
      <c r="N14331" s="180"/>
      <c r="O14331" s="180"/>
    </row>
    <row r="14332" spans="8:15" s="179" customFormat="1" x14ac:dyDescent="0.2">
      <c r="H14332" s="180"/>
      <c r="I14332" s="180"/>
      <c r="L14332" s="181"/>
      <c r="M14332" s="180"/>
      <c r="N14332" s="180"/>
      <c r="O14332" s="180"/>
    </row>
    <row r="14333" spans="8:15" s="179" customFormat="1" x14ac:dyDescent="0.2">
      <c r="H14333" s="180"/>
      <c r="I14333" s="180"/>
      <c r="L14333" s="181"/>
      <c r="M14333" s="180"/>
      <c r="N14333" s="180"/>
      <c r="O14333" s="180"/>
    </row>
    <row r="14334" spans="8:15" s="179" customFormat="1" x14ac:dyDescent="0.2">
      <c r="H14334" s="180"/>
      <c r="I14334" s="180"/>
      <c r="L14334" s="181"/>
      <c r="M14334" s="180"/>
      <c r="N14334" s="180"/>
      <c r="O14334" s="180"/>
    </row>
    <row r="14335" spans="8:15" s="179" customFormat="1" x14ac:dyDescent="0.2">
      <c r="H14335" s="180"/>
      <c r="I14335" s="180"/>
      <c r="L14335" s="181"/>
      <c r="M14335" s="180"/>
      <c r="N14335" s="180"/>
      <c r="O14335" s="180"/>
    </row>
    <row r="14336" spans="8:15" s="179" customFormat="1" x14ac:dyDescent="0.2">
      <c r="H14336" s="180"/>
      <c r="I14336" s="180"/>
      <c r="L14336" s="181"/>
      <c r="M14336" s="180"/>
      <c r="N14336" s="180"/>
      <c r="O14336" s="180"/>
    </row>
    <row r="14337" spans="8:15" s="179" customFormat="1" x14ac:dyDescent="0.2">
      <c r="H14337" s="180"/>
      <c r="I14337" s="180"/>
      <c r="L14337" s="181"/>
      <c r="M14337" s="180"/>
      <c r="N14337" s="180"/>
      <c r="O14337" s="180"/>
    </row>
    <row r="14338" spans="8:15" s="179" customFormat="1" x14ac:dyDescent="0.2">
      <c r="H14338" s="180"/>
      <c r="I14338" s="180"/>
      <c r="L14338" s="181"/>
      <c r="M14338" s="180"/>
      <c r="N14338" s="180"/>
      <c r="O14338" s="180"/>
    </row>
    <row r="14339" spans="8:15" s="179" customFormat="1" x14ac:dyDescent="0.2">
      <c r="H14339" s="180"/>
      <c r="I14339" s="180"/>
      <c r="L14339" s="181"/>
      <c r="M14339" s="180"/>
      <c r="N14339" s="180"/>
      <c r="O14339" s="180"/>
    </row>
    <row r="14340" spans="8:15" s="179" customFormat="1" x14ac:dyDescent="0.2">
      <c r="H14340" s="180"/>
      <c r="I14340" s="180"/>
      <c r="L14340" s="181"/>
      <c r="M14340" s="180"/>
      <c r="N14340" s="180"/>
      <c r="O14340" s="180"/>
    </row>
    <row r="14341" spans="8:15" s="179" customFormat="1" x14ac:dyDescent="0.2">
      <c r="H14341" s="180"/>
      <c r="I14341" s="180"/>
      <c r="L14341" s="181"/>
      <c r="M14341" s="180"/>
      <c r="N14341" s="180"/>
      <c r="O14341" s="180"/>
    </row>
    <row r="14342" spans="8:15" s="179" customFormat="1" x14ac:dyDescent="0.2">
      <c r="H14342" s="180"/>
      <c r="I14342" s="180"/>
      <c r="L14342" s="181"/>
      <c r="M14342" s="180"/>
      <c r="N14342" s="180"/>
      <c r="O14342" s="180"/>
    </row>
    <row r="14343" spans="8:15" s="179" customFormat="1" x14ac:dyDescent="0.2">
      <c r="H14343" s="180"/>
      <c r="I14343" s="180"/>
      <c r="L14343" s="181"/>
      <c r="M14343" s="180"/>
      <c r="N14343" s="180"/>
      <c r="O14343" s="180"/>
    </row>
    <row r="14344" spans="8:15" s="179" customFormat="1" x14ac:dyDescent="0.2">
      <c r="H14344" s="180"/>
      <c r="I14344" s="180"/>
      <c r="L14344" s="181"/>
      <c r="M14344" s="180"/>
      <c r="N14344" s="180"/>
      <c r="O14344" s="180"/>
    </row>
    <row r="14345" spans="8:15" s="179" customFormat="1" x14ac:dyDescent="0.2">
      <c r="H14345" s="180"/>
      <c r="I14345" s="180"/>
      <c r="L14345" s="181"/>
      <c r="M14345" s="180"/>
      <c r="N14345" s="180"/>
      <c r="O14345" s="180"/>
    </row>
    <row r="14346" spans="8:15" s="179" customFormat="1" x14ac:dyDescent="0.2">
      <c r="H14346" s="180"/>
      <c r="I14346" s="180"/>
      <c r="L14346" s="181"/>
      <c r="M14346" s="180"/>
      <c r="N14346" s="180"/>
      <c r="O14346" s="180"/>
    </row>
    <row r="14347" spans="8:15" s="179" customFormat="1" x14ac:dyDescent="0.2">
      <c r="H14347" s="180"/>
      <c r="I14347" s="180"/>
      <c r="L14347" s="181"/>
      <c r="M14347" s="180"/>
      <c r="N14347" s="180"/>
      <c r="O14347" s="180"/>
    </row>
    <row r="14348" spans="8:15" s="179" customFormat="1" x14ac:dyDescent="0.2">
      <c r="H14348" s="180"/>
      <c r="I14348" s="180"/>
      <c r="L14348" s="181"/>
      <c r="M14348" s="180"/>
      <c r="N14348" s="180"/>
      <c r="O14348" s="180"/>
    </row>
    <row r="14349" spans="8:15" s="179" customFormat="1" x14ac:dyDescent="0.2">
      <c r="H14349" s="180"/>
      <c r="I14349" s="180"/>
      <c r="L14349" s="181"/>
      <c r="M14349" s="180"/>
      <c r="N14349" s="180"/>
      <c r="O14349" s="180"/>
    </row>
    <row r="14350" spans="8:15" s="179" customFormat="1" x14ac:dyDescent="0.2">
      <c r="H14350" s="180"/>
      <c r="I14350" s="180"/>
      <c r="L14350" s="181"/>
      <c r="M14350" s="180"/>
      <c r="N14350" s="180"/>
      <c r="O14350" s="180"/>
    </row>
    <row r="14351" spans="8:15" s="179" customFormat="1" x14ac:dyDescent="0.2">
      <c r="H14351" s="180"/>
      <c r="I14351" s="180"/>
      <c r="L14351" s="181"/>
      <c r="M14351" s="180"/>
      <c r="N14351" s="180"/>
      <c r="O14351" s="180"/>
    </row>
    <row r="14352" spans="8:15" s="179" customFormat="1" x14ac:dyDescent="0.2">
      <c r="H14352" s="180"/>
      <c r="I14352" s="180"/>
      <c r="L14352" s="181"/>
      <c r="M14352" s="180"/>
      <c r="N14352" s="180"/>
      <c r="O14352" s="180"/>
    </row>
    <row r="14353" spans="8:15" s="179" customFormat="1" x14ac:dyDescent="0.2">
      <c r="H14353" s="180"/>
      <c r="I14353" s="180"/>
      <c r="L14353" s="181"/>
      <c r="M14353" s="180"/>
      <c r="N14353" s="180"/>
      <c r="O14353" s="180"/>
    </row>
    <row r="14354" spans="8:15" s="179" customFormat="1" x14ac:dyDescent="0.2">
      <c r="H14354" s="180"/>
      <c r="I14354" s="180"/>
      <c r="L14354" s="181"/>
      <c r="M14354" s="180"/>
      <c r="N14354" s="180"/>
      <c r="O14354" s="180"/>
    </row>
    <row r="14355" spans="8:15" s="179" customFormat="1" x14ac:dyDescent="0.2">
      <c r="H14355" s="180"/>
      <c r="I14355" s="180"/>
      <c r="L14355" s="181"/>
      <c r="M14355" s="180"/>
      <c r="N14355" s="180"/>
      <c r="O14355" s="180"/>
    </row>
    <row r="14356" spans="8:15" s="179" customFormat="1" x14ac:dyDescent="0.2">
      <c r="H14356" s="180"/>
      <c r="I14356" s="180"/>
      <c r="L14356" s="181"/>
      <c r="M14356" s="180"/>
      <c r="N14356" s="180"/>
      <c r="O14356" s="180"/>
    </row>
    <row r="14357" spans="8:15" s="179" customFormat="1" x14ac:dyDescent="0.2">
      <c r="H14357" s="180"/>
      <c r="I14357" s="180"/>
      <c r="L14357" s="181"/>
      <c r="M14357" s="180"/>
      <c r="N14357" s="180"/>
      <c r="O14357" s="180"/>
    </row>
    <row r="14358" spans="8:15" s="179" customFormat="1" x14ac:dyDescent="0.2">
      <c r="H14358" s="180"/>
      <c r="I14358" s="180"/>
      <c r="L14358" s="181"/>
      <c r="M14358" s="180"/>
      <c r="N14358" s="180"/>
      <c r="O14358" s="180"/>
    </row>
    <row r="14359" spans="8:15" s="179" customFormat="1" x14ac:dyDescent="0.2">
      <c r="H14359" s="180"/>
      <c r="I14359" s="180"/>
      <c r="L14359" s="181"/>
      <c r="M14359" s="180"/>
      <c r="N14359" s="180"/>
      <c r="O14359" s="180"/>
    </row>
    <row r="14360" spans="8:15" s="179" customFormat="1" x14ac:dyDescent="0.2">
      <c r="H14360" s="180"/>
      <c r="I14360" s="180"/>
      <c r="L14360" s="181"/>
      <c r="M14360" s="180"/>
      <c r="N14360" s="180"/>
      <c r="O14360" s="180"/>
    </row>
    <row r="14361" spans="8:15" s="179" customFormat="1" x14ac:dyDescent="0.2">
      <c r="H14361" s="180"/>
      <c r="I14361" s="180"/>
      <c r="L14361" s="181"/>
      <c r="M14361" s="180"/>
      <c r="N14361" s="180"/>
      <c r="O14361" s="180"/>
    </row>
    <row r="14362" spans="8:15" s="179" customFormat="1" x14ac:dyDescent="0.2">
      <c r="H14362" s="180"/>
      <c r="I14362" s="180"/>
      <c r="L14362" s="181"/>
      <c r="M14362" s="180"/>
      <c r="N14362" s="180"/>
      <c r="O14362" s="180"/>
    </row>
    <row r="14363" spans="8:15" s="179" customFormat="1" x14ac:dyDescent="0.2">
      <c r="H14363" s="180"/>
      <c r="I14363" s="180"/>
      <c r="L14363" s="181"/>
      <c r="M14363" s="180"/>
      <c r="N14363" s="180"/>
      <c r="O14363" s="180"/>
    </row>
    <row r="14364" spans="8:15" s="179" customFormat="1" x14ac:dyDescent="0.2">
      <c r="H14364" s="180"/>
      <c r="I14364" s="180"/>
      <c r="L14364" s="181"/>
      <c r="M14364" s="180"/>
      <c r="N14364" s="180"/>
      <c r="O14364" s="180"/>
    </row>
    <row r="14365" spans="8:15" s="179" customFormat="1" x14ac:dyDescent="0.2">
      <c r="H14365" s="180"/>
      <c r="I14365" s="180"/>
      <c r="L14365" s="181"/>
      <c r="M14365" s="180"/>
      <c r="N14365" s="180"/>
      <c r="O14365" s="180"/>
    </row>
    <row r="14366" spans="8:15" s="179" customFormat="1" x14ac:dyDescent="0.2">
      <c r="H14366" s="180"/>
      <c r="I14366" s="180"/>
      <c r="L14366" s="181"/>
      <c r="M14366" s="180"/>
      <c r="N14366" s="180"/>
      <c r="O14366" s="180"/>
    </row>
    <row r="14367" spans="8:15" s="179" customFormat="1" x14ac:dyDescent="0.2">
      <c r="H14367" s="180"/>
      <c r="I14367" s="180"/>
      <c r="L14367" s="181"/>
      <c r="M14367" s="180"/>
      <c r="N14367" s="180"/>
      <c r="O14367" s="180"/>
    </row>
    <row r="14368" spans="8:15" s="179" customFormat="1" x14ac:dyDescent="0.2">
      <c r="H14368" s="180"/>
      <c r="I14368" s="180"/>
      <c r="L14368" s="181"/>
      <c r="M14368" s="180"/>
      <c r="N14368" s="180"/>
      <c r="O14368" s="180"/>
    </row>
    <row r="14369" spans="8:15" s="179" customFormat="1" x14ac:dyDescent="0.2">
      <c r="H14369" s="180"/>
      <c r="I14369" s="180"/>
      <c r="L14369" s="181"/>
      <c r="M14369" s="180"/>
      <c r="N14369" s="180"/>
      <c r="O14369" s="180"/>
    </row>
    <row r="14370" spans="8:15" s="179" customFormat="1" x14ac:dyDescent="0.2">
      <c r="H14370" s="180"/>
      <c r="I14370" s="180"/>
      <c r="L14370" s="181"/>
      <c r="M14370" s="180"/>
      <c r="N14370" s="180"/>
      <c r="O14370" s="180"/>
    </row>
    <row r="14371" spans="8:15" s="179" customFormat="1" x14ac:dyDescent="0.2">
      <c r="H14371" s="180"/>
      <c r="I14371" s="180"/>
      <c r="L14371" s="181"/>
      <c r="M14371" s="180"/>
      <c r="N14371" s="180"/>
      <c r="O14371" s="180"/>
    </row>
    <row r="14372" spans="8:15" s="179" customFormat="1" x14ac:dyDescent="0.2">
      <c r="H14372" s="180"/>
      <c r="I14372" s="180"/>
      <c r="L14372" s="181"/>
      <c r="M14372" s="180"/>
      <c r="N14372" s="180"/>
      <c r="O14372" s="180"/>
    </row>
    <row r="14373" spans="8:15" s="179" customFormat="1" x14ac:dyDescent="0.2">
      <c r="H14373" s="180"/>
      <c r="I14373" s="180"/>
      <c r="L14373" s="181"/>
      <c r="M14373" s="180"/>
      <c r="N14373" s="180"/>
      <c r="O14373" s="180"/>
    </row>
    <row r="14374" spans="8:15" s="179" customFormat="1" x14ac:dyDescent="0.2">
      <c r="H14374" s="180"/>
      <c r="I14374" s="180"/>
      <c r="L14374" s="181"/>
      <c r="M14374" s="180"/>
      <c r="N14374" s="180"/>
      <c r="O14374" s="180"/>
    </row>
    <row r="14375" spans="8:15" s="179" customFormat="1" x14ac:dyDescent="0.2">
      <c r="H14375" s="180"/>
      <c r="I14375" s="180"/>
      <c r="L14375" s="181"/>
      <c r="M14375" s="180"/>
      <c r="N14375" s="180"/>
      <c r="O14375" s="180"/>
    </row>
    <row r="14376" spans="8:15" s="179" customFormat="1" x14ac:dyDescent="0.2">
      <c r="H14376" s="180"/>
      <c r="I14376" s="180"/>
      <c r="L14376" s="181"/>
      <c r="M14376" s="180"/>
      <c r="N14376" s="180"/>
      <c r="O14376" s="180"/>
    </row>
    <row r="14377" spans="8:15" s="179" customFormat="1" x14ac:dyDescent="0.2">
      <c r="H14377" s="180"/>
      <c r="I14377" s="180"/>
      <c r="L14377" s="181"/>
      <c r="M14377" s="180"/>
      <c r="N14377" s="180"/>
      <c r="O14377" s="180"/>
    </row>
    <row r="14378" spans="8:15" s="179" customFormat="1" x14ac:dyDescent="0.2">
      <c r="H14378" s="180"/>
      <c r="I14378" s="180"/>
      <c r="L14378" s="181"/>
      <c r="M14378" s="180"/>
      <c r="N14378" s="180"/>
      <c r="O14378" s="180"/>
    </row>
    <row r="14379" spans="8:15" s="179" customFormat="1" x14ac:dyDescent="0.2">
      <c r="H14379" s="180"/>
      <c r="I14379" s="180"/>
      <c r="L14379" s="181"/>
      <c r="M14379" s="180"/>
      <c r="N14379" s="180"/>
      <c r="O14379" s="180"/>
    </row>
    <row r="14380" spans="8:15" s="179" customFormat="1" x14ac:dyDescent="0.2">
      <c r="H14380" s="180"/>
      <c r="I14380" s="180"/>
      <c r="L14380" s="181"/>
      <c r="M14380" s="180"/>
      <c r="N14380" s="180"/>
      <c r="O14380" s="180"/>
    </row>
    <row r="14381" spans="8:15" s="179" customFormat="1" x14ac:dyDescent="0.2">
      <c r="H14381" s="180"/>
      <c r="I14381" s="180"/>
      <c r="L14381" s="181"/>
      <c r="M14381" s="180"/>
      <c r="N14381" s="180"/>
      <c r="O14381" s="180"/>
    </row>
    <row r="14382" spans="8:15" s="179" customFormat="1" x14ac:dyDescent="0.2">
      <c r="H14382" s="180"/>
      <c r="I14382" s="180"/>
      <c r="L14382" s="181"/>
      <c r="M14382" s="180"/>
      <c r="N14382" s="180"/>
      <c r="O14382" s="180"/>
    </row>
    <row r="14383" spans="8:15" s="179" customFormat="1" x14ac:dyDescent="0.2">
      <c r="H14383" s="180"/>
      <c r="I14383" s="180"/>
      <c r="L14383" s="181"/>
      <c r="M14383" s="180"/>
      <c r="N14383" s="180"/>
      <c r="O14383" s="180"/>
    </row>
    <row r="14384" spans="8:15" s="179" customFormat="1" x14ac:dyDescent="0.2">
      <c r="H14384" s="180"/>
      <c r="I14384" s="180"/>
      <c r="L14384" s="181"/>
      <c r="M14384" s="180"/>
      <c r="N14384" s="180"/>
      <c r="O14384" s="180"/>
    </row>
    <row r="14385" spans="8:15" s="179" customFormat="1" x14ac:dyDescent="0.2">
      <c r="H14385" s="180"/>
      <c r="I14385" s="180"/>
      <c r="L14385" s="181"/>
      <c r="M14385" s="180"/>
      <c r="N14385" s="180"/>
      <c r="O14385" s="180"/>
    </row>
    <row r="14386" spans="8:15" s="179" customFormat="1" x14ac:dyDescent="0.2">
      <c r="H14386" s="180"/>
      <c r="I14386" s="180"/>
      <c r="L14386" s="181"/>
      <c r="M14386" s="180"/>
      <c r="N14386" s="180"/>
      <c r="O14386" s="180"/>
    </row>
    <row r="14387" spans="8:15" s="179" customFormat="1" x14ac:dyDescent="0.2">
      <c r="H14387" s="180"/>
      <c r="I14387" s="180"/>
      <c r="L14387" s="181"/>
      <c r="M14387" s="180"/>
      <c r="N14387" s="180"/>
      <c r="O14387" s="180"/>
    </row>
    <row r="14388" spans="8:15" s="179" customFormat="1" x14ac:dyDescent="0.2">
      <c r="H14388" s="180"/>
      <c r="I14388" s="180"/>
      <c r="L14388" s="181"/>
      <c r="M14388" s="180"/>
      <c r="N14388" s="180"/>
      <c r="O14388" s="180"/>
    </row>
    <row r="14389" spans="8:15" s="179" customFormat="1" x14ac:dyDescent="0.2">
      <c r="H14389" s="180"/>
      <c r="I14389" s="180"/>
      <c r="L14389" s="181"/>
      <c r="M14389" s="180"/>
      <c r="N14389" s="180"/>
      <c r="O14389" s="180"/>
    </row>
    <row r="14390" spans="8:15" s="179" customFormat="1" x14ac:dyDescent="0.2">
      <c r="H14390" s="180"/>
      <c r="I14390" s="180"/>
      <c r="L14390" s="181"/>
      <c r="M14390" s="180"/>
      <c r="N14390" s="180"/>
      <c r="O14390" s="180"/>
    </row>
    <row r="14391" spans="8:15" s="179" customFormat="1" x14ac:dyDescent="0.2">
      <c r="H14391" s="180"/>
      <c r="I14391" s="180"/>
      <c r="L14391" s="181"/>
      <c r="M14391" s="180"/>
      <c r="N14391" s="180"/>
      <c r="O14391" s="180"/>
    </row>
    <row r="14392" spans="8:15" s="179" customFormat="1" x14ac:dyDescent="0.2">
      <c r="H14392" s="180"/>
      <c r="I14392" s="180"/>
      <c r="L14392" s="181"/>
      <c r="M14392" s="180"/>
      <c r="N14392" s="180"/>
      <c r="O14392" s="180"/>
    </row>
    <row r="14393" spans="8:15" s="179" customFormat="1" x14ac:dyDescent="0.2">
      <c r="H14393" s="180"/>
      <c r="I14393" s="180"/>
      <c r="L14393" s="181"/>
      <c r="M14393" s="180"/>
      <c r="N14393" s="180"/>
      <c r="O14393" s="180"/>
    </row>
    <row r="14394" spans="8:15" s="179" customFormat="1" x14ac:dyDescent="0.2">
      <c r="H14394" s="180"/>
      <c r="I14394" s="180"/>
      <c r="L14394" s="181"/>
      <c r="M14394" s="180"/>
      <c r="N14394" s="180"/>
      <c r="O14394" s="180"/>
    </row>
    <row r="14395" spans="8:15" s="179" customFormat="1" x14ac:dyDescent="0.2">
      <c r="H14395" s="180"/>
      <c r="I14395" s="180"/>
      <c r="L14395" s="181"/>
      <c r="M14395" s="180"/>
      <c r="N14395" s="180"/>
      <c r="O14395" s="180"/>
    </row>
    <row r="14396" spans="8:15" s="179" customFormat="1" x14ac:dyDescent="0.2">
      <c r="H14396" s="180"/>
      <c r="I14396" s="180"/>
      <c r="L14396" s="181"/>
      <c r="M14396" s="180"/>
      <c r="N14396" s="180"/>
      <c r="O14396" s="180"/>
    </row>
    <row r="14397" spans="8:15" s="179" customFormat="1" x14ac:dyDescent="0.2">
      <c r="H14397" s="180"/>
      <c r="I14397" s="180"/>
      <c r="L14397" s="181"/>
      <c r="M14397" s="180"/>
      <c r="N14397" s="180"/>
      <c r="O14397" s="180"/>
    </row>
    <row r="14398" spans="8:15" s="179" customFormat="1" x14ac:dyDescent="0.2">
      <c r="H14398" s="180"/>
      <c r="I14398" s="180"/>
      <c r="L14398" s="181"/>
      <c r="M14398" s="180"/>
      <c r="N14398" s="180"/>
      <c r="O14398" s="180"/>
    </row>
    <row r="14399" spans="8:15" s="179" customFormat="1" x14ac:dyDescent="0.2">
      <c r="H14399" s="180"/>
      <c r="I14399" s="180"/>
      <c r="L14399" s="181"/>
      <c r="M14399" s="180"/>
      <c r="N14399" s="180"/>
      <c r="O14399" s="180"/>
    </row>
    <row r="14400" spans="8:15" s="179" customFormat="1" x14ac:dyDescent="0.2">
      <c r="H14400" s="180"/>
      <c r="I14400" s="180"/>
      <c r="L14400" s="181"/>
      <c r="M14400" s="180"/>
      <c r="N14400" s="180"/>
      <c r="O14400" s="180"/>
    </row>
    <row r="14401" spans="8:15" s="179" customFormat="1" x14ac:dyDescent="0.2">
      <c r="H14401" s="180"/>
      <c r="I14401" s="180"/>
      <c r="L14401" s="181"/>
      <c r="M14401" s="180"/>
      <c r="N14401" s="180"/>
      <c r="O14401" s="180"/>
    </row>
    <row r="14402" spans="8:15" s="179" customFormat="1" x14ac:dyDescent="0.2">
      <c r="H14402" s="180"/>
      <c r="I14402" s="180"/>
      <c r="L14402" s="181"/>
      <c r="M14402" s="180"/>
      <c r="N14402" s="180"/>
      <c r="O14402" s="180"/>
    </row>
    <row r="14403" spans="8:15" s="179" customFormat="1" x14ac:dyDescent="0.2">
      <c r="H14403" s="180"/>
      <c r="I14403" s="180"/>
      <c r="L14403" s="181"/>
      <c r="M14403" s="180"/>
      <c r="N14403" s="180"/>
      <c r="O14403" s="180"/>
    </row>
    <row r="14404" spans="8:15" s="179" customFormat="1" x14ac:dyDescent="0.2">
      <c r="H14404" s="180"/>
      <c r="I14404" s="180"/>
      <c r="L14404" s="181"/>
      <c r="M14404" s="180"/>
      <c r="N14404" s="180"/>
      <c r="O14404" s="180"/>
    </row>
    <row r="14405" spans="8:15" s="179" customFormat="1" x14ac:dyDescent="0.2">
      <c r="H14405" s="180"/>
      <c r="I14405" s="180"/>
      <c r="L14405" s="181"/>
      <c r="M14405" s="180"/>
      <c r="N14405" s="180"/>
      <c r="O14405" s="180"/>
    </row>
    <row r="14406" spans="8:15" s="179" customFormat="1" x14ac:dyDescent="0.2">
      <c r="H14406" s="180"/>
      <c r="I14406" s="180"/>
      <c r="L14406" s="181"/>
      <c r="M14406" s="180"/>
      <c r="N14406" s="180"/>
      <c r="O14406" s="180"/>
    </row>
    <row r="14407" spans="8:15" s="179" customFormat="1" x14ac:dyDescent="0.2">
      <c r="H14407" s="180"/>
      <c r="I14407" s="180"/>
      <c r="L14407" s="181"/>
      <c r="M14407" s="180"/>
      <c r="N14407" s="180"/>
      <c r="O14407" s="180"/>
    </row>
    <row r="14408" spans="8:15" s="179" customFormat="1" x14ac:dyDescent="0.2">
      <c r="H14408" s="180"/>
      <c r="I14408" s="180"/>
      <c r="L14408" s="181"/>
      <c r="M14408" s="180"/>
      <c r="N14408" s="180"/>
      <c r="O14408" s="180"/>
    </row>
    <row r="14409" spans="8:15" s="179" customFormat="1" x14ac:dyDescent="0.2">
      <c r="H14409" s="180"/>
      <c r="I14409" s="180"/>
      <c r="L14409" s="181"/>
      <c r="M14409" s="180"/>
      <c r="N14409" s="180"/>
      <c r="O14409" s="180"/>
    </row>
    <row r="14410" spans="8:15" s="179" customFormat="1" x14ac:dyDescent="0.2">
      <c r="H14410" s="180"/>
      <c r="I14410" s="180"/>
      <c r="L14410" s="181"/>
      <c r="M14410" s="180"/>
      <c r="N14410" s="180"/>
      <c r="O14410" s="180"/>
    </row>
    <row r="14411" spans="8:15" s="179" customFormat="1" x14ac:dyDescent="0.2">
      <c r="H14411" s="180"/>
      <c r="I14411" s="180"/>
      <c r="L14411" s="181"/>
      <c r="M14411" s="180"/>
      <c r="N14411" s="180"/>
      <c r="O14411" s="180"/>
    </row>
    <row r="14412" spans="8:15" s="179" customFormat="1" x14ac:dyDescent="0.2">
      <c r="H14412" s="180"/>
      <c r="I14412" s="180"/>
      <c r="L14412" s="181"/>
      <c r="M14412" s="180"/>
      <c r="N14412" s="180"/>
      <c r="O14412" s="180"/>
    </row>
    <row r="14413" spans="8:15" s="179" customFormat="1" x14ac:dyDescent="0.2">
      <c r="H14413" s="180"/>
      <c r="I14413" s="180"/>
      <c r="L14413" s="181"/>
      <c r="M14413" s="180"/>
      <c r="N14413" s="180"/>
      <c r="O14413" s="180"/>
    </row>
    <row r="14414" spans="8:15" s="179" customFormat="1" x14ac:dyDescent="0.2">
      <c r="H14414" s="180"/>
      <c r="I14414" s="180"/>
      <c r="L14414" s="181"/>
      <c r="M14414" s="180"/>
      <c r="N14414" s="180"/>
      <c r="O14414" s="180"/>
    </row>
    <row r="14415" spans="8:15" s="179" customFormat="1" x14ac:dyDescent="0.2">
      <c r="H14415" s="180"/>
      <c r="I14415" s="180"/>
      <c r="L14415" s="181"/>
      <c r="M14415" s="180"/>
      <c r="N14415" s="180"/>
      <c r="O14415" s="180"/>
    </row>
    <row r="14416" spans="8:15" s="179" customFormat="1" x14ac:dyDescent="0.2">
      <c r="H14416" s="180"/>
      <c r="I14416" s="180"/>
      <c r="L14416" s="181"/>
      <c r="M14416" s="180"/>
      <c r="N14416" s="180"/>
      <c r="O14416" s="180"/>
    </row>
    <row r="14417" spans="8:15" s="179" customFormat="1" x14ac:dyDescent="0.2">
      <c r="H14417" s="180"/>
      <c r="I14417" s="180"/>
      <c r="L14417" s="181"/>
      <c r="M14417" s="180"/>
      <c r="N14417" s="180"/>
      <c r="O14417" s="180"/>
    </row>
    <row r="14418" spans="8:15" s="179" customFormat="1" x14ac:dyDescent="0.2">
      <c r="H14418" s="180"/>
      <c r="I14418" s="180"/>
      <c r="L14418" s="181"/>
      <c r="M14418" s="180"/>
      <c r="N14418" s="180"/>
      <c r="O14418" s="180"/>
    </row>
    <row r="14419" spans="8:15" s="179" customFormat="1" x14ac:dyDescent="0.2">
      <c r="H14419" s="180"/>
      <c r="I14419" s="180"/>
      <c r="L14419" s="181"/>
      <c r="M14419" s="180"/>
      <c r="N14419" s="180"/>
      <c r="O14419" s="180"/>
    </row>
    <row r="14420" spans="8:15" s="179" customFormat="1" x14ac:dyDescent="0.2">
      <c r="H14420" s="180"/>
      <c r="I14420" s="180"/>
      <c r="L14420" s="181"/>
      <c r="M14420" s="180"/>
      <c r="N14420" s="180"/>
      <c r="O14420" s="180"/>
    </row>
    <row r="14421" spans="8:15" s="179" customFormat="1" x14ac:dyDescent="0.2">
      <c r="H14421" s="180"/>
      <c r="I14421" s="180"/>
      <c r="L14421" s="181"/>
      <c r="M14421" s="180"/>
      <c r="N14421" s="180"/>
      <c r="O14421" s="180"/>
    </row>
    <row r="14422" spans="8:15" s="179" customFormat="1" x14ac:dyDescent="0.2">
      <c r="H14422" s="180"/>
      <c r="I14422" s="180"/>
      <c r="L14422" s="181"/>
      <c r="M14422" s="180"/>
      <c r="N14422" s="180"/>
      <c r="O14422" s="180"/>
    </row>
    <row r="14423" spans="8:15" s="179" customFormat="1" x14ac:dyDescent="0.2">
      <c r="H14423" s="180"/>
      <c r="I14423" s="180"/>
      <c r="L14423" s="181"/>
      <c r="M14423" s="180"/>
      <c r="N14423" s="180"/>
      <c r="O14423" s="180"/>
    </row>
    <row r="14424" spans="8:15" s="179" customFormat="1" x14ac:dyDescent="0.2">
      <c r="H14424" s="180"/>
      <c r="I14424" s="180"/>
      <c r="L14424" s="181"/>
      <c r="M14424" s="180"/>
      <c r="N14424" s="180"/>
      <c r="O14424" s="180"/>
    </row>
    <row r="14425" spans="8:15" s="179" customFormat="1" x14ac:dyDescent="0.2">
      <c r="H14425" s="180"/>
      <c r="I14425" s="180"/>
      <c r="L14425" s="181"/>
      <c r="M14425" s="180"/>
      <c r="N14425" s="180"/>
      <c r="O14425" s="180"/>
    </row>
    <row r="14426" spans="8:15" s="179" customFormat="1" x14ac:dyDescent="0.2">
      <c r="H14426" s="180"/>
      <c r="I14426" s="180"/>
      <c r="L14426" s="181"/>
      <c r="M14426" s="180"/>
      <c r="N14426" s="180"/>
      <c r="O14426" s="180"/>
    </row>
    <row r="14427" spans="8:15" s="179" customFormat="1" x14ac:dyDescent="0.2">
      <c r="H14427" s="180"/>
      <c r="I14427" s="180"/>
      <c r="L14427" s="181"/>
      <c r="M14427" s="180"/>
      <c r="N14427" s="180"/>
      <c r="O14427" s="180"/>
    </row>
    <row r="14428" spans="8:15" s="179" customFormat="1" x14ac:dyDescent="0.2">
      <c r="H14428" s="180"/>
      <c r="I14428" s="180"/>
      <c r="L14428" s="181"/>
      <c r="M14428" s="180"/>
      <c r="N14428" s="180"/>
      <c r="O14428" s="180"/>
    </row>
    <row r="14429" spans="8:15" s="179" customFormat="1" x14ac:dyDescent="0.2">
      <c r="H14429" s="180"/>
      <c r="I14429" s="180"/>
      <c r="L14429" s="181"/>
      <c r="M14429" s="180"/>
      <c r="N14429" s="180"/>
      <c r="O14429" s="180"/>
    </row>
    <row r="14430" spans="8:15" s="179" customFormat="1" x14ac:dyDescent="0.2">
      <c r="H14430" s="180"/>
      <c r="I14430" s="180"/>
      <c r="L14430" s="181"/>
      <c r="M14430" s="180"/>
      <c r="N14430" s="180"/>
      <c r="O14430" s="180"/>
    </row>
    <row r="14431" spans="8:15" s="179" customFormat="1" x14ac:dyDescent="0.2">
      <c r="H14431" s="180"/>
      <c r="I14431" s="180"/>
      <c r="L14431" s="181"/>
      <c r="M14431" s="180"/>
      <c r="N14431" s="180"/>
      <c r="O14431" s="180"/>
    </row>
    <row r="14432" spans="8:15" s="179" customFormat="1" x14ac:dyDescent="0.2">
      <c r="H14432" s="180"/>
      <c r="I14432" s="180"/>
      <c r="L14432" s="181"/>
      <c r="M14432" s="180"/>
      <c r="N14432" s="180"/>
      <c r="O14432" s="180"/>
    </row>
    <row r="14433" spans="8:15" s="179" customFormat="1" x14ac:dyDescent="0.2">
      <c r="H14433" s="180"/>
      <c r="I14433" s="180"/>
      <c r="L14433" s="181"/>
      <c r="M14433" s="180"/>
      <c r="N14433" s="180"/>
      <c r="O14433" s="180"/>
    </row>
    <row r="14434" spans="8:15" s="179" customFormat="1" x14ac:dyDescent="0.2">
      <c r="H14434" s="180"/>
      <c r="I14434" s="180"/>
      <c r="L14434" s="181"/>
      <c r="M14434" s="180"/>
      <c r="N14434" s="180"/>
      <c r="O14434" s="180"/>
    </row>
    <row r="14435" spans="8:15" s="179" customFormat="1" x14ac:dyDescent="0.2">
      <c r="H14435" s="180"/>
      <c r="I14435" s="180"/>
      <c r="L14435" s="181"/>
      <c r="M14435" s="180"/>
      <c r="N14435" s="180"/>
      <c r="O14435" s="180"/>
    </row>
    <row r="14436" spans="8:15" s="179" customFormat="1" x14ac:dyDescent="0.2">
      <c r="H14436" s="180"/>
      <c r="I14436" s="180"/>
      <c r="L14436" s="181"/>
      <c r="M14436" s="180"/>
      <c r="N14436" s="180"/>
      <c r="O14436" s="180"/>
    </row>
    <row r="14437" spans="8:15" s="179" customFormat="1" x14ac:dyDescent="0.2">
      <c r="H14437" s="180"/>
      <c r="I14437" s="180"/>
      <c r="L14437" s="181"/>
      <c r="M14437" s="180"/>
      <c r="N14437" s="180"/>
      <c r="O14437" s="180"/>
    </row>
    <row r="14438" spans="8:15" s="179" customFormat="1" x14ac:dyDescent="0.2">
      <c r="H14438" s="180"/>
      <c r="I14438" s="180"/>
      <c r="L14438" s="181"/>
      <c r="M14438" s="180"/>
      <c r="N14438" s="180"/>
      <c r="O14438" s="180"/>
    </row>
    <row r="14439" spans="8:15" s="179" customFormat="1" x14ac:dyDescent="0.2">
      <c r="H14439" s="180"/>
      <c r="I14439" s="180"/>
      <c r="L14439" s="181"/>
      <c r="M14439" s="180"/>
      <c r="N14439" s="180"/>
      <c r="O14439" s="180"/>
    </row>
    <row r="14440" spans="8:15" s="179" customFormat="1" x14ac:dyDescent="0.2">
      <c r="H14440" s="180"/>
      <c r="I14440" s="180"/>
      <c r="L14440" s="181"/>
      <c r="M14440" s="180"/>
      <c r="N14440" s="180"/>
      <c r="O14440" s="180"/>
    </row>
    <row r="14441" spans="8:15" s="179" customFormat="1" x14ac:dyDescent="0.2">
      <c r="H14441" s="180"/>
      <c r="I14441" s="180"/>
      <c r="L14441" s="181"/>
      <c r="M14441" s="180"/>
      <c r="N14441" s="180"/>
      <c r="O14441" s="180"/>
    </row>
    <row r="14442" spans="8:15" s="179" customFormat="1" x14ac:dyDescent="0.2">
      <c r="H14442" s="180"/>
      <c r="I14442" s="180"/>
      <c r="L14442" s="181"/>
      <c r="M14442" s="180"/>
      <c r="N14442" s="180"/>
      <c r="O14442" s="180"/>
    </row>
    <row r="14443" spans="8:15" s="179" customFormat="1" x14ac:dyDescent="0.2">
      <c r="H14443" s="180"/>
      <c r="I14443" s="180"/>
      <c r="L14443" s="181"/>
      <c r="M14443" s="180"/>
      <c r="N14443" s="180"/>
      <c r="O14443" s="180"/>
    </row>
    <row r="14444" spans="8:15" s="179" customFormat="1" x14ac:dyDescent="0.2">
      <c r="H14444" s="180"/>
      <c r="I14444" s="180"/>
      <c r="L14444" s="181"/>
      <c r="M14444" s="180"/>
      <c r="N14444" s="180"/>
      <c r="O14444" s="180"/>
    </row>
    <row r="14445" spans="8:15" s="179" customFormat="1" x14ac:dyDescent="0.2">
      <c r="H14445" s="180"/>
      <c r="I14445" s="180"/>
      <c r="L14445" s="181"/>
      <c r="M14445" s="180"/>
      <c r="N14445" s="180"/>
      <c r="O14445" s="180"/>
    </row>
    <row r="14446" spans="8:15" s="179" customFormat="1" x14ac:dyDescent="0.2">
      <c r="H14446" s="180"/>
      <c r="I14446" s="180"/>
      <c r="L14446" s="181"/>
      <c r="M14446" s="180"/>
      <c r="N14446" s="180"/>
      <c r="O14446" s="180"/>
    </row>
    <row r="14447" spans="8:15" s="179" customFormat="1" x14ac:dyDescent="0.2">
      <c r="H14447" s="180"/>
      <c r="I14447" s="180"/>
      <c r="L14447" s="181"/>
      <c r="M14447" s="180"/>
      <c r="N14447" s="180"/>
      <c r="O14447" s="180"/>
    </row>
    <row r="14448" spans="8:15" s="179" customFormat="1" x14ac:dyDescent="0.2">
      <c r="H14448" s="180"/>
      <c r="I14448" s="180"/>
      <c r="L14448" s="181"/>
      <c r="M14448" s="180"/>
      <c r="N14448" s="180"/>
      <c r="O14448" s="180"/>
    </row>
    <row r="14449" spans="8:15" s="179" customFormat="1" x14ac:dyDescent="0.2">
      <c r="H14449" s="180"/>
      <c r="I14449" s="180"/>
      <c r="L14449" s="181"/>
      <c r="M14449" s="180"/>
      <c r="N14449" s="180"/>
      <c r="O14449" s="180"/>
    </row>
    <row r="14450" spans="8:15" s="179" customFormat="1" x14ac:dyDescent="0.2">
      <c r="H14450" s="180"/>
      <c r="I14450" s="180"/>
      <c r="L14450" s="181"/>
      <c r="M14450" s="180"/>
      <c r="N14450" s="180"/>
      <c r="O14450" s="180"/>
    </row>
    <row r="14451" spans="8:15" s="179" customFormat="1" x14ac:dyDescent="0.2">
      <c r="H14451" s="180"/>
      <c r="I14451" s="180"/>
      <c r="L14451" s="181"/>
      <c r="M14451" s="180"/>
      <c r="N14451" s="180"/>
      <c r="O14451" s="180"/>
    </row>
    <row r="14452" spans="8:15" s="179" customFormat="1" x14ac:dyDescent="0.2">
      <c r="H14452" s="180"/>
      <c r="I14452" s="180"/>
      <c r="L14452" s="181"/>
      <c r="M14452" s="180"/>
      <c r="N14452" s="180"/>
      <c r="O14452" s="180"/>
    </row>
    <row r="14453" spans="8:15" s="179" customFormat="1" x14ac:dyDescent="0.2">
      <c r="H14453" s="180"/>
      <c r="I14453" s="180"/>
      <c r="L14453" s="181"/>
      <c r="M14453" s="180"/>
      <c r="N14453" s="180"/>
      <c r="O14453" s="180"/>
    </row>
    <row r="14454" spans="8:15" s="179" customFormat="1" x14ac:dyDescent="0.2">
      <c r="H14454" s="180"/>
      <c r="I14454" s="180"/>
      <c r="L14454" s="181"/>
      <c r="M14454" s="180"/>
      <c r="N14454" s="180"/>
      <c r="O14454" s="180"/>
    </row>
    <row r="14455" spans="8:15" s="179" customFormat="1" x14ac:dyDescent="0.2">
      <c r="H14455" s="180"/>
      <c r="I14455" s="180"/>
      <c r="L14455" s="181"/>
      <c r="M14455" s="180"/>
      <c r="N14455" s="180"/>
      <c r="O14455" s="180"/>
    </row>
    <row r="14456" spans="8:15" s="179" customFormat="1" x14ac:dyDescent="0.2">
      <c r="H14456" s="180"/>
      <c r="I14456" s="180"/>
      <c r="L14456" s="181"/>
      <c r="M14456" s="180"/>
      <c r="N14456" s="180"/>
      <c r="O14456" s="180"/>
    </row>
    <row r="14457" spans="8:15" s="179" customFormat="1" x14ac:dyDescent="0.2">
      <c r="H14457" s="180"/>
      <c r="I14457" s="180"/>
      <c r="L14457" s="181"/>
      <c r="M14457" s="180"/>
      <c r="N14457" s="180"/>
      <c r="O14457" s="180"/>
    </row>
    <row r="14458" spans="8:15" s="179" customFormat="1" x14ac:dyDescent="0.2">
      <c r="H14458" s="180"/>
      <c r="I14458" s="180"/>
      <c r="L14458" s="181"/>
      <c r="M14458" s="180"/>
      <c r="N14458" s="180"/>
      <c r="O14458" s="180"/>
    </row>
    <row r="14459" spans="8:15" s="179" customFormat="1" x14ac:dyDescent="0.2">
      <c r="H14459" s="180"/>
      <c r="I14459" s="180"/>
      <c r="L14459" s="181"/>
      <c r="M14459" s="180"/>
      <c r="N14459" s="180"/>
      <c r="O14459" s="180"/>
    </row>
    <row r="14460" spans="8:15" s="179" customFormat="1" x14ac:dyDescent="0.2">
      <c r="H14460" s="180"/>
      <c r="I14460" s="180"/>
      <c r="L14460" s="181"/>
      <c r="M14460" s="180"/>
      <c r="N14460" s="180"/>
      <c r="O14460" s="180"/>
    </row>
    <row r="14461" spans="8:15" s="179" customFormat="1" x14ac:dyDescent="0.2">
      <c r="H14461" s="180"/>
      <c r="I14461" s="180"/>
      <c r="L14461" s="181"/>
      <c r="M14461" s="180"/>
      <c r="N14461" s="180"/>
      <c r="O14461" s="180"/>
    </row>
    <row r="14462" spans="8:15" s="179" customFormat="1" x14ac:dyDescent="0.2">
      <c r="H14462" s="180"/>
      <c r="I14462" s="180"/>
      <c r="L14462" s="181"/>
      <c r="M14462" s="180"/>
      <c r="N14462" s="180"/>
      <c r="O14462" s="180"/>
    </row>
    <row r="14463" spans="8:15" s="179" customFormat="1" x14ac:dyDescent="0.2">
      <c r="H14463" s="180"/>
      <c r="I14463" s="180"/>
      <c r="L14463" s="181"/>
      <c r="M14463" s="180"/>
      <c r="N14463" s="180"/>
      <c r="O14463" s="180"/>
    </row>
    <row r="14464" spans="8:15" s="179" customFormat="1" x14ac:dyDescent="0.2">
      <c r="H14464" s="180"/>
      <c r="I14464" s="180"/>
      <c r="L14464" s="181"/>
      <c r="M14464" s="180"/>
      <c r="N14464" s="180"/>
      <c r="O14464" s="180"/>
    </row>
    <row r="14465" spans="8:15" s="179" customFormat="1" x14ac:dyDescent="0.2">
      <c r="H14465" s="180"/>
      <c r="I14465" s="180"/>
      <c r="L14465" s="181"/>
      <c r="M14465" s="180"/>
      <c r="N14465" s="180"/>
      <c r="O14465" s="180"/>
    </row>
    <row r="14466" spans="8:15" s="179" customFormat="1" x14ac:dyDescent="0.2">
      <c r="H14466" s="180"/>
      <c r="I14466" s="180"/>
      <c r="L14466" s="181"/>
      <c r="M14466" s="180"/>
      <c r="N14466" s="180"/>
      <c r="O14466" s="180"/>
    </row>
    <row r="14467" spans="8:15" s="179" customFormat="1" x14ac:dyDescent="0.2">
      <c r="H14467" s="180"/>
      <c r="I14467" s="180"/>
      <c r="L14467" s="181"/>
      <c r="M14467" s="180"/>
      <c r="N14467" s="180"/>
      <c r="O14467" s="180"/>
    </row>
    <row r="14468" spans="8:15" s="179" customFormat="1" x14ac:dyDescent="0.2">
      <c r="H14468" s="180"/>
      <c r="I14468" s="180"/>
      <c r="L14468" s="181"/>
      <c r="M14468" s="180"/>
      <c r="N14468" s="180"/>
      <c r="O14468" s="180"/>
    </row>
    <row r="14469" spans="8:15" s="179" customFormat="1" x14ac:dyDescent="0.2">
      <c r="H14469" s="180"/>
      <c r="I14469" s="180"/>
      <c r="L14469" s="181"/>
      <c r="M14469" s="180"/>
      <c r="N14469" s="180"/>
      <c r="O14469" s="180"/>
    </row>
    <row r="14470" spans="8:15" s="179" customFormat="1" x14ac:dyDescent="0.2">
      <c r="H14470" s="180"/>
      <c r="I14470" s="180"/>
      <c r="L14470" s="181"/>
      <c r="M14470" s="180"/>
      <c r="N14470" s="180"/>
      <c r="O14470" s="180"/>
    </row>
    <row r="14471" spans="8:15" s="179" customFormat="1" x14ac:dyDescent="0.2">
      <c r="H14471" s="180"/>
      <c r="I14471" s="180"/>
      <c r="L14471" s="181"/>
      <c r="M14471" s="180"/>
      <c r="N14471" s="180"/>
      <c r="O14471" s="180"/>
    </row>
    <row r="14472" spans="8:15" s="179" customFormat="1" x14ac:dyDescent="0.2">
      <c r="H14472" s="180"/>
      <c r="I14472" s="180"/>
      <c r="L14472" s="181"/>
      <c r="M14472" s="180"/>
      <c r="N14472" s="180"/>
      <c r="O14472" s="180"/>
    </row>
    <row r="14473" spans="8:15" s="179" customFormat="1" x14ac:dyDescent="0.2">
      <c r="H14473" s="180"/>
      <c r="I14473" s="180"/>
      <c r="L14473" s="181"/>
      <c r="M14473" s="180"/>
      <c r="N14473" s="180"/>
      <c r="O14473" s="180"/>
    </row>
    <row r="14474" spans="8:15" s="179" customFormat="1" x14ac:dyDescent="0.2">
      <c r="H14474" s="180"/>
      <c r="I14474" s="180"/>
      <c r="L14474" s="181"/>
      <c r="M14474" s="180"/>
      <c r="N14474" s="180"/>
      <c r="O14474" s="180"/>
    </row>
    <row r="14475" spans="8:15" s="179" customFormat="1" x14ac:dyDescent="0.2">
      <c r="H14475" s="180"/>
      <c r="I14475" s="180"/>
      <c r="L14475" s="181"/>
      <c r="M14475" s="180"/>
      <c r="N14475" s="180"/>
      <c r="O14475" s="180"/>
    </row>
    <row r="14476" spans="8:15" s="179" customFormat="1" x14ac:dyDescent="0.2">
      <c r="H14476" s="180"/>
      <c r="I14476" s="180"/>
      <c r="L14476" s="181"/>
      <c r="M14476" s="180"/>
      <c r="N14476" s="180"/>
      <c r="O14476" s="180"/>
    </row>
    <row r="14477" spans="8:15" s="179" customFormat="1" x14ac:dyDescent="0.2">
      <c r="H14477" s="180"/>
      <c r="I14477" s="180"/>
      <c r="L14477" s="181"/>
      <c r="M14477" s="180"/>
      <c r="N14477" s="180"/>
      <c r="O14477" s="180"/>
    </row>
    <row r="14478" spans="8:15" s="179" customFormat="1" x14ac:dyDescent="0.2">
      <c r="H14478" s="180"/>
      <c r="I14478" s="180"/>
      <c r="L14478" s="181"/>
      <c r="M14478" s="180"/>
      <c r="N14478" s="180"/>
      <c r="O14478" s="180"/>
    </row>
    <row r="14479" spans="8:15" s="179" customFormat="1" x14ac:dyDescent="0.2">
      <c r="H14479" s="180"/>
      <c r="I14479" s="180"/>
      <c r="L14479" s="181"/>
      <c r="M14479" s="180"/>
      <c r="N14479" s="180"/>
      <c r="O14479" s="180"/>
    </row>
    <row r="14480" spans="8:15" s="179" customFormat="1" x14ac:dyDescent="0.2">
      <c r="H14480" s="180"/>
      <c r="I14480" s="180"/>
      <c r="L14480" s="181"/>
      <c r="M14480" s="180"/>
      <c r="N14480" s="180"/>
      <c r="O14480" s="180"/>
    </row>
    <row r="14481" spans="8:15" s="179" customFormat="1" x14ac:dyDescent="0.2">
      <c r="H14481" s="180"/>
      <c r="I14481" s="180"/>
      <c r="L14481" s="181"/>
      <c r="M14481" s="180"/>
      <c r="N14481" s="180"/>
      <c r="O14481" s="180"/>
    </row>
    <row r="14482" spans="8:15" s="179" customFormat="1" x14ac:dyDescent="0.2">
      <c r="H14482" s="180"/>
      <c r="I14482" s="180"/>
      <c r="L14482" s="181"/>
      <c r="M14482" s="180"/>
      <c r="N14482" s="180"/>
      <c r="O14482" s="180"/>
    </row>
    <row r="14483" spans="8:15" s="179" customFormat="1" x14ac:dyDescent="0.2">
      <c r="H14483" s="180"/>
      <c r="I14483" s="180"/>
      <c r="L14483" s="181"/>
      <c r="M14483" s="180"/>
      <c r="N14483" s="180"/>
      <c r="O14483" s="180"/>
    </row>
    <row r="14484" spans="8:15" s="179" customFormat="1" x14ac:dyDescent="0.2">
      <c r="H14484" s="180"/>
      <c r="I14484" s="180"/>
      <c r="L14484" s="181"/>
      <c r="M14484" s="180"/>
      <c r="N14484" s="180"/>
      <c r="O14484" s="180"/>
    </row>
    <row r="14485" spans="8:15" s="179" customFormat="1" x14ac:dyDescent="0.2">
      <c r="H14485" s="180"/>
      <c r="I14485" s="180"/>
      <c r="L14485" s="181"/>
      <c r="M14485" s="180"/>
      <c r="N14485" s="180"/>
      <c r="O14485" s="180"/>
    </row>
    <row r="14486" spans="8:15" s="179" customFormat="1" x14ac:dyDescent="0.2">
      <c r="H14486" s="180"/>
      <c r="I14486" s="180"/>
      <c r="L14486" s="181"/>
      <c r="M14486" s="180"/>
      <c r="N14486" s="180"/>
      <c r="O14486" s="180"/>
    </row>
    <row r="14487" spans="8:15" s="179" customFormat="1" x14ac:dyDescent="0.2">
      <c r="H14487" s="180"/>
      <c r="I14487" s="180"/>
      <c r="L14487" s="181"/>
      <c r="M14487" s="180"/>
      <c r="N14487" s="180"/>
      <c r="O14487" s="180"/>
    </row>
    <row r="14488" spans="8:15" s="179" customFormat="1" x14ac:dyDescent="0.2">
      <c r="H14488" s="180"/>
      <c r="I14488" s="180"/>
      <c r="L14488" s="181"/>
      <c r="M14488" s="180"/>
      <c r="N14488" s="180"/>
      <c r="O14488" s="180"/>
    </row>
    <row r="14489" spans="8:15" s="179" customFormat="1" x14ac:dyDescent="0.2">
      <c r="H14489" s="180"/>
      <c r="I14489" s="180"/>
      <c r="L14489" s="181"/>
      <c r="M14489" s="180"/>
      <c r="N14489" s="180"/>
      <c r="O14489" s="180"/>
    </row>
    <row r="14490" spans="8:15" s="179" customFormat="1" x14ac:dyDescent="0.2">
      <c r="H14490" s="180"/>
      <c r="I14490" s="180"/>
      <c r="L14490" s="181"/>
      <c r="M14490" s="180"/>
      <c r="N14490" s="180"/>
      <c r="O14490" s="180"/>
    </row>
    <row r="14491" spans="8:15" s="179" customFormat="1" x14ac:dyDescent="0.2">
      <c r="H14491" s="180"/>
      <c r="I14491" s="180"/>
      <c r="L14491" s="181"/>
      <c r="M14491" s="180"/>
      <c r="N14491" s="180"/>
      <c r="O14491" s="180"/>
    </row>
    <row r="14492" spans="8:15" s="179" customFormat="1" x14ac:dyDescent="0.2">
      <c r="H14492" s="180"/>
      <c r="I14492" s="180"/>
      <c r="L14492" s="181"/>
      <c r="M14492" s="180"/>
      <c r="N14492" s="180"/>
      <c r="O14492" s="180"/>
    </row>
    <row r="14493" spans="8:15" s="179" customFormat="1" x14ac:dyDescent="0.2">
      <c r="H14493" s="180"/>
      <c r="I14493" s="180"/>
      <c r="L14493" s="181"/>
      <c r="M14493" s="180"/>
      <c r="N14493" s="180"/>
      <c r="O14493" s="180"/>
    </row>
    <row r="14494" spans="8:15" s="179" customFormat="1" x14ac:dyDescent="0.2">
      <c r="H14494" s="180"/>
      <c r="I14494" s="180"/>
      <c r="L14494" s="181"/>
      <c r="M14494" s="180"/>
      <c r="N14494" s="180"/>
      <c r="O14494" s="180"/>
    </row>
    <row r="14495" spans="8:15" s="179" customFormat="1" x14ac:dyDescent="0.2">
      <c r="H14495" s="180"/>
      <c r="I14495" s="180"/>
      <c r="L14495" s="181"/>
      <c r="M14495" s="180"/>
      <c r="N14495" s="180"/>
      <c r="O14495" s="180"/>
    </row>
    <row r="14496" spans="8:15" s="179" customFormat="1" x14ac:dyDescent="0.2">
      <c r="H14496" s="180"/>
      <c r="I14496" s="180"/>
      <c r="L14496" s="181"/>
      <c r="M14496" s="180"/>
      <c r="N14496" s="180"/>
      <c r="O14496" s="180"/>
    </row>
    <row r="14497" spans="8:15" s="179" customFormat="1" x14ac:dyDescent="0.2">
      <c r="H14497" s="180"/>
      <c r="I14497" s="180"/>
      <c r="L14497" s="181"/>
      <c r="M14497" s="180"/>
      <c r="N14497" s="180"/>
      <c r="O14497" s="180"/>
    </row>
    <row r="14498" spans="8:15" s="179" customFormat="1" x14ac:dyDescent="0.2">
      <c r="H14498" s="180"/>
      <c r="I14498" s="180"/>
      <c r="L14498" s="181"/>
      <c r="M14498" s="180"/>
      <c r="N14498" s="180"/>
      <c r="O14498" s="180"/>
    </row>
    <row r="14499" spans="8:15" s="179" customFormat="1" x14ac:dyDescent="0.2">
      <c r="H14499" s="180"/>
      <c r="I14499" s="180"/>
      <c r="L14499" s="181"/>
      <c r="M14499" s="180"/>
      <c r="N14499" s="180"/>
      <c r="O14499" s="180"/>
    </row>
    <row r="14500" spans="8:15" s="179" customFormat="1" x14ac:dyDescent="0.2">
      <c r="H14500" s="180"/>
      <c r="I14500" s="180"/>
      <c r="L14500" s="181"/>
      <c r="M14500" s="180"/>
      <c r="N14500" s="180"/>
      <c r="O14500" s="180"/>
    </row>
    <row r="14501" spans="8:15" s="179" customFormat="1" x14ac:dyDescent="0.2">
      <c r="H14501" s="180"/>
      <c r="I14501" s="180"/>
      <c r="L14501" s="181"/>
      <c r="M14501" s="180"/>
      <c r="N14501" s="180"/>
      <c r="O14501" s="180"/>
    </row>
    <row r="14502" spans="8:15" s="179" customFormat="1" x14ac:dyDescent="0.2">
      <c r="H14502" s="180"/>
      <c r="I14502" s="180"/>
      <c r="L14502" s="181"/>
      <c r="M14502" s="180"/>
      <c r="N14502" s="180"/>
      <c r="O14502" s="180"/>
    </row>
    <row r="14503" spans="8:15" s="179" customFormat="1" x14ac:dyDescent="0.2">
      <c r="H14503" s="180"/>
      <c r="I14503" s="180"/>
      <c r="L14503" s="181"/>
      <c r="M14503" s="180"/>
      <c r="N14503" s="180"/>
      <c r="O14503" s="180"/>
    </row>
    <row r="14504" spans="8:15" s="179" customFormat="1" x14ac:dyDescent="0.2">
      <c r="H14504" s="180"/>
      <c r="I14504" s="180"/>
      <c r="L14504" s="181"/>
      <c r="M14504" s="180"/>
      <c r="N14504" s="180"/>
      <c r="O14504" s="180"/>
    </row>
    <row r="14505" spans="8:15" s="179" customFormat="1" x14ac:dyDescent="0.2">
      <c r="H14505" s="180"/>
      <c r="I14505" s="180"/>
      <c r="L14505" s="181"/>
      <c r="M14505" s="180"/>
      <c r="N14505" s="180"/>
      <c r="O14505" s="180"/>
    </row>
    <row r="14506" spans="8:15" s="179" customFormat="1" x14ac:dyDescent="0.2">
      <c r="H14506" s="180"/>
      <c r="I14506" s="180"/>
      <c r="L14506" s="181"/>
      <c r="M14506" s="180"/>
      <c r="N14506" s="180"/>
      <c r="O14506" s="180"/>
    </row>
    <row r="14507" spans="8:15" s="179" customFormat="1" x14ac:dyDescent="0.2">
      <c r="H14507" s="180"/>
      <c r="I14507" s="180"/>
      <c r="L14507" s="181"/>
      <c r="M14507" s="180"/>
      <c r="N14507" s="180"/>
      <c r="O14507" s="180"/>
    </row>
    <row r="14508" spans="8:15" s="179" customFormat="1" x14ac:dyDescent="0.2">
      <c r="H14508" s="180"/>
      <c r="I14508" s="180"/>
      <c r="L14508" s="181"/>
      <c r="M14508" s="180"/>
      <c r="N14508" s="180"/>
      <c r="O14508" s="180"/>
    </row>
    <row r="14509" spans="8:15" s="179" customFormat="1" x14ac:dyDescent="0.2">
      <c r="H14509" s="180"/>
      <c r="I14509" s="180"/>
      <c r="L14509" s="181"/>
      <c r="M14509" s="180"/>
      <c r="N14509" s="180"/>
      <c r="O14509" s="180"/>
    </row>
    <row r="14510" spans="8:15" s="179" customFormat="1" x14ac:dyDescent="0.2">
      <c r="H14510" s="180"/>
      <c r="I14510" s="180"/>
      <c r="L14510" s="181"/>
      <c r="M14510" s="180"/>
      <c r="N14510" s="180"/>
      <c r="O14510" s="180"/>
    </row>
    <row r="14511" spans="8:15" s="179" customFormat="1" x14ac:dyDescent="0.2">
      <c r="H14511" s="180"/>
      <c r="I14511" s="180"/>
      <c r="L14511" s="181"/>
      <c r="M14511" s="180"/>
      <c r="N14511" s="180"/>
      <c r="O14511" s="180"/>
    </row>
    <row r="14512" spans="8:15" s="179" customFormat="1" x14ac:dyDescent="0.2">
      <c r="H14512" s="180"/>
      <c r="I14512" s="180"/>
      <c r="L14512" s="181"/>
      <c r="M14512" s="180"/>
      <c r="N14512" s="180"/>
      <c r="O14512" s="180"/>
    </row>
    <row r="14513" spans="8:15" s="179" customFormat="1" x14ac:dyDescent="0.2">
      <c r="H14513" s="180"/>
      <c r="I14513" s="180"/>
      <c r="L14513" s="181"/>
      <c r="M14513" s="180"/>
      <c r="N14513" s="180"/>
      <c r="O14513" s="180"/>
    </row>
    <row r="14514" spans="8:15" s="179" customFormat="1" x14ac:dyDescent="0.2">
      <c r="H14514" s="180"/>
      <c r="I14514" s="180"/>
      <c r="L14514" s="181"/>
      <c r="M14514" s="180"/>
      <c r="N14514" s="180"/>
      <c r="O14514" s="180"/>
    </row>
    <row r="14515" spans="8:15" s="179" customFormat="1" x14ac:dyDescent="0.2">
      <c r="H14515" s="180"/>
      <c r="I14515" s="180"/>
      <c r="L14515" s="181"/>
      <c r="M14515" s="180"/>
      <c r="N14515" s="180"/>
      <c r="O14515" s="180"/>
    </row>
    <row r="14516" spans="8:15" s="179" customFormat="1" x14ac:dyDescent="0.2">
      <c r="H14516" s="180"/>
      <c r="I14516" s="180"/>
      <c r="L14516" s="181"/>
      <c r="M14516" s="180"/>
      <c r="N14516" s="180"/>
      <c r="O14516" s="180"/>
    </row>
    <row r="14517" spans="8:15" s="179" customFormat="1" x14ac:dyDescent="0.2">
      <c r="H14517" s="180"/>
      <c r="I14517" s="180"/>
      <c r="L14517" s="181"/>
      <c r="M14517" s="180"/>
      <c r="N14517" s="180"/>
      <c r="O14517" s="180"/>
    </row>
    <row r="14518" spans="8:15" s="179" customFormat="1" x14ac:dyDescent="0.2">
      <c r="H14518" s="180"/>
      <c r="I14518" s="180"/>
      <c r="L14518" s="181"/>
      <c r="M14518" s="180"/>
      <c r="N14518" s="180"/>
      <c r="O14518" s="180"/>
    </row>
    <row r="14519" spans="8:15" s="179" customFormat="1" x14ac:dyDescent="0.2">
      <c r="H14519" s="180"/>
      <c r="I14519" s="180"/>
      <c r="L14519" s="181"/>
      <c r="M14519" s="180"/>
      <c r="N14519" s="180"/>
      <c r="O14519" s="180"/>
    </row>
    <row r="14520" spans="8:15" s="179" customFormat="1" x14ac:dyDescent="0.2">
      <c r="H14520" s="180"/>
      <c r="I14520" s="180"/>
      <c r="L14520" s="181"/>
      <c r="M14520" s="180"/>
      <c r="N14520" s="180"/>
      <c r="O14520" s="180"/>
    </row>
    <row r="14521" spans="8:15" s="179" customFormat="1" x14ac:dyDescent="0.2">
      <c r="H14521" s="180"/>
      <c r="I14521" s="180"/>
      <c r="L14521" s="181"/>
      <c r="M14521" s="180"/>
      <c r="N14521" s="180"/>
      <c r="O14521" s="180"/>
    </row>
    <row r="14522" spans="8:15" s="179" customFormat="1" x14ac:dyDescent="0.2">
      <c r="H14522" s="180"/>
      <c r="I14522" s="180"/>
      <c r="L14522" s="181"/>
      <c r="M14522" s="180"/>
      <c r="N14522" s="180"/>
      <c r="O14522" s="180"/>
    </row>
    <row r="14523" spans="8:15" s="179" customFormat="1" x14ac:dyDescent="0.2">
      <c r="H14523" s="180"/>
      <c r="I14523" s="180"/>
      <c r="L14523" s="181"/>
      <c r="M14523" s="180"/>
      <c r="N14523" s="180"/>
      <c r="O14523" s="180"/>
    </row>
    <row r="14524" spans="8:15" s="179" customFormat="1" x14ac:dyDescent="0.2">
      <c r="H14524" s="180"/>
      <c r="I14524" s="180"/>
      <c r="L14524" s="181"/>
      <c r="M14524" s="180"/>
      <c r="N14524" s="180"/>
      <c r="O14524" s="180"/>
    </row>
    <row r="14525" spans="8:15" s="179" customFormat="1" x14ac:dyDescent="0.2">
      <c r="H14525" s="180"/>
      <c r="I14525" s="180"/>
      <c r="L14525" s="181"/>
      <c r="M14525" s="180"/>
      <c r="N14525" s="180"/>
      <c r="O14525" s="180"/>
    </row>
    <row r="14526" spans="8:15" s="179" customFormat="1" x14ac:dyDescent="0.2">
      <c r="H14526" s="180"/>
      <c r="I14526" s="180"/>
      <c r="L14526" s="181"/>
      <c r="M14526" s="180"/>
      <c r="N14526" s="180"/>
      <c r="O14526" s="180"/>
    </row>
    <row r="14527" spans="8:15" s="179" customFormat="1" x14ac:dyDescent="0.2">
      <c r="H14527" s="180"/>
      <c r="I14527" s="180"/>
      <c r="L14527" s="181"/>
      <c r="M14527" s="180"/>
      <c r="N14527" s="180"/>
      <c r="O14527" s="180"/>
    </row>
    <row r="14528" spans="8:15" s="179" customFormat="1" x14ac:dyDescent="0.2">
      <c r="H14528" s="180"/>
      <c r="I14528" s="180"/>
      <c r="L14528" s="181"/>
      <c r="M14528" s="180"/>
      <c r="N14528" s="180"/>
      <c r="O14528" s="180"/>
    </row>
    <row r="14529" spans="8:15" s="179" customFormat="1" x14ac:dyDescent="0.2">
      <c r="H14529" s="180"/>
      <c r="I14529" s="180"/>
      <c r="L14529" s="181"/>
      <c r="M14529" s="180"/>
      <c r="N14529" s="180"/>
      <c r="O14529" s="180"/>
    </row>
    <row r="14530" spans="8:15" s="179" customFormat="1" x14ac:dyDescent="0.2">
      <c r="H14530" s="180"/>
      <c r="I14530" s="180"/>
      <c r="L14530" s="181"/>
      <c r="M14530" s="180"/>
      <c r="N14530" s="180"/>
      <c r="O14530" s="180"/>
    </row>
    <row r="14531" spans="8:15" s="179" customFormat="1" x14ac:dyDescent="0.2">
      <c r="H14531" s="180"/>
      <c r="I14531" s="180"/>
      <c r="L14531" s="181"/>
      <c r="M14531" s="180"/>
      <c r="N14531" s="180"/>
      <c r="O14531" s="180"/>
    </row>
    <row r="14532" spans="8:15" s="179" customFormat="1" x14ac:dyDescent="0.2">
      <c r="H14532" s="180"/>
      <c r="I14532" s="180"/>
      <c r="L14532" s="181"/>
      <c r="M14532" s="180"/>
      <c r="N14532" s="180"/>
      <c r="O14532" s="180"/>
    </row>
    <row r="14533" spans="8:15" s="179" customFormat="1" x14ac:dyDescent="0.2">
      <c r="H14533" s="180"/>
      <c r="I14533" s="180"/>
      <c r="L14533" s="181"/>
      <c r="M14533" s="180"/>
      <c r="N14533" s="180"/>
      <c r="O14533" s="180"/>
    </row>
    <row r="14534" spans="8:15" s="179" customFormat="1" x14ac:dyDescent="0.2">
      <c r="H14534" s="180"/>
      <c r="I14534" s="180"/>
      <c r="L14534" s="181"/>
      <c r="M14534" s="180"/>
      <c r="N14534" s="180"/>
      <c r="O14534" s="180"/>
    </row>
    <row r="14535" spans="8:15" s="179" customFormat="1" x14ac:dyDescent="0.2">
      <c r="H14535" s="180"/>
      <c r="I14535" s="180"/>
      <c r="L14535" s="181"/>
      <c r="M14535" s="180"/>
      <c r="N14535" s="180"/>
      <c r="O14535" s="180"/>
    </row>
    <row r="14536" spans="8:15" s="179" customFormat="1" x14ac:dyDescent="0.2">
      <c r="H14536" s="180"/>
      <c r="I14536" s="180"/>
      <c r="L14536" s="181"/>
      <c r="M14536" s="180"/>
      <c r="N14536" s="180"/>
      <c r="O14536" s="180"/>
    </row>
    <row r="14537" spans="8:15" s="179" customFormat="1" x14ac:dyDescent="0.2">
      <c r="H14537" s="180"/>
      <c r="I14537" s="180"/>
      <c r="L14537" s="181"/>
      <c r="M14537" s="180"/>
      <c r="N14537" s="180"/>
      <c r="O14537" s="180"/>
    </row>
    <row r="14538" spans="8:15" s="179" customFormat="1" x14ac:dyDescent="0.2">
      <c r="H14538" s="180"/>
      <c r="I14538" s="180"/>
      <c r="L14538" s="181"/>
      <c r="M14538" s="180"/>
      <c r="N14538" s="180"/>
      <c r="O14538" s="180"/>
    </row>
    <row r="14539" spans="8:15" s="179" customFormat="1" x14ac:dyDescent="0.2">
      <c r="H14539" s="180"/>
      <c r="I14539" s="180"/>
      <c r="L14539" s="181"/>
      <c r="M14539" s="180"/>
      <c r="N14539" s="180"/>
      <c r="O14539" s="180"/>
    </row>
    <row r="14540" spans="8:15" s="179" customFormat="1" x14ac:dyDescent="0.2">
      <c r="H14540" s="180"/>
      <c r="I14540" s="180"/>
      <c r="L14540" s="181"/>
      <c r="M14540" s="180"/>
      <c r="N14540" s="180"/>
      <c r="O14540" s="180"/>
    </row>
    <row r="14541" spans="8:15" s="179" customFormat="1" x14ac:dyDescent="0.2">
      <c r="H14541" s="180"/>
      <c r="I14541" s="180"/>
      <c r="L14541" s="181"/>
      <c r="M14541" s="180"/>
      <c r="N14541" s="180"/>
      <c r="O14541" s="180"/>
    </row>
    <row r="14542" spans="8:15" s="179" customFormat="1" x14ac:dyDescent="0.2">
      <c r="H14542" s="180"/>
      <c r="I14542" s="180"/>
      <c r="L14542" s="181"/>
      <c r="M14542" s="180"/>
      <c r="N14542" s="180"/>
      <c r="O14542" s="180"/>
    </row>
    <row r="14543" spans="8:15" s="179" customFormat="1" x14ac:dyDescent="0.2">
      <c r="H14543" s="180"/>
      <c r="I14543" s="180"/>
      <c r="L14543" s="181"/>
      <c r="M14543" s="180"/>
      <c r="N14543" s="180"/>
      <c r="O14543" s="180"/>
    </row>
    <row r="14544" spans="8:15" s="179" customFormat="1" x14ac:dyDescent="0.2">
      <c r="H14544" s="180"/>
      <c r="I14544" s="180"/>
      <c r="L14544" s="181"/>
      <c r="M14544" s="180"/>
      <c r="N14544" s="180"/>
      <c r="O14544" s="180"/>
    </row>
    <row r="14545" spans="8:15" s="179" customFormat="1" x14ac:dyDescent="0.2">
      <c r="H14545" s="180"/>
      <c r="I14545" s="180"/>
      <c r="L14545" s="181"/>
      <c r="M14545" s="180"/>
      <c r="N14545" s="180"/>
      <c r="O14545" s="180"/>
    </row>
    <row r="14546" spans="8:15" s="179" customFormat="1" x14ac:dyDescent="0.2">
      <c r="H14546" s="180"/>
      <c r="I14546" s="180"/>
      <c r="L14546" s="181"/>
      <c r="M14546" s="180"/>
      <c r="N14546" s="180"/>
      <c r="O14546" s="180"/>
    </row>
    <row r="14547" spans="8:15" s="179" customFormat="1" x14ac:dyDescent="0.2">
      <c r="H14547" s="180"/>
      <c r="I14547" s="180"/>
      <c r="L14547" s="181"/>
      <c r="M14547" s="180"/>
      <c r="N14547" s="180"/>
      <c r="O14547" s="180"/>
    </row>
    <row r="14548" spans="8:15" s="179" customFormat="1" x14ac:dyDescent="0.2">
      <c r="H14548" s="180"/>
      <c r="I14548" s="180"/>
      <c r="L14548" s="181"/>
      <c r="M14548" s="180"/>
      <c r="N14548" s="180"/>
      <c r="O14548" s="180"/>
    </row>
    <row r="14549" spans="8:15" s="179" customFormat="1" x14ac:dyDescent="0.2">
      <c r="H14549" s="180"/>
      <c r="I14549" s="180"/>
      <c r="L14549" s="181"/>
      <c r="M14549" s="180"/>
      <c r="N14549" s="180"/>
      <c r="O14549" s="180"/>
    </row>
    <row r="14550" spans="8:15" s="179" customFormat="1" x14ac:dyDescent="0.2">
      <c r="H14550" s="180"/>
      <c r="I14550" s="180"/>
      <c r="L14550" s="181"/>
      <c r="M14550" s="180"/>
      <c r="N14550" s="180"/>
      <c r="O14550" s="180"/>
    </row>
    <row r="14551" spans="8:15" s="179" customFormat="1" x14ac:dyDescent="0.2">
      <c r="H14551" s="180"/>
      <c r="I14551" s="180"/>
      <c r="L14551" s="181"/>
      <c r="M14551" s="180"/>
      <c r="N14551" s="180"/>
      <c r="O14551" s="180"/>
    </row>
    <row r="14552" spans="8:15" s="179" customFormat="1" x14ac:dyDescent="0.2">
      <c r="H14552" s="180"/>
      <c r="I14552" s="180"/>
      <c r="L14552" s="181"/>
      <c r="M14552" s="180"/>
      <c r="N14552" s="180"/>
      <c r="O14552" s="180"/>
    </row>
    <row r="14553" spans="8:15" s="179" customFormat="1" x14ac:dyDescent="0.2">
      <c r="H14553" s="180"/>
      <c r="I14553" s="180"/>
      <c r="L14553" s="181"/>
      <c r="M14553" s="180"/>
      <c r="N14553" s="180"/>
      <c r="O14553" s="180"/>
    </row>
    <row r="14554" spans="8:15" s="179" customFormat="1" x14ac:dyDescent="0.2">
      <c r="H14554" s="180"/>
      <c r="I14554" s="180"/>
      <c r="L14554" s="181"/>
      <c r="M14554" s="180"/>
      <c r="N14554" s="180"/>
      <c r="O14554" s="180"/>
    </row>
    <row r="14555" spans="8:15" s="179" customFormat="1" x14ac:dyDescent="0.2">
      <c r="H14555" s="180"/>
      <c r="I14555" s="180"/>
      <c r="L14555" s="181"/>
      <c r="M14555" s="180"/>
      <c r="N14555" s="180"/>
      <c r="O14555" s="180"/>
    </row>
    <row r="14556" spans="8:15" s="179" customFormat="1" x14ac:dyDescent="0.2">
      <c r="H14556" s="180"/>
      <c r="I14556" s="180"/>
      <c r="L14556" s="181"/>
      <c r="M14556" s="180"/>
      <c r="N14556" s="180"/>
      <c r="O14556" s="180"/>
    </row>
    <row r="14557" spans="8:15" s="179" customFormat="1" x14ac:dyDescent="0.2">
      <c r="H14557" s="180"/>
      <c r="I14557" s="180"/>
      <c r="L14557" s="181"/>
      <c r="M14557" s="180"/>
      <c r="N14557" s="180"/>
      <c r="O14557" s="180"/>
    </row>
    <row r="14558" spans="8:15" s="179" customFormat="1" x14ac:dyDescent="0.2">
      <c r="H14558" s="180"/>
      <c r="I14558" s="180"/>
      <c r="L14558" s="181"/>
      <c r="M14558" s="180"/>
      <c r="N14558" s="180"/>
      <c r="O14558" s="180"/>
    </row>
    <row r="14559" spans="8:15" s="179" customFormat="1" x14ac:dyDescent="0.2">
      <c r="H14559" s="180"/>
      <c r="I14559" s="180"/>
      <c r="L14559" s="181"/>
      <c r="M14559" s="180"/>
      <c r="N14559" s="180"/>
      <c r="O14559" s="180"/>
    </row>
    <row r="14560" spans="8:15" s="179" customFormat="1" x14ac:dyDescent="0.2">
      <c r="H14560" s="180"/>
      <c r="I14560" s="180"/>
      <c r="L14560" s="181"/>
      <c r="M14560" s="180"/>
      <c r="N14560" s="180"/>
      <c r="O14560" s="180"/>
    </row>
    <row r="14561" spans="8:15" s="179" customFormat="1" x14ac:dyDescent="0.2">
      <c r="H14561" s="180"/>
      <c r="I14561" s="180"/>
      <c r="L14561" s="181"/>
      <c r="M14561" s="180"/>
      <c r="N14561" s="180"/>
      <c r="O14561" s="180"/>
    </row>
    <row r="14562" spans="8:15" s="179" customFormat="1" x14ac:dyDescent="0.2">
      <c r="H14562" s="180"/>
      <c r="I14562" s="180"/>
      <c r="L14562" s="181"/>
      <c r="M14562" s="180"/>
      <c r="N14562" s="180"/>
      <c r="O14562" s="180"/>
    </row>
    <row r="14563" spans="8:15" s="179" customFormat="1" x14ac:dyDescent="0.2">
      <c r="H14563" s="180"/>
      <c r="I14563" s="180"/>
      <c r="L14563" s="181"/>
      <c r="M14563" s="180"/>
      <c r="N14563" s="180"/>
      <c r="O14563" s="180"/>
    </row>
    <row r="14564" spans="8:15" s="179" customFormat="1" x14ac:dyDescent="0.2">
      <c r="H14564" s="180"/>
      <c r="I14564" s="180"/>
      <c r="L14564" s="181"/>
      <c r="M14564" s="180"/>
      <c r="N14564" s="180"/>
      <c r="O14564" s="180"/>
    </row>
    <row r="14565" spans="8:15" s="179" customFormat="1" x14ac:dyDescent="0.2">
      <c r="H14565" s="180"/>
      <c r="I14565" s="180"/>
      <c r="L14565" s="181"/>
      <c r="M14565" s="180"/>
      <c r="N14565" s="180"/>
      <c r="O14565" s="180"/>
    </row>
    <row r="14566" spans="8:15" s="179" customFormat="1" x14ac:dyDescent="0.2">
      <c r="H14566" s="180"/>
      <c r="I14566" s="180"/>
      <c r="L14566" s="181"/>
      <c r="M14566" s="180"/>
      <c r="N14566" s="180"/>
      <c r="O14566" s="180"/>
    </row>
    <row r="14567" spans="8:15" s="179" customFormat="1" x14ac:dyDescent="0.2">
      <c r="H14567" s="180"/>
      <c r="I14567" s="180"/>
      <c r="L14567" s="181"/>
      <c r="M14567" s="180"/>
      <c r="N14567" s="180"/>
      <c r="O14567" s="180"/>
    </row>
    <row r="14568" spans="8:15" s="179" customFormat="1" x14ac:dyDescent="0.2">
      <c r="H14568" s="180"/>
      <c r="I14568" s="180"/>
      <c r="L14568" s="181"/>
      <c r="M14568" s="180"/>
      <c r="N14568" s="180"/>
      <c r="O14568" s="180"/>
    </row>
    <row r="14569" spans="8:15" s="179" customFormat="1" x14ac:dyDescent="0.2">
      <c r="H14569" s="180"/>
      <c r="I14569" s="180"/>
      <c r="L14569" s="181"/>
      <c r="M14569" s="180"/>
      <c r="N14569" s="180"/>
      <c r="O14569" s="180"/>
    </row>
    <row r="14570" spans="8:15" s="179" customFormat="1" x14ac:dyDescent="0.2">
      <c r="H14570" s="180"/>
      <c r="I14570" s="180"/>
      <c r="L14570" s="181"/>
      <c r="M14570" s="180"/>
      <c r="N14570" s="180"/>
      <c r="O14570" s="180"/>
    </row>
    <row r="14571" spans="8:15" s="179" customFormat="1" x14ac:dyDescent="0.2">
      <c r="H14571" s="180"/>
      <c r="I14571" s="180"/>
      <c r="L14571" s="181"/>
      <c r="M14571" s="180"/>
      <c r="N14571" s="180"/>
      <c r="O14571" s="180"/>
    </row>
    <row r="14572" spans="8:15" s="179" customFormat="1" x14ac:dyDescent="0.2">
      <c r="H14572" s="180"/>
      <c r="I14572" s="180"/>
      <c r="L14572" s="181"/>
      <c r="M14572" s="180"/>
      <c r="N14572" s="180"/>
      <c r="O14572" s="180"/>
    </row>
    <row r="14573" spans="8:15" s="179" customFormat="1" x14ac:dyDescent="0.2">
      <c r="H14573" s="180"/>
      <c r="I14573" s="180"/>
      <c r="L14573" s="181"/>
      <c r="M14573" s="180"/>
      <c r="N14573" s="180"/>
      <c r="O14573" s="180"/>
    </row>
    <row r="14574" spans="8:15" s="179" customFormat="1" x14ac:dyDescent="0.2">
      <c r="H14574" s="180"/>
      <c r="I14574" s="180"/>
      <c r="L14574" s="181"/>
      <c r="M14574" s="180"/>
      <c r="N14574" s="180"/>
      <c r="O14574" s="180"/>
    </row>
    <row r="14575" spans="8:15" s="179" customFormat="1" x14ac:dyDescent="0.2">
      <c r="H14575" s="180"/>
      <c r="I14575" s="180"/>
      <c r="L14575" s="181"/>
      <c r="M14575" s="180"/>
      <c r="N14575" s="180"/>
      <c r="O14575" s="180"/>
    </row>
    <row r="14576" spans="8:15" s="179" customFormat="1" x14ac:dyDescent="0.2">
      <c r="H14576" s="180"/>
      <c r="I14576" s="180"/>
      <c r="L14576" s="181"/>
      <c r="M14576" s="180"/>
      <c r="N14576" s="180"/>
      <c r="O14576" s="180"/>
    </row>
    <row r="14577" spans="8:15" s="179" customFormat="1" x14ac:dyDescent="0.2">
      <c r="H14577" s="180"/>
      <c r="I14577" s="180"/>
      <c r="L14577" s="181"/>
      <c r="M14577" s="180"/>
      <c r="N14577" s="180"/>
      <c r="O14577" s="180"/>
    </row>
    <row r="14578" spans="8:15" s="179" customFormat="1" x14ac:dyDescent="0.2">
      <c r="H14578" s="180"/>
      <c r="I14578" s="180"/>
      <c r="L14578" s="181"/>
      <c r="M14578" s="180"/>
      <c r="N14578" s="180"/>
      <c r="O14578" s="180"/>
    </row>
    <row r="14579" spans="8:15" s="179" customFormat="1" x14ac:dyDescent="0.2">
      <c r="H14579" s="180"/>
      <c r="I14579" s="180"/>
      <c r="L14579" s="181"/>
      <c r="M14579" s="180"/>
      <c r="N14579" s="180"/>
      <c r="O14579" s="180"/>
    </row>
    <row r="14580" spans="8:15" s="179" customFormat="1" x14ac:dyDescent="0.2">
      <c r="H14580" s="180"/>
      <c r="I14580" s="180"/>
      <c r="L14580" s="181"/>
      <c r="M14580" s="180"/>
      <c r="N14580" s="180"/>
      <c r="O14580" s="180"/>
    </row>
    <row r="14581" spans="8:15" s="179" customFormat="1" x14ac:dyDescent="0.2">
      <c r="H14581" s="180"/>
      <c r="I14581" s="180"/>
      <c r="L14581" s="181"/>
      <c r="M14581" s="180"/>
      <c r="N14581" s="180"/>
      <c r="O14581" s="180"/>
    </row>
    <row r="14582" spans="8:15" s="179" customFormat="1" x14ac:dyDescent="0.2">
      <c r="H14582" s="180"/>
      <c r="I14582" s="180"/>
      <c r="L14582" s="181"/>
      <c r="M14582" s="180"/>
      <c r="N14582" s="180"/>
      <c r="O14582" s="180"/>
    </row>
    <row r="14583" spans="8:15" s="179" customFormat="1" x14ac:dyDescent="0.2">
      <c r="H14583" s="180"/>
      <c r="I14583" s="180"/>
      <c r="L14583" s="181"/>
      <c r="M14583" s="180"/>
      <c r="N14583" s="180"/>
      <c r="O14583" s="180"/>
    </row>
    <row r="14584" spans="8:15" s="179" customFormat="1" x14ac:dyDescent="0.2">
      <c r="H14584" s="180"/>
      <c r="I14584" s="180"/>
      <c r="L14584" s="181"/>
      <c r="M14584" s="180"/>
      <c r="N14584" s="180"/>
      <c r="O14584" s="180"/>
    </row>
    <row r="14585" spans="8:15" s="179" customFormat="1" x14ac:dyDescent="0.2">
      <c r="H14585" s="180"/>
      <c r="I14585" s="180"/>
      <c r="L14585" s="181"/>
      <c r="M14585" s="180"/>
      <c r="N14585" s="180"/>
      <c r="O14585" s="180"/>
    </row>
    <row r="14586" spans="8:15" s="179" customFormat="1" x14ac:dyDescent="0.2">
      <c r="H14586" s="180"/>
      <c r="I14586" s="180"/>
      <c r="L14586" s="181"/>
      <c r="M14586" s="180"/>
      <c r="N14586" s="180"/>
      <c r="O14586" s="180"/>
    </row>
    <row r="14587" spans="8:15" s="179" customFormat="1" x14ac:dyDescent="0.2">
      <c r="H14587" s="180"/>
      <c r="I14587" s="180"/>
      <c r="L14587" s="181"/>
      <c r="M14587" s="180"/>
      <c r="N14587" s="180"/>
      <c r="O14587" s="180"/>
    </row>
    <row r="14588" spans="8:15" s="179" customFormat="1" x14ac:dyDescent="0.2">
      <c r="H14588" s="180"/>
      <c r="I14588" s="180"/>
      <c r="L14588" s="181"/>
      <c r="M14588" s="180"/>
      <c r="N14588" s="180"/>
      <c r="O14588" s="180"/>
    </row>
    <row r="14589" spans="8:15" s="179" customFormat="1" x14ac:dyDescent="0.2">
      <c r="H14589" s="180"/>
      <c r="I14589" s="180"/>
      <c r="L14589" s="181"/>
      <c r="M14589" s="180"/>
      <c r="N14589" s="180"/>
      <c r="O14589" s="180"/>
    </row>
    <row r="14590" spans="8:15" s="179" customFormat="1" x14ac:dyDescent="0.2">
      <c r="H14590" s="180"/>
      <c r="I14590" s="180"/>
      <c r="L14590" s="181"/>
      <c r="M14590" s="180"/>
      <c r="N14590" s="180"/>
      <c r="O14590" s="180"/>
    </row>
    <row r="14591" spans="8:15" s="179" customFormat="1" x14ac:dyDescent="0.2">
      <c r="H14591" s="180"/>
      <c r="I14591" s="180"/>
      <c r="L14591" s="181"/>
      <c r="M14591" s="180"/>
      <c r="N14591" s="180"/>
      <c r="O14591" s="180"/>
    </row>
    <row r="14592" spans="8:15" s="179" customFormat="1" x14ac:dyDescent="0.2">
      <c r="H14592" s="180"/>
      <c r="I14592" s="180"/>
      <c r="L14592" s="181"/>
      <c r="M14592" s="180"/>
      <c r="N14592" s="180"/>
      <c r="O14592" s="180"/>
    </row>
    <row r="14593" spans="8:15" s="179" customFormat="1" x14ac:dyDescent="0.2">
      <c r="H14593" s="180"/>
      <c r="I14593" s="180"/>
      <c r="L14593" s="181"/>
      <c r="M14593" s="180"/>
      <c r="N14593" s="180"/>
      <c r="O14593" s="180"/>
    </row>
    <row r="14594" spans="8:15" s="179" customFormat="1" x14ac:dyDescent="0.2">
      <c r="H14594" s="180"/>
      <c r="I14594" s="180"/>
      <c r="L14594" s="181"/>
      <c r="M14594" s="180"/>
      <c r="N14594" s="180"/>
      <c r="O14594" s="180"/>
    </row>
    <row r="14595" spans="8:15" s="179" customFormat="1" x14ac:dyDescent="0.2">
      <c r="H14595" s="180"/>
      <c r="I14595" s="180"/>
      <c r="L14595" s="181"/>
      <c r="M14595" s="180"/>
      <c r="N14595" s="180"/>
      <c r="O14595" s="180"/>
    </row>
    <row r="14596" spans="8:15" s="179" customFormat="1" x14ac:dyDescent="0.2">
      <c r="H14596" s="180"/>
      <c r="I14596" s="180"/>
      <c r="L14596" s="181"/>
      <c r="M14596" s="180"/>
      <c r="N14596" s="180"/>
      <c r="O14596" s="180"/>
    </row>
    <row r="14597" spans="8:15" s="179" customFormat="1" x14ac:dyDescent="0.2">
      <c r="H14597" s="180"/>
      <c r="I14597" s="180"/>
      <c r="L14597" s="181"/>
      <c r="M14597" s="180"/>
      <c r="N14597" s="180"/>
      <c r="O14597" s="180"/>
    </row>
    <row r="14598" spans="8:15" s="179" customFormat="1" x14ac:dyDescent="0.2">
      <c r="H14598" s="180"/>
      <c r="I14598" s="180"/>
      <c r="L14598" s="181"/>
      <c r="M14598" s="180"/>
      <c r="N14598" s="180"/>
      <c r="O14598" s="180"/>
    </row>
    <row r="14599" spans="8:15" s="179" customFormat="1" x14ac:dyDescent="0.2">
      <c r="H14599" s="180"/>
      <c r="I14599" s="180"/>
      <c r="L14599" s="181"/>
      <c r="M14599" s="180"/>
      <c r="N14599" s="180"/>
      <c r="O14599" s="180"/>
    </row>
    <row r="14600" spans="8:15" s="179" customFormat="1" x14ac:dyDescent="0.2">
      <c r="H14600" s="180"/>
      <c r="I14600" s="180"/>
      <c r="L14600" s="181"/>
      <c r="M14600" s="180"/>
      <c r="N14600" s="180"/>
      <c r="O14600" s="180"/>
    </row>
    <row r="14601" spans="8:15" s="179" customFormat="1" x14ac:dyDescent="0.2">
      <c r="H14601" s="180"/>
      <c r="I14601" s="180"/>
      <c r="L14601" s="181"/>
      <c r="M14601" s="180"/>
      <c r="N14601" s="180"/>
      <c r="O14601" s="180"/>
    </row>
    <row r="14602" spans="8:15" s="179" customFormat="1" x14ac:dyDescent="0.2">
      <c r="H14602" s="180"/>
      <c r="I14602" s="180"/>
      <c r="L14602" s="181"/>
      <c r="M14602" s="180"/>
      <c r="N14602" s="180"/>
      <c r="O14602" s="180"/>
    </row>
    <row r="14603" spans="8:15" s="179" customFormat="1" x14ac:dyDescent="0.2">
      <c r="H14603" s="180"/>
      <c r="I14603" s="180"/>
      <c r="L14603" s="181"/>
      <c r="M14603" s="180"/>
      <c r="N14603" s="180"/>
      <c r="O14603" s="180"/>
    </row>
    <row r="14604" spans="8:15" s="179" customFormat="1" x14ac:dyDescent="0.2">
      <c r="H14604" s="180"/>
      <c r="I14604" s="180"/>
      <c r="L14604" s="181"/>
      <c r="M14604" s="180"/>
      <c r="N14604" s="180"/>
      <c r="O14604" s="180"/>
    </row>
    <row r="14605" spans="8:15" s="179" customFormat="1" x14ac:dyDescent="0.2">
      <c r="H14605" s="180"/>
      <c r="I14605" s="180"/>
      <c r="L14605" s="181"/>
      <c r="M14605" s="180"/>
      <c r="N14605" s="180"/>
      <c r="O14605" s="180"/>
    </row>
    <row r="14606" spans="8:15" s="179" customFormat="1" x14ac:dyDescent="0.2">
      <c r="H14606" s="180"/>
      <c r="I14606" s="180"/>
      <c r="L14606" s="181"/>
      <c r="M14606" s="180"/>
      <c r="N14606" s="180"/>
      <c r="O14606" s="180"/>
    </row>
    <row r="14607" spans="8:15" s="179" customFormat="1" x14ac:dyDescent="0.2">
      <c r="H14607" s="180"/>
      <c r="I14607" s="180"/>
      <c r="L14607" s="181"/>
      <c r="M14607" s="180"/>
      <c r="N14607" s="180"/>
      <c r="O14607" s="180"/>
    </row>
    <row r="14608" spans="8:15" s="179" customFormat="1" x14ac:dyDescent="0.2">
      <c r="H14608" s="180"/>
      <c r="I14608" s="180"/>
      <c r="L14608" s="181"/>
      <c r="M14608" s="180"/>
      <c r="N14608" s="180"/>
      <c r="O14608" s="180"/>
    </row>
    <row r="14609" spans="8:15" s="179" customFormat="1" x14ac:dyDescent="0.2">
      <c r="H14609" s="180"/>
      <c r="I14609" s="180"/>
      <c r="L14609" s="181"/>
      <c r="M14609" s="180"/>
      <c r="N14609" s="180"/>
      <c r="O14609" s="180"/>
    </row>
    <row r="14610" spans="8:15" s="179" customFormat="1" x14ac:dyDescent="0.2">
      <c r="H14610" s="180"/>
      <c r="I14610" s="180"/>
      <c r="L14610" s="181"/>
      <c r="M14610" s="180"/>
      <c r="N14610" s="180"/>
      <c r="O14610" s="180"/>
    </row>
    <row r="14611" spans="8:15" s="179" customFormat="1" x14ac:dyDescent="0.2">
      <c r="H14611" s="180"/>
      <c r="I14611" s="180"/>
      <c r="L14611" s="181"/>
      <c r="M14611" s="180"/>
      <c r="N14611" s="180"/>
      <c r="O14611" s="180"/>
    </row>
    <row r="14612" spans="8:15" s="179" customFormat="1" x14ac:dyDescent="0.2">
      <c r="H14612" s="180"/>
      <c r="I14612" s="180"/>
      <c r="L14612" s="181"/>
      <c r="M14612" s="180"/>
      <c r="N14612" s="180"/>
      <c r="O14612" s="180"/>
    </row>
    <row r="14613" spans="8:15" s="179" customFormat="1" x14ac:dyDescent="0.2">
      <c r="H14613" s="180"/>
      <c r="I14613" s="180"/>
      <c r="L14613" s="181"/>
      <c r="M14613" s="180"/>
      <c r="N14613" s="180"/>
      <c r="O14613" s="180"/>
    </row>
    <row r="14614" spans="8:15" s="179" customFormat="1" x14ac:dyDescent="0.2">
      <c r="H14614" s="180"/>
      <c r="I14614" s="180"/>
      <c r="L14614" s="181"/>
      <c r="M14614" s="180"/>
      <c r="N14614" s="180"/>
      <c r="O14614" s="180"/>
    </row>
    <row r="14615" spans="8:15" s="179" customFormat="1" x14ac:dyDescent="0.2">
      <c r="H14615" s="180"/>
      <c r="I14615" s="180"/>
      <c r="L14615" s="181"/>
      <c r="M14615" s="180"/>
      <c r="N14615" s="180"/>
      <c r="O14615" s="180"/>
    </row>
    <row r="14616" spans="8:15" s="179" customFormat="1" x14ac:dyDescent="0.2">
      <c r="H14616" s="180"/>
      <c r="I14616" s="180"/>
      <c r="L14616" s="181"/>
      <c r="M14616" s="180"/>
      <c r="N14616" s="180"/>
      <c r="O14616" s="180"/>
    </row>
    <row r="14617" spans="8:15" s="179" customFormat="1" x14ac:dyDescent="0.2">
      <c r="H14617" s="180"/>
      <c r="I14617" s="180"/>
      <c r="L14617" s="181"/>
      <c r="M14617" s="180"/>
      <c r="N14617" s="180"/>
      <c r="O14617" s="180"/>
    </row>
    <row r="14618" spans="8:15" s="179" customFormat="1" x14ac:dyDescent="0.2">
      <c r="H14618" s="180"/>
      <c r="I14618" s="180"/>
      <c r="L14618" s="181"/>
      <c r="M14618" s="180"/>
      <c r="N14618" s="180"/>
      <c r="O14618" s="180"/>
    </row>
    <row r="14619" spans="8:15" s="179" customFormat="1" x14ac:dyDescent="0.2">
      <c r="H14619" s="180"/>
      <c r="I14619" s="180"/>
      <c r="L14619" s="181"/>
      <c r="M14619" s="180"/>
      <c r="N14619" s="180"/>
      <c r="O14619" s="180"/>
    </row>
    <row r="14620" spans="8:15" s="179" customFormat="1" x14ac:dyDescent="0.2">
      <c r="H14620" s="180"/>
      <c r="I14620" s="180"/>
      <c r="L14620" s="181"/>
      <c r="M14620" s="180"/>
      <c r="N14620" s="180"/>
      <c r="O14620" s="180"/>
    </row>
    <row r="14621" spans="8:15" s="179" customFormat="1" x14ac:dyDescent="0.2">
      <c r="H14621" s="180"/>
      <c r="I14621" s="180"/>
      <c r="L14621" s="181"/>
      <c r="M14621" s="180"/>
      <c r="N14621" s="180"/>
      <c r="O14621" s="180"/>
    </row>
    <row r="14622" spans="8:15" s="179" customFormat="1" x14ac:dyDescent="0.2">
      <c r="H14622" s="180"/>
      <c r="I14622" s="180"/>
      <c r="L14622" s="181"/>
      <c r="M14622" s="180"/>
      <c r="N14622" s="180"/>
      <c r="O14622" s="180"/>
    </row>
    <row r="14623" spans="8:15" s="179" customFormat="1" x14ac:dyDescent="0.2">
      <c r="H14623" s="180"/>
      <c r="I14623" s="180"/>
      <c r="L14623" s="181"/>
      <c r="M14623" s="180"/>
      <c r="N14623" s="180"/>
      <c r="O14623" s="180"/>
    </row>
    <row r="14624" spans="8:15" s="179" customFormat="1" x14ac:dyDescent="0.2">
      <c r="H14624" s="180"/>
      <c r="I14624" s="180"/>
      <c r="L14624" s="181"/>
      <c r="M14624" s="180"/>
      <c r="N14624" s="180"/>
      <c r="O14624" s="180"/>
    </row>
    <row r="14625" spans="8:15" s="179" customFormat="1" x14ac:dyDescent="0.2">
      <c r="H14625" s="180"/>
      <c r="I14625" s="180"/>
      <c r="L14625" s="181"/>
      <c r="M14625" s="180"/>
      <c r="N14625" s="180"/>
      <c r="O14625" s="180"/>
    </row>
    <row r="14626" spans="8:15" s="179" customFormat="1" x14ac:dyDescent="0.2">
      <c r="H14626" s="180"/>
      <c r="I14626" s="180"/>
      <c r="L14626" s="181"/>
      <c r="M14626" s="180"/>
      <c r="N14626" s="180"/>
      <c r="O14626" s="180"/>
    </row>
    <row r="14627" spans="8:15" s="179" customFormat="1" x14ac:dyDescent="0.2">
      <c r="H14627" s="180"/>
      <c r="I14627" s="180"/>
      <c r="L14627" s="181"/>
      <c r="M14627" s="180"/>
      <c r="N14627" s="180"/>
      <c r="O14627" s="180"/>
    </row>
    <row r="14628" spans="8:15" s="179" customFormat="1" x14ac:dyDescent="0.2">
      <c r="H14628" s="180"/>
      <c r="I14628" s="180"/>
      <c r="L14628" s="181"/>
      <c r="M14628" s="180"/>
      <c r="N14628" s="180"/>
      <c r="O14628" s="180"/>
    </row>
    <row r="14629" spans="8:15" s="179" customFormat="1" x14ac:dyDescent="0.2">
      <c r="H14629" s="180"/>
      <c r="I14629" s="180"/>
      <c r="L14629" s="181"/>
      <c r="M14629" s="180"/>
      <c r="N14629" s="180"/>
      <c r="O14629" s="180"/>
    </row>
    <row r="14630" spans="8:15" s="179" customFormat="1" x14ac:dyDescent="0.2">
      <c r="H14630" s="180"/>
      <c r="I14630" s="180"/>
      <c r="L14630" s="181"/>
      <c r="M14630" s="180"/>
      <c r="N14630" s="180"/>
      <c r="O14630" s="180"/>
    </row>
    <row r="14631" spans="8:15" s="179" customFormat="1" x14ac:dyDescent="0.2">
      <c r="H14631" s="180"/>
      <c r="I14631" s="180"/>
      <c r="L14631" s="181"/>
      <c r="M14631" s="180"/>
      <c r="N14631" s="180"/>
      <c r="O14631" s="180"/>
    </row>
    <row r="14632" spans="8:15" s="179" customFormat="1" x14ac:dyDescent="0.2">
      <c r="H14632" s="180"/>
      <c r="I14632" s="180"/>
      <c r="L14632" s="181"/>
      <c r="M14632" s="180"/>
      <c r="N14632" s="180"/>
      <c r="O14632" s="180"/>
    </row>
    <row r="14633" spans="8:15" s="179" customFormat="1" x14ac:dyDescent="0.2">
      <c r="H14633" s="180"/>
      <c r="I14633" s="180"/>
      <c r="L14633" s="181"/>
      <c r="M14633" s="180"/>
      <c r="N14633" s="180"/>
      <c r="O14633" s="180"/>
    </row>
    <row r="14634" spans="8:15" s="179" customFormat="1" x14ac:dyDescent="0.2">
      <c r="H14634" s="180"/>
      <c r="I14634" s="180"/>
      <c r="L14634" s="181"/>
      <c r="M14634" s="180"/>
      <c r="N14634" s="180"/>
      <c r="O14634" s="180"/>
    </row>
    <row r="14635" spans="8:15" s="179" customFormat="1" x14ac:dyDescent="0.2">
      <c r="H14635" s="180"/>
      <c r="I14635" s="180"/>
      <c r="L14635" s="181"/>
      <c r="M14635" s="180"/>
      <c r="N14635" s="180"/>
      <c r="O14635" s="180"/>
    </row>
    <row r="14636" spans="8:15" s="179" customFormat="1" x14ac:dyDescent="0.2">
      <c r="H14636" s="180"/>
      <c r="I14636" s="180"/>
      <c r="L14636" s="181"/>
      <c r="M14636" s="180"/>
      <c r="N14636" s="180"/>
      <c r="O14636" s="180"/>
    </row>
    <row r="14637" spans="8:15" s="179" customFormat="1" x14ac:dyDescent="0.2">
      <c r="H14637" s="180"/>
      <c r="I14637" s="180"/>
      <c r="L14637" s="181"/>
      <c r="M14637" s="180"/>
      <c r="N14637" s="180"/>
      <c r="O14637" s="180"/>
    </row>
    <row r="14638" spans="8:15" s="179" customFormat="1" x14ac:dyDescent="0.2">
      <c r="H14638" s="180"/>
      <c r="I14638" s="180"/>
      <c r="L14638" s="181"/>
      <c r="M14638" s="180"/>
      <c r="N14638" s="180"/>
      <c r="O14638" s="180"/>
    </row>
    <row r="14639" spans="8:15" s="179" customFormat="1" x14ac:dyDescent="0.2">
      <c r="H14639" s="180"/>
      <c r="I14639" s="180"/>
      <c r="L14639" s="181"/>
      <c r="M14639" s="180"/>
      <c r="N14639" s="180"/>
      <c r="O14639" s="180"/>
    </row>
    <row r="14640" spans="8:15" s="179" customFormat="1" x14ac:dyDescent="0.2">
      <c r="H14640" s="180"/>
      <c r="I14640" s="180"/>
      <c r="L14640" s="181"/>
      <c r="M14640" s="180"/>
      <c r="N14640" s="180"/>
      <c r="O14640" s="180"/>
    </row>
    <row r="14641" spans="8:15" s="179" customFormat="1" x14ac:dyDescent="0.2">
      <c r="H14641" s="180"/>
      <c r="I14641" s="180"/>
      <c r="L14641" s="181"/>
      <c r="M14641" s="180"/>
      <c r="N14641" s="180"/>
      <c r="O14641" s="180"/>
    </row>
    <row r="14642" spans="8:15" s="179" customFormat="1" x14ac:dyDescent="0.2">
      <c r="H14642" s="180"/>
      <c r="I14642" s="180"/>
      <c r="L14642" s="181"/>
      <c r="M14642" s="180"/>
      <c r="N14642" s="180"/>
      <c r="O14642" s="180"/>
    </row>
    <row r="14643" spans="8:15" s="179" customFormat="1" x14ac:dyDescent="0.2">
      <c r="H14643" s="180"/>
      <c r="I14643" s="180"/>
      <c r="L14643" s="181"/>
      <c r="M14643" s="180"/>
      <c r="N14643" s="180"/>
      <c r="O14643" s="180"/>
    </row>
    <row r="14644" spans="8:15" s="179" customFormat="1" x14ac:dyDescent="0.2">
      <c r="H14644" s="180"/>
      <c r="I14644" s="180"/>
      <c r="L14644" s="181"/>
      <c r="M14644" s="180"/>
      <c r="N14644" s="180"/>
      <c r="O14644" s="180"/>
    </row>
    <row r="14645" spans="8:15" s="179" customFormat="1" x14ac:dyDescent="0.2">
      <c r="H14645" s="180"/>
      <c r="I14645" s="180"/>
      <c r="L14645" s="181"/>
      <c r="M14645" s="180"/>
      <c r="N14645" s="180"/>
      <c r="O14645" s="180"/>
    </row>
    <row r="14646" spans="8:15" s="179" customFormat="1" x14ac:dyDescent="0.2">
      <c r="H14646" s="180"/>
      <c r="I14646" s="180"/>
      <c r="L14646" s="181"/>
      <c r="M14646" s="180"/>
      <c r="N14646" s="180"/>
      <c r="O14646" s="180"/>
    </row>
    <row r="14647" spans="8:15" s="179" customFormat="1" x14ac:dyDescent="0.2">
      <c r="H14647" s="180"/>
      <c r="I14647" s="180"/>
      <c r="L14647" s="181"/>
      <c r="M14647" s="180"/>
      <c r="N14647" s="180"/>
      <c r="O14647" s="180"/>
    </row>
    <row r="14648" spans="8:15" s="179" customFormat="1" x14ac:dyDescent="0.2">
      <c r="H14648" s="180"/>
      <c r="I14648" s="180"/>
      <c r="L14648" s="181"/>
      <c r="M14648" s="180"/>
      <c r="N14648" s="180"/>
      <c r="O14648" s="180"/>
    </row>
    <row r="14649" spans="8:15" s="179" customFormat="1" x14ac:dyDescent="0.2">
      <c r="H14649" s="180"/>
      <c r="I14649" s="180"/>
      <c r="L14649" s="181"/>
      <c r="M14649" s="180"/>
      <c r="N14649" s="180"/>
      <c r="O14649" s="180"/>
    </row>
    <row r="14650" spans="8:15" s="179" customFormat="1" x14ac:dyDescent="0.2">
      <c r="H14650" s="180"/>
      <c r="I14650" s="180"/>
      <c r="L14650" s="181"/>
      <c r="M14650" s="180"/>
      <c r="N14650" s="180"/>
      <c r="O14650" s="180"/>
    </row>
    <row r="14651" spans="8:15" s="179" customFormat="1" x14ac:dyDescent="0.2">
      <c r="H14651" s="180"/>
      <c r="I14651" s="180"/>
      <c r="L14651" s="181"/>
      <c r="M14651" s="180"/>
      <c r="N14651" s="180"/>
      <c r="O14651" s="180"/>
    </row>
    <row r="14652" spans="8:15" s="179" customFormat="1" x14ac:dyDescent="0.2">
      <c r="H14652" s="180"/>
      <c r="I14652" s="180"/>
      <c r="L14652" s="181"/>
      <c r="M14652" s="180"/>
      <c r="N14652" s="180"/>
      <c r="O14652" s="180"/>
    </row>
    <row r="14653" spans="8:15" s="179" customFormat="1" x14ac:dyDescent="0.2">
      <c r="H14653" s="180"/>
      <c r="I14653" s="180"/>
      <c r="L14653" s="181"/>
      <c r="M14653" s="180"/>
      <c r="N14653" s="180"/>
      <c r="O14653" s="180"/>
    </row>
    <row r="14654" spans="8:15" s="179" customFormat="1" x14ac:dyDescent="0.2">
      <c r="H14654" s="180"/>
      <c r="I14654" s="180"/>
      <c r="L14654" s="181"/>
      <c r="M14654" s="180"/>
      <c r="N14654" s="180"/>
      <c r="O14654" s="180"/>
    </row>
    <row r="14655" spans="8:15" s="179" customFormat="1" x14ac:dyDescent="0.2">
      <c r="H14655" s="180"/>
      <c r="I14655" s="180"/>
      <c r="L14655" s="181"/>
      <c r="M14655" s="180"/>
      <c r="N14655" s="180"/>
      <c r="O14655" s="180"/>
    </row>
    <row r="14656" spans="8:15" s="179" customFormat="1" x14ac:dyDescent="0.2">
      <c r="H14656" s="180"/>
      <c r="I14656" s="180"/>
      <c r="L14656" s="181"/>
      <c r="M14656" s="180"/>
      <c r="N14656" s="180"/>
      <c r="O14656" s="180"/>
    </row>
    <row r="14657" spans="8:15" s="179" customFormat="1" x14ac:dyDescent="0.2">
      <c r="H14657" s="180"/>
      <c r="I14657" s="180"/>
      <c r="L14657" s="181"/>
      <c r="M14657" s="180"/>
      <c r="N14657" s="180"/>
      <c r="O14657" s="180"/>
    </row>
    <row r="14658" spans="8:15" s="179" customFormat="1" x14ac:dyDescent="0.2">
      <c r="H14658" s="180"/>
      <c r="I14658" s="180"/>
      <c r="L14658" s="181"/>
      <c r="M14658" s="180"/>
      <c r="N14658" s="180"/>
      <c r="O14658" s="180"/>
    </row>
    <row r="14659" spans="8:15" s="179" customFormat="1" x14ac:dyDescent="0.2">
      <c r="H14659" s="180"/>
      <c r="I14659" s="180"/>
      <c r="L14659" s="181"/>
      <c r="M14659" s="180"/>
      <c r="N14659" s="180"/>
      <c r="O14659" s="180"/>
    </row>
    <row r="14660" spans="8:15" s="179" customFormat="1" x14ac:dyDescent="0.2">
      <c r="H14660" s="180"/>
      <c r="I14660" s="180"/>
      <c r="L14660" s="181"/>
      <c r="M14660" s="180"/>
      <c r="N14660" s="180"/>
      <c r="O14660" s="180"/>
    </row>
    <row r="14661" spans="8:15" s="179" customFormat="1" x14ac:dyDescent="0.2">
      <c r="H14661" s="180"/>
      <c r="I14661" s="180"/>
      <c r="L14661" s="181"/>
      <c r="M14661" s="180"/>
      <c r="N14661" s="180"/>
      <c r="O14661" s="180"/>
    </row>
    <row r="14662" spans="8:15" s="179" customFormat="1" x14ac:dyDescent="0.2">
      <c r="H14662" s="180"/>
      <c r="I14662" s="180"/>
      <c r="L14662" s="181"/>
      <c r="M14662" s="180"/>
      <c r="N14662" s="180"/>
      <c r="O14662" s="180"/>
    </row>
    <row r="14663" spans="8:15" s="179" customFormat="1" x14ac:dyDescent="0.2">
      <c r="H14663" s="180"/>
      <c r="I14663" s="180"/>
      <c r="L14663" s="181"/>
      <c r="M14663" s="180"/>
      <c r="N14663" s="180"/>
      <c r="O14663" s="180"/>
    </row>
    <row r="14664" spans="8:15" s="179" customFormat="1" x14ac:dyDescent="0.2">
      <c r="H14664" s="180"/>
      <c r="I14664" s="180"/>
      <c r="L14664" s="181"/>
      <c r="M14664" s="180"/>
      <c r="N14664" s="180"/>
      <c r="O14664" s="180"/>
    </row>
    <row r="14665" spans="8:15" s="179" customFormat="1" x14ac:dyDescent="0.2">
      <c r="H14665" s="180"/>
      <c r="I14665" s="180"/>
      <c r="L14665" s="181"/>
      <c r="M14665" s="180"/>
      <c r="N14665" s="180"/>
      <c r="O14665" s="180"/>
    </row>
    <row r="14666" spans="8:15" s="179" customFormat="1" x14ac:dyDescent="0.2">
      <c r="H14666" s="180"/>
      <c r="I14666" s="180"/>
      <c r="L14666" s="181"/>
      <c r="M14666" s="180"/>
      <c r="N14666" s="180"/>
      <c r="O14666" s="180"/>
    </row>
    <row r="14667" spans="8:15" s="179" customFormat="1" x14ac:dyDescent="0.2">
      <c r="H14667" s="180"/>
      <c r="I14667" s="180"/>
      <c r="L14667" s="181"/>
      <c r="M14667" s="180"/>
      <c r="N14667" s="180"/>
      <c r="O14667" s="180"/>
    </row>
    <row r="14668" spans="8:15" s="179" customFormat="1" x14ac:dyDescent="0.2">
      <c r="H14668" s="180"/>
      <c r="I14668" s="180"/>
      <c r="L14668" s="181"/>
      <c r="M14668" s="180"/>
      <c r="N14668" s="180"/>
      <c r="O14668" s="180"/>
    </row>
    <row r="14669" spans="8:15" s="179" customFormat="1" x14ac:dyDescent="0.2">
      <c r="H14669" s="180"/>
      <c r="I14669" s="180"/>
      <c r="L14669" s="181"/>
      <c r="M14669" s="180"/>
      <c r="N14669" s="180"/>
      <c r="O14669" s="180"/>
    </row>
    <row r="14670" spans="8:15" s="179" customFormat="1" x14ac:dyDescent="0.2">
      <c r="H14670" s="180"/>
      <c r="I14670" s="180"/>
      <c r="L14670" s="181"/>
      <c r="M14670" s="180"/>
      <c r="N14670" s="180"/>
      <c r="O14670" s="180"/>
    </row>
    <row r="14671" spans="8:15" s="179" customFormat="1" x14ac:dyDescent="0.2">
      <c r="H14671" s="180"/>
      <c r="I14671" s="180"/>
      <c r="L14671" s="181"/>
      <c r="M14671" s="180"/>
      <c r="N14671" s="180"/>
      <c r="O14671" s="180"/>
    </row>
    <row r="14672" spans="8:15" s="179" customFormat="1" x14ac:dyDescent="0.2">
      <c r="H14672" s="180"/>
      <c r="I14672" s="180"/>
      <c r="L14672" s="181"/>
      <c r="M14672" s="180"/>
      <c r="N14672" s="180"/>
      <c r="O14672" s="180"/>
    </row>
    <row r="14673" spans="8:15" s="179" customFormat="1" x14ac:dyDescent="0.2">
      <c r="H14673" s="180"/>
      <c r="I14673" s="180"/>
      <c r="L14673" s="181"/>
      <c r="M14673" s="180"/>
      <c r="N14673" s="180"/>
      <c r="O14673" s="180"/>
    </row>
    <row r="14674" spans="8:15" s="179" customFormat="1" x14ac:dyDescent="0.2">
      <c r="H14674" s="180"/>
      <c r="I14674" s="180"/>
      <c r="L14674" s="181"/>
      <c r="M14674" s="180"/>
      <c r="N14674" s="180"/>
      <c r="O14674" s="180"/>
    </row>
    <row r="14675" spans="8:15" s="179" customFormat="1" x14ac:dyDescent="0.2">
      <c r="H14675" s="180"/>
      <c r="I14675" s="180"/>
      <c r="L14675" s="181"/>
      <c r="M14675" s="180"/>
      <c r="N14675" s="180"/>
      <c r="O14675" s="180"/>
    </row>
    <row r="14676" spans="8:15" s="179" customFormat="1" x14ac:dyDescent="0.2">
      <c r="H14676" s="180"/>
      <c r="I14676" s="180"/>
      <c r="L14676" s="181"/>
      <c r="M14676" s="180"/>
      <c r="N14676" s="180"/>
      <c r="O14676" s="180"/>
    </row>
    <row r="14677" spans="8:15" s="179" customFormat="1" x14ac:dyDescent="0.2">
      <c r="H14677" s="180"/>
      <c r="I14677" s="180"/>
      <c r="L14677" s="181"/>
      <c r="M14677" s="180"/>
      <c r="N14677" s="180"/>
      <c r="O14677" s="180"/>
    </row>
    <row r="14678" spans="8:15" s="179" customFormat="1" x14ac:dyDescent="0.2">
      <c r="H14678" s="180"/>
      <c r="I14678" s="180"/>
      <c r="L14678" s="181"/>
      <c r="M14678" s="180"/>
      <c r="N14678" s="180"/>
      <c r="O14678" s="180"/>
    </row>
    <row r="14679" spans="8:15" s="179" customFormat="1" x14ac:dyDescent="0.2">
      <c r="H14679" s="180"/>
      <c r="I14679" s="180"/>
      <c r="L14679" s="181"/>
      <c r="M14679" s="180"/>
      <c r="N14679" s="180"/>
      <c r="O14679" s="180"/>
    </row>
    <row r="14680" spans="8:15" s="179" customFormat="1" x14ac:dyDescent="0.2">
      <c r="H14680" s="180"/>
      <c r="I14680" s="180"/>
      <c r="L14680" s="181"/>
      <c r="M14680" s="180"/>
      <c r="N14680" s="180"/>
      <c r="O14680" s="180"/>
    </row>
    <row r="14681" spans="8:15" s="179" customFormat="1" x14ac:dyDescent="0.2">
      <c r="H14681" s="180"/>
      <c r="I14681" s="180"/>
      <c r="L14681" s="181"/>
      <c r="M14681" s="180"/>
      <c r="N14681" s="180"/>
      <c r="O14681" s="180"/>
    </row>
    <row r="14682" spans="8:15" s="179" customFormat="1" x14ac:dyDescent="0.2">
      <c r="H14682" s="180"/>
      <c r="I14682" s="180"/>
      <c r="L14682" s="181"/>
      <c r="M14682" s="180"/>
      <c r="N14682" s="180"/>
      <c r="O14682" s="180"/>
    </row>
    <row r="14683" spans="8:15" s="179" customFormat="1" x14ac:dyDescent="0.2">
      <c r="H14683" s="180"/>
      <c r="I14683" s="180"/>
      <c r="L14683" s="181"/>
      <c r="M14683" s="180"/>
      <c r="N14683" s="180"/>
      <c r="O14683" s="180"/>
    </row>
    <row r="14684" spans="8:15" s="179" customFormat="1" x14ac:dyDescent="0.2">
      <c r="H14684" s="180"/>
      <c r="I14684" s="180"/>
      <c r="L14684" s="181"/>
      <c r="M14684" s="180"/>
      <c r="N14684" s="180"/>
      <c r="O14684" s="180"/>
    </row>
    <row r="14685" spans="8:15" s="179" customFormat="1" x14ac:dyDescent="0.2">
      <c r="H14685" s="180"/>
      <c r="I14685" s="180"/>
      <c r="L14685" s="181"/>
      <c r="M14685" s="180"/>
      <c r="N14685" s="180"/>
      <c r="O14685" s="180"/>
    </row>
    <row r="14686" spans="8:15" s="179" customFormat="1" x14ac:dyDescent="0.2">
      <c r="H14686" s="180"/>
      <c r="I14686" s="180"/>
      <c r="L14686" s="181"/>
      <c r="M14686" s="180"/>
      <c r="N14686" s="180"/>
      <c r="O14686" s="180"/>
    </row>
    <row r="14687" spans="8:15" s="179" customFormat="1" x14ac:dyDescent="0.2">
      <c r="H14687" s="180"/>
      <c r="I14687" s="180"/>
      <c r="L14687" s="181"/>
      <c r="M14687" s="180"/>
      <c r="N14687" s="180"/>
      <c r="O14687" s="180"/>
    </row>
    <row r="14688" spans="8:15" s="179" customFormat="1" x14ac:dyDescent="0.2">
      <c r="H14688" s="180"/>
      <c r="I14688" s="180"/>
      <c r="L14688" s="181"/>
      <c r="M14688" s="180"/>
      <c r="N14688" s="180"/>
      <c r="O14688" s="180"/>
    </row>
    <row r="14689" spans="8:15" s="179" customFormat="1" x14ac:dyDescent="0.2">
      <c r="H14689" s="180"/>
      <c r="I14689" s="180"/>
      <c r="L14689" s="181"/>
      <c r="M14689" s="180"/>
      <c r="N14689" s="180"/>
      <c r="O14689" s="180"/>
    </row>
    <row r="14690" spans="8:15" s="179" customFormat="1" x14ac:dyDescent="0.2">
      <c r="H14690" s="180"/>
      <c r="I14690" s="180"/>
      <c r="L14690" s="181"/>
      <c r="M14690" s="180"/>
      <c r="N14690" s="180"/>
      <c r="O14690" s="180"/>
    </row>
    <row r="14691" spans="8:15" s="179" customFormat="1" x14ac:dyDescent="0.2">
      <c r="H14691" s="180"/>
      <c r="I14691" s="180"/>
      <c r="L14691" s="181"/>
      <c r="M14691" s="180"/>
      <c r="N14691" s="180"/>
      <c r="O14691" s="180"/>
    </row>
    <row r="14692" spans="8:15" s="179" customFormat="1" x14ac:dyDescent="0.2">
      <c r="H14692" s="180"/>
      <c r="I14692" s="180"/>
      <c r="L14692" s="181"/>
      <c r="M14692" s="180"/>
      <c r="N14692" s="180"/>
      <c r="O14692" s="180"/>
    </row>
    <row r="14693" spans="8:15" s="179" customFormat="1" x14ac:dyDescent="0.2">
      <c r="H14693" s="180"/>
      <c r="I14693" s="180"/>
      <c r="L14693" s="181"/>
      <c r="M14693" s="180"/>
      <c r="N14693" s="180"/>
      <c r="O14693" s="180"/>
    </row>
    <row r="14694" spans="8:15" s="179" customFormat="1" x14ac:dyDescent="0.2">
      <c r="H14694" s="180"/>
      <c r="I14694" s="180"/>
      <c r="L14694" s="181"/>
      <c r="M14694" s="180"/>
      <c r="N14694" s="180"/>
      <c r="O14694" s="180"/>
    </row>
    <row r="14695" spans="8:15" s="179" customFormat="1" x14ac:dyDescent="0.2">
      <c r="H14695" s="180"/>
      <c r="I14695" s="180"/>
      <c r="L14695" s="181"/>
      <c r="M14695" s="180"/>
      <c r="N14695" s="180"/>
      <c r="O14695" s="180"/>
    </row>
    <row r="14696" spans="8:15" s="179" customFormat="1" x14ac:dyDescent="0.2">
      <c r="H14696" s="180"/>
      <c r="I14696" s="180"/>
      <c r="L14696" s="181"/>
      <c r="M14696" s="180"/>
      <c r="N14696" s="180"/>
      <c r="O14696" s="180"/>
    </row>
    <row r="14697" spans="8:15" s="179" customFormat="1" x14ac:dyDescent="0.2">
      <c r="H14697" s="180"/>
      <c r="I14697" s="180"/>
      <c r="L14697" s="181"/>
      <c r="M14697" s="180"/>
      <c r="N14697" s="180"/>
      <c r="O14697" s="180"/>
    </row>
    <row r="14698" spans="8:15" s="179" customFormat="1" x14ac:dyDescent="0.2">
      <c r="H14698" s="180"/>
      <c r="I14698" s="180"/>
      <c r="L14698" s="181"/>
      <c r="M14698" s="180"/>
      <c r="N14698" s="180"/>
      <c r="O14698" s="180"/>
    </row>
    <row r="14699" spans="8:15" s="179" customFormat="1" x14ac:dyDescent="0.2">
      <c r="H14699" s="180"/>
      <c r="I14699" s="180"/>
      <c r="L14699" s="181"/>
      <c r="M14699" s="180"/>
      <c r="N14699" s="180"/>
      <c r="O14699" s="180"/>
    </row>
    <row r="14700" spans="8:15" s="179" customFormat="1" x14ac:dyDescent="0.2">
      <c r="H14700" s="180"/>
      <c r="I14700" s="180"/>
      <c r="L14700" s="181"/>
      <c r="M14700" s="180"/>
      <c r="N14700" s="180"/>
      <c r="O14700" s="180"/>
    </row>
    <row r="14701" spans="8:15" s="179" customFormat="1" x14ac:dyDescent="0.2">
      <c r="H14701" s="180"/>
      <c r="I14701" s="180"/>
      <c r="L14701" s="181"/>
      <c r="M14701" s="180"/>
      <c r="N14701" s="180"/>
      <c r="O14701" s="180"/>
    </row>
    <row r="14702" spans="8:15" s="179" customFormat="1" x14ac:dyDescent="0.2">
      <c r="H14702" s="180"/>
      <c r="I14702" s="180"/>
      <c r="L14702" s="181"/>
      <c r="M14702" s="180"/>
      <c r="N14702" s="180"/>
      <c r="O14702" s="180"/>
    </row>
    <row r="14703" spans="8:15" s="179" customFormat="1" x14ac:dyDescent="0.2">
      <c r="H14703" s="180"/>
      <c r="I14703" s="180"/>
      <c r="L14703" s="181"/>
      <c r="M14703" s="180"/>
      <c r="N14703" s="180"/>
      <c r="O14703" s="180"/>
    </row>
    <row r="14704" spans="8:15" s="179" customFormat="1" x14ac:dyDescent="0.2">
      <c r="H14704" s="180"/>
      <c r="I14704" s="180"/>
      <c r="L14704" s="181"/>
      <c r="M14704" s="180"/>
      <c r="N14704" s="180"/>
      <c r="O14704" s="180"/>
    </row>
    <row r="14705" spans="8:15" s="179" customFormat="1" x14ac:dyDescent="0.2">
      <c r="H14705" s="180"/>
      <c r="I14705" s="180"/>
      <c r="L14705" s="181"/>
      <c r="M14705" s="180"/>
      <c r="N14705" s="180"/>
      <c r="O14705" s="180"/>
    </row>
    <row r="14706" spans="8:15" s="179" customFormat="1" x14ac:dyDescent="0.2">
      <c r="H14706" s="180"/>
      <c r="I14706" s="180"/>
      <c r="L14706" s="181"/>
      <c r="M14706" s="180"/>
      <c r="N14706" s="180"/>
      <c r="O14706" s="180"/>
    </row>
    <row r="14707" spans="8:15" s="179" customFormat="1" x14ac:dyDescent="0.2">
      <c r="H14707" s="180"/>
      <c r="I14707" s="180"/>
      <c r="L14707" s="181"/>
      <c r="M14707" s="180"/>
      <c r="N14707" s="180"/>
      <c r="O14707" s="180"/>
    </row>
    <row r="14708" spans="8:15" s="179" customFormat="1" x14ac:dyDescent="0.2">
      <c r="H14708" s="180"/>
      <c r="I14708" s="180"/>
      <c r="L14708" s="181"/>
      <c r="M14708" s="180"/>
      <c r="N14708" s="180"/>
      <c r="O14708" s="180"/>
    </row>
    <row r="14709" spans="8:15" s="179" customFormat="1" x14ac:dyDescent="0.2">
      <c r="H14709" s="180"/>
      <c r="I14709" s="180"/>
      <c r="L14709" s="181"/>
      <c r="M14709" s="180"/>
      <c r="N14709" s="180"/>
      <c r="O14709" s="180"/>
    </row>
    <row r="14710" spans="8:15" s="179" customFormat="1" x14ac:dyDescent="0.2">
      <c r="H14710" s="180"/>
      <c r="I14710" s="180"/>
      <c r="L14710" s="181"/>
      <c r="M14710" s="180"/>
      <c r="N14710" s="180"/>
      <c r="O14710" s="180"/>
    </row>
    <row r="14711" spans="8:15" s="179" customFormat="1" x14ac:dyDescent="0.2">
      <c r="H14711" s="180"/>
      <c r="I14711" s="180"/>
      <c r="L14711" s="181"/>
      <c r="M14711" s="180"/>
      <c r="N14711" s="180"/>
      <c r="O14711" s="180"/>
    </row>
    <row r="14712" spans="8:15" s="179" customFormat="1" x14ac:dyDescent="0.2">
      <c r="H14712" s="180"/>
      <c r="I14712" s="180"/>
      <c r="L14712" s="181"/>
      <c r="M14712" s="180"/>
      <c r="N14712" s="180"/>
      <c r="O14712" s="180"/>
    </row>
    <row r="14713" spans="8:15" s="179" customFormat="1" x14ac:dyDescent="0.2">
      <c r="H14713" s="180"/>
      <c r="I14713" s="180"/>
      <c r="L14713" s="181"/>
      <c r="M14713" s="180"/>
      <c r="N14713" s="180"/>
      <c r="O14713" s="180"/>
    </row>
    <row r="14714" spans="8:15" s="179" customFormat="1" x14ac:dyDescent="0.2">
      <c r="H14714" s="180"/>
      <c r="I14714" s="180"/>
      <c r="L14714" s="181"/>
      <c r="M14714" s="180"/>
      <c r="N14714" s="180"/>
      <c r="O14714" s="180"/>
    </row>
    <row r="14715" spans="8:15" s="179" customFormat="1" x14ac:dyDescent="0.2">
      <c r="H14715" s="180"/>
      <c r="I14715" s="180"/>
      <c r="L14715" s="181"/>
      <c r="M14715" s="180"/>
      <c r="N14715" s="180"/>
      <c r="O14715" s="180"/>
    </row>
    <row r="14716" spans="8:15" s="179" customFormat="1" x14ac:dyDescent="0.2">
      <c r="H14716" s="180"/>
      <c r="I14716" s="180"/>
      <c r="L14716" s="181"/>
      <c r="M14716" s="180"/>
      <c r="N14716" s="180"/>
      <c r="O14716" s="180"/>
    </row>
    <row r="14717" spans="8:15" s="179" customFormat="1" x14ac:dyDescent="0.2">
      <c r="H14717" s="180"/>
      <c r="I14717" s="180"/>
      <c r="L14717" s="181"/>
      <c r="M14717" s="180"/>
      <c r="N14717" s="180"/>
      <c r="O14717" s="180"/>
    </row>
    <row r="14718" spans="8:15" s="179" customFormat="1" x14ac:dyDescent="0.2">
      <c r="H14718" s="180"/>
      <c r="I14718" s="180"/>
      <c r="L14718" s="181"/>
      <c r="M14718" s="180"/>
      <c r="N14718" s="180"/>
      <c r="O14718" s="180"/>
    </row>
    <row r="14719" spans="8:15" s="179" customFormat="1" x14ac:dyDescent="0.2">
      <c r="H14719" s="180"/>
      <c r="I14719" s="180"/>
      <c r="L14719" s="181"/>
      <c r="M14719" s="180"/>
      <c r="N14719" s="180"/>
      <c r="O14719" s="180"/>
    </row>
    <row r="14720" spans="8:15" s="179" customFormat="1" x14ac:dyDescent="0.2">
      <c r="H14720" s="180"/>
      <c r="I14720" s="180"/>
      <c r="L14720" s="181"/>
      <c r="M14720" s="180"/>
      <c r="N14720" s="180"/>
      <c r="O14720" s="180"/>
    </row>
    <row r="14721" spans="8:15" s="179" customFormat="1" x14ac:dyDescent="0.2">
      <c r="H14721" s="180"/>
      <c r="I14721" s="180"/>
      <c r="L14721" s="181"/>
      <c r="M14721" s="180"/>
      <c r="N14721" s="180"/>
      <c r="O14721" s="180"/>
    </row>
    <row r="14722" spans="8:15" s="179" customFormat="1" x14ac:dyDescent="0.2">
      <c r="H14722" s="180"/>
      <c r="I14722" s="180"/>
      <c r="L14722" s="181"/>
      <c r="M14722" s="180"/>
      <c r="N14722" s="180"/>
      <c r="O14722" s="180"/>
    </row>
    <row r="14723" spans="8:15" s="179" customFormat="1" x14ac:dyDescent="0.2">
      <c r="H14723" s="180"/>
      <c r="I14723" s="180"/>
      <c r="L14723" s="181"/>
      <c r="M14723" s="180"/>
      <c r="N14723" s="180"/>
      <c r="O14723" s="180"/>
    </row>
    <row r="14724" spans="8:15" s="179" customFormat="1" x14ac:dyDescent="0.2">
      <c r="H14724" s="180"/>
      <c r="I14724" s="180"/>
      <c r="L14724" s="181"/>
      <c r="M14724" s="180"/>
      <c r="N14724" s="180"/>
      <c r="O14724" s="180"/>
    </row>
    <row r="14725" spans="8:15" s="179" customFormat="1" x14ac:dyDescent="0.2">
      <c r="H14725" s="180"/>
      <c r="I14725" s="180"/>
      <c r="L14725" s="181"/>
      <c r="M14725" s="180"/>
      <c r="N14725" s="180"/>
      <c r="O14725" s="180"/>
    </row>
    <row r="14726" spans="8:15" s="179" customFormat="1" x14ac:dyDescent="0.2">
      <c r="H14726" s="180"/>
      <c r="I14726" s="180"/>
      <c r="L14726" s="181"/>
      <c r="M14726" s="180"/>
      <c r="N14726" s="180"/>
      <c r="O14726" s="180"/>
    </row>
    <row r="14727" spans="8:15" s="179" customFormat="1" x14ac:dyDescent="0.2">
      <c r="H14727" s="180"/>
      <c r="I14727" s="180"/>
      <c r="L14727" s="181"/>
      <c r="M14727" s="180"/>
      <c r="N14727" s="180"/>
      <c r="O14727" s="180"/>
    </row>
    <row r="14728" spans="8:15" s="179" customFormat="1" x14ac:dyDescent="0.2">
      <c r="H14728" s="180"/>
      <c r="I14728" s="180"/>
      <c r="L14728" s="181"/>
      <c r="M14728" s="180"/>
      <c r="N14728" s="180"/>
      <c r="O14728" s="180"/>
    </row>
    <row r="14729" spans="8:15" s="179" customFormat="1" x14ac:dyDescent="0.2">
      <c r="H14729" s="180"/>
      <c r="I14729" s="180"/>
      <c r="L14729" s="181"/>
      <c r="M14729" s="180"/>
      <c r="N14729" s="180"/>
      <c r="O14729" s="180"/>
    </row>
    <row r="14730" spans="8:15" s="179" customFormat="1" x14ac:dyDescent="0.2">
      <c r="H14730" s="180"/>
      <c r="I14730" s="180"/>
      <c r="L14730" s="181"/>
      <c r="M14730" s="180"/>
      <c r="N14730" s="180"/>
      <c r="O14730" s="180"/>
    </row>
    <row r="14731" spans="8:15" s="179" customFormat="1" x14ac:dyDescent="0.2">
      <c r="H14731" s="180"/>
      <c r="I14731" s="180"/>
      <c r="L14731" s="181"/>
      <c r="M14731" s="180"/>
      <c r="N14731" s="180"/>
      <c r="O14731" s="180"/>
    </row>
    <row r="14732" spans="8:15" s="179" customFormat="1" x14ac:dyDescent="0.2">
      <c r="H14732" s="180"/>
      <c r="I14732" s="180"/>
      <c r="L14732" s="181"/>
      <c r="M14732" s="180"/>
      <c r="N14732" s="180"/>
      <c r="O14732" s="180"/>
    </row>
    <row r="14733" spans="8:15" s="179" customFormat="1" x14ac:dyDescent="0.2">
      <c r="H14733" s="180"/>
      <c r="I14733" s="180"/>
      <c r="L14733" s="181"/>
      <c r="M14733" s="180"/>
      <c r="N14733" s="180"/>
      <c r="O14733" s="180"/>
    </row>
    <row r="14734" spans="8:15" s="179" customFormat="1" x14ac:dyDescent="0.2">
      <c r="H14734" s="180"/>
      <c r="I14734" s="180"/>
      <c r="L14734" s="181"/>
      <c r="M14734" s="180"/>
      <c r="N14734" s="180"/>
      <c r="O14734" s="180"/>
    </row>
    <row r="14735" spans="8:15" s="179" customFormat="1" x14ac:dyDescent="0.2">
      <c r="H14735" s="180"/>
      <c r="I14735" s="180"/>
      <c r="L14735" s="181"/>
      <c r="M14735" s="180"/>
      <c r="N14735" s="180"/>
      <c r="O14735" s="180"/>
    </row>
    <row r="14736" spans="8:15" s="179" customFormat="1" x14ac:dyDescent="0.2">
      <c r="H14736" s="180"/>
      <c r="I14736" s="180"/>
      <c r="L14736" s="181"/>
      <c r="M14736" s="180"/>
      <c r="N14736" s="180"/>
      <c r="O14736" s="180"/>
    </row>
    <row r="14737" spans="8:15" s="179" customFormat="1" x14ac:dyDescent="0.2">
      <c r="H14737" s="180"/>
      <c r="I14737" s="180"/>
      <c r="L14737" s="181"/>
      <c r="M14737" s="180"/>
      <c r="N14737" s="180"/>
      <c r="O14737" s="180"/>
    </row>
    <row r="14738" spans="8:15" s="179" customFormat="1" x14ac:dyDescent="0.2">
      <c r="H14738" s="180"/>
      <c r="I14738" s="180"/>
      <c r="L14738" s="181"/>
      <c r="M14738" s="180"/>
      <c r="N14738" s="180"/>
      <c r="O14738" s="180"/>
    </row>
    <row r="14739" spans="8:15" s="179" customFormat="1" x14ac:dyDescent="0.2">
      <c r="H14739" s="180"/>
      <c r="I14739" s="180"/>
      <c r="L14739" s="181"/>
      <c r="M14739" s="180"/>
      <c r="N14739" s="180"/>
      <c r="O14739" s="180"/>
    </row>
    <row r="14740" spans="8:15" s="179" customFormat="1" x14ac:dyDescent="0.2">
      <c r="H14740" s="180"/>
      <c r="I14740" s="180"/>
      <c r="L14740" s="181"/>
      <c r="M14740" s="180"/>
      <c r="N14740" s="180"/>
      <c r="O14740" s="180"/>
    </row>
    <row r="14741" spans="8:15" s="179" customFormat="1" x14ac:dyDescent="0.2">
      <c r="H14741" s="180"/>
      <c r="I14741" s="180"/>
      <c r="L14741" s="181"/>
      <c r="M14741" s="180"/>
      <c r="N14741" s="180"/>
      <c r="O14741" s="180"/>
    </row>
    <row r="14742" spans="8:15" s="179" customFormat="1" x14ac:dyDescent="0.2">
      <c r="H14742" s="180"/>
      <c r="I14742" s="180"/>
      <c r="L14742" s="181"/>
      <c r="M14742" s="180"/>
      <c r="N14742" s="180"/>
      <c r="O14742" s="180"/>
    </row>
    <row r="14743" spans="8:15" s="179" customFormat="1" x14ac:dyDescent="0.2">
      <c r="H14743" s="180"/>
      <c r="I14743" s="180"/>
      <c r="L14743" s="181"/>
      <c r="M14743" s="180"/>
      <c r="N14743" s="180"/>
      <c r="O14743" s="180"/>
    </row>
    <row r="14744" spans="8:15" s="179" customFormat="1" x14ac:dyDescent="0.2">
      <c r="H14744" s="180"/>
      <c r="I14744" s="180"/>
      <c r="L14744" s="181"/>
      <c r="M14744" s="180"/>
      <c r="N14744" s="180"/>
      <c r="O14744" s="180"/>
    </row>
    <row r="14745" spans="8:15" s="179" customFormat="1" x14ac:dyDescent="0.2">
      <c r="H14745" s="180"/>
      <c r="I14745" s="180"/>
      <c r="L14745" s="181"/>
      <c r="M14745" s="180"/>
      <c r="N14745" s="180"/>
      <c r="O14745" s="180"/>
    </row>
    <row r="14746" spans="8:15" s="179" customFormat="1" x14ac:dyDescent="0.2">
      <c r="H14746" s="180"/>
      <c r="I14746" s="180"/>
      <c r="L14746" s="181"/>
      <c r="M14746" s="180"/>
      <c r="N14746" s="180"/>
      <c r="O14746" s="180"/>
    </row>
    <row r="14747" spans="8:15" s="179" customFormat="1" x14ac:dyDescent="0.2">
      <c r="H14747" s="180"/>
      <c r="I14747" s="180"/>
      <c r="L14747" s="181"/>
      <c r="M14747" s="180"/>
      <c r="N14747" s="180"/>
      <c r="O14747" s="180"/>
    </row>
    <row r="14748" spans="8:15" s="179" customFormat="1" x14ac:dyDescent="0.2">
      <c r="H14748" s="180"/>
      <c r="I14748" s="180"/>
      <c r="L14748" s="181"/>
      <c r="M14748" s="180"/>
      <c r="N14748" s="180"/>
      <c r="O14748" s="180"/>
    </row>
    <row r="14749" spans="8:15" s="179" customFormat="1" x14ac:dyDescent="0.2">
      <c r="H14749" s="180"/>
      <c r="I14749" s="180"/>
      <c r="L14749" s="181"/>
      <c r="M14749" s="180"/>
      <c r="N14749" s="180"/>
      <c r="O14749" s="180"/>
    </row>
    <row r="14750" spans="8:15" s="179" customFormat="1" x14ac:dyDescent="0.2">
      <c r="H14750" s="180"/>
      <c r="I14750" s="180"/>
      <c r="L14750" s="181"/>
      <c r="M14750" s="180"/>
      <c r="N14750" s="180"/>
      <c r="O14750" s="180"/>
    </row>
    <row r="14751" spans="8:15" s="179" customFormat="1" x14ac:dyDescent="0.2">
      <c r="H14751" s="180"/>
      <c r="I14751" s="180"/>
      <c r="L14751" s="181"/>
      <c r="M14751" s="180"/>
      <c r="N14751" s="180"/>
      <c r="O14751" s="180"/>
    </row>
    <row r="14752" spans="8:15" s="179" customFormat="1" x14ac:dyDescent="0.2">
      <c r="H14752" s="180"/>
      <c r="I14752" s="180"/>
      <c r="L14752" s="181"/>
      <c r="M14752" s="180"/>
      <c r="N14752" s="180"/>
      <c r="O14752" s="180"/>
    </row>
    <row r="14753" spans="8:15" s="179" customFormat="1" x14ac:dyDescent="0.2">
      <c r="H14753" s="180"/>
      <c r="I14753" s="180"/>
      <c r="L14753" s="181"/>
      <c r="M14753" s="180"/>
      <c r="N14753" s="180"/>
      <c r="O14753" s="180"/>
    </row>
    <row r="14754" spans="8:15" s="179" customFormat="1" x14ac:dyDescent="0.2">
      <c r="H14754" s="180"/>
      <c r="I14754" s="180"/>
      <c r="L14754" s="181"/>
      <c r="M14754" s="180"/>
      <c r="N14754" s="180"/>
      <c r="O14754" s="180"/>
    </row>
    <row r="14755" spans="8:15" s="179" customFormat="1" x14ac:dyDescent="0.2">
      <c r="H14755" s="180"/>
      <c r="I14755" s="180"/>
      <c r="L14755" s="181"/>
      <c r="M14755" s="180"/>
      <c r="N14755" s="180"/>
      <c r="O14755" s="180"/>
    </row>
    <row r="14756" spans="8:15" s="179" customFormat="1" x14ac:dyDescent="0.2">
      <c r="H14756" s="180"/>
      <c r="I14756" s="180"/>
      <c r="L14756" s="181"/>
      <c r="M14756" s="180"/>
      <c r="N14756" s="180"/>
      <c r="O14756" s="180"/>
    </row>
    <row r="14757" spans="8:15" s="179" customFormat="1" x14ac:dyDescent="0.2">
      <c r="H14757" s="180"/>
      <c r="I14757" s="180"/>
      <c r="L14757" s="181"/>
      <c r="M14757" s="180"/>
      <c r="N14757" s="180"/>
      <c r="O14757" s="180"/>
    </row>
    <row r="14758" spans="8:15" s="179" customFormat="1" x14ac:dyDescent="0.2">
      <c r="H14758" s="180"/>
      <c r="I14758" s="180"/>
      <c r="L14758" s="181"/>
      <c r="M14758" s="180"/>
      <c r="N14758" s="180"/>
      <c r="O14758" s="180"/>
    </row>
    <row r="14759" spans="8:15" s="179" customFormat="1" x14ac:dyDescent="0.2">
      <c r="H14759" s="180"/>
      <c r="I14759" s="180"/>
      <c r="L14759" s="181"/>
      <c r="M14759" s="180"/>
      <c r="N14759" s="180"/>
      <c r="O14759" s="180"/>
    </row>
    <row r="14760" spans="8:15" s="179" customFormat="1" x14ac:dyDescent="0.2">
      <c r="H14760" s="180"/>
      <c r="I14760" s="180"/>
      <c r="L14760" s="181"/>
      <c r="M14760" s="180"/>
      <c r="N14760" s="180"/>
      <c r="O14760" s="180"/>
    </row>
    <row r="14761" spans="8:15" s="179" customFormat="1" x14ac:dyDescent="0.2">
      <c r="H14761" s="180"/>
      <c r="I14761" s="180"/>
      <c r="L14761" s="181"/>
      <c r="M14761" s="180"/>
      <c r="N14761" s="180"/>
      <c r="O14761" s="180"/>
    </row>
    <row r="14762" spans="8:15" s="179" customFormat="1" x14ac:dyDescent="0.2">
      <c r="H14762" s="180"/>
      <c r="I14762" s="180"/>
      <c r="L14762" s="181"/>
      <c r="M14762" s="180"/>
      <c r="N14762" s="180"/>
      <c r="O14762" s="180"/>
    </row>
    <row r="14763" spans="8:15" s="179" customFormat="1" x14ac:dyDescent="0.2">
      <c r="H14763" s="180"/>
      <c r="I14763" s="180"/>
      <c r="L14763" s="181"/>
      <c r="M14763" s="180"/>
      <c r="N14763" s="180"/>
      <c r="O14763" s="180"/>
    </row>
    <row r="14764" spans="8:15" s="179" customFormat="1" x14ac:dyDescent="0.2">
      <c r="H14764" s="180"/>
      <c r="I14764" s="180"/>
      <c r="L14764" s="181"/>
      <c r="M14764" s="180"/>
      <c r="N14764" s="180"/>
      <c r="O14764" s="180"/>
    </row>
    <row r="14765" spans="8:15" s="179" customFormat="1" x14ac:dyDescent="0.2">
      <c r="H14765" s="180"/>
      <c r="I14765" s="180"/>
      <c r="L14765" s="181"/>
      <c r="M14765" s="180"/>
      <c r="N14765" s="180"/>
      <c r="O14765" s="180"/>
    </row>
    <row r="14766" spans="8:15" s="179" customFormat="1" x14ac:dyDescent="0.2">
      <c r="H14766" s="180"/>
      <c r="I14766" s="180"/>
      <c r="L14766" s="181"/>
      <c r="M14766" s="180"/>
      <c r="N14766" s="180"/>
      <c r="O14766" s="180"/>
    </row>
    <row r="14767" spans="8:15" s="179" customFormat="1" x14ac:dyDescent="0.2">
      <c r="H14767" s="180"/>
      <c r="I14767" s="180"/>
      <c r="L14767" s="181"/>
      <c r="M14767" s="180"/>
      <c r="N14767" s="180"/>
      <c r="O14767" s="180"/>
    </row>
    <row r="14768" spans="8:15" s="179" customFormat="1" x14ac:dyDescent="0.2">
      <c r="H14768" s="180"/>
      <c r="I14768" s="180"/>
      <c r="L14768" s="181"/>
      <c r="M14768" s="180"/>
      <c r="N14768" s="180"/>
      <c r="O14768" s="180"/>
    </row>
    <row r="14769" spans="8:15" s="179" customFormat="1" x14ac:dyDescent="0.2">
      <c r="H14769" s="180"/>
      <c r="I14769" s="180"/>
      <c r="L14769" s="181"/>
      <c r="M14769" s="180"/>
      <c r="N14769" s="180"/>
      <c r="O14769" s="180"/>
    </row>
    <row r="14770" spans="8:15" s="179" customFormat="1" x14ac:dyDescent="0.2">
      <c r="H14770" s="180"/>
      <c r="I14770" s="180"/>
      <c r="L14770" s="181"/>
      <c r="M14770" s="180"/>
      <c r="N14770" s="180"/>
      <c r="O14770" s="180"/>
    </row>
    <row r="14771" spans="8:15" s="179" customFormat="1" x14ac:dyDescent="0.2">
      <c r="H14771" s="180"/>
      <c r="I14771" s="180"/>
      <c r="L14771" s="181"/>
      <c r="M14771" s="180"/>
      <c r="N14771" s="180"/>
      <c r="O14771" s="180"/>
    </row>
    <row r="14772" spans="8:15" s="179" customFormat="1" x14ac:dyDescent="0.2">
      <c r="H14772" s="180"/>
      <c r="I14772" s="180"/>
      <c r="L14772" s="181"/>
      <c r="M14772" s="180"/>
      <c r="N14772" s="180"/>
      <c r="O14772" s="180"/>
    </row>
    <row r="14773" spans="8:15" s="179" customFormat="1" x14ac:dyDescent="0.2">
      <c r="H14773" s="180"/>
      <c r="I14773" s="180"/>
      <c r="L14773" s="181"/>
      <c r="M14773" s="180"/>
      <c r="N14773" s="180"/>
      <c r="O14773" s="180"/>
    </row>
    <row r="14774" spans="8:15" s="179" customFormat="1" x14ac:dyDescent="0.2">
      <c r="H14774" s="180"/>
      <c r="I14774" s="180"/>
      <c r="L14774" s="181"/>
      <c r="M14774" s="180"/>
      <c r="N14774" s="180"/>
      <c r="O14774" s="180"/>
    </row>
    <row r="14775" spans="8:15" s="179" customFormat="1" x14ac:dyDescent="0.2">
      <c r="H14775" s="180"/>
      <c r="I14775" s="180"/>
      <c r="L14775" s="181"/>
      <c r="M14775" s="180"/>
      <c r="N14775" s="180"/>
      <c r="O14775" s="180"/>
    </row>
    <row r="14776" spans="8:15" s="179" customFormat="1" x14ac:dyDescent="0.2">
      <c r="H14776" s="180"/>
      <c r="I14776" s="180"/>
      <c r="L14776" s="181"/>
      <c r="M14776" s="180"/>
      <c r="N14776" s="180"/>
      <c r="O14776" s="180"/>
    </row>
    <row r="14777" spans="8:15" s="179" customFormat="1" x14ac:dyDescent="0.2">
      <c r="H14777" s="180"/>
      <c r="I14777" s="180"/>
      <c r="L14777" s="181"/>
      <c r="M14777" s="180"/>
      <c r="N14777" s="180"/>
      <c r="O14777" s="180"/>
    </row>
    <row r="14778" spans="8:15" s="179" customFormat="1" x14ac:dyDescent="0.2">
      <c r="H14778" s="180"/>
      <c r="I14778" s="180"/>
      <c r="L14778" s="181"/>
      <c r="M14778" s="180"/>
      <c r="N14778" s="180"/>
      <c r="O14778" s="180"/>
    </row>
    <row r="14779" spans="8:15" s="179" customFormat="1" x14ac:dyDescent="0.2">
      <c r="H14779" s="180"/>
      <c r="I14779" s="180"/>
      <c r="L14779" s="181"/>
      <c r="M14779" s="180"/>
      <c r="N14779" s="180"/>
      <c r="O14779" s="180"/>
    </row>
    <row r="14780" spans="8:15" s="179" customFormat="1" x14ac:dyDescent="0.2">
      <c r="H14780" s="180"/>
      <c r="I14780" s="180"/>
      <c r="L14780" s="181"/>
      <c r="M14780" s="180"/>
      <c r="N14780" s="180"/>
      <c r="O14780" s="180"/>
    </row>
    <row r="14781" spans="8:15" s="179" customFormat="1" x14ac:dyDescent="0.2">
      <c r="H14781" s="180"/>
      <c r="I14781" s="180"/>
      <c r="L14781" s="181"/>
      <c r="M14781" s="180"/>
      <c r="N14781" s="180"/>
      <c r="O14781" s="180"/>
    </row>
    <row r="14782" spans="8:15" s="179" customFormat="1" x14ac:dyDescent="0.2">
      <c r="H14782" s="180"/>
      <c r="I14782" s="180"/>
      <c r="L14782" s="181"/>
      <c r="M14782" s="180"/>
      <c r="N14782" s="180"/>
      <c r="O14782" s="180"/>
    </row>
    <row r="14783" spans="8:15" s="179" customFormat="1" x14ac:dyDescent="0.2">
      <c r="H14783" s="180"/>
      <c r="I14783" s="180"/>
      <c r="L14783" s="181"/>
      <c r="M14783" s="180"/>
      <c r="N14783" s="180"/>
      <c r="O14783" s="180"/>
    </row>
    <row r="14784" spans="8:15" s="179" customFormat="1" x14ac:dyDescent="0.2">
      <c r="H14784" s="180"/>
      <c r="I14784" s="180"/>
      <c r="L14784" s="181"/>
      <c r="M14784" s="180"/>
      <c r="N14784" s="180"/>
      <c r="O14784" s="180"/>
    </row>
    <row r="14785" spans="8:15" s="179" customFormat="1" x14ac:dyDescent="0.2">
      <c r="H14785" s="180"/>
      <c r="I14785" s="180"/>
      <c r="L14785" s="181"/>
      <c r="M14785" s="180"/>
      <c r="N14785" s="180"/>
      <c r="O14785" s="180"/>
    </row>
    <row r="14786" spans="8:15" s="179" customFormat="1" x14ac:dyDescent="0.2">
      <c r="H14786" s="180"/>
      <c r="I14786" s="180"/>
      <c r="L14786" s="181"/>
      <c r="M14786" s="180"/>
      <c r="N14786" s="180"/>
      <c r="O14786" s="180"/>
    </row>
    <row r="14787" spans="8:15" s="179" customFormat="1" x14ac:dyDescent="0.2">
      <c r="H14787" s="180"/>
      <c r="I14787" s="180"/>
      <c r="L14787" s="181"/>
      <c r="M14787" s="180"/>
      <c r="N14787" s="180"/>
      <c r="O14787" s="180"/>
    </row>
    <row r="14788" spans="8:15" s="179" customFormat="1" x14ac:dyDescent="0.2">
      <c r="H14788" s="180"/>
      <c r="I14788" s="180"/>
      <c r="L14788" s="181"/>
      <c r="M14788" s="180"/>
      <c r="N14788" s="180"/>
      <c r="O14788" s="180"/>
    </row>
    <row r="14789" spans="8:15" s="179" customFormat="1" x14ac:dyDescent="0.2">
      <c r="H14789" s="180"/>
      <c r="I14789" s="180"/>
      <c r="L14789" s="181"/>
      <c r="M14789" s="180"/>
      <c r="N14789" s="180"/>
      <c r="O14789" s="180"/>
    </row>
    <row r="14790" spans="8:15" s="179" customFormat="1" x14ac:dyDescent="0.2">
      <c r="H14790" s="180"/>
      <c r="I14790" s="180"/>
      <c r="L14790" s="181"/>
      <c r="M14790" s="180"/>
      <c r="N14790" s="180"/>
      <c r="O14790" s="180"/>
    </row>
    <row r="14791" spans="8:15" s="179" customFormat="1" x14ac:dyDescent="0.2">
      <c r="H14791" s="180"/>
      <c r="I14791" s="180"/>
      <c r="L14791" s="181"/>
      <c r="M14791" s="180"/>
      <c r="N14791" s="180"/>
      <c r="O14791" s="180"/>
    </row>
    <row r="14792" spans="8:15" s="179" customFormat="1" x14ac:dyDescent="0.2">
      <c r="H14792" s="180"/>
      <c r="I14792" s="180"/>
      <c r="L14792" s="181"/>
      <c r="M14792" s="180"/>
      <c r="N14792" s="180"/>
      <c r="O14792" s="180"/>
    </row>
    <row r="14793" spans="8:15" s="179" customFormat="1" x14ac:dyDescent="0.2">
      <c r="H14793" s="180"/>
      <c r="I14793" s="180"/>
      <c r="L14793" s="181"/>
      <c r="M14793" s="180"/>
      <c r="N14793" s="180"/>
      <c r="O14793" s="180"/>
    </row>
    <row r="14794" spans="8:15" s="179" customFormat="1" x14ac:dyDescent="0.2">
      <c r="H14794" s="180"/>
      <c r="I14794" s="180"/>
      <c r="L14794" s="181"/>
      <c r="M14794" s="180"/>
      <c r="N14794" s="180"/>
      <c r="O14794" s="180"/>
    </row>
    <row r="14795" spans="8:15" s="179" customFormat="1" x14ac:dyDescent="0.2">
      <c r="H14795" s="180"/>
      <c r="I14795" s="180"/>
      <c r="L14795" s="181"/>
      <c r="M14795" s="180"/>
      <c r="N14795" s="180"/>
      <c r="O14795" s="180"/>
    </row>
    <row r="14796" spans="8:15" s="179" customFormat="1" x14ac:dyDescent="0.2">
      <c r="H14796" s="180"/>
      <c r="I14796" s="180"/>
      <c r="L14796" s="181"/>
      <c r="M14796" s="180"/>
      <c r="N14796" s="180"/>
      <c r="O14796" s="180"/>
    </row>
    <row r="14797" spans="8:15" s="179" customFormat="1" x14ac:dyDescent="0.2">
      <c r="H14797" s="180"/>
      <c r="I14797" s="180"/>
      <c r="L14797" s="181"/>
      <c r="M14797" s="180"/>
      <c r="N14797" s="180"/>
      <c r="O14797" s="180"/>
    </row>
    <row r="14798" spans="8:15" s="179" customFormat="1" x14ac:dyDescent="0.2">
      <c r="H14798" s="180"/>
      <c r="I14798" s="180"/>
      <c r="L14798" s="181"/>
      <c r="M14798" s="180"/>
      <c r="N14798" s="180"/>
      <c r="O14798" s="180"/>
    </row>
    <row r="14799" spans="8:15" s="179" customFormat="1" x14ac:dyDescent="0.2">
      <c r="H14799" s="180"/>
      <c r="I14799" s="180"/>
      <c r="L14799" s="181"/>
      <c r="M14799" s="180"/>
      <c r="N14799" s="180"/>
      <c r="O14799" s="180"/>
    </row>
    <row r="14800" spans="8:15" s="179" customFormat="1" x14ac:dyDescent="0.2">
      <c r="H14800" s="180"/>
      <c r="I14800" s="180"/>
      <c r="L14800" s="181"/>
      <c r="M14800" s="180"/>
      <c r="N14800" s="180"/>
      <c r="O14800" s="180"/>
    </row>
    <row r="14801" spans="8:15" s="179" customFormat="1" x14ac:dyDescent="0.2">
      <c r="H14801" s="180"/>
      <c r="I14801" s="180"/>
      <c r="L14801" s="181"/>
      <c r="M14801" s="180"/>
      <c r="N14801" s="180"/>
      <c r="O14801" s="180"/>
    </row>
    <row r="14802" spans="8:15" s="179" customFormat="1" x14ac:dyDescent="0.2">
      <c r="H14802" s="180"/>
      <c r="I14802" s="180"/>
      <c r="L14802" s="181"/>
      <c r="M14802" s="180"/>
      <c r="N14802" s="180"/>
      <c r="O14802" s="180"/>
    </row>
    <row r="14803" spans="8:15" s="179" customFormat="1" x14ac:dyDescent="0.2">
      <c r="H14803" s="180"/>
      <c r="I14803" s="180"/>
      <c r="L14803" s="181"/>
      <c r="M14803" s="180"/>
      <c r="N14803" s="180"/>
      <c r="O14803" s="180"/>
    </row>
    <row r="14804" spans="8:15" s="179" customFormat="1" x14ac:dyDescent="0.2">
      <c r="H14804" s="180"/>
      <c r="I14804" s="180"/>
      <c r="L14804" s="181"/>
      <c r="M14804" s="180"/>
      <c r="N14804" s="180"/>
      <c r="O14804" s="180"/>
    </row>
    <row r="14805" spans="8:15" s="179" customFormat="1" x14ac:dyDescent="0.2">
      <c r="H14805" s="180"/>
      <c r="I14805" s="180"/>
      <c r="L14805" s="181"/>
      <c r="M14805" s="180"/>
      <c r="N14805" s="180"/>
      <c r="O14805" s="180"/>
    </row>
    <row r="14806" spans="8:15" s="179" customFormat="1" x14ac:dyDescent="0.2">
      <c r="H14806" s="180"/>
      <c r="I14806" s="180"/>
      <c r="L14806" s="181"/>
      <c r="M14806" s="180"/>
      <c r="N14806" s="180"/>
      <c r="O14806" s="180"/>
    </row>
    <row r="14807" spans="8:15" s="179" customFormat="1" x14ac:dyDescent="0.2">
      <c r="H14807" s="180"/>
      <c r="I14807" s="180"/>
      <c r="L14807" s="181"/>
      <c r="M14807" s="180"/>
      <c r="N14807" s="180"/>
      <c r="O14807" s="180"/>
    </row>
    <row r="14808" spans="8:15" s="179" customFormat="1" x14ac:dyDescent="0.2">
      <c r="H14808" s="180"/>
      <c r="I14808" s="180"/>
      <c r="L14808" s="181"/>
      <c r="M14808" s="180"/>
      <c r="N14808" s="180"/>
      <c r="O14808" s="180"/>
    </row>
    <row r="14809" spans="8:15" s="179" customFormat="1" x14ac:dyDescent="0.2">
      <c r="H14809" s="180"/>
      <c r="I14809" s="180"/>
      <c r="L14809" s="181"/>
      <c r="M14809" s="180"/>
      <c r="N14809" s="180"/>
      <c r="O14809" s="180"/>
    </row>
    <row r="14810" spans="8:15" s="179" customFormat="1" x14ac:dyDescent="0.2">
      <c r="H14810" s="180"/>
      <c r="I14810" s="180"/>
      <c r="L14810" s="181"/>
      <c r="M14810" s="180"/>
      <c r="N14810" s="180"/>
      <c r="O14810" s="180"/>
    </row>
    <row r="14811" spans="8:15" s="179" customFormat="1" x14ac:dyDescent="0.2">
      <c r="H14811" s="180"/>
      <c r="I14811" s="180"/>
      <c r="L14811" s="181"/>
      <c r="M14811" s="180"/>
      <c r="N14811" s="180"/>
      <c r="O14811" s="180"/>
    </row>
    <row r="14812" spans="8:15" s="179" customFormat="1" x14ac:dyDescent="0.2">
      <c r="H14812" s="180"/>
      <c r="I14812" s="180"/>
      <c r="L14812" s="181"/>
      <c r="M14812" s="180"/>
      <c r="N14812" s="180"/>
      <c r="O14812" s="180"/>
    </row>
    <row r="14813" spans="8:15" s="179" customFormat="1" x14ac:dyDescent="0.2">
      <c r="H14813" s="180"/>
      <c r="I14813" s="180"/>
      <c r="L14813" s="181"/>
      <c r="M14813" s="180"/>
      <c r="N14813" s="180"/>
      <c r="O14813" s="180"/>
    </row>
    <row r="14814" spans="8:15" s="179" customFormat="1" x14ac:dyDescent="0.2">
      <c r="H14814" s="180"/>
      <c r="I14814" s="180"/>
      <c r="L14814" s="181"/>
      <c r="M14814" s="180"/>
      <c r="N14814" s="180"/>
      <c r="O14814" s="180"/>
    </row>
    <row r="14815" spans="8:15" s="179" customFormat="1" x14ac:dyDescent="0.2">
      <c r="H14815" s="180"/>
      <c r="I14815" s="180"/>
      <c r="L14815" s="181"/>
      <c r="M14815" s="180"/>
      <c r="N14815" s="180"/>
      <c r="O14815" s="180"/>
    </row>
    <row r="14816" spans="8:15" s="179" customFormat="1" x14ac:dyDescent="0.2">
      <c r="H14816" s="180"/>
      <c r="I14816" s="180"/>
      <c r="L14816" s="181"/>
      <c r="M14816" s="180"/>
      <c r="N14816" s="180"/>
      <c r="O14816" s="180"/>
    </row>
    <row r="14817" spans="8:15" s="179" customFormat="1" x14ac:dyDescent="0.2">
      <c r="H14817" s="180"/>
      <c r="I14817" s="180"/>
      <c r="L14817" s="181"/>
      <c r="M14817" s="180"/>
      <c r="N14817" s="180"/>
      <c r="O14817" s="180"/>
    </row>
    <row r="14818" spans="8:15" s="179" customFormat="1" x14ac:dyDescent="0.2">
      <c r="H14818" s="180"/>
      <c r="I14818" s="180"/>
      <c r="L14818" s="181"/>
      <c r="M14818" s="180"/>
      <c r="N14818" s="180"/>
      <c r="O14818" s="180"/>
    </row>
    <row r="14819" spans="8:15" s="179" customFormat="1" x14ac:dyDescent="0.2">
      <c r="H14819" s="180"/>
      <c r="I14819" s="180"/>
      <c r="L14819" s="181"/>
      <c r="M14819" s="180"/>
      <c r="N14819" s="180"/>
      <c r="O14819" s="180"/>
    </row>
    <row r="14820" spans="8:15" s="179" customFormat="1" x14ac:dyDescent="0.2">
      <c r="H14820" s="180"/>
      <c r="I14820" s="180"/>
      <c r="L14820" s="181"/>
      <c r="M14820" s="180"/>
      <c r="N14820" s="180"/>
      <c r="O14820" s="180"/>
    </row>
    <row r="14821" spans="8:15" s="179" customFormat="1" x14ac:dyDescent="0.2">
      <c r="H14821" s="180"/>
      <c r="I14821" s="180"/>
      <c r="L14821" s="181"/>
      <c r="M14821" s="180"/>
      <c r="N14821" s="180"/>
      <c r="O14821" s="180"/>
    </row>
    <row r="14822" spans="8:15" s="179" customFormat="1" x14ac:dyDescent="0.2">
      <c r="H14822" s="180"/>
      <c r="I14822" s="180"/>
      <c r="L14822" s="181"/>
      <c r="M14822" s="180"/>
      <c r="N14822" s="180"/>
      <c r="O14822" s="180"/>
    </row>
    <row r="14823" spans="8:15" s="179" customFormat="1" x14ac:dyDescent="0.2">
      <c r="H14823" s="180"/>
      <c r="I14823" s="180"/>
      <c r="L14823" s="181"/>
      <c r="M14823" s="180"/>
      <c r="N14823" s="180"/>
      <c r="O14823" s="180"/>
    </row>
    <row r="14824" spans="8:15" s="179" customFormat="1" x14ac:dyDescent="0.2">
      <c r="H14824" s="180"/>
      <c r="I14824" s="180"/>
      <c r="L14824" s="181"/>
      <c r="M14824" s="180"/>
      <c r="N14824" s="180"/>
      <c r="O14824" s="180"/>
    </row>
    <row r="14825" spans="8:15" s="179" customFormat="1" x14ac:dyDescent="0.2">
      <c r="H14825" s="180"/>
      <c r="I14825" s="180"/>
      <c r="L14825" s="181"/>
      <c r="M14825" s="180"/>
      <c r="N14825" s="180"/>
      <c r="O14825" s="180"/>
    </row>
    <row r="14826" spans="8:15" s="179" customFormat="1" x14ac:dyDescent="0.2">
      <c r="H14826" s="180"/>
      <c r="I14826" s="180"/>
      <c r="L14826" s="181"/>
      <c r="M14826" s="180"/>
      <c r="N14826" s="180"/>
      <c r="O14826" s="180"/>
    </row>
    <row r="14827" spans="8:15" s="179" customFormat="1" x14ac:dyDescent="0.2">
      <c r="H14827" s="180"/>
      <c r="I14827" s="180"/>
      <c r="L14827" s="181"/>
      <c r="M14827" s="180"/>
      <c r="N14827" s="180"/>
      <c r="O14827" s="180"/>
    </row>
    <row r="14828" spans="8:15" s="179" customFormat="1" x14ac:dyDescent="0.2">
      <c r="H14828" s="180"/>
      <c r="I14828" s="180"/>
      <c r="L14828" s="181"/>
      <c r="M14828" s="180"/>
      <c r="N14828" s="180"/>
      <c r="O14828" s="180"/>
    </row>
    <row r="14829" spans="8:15" s="179" customFormat="1" x14ac:dyDescent="0.2">
      <c r="H14829" s="180"/>
      <c r="I14829" s="180"/>
      <c r="L14829" s="181"/>
      <c r="M14829" s="180"/>
      <c r="N14829" s="180"/>
      <c r="O14829" s="180"/>
    </row>
    <row r="14830" spans="8:15" s="179" customFormat="1" x14ac:dyDescent="0.2">
      <c r="H14830" s="180"/>
      <c r="I14830" s="180"/>
      <c r="L14830" s="181"/>
      <c r="M14830" s="180"/>
      <c r="N14830" s="180"/>
      <c r="O14830" s="180"/>
    </row>
    <row r="14831" spans="8:15" s="179" customFormat="1" x14ac:dyDescent="0.2">
      <c r="H14831" s="180"/>
      <c r="I14831" s="180"/>
      <c r="L14831" s="181"/>
      <c r="M14831" s="180"/>
      <c r="N14831" s="180"/>
      <c r="O14831" s="180"/>
    </row>
    <row r="14832" spans="8:15" s="179" customFormat="1" x14ac:dyDescent="0.2">
      <c r="H14832" s="180"/>
      <c r="I14832" s="180"/>
      <c r="L14832" s="181"/>
      <c r="M14832" s="180"/>
      <c r="N14832" s="180"/>
      <c r="O14832" s="180"/>
    </row>
    <row r="14833" spans="8:15" s="179" customFormat="1" x14ac:dyDescent="0.2">
      <c r="H14833" s="180"/>
      <c r="I14833" s="180"/>
      <c r="L14833" s="181"/>
      <c r="M14833" s="180"/>
      <c r="N14833" s="180"/>
      <c r="O14833" s="180"/>
    </row>
    <row r="14834" spans="8:15" s="179" customFormat="1" x14ac:dyDescent="0.2">
      <c r="H14834" s="180"/>
      <c r="I14834" s="180"/>
      <c r="L14834" s="181"/>
      <c r="M14834" s="180"/>
      <c r="N14834" s="180"/>
      <c r="O14834" s="180"/>
    </row>
    <row r="14835" spans="8:15" s="179" customFormat="1" x14ac:dyDescent="0.2">
      <c r="H14835" s="180"/>
      <c r="I14835" s="180"/>
      <c r="L14835" s="181"/>
      <c r="M14835" s="180"/>
      <c r="N14835" s="180"/>
      <c r="O14835" s="180"/>
    </row>
    <row r="14836" spans="8:15" s="179" customFormat="1" x14ac:dyDescent="0.2">
      <c r="H14836" s="180"/>
      <c r="I14836" s="180"/>
      <c r="L14836" s="181"/>
      <c r="M14836" s="180"/>
      <c r="N14836" s="180"/>
      <c r="O14836" s="180"/>
    </row>
    <row r="14837" spans="8:15" s="179" customFormat="1" x14ac:dyDescent="0.2">
      <c r="H14837" s="180"/>
      <c r="I14837" s="180"/>
      <c r="L14837" s="181"/>
      <c r="M14837" s="180"/>
      <c r="N14837" s="180"/>
      <c r="O14837" s="180"/>
    </row>
    <row r="14838" spans="8:15" s="179" customFormat="1" x14ac:dyDescent="0.2">
      <c r="H14838" s="180"/>
      <c r="I14838" s="180"/>
      <c r="L14838" s="181"/>
      <c r="M14838" s="180"/>
      <c r="N14838" s="180"/>
      <c r="O14838" s="180"/>
    </row>
    <row r="14839" spans="8:15" s="179" customFormat="1" x14ac:dyDescent="0.2">
      <c r="H14839" s="180"/>
      <c r="I14839" s="180"/>
      <c r="L14839" s="181"/>
      <c r="M14839" s="180"/>
      <c r="N14839" s="180"/>
      <c r="O14839" s="180"/>
    </row>
    <row r="14840" spans="8:15" s="179" customFormat="1" x14ac:dyDescent="0.2">
      <c r="H14840" s="180"/>
      <c r="I14840" s="180"/>
      <c r="L14840" s="181"/>
      <c r="M14840" s="180"/>
      <c r="N14840" s="180"/>
      <c r="O14840" s="180"/>
    </row>
    <row r="14841" spans="8:15" s="179" customFormat="1" x14ac:dyDescent="0.2">
      <c r="H14841" s="180"/>
      <c r="I14841" s="180"/>
      <c r="L14841" s="181"/>
      <c r="M14841" s="180"/>
      <c r="N14841" s="180"/>
      <c r="O14841" s="180"/>
    </row>
    <row r="14842" spans="8:15" s="179" customFormat="1" x14ac:dyDescent="0.2">
      <c r="H14842" s="180"/>
      <c r="I14842" s="180"/>
      <c r="L14842" s="181"/>
      <c r="M14842" s="180"/>
      <c r="N14842" s="180"/>
      <c r="O14842" s="180"/>
    </row>
    <row r="14843" spans="8:15" s="179" customFormat="1" x14ac:dyDescent="0.2">
      <c r="H14843" s="180"/>
      <c r="I14843" s="180"/>
      <c r="L14843" s="181"/>
      <c r="M14843" s="180"/>
      <c r="N14843" s="180"/>
      <c r="O14843" s="180"/>
    </row>
    <row r="14844" spans="8:15" s="179" customFormat="1" x14ac:dyDescent="0.2">
      <c r="H14844" s="180"/>
      <c r="I14844" s="180"/>
      <c r="L14844" s="181"/>
      <c r="M14844" s="180"/>
      <c r="N14844" s="180"/>
      <c r="O14844" s="180"/>
    </row>
    <row r="14845" spans="8:15" s="179" customFormat="1" x14ac:dyDescent="0.2">
      <c r="H14845" s="180"/>
      <c r="I14845" s="180"/>
      <c r="L14845" s="181"/>
      <c r="M14845" s="180"/>
      <c r="N14845" s="180"/>
      <c r="O14845" s="180"/>
    </row>
    <row r="14846" spans="8:15" s="179" customFormat="1" x14ac:dyDescent="0.2">
      <c r="H14846" s="180"/>
      <c r="I14846" s="180"/>
      <c r="L14846" s="181"/>
      <c r="M14846" s="180"/>
      <c r="N14846" s="180"/>
      <c r="O14846" s="180"/>
    </row>
    <row r="14847" spans="8:15" s="179" customFormat="1" x14ac:dyDescent="0.2">
      <c r="H14847" s="180"/>
      <c r="I14847" s="180"/>
      <c r="L14847" s="181"/>
      <c r="M14847" s="180"/>
      <c r="N14847" s="180"/>
      <c r="O14847" s="180"/>
    </row>
    <row r="14848" spans="8:15" s="179" customFormat="1" x14ac:dyDescent="0.2">
      <c r="H14848" s="180"/>
      <c r="I14848" s="180"/>
      <c r="L14848" s="181"/>
      <c r="M14848" s="180"/>
      <c r="N14848" s="180"/>
      <c r="O14848" s="180"/>
    </row>
    <row r="14849" spans="8:15" s="179" customFormat="1" x14ac:dyDescent="0.2">
      <c r="H14849" s="180"/>
      <c r="I14849" s="180"/>
      <c r="L14849" s="181"/>
      <c r="M14849" s="180"/>
      <c r="N14849" s="180"/>
      <c r="O14849" s="180"/>
    </row>
    <row r="14850" spans="8:15" s="179" customFormat="1" x14ac:dyDescent="0.2">
      <c r="H14850" s="180"/>
      <c r="I14850" s="180"/>
      <c r="L14850" s="181"/>
      <c r="M14850" s="180"/>
      <c r="N14850" s="180"/>
      <c r="O14850" s="180"/>
    </row>
    <row r="14851" spans="8:15" s="179" customFormat="1" x14ac:dyDescent="0.2">
      <c r="H14851" s="180"/>
      <c r="I14851" s="180"/>
      <c r="L14851" s="181"/>
      <c r="M14851" s="180"/>
      <c r="N14851" s="180"/>
      <c r="O14851" s="180"/>
    </row>
    <row r="14852" spans="8:15" s="179" customFormat="1" x14ac:dyDescent="0.2">
      <c r="H14852" s="180"/>
      <c r="I14852" s="180"/>
      <c r="L14852" s="181"/>
      <c r="M14852" s="180"/>
      <c r="N14852" s="180"/>
      <c r="O14852" s="180"/>
    </row>
    <row r="14853" spans="8:15" s="179" customFormat="1" x14ac:dyDescent="0.2">
      <c r="H14853" s="180"/>
      <c r="I14853" s="180"/>
      <c r="L14853" s="181"/>
      <c r="M14853" s="180"/>
      <c r="N14853" s="180"/>
      <c r="O14853" s="180"/>
    </row>
    <row r="14854" spans="8:15" s="179" customFormat="1" x14ac:dyDescent="0.2">
      <c r="H14854" s="180"/>
      <c r="I14854" s="180"/>
      <c r="L14854" s="181"/>
      <c r="M14854" s="180"/>
      <c r="N14854" s="180"/>
      <c r="O14854" s="180"/>
    </row>
    <row r="14855" spans="8:15" s="179" customFormat="1" x14ac:dyDescent="0.2">
      <c r="H14855" s="180"/>
      <c r="I14855" s="180"/>
      <c r="L14855" s="181"/>
      <c r="M14855" s="180"/>
      <c r="N14855" s="180"/>
      <c r="O14855" s="180"/>
    </row>
    <row r="14856" spans="8:15" s="179" customFormat="1" x14ac:dyDescent="0.2">
      <c r="H14856" s="180"/>
      <c r="I14856" s="180"/>
      <c r="L14856" s="181"/>
      <c r="M14856" s="180"/>
      <c r="N14856" s="180"/>
      <c r="O14856" s="180"/>
    </row>
    <row r="14857" spans="8:15" s="179" customFormat="1" x14ac:dyDescent="0.2">
      <c r="H14857" s="180"/>
      <c r="I14857" s="180"/>
      <c r="L14857" s="181"/>
      <c r="M14857" s="180"/>
      <c r="N14857" s="180"/>
      <c r="O14857" s="180"/>
    </row>
    <row r="14858" spans="8:15" s="179" customFormat="1" x14ac:dyDescent="0.2">
      <c r="H14858" s="180"/>
      <c r="I14858" s="180"/>
      <c r="L14858" s="181"/>
      <c r="M14858" s="180"/>
      <c r="N14858" s="180"/>
      <c r="O14858" s="180"/>
    </row>
    <row r="14859" spans="8:15" s="179" customFormat="1" x14ac:dyDescent="0.2">
      <c r="H14859" s="180"/>
      <c r="I14859" s="180"/>
      <c r="L14859" s="181"/>
      <c r="M14859" s="180"/>
      <c r="N14859" s="180"/>
      <c r="O14859" s="180"/>
    </row>
    <row r="14860" spans="8:15" s="179" customFormat="1" x14ac:dyDescent="0.2">
      <c r="H14860" s="180"/>
      <c r="I14860" s="180"/>
      <c r="L14860" s="181"/>
      <c r="M14860" s="180"/>
      <c r="N14860" s="180"/>
      <c r="O14860" s="180"/>
    </row>
    <row r="14861" spans="8:15" s="179" customFormat="1" x14ac:dyDescent="0.2">
      <c r="H14861" s="180"/>
      <c r="I14861" s="180"/>
      <c r="L14861" s="181"/>
      <c r="M14861" s="180"/>
      <c r="N14861" s="180"/>
      <c r="O14861" s="180"/>
    </row>
    <row r="14862" spans="8:15" s="179" customFormat="1" x14ac:dyDescent="0.2">
      <c r="H14862" s="180"/>
      <c r="I14862" s="180"/>
      <c r="L14862" s="181"/>
      <c r="M14862" s="180"/>
      <c r="N14862" s="180"/>
      <c r="O14862" s="180"/>
    </row>
    <row r="14863" spans="8:15" s="179" customFormat="1" x14ac:dyDescent="0.2">
      <c r="H14863" s="180"/>
      <c r="I14863" s="180"/>
      <c r="L14863" s="181"/>
      <c r="M14863" s="180"/>
      <c r="N14863" s="180"/>
      <c r="O14863" s="180"/>
    </row>
    <row r="14864" spans="8:15" s="179" customFormat="1" x14ac:dyDescent="0.2">
      <c r="H14864" s="180"/>
      <c r="I14864" s="180"/>
      <c r="L14864" s="181"/>
      <c r="M14864" s="180"/>
      <c r="N14864" s="180"/>
      <c r="O14864" s="180"/>
    </row>
    <row r="14865" spans="8:15" s="179" customFormat="1" x14ac:dyDescent="0.2">
      <c r="H14865" s="180"/>
      <c r="I14865" s="180"/>
      <c r="L14865" s="181"/>
      <c r="M14865" s="180"/>
      <c r="N14865" s="180"/>
      <c r="O14865" s="180"/>
    </row>
    <row r="14866" spans="8:15" s="179" customFormat="1" x14ac:dyDescent="0.2">
      <c r="H14866" s="180"/>
      <c r="I14866" s="180"/>
      <c r="L14866" s="181"/>
      <c r="M14866" s="180"/>
      <c r="N14866" s="180"/>
      <c r="O14866" s="180"/>
    </row>
    <row r="14867" spans="8:15" s="179" customFormat="1" x14ac:dyDescent="0.2">
      <c r="H14867" s="180"/>
      <c r="I14867" s="180"/>
      <c r="L14867" s="181"/>
      <c r="M14867" s="180"/>
      <c r="N14867" s="180"/>
      <c r="O14867" s="180"/>
    </row>
    <row r="14868" spans="8:15" s="179" customFormat="1" x14ac:dyDescent="0.2">
      <c r="H14868" s="180"/>
      <c r="I14868" s="180"/>
      <c r="L14868" s="181"/>
      <c r="M14868" s="180"/>
      <c r="N14868" s="180"/>
      <c r="O14868" s="180"/>
    </row>
    <row r="14869" spans="8:15" s="179" customFormat="1" x14ac:dyDescent="0.2">
      <c r="H14869" s="180"/>
      <c r="I14869" s="180"/>
      <c r="L14869" s="181"/>
      <c r="M14869" s="180"/>
      <c r="N14869" s="180"/>
      <c r="O14869" s="180"/>
    </row>
    <row r="14870" spans="8:15" s="179" customFormat="1" x14ac:dyDescent="0.2">
      <c r="H14870" s="180"/>
      <c r="I14870" s="180"/>
      <c r="L14870" s="181"/>
      <c r="M14870" s="180"/>
      <c r="N14870" s="180"/>
      <c r="O14870" s="180"/>
    </row>
    <row r="14871" spans="8:15" s="179" customFormat="1" x14ac:dyDescent="0.2">
      <c r="H14871" s="180"/>
      <c r="I14871" s="180"/>
      <c r="L14871" s="181"/>
      <c r="M14871" s="180"/>
      <c r="N14871" s="180"/>
      <c r="O14871" s="180"/>
    </row>
    <row r="14872" spans="8:15" s="179" customFormat="1" x14ac:dyDescent="0.2">
      <c r="H14872" s="180"/>
      <c r="I14872" s="180"/>
      <c r="L14872" s="181"/>
      <c r="M14872" s="180"/>
      <c r="N14872" s="180"/>
      <c r="O14872" s="180"/>
    </row>
    <row r="14873" spans="8:15" s="179" customFormat="1" x14ac:dyDescent="0.2">
      <c r="H14873" s="180"/>
      <c r="I14873" s="180"/>
      <c r="L14873" s="181"/>
      <c r="M14873" s="180"/>
      <c r="N14873" s="180"/>
      <c r="O14873" s="180"/>
    </row>
    <row r="14874" spans="8:15" s="179" customFormat="1" x14ac:dyDescent="0.2">
      <c r="H14874" s="180"/>
      <c r="I14874" s="180"/>
      <c r="L14874" s="181"/>
      <c r="M14874" s="180"/>
      <c r="N14874" s="180"/>
      <c r="O14874" s="180"/>
    </row>
    <row r="14875" spans="8:15" s="179" customFormat="1" x14ac:dyDescent="0.2">
      <c r="H14875" s="180"/>
      <c r="I14875" s="180"/>
      <c r="L14875" s="181"/>
      <c r="M14875" s="180"/>
      <c r="N14875" s="180"/>
      <c r="O14875" s="180"/>
    </row>
    <row r="14876" spans="8:15" s="179" customFormat="1" x14ac:dyDescent="0.2">
      <c r="H14876" s="180"/>
      <c r="I14876" s="180"/>
      <c r="L14876" s="181"/>
      <c r="M14876" s="180"/>
      <c r="N14876" s="180"/>
      <c r="O14876" s="180"/>
    </row>
    <row r="14877" spans="8:15" s="179" customFormat="1" x14ac:dyDescent="0.2">
      <c r="H14877" s="180"/>
      <c r="I14877" s="180"/>
      <c r="L14877" s="181"/>
      <c r="M14877" s="180"/>
      <c r="N14877" s="180"/>
      <c r="O14877" s="180"/>
    </row>
    <row r="14878" spans="8:15" s="179" customFormat="1" x14ac:dyDescent="0.2">
      <c r="H14878" s="180"/>
      <c r="I14878" s="180"/>
      <c r="L14878" s="181"/>
      <c r="M14878" s="180"/>
      <c r="N14878" s="180"/>
      <c r="O14878" s="180"/>
    </row>
    <row r="14879" spans="8:15" s="179" customFormat="1" x14ac:dyDescent="0.2">
      <c r="H14879" s="180"/>
      <c r="I14879" s="180"/>
      <c r="L14879" s="181"/>
      <c r="M14879" s="180"/>
      <c r="N14879" s="180"/>
      <c r="O14879" s="180"/>
    </row>
    <row r="14880" spans="8:15" s="179" customFormat="1" x14ac:dyDescent="0.2">
      <c r="H14880" s="180"/>
      <c r="I14880" s="180"/>
      <c r="L14880" s="181"/>
      <c r="M14880" s="180"/>
      <c r="N14880" s="180"/>
      <c r="O14880" s="180"/>
    </row>
    <row r="14881" spans="8:15" s="179" customFormat="1" x14ac:dyDescent="0.2">
      <c r="H14881" s="180"/>
      <c r="I14881" s="180"/>
      <c r="L14881" s="181"/>
      <c r="M14881" s="180"/>
      <c r="N14881" s="180"/>
      <c r="O14881" s="180"/>
    </row>
    <row r="14882" spans="8:15" s="179" customFormat="1" x14ac:dyDescent="0.2">
      <c r="H14882" s="180"/>
      <c r="I14882" s="180"/>
      <c r="L14882" s="181"/>
      <c r="M14882" s="180"/>
      <c r="N14882" s="180"/>
      <c r="O14882" s="180"/>
    </row>
    <row r="14883" spans="8:15" s="179" customFormat="1" x14ac:dyDescent="0.2">
      <c r="H14883" s="180"/>
      <c r="I14883" s="180"/>
      <c r="L14883" s="181"/>
      <c r="M14883" s="180"/>
      <c r="N14883" s="180"/>
      <c r="O14883" s="180"/>
    </row>
    <row r="14884" spans="8:15" s="179" customFormat="1" x14ac:dyDescent="0.2">
      <c r="H14884" s="180"/>
      <c r="I14884" s="180"/>
      <c r="L14884" s="181"/>
      <c r="M14884" s="180"/>
      <c r="N14884" s="180"/>
      <c r="O14884" s="180"/>
    </row>
    <row r="14885" spans="8:15" s="179" customFormat="1" x14ac:dyDescent="0.2">
      <c r="H14885" s="180"/>
      <c r="I14885" s="180"/>
      <c r="L14885" s="181"/>
      <c r="M14885" s="180"/>
      <c r="N14885" s="180"/>
      <c r="O14885" s="180"/>
    </row>
    <row r="14886" spans="8:15" s="179" customFormat="1" x14ac:dyDescent="0.2">
      <c r="H14886" s="180"/>
      <c r="I14886" s="180"/>
      <c r="L14886" s="181"/>
      <c r="M14886" s="180"/>
      <c r="N14886" s="180"/>
      <c r="O14886" s="180"/>
    </row>
    <row r="14887" spans="8:15" s="179" customFormat="1" x14ac:dyDescent="0.2">
      <c r="H14887" s="180"/>
      <c r="I14887" s="180"/>
      <c r="L14887" s="181"/>
      <c r="M14887" s="180"/>
      <c r="N14887" s="180"/>
      <c r="O14887" s="180"/>
    </row>
    <row r="14888" spans="8:15" s="179" customFormat="1" x14ac:dyDescent="0.2">
      <c r="H14888" s="180"/>
      <c r="I14888" s="180"/>
      <c r="L14888" s="181"/>
      <c r="M14888" s="180"/>
      <c r="N14888" s="180"/>
      <c r="O14888" s="180"/>
    </row>
    <row r="14889" spans="8:15" s="179" customFormat="1" x14ac:dyDescent="0.2">
      <c r="H14889" s="180"/>
      <c r="I14889" s="180"/>
      <c r="L14889" s="181"/>
      <c r="M14889" s="180"/>
      <c r="N14889" s="180"/>
      <c r="O14889" s="180"/>
    </row>
    <row r="14890" spans="8:15" s="179" customFormat="1" x14ac:dyDescent="0.2">
      <c r="H14890" s="180"/>
      <c r="I14890" s="180"/>
      <c r="L14890" s="181"/>
      <c r="M14890" s="180"/>
      <c r="N14890" s="180"/>
      <c r="O14890" s="180"/>
    </row>
    <row r="14891" spans="8:15" s="179" customFormat="1" x14ac:dyDescent="0.2">
      <c r="H14891" s="180"/>
      <c r="I14891" s="180"/>
      <c r="L14891" s="181"/>
      <c r="M14891" s="180"/>
      <c r="N14891" s="180"/>
      <c r="O14891" s="180"/>
    </row>
    <row r="14892" spans="8:15" s="179" customFormat="1" x14ac:dyDescent="0.2">
      <c r="H14892" s="180"/>
      <c r="I14892" s="180"/>
      <c r="L14892" s="181"/>
      <c r="M14892" s="180"/>
      <c r="N14892" s="180"/>
      <c r="O14892" s="180"/>
    </row>
    <row r="14893" spans="8:15" s="179" customFormat="1" x14ac:dyDescent="0.2">
      <c r="H14893" s="180"/>
      <c r="I14893" s="180"/>
      <c r="L14893" s="181"/>
      <c r="M14893" s="180"/>
      <c r="N14893" s="180"/>
      <c r="O14893" s="180"/>
    </row>
    <row r="14894" spans="8:15" s="179" customFormat="1" x14ac:dyDescent="0.2">
      <c r="H14894" s="180"/>
      <c r="I14894" s="180"/>
      <c r="L14894" s="181"/>
      <c r="M14894" s="180"/>
      <c r="N14894" s="180"/>
      <c r="O14894" s="180"/>
    </row>
    <row r="14895" spans="8:15" s="179" customFormat="1" x14ac:dyDescent="0.2">
      <c r="H14895" s="180"/>
      <c r="I14895" s="180"/>
      <c r="L14895" s="181"/>
      <c r="M14895" s="180"/>
      <c r="N14895" s="180"/>
      <c r="O14895" s="180"/>
    </row>
    <row r="14896" spans="8:15" s="179" customFormat="1" x14ac:dyDescent="0.2">
      <c r="H14896" s="180"/>
      <c r="I14896" s="180"/>
      <c r="L14896" s="181"/>
      <c r="M14896" s="180"/>
      <c r="N14896" s="180"/>
      <c r="O14896" s="180"/>
    </row>
    <row r="14897" spans="8:15" s="179" customFormat="1" x14ac:dyDescent="0.2">
      <c r="H14897" s="180"/>
      <c r="I14897" s="180"/>
      <c r="L14897" s="181"/>
      <c r="M14897" s="180"/>
      <c r="N14897" s="180"/>
      <c r="O14897" s="180"/>
    </row>
    <row r="14898" spans="8:15" s="179" customFormat="1" x14ac:dyDescent="0.2">
      <c r="H14898" s="180"/>
      <c r="I14898" s="180"/>
      <c r="L14898" s="181"/>
      <c r="M14898" s="180"/>
      <c r="N14898" s="180"/>
      <c r="O14898" s="180"/>
    </row>
    <row r="14899" spans="8:15" s="179" customFormat="1" x14ac:dyDescent="0.2">
      <c r="H14899" s="180"/>
      <c r="I14899" s="180"/>
      <c r="L14899" s="181"/>
      <c r="M14899" s="180"/>
      <c r="N14899" s="180"/>
      <c r="O14899" s="180"/>
    </row>
    <row r="14900" spans="8:15" s="179" customFormat="1" x14ac:dyDescent="0.2">
      <c r="H14900" s="180"/>
      <c r="I14900" s="180"/>
      <c r="L14900" s="181"/>
      <c r="M14900" s="180"/>
      <c r="N14900" s="180"/>
      <c r="O14900" s="180"/>
    </row>
    <row r="14901" spans="8:15" s="179" customFormat="1" x14ac:dyDescent="0.2">
      <c r="H14901" s="180"/>
      <c r="I14901" s="180"/>
      <c r="L14901" s="181"/>
      <c r="M14901" s="180"/>
      <c r="N14901" s="180"/>
      <c r="O14901" s="180"/>
    </row>
    <row r="14902" spans="8:15" s="179" customFormat="1" x14ac:dyDescent="0.2">
      <c r="H14902" s="180"/>
      <c r="I14902" s="180"/>
      <c r="L14902" s="181"/>
      <c r="M14902" s="180"/>
      <c r="N14902" s="180"/>
      <c r="O14902" s="180"/>
    </row>
    <row r="14903" spans="8:15" s="179" customFormat="1" x14ac:dyDescent="0.2">
      <c r="H14903" s="180"/>
      <c r="I14903" s="180"/>
      <c r="L14903" s="181"/>
      <c r="M14903" s="180"/>
      <c r="N14903" s="180"/>
      <c r="O14903" s="180"/>
    </row>
    <row r="14904" spans="8:15" s="179" customFormat="1" x14ac:dyDescent="0.2">
      <c r="H14904" s="180"/>
      <c r="I14904" s="180"/>
      <c r="L14904" s="181"/>
      <c r="M14904" s="180"/>
      <c r="N14904" s="180"/>
      <c r="O14904" s="180"/>
    </row>
    <row r="14905" spans="8:15" s="179" customFormat="1" x14ac:dyDescent="0.2">
      <c r="H14905" s="180"/>
      <c r="I14905" s="180"/>
      <c r="L14905" s="181"/>
      <c r="M14905" s="180"/>
      <c r="N14905" s="180"/>
      <c r="O14905" s="180"/>
    </row>
    <row r="14906" spans="8:15" s="179" customFormat="1" x14ac:dyDescent="0.2">
      <c r="H14906" s="180"/>
      <c r="I14906" s="180"/>
      <c r="L14906" s="181"/>
      <c r="M14906" s="180"/>
      <c r="N14906" s="180"/>
      <c r="O14906" s="180"/>
    </row>
    <row r="14907" spans="8:15" s="179" customFormat="1" x14ac:dyDescent="0.2">
      <c r="H14907" s="180"/>
      <c r="I14907" s="180"/>
      <c r="L14907" s="181"/>
      <c r="M14907" s="180"/>
      <c r="N14907" s="180"/>
      <c r="O14907" s="180"/>
    </row>
    <row r="14908" spans="8:15" s="179" customFormat="1" x14ac:dyDescent="0.2">
      <c r="H14908" s="180"/>
      <c r="I14908" s="180"/>
      <c r="L14908" s="181"/>
      <c r="M14908" s="180"/>
      <c r="N14908" s="180"/>
      <c r="O14908" s="180"/>
    </row>
    <row r="14909" spans="8:15" s="179" customFormat="1" x14ac:dyDescent="0.2">
      <c r="H14909" s="180"/>
      <c r="I14909" s="180"/>
      <c r="L14909" s="181"/>
      <c r="M14909" s="180"/>
      <c r="N14909" s="180"/>
      <c r="O14909" s="180"/>
    </row>
    <row r="14910" spans="8:15" s="179" customFormat="1" x14ac:dyDescent="0.2">
      <c r="H14910" s="180"/>
      <c r="I14910" s="180"/>
      <c r="L14910" s="181"/>
      <c r="M14910" s="180"/>
      <c r="N14910" s="180"/>
      <c r="O14910" s="180"/>
    </row>
    <row r="14911" spans="8:15" s="179" customFormat="1" x14ac:dyDescent="0.2">
      <c r="H14911" s="180"/>
      <c r="I14911" s="180"/>
      <c r="L14911" s="181"/>
      <c r="M14911" s="180"/>
      <c r="N14911" s="180"/>
      <c r="O14911" s="180"/>
    </row>
    <row r="14912" spans="8:15" s="179" customFormat="1" x14ac:dyDescent="0.2">
      <c r="H14912" s="180"/>
      <c r="I14912" s="180"/>
      <c r="L14912" s="181"/>
      <c r="M14912" s="180"/>
      <c r="N14912" s="180"/>
      <c r="O14912" s="180"/>
    </row>
    <row r="14913" spans="8:15" s="179" customFormat="1" x14ac:dyDescent="0.2">
      <c r="H14913" s="180"/>
      <c r="I14913" s="180"/>
      <c r="L14913" s="181"/>
      <c r="M14913" s="180"/>
      <c r="N14913" s="180"/>
      <c r="O14913" s="180"/>
    </row>
    <row r="14914" spans="8:15" s="179" customFormat="1" x14ac:dyDescent="0.2">
      <c r="H14914" s="180"/>
      <c r="I14914" s="180"/>
      <c r="L14914" s="181"/>
      <c r="M14914" s="180"/>
      <c r="N14914" s="180"/>
      <c r="O14914" s="180"/>
    </row>
    <row r="14915" spans="8:15" s="179" customFormat="1" x14ac:dyDescent="0.2">
      <c r="H14915" s="180"/>
      <c r="I14915" s="180"/>
      <c r="L14915" s="181"/>
      <c r="M14915" s="180"/>
      <c r="N14915" s="180"/>
      <c r="O14915" s="180"/>
    </row>
    <row r="14916" spans="8:15" s="179" customFormat="1" x14ac:dyDescent="0.2">
      <c r="H14916" s="180"/>
      <c r="I14916" s="180"/>
      <c r="L14916" s="181"/>
      <c r="M14916" s="180"/>
      <c r="N14916" s="180"/>
      <c r="O14916" s="180"/>
    </row>
    <row r="14917" spans="8:15" s="179" customFormat="1" x14ac:dyDescent="0.2">
      <c r="H14917" s="180"/>
      <c r="I14917" s="180"/>
      <c r="L14917" s="181"/>
      <c r="M14917" s="180"/>
      <c r="N14917" s="180"/>
      <c r="O14917" s="180"/>
    </row>
    <row r="14918" spans="8:15" s="179" customFormat="1" x14ac:dyDescent="0.2">
      <c r="H14918" s="180"/>
      <c r="I14918" s="180"/>
      <c r="L14918" s="181"/>
      <c r="M14918" s="180"/>
      <c r="N14918" s="180"/>
      <c r="O14918" s="180"/>
    </row>
    <row r="14919" spans="8:15" s="179" customFormat="1" x14ac:dyDescent="0.2">
      <c r="H14919" s="180"/>
      <c r="I14919" s="180"/>
      <c r="L14919" s="181"/>
      <c r="M14919" s="180"/>
      <c r="N14919" s="180"/>
      <c r="O14919" s="180"/>
    </row>
    <row r="14920" spans="8:15" s="179" customFormat="1" x14ac:dyDescent="0.2">
      <c r="H14920" s="180"/>
      <c r="I14920" s="180"/>
      <c r="L14920" s="181"/>
      <c r="M14920" s="180"/>
      <c r="N14920" s="180"/>
      <c r="O14920" s="180"/>
    </row>
    <row r="14921" spans="8:15" s="179" customFormat="1" x14ac:dyDescent="0.2">
      <c r="H14921" s="180"/>
      <c r="I14921" s="180"/>
      <c r="L14921" s="181"/>
      <c r="M14921" s="180"/>
      <c r="N14921" s="180"/>
      <c r="O14921" s="180"/>
    </row>
    <row r="14922" spans="8:15" s="179" customFormat="1" x14ac:dyDescent="0.2">
      <c r="H14922" s="180"/>
      <c r="I14922" s="180"/>
      <c r="L14922" s="181"/>
      <c r="M14922" s="180"/>
      <c r="N14922" s="180"/>
      <c r="O14922" s="180"/>
    </row>
    <row r="14923" spans="8:15" s="179" customFormat="1" x14ac:dyDescent="0.2">
      <c r="H14923" s="180"/>
      <c r="I14923" s="180"/>
      <c r="L14923" s="181"/>
      <c r="M14923" s="180"/>
      <c r="N14923" s="180"/>
      <c r="O14923" s="180"/>
    </row>
    <row r="14924" spans="8:15" s="179" customFormat="1" x14ac:dyDescent="0.2">
      <c r="H14924" s="180"/>
      <c r="I14924" s="180"/>
      <c r="L14924" s="181"/>
      <c r="M14924" s="180"/>
      <c r="N14924" s="180"/>
      <c r="O14924" s="180"/>
    </row>
    <row r="14925" spans="8:15" s="179" customFormat="1" x14ac:dyDescent="0.2">
      <c r="H14925" s="180"/>
      <c r="I14925" s="180"/>
      <c r="L14925" s="181"/>
      <c r="M14925" s="180"/>
      <c r="N14925" s="180"/>
      <c r="O14925" s="180"/>
    </row>
    <row r="14926" spans="8:15" s="179" customFormat="1" x14ac:dyDescent="0.2">
      <c r="H14926" s="180"/>
      <c r="I14926" s="180"/>
      <c r="L14926" s="181"/>
      <c r="M14926" s="180"/>
      <c r="N14926" s="180"/>
      <c r="O14926" s="180"/>
    </row>
    <row r="14927" spans="8:15" s="179" customFormat="1" x14ac:dyDescent="0.2">
      <c r="H14927" s="180"/>
      <c r="I14927" s="180"/>
      <c r="L14927" s="181"/>
      <c r="M14927" s="180"/>
      <c r="N14927" s="180"/>
      <c r="O14927" s="180"/>
    </row>
    <row r="14928" spans="8:15" s="179" customFormat="1" x14ac:dyDescent="0.2">
      <c r="H14928" s="180"/>
      <c r="I14928" s="180"/>
      <c r="L14928" s="181"/>
      <c r="M14928" s="180"/>
      <c r="N14928" s="180"/>
      <c r="O14928" s="180"/>
    </row>
    <row r="14929" spans="8:15" s="179" customFormat="1" x14ac:dyDescent="0.2">
      <c r="H14929" s="180"/>
      <c r="I14929" s="180"/>
      <c r="L14929" s="181"/>
      <c r="M14929" s="180"/>
      <c r="N14929" s="180"/>
      <c r="O14929" s="180"/>
    </row>
    <row r="14930" spans="8:15" s="179" customFormat="1" x14ac:dyDescent="0.2">
      <c r="H14930" s="180"/>
      <c r="I14930" s="180"/>
      <c r="L14930" s="181"/>
      <c r="M14930" s="180"/>
      <c r="N14930" s="180"/>
      <c r="O14930" s="180"/>
    </row>
    <row r="14931" spans="8:15" s="179" customFormat="1" x14ac:dyDescent="0.2">
      <c r="H14931" s="180"/>
      <c r="I14931" s="180"/>
      <c r="L14931" s="181"/>
      <c r="M14931" s="180"/>
      <c r="N14931" s="180"/>
      <c r="O14931" s="180"/>
    </row>
    <row r="14932" spans="8:15" s="179" customFormat="1" x14ac:dyDescent="0.2">
      <c r="H14932" s="180"/>
      <c r="I14932" s="180"/>
      <c r="L14932" s="181"/>
      <c r="M14932" s="180"/>
      <c r="N14932" s="180"/>
      <c r="O14932" s="180"/>
    </row>
    <row r="14933" spans="8:15" s="179" customFormat="1" x14ac:dyDescent="0.2">
      <c r="H14933" s="180"/>
      <c r="I14933" s="180"/>
      <c r="L14933" s="181"/>
      <c r="M14933" s="180"/>
      <c r="N14933" s="180"/>
      <c r="O14933" s="180"/>
    </row>
    <row r="14934" spans="8:15" s="179" customFormat="1" x14ac:dyDescent="0.2">
      <c r="H14934" s="180"/>
      <c r="I14934" s="180"/>
      <c r="L14934" s="181"/>
      <c r="M14934" s="180"/>
      <c r="N14934" s="180"/>
      <c r="O14934" s="180"/>
    </row>
    <row r="14935" spans="8:15" s="179" customFormat="1" x14ac:dyDescent="0.2">
      <c r="H14935" s="180"/>
      <c r="I14935" s="180"/>
      <c r="L14935" s="181"/>
      <c r="M14935" s="180"/>
      <c r="N14935" s="180"/>
      <c r="O14935" s="180"/>
    </row>
    <row r="14936" spans="8:15" s="179" customFormat="1" x14ac:dyDescent="0.2">
      <c r="H14936" s="180"/>
      <c r="I14936" s="180"/>
      <c r="L14936" s="181"/>
      <c r="M14936" s="180"/>
      <c r="N14936" s="180"/>
      <c r="O14936" s="180"/>
    </row>
    <row r="14937" spans="8:15" s="179" customFormat="1" x14ac:dyDescent="0.2">
      <c r="H14937" s="180"/>
      <c r="I14937" s="180"/>
      <c r="L14937" s="181"/>
      <c r="M14937" s="180"/>
      <c r="N14937" s="180"/>
      <c r="O14937" s="180"/>
    </row>
    <row r="14938" spans="8:15" s="179" customFormat="1" x14ac:dyDescent="0.2">
      <c r="H14938" s="180"/>
      <c r="I14938" s="180"/>
      <c r="L14938" s="181"/>
      <c r="M14938" s="180"/>
      <c r="N14938" s="180"/>
      <c r="O14938" s="180"/>
    </row>
    <row r="14939" spans="8:15" s="179" customFormat="1" x14ac:dyDescent="0.2">
      <c r="H14939" s="180"/>
      <c r="I14939" s="180"/>
      <c r="L14939" s="181"/>
      <c r="M14939" s="180"/>
      <c r="N14939" s="180"/>
      <c r="O14939" s="180"/>
    </row>
    <row r="14940" spans="8:15" s="179" customFormat="1" x14ac:dyDescent="0.2">
      <c r="H14940" s="180"/>
      <c r="I14940" s="180"/>
      <c r="L14940" s="181"/>
      <c r="M14940" s="180"/>
      <c r="N14940" s="180"/>
      <c r="O14940" s="180"/>
    </row>
    <row r="14941" spans="8:15" s="179" customFormat="1" x14ac:dyDescent="0.2">
      <c r="H14941" s="180"/>
      <c r="I14941" s="180"/>
      <c r="L14941" s="181"/>
      <c r="M14941" s="180"/>
      <c r="N14941" s="180"/>
      <c r="O14941" s="180"/>
    </row>
    <row r="14942" spans="8:15" s="179" customFormat="1" x14ac:dyDescent="0.2">
      <c r="H14942" s="180"/>
      <c r="I14942" s="180"/>
      <c r="L14942" s="181"/>
      <c r="M14942" s="180"/>
      <c r="N14942" s="180"/>
      <c r="O14942" s="180"/>
    </row>
    <row r="14943" spans="8:15" s="179" customFormat="1" x14ac:dyDescent="0.2">
      <c r="H14943" s="180"/>
      <c r="I14943" s="180"/>
      <c r="L14943" s="181"/>
      <c r="M14943" s="180"/>
      <c r="N14943" s="180"/>
      <c r="O14943" s="180"/>
    </row>
    <row r="14944" spans="8:15" s="179" customFormat="1" x14ac:dyDescent="0.2">
      <c r="H14944" s="180"/>
      <c r="I14944" s="180"/>
      <c r="L14944" s="181"/>
      <c r="M14944" s="180"/>
      <c r="N14944" s="180"/>
      <c r="O14944" s="180"/>
    </row>
    <row r="14945" spans="8:15" s="179" customFormat="1" x14ac:dyDescent="0.2">
      <c r="H14945" s="180"/>
      <c r="I14945" s="180"/>
      <c r="L14945" s="181"/>
      <c r="M14945" s="180"/>
      <c r="N14945" s="180"/>
      <c r="O14945" s="180"/>
    </row>
    <row r="14946" spans="8:15" s="179" customFormat="1" x14ac:dyDescent="0.2">
      <c r="H14946" s="180"/>
      <c r="I14946" s="180"/>
      <c r="L14946" s="181"/>
      <c r="M14946" s="180"/>
      <c r="N14946" s="180"/>
      <c r="O14946" s="180"/>
    </row>
    <row r="14947" spans="8:15" s="179" customFormat="1" x14ac:dyDescent="0.2">
      <c r="H14947" s="180"/>
      <c r="I14947" s="180"/>
      <c r="L14947" s="181"/>
      <c r="M14947" s="180"/>
      <c r="N14947" s="180"/>
      <c r="O14947" s="180"/>
    </row>
    <row r="14948" spans="8:15" s="179" customFormat="1" x14ac:dyDescent="0.2">
      <c r="H14948" s="180"/>
      <c r="I14948" s="180"/>
      <c r="L14948" s="181"/>
      <c r="M14948" s="180"/>
      <c r="N14948" s="180"/>
      <c r="O14948" s="180"/>
    </row>
    <row r="14949" spans="8:15" s="179" customFormat="1" x14ac:dyDescent="0.2">
      <c r="H14949" s="180"/>
      <c r="I14949" s="180"/>
      <c r="L14949" s="181"/>
      <c r="M14949" s="180"/>
      <c r="N14949" s="180"/>
      <c r="O14949" s="180"/>
    </row>
    <row r="14950" spans="8:15" s="179" customFormat="1" x14ac:dyDescent="0.2">
      <c r="H14950" s="180"/>
      <c r="I14950" s="180"/>
      <c r="L14950" s="181"/>
      <c r="M14950" s="180"/>
      <c r="N14950" s="180"/>
      <c r="O14950" s="180"/>
    </row>
    <row r="14951" spans="8:15" s="179" customFormat="1" x14ac:dyDescent="0.2">
      <c r="H14951" s="180"/>
      <c r="I14951" s="180"/>
      <c r="L14951" s="181"/>
      <c r="M14951" s="180"/>
      <c r="N14951" s="180"/>
      <c r="O14951" s="180"/>
    </row>
    <row r="14952" spans="8:15" s="179" customFormat="1" x14ac:dyDescent="0.2">
      <c r="H14952" s="180"/>
      <c r="I14952" s="180"/>
      <c r="L14952" s="181"/>
      <c r="M14952" s="180"/>
      <c r="N14952" s="180"/>
      <c r="O14952" s="180"/>
    </row>
    <row r="14953" spans="8:15" s="179" customFormat="1" x14ac:dyDescent="0.2">
      <c r="H14953" s="180"/>
      <c r="I14953" s="180"/>
      <c r="L14953" s="181"/>
      <c r="M14953" s="180"/>
      <c r="N14953" s="180"/>
      <c r="O14953" s="180"/>
    </row>
    <row r="14954" spans="8:15" s="179" customFormat="1" x14ac:dyDescent="0.2">
      <c r="H14954" s="180"/>
      <c r="I14954" s="180"/>
      <c r="L14954" s="181"/>
      <c r="M14954" s="180"/>
      <c r="N14954" s="180"/>
      <c r="O14954" s="180"/>
    </row>
    <row r="14955" spans="8:15" s="179" customFormat="1" x14ac:dyDescent="0.2">
      <c r="H14955" s="180"/>
      <c r="I14955" s="180"/>
      <c r="L14955" s="181"/>
      <c r="M14955" s="180"/>
      <c r="N14955" s="180"/>
      <c r="O14955" s="180"/>
    </row>
    <row r="14956" spans="8:15" s="179" customFormat="1" x14ac:dyDescent="0.2">
      <c r="H14956" s="180"/>
      <c r="I14956" s="180"/>
      <c r="L14956" s="181"/>
      <c r="M14956" s="180"/>
      <c r="N14956" s="180"/>
      <c r="O14956" s="180"/>
    </row>
    <row r="14957" spans="8:15" s="179" customFormat="1" x14ac:dyDescent="0.2">
      <c r="H14957" s="180"/>
      <c r="I14957" s="180"/>
      <c r="L14957" s="181"/>
      <c r="M14957" s="180"/>
      <c r="N14957" s="180"/>
      <c r="O14957" s="180"/>
    </row>
    <row r="14958" spans="8:15" s="179" customFormat="1" x14ac:dyDescent="0.2">
      <c r="H14958" s="180"/>
      <c r="I14958" s="180"/>
      <c r="L14958" s="181"/>
      <c r="M14958" s="180"/>
      <c r="N14958" s="180"/>
      <c r="O14958" s="180"/>
    </row>
    <row r="14959" spans="8:15" s="179" customFormat="1" x14ac:dyDescent="0.2">
      <c r="H14959" s="180"/>
      <c r="I14959" s="180"/>
      <c r="L14959" s="181"/>
      <c r="M14959" s="180"/>
      <c r="N14959" s="180"/>
      <c r="O14959" s="180"/>
    </row>
    <row r="14960" spans="8:15" s="179" customFormat="1" x14ac:dyDescent="0.2">
      <c r="H14960" s="180"/>
      <c r="I14960" s="180"/>
      <c r="L14960" s="181"/>
      <c r="M14960" s="180"/>
      <c r="N14960" s="180"/>
      <c r="O14960" s="180"/>
    </row>
    <row r="14961" spans="8:15" s="179" customFormat="1" x14ac:dyDescent="0.2">
      <c r="H14961" s="180"/>
      <c r="I14961" s="180"/>
      <c r="L14961" s="181"/>
      <c r="M14961" s="180"/>
      <c r="N14961" s="180"/>
      <c r="O14961" s="180"/>
    </row>
    <row r="14962" spans="8:15" s="179" customFormat="1" x14ac:dyDescent="0.2">
      <c r="H14962" s="180"/>
      <c r="I14962" s="180"/>
      <c r="L14962" s="181"/>
      <c r="M14962" s="180"/>
      <c r="N14962" s="180"/>
      <c r="O14962" s="180"/>
    </row>
    <row r="14963" spans="8:15" s="179" customFormat="1" x14ac:dyDescent="0.2">
      <c r="H14963" s="180"/>
      <c r="I14963" s="180"/>
      <c r="L14963" s="181"/>
      <c r="M14963" s="180"/>
      <c r="N14963" s="180"/>
      <c r="O14963" s="180"/>
    </row>
    <row r="14964" spans="8:15" s="179" customFormat="1" x14ac:dyDescent="0.2">
      <c r="H14964" s="180"/>
      <c r="I14964" s="180"/>
      <c r="L14964" s="181"/>
      <c r="M14964" s="180"/>
      <c r="N14964" s="180"/>
      <c r="O14964" s="180"/>
    </row>
    <row r="14965" spans="8:15" s="179" customFormat="1" x14ac:dyDescent="0.2">
      <c r="H14965" s="180"/>
      <c r="I14965" s="180"/>
      <c r="L14965" s="181"/>
      <c r="M14965" s="180"/>
      <c r="N14965" s="180"/>
      <c r="O14965" s="180"/>
    </row>
    <row r="14966" spans="8:15" s="179" customFormat="1" x14ac:dyDescent="0.2">
      <c r="H14966" s="180"/>
      <c r="I14966" s="180"/>
      <c r="L14966" s="181"/>
      <c r="M14966" s="180"/>
      <c r="N14966" s="180"/>
      <c r="O14966" s="180"/>
    </row>
    <row r="14967" spans="8:15" s="179" customFormat="1" x14ac:dyDescent="0.2">
      <c r="H14967" s="180"/>
      <c r="I14967" s="180"/>
      <c r="L14967" s="181"/>
      <c r="M14967" s="180"/>
      <c r="N14967" s="180"/>
      <c r="O14967" s="180"/>
    </row>
    <row r="14968" spans="8:15" s="179" customFormat="1" x14ac:dyDescent="0.2">
      <c r="H14968" s="180"/>
      <c r="I14968" s="180"/>
      <c r="L14968" s="181"/>
      <c r="M14968" s="180"/>
      <c r="N14968" s="180"/>
      <c r="O14968" s="180"/>
    </row>
    <row r="14969" spans="8:15" s="179" customFormat="1" x14ac:dyDescent="0.2">
      <c r="H14969" s="180"/>
      <c r="I14969" s="180"/>
      <c r="L14969" s="181"/>
      <c r="M14969" s="180"/>
      <c r="N14969" s="180"/>
      <c r="O14969" s="180"/>
    </row>
    <row r="14970" spans="8:15" s="179" customFormat="1" x14ac:dyDescent="0.2">
      <c r="H14970" s="180"/>
      <c r="I14970" s="180"/>
      <c r="L14970" s="181"/>
      <c r="M14970" s="180"/>
      <c r="N14970" s="180"/>
      <c r="O14970" s="180"/>
    </row>
    <row r="14971" spans="8:15" s="179" customFormat="1" x14ac:dyDescent="0.2">
      <c r="H14971" s="180"/>
      <c r="I14971" s="180"/>
      <c r="L14971" s="181"/>
      <c r="M14971" s="180"/>
      <c r="N14971" s="180"/>
      <c r="O14971" s="180"/>
    </row>
    <row r="14972" spans="8:15" s="179" customFormat="1" x14ac:dyDescent="0.2">
      <c r="H14972" s="180"/>
      <c r="I14972" s="180"/>
      <c r="L14972" s="181"/>
      <c r="M14972" s="180"/>
      <c r="N14972" s="180"/>
      <c r="O14972" s="180"/>
    </row>
    <row r="14973" spans="8:15" s="179" customFormat="1" x14ac:dyDescent="0.2">
      <c r="H14973" s="180"/>
      <c r="I14973" s="180"/>
      <c r="L14973" s="181"/>
      <c r="M14973" s="180"/>
      <c r="N14973" s="180"/>
      <c r="O14973" s="180"/>
    </row>
    <row r="14974" spans="8:15" s="179" customFormat="1" x14ac:dyDescent="0.2">
      <c r="H14974" s="180"/>
      <c r="I14974" s="180"/>
      <c r="L14974" s="181"/>
      <c r="M14974" s="180"/>
      <c r="N14974" s="180"/>
      <c r="O14974" s="180"/>
    </row>
    <row r="14975" spans="8:15" s="179" customFormat="1" x14ac:dyDescent="0.2">
      <c r="H14975" s="180"/>
      <c r="I14975" s="180"/>
      <c r="L14975" s="181"/>
      <c r="M14975" s="180"/>
      <c r="N14975" s="180"/>
      <c r="O14975" s="180"/>
    </row>
    <row r="14976" spans="8:15" s="179" customFormat="1" x14ac:dyDescent="0.2">
      <c r="H14976" s="180"/>
      <c r="I14976" s="180"/>
      <c r="L14976" s="181"/>
      <c r="M14976" s="180"/>
      <c r="N14976" s="180"/>
      <c r="O14976" s="180"/>
    </row>
    <row r="14977" spans="8:15" s="179" customFormat="1" x14ac:dyDescent="0.2">
      <c r="H14977" s="180"/>
      <c r="I14977" s="180"/>
      <c r="L14977" s="181"/>
      <c r="M14977" s="180"/>
      <c r="N14977" s="180"/>
      <c r="O14977" s="180"/>
    </row>
    <row r="14978" spans="8:15" s="179" customFormat="1" x14ac:dyDescent="0.2">
      <c r="H14978" s="180"/>
      <c r="I14978" s="180"/>
      <c r="L14978" s="181"/>
      <c r="M14978" s="180"/>
      <c r="N14978" s="180"/>
      <c r="O14978" s="180"/>
    </row>
    <row r="14979" spans="8:15" s="179" customFormat="1" x14ac:dyDescent="0.2">
      <c r="H14979" s="180"/>
      <c r="I14979" s="180"/>
      <c r="L14979" s="181"/>
      <c r="M14979" s="180"/>
      <c r="N14979" s="180"/>
      <c r="O14979" s="180"/>
    </row>
    <row r="14980" spans="8:15" s="179" customFormat="1" x14ac:dyDescent="0.2">
      <c r="H14980" s="180"/>
      <c r="I14980" s="180"/>
      <c r="L14980" s="181"/>
      <c r="M14980" s="180"/>
      <c r="N14980" s="180"/>
      <c r="O14980" s="180"/>
    </row>
    <row r="14981" spans="8:15" s="179" customFormat="1" x14ac:dyDescent="0.2">
      <c r="H14981" s="180"/>
      <c r="I14981" s="180"/>
      <c r="L14981" s="181"/>
      <c r="M14981" s="180"/>
      <c r="N14981" s="180"/>
      <c r="O14981" s="180"/>
    </row>
    <row r="14982" spans="8:15" s="179" customFormat="1" x14ac:dyDescent="0.2">
      <c r="H14982" s="180"/>
      <c r="I14982" s="180"/>
      <c r="L14982" s="181"/>
      <c r="M14982" s="180"/>
      <c r="N14982" s="180"/>
      <c r="O14982" s="180"/>
    </row>
    <row r="14983" spans="8:15" s="179" customFormat="1" x14ac:dyDescent="0.2">
      <c r="H14983" s="180"/>
      <c r="I14983" s="180"/>
      <c r="L14983" s="181"/>
      <c r="M14983" s="180"/>
      <c r="N14983" s="180"/>
      <c r="O14983" s="180"/>
    </row>
    <row r="14984" spans="8:15" s="179" customFormat="1" x14ac:dyDescent="0.2">
      <c r="H14984" s="180"/>
      <c r="I14984" s="180"/>
      <c r="L14984" s="181"/>
      <c r="M14984" s="180"/>
      <c r="N14984" s="180"/>
      <c r="O14984" s="180"/>
    </row>
    <row r="14985" spans="8:15" s="179" customFormat="1" x14ac:dyDescent="0.2">
      <c r="H14985" s="180"/>
      <c r="I14985" s="180"/>
      <c r="L14985" s="181"/>
      <c r="M14985" s="180"/>
      <c r="N14985" s="180"/>
      <c r="O14985" s="180"/>
    </row>
    <row r="14986" spans="8:15" s="179" customFormat="1" x14ac:dyDescent="0.2">
      <c r="H14986" s="180"/>
      <c r="I14986" s="180"/>
      <c r="L14986" s="181"/>
      <c r="M14986" s="180"/>
      <c r="N14986" s="180"/>
      <c r="O14986" s="180"/>
    </row>
    <row r="14987" spans="8:15" s="179" customFormat="1" x14ac:dyDescent="0.2">
      <c r="H14987" s="180"/>
      <c r="I14987" s="180"/>
      <c r="L14987" s="181"/>
      <c r="M14987" s="180"/>
      <c r="N14987" s="180"/>
      <c r="O14987" s="180"/>
    </row>
    <row r="14988" spans="8:15" s="179" customFormat="1" x14ac:dyDescent="0.2">
      <c r="H14988" s="180"/>
      <c r="I14988" s="180"/>
      <c r="L14988" s="181"/>
      <c r="M14988" s="180"/>
      <c r="N14988" s="180"/>
      <c r="O14988" s="180"/>
    </row>
    <row r="14989" spans="8:15" s="179" customFormat="1" x14ac:dyDescent="0.2">
      <c r="H14989" s="180"/>
      <c r="I14989" s="180"/>
      <c r="L14989" s="181"/>
      <c r="M14989" s="180"/>
      <c r="N14989" s="180"/>
      <c r="O14989" s="180"/>
    </row>
    <row r="14990" spans="8:15" s="179" customFormat="1" x14ac:dyDescent="0.2">
      <c r="H14990" s="180"/>
      <c r="I14990" s="180"/>
      <c r="L14990" s="181"/>
      <c r="M14990" s="180"/>
      <c r="N14990" s="180"/>
      <c r="O14990" s="180"/>
    </row>
    <row r="14991" spans="8:15" s="179" customFormat="1" x14ac:dyDescent="0.2">
      <c r="H14991" s="180"/>
      <c r="I14991" s="180"/>
      <c r="L14991" s="181"/>
      <c r="M14991" s="180"/>
      <c r="N14991" s="180"/>
      <c r="O14991" s="180"/>
    </row>
    <row r="14992" spans="8:15" s="179" customFormat="1" x14ac:dyDescent="0.2">
      <c r="H14992" s="180"/>
      <c r="I14992" s="180"/>
      <c r="L14992" s="181"/>
      <c r="M14992" s="180"/>
      <c r="N14992" s="180"/>
      <c r="O14992" s="180"/>
    </row>
    <row r="14993" spans="8:15" s="179" customFormat="1" x14ac:dyDescent="0.2">
      <c r="H14993" s="180"/>
      <c r="I14993" s="180"/>
      <c r="L14993" s="181"/>
      <c r="M14993" s="180"/>
      <c r="N14993" s="180"/>
      <c r="O14993" s="180"/>
    </row>
    <row r="14994" spans="8:15" s="179" customFormat="1" x14ac:dyDescent="0.2">
      <c r="H14994" s="180"/>
      <c r="I14994" s="180"/>
      <c r="L14994" s="181"/>
      <c r="M14994" s="180"/>
      <c r="N14994" s="180"/>
      <c r="O14994" s="180"/>
    </row>
    <row r="14995" spans="8:15" s="179" customFormat="1" x14ac:dyDescent="0.2">
      <c r="H14995" s="180"/>
      <c r="I14995" s="180"/>
      <c r="L14995" s="181"/>
      <c r="M14995" s="180"/>
      <c r="N14995" s="180"/>
      <c r="O14995" s="180"/>
    </row>
    <row r="14996" spans="8:15" s="179" customFormat="1" x14ac:dyDescent="0.2">
      <c r="H14996" s="180"/>
      <c r="I14996" s="180"/>
      <c r="L14996" s="181"/>
      <c r="M14996" s="180"/>
      <c r="N14996" s="180"/>
      <c r="O14996" s="180"/>
    </row>
    <row r="14997" spans="8:15" s="179" customFormat="1" x14ac:dyDescent="0.2">
      <c r="H14997" s="180"/>
      <c r="I14997" s="180"/>
      <c r="L14997" s="181"/>
      <c r="M14997" s="180"/>
      <c r="N14997" s="180"/>
      <c r="O14997" s="180"/>
    </row>
    <row r="14998" spans="8:15" s="179" customFormat="1" x14ac:dyDescent="0.2">
      <c r="H14998" s="180"/>
      <c r="I14998" s="180"/>
      <c r="L14998" s="181"/>
      <c r="M14998" s="180"/>
      <c r="N14998" s="180"/>
      <c r="O14998" s="180"/>
    </row>
    <row r="14999" spans="8:15" s="179" customFormat="1" x14ac:dyDescent="0.2">
      <c r="H14999" s="180"/>
      <c r="I14999" s="180"/>
      <c r="L14999" s="181"/>
      <c r="M14999" s="180"/>
      <c r="N14999" s="180"/>
      <c r="O14999" s="180"/>
    </row>
    <row r="15000" spans="8:15" s="179" customFormat="1" x14ac:dyDescent="0.2">
      <c r="H15000" s="180"/>
      <c r="I15000" s="180"/>
      <c r="L15000" s="181"/>
      <c r="M15000" s="180"/>
      <c r="N15000" s="180"/>
      <c r="O15000" s="180"/>
    </row>
    <row r="15001" spans="8:15" s="179" customFormat="1" x14ac:dyDescent="0.2">
      <c r="H15001" s="180"/>
      <c r="I15001" s="180"/>
      <c r="L15001" s="181"/>
      <c r="M15001" s="180"/>
      <c r="N15001" s="180"/>
      <c r="O15001" s="180"/>
    </row>
    <row r="15002" spans="8:15" s="179" customFormat="1" x14ac:dyDescent="0.2">
      <c r="H15002" s="180"/>
      <c r="I15002" s="180"/>
      <c r="L15002" s="181"/>
      <c r="M15002" s="180"/>
      <c r="N15002" s="180"/>
      <c r="O15002" s="180"/>
    </row>
    <row r="15003" spans="8:15" s="179" customFormat="1" x14ac:dyDescent="0.2">
      <c r="H15003" s="180"/>
      <c r="I15003" s="180"/>
      <c r="L15003" s="181"/>
      <c r="M15003" s="180"/>
      <c r="N15003" s="180"/>
      <c r="O15003" s="180"/>
    </row>
    <row r="15004" spans="8:15" s="179" customFormat="1" x14ac:dyDescent="0.2">
      <c r="H15004" s="180"/>
      <c r="I15004" s="180"/>
      <c r="L15004" s="181"/>
      <c r="M15004" s="180"/>
      <c r="N15004" s="180"/>
      <c r="O15004" s="180"/>
    </row>
    <row r="15005" spans="8:15" s="179" customFormat="1" x14ac:dyDescent="0.2">
      <c r="H15005" s="180"/>
      <c r="I15005" s="180"/>
      <c r="L15005" s="181"/>
      <c r="M15005" s="180"/>
      <c r="N15005" s="180"/>
      <c r="O15005" s="180"/>
    </row>
    <row r="15006" spans="8:15" s="179" customFormat="1" x14ac:dyDescent="0.2">
      <c r="H15006" s="180"/>
      <c r="I15006" s="180"/>
      <c r="L15006" s="181"/>
      <c r="M15006" s="180"/>
      <c r="N15006" s="180"/>
      <c r="O15006" s="180"/>
    </row>
    <row r="15007" spans="8:15" s="179" customFormat="1" x14ac:dyDescent="0.2">
      <c r="H15007" s="180"/>
      <c r="I15007" s="180"/>
      <c r="L15007" s="181"/>
      <c r="M15007" s="180"/>
      <c r="N15007" s="180"/>
      <c r="O15007" s="180"/>
    </row>
    <row r="15008" spans="8:15" s="179" customFormat="1" x14ac:dyDescent="0.2">
      <c r="H15008" s="180"/>
      <c r="I15008" s="180"/>
      <c r="L15008" s="181"/>
      <c r="M15008" s="180"/>
      <c r="N15008" s="180"/>
      <c r="O15008" s="180"/>
    </row>
    <row r="15009" spans="8:15" s="179" customFormat="1" x14ac:dyDescent="0.2">
      <c r="H15009" s="180"/>
      <c r="I15009" s="180"/>
      <c r="L15009" s="181"/>
      <c r="M15009" s="180"/>
      <c r="N15009" s="180"/>
      <c r="O15009" s="180"/>
    </row>
    <row r="15010" spans="8:15" s="179" customFormat="1" x14ac:dyDescent="0.2">
      <c r="H15010" s="180"/>
      <c r="I15010" s="180"/>
      <c r="L15010" s="181"/>
      <c r="M15010" s="180"/>
      <c r="N15010" s="180"/>
      <c r="O15010" s="180"/>
    </row>
    <row r="15011" spans="8:15" s="179" customFormat="1" x14ac:dyDescent="0.2">
      <c r="H15011" s="180"/>
      <c r="I15011" s="180"/>
      <c r="L15011" s="181"/>
      <c r="M15011" s="180"/>
      <c r="N15011" s="180"/>
      <c r="O15011" s="180"/>
    </row>
    <row r="15012" spans="8:15" s="179" customFormat="1" x14ac:dyDescent="0.2">
      <c r="H15012" s="180"/>
      <c r="I15012" s="180"/>
      <c r="L15012" s="181"/>
      <c r="M15012" s="180"/>
      <c r="N15012" s="180"/>
      <c r="O15012" s="180"/>
    </row>
    <row r="15013" spans="8:15" s="179" customFormat="1" x14ac:dyDescent="0.2">
      <c r="H15013" s="180"/>
      <c r="I15013" s="180"/>
      <c r="L15013" s="181"/>
      <c r="M15013" s="180"/>
      <c r="N15013" s="180"/>
      <c r="O15013" s="180"/>
    </row>
    <row r="15014" spans="8:15" s="179" customFormat="1" x14ac:dyDescent="0.2">
      <c r="H15014" s="180"/>
      <c r="I15014" s="180"/>
      <c r="L15014" s="181"/>
      <c r="M15014" s="180"/>
      <c r="N15014" s="180"/>
      <c r="O15014" s="180"/>
    </row>
    <row r="15015" spans="8:15" s="179" customFormat="1" x14ac:dyDescent="0.2">
      <c r="H15015" s="180"/>
      <c r="I15015" s="180"/>
      <c r="L15015" s="181"/>
      <c r="M15015" s="180"/>
      <c r="N15015" s="180"/>
      <c r="O15015" s="180"/>
    </row>
    <row r="15016" spans="8:15" s="179" customFormat="1" x14ac:dyDescent="0.2">
      <c r="H15016" s="180"/>
      <c r="I15016" s="180"/>
      <c r="L15016" s="181"/>
      <c r="M15016" s="180"/>
      <c r="N15016" s="180"/>
      <c r="O15016" s="180"/>
    </row>
    <row r="15017" spans="8:15" s="179" customFormat="1" x14ac:dyDescent="0.2">
      <c r="H15017" s="180"/>
      <c r="I15017" s="180"/>
      <c r="L15017" s="181"/>
      <c r="M15017" s="180"/>
      <c r="N15017" s="180"/>
      <c r="O15017" s="180"/>
    </row>
    <row r="15018" spans="8:15" s="179" customFormat="1" x14ac:dyDescent="0.2">
      <c r="H15018" s="180"/>
      <c r="I15018" s="180"/>
      <c r="L15018" s="181"/>
      <c r="M15018" s="180"/>
      <c r="N15018" s="180"/>
      <c r="O15018" s="180"/>
    </row>
    <row r="15019" spans="8:15" s="179" customFormat="1" x14ac:dyDescent="0.2">
      <c r="H15019" s="180"/>
      <c r="I15019" s="180"/>
      <c r="L15019" s="181"/>
      <c r="M15019" s="180"/>
      <c r="N15019" s="180"/>
      <c r="O15019" s="180"/>
    </row>
    <row r="15020" spans="8:15" s="179" customFormat="1" x14ac:dyDescent="0.2">
      <c r="H15020" s="180"/>
      <c r="I15020" s="180"/>
      <c r="L15020" s="181"/>
      <c r="M15020" s="180"/>
      <c r="N15020" s="180"/>
      <c r="O15020" s="180"/>
    </row>
    <row r="15021" spans="8:15" s="179" customFormat="1" x14ac:dyDescent="0.2">
      <c r="H15021" s="180"/>
      <c r="I15021" s="180"/>
      <c r="L15021" s="181"/>
      <c r="M15021" s="180"/>
      <c r="N15021" s="180"/>
      <c r="O15021" s="180"/>
    </row>
    <row r="15022" spans="8:15" s="179" customFormat="1" x14ac:dyDescent="0.2">
      <c r="H15022" s="180"/>
      <c r="I15022" s="180"/>
      <c r="L15022" s="181"/>
      <c r="M15022" s="180"/>
      <c r="N15022" s="180"/>
      <c r="O15022" s="180"/>
    </row>
    <row r="15023" spans="8:15" s="179" customFormat="1" x14ac:dyDescent="0.2">
      <c r="H15023" s="180"/>
      <c r="I15023" s="180"/>
      <c r="L15023" s="181"/>
      <c r="M15023" s="180"/>
      <c r="N15023" s="180"/>
      <c r="O15023" s="180"/>
    </row>
    <row r="15024" spans="8:15" s="179" customFormat="1" x14ac:dyDescent="0.2">
      <c r="H15024" s="180"/>
      <c r="I15024" s="180"/>
      <c r="L15024" s="181"/>
      <c r="M15024" s="180"/>
      <c r="N15024" s="180"/>
      <c r="O15024" s="180"/>
    </row>
    <row r="15025" spans="8:15" s="179" customFormat="1" x14ac:dyDescent="0.2">
      <c r="H15025" s="180"/>
      <c r="I15025" s="180"/>
      <c r="L15025" s="181"/>
      <c r="M15025" s="180"/>
      <c r="N15025" s="180"/>
      <c r="O15025" s="180"/>
    </row>
    <row r="15026" spans="8:15" s="179" customFormat="1" x14ac:dyDescent="0.2">
      <c r="H15026" s="180"/>
      <c r="I15026" s="180"/>
      <c r="L15026" s="181"/>
      <c r="M15026" s="180"/>
      <c r="N15026" s="180"/>
      <c r="O15026" s="180"/>
    </row>
    <row r="15027" spans="8:15" s="179" customFormat="1" x14ac:dyDescent="0.2">
      <c r="H15027" s="180"/>
      <c r="I15027" s="180"/>
      <c r="L15027" s="181"/>
      <c r="M15027" s="180"/>
      <c r="N15027" s="180"/>
      <c r="O15027" s="180"/>
    </row>
    <row r="15028" spans="8:15" s="179" customFormat="1" x14ac:dyDescent="0.2">
      <c r="H15028" s="180"/>
      <c r="I15028" s="180"/>
      <c r="L15028" s="181"/>
      <c r="M15028" s="180"/>
      <c r="N15028" s="180"/>
      <c r="O15028" s="180"/>
    </row>
    <row r="15029" spans="8:15" s="179" customFormat="1" x14ac:dyDescent="0.2">
      <c r="H15029" s="180"/>
      <c r="I15029" s="180"/>
      <c r="L15029" s="181"/>
      <c r="M15029" s="180"/>
      <c r="N15029" s="180"/>
      <c r="O15029" s="180"/>
    </row>
    <row r="15030" spans="8:15" s="179" customFormat="1" x14ac:dyDescent="0.2">
      <c r="H15030" s="180"/>
      <c r="I15030" s="180"/>
      <c r="L15030" s="181"/>
      <c r="M15030" s="180"/>
      <c r="N15030" s="180"/>
      <c r="O15030" s="180"/>
    </row>
    <row r="15031" spans="8:15" s="179" customFormat="1" x14ac:dyDescent="0.2">
      <c r="H15031" s="180"/>
      <c r="I15031" s="180"/>
      <c r="L15031" s="181"/>
      <c r="M15031" s="180"/>
      <c r="N15031" s="180"/>
      <c r="O15031" s="180"/>
    </row>
    <row r="15032" spans="8:15" s="179" customFormat="1" x14ac:dyDescent="0.2">
      <c r="H15032" s="180"/>
      <c r="I15032" s="180"/>
      <c r="L15032" s="181"/>
      <c r="M15032" s="180"/>
      <c r="N15032" s="180"/>
      <c r="O15032" s="180"/>
    </row>
    <row r="15033" spans="8:15" s="179" customFormat="1" x14ac:dyDescent="0.2">
      <c r="H15033" s="180"/>
      <c r="I15033" s="180"/>
      <c r="L15033" s="181"/>
      <c r="M15033" s="180"/>
      <c r="N15033" s="180"/>
      <c r="O15033" s="180"/>
    </row>
    <row r="15034" spans="8:15" s="179" customFormat="1" x14ac:dyDescent="0.2">
      <c r="H15034" s="180"/>
      <c r="I15034" s="180"/>
      <c r="L15034" s="181"/>
      <c r="M15034" s="180"/>
      <c r="N15034" s="180"/>
      <c r="O15034" s="180"/>
    </row>
    <row r="15035" spans="8:15" s="179" customFormat="1" x14ac:dyDescent="0.2">
      <c r="H15035" s="180"/>
      <c r="I15035" s="180"/>
      <c r="L15035" s="181"/>
      <c r="M15035" s="180"/>
      <c r="N15035" s="180"/>
      <c r="O15035" s="180"/>
    </row>
    <row r="15036" spans="8:15" s="179" customFormat="1" x14ac:dyDescent="0.2">
      <c r="H15036" s="180"/>
      <c r="I15036" s="180"/>
      <c r="L15036" s="181"/>
      <c r="M15036" s="180"/>
      <c r="N15036" s="180"/>
      <c r="O15036" s="180"/>
    </row>
    <row r="15037" spans="8:15" s="179" customFormat="1" x14ac:dyDescent="0.2">
      <c r="H15037" s="180"/>
      <c r="I15037" s="180"/>
      <c r="L15037" s="181"/>
      <c r="M15037" s="180"/>
      <c r="N15037" s="180"/>
      <c r="O15037" s="180"/>
    </row>
    <row r="15038" spans="8:15" s="179" customFormat="1" x14ac:dyDescent="0.2">
      <c r="H15038" s="180"/>
      <c r="I15038" s="180"/>
      <c r="L15038" s="181"/>
      <c r="M15038" s="180"/>
      <c r="N15038" s="180"/>
      <c r="O15038" s="180"/>
    </row>
    <row r="15039" spans="8:15" s="179" customFormat="1" x14ac:dyDescent="0.2">
      <c r="H15039" s="180"/>
      <c r="I15039" s="180"/>
      <c r="L15039" s="181"/>
      <c r="M15039" s="180"/>
      <c r="N15039" s="180"/>
      <c r="O15039" s="180"/>
    </row>
    <row r="15040" spans="8:15" s="179" customFormat="1" x14ac:dyDescent="0.2">
      <c r="H15040" s="180"/>
      <c r="I15040" s="180"/>
      <c r="L15040" s="181"/>
      <c r="M15040" s="180"/>
      <c r="N15040" s="180"/>
      <c r="O15040" s="180"/>
    </row>
    <row r="15041" spans="8:15" s="179" customFormat="1" x14ac:dyDescent="0.2">
      <c r="H15041" s="180"/>
      <c r="I15041" s="180"/>
      <c r="L15041" s="181"/>
      <c r="M15041" s="180"/>
      <c r="N15041" s="180"/>
      <c r="O15041" s="180"/>
    </row>
    <row r="15042" spans="8:15" s="179" customFormat="1" x14ac:dyDescent="0.2">
      <c r="H15042" s="180"/>
      <c r="I15042" s="180"/>
      <c r="L15042" s="181"/>
      <c r="M15042" s="180"/>
      <c r="N15042" s="180"/>
      <c r="O15042" s="180"/>
    </row>
    <row r="15043" spans="8:15" s="179" customFormat="1" x14ac:dyDescent="0.2">
      <c r="H15043" s="180"/>
      <c r="I15043" s="180"/>
      <c r="L15043" s="181"/>
      <c r="M15043" s="180"/>
      <c r="N15043" s="180"/>
      <c r="O15043" s="180"/>
    </row>
    <row r="15044" spans="8:15" s="179" customFormat="1" x14ac:dyDescent="0.2">
      <c r="H15044" s="180"/>
      <c r="I15044" s="180"/>
      <c r="L15044" s="181"/>
      <c r="M15044" s="180"/>
      <c r="N15044" s="180"/>
      <c r="O15044" s="180"/>
    </row>
    <row r="15045" spans="8:15" s="179" customFormat="1" x14ac:dyDescent="0.2">
      <c r="H15045" s="180"/>
      <c r="I15045" s="180"/>
      <c r="L15045" s="181"/>
      <c r="M15045" s="180"/>
      <c r="N15045" s="180"/>
      <c r="O15045" s="180"/>
    </row>
    <row r="15046" spans="8:15" s="179" customFormat="1" x14ac:dyDescent="0.2">
      <c r="H15046" s="180"/>
      <c r="I15046" s="180"/>
      <c r="L15046" s="181"/>
      <c r="M15046" s="180"/>
      <c r="N15046" s="180"/>
      <c r="O15046" s="180"/>
    </row>
    <row r="15047" spans="8:15" s="179" customFormat="1" x14ac:dyDescent="0.2">
      <c r="H15047" s="180"/>
      <c r="I15047" s="180"/>
      <c r="L15047" s="181"/>
      <c r="M15047" s="180"/>
      <c r="N15047" s="180"/>
      <c r="O15047" s="180"/>
    </row>
    <row r="15048" spans="8:15" s="179" customFormat="1" x14ac:dyDescent="0.2">
      <c r="H15048" s="180"/>
      <c r="I15048" s="180"/>
      <c r="L15048" s="181"/>
      <c r="M15048" s="180"/>
      <c r="N15048" s="180"/>
      <c r="O15048" s="180"/>
    </row>
    <row r="15049" spans="8:15" s="179" customFormat="1" x14ac:dyDescent="0.2">
      <c r="H15049" s="180"/>
      <c r="I15049" s="180"/>
      <c r="L15049" s="181"/>
      <c r="M15049" s="180"/>
      <c r="N15049" s="180"/>
      <c r="O15049" s="180"/>
    </row>
    <row r="15050" spans="8:15" s="179" customFormat="1" x14ac:dyDescent="0.2">
      <c r="H15050" s="180"/>
      <c r="I15050" s="180"/>
      <c r="L15050" s="181"/>
      <c r="M15050" s="180"/>
      <c r="N15050" s="180"/>
      <c r="O15050" s="180"/>
    </row>
    <row r="15051" spans="8:15" s="179" customFormat="1" x14ac:dyDescent="0.2">
      <c r="H15051" s="180"/>
      <c r="I15051" s="180"/>
      <c r="L15051" s="181"/>
      <c r="M15051" s="180"/>
      <c r="N15051" s="180"/>
      <c r="O15051" s="180"/>
    </row>
    <row r="15052" spans="8:15" s="179" customFormat="1" x14ac:dyDescent="0.2">
      <c r="H15052" s="180"/>
      <c r="I15052" s="180"/>
      <c r="L15052" s="181"/>
      <c r="M15052" s="180"/>
      <c r="N15052" s="180"/>
      <c r="O15052" s="180"/>
    </row>
    <row r="15053" spans="8:15" s="179" customFormat="1" x14ac:dyDescent="0.2">
      <c r="H15053" s="180"/>
      <c r="I15053" s="180"/>
      <c r="L15053" s="181"/>
      <c r="M15053" s="180"/>
      <c r="N15053" s="180"/>
      <c r="O15053" s="180"/>
    </row>
    <row r="15054" spans="8:15" s="179" customFormat="1" x14ac:dyDescent="0.2">
      <c r="H15054" s="180"/>
      <c r="I15054" s="180"/>
      <c r="L15054" s="181"/>
      <c r="M15054" s="180"/>
      <c r="N15054" s="180"/>
      <c r="O15054" s="180"/>
    </row>
    <row r="15055" spans="8:15" s="179" customFormat="1" x14ac:dyDescent="0.2">
      <c r="H15055" s="180"/>
      <c r="I15055" s="180"/>
      <c r="L15055" s="181"/>
      <c r="M15055" s="180"/>
      <c r="N15055" s="180"/>
      <c r="O15055" s="180"/>
    </row>
    <row r="15056" spans="8:15" s="179" customFormat="1" x14ac:dyDescent="0.2">
      <c r="H15056" s="180"/>
      <c r="I15056" s="180"/>
      <c r="L15056" s="181"/>
      <c r="M15056" s="180"/>
      <c r="N15056" s="180"/>
      <c r="O15056" s="180"/>
    </row>
    <row r="15057" spans="8:15" s="179" customFormat="1" x14ac:dyDescent="0.2">
      <c r="H15057" s="180"/>
      <c r="I15057" s="180"/>
      <c r="L15057" s="181"/>
      <c r="M15057" s="180"/>
      <c r="N15057" s="180"/>
      <c r="O15057" s="180"/>
    </row>
    <row r="15058" spans="8:15" s="179" customFormat="1" x14ac:dyDescent="0.2">
      <c r="H15058" s="180"/>
      <c r="I15058" s="180"/>
      <c r="L15058" s="181"/>
      <c r="M15058" s="180"/>
      <c r="N15058" s="180"/>
      <c r="O15058" s="180"/>
    </row>
    <row r="15059" spans="8:15" s="179" customFormat="1" x14ac:dyDescent="0.2">
      <c r="H15059" s="180"/>
      <c r="I15059" s="180"/>
      <c r="L15059" s="181"/>
      <c r="M15059" s="180"/>
      <c r="N15059" s="180"/>
      <c r="O15059" s="180"/>
    </row>
    <row r="15060" spans="8:15" s="179" customFormat="1" x14ac:dyDescent="0.2">
      <c r="H15060" s="180"/>
      <c r="I15060" s="180"/>
      <c r="L15060" s="181"/>
      <c r="M15060" s="180"/>
      <c r="N15060" s="180"/>
      <c r="O15060" s="180"/>
    </row>
    <row r="15061" spans="8:15" s="179" customFormat="1" x14ac:dyDescent="0.2">
      <c r="H15061" s="180"/>
      <c r="I15061" s="180"/>
      <c r="L15061" s="181"/>
      <c r="M15061" s="180"/>
      <c r="N15061" s="180"/>
      <c r="O15061" s="180"/>
    </row>
    <row r="15062" spans="8:15" s="179" customFormat="1" x14ac:dyDescent="0.2">
      <c r="H15062" s="180"/>
      <c r="I15062" s="180"/>
      <c r="L15062" s="181"/>
      <c r="M15062" s="180"/>
      <c r="N15062" s="180"/>
      <c r="O15062" s="180"/>
    </row>
    <row r="15063" spans="8:15" s="179" customFormat="1" x14ac:dyDescent="0.2">
      <c r="H15063" s="180"/>
      <c r="I15063" s="180"/>
      <c r="L15063" s="181"/>
      <c r="M15063" s="180"/>
      <c r="N15063" s="180"/>
      <c r="O15063" s="180"/>
    </row>
    <row r="15064" spans="8:15" s="179" customFormat="1" x14ac:dyDescent="0.2">
      <c r="H15064" s="180"/>
      <c r="I15064" s="180"/>
      <c r="L15064" s="181"/>
      <c r="M15064" s="180"/>
      <c r="N15064" s="180"/>
      <c r="O15064" s="180"/>
    </row>
    <row r="15065" spans="8:15" s="179" customFormat="1" x14ac:dyDescent="0.2">
      <c r="H15065" s="180"/>
      <c r="I15065" s="180"/>
      <c r="L15065" s="181"/>
      <c r="M15065" s="180"/>
      <c r="N15065" s="180"/>
      <c r="O15065" s="180"/>
    </row>
    <row r="15066" spans="8:15" s="179" customFormat="1" x14ac:dyDescent="0.2">
      <c r="H15066" s="180"/>
      <c r="I15066" s="180"/>
      <c r="L15066" s="181"/>
      <c r="M15066" s="180"/>
      <c r="N15066" s="180"/>
      <c r="O15066" s="180"/>
    </row>
    <row r="15067" spans="8:15" s="179" customFormat="1" x14ac:dyDescent="0.2">
      <c r="H15067" s="180"/>
      <c r="I15067" s="180"/>
      <c r="L15067" s="181"/>
      <c r="M15067" s="180"/>
      <c r="N15067" s="180"/>
      <c r="O15067" s="180"/>
    </row>
    <row r="15068" spans="8:15" s="179" customFormat="1" x14ac:dyDescent="0.2">
      <c r="H15068" s="180"/>
      <c r="I15068" s="180"/>
      <c r="L15068" s="181"/>
      <c r="M15068" s="180"/>
      <c r="N15068" s="180"/>
      <c r="O15068" s="180"/>
    </row>
    <row r="15069" spans="8:15" s="179" customFormat="1" x14ac:dyDescent="0.2">
      <c r="H15069" s="180"/>
      <c r="I15069" s="180"/>
      <c r="L15069" s="181"/>
      <c r="M15069" s="180"/>
      <c r="N15069" s="180"/>
      <c r="O15069" s="180"/>
    </row>
    <row r="15070" spans="8:15" s="179" customFormat="1" x14ac:dyDescent="0.2">
      <c r="H15070" s="180"/>
      <c r="I15070" s="180"/>
      <c r="L15070" s="181"/>
      <c r="M15070" s="180"/>
      <c r="N15070" s="180"/>
      <c r="O15070" s="180"/>
    </row>
    <row r="15071" spans="8:15" s="179" customFormat="1" x14ac:dyDescent="0.2">
      <c r="H15071" s="180"/>
      <c r="I15071" s="180"/>
      <c r="L15071" s="181"/>
      <c r="M15071" s="180"/>
      <c r="N15071" s="180"/>
      <c r="O15071" s="180"/>
    </row>
    <row r="15072" spans="8:15" s="179" customFormat="1" x14ac:dyDescent="0.2">
      <c r="H15072" s="180"/>
      <c r="I15072" s="180"/>
      <c r="L15072" s="181"/>
      <c r="M15072" s="180"/>
      <c r="N15072" s="180"/>
      <c r="O15072" s="180"/>
    </row>
    <row r="15073" spans="8:15" s="179" customFormat="1" x14ac:dyDescent="0.2">
      <c r="H15073" s="180"/>
      <c r="I15073" s="180"/>
      <c r="L15073" s="181"/>
      <c r="M15073" s="180"/>
      <c r="N15073" s="180"/>
      <c r="O15073" s="180"/>
    </row>
    <row r="15074" spans="8:15" s="179" customFormat="1" x14ac:dyDescent="0.2">
      <c r="H15074" s="180"/>
      <c r="I15074" s="180"/>
      <c r="L15074" s="181"/>
      <c r="M15074" s="180"/>
      <c r="N15074" s="180"/>
      <c r="O15074" s="180"/>
    </row>
    <row r="15075" spans="8:15" s="179" customFormat="1" x14ac:dyDescent="0.2">
      <c r="H15075" s="180"/>
      <c r="I15075" s="180"/>
      <c r="L15075" s="181"/>
      <c r="M15075" s="180"/>
      <c r="N15075" s="180"/>
      <c r="O15075" s="180"/>
    </row>
    <row r="15076" spans="8:15" s="179" customFormat="1" x14ac:dyDescent="0.2">
      <c r="H15076" s="180"/>
      <c r="I15076" s="180"/>
      <c r="L15076" s="181"/>
      <c r="M15076" s="180"/>
      <c r="N15076" s="180"/>
      <c r="O15076" s="180"/>
    </row>
    <row r="15077" spans="8:15" s="179" customFormat="1" x14ac:dyDescent="0.2">
      <c r="H15077" s="180"/>
      <c r="I15077" s="180"/>
      <c r="L15077" s="181"/>
      <c r="M15077" s="180"/>
      <c r="N15077" s="180"/>
      <c r="O15077" s="180"/>
    </row>
    <row r="15078" spans="8:15" s="179" customFormat="1" x14ac:dyDescent="0.2">
      <c r="H15078" s="180"/>
      <c r="I15078" s="180"/>
      <c r="L15078" s="181"/>
      <c r="M15078" s="180"/>
      <c r="N15078" s="180"/>
      <c r="O15078" s="180"/>
    </row>
    <row r="15079" spans="8:15" s="179" customFormat="1" x14ac:dyDescent="0.2">
      <c r="H15079" s="180"/>
      <c r="I15079" s="180"/>
      <c r="L15079" s="181"/>
      <c r="M15079" s="180"/>
      <c r="N15079" s="180"/>
      <c r="O15079" s="180"/>
    </row>
    <row r="15080" spans="8:15" s="179" customFormat="1" x14ac:dyDescent="0.2">
      <c r="H15080" s="180"/>
      <c r="I15080" s="180"/>
      <c r="L15080" s="181"/>
      <c r="M15080" s="180"/>
      <c r="N15080" s="180"/>
      <c r="O15080" s="180"/>
    </row>
    <row r="15081" spans="8:15" s="179" customFormat="1" x14ac:dyDescent="0.2">
      <c r="H15081" s="180"/>
      <c r="I15081" s="180"/>
      <c r="L15081" s="181"/>
      <c r="M15081" s="180"/>
      <c r="N15081" s="180"/>
      <c r="O15081" s="180"/>
    </row>
    <row r="15082" spans="8:15" s="179" customFormat="1" x14ac:dyDescent="0.2">
      <c r="H15082" s="180"/>
      <c r="I15082" s="180"/>
      <c r="L15082" s="181"/>
      <c r="M15082" s="180"/>
      <c r="N15082" s="180"/>
      <c r="O15082" s="180"/>
    </row>
    <row r="15083" spans="8:15" s="179" customFormat="1" x14ac:dyDescent="0.2">
      <c r="H15083" s="180"/>
      <c r="I15083" s="180"/>
      <c r="L15083" s="181"/>
      <c r="M15083" s="180"/>
      <c r="N15083" s="180"/>
      <c r="O15083" s="180"/>
    </row>
    <row r="15084" spans="8:15" s="179" customFormat="1" x14ac:dyDescent="0.2">
      <c r="H15084" s="180"/>
      <c r="I15084" s="180"/>
      <c r="L15084" s="181"/>
      <c r="M15084" s="180"/>
      <c r="N15084" s="180"/>
      <c r="O15084" s="180"/>
    </row>
    <row r="15085" spans="8:15" s="179" customFormat="1" x14ac:dyDescent="0.2">
      <c r="H15085" s="180"/>
      <c r="I15085" s="180"/>
      <c r="L15085" s="181"/>
      <c r="M15085" s="180"/>
      <c r="N15085" s="180"/>
      <c r="O15085" s="180"/>
    </row>
    <row r="15086" spans="8:15" s="179" customFormat="1" x14ac:dyDescent="0.2">
      <c r="H15086" s="180"/>
      <c r="I15086" s="180"/>
      <c r="L15086" s="181"/>
      <c r="M15086" s="180"/>
      <c r="N15086" s="180"/>
      <c r="O15086" s="180"/>
    </row>
    <row r="15087" spans="8:15" s="179" customFormat="1" x14ac:dyDescent="0.2">
      <c r="H15087" s="180"/>
      <c r="I15087" s="180"/>
      <c r="L15087" s="181"/>
      <c r="M15087" s="180"/>
      <c r="N15087" s="180"/>
      <c r="O15087" s="180"/>
    </row>
    <row r="15088" spans="8:15" s="179" customFormat="1" x14ac:dyDescent="0.2">
      <c r="H15088" s="180"/>
      <c r="I15088" s="180"/>
      <c r="L15088" s="181"/>
      <c r="M15088" s="180"/>
      <c r="N15088" s="180"/>
      <c r="O15088" s="180"/>
    </row>
    <row r="15089" spans="8:15" s="179" customFormat="1" x14ac:dyDescent="0.2">
      <c r="H15089" s="180"/>
      <c r="I15089" s="180"/>
      <c r="L15089" s="181"/>
      <c r="M15089" s="180"/>
      <c r="N15089" s="180"/>
      <c r="O15089" s="180"/>
    </row>
    <row r="15090" spans="8:15" s="179" customFormat="1" x14ac:dyDescent="0.2">
      <c r="H15090" s="180"/>
      <c r="I15090" s="180"/>
      <c r="L15090" s="181"/>
      <c r="M15090" s="180"/>
      <c r="N15090" s="180"/>
      <c r="O15090" s="180"/>
    </row>
    <row r="15091" spans="8:15" s="179" customFormat="1" x14ac:dyDescent="0.2">
      <c r="H15091" s="180"/>
      <c r="I15091" s="180"/>
      <c r="L15091" s="181"/>
      <c r="M15091" s="180"/>
      <c r="N15091" s="180"/>
      <c r="O15091" s="180"/>
    </row>
    <row r="15092" spans="8:15" s="179" customFormat="1" x14ac:dyDescent="0.2">
      <c r="H15092" s="180"/>
      <c r="I15092" s="180"/>
      <c r="L15092" s="181"/>
      <c r="M15092" s="180"/>
      <c r="N15092" s="180"/>
      <c r="O15092" s="180"/>
    </row>
    <row r="15093" spans="8:15" s="179" customFormat="1" x14ac:dyDescent="0.2">
      <c r="H15093" s="180"/>
      <c r="I15093" s="180"/>
      <c r="L15093" s="181"/>
      <c r="M15093" s="180"/>
      <c r="N15093" s="180"/>
      <c r="O15093" s="180"/>
    </row>
    <row r="15094" spans="8:15" s="179" customFormat="1" x14ac:dyDescent="0.2">
      <c r="H15094" s="180"/>
      <c r="I15094" s="180"/>
      <c r="L15094" s="181"/>
      <c r="M15094" s="180"/>
      <c r="N15094" s="180"/>
      <c r="O15094" s="180"/>
    </row>
    <row r="15095" spans="8:15" s="179" customFormat="1" x14ac:dyDescent="0.2">
      <c r="H15095" s="180"/>
      <c r="I15095" s="180"/>
      <c r="L15095" s="181"/>
      <c r="M15095" s="180"/>
      <c r="N15095" s="180"/>
      <c r="O15095" s="180"/>
    </row>
    <row r="15096" spans="8:15" s="179" customFormat="1" x14ac:dyDescent="0.2">
      <c r="H15096" s="180"/>
      <c r="I15096" s="180"/>
      <c r="L15096" s="181"/>
      <c r="M15096" s="180"/>
      <c r="N15096" s="180"/>
      <c r="O15096" s="180"/>
    </row>
    <row r="15097" spans="8:15" s="179" customFormat="1" x14ac:dyDescent="0.2">
      <c r="H15097" s="180"/>
      <c r="I15097" s="180"/>
      <c r="L15097" s="181"/>
      <c r="M15097" s="180"/>
      <c r="N15097" s="180"/>
      <c r="O15097" s="180"/>
    </row>
    <row r="15098" spans="8:15" s="179" customFormat="1" x14ac:dyDescent="0.2">
      <c r="H15098" s="180"/>
      <c r="I15098" s="180"/>
      <c r="L15098" s="181"/>
      <c r="M15098" s="180"/>
      <c r="N15098" s="180"/>
      <c r="O15098" s="180"/>
    </row>
    <row r="15099" spans="8:15" s="179" customFormat="1" x14ac:dyDescent="0.2">
      <c r="H15099" s="180"/>
      <c r="I15099" s="180"/>
      <c r="L15099" s="181"/>
      <c r="M15099" s="180"/>
      <c r="N15099" s="180"/>
      <c r="O15099" s="180"/>
    </row>
    <row r="15100" spans="8:15" s="179" customFormat="1" x14ac:dyDescent="0.2">
      <c r="H15100" s="180"/>
      <c r="I15100" s="180"/>
      <c r="L15100" s="181"/>
      <c r="M15100" s="180"/>
      <c r="N15100" s="180"/>
      <c r="O15100" s="180"/>
    </row>
    <row r="15101" spans="8:15" s="179" customFormat="1" x14ac:dyDescent="0.2">
      <c r="H15101" s="180"/>
      <c r="I15101" s="180"/>
      <c r="L15101" s="181"/>
      <c r="M15101" s="180"/>
      <c r="N15101" s="180"/>
      <c r="O15101" s="180"/>
    </row>
    <row r="15102" spans="8:15" s="179" customFormat="1" x14ac:dyDescent="0.2">
      <c r="H15102" s="180"/>
      <c r="I15102" s="180"/>
      <c r="L15102" s="181"/>
      <c r="M15102" s="180"/>
      <c r="N15102" s="180"/>
      <c r="O15102" s="180"/>
    </row>
    <row r="15103" spans="8:15" s="179" customFormat="1" x14ac:dyDescent="0.2">
      <c r="H15103" s="180"/>
      <c r="I15103" s="180"/>
      <c r="L15103" s="181"/>
      <c r="M15103" s="180"/>
      <c r="N15103" s="180"/>
      <c r="O15103" s="180"/>
    </row>
    <row r="15104" spans="8:15" s="179" customFormat="1" x14ac:dyDescent="0.2">
      <c r="H15104" s="180"/>
      <c r="I15104" s="180"/>
      <c r="L15104" s="181"/>
      <c r="M15104" s="180"/>
      <c r="N15104" s="180"/>
      <c r="O15104" s="180"/>
    </row>
    <row r="15105" spans="8:15" s="179" customFormat="1" x14ac:dyDescent="0.2">
      <c r="H15105" s="180"/>
      <c r="I15105" s="180"/>
      <c r="L15105" s="181"/>
      <c r="M15105" s="180"/>
      <c r="N15105" s="180"/>
      <c r="O15105" s="180"/>
    </row>
    <row r="15106" spans="8:15" s="179" customFormat="1" x14ac:dyDescent="0.2">
      <c r="H15106" s="180"/>
      <c r="I15106" s="180"/>
      <c r="L15106" s="181"/>
      <c r="M15106" s="180"/>
      <c r="N15106" s="180"/>
      <c r="O15106" s="180"/>
    </row>
    <row r="15107" spans="8:15" s="179" customFormat="1" x14ac:dyDescent="0.2">
      <c r="H15107" s="180"/>
      <c r="I15107" s="180"/>
      <c r="L15107" s="181"/>
      <c r="M15107" s="180"/>
      <c r="N15107" s="180"/>
      <c r="O15107" s="180"/>
    </row>
    <row r="15108" spans="8:15" s="179" customFormat="1" x14ac:dyDescent="0.2">
      <c r="H15108" s="180"/>
      <c r="I15108" s="180"/>
      <c r="L15108" s="181"/>
      <c r="M15108" s="180"/>
      <c r="N15108" s="180"/>
      <c r="O15108" s="180"/>
    </row>
    <row r="15109" spans="8:15" s="179" customFormat="1" x14ac:dyDescent="0.2">
      <c r="H15109" s="180"/>
      <c r="I15109" s="180"/>
      <c r="L15109" s="181"/>
      <c r="M15109" s="180"/>
      <c r="N15109" s="180"/>
      <c r="O15109" s="180"/>
    </row>
    <row r="15110" spans="8:15" s="179" customFormat="1" x14ac:dyDescent="0.2">
      <c r="H15110" s="180"/>
      <c r="I15110" s="180"/>
      <c r="L15110" s="181"/>
      <c r="M15110" s="180"/>
      <c r="N15110" s="180"/>
      <c r="O15110" s="180"/>
    </row>
    <row r="15111" spans="8:15" s="179" customFormat="1" x14ac:dyDescent="0.2">
      <c r="H15111" s="180"/>
      <c r="I15111" s="180"/>
      <c r="L15111" s="181"/>
      <c r="M15111" s="180"/>
      <c r="N15111" s="180"/>
      <c r="O15111" s="180"/>
    </row>
    <row r="15112" spans="8:15" s="179" customFormat="1" x14ac:dyDescent="0.2">
      <c r="H15112" s="180"/>
      <c r="I15112" s="180"/>
      <c r="L15112" s="181"/>
      <c r="M15112" s="180"/>
      <c r="N15112" s="180"/>
      <c r="O15112" s="180"/>
    </row>
    <row r="15113" spans="8:15" s="179" customFormat="1" x14ac:dyDescent="0.2">
      <c r="H15113" s="180"/>
      <c r="I15113" s="180"/>
      <c r="L15113" s="181"/>
      <c r="M15113" s="180"/>
      <c r="N15113" s="180"/>
      <c r="O15113" s="180"/>
    </row>
    <row r="15114" spans="8:15" s="179" customFormat="1" x14ac:dyDescent="0.2">
      <c r="H15114" s="180"/>
      <c r="I15114" s="180"/>
      <c r="L15114" s="181"/>
      <c r="M15114" s="180"/>
      <c r="N15114" s="180"/>
      <c r="O15114" s="180"/>
    </row>
    <row r="15115" spans="8:15" s="179" customFormat="1" x14ac:dyDescent="0.2">
      <c r="H15115" s="180"/>
      <c r="I15115" s="180"/>
      <c r="L15115" s="181"/>
      <c r="M15115" s="180"/>
      <c r="N15115" s="180"/>
      <c r="O15115" s="180"/>
    </row>
    <row r="15116" spans="8:15" s="179" customFormat="1" x14ac:dyDescent="0.2">
      <c r="H15116" s="180"/>
      <c r="I15116" s="180"/>
      <c r="L15116" s="181"/>
      <c r="M15116" s="180"/>
      <c r="N15116" s="180"/>
      <c r="O15116" s="180"/>
    </row>
    <row r="15117" spans="8:15" s="179" customFormat="1" x14ac:dyDescent="0.2">
      <c r="H15117" s="180"/>
      <c r="I15117" s="180"/>
      <c r="L15117" s="181"/>
      <c r="M15117" s="180"/>
      <c r="N15117" s="180"/>
      <c r="O15117" s="180"/>
    </row>
    <row r="15118" spans="8:15" s="179" customFormat="1" x14ac:dyDescent="0.2">
      <c r="H15118" s="180"/>
      <c r="I15118" s="180"/>
      <c r="L15118" s="181"/>
      <c r="M15118" s="180"/>
      <c r="N15118" s="180"/>
      <c r="O15118" s="180"/>
    </row>
    <row r="15119" spans="8:15" s="179" customFormat="1" x14ac:dyDescent="0.2">
      <c r="H15119" s="180"/>
      <c r="I15119" s="180"/>
      <c r="L15119" s="181"/>
      <c r="M15119" s="180"/>
      <c r="N15119" s="180"/>
      <c r="O15119" s="180"/>
    </row>
    <row r="15120" spans="8:15" s="179" customFormat="1" x14ac:dyDescent="0.2">
      <c r="H15120" s="180"/>
      <c r="I15120" s="180"/>
      <c r="L15120" s="181"/>
      <c r="M15120" s="180"/>
      <c r="N15120" s="180"/>
      <c r="O15120" s="180"/>
    </row>
    <row r="15121" spans="8:15" s="179" customFormat="1" x14ac:dyDescent="0.2">
      <c r="H15121" s="180"/>
      <c r="I15121" s="180"/>
      <c r="L15121" s="181"/>
      <c r="M15121" s="180"/>
      <c r="N15121" s="180"/>
      <c r="O15121" s="180"/>
    </row>
    <row r="15122" spans="8:15" s="179" customFormat="1" x14ac:dyDescent="0.2">
      <c r="H15122" s="180"/>
      <c r="I15122" s="180"/>
      <c r="L15122" s="181"/>
      <c r="M15122" s="180"/>
      <c r="N15122" s="180"/>
      <c r="O15122" s="180"/>
    </row>
    <row r="15123" spans="8:15" s="179" customFormat="1" x14ac:dyDescent="0.2">
      <c r="H15123" s="180"/>
      <c r="I15123" s="180"/>
      <c r="L15123" s="181"/>
      <c r="M15123" s="180"/>
      <c r="N15123" s="180"/>
      <c r="O15123" s="180"/>
    </row>
    <row r="15124" spans="8:15" s="179" customFormat="1" x14ac:dyDescent="0.2">
      <c r="H15124" s="180"/>
      <c r="I15124" s="180"/>
      <c r="L15124" s="181"/>
      <c r="M15124" s="180"/>
      <c r="N15124" s="180"/>
      <c r="O15124" s="180"/>
    </row>
    <row r="15125" spans="8:15" s="179" customFormat="1" x14ac:dyDescent="0.2">
      <c r="H15125" s="180"/>
      <c r="I15125" s="180"/>
      <c r="L15125" s="181"/>
      <c r="M15125" s="180"/>
      <c r="N15125" s="180"/>
      <c r="O15125" s="180"/>
    </row>
    <row r="15126" spans="8:15" s="179" customFormat="1" x14ac:dyDescent="0.2">
      <c r="H15126" s="180"/>
      <c r="I15126" s="180"/>
      <c r="L15126" s="181"/>
      <c r="M15126" s="180"/>
      <c r="N15126" s="180"/>
      <c r="O15126" s="180"/>
    </row>
    <row r="15127" spans="8:15" s="179" customFormat="1" x14ac:dyDescent="0.2">
      <c r="H15127" s="180"/>
      <c r="I15127" s="180"/>
      <c r="L15127" s="181"/>
      <c r="M15127" s="180"/>
      <c r="N15127" s="180"/>
      <c r="O15127" s="180"/>
    </row>
    <row r="15128" spans="8:15" s="179" customFormat="1" x14ac:dyDescent="0.2">
      <c r="H15128" s="180"/>
      <c r="I15128" s="180"/>
      <c r="L15128" s="181"/>
      <c r="M15128" s="180"/>
      <c r="N15128" s="180"/>
      <c r="O15128" s="180"/>
    </row>
    <row r="15129" spans="8:15" s="179" customFormat="1" x14ac:dyDescent="0.2">
      <c r="H15129" s="180"/>
      <c r="I15129" s="180"/>
      <c r="L15129" s="181"/>
      <c r="M15129" s="180"/>
      <c r="N15129" s="180"/>
      <c r="O15129" s="180"/>
    </row>
    <row r="15130" spans="8:15" s="179" customFormat="1" x14ac:dyDescent="0.2">
      <c r="H15130" s="180"/>
      <c r="I15130" s="180"/>
      <c r="L15130" s="181"/>
      <c r="M15130" s="180"/>
      <c r="N15130" s="180"/>
      <c r="O15130" s="180"/>
    </row>
    <row r="15131" spans="8:15" s="179" customFormat="1" x14ac:dyDescent="0.2">
      <c r="H15131" s="180"/>
      <c r="I15131" s="180"/>
      <c r="L15131" s="181"/>
      <c r="M15131" s="180"/>
      <c r="N15131" s="180"/>
      <c r="O15131" s="180"/>
    </row>
    <row r="15132" spans="8:15" s="179" customFormat="1" x14ac:dyDescent="0.2">
      <c r="H15132" s="180"/>
      <c r="I15132" s="180"/>
      <c r="L15132" s="181"/>
      <c r="M15132" s="180"/>
      <c r="N15132" s="180"/>
      <c r="O15132" s="180"/>
    </row>
    <row r="15133" spans="8:15" s="179" customFormat="1" x14ac:dyDescent="0.2">
      <c r="H15133" s="180"/>
      <c r="I15133" s="180"/>
      <c r="L15133" s="181"/>
      <c r="M15133" s="180"/>
      <c r="N15133" s="180"/>
      <c r="O15133" s="180"/>
    </row>
    <row r="15134" spans="8:15" s="179" customFormat="1" x14ac:dyDescent="0.2">
      <c r="H15134" s="180"/>
      <c r="I15134" s="180"/>
      <c r="L15134" s="181"/>
      <c r="M15134" s="180"/>
      <c r="N15134" s="180"/>
      <c r="O15134" s="180"/>
    </row>
    <row r="15135" spans="8:15" s="179" customFormat="1" x14ac:dyDescent="0.2">
      <c r="H15135" s="180"/>
      <c r="I15135" s="180"/>
      <c r="L15135" s="181"/>
      <c r="M15135" s="180"/>
      <c r="N15135" s="180"/>
      <c r="O15135" s="180"/>
    </row>
    <row r="15136" spans="8:15" s="179" customFormat="1" x14ac:dyDescent="0.2">
      <c r="H15136" s="180"/>
      <c r="I15136" s="180"/>
      <c r="L15136" s="181"/>
      <c r="M15136" s="180"/>
      <c r="N15136" s="180"/>
      <c r="O15136" s="180"/>
    </row>
    <row r="15137" spans="8:15" s="179" customFormat="1" x14ac:dyDescent="0.2">
      <c r="H15137" s="180"/>
      <c r="I15137" s="180"/>
      <c r="L15137" s="181"/>
      <c r="M15137" s="180"/>
      <c r="N15137" s="180"/>
      <c r="O15137" s="180"/>
    </row>
    <row r="15138" spans="8:15" s="179" customFormat="1" x14ac:dyDescent="0.2">
      <c r="H15138" s="180"/>
      <c r="I15138" s="180"/>
      <c r="L15138" s="181"/>
      <c r="M15138" s="180"/>
      <c r="N15138" s="180"/>
      <c r="O15138" s="180"/>
    </row>
    <row r="15139" spans="8:15" s="179" customFormat="1" x14ac:dyDescent="0.2">
      <c r="H15139" s="180"/>
      <c r="I15139" s="180"/>
      <c r="L15139" s="181"/>
      <c r="M15139" s="180"/>
      <c r="N15139" s="180"/>
      <c r="O15139" s="180"/>
    </row>
    <row r="15140" spans="8:15" s="179" customFormat="1" x14ac:dyDescent="0.2">
      <c r="H15140" s="180"/>
      <c r="I15140" s="180"/>
      <c r="L15140" s="181"/>
      <c r="M15140" s="180"/>
      <c r="N15140" s="180"/>
      <c r="O15140" s="180"/>
    </row>
    <row r="15141" spans="8:15" s="179" customFormat="1" x14ac:dyDescent="0.2">
      <c r="H15141" s="180"/>
      <c r="I15141" s="180"/>
      <c r="L15141" s="181"/>
      <c r="M15141" s="180"/>
      <c r="N15141" s="180"/>
      <c r="O15141" s="180"/>
    </row>
    <row r="15142" spans="8:15" s="179" customFormat="1" x14ac:dyDescent="0.2">
      <c r="H15142" s="180"/>
      <c r="I15142" s="180"/>
      <c r="L15142" s="181"/>
      <c r="M15142" s="180"/>
      <c r="N15142" s="180"/>
      <c r="O15142" s="180"/>
    </row>
    <row r="15143" spans="8:15" s="179" customFormat="1" x14ac:dyDescent="0.2">
      <c r="H15143" s="180"/>
      <c r="I15143" s="180"/>
      <c r="L15143" s="181"/>
      <c r="M15143" s="180"/>
      <c r="N15143" s="180"/>
      <c r="O15143" s="180"/>
    </row>
    <row r="15144" spans="8:15" s="179" customFormat="1" x14ac:dyDescent="0.2">
      <c r="H15144" s="180"/>
      <c r="I15144" s="180"/>
      <c r="L15144" s="181"/>
      <c r="M15144" s="180"/>
      <c r="N15144" s="180"/>
      <c r="O15144" s="180"/>
    </row>
    <row r="15145" spans="8:15" s="179" customFormat="1" x14ac:dyDescent="0.2">
      <c r="H15145" s="180"/>
      <c r="I15145" s="180"/>
      <c r="L15145" s="181"/>
      <c r="M15145" s="180"/>
      <c r="N15145" s="180"/>
      <c r="O15145" s="180"/>
    </row>
    <row r="15146" spans="8:15" s="179" customFormat="1" x14ac:dyDescent="0.2">
      <c r="H15146" s="180"/>
      <c r="I15146" s="180"/>
      <c r="L15146" s="181"/>
      <c r="M15146" s="180"/>
      <c r="N15146" s="180"/>
      <c r="O15146" s="180"/>
    </row>
    <row r="15147" spans="8:15" s="179" customFormat="1" x14ac:dyDescent="0.2">
      <c r="H15147" s="180"/>
      <c r="I15147" s="180"/>
      <c r="L15147" s="181"/>
      <c r="M15147" s="180"/>
      <c r="N15147" s="180"/>
      <c r="O15147" s="180"/>
    </row>
    <row r="15148" spans="8:15" s="179" customFormat="1" x14ac:dyDescent="0.2">
      <c r="H15148" s="180"/>
      <c r="I15148" s="180"/>
      <c r="L15148" s="181"/>
      <c r="M15148" s="180"/>
      <c r="N15148" s="180"/>
      <c r="O15148" s="180"/>
    </row>
    <row r="15149" spans="8:15" s="179" customFormat="1" x14ac:dyDescent="0.2">
      <c r="H15149" s="180"/>
      <c r="I15149" s="180"/>
      <c r="L15149" s="181"/>
      <c r="M15149" s="180"/>
      <c r="N15149" s="180"/>
      <c r="O15149" s="180"/>
    </row>
    <row r="15150" spans="8:15" s="179" customFormat="1" x14ac:dyDescent="0.2">
      <c r="H15150" s="180"/>
      <c r="I15150" s="180"/>
      <c r="L15150" s="181"/>
      <c r="M15150" s="180"/>
      <c r="N15150" s="180"/>
      <c r="O15150" s="180"/>
    </row>
    <row r="15151" spans="8:15" s="179" customFormat="1" x14ac:dyDescent="0.2">
      <c r="H15151" s="180"/>
      <c r="I15151" s="180"/>
      <c r="L15151" s="181"/>
      <c r="M15151" s="180"/>
      <c r="N15151" s="180"/>
      <c r="O15151" s="180"/>
    </row>
    <row r="15152" spans="8:15" s="179" customFormat="1" x14ac:dyDescent="0.2">
      <c r="H15152" s="180"/>
      <c r="I15152" s="180"/>
      <c r="L15152" s="181"/>
      <c r="M15152" s="180"/>
      <c r="N15152" s="180"/>
      <c r="O15152" s="180"/>
    </row>
    <row r="15153" spans="8:15" s="179" customFormat="1" x14ac:dyDescent="0.2">
      <c r="H15153" s="180"/>
      <c r="I15153" s="180"/>
      <c r="L15153" s="181"/>
      <c r="M15153" s="180"/>
      <c r="N15153" s="180"/>
      <c r="O15153" s="180"/>
    </row>
    <row r="15154" spans="8:15" s="179" customFormat="1" x14ac:dyDescent="0.2">
      <c r="H15154" s="180"/>
      <c r="I15154" s="180"/>
      <c r="L15154" s="181"/>
      <c r="M15154" s="180"/>
      <c r="N15154" s="180"/>
      <c r="O15154" s="180"/>
    </row>
    <row r="15155" spans="8:15" s="179" customFormat="1" x14ac:dyDescent="0.2">
      <c r="H15155" s="180"/>
      <c r="I15155" s="180"/>
      <c r="L15155" s="181"/>
      <c r="M15155" s="180"/>
      <c r="N15155" s="180"/>
      <c r="O15155" s="180"/>
    </row>
    <row r="15156" spans="8:15" s="179" customFormat="1" x14ac:dyDescent="0.2">
      <c r="H15156" s="180"/>
      <c r="I15156" s="180"/>
      <c r="L15156" s="181"/>
      <c r="M15156" s="180"/>
      <c r="N15156" s="180"/>
      <c r="O15156" s="180"/>
    </row>
    <row r="15157" spans="8:15" s="179" customFormat="1" x14ac:dyDescent="0.2">
      <c r="H15157" s="180"/>
      <c r="I15157" s="180"/>
      <c r="L15157" s="181"/>
      <c r="M15157" s="180"/>
      <c r="N15157" s="180"/>
      <c r="O15157" s="180"/>
    </row>
    <row r="15158" spans="8:15" s="179" customFormat="1" x14ac:dyDescent="0.2">
      <c r="H15158" s="180"/>
      <c r="I15158" s="180"/>
      <c r="L15158" s="181"/>
      <c r="M15158" s="180"/>
      <c r="N15158" s="180"/>
      <c r="O15158" s="180"/>
    </row>
    <row r="15159" spans="8:15" s="179" customFormat="1" x14ac:dyDescent="0.2">
      <c r="H15159" s="180"/>
      <c r="I15159" s="180"/>
      <c r="L15159" s="181"/>
      <c r="M15159" s="180"/>
      <c r="N15159" s="180"/>
      <c r="O15159" s="180"/>
    </row>
    <row r="15160" spans="8:15" s="179" customFormat="1" x14ac:dyDescent="0.2">
      <c r="H15160" s="180"/>
      <c r="I15160" s="180"/>
      <c r="L15160" s="181"/>
      <c r="M15160" s="180"/>
      <c r="N15160" s="180"/>
      <c r="O15160" s="180"/>
    </row>
    <row r="15161" spans="8:15" s="179" customFormat="1" x14ac:dyDescent="0.2">
      <c r="H15161" s="180"/>
      <c r="I15161" s="180"/>
      <c r="L15161" s="181"/>
      <c r="M15161" s="180"/>
      <c r="N15161" s="180"/>
      <c r="O15161" s="180"/>
    </row>
    <row r="15162" spans="8:15" s="179" customFormat="1" x14ac:dyDescent="0.2">
      <c r="H15162" s="180"/>
      <c r="I15162" s="180"/>
      <c r="L15162" s="181"/>
      <c r="M15162" s="180"/>
      <c r="N15162" s="180"/>
      <c r="O15162" s="180"/>
    </row>
    <row r="15163" spans="8:15" s="179" customFormat="1" x14ac:dyDescent="0.2">
      <c r="H15163" s="180"/>
      <c r="I15163" s="180"/>
      <c r="L15163" s="181"/>
      <c r="M15163" s="180"/>
      <c r="N15163" s="180"/>
      <c r="O15163" s="180"/>
    </row>
    <row r="15164" spans="8:15" s="179" customFormat="1" x14ac:dyDescent="0.2">
      <c r="H15164" s="180"/>
      <c r="I15164" s="180"/>
      <c r="L15164" s="181"/>
      <c r="M15164" s="180"/>
      <c r="N15164" s="180"/>
      <c r="O15164" s="180"/>
    </row>
    <row r="15165" spans="8:15" s="179" customFormat="1" x14ac:dyDescent="0.2">
      <c r="H15165" s="180"/>
      <c r="I15165" s="180"/>
      <c r="L15165" s="181"/>
      <c r="M15165" s="180"/>
      <c r="N15165" s="180"/>
      <c r="O15165" s="180"/>
    </row>
    <row r="15166" spans="8:15" s="179" customFormat="1" x14ac:dyDescent="0.2">
      <c r="H15166" s="180"/>
      <c r="I15166" s="180"/>
      <c r="L15166" s="181"/>
      <c r="M15166" s="180"/>
      <c r="N15166" s="180"/>
      <c r="O15166" s="180"/>
    </row>
    <row r="15167" spans="8:15" s="179" customFormat="1" x14ac:dyDescent="0.2">
      <c r="H15167" s="180"/>
      <c r="I15167" s="180"/>
      <c r="L15167" s="181"/>
      <c r="M15167" s="180"/>
      <c r="N15167" s="180"/>
      <c r="O15167" s="180"/>
    </row>
    <row r="15168" spans="8:15" s="179" customFormat="1" x14ac:dyDescent="0.2">
      <c r="H15168" s="180"/>
      <c r="I15168" s="180"/>
      <c r="L15168" s="181"/>
      <c r="M15168" s="180"/>
      <c r="N15168" s="180"/>
      <c r="O15168" s="180"/>
    </row>
    <row r="15169" spans="8:15" s="179" customFormat="1" x14ac:dyDescent="0.2">
      <c r="H15169" s="180"/>
      <c r="I15169" s="180"/>
      <c r="L15169" s="181"/>
      <c r="M15169" s="180"/>
      <c r="N15169" s="180"/>
      <c r="O15169" s="180"/>
    </row>
    <row r="15170" spans="8:15" s="179" customFormat="1" x14ac:dyDescent="0.2">
      <c r="H15170" s="180"/>
      <c r="I15170" s="180"/>
      <c r="L15170" s="181"/>
      <c r="M15170" s="180"/>
      <c r="N15170" s="180"/>
      <c r="O15170" s="180"/>
    </row>
    <row r="15171" spans="8:15" s="179" customFormat="1" x14ac:dyDescent="0.2">
      <c r="H15171" s="180"/>
      <c r="I15171" s="180"/>
      <c r="L15171" s="181"/>
      <c r="M15171" s="180"/>
      <c r="N15171" s="180"/>
      <c r="O15171" s="180"/>
    </row>
    <row r="15172" spans="8:15" s="179" customFormat="1" x14ac:dyDescent="0.2">
      <c r="H15172" s="180"/>
      <c r="I15172" s="180"/>
      <c r="L15172" s="181"/>
      <c r="M15172" s="180"/>
      <c r="N15172" s="180"/>
      <c r="O15172" s="180"/>
    </row>
    <row r="15173" spans="8:15" s="179" customFormat="1" x14ac:dyDescent="0.2">
      <c r="H15173" s="180"/>
      <c r="I15173" s="180"/>
      <c r="L15173" s="181"/>
      <c r="M15173" s="180"/>
      <c r="N15173" s="180"/>
      <c r="O15173" s="180"/>
    </row>
    <row r="15174" spans="8:15" s="179" customFormat="1" x14ac:dyDescent="0.2">
      <c r="H15174" s="180"/>
      <c r="I15174" s="180"/>
      <c r="L15174" s="181"/>
      <c r="M15174" s="180"/>
      <c r="N15174" s="180"/>
      <c r="O15174" s="180"/>
    </row>
    <row r="15175" spans="8:15" s="179" customFormat="1" x14ac:dyDescent="0.2">
      <c r="H15175" s="180"/>
      <c r="I15175" s="180"/>
      <c r="L15175" s="181"/>
      <c r="M15175" s="180"/>
      <c r="N15175" s="180"/>
      <c r="O15175" s="180"/>
    </row>
    <row r="15176" spans="8:15" s="179" customFormat="1" x14ac:dyDescent="0.2">
      <c r="H15176" s="180"/>
      <c r="I15176" s="180"/>
      <c r="L15176" s="181"/>
      <c r="M15176" s="180"/>
      <c r="N15176" s="180"/>
      <c r="O15176" s="180"/>
    </row>
    <row r="15177" spans="8:15" s="179" customFormat="1" x14ac:dyDescent="0.2">
      <c r="H15177" s="180"/>
      <c r="I15177" s="180"/>
      <c r="L15177" s="181"/>
      <c r="M15177" s="180"/>
      <c r="N15177" s="180"/>
      <c r="O15177" s="180"/>
    </row>
    <row r="15178" spans="8:15" s="179" customFormat="1" x14ac:dyDescent="0.2">
      <c r="H15178" s="180"/>
      <c r="I15178" s="180"/>
      <c r="L15178" s="181"/>
      <c r="M15178" s="180"/>
      <c r="N15178" s="180"/>
      <c r="O15178" s="180"/>
    </row>
    <row r="15179" spans="8:15" s="179" customFormat="1" x14ac:dyDescent="0.2">
      <c r="H15179" s="180"/>
      <c r="I15179" s="180"/>
      <c r="L15179" s="181"/>
      <c r="M15179" s="180"/>
      <c r="N15179" s="180"/>
      <c r="O15179" s="180"/>
    </row>
    <row r="15180" spans="8:15" s="179" customFormat="1" x14ac:dyDescent="0.2">
      <c r="H15180" s="180"/>
      <c r="I15180" s="180"/>
      <c r="L15180" s="181"/>
      <c r="M15180" s="180"/>
      <c r="N15180" s="180"/>
      <c r="O15180" s="180"/>
    </row>
    <row r="15181" spans="8:15" s="179" customFormat="1" x14ac:dyDescent="0.2">
      <c r="H15181" s="180"/>
      <c r="I15181" s="180"/>
      <c r="L15181" s="181"/>
      <c r="M15181" s="180"/>
      <c r="N15181" s="180"/>
      <c r="O15181" s="180"/>
    </row>
    <row r="15182" spans="8:15" s="179" customFormat="1" x14ac:dyDescent="0.2">
      <c r="H15182" s="180"/>
      <c r="I15182" s="180"/>
      <c r="L15182" s="181"/>
      <c r="M15182" s="180"/>
      <c r="N15182" s="180"/>
      <c r="O15182" s="180"/>
    </row>
    <row r="15183" spans="8:15" s="179" customFormat="1" x14ac:dyDescent="0.2">
      <c r="H15183" s="180"/>
      <c r="I15183" s="180"/>
      <c r="L15183" s="181"/>
      <c r="M15183" s="180"/>
      <c r="N15183" s="180"/>
      <c r="O15183" s="180"/>
    </row>
    <row r="15184" spans="8:15" s="179" customFormat="1" x14ac:dyDescent="0.2">
      <c r="H15184" s="180"/>
      <c r="I15184" s="180"/>
      <c r="L15184" s="181"/>
      <c r="M15184" s="180"/>
      <c r="N15184" s="180"/>
      <c r="O15184" s="180"/>
    </row>
    <row r="15185" spans="8:15" s="179" customFormat="1" x14ac:dyDescent="0.2">
      <c r="H15185" s="180"/>
      <c r="I15185" s="180"/>
      <c r="L15185" s="181"/>
      <c r="M15185" s="180"/>
      <c r="N15185" s="180"/>
      <c r="O15185" s="180"/>
    </row>
    <row r="15186" spans="8:15" s="179" customFormat="1" x14ac:dyDescent="0.2">
      <c r="H15186" s="180"/>
      <c r="I15186" s="180"/>
      <c r="L15186" s="181"/>
      <c r="M15186" s="180"/>
      <c r="N15186" s="180"/>
      <c r="O15186" s="180"/>
    </row>
    <row r="15187" spans="8:15" s="179" customFormat="1" x14ac:dyDescent="0.2">
      <c r="H15187" s="180"/>
      <c r="I15187" s="180"/>
      <c r="L15187" s="181"/>
      <c r="M15187" s="180"/>
      <c r="N15187" s="180"/>
      <c r="O15187" s="180"/>
    </row>
    <row r="15188" spans="8:15" s="179" customFormat="1" x14ac:dyDescent="0.2">
      <c r="H15188" s="180"/>
      <c r="I15188" s="180"/>
      <c r="L15188" s="181"/>
      <c r="M15188" s="180"/>
      <c r="N15188" s="180"/>
      <c r="O15188" s="180"/>
    </row>
    <row r="15189" spans="8:15" s="179" customFormat="1" x14ac:dyDescent="0.2">
      <c r="H15189" s="180"/>
      <c r="I15189" s="180"/>
      <c r="L15189" s="181"/>
      <c r="M15189" s="180"/>
      <c r="N15189" s="180"/>
      <c r="O15189" s="180"/>
    </row>
    <row r="15190" spans="8:15" s="179" customFormat="1" x14ac:dyDescent="0.2">
      <c r="H15190" s="180"/>
      <c r="I15190" s="180"/>
      <c r="L15190" s="181"/>
      <c r="M15190" s="180"/>
      <c r="N15190" s="180"/>
      <c r="O15190" s="180"/>
    </row>
    <row r="15191" spans="8:15" s="179" customFormat="1" x14ac:dyDescent="0.2">
      <c r="H15191" s="180"/>
      <c r="I15191" s="180"/>
      <c r="L15191" s="181"/>
      <c r="M15191" s="180"/>
      <c r="N15191" s="180"/>
      <c r="O15191" s="180"/>
    </row>
    <row r="15192" spans="8:15" s="179" customFormat="1" x14ac:dyDescent="0.2">
      <c r="H15192" s="180"/>
      <c r="I15192" s="180"/>
      <c r="L15192" s="181"/>
      <c r="M15192" s="180"/>
      <c r="N15192" s="180"/>
      <c r="O15192" s="180"/>
    </row>
    <row r="15193" spans="8:15" s="179" customFormat="1" x14ac:dyDescent="0.2">
      <c r="H15193" s="180"/>
      <c r="I15193" s="180"/>
      <c r="L15193" s="181"/>
      <c r="M15193" s="180"/>
      <c r="N15193" s="180"/>
      <c r="O15193" s="180"/>
    </row>
    <row r="15194" spans="8:15" s="179" customFormat="1" x14ac:dyDescent="0.2">
      <c r="H15194" s="180"/>
      <c r="I15194" s="180"/>
      <c r="L15194" s="181"/>
      <c r="M15194" s="180"/>
      <c r="N15194" s="180"/>
      <c r="O15194" s="180"/>
    </row>
    <row r="15195" spans="8:15" s="179" customFormat="1" x14ac:dyDescent="0.2">
      <c r="H15195" s="180"/>
      <c r="I15195" s="180"/>
      <c r="L15195" s="181"/>
      <c r="M15195" s="180"/>
      <c r="N15195" s="180"/>
      <c r="O15195" s="180"/>
    </row>
    <row r="15196" spans="8:15" s="179" customFormat="1" x14ac:dyDescent="0.2">
      <c r="H15196" s="180"/>
      <c r="I15196" s="180"/>
      <c r="L15196" s="181"/>
      <c r="M15196" s="180"/>
      <c r="N15196" s="180"/>
      <c r="O15196" s="180"/>
    </row>
    <row r="15197" spans="8:15" s="179" customFormat="1" x14ac:dyDescent="0.2">
      <c r="H15197" s="180"/>
      <c r="I15197" s="180"/>
      <c r="L15197" s="181"/>
      <c r="M15197" s="180"/>
      <c r="N15197" s="180"/>
      <c r="O15197" s="180"/>
    </row>
    <row r="15198" spans="8:15" s="179" customFormat="1" x14ac:dyDescent="0.2">
      <c r="H15198" s="180"/>
      <c r="I15198" s="180"/>
      <c r="L15198" s="181"/>
      <c r="M15198" s="180"/>
      <c r="N15198" s="180"/>
      <c r="O15198" s="180"/>
    </row>
    <row r="15199" spans="8:15" s="179" customFormat="1" x14ac:dyDescent="0.2">
      <c r="H15199" s="180"/>
      <c r="I15199" s="180"/>
      <c r="L15199" s="181"/>
      <c r="M15199" s="180"/>
      <c r="N15199" s="180"/>
      <c r="O15199" s="180"/>
    </row>
    <row r="15200" spans="8:15" s="179" customFormat="1" x14ac:dyDescent="0.2">
      <c r="H15200" s="180"/>
      <c r="I15200" s="180"/>
      <c r="L15200" s="181"/>
      <c r="M15200" s="180"/>
      <c r="N15200" s="180"/>
      <c r="O15200" s="180"/>
    </row>
    <row r="15201" spans="8:15" s="179" customFormat="1" x14ac:dyDescent="0.2">
      <c r="H15201" s="180"/>
      <c r="I15201" s="180"/>
      <c r="L15201" s="181"/>
      <c r="M15201" s="180"/>
      <c r="N15201" s="180"/>
      <c r="O15201" s="180"/>
    </row>
    <row r="15202" spans="8:15" s="179" customFormat="1" x14ac:dyDescent="0.2">
      <c r="H15202" s="180"/>
      <c r="I15202" s="180"/>
      <c r="L15202" s="181"/>
      <c r="M15202" s="180"/>
      <c r="N15202" s="180"/>
      <c r="O15202" s="180"/>
    </row>
    <row r="15203" spans="8:15" s="179" customFormat="1" x14ac:dyDescent="0.2">
      <c r="H15203" s="180"/>
      <c r="I15203" s="180"/>
      <c r="L15203" s="181"/>
      <c r="M15203" s="180"/>
      <c r="N15203" s="180"/>
      <c r="O15203" s="180"/>
    </row>
    <row r="15204" spans="8:15" s="179" customFormat="1" x14ac:dyDescent="0.2">
      <c r="H15204" s="180"/>
      <c r="I15204" s="180"/>
      <c r="L15204" s="181"/>
      <c r="M15204" s="180"/>
      <c r="N15204" s="180"/>
      <c r="O15204" s="180"/>
    </row>
    <row r="15205" spans="8:15" s="179" customFormat="1" x14ac:dyDescent="0.2">
      <c r="H15205" s="180"/>
      <c r="I15205" s="180"/>
      <c r="L15205" s="181"/>
      <c r="M15205" s="180"/>
      <c r="N15205" s="180"/>
      <c r="O15205" s="180"/>
    </row>
    <row r="15206" spans="8:15" s="179" customFormat="1" x14ac:dyDescent="0.2">
      <c r="H15206" s="180"/>
      <c r="I15206" s="180"/>
      <c r="L15206" s="181"/>
      <c r="M15206" s="180"/>
      <c r="N15206" s="180"/>
      <c r="O15206" s="180"/>
    </row>
    <row r="15207" spans="8:15" s="179" customFormat="1" x14ac:dyDescent="0.2">
      <c r="H15207" s="180"/>
      <c r="I15207" s="180"/>
      <c r="L15207" s="181"/>
      <c r="M15207" s="180"/>
      <c r="N15207" s="180"/>
      <c r="O15207" s="180"/>
    </row>
    <row r="15208" spans="8:15" s="179" customFormat="1" x14ac:dyDescent="0.2">
      <c r="H15208" s="180"/>
      <c r="I15208" s="180"/>
      <c r="L15208" s="181"/>
      <c r="M15208" s="180"/>
      <c r="N15208" s="180"/>
      <c r="O15208" s="180"/>
    </row>
    <row r="15209" spans="8:15" s="179" customFormat="1" x14ac:dyDescent="0.2">
      <c r="H15209" s="180"/>
      <c r="I15209" s="180"/>
      <c r="L15209" s="181"/>
      <c r="M15209" s="180"/>
      <c r="N15209" s="180"/>
      <c r="O15209" s="180"/>
    </row>
    <row r="15210" spans="8:15" s="179" customFormat="1" x14ac:dyDescent="0.2">
      <c r="H15210" s="180"/>
      <c r="I15210" s="180"/>
      <c r="L15210" s="181"/>
      <c r="M15210" s="180"/>
      <c r="N15210" s="180"/>
      <c r="O15210" s="180"/>
    </row>
    <row r="15211" spans="8:15" s="179" customFormat="1" x14ac:dyDescent="0.2">
      <c r="H15211" s="180"/>
      <c r="I15211" s="180"/>
      <c r="L15211" s="181"/>
      <c r="M15211" s="180"/>
      <c r="N15211" s="180"/>
      <c r="O15211" s="180"/>
    </row>
    <row r="15212" spans="8:15" s="179" customFormat="1" x14ac:dyDescent="0.2">
      <c r="H15212" s="180"/>
      <c r="I15212" s="180"/>
      <c r="L15212" s="181"/>
      <c r="M15212" s="180"/>
      <c r="N15212" s="180"/>
      <c r="O15212" s="180"/>
    </row>
    <row r="15213" spans="8:15" s="179" customFormat="1" x14ac:dyDescent="0.2">
      <c r="H15213" s="180"/>
      <c r="I15213" s="180"/>
      <c r="L15213" s="181"/>
      <c r="M15213" s="180"/>
      <c r="N15213" s="180"/>
      <c r="O15213" s="180"/>
    </row>
    <row r="15214" spans="8:15" s="179" customFormat="1" x14ac:dyDescent="0.2">
      <c r="H15214" s="180"/>
      <c r="I15214" s="180"/>
      <c r="L15214" s="181"/>
      <c r="M15214" s="180"/>
      <c r="N15214" s="180"/>
      <c r="O15214" s="180"/>
    </row>
    <row r="15215" spans="8:15" s="179" customFormat="1" x14ac:dyDescent="0.2">
      <c r="H15215" s="180"/>
      <c r="I15215" s="180"/>
      <c r="L15215" s="181"/>
      <c r="M15215" s="180"/>
      <c r="N15215" s="180"/>
      <c r="O15215" s="180"/>
    </row>
    <row r="15216" spans="8:15" s="179" customFormat="1" x14ac:dyDescent="0.2">
      <c r="H15216" s="180"/>
      <c r="I15216" s="180"/>
      <c r="L15216" s="181"/>
      <c r="M15216" s="180"/>
      <c r="N15216" s="180"/>
      <c r="O15216" s="180"/>
    </row>
    <row r="15217" spans="8:15" s="179" customFormat="1" x14ac:dyDescent="0.2">
      <c r="H15217" s="180"/>
      <c r="I15217" s="180"/>
      <c r="L15217" s="181"/>
      <c r="M15217" s="180"/>
      <c r="N15217" s="180"/>
      <c r="O15217" s="180"/>
    </row>
    <row r="15218" spans="8:15" s="179" customFormat="1" x14ac:dyDescent="0.2">
      <c r="H15218" s="180"/>
      <c r="I15218" s="180"/>
      <c r="L15218" s="181"/>
      <c r="M15218" s="180"/>
      <c r="N15218" s="180"/>
      <c r="O15218" s="180"/>
    </row>
    <row r="15219" spans="8:15" s="179" customFormat="1" x14ac:dyDescent="0.2">
      <c r="H15219" s="180"/>
      <c r="I15219" s="180"/>
      <c r="L15219" s="181"/>
      <c r="M15219" s="180"/>
      <c r="N15219" s="180"/>
      <c r="O15219" s="180"/>
    </row>
    <row r="15220" spans="8:15" s="179" customFormat="1" x14ac:dyDescent="0.2">
      <c r="H15220" s="180"/>
      <c r="I15220" s="180"/>
      <c r="L15220" s="181"/>
      <c r="M15220" s="180"/>
      <c r="N15220" s="180"/>
      <c r="O15220" s="180"/>
    </row>
    <row r="15221" spans="8:15" s="179" customFormat="1" x14ac:dyDescent="0.2">
      <c r="H15221" s="180"/>
      <c r="I15221" s="180"/>
      <c r="L15221" s="181"/>
      <c r="M15221" s="180"/>
      <c r="N15221" s="180"/>
      <c r="O15221" s="180"/>
    </row>
    <row r="15222" spans="8:15" s="179" customFormat="1" x14ac:dyDescent="0.2">
      <c r="H15222" s="180"/>
      <c r="I15222" s="180"/>
      <c r="L15222" s="181"/>
      <c r="M15222" s="180"/>
      <c r="N15222" s="180"/>
      <c r="O15222" s="180"/>
    </row>
    <row r="15223" spans="8:15" s="179" customFormat="1" x14ac:dyDescent="0.2">
      <c r="H15223" s="180"/>
      <c r="I15223" s="180"/>
      <c r="L15223" s="181"/>
      <c r="M15223" s="180"/>
      <c r="N15223" s="180"/>
      <c r="O15223" s="180"/>
    </row>
    <row r="15224" spans="8:15" s="179" customFormat="1" x14ac:dyDescent="0.2">
      <c r="H15224" s="180"/>
      <c r="I15224" s="180"/>
      <c r="L15224" s="181"/>
      <c r="M15224" s="180"/>
      <c r="N15224" s="180"/>
      <c r="O15224" s="180"/>
    </row>
    <row r="15225" spans="8:15" s="179" customFormat="1" x14ac:dyDescent="0.2">
      <c r="H15225" s="180"/>
      <c r="I15225" s="180"/>
      <c r="L15225" s="181"/>
      <c r="M15225" s="180"/>
      <c r="N15225" s="180"/>
      <c r="O15225" s="180"/>
    </row>
    <row r="15226" spans="8:15" s="179" customFormat="1" x14ac:dyDescent="0.2">
      <c r="H15226" s="180"/>
      <c r="I15226" s="180"/>
      <c r="L15226" s="181"/>
      <c r="M15226" s="180"/>
      <c r="N15226" s="180"/>
      <c r="O15226" s="180"/>
    </row>
    <row r="15227" spans="8:15" s="179" customFormat="1" x14ac:dyDescent="0.2">
      <c r="H15227" s="180"/>
      <c r="I15227" s="180"/>
      <c r="L15227" s="181"/>
      <c r="M15227" s="180"/>
      <c r="N15227" s="180"/>
      <c r="O15227" s="180"/>
    </row>
    <row r="15228" spans="8:15" s="179" customFormat="1" x14ac:dyDescent="0.2">
      <c r="H15228" s="180"/>
      <c r="I15228" s="180"/>
      <c r="L15228" s="181"/>
      <c r="M15228" s="180"/>
      <c r="N15228" s="180"/>
      <c r="O15228" s="180"/>
    </row>
    <row r="15229" spans="8:15" s="179" customFormat="1" x14ac:dyDescent="0.2">
      <c r="H15229" s="180"/>
      <c r="I15229" s="180"/>
      <c r="L15229" s="181"/>
      <c r="M15229" s="180"/>
      <c r="N15229" s="180"/>
      <c r="O15229" s="180"/>
    </row>
    <row r="15230" spans="8:15" s="179" customFormat="1" x14ac:dyDescent="0.2">
      <c r="H15230" s="180"/>
      <c r="I15230" s="180"/>
      <c r="L15230" s="181"/>
      <c r="M15230" s="180"/>
      <c r="N15230" s="180"/>
      <c r="O15230" s="180"/>
    </row>
    <row r="15231" spans="8:15" s="179" customFormat="1" x14ac:dyDescent="0.2">
      <c r="H15231" s="180"/>
      <c r="I15231" s="180"/>
      <c r="L15231" s="181"/>
      <c r="M15231" s="180"/>
      <c r="N15231" s="180"/>
      <c r="O15231" s="180"/>
    </row>
    <row r="15232" spans="8:15" s="179" customFormat="1" x14ac:dyDescent="0.2">
      <c r="H15232" s="180"/>
      <c r="I15232" s="180"/>
      <c r="L15232" s="181"/>
      <c r="M15232" s="180"/>
      <c r="N15232" s="180"/>
      <c r="O15232" s="180"/>
    </row>
    <row r="15233" spans="8:15" s="179" customFormat="1" x14ac:dyDescent="0.2">
      <c r="H15233" s="180"/>
      <c r="I15233" s="180"/>
      <c r="L15233" s="181"/>
      <c r="M15233" s="180"/>
      <c r="N15233" s="180"/>
      <c r="O15233" s="180"/>
    </row>
    <row r="15234" spans="8:15" s="179" customFormat="1" x14ac:dyDescent="0.2">
      <c r="H15234" s="180"/>
      <c r="I15234" s="180"/>
      <c r="L15234" s="181"/>
      <c r="M15234" s="180"/>
      <c r="N15234" s="180"/>
      <c r="O15234" s="180"/>
    </row>
    <row r="15235" spans="8:15" s="179" customFormat="1" x14ac:dyDescent="0.2">
      <c r="H15235" s="180"/>
      <c r="I15235" s="180"/>
      <c r="L15235" s="181"/>
      <c r="M15235" s="180"/>
      <c r="N15235" s="180"/>
      <c r="O15235" s="180"/>
    </row>
    <row r="15236" spans="8:15" s="179" customFormat="1" x14ac:dyDescent="0.2">
      <c r="H15236" s="180"/>
      <c r="I15236" s="180"/>
      <c r="L15236" s="181"/>
      <c r="M15236" s="180"/>
      <c r="N15236" s="180"/>
      <c r="O15236" s="180"/>
    </row>
    <row r="15237" spans="8:15" s="179" customFormat="1" x14ac:dyDescent="0.2">
      <c r="H15237" s="180"/>
      <c r="I15237" s="180"/>
      <c r="L15237" s="181"/>
      <c r="M15237" s="180"/>
      <c r="N15237" s="180"/>
      <c r="O15237" s="180"/>
    </row>
    <row r="15238" spans="8:15" s="179" customFormat="1" x14ac:dyDescent="0.2">
      <c r="H15238" s="180"/>
      <c r="I15238" s="180"/>
      <c r="L15238" s="181"/>
      <c r="M15238" s="180"/>
      <c r="N15238" s="180"/>
      <c r="O15238" s="180"/>
    </row>
    <row r="15239" spans="8:15" s="179" customFormat="1" x14ac:dyDescent="0.2">
      <c r="H15239" s="180"/>
      <c r="I15239" s="180"/>
      <c r="L15239" s="181"/>
      <c r="M15239" s="180"/>
      <c r="N15239" s="180"/>
      <c r="O15239" s="180"/>
    </row>
    <row r="15240" spans="8:15" s="179" customFormat="1" x14ac:dyDescent="0.2">
      <c r="H15240" s="180"/>
      <c r="I15240" s="180"/>
      <c r="L15240" s="181"/>
      <c r="M15240" s="180"/>
      <c r="N15240" s="180"/>
      <c r="O15240" s="180"/>
    </row>
    <row r="15241" spans="8:15" s="179" customFormat="1" x14ac:dyDescent="0.2">
      <c r="H15241" s="180"/>
      <c r="I15241" s="180"/>
      <c r="L15241" s="181"/>
      <c r="M15241" s="180"/>
      <c r="N15241" s="180"/>
      <c r="O15241" s="180"/>
    </row>
    <row r="15242" spans="8:15" s="179" customFormat="1" x14ac:dyDescent="0.2">
      <c r="H15242" s="180"/>
      <c r="I15242" s="180"/>
      <c r="L15242" s="181"/>
      <c r="M15242" s="180"/>
      <c r="N15242" s="180"/>
      <c r="O15242" s="180"/>
    </row>
    <row r="15243" spans="8:15" s="179" customFormat="1" x14ac:dyDescent="0.2">
      <c r="H15243" s="180"/>
      <c r="I15243" s="180"/>
      <c r="L15243" s="181"/>
      <c r="M15243" s="180"/>
      <c r="N15243" s="180"/>
      <c r="O15243" s="180"/>
    </row>
    <row r="15244" spans="8:15" s="179" customFormat="1" x14ac:dyDescent="0.2">
      <c r="H15244" s="180"/>
      <c r="I15244" s="180"/>
      <c r="L15244" s="181"/>
      <c r="M15244" s="180"/>
      <c r="N15244" s="180"/>
      <c r="O15244" s="180"/>
    </row>
    <row r="15245" spans="8:15" s="179" customFormat="1" x14ac:dyDescent="0.2">
      <c r="H15245" s="180"/>
      <c r="I15245" s="180"/>
      <c r="L15245" s="181"/>
      <c r="M15245" s="180"/>
      <c r="N15245" s="180"/>
      <c r="O15245" s="180"/>
    </row>
    <row r="15246" spans="8:15" s="179" customFormat="1" x14ac:dyDescent="0.2">
      <c r="H15246" s="180"/>
      <c r="I15246" s="180"/>
      <c r="L15246" s="181"/>
      <c r="M15246" s="180"/>
      <c r="N15246" s="180"/>
      <c r="O15246" s="180"/>
    </row>
    <row r="15247" spans="8:15" s="179" customFormat="1" x14ac:dyDescent="0.2">
      <c r="H15247" s="180"/>
      <c r="I15247" s="180"/>
      <c r="L15247" s="181"/>
      <c r="M15247" s="180"/>
      <c r="N15247" s="180"/>
      <c r="O15247" s="180"/>
    </row>
    <row r="15248" spans="8:15" s="179" customFormat="1" x14ac:dyDescent="0.2">
      <c r="H15248" s="180"/>
      <c r="I15248" s="180"/>
      <c r="L15248" s="181"/>
      <c r="M15248" s="180"/>
      <c r="N15248" s="180"/>
      <c r="O15248" s="180"/>
    </row>
    <row r="15249" spans="8:15" s="179" customFormat="1" x14ac:dyDescent="0.2">
      <c r="H15249" s="180"/>
      <c r="I15249" s="180"/>
      <c r="L15249" s="181"/>
      <c r="M15249" s="180"/>
      <c r="N15249" s="180"/>
      <c r="O15249" s="180"/>
    </row>
    <row r="15250" spans="8:15" s="179" customFormat="1" x14ac:dyDescent="0.2">
      <c r="H15250" s="180"/>
      <c r="I15250" s="180"/>
      <c r="L15250" s="181"/>
      <c r="M15250" s="180"/>
      <c r="N15250" s="180"/>
      <c r="O15250" s="180"/>
    </row>
    <row r="15251" spans="8:15" s="179" customFormat="1" x14ac:dyDescent="0.2">
      <c r="H15251" s="180"/>
      <c r="I15251" s="180"/>
      <c r="L15251" s="181"/>
      <c r="M15251" s="180"/>
      <c r="N15251" s="180"/>
      <c r="O15251" s="180"/>
    </row>
    <row r="15252" spans="8:15" s="179" customFormat="1" x14ac:dyDescent="0.2">
      <c r="H15252" s="180"/>
      <c r="I15252" s="180"/>
      <c r="L15252" s="181"/>
      <c r="M15252" s="180"/>
      <c r="N15252" s="180"/>
      <c r="O15252" s="180"/>
    </row>
    <row r="15253" spans="8:15" s="179" customFormat="1" x14ac:dyDescent="0.2">
      <c r="H15253" s="180"/>
      <c r="I15253" s="180"/>
      <c r="L15253" s="181"/>
      <c r="M15253" s="180"/>
      <c r="N15253" s="180"/>
      <c r="O15253" s="180"/>
    </row>
    <row r="15254" spans="8:15" s="179" customFormat="1" x14ac:dyDescent="0.2">
      <c r="H15254" s="180"/>
      <c r="I15254" s="180"/>
      <c r="L15254" s="181"/>
      <c r="M15254" s="180"/>
      <c r="N15254" s="180"/>
      <c r="O15254" s="180"/>
    </row>
    <row r="15255" spans="8:15" s="179" customFormat="1" x14ac:dyDescent="0.2">
      <c r="H15255" s="180"/>
      <c r="I15255" s="180"/>
      <c r="L15255" s="181"/>
      <c r="M15255" s="180"/>
      <c r="N15255" s="180"/>
      <c r="O15255" s="180"/>
    </row>
    <row r="15256" spans="8:15" s="179" customFormat="1" x14ac:dyDescent="0.2">
      <c r="H15256" s="180"/>
      <c r="I15256" s="180"/>
      <c r="L15256" s="181"/>
      <c r="M15256" s="180"/>
      <c r="N15256" s="180"/>
      <c r="O15256" s="180"/>
    </row>
    <row r="15257" spans="8:15" s="179" customFormat="1" x14ac:dyDescent="0.2">
      <c r="H15257" s="180"/>
      <c r="I15257" s="180"/>
      <c r="L15257" s="181"/>
      <c r="M15257" s="180"/>
      <c r="N15257" s="180"/>
      <c r="O15257" s="180"/>
    </row>
    <row r="15258" spans="8:15" s="179" customFormat="1" x14ac:dyDescent="0.2">
      <c r="H15258" s="180"/>
      <c r="I15258" s="180"/>
      <c r="L15258" s="181"/>
      <c r="M15258" s="180"/>
      <c r="N15258" s="180"/>
      <c r="O15258" s="180"/>
    </row>
    <row r="15259" spans="8:15" s="179" customFormat="1" x14ac:dyDescent="0.2">
      <c r="H15259" s="180"/>
      <c r="I15259" s="180"/>
      <c r="L15259" s="181"/>
      <c r="M15259" s="180"/>
      <c r="N15259" s="180"/>
      <c r="O15259" s="180"/>
    </row>
    <row r="15260" spans="8:15" s="179" customFormat="1" x14ac:dyDescent="0.2">
      <c r="H15260" s="180"/>
      <c r="I15260" s="180"/>
      <c r="L15260" s="181"/>
      <c r="M15260" s="180"/>
      <c r="N15260" s="180"/>
      <c r="O15260" s="180"/>
    </row>
    <row r="15261" spans="8:15" s="179" customFormat="1" x14ac:dyDescent="0.2">
      <c r="H15261" s="180"/>
      <c r="I15261" s="180"/>
      <c r="L15261" s="181"/>
      <c r="M15261" s="180"/>
      <c r="N15261" s="180"/>
      <c r="O15261" s="180"/>
    </row>
    <row r="15262" spans="8:15" s="179" customFormat="1" x14ac:dyDescent="0.2">
      <c r="H15262" s="180"/>
      <c r="I15262" s="180"/>
      <c r="L15262" s="181"/>
      <c r="M15262" s="180"/>
      <c r="N15262" s="180"/>
      <c r="O15262" s="180"/>
    </row>
    <row r="15263" spans="8:15" s="179" customFormat="1" x14ac:dyDescent="0.2">
      <c r="H15263" s="180"/>
      <c r="I15263" s="180"/>
      <c r="L15263" s="181"/>
      <c r="M15263" s="180"/>
      <c r="N15263" s="180"/>
      <c r="O15263" s="180"/>
    </row>
    <row r="15264" spans="8:15" s="179" customFormat="1" x14ac:dyDescent="0.2">
      <c r="H15264" s="180"/>
      <c r="I15264" s="180"/>
      <c r="L15264" s="181"/>
      <c r="M15264" s="180"/>
      <c r="N15264" s="180"/>
      <c r="O15264" s="180"/>
    </row>
    <row r="15265" spans="8:15" s="179" customFormat="1" x14ac:dyDescent="0.2">
      <c r="H15265" s="180"/>
      <c r="I15265" s="180"/>
      <c r="L15265" s="181"/>
      <c r="M15265" s="180"/>
      <c r="N15265" s="180"/>
      <c r="O15265" s="180"/>
    </row>
    <row r="15266" spans="8:15" s="179" customFormat="1" x14ac:dyDescent="0.2">
      <c r="H15266" s="180"/>
      <c r="I15266" s="180"/>
      <c r="L15266" s="181"/>
      <c r="M15266" s="180"/>
      <c r="N15266" s="180"/>
      <c r="O15266" s="180"/>
    </row>
    <row r="15267" spans="8:15" s="179" customFormat="1" x14ac:dyDescent="0.2">
      <c r="H15267" s="180"/>
      <c r="I15267" s="180"/>
      <c r="L15267" s="181"/>
      <c r="M15267" s="180"/>
      <c r="N15267" s="180"/>
      <c r="O15267" s="180"/>
    </row>
    <row r="15268" spans="8:15" s="179" customFormat="1" x14ac:dyDescent="0.2">
      <c r="H15268" s="180"/>
      <c r="I15268" s="180"/>
      <c r="L15268" s="181"/>
      <c r="M15268" s="180"/>
      <c r="N15268" s="180"/>
      <c r="O15268" s="180"/>
    </row>
    <row r="15269" spans="8:15" s="179" customFormat="1" x14ac:dyDescent="0.2">
      <c r="H15269" s="180"/>
      <c r="I15269" s="180"/>
      <c r="L15269" s="181"/>
      <c r="M15269" s="180"/>
      <c r="N15269" s="180"/>
      <c r="O15269" s="180"/>
    </row>
    <row r="15270" spans="8:15" s="179" customFormat="1" x14ac:dyDescent="0.2">
      <c r="H15270" s="180"/>
      <c r="I15270" s="180"/>
      <c r="L15270" s="181"/>
      <c r="M15270" s="180"/>
      <c r="N15270" s="180"/>
      <c r="O15270" s="180"/>
    </row>
    <row r="15271" spans="8:15" s="179" customFormat="1" x14ac:dyDescent="0.2">
      <c r="H15271" s="180"/>
      <c r="I15271" s="180"/>
      <c r="L15271" s="181"/>
      <c r="M15271" s="180"/>
      <c r="N15271" s="180"/>
      <c r="O15271" s="180"/>
    </row>
    <row r="15272" spans="8:15" s="179" customFormat="1" x14ac:dyDescent="0.2">
      <c r="H15272" s="180"/>
      <c r="I15272" s="180"/>
      <c r="L15272" s="181"/>
      <c r="M15272" s="180"/>
      <c r="N15272" s="180"/>
      <c r="O15272" s="180"/>
    </row>
    <row r="15273" spans="8:15" s="179" customFormat="1" x14ac:dyDescent="0.2">
      <c r="H15273" s="180"/>
      <c r="I15273" s="180"/>
      <c r="L15273" s="181"/>
      <c r="M15273" s="180"/>
      <c r="N15273" s="180"/>
      <c r="O15273" s="180"/>
    </row>
    <row r="15274" spans="8:15" s="179" customFormat="1" x14ac:dyDescent="0.2">
      <c r="H15274" s="180"/>
      <c r="I15274" s="180"/>
      <c r="L15274" s="181"/>
      <c r="M15274" s="180"/>
      <c r="N15274" s="180"/>
      <c r="O15274" s="180"/>
    </row>
    <row r="15275" spans="8:15" s="179" customFormat="1" x14ac:dyDescent="0.2">
      <c r="H15275" s="180"/>
      <c r="I15275" s="180"/>
      <c r="L15275" s="181"/>
      <c r="M15275" s="180"/>
      <c r="N15275" s="180"/>
      <c r="O15275" s="180"/>
    </row>
    <row r="15276" spans="8:15" s="179" customFormat="1" x14ac:dyDescent="0.2">
      <c r="H15276" s="180"/>
      <c r="I15276" s="180"/>
      <c r="L15276" s="181"/>
      <c r="M15276" s="180"/>
      <c r="N15276" s="180"/>
      <c r="O15276" s="180"/>
    </row>
    <row r="15277" spans="8:15" s="179" customFormat="1" x14ac:dyDescent="0.2">
      <c r="H15277" s="180"/>
      <c r="I15277" s="180"/>
      <c r="L15277" s="181"/>
      <c r="M15277" s="180"/>
      <c r="N15277" s="180"/>
      <c r="O15277" s="180"/>
    </row>
    <row r="15278" spans="8:15" s="179" customFormat="1" x14ac:dyDescent="0.2">
      <c r="H15278" s="180"/>
      <c r="I15278" s="180"/>
      <c r="L15278" s="181"/>
      <c r="M15278" s="180"/>
      <c r="N15278" s="180"/>
      <c r="O15278" s="180"/>
    </row>
    <row r="15279" spans="8:15" s="179" customFormat="1" x14ac:dyDescent="0.2">
      <c r="H15279" s="180"/>
      <c r="I15279" s="180"/>
      <c r="L15279" s="181"/>
      <c r="M15279" s="180"/>
      <c r="N15279" s="180"/>
      <c r="O15279" s="180"/>
    </row>
    <row r="15280" spans="8:15" s="179" customFormat="1" x14ac:dyDescent="0.2">
      <c r="H15280" s="180"/>
      <c r="I15280" s="180"/>
      <c r="L15280" s="181"/>
      <c r="M15280" s="180"/>
      <c r="N15280" s="180"/>
      <c r="O15280" s="180"/>
    </row>
    <row r="15281" spans="8:15" s="179" customFormat="1" x14ac:dyDescent="0.2">
      <c r="H15281" s="180"/>
      <c r="I15281" s="180"/>
      <c r="L15281" s="181"/>
      <c r="M15281" s="180"/>
      <c r="N15281" s="180"/>
      <c r="O15281" s="180"/>
    </row>
    <row r="15282" spans="8:15" s="179" customFormat="1" x14ac:dyDescent="0.2">
      <c r="H15282" s="180"/>
      <c r="I15282" s="180"/>
      <c r="L15282" s="181"/>
      <c r="M15282" s="180"/>
      <c r="N15282" s="180"/>
      <c r="O15282" s="180"/>
    </row>
    <row r="15283" spans="8:15" s="179" customFormat="1" x14ac:dyDescent="0.2">
      <c r="H15283" s="180"/>
      <c r="I15283" s="180"/>
      <c r="L15283" s="181"/>
      <c r="M15283" s="180"/>
      <c r="N15283" s="180"/>
      <c r="O15283" s="180"/>
    </row>
    <row r="15284" spans="8:15" s="179" customFormat="1" x14ac:dyDescent="0.2">
      <c r="H15284" s="180"/>
      <c r="I15284" s="180"/>
      <c r="L15284" s="181"/>
      <c r="M15284" s="180"/>
      <c r="N15284" s="180"/>
      <c r="O15284" s="180"/>
    </row>
    <row r="15285" spans="8:15" s="179" customFormat="1" x14ac:dyDescent="0.2">
      <c r="H15285" s="180"/>
      <c r="I15285" s="180"/>
      <c r="L15285" s="181"/>
      <c r="M15285" s="180"/>
      <c r="N15285" s="180"/>
      <c r="O15285" s="180"/>
    </row>
    <row r="15286" spans="8:15" s="179" customFormat="1" x14ac:dyDescent="0.2">
      <c r="H15286" s="180"/>
      <c r="I15286" s="180"/>
      <c r="L15286" s="181"/>
      <c r="M15286" s="180"/>
      <c r="N15286" s="180"/>
      <c r="O15286" s="180"/>
    </row>
    <row r="15287" spans="8:15" s="179" customFormat="1" x14ac:dyDescent="0.2">
      <c r="H15287" s="180"/>
      <c r="I15287" s="180"/>
      <c r="L15287" s="181"/>
      <c r="M15287" s="180"/>
      <c r="N15287" s="180"/>
      <c r="O15287" s="180"/>
    </row>
    <row r="15288" spans="8:15" s="179" customFormat="1" x14ac:dyDescent="0.2">
      <c r="H15288" s="180"/>
      <c r="I15288" s="180"/>
      <c r="L15288" s="181"/>
      <c r="M15288" s="180"/>
      <c r="N15288" s="180"/>
      <c r="O15288" s="180"/>
    </row>
    <row r="15289" spans="8:15" s="179" customFormat="1" x14ac:dyDescent="0.2">
      <c r="H15289" s="180"/>
      <c r="I15289" s="180"/>
      <c r="L15289" s="181"/>
      <c r="M15289" s="180"/>
      <c r="N15289" s="180"/>
      <c r="O15289" s="180"/>
    </row>
    <row r="15290" spans="8:15" s="179" customFormat="1" x14ac:dyDescent="0.2">
      <c r="H15290" s="180"/>
      <c r="I15290" s="180"/>
      <c r="L15290" s="181"/>
      <c r="M15290" s="180"/>
      <c r="N15290" s="180"/>
      <c r="O15290" s="180"/>
    </row>
    <row r="15291" spans="8:15" s="179" customFormat="1" x14ac:dyDescent="0.2">
      <c r="H15291" s="180"/>
      <c r="I15291" s="180"/>
      <c r="L15291" s="181"/>
      <c r="M15291" s="180"/>
      <c r="N15291" s="180"/>
      <c r="O15291" s="180"/>
    </row>
    <row r="15292" spans="8:15" s="179" customFormat="1" x14ac:dyDescent="0.2">
      <c r="H15292" s="180"/>
      <c r="I15292" s="180"/>
      <c r="L15292" s="181"/>
      <c r="M15292" s="180"/>
      <c r="N15292" s="180"/>
      <c r="O15292" s="180"/>
    </row>
    <row r="15293" spans="8:15" s="179" customFormat="1" x14ac:dyDescent="0.2">
      <c r="H15293" s="180"/>
      <c r="I15293" s="180"/>
      <c r="L15293" s="181"/>
      <c r="M15293" s="180"/>
      <c r="N15293" s="180"/>
      <c r="O15293" s="180"/>
    </row>
    <row r="15294" spans="8:15" s="179" customFormat="1" x14ac:dyDescent="0.2">
      <c r="H15294" s="180"/>
      <c r="I15294" s="180"/>
      <c r="L15294" s="181"/>
      <c r="M15294" s="180"/>
      <c r="N15294" s="180"/>
      <c r="O15294" s="180"/>
    </row>
    <row r="15295" spans="8:15" s="179" customFormat="1" x14ac:dyDescent="0.2">
      <c r="H15295" s="180"/>
      <c r="I15295" s="180"/>
      <c r="L15295" s="181"/>
      <c r="M15295" s="180"/>
      <c r="N15295" s="180"/>
      <c r="O15295" s="180"/>
    </row>
    <row r="15296" spans="8:15" s="179" customFormat="1" x14ac:dyDescent="0.2">
      <c r="H15296" s="180"/>
      <c r="I15296" s="180"/>
      <c r="L15296" s="181"/>
      <c r="M15296" s="180"/>
      <c r="N15296" s="180"/>
      <c r="O15296" s="180"/>
    </row>
    <row r="15297" spans="8:15" s="179" customFormat="1" x14ac:dyDescent="0.2">
      <c r="H15297" s="180"/>
      <c r="I15297" s="180"/>
      <c r="L15297" s="181"/>
      <c r="M15297" s="180"/>
      <c r="N15297" s="180"/>
      <c r="O15297" s="180"/>
    </row>
    <row r="15298" spans="8:15" s="179" customFormat="1" x14ac:dyDescent="0.2">
      <c r="H15298" s="180"/>
      <c r="I15298" s="180"/>
      <c r="L15298" s="181"/>
      <c r="M15298" s="180"/>
      <c r="N15298" s="180"/>
      <c r="O15298" s="180"/>
    </row>
    <row r="15299" spans="8:15" s="179" customFormat="1" x14ac:dyDescent="0.2">
      <c r="H15299" s="180"/>
      <c r="I15299" s="180"/>
      <c r="L15299" s="181"/>
      <c r="M15299" s="180"/>
      <c r="N15299" s="180"/>
      <c r="O15299" s="180"/>
    </row>
    <row r="15300" spans="8:15" s="179" customFormat="1" x14ac:dyDescent="0.2">
      <c r="H15300" s="180"/>
      <c r="I15300" s="180"/>
      <c r="L15300" s="181"/>
      <c r="M15300" s="180"/>
      <c r="N15300" s="180"/>
      <c r="O15300" s="180"/>
    </row>
    <row r="15301" spans="8:15" s="179" customFormat="1" x14ac:dyDescent="0.2">
      <c r="H15301" s="180"/>
      <c r="I15301" s="180"/>
      <c r="L15301" s="181"/>
      <c r="M15301" s="180"/>
      <c r="N15301" s="180"/>
      <c r="O15301" s="180"/>
    </row>
    <row r="15302" spans="8:15" s="179" customFormat="1" x14ac:dyDescent="0.2">
      <c r="H15302" s="180"/>
      <c r="I15302" s="180"/>
      <c r="L15302" s="181"/>
      <c r="M15302" s="180"/>
      <c r="N15302" s="180"/>
      <c r="O15302" s="180"/>
    </row>
    <row r="15303" spans="8:15" s="179" customFormat="1" x14ac:dyDescent="0.2">
      <c r="H15303" s="180"/>
      <c r="I15303" s="180"/>
      <c r="L15303" s="181"/>
      <c r="M15303" s="180"/>
      <c r="N15303" s="180"/>
      <c r="O15303" s="180"/>
    </row>
    <row r="15304" spans="8:15" s="179" customFormat="1" x14ac:dyDescent="0.2">
      <c r="H15304" s="180"/>
      <c r="I15304" s="180"/>
      <c r="L15304" s="181"/>
      <c r="M15304" s="180"/>
      <c r="N15304" s="180"/>
      <c r="O15304" s="180"/>
    </row>
    <row r="15305" spans="8:15" s="179" customFormat="1" x14ac:dyDescent="0.2">
      <c r="H15305" s="180"/>
      <c r="I15305" s="180"/>
      <c r="L15305" s="181"/>
      <c r="M15305" s="180"/>
      <c r="N15305" s="180"/>
      <c r="O15305" s="180"/>
    </row>
    <row r="15306" spans="8:15" s="179" customFormat="1" x14ac:dyDescent="0.2">
      <c r="H15306" s="180"/>
      <c r="I15306" s="180"/>
      <c r="L15306" s="181"/>
      <c r="M15306" s="180"/>
      <c r="N15306" s="180"/>
      <c r="O15306" s="180"/>
    </row>
    <row r="15307" spans="8:15" s="179" customFormat="1" x14ac:dyDescent="0.2">
      <c r="H15307" s="180"/>
      <c r="I15307" s="180"/>
      <c r="L15307" s="181"/>
      <c r="M15307" s="180"/>
      <c r="N15307" s="180"/>
      <c r="O15307" s="180"/>
    </row>
    <row r="15308" spans="8:15" s="179" customFormat="1" x14ac:dyDescent="0.2">
      <c r="H15308" s="180"/>
      <c r="I15308" s="180"/>
      <c r="L15308" s="181"/>
      <c r="M15308" s="180"/>
      <c r="N15308" s="180"/>
      <c r="O15308" s="180"/>
    </row>
    <row r="15309" spans="8:15" s="179" customFormat="1" x14ac:dyDescent="0.2">
      <c r="H15309" s="180"/>
      <c r="I15309" s="180"/>
      <c r="L15309" s="181"/>
      <c r="M15309" s="180"/>
      <c r="N15309" s="180"/>
      <c r="O15309" s="180"/>
    </row>
    <row r="15310" spans="8:15" s="179" customFormat="1" x14ac:dyDescent="0.2">
      <c r="H15310" s="180"/>
      <c r="I15310" s="180"/>
      <c r="L15310" s="181"/>
      <c r="M15310" s="180"/>
      <c r="N15310" s="180"/>
      <c r="O15310" s="180"/>
    </row>
    <row r="15311" spans="8:15" s="179" customFormat="1" x14ac:dyDescent="0.2">
      <c r="H15311" s="180"/>
      <c r="I15311" s="180"/>
      <c r="L15311" s="181"/>
      <c r="M15311" s="180"/>
      <c r="N15311" s="180"/>
      <c r="O15311" s="180"/>
    </row>
    <row r="15312" spans="8:15" s="179" customFormat="1" x14ac:dyDescent="0.2">
      <c r="H15312" s="180"/>
      <c r="I15312" s="180"/>
      <c r="L15312" s="181"/>
      <c r="M15312" s="180"/>
      <c r="N15312" s="180"/>
      <c r="O15312" s="180"/>
    </row>
    <row r="15313" spans="8:15" s="179" customFormat="1" x14ac:dyDescent="0.2">
      <c r="H15313" s="180"/>
      <c r="I15313" s="180"/>
      <c r="L15313" s="181"/>
      <c r="M15313" s="180"/>
      <c r="N15313" s="180"/>
      <c r="O15313" s="180"/>
    </row>
    <row r="15314" spans="8:15" s="179" customFormat="1" x14ac:dyDescent="0.2">
      <c r="H15314" s="180"/>
      <c r="I15314" s="180"/>
      <c r="L15314" s="181"/>
      <c r="M15314" s="180"/>
      <c r="N15314" s="180"/>
      <c r="O15314" s="180"/>
    </row>
    <row r="15315" spans="8:15" s="179" customFormat="1" x14ac:dyDescent="0.2">
      <c r="H15315" s="180"/>
      <c r="I15315" s="180"/>
      <c r="L15315" s="181"/>
      <c r="M15315" s="180"/>
      <c r="N15315" s="180"/>
      <c r="O15315" s="180"/>
    </row>
    <row r="15316" spans="8:15" s="179" customFormat="1" x14ac:dyDescent="0.2">
      <c r="H15316" s="180"/>
      <c r="I15316" s="180"/>
      <c r="L15316" s="181"/>
      <c r="M15316" s="180"/>
      <c r="N15316" s="180"/>
      <c r="O15316" s="180"/>
    </row>
    <row r="15317" spans="8:15" s="179" customFormat="1" x14ac:dyDescent="0.2">
      <c r="H15317" s="180"/>
      <c r="I15317" s="180"/>
      <c r="L15317" s="181"/>
      <c r="M15317" s="180"/>
      <c r="N15317" s="180"/>
      <c r="O15317" s="180"/>
    </row>
    <row r="15318" spans="8:15" s="179" customFormat="1" x14ac:dyDescent="0.2">
      <c r="H15318" s="180"/>
      <c r="I15318" s="180"/>
      <c r="L15318" s="181"/>
      <c r="M15318" s="180"/>
      <c r="N15318" s="180"/>
      <c r="O15318" s="180"/>
    </row>
    <row r="15319" spans="8:15" s="179" customFormat="1" x14ac:dyDescent="0.2">
      <c r="H15319" s="180"/>
      <c r="I15319" s="180"/>
      <c r="L15319" s="181"/>
      <c r="M15319" s="180"/>
      <c r="N15319" s="180"/>
      <c r="O15319" s="180"/>
    </row>
    <row r="15320" spans="8:15" s="179" customFormat="1" x14ac:dyDescent="0.2">
      <c r="H15320" s="180"/>
      <c r="I15320" s="180"/>
      <c r="L15320" s="181"/>
      <c r="M15320" s="180"/>
      <c r="N15320" s="180"/>
      <c r="O15320" s="180"/>
    </row>
    <row r="15321" spans="8:15" s="179" customFormat="1" x14ac:dyDescent="0.2">
      <c r="H15321" s="180"/>
      <c r="I15321" s="180"/>
      <c r="L15321" s="181"/>
      <c r="M15321" s="180"/>
      <c r="N15321" s="180"/>
      <c r="O15321" s="180"/>
    </row>
    <row r="15322" spans="8:15" s="179" customFormat="1" x14ac:dyDescent="0.2">
      <c r="H15322" s="180"/>
      <c r="I15322" s="180"/>
      <c r="L15322" s="181"/>
      <c r="M15322" s="180"/>
      <c r="N15322" s="180"/>
      <c r="O15322" s="180"/>
    </row>
    <row r="15323" spans="8:15" s="179" customFormat="1" x14ac:dyDescent="0.2">
      <c r="H15323" s="180"/>
      <c r="I15323" s="180"/>
      <c r="L15323" s="181"/>
      <c r="M15323" s="180"/>
      <c r="N15323" s="180"/>
      <c r="O15323" s="180"/>
    </row>
    <row r="15324" spans="8:15" s="179" customFormat="1" x14ac:dyDescent="0.2">
      <c r="H15324" s="180"/>
      <c r="I15324" s="180"/>
      <c r="L15324" s="181"/>
      <c r="M15324" s="180"/>
      <c r="N15324" s="180"/>
      <c r="O15324" s="180"/>
    </row>
    <row r="15325" spans="8:15" s="179" customFormat="1" x14ac:dyDescent="0.2">
      <c r="H15325" s="180"/>
      <c r="I15325" s="180"/>
      <c r="L15325" s="181"/>
      <c r="M15325" s="180"/>
      <c r="N15325" s="180"/>
      <c r="O15325" s="180"/>
    </row>
    <row r="15326" spans="8:15" s="179" customFormat="1" x14ac:dyDescent="0.2">
      <c r="H15326" s="180"/>
      <c r="I15326" s="180"/>
      <c r="L15326" s="181"/>
      <c r="M15326" s="180"/>
      <c r="N15326" s="180"/>
      <c r="O15326" s="180"/>
    </row>
    <row r="15327" spans="8:15" s="179" customFormat="1" x14ac:dyDescent="0.2">
      <c r="H15327" s="180"/>
      <c r="I15327" s="180"/>
      <c r="L15327" s="181"/>
      <c r="M15327" s="180"/>
      <c r="N15327" s="180"/>
      <c r="O15327" s="180"/>
    </row>
    <row r="15328" spans="8:15" s="179" customFormat="1" x14ac:dyDescent="0.2">
      <c r="H15328" s="180"/>
      <c r="I15328" s="180"/>
      <c r="L15328" s="181"/>
      <c r="M15328" s="180"/>
      <c r="N15328" s="180"/>
      <c r="O15328" s="180"/>
    </row>
    <row r="15329" spans="8:15" s="179" customFormat="1" x14ac:dyDescent="0.2">
      <c r="H15329" s="180"/>
      <c r="I15329" s="180"/>
      <c r="L15329" s="181"/>
      <c r="M15329" s="180"/>
      <c r="N15329" s="180"/>
      <c r="O15329" s="180"/>
    </row>
    <row r="15330" spans="8:15" s="179" customFormat="1" x14ac:dyDescent="0.2">
      <c r="H15330" s="180"/>
      <c r="I15330" s="180"/>
      <c r="L15330" s="181"/>
      <c r="M15330" s="180"/>
      <c r="N15330" s="180"/>
      <c r="O15330" s="180"/>
    </row>
    <row r="15331" spans="8:15" s="179" customFormat="1" x14ac:dyDescent="0.2">
      <c r="H15331" s="180"/>
      <c r="I15331" s="180"/>
      <c r="L15331" s="181"/>
      <c r="M15331" s="180"/>
      <c r="N15331" s="180"/>
      <c r="O15331" s="180"/>
    </row>
    <row r="15332" spans="8:15" s="179" customFormat="1" x14ac:dyDescent="0.2">
      <c r="H15332" s="180"/>
      <c r="I15332" s="180"/>
      <c r="L15332" s="181"/>
      <c r="M15332" s="180"/>
      <c r="N15332" s="180"/>
      <c r="O15332" s="180"/>
    </row>
    <row r="15333" spans="8:15" s="179" customFormat="1" x14ac:dyDescent="0.2">
      <c r="H15333" s="180"/>
      <c r="I15333" s="180"/>
      <c r="L15333" s="181"/>
      <c r="M15333" s="180"/>
      <c r="N15333" s="180"/>
      <c r="O15333" s="180"/>
    </row>
    <row r="15334" spans="8:15" s="179" customFormat="1" x14ac:dyDescent="0.2">
      <c r="H15334" s="180"/>
      <c r="I15334" s="180"/>
      <c r="L15334" s="181"/>
      <c r="M15334" s="180"/>
      <c r="N15334" s="180"/>
      <c r="O15334" s="180"/>
    </row>
    <row r="15335" spans="8:15" s="179" customFormat="1" x14ac:dyDescent="0.2">
      <c r="H15335" s="180"/>
      <c r="I15335" s="180"/>
      <c r="L15335" s="181"/>
      <c r="M15335" s="180"/>
      <c r="N15335" s="180"/>
      <c r="O15335" s="180"/>
    </row>
    <row r="15336" spans="8:15" s="179" customFormat="1" x14ac:dyDescent="0.2">
      <c r="H15336" s="180"/>
      <c r="I15336" s="180"/>
      <c r="L15336" s="181"/>
      <c r="M15336" s="180"/>
      <c r="N15336" s="180"/>
      <c r="O15336" s="180"/>
    </row>
    <row r="15337" spans="8:15" s="179" customFormat="1" x14ac:dyDescent="0.2">
      <c r="H15337" s="180"/>
      <c r="I15337" s="180"/>
      <c r="L15337" s="181"/>
      <c r="M15337" s="180"/>
      <c r="N15337" s="180"/>
      <c r="O15337" s="180"/>
    </row>
    <row r="15338" spans="8:15" s="179" customFormat="1" x14ac:dyDescent="0.2">
      <c r="H15338" s="180"/>
      <c r="I15338" s="180"/>
      <c r="L15338" s="181"/>
      <c r="M15338" s="180"/>
      <c r="N15338" s="180"/>
      <c r="O15338" s="180"/>
    </row>
    <row r="15339" spans="8:15" s="179" customFormat="1" x14ac:dyDescent="0.2">
      <c r="H15339" s="180"/>
      <c r="I15339" s="180"/>
      <c r="L15339" s="181"/>
      <c r="M15339" s="180"/>
      <c r="N15339" s="180"/>
      <c r="O15339" s="180"/>
    </row>
    <row r="15340" spans="8:15" s="179" customFormat="1" x14ac:dyDescent="0.2">
      <c r="H15340" s="180"/>
      <c r="I15340" s="180"/>
      <c r="L15340" s="181"/>
      <c r="M15340" s="180"/>
      <c r="N15340" s="180"/>
      <c r="O15340" s="180"/>
    </row>
    <row r="15341" spans="8:15" s="179" customFormat="1" x14ac:dyDescent="0.2">
      <c r="H15341" s="180"/>
      <c r="I15341" s="180"/>
      <c r="L15341" s="181"/>
      <c r="M15341" s="180"/>
      <c r="N15341" s="180"/>
      <c r="O15341" s="180"/>
    </row>
    <row r="15342" spans="8:15" s="179" customFormat="1" x14ac:dyDescent="0.2">
      <c r="H15342" s="180"/>
      <c r="I15342" s="180"/>
      <c r="L15342" s="181"/>
      <c r="M15342" s="180"/>
      <c r="N15342" s="180"/>
      <c r="O15342" s="180"/>
    </row>
    <row r="15343" spans="8:15" s="179" customFormat="1" x14ac:dyDescent="0.2">
      <c r="H15343" s="180"/>
      <c r="I15343" s="180"/>
      <c r="L15343" s="181"/>
      <c r="M15343" s="180"/>
      <c r="N15343" s="180"/>
      <c r="O15343" s="180"/>
    </row>
    <row r="15344" spans="8:15" s="179" customFormat="1" x14ac:dyDescent="0.2">
      <c r="H15344" s="180"/>
      <c r="I15344" s="180"/>
      <c r="L15344" s="181"/>
      <c r="M15344" s="180"/>
      <c r="N15344" s="180"/>
      <c r="O15344" s="180"/>
    </row>
    <row r="15345" spans="8:15" s="179" customFormat="1" x14ac:dyDescent="0.2">
      <c r="H15345" s="180"/>
      <c r="I15345" s="180"/>
      <c r="L15345" s="181"/>
      <c r="M15345" s="180"/>
      <c r="N15345" s="180"/>
      <c r="O15345" s="180"/>
    </row>
    <row r="15346" spans="8:15" s="179" customFormat="1" x14ac:dyDescent="0.2">
      <c r="H15346" s="180"/>
      <c r="I15346" s="180"/>
      <c r="L15346" s="181"/>
      <c r="M15346" s="180"/>
      <c r="N15346" s="180"/>
      <c r="O15346" s="180"/>
    </row>
    <row r="15347" spans="8:15" s="179" customFormat="1" x14ac:dyDescent="0.2">
      <c r="H15347" s="180"/>
      <c r="I15347" s="180"/>
      <c r="L15347" s="181"/>
      <c r="M15347" s="180"/>
      <c r="N15347" s="180"/>
      <c r="O15347" s="180"/>
    </row>
    <row r="15348" spans="8:15" s="179" customFormat="1" x14ac:dyDescent="0.2">
      <c r="H15348" s="180"/>
      <c r="I15348" s="180"/>
      <c r="L15348" s="181"/>
      <c r="M15348" s="180"/>
      <c r="N15348" s="180"/>
      <c r="O15348" s="180"/>
    </row>
    <row r="15349" spans="8:15" s="179" customFormat="1" x14ac:dyDescent="0.2">
      <c r="H15349" s="180"/>
      <c r="I15349" s="180"/>
      <c r="L15349" s="181"/>
      <c r="M15349" s="180"/>
      <c r="N15349" s="180"/>
      <c r="O15349" s="180"/>
    </row>
    <row r="15350" spans="8:15" s="179" customFormat="1" x14ac:dyDescent="0.2">
      <c r="H15350" s="180"/>
      <c r="I15350" s="180"/>
      <c r="L15350" s="181"/>
      <c r="M15350" s="180"/>
      <c r="N15350" s="180"/>
      <c r="O15350" s="180"/>
    </row>
    <row r="15351" spans="8:15" s="179" customFormat="1" x14ac:dyDescent="0.2">
      <c r="H15351" s="180"/>
      <c r="I15351" s="180"/>
      <c r="L15351" s="181"/>
      <c r="M15351" s="180"/>
      <c r="N15351" s="180"/>
      <c r="O15351" s="180"/>
    </row>
    <row r="15352" spans="8:15" s="179" customFormat="1" x14ac:dyDescent="0.2">
      <c r="H15352" s="180"/>
      <c r="I15352" s="180"/>
      <c r="L15352" s="181"/>
      <c r="M15352" s="180"/>
      <c r="N15352" s="180"/>
      <c r="O15352" s="180"/>
    </row>
    <row r="15353" spans="8:15" s="179" customFormat="1" x14ac:dyDescent="0.2">
      <c r="H15353" s="180"/>
      <c r="I15353" s="180"/>
      <c r="L15353" s="181"/>
      <c r="M15353" s="180"/>
      <c r="N15353" s="180"/>
      <c r="O15353" s="180"/>
    </row>
    <row r="15354" spans="8:15" s="179" customFormat="1" x14ac:dyDescent="0.2">
      <c r="H15354" s="180"/>
      <c r="I15354" s="180"/>
      <c r="L15354" s="181"/>
      <c r="M15354" s="180"/>
      <c r="N15354" s="180"/>
      <c r="O15354" s="180"/>
    </row>
    <row r="15355" spans="8:15" s="179" customFormat="1" x14ac:dyDescent="0.2">
      <c r="H15355" s="180"/>
      <c r="I15355" s="180"/>
      <c r="L15355" s="181"/>
      <c r="M15355" s="180"/>
      <c r="N15355" s="180"/>
      <c r="O15355" s="180"/>
    </row>
    <row r="15356" spans="8:15" s="179" customFormat="1" x14ac:dyDescent="0.2">
      <c r="H15356" s="180"/>
      <c r="I15356" s="180"/>
      <c r="L15356" s="181"/>
      <c r="M15356" s="180"/>
      <c r="N15356" s="180"/>
      <c r="O15356" s="180"/>
    </row>
    <row r="15357" spans="8:15" s="179" customFormat="1" x14ac:dyDescent="0.2">
      <c r="H15357" s="180"/>
      <c r="I15357" s="180"/>
      <c r="L15357" s="181"/>
      <c r="M15357" s="180"/>
      <c r="N15357" s="180"/>
      <c r="O15357" s="180"/>
    </row>
    <row r="15358" spans="8:15" s="179" customFormat="1" x14ac:dyDescent="0.2">
      <c r="H15358" s="180"/>
      <c r="I15358" s="180"/>
      <c r="L15358" s="181"/>
      <c r="M15358" s="180"/>
      <c r="N15358" s="180"/>
      <c r="O15358" s="180"/>
    </row>
    <row r="15359" spans="8:15" s="179" customFormat="1" x14ac:dyDescent="0.2">
      <c r="H15359" s="180"/>
      <c r="I15359" s="180"/>
      <c r="L15359" s="181"/>
      <c r="M15359" s="180"/>
      <c r="N15359" s="180"/>
      <c r="O15359" s="180"/>
    </row>
    <row r="15360" spans="8:15" s="179" customFormat="1" x14ac:dyDescent="0.2">
      <c r="H15360" s="180"/>
      <c r="I15360" s="180"/>
      <c r="L15360" s="181"/>
      <c r="M15360" s="180"/>
      <c r="N15360" s="180"/>
      <c r="O15360" s="180"/>
    </row>
    <row r="15361" spans="8:15" s="179" customFormat="1" x14ac:dyDescent="0.2">
      <c r="H15361" s="180"/>
      <c r="I15361" s="180"/>
      <c r="L15361" s="181"/>
      <c r="M15361" s="180"/>
      <c r="N15361" s="180"/>
      <c r="O15361" s="180"/>
    </row>
    <row r="15362" spans="8:15" s="179" customFormat="1" x14ac:dyDescent="0.2">
      <c r="H15362" s="180"/>
      <c r="I15362" s="180"/>
      <c r="L15362" s="181"/>
      <c r="M15362" s="180"/>
      <c r="N15362" s="180"/>
      <c r="O15362" s="180"/>
    </row>
    <row r="15363" spans="8:15" s="179" customFormat="1" x14ac:dyDescent="0.2">
      <c r="H15363" s="180"/>
      <c r="I15363" s="180"/>
      <c r="L15363" s="181"/>
      <c r="M15363" s="180"/>
      <c r="N15363" s="180"/>
      <c r="O15363" s="180"/>
    </row>
    <row r="15364" spans="8:15" s="179" customFormat="1" x14ac:dyDescent="0.2">
      <c r="H15364" s="180"/>
      <c r="I15364" s="180"/>
      <c r="L15364" s="181"/>
      <c r="M15364" s="180"/>
      <c r="N15364" s="180"/>
      <c r="O15364" s="180"/>
    </row>
    <row r="15365" spans="8:15" s="179" customFormat="1" x14ac:dyDescent="0.2">
      <c r="H15365" s="180"/>
      <c r="I15365" s="180"/>
      <c r="L15365" s="181"/>
      <c r="M15365" s="180"/>
      <c r="N15365" s="180"/>
      <c r="O15365" s="180"/>
    </row>
    <row r="15366" spans="8:15" s="179" customFormat="1" x14ac:dyDescent="0.2">
      <c r="H15366" s="180"/>
      <c r="I15366" s="180"/>
      <c r="L15366" s="181"/>
      <c r="M15366" s="180"/>
      <c r="N15366" s="180"/>
      <c r="O15366" s="180"/>
    </row>
    <row r="15367" spans="8:15" s="179" customFormat="1" x14ac:dyDescent="0.2">
      <c r="H15367" s="180"/>
      <c r="I15367" s="180"/>
      <c r="L15367" s="181"/>
      <c r="M15367" s="180"/>
      <c r="N15367" s="180"/>
      <c r="O15367" s="180"/>
    </row>
    <row r="15368" spans="8:15" s="179" customFormat="1" x14ac:dyDescent="0.2">
      <c r="H15368" s="180"/>
      <c r="I15368" s="180"/>
      <c r="L15368" s="181"/>
      <c r="M15368" s="180"/>
      <c r="N15368" s="180"/>
      <c r="O15368" s="180"/>
    </row>
    <row r="15369" spans="8:15" s="179" customFormat="1" x14ac:dyDescent="0.2">
      <c r="H15369" s="180"/>
      <c r="I15369" s="180"/>
      <c r="L15369" s="181"/>
      <c r="M15369" s="180"/>
      <c r="N15369" s="180"/>
      <c r="O15369" s="180"/>
    </row>
    <row r="15370" spans="8:15" s="179" customFormat="1" x14ac:dyDescent="0.2">
      <c r="H15370" s="180"/>
      <c r="I15370" s="180"/>
      <c r="L15370" s="181"/>
      <c r="M15370" s="180"/>
      <c r="N15370" s="180"/>
      <c r="O15370" s="180"/>
    </row>
    <row r="15371" spans="8:15" s="179" customFormat="1" x14ac:dyDescent="0.2">
      <c r="H15371" s="180"/>
      <c r="I15371" s="180"/>
      <c r="L15371" s="181"/>
      <c r="M15371" s="180"/>
      <c r="N15371" s="180"/>
      <c r="O15371" s="180"/>
    </row>
    <row r="15372" spans="8:15" s="179" customFormat="1" x14ac:dyDescent="0.2">
      <c r="H15372" s="180"/>
      <c r="I15372" s="180"/>
      <c r="L15372" s="181"/>
      <c r="M15372" s="180"/>
      <c r="N15372" s="180"/>
      <c r="O15372" s="180"/>
    </row>
    <row r="15373" spans="8:15" s="179" customFormat="1" x14ac:dyDescent="0.2">
      <c r="H15373" s="180"/>
      <c r="I15373" s="180"/>
      <c r="L15373" s="181"/>
      <c r="M15373" s="180"/>
      <c r="N15373" s="180"/>
      <c r="O15373" s="180"/>
    </row>
    <row r="15374" spans="8:15" s="179" customFormat="1" x14ac:dyDescent="0.2">
      <c r="H15374" s="180"/>
      <c r="I15374" s="180"/>
      <c r="L15374" s="181"/>
      <c r="M15374" s="180"/>
      <c r="N15374" s="180"/>
      <c r="O15374" s="180"/>
    </row>
    <row r="15375" spans="8:15" s="179" customFormat="1" x14ac:dyDescent="0.2">
      <c r="H15375" s="180"/>
      <c r="I15375" s="180"/>
      <c r="L15375" s="181"/>
      <c r="M15375" s="180"/>
      <c r="N15375" s="180"/>
      <c r="O15375" s="180"/>
    </row>
    <row r="15376" spans="8:15" s="179" customFormat="1" x14ac:dyDescent="0.2">
      <c r="H15376" s="180"/>
      <c r="I15376" s="180"/>
      <c r="L15376" s="181"/>
      <c r="M15376" s="180"/>
      <c r="N15376" s="180"/>
      <c r="O15376" s="180"/>
    </row>
    <row r="15377" spans="8:15" s="179" customFormat="1" x14ac:dyDescent="0.2">
      <c r="H15377" s="180"/>
      <c r="I15377" s="180"/>
      <c r="L15377" s="181"/>
      <c r="M15377" s="180"/>
      <c r="N15377" s="180"/>
      <c r="O15377" s="180"/>
    </row>
    <row r="15378" spans="8:15" s="179" customFormat="1" x14ac:dyDescent="0.2">
      <c r="H15378" s="180"/>
      <c r="I15378" s="180"/>
      <c r="L15378" s="181"/>
      <c r="M15378" s="180"/>
      <c r="N15378" s="180"/>
      <c r="O15378" s="180"/>
    </row>
    <row r="15379" spans="8:15" s="179" customFormat="1" x14ac:dyDescent="0.2">
      <c r="H15379" s="180"/>
      <c r="I15379" s="180"/>
      <c r="L15379" s="181"/>
      <c r="M15379" s="180"/>
      <c r="N15379" s="180"/>
      <c r="O15379" s="180"/>
    </row>
    <row r="15380" spans="8:15" s="179" customFormat="1" x14ac:dyDescent="0.2">
      <c r="H15380" s="180"/>
      <c r="I15380" s="180"/>
      <c r="L15380" s="181"/>
      <c r="M15380" s="180"/>
      <c r="N15380" s="180"/>
      <c r="O15380" s="180"/>
    </row>
    <row r="15381" spans="8:15" s="179" customFormat="1" x14ac:dyDescent="0.2">
      <c r="H15381" s="180"/>
      <c r="I15381" s="180"/>
      <c r="L15381" s="181"/>
      <c r="M15381" s="180"/>
      <c r="N15381" s="180"/>
      <c r="O15381" s="180"/>
    </row>
    <row r="15382" spans="8:15" s="179" customFormat="1" x14ac:dyDescent="0.2">
      <c r="H15382" s="180"/>
      <c r="I15382" s="180"/>
      <c r="L15382" s="181"/>
      <c r="M15382" s="180"/>
      <c r="N15382" s="180"/>
      <c r="O15382" s="180"/>
    </row>
    <row r="15383" spans="8:15" s="179" customFormat="1" x14ac:dyDescent="0.2">
      <c r="H15383" s="180"/>
      <c r="I15383" s="180"/>
      <c r="L15383" s="181"/>
      <c r="M15383" s="180"/>
      <c r="N15383" s="180"/>
      <c r="O15383" s="180"/>
    </row>
    <row r="15384" spans="8:15" s="179" customFormat="1" x14ac:dyDescent="0.2">
      <c r="H15384" s="180"/>
      <c r="I15384" s="180"/>
      <c r="L15384" s="181"/>
      <c r="M15384" s="180"/>
      <c r="N15384" s="180"/>
      <c r="O15384" s="180"/>
    </row>
    <row r="15385" spans="8:15" s="179" customFormat="1" x14ac:dyDescent="0.2">
      <c r="H15385" s="180"/>
      <c r="I15385" s="180"/>
      <c r="L15385" s="181"/>
      <c r="M15385" s="180"/>
      <c r="N15385" s="180"/>
      <c r="O15385" s="180"/>
    </row>
    <row r="15386" spans="8:15" s="179" customFormat="1" x14ac:dyDescent="0.2">
      <c r="H15386" s="180"/>
      <c r="I15386" s="180"/>
      <c r="L15386" s="181"/>
      <c r="M15386" s="180"/>
      <c r="N15386" s="180"/>
      <c r="O15386" s="180"/>
    </row>
    <row r="15387" spans="8:15" s="179" customFormat="1" x14ac:dyDescent="0.2">
      <c r="H15387" s="180"/>
      <c r="I15387" s="180"/>
      <c r="L15387" s="181"/>
      <c r="M15387" s="180"/>
      <c r="N15387" s="180"/>
      <c r="O15387" s="180"/>
    </row>
    <row r="15388" spans="8:15" s="179" customFormat="1" x14ac:dyDescent="0.2">
      <c r="H15388" s="180"/>
      <c r="I15388" s="180"/>
      <c r="L15388" s="181"/>
      <c r="M15388" s="180"/>
      <c r="N15388" s="180"/>
      <c r="O15388" s="180"/>
    </row>
    <row r="15389" spans="8:15" s="179" customFormat="1" x14ac:dyDescent="0.2">
      <c r="H15389" s="180"/>
      <c r="I15389" s="180"/>
      <c r="L15389" s="181"/>
      <c r="M15389" s="180"/>
      <c r="N15389" s="180"/>
      <c r="O15389" s="180"/>
    </row>
    <row r="15390" spans="8:15" s="179" customFormat="1" x14ac:dyDescent="0.2">
      <c r="H15390" s="180"/>
      <c r="I15390" s="180"/>
      <c r="L15390" s="181"/>
      <c r="M15390" s="180"/>
      <c r="N15390" s="180"/>
      <c r="O15390" s="180"/>
    </row>
    <row r="15391" spans="8:15" s="179" customFormat="1" x14ac:dyDescent="0.2">
      <c r="H15391" s="180"/>
      <c r="I15391" s="180"/>
      <c r="L15391" s="181"/>
      <c r="M15391" s="180"/>
      <c r="N15391" s="180"/>
      <c r="O15391" s="180"/>
    </row>
    <row r="15392" spans="8:15" s="179" customFormat="1" x14ac:dyDescent="0.2">
      <c r="H15392" s="180"/>
      <c r="I15392" s="180"/>
      <c r="L15392" s="181"/>
      <c r="M15392" s="180"/>
      <c r="N15392" s="180"/>
      <c r="O15392" s="180"/>
    </row>
    <row r="15393" spans="8:15" s="179" customFormat="1" x14ac:dyDescent="0.2">
      <c r="H15393" s="180"/>
      <c r="I15393" s="180"/>
      <c r="L15393" s="181"/>
      <c r="M15393" s="180"/>
      <c r="N15393" s="180"/>
      <c r="O15393" s="180"/>
    </row>
    <row r="15394" spans="8:15" s="179" customFormat="1" x14ac:dyDescent="0.2">
      <c r="H15394" s="180"/>
      <c r="I15394" s="180"/>
      <c r="L15394" s="181"/>
      <c r="M15394" s="180"/>
      <c r="N15394" s="180"/>
      <c r="O15394" s="180"/>
    </row>
    <row r="15395" spans="8:15" s="179" customFormat="1" x14ac:dyDescent="0.2">
      <c r="H15395" s="180"/>
      <c r="I15395" s="180"/>
      <c r="L15395" s="181"/>
      <c r="M15395" s="180"/>
      <c r="N15395" s="180"/>
      <c r="O15395" s="180"/>
    </row>
    <row r="15396" spans="8:15" s="179" customFormat="1" x14ac:dyDescent="0.2">
      <c r="H15396" s="180"/>
      <c r="I15396" s="180"/>
      <c r="L15396" s="181"/>
      <c r="M15396" s="180"/>
      <c r="N15396" s="180"/>
      <c r="O15396" s="180"/>
    </row>
    <row r="15397" spans="8:15" s="179" customFormat="1" x14ac:dyDescent="0.2">
      <c r="H15397" s="180"/>
      <c r="I15397" s="180"/>
      <c r="L15397" s="181"/>
      <c r="M15397" s="180"/>
      <c r="N15397" s="180"/>
      <c r="O15397" s="180"/>
    </row>
    <row r="15398" spans="8:15" s="179" customFormat="1" x14ac:dyDescent="0.2">
      <c r="H15398" s="180"/>
      <c r="I15398" s="180"/>
      <c r="L15398" s="181"/>
      <c r="M15398" s="180"/>
      <c r="N15398" s="180"/>
      <c r="O15398" s="180"/>
    </row>
    <row r="15399" spans="8:15" s="179" customFormat="1" x14ac:dyDescent="0.2">
      <c r="H15399" s="180"/>
      <c r="I15399" s="180"/>
      <c r="L15399" s="181"/>
      <c r="M15399" s="180"/>
      <c r="N15399" s="180"/>
      <c r="O15399" s="180"/>
    </row>
    <row r="15400" spans="8:15" s="179" customFormat="1" x14ac:dyDescent="0.2">
      <c r="H15400" s="180"/>
      <c r="I15400" s="180"/>
      <c r="L15400" s="181"/>
      <c r="M15400" s="180"/>
      <c r="N15400" s="180"/>
      <c r="O15400" s="180"/>
    </row>
    <row r="15401" spans="8:15" s="179" customFormat="1" x14ac:dyDescent="0.2">
      <c r="H15401" s="180"/>
      <c r="I15401" s="180"/>
      <c r="L15401" s="181"/>
      <c r="M15401" s="180"/>
      <c r="N15401" s="180"/>
      <c r="O15401" s="180"/>
    </row>
    <row r="15402" spans="8:15" s="179" customFormat="1" x14ac:dyDescent="0.2">
      <c r="H15402" s="180"/>
      <c r="I15402" s="180"/>
      <c r="L15402" s="181"/>
      <c r="M15402" s="180"/>
      <c r="N15402" s="180"/>
      <c r="O15402" s="180"/>
    </row>
    <row r="15403" spans="8:15" s="179" customFormat="1" x14ac:dyDescent="0.2">
      <c r="H15403" s="180"/>
      <c r="I15403" s="180"/>
      <c r="L15403" s="181"/>
      <c r="M15403" s="180"/>
      <c r="N15403" s="180"/>
      <c r="O15403" s="180"/>
    </row>
    <row r="15404" spans="8:15" s="179" customFormat="1" x14ac:dyDescent="0.2">
      <c r="H15404" s="180"/>
      <c r="I15404" s="180"/>
      <c r="L15404" s="181"/>
      <c r="M15404" s="180"/>
      <c r="N15404" s="180"/>
      <c r="O15404" s="180"/>
    </row>
    <row r="15405" spans="8:15" s="179" customFormat="1" x14ac:dyDescent="0.2">
      <c r="H15405" s="180"/>
      <c r="I15405" s="180"/>
      <c r="L15405" s="181"/>
      <c r="M15405" s="180"/>
      <c r="N15405" s="180"/>
      <c r="O15405" s="180"/>
    </row>
    <row r="15406" spans="8:15" s="179" customFormat="1" x14ac:dyDescent="0.2">
      <c r="H15406" s="180"/>
      <c r="I15406" s="180"/>
      <c r="L15406" s="181"/>
      <c r="M15406" s="180"/>
      <c r="N15406" s="180"/>
      <c r="O15406" s="180"/>
    </row>
    <row r="15407" spans="8:15" s="179" customFormat="1" x14ac:dyDescent="0.2">
      <c r="H15407" s="180"/>
      <c r="I15407" s="180"/>
      <c r="L15407" s="181"/>
      <c r="M15407" s="180"/>
      <c r="N15407" s="180"/>
      <c r="O15407" s="180"/>
    </row>
    <row r="15408" spans="8:15" s="179" customFormat="1" x14ac:dyDescent="0.2">
      <c r="H15408" s="180"/>
      <c r="I15408" s="180"/>
      <c r="L15408" s="181"/>
      <c r="M15408" s="180"/>
      <c r="N15408" s="180"/>
      <c r="O15408" s="180"/>
    </row>
    <row r="15409" spans="8:15" s="179" customFormat="1" x14ac:dyDescent="0.2">
      <c r="H15409" s="180"/>
      <c r="I15409" s="180"/>
      <c r="L15409" s="181"/>
      <c r="M15409" s="180"/>
      <c r="N15409" s="180"/>
      <c r="O15409" s="180"/>
    </row>
    <row r="15410" spans="8:15" s="179" customFormat="1" x14ac:dyDescent="0.2">
      <c r="H15410" s="180"/>
      <c r="I15410" s="180"/>
      <c r="L15410" s="181"/>
      <c r="M15410" s="180"/>
      <c r="N15410" s="180"/>
      <c r="O15410" s="180"/>
    </row>
    <row r="15411" spans="8:15" s="179" customFormat="1" x14ac:dyDescent="0.2">
      <c r="H15411" s="180"/>
      <c r="I15411" s="180"/>
      <c r="L15411" s="181"/>
      <c r="M15411" s="180"/>
      <c r="N15411" s="180"/>
      <c r="O15411" s="180"/>
    </row>
    <row r="15412" spans="8:15" s="179" customFormat="1" x14ac:dyDescent="0.2">
      <c r="H15412" s="180"/>
      <c r="I15412" s="180"/>
      <c r="L15412" s="181"/>
      <c r="M15412" s="180"/>
      <c r="N15412" s="180"/>
      <c r="O15412" s="180"/>
    </row>
    <row r="15413" spans="8:15" s="179" customFormat="1" x14ac:dyDescent="0.2">
      <c r="H15413" s="180"/>
      <c r="I15413" s="180"/>
      <c r="L15413" s="181"/>
      <c r="M15413" s="180"/>
      <c r="N15413" s="180"/>
      <c r="O15413" s="180"/>
    </row>
    <row r="15414" spans="8:15" s="179" customFormat="1" x14ac:dyDescent="0.2">
      <c r="H15414" s="180"/>
      <c r="I15414" s="180"/>
      <c r="L15414" s="181"/>
      <c r="M15414" s="180"/>
      <c r="N15414" s="180"/>
      <c r="O15414" s="180"/>
    </row>
    <row r="15415" spans="8:15" s="179" customFormat="1" x14ac:dyDescent="0.2">
      <c r="H15415" s="180"/>
      <c r="I15415" s="180"/>
      <c r="L15415" s="181"/>
      <c r="M15415" s="180"/>
      <c r="N15415" s="180"/>
      <c r="O15415" s="180"/>
    </row>
    <row r="15416" spans="8:15" s="179" customFormat="1" x14ac:dyDescent="0.2">
      <c r="H15416" s="180"/>
      <c r="I15416" s="180"/>
      <c r="L15416" s="181"/>
      <c r="M15416" s="180"/>
      <c r="N15416" s="180"/>
      <c r="O15416" s="180"/>
    </row>
    <row r="15417" spans="8:15" s="179" customFormat="1" x14ac:dyDescent="0.2">
      <c r="H15417" s="180"/>
      <c r="I15417" s="180"/>
      <c r="L15417" s="181"/>
      <c r="M15417" s="180"/>
      <c r="N15417" s="180"/>
      <c r="O15417" s="180"/>
    </row>
    <row r="15418" spans="8:15" s="179" customFormat="1" x14ac:dyDescent="0.2">
      <c r="H15418" s="180"/>
      <c r="I15418" s="180"/>
      <c r="L15418" s="181"/>
      <c r="M15418" s="180"/>
      <c r="N15418" s="180"/>
      <c r="O15418" s="180"/>
    </row>
    <row r="15419" spans="8:15" s="179" customFormat="1" x14ac:dyDescent="0.2">
      <c r="H15419" s="180"/>
      <c r="I15419" s="180"/>
      <c r="L15419" s="181"/>
      <c r="M15419" s="180"/>
      <c r="N15419" s="180"/>
      <c r="O15419" s="180"/>
    </row>
    <row r="15420" spans="8:15" s="179" customFormat="1" x14ac:dyDescent="0.2">
      <c r="H15420" s="180"/>
      <c r="I15420" s="180"/>
      <c r="L15420" s="181"/>
      <c r="M15420" s="180"/>
      <c r="N15420" s="180"/>
      <c r="O15420" s="180"/>
    </row>
    <row r="15421" spans="8:15" s="179" customFormat="1" x14ac:dyDescent="0.2">
      <c r="H15421" s="180"/>
      <c r="I15421" s="180"/>
      <c r="L15421" s="181"/>
      <c r="M15421" s="180"/>
      <c r="N15421" s="180"/>
      <c r="O15421" s="180"/>
    </row>
    <row r="15422" spans="8:15" s="179" customFormat="1" x14ac:dyDescent="0.2">
      <c r="H15422" s="180"/>
      <c r="I15422" s="180"/>
      <c r="L15422" s="181"/>
      <c r="M15422" s="180"/>
      <c r="N15422" s="180"/>
      <c r="O15422" s="180"/>
    </row>
    <row r="15423" spans="8:15" s="179" customFormat="1" x14ac:dyDescent="0.2">
      <c r="H15423" s="180"/>
      <c r="I15423" s="180"/>
      <c r="L15423" s="181"/>
      <c r="M15423" s="180"/>
      <c r="N15423" s="180"/>
      <c r="O15423" s="180"/>
    </row>
    <row r="15424" spans="8:15" s="179" customFormat="1" x14ac:dyDescent="0.2">
      <c r="H15424" s="180"/>
      <c r="I15424" s="180"/>
      <c r="L15424" s="181"/>
      <c r="M15424" s="180"/>
      <c r="N15424" s="180"/>
      <c r="O15424" s="180"/>
    </row>
    <row r="15425" spans="8:15" s="179" customFormat="1" x14ac:dyDescent="0.2">
      <c r="H15425" s="180"/>
      <c r="I15425" s="180"/>
      <c r="L15425" s="181"/>
      <c r="M15425" s="180"/>
      <c r="N15425" s="180"/>
      <c r="O15425" s="180"/>
    </row>
    <row r="15426" spans="8:15" s="179" customFormat="1" x14ac:dyDescent="0.2">
      <c r="H15426" s="180"/>
      <c r="I15426" s="180"/>
      <c r="L15426" s="181"/>
      <c r="M15426" s="180"/>
      <c r="N15426" s="180"/>
      <c r="O15426" s="180"/>
    </row>
    <row r="15427" spans="8:15" s="179" customFormat="1" x14ac:dyDescent="0.2">
      <c r="H15427" s="180"/>
      <c r="I15427" s="180"/>
      <c r="L15427" s="181"/>
      <c r="M15427" s="180"/>
      <c r="N15427" s="180"/>
      <c r="O15427" s="180"/>
    </row>
    <row r="15428" spans="8:15" s="179" customFormat="1" x14ac:dyDescent="0.2">
      <c r="H15428" s="180"/>
      <c r="I15428" s="180"/>
      <c r="L15428" s="181"/>
      <c r="M15428" s="180"/>
      <c r="N15428" s="180"/>
      <c r="O15428" s="180"/>
    </row>
    <row r="15429" spans="8:15" s="179" customFormat="1" x14ac:dyDescent="0.2">
      <c r="H15429" s="180"/>
      <c r="I15429" s="180"/>
      <c r="L15429" s="181"/>
      <c r="M15429" s="180"/>
      <c r="N15429" s="180"/>
      <c r="O15429" s="180"/>
    </row>
    <row r="15430" spans="8:15" s="179" customFormat="1" x14ac:dyDescent="0.2">
      <c r="H15430" s="180"/>
      <c r="I15430" s="180"/>
      <c r="L15430" s="181"/>
      <c r="M15430" s="180"/>
      <c r="N15430" s="180"/>
      <c r="O15430" s="180"/>
    </row>
    <row r="15431" spans="8:15" s="179" customFormat="1" x14ac:dyDescent="0.2">
      <c r="H15431" s="180"/>
      <c r="I15431" s="180"/>
      <c r="L15431" s="181"/>
      <c r="M15431" s="180"/>
      <c r="N15431" s="180"/>
      <c r="O15431" s="180"/>
    </row>
    <row r="15432" spans="8:15" s="179" customFormat="1" x14ac:dyDescent="0.2">
      <c r="H15432" s="180"/>
      <c r="I15432" s="180"/>
      <c r="L15432" s="181"/>
      <c r="M15432" s="180"/>
      <c r="N15432" s="180"/>
      <c r="O15432" s="180"/>
    </row>
    <row r="15433" spans="8:15" s="179" customFormat="1" x14ac:dyDescent="0.2">
      <c r="H15433" s="180"/>
      <c r="I15433" s="180"/>
      <c r="L15433" s="181"/>
      <c r="M15433" s="180"/>
      <c r="N15433" s="180"/>
      <c r="O15433" s="180"/>
    </row>
    <row r="15434" spans="8:15" s="179" customFormat="1" x14ac:dyDescent="0.2">
      <c r="H15434" s="180"/>
      <c r="I15434" s="180"/>
      <c r="L15434" s="181"/>
      <c r="M15434" s="180"/>
      <c r="N15434" s="180"/>
      <c r="O15434" s="180"/>
    </row>
    <row r="15435" spans="8:15" s="179" customFormat="1" x14ac:dyDescent="0.2">
      <c r="H15435" s="180"/>
      <c r="I15435" s="180"/>
      <c r="L15435" s="181"/>
      <c r="M15435" s="180"/>
      <c r="N15435" s="180"/>
      <c r="O15435" s="180"/>
    </row>
    <row r="15436" spans="8:15" s="179" customFormat="1" x14ac:dyDescent="0.2">
      <c r="H15436" s="180"/>
      <c r="I15436" s="180"/>
      <c r="L15436" s="181"/>
      <c r="M15436" s="180"/>
      <c r="N15436" s="180"/>
      <c r="O15436" s="180"/>
    </row>
    <row r="15437" spans="8:15" s="179" customFormat="1" x14ac:dyDescent="0.2">
      <c r="H15437" s="180"/>
      <c r="I15437" s="180"/>
      <c r="L15437" s="181"/>
      <c r="M15437" s="180"/>
      <c r="N15437" s="180"/>
      <c r="O15437" s="180"/>
    </row>
    <row r="15438" spans="8:15" s="179" customFormat="1" x14ac:dyDescent="0.2">
      <c r="H15438" s="180"/>
      <c r="I15438" s="180"/>
      <c r="L15438" s="181"/>
      <c r="M15438" s="180"/>
      <c r="N15438" s="180"/>
      <c r="O15438" s="180"/>
    </row>
    <row r="15439" spans="8:15" s="179" customFormat="1" x14ac:dyDescent="0.2">
      <c r="H15439" s="180"/>
      <c r="I15439" s="180"/>
      <c r="L15439" s="181"/>
      <c r="M15439" s="180"/>
      <c r="N15439" s="180"/>
      <c r="O15439" s="180"/>
    </row>
    <row r="15440" spans="8:15" s="179" customFormat="1" x14ac:dyDescent="0.2">
      <c r="H15440" s="180"/>
      <c r="I15440" s="180"/>
      <c r="L15440" s="181"/>
      <c r="M15440" s="180"/>
      <c r="N15440" s="180"/>
      <c r="O15440" s="180"/>
    </row>
    <row r="15441" spans="8:15" s="179" customFormat="1" x14ac:dyDescent="0.2">
      <c r="H15441" s="180"/>
      <c r="I15441" s="180"/>
      <c r="L15441" s="181"/>
      <c r="M15441" s="180"/>
      <c r="N15441" s="180"/>
      <c r="O15441" s="180"/>
    </row>
    <row r="15442" spans="8:15" s="179" customFormat="1" x14ac:dyDescent="0.2">
      <c r="H15442" s="180"/>
      <c r="I15442" s="180"/>
      <c r="L15442" s="181"/>
      <c r="M15442" s="180"/>
      <c r="N15442" s="180"/>
      <c r="O15442" s="180"/>
    </row>
    <row r="15443" spans="8:15" s="179" customFormat="1" x14ac:dyDescent="0.2">
      <c r="H15443" s="180"/>
      <c r="I15443" s="180"/>
      <c r="L15443" s="181"/>
      <c r="M15443" s="180"/>
      <c r="N15443" s="180"/>
      <c r="O15443" s="180"/>
    </row>
    <row r="15444" spans="8:15" s="179" customFormat="1" x14ac:dyDescent="0.2">
      <c r="H15444" s="180"/>
      <c r="I15444" s="180"/>
      <c r="L15444" s="181"/>
      <c r="M15444" s="180"/>
      <c r="N15444" s="180"/>
      <c r="O15444" s="180"/>
    </row>
    <row r="15445" spans="8:15" s="179" customFormat="1" x14ac:dyDescent="0.2">
      <c r="H15445" s="180"/>
      <c r="I15445" s="180"/>
      <c r="L15445" s="181"/>
      <c r="M15445" s="180"/>
      <c r="N15445" s="180"/>
      <c r="O15445" s="180"/>
    </row>
    <row r="15446" spans="8:15" s="179" customFormat="1" x14ac:dyDescent="0.2">
      <c r="H15446" s="180"/>
      <c r="I15446" s="180"/>
      <c r="L15446" s="181"/>
      <c r="M15446" s="180"/>
      <c r="N15446" s="180"/>
      <c r="O15446" s="180"/>
    </row>
    <row r="15447" spans="8:15" s="179" customFormat="1" x14ac:dyDescent="0.2">
      <c r="H15447" s="180"/>
      <c r="I15447" s="180"/>
      <c r="L15447" s="181"/>
      <c r="M15447" s="180"/>
      <c r="N15447" s="180"/>
      <c r="O15447" s="180"/>
    </row>
    <row r="15448" spans="8:15" s="179" customFormat="1" x14ac:dyDescent="0.2">
      <c r="H15448" s="180"/>
      <c r="I15448" s="180"/>
      <c r="L15448" s="181"/>
      <c r="M15448" s="180"/>
      <c r="N15448" s="180"/>
      <c r="O15448" s="180"/>
    </row>
    <row r="15449" spans="8:15" s="179" customFormat="1" x14ac:dyDescent="0.2">
      <c r="H15449" s="180"/>
      <c r="I15449" s="180"/>
      <c r="L15449" s="181"/>
      <c r="M15449" s="180"/>
      <c r="N15449" s="180"/>
      <c r="O15449" s="180"/>
    </row>
    <row r="15450" spans="8:15" s="179" customFormat="1" x14ac:dyDescent="0.2">
      <c r="H15450" s="180"/>
      <c r="I15450" s="180"/>
      <c r="L15450" s="181"/>
      <c r="M15450" s="180"/>
      <c r="N15450" s="180"/>
      <c r="O15450" s="180"/>
    </row>
    <row r="15451" spans="8:15" s="179" customFormat="1" x14ac:dyDescent="0.2">
      <c r="H15451" s="180"/>
      <c r="I15451" s="180"/>
      <c r="L15451" s="181"/>
      <c r="M15451" s="180"/>
      <c r="N15451" s="180"/>
      <c r="O15451" s="180"/>
    </row>
    <row r="15452" spans="8:15" s="179" customFormat="1" x14ac:dyDescent="0.2">
      <c r="H15452" s="180"/>
      <c r="I15452" s="180"/>
      <c r="L15452" s="181"/>
      <c r="M15452" s="180"/>
      <c r="N15452" s="180"/>
      <c r="O15452" s="180"/>
    </row>
    <row r="15453" spans="8:15" s="179" customFormat="1" x14ac:dyDescent="0.2">
      <c r="H15453" s="180"/>
      <c r="I15453" s="180"/>
      <c r="L15453" s="181"/>
      <c r="M15453" s="180"/>
      <c r="N15453" s="180"/>
      <c r="O15453" s="180"/>
    </row>
    <row r="15454" spans="8:15" s="179" customFormat="1" x14ac:dyDescent="0.2">
      <c r="H15454" s="180"/>
      <c r="I15454" s="180"/>
      <c r="L15454" s="181"/>
      <c r="M15454" s="180"/>
      <c r="N15454" s="180"/>
      <c r="O15454" s="180"/>
    </row>
    <row r="15455" spans="8:15" s="179" customFormat="1" x14ac:dyDescent="0.2">
      <c r="H15455" s="180"/>
      <c r="I15455" s="180"/>
      <c r="L15455" s="181"/>
      <c r="M15455" s="180"/>
      <c r="N15455" s="180"/>
      <c r="O15455" s="180"/>
    </row>
    <row r="15456" spans="8:15" s="179" customFormat="1" x14ac:dyDescent="0.2">
      <c r="H15456" s="180"/>
      <c r="I15456" s="180"/>
      <c r="L15456" s="181"/>
      <c r="M15456" s="180"/>
      <c r="N15456" s="180"/>
      <c r="O15456" s="180"/>
    </row>
    <row r="15457" spans="8:15" s="179" customFormat="1" x14ac:dyDescent="0.2">
      <c r="H15457" s="180"/>
      <c r="I15457" s="180"/>
      <c r="L15457" s="181"/>
      <c r="M15457" s="180"/>
      <c r="N15457" s="180"/>
      <c r="O15457" s="180"/>
    </row>
    <row r="15458" spans="8:15" s="179" customFormat="1" x14ac:dyDescent="0.2">
      <c r="H15458" s="180"/>
      <c r="I15458" s="180"/>
      <c r="L15458" s="181"/>
      <c r="M15458" s="180"/>
      <c r="N15458" s="180"/>
      <c r="O15458" s="180"/>
    </row>
    <row r="15459" spans="8:15" s="179" customFormat="1" x14ac:dyDescent="0.2">
      <c r="H15459" s="180"/>
      <c r="I15459" s="180"/>
      <c r="L15459" s="181"/>
      <c r="M15459" s="180"/>
      <c r="N15459" s="180"/>
      <c r="O15459" s="180"/>
    </row>
    <row r="15460" spans="8:15" s="179" customFormat="1" x14ac:dyDescent="0.2">
      <c r="H15460" s="180"/>
      <c r="I15460" s="180"/>
      <c r="L15460" s="181"/>
      <c r="M15460" s="180"/>
      <c r="N15460" s="180"/>
      <c r="O15460" s="180"/>
    </row>
    <row r="15461" spans="8:15" s="179" customFormat="1" x14ac:dyDescent="0.2">
      <c r="H15461" s="180"/>
      <c r="I15461" s="180"/>
      <c r="L15461" s="181"/>
      <c r="M15461" s="180"/>
      <c r="N15461" s="180"/>
      <c r="O15461" s="180"/>
    </row>
    <row r="15462" spans="8:15" s="179" customFormat="1" x14ac:dyDescent="0.2">
      <c r="H15462" s="180"/>
      <c r="I15462" s="180"/>
      <c r="L15462" s="181"/>
      <c r="M15462" s="180"/>
      <c r="N15462" s="180"/>
      <c r="O15462" s="180"/>
    </row>
    <row r="15463" spans="8:15" s="179" customFormat="1" x14ac:dyDescent="0.2">
      <c r="H15463" s="180"/>
      <c r="I15463" s="180"/>
      <c r="L15463" s="181"/>
      <c r="M15463" s="180"/>
      <c r="N15463" s="180"/>
      <c r="O15463" s="180"/>
    </row>
    <row r="15464" spans="8:15" s="179" customFormat="1" x14ac:dyDescent="0.2">
      <c r="H15464" s="180"/>
      <c r="I15464" s="180"/>
      <c r="L15464" s="181"/>
      <c r="M15464" s="180"/>
      <c r="N15464" s="180"/>
      <c r="O15464" s="180"/>
    </row>
    <row r="15465" spans="8:15" s="179" customFormat="1" x14ac:dyDescent="0.2">
      <c r="H15465" s="180"/>
      <c r="I15465" s="180"/>
      <c r="L15465" s="181"/>
      <c r="M15465" s="180"/>
      <c r="N15465" s="180"/>
      <c r="O15465" s="180"/>
    </row>
    <row r="15466" spans="8:15" s="179" customFormat="1" x14ac:dyDescent="0.2">
      <c r="H15466" s="180"/>
      <c r="I15466" s="180"/>
      <c r="L15466" s="181"/>
      <c r="M15466" s="180"/>
      <c r="N15466" s="180"/>
      <c r="O15466" s="180"/>
    </row>
    <row r="15467" spans="8:15" s="179" customFormat="1" x14ac:dyDescent="0.2">
      <c r="H15467" s="180"/>
      <c r="I15467" s="180"/>
      <c r="L15467" s="181"/>
      <c r="M15467" s="180"/>
      <c r="N15467" s="180"/>
      <c r="O15467" s="180"/>
    </row>
    <row r="15468" spans="8:15" s="179" customFormat="1" x14ac:dyDescent="0.2">
      <c r="H15468" s="180"/>
      <c r="I15468" s="180"/>
      <c r="L15468" s="181"/>
      <c r="M15468" s="180"/>
      <c r="N15468" s="180"/>
      <c r="O15468" s="180"/>
    </row>
    <row r="15469" spans="8:15" s="179" customFormat="1" x14ac:dyDescent="0.2">
      <c r="H15469" s="180"/>
      <c r="I15469" s="180"/>
      <c r="L15469" s="181"/>
      <c r="M15469" s="180"/>
      <c r="N15469" s="180"/>
      <c r="O15469" s="180"/>
    </row>
    <row r="15470" spans="8:15" s="179" customFormat="1" x14ac:dyDescent="0.2">
      <c r="H15470" s="180"/>
      <c r="I15470" s="180"/>
      <c r="L15470" s="181"/>
      <c r="M15470" s="180"/>
      <c r="N15470" s="180"/>
      <c r="O15470" s="180"/>
    </row>
    <row r="15471" spans="8:15" s="179" customFormat="1" x14ac:dyDescent="0.2">
      <c r="H15471" s="180"/>
      <c r="I15471" s="180"/>
      <c r="L15471" s="181"/>
      <c r="M15471" s="180"/>
      <c r="N15471" s="180"/>
      <c r="O15471" s="180"/>
    </row>
    <row r="15472" spans="8:15" s="179" customFormat="1" x14ac:dyDescent="0.2">
      <c r="H15472" s="180"/>
      <c r="I15472" s="180"/>
      <c r="L15472" s="181"/>
      <c r="M15472" s="180"/>
      <c r="N15472" s="180"/>
      <c r="O15472" s="180"/>
    </row>
    <row r="15473" spans="8:15" s="179" customFormat="1" x14ac:dyDescent="0.2">
      <c r="H15473" s="180"/>
      <c r="I15473" s="180"/>
      <c r="L15473" s="181"/>
      <c r="M15473" s="180"/>
      <c r="N15473" s="180"/>
      <c r="O15473" s="180"/>
    </row>
    <row r="15474" spans="8:15" s="179" customFormat="1" x14ac:dyDescent="0.2">
      <c r="H15474" s="180"/>
      <c r="I15474" s="180"/>
      <c r="L15474" s="181"/>
      <c r="M15474" s="180"/>
      <c r="N15474" s="180"/>
      <c r="O15474" s="180"/>
    </row>
    <row r="15475" spans="8:15" s="179" customFormat="1" x14ac:dyDescent="0.2">
      <c r="H15475" s="180"/>
      <c r="I15475" s="180"/>
      <c r="L15475" s="181"/>
      <c r="M15475" s="180"/>
      <c r="N15475" s="180"/>
      <c r="O15475" s="180"/>
    </row>
    <row r="15476" spans="8:15" s="179" customFormat="1" x14ac:dyDescent="0.2">
      <c r="H15476" s="180"/>
      <c r="I15476" s="180"/>
      <c r="L15476" s="181"/>
      <c r="M15476" s="180"/>
      <c r="N15476" s="180"/>
      <c r="O15476" s="180"/>
    </row>
    <row r="15477" spans="8:15" s="179" customFormat="1" x14ac:dyDescent="0.2">
      <c r="H15477" s="180"/>
      <c r="I15477" s="180"/>
      <c r="L15477" s="181"/>
      <c r="M15477" s="180"/>
      <c r="N15477" s="180"/>
      <c r="O15477" s="180"/>
    </row>
    <row r="15478" spans="8:15" s="179" customFormat="1" x14ac:dyDescent="0.2">
      <c r="H15478" s="180"/>
      <c r="I15478" s="180"/>
      <c r="L15478" s="181"/>
      <c r="M15478" s="180"/>
      <c r="N15478" s="180"/>
      <c r="O15478" s="180"/>
    </row>
    <row r="15479" spans="8:15" s="179" customFormat="1" x14ac:dyDescent="0.2">
      <c r="H15479" s="180"/>
      <c r="I15479" s="180"/>
      <c r="L15479" s="181"/>
      <c r="M15479" s="180"/>
      <c r="N15479" s="180"/>
      <c r="O15479" s="180"/>
    </row>
    <row r="15480" spans="8:15" s="179" customFormat="1" x14ac:dyDescent="0.2">
      <c r="H15480" s="180"/>
      <c r="I15480" s="180"/>
      <c r="L15480" s="181"/>
      <c r="M15480" s="180"/>
      <c r="N15480" s="180"/>
      <c r="O15480" s="180"/>
    </row>
    <row r="15481" spans="8:15" s="179" customFormat="1" x14ac:dyDescent="0.2">
      <c r="H15481" s="180"/>
      <c r="I15481" s="180"/>
      <c r="L15481" s="181"/>
      <c r="M15481" s="180"/>
      <c r="N15481" s="180"/>
      <c r="O15481" s="180"/>
    </row>
    <row r="15482" spans="8:15" s="179" customFormat="1" x14ac:dyDescent="0.2">
      <c r="H15482" s="180"/>
      <c r="I15482" s="180"/>
      <c r="L15482" s="181"/>
      <c r="M15482" s="180"/>
      <c r="N15482" s="180"/>
      <c r="O15482" s="180"/>
    </row>
    <row r="15483" spans="8:15" s="179" customFormat="1" x14ac:dyDescent="0.2">
      <c r="H15483" s="180"/>
      <c r="I15483" s="180"/>
      <c r="L15483" s="181"/>
      <c r="M15483" s="180"/>
      <c r="N15483" s="180"/>
      <c r="O15483" s="180"/>
    </row>
    <row r="15484" spans="8:15" s="179" customFormat="1" x14ac:dyDescent="0.2">
      <c r="H15484" s="180"/>
      <c r="I15484" s="180"/>
      <c r="L15484" s="181"/>
      <c r="M15484" s="180"/>
      <c r="N15484" s="180"/>
      <c r="O15484" s="180"/>
    </row>
    <row r="15485" spans="8:15" s="179" customFormat="1" x14ac:dyDescent="0.2">
      <c r="H15485" s="180"/>
      <c r="I15485" s="180"/>
      <c r="L15485" s="181"/>
      <c r="M15485" s="180"/>
      <c r="N15485" s="180"/>
      <c r="O15485" s="180"/>
    </row>
    <row r="15486" spans="8:15" s="179" customFormat="1" x14ac:dyDescent="0.2">
      <c r="H15486" s="180"/>
      <c r="I15486" s="180"/>
      <c r="L15486" s="181"/>
      <c r="M15486" s="180"/>
      <c r="N15486" s="180"/>
      <c r="O15486" s="180"/>
    </row>
    <row r="15487" spans="8:15" s="179" customFormat="1" x14ac:dyDescent="0.2">
      <c r="H15487" s="180"/>
      <c r="I15487" s="180"/>
      <c r="L15487" s="181"/>
      <c r="M15487" s="180"/>
      <c r="N15487" s="180"/>
      <c r="O15487" s="180"/>
    </row>
    <row r="15488" spans="8:15" s="179" customFormat="1" x14ac:dyDescent="0.2">
      <c r="H15488" s="180"/>
      <c r="I15488" s="180"/>
      <c r="L15488" s="181"/>
      <c r="M15488" s="180"/>
      <c r="N15488" s="180"/>
      <c r="O15488" s="180"/>
    </row>
    <row r="15489" spans="8:15" s="179" customFormat="1" x14ac:dyDescent="0.2">
      <c r="H15489" s="180"/>
      <c r="I15489" s="180"/>
      <c r="L15489" s="181"/>
      <c r="M15489" s="180"/>
      <c r="N15489" s="180"/>
      <c r="O15489" s="180"/>
    </row>
    <row r="15490" spans="8:15" s="179" customFormat="1" x14ac:dyDescent="0.2">
      <c r="H15490" s="180"/>
      <c r="I15490" s="180"/>
      <c r="L15490" s="181"/>
      <c r="M15490" s="180"/>
      <c r="N15490" s="180"/>
      <c r="O15490" s="180"/>
    </row>
    <row r="15491" spans="8:15" s="179" customFormat="1" x14ac:dyDescent="0.2">
      <c r="H15491" s="180"/>
      <c r="I15491" s="180"/>
      <c r="L15491" s="181"/>
      <c r="M15491" s="180"/>
      <c r="N15491" s="180"/>
      <c r="O15491" s="180"/>
    </row>
    <row r="15492" spans="8:15" s="179" customFormat="1" x14ac:dyDescent="0.2">
      <c r="H15492" s="180"/>
      <c r="I15492" s="180"/>
      <c r="L15492" s="181"/>
      <c r="M15492" s="180"/>
      <c r="N15492" s="180"/>
      <c r="O15492" s="180"/>
    </row>
    <row r="15493" spans="8:15" s="179" customFormat="1" x14ac:dyDescent="0.2">
      <c r="H15493" s="180"/>
      <c r="I15493" s="180"/>
      <c r="L15493" s="181"/>
      <c r="M15493" s="180"/>
      <c r="N15493" s="180"/>
      <c r="O15493" s="180"/>
    </row>
    <row r="15494" spans="8:15" s="179" customFormat="1" x14ac:dyDescent="0.2">
      <c r="H15494" s="180"/>
      <c r="I15494" s="180"/>
      <c r="L15494" s="181"/>
      <c r="M15494" s="180"/>
      <c r="N15494" s="180"/>
      <c r="O15494" s="180"/>
    </row>
    <row r="15495" spans="8:15" s="179" customFormat="1" x14ac:dyDescent="0.2">
      <c r="H15495" s="180"/>
      <c r="I15495" s="180"/>
      <c r="L15495" s="181"/>
      <c r="M15495" s="180"/>
      <c r="N15495" s="180"/>
      <c r="O15495" s="180"/>
    </row>
    <row r="15496" spans="8:15" s="179" customFormat="1" x14ac:dyDescent="0.2">
      <c r="H15496" s="180"/>
      <c r="I15496" s="180"/>
      <c r="L15496" s="181"/>
      <c r="M15496" s="180"/>
      <c r="N15496" s="180"/>
      <c r="O15496" s="180"/>
    </row>
    <row r="15497" spans="8:15" s="179" customFormat="1" x14ac:dyDescent="0.2">
      <c r="H15497" s="180"/>
      <c r="I15497" s="180"/>
      <c r="L15497" s="181"/>
      <c r="M15497" s="180"/>
      <c r="N15497" s="180"/>
      <c r="O15497" s="180"/>
    </row>
    <row r="15498" spans="8:15" s="179" customFormat="1" x14ac:dyDescent="0.2">
      <c r="H15498" s="180"/>
      <c r="I15498" s="180"/>
      <c r="L15498" s="181"/>
      <c r="M15498" s="180"/>
      <c r="N15498" s="180"/>
      <c r="O15498" s="180"/>
    </row>
    <row r="15499" spans="8:15" s="179" customFormat="1" x14ac:dyDescent="0.2">
      <c r="H15499" s="180"/>
      <c r="I15499" s="180"/>
      <c r="L15499" s="181"/>
      <c r="M15499" s="180"/>
      <c r="N15499" s="180"/>
      <c r="O15499" s="180"/>
    </row>
    <row r="15500" spans="8:15" s="179" customFormat="1" x14ac:dyDescent="0.2">
      <c r="H15500" s="180"/>
      <c r="I15500" s="180"/>
      <c r="L15500" s="181"/>
      <c r="M15500" s="180"/>
      <c r="N15500" s="180"/>
      <c r="O15500" s="180"/>
    </row>
    <row r="15501" spans="8:15" s="179" customFormat="1" x14ac:dyDescent="0.2">
      <c r="H15501" s="180"/>
      <c r="I15501" s="180"/>
      <c r="L15501" s="181"/>
      <c r="M15501" s="180"/>
      <c r="N15501" s="180"/>
      <c r="O15501" s="180"/>
    </row>
    <row r="15502" spans="8:15" s="179" customFormat="1" x14ac:dyDescent="0.2">
      <c r="H15502" s="180"/>
      <c r="I15502" s="180"/>
      <c r="L15502" s="181"/>
      <c r="M15502" s="180"/>
      <c r="N15502" s="180"/>
      <c r="O15502" s="180"/>
    </row>
    <row r="15503" spans="8:15" s="179" customFormat="1" x14ac:dyDescent="0.2">
      <c r="H15503" s="180"/>
      <c r="I15503" s="180"/>
      <c r="L15503" s="181"/>
      <c r="M15503" s="180"/>
      <c r="N15503" s="180"/>
      <c r="O15503" s="180"/>
    </row>
    <row r="15504" spans="8:15" s="179" customFormat="1" x14ac:dyDescent="0.2">
      <c r="H15504" s="180"/>
      <c r="I15504" s="180"/>
      <c r="L15504" s="181"/>
      <c r="M15504" s="180"/>
      <c r="N15504" s="180"/>
      <c r="O15504" s="180"/>
    </row>
    <row r="15505" spans="8:15" s="179" customFormat="1" x14ac:dyDescent="0.2">
      <c r="H15505" s="180"/>
      <c r="I15505" s="180"/>
      <c r="L15505" s="181"/>
      <c r="M15505" s="180"/>
      <c r="N15505" s="180"/>
      <c r="O15505" s="180"/>
    </row>
    <row r="15506" spans="8:15" s="179" customFormat="1" x14ac:dyDescent="0.2">
      <c r="H15506" s="180"/>
      <c r="I15506" s="180"/>
      <c r="L15506" s="181"/>
      <c r="M15506" s="180"/>
      <c r="N15506" s="180"/>
      <c r="O15506" s="180"/>
    </row>
    <row r="15507" spans="8:15" s="179" customFormat="1" x14ac:dyDescent="0.2">
      <c r="H15507" s="180"/>
      <c r="I15507" s="180"/>
      <c r="L15507" s="181"/>
      <c r="M15507" s="180"/>
      <c r="N15507" s="180"/>
      <c r="O15507" s="180"/>
    </row>
    <row r="15508" spans="8:15" s="179" customFormat="1" x14ac:dyDescent="0.2">
      <c r="H15508" s="180"/>
      <c r="I15508" s="180"/>
      <c r="L15508" s="181"/>
      <c r="M15508" s="180"/>
      <c r="N15508" s="180"/>
      <c r="O15508" s="180"/>
    </row>
    <row r="15509" spans="8:15" s="179" customFormat="1" x14ac:dyDescent="0.2">
      <c r="H15509" s="180"/>
      <c r="I15509" s="180"/>
      <c r="L15509" s="181"/>
      <c r="M15509" s="180"/>
      <c r="N15509" s="180"/>
      <c r="O15509" s="180"/>
    </row>
    <row r="15510" spans="8:15" s="179" customFormat="1" x14ac:dyDescent="0.2">
      <c r="H15510" s="180"/>
      <c r="I15510" s="180"/>
      <c r="L15510" s="181"/>
      <c r="M15510" s="180"/>
      <c r="N15510" s="180"/>
      <c r="O15510" s="180"/>
    </row>
    <row r="15511" spans="8:15" s="179" customFormat="1" x14ac:dyDescent="0.2">
      <c r="H15511" s="180"/>
      <c r="I15511" s="180"/>
      <c r="L15511" s="181"/>
      <c r="M15511" s="180"/>
      <c r="N15511" s="180"/>
      <c r="O15511" s="180"/>
    </row>
    <row r="15512" spans="8:15" s="179" customFormat="1" x14ac:dyDescent="0.2">
      <c r="H15512" s="180"/>
      <c r="I15512" s="180"/>
      <c r="L15512" s="181"/>
      <c r="M15512" s="180"/>
      <c r="N15512" s="180"/>
      <c r="O15512" s="180"/>
    </row>
    <row r="15513" spans="8:15" s="179" customFormat="1" x14ac:dyDescent="0.2">
      <c r="H15513" s="180"/>
      <c r="I15513" s="180"/>
      <c r="L15513" s="181"/>
      <c r="M15513" s="180"/>
      <c r="N15513" s="180"/>
      <c r="O15513" s="180"/>
    </row>
    <row r="15514" spans="8:15" s="179" customFormat="1" x14ac:dyDescent="0.2">
      <c r="H15514" s="180"/>
      <c r="I15514" s="180"/>
      <c r="L15514" s="181"/>
      <c r="M15514" s="180"/>
      <c r="N15514" s="180"/>
      <c r="O15514" s="180"/>
    </row>
    <row r="15515" spans="8:15" s="179" customFormat="1" x14ac:dyDescent="0.2">
      <c r="H15515" s="180"/>
      <c r="I15515" s="180"/>
      <c r="L15515" s="181"/>
      <c r="M15515" s="180"/>
      <c r="N15515" s="180"/>
      <c r="O15515" s="180"/>
    </row>
    <row r="15516" spans="8:15" s="179" customFormat="1" x14ac:dyDescent="0.2">
      <c r="H15516" s="180"/>
      <c r="I15516" s="180"/>
      <c r="L15516" s="181"/>
      <c r="M15516" s="180"/>
      <c r="N15516" s="180"/>
      <c r="O15516" s="180"/>
    </row>
    <row r="15517" spans="8:15" s="179" customFormat="1" x14ac:dyDescent="0.2">
      <c r="H15517" s="180"/>
      <c r="I15517" s="180"/>
      <c r="L15517" s="181"/>
      <c r="M15517" s="180"/>
      <c r="N15517" s="180"/>
      <c r="O15517" s="180"/>
    </row>
    <row r="15518" spans="8:15" s="179" customFormat="1" x14ac:dyDescent="0.2">
      <c r="H15518" s="180"/>
      <c r="I15518" s="180"/>
      <c r="L15518" s="181"/>
      <c r="M15518" s="180"/>
      <c r="N15518" s="180"/>
      <c r="O15518" s="180"/>
    </row>
    <row r="15519" spans="8:15" s="179" customFormat="1" x14ac:dyDescent="0.2">
      <c r="H15519" s="180"/>
      <c r="I15519" s="180"/>
      <c r="L15519" s="181"/>
      <c r="M15519" s="180"/>
      <c r="N15519" s="180"/>
      <c r="O15519" s="180"/>
    </row>
    <row r="15520" spans="8:15" s="179" customFormat="1" x14ac:dyDescent="0.2">
      <c r="H15520" s="180"/>
      <c r="I15520" s="180"/>
      <c r="L15520" s="181"/>
      <c r="M15520" s="180"/>
      <c r="N15520" s="180"/>
      <c r="O15520" s="180"/>
    </row>
    <row r="15521" spans="8:15" s="179" customFormat="1" x14ac:dyDescent="0.2">
      <c r="H15521" s="180"/>
      <c r="I15521" s="180"/>
      <c r="L15521" s="181"/>
      <c r="M15521" s="180"/>
      <c r="N15521" s="180"/>
      <c r="O15521" s="180"/>
    </row>
    <row r="15522" spans="8:15" s="179" customFormat="1" x14ac:dyDescent="0.2">
      <c r="H15522" s="180"/>
      <c r="I15522" s="180"/>
      <c r="L15522" s="181"/>
      <c r="M15522" s="180"/>
      <c r="N15522" s="180"/>
      <c r="O15522" s="180"/>
    </row>
    <row r="15523" spans="8:15" s="179" customFormat="1" x14ac:dyDescent="0.2">
      <c r="H15523" s="180"/>
      <c r="I15523" s="180"/>
      <c r="L15523" s="181"/>
      <c r="M15523" s="180"/>
      <c r="N15523" s="180"/>
      <c r="O15523" s="180"/>
    </row>
    <row r="15524" spans="8:15" s="179" customFormat="1" x14ac:dyDescent="0.2">
      <c r="H15524" s="180"/>
      <c r="I15524" s="180"/>
      <c r="L15524" s="181"/>
      <c r="M15524" s="180"/>
      <c r="N15524" s="180"/>
      <c r="O15524" s="180"/>
    </row>
    <row r="15525" spans="8:15" s="179" customFormat="1" x14ac:dyDescent="0.2">
      <c r="H15525" s="180"/>
      <c r="I15525" s="180"/>
      <c r="L15525" s="181"/>
      <c r="M15525" s="180"/>
      <c r="N15525" s="180"/>
      <c r="O15525" s="180"/>
    </row>
    <row r="15526" spans="8:15" s="179" customFormat="1" x14ac:dyDescent="0.2">
      <c r="H15526" s="180"/>
      <c r="I15526" s="180"/>
      <c r="L15526" s="181"/>
      <c r="M15526" s="180"/>
      <c r="N15526" s="180"/>
      <c r="O15526" s="180"/>
    </row>
    <row r="15527" spans="8:15" s="179" customFormat="1" x14ac:dyDescent="0.2">
      <c r="H15527" s="180"/>
      <c r="I15527" s="180"/>
      <c r="L15527" s="181"/>
      <c r="M15527" s="180"/>
      <c r="N15527" s="180"/>
      <c r="O15527" s="180"/>
    </row>
    <row r="15528" spans="8:15" s="179" customFormat="1" x14ac:dyDescent="0.2">
      <c r="H15528" s="180"/>
      <c r="I15528" s="180"/>
      <c r="L15528" s="181"/>
      <c r="M15528" s="180"/>
      <c r="N15528" s="180"/>
      <c r="O15528" s="180"/>
    </row>
    <row r="15529" spans="8:15" s="179" customFormat="1" x14ac:dyDescent="0.2">
      <c r="H15529" s="180"/>
      <c r="I15529" s="180"/>
      <c r="L15529" s="181"/>
      <c r="M15529" s="180"/>
      <c r="N15529" s="180"/>
      <c r="O15529" s="180"/>
    </row>
    <row r="15530" spans="8:15" s="179" customFormat="1" x14ac:dyDescent="0.2">
      <c r="H15530" s="180"/>
      <c r="I15530" s="180"/>
      <c r="L15530" s="181"/>
      <c r="M15530" s="180"/>
      <c r="N15530" s="180"/>
      <c r="O15530" s="180"/>
    </row>
    <row r="15531" spans="8:15" s="179" customFormat="1" x14ac:dyDescent="0.2">
      <c r="H15531" s="180"/>
      <c r="I15531" s="180"/>
      <c r="L15531" s="181"/>
      <c r="M15531" s="180"/>
      <c r="N15531" s="180"/>
      <c r="O15531" s="180"/>
    </row>
    <row r="15532" spans="8:15" s="179" customFormat="1" x14ac:dyDescent="0.2">
      <c r="H15532" s="180"/>
      <c r="I15532" s="180"/>
      <c r="L15532" s="181"/>
      <c r="M15532" s="180"/>
      <c r="N15532" s="180"/>
      <c r="O15532" s="180"/>
    </row>
    <row r="15533" spans="8:15" s="179" customFormat="1" x14ac:dyDescent="0.2">
      <c r="H15533" s="180"/>
      <c r="I15533" s="180"/>
      <c r="L15533" s="181"/>
      <c r="M15533" s="180"/>
      <c r="N15533" s="180"/>
      <c r="O15533" s="180"/>
    </row>
    <row r="15534" spans="8:15" s="179" customFormat="1" x14ac:dyDescent="0.2">
      <c r="H15534" s="180"/>
      <c r="I15534" s="180"/>
      <c r="L15534" s="181"/>
      <c r="M15534" s="180"/>
      <c r="N15534" s="180"/>
      <c r="O15534" s="180"/>
    </row>
    <row r="15535" spans="8:15" s="179" customFormat="1" x14ac:dyDescent="0.2">
      <c r="H15535" s="180"/>
      <c r="I15535" s="180"/>
      <c r="L15535" s="181"/>
      <c r="M15535" s="180"/>
      <c r="N15535" s="180"/>
      <c r="O15535" s="180"/>
    </row>
    <row r="15536" spans="8:15" s="179" customFormat="1" x14ac:dyDescent="0.2">
      <c r="H15536" s="180"/>
      <c r="I15536" s="180"/>
      <c r="L15536" s="181"/>
      <c r="M15536" s="180"/>
      <c r="N15536" s="180"/>
      <c r="O15536" s="180"/>
    </row>
    <row r="15537" spans="8:15" s="179" customFormat="1" x14ac:dyDescent="0.2">
      <c r="H15537" s="180"/>
      <c r="I15537" s="180"/>
      <c r="L15537" s="181"/>
      <c r="M15537" s="180"/>
      <c r="N15537" s="180"/>
      <c r="O15537" s="180"/>
    </row>
    <row r="15538" spans="8:15" s="179" customFormat="1" x14ac:dyDescent="0.2">
      <c r="H15538" s="180"/>
      <c r="I15538" s="180"/>
      <c r="L15538" s="181"/>
      <c r="M15538" s="180"/>
      <c r="N15538" s="180"/>
      <c r="O15538" s="180"/>
    </row>
    <row r="15539" spans="8:15" s="179" customFormat="1" x14ac:dyDescent="0.2">
      <c r="H15539" s="180"/>
      <c r="I15539" s="180"/>
      <c r="L15539" s="181"/>
      <c r="M15539" s="180"/>
      <c r="N15539" s="180"/>
      <c r="O15539" s="180"/>
    </row>
    <row r="15540" spans="8:15" s="179" customFormat="1" x14ac:dyDescent="0.2">
      <c r="H15540" s="180"/>
      <c r="I15540" s="180"/>
      <c r="L15540" s="181"/>
      <c r="M15540" s="180"/>
      <c r="N15540" s="180"/>
      <c r="O15540" s="180"/>
    </row>
    <row r="15541" spans="8:15" s="179" customFormat="1" x14ac:dyDescent="0.2">
      <c r="H15541" s="180"/>
      <c r="I15541" s="180"/>
      <c r="L15541" s="181"/>
      <c r="M15541" s="180"/>
      <c r="N15541" s="180"/>
      <c r="O15541" s="180"/>
    </row>
    <row r="15542" spans="8:15" s="179" customFormat="1" x14ac:dyDescent="0.2">
      <c r="H15542" s="180"/>
      <c r="I15542" s="180"/>
      <c r="L15542" s="181"/>
      <c r="M15542" s="180"/>
      <c r="N15542" s="180"/>
      <c r="O15542" s="180"/>
    </row>
    <row r="15543" spans="8:15" s="179" customFormat="1" x14ac:dyDescent="0.2">
      <c r="H15543" s="180"/>
      <c r="I15543" s="180"/>
      <c r="L15543" s="181"/>
      <c r="M15543" s="180"/>
      <c r="N15543" s="180"/>
      <c r="O15543" s="180"/>
    </row>
    <row r="15544" spans="8:15" s="179" customFormat="1" x14ac:dyDescent="0.2">
      <c r="H15544" s="180"/>
      <c r="I15544" s="180"/>
      <c r="L15544" s="181"/>
      <c r="M15544" s="180"/>
      <c r="N15544" s="180"/>
      <c r="O15544" s="180"/>
    </row>
    <row r="15545" spans="8:15" s="179" customFormat="1" x14ac:dyDescent="0.2">
      <c r="H15545" s="180"/>
      <c r="I15545" s="180"/>
      <c r="L15545" s="181"/>
      <c r="M15545" s="180"/>
      <c r="N15545" s="180"/>
      <c r="O15545" s="180"/>
    </row>
    <row r="15546" spans="8:15" s="179" customFormat="1" x14ac:dyDescent="0.2">
      <c r="H15546" s="180"/>
      <c r="I15546" s="180"/>
      <c r="L15546" s="181"/>
      <c r="M15546" s="180"/>
      <c r="N15546" s="180"/>
      <c r="O15546" s="180"/>
    </row>
    <row r="15547" spans="8:15" s="179" customFormat="1" x14ac:dyDescent="0.2">
      <c r="H15547" s="180"/>
      <c r="I15547" s="180"/>
      <c r="L15547" s="181"/>
      <c r="M15547" s="180"/>
      <c r="N15547" s="180"/>
      <c r="O15547" s="180"/>
    </row>
    <row r="15548" spans="8:15" s="179" customFormat="1" x14ac:dyDescent="0.2">
      <c r="H15548" s="180"/>
      <c r="I15548" s="180"/>
      <c r="L15548" s="181"/>
      <c r="M15548" s="180"/>
      <c r="N15548" s="180"/>
      <c r="O15548" s="180"/>
    </row>
    <row r="15549" spans="8:15" s="179" customFormat="1" x14ac:dyDescent="0.2">
      <c r="H15549" s="180"/>
      <c r="I15549" s="180"/>
      <c r="L15549" s="181"/>
      <c r="M15549" s="180"/>
      <c r="N15549" s="180"/>
      <c r="O15549" s="180"/>
    </row>
    <row r="15550" spans="8:15" s="179" customFormat="1" x14ac:dyDescent="0.2">
      <c r="H15550" s="180"/>
      <c r="I15550" s="180"/>
      <c r="L15550" s="181"/>
      <c r="M15550" s="180"/>
      <c r="N15550" s="180"/>
      <c r="O15550" s="180"/>
    </row>
    <row r="15551" spans="8:15" s="179" customFormat="1" x14ac:dyDescent="0.2">
      <c r="H15551" s="180"/>
      <c r="I15551" s="180"/>
      <c r="L15551" s="181"/>
      <c r="M15551" s="180"/>
      <c r="N15551" s="180"/>
      <c r="O15551" s="180"/>
    </row>
    <row r="15552" spans="8:15" s="179" customFormat="1" x14ac:dyDescent="0.2">
      <c r="H15552" s="180"/>
      <c r="I15552" s="180"/>
      <c r="L15552" s="181"/>
      <c r="M15552" s="180"/>
      <c r="N15552" s="180"/>
      <c r="O15552" s="180"/>
    </row>
    <row r="15553" spans="8:15" s="179" customFormat="1" x14ac:dyDescent="0.2">
      <c r="H15553" s="180"/>
      <c r="I15553" s="180"/>
      <c r="L15553" s="181"/>
      <c r="M15553" s="180"/>
      <c r="N15553" s="180"/>
      <c r="O15553" s="180"/>
    </row>
    <row r="15554" spans="8:15" s="179" customFormat="1" x14ac:dyDescent="0.2">
      <c r="H15554" s="180"/>
      <c r="I15554" s="180"/>
      <c r="L15554" s="181"/>
      <c r="M15554" s="180"/>
      <c r="N15554" s="180"/>
      <c r="O15554" s="180"/>
    </row>
    <row r="15555" spans="8:15" s="179" customFormat="1" x14ac:dyDescent="0.2">
      <c r="H15555" s="180"/>
      <c r="I15555" s="180"/>
      <c r="L15555" s="181"/>
      <c r="M15555" s="180"/>
      <c r="N15555" s="180"/>
      <c r="O15555" s="180"/>
    </row>
    <row r="15556" spans="8:15" s="179" customFormat="1" x14ac:dyDescent="0.2">
      <c r="H15556" s="180"/>
      <c r="I15556" s="180"/>
      <c r="L15556" s="181"/>
      <c r="M15556" s="180"/>
      <c r="N15556" s="180"/>
      <c r="O15556" s="180"/>
    </row>
    <row r="15557" spans="8:15" s="179" customFormat="1" x14ac:dyDescent="0.2">
      <c r="H15557" s="180"/>
      <c r="I15557" s="180"/>
      <c r="L15557" s="181"/>
      <c r="M15557" s="180"/>
      <c r="N15557" s="180"/>
      <c r="O15557" s="180"/>
    </row>
    <row r="15558" spans="8:15" s="179" customFormat="1" x14ac:dyDescent="0.2">
      <c r="H15558" s="180"/>
      <c r="I15558" s="180"/>
      <c r="L15558" s="181"/>
      <c r="M15558" s="180"/>
      <c r="N15558" s="180"/>
      <c r="O15558" s="180"/>
    </row>
    <row r="15559" spans="8:15" s="179" customFormat="1" x14ac:dyDescent="0.2">
      <c r="H15559" s="180"/>
      <c r="I15559" s="180"/>
      <c r="L15559" s="181"/>
      <c r="M15559" s="180"/>
      <c r="N15559" s="180"/>
      <c r="O15559" s="180"/>
    </row>
    <row r="15560" spans="8:15" s="179" customFormat="1" x14ac:dyDescent="0.2">
      <c r="H15560" s="180"/>
      <c r="I15560" s="180"/>
      <c r="L15560" s="181"/>
      <c r="M15560" s="180"/>
      <c r="N15560" s="180"/>
      <c r="O15560" s="180"/>
    </row>
    <row r="15561" spans="8:15" s="179" customFormat="1" x14ac:dyDescent="0.2">
      <c r="H15561" s="180"/>
      <c r="I15561" s="180"/>
      <c r="L15561" s="181"/>
      <c r="M15561" s="180"/>
      <c r="N15561" s="180"/>
      <c r="O15561" s="180"/>
    </row>
    <row r="15562" spans="8:15" s="179" customFormat="1" x14ac:dyDescent="0.2">
      <c r="H15562" s="180"/>
      <c r="I15562" s="180"/>
      <c r="L15562" s="181"/>
      <c r="M15562" s="180"/>
      <c r="N15562" s="180"/>
      <c r="O15562" s="180"/>
    </row>
    <row r="15563" spans="8:15" s="179" customFormat="1" x14ac:dyDescent="0.2">
      <c r="H15563" s="180"/>
      <c r="I15563" s="180"/>
      <c r="L15563" s="181"/>
      <c r="M15563" s="180"/>
      <c r="N15563" s="180"/>
      <c r="O15563" s="180"/>
    </row>
    <row r="15564" spans="8:15" s="179" customFormat="1" x14ac:dyDescent="0.2">
      <c r="H15564" s="180"/>
      <c r="I15564" s="180"/>
      <c r="L15564" s="181"/>
      <c r="M15564" s="180"/>
      <c r="N15564" s="180"/>
      <c r="O15564" s="180"/>
    </row>
    <row r="15565" spans="8:15" s="179" customFormat="1" x14ac:dyDescent="0.2">
      <c r="H15565" s="180"/>
      <c r="I15565" s="180"/>
      <c r="L15565" s="181"/>
      <c r="M15565" s="180"/>
      <c r="N15565" s="180"/>
      <c r="O15565" s="180"/>
    </row>
    <row r="15566" spans="8:15" s="179" customFormat="1" x14ac:dyDescent="0.2">
      <c r="H15566" s="180"/>
      <c r="I15566" s="180"/>
      <c r="L15566" s="181"/>
      <c r="M15566" s="180"/>
      <c r="N15566" s="180"/>
      <c r="O15566" s="180"/>
    </row>
    <row r="15567" spans="8:15" s="179" customFormat="1" x14ac:dyDescent="0.2">
      <c r="H15567" s="180"/>
      <c r="I15567" s="180"/>
      <c r="L15567" s="181"/>
      <c r="M15567" s="180"/>
      <c r="N15567" s="180"/>
      <c r="O15567" s="180"/>
    </row>
    <row r="15568" spans="8:15" s="179" customFormat="1" x14ac:dyDescent="0.2">
      <c r="H15568" s="180"/>
      <c r="I15568" s="180"/>
      <c r="L15568" s="181"/>
      <c r="M15568" s="180"/>
      <c r="N15568" s="180"/>
      <c r="O15568" s="180"/>
    </row>
    <row r="15569" spans="8:15" s="179" customFormat="1" x14ac:dyDescent="0.2">
      <c r="H15569" s="180"/>
      <c r="I15569" s="180"/>
      <c r="L15569" s="181"/>
      <c r="M15569" s="180"/>
      <c r="N15569" s="180"/>
      <c r="O15569" s="180"/>
    </row>
    <row r="15570" spans="8:15" s="179" customFormat="1" x14ac:dyDescent="0.2">
      <c r="H15570" s="180"/>
      <c r="I15570" s="180"/>
      <c r="L15570" s="181"/>
      <c r="M15570" s="180"/>
      <c r="N15570" s="180"/>
      <c r="O15570" s="180"/>
    </row>
    <row r="15571" spans="8:15" s="179" customFormat="1" x14ac:dyDescent="0.2">
      <c r="H15571" s="180"/>
      <c r="I15571" s="180"/>
      <c r="L15571" s="181"/>
      <c r="M15571" s="180"/>
      <c r="N15571" s="180"/>
      <c r="O15571" s="180"/>
    </row>
    <row r="15572" spans="8:15" s="179" customFormat="1" x14ac:dyDescent="0.2">
      <c r="H15572" s="180"/>
      <c r="I15572" s="180"/>
      <c r="L15572" s="181"/>
      <c r="M15572" s="180"/>
      <c r="N15572" s="180"/>
      <c r="O15572" s="180"/>
    </row>
    <row r="15573" spans="8:15" s="179" customFormat="1" x14ac:dyDescent="0.2">
      <c r="H15573" s="180"/>
      <c r="I15573" s="180"/>
      <c r="L15573" s="181"/>
      <c r="M15573" s="180"/>
      <c r="N15573" s="180"/>
      <c r="O15573" s="180"/>
    </row>
    <row r="15574" spans="8:15" s="179" customFormat="1" x14ac:dyDescent="0.2">
      <c r="H15574" s="180"/>
      <c r="I15574" s="180"/>
      <c r="L15574" s="181"/>
      <c r="M15574" s="180"/>
      <c r="N15574" s="180"/>
      <c r="O15574" s="180"/>
    </row>
    <row r="15575" spans="8:15" s="179" customFormat="1" x14ac:dyDescent="0.2">
      <c r="H15575" s="180"/>
      <c r="I15575" s="180"/>
      <c r="L15575" s="181"/>
      <c r="M15575" s="180"/>
      <c r="N15575" s="180"/>
      <c r="O15575" s="180"/>
    </row>
    <row r="15576" spans="8:15" s="179" customFormat="1" x14ac:dyDescent="0.2">
      <c r="H15576" s="180"/>
      <c r="I15576" s="180"/>
      <c r="L15576" s="181"/>
      <c r="M15576" s="180"/>
      <c r="N15576" s="180"/>
      <c r="O15576" s="180"/>
    </row>
    <row r="15577" spans="8:15" s="179" customFormat="1" x14ac:dyDescent="0.2">
      <c r="H15577" s="180"/>
      <c r="I15577" s="180"/>
      <c r="L15577" s="181"/>
      <c r="M15577" s="180"/>
      <c r="N15577" s="180"/>
      <c r="O15577" s="180"/>
    </row>
    <row r="15578" spans="8:15" s="179" customFormat="1" x14ac:dyDescent="0.2">
      <c r="H15578" s="180"/>
      <c r="I15578" s="180"/>
      <c r="L15578" s="181"/>
      <c r="M15578" s="180"/>
      <c r="N15578" s="180"/>
      <c r="O15578" s="180"/>
    </row>
    <row r="15579" spans="8:15" s="179" customFormat="1" x14ac:dyDescent="0.2">
      <c r="H15579" s="180"/>
      <c r="I15579" s="180"/>
      <c r="L15579" s="181"/>
      <c r="M15579" s="180"/>
      <c r="N15579" s="180"/>
      <c r="O15579" s="180"/>
    </row>
    <row r="15580" spans="8:15" s="179" customFormat="1" x14ac:dyDescent="0.2">
      <c r="H15580" s="180"/>
      <c r="I15580" s="180"/>
      <c r="L15580" s="181"/>
      <c r="M15580" s="180"/>
      <c r="N15580" s="180"/>
      <c r="O15580" s="180"/>
    </row>
    <row r="15581" spans="8:15" s="179" customFormat="1" x14ac:dyDescent="0.2">
      <c r="H15581" s="180"/>
      <c r="I15581" s="180"/>
      <c r="L15581" s="181"/>
      <c r="M15581" s="180"/>
      <c r="N15581" s="180"/>
      <c r="O15581" s="180"/>
    </row>
    <row r="15582" spans="8:15" s="179" customFormat="1" x14ac:dyDescent="0.2">
      <c r="H15582" s="180"/>
      <c r="I15582" s="180"/>
      <c r="L15582" s="181"/>
      <c r="M15582" s="180"/>
      <c r="N15582" s="180"/>
      <c r="O15582" s="180"/>
    </row>
    <row r="15583" spans="8:15" s="179" customFormat="1" x14ac:dyDescent="0.2">
      <c r="H15583" s="180"/>
      <c r="I15583" s="180"/>
      <c r="L15583" s="181"/>
      <c r="M15583" s="180"/>
      <c r="N15583" s="180"/>
      <c r="O15583" s="180"/>
    </row>
    <row r="15584" spans="8:15" s="179" customFormat="1" x14ac:dyDescent="0.2">
      <c r="H15584" s="180"/>
      <c r="I15584" s="180"/>
      <c r="L15584" s="181"/>
      <c r="M15584" s="180"/>
      <c r="N15584" s="180"/>
      <c r="O15584" s="180"/>
    </row>
    <row r="15585" spans="8:15" s="179" customFormat="1" x14ac:dyDescent="0.2">
      <c r="H15585" s="180"/>
      <c r="I15585" s="180"/>
      <c r="L15585" s="181"/>
      <c r="M15585" s="180"/>
      <c r="N15585" s="180"/>
      <c r="O15585" s="180"/>
    </row>
    <row r="15586" spans="8:15" s="179" customFormat="1" x14ac:dyDescent="0.2">
      <c r="H15586" s="180"/>
      <c r="I15586" s="180"/>
      <c r="L15586" s="181"/>
      <c r="M15586" s="180"/>
      <c r="N15586" s="180"/>
      <c r="O15586" s="180"/>
    </row>
    <row r="15587" spans="8:15" s="179" customFormat="1" x14ac:dyDescent="0.2">
      <c r="H15587" s="180"/>
      <c r="I15587" s="180"/>
      <c r="L15587" s="181"/>
      <c r="M15587" s="180"/>
      <c r="N15587" s="180"/>
      <c r="O15587" s="180"/>
    </row>
    <row r="15588" spans="8:15" s="179" customFormat="1" x14ac:dyDescent="0.2">
      <c r="H15588" s="180"/>
      <c r="I15588" s="180"/>
      <c r="L15588" s="181"/>
      <c r="M15588" s="180"/>
      <c r="N15588" s="180"/>
      <c r="O15588" s="180"/>
    </row>
    <row r="15589" spans="8:15" s="179" customFormat="1" x14ac:dyDescent="0.2">
      <c r="H15589" s="180"/>
      <c r="I15589" s="180"/>
      <c r="L15589" s="181"/>
      <c r="M15589" s="180"/>
      <c r="N15589" s="180"/>
      <c r="O15589" s="180"/>
    </row>
    <row r="15590" spans="8:15" s="179" customFormat="1" x14ac:dyDescent="0.2">
      <c r="H15590" s="180"/>
      <c r="I15590" s="180"/>
      <c r="L15590" s="181"/>
      <c r="M15590" s="180"/>
      <c r="N15590" s="180"/>
      <c r="O15590" s="180"/>
    </row>
    <row r="15591" spans="8:15" s="179" customFormat="1" x14ac:dyDescent="0.2">
      <c r="H15591" s="180"/>
      <c r="I15591" s="180"/>
      <c r="L15591" s="181"/>
      <c r="M15591" s="180"/>
      <c r="N15591" s="180"/>
      <c r="O15591" s="180"/>
    </row>
    <row r="15592" spans="8:15" s="179" customFormat="1" x14ac:dyDescent="0.2">
      <c r="H15592" s="180"/>
      <c r="I15592" s="180"/>
      <c r="L15592" s="181"/>
      <c r="M15592" s="180"/>
      <c r="N15592" s="180"/>
      <c r="O15592" s="180"/>
    </row>
    <row r="15593" spans="8:15" s="179" customFormat="1" x14ac:dyDescent="0.2">
      <c r="H15593" s="180"/>
      <c r="I15593" s="180"/>
      <c r="L15593" s="181"/>
      <c r="M15593" s="180"/>
      <c r="N15593" s="180"/>
      <c r="O15593" s="180"/>
    </row>
    <row r="15594" spans="8:15" s="179" customFormat="1" x14ac:dyDescent="0.2">
      <c r="H15594" s="180"/>
      <c r="I15594" s="180"/>
      <c r="L15594" s="181"/>
      <c r="M15594" s="180"/>
      <c r="N15594" s="180"/>
      <c r="O15594" s="180"/>
    </row>
    <row r="15595" spans="8:15" s="179" customFormat="1" x14ac:dyDescent="0.2">
      <c r="H15595" s="180"/>
      <c r="I15595" s="180"/>
      <c r="L15595" s="181"/>
      <c r="M15595" s="180"/>
      <c r="N15595" s="180"/>
      <c r="O15595" s="180"/>
    </row>
    <row r="15596" spans="8:15" s="179" customFormat="1" x14ac:dyDescent="0.2">
      <c r="H15596" s="180"/>
      <c r="I15596" s="180"/>
      <c r="L15596" s="181"/>
      <c r="M15596" s="180"/>
      <c r="N15596" s="180"/>
      <c r="O15596" s="180"/>
    </row>
    <row r="15597" spans="8:15" s="179" customFormat="1" x14ac:dyDescent="0.2">
      <c r="H15597" s="180"/>
      <c r="I15597" s="180"/>
      <c r="L15597" s="181"/>
      <c r="M15597" s="180"/>
      <c r="N15597" s="180"/>
      <c r="O15597" s="180"/>
    </row>
    <row r="15598" spans="8:15" s="179" customFormat="1" x14ac:dyDescent="0.2">
      <c r="H15598" s="180"/>
      <c r="I15598" s="180"/>
      <c r="L15598" s="181"/>
      <c r="M15598" s="180"/>
      <c r="N15598" s="180"/>
      <c r="O15598" s="180"/>
    </row>
    <row r="15599" spans="8:15" s="179" customFormat="1" x14ac:dyDescent="0.2">
      <c r="H15599" s="180"/>
      <c r="I15599" s="180"/>
      <c r="L15599" s="181"/>
      <c r="M15599" s="180"/>
      <c r="N15599" s="180"/>
      <c r="O15599" s="180"/>
    </row>
    <row r="15600" spans="8:15" s="179" customFormat="1" x14ac:dyDescent="0.2">
      <c r="H15600" s="180"/>
      <c r="I15600" s="180"/>
      <c r="L15600" s="181"/>
      <c r="M15600" s="180"/>
      <c r="N15600" s="180"/>
      <c r="O15600" s="180"/>
    </row>
    <row r="15601" spans="8:15" s="179" customFormat="1" x14ac:dyDescent="0.2">
      <c r="H15601" s="180"/>
      <c r="I15601" s="180"/>
      <c r="L15601" s="181"/>
      <c r="M15601" s="180"/>
      <c r="N15601" s="180"/>
      <c r="O15601" s="180"/>
    </row>
    <row r="15602" spans="8:15" s="179" customFormat="1" x14ac:dyDescent="0.2">
      <c r="H15602" s="180"/>
      <c r="I15602" s="180"/>
      <c r="L15602" s="181"/>
      <c r="M15602" s="180"/>
      <c r="N15602" s="180"/>
      <c r="O15602" s="180"/>
    </row>
    <row r="15603" spans="8:15" s="179" customFormat="1" x14ac:dyDescent="0.2">
      <c r="H15603" s="180"/>
      <c r="I15603" s="180"/>
      <c r="L15603" s="181"/>
      <c r="M15603" s="180"/>
      <c r="N15603" s="180"/>
      <c r="O15603" s="180"/>
    </row>
    <row r="15604" spans="8:15" s="179" customFormat="1" x14ac:dyDescent="0.2">
      <c r="H15604" s="180"/>
      <c r="I15604" s="180"/>
      <c r="L15604" s="181"/>
      <c r="M15604" s="180"/>
      <c r="N15604" s="180"/>
      <c r="O15604" s="180"/>
    </row>
    <row r="15605" spans="8:15" s="179" customFormat="1" x14ac:dyDescent="0.2">
      <c r="H15605" s="180"/>
      <c r="I15605" s="180"/>
      <c r="L15605" s="181"/>
      <c r="M15605" s="180"/>
      <c r="N15605" s="180"/>
      <c r="O15605" s="180"/>
    </row>
    <row r="15606" spans="8:15" s="179" customFormat="1" x14ac:dyDescent="0.2">
      <c r="H15606" s="180"/>
      <c r="I15606" s="180"/>
      <c r="L15606" s="181"/>
      <c r="M15606" s="180"/>
      <c r="N15606" s="180"/>
      <c r="O15606" s="180"/>
    </row>
    <row r="15607" spans="8:15" s="179" customFormat="1" x14ac:dyDescent="0.2">
      <c r="H15607" s="180"/>
      <c r="I15607" s="180"/>
      <c r="L15607" s="181"/>
      <c r="M15607" s="180"/>
      <c r="N15607" s="180"/>
      <c r="O15607" s="180"/>
    </row>
    <row r="15608" spans="8:15" s="179" customFormat="1" x14ac:dyDescent="0.2">
      <c r="H15608" s="180"/>
      <c r="I15608" s="180"/>
      <c r="L15608" s="181"/>
      <c r="M15608" s="180"/>
      <c r="N15608" s="180"/>
      <c r="O15608" s="180"/>
    </row>
    <row r="15609" spans="8:15" s="179" customFormat="1" x14ac:dyDescent="0.2">
      <c r="H15609" s="180"/>
      <c r="I15609" s="180"/>
      <c r="L15609" s="181"/>
      <c r="M15609" s="180"/>
      <c r="N15609" s="180"/>
      <c r="O15609" s="180"/>
    </row>
    <row r="15610" spans="8:15" s="179" customFormat="1" x14ac:dyDescent="0.2">
      <c r="H15610" s="180"/>
      <c r="I15610" s="180"/>
      <c r="L15610" s="181"/>
      <c r="M15610" s="180"/>
      <c r="N15610" s="180"/>
      <c r="O15610" s="180"/>
    </row>
    <row r="15611" spans="8:15" s="179" customFormat="1" x14ac:dyDescent="0.2">
      <c r="H15611" s="180"/>
      <c r="I15611" s="180"/>
      <c r="L15611" s="181"/>
      <c r="M15611" s="180"/>
      <c r="N15611" s="180"/>
      <c r="O15611" s="180"/>
    </row>
    <row r="15612" spans="8:15" s="179" customFormat="1" x14ac:dyDescent="0.2">
      <c r="H15612" s="180"/>
      <c r="I15612" s="180"/>
      <c r="L15612" s="181"/>
      <c r="M15612" s="180"/>
      <c r="N15612" s="180"/>
      <c r="O15612" s="180"/>
    </row>
    <row r="15613" spans="8:15" s="179" customFormat="1" x14ac:dyDescent="0.2">
      <c r="H15613" s="180"/>
      <c r="I15613" s="180"/>
      <c r="L15613" s="181"/>
      <c r="M15613" s="180"/>
      <c r="N15613" s="180"/>
      <c r="O15613" s="180"/>
    </row>
    <row r="15614" spans="8:15" s="179" customFormat="1" x14ac:dyDescent="0.2">
      <c r="H15614" s="180"/>
      <c r="I15614" s="180"/>
      <c r="L15614" s="181"/>
      <c r="M15614" s="180"/>
      <c r="N15614" s="180"/>
      <c r="O15614" s="180"/>
    </row>
    <row r="15615" spans="8:15" s="179" customFormat="1" x14ac:dyDescent="0.2">
      <c r="H15615" s="180"/>
      <c r="I15615" s="180"/>
      <c r="L15615" s="181"/>
      <c r="M15615" s="180"/>
      <c r="N15615" s="180"/>
      <c r="O15615" s="180"/>
    </row>
    <row r="15616" spans="8:15" s="179" customFormat="1" x14ac:dyDescent="0.2">
      <c r="H15616" s="180"/>
      <c r="I15616" s="180"/>
      <c r="L15616" s="181"/>
      <c r="M15616" s="180"/>
      <c r="N15616" s="180"/>
      <c r="O15616" s="180"/>
    </row>
    <row r="15617" spans="8:15" s="179" customFormat="1" x14ac:dyDescent="0.2">
      <c r="H15617" s="180"/>
      <c r="I15617" s="180"/>
      <c r="L15617" s="181"/>
      <c r="M15617" s="180"/>
      <c r="N15617" s="180"/>
      <c r="O15617" s="180"/>
    </row>
    <row r="15618" spans="8:15" s="179" customFormat="1" x14ac:dyDescent="0.2">
      <c r="H15618" s="180"/>
      <c r="I15618" s="180"/>
      <c r="L15618" s="181"/>
      <c r="M15618" s="180"/>
      <c r="N15618" s="180"/>
      <c r="O15618" s="180"/>
    </row>
    <row r="15619" spans="8:15" s="179" customFormat="1" x14ac:dyDescent="0.2">
      <c r="H15619" s="180"/>
      <c r="I15619" s="180"/>
      <c r="L15619" s="181"/>
      <c r="M15619" s="180"/>
      <c r="N15619" s="180"/>
      <c r="O15619" s="180"/>
    </row>
    <row r="15620" spans="8:15" s="179" customFormat="1" x14ac:dyDescent="0.2">
      <c r="H15620" s="180"/>
      <c r="I15620" s="180"/>
      <c r="L15620" s="181"/>
      <c r="M15620" s="180"/>
      <c r="N15620" s="180"/>
      <c r="O15620" s="180"/>
    </row>
    <row r="15621" spans="8:15" s="179" customFormat="1" x14ac:dyDescent="0.2">
      <c r="H15621" s="180"/>
      <c r="I15621" s="180"/>
      <c r="L15621" s="181"/>
      <c r="M15621" s="180"/>
      <c r="N15621" s="180"/>
      <c r="O15621" s="180"/>
    </row>
    <row r="15622" spans="8:15" s="179" customFormat="1" x14ac:dyDescent="0.2">
      <c r="H15622" s="180"/>
      <c r="I15622" s="180"/>
      <c r="L15622" s="181"/>
      <c r="M15622" s="180"/>
      <c r="N15622" s="180"/>
      <c r="O15622" s="180"/>
    </row>
    <row r="15623" spans="8:15" s="179" customFormat="1" x14ac:dyDescent="0.2">
      <c r="H15623" s="180"/>
      <c r="I15623" s="180"/>
      <c r="L15623" s="181"/>
      <c r="M15623" s="180"/>
      <c r="N15623" s="180"/>
      <c r="O15623" s="180"/>
    </row>
    <row r="15624" spans="8:15" s="179" customFormat="1" x14ac:dyDescent="0.2">
      <c r="H15624" s="180"/>
      <c r="I15624" s="180"/>
      <c r="L15624" s="181"/>
      <c r="M15624" s="180"/>
      <c r="N15624" s="180"/>
      <c r="O15624" s="180"/>
    </row>
    <row r="15625" spans="8:15" s="179" customFormat="1" x14ac:dyDescent="0.2">
      <c r="H15625" s="180"/>
      <c r="I15625" s="180"/>
      <c r="L15625" s="181"/>
      <c r="M15625" s="180"/>
      <c r="N15625" s="180"/>
      <c r="O15625" s="180"/>
    </row>
    <row r="15626" spans="8:15" s="179" customFormat="1" x14ac:dyDescent="0.2">
      <c r="H15626" s="180"/>
      <c r="I15626" s="180"/>
      <c r="L15626" s="181"/>
      <c r="M15626" s="180"/>
      <c r="N15626" s="180"/>
      <c r="O15626" s="180"/>
    </row>
    <row r="15627" spans="8:15" s="179" customFormat="1" x14ac:dyDescent="0.2">
      <c r="H15627" s="180"/>
      <c r="I15627" s="180"/>
      <c r="L15627" s="181"/>
      <c r="M15627" s="180"/>
      <c r="N15627" s="180"/>
      <c r="O15627" s="180"/>
    </row>
    <row r="15628" spans="8:15" s="179" customFormat="1" x14ac:dyDescent="0.2">
      <c r="H15628" s="180"/>
      <c r="I15628" s="180"/>
      <c r="L15628" s="181"/>
      <c r="M15628" s="180"/>
      <c r="N15628" s="180"/>
      <c r="O15628" s="180"/>
    </row>
    <row r="15629" spans="8:15" s="179" customFormat="1" x14ac:dyDescent="0.2">
      <c r="H15629" s="180"/>
      <c r="I15629" s="180"/>
      <c r="L15629" s="181"/>
      <c r="M15629" s="180"/>
      <c r="N15629" s="180"/>
      <c r="O15629" s="180"/>
    </row>
    <row r="15630" spans="8:15" s="179" customFormat="1" x14ac:dyDescent="0.2">
      <c r="H15630" s="180"/>
      <c r="I15630" s="180"/>
      <c r="L15630" s="181"/>
      <c r="M15630" s="180"/>
      <c r="N15630" s="180"/>
      <c r="O15630" s="180"/>
    </row>
    <row r="15631" spans="8:15" s="179" customFormat="1" x14ac:dyDescent="0.2">
      <c r="H15631" s="180"/>
      <c r="I15631" s="180"/>
      <c r="L15631" s="181"/>
      <c r="M15631" s="180"/>
      <c r="N15631" s="180"/>
      <c r="O15631" s="180"/>
    </row>
    <row r="15632" spans="8:15" s="179" customFormat="1" x14ac:dyDescent="0.2">
      <c r="H15632" s="180"/>
      <c r="I15632" s="180"/>
      <c r="L15632" s="181"/>
      <c r="M15632" s="180"/>
      <c r="N15632" s="180"/>
      <c r="O15632" s="180"/>
    </row>
    <row r="15633" spans="8:15" s="179" customFormat="1" x14ac:dyDescent="0.2">
      <c r="H15633" s="180"/>
      <c r="I15633" s="180"/>
      <c r="L15633" s="181"/>
      <c r="M15633" s="180"/>
      <c r="N15633" s="180"/>
      <c r="O15633" s="180"/>
    </row>
    <row r="15634" spans="8:15" s="179" customFormat="1" x14ac:dyDescent="0.2">
      <c r="H15634" s="180"/>
      <c r="I15634" s="180"/>
      <c r="L15634" s="181"/>
      <c r="M15634" s="180"/>
      <c r="N15634" s="180"/>
      <c r="O15634" s="180"/>
    </row>
    <row r="15635" spans="8:15" s="179" customFormat="1" x14ac:dyDescent="0.2">
      <c r="H15635" s="180"/>
      <c r="I15635" s="180"/>
      <c r="L15635" s="181"/>
      <c r="M15635" s="180"/>
      <c r="N15635" s="180"/>
      <c r="O15635" s="180"/>
    </row>
    <row r="15636" spans="8:15" s="179" customFormat="1" x14ac:dyDescent="0.2">
      <c r="H15636" s="180"/>
      <c r="I15636" s="180"/>
      <c r="L15636" s="181"/>
      <c r="M15636" s="180"/>
      <c r="N15636" s="180"/>
      <c r="O15636" s="180"/>
    </row>
    <row r="15637" spans="8:15" s="179" customFormat="1" x14ac:dyDescent="0.2">
      <c r="H15637" s="180"/>
      <c r="I15637" s="180"/>
      <c r="L15637" s="181"/>
      <c r="M15637" s="180"/>
      <c r="N15637" s="180"/>
      <c r="O15637" s="180"/>
    </row>
    <row r="15638" spans="8:15" s="179" customFormat="1" x14ac:dyDescent="0.2">
      <c r="H15638" s="180"/>
      <c r="I15638" s="180"/>
      <c r="L15638" s="181"/>
      <c r="M15638" s="180"/>
      <c r="N15638" s="180"/>
      <c r="O15638" s="180"/>
    </row>
    <row r="15639" spans="8:15" s="179" customFormat="1" x14ac:dyDescent="0.2">
      <c r="H15639" s="180"/>
      <c r="I15639" s="180"/>
      <c r="L15639" s="181"/>
      <c r="M15639" s="180"/>
      <c r="N15639" s="180"/>
      <c r="O15639" s="180"/>
    </row>
    <row r="15640" spans="8:15" s="179" customFormat="1" x14ac:dyDescent="0.2">
      <c r="H15640" s="180"/>
      <c r="I15640" s="180"/>
      <c r="L15640" s="181"/>
      <c r="M15640" s="180"/>
      <c r="N15640" s="180"/>
      <c r="O15640" s="180"/>
    </row>
    <row r="15641" spans="8:15" s="179" customFormat="1" x14ac:dyDescent="0.2">
      <c r="H15641" s="180"/>
      <c r="I15641" s="180"/>
      <c r="L15641" s="181"/>
      <c r="M15641" s="180"/>
      <c r="N15641" s="180"/>
      <c r="O15641" s="180"/>
    </row>
    <row r="15642" spans="8:15" s="179" customFormat="1" x14ac:dyDescent="0.2">
      <c r="H15642" s="180"/>
      <c r="I15642" s="180"/>
      <c r="L15642" s="181"/>
      <c r="M15642" s="180"/>
      <c r="N15642" s="180"/>
      <c r="O15642" s="180"/>
    </row>
    <row r="15643" spans="8:15" s="179" customFormat="1" x14ac:dyDescent="0.2">
      <c r="H15643" s="180"/>
      <c r="I15643" s="180"/>
      <c r="L15643" s="181"/>
      <c r="M15643" s="180"/>
      <c r="N15643" s="180"/>
      <c r="O15643" s="180"/>
    </row>
    <row r="15644" spans="8:15" s="179" customFormat="1" x14ac:dyDescent="0.2">
      <c r="H15644" s="180"/>
      <c r="I15644" s="180"/>
      <c r="L15644" s="181"/>
      <c r="M15644" s="180"/>
      <c r="N15644" s="180"/>
      <c r="O15644" s="180"/>
    </row>
    <row r="15645" spans="8:15" s="179" customFormat="1" x14ac:dyDescent="0.2">
      <c r="H15645" s="180"/>
      <c r="I15645" s="180"/>
      <c r="L15645" s="181"/>
      <c r="M15645" s="180"/>
      <c r="N15645" s="180"/>
      <c r="O15645" s="180"/>
    </row>
    <row r="15646" spans="8:15" s="179" customFormat="1" x14ac:dyDescent="0.2">
      <c r="H15646" s="180"/>
      <c r="I15646" s="180"/>
      <c r="L15646" s="181"/>
      <c r="M15646" s="180"/>
      <c r="N15646" s="180"/>
      <c r="O15646" s="180"/>
    </row>
    <row r="15647" spans="8:15" s="179" customFormat="1" x14ac:dyDescent="0.2">
      <c r="H15647" s="180"/>
      <c r="I15647" s="180"/>
      <c r="L15647" s="181"/>
      <c r="M15647" s="180"/>
      <c r="N15647" s="180"/>
      <c r="O15647" s="180"/>
    </row>
    <row r="15648" spans="8:15" s="179" customFormat="1" x14ac:dyDescent="0.2">
      <c r="H15648" s="180"/>
      <c r="I15648" s="180"/>
      <c r="L15648" s="181"/>
      <c r="M15648" s="180"/>
      <c r="N15648" s="180"/>
      <c r="O15648" s="180"/>
    </row>
    <row r="15649" spans="8:15" s="179" customFormat="1" x14ac:dyDescent="0.2">
      <c r="H15649" s="180"/>
      <c r="I15649" s="180"/>
      <c r="L15649" s="181"/>
      <c r="M15649" s="180"/>
      <c r="N15649" s="180"/>
      <c r="O15649" s="180"/>
    </row>
    <row r="15650" spans="8:15" s="179" customFormat="1" x14ac:dyDescent="0.2">
      <c r="H15650" s="180"/>
      <c r="I15650" s="180"/>
      <c r="L15650" s="181"/>
      <c r="M15650" s="180"/>
      <c r="N15650" s="180"/>
      <c r="O15650" s="180"/>
    </row>
    <row r="15651" spans="8:15" s="179" customFormat="1" x14ac:dyDescent="0.2">
      <c r="H15651" s="180"/>
      <c r="I15651" s="180"/>
      <c r="L15651" s="181"/>
      <c r="M15651" s="180"/>
      <c r="N15651" s="180"/>
      <c r="O15651" s="180"/>
    </row>
    <row r="15652" spans="8:15" s="179" customFormat="1" x14ac:dyDescent="0.2">
      <c r="H15652" s="180"/>
      <c r="I15652" s="180"/>
      <c r="L15652" s="181"/>
      <c r="M15652" s="180"/>
      <c r="N15652" s="180"/>
      <c r="O15652" s="180"/>
    </row>
    <row r="15653" spans="8:15" s="179" customFormat="1" x14ac:dyDescent="0.2">
      <c r="H15653" s="180"/>
      <c r="I15653" s="180"/>
      <c r="L15653" s="181"/>
      <c r="M15653" s="180"/>
      <c r="N15653" s="180"/>
      <c r="O15653" s="180"/>
    </row>
    <row r="15654" spans="8:15" s="179" customFormat="1" x14ac:dyDescent="0.2">
      <c r="H15654" s="180"/>
      <c r="I15654" s="180"/>
      <c r="L15654" s="181"/>
      <c r="M15654" s="180"/>
      <c r="N15654" s="180"/>
      <c r="O15654" s="180"/>
    </row>
    <row r="15655" spans="8:15" s="179" customFormat="1" x14ac:dyDescent="0.2">
      <c r="H15655" s="180"/>
      <c r="I15655" s="180"/>
      <c r="L15655" s="181"/>
      <c r="M15655" s="180"/>
      <c r="N15655" s="180"/>
      <c r="O15655" s="180"/>
    </row>
    <row r="15656" spans="8:15" s="179" customFormat="1" x14ac:dyDescent="0.2">
      <c r="H15656" s="180"/>
      <c r="I15656" s="180"/>
      <c r="L15656" s="181"/>
      <c r="M15656" s="180"/>
      <c r="N15656" s="180"/>
      <c r="O15656" s="180"/>
    </row>
    <row r="15657" spans="8:15" s="179" customFormat="1" x14ac:dyDescent="0.2">
      <c r="H15657" s="180"/>
      <c r="I15657" s="180"/>
      <c r="L15657" s="181"/>
      <c r="M15657" s="180"/>
      <c r="N15657" s="180"/>
      <c r="O15657" s="180"/>
    </row>
    <row r="15658" spans="8:15" s="179" customFormat="1" x14ac:dyDescent="0.2">
      <c r="H15658" s="180"/>
      <c r="I15658" s="180"/>
      <c r="L15658" s="181"/>
      <c r="M15658" s="180"/>
      <c r="N15658" s="180"/>
      <c r="O15658" s="180"/>
    </row>
    <row r="15659" spans="8:15" s="179" customFormat="1" x14ac:dyDescent="0.2">
      <c r="H15659" s="180"/>
      <c r="I15659" s="180"/>
      <c r="L15659" s="181"/>
      <c r="M15659" s="180"/>
      <c r="N15659" s="180"/>
      <c r="O15659" s="180"/>
    </row>
    <row r="15660" spans="8:15" s="179" customFormat="1" x14ac:dyDescent="0.2">
      <c r="H15660" s="180"/>
      <c r="I15660" s="180"/>
      <c r="L15660" s="181"/>
      <c r="M15660" s="180"/>
      <c r="N15660" s="180"/>
      <c r="O15660" s="180"/>
    </row>
    <row r="15661" spans="8:15" s="179" customFormat="1" x14ac:dyDescent="0.2">
      <c r="H15661" s="180"/>
      <c r="I15661" s="180"/>
      <c r="L15661" s="181"/>
      <c r="M15661" s="180"/>
      <c r="N15661" s="180"/>
      <c r="O15661" s="180"/>
    </row>
    <row r="15662" spans="8:15" s="179" customFormat="1" x14ac:dyDescent="0.2">
      <c r="H15662" s="180"/>
      <c r="I15662" s="180"/>
      <c r="L15662" s="181"/>
      <c r="M15662" s="180"/>
      <c r="N15662" s="180"/>
      <c r="O15662" s="180"/>
    </row>
    <row r="15663" spans="8:15" s="179" customFormat="1" x14ac:dyDescent="0.2">
      <c r="H15663" s="180"/>
      <c r="I15663" s="180"/>
      <c r="L15663" s="181"/>
      <c r="M15663" s="180"/>
      <c r="N15663" s="180"/>
      <c r="O15663" s="180"/>
    </row>
    <row r="15664" spans="8:15" s="179" customFormat="1" x14ac:dyDescent="0.2">
      <c r="H15664" s="180"/>
      <c r="I15664" s="180"/>
      <c r="L15664" s="181"/>
      <c r="M15664" s="180"/>
      <c r="N15664" s="180"/>
      <c r="O15664" s="180"/>
    </row>
    <row r="15665" spans="8:15" s="179" customFormat="1" x14ac:dyDescent="0.2">
      <c r="H15665" s="180"/>
      <c r="I15665" s="180"/>
      <c r="L15665" s="181"/>
      <c r="M15665" s="180"/>
      <c r="N15665" s="180"/>
      <c r="O15665" s="180"/>
    </row>
    <row r="15666" spans="8:15" s="179" customFormat="1" x14ac:dyDescent="0.2">
      <c r="H15666" s="180"/>
      <c r="I15666" s="180"/>
      <c r="L15666" s="181"/>
      <c r="M15666" s="180"/>
      <c r="N15666" s="180"/>
      <c r="O15666" s="180"/>
    </row>
    <row r="15667" spans="8:15" s="179" customFormat="1" x14ac:dyDescent="0.2">
      <c r="H15667" s="180"/>
      <c r="I15667" s="180"/>
      <c r="L15667" s="181"/>
      <c r="M15667" s="180"/>
      <c r="N15667" s="180"/>
      <c r="O15667" s="180"/>
    </row>
    <row r="15668" spans="8:15" s="179" customFormat="1" x14ac:dyDescent="0.2">
      <c r="H15668" s="180"/>
      <c r="I15668" s="180"/>
      <c r="L15668" s="181"/>
      <c r="M15668" s="180"/>
      <c r="N15668" s="180"/>
      <c r="O15668" s="180"/>
    </row>
    <row r="15669" spans="8:15" s="179" customFormat="1" x14ac:dyDescent="0.2">
      <c r="H15669" s="180"/>
      <c r="I15669" s="180"/>
      <c r="L15669" s="181"/>
      <c r="M15669" s="180"/>
      <c r="N15669" s="180"/>
      <c r="O15669" s="180"/>
    </row>
    <row r="15670" spans="8:15" s="179" customFormat="1" x14ac:dyDescent="0.2">
      <c r="H15670" s="180"/>
      <c r="I15670" s="180"/>
      <c r="L15670" s="181"/>
      <c r="M15670" s="180"/>
      <c r="N15670" s="180"/>
      <c r="O15670" s="180"/>
    </row>
    <row r="15671" spans="8:15" s="179" customFormat="1" x14ac:dyDescent="0.2">
      <c r="H15671" s="180"/>
      <c r="I15671" s="180"/>
      <c r="L15671" s="181"/>
      <c r="M15671" s="180"/>
      <c r="N15671" s="180"/>
      <c r="O15671" s="180"/>
    </row>
    <row r="15672" spans="8:15" s="179" customFormat="1" x14ac:dyDescent="0.2">
      <c r="H15672" s="180"/>
      <c r="I15672" s="180"/>
      <c r="L15672" s="181"/>
      <c r="M15672" s="180"/>
      <c r="N15672" s="180"/>
      <c r="O15672" s="180"/>
    </row>
    <row r="15673" spans="8:15" s="179" customFormat="1" x14ac:dyDescent="0.2">
      <c r="H15673" s="180"/>
      <c r="I15673" s="180"/>
      <c r="L15673" s="181"/>
      <c r="M15673" s="180"/>
      <c r="N15673" s="180"/>
      <c r="O15673" s="180"/>
    </row>
    <row r="15674" spans="8:15" s="179" customFormat="1" x14ac:dyDescent="0.2">
      <c r="H15674" s="180"/>
      <c r="I15674" s="180"/>
      <c r="L15674" s="181"/>
      <c r="M15674" s="180"/>
      <c r="N15674" s="180"/>
      <c r="O15674" s="180"/>
    </row>
    <row r="15675" spans="8:15" s="179" customFormat="1" x14ac:dyDescent="0.2">
      <c r="H15675" s="180"/>
      <c r="I15675" s="180"/>
      <c r="L15675" s="181"/>
      <c r="M15675" s="180"/>
      <c r="N15675" s="180"/>
      <c r="O15675" s="180"/>
    </row>
    <row r="15676" spans="8:15" s="179" customFormat="1" x14ac:dyDescent="0.2">
      <c r="H15676" s="180"/>
      <c r="I15676" s="180"/>
      <c r="L15676" s="181"/>
      <c r="M15676" s="180"/>
      <c r="N15676" s="180"/>
      <c r="O15676" s="180"/>
    </row>
    <row r="15677" spans="8:15" s="179" customFormat="1" x14ac:dyDescent="0.2">
      <c r="H15677" s="180"/>
      <c r="I15677" s="180"/>
      <c r="L15677" s="181"/>
      <c r="M15677" s="180"/>
      <c r="N15677" s="180"/>
      <c r="O15677" s="180"/>
    </row>
    <row r="15678" spans="8:15" s="179" customFormat="1" x14ac:dyDescent="0.2">
      <c r="H15678" s="180"/>
      <c r="I15678" s="180"/>
      <c r="L15678" s="181"/>
      <c r="M15678" s="180"/>
      <c r="N15678" s="180"/>
      <c r="O15678" s="180"/>
    </row>
    <row r="15679" spans="8:15" s="179" customFormat="1" x14ac:dyDescent="0.2">
      <c r="H15679" s="180"/>
      <c r="I15679" s="180"/>
      <c r="L15679" s="181"/>
      <c r="M15679" s="180"/>
      <c r="N15679" s="180"/>
      <c r="O15679" s="180"/>
    </row>
    <row r="15680" spans="8:15" s="179" customFormat="1" x14ac:dyDescent="0.2">
      <c r="H15680" s="180"/>
      <c r="I15680" s="180"/>
      <c r="L15680" s="181"/>
      <c r="M15680" s="180"/>
      <c r="N15680" s="180"/>
      <c r="O15680" s="180"/>
    </row>
    <row r="15681" spans="8:15" s="179" customFormat="1" x14ac:dyDescent="0.2">
      <c r="H15681" s="180"/>
      <c r="I15681" s="180"/>
      <c r="L15681" s="181"/>
      <c r="M15681" s="180"/>
      <c r="N15681" s="180"/>
      <c r="O15681" s="180"/>
    </row>
    <row r="15682" spans="8:15" s="179" customFormat="1" x14ac:dyDescent="0.2">
      <c r="H15682" s="180"/>
      <c r="I15682" s="180"/>
      <c r="L15682" s="181"/>
      <c r="M15682" s="180"/>
      <c r="N15682" s="180"/>
      <c r="O15682" s="180"/>
    </row>
    <row r="15683" spans="8:15" s="179" customFormat="1" x14ac:dyDescent="0.2">
      <c r="H15683" s="180"/>
      <c r="I15683" s="180"/>
      <c r="L15683" s="181"/>
      <c r="M15683" s="180"/>
      <c r="N15683" s="180"/>
      <c r="O15683" s="180"/>
    </row>
    <row r="15684" spans="8:15" s="179" customFormat="1" x14ac:dyDescent="0.2">
      <c r="H15684" s="180"/>
      <c r="I15684" s="180"/>
      <c r="L15684" s="181"/>
      <c r="M15684" s="180"/>
      <c r="N15684" s="180"/>
      <c r="O15684" s="180"/>
    </row>
    <row r="15685" spans="8:15" s="179" customFormat="1" x14ac:dyDescent="0.2">
      <c r="H15685" s="180"/>
      <c r="I15685" s="180"/>
      <c r="L15685" s="181"/>
      <c r="M15685" s="180"/>
      <c r="N15685" s="180"/>
      <c r="O15685" s="180"/>
    </row>
    <row r="15686" spans="8:15" s="179" customFormat="1" x14ac:dyDescent="0.2">
      <c r="H15686" s="180"/>
      <c r="I15686" s="180"/>
      <c r="L15686" s="181"/>
      <c r="M15686" s="180"/>
      <c r="N15686" s="180"/>
      <c r="O15686" s="180"/>
    </row>
    <row r="15687" spans="8:15" s="179" customFormat="1" x14ac:dyDescent="0.2">
      <c r="H15687" s="180"/>
      <c r="I15687" s="180"/>
      <c r="L15687" s="181"/>
      <c r="M15687" s="180"/>
      <c r="N15687" s="180"/>
      <c r="O15687" s="180"/>
    </row>
    <row r="15688" spans="8:15" s="179" customFormat="1" x14ac:dyDescent="0.2">
      <c r="H15688" s="180"/>
      <c r="I15688" s="180"/>
      <c r="L15688" s="181"/>
      <c r="M15688" s="180"/>
      <c r="N15688" s="180"/>
      <c r="O15688" s="180"/>
    </row>
    <row r="15689" spans="8:15" s="179" customFormat="1" x14ac:dyDescent="0.2">
      <c r="H15689" s="180"/>
      <c r="I15689" s="180"/>
      <c r="L15689" s="181"/>
      <c r="M15689" s="180"/>
      <c r="N15689" s="180"/>
      <c r="O15689" s="180"/>
    </row>
    <row r="15690" spans="8:15" s="179" customFormat="1" x14ac:dyDescent="0.2">
      <c r="H15690" s="180"/>
      <c r="I15690" s="180"/>
      <c r="L15690" s="181"/>
      <c r="M15690" s="180"/>
      <c r="N15690" s="180"/>
      <c r="O15690" s="180"/>
    </row>
    <row r="15691" spans="8:15" s="179" customFormat="1" x14ac:dyDescent="0.2">
      <c r="H15691" s="180"/>
      <c r="I15691" s="180"/>
      <c r="L15691" s="181"/>
      <c r="M15691" s="180"/>
      <c r="N15691" s="180"/>
      <c r="O15691" s="180"/>
    </row>
    <row r="15692" spans="8:15" s="179" customFormat="1" x14ac:dyDescent="0.2">
      <c r="H15692" s="180"/>
      <c r="I15692" s="180"/>
      <c r="L15692" s="181"/>
      <c r="M15692" s="180"/>
      <c r="N15692" s="180"/>
      <c r="O15692" s="180"/>
    </row>
    <row r="15693" spans="8:15" s="179" customFormat="1" x14ac:dyDescent="0.2">
      <c r="H15693" s="180"/>
      <c r="I15693" s="180"/>
      <c r="L15693" s="181"/>
      <c r="M15693" s="180"/>
      <c r="N15693" s="180"/>
      <c r="O15693" s="180"/>
    </row>
    <row r="15694" spans="8:15" s="179" customFormat="1" x14ac:dyDescent="0.2">
      <c r="H15694" s="180"/>
      <c r="I15694" s="180"/>
      <c r="L15694" s="181"/>
      <c r="M15694" s="180"/>
      <c r="N15694" s="180"/>
      <c r="O15694" s="180"/>
    </row>
    <row r="15695" spans="8:15" s="179" customFormat="1" x14ac:dyDescent="0.2">
      <c r="H15695" s="180"/>
      <c r="I15695" s="180"/>
      <c r="L15695" s="181"/>
      <c r="M15695" s="180"/>
      <c r="N15695" s="180"/>
      <c r="O15695" s="180"/>
    </row>
    <row r="15696" spans="8:15" s="179" customFormat="1" x14ac:dyDescent="0.2">
      <c r="H15696" s="180"/>
      <c r="I15696" s="180"/>
      <c r="L15696" s="181"/>
      <c r="M15696" s="180"/>
      <c r="N15696" s="180"/>
      <c r="O15696" s="180"/>
    </row>
    <row r="15697" spans="8:15" s="179" customFormat="1" x14ac:dyDescent="0.2">
      <c r="H15697" s="180"/>
      <c r="I15697" s="180"/>
      <c r="L15697" s="181"/>
      <c r="M15697" s="180"/>
      <c r="N15697" s="180"/>
      <c r="O15697" s="180"/>
    </row>
    <row r="15698" spans="8:15" s="179" customFormat="1" x14ac:dyDescent="0.2">
      <c r="H15698" s="180"/>
      <c r="I15698" s="180"/>
      <c r="L15698" s="181"/>
      <c r="M15698" s="180"/>
      <c r="N15698" s="180"/>
      <c r="O15698" s="180"/>
    </row>
    <row r="15699" spans="8:15" s="179" customFormat="1" x14ac:dyDescent="0.2">
      <c r="H15699" s="180"/>
      <c r="I15699" s="180"/>
      <c r="L15699" s="181"/>
      <c r="M15699" s="180"/>
      <c r="N15699" s="180"/>
      <c r="O15699" s="180"/>
    </row>
    <row r="15700" spans="8:15" s="179" customFormat="1" x14ac:dyDescent="0.2">
      <c r="H15700" s="180"/>
      <c r="I15700" s="180"/>
      <c r="L15700" s="181"/>
      <c r="M15700" s="180"/>
      <c r="N15700" s="180"/>
      <c r="O15700" s="180"/>
    </row>
    <row r="15701" spans="8:15" s="179" customFormat="1" x14ac:dyDescent="0.2">
      <c r="H15701" s="180"/>
      <c r="I15701" s="180"/>
      <c r="L15701" s="181"/>
      <c r="M15701" s="180"/>
      <c r="N15701" s="180"/>
      <c r="O15701" s="180"/>
    </row>
    <row r="15702" spans="8:15" s="179" customFormat="1" x14ac:dyDescent="0.2">
      <c r="H15702" s="180"/>
      <c r="I15702" s="180"/>
      <c r="L15702" s="181"/>
      <c r="M15702" s="180"/>
      <c r="N15702" s="180"/>
      <c r="O15702" s="180"/>
    </row>
    <row r="15703" spans="8:15" s="179" customFormat="1" x14ac:dyDescent="0.2">
      <c r="H15703" s="180"/>
      <c r="I15703" s="180"/>
      <c r="L15703" s="181"/>
      <c r="M15703" s="180"/>
      <c r="N15703" s="180"/>
      <c r="O15703" s="180"/>
    </row>
    <row r="15704" spans="8:15" s="179" customFormat="1" x14ac:dyDescent="0.2">
      <c r="H15704" s="180"/>
      <c r="I15704" s="180"/>
      <c r="L15704" s="181"/>
      <c r="M15704" s="180"/>
      <c r="N15704" s="180"/>
      <c r="O15704" s="180"/>
    </row>
    <row r="15705" spans="8:15" s="179" customFormat="1" x14ac:dyDescent="0.2">
      <c r="H15705" s="180"/>
      <c r="I15705" s="180"/>
      <c r="L15705" s="181"/>
      <c r="M15705" s="180"/>
      <c r="N15705" s="180"/>
      <c r="O15705" s="180"/>
    </row>
    <row r="15706" spans="8:15" s="179" customFormat="1" x14ac:dyDescent="0.2">
      <c r="H15706" s="180"/>
      <c r="I15706" s="180"/>
      <c r="L15706" s="181"/>
      <c r="M15706" s="180"/>
      <c r="N15706" s="180"/>
      <c r="O15706" s="180"/>
    </row>
    <row r="15707" spans="8:15" s="179" customFormat="1" x14ac:dyDescent="0.2">
      <c r="H15707" s="180"/>
      <c r="I15707" s="180"/>
      <c r="L15707" s="181"/>
      <c r="M15707" s="180"/>
      <c r="N15707" s="180"/>
      <c r="O15707" s="180"/>
    </row>
    <row r="15708" spans="8:15" s="179" customFormat="1" x14ac:dyDescent="0.2">
      <c r="H15708" s="180"/>
      <c r="I15708" s="180"/>
      <c r="L15708" s="181"/>
      <c r="M15708" s="180"/>
      <c r="N15708" s="180"/>
      <c r="O15708" s="180"/>
    </row>
    <row r="15709" spans="8:15" s="179" customFormat="1" x14ac:dyDescent="0.2">
      <c r="H15709" s="180"/>
      <c r="I15709" s="180"/>
      <c r="L15709" s="181"/>
      <c r="M15709" s="180"/>
      <c r="N15709" s="180"/>
      <c r="O15709" s="180"/>
    </row>
    <row r="15710" spans="8:15" s="179" customFormat="1" x14ac:dyDescent="0.2">
      <c r="H15710" s="180"/>
      <c r="I15710" s="180"/>
      <c r="L15710" s="181"/>
      <c r="M15710" s="180"/>
      <c r="N15710" s="180"/>
      <c r="O15710" s="180"/>
    </row>
    <row r="15711" spans="8:15" s="179" customFormat="1" x14ac:dyDescent="0.2">
      <c r="H15711" s="180"/>
      <c r="I15711" s="180"/>
      <c r="L15711" s="181"/>
      <c r="M15711" s="180"/>
      <c r="N15711" s="180"/>
      <c r="O15711" s="180"/>
    </row>
    <row r="15712" spans="8:15" s="179" customFormat="1" x14ac:dyDescent="0.2">
      <c r="H15712" s="180"/>
      <c r="I15712" s="180"/>
      <c r="L15712" s="181"/>
      <c r="M15712" s="180"/>
      <c r="N15712" s="180"/>
      <c r="O15712" s="180"/>
    </row>
    <row r="15713" spans="8:15" s="179" customFormat="1" x14ac:dyDescent="0.2">
      <c r="H15713" s="180"/>
      <c r="I15713" s="180"/>
      <c r="L15713" s="181"/>
      <c r="M15713" s="180"/>
      <c r="N15713" s="180"/>
      <c r="O15713" s="180"/>
    </row>
    <row r="15714" spans="8:15" s="179" customFormat="1" x14ac:dyDescent="0.2">
      <c r="H15714" s="180"/>
      <c r="I15714" s="180"/>
      <c r="L15714" s="181"/>
      <c r="M15714" s="180"/>
      <c r="N15714" s="180"/>
      <c r="O15714" s="180"/>
    </row>
    <row r="15715" spans="8:15" s="179" customFormat="1" x14ac:dyDescent="0.2">
      <c r="H15715" s="180"/>
      <c r="I15715" s="180"/>
      <c r="L15715" s="181"/>
      <c r="M15715" s="180"/>
      <c r="N15715" s="180"/>
      <c r="O15715" s="180"/>
    </row>
    <row r="15716" spans="8:15" s="179" customFormat="1" x14ac:dyDescent="0.2">
      <c r="H15716" s="180"/>
      <c r="I15716" s="180"/>
      <c r="L15716" s="181"/>
      <c r="M15716" s="180"/>
      <c r="N15716" s="180"/>
      <c r="O15716" s="180"/>
    </row>
    <row r="15717" spans="8:15" s="179" customFormat="1" x14ac:dyDescent="0.2">
      <c r="H15717" s="180"/>
      <c r="I15717" s="180"/>
      <c r="L15717" s="181"/>
      <c r="M15717" s="180"/>
      <c r="N15717" s="180"/>
      <c r="O15717" s="180"/>
    </row>
    <row r="15718" spans="8:15" s="179" customFormat="1" x14ac:dyDescent="0.2">
      <c r="H15718" s="180"/>
      <c r="I15718" s="180"/>
      <c r="L15718" s="181"/>
      <c r="M15718" s="180"/>
      <c r="N15718" s="180"/>
      <c r="O15718" s="180"/>
    </row>
    <row r="15719" spans="8:15" s="179" customFormat="1" x14ac:dyDescent="0.2">
      <c r="H15719" s="180"/>
      <c r="I15719" s="180"/>
      <c r="L15719" s="181"/>
      <c r="M15719" s="180"/>
      <c r="N15719" s="180"/>
      <c r="O15719" s="180"/>
    </row>
    <row r="15720" spans="8:15" s="179" customFormat="1" x14ac:dyDescent="0.2">
      <c r="H15720" s="180"/>
      <c r="I15720" s="180"/>
      <c r="L15720" s="181"/>
      <c r="M15720" s="180"/>
      <c r="N15720" s="180"/>
      <c r="O15720" s="180"/>
    </row>
    <row r="15721" spans="8:15" s="179" customFormat="1" x14ac:dyDescent="0.2">
      <c r="H15721" s="180"/>
      <c r="I15721" s="180"/>
      <c r="L15721" s="181"/>
      <c r="M15721" s="180"/>
      <c r="N15721" s="180"/>
      <c r="O15721" s="180"/>
    </row>
    <row r="15722" spans="8:15" s="179" customFormat="1" x14ac:dyDescent="0.2">
      <c r="H15722" s="180"/>
      <c r="I15722" s="180"/>
      <c r="L15722" s="181"/>
      <c r="M15722" s="180"/>
      <c r="N15722" s="180"/>
      <c r="O15722" s="180"/>
    </row>
    <row r="15723" spans="8:15" s="179" customFormat="1" x14ac:dyDescent="0.2">
      <c r="H15723" s="180"/>
      <c r="I15723" s="180"/>
      <c r="L15723" s="181"/>
      <c r="M15723" s="180"/>
      <c r="N15723" s="180"/>
      <c r="O15723" s="180"/>
    </row>
    <row r="15724" spans="8:15" s="179" customFormat="1" x14ac:dyDescent="0.2">
      <c r="H15724" s="180"/>
      <c r="I15724" s="180"/>
      <c r="L15724" s="181"/>
      <c r="M15724" s="180"/>
      <c r="N15724" s="180"/>
      <c r="O15724" s="180"/>
    </row>
    <row r="15725" spans="8:15" s="179" customFormat="1" x14ac:dyDescent="0.2">
      <c r="H15725" s="180"/>
      <c r="I15725" s="180"/>
      <c r="L15725" s="181"/>
      <c r="M15725" s="180"/>
      <c r="N15725" s="180"/>
      <c r="O15725" s="180"/>
    </row>
    <row r="15726" spans="8:15" s="179" customFormat="1" x14ac:dyDescent="0.2">
      <c r="H15726" s="180"/>
      <c r="I15726" s="180"/>
      <c r="L15726" s="181"/>
      <c r="M15726" s="180"/>
      <c r="N15726" s="180"/>
      <c r="O15726" s="180"/>
    </row>
    <row r="15727" spans="8:15" s="179" customFormat="1" x14ac:dyDescent="0.2">
      <c r="H15727" s="180"/>
      <c r="I15727" s="180"/>
      <c r="L15727" s="181"/>
      <c r="M15727" s="180"/>
      <c r="N15727" s="180"/>
      <c r="O15727" s="180"/>
    </row>
    <row r="15728" spans="8:15" s="179" customFormat="1" x14ac:dyDescent="0.2">
      <c r="H15728" s="180"/>
      <c r="I15728" s="180"/>
      <c r="L15728" s="181"/>
      <c r="M15728" s="180"/>
      <c r="N15728" s="180"/>
      <c r="O15728" s="180"/>
    </row>
    <row r="15729" spans="8:15" s="179" customFormat="1" x14ac:dyDescent="0.2">
      <c r="H15729" s="180"/>
      <c r="I15729" s="180"/>
      <c r="L15729" s="181"/>
      <c r="M15729" s="180"/>
      <c r="N15729" s="180"/>
      <c r="O15729" s="180"/>
    </row>
    <row r="15730" spans="8:15" s="179" customFormat="1" x14ac:dyDescent="0.2">
      <c r="H15730" s="180"/>
      <c r="I15730" s="180"/>
      <c r="L15730" s="181"/>
      <c r="M15730" s="180"/>
      <c r="N15730" s="180"/>
      <c r="O15730" s="180"/>
    </row>
    <row r="15731" spans="8:15" s="179" customFormat="1" x14ac:dyDescent="0.2">
      <c r="H15731" s="180"/>
      <c r="I15731" s="180"/>
      <c r="L15731" s="181"/>
      <c r="M15731" s="180"/>
      <c r="N15731" s="180"/>
      <c r="O15731" s="180"/>
    </row>
    <row r="15732" spans="8:15" s="179" customFormat="1" x14ac:dyDescent="0.2">
      <c r="H15732" s="180"/>
      <c r="I15732" s="180"/>
      <c r="L15732" s="181"/>
      <c r="M15732" s="180"/>
      <c r="N15732" s="180"/>
      <c r="O15732" s="180"/>
    </row>
    <row r="15733" spans="8:15" s="179" customFormat="1" x14ac:dyDescent="0.2">
      <c r="H15733" s="180"/>
      <c r="I15733" s="180"/>
      <c r="L15733" s="181"/>
      <c r="M15733" s="180"/>
      <c r="N15733" s="180"/>
      <c r="O15733" s="180"/>
    </row>
    <row r="15734" spans="8:15" s="179" customFormat="1" x14ac:dyDescent="0.2">
      <c r="H15734" s="180"/>
      <c r="I15734" s="180"/>
      <c r="L15734" s="181"/>
      <c r="M15734" s="180"/>
      <c r="N15734" s="180"/>
      <c r="O15734" s="180"/>
    </row>
    <row r="15735" spans="8:15" s="179" customFormat="1" x14ac:dyDescent="0.2">
      <c r="H15735" s="180"/>
      <c r="I15735" s="180"/>
      <c r="L15735" s="181"/>
      <c r="M15735" s="180"/>
      <c r="N15735" s="180"/>
      <c r="O15735" s="180"/>
    </row>
    <row r="15736" spans="8:15" s="179" customFormat="1" x14ac:dyDescent="0.2">
      <c r="H15736" s="180"/>
      <c r="I15736" s="180"/>
      <c r="L15736" s="181"/>
      <c r="M15736" s="180"/>
      <c r="N15736" s="180"/>
      <c r="O15736" s="180"/>
    </row>
    <row r="15737" spans="8:15" s="179" customFormat="1" x14ac:dyDescent="0.2">
      <c r="H15737" s="180"/>
      <c r="I15737" s="180"/>
      <c r="L15737" s="181"/>
      <c r="M15737" s="180"/>
      <c r="N15737" s="180"/>
      <c r="O15737" s="180"/>
    </row>
    <row r="15738" spans="8:15" s="179" customFormat="1" x14ac:dyDescent="0.2">
      <c r="H15738" s="180"/>
      <c r="I15738" s="180"/>
      <c r="L15738" s="181"/>
      <c r="M15738" s="180"/>
      <c r="N15738" s="180"/>
      <c r="O15738" s="180"/>
    </row>
    <row r="15739" spans="8:15" s="179" customFormat="1" x14ac:dyDescent="0.2">
      <c r="H15739" s="180"/>
      <c r="I15739" s="180"/>
      <c r="L15739" s="181"/>
      <c r="M15739" s="180"/>
      <c r="N15739" s="180"/>
      <c r="O15739" s="180"/>
    </row>
    <row r="15740" spans="8:15" s="179" customFormat="1" x14ac:dyDescent="0.2">
      <c r="H15740" s="180"/>
      <c r="I15740" s="180"/>
      <c r="L15740" s="181"/>
      <c r="M15740" s="180"/>
      <c r="N15740" s="180"/>
      <c r="O15740" s="180"/>
    </row>
    <row r="15741" spans="8:15" s="179" customFormat="1" x14ac:dyDescent="0.2">
      <c r="H15741" s="180"/>
      <c r="I15741" s="180"/>
      <c r="L15741" s="181"/>
      <c r="M15741" s="180"/>
      <c r="N15741" s="180"/>
      <c r="O15741" s="180"/>
    </row>
    <row r="15742" spans="8:15" s="179" customFormat="1" x14ac:dyDescent="0.2">
      <c r="H15742" s="180"/>
      <c r="I15742" s="180"/>
      <c r="L15742" s="181"/>
      <c r="M15742" s="180"/>
      <c r="N15742" s="180"/>
      <c r="O15742" s="180"/>
    </row>
    <row r="15743" spans="8:15" s="179" customFormat="1" x14ac:dyDescent="0.2">
      <c r="H15743" s="180"/>
      <c r="I15743" s="180"/>
      <c r="L15743" s="181"/>
      <c r="M15743" s="180"/>
      <c r="N15743" s="180"/>
      <c r="O15743" s="180"/>
    </row>
    <row r="15744" spans="8:15" s="179" customFormat="1" x14ac:dyDescent="0.2">
      <c r="H15744" s="180"/>
      <c r="I15744" s="180"/>
      <c r="L15744" s="181"/>
      <c r="M15744" s="180"/>
      <c r="N15744" s="180"/>
      <c r="O15744" s="180"/>
    </row>
    <row r="15745" spans="8:15" s="179" customFormat="1" x14ac:dyDescent="0.2">
      <c r="H15745" s="180"/>
      <c r="I15745" s="180"/>
      <c r="L15745" s="181"/>
      <c r="M15745" s="180"/>
      <c r="N15745" s="180"/>
      <c r="O15745" s="180"/>
    </row>
    <row r="15746" spans="8:15" s="179" customFormat="1" x14ac:dyDescent="0.2">
      <c r="H15746" s="180"/>
      <c r="I15746" s="180"/>
      <c r="L15746" s="181"/>
      <c r="M15746" s="180"/>
      <c r="N15746" s="180"/>
      <c r="O15746" s="180"/>
    </row>
    <row r="15747" spans="8:15" s="179" customFormat="1" x14ac:dyDescent="0.2">
      <c r="H15747" s="180"/>
      <c r="I15747" s="180"/>
      <c r="L15747" s="181"/>
      <c r="M15747" s="180"/>
      <c r="N15747" s="180"/>
      <c r="O15747" s="180"/>
    </row>
    <row r="15748" spans="8:15" s="179" customFormat="1" x14ac:dyDescent="0.2">
      <c r="H15748" s="180"/>
      <c r="I15748" s="180"/>
      <c r="L15748" s="181"/>
      <c r="M15748" s="180"/>
      <c r="N15748" s="180"/>
      <c r="O15748" s="180"/>
    </row>
    <row r="15749" spans="8:15" s="179" customFormat="1" x14ac:dyDescent="0.2">
      <c r="H15749" s="180"/>
      <c r="I15749" s="180"/>
      <c r="L15749" s="181"/>
      <c r="M15749" s="180"/>
      <c r="N15749" s="180"/>
      <c r="O15749" s="180"/>
    </row>
    <row r="15750" spans="8:15" s="179" customFormat="1" x14ac:dyDescent="0.2">
      <c r="H15750" s="180"/>
      <c r="I15750" s="180"/>
      <c r="L15750" s="181"/>
      <c r="M15750" s="180"/>
      <c r="N15750" s="180"/>
      <c r="O15750" s="180"/>
    </row>
    <row r="15751" spans="8:15" s="179" customFormat="1" x14ac:dyDescent="0.2">
      <c r="H15751" s="180"/>
      <c r="I15751" s="180"/>
      <c r="L15751" s="181"/>
      <c r="M15751" s="180"/>
      <c r="N15751" s="180"/>
      <c r="O15751" s="180"/>
    </row>
    <row r="15752" spans="8:15" s="179" customFormat="1" x14ac:dyDescent="0.2">
      <c r="H15752" s="180"/>
      <c r="I15752" s="180"/>
      <c r="L15752" s="181"/>
      <c r="M15752" s="180"/>
      <c r="N15752" s="180"/>
      <c r="O15752" s="180"/>
    </row>
    <row r="15753" spans="8:15" s="179" customFormat="1" x14ac:dyDescent="0.2">
      <c r="H15753" s="180"/>
      <c r="I15753" s="180"/>
      <c r="L15753" s="181"/>
      <c r="M15753" s="180"/>
      <c r="N15753" s="180"/>
      <c r="O15753" s="180"/>
    </row>
    <row r="15754" spans="8:15" s="179" customFormat="1" x14ac:dyDescent="0.2">
      <c r="H15754" s="180"/>
      <c r="I15754" s="180"/>
      <c r="L15754" s="181"/>
      <c r="M15754" s="180"/>
      <c r="N15754" s="180"/>
      <c r="O15754" s="180"/>
    </row>
    <row r="15755" spans="8:15" s="179" customFormat="1" x14ac:dyDescent="0.2">
      <c r="H15755" s="180"/>
      <c r="I15755" s="180"/>
      <c r="L15755" s="181"/>
      <c r="M15755" s="180"/>
      <c r="N15755" s="180"/>
      <c r="O15755" s="180"/>
    </row>
    <row r="15756" spans="8:15" s="179" customFormat="1" x14ac:dyDescent="0.2">
      <c r="H15756" s="180"/>
      <c r="I15756" s="180"/>
      <c r="L15756" s="181"/>
      <c r="M15756" s="180"/>
      <c r="N15756" s="180"/>
      <c r="O15756" s="180"/>
    </row>
    <row r="15757" spans="8:15" s="179" customFormat="1" x14ac:dyDescent="0.2">
      <c r="H15757" s="180"/>
      <c r="I15757" s="180"/>
      <c r="L15757" s="181"/>
      <c r="M15757" s="180"/>
      <c r="N15757" s="180"/>
      <c r="O15757" s="180"/>
    </row>
    <row r="15758" spans="8:15" s="179" customFormat="1" x14ac:dyDescent="0.2">
      <c r="H15758" s="180"/>
      <c r="I15758" s="180"/>
      <c r="L15758" s="181"/>
      <c r="M15758" s="180"/>
      <c r="N15758" s="180"/>
      <c r="O15758" s="180"/>
    </row>
    <row r="15759" spans="8:15" s="179" customFormat="1" x14ac:dyDescent="0.2">
      <c r="H15759" s="180"/>
      <c r="I15759" s="180"/>
      <c r="L15759" s="181"/>
      <c r="M15759" s="180"/>
      <c r="N15759" s="180"/>
      <c r="O15759" s="180"/>
    </row>
    <row r="15760" spans="8:15" s="179" customFormat="1" x14ac:dyDescent="0.2">
      <c r="H15760" s="180"/>
      <c r="I15760" s="180"/>
      <c r="L15760" s="181"/>
      <c r="M15760" s="180"/>
      <c r="N15760" s="180"/>
      <c r="O15760" s="180"/>
    </row>
    <row r="15761" spans="8:15" s="179" customFormat="1" x14ac:dyDescent="0.2">
      <c r="H15761" s="180"/>
      <c r="I15761" s="180"/>
      <c r="L15761" s="181"/>
      <c r="M15761" s="180"/>
      <c r="N15761" s="180"/>
      <c r="O15761" s="180"/>
    </row>
    <row r="15762" spans="8:15" s="179" customFormat="1" x14ac:dyDescent="0.2">
      <c r="H15762" s="180"/>
      <c r="I15762" s="180"/>
      <c r="L15762" s="181"/>
      <c r="M15762" s="180"/>
      <c r="N15762" s="180"/>
      <c r="O15762" s="180"/>
    </row>
    <row r="15763" spans="8:15" s="179" customFormat="1" x14ac:dyDescent="0.2">
      <c r="H15763" s="180"/>
      <c r="I15763" s="180"/>
      <c r="L15763" s="181"/>
      <c r="M15763" s="180"/>
      <c r="N15763" s="180"/>
      <c r="O15763" s="180"/>
    </row>
    <row r="15764" spans="8:15" s="179" customFormat="1" x14ac:dyDescent="0.2">
      <c r="H15764" s="180"/>
      <c r="I15764" s="180"/>
      <c r="L15764" s="181"/>
      <c r="M15764" s="180"/>
      <c r="N15764" s="180"/>
      <c r="O15764" s="180"/>
    </row>
    <row r="15765" spans="8:15" s="179" customFormat="1" x14ac:dyDescent="0.2">
      <c r="H15765" s="180"/>
      <c r="I15765" s="180"/>
      <c r="L15765" s="181"/>
      <c r="M15765" s="180"/>
      <c r="N15765" s="180"/>
      <c r="O15765" s="180"/>
    </row>
    <row r="15766" spans="8:15" s="179" customFormat="1" x14ac:dyDescent="0.2">
      <c r="H15766" s="180"/>
      <c r="I15766" s="180"/>
      <c r="L15766" s="181"/>
      <c r="M15766" s="180"/>
      <c r="N15766" s="180"/>
      <c r="O15766" s="180"/>
    </row>
    <row r="15767" spans="8:15" s="179" customFormat="1" x14ac:dyDescent="0.2">
      <c r="H15767" s="180"/>
      <c r="I15767" s="180"/>
      <c r="L15767" s="181"/>
      <c r="M15767" s="180"/>
      <c r="N15767" s="180"/>
      <c r="O15767" s="180"/>
    </row>
    <row r="15768" spans="8:15" s="179" customFormat="1" x14ac:dyDescent="0.2">
      <c r="H15768" s="180"/>
      <c r="I15768" s="180"/>
      <c r="L15768" s="181"/>
      <c r="M15768" s="180"/>
      <c r="N15768" s="180"/>
      <c r="O15768" s="180"/>
    </row>
    <row r="15769" spans="8:15" s="179" customFormat="1" x14ac:dyDescent="0.2">
      <c r="H15769" s="180"/>
      <c r="I15769" s="180"/>
      <c r="L15769" s="181"/>
      <c r="M15769" s="180"/>
      <c r="N15769" s="180"/>
      <c r="O15769" s="180"/>
    </row>
    <row r="15770" spans="8:15" s="179" customFormat="1" x14ac:dyDescent="0.2">
      <c r="H15770" s="180"/>
      <c r="I15770" s="180"/>
      <c r="L15770" s="181"/>
      <c r="M15770" s="180"/>
      <c r="N15770" s="180"/>
      <c r="O15770" s="180"/>
    </row>
    <row r="15771" spans="8:15" s="179" customFormat="1" x14ac:dyDescent="0.2">
      <c r="H15771" s="180"/>
      <c r="I15771" s="180"/>
      <c r="L15771" s="181"/>
      <c r="M15771" s="180"/>
      <c r="N15771" s="180"/>
      <c r="O15771" s="180"/>
    </row>
    <row r="15772" spans="8:15" s="179" customFormat="1" x14ac:dyDescent="0.2">
      <c r="H15772" s="180"/>
      <c r="I15772" s="180"/>
      <c r="L15772" s="181"/>
      <c r="M15772" s="180"/>
      <c r="N15772" s="180"/>
      <c r="O15772" s="180"/>
    </row>
    <row r="15773" spans="8:15" s="179" customFormat="1" x14ac:dyDescent="0.2">
      <c r="H15773" s="180"/>
      <c r="I15773" s="180"/>
      <c r="L15773" s="181"/>
      <c r="M15773" s="180"/>
      <c r="N15773" s="180"/>
      <c r="O15773" s="180"/>
    </row>
    <row r="15774" spans="8:15" s="179" customFormat="1" x14ac:dyDescent="0.2">
      <c r="H15774" s="180"/>
      <c r="I15774" s="180"/>
      <c r="L15774" s="181"/>
      <c r="M15774" s="180"/>
      <c r="N15774" s="180"/>
      <c r="O15774" s="180"/>
    </row>
    <row r="15775" spans="8:15" s="179" customFormat="1" x14ac:dyDescent="0.2">
      <c r="H15775" s="180"/>
      <c r="I15775" s="180"/>
      <c r="L15775" s="181"/>
      <c r="M15775" s="180"/>
      <c r="N15775" s="180"/>
      <c r="O15775" s="180"/>
    </row>
    <row r="15776" spans="8:15" s="179" customFormat="1" x14ac:dyDescent="0.2">
      <c r="H15776" s="180"/>
      <c r="I15776" s="180"/>
      <c r="L15776" s="181"/>
      <c r="M15776" s="180"/>
      <c r="N15776" s="180"/>
      <c r="O15776" s="180"/>
    </row>
    <row r="15777" spans="8:15" s="179" customFormat="1" x14ac:dyDescent="0.2">
      <c r="H15777" s="180"/>
      <c r="I15777" s="180"/>
      <c r="L15777" s="181"/>
      <c r="M15777" s="180"/>
      <c r="N15777" s="180"/>
      <c r="O15777" s="180"/>
    </row>
    <row r="15778" spans="8:15" s="179" customFormat="1" x14ac:dyDescent="0.2">
      <c r="H15778" s="180"/>
      <c r="I15778" s="180"/>
      <c r="L15778" s="181"/>
      <c r="M15778" s="180"/>
      <c r="N15778" s="180"/>
      <c r="O15778" s="180"/>
    </row>
    <row r="15779" spans="8:15" s="179" customFormat="1" x14ac:dyDescent="0.2">
      <c r="H15779" s="180"/>
      <c r="I15779" s="180"/>
      <c r="L15779" s="181"/>
      <c r="M15779" s="180"/>
      <c r="N15779" s="180"/>
      <c r="O15779" s="180"/>
    </row>
    <row r="15780" spans="8:15" s="179" customFormat="1" x14ac:dyDescent="0.2">
      <c r="H15780" s="180"/>
      <c r="I15780" s="180"/>
      <c r="L15780" s="181"/>
      <c r="M15780" s="180"/>
      <c r="N15780" s="180"/>
      <c r="O15780" s="180"/>
    </row>
    <row r="15781" spans="8:15" s="179" customFormat="1" x14ac:dyDescent="0.2">
      <c r="H15781" s="180"/>
      <c r="I15781" s="180"/>
      <c r="L15781" s="181"/>
      <c r="M15781" s="180"/>
      <c r="N15781" s="180"/>
      <c r="O15781" s="180"/>
    </row>
    <row r="15782" spans="8:15" s="179" customFormat="1" x14ac:dyDescent="0.2">
      <c r="H15782" s="180"/>
      <c r="I15782" s="180"/>
      <c r="L15782" s="181"/>
      <c r="M15782" s="180"/>
      <c r="N15782" s="180"/>
      <c r="O15782" s="180"/>
    </row>
    <row r="15783" spans="8:15" s="179" customFormat="1" x14ac:dyDescent="0.2">
      <c r="H15783" s="180"/>
      <c r="I15783" s="180"/>
      <c r="L15783" s="181"/>
      <c r="M15783" s="180"/>
      <c r="N15783" s="180"/>
      <c r="O15783" s="180"/>
    </row>
    <row r="15784" spans="8:15" s="179" customFormat="1" x14ac:dyDescent="0.2">
      <c r="H15784" s="180"/>
      <c r="I15784" s="180"/>
      <c r="L15784" s="181"/>
      <c r="M15784" s="180"/>
      <c r="N15784" s="180"/>
      <c r="O15784" s="180"/>
    </row>
    <row r="15785" spans="8:15" s="179" customFormat="1" x14ac:dyDescent="0.2">
      <c r="H15785" s="180"/>
      <c r="I15785" s="180"/>
      <c r="L15785" s="181"/>
      <c r="M15785" s="180"/>
      <c r="N15785" s="180"/>
      <c r="O15785" s="180"/>
    </row>
    <row r="15786" spans="8:15" s="179" customFormat="1" x14ac:dyDescent="0.2">
      <c r="H15786" s="180"/>
      <c r="I15786" s="180"/>
      <c r="L15786" s="181"/>
      <c r="M15786" s="180"/>
      <c r="N15786" s="180"/>
      <c r="O15786" s="180"/>
    </row>
    <row r="15787" spans="8:15" s="179" customFormat="1" x14ac:dyDescent="0.2">
      <c r="H15787" s="180"/>
      <c r="I15787" s="180"/>
      <c r="L15787" s="181"/>
      <c r="M15787" s="180"/>
      <c r="N15787" s="180"/>
      <c r="O15787" s="180"/>
    </row>
    <row r="15788" spans="8:15" s="179" customFormat="1" x14ac:dyDescent="0.2">
      <c r="H15788" s="180"/>
      <c r="I15788" s="180"/>
      <c r="L15788" s="181"/>
      <c r="M15788" s="180"/>
      <c r="N15788" s="180"/>
      <c r="O15788" s="180"/>
    </row>
    <row r="15789" spans="8:15" s="179" customFormat="1" x14ac:dyDescent="0.2">
      <c r="H15789" s="180"/>
      <c r="I15789" s="180"/>
      <c r="L15789" s="181"/>
      <c r="M15789" s="180"/>
      <c r="N15789" s="180"/>
      <c r="O15789" s="180"/>
    </row>
    <row r="15790" spans="8:15" s="179" customFormat="1" x14ac:dyDescent="0.2">
      <c r="H15790" s="180"/>
      <c r="I15790" s="180"/>
      <c r="L15790" s="181"/>
      <c r="M15790" s="180"/>
      <c r="N15790" s="180"/>
      <c r="O15790" s="180"/>
    </row>
    <row r="15791" spans="8:15" s="179" customFormat="1" x14ac:dyDescent="0.2">
      <c r="H15791" s="180"/>
      <c r="I15791" s="180"/>
      <c r="L15791" s="181"/>
      <c r="M15791" s="180"/>
      <c r="N15791" s="180"/>
      <c r="O15791" s="180"/>
    </row>
    <row r="15792" spans="8:15" s="179" customFormat="1" x14ac:dyDescent="0.2">
      <c r="H15792" s="180"/>
      <c r="I15792" s="180"/>
      <c r="L15792" s="181"/>
      <c r="M15792" s="180"/>
      <c r="N15792" s="180"/>
      <c r="O15792" s="180"/>
    </row>
    <row r="15793" spans="8:15" s="179" customFormat="1" x14ac:dyDescent="0.2">
      <c r="H15793" s="180"/>
      <c r="I15793" s="180"/>
      <c r="L15793" s="181"/>
      <c r="M15793" s="180"/>
      <c r="N15793" s="180"/>
      <c r="O15793" s="180"/>
    </row>
    <row r="15794" spans="8:15" s="179" customFormat="1" x14ac:dyDescent="0.2">
      <c r="H15794" s="180"/>
      <c r="I15794" s="180"/>
      <c r="L15794" s="181"/>
      <c r="M15794" s="180"/>
      <c r="N15794" s="180"/>
      <c r="O15794" s="180"/>
    </row>
    <row r="15795" spans="8:15" s="179" customFormat="1" x14ac:dyDescent="0.2">
      <c r="H15795" s="180"/>
      <c r="I15795" s="180"/>
      <c r="L15795" s="181"/>
      <c r="M15795" s="180"/>
      <c r="N15795" s="180"/>
      <c r="O15795" s="180"/>
    </row>
    <row r="15796" spans="8:15" s="179" customFormat="1" x14ac:dyDescent="0.2">
      <c r="H15796" s="180"/>
      <c r="I15796" s="180"/>
      <c r="L15796" s="181"/>
      <c r="M15796" s="180"/>
      <c r="N15796" s="180"/>
      <c r="O15796" s="180"/>
    </row>
    <row r="15797" spans="8:15" s="179" customFormat="1" x14ac:dyDescent="0.2">
      <c r="H15797" s="180"/>
      <c r="I15797" s="180"/>
      <c r="L15797" s="181"/>
      <c r="M15797" s="180"/>
      <c r="N15797" s="180"/>
      <c r="O15797" s="180"/>
    </row>
    <row r="15798" spans="8:15" s="179" customFormat="1" x14ac:dyDescent="0.2">
      <c r="H15798" s="180"/>
      <c r="I15798" s="180"/>
      <c r="L15798" s="181"/>
      <c r="M15798" s="180"/>
      <c r="N15798" s="180"/>
      <c r="O15798" s="180"/>
    </row>
    <row r="15799" spans="8:15" s="179" customFormat="1" x14ac:dyDescent="0.2">
      <c r="H15799" s="180"/>
      <c r="I15799" s="180"/>
      <c r="L15799" s="181"/>
      <c r="M15799" s="180"/>
      <c r="N15799" s="180"/>
      <c r="O15799" s="180"/>
    </row>
    <row r="15800" spans="8:15" s="179" customFormat="1" x14ac:dyDescent="0.2">
      <c r="H15800" s="180"/>
      <c r="I15800" s="180"/>
      <c r="L15800" s="181"/>
      <c r="M15800" s="180"/>
      <c r="N15800" s="180"/>
      <c r="O15800" s="180"/>
    </row>
    <row r="15801" spans="8:15" s="179" customFormat="1" x14ac:dyDescent="0.2">
      <c r="H15801" s="180"/>
      <c r="I15801" s="180"/>
      <c r="L15801" s="181"/>
      <c r="M15801" s="180"/>
      <c r="N15801" s="180"/>
      <c r="O15801" s="180"/>
    </row>
    <row r="15802" spans="8:15" s="179" customFormat="1" x14ac:dyDescent="0.2">
      <c r="H15802" s="180"/>
      <c r="I15802" s="180"/>
      <c r="L15802" s="181"/>
      <c r="M15802" s="180"/>
      <c r="N15802" s="180"/>
      <c r="O15802" s="180"/>
    </row>
    <row r="15803" spans="8:15" s="179" customFormat="1" x14ac:dyDescent="0.2">
      <c r="H15803" s="180"/>
      <c r="I15803" s="180"/>
      <c r="L15803" s="181"/>
      <c r="M15803" s="180"/>
      <c r="N15803" s="180"/>
      <c r="O15803" s="180"/>
    </row>
    <row r="15804" spans="8:15" s="179" customFormat="1" x14ac:dyDescent="0.2">
      <c r="H15804" s="180"/>
      <c r="I15804" s="180"/>
      <c r="L15804" s="181"/>
      <c r="M15804" s="180"/>
      <c r="N15804" s="180"/>
      <c r="O15804" s="180"/>
    </row>
    <row r="15805" spans="8:15" s="179" customFormat="1" x14ac:dyDescent="0.2">
      <c r="H15805" s="180"/>
      <c r="I15805" s="180"/>
      <c r="L15805" s="181"/>
      <c r="M15805" s="180"/>
      <c r="N15805" s="180"/>
      <c r="O15805" s="180"/>
    </row>
    <row r="15806" spans="8:15" s="179" customFormat="1" x14ac:dyDescent="0.2">
      <c r="H15806" s="180"/>
      <c r="I15806" s="180"/>
      <c r="L15806" s="181"/>
      <c r="M15806" s="180"/>
      <c r="N15806" s="180"/>
      <c r="O15806" s="180"/>
    </row>
    <row r="15807" spans="8:15" s="179" customFormat="1" x14ac:dyDescent="0.2">
      <c r="H15807" s="180"/>
      <c r="I15807" s="180"/>
      <c r="L15807" s="181"/>
      <c r="M15807" s="180"/>
      <c r="N15807" s="180"/>
      <c r="O15807" s="180"/>
    </row>
    <row r="15808" spans="8:15" s="179" customFormat="1" x14ac:dyDescent="0.2">
      <c r="H15808" s="180"/>
      <c r="I15808" s="180"/>
      <c r="L15808" s="181"/>
      <c r="M15808" s="180"/>
      <c r="N15808" s="180"/>
      <c r="O15808" s="180"/>
    </row>
    <row r="15809" spans="8:15" s="179" customFormat="1" x14ac:dyDescent="0.2">
      <c r="H15809" s="180"/>
      <c r="I15809" s="180"/>
      <c r="L15809" s="181"/>
      <c r="M15809" s="180"/>
      <c r="N15809" s="180"/>
      <c r="O15809" s="180"/>
    </row>
    <row r="15810" spans="8:15" s="179" customFormat="1" x14ac:dyDescent="0.2">
      <c r="H15810" s="180"/>
      <c r="I15810" s="180"/>
      <c r="L15810" s="181"/>
      <c r="M15810" s="180"/>
      <c r="N15810" s="180"/>
      <c r="O15810" s="180"/>
    </row>
    <row r="15811" spans="8:15" s="179" customFormat="1" x14ac:dyDescent="0.2">
      <c r="H15811" s="180"/>
      <c r="I15811" s="180"/>
      <c r="L15811" s="181"/>
      <c r="M15811" s="180"/>
      <c r="N15811" s="180"/>
      <c r="O15811" s="180"/>
    </row>
    <row r="15812" spans="8:15" s="179" customFormat="1" x14ac:dyDescent="0.2">
      <c r="H15812" s="180"/>
      <c r="I15812" s="180"/>
      <c r="L15812" s="181"/>
      <c r="M15812" s="180"/>
      <c r="N15812" s="180"/>
      <c r="O15812" s="180"/>
    </row>
    <row r="15813" spans="8:15" s="179" customFormat="1" x14ac:dyDescent="0.2">
      <c r="H15813" s="180"/>
      <c r="I15813" s="180"/>
      <c r="L15813" s="181"/>
      <c r="M15813" s="180"/>
      <c r="N15813" s="180"/>
      <c r="O15813" s="180"/>
    </row>
    <row r="15814" spans="8:15" s="179" customFormat="1" x14ac:dyDescent="0.2">
      <c r="H15814" s="180"/>
      <c r="I15814" s="180"/>
      <c r="L15814" s="181"/>
      <c r="M15814" s="180"/>
      <c r="N15814" s="180"/>
      <c r="O15814" s="180"/>
    </row>
    <row r="15815" spans="8:15" s="179" customFormat="1" x14ac:dyDescent="0.2">
      <c r="H15815" s="180"/>
      <c r="I15815" s="180"/>
      <c r="L15815" s="181"/>
      <c r="M15815" s="180"/>
      <c r="N15815" s="180"/>
      <c r="O15815" s="180"/>
    </row>
    <row r="15816" spans="8:15" s="179" customFormat="1" x14ac:dyDescent="0.2">
      <c r="H15816" s="180"/>
      <c r="I15816" s="180"/>
      <c r="L15816" s="181"/>
      <c r="M15816" s="180"/>
      <c r="N15816" s="180"/>
      <c r="O15816" s="180"/>
    </row>
    <row r="15817" spans="8:15" s="179" customFormat="1" x14ac:dyDescent="0.2">
      <c r="H15817" s="180"/>
      <c r="I15817" s="180"/>
      <c r="L15817" s="181"/>
      <c r="M15817" s="180"/>
      <c r="N15817" s="180"/>
      <c r="O15817" s="180"/>
    </row>
    <row r="15818" spans="8:15" s="179" customFormat="1" x14ac:dyDescent="0.2">
      <c r="H15818" s="180"/>
      <c r="I15818" s="180"/>
      <c r="L15818" s="181"/>
      <c r="M15818" s="180"/>
      <c r="N15818" s="180"/>
      <c r="O15818" s="180"/>
    </row>
    <row r="15819" spans="8:15" s="179" customFormat="1" x14ac:dyDescent="0.2">
      <c r="H15819" s="180"/>
      <c r="I15819" s="180"/>
      <c r="L15819" s="181"/>
      <c r="M15819" s="180"/>
      <c r="N15819" s="180"/>
      <c r="O15819" s="180"/>
    </row>
    <row r="15820" spans="8:15" s="179" customFormat="1" x14ac:dyDescent="0.2">
      <c r="H15820" s="180"/>
      <c r="I15820" s="180"/>
      <c r="L15820" s="181"/>
      <c r="M15820" s="180"/>
      <c r="N15820" s="180"/>
      <c r="O15820" s="180"/>
    </row>
    <row r="15821" spans="8:15" s="179" customFormat="1" x14ac:dyDescent="0.2">
      <c r="H15821" s="180"/>
      <c r="I15821" s="180"/>
      <c r="L15821" s="181"/>
      <c r="M15821" s="180"/>
      <c r="N15821" s="180"/>
      <c r="O15821" s="180"/>
    </row>
    <row r="15822" spans="8:15" s="179" customFormat="1" x14ac:dyDescent="0.2">
      <c r="H15822" s="180"/>
      <c r="I15822" s="180"/>
      <c r="L15822" s="181"/>
      <c r="M15822" s="180"/>
      <c r="N15822" s="180"/>
      <c r="O15822" s="180"/>
    </row>
    <row r="15823" spans="8:15" s="179" customFormat="1" x14ac:dyDescent="0.2">
      <c r="H15823" s="180"/>
      <c r="I15823" s="180"/>
      <c r="L15823" s="181"/>
      <c r="M15823" s="180"/>
      <c r="N15823" s="180"/>
      <c r="O15823" s="180"/>
    </row>
    <row r="15824" spans="8:15" s="179" customFormat="1" x14ac:dyDescent="0.2">
      <c r="H15824" s="180"/>
      <c r="I15824" s="180"/>
      <c r="L15824" s="181"/>
      <c r="M15824" s="180"/>
      <c r="N15824" s="180"/>
      <c r="O15824" s="180"/>
    </row>
    <row r="15825" spans="8:15" s="179" customFormat="1" x14ac:dyDescent="0.2">
      <c r="H15825" s="180"/>
      <c r="I15825" s="180"/>
      <c r="L15825" s="181"/>
      <c r="M15825" s="180"/>
      <c r="N15825" s="180"/>
      <c r="O15825" s="180"/>
    </row>
    <row r="15826" spans="8:15" s="179" customFormat="1" x14ac:dyDescent="0.2">
      <c r="H15826" s="180"/>
      <c r="I15826" s="180"/>
      <c r="L15826" s="181"/>
      <c r="M15826" s="180"/>
      <c r="N15826" s="180"/>
      <c r="O15826" s="180"/>
    </row>
    <row r="15827" spans="8:15" s="179" customFormat="1" x14ac:dyDescent="0.2">
      <c r="H15827" s="180"/>
      <c r="I15827" s="180"/>
      <c r="L15827" s="181"/>
      <c r="M15827" s="180"/>
      <c r="N15827" s="180"/>
      <c r="O15827" s="180"/>
    </row>
    <row r="15828" spans="8:15" s="179" customFormat="1" x14ac:dyDescent="0.2">
      <c r="H15828" s="180"/>
      <c r="I15828" s="180"/>
      <c r="L15828" s="181"/>
      <c r="M15828" s="180"/>
      <c r="N15828" s="180"/>
      <c r="O15828" s="180"/>
    </row>
    <row r="15829" spans="8:15" s="179" customFormat="1" x14ac:dyDescent="0.2">
      <c r="H15829" s="180"/>
      <c r="I15829" s="180"/>
      <c r="L15829" s="181"/>
      <c r="M15829" s="180"/>
      <c r="N15829" s="180"/>
      <c r="O15829" s="180"/>
    </row>
    <row r="15830" spans="8:15" s="179" customFormat="1" x14ac:dyDescent="0.2">
      <c r="H15830" s="180"/>
      <c r="I15830" s="180"/>
      <c r="L15830" s="181"/>
      <c r="M15830" s="180"/>
      <c r="N15830" s="180"/>
      <c r="O15830" s="180"/>
    </row>
    <row r="15831" spans="8:15" s="179" customFormat="1" x14ac:dyDescent="0.2">
      <c r="H15831" s="180"/>
      <c r="I15831" s="180"/>
      <c r="L15831" s="181"/>
      <c r="M15831" s="180"/>
      <c r="N15831" s="180"/>
      <c r="O15831" s="180"/>
    </row>
    <row r="15832" spans="8:15" s="179" customFormat="1" x14ac:dyDescent="0.2">
      <c r="H15832" s="180"/>
      <c r="I15832" s="180"/>
      <c r="L15832" s="181"/>
      <c r="M15832" s="180"/>
      <c r="N15832" s="180"/>
      <c r="O15832" s="180"/>
    </row>
    <row r="15833" spans="8:15" s="179" customFormat="1" x14ac:dyDescent="0.2">
      <c r="H15833" s="180"/>
      <c r="I15833" s="180"/>
      <c r="L15833" s="181"/>
      <c r="M15833" s="180"/>
      <c r="N15833" s="180"/>
      <c r="O15833" s="180"/>
    </row>
    <row r="15834" spans="8:15" s="179" customFormat="1" x14ac:dyDescent="0.2">
      <c r="H15834" s="180"/>
      <c r="I15834" s="180"/>
      <c r="L15834" s="181"/>
      <c r="M15834" s="180"/>
      <c r="N15834" s="180"/>
      <c r="O15834" s="180"/>
    </row>
    <row r="15835" spans="8:15" s="179" customFormat="1" x14ac:dyDescent="0.2">
      <c r="H15835" s="180"/>
      <c r="I15835" s="180"/>
      <c r="L15835" s="181"/>
      <c r="M15835" s="180"/>
      <c r="N15835" s="180"/>
      <c r="O15835" s="180"/>
    </row>
    <row r="15836" spans="8:15" s="179" customFormat="1" x14ac:dyDescent="0.2">
      <c r="H15836" s="180"/>
      <c r="I15836" s="180"/>
      <c r="L15836" s="181"/>
      <c r="M15836" s="180"/>
      <c r="N15836" s="180"/>
      <c r="O15836" s="180"/>
    </row>
    <row r="15837" spans="8:15" s="179" customFormat="1" x14ac:dyDescent="0.2">
      <c r="H15837" s="180"/>
      <c r="I15837" s="180"/>
      <c r="L15837" s="181"/>
      <c r="M15837" s="180"/>
      <c r="N15837" s="180"/>
      <c r="O15837" s="180"/>
    </row>
    <row r="15838" spans="8:15" s="179" customFormat="1" x14ac:dyDescent="0.2">
      <c r="H15838" s="180"/>
      <c r="I15838" s="180"/>
      <c r="L15838" s="181"/>
      <c r="M15838" s="180"/>
      <c r="N15838" s="180"/>
      <c r="O15838" s="180"/>
    </row>
    <row r="15839" spans="8:15" s="179" customFormat="1" x14ac:dyDescent="0.2">
      <c r="H15839" s="180"/>
      <c r="I15839" s="180"/>
      <c r="L15839" s="181"/>
      <c r="M15839" s="180"/>
      <c r="N15839" s="180"/>
      <c r="O15839" s="180"/>
    </row>
    <row r="15840" spans="8:15" s="179" customFormat="1" x14ac:dyDescent="0.2">
      <c r="H15840" s="180"/>
      <c r="I15840" s="180"/>
      <c r="L15840" s="181"/>
      <c r="M15840" s="180"/>
      <c r="N15840" s="180"/>
      <c r="O15840" s="180"/>
    </row>
    <row r="15841" spans="8:15" s="179" customFormat="1" x14ac:dyDescent="0.2">
      <c r="H15841" s="180"/>
      <c r="I15841" s="180"/>
      <c r="L15841" s="181"/>
      <c r="M15841" s="180"/>
      <c r="N15841" s="180"/>
      <c r="O15841" s="180"/>
    </row>
    <row r="15842" spans="8:15" s="179" customFormat="1" x14ac:dyDescent="0.2">
      <c r="H15842" s="180"/>
      <c r="I15842" s="180"/>
      <c r="L15842" s="181"/>
      <c r="M15842" s="180"/>
      <c r="N15842" s="180"/>
      <c r="O15842" s="180"/>
    </row>
    <row r="15843" spans="8:15" s="179" customFormat="1" x14ac:dyDescent="0.2">
      <c r="H15843" s="180"/>
      <c r="I15843" s="180"/>
      <c r="L15843" s="181"/>
      <c r="M15843" s="180"/>
      <c r="N15843" s="180"/>
      <c r="O15843" s="180"/>
    </row>
    <row r="15844" spans="8:15" s="179" customFormat="1" x14ac:dyDescent="0.2">
      <c r="H15844" s="180"/>
      <c r="I15844" s="180"/>
      <c r="L15844" s="181"/>
      <c r="M15844" s="180"/>
      <c r="N15844" s="180"/>
      <c r="O15844" s="180"/>
    </row>
    <row r="15845" spans="8:15" s="179" customFormat="1" x14ac:dyDescent="0.2">
      <c r="H15845" s="180"/>
      <c r="I15845" s="180"/>
      <c r="L15845" s="181"/>
      <c r="M15845" s="180"/>
      <c r="N15845" s="180"/>
      <c r="O15845" s="180"/>
    </row>
    <row r="15846" spans="8:15" s="179" customFormat="1" x14ac:dyDescent="0.2">
      <c r="H15846" s="180"/>
      <c r="I15846" s="180"/>
      <c r="L15846" s="181"/>
      <c r="M15846" s="180"/>
      <c r="N15846" s="180"/>
      <c r="O15846" s="180"/>
    </row>
    <row r="15847" spans="8:15" s="179" customFormat="1" x14ac:dyDescent="0.2">
      <c r="H15847" s="180"/>
      <c r="I15847" s="180"/>
      <c r="L15847" s="181"/>
      <c r="M15847" s="180"/>
      <c r="N15847" s="180"/>
      <c r="O15847" s="180"/>
    </row>
    <row r="15848" spans="8:15" s="179" customFormat="1" x14ac:dyDescent="0.2">
      <c r="H15848" s="180"/>
      <c r="I15848" s="180"/>
      <c r="L15848" s="181"/>
      <c r="M15848" s="180"/>
      <c r="N15848" s="180"/>
      <c r="O15848" s="180"/>
    </row>
    <row r="15849" spans="8:15" s="179" customFormat="1" x14ac:dyDescent="0.2">
      <c r="H15849" s="180"/>
      <c r="I15849" s="180"/>
      <c r="L15849" s="181"/>
      <c r="M15849" s="180"/>
      <c r="N15849" s="180"/>
      <c r="O15849" s="180"/>
    </row>
    <row r="15850" spans="8:15" s="179" customFormat="1" x14ac:dyDescent="0.2">
      <c r="H15850" s="180"/>
      <c r="I15850" s="180"/>
      <c r="L15850" s="181"/>
      <c r="M15850" s="180"/>
      <c r="N15850" s="180"/>
      <c r="O15850" s="180"/>
    </row>
    <row r="15851" spans="8:15" s="179" customFormat="1" x14ac:dyDescent="0.2">
      <c r="H15851" s="180"/>
      <c r="I15851" s="180"/>
      <c r="L15851" s="181"/>
      <c r="M15851" s="180"/>
      <c r="N15851" s="180"/>
      <c r="O15851" s="180"/>
    </row>
    <row r="15852" spans="8:15" s="179" customFormat="1" x14ac:dyDescent="0.2">
      <c r="H15852" s="180"/>
      <c r="I15852" s="180"/>
      <c r="L15852" s="181"/>
      <c r="M15852" s="180"/>
      <c r="N15852" s="180"/>
      <c r="O15852" s="180"/>
    </row>
    <row r="15853" spans="8:15" s="179" customFormat="1" x14ac:dyDescent="0.2">
      <c r="H15853" s="180"/>
      <c r="I15853" s="180"/>
      <c r="L15853" s="181"/>
      <c r="M15853" s="180"/>
      <c r="N15853" s="180"/>
      <c r="O15853" s="180"/>
    </row>
    <row r="15854" spans="8:15" s="179" customFormat="1" x14ac:dyDescent="0.2">
      <c r="H15854" s="180"/>
      <c r="I15854" s="180"/>
      <c r="L15854" s="181"/>
      <c r="M15854" s="180"/>
      <c r="N15854" s="180"/>
      <c r="O15854" s="180"/>
    </row>
    <row r="15855" spans="8:15" s="179" customFormat="1" x14ac:dyDescent="0.2">
      <c r="H15855" s="180"/>
      <c r="I15855" s="180"/>
      <c r="L15855" s="181"/>
      <c r="M15855" s="180"/>
      <c r="N15855" s="180"/>
      <c r="O15855" s="180"/>
    </row>
    <row r="15856" spans="8:15" s="179" customFormat="1" x14ac:dyDescent="0.2">
      <c r="H15856" s="180"/>
      <c r="I15856" s="180"/>
      <c r="L15856" s="181"/>
      <c r="M15856" s="180"/>
      <c r="N15856" s="180"/>
      <c r="O15856" s="180"/>
    </row>
    <row r="15857" spans="8:15" s="179" customFormat="1" x14ac:dyDescent="0.2">
      <c r="H15857" s="180"/>
      <c r="I15857" s="180"/>
      <c r="L15857" s="181"/>
      <c r="M15857" s="180"/>
      <c r="N15857" s="180"/>
      <c r="O15857" s="180"/>
    </row>
    <row r="15858" spans="8:15" s="179" customFormat="1" x14ac:dyDescent="0.2">
      <c r="H15858" s="180"/>
      <c r="I15858" s="180"/>
      <c r="L15858" s="181"/>
      <c r="M15858" s="180"/>
      <c r="N15858" s="180"/>
      <c r="O15858" s="180"/>
    </row>
    <row r="15859" spans="8:15" s="179" customFormat="1" x14ac:dyDescent="0.2">
      <c r="H15859" s="180"/>
      <c r="I15859" s="180"/>
      <c r="L15859" s="181"/>
      <c r="M15859" s="180"/>
      <c r="N15859" s="180"/>
      <c r="O15859" s="180"/>
    </row>
    <row r="15860" spans="8:15" s="179" customFormat="1" x14ac:dyDescent="0.2">
      <c r="H15860" s="180"/>
      <c r="I15860" s="180"/>
      <c r="L15860" s="181"/>
      <c r="M15860" s="180"/>
      <c r="N15860" s="180"/>
      <c r="O15860" s="180"/>
    </row>
    <row r="15861" spans="8:15" s="179" customFormat="1" x14ac:dyDescent="0.2">
      <c r="H15861" s="180"/>
      <c r="I15861" s="180"/>
      <c r="L15861" s="181"/>
      <c r="M15861" s="180"/>
      <c r="N15861" s="180"/>
      <c r="O15861" s="180"/>
    </row>
    <row r="15862" spans="8:15" s="179" customFormat="1" x14ac:dyDescent="0.2">
      <c r="H15862" s="180"/>
      <c r="I15862" s="180"/>
      <c r="L15862" s="181"/>
      <c r="M15862" s="180"/>
      <c r="N15862" s="180"/>
      <c r="O15862" s="180"/>
    </row>
    <row r="15863" spans="8:15" s="179" customFormat="1" x14ac:dyDescent="0.2">
      <c r="H15863" s="180"/>
      <c r="I15863" s="180"/>
      <c r="L15863" s="181"/>
      <c r="M15863" s="180"/>
      <c r="N15863" s="180"/>
      <c r="O15863" s="180"/>
    </row>
    <row r="15864" spans="8:15" s="179" customFormat="1" x14ac:dyDescent="0.2">
      <c r="H15864" s="180"/>
      <c r="I15864" s="180"/>
      <c r="L15864" s="181"/>
      <c r="M15864" s="180"/>
      <c r="N15864" s="180"/>
      <c r="O15864" s="180"/>
    </row>
    <row r="15865" spans="8:15" s="179" customFormat="1" x14ac:dyDescent="0.2">
      <c r="H15865" s="180"/>
      <c r="I15865" s="180"/>
      <c r="L15865" s="181"/>
      <c r="M15865" s="180"/>
      <c r="N15865" s="180"/>
      <c r="O15865" s="180"/>
    </row>
    <row r="15866" spans="8:15" s="179" customFormat="1" x14ac:dyDescent="0.2">
      <c r="H15866" s="180"/>
      <c r="I15866" s="180"/>
      <c r="L15866" s="181"/>
      <c r="M15866" s="180"/>
      <c r="N15866" s="180"/>
      <c r="O15866" s="180"/>
    </row>
    <row r="15867" spans="8:15" s="179" customFormat="1" x14ac:dyDescent="0.2">
      <c r="H15867" s="180"/>
      <c r="I15867" s="180"/>
      <c r="L15867" s="181"/>
      <c r="M15867" s="180"/>
      <c r="N15867" s="180"/>
      <c r="O15867" s="180"/>
    </row>
    <row r="15868" spans="8:15" s="179" customFormat="1" x14ac:dyDescent="0.2">
      <c r="H15868" s="180"/>
      <c r="I15868" s="180"/>
      <c r="L15868" s="181"/>
      <c r="M15868" s="180"/>
      <c r="N15868" s="180"/>
      <c r="O15868" s="180"/>
    </row>
    <row r="15869" spans="8:15" s="179" customFormat="1" x14ac:dyDescent="0.2">
      <c r="H15869" s="180"/>
      <c r="I15869" s="180"/>
      <c r="L15869" s="181"/>
      <c r="M15869" s="180"/>
      <c r="N15869" s="180"/>
      <c r="O15869" s="180"/>
    </row>
    <row r="15870" spans="8:15" s="179" customFormat="1" x14ac:dyDescent="0.2">
      <c r="H15870" s="180"/>
      <c r="I15870" s="180"/>
      <c r="L15870" s="181"/>
      <c r="M15870" s="180"/>
      <c r="N15870" s="180"/>
      <c r="O15870" s="180"/>
    </row>
    <row r="15871" spans="8:15" s="179" customFormat="1" x14ac:dyDescent="0.2">
      <c r="H15871" s="180"/>
      <c r="I15871" s="180"/>
      <c r="L15871" s="181"/>
      <c r="M15871" s="180"/>
      <c r="N15871" s="180"/>
      <c r="O15871" s="180"/>
    </row>
    <row r="15872" spans="8:15" s="179" customFormat="1" x14ac:dyDescent="0.2">
      <c r="H15872" s="180"/>
      <c r="I15872" s="180"/>
      <c r="L15872" s="181"/>
      <c r="M15872" s="180"/>
      <c r="N15872" s="180"/>
      <c r="O15872" s="180"/>
    </row>
    <row r="15873" spans="8:15" s="179" customFormat="1" x14ac:dyDescent="0.2">
      <c r="H15873" s="180"/>
      <c r="I15873" s="180"/>
      <c r="L15873" s="181"/>
      <c r="M15873" s="180"/>
      <c r="N15873" s="180"/>
      <c r="O15873" s="180"/>
    </row>
    <row r="15874" spans="8:15" s="179" customFormat="1" x14ac:dyDescent="0.2">
      <c r="H15874" s="180"/>
      <c r="I15874" s="180"/>
      <c r="L15874" s="181"/>
      <c r="M15874" s="180"/>
      <c r="N15874" s="180"/>
      <c r="O15874" s="180"/>
    </row>
    <row r="15875" spans="8:15" s="179" customFormat="1" x14ac:dyDescent="0.2">
      <c r="H15875" s="180"/>
      <c r="I15875" s="180"/>
      <c r="L15875" s="181"/>
      <c r="M15875" s="180"/>
      <c r="N15875" s="180"/>
      <c r="O15875" s="180"/>
    </row>
    <row r="15876" spans="8:15" s="179" customFormat="1" x14ac:dyDescent="0.2">
      <c r="H15876" s="180"/>
      <c r="I15876" s="180"/>
      <c r="L15876" s="181"/>
      <c r="M15876" s="180"/>
      <c r="N15876" s="180"/>
      <c r="O15876" s="180"/>
    </row>
    <row r="15877" spans="8:15" s="179" customFormat="1" x14ac:dyDescent="0.2">
      <c r="H15877" s="180"/>
      <c r="I15877" s="180"/>
      <c r="L15877" s="181"/>
      <c r="M15877" s="180"/>
      <c r="N15877" s="180"/>
      <c r="O15877" s="180"/>
    </row>
    <row r="15878" spans="8:15" s="179" customFormat="1" x14ac:dyDescent="0.2">
      <c r="H15878" s="180"/>
      <c r="I15878" s="180"/>
      <c r="L15878" s="181"/>
      <c r="M15878" s="180"/>
      <c r="N15878" s="180"/>
      <c r="O15878" s="180"/>
    </row>
    <row r="15879" spans="8:15" s="179" customFormat="1" x14ac:dyDescent="0.2">
      <c r="H15879" s="180"/>
      <c r="I15879" s="180"/>
      <c r="L15879" s="181"/>
      <c r="M15879" s="180"/>
      <c r="N15879" s="180"/>
      <c r="O15879" s="180"/>
    </row>
    <row r="15880" spans="8:15" s="179" customFormat="1" x14ac:dyDescent="0.2">
      <c r="H15880" s="180"/>
      <c r="I15880" s="180"/>
      <c r="L15880" s="181"/>
      <c r="M15880" s="180"/>
      <c r="N15880" s="180"/>
      <c r="O15880" s="180"/>
    </row>
    <row r="15881" spans="8:15" s="179" customFormat="1" x14ac:dyDescent="0.2">
      <c r="H15881" s="180"/>
      <c r="I15881" s="180"/>
      <c r="L15881" s="181"/>
      <c r="M15881" s="180"/>
      <c r="N15881" s="180"/>
      <c r="O15881" s="180"/>
    </row>
    <row r="15882" spans="8:15" s="179" customFormat="1" x14ac:dyDescent="0.2">
      <c r="H15882" s="180"/>
      <c r="I15882" s="180"/>
      <c r="L15882" s="181"/>
      <c r="M15882" s="180"/>
      <c r="N15882" s="180"/>
      <c r="O15882" s="180"/>
    </row>
    <row r="15883" spans="8:15" s="179" customFormat="1" x14ac:dyDescent="0.2">
      <c r="H15883" s="180"/>
      <c r="I15883" s="180"/>
      <c r="L15883" s="181"/>
      <c r="M15883" s="180"/>
      <c r="N15883" s="180"/>
      <c r="O15883" s="180"/>
    </row>
    <row r="15884" spans="8:15" s="179" customFormat="1" x14ac:dyDescent="0.2">
      <c r="H15884" s="180"/>
      <c r="I15884" s="180"/>
      <c r="L15884" s="181"/>
      <c r="M15884" s="180"/>
      <c r="N15884" s="180"/>
      <c r="O15884" s="180"/>
    </row>
    <row r="15885" spans="8:15" s="179" customFormat="1" x14ac:dyDescent="0.2">
      <c r="H15885" s="180"/>
      <c r="I15885" s="180"/>
      <c r="L15885" s="181"/>
      <c r="M15885" s="180"/>
      <c r="N15885" s="180"/>
      <c r="O15885" s="180"/>
    </row>
    <row r="15886" spans="8:15" s="179" customFormat="1" x14ac:dyDescent="0.2">
      <c r="H15886" s="180"/>
      <c r="I15886" s="180"/>
      <c r="L15886" s="181"/>
      <c r="M15886" s="180"/>
      <c r="N15886" s="180"/>
      <c r="O15886" s="180"/>
    </row>
    <row r="15887" spans="8:15" s="179" customFormat="1" x14ac:dyDescent="0.2">
      <c r="H15887" s="180"/>
      <c r="I15887" s="180"/>
      <c r="L15887" s="181"/>
      <c r="M15887" s="180"/>
      <c r="N15887" s="180"/>
      <c r="O15887" s="180"/>
    </row>
    <row r="15888" spans="8:15" s="179" customFormat="1" x14ac:dyDescent="0.2">
      <c r="H15888" s="180"/>
      <c r="I15888" s="180"/>
      <c r="L15888" s="181"/>
      <c r="M15888" s="180"/>
      <c r="N15888" s="180"/>
      <c r="O15888" s="180"/>
    </row>
    <row r="15889" spans="8:15" s="179" customFormat="1" x14ac:dyDescent="0.2">
      <c r="H15889" s="180"/>
      <c r="I15889" s="180"/>
      <c r="L15889" s="181"/>
      <c r="M15889" s="180"/>
      <c r="N15889" s="180"/>
      <c r="O15889" s="180"/>
    </row>
    <row r="15890" spans="8:15" s="179" customFormat="1" x14ac:dyDescent="0.2">
      <c r="H15890" s="180"/>
      <c r="I15890" s="180"/>
      <c r="L15890" s="181"/>
      <c r="M15890" s="180"/>
      <c r="N15890" s="180"/>
      <c r="O15890" s="180"/>
    </row>
    <row r="15891" spans="8:15" s="179" customFormat="1" x14ac:dyDescent="0.2">
      <c r="H15891" s="180"/>
      <c r="I15891" s="180"/>
      <c r="L15891" s="181"/>
      <c r="M15891" s="180"/>
      <c r="N15891" s="180"/>
      <c r="O15891" s="180"/>
    </row>
    <row r="15892" spans="8:15" s="179" customFormat="1" x14ac:dyDescent="0.2">
      <c r="H15892" s="180"/>
      <c r="I15892" s="180"/>
      <c r="L15892" s="181"/>
      <c r="M15892" s="180"/>
      <c r="N15892" s="180"/>
      <c r="O15892" s="180"/>
    </row>
    <row r="15893" spans="8:15" s="179" customFormat="1" x14ac:dyDescent="0.2">
      <c r="H15893" s="180"/>
      <c r="I15893" s="180"/>
      <c r="L15893" s="181"/>
      <c r="M15893" s="180"/>
      <c r="N15893" s="180"/>
      <c r="O15893" s="180"/>
    </row>
    <row r="15894" spans="8:15" s="179" customFormat="1" x14ac:dyDescent="0.2">
      <c r="H15894" s="180"/>
      <c r="I15894" s="180"/>
      <c r="L15894" s="181"/>
      <c r="M15894" s="180"/>
      <c r="N15894" s="180"/>
      <c r="O15894" s="180"/>
    </row>
    <row r="15895" spans="8:15" s="179" customFormat="1" x14ac:dyDescent="0.2">
      <c r="H15895" s="180"/>
      <c r="I15895" s="180"/>
      <c r="L15895" s="181"/>
      <c r="M15895" s="180"/>
      <c r="N15895" s="180"/>
      <c r="O15895" s="180"/>
    </row>
    <row r="15896" spans="8:15" s="179" customFormat="1" x14ac:dyDescent="0.2">
      <c r="H15896" s="180"/>
      <c r="I15896" s="180"/>
      <c r="L15896" s="181"/>
      <c r="M15896" s="180"/>
      <c r="N15896" s="180"/>
      <c r="O15896" s="180"/>
    </row>
    <row r="15897" spans="8:15" s="179" customFormat="1" x14ac:dyDescent="0.2">
      <c r="H15897" s="180"/>
      <c r="I15897" s="180"/>
      <c r="L15897" s="181"/>
      <c r="M15897" s="180"/>
      <c r="N15897" s="180"/>
      <c r="O15897" s="180"/>
    </row>
    <row r="15898" spans="8:15" s="179" customFormat="1" x14ac:dyDescent="0.2">
      <c r="H15898" s="180"/>
      <c r="I15898" s="180"/>
      <c r="L15898" s="181"/>
      <c r="M15898" s="180"/>
      <c r="N15898" s="180"/>
      <c r="O15898" s="180"/>
    </row>
    <row r="15899" spans="8:15" s="179" customFormat="1" x14ac:dyDescent="0.2">
      <c r="H15899" s="180"/>
      <c r="I15899" s="180"/>
      <c r="L15899" s="181"/>
      <c r="M15899" s="180"/>
      <c r="N15899" s="180"/>
      <c r="O15899" s="180"/>
    </row>
    <row r="15900" spans="8:15" s="179" customFormat="1" x14ac:dyDescent="0.2">
      <c r="H15900" s="180"/>
      <c r="I15900" s="180"/>
      <c r="L15900" s="181"/>
      <c r="M15900" s="180"/>
      <c r="N15900" s="180"/>
      <c r="O15900" s="180"/>
    </row>
    <row r="15901" spans="8:15" s="179" customFormat="1" x14ac:dyDescent="0.2">
      <c r="H15901" s="180"/>
      <c r="I15901" s="180"/>
      <c r="L15901" s="181"/>
      <c r="M15901" s="180"/>
      <c r="N15901" s="180"/>
      <c r="O15901" s="180"/>
    </row>
    <row r="15902" spans="8:15" s="179" customFormat="1" x14ac:dyDescent="0.2">
      <c r="H15902" s="180"/>
      <c r="I15902" s="180"/>
      <c r="L15902" s="181"/>
      <c r="M15902" s="180"/>
      <c r="N15902" s="180"/>
      <c r="O15902" s="180"/>
    </row>
    <row r="15903" spans="8:15" s="179" customFormat="1" x14ac:dyDescent="0.2">
      <c r="H15903" s="180"/>
      <c r="I15903" s="180"/>
      <c r="L15903" s="181"/>
      <c r="M15903" s="180"/>
      <c r="N15903" s="180"/>
      <c r="O15903" s="180"/>
    </row>
    <row r="15904" spans="8:15" s="179" customFormat="1" x14ac:dyDescent="0.2">
      <c r="H15904" s="180"/>
      <c r="I15904" s="180"/>
      <c r="L15904" s="181"/>
      <c r="M15904" s="180"/>
      <c r="N15904" s="180"/>
      <c r="O15904" s="180"/>
    </row>
    <row r="15905" spans="8:15" s="179" customFormat="1" x14ac:dyDescent="0.2">
      <c r="H15905" s="180"/>
      <c r="I15905" s="180"/>
      <c r="L15905" s="181"/>
      <c r="M15905" s="180"/>
      <c r="N15905" s="180"/>
      <c r="O15905" s="180"/>
    </row>
    <row r="15906" spans="8:15" s="179" customFormat="1" x14ac:dyDescent="0.2">
      <c r="H15906" s="180"/>
      <c r="I15906" s="180"/>
      <c r="L15906" s="181"/>
      <c r="M15906" s="180"/>
      <c r="N15906" s="180"/>
      <c r="O15906" s="180"/>
    </row>
    <row r="15907" spans="8:15" s="179" customFormat="1" x14ac:dyDescent="0.2">
      <c r="H15907" s="180"/>
      <c r="I15907" s="180"/>
      <c r="L15907" s="181"/>
      <c r="M15907" s="180"/>
      <c r="N15907" s="180"/>
      <c r="O15907" s="180"/>
    </row>
    <row r="15908" spans="8:15" s="179" customFormat="1" x14ac:dyDescent="0.2">
      <c r="H15908" s="180"/>
      <c r="I15908" s="180"/>
      <c r="L15908" s="181"/>
      <c r="M15908" s="180"/>
      <c r="N15908" s="180"/>
      <c r="O15908" s="180"/>
    </row>
    <row r="15909" spans="8:15" s="179" customFormat="1" x14ac:dyDescent="0.2">
      <c r="H15909" s="180"/>
      <c r="I15909" s="180"/>
      <c r="L15909" s="181"/>
      <c r="M15909" s="180"/>
      <c r="N15909" s="180"/>
      <c r="O15909" s="180"/>
    </row>
    <row r="15910" spans="8:15" s="179" customFormat="1" x14ac:dyDescent="0.2">
      <c r="H15910" s="180"/>
      <c r="I15910" s="180"/>
      <c r="L15910" s="181"/>
      <c r="M15910" s="180"/>
      <c r="N15910" s="180"/>
      <c r="O15910" s="180"/>
    </row>
    <row r="15911" spans="8:15" s="179" customFormat="1" x14ac:dyDescent="0.2">
      <c r="H15911" s="180"/>
      <c r="I15911" s="180"/>
      <c r="L15911" s="181"/>
      <c r="M15911" s="180"/>
      <c r="N15911" s="180"/>
      <c r="O15911" s="180"/>
    </row>
    <row r="15912" spans="8:15" s="179" customFormat="1" x14ac:dyDescent="0.2">
      <c r="H15912" s="180"/>
      <c r="I15912" s="180"/>
      <c r="L15912" s="181"/>
      <c r="M15912" s="180"/>
      <c r="N15912" s="180"/>
      <c r="O15912" s="180"/>
    </row>
    <row r="15913" spans="8:15" s="179" customFormat="1" x14ac:dyDescent="0.2">
      <c r="H15913" s="180"/>
      <c r="I15913" s="180"/>
      <c r="L15913" s="181"/>
      <c r="M15913" s="180"/>
      <c r="N15913" s="180"/>
      <c r="O15913" s="180"/>
    </row>
    <row r="15914" spans="8:15" s="179" customFormat="1" x14ac:dyDescent="0.2">
      <c r="H15914" s="180"/>
      <c r="I15914" s="180"/>
      <c r="L15914" s="181"/>
      <c r="M15914" s="180"/>
      <c r="N15914" s="180"/>
      <c r="O15914" s="180"/>
    </row>
    <row r="15915" spans="8:15" s="179" customFormat="1" x14ac:dyDescent="0.2">
      <c r="H15915" s="180"/>
      <c r="I15915" s="180"/>
      <c r="L15915" s="181"/>
      <c r="M15915" s="180"/>
      <c r="N15915" s="180"/>
      <c r="O15915" s="180"/>
    </row>
    <row r="15916" spans="8:15" s="179" customFormat="1" x14ac:dyDescent="0.2">
      <c r="H15916" s="180"/>
      <c r="I15916" s="180"/>
      <c r="L15916" s="181"/>
      <c r="M15916" s="180"/>
      <c r="N15916" s="180"/>
      <c r="O15916" s="180"/>
    </row>
    <row r="15917" spans="8:15" s="179" customFormat="1" x14ac:dyDescent="0.2">
      <c r="H15917" s="180"/>
      <c r="I15917" s="180"/>
      <c r="L15917" s="181"/>
      <c r="M15917" s="180"/>
      <c r="N15917" s="180"/>
      <c r="O15917" s="180"/>
    </row>
    <row r="15918" spans="8:15" s="179" customFormat="1" x14ac:dyDescent="0.2">
      <c r="H15918" s="180"/>
      <c r="I15918" s="180"/>
      <c r="L15918" s="181"/>
      <c r="M15918" s="180"/>
      <c r="N15918" s="180"/>
      <c r="O15918" s="180"/>
    </row>
    <row r="15919" spans="8:15" s="179" customFormat="1" x14ac:dyDescent="0.2">
      <c r="H15919" s="180"/>
      <c r="I15919" s="180"/>
      <c r="L15919" s="181"/>
      <c r="M15919" s="180"/>
      <c r="N15919" s="180"/>
      <c r="O15919" s="180"/>
    </row>
    <row r="15920" spans="8:15" s="179" customFormat="1" x14ac:dyDescent="0.2">
      <c r="H15920" s="180"/>
      <c r="I15920" s="180"/>
      <c r="L15920" s="181"/>
      <c r="M15920" s="180"/>
      <c r="N15920" s="180"/>
      <c r="O15920" s="180"/>
    </row>
    <row r="15921" spans="8:15" s="179" customFormat="1" x14ac:dyDescent="0.2">
      <c r="H15921" s="180"/>
      <c r="I15921" s="180"/>
      <c r="L15921" s="181"/>
      <c r="M15921" s="180"/>
      <c r="N15921" s="180"/>
      <c r="O15921" s="180"/>
    </row>
    <row r="15922" spans="8:15" s="179" customFormat="1" x14ac:dyDescent="0.2">
      <c r="H15922" s="180"/>
      <c r="I15922" s="180"/>
      <c r="L15922" s="181"/>
      <c r="M15922" s="180"/>
      <c r="N15922" s="180"/>
      <c r="O15922" s="180"/>
    </row>
    <row r="15923" spans="8:15" s="179" customFormat="1" x14ac:dyDescent="0.2">
      <c r="H15923" s="180"/>
      <c r="I15923" s="180"/>
      <c r="L15923" s="181"/>
      <c r="M15923" s="180"/>
      <c r="N15923" s="180"/>
      <c r="O15923" s="180"/>
    </row>
    <row r="15924" spans="8:15" s="179" customFormat="1" x14ac:dyDescent="0.2">
      <c r="H15924" s="180"/>
      <c r="I15924" s="180"/>
      <c r="L15924" s="181"/>
      <c r="M15924" s="180"/>
      <c r="N15924" s="180"/>
      <c r="O15924" s="180"/>
    </row>
    <row r="15925" spans="8:15" s="179" customFormat="1" x14ac:dyDescent="0.2">
      <c r="H15925" s="180"/>
      <c r="I15925" s="180"/>
      <c r="L15925" s="181"/>
      <c r="M15925" s="180"/>
      <c r="N15925" s="180"/>
      <c r="O15925" s="180"/>
    </row>
    <row r="15926" spans="8:15" s="179" customFormat="1" x14ac:dyDescent="0.2">
      <c r="H15926" s="180"/>
      <c r="I15926" s="180"/>
      <c r="L15926" s="181"/>
      <c r="M15926" s="180"/>
      <c r="N15926" s="180"/>
      <c r="O15926" s="180"/>
    </row>
    <row r="15927" spans="8:15" s="179" customFormat="1" x14ac:dyDescent="0.2">
      <c r="H15927" s="180"/>
      <c r="I15927" s="180"/>
      <c r="L15927" s="181"/>
      <c r="M15927" s="180"/>
      <c r="N15927" s="180"/>
      <c r="O15927" s="180"/>
    </row>
    <row r="15928" spans="8:15" s="179" customFormat="1" x14ac:dyDescent="0.2">
      <c r="H15928" s="180"/>
      <c r="I15928" s="180"/>
      <c r="L15928" s="181"/>
      <c r="M15928" s="180"/>
      <c r="N15928" s="180"/>
      <c r="O15928" s="180"/>
    </row>
    <row r="15929" spans="8:15" s="179" customFormat="1" x14ac:dyDescent="0.2">
      <c r="H15929" s="180"/>
      <c r="I15929" s="180"/>
      <c r="L15929" s="181"/>
      <c r="M15929" s="180"/>
      <c r="N15929" s="180"/>
      <c r="O15929" s="180"/>
    </row>
    <row r="15930" spans="8:15" s="179" customFormat="1" x14ac:dyDescent="0.2">
      <c r="H15930" s="180"/>
      <c r="I15930" s="180"/>
      <c r="L15930" s="181"/>
      <c r="M15930" s="180"/>
      <c r="N15930" s="180"/>
      <c r="O15930" s="180"/>
    </row>
    <row r="15931" spans="8:15" s="179" customFormat="1" x14ac:dyDescent="0.2">
      <c r="H15931" s="180"/>
      <c r="I15931" s="180"/>
      <c r="L15931" s="181"/>
      <c r="M15931" s="180"/>
      <c r="N15931" s="180"/>
      <c r="O15931" s="180"/>
    </row>
    <row r="15932" spans="8:15" s="179" customFormat="1" x14ac:dyDescent="0.2">
      <c r="H15932" s="180"/>
      <c r="I15932" s="180"/>
      <c r="L15932" s="181"/>
      <c r="M15932" s="180"/>
      <c r="N15932" s="180"/>
      <c r="O15932" s="180"/>
    </row>
    <row r="15933" spans="8:15" s="179" customFormat="1" x14ac:dyDescent="0.2">
      <c r="H15933" s="180"/>
      <c r="I15933" s="180"/>
      <c r="L15933" s="181"/>
      <c r="M15933" s="180"/>
      <c r="N15933" s="180"/>
      <c r="O15933" s="180"/>
    </row>
    <row r="15934" spans="8:15" s="179" customFormat="1" x14ac:dyDescent="0.2">
      <c r="H15934" s="180"/>
      <c r="I15934" s="180"/>
      <c r="L15934" s="181"/>
      <c r="M15934" s="180"/>
      <c r="N15934" s="180"/>
      <c r="O15934" s="180"/>
    </row>
    <row r="15935" spans="8:15" s="179" customFormat="1" x14ac:dyDescent="0.2">
      <c r="H15935" s="180"/>
      <c r="I15935" s="180"/>
      <c r="L15935" s="181"/>
      <c r="M15935" s="180"/>
      <c r="N15935" s="180"/>
      <c r="O15935" s="180"/>
    </row>
    <row r="15936" spans="8:15" s="179" customFormat="1" x14ac:dyDescent="0.2">
      <c r="H15936" s="180"/>
      <c r="I15936" s="180"/>
      <c r="L15936" s="181"/>
      <c r="M15936" s="180"/>
      <c r="N15936" s="180"/>
      <c r="O15936" s="180"/>
    </row>
    <row r="15937" spans="8:15" s="179" customFormat="1" x14ac:dyDescent="0.2">
      <c r="H15937" s="180"/>
      <c r="I15937" s="180"/>
      <c r="L15937" s="181"/>
      <c r="M15937" s="180"/>
      <c r="N15937" s="180"/>
      <c r="O15937" s="180"/>
    </row>
    <row r="15938" spans="8:15" s="179" customFormat="1" x14ac:dyDescent="0.2">
      <c r="H15938" s="180"/>
      <c r="I15938" s="180"/>
      <c r="L15938" s="181"/>
      <c r="M15938" s="180"/>
      <c r="N15938" s="180"/>
      <c r="O15938" s="180"/>
    </row>
    <row r="15939" spans="8:15" s="179" customFormat="1" x14ac:dyDescent="0.2">
      <c r="H15939" s="180"/>
      <c r="I15939" s="180"/>
      <c r="L15939" s="181"/>
      <c r="M15939" s="180"/>
      <c r="N15939" s="180"/>
      <c r="O15939" s="180"/>
    </row>
    <row r="15940" spans="8:15" s="179" customFormat="1" x14ac:dyDescent="0.2">
      <c r="H15940" s="180"/>
      <c r="I15940" s="180"/>
      <c r="L15940" s="181"/>
      <c r="M15940" s="180"/>
      <c r="N15940" s="180"/>
      <c r="O15940" s="180"/>
    </row>
    <row r="15941" spans="8:15" s="179" customFormat="1" x14ac:dyDescent="0.2">
      <c r="H15941" s="180"/>
      <c r="I15941" s="180"/>
      <c r="L15941" s="181"/>
      <c r="M15941" s="180"/>
      <c r="N15941" s="180"/>
      <c r="O15941" s="180"/>
    </row>
    <row r="15942" spans="8:15" s="179" customFormat="1" x14ac:dyDescent="0.2">
      <c r="H15942" s="180"/>
      <c r="I15942" s="180"/>
      <c r="L15942" s="181"/>
      <c r="M15942" s="180"/>
      <c r="N15942" s="180"/>
      <c r="O15942" s="180"/>
    </row>
    <row r="15943" spans="8:15" s="179" customFormat="1" x14ac:dyDescent="0.2">
      <c r="H15943" s="180"/>
      <c r="I15943" s="180"/>
      <c r="L15943" s="181"/>
      <c r="M15943" s="180"/>
      <c r="N15943" s="180"/>
      <c r="O15943" s="180"/>
    </row>
    <row r="15944" spans="8:15" s="179" customFormat="1" x14ac:dyDescent="0.2">
      <c r="H15944" s="180"/>
      <c r="I15944" s="180"/>
      <c r="L15944" s="181"/>
      <c r="M15944" s="180"/>
      <c r="N15944" s="180"/>
      <c r="O15944" s="180"/>
    </row>
    <row r="15945" spans="8:15" s="179" customFormat="1" x14ac:dyDescent="0.2">
      <c r="H15945" s="180"/>
      <c r="I15945" s="180"/>
      <c r="L15945" s="181"/>
      <c r="M15945" s="180"/>
      <c r="N15945" s="180"/>
      <c r="O15945" s="180"/>
    </row>
    <row r="15946" spans="8:15" s="179" customFormat="1" x14ac:dyDescent="0.2">
      <c r="H15946" s="180"/>
      <c r="I15946" s="180"/>
      <c r="L15946" s="181"/>
      <c r="M15946" s="180"/>
      <c r="N15946" s="180"/>
      <c r="O15946" s="180"/>
    </row>
    <row r="15947" spans="8:15" s="179" customFormat="1" x14ac:dyDescent="0.2">
      <c r="H15947" s="180"/>
      <c r="I15947" s="180"/>
      <c r="L15947" s="181"/>
      <c r="M15947" s="180"/>
      <c r="N15947" s="180"/>
      <c r="O15947" s="180"/>
    </row>
    <row r="15948" spans="8:15" s="179" customFormat="1" x14ac:dyDescent="0.2">
      <c r="H15948" s="180"/>
      <c r="I15948" s="180"/>
      <c r="L15948" s="181"/>
      <c r="M15948" s="180"/>
      <c r="N15948" s="180"/>
      <c r="O15948" s="180"/>
    </row>
    <row r="15949" spans="8:15" s="179" customFormat="1" x14ac:dyDescent="0.2">
      <c r="H15949" s="180"/>
      <c r="I15949" s="180"/>
      <c r="L15949" s="181"/>
      <c r="M15949" s="180"/>
      <c r="N15949" s="180"/>
      <c r="O15949" s="180"/>
    </row>
    <row r="15950" spans="8:15" s="179" customFormat="1" x14ac:dyDescent="0.2">
      <c r="H15950" s="180"/>
      <c r="I15950" s="180"/>
      <c r="L15950" s="181"/>
      <c r="M15950" s="180"/>
      <c r="N15950" s="180"/>
      <c r="O15950" s="180"/>
    </row>
    <row r="15951" spans="8:15" s="179" customFormat="1" x14ac:dyDescent="0.2">
      <c r="H15951" s="180"/>
      <c r="I15951" s="180"/>
      <c r="L15951" s="181"/>
      <c r="M15951" s="180"/>
      <c r="N15951" s="180"/>
      <c r="O15951" s="180"/>
    </row>
    <row r="15952" spans="8:15" s="179" customFormat="1" x14ac:dyDescent="0.2">
      <c r="H15952" s="180"/>
      <c r="I15952" s="180"/>
      <c r="L15952" s="181"/>
      <c r="M15952" s="180"/>
      <c r="N15952" s="180"/>
      <c r="O15952" s="180"/>
    </row>
    <row r="15953" spans="8:15" s="179" customFormat="1" x14ac:dyDescent="0.2">
      <c r="H15953" s="180"/>
      <c r="I15953" s="180"/>
      <c r="L15953" s="181"/>
      <c r="M15953" s="180"/>
      <c r="N15953" s="180"/>
      <c r="O15953" s="180"/>
    </row>
    <row r="15954" spans="8:15" s="179" customFormat="1" x14ac:dyDescent="0.2">
      <c r="H15954" s="180"/>
      <c r="I15954" s="180"/>
      <c r="L15954" s="181"/>
      <c r="M15954" s="180"/>
      <c r="N15954" s="180"/>
      <c r="O15954" s="180"/>
    </row>
    <row r="15955" spans="8:15" s="179" customFormat="1" x14ac:dyDescent="0.2">
      <c r="H15955" s="180"/>
      <c r="I15955" s="180"/>
      <c r="L15955" s="181"/>
      <c r="M15955" s="180"/>
      <c r="N15955" s="180"/>
      <c r="O15955" s="180"/>
    </row>
    <row r="15956" spans="8:15" s="179" customFormat="1" x14ac:dyDescent="0.2">
      <c r="H15956" s="180"/>
      <c r="I15956" s="180"/>
      <c r="L15956" s="181"/>
      <c r="M15956" s="180"/>
      <c r="N15956" s="180"/>
      <c r="O15956" s="180"/>
    </row>
    <row r="15957" spans="8:15" s="179" customFormat="1" x14ac:dyDescent="0.2">
      <c r="H15957" s="180"/>
      <c r="I15957" s="180"/>
      <c r="L15957" s="181"/>
      <c r="M15957" s="180"/>
      <c r="N15957" s="180"/>
      <c r="O15957" s="180"/>
    </row>
    <row r="15958" spans="8:15" s="179" customFormat="1" x14ac:dyDescent="0.2">
      <c r="H15958" s="180"/>
      <c r="I15958" s="180"/>
      <c r="L15958" s="181"/>
      <c r="M15958" s="180"/>
      <c r="N15958" s="180"/>
      <c r="O15958" s="180"/>
    </row>
    <row r="15959" spans="8:15" s="179" customFormat="1" x14ac:dyDescent="0.2">
      <c r="H15959" s="180"/>
      <c r="I15959" s="180"/>
      <c r="L15959" s="181"/>
      <c r="M15959" s="180"/>
      <c r="N15959" s="180"/>
      <c r="O15959" s="180"/>
    </row>
    <row r="15960" spans="8:15" s="179" customFormat="1" x14ac:dyDescent="0.2">
      <c r="H15960" s="180"/>
      <c r="I15960" s="180"/>
      <c r="L15960" s="181"/>
      <c r="M15960" s="180"/>
      <c r="N15960" s="180"/>
      <c r="O15960" s="180"/>
    </row>
    <row r="15961" spans="8:15" s="179" customFormat="1" x14ac:dyDescent="0.2">
      <c r="H15961" s="180"/>
      <c r="I15961" s="180"/>
      <c r="L15961" s="181"/>
      <c r="M15961" s="180"/>
      <c r="N15961" s="180"/>
      <c r="O15961" s="180"/>
    </row>
    <row r="15962" spans="8:15" s="179" customFormat="1" x14ac:dyDescent="0.2">
      <c r="H15962" s="180"/>
      <c r="I15962" s="180"/>
      <c r="L15962" s="181"/>
      <c r="M15962" s="180"/>
      <c r="N15962" s="180"/>
      <c r="O15962" s="180"/>
    </row>
    <row r="15963" spans="8:15" s="179" customFormat="1" x14ac:dyDescent="0.2">
      <c r="H15963" s="180"/>
      <c r="I15963" s="180"/>
      <c r="L15963" s="181"/>
      <c r="M15963" s="180"/>
      <c r="N15963" s="180"/>
      <c r="O15963" s="180"/>
    </row>
    <row r="15964" spans="8:15" s="179" customFormat="1" x14ac:dyDescent="0.2">
      <c r="H15964" s="180"/>
      <c r="I15964" s="180"/>
      <c r="L15964" s="181"/>
      <c r="M15964" s="180"/>
      <c r="N15964" s="180"/>
      <c r="O15964" s="180"/>
    </row>
    <row r="15965" spans="8:15" s="179" customFormat="1" x14ac:dyDescent="0.2">
      <c r="H15965" s="180"/>
      <c r="I15965" s="180"/>
      <c r="L15965" s="181"/>
      <c r="M15965" s="180"/>
      <c r="N15965" s="180"/>
      <c r="O15965" s="180"/>
    </row>
    <row r="15966" spans="8:15" s="179" customFormat="1" x14ac:dyDescent="0.2">
      <c r="H15966" s="180"/>
      <c r="I15966" s="180"/>
      <c r="L15966" s="181"/>
      <c r="M15966" s="180"/>
      <c r="N15966" s="180"/>
      <c r="O15966" s="180"/>
    </row>
    <row r="15967" spans="8:15" s="179" customFormat="1" x14ac:dyDescent="0.2">
      <c r="H15967" s="180"/>
      <c r="I15967" s="180"/>
      <c r="L15967" s="181"/>
      <c r="M15967" s="180"/>
      <c r="N15967" s="180"/>
      <c r="O15967" s="180"/>
    </row>
    <row r="15968" spans="8:15" s="179" customFormat="1" x14ac:dyDescent="0.2">
      <c r="H15968" s="180"/>
      <c r="I15968" s="180"/>
      <c r="L15968" s="181"/>
      <c r="M15968" s="180"/>
      <c r="N15968" s="180"/>
      <c r="O15968" s="180"/>
    </row>
    <row r="15969" spans="8:15" s="179" customFormat="1" x14ac:dyDescent="0.2">
      <c r="H15969" s="180"/>
      <c r="I15969" s="180"/>
      <c r="L15969" s="181"/>
      <c r="M15969" s="180"/>
      <c r="N15969" s="180"/>
      <c r="O15969" s="180"/>
    </row>
    <row r="15970" spans="8:15" s="179" customFormat="1" x14ac:dyDescent="0.2">
      <c r="H15970" s="180"/>
      <c r="I15970" s="180"/>
      <c r="L15970" s="181"/>
      <c r="M15970" s="180"/>
      <c r="N15970" s="180"/>
      <c r="O15970" s="180"/>
    </row>
    <row r="15971" spans="8:15" s="179" customFormat="1" x14ac:dyDescent="0.2">
      <c r="H15971" s="180"/>
      <c r="I15971" s="180"/>
      <c r="L15971" s="181"/>
      <c r="M15971" s="180"/>
      <c r="N15971" s="180"/>
      <c r="O15971" s="180"/>
    </row>
    <row r="15972" spans="8:15" s="179" customFormat="1" x14ac:dyDescent="0.2">
      <c r="H15972" s="180"/>
      <c r="I15972" s="180"/>
      <c r="L15972" s="181"/>
      <c r="M15972" s="180"/>
      <c r="N15972" s="180"/>
      <c r="O15972" s="180"/>
    </row>
    <row r="15973" spans="8:15" s="179" customFormat="1" x14ac:dyDescent="0.2">
      <c r="H15973" s="180"/>
      <c r="I15973" s="180"/>
      <c r="L15973" s="181"/>
      <c r="M15973" s="180"/>
      <c r="N15973" s="180"/>
      <c r="O15973" s="180"/>
    </row>
    <row r="15974" spans="8:15" s="179" customFormat="1" x14ac:dyDescent="0.2">
      <c r="H15974" s="180"/>
      <c r="I15974" s="180"/>
      <c r="L15974" s="181"/>
      <c r="M15974" s="180"/>
      <c r="N15974" s="180"/>
      <c r="O15974" s="180"/>
    </row>
    <row r="15975" spans="8:15" s="179" customFormat="1" x14ac:dyDescent="0.2">
      <c r="H15975" s="180"/>
      <c r="I15975" s="180"/>
      <c r="L15975" s="181"/>
      <c r="M15975" s="180"/>
      <c r="N15975" s="180"/>
      <c r="O15975" s="180"/>
    </row>
    <row r="15976" spans="8:15" s="179" customFormat="1" x14ac:dyDescent="0.2">
      <c r="H15976" s="180"/>
      <c r="I15976" s="180"/>
      <c r="L15976" s="181"/>
      <c r="M15976" s="180"/>
      <c r="N15976" s="180"/>
      <c r="O15976" s="180"/>
    </row>
    <row r="15977" spans="8:15" s="179" customFormat="1" x14ac:dyDescent="0.2">
      <c r="H15977" s="180"/>
      <c r="I15977" s="180"/>
      <c r="L15977" s="181"/>
      <c r="M15977" s="180"/>
      <c r="N15977" s="180"/>
      <c r="O15977" s="180"/>
    </row>
    <row r="15978" spans="8:15" s="179" customFormat="1" x14ac:dyDescent="0.2">
      <c r="H15978" s="180"/>
      <c r="I15978" s="180"/>
      <c r="L15978" s="181"/>
      <c r="M15978" s="180"/>
      <c r="N15978" s="180"/>
      <c r="O15978" s="180"/>
    </row>
    <row r="15979" spans="8:15" s="179" customFormat="1" x14ac:dyDescent="0.2">
      <c r="H15979" s="180"/>
      <c r="I15979" s="180"/>
      <c r="L15979" s="181"/>
      <c r="M15979" s="180"/>
      <c r="N15979" s="180"/>
      <c r="O15979" s="180"/>
    </row>
    <row r="15980" spans="8:15" s="179" customFormat="1" x14ac:dyDescent="0.2">
      <c r="H15980" s="180"/>
      <c r="I15980" s="180"/>
      <c r="L15980" s="181"/>
      <c r="M15980" s="180"/>
      <c r="N15980" s="180"/>
      <c r="O15980" s="180"/>
    </row>
    <row r="15981" spans="8:15" s="179" customFormat="1" x14ac:dyDescent="0.2">
      <c r="H15981" s="180"/>
      <c r="I15981" s="180"/>
      <c r="L15981" s="181"/>
      <c r="M15981" s="180"/>
      <c r="N15981" s="180"/>
      <c r="O15981" s="180"/>
    </row>
    <row r="15982" spans="8:15" s="179" customFormat="1" x14ac:dyDescent="0.2">
      <c r="H15982" s="180"/>
      <c r="I15982" s="180"/>
      <c r="L15982" s="181"/>
      <c r="M15982" s="180"/>
      <c r="N15982" s="180"/>
      <c r="O15982" s="180"/>
    </row>
    <row r="15983" spans="8:15" s="179" customFormat="1" x14ac:dyDescent="0.2">
      <c r="H15983" s="180"/>
      <c r="I15983" s="180"/>
      <c r="L15983" s="181"/>
      <c r="M15983" s="180"/>
      <c r="N15983" s="180"/>
      <c r="O15983" s="180"/>
    </row>
    <row r="15984" spans="8:15" s="179" customFormat="1" x14ac:dyDescent="0.2">
      <c r="H15984" s="180"/>
      <c r="I15984" s="180"/>
      <c r="L15984" s="181"/>
      <c r="M15984" s="180"/>
      <c r="N15984" s="180"/>
      <c r="O15984" s="180"/>
    </row>
    <row r="15985" spans="8:15" s="179" customFormat="1" x14ac:dyDescent="0.2">
      <c r="H15985" s="180"/>
      <c r="I15985" s="180"/>
      <c r="L15985" s="181"/>
      <c r="M15985" s="180"/>
      <c r="N15985" s="180"/>
      <c r="O15985" s="180"/>
    </row>
    <row r="15986" spans="8:15" s="179" customFormat="1" x14ac:dyDescent="0.2">
      <c r="H15986" s="180"/>
      <c r="I15986" s="180"/>
      <c r="L15986" s="181"/>
      <c r="M15986" s="180"/>
      <c r="N15986" s="180"/>
      <c r="O15986" s="180"/>
    </row>
    <row r="15987" spans="8:15" s="179" customFormat="1" x14ac:dyDescent="0.2">
      <c r="H15987" s="180"/>
      <c r="I15987" s="180"/>
      <c r="L15987" s="181"/>
      <c r="M15987" s="180"/>
      <c r="N15987" s="180"/>
      <c r="O15987" s="180"/>
    </row>
    <row r="15988" spans="8:15" s="179" customFormat="1" x14ac:dyDescent="0.2">
      <c r="H15988" s="180"/>
      <c r="I15988" s="180"/>
      <c r="L15988" s="181"/>
      <c r="M15988" s="180"/>
      <c r="N15988" s="180"/>
      <c r="O15988" s="180"/>
    </row>
    <row r="15989" spans="8:15" s="179" customFormat="1" x14ac:dyDescent="0.2">
      <c r="H15989" s="180"/>
      <c r="I15989" s="180"/>
      <c r="L15989" s="181"/>
      <c r="M15989" s="180"/>
      <c r="N15989" s="180"/>
      <c r="O15989" s="180"/>
    </row>
    <row r="15990" spans="8:15" s="179" customFormat="1" x14ac:dyDescent="0.2">
      <c r="H15990" s="180"/>
      <c r="I15990" s="180"/>
      <c r="L15990" s="181"/>
      <c r="M15990" s="180"/>
      <c r="N15990" s="180"/>
      <c r="O15990" s="180"/>
    </row>
    <row r="15991" spans="8:15" s="179" customFormat="1" x14ac:dyDescent="0.2">
      <c r="H15991" s="180"/>
      <c r="I15991" s="180"/>
      <c r="L15991" s="181"/>
      <c r="M15991" s="180"/>
      <c r="N15991" s="180"/>
      <c r="O15991" s="180"/>
    </row>
    <row r="15992" spans="8:15" s="179" customFormat="1" x14ac:dyDescent="0.2">
      <c r="H15992" s="180"/>
      <c r="I15992" s="180"/>
      <c r="L15992" s="181"/>
      <c r="M15992" s="180"/>
      <c r="N15992" s="180"/>
      <c r="O15992" s="180"/>
    </row>
    <row r="15993" spans="8:15" s="179" customFormat="1" x14ac:dyDescent="0.2">
      <c r="H15993" s="180"/>
      <c r="I15993" s="180"/>
      <c r="L15993" s="181"/>
      <c r="M15993" s="180"/>
      <c r="N15993" s="180"/>
      <c r="O15993" s="180"/>
    </row>
    <row r="15994" spans="8:15" s="179" customFormat="1" x14ac:dyDescent="0.2">
      <c r="H15994" s="180"/>
      <c r="I15994" s="180"/>
      <c r="L15994" s="181"/>
      <c r="M15994" s="180"/>
      <c r="N15994" s="180"/>
      <c r="O15994" s="180"/>
    </row>
    <row r="15995" spans="8:15" s="179" customFormat="1" x14ac:dyDescent="0.2">
      <c r="H15995" s="180"/>
      <c r="I15995" s="180"/>
      <c r="L15995" s="181"/>
      <c r="M15995" s="180"/>
      <c r="N15995" s="180"/>
      <c r="O15995" s="180"/>
    </row>
    <row r="15996" spans="8:15" s="179" customFormat="1" x14ac:dyDescent="0.2">
      <c r="H15996" s="180"/>
      <c r="I15996" s="180"/>
      <c r="L15996" s="181"/>
      <c r="M15996" s="180"/>
      <c r="N15996" s="180"/>
      <c r="O15996" s="180"/>
    </row>
    <row r="15997" spans="8:15" s="179" customFormat="1" x14ac:dyDescent="0.2">
      <c r="H15997" s="180"/>
      <c r="I15997" s="180"/>
      <c r="L15997" s="181"/>
      <c r="M15997" s="180"/>
      <c r="N15997" s="180"/>
      <c r="O15997" s="180"/>
    </row>
    <row r="15998" spans="8:15" s="179" customFormat="1" x14ac:dyDescent="0.2">
      <c r="H15998" s="180"/>
      <c r="I15998" s="180"/>
      <c r="L15998" s="181"/>
      <c r="M15998" s="180"/>
      <c r="N15998" s="180"/>
      <c r="O15998" s="180"/>
    </row>
    <row r="15999" spans="8:15" s="179" customFormat="1" x14ac:dyDescent="0.2">
      <c r="H15999" s="180"/>
      <c r="I15999" s="180"/>
      <c r="L15999" s="181"/>
      <c r="M15999" s="180"/>
      <c r="N15999" s="180"/>
      <c r="O15999" s="180"/>
    </row>
    <row r="16000" spans="8:15" s="179" customFormat="1" x14ac:dyDescent="0.2">
      <c r="H16000" s="180"/>
      <c r="I16000" s="180"/>
      <c r="L16000" s="181"/>
      <c r="M16000" s="180"/>
      <c r="N16000" s="180"/>
      <c r="O16000" s="180"/>
    </row>
    <row r="16001" spans="8:15" s="179" customFormat="1" x14ac:dyDescent="0.2">
      <c r="H16001" s="180"/>
      <c r="I16001" s="180"/>
      <c r="L16001" s="181"/>
      <c r="M16001" s="180"/>
      <c r="N16001" s="180"/>
      <c r="O16001" s="180"/>
    </row>
    <row r="16002" spans="8:15" s="179" customFormat="1" x14ac:dyDescent="0.2">
      <c r="H16002" s="180"/>
      <c r="I16002" s="180"/>
      <c r="L16002" s="181"/>
      <c r="M16002" s="180"/>
      <c r="N16002" s="180"/>
      <c r="O16002" s="180"/>
    </row>
    <row r="16003" spans="8:15" s="179" customFormat="1" x14ac:dyDescent="0.2">
      <c r="H16003" s="180"/>
      <c r="I16003" s="180"/>
      <c r="L16003" s="181"/>
      <c r="M16003" s="180"/>
      <c r="N16003" s="180"/>
      <c r="O16003" s="180"/>
    </row>
    <row r="16004" spans="8:15" s="179" customFormat="1" x14ac:dyDescent="0.2">
      <c r="H16004" s="180"/>
      <c r="I16004" s="180"/>
      <c r="L16004" s="181"/>
      <c r="M16004" s="180"/>
      <c r="N16004" s="180"/>
      <c r="O16004" s="180"/>
    </row>
    <row r="16005" spans="8:15" s="179" customFormat="1" x14ac:dyDescent="0.2">
      <c r="H16005" s="180"/>
      <c r="I16005" s="180"/>
      <c r="L16005" s="181"/>
      <c r="M16005" s="180"/>
      <c r="N16005" s="180"/>
      <c r="O16005" s="180"/>
    </row>
    <row r="16006" spans="8:15" s="179" customFormat="1" x14ac:dyDescent="0.2">
      <c r="H16006" s="180"/>
      <c r="I16006" s="180"/>
      <c r="L16006" s="181"/>
      <c r="M16006" s="180"/>
      <c r="N16006" s="180"/>
      <c r="O16006" s="180"/>
    </row>
    <row r="16007" spans="8:15" s="179" customFormat="1" x14ac:dyDescent="0.2">
      <c r="H16007" s="180"/>
      <c r="I16007" s="180"/>
      <c r="L16007" s="181"/>
      <c r="M16007" s="180"/>
      <c r="N16007" s="180"/>
      <c r="O16007" s="180"/>
    </row>
    <row r="16008" spans="8:15" s="179" customFormat="1" x14ac:dyDescent="0.2">
      <c r="H16008" s="180"/>
      <c r="I16008" s="180"/>
      <c r="L16008" s="181"/>
      <c r="M16008" s="180"/>
      <c r="N16008" s="180"/>
      <c r="O16008" s="180"/>
    </row>
    <row r="16009" spans="8:15" s="179" customFormat="1" x14ac:dyDescent="0.2">
      <c r="H16009" s="180"/>
      <c r="I16009" s="180"/>
      <c r="L16009" s="181"/>
      <c r="M16009" s="180"/>
      <c r="N16009" s="180"/>
      <c r="O16009" s="180"/>
    </row>
    <row r="16010" spans="8:15" s="179" customFormat="1" x14ac:dyDescent="0.2">
      <c r="H16010" s="180"/>
      <c r="I16010" s="180"/>
      <c r="L16010" s="181"/>
      <c r="M16010" s="180"/>
      <c r="N16010" s="180"/>
      <c r="O16010" s="180"/>
    </row>
    <row r="16011" spans="8:15" s="179" customFormat="1" x14ac:dyDescent="0.2">
      <c r="H16011" s="180"/>
      <c r="I16011" s="180"/>
      <c r="L16011" s="181"/>
      <c r="M16011" s="180"/>
      <c r="N16011" s="180"/>
      <c r="O16011" s="180"/>
    </row>
    <row r="16012" spans="8:15" s="179" customFormat="1" x14ac:dyDescent="0.2">
      <c r="H16012" s="180"/>
      <c r="I16012" s="180"/>
      <c r="L16012" s="181"/>
      <c r="M16012" s="180"/>
      <c r="N16012" s="180"/>
      <c r="O16012" s="180"/>
    </row>
    <row r="16013" spans="8:15" s="179" customFormat="1" x14ac:dyDescent="0.2">
      <c r="H16013" s="180"/>
      <c r="I16013" s="180"/>
      <c r="L16013" s="181"/>
      <c r="M16013" s="180"/>
      <c r="N16013" s="180"/>
      <c r="O16013" s="180"/>
    </row>
    <row r="16014" spans="8:15" s="179" customFormat="1" x14ac:dyDescent="0.2">
      <c r="H16014" s="180"/>
      <c r="I16014" s="180"/>
      <c r="L16014" s="181"/>
      <c r="M16014" s="180"/>
      <c r="N16014" s="180"/>
      <c r="O16014" s="180"/>
    </row>
    <row r="16015" spans="8:15" s="179" customFormat="1" x14ac:dyDescent="0.2">
      <c r="H16015" s="180"/>
      <c r="I16015" s="180"/>
      <c r="L16015" s="181"/>
      <c r="M16015" s="180"/>
      <c r="N16015" s="180"/>
      <c r="O16015" s="180"/>
    </row>
    <row r="16016" spans="8:15" s="179" customFormat="1" x14ac:dyDescent="0.2">
      <c r="H16016" s="180"/>
      <c r="I16016" s="180"/>
      <c r="L16016" s="181"/>
      <c r="M16016" s="180"/>
      <c r="N16016" s="180"/>
      <c r="O16016" s="180"/>
    </row>
    <row r="16017" spans="8:15" s="179" customFormat="1" x14ac:dyDescent="0.2">
      <c r="H16017" s="180"/>
      <c r="I16017" s="180"/>
      <c r="L16017" s="181"/>
      <c r="M16017" s="180"/>
      <c r="N16017" s="180"/>
      <c r="O16017" s="180"/>
    </row>
    <row r="16018" spans="8:15" s="179" customFormat="1" x14ac:dyDescent="0.2">
      <c r="H16018" s="180"/>
      <c r="I16018" s="180"/>
      <c r="L16018" s="181"/>
      <c r="M16018" s="180"/>
      <c r="N16018" s="180"/>
      <c r="O16018" s="180"/>
    </row>
    <row r="16019" spans="8:15" s="179" customFormat="1" x14ac:dyDescent="0.2">
      <c r="H16019" s="180"/>
      <c r="I16019" s="180"/>
      <c r="L16019" s="181"/>
      <c r="M16019" s="180"/>
      <c r="N16019" s="180"/>
      <c r="O16019" s="180"/>
    </row>
    <row r="16020" spans="8:15" s="179" customFormat="1" x14ac:dyDescent="0.2">
      <c r="H16020" s="180"/>
      <c r="I16020" s="180"/>
      <c r="L16020" s="181"/>
      <c r="M16020" s="180"/>
      <c r="N16020" s="180"/>
      <c r="O16020" s="180"/>
    </row>
    <row r="16021" spans="8:15" s="179" customFormat="1" x14ac:dyDescent="0.2">
      <c r="H16021" s="180"/>
      <c r="I16021" s="180"/>
      <c r="L16021" s="181"/>
      <c r="M16021" s="180"/>
      <c r="N16021" s="180"/>
      <c r="O16021" s="180"/>
    </row>
    <row r="16022" spans="8:15" s="179" customFormat="1" x14ac:dyDescent="0.2">
      <c r="H16022" s="180"/>
      <c r="I16022" s="180"/>
      <c r="L16022" s="181"/>
      <c r="M16022" s="180"/>
      <c r="N16022" s="180"/>
      <c r="O16022" s="180"/>
    </row>
    <row r="16023" spans="8:15" s="179" customFormat="1" x14ac:dyDescent="0.2">
      <c r="H16023" s="180"/>
      <c r="I16023" s="180"/>
      <c r="L16023" s="181"/>
      <c r="M16023" s="180"/>
      <c r="N16023" s="180"/>
      <c r="O16023" s="180"/>
    </row>
    <row r="16024" spans="8:15" s="179" customFormat="1" x14ac:dyDescent="0.2">
      <c r="H16024" s="180"/>
      <c r="I16024" s="180"/>
      <c r="L16024" s="181"/>
      <c r="M16024" s="180"/>
      <c r="N16024" s="180"/>
      <c r="O16024" s="180"/>
    </row>
    <row r="16025" spans="8:15" s="179" customFormat="1" x14ac:dyDescent="0.2">
      <c r="H16025" s="180"/>
      <c r="I16025" s="180"/>
      <c r="L16025" s="181"/>
      <c r="M16025" s="180"/>
      <c r="N16025" s="180"/>
      <c r="O16025" s="180"/>
    </row>
    <row r="16026" spans="8:15" s="179" customFormat="1" x14ac:dyDescent="0.2">
      <c r="H16026" s="180"/>
      <c r="I16026" s="180"/>
      <c r="L16026" s="181"/>
      <c r="M16026" s="180"/>
      <c r="N16026" s="180"/>
      <c r="O16026" s="180"/>
    </row>
    <row r="16027" spans="8:15" s="179" customFormat="1" x14ac:dyDescent="0.2">
      <c r="H16027" s="180"/>
      <c r="I16027" s="180"/>
      <c r="L16027" s="181"/>
      <c r="M16027" s="180"/>
      <c r="N16027" s="180"/>
      <c r="O16027" s="180"/>
    </row>
    <row r="16028" spans="8:15" s="179" customFormat="1" x14ac:dyDescent="0.2">
      <c r="H16028" s="180"/>
      <c r="I16028" s="180"/>
      <c r="L16028" s="181"/>
      <c r="M16028" s="180"/>
      <c r="N16028" s="180"/>
      <c r="O16028" s="180"/>
    </row>
    <row r="16029" spans="8:15" s="179" customFormat="1" x14ac:dyDescent="0.2">
      <c r="H16029" s="180"/>
      <c r="I16029" s="180"/>
      <c r="L16029" s="181"/>
      <c r="M16029" s="180"/>
      <c r="N16029" s="180"/>
      <c r="O16029" s="180"/>
    </row>
    <row r="16030" spans="8:15" s="179" customFormat="1" x14ac:dyDescent="0.2">
      <c r="H16030" s="180"/>
      <c r="I16030" s="180"/>
      <c r="L16030" s="181"/>
      <c r="M16030" s="180"/>
      <c r="N16030" s="180"/>
      <c r="O16030" s="180"/>
    </row>
    <row r="16031" spans="8:15" s="179" customFormat="1" x14ac:dyDescent="0.2">
      <c r="H16031" s="180"/>
      <c r="I16031" s="180"/>
      <c r="L16031" s="181"/>
      <c r="M16031" s="180"/>
      <c r="N16031" s="180"/>
      <c r="O16031" s="180"/>
    </row>
    <row r="16032" spans="8:15" s="179" customFormat="1" x14ac:dyDescent="0.2">
      <c r="H16032" s="180"/>
      <c r="I16032" s="180"/>
      <c r="L16032" s="181"/>
      <c r="M16032" s="180"/>
      <c r="N16032" s="180"/>
      <c r="O16032" s="180"/>
    </row>
    <row r="16033" spans="8:15" s="179" customFormat="1" x14ac:dyDescent="0.2">
      <c r="H16033" s="180"/>
      <c r="I16033" s="180"/>
      <c r="L16033" s="181"/>
      <c r="M16033" s="180"/>
      <c r="N16033" s="180"/>
      <c r="O16033" s="180"/>
    </row>
    <row r="16034" spans="8:15" s="179" customFormat="1" x14ac:dyDescent="0.2">
      <c r="H16034" s="180"/>
      <c r="I16034" s="180"/>
      <c r="L16034" s="181"/>
      <c r="M16034" s="180"/>
      <c r="N16034" s="180"/>
      <c r="O16034" s="180"/>
    </row>
    <row r="16035" spans="8:15" s="179" customFormat="1" x14ac:dyDescent="0.2">
      <c r="H16035" s="180"/>
      <c r="I16035" s="180"/>
      <c r="L16035" s="181"/>
      <c r="M16035" s="180"/>
      <c r="N16035" s="180"/>
      <c r="O16035" s="180"/>
    </row>
    <row r="16036" spans="8:15" s="179" customFormat="1" x14ac:dyDescent="0.2">
      <c r="H16036" s="180"/>
      <c r="I16036" s="180"/>
      <c r="L16036" s="181"/>
      <c r="M16036" s="180"/>
      <c r="N16036" s="180"/>
      <c r="O16036" s="180"/>
    </row>
    <row r="16037" spans="8:15" s="179" customFormat="1" x14ac:dyDescent="0.2">
      <c r="H16037" s="180"/>
      <c r="I16037" s="180"/>
      <c r="L16037" s="181"/>
      <c r="M16037" s="180"/>
      <c r="N16037" s="180"/>
      <c r="O16037" s="180"/>
    </row>
    <row r="16038" spans="8:15" s="179" customFormat="1" x14ac:dyDescent="0.2">
      <c r="H16038" s="180"/>
      <c r="I16038" s="180"/>
      <c r="L16038" s="181"/>
      <c r="M16038" s="180"/>
      <c r="N16038" s="180"/>
      <c r="O16038" s="180"/>
    </row>
    <row r="16039" spans="8:15" s="179" customFormat="1" x14ac:dyDescent="0.2">
      <c r="H16039" s="180"/>
      <c r="I16039" s="180"/>
      <c r="L16039" s="181"/>
      <c r="M16039" s="180"/>
      <c r="N16039" s="180"/>
      <c r="O16039" s="180"/>
    </row>
    <row r="16040" spans="8:15" s="179" customFormat="1" x14ac:dyDescent="0.2">
      <c r="H16040" s="180"/>
      <c r="I16040" s="180"/>
      <c r="L16040" s="181"/>
      <c r="M16040" s="180"/>
      <c r="N16040" s="180"/>
      <c r="O16040" s="180"/>
    </row>
    <row r="16041" spans="8:15" s="179" customFormat="1" x14ac:dyDescent="0.2">
      <c r="H16041" s="180"/>
      <c r="I16041" s="180"/>
      <c r="L16041" s="181"/>
      <c r="M16041" s="180"/>
      <c r="N16041" s="180"/>
      <c r="O16041" s="180"/>
    </row>
    <row r="16042" spans="8:15" s="179" customFormat="1" x14ac:dyDescent="0.2">
      <c r="H16042" s="180"/>
      <c r="I16042" s="180"/>
      <c r="L16042" s="181"/>
      <c r="M16042" s="180"/>
      <c r="N16042" s="180"/>
      <c r="O16042" s="180"/>
    </row>
    <row r="16043" spans="8:15" s="179" customFormat="1" x14ac:dyDescent="0.2">
      <c r="H16043" s="180"/>
      <c r="I16043" s="180"/>
      <c r="L16043" s="181"/>
      <c r="M16043" s="180"/>
      <c r="N16043" s="180"/>
      <c r="O16043" s="180"/>
    </row>
    <row r="16044" spans="8:15" s="179" customFormat="1" x14ac:dyDescent="0.2">
      <c r="H16044" s="180"/>
      <c r="I16044" s="180"/>
      <c r="L16044" s="181"/>
      <c r="M16044" s="180"/>
      <c r="N16044" s="180"/>
      <c r="O16044" s="180"/>
    </row>
    <row r="16045" spans="8:15" s="179" customFormat="1" x14ac:dyDescent="0.2">
      <c r="H16045" s="180"/>
      <c r="I16045" s="180"/>
      <c r="L16045" s="181"/>
      <c r="M16045" s="180"/>
      <c r="N16045" s="180"/>
      <c r="O16045" s="180"/>
    </row>
    <row r="16046" spans="8:15" s="179" customFormat="1" x14ac:dyDescent="0.2">
      <c r="H16046" s="180"/>
      <c r="I16046" s="180"/>
      <c r="L16046" s="181"/>
      <c r="M16046" s="180"/>
      <c r="N16046" s="180"/>
      <c r="O16046" s="180"/>
    </row>
    <row r="16047" spans="8:15" s="179" customFormat="1" x14ac:dyDescent="0.2">
      <c r="H16047" s="180"/>
      <c r="I16047" s="180"/>
      <c r="L16047" s="181"/>
      <c r="M16047" s="180"/>
      <c r="N16047" s="180"/>
      <c r="O16047" s="180"/>
    </row>
    <row r="16048" spans="8:15" s="179" customFormat="1" x14ac:dyDescent="0.2">
      <c r="H16048" s="180"/>
      <c r="I16048" s="180"/>
      <c r="L16048" s="181"/>
      <c r="M16048" s="180"/>
      <c r="N16048" s="180"/>
      <c r="O16048" s="180"/>
    </row>
    <row r="16049" spans="8:15" s="179" customFormat="1" x14ac:dyDescent="0.2">
      <c r="H16049" s="180"/>
      <c r="I16049" s="180"/>
      <c r="L16049" s="181"/>
      <c r="M16049" s="180"/>
      <c r="N16049" s="180"/>
      <c r="O16049" s="180"/>
    </row>
    <row r="16050" spans="8:15" s="179" customFormat="1" x14ac:dyDescent="0.2">
      <c r="H16050" s="180"/>
      <c r="I16050" s="180"/>
      <c r="L16050" s="181"/>
      <c r="M16050" s="180"/>
      <c r="N16050" s="180"/>
      <c r="O16050" s="180"/>
    </row>
    <row r="16051" spans="8:15" s="179" customFormat="1" x14ac:dyDescent="0.2">
      <c r="H16051" s="180"/>
      <c r="I16051" s="180"/>
      <c r="L16051" s="181"/>
      <c r="M16051" s="180"/>
      <c r="N16051" s="180"/>
      <c r="O16051" s="180"/>
    </row>
    <row r="16052" spans="8:15" s="179" customFormat="1" x14ac:dyDescent="0.2">
      <c r="H16052" s="180"/>
      <c r="I16052" s="180"/>
      <c r="L16052" s="181"/>
      <c r="M16052" s="180"/>
      <c r="N16052" s="180"/>
      <c r="O16052" s="180"/>
    </row>
    <row r="16053" spans="8:15" s="179" customFormat="1" x14ac:dyDescent="0.2">
      <c r="H16053" s="180"/>
      <c r="I16053" s="180"/>
      <c r="L16053" s="181"/>
      <c r="M16053" s="180"/>
      <c r="N16053" s="180"/>
      <c r="O16053" s="180"/>
    </row>
    <row r="16054" spans="8:15" s="179" customFormat="1" x14ac:dyDescent="0.2">
      <c r="H16054" s="180"/>
      <c r="I16054" s="180"/>
      <c r="L16054" s="181"/>
      <c r="M16054" s="180"/>
      <c r="N16054" s="180"/>
      <c r="O16054" s="180"/>
    </row>
    <row r="16055" spans="8:15" s="179" customFormat="1" x14ac:dyDescent="0.2">
      <c r="H16055" s="180"/>
      <c r="I16055" s="180"/>
      <c r="L16055" s="181"/>
      <c r="M16055" s="180"/>
      <c r="N16055" s="180"/>
      <c r="O16055" s="180"/>
    </row>
    <row r="16056" spans="8:15" s="179" customFormat="1" x14ac:dyDescent="0.2">
      <c r="H16056" s="180"/>
      <c r="I16056" s="180"/>
      <c r="L16056" s="181"/>
      <c r="M16056" s="180"/>
      <c r="N16056" s="180"/>
      <c r="O16056" s="180"/>
    </row>
    <row r="16057" spans="8:15" s="179" customFormat="1" x14ac:dyDescent="0.2">
      <c r="H16057" s="180"/>
      <c r="I16057" s="180"/>
      <c r="L16057" s="181"/>
      <c r="M16057" s="180"/>
      <c r="N16057" s="180"/>
      <c r="O16057" s="180"/>
    </row>
    <row r="16058" spans="8:15" s="179" customFormat="1" x14ac:dyDescent="0.2">
      <c r="H16058" s="180"/>
      <c r="I16058" s="180"/>
      <c r="L16058" s="181"/>
      <c r="M16058" s="180"/>
      <c r="N16058" s="180"/>
      <c r="O16058" s="180"/>
    </row>
    <row r="16059" spans="8:15" s="179" customFormat="1" x14ac:dyDescent="0.2">
      <c r="H16059" s="180"/>
      <c r="I16059" s="180"/>
      <c r="L16059" s="181"/>
      <c r="M16059" s="180"/>
      <c r="N16059" s="180"/>
      <c r="O16059" s="180"/>
    </row>
    <row r="16060" spans="8:15" s="179" customFormat="1" x14ac:dyDescent="0.2">
      <c r="H16060" s="180"/>
      <c r="I16060" s="180"/>
      <c r="L16060" s="181"/>
      <c r="M16060" s="180"/>
      <c r="N16060" s="180"/>
      <c r="O16060" s="180"/>
    </row>
    <row r="16061" spans="8:15" s="179" customFormat="1" x14ac:dyDescent="0.2">
      <c r="H16061" s="180"/>
      <c r="I16061" s="180"/>
      <c r="L16061" s="181"/>
      <c r="M16061" s="180"/>
      <c r="N16061" s="180"/>
      <c r="O16061" s="180"/>
    </row>
    <row r="16062" spans="8:15" s="179" customFormat="1" x14ac:dyDescent="0.2">
      <c r="H16062" s="180"/>
      <c r="I16062" s="180"/>
      <c r="L16062" s="181"/>
      <c r="M16062" s="180"/>
      <c r="N16062" s="180"/>
      <c r="O16062" s="180"/>
    </row>
    <row r="16063" spans="8:15" s="179" customFormat="1" x14ac:dyDescent="0.2">
      <c r="H16063" s="180"/>
      <c r="I16063" s="180"/>
      <c r="L16063" s="181"/>
      <c r="M16063" s="180"/>
      <c r="N16063" s="180"/>
      <c r="O16063" s="180"/>
    </row>
    <row r="16064" spans="8:15" s="179" customFormat="1" x14ac:dyDescent="0.2">
      <c r="H16064" s="180"/>
      <c r="I16064" s="180"/>
      <c r="L16064" s="181"/>
      <c r="M16064" s="180"/>
      <c r="N16064" s="180"/>
      <c r="O16064" s="180"/>
    </row>
    <row r="16065" spans="8:15" s="179" customFormat="1" x14ac:dyDescent="0.2">
      <c r="H16065" s="180"/>
      <c r="I16065" s="180"/>
      <c r="L16065" s="181"/>
      <c r="M16065" s="180"/>
      <c r="N16065" s="180"/>
      <c r="O16065" s="180"/>
    </row>
    <row r="16066" spans="8:15" s="179" customFormat="1" x14ac:dyDescent="0.2">
      <c r="H16066" s="180"/>
      <c r="I16066" s="180"/>
      <c r="L16066" s="181"/>
      <c r="M16066" s="180"/>
      <c r="N16066" s="180"/>
      <c r="O16066" s="180"/>
    </row>
    <row r="16067" spans="8:15" s="179" customFormat="1" x14ac:dyDescent="0.2">
      <c r="H16067" s="180"/>
      <c r="I16067" s="180"/>
      <c r="L16067" s="181"/>
      <c r="M16067" s="180"/>
      <c r="N16067" s="180"/>
      <c r="O16067" s="180"/>
    </row>
    <row r="16068" spans="8:15" s="179" customFormat="1" x14ac:dyDescent="0.2">
      <c r="H16068" s="180"/>
      <c r="I16068" s="180"/>
      <c r="L16068" s="181"/>
      <c r="M16068" s="180"/>
      <c r="N16068" s="180"/>
      <c r="O16068" s="180"/>
    </row>
    <row r="16069" spans="8:15" s="179" customFormat="1" x14ac:dyDescent="0.2">
      <c r="H16069" s="180"/>
      <c r="I16069" s="180"/>
      <c r="L16069" s="181"/>
      <c r="M16069" s="180"/>
      <c r="N16069" s="180"/>
      <c r="O16069" s="180"/>
    </row>
    <row r="16070" spans="8:15" s="179" customFormat="1" x14ac:dyDescent="0.2">
      <c r="H16070" s="180"/>
      <c r="I16070" s="180"/>
      <c r="L16070" s="181"/>
      <c r="M16070" s="180"/>
      <c r="N16070" s="180"/>
      <c r="O16070" s="180"/>
    </row>
    <row r="16071" spans="8:15" s="179" customFormat="1" x14ac:dyDescent="0.2">
      <c r="H16071" s="180"/>
      <c r="I16071" s="180"/>
      <c r="L16071" s="181"/>
      <c r="M16071" s="180"/>
      <c r="N16071" s="180"/>
      <c r="O16071" s="180"/>
    </row>
    <row r="16072" spans="8:15" s="179" customFormat="1" x14ac:dyDescent="0.2">
      <c r="H16072" s="180"/>
      <c r="I16072" s="180"/>
      <c r="L16072" s="181"/>
      <c r="M16072" s="180"/>
      <c r="N16072" s="180"/>
      <c r="O16072" s="180"/>
    </row>
    <row r="16073" spans="8:15" s="179" customFormat="1" x14ac:dyDescent="0.2">
      <c r="H16073" s="180"/>
      <c r="I16073" s="180"/>
      <c r="L16073" s="181"/>
      <c r="M16073" s="180"/>
      <c r="N16073" s="180"/>
      <c r="O16073" s="180"/>
    </row>
    <row r="16074" spans="8:15" s="179" customFormat="1" x14ac:dyDescent="0.2">
      <c r="H16074" s="180"/>
      <c r="I16074" s="180"/>
      <c r="L16074" s="181"/>
      <c r="M16074" s="180"/>
      <c r="N16074" s="180"/>
      <c r="O16074" s="180"/>
    </row>
    <row r="16075" spans="8:15" s="179" customFormat="1" x14ac:dyDescent="0.2">
      <c r="H16075" s="180"/>
      <c r="I16075" s="180"/>
      <c r="L16075" s="181"/>
      <c r="M16075" s="180"/>
      <c r="N16075" s="180"/>
      <c r="O16075" s="180"/>
    </row>
    <row r="16076" spans="8:15" s="179" customFormat="1" x14ac:dyDescent="0.2">
      <c r="H16076" s="180"/>
      <c r="I16076" s="180"/>
      <c r="L16076" s="181"/>
      <c r="M16076" s="180"/>
      <c r="N16076" s="180"/>
      <c r="O16076" s="180"/>
    </row>
    <row r="16077" spans="8:15" s="179" customFormat="1" x14ac:dyDescent="0.2">
      <c r="H16077" s="180"/>
      <c r="I16077" s="180"/>
      <c r="L16077" s="181"/>
      <c r="M16077" s="180"/>
      <c r="N16077" s="180"/>
      <c r="O16077" s="180"/>
    </row>
    <row r="16078" spans="8:15" s="179" customFormat="1" x14ac:dyDescent="0.2">
      <c r="H16078" s="180"/>
      <c r="I16078" s="180"/>
      <c r="L16078" s="181"/>
      <c r="M16078" s="180"/>
      <c r="N16078" s="180"/>
      <c r="O16078" s="180"/>
    </row>
    <row r="16079" spans="8:15" s="179" customFormat="1" x14ac:dyDescent="0.2">
      <c r="H16079" s="180"/>
      <c r="I16079" s="180"/>
      <c r="L16079" s="181"/>
      <c r="M16079" s="180"/>
      <c r="N16079" s="180"/>
      <c r="O16079" s="180"/>
    </row>
    <row r="16080" spans="8:15" s="179" customFormat="1" x14ac:dyDescent="0.2">
      <c r="H16080" s="180"/>
      <c r="I16080" s="180"/>
      <c r="L16080" s="181"/>
      <c r="M16080" s="180"/>
      <c r="N16080" s="180"/>
      <c r="O16080" s="180"/>
    </row>
    <row r="16081" spans="8:15" s="179" customFormat="1" x14ac:dyDescent="0.2">
      <c r="H16081" s="180"/>
      <c r="I16081" s="180"/>
      <c r="L16081" s="181"/>
      <c r="M16081" s="180"/>
      <c r="N16081" s="180"/>
      <c r="O16081" s="180"/>
    </row>
    <row r="16082" spans="8:15" s="179" customFormat="1" x14ac:dyDescent="0.2">
      <c r="H16082" s="180"/>
      <c r="I16082" s="180"/>
      <c r="L16082" s="181"/>
      <c r="M16082" s="180"/>
      <c r="N16082" s="180"/>
      <c r="O16082" s="180"/>
    </row>
    <row r="16083" spans="8:15" s="179" customFormat="1" x14ac:dyDescent="0.2">
      <c r="H16083" s="180"/>
      <c r="I16083" s="180"/>
      <c r="L16083" s="181"/>
      <c r="M16083" s="180"/>
      <c r="N16083" s="180"/>
      <c r="O16083" s="180"/>
    </row>
    <row r="16084" spans="8:15" s="179" customFormat="1" x14ac:dyDescent="0.2">
      <c r="H16084" s="180"/>
      <c r="I16084" s="180"/>
      <c r="L16084" s="181"/>
      <c r="M16084" s="180"/>
      <c r="N16084" s="180"/>
      <c r="O16084" s="180"/>
    </row>
    <row r="16085" spans="8:15" s="179" customFormat="1" x14ac:dyDescent="0.2">
      <c r="H16085" s="180"/>
      <c r="I16085" s="180"/>
      <c r="L16085" s="181"/>
      <c r="M16085" s="180"/>
      <c r="N16085" s="180"/>
      <c r="O16085" s="180"/>
    </row>
    <row r="16086" spans="8:15" s="179" customFormat="1" x14ac:dyDescent="0.2">
      <c r="H16086" s="180"/>
      <c r="I16086" s="180"/>
      <c r="L16086" s="181"/>
      <c r="M16086" s="180"/>
      <c r="N16086" s="180"/>
      <c r="O16086" s="180"/>
    </row>
    <row r="16087" spans="8:15" s="179" customFormat="1" x14ac:dyDescent="0.2">
      <c r="H16087" s="180"/>
      <c r="I16087" s="180"/>
      <c r="L16087" s="181"/>
      <c r="M16087" s="180"/>
      <c r="N16087" s="180"/>
      <c r="O16087" s="180"/>
    </row>
    <row r="16088" spans="8:15" s="179" customFormat="1" x14ac:dyDescent="0.2">
      <c r="H16088" s="180"/>
      <c r="I16088" s="180"/>
      <c r="L16088" s="181"/>
      <c r="M16088" s="180"/>
      <c r="N16088" s="180"/>
      <c r="O16088" s="180"/>
    </row>
    <row r="16089" spans="8:15" s="179" customFormat="1" x14ac:dyDescent="0.2">
      <c r="H16089" s="180"/>
      <c r="I16089" s="180"/>
      <c r="L16089" s="181"/>
      <c r="M16089" s="180"/>
      <c r="N16089" s="180"/>
      <c r="O16089" s="180"/>
    </row>
    <row r="16090" spans="8:15" s="179" customFormat="1" x14ac:dyDescent="0.2">
      <c r="H16090" s="180"/>
      <c r="I16090" s="180"/>
      <c r="L16090" s="181"/>
      <c r="M16090" s="180"/>
      <c r="N16090" s="180"/>
      <c r="O16090" s="180"/>
    </row>
    <row r="16091" spans="8:15" s="179" customFormat="1" x14ac:dyDescent="0.2">
      <c r="H16091" s="180"/>
      <c r="I16091" s="180"/>
      <c r="L16091" s="181"/>
      <c r="M16091" s="180"/>
      <c r="N16091" s="180"/>
      <c r="O16091" s="180"/>
    </row>
    <row r="16092" spans="8:15" s="179" customFormat="1" x14ac:dyDescent="0.2">
      <c r="H16092" s="180"/>
      <c r="I16092" s="180"/>
      <c r="L16092" s="181"/>
      <c r="M16092" s="180"/>
      <c r="N16092" s="180"/>
      <c r="O16092" s="180"/>
    </row>
    <row r="16093" spans="8:15" s="179" customFormat="1" x14ac:dyDescent="0.2">
      <c r="H16093" s="180"/>
      <c r="I16093" s="180"/>
      <c r="L16093" s="181"/>
      <c r="M16093" s="180"/>
      <c r="N16093" s="180"/>
      <c r="O16093" s="180"/>
    </row>
    <row r="16094" spans="8:15" s="179" customFormat="1" x14ac:dyDescent="0.2">
      <c r="H16094" s="180"/>
      <c r="I16094" s="180"/>
      <c r="L16094" s="181"/>
      <c r="M16094" s="180"/>
      <c r="N16094" s="180"/>
      <c r="O16094" s="180"/>
    </row>
    <row r="16095" spans="8:15" s="179" customFormat="1" x14ac:dyDescent="0.2">
      <c r="H16095" s="180"/>
      <c r="I16095" s="180"/>
      <c r="L16095" s="181"/>
      <c r="M16095" s="180"/>
      <c r="N16095" s="180"/>
      <c r="O16095" s="180"/>
    </row>
    <row r="16096" spans="8:15" s="179" customFormat="1" x14ac:dyDescent="0.2">
      <c r="H16096" s="180"/>
      <c r="I16096" s="180"/>
      <c r="L16096" s="181"/>
      <c r="M16096" s="180"/>
      <c r="N16096" s="180"/>
      <c r="O16096" s="180"/>
    </row>
    <row r="16097" spans="8:15" s="179" customFormat="1" x14ac:dyDescent="0.2">
      <c r="H16097" s="180"/>
      <c r="I16097" s="180"/>
      <c r="L16097" s="181"/>
      <c r="M16097" s="180"/>
      <c r="N16097" s="180"/>
      <c r="O16097" s="180"/>
    </row>
    <row r="16098" spans="8:15" s="179" customFormat="1" x14ac:dyDescent="0.2">
      <c r="H16098" s="180"/>
      <c r="I16098" s="180"/>
      <c r="L16098" s="181"/>
      <c r="M16098" s="180"/>
      <c r="N16098" s="180"/>
      <c r="O16098" s="180"/>
    </row>
    <row r="16099" spans="8:15" s="179" customFormat="1" x14ac:dyDescent="0.2">
      <c r="H16099" s="180"/>
      <c r="I16099" s="180"/>
      <c r="L16099" s="181"/>
      <c r="M16099" s="180"/>
      <c r="N16099" s="180"/>
      <c r="O16099" s="180"/>
    </row>
    <row r="16100" spans="8:15" s="179" customFormat="1" x14ac:dyDescent="0.2">
      <c r="H16100" s="180"/>
      <c r="I16100" s="180"/>
      <c r="L16100" s="181"/>
      <c r="M16100" s="180"/>
      <c r="N16100" s="180"/>
      <c r="O16100" s="180"/>
    </row>
    <row r="16101" spans="8:15" s="179" customFormat="1" x14ac:dyDescent="0.2">
      <c r="H16101" s="180"/>
      <c r="I16101" s="180"/>
      <c r="L16101" s="181"/>
      <c r="M16101" s="180"/>
      <c r="N16101" s="180"/>
      <c r="O16101" s="180"/>
    </row>
    <row r="16102" spans="8:15" s="179" customFormat="1" x14ac:dyDescent="0.2">
      <c r="H16102" s="180"/>
      <c r="I16102" s="180"/>
      <c r="L16102" s="181"/>
      <c r="M16102" s="180"/>
      <c r="N16102" s="180"/>
      <c r="O16102" s="180"/>
    </row>
    <row r="16103" spans="8:15" s="179" customFormat="1" x14ac:dyDescent="0.2">
      <c r="H16103" s="180"/>
      <c r="I16103" s="180"/>
      <c r="L16103" s="181"/>
      <c r="M16103" s="180"/>
      <c r="N16103" s="180"/>
      <c r="O16103" s="180"/>
    </row>
    <row r="16104" spans="8:15" s="179" customFormat="1" x14ac:dyDescent="0.2">
      <c r="H16104" s="180"/>
      <c r="I16104" s="180"/>
      <c r="L16104" s="181"/>
      <c r="M16104" s="180"/>
      <c r="N16104" s="180"/>
      <c r="O16104" s="180"/>
    </row>
    <row r="16105" spans="8:15" s="179" customFormat="1" x14ac:dyDescent="0.2">
      <c r="H16105" s="180"/>
      <c r="I16105" s="180"/>
      <c r="L16105" s="181"/>
      <c r="M16105" s="180"/>
      <c r="N16105" s="180"/>
      <c r="O16105" s="180"/>
    </row>
    <row r="16106" spans="8:15" s="179" customFormat="1" x14ac:dyDescent="0.2">
      <c r="H16106" s="180"/>
      <c r="I16106" s="180"/>
      <c r="L16106" s="181"/>
      <c r="M16106" s="180"/>
      <c r="N16106" s="180"/>
      <c r="O16106" s="180"/>
    </row>
    <row r="16107" spans="8:15" s="179" customFormat="1" x14ac:dyDescent="0.2">
      <c r="H16107" s="180"/>
      <c r="I16107" s="180"/>
      <c r="L16107" s="181"/>
      <c r="M16107" s="180"/>
      <c r="N16107" s="180"/>
      <c r="O16107" s="180"/>
    </row>
    <row r="16108" spans="8:15" s="179" customFormat="1" x14ac:dyDescent="0.2">
      <c r="H16108" s="180"/>
      <c r="I16108" s="180"/>
      <c r="L16108" s="181"/>
      <c r="M16108" s="180"/>
      <c r="N16108" s="180"/>
      <c r="O16108" s="180"/>
    </row>
    <row r="16109" spans="8:15" s="179" customFormat="1" x14ac:dyDescent="0.2">
      <c r="H16109" s="180"/>
      <c r="I16109" s="180"/>
      <c r="L16109" s="181"/>
      <c r="M16109" s="180"/>
      <c r="N16109" s="180"/>
      <c r="O16109" s="180"/>
    </row>
    <row r="16110" spans="8:15" s="179" customFormat="1" x14ac:dyDescent="0.2">
      <c r="H16110" s="180"/>
      <c r="I16110" s="180"/>
      <c r="L16110" s="181"/>
      <c r="M16110" s="180"/>
      <c r="N16110" s="180"/>
      <c r="O16110" s="180"/>
    </row>
    <row r="16111" spans="8:15" s="179" customFormat="1" x14ac:dyDescent="0.2">
      <c r="H16111" s="180"/>
      <c r="I16111" s="180"/>
      <c r="L16111" s="181"/>
      <c r="M16111" s="180"/>
      <c r="N16111" s="180"/>
      <c r="O16111" s="180"/>
    </row>
    <row r="16112" spans="8:15" s="179" customFormat="1" x14ac:dyDescent="0.2">
      <c r="H16112" s="180"/>
      <c r="I16112" s="180"/>
      <c r="L16112" s="181"/>
      <c r="M16112" s="180"/>
      <c r="N16112" s="180"/>
      <c r="O16112" s="180"/>
    </row>
    <row r="16113" spans="8:15" s="179" customFormat="1" x14ac:dyDescent="0.2">
      <c r="H16113" s="180"/>
      <c r="I16113" s="180"/>
      <c r="L16113" s="181"/>
      <c r="M16113" s="180"/>
      <c r="N16113" s="180"/>
      <c r="O16113" s="180"/>
    </row>
    <row r="16114" spans="8:15" s="179" customFormat="1" x14ac:dyDescent="0.2">
      <c r="H16114" s="180"/>
      <c r="I16114" s="180"/>
      <c r="L16114" s="181"/>
      <c r="M16114" s="180"/>
      <c r="N16114" s="180"/>
      <c r="O16114" s="180"/>
    </row>
    <row r="16115" spans="8:15" s="179" customFormat="1" x14ac:dyDescent="0.2">
      <c r="H16115" s="180"/>
      <c r="I16115" s="180"/>
      <c r="L16115" s="181"/>
      <c r="M16115" s="180"/>
      <c r="N16115" s="180"/>
      <c r="O16115" s="180"/>
    </row>
    <row r="16116" spans="8:15" s="179" customFormat="1" x14ac:dyDescent="0.2">
      <c r="H16116" s="180"/>
      <c r="I16116" s="180"/>
      <c r="L16116" s="181"/>
      <c r="M16116" s="180"/>
      <c r="N16116" s="180"/>
      <c r="O16116" s="180"/>
    </row>
    <row r="16117" spans="8:15" s="179" customFormat="1" x14ac:dyDescent="0.2">
      <c r="H16117" s="180"/>
      <c r="I16117" s="180"/>
      <c r="L16117" s="181"/>
      <c r="M16117" s="180"/>
      <c r="N16117" s="180"/>
      <c r="O16117" s="180"/>
    </row>
    <row r="16118" spans="8:15" s="179" customFormat="1" x14ac:dyDescent="0.2">
      <c r="H16118" s="180"/>
      <c r="I16118" s="180"/>
      <c r="L16118" s="181"/>
      <c r="M16118" s="180"/>
      <c r="N16118" s="180"/>
      <c r="O16118" s="180"/>
    </row>
    <row r="16119" spans="8:15" s="179" customFormat="1" x14ac:dyDescent="0.2">
      <c r="H16119" s="180"/>
      <c r="I16119" s="180"/>
      <c r="L16119" s="181"/>
      <c r="M16119" s="180"/>
      <c r="N16119" s="180"/>
      <c r="O16119" s="180"/>
    </row>
    <row r="16120" spans="8:15" s="179" customFormat="1" x14ac:dyDescent="0.2">
      <c r="H16120" s="180"/>
      <c r="I16120" s="180"/>
      <c r="L16120" s="181"/>
      <c r="M16120" s="180"/>
      <c r="N16120" s="180"/>
      <c r="O16120" s="180"/>
    </row>
    <row r="16121" spans="8:15" s="179" customFormat="1" x14ac:dyDescent="0.2">
      <c r="H16121" s="180"/>
      <c r="I16121" s="180"/>
      <c r="L16121" s="181"/>
      <c r="M16121" s="180"/>
      <c r="N16121" s="180"/>
      <c r="O16121" s="180"/>
    </row>
    <row r="16122" spans="8:15" s="179" customFormat="1" x14ac:dyDescent="0.2">
      <c r="H16122" s="180"/>
      <c r="I16122" s="180"/>
      <c r="L16122" s="181"/>
      <c r="M16122" s="180"/>
      <c r="N16122" s="180"/>
      <c r="O16122" s="180"/>
    </row>
    <row r="16123" spans="8:15" s="179" customFormat="1" x14ac:dyDescent="0.2">
      <c r="H16123" s="180"/>
      <c r="I16123" s="180"/>
      <c r="L16123" s="181"/>
      <c r="M16123" s="180"/>
      <c r="N16123" s="180"/>
      <c r="O16123" s="180"/>
    </row>
    <row r="16124" spans="8:15" s="179" customFormat="1" x14ac:dyDescent="0.2">
      <c r="H16124" s="180"/>
      <c r="I16124" s="180"/>
      <c r="L16124" s="181"/>
      <c r="M16124" s="180"/>
      <c r="N16124" s="180"/>
      <c r="O16124" s="180"/>
    </row>
    <row r="16125" spans="8:15" s="179" customFormat="1" x14ac:dyDescent="0.2">
      <c r="H16125" s="180"/>
      <c r="I16125" s="180"/>
      <c r="L16125" s="181"/>
      <c r="M16125" s="180"/>
      <c r="N16125" s="180"/>
      <c r="O16125" s="180"/>
    </row>
    <row r="16126" spans="8:15" s="179" customFormat="1" x14ac:dyDescent="0.2">
      <c r="H16126" s="180"/>
      <c r="I16126" s="180"/>
      <c r="L16126" s="181"/>
      <c r="M16126" s="180"/>
      <c r="N16126" s="180"/>
      <c r="O16126" s="180"/>
    </row>
    <row r="16127" spans="8:15" s="179" customFormat="1" x14ac:dyDescent="0.2">
      <c r="H16127" s="180"/>
      <c r="I16127" s="180"/>
      <c r="L16127" s="181"/>
      <c r="M16127" s="180"/>
      <c r="N16127" s="180"/>
      <c r="O16127" s="180"/>
    </row>
    <row r="16128" spans="8:15" s="179" customFormat="1" x14ac:dyDescent="0.2">
      <c r="H16128" s="180"/>
      <c r="I16128" s="180"/>
      <c r="L16128" s="181"/>
      <c r="M16128" s="180"/>
      <c r="N16128" s="180"/>
      <c r="O16128" s="180"/>
    </row>
    <row r="16129" spans="8:15" s="179" customFormat="1" x14ac:dyDescent="0.2">
      <c r="H16129" s="180"/>
      <c r="I16129" s="180"/>
      <c r="L16129" s="181"/>
      <c r="M16129" s="180"/>
      <c r="N16129" s="180"/>
      <c r="O16129" s="180"/>
    </row>
    <row r="16130" spans="8:15" s="179" customFormat="1" x14ac:dyDescent="0.2">
      <c r="H16130" s="180"/>
      <c r="I16130" s="180"/>
      <c r="L16130" s="181"/>
      <c r="M16130" s="180"/>
      <c r="N16130" s="180"/>
      <c r="O16130" s="180"/>
    </row>
    <row r="16131" spans="8:15" s="179" customFormat="1" x14ac:dyDescent="0.2">
      <c r="H16131" s="180"/>
      <c r="I16131" s="180"/>
      <c r="L16131" s="181"/>
      <c r="M16131" s="180"/>
      <c r="N16131" s="180"/>
      <c r="O16131" s="180"/>
    </row>
    <row r="16132" spans="8:15" s="179" customFormat="1" x14ac:dyDescent="0.2">
      <c r="H16132" s="180"/>
      <c r="I16132" s="180"/>
      <c r="L16132" s="181"/>
      <c r="M16132" s="180"/>
      <c r="N16132" s="180"/>
      <c r="O16132" s="180"/>
    </row>
    <row r="16133" spans="8:15" s="179" customFormat="1" x14ac:dyDescent="0.2">
      <c r="H16133" s="180"/>
      <c r="I16133" s="180"/>
      <c r="L16133" s="181"/>
      <c r="M16133" s="180"/>
      <c r="N16133" s="180"/>
      <c r="O16133" s="180"/>
    </row>
    <row r="16134" spans="8:15" s="179" customFormat="1" x14ac:dyDescent="0.2">
      <c r="H16134" s="180"/>
      <c r="I16134" s="180"/>
      <c r="L16134" s="181"/>
      <c r="M16134" s="180"/>
      <c r="N16134" s="180"/>
      <c r="O16134" s="180"/>
    </row>
    <row r="16135" spans="8:15" s="179" customFormat="1" x14ac:dyDescent="0.2">
      <c r="H16135" s="180"/>
      <c r="I16135" s="180"/>
      <c r="L16135" s="181"/>
      <c r="M16135" s="180"/>
      <c r="N16135" s="180"/>
      <c r="O16135" s="180"/>
    </row>
    <row r="16136" spans="8:15" s="179" customFormat="1" x14ac:dyDescent="0.2">
      <c r="H16136" s="180"/>
      <c r="I16136" s="180"/>
      <c r="L16136" s="181"/>
      <c r="M16136" s="180"/>
      <c r="N16136" s="180"/>
      <c r="O16136" s="180"/>
    </row>
    <row r="16137" spans="8:15" s="179" customFormat="1" x14ac:dyDescent="0.2">
      <c r="H16137" s="180"/>
      <c r="I16137" s="180"/>
      <c r="L16137" s="181"/>
      <c r="M16137" s="180"/>
      <c r="N16137" s="180"/>
      <c r="O16137" s="180"/>
    </row>
    <row r="16138" spans="8:15" s="179" customFormat="1" x14ac:dyDescent="0.2">
      <c r="H16138" s="180"/>
      <c r="I16138" s="180"/>
      <c r="L16138" s="181"/>
      <c r="M16138" s="180"/>
      <c r="N16138" s="180"/>
      <c r="O16138" s="180"/>
    </row>
    <row r="16139" spans="8:15" s="179" customFormat="1" x14ac:dyDescent="0.2">
      <c r="H16139" s="180"/>
      <c r="I16139" s="180"/>
      <c r="L16139" s="181"/>
      <c r="M16139" s="180"/>
      <c r="N16139" s="180"/>
      <c r="O16139" s="180"/>
    </row>
    <row r="16140" spans="8:15" s="179" customFormat="1" x14ac:dyDescent="0.2">
      <c r="H16140" s="180"/>
      <c r="I16140" s="180"/>
      <c r="L16140" s="181"/>
      <c r="M16140" s="180"/>
      <c r="N16140" s="180"/>
      <c r="O16140" s="180"/>
    </row>
    <row r="16141" spans="8:15" s="179" customFormat="1" x14ac:dyDescent="0.2">
      <c r="H16141" s="180"/>
      <c r="I16141" s="180"/>
      <c r="L16141" s="181"/>
      <c r="M16141" s="180"/>
      <c r="N16141" s="180"/>
      <c r="O16141" s="180"/>
    </row>
    <row r="16142" spans="8:15" s="179" customFormat="1" x14ac:dyDescent="0.2">
      <c r="H16142" s="180"/>
      <c r="I16142" s="180"/>
      <c r="L16142" s="181"/>
      <c r="M16142" s="180"/>
      <c r="N16142" s="180"/>
      <c r="O16142" s="180"/>
    </row>
    <row r="16143" spans="8:15" s="179" customFormat="1" x14ac:dyDescent="0.2">
      <c r="H16143" s="180"/>
      <c r="I16143" s="180"/>
      <c r="L16143" s="181"/>
      <c r="M16143" s="180"/>
      <c r="N16143" s="180"/>
      <c r="O16143" s="180"/>
    </row>
    <row r="16144" spans="8:15" s="179" customFormat="1" x14ac:dyDescent="0.2">
      <c r="H16144" s="180"/>
      <c r="I16144" s="180"/>
      <c r="L16144" s="181"/>
      <c r="M16144" s="180"/>
      <c r="N16144" s="180"/>
      <c r="O16144" s="180"/>
    </row>
    <row r="16145" spans="8:15" s="179" customFormat="1" x14ac:dyDescent="0.2">
      <c r="H16145" s="180"/>
      <c r="I16145" s="180"/>
      <c r="L16145" s="181"/>
      <c r="M16145" s="180"/>
      <c r="N16145" s="180"/>
      <c r="O16145" s="180"/>
    </row>
    <row r="16146" spans="8:15" s="179" customFormat="1" x14ac:dyDescent="0.2">
      <c r="H16146" s="180"/>
      <c r="I16146" s="180"/>
      <c r="L16146" s="181"/>
      <c r="M16146" s="180"/>
      <c r="N16146" s="180"/>
      <c r="O16146" s="180"/>
    </row>
    <row r="16147" spans="8:15" s="179" customFormat="1" x14ac:dyDescent="0.2">
      <c r="H16147" s="180"/>
      <c r="I16147" s="180"/>
      <c r="L16147" s="181"/>
      <c r="M16147" s="180"/>
      <c r="N16147" s="180"/>
      <c r="O16147" s="180"/>
    </row>
    <row r="16148" spans="8:15" s="179" customFormat="1" x14ac:dyDescent="0.2">
      <c r="H16148" s="180"/>
      <c r="I16148" s="180"/>
      <c r="L16148" s="181"/>
      <c r="M16148" s="180"/>
      <c r="N16148" s="180"/>
      <c r="O16148" s="180"/>
    </row>
    <row r="16149" spans="8:15" s="179" customFormat="1" x14ac:dyDescent="0.2">
      <c r="H16149" s="180"/>
      <c r="I16149" s="180"/>
      <c r="L16149" s="181"/>
      <c r="M16149" s="180"/>
      <c r="N16149" s="180"/>
      <c r="O16149" s="180"/>
    </row>
    <row r="16150" spans="8:15" s="179" customFormat="1" x14ac:dyDescent="0.2">
      <c r="H16150" s="180"/>
      <c r="I16150" s="180"/>
      <c r="L16150" s="181"/>
      <c r="M16150" s="180"/>
      <c r="N16150" s="180"/>
      <c r="O16150" s="180"/>
    </row>
    <row r="16151" spans="8:15" s="179" customFormat="1" x14ac:dyDescent="0.2">
      <c r="H16151" s="180"/>
      <c r="I16151" s="180"/>
      <c r="L16151" s="181"/>
      <c r="M16151" s="180"/>
      <c r="N16151" s="180"/>
      <c r="O16151" s="180"/>
    </row>
    <row r="16152" spans="8:15" s="179" customFormat="1" x14ac:dyDescent="0.2">
      <c r="H16152" s="180"/>
      <c r="I16152" s="180"/>
      <c r="L16152" s="181"/>
      <c r="M16152" s="180"/>
      <c r="N16152" s="180"/>
      <c r="O16152" s="180"/>
    </row>
    <row r="16153" spans="8:15" s="179" customFormat="1" x14ac:dyDescent="0.2">
      <c r="H16153" s="180"/>
      <c r="I16153" s="180"/>
      <c r="L16153" s="181"/>
      <c r="M16153" s="180"/>
      <c r="N16153" s="180"/>
      <c r="O16153" s="180"/>
    </row>
    <row r="16154" spans="8:15" s="179" customFormat="1" x14ac:dyDescent="0.2">
      <c r="H16154" s="180"/>
      <c r="I16154" s="180"/>
      <c r="L16154" s="181"/>
      <c r="M16154" s="180"/>
      <c r="N16154" s="180"/>
      <c r="O16154" s="180"/>
    </row>
    <row r="16155" spans="8:15" s="179" customFormat="1" x14ac:dyDescent="0.2">
      <c r="H16155" s="180"/>
      <c r="I16155" s="180"/>
      <c r="L16155" s="181"/>
      <c r="M16155" s="180"/>
      <c r="N16155" s="180"/>
      <c r="O16155" s="180"/>
    </row>
    <row r="16156" spans="8:15" s="179" customFormat="1" x14ac:dyDescent="0.2">
      <c r="H16156" s="180"/>
      <c r="I16156" s="180"/>
      <c r="L16156" s="181"/>
      <c r="M16156" s="180"/>
      <c r="N16156" s="180"/>
      <c r="O16156" s="180"/>
    </row>
    <row r="16157" spans="8:15" s="179" customFormat="1" x14ac:dyDescent="0.2">
      <c r="H16157" s="180"/>
      <c r="I16157" s="180"/>
      <c r="L16157" s="181"/>
      <c r="M16157" s="180"/>
      <c r="N16157" s="180"/>
      <c r="O16157" s="180"/>
    </row>
    <row r="16158" spans="8:15" s="179" customFormat="1" x14ac:dyDescent="0.2">
      <c r="H16158" s="180"/>
      <c r="I16158" s="180"/>
      <c r="L16158" s="181"/>
      <c r="M16158" s="180"/>
      <c r="N16158" s="180"/>
      <c r="O16158" s="180"/>
    </row>
    <row r="16159" spans="8:15" s="179" customFormat="1" x14ac:dyDescent="0.2">
      <c r="H16159" s="180"/>
      <c r="I16159" s="180"/>
      <c r="L16159" s="181"/>
      <c r="M16159" s="180"/>
      <c r="N16159" s="180"/>
      <c r="O16159" s="180"/>
    </row>
    <row r="16160" spans="8:15" s="179" customFormat="1" x14ac:dyDescent="0.2">
      <c r="H16160" s="180"/>
      <c r="I16160" s="180"/>
      <c r="L16160" s="181"/>
      <c r="M16160" s="180"/>
      <c r="N16160" s="180"/>
      <c r="O16160" s="180"/>
    </row>
    <row r="16161" spans="8:15" s="179" customFormat="1" x14ac:dyDescent="0.2">
      <c r="H16161" s="180"/>
      <c r="I16161" s="180"/>
      <c r="L16161" s="181"/>
      <c r="M16161" s="180"/>
      <c r="N16161" s="180"/>
      <c r="O16161" s="180"/>
    </row>
    <row r="16162" spans="8:15" s="179" customFormat="1" x14ac:dyDescent="0.2">
      <c r="H16162" s="180"/>
      <c r="I16162" s="180"/>
      <c r="L16162" s="181"/>
      <c r="M16162" s="180"/>
      <c r="N16162" s="180"/>
      <c r="O16162" s="180"/>
    </row>
    <row r="16163" spans="8:15" s="179" customFormat="1" x14ac:dyDescent="0.2">
      <c r="H16163" s="180"/>
      <c r="I16163" s="180"/>
      <c r="L16163" s="181"/>
      <c r="M16163" s="180"/>
      <c r="N16163" s="180"/>
      <c r="O16163" s="180"/>
    </row>
    <row r="16164" spans="8:15" s="179" customFormat="1" x14ac:dyDescent="0.2">
      <c r="H16164" s="180"/>
      <c r="I16164" s="180"/>
      <c r="L16164" s="181"/>
      <c r="M16164" s="180"/>
      <c r="N16164" s="180"/>
      <c r="O16164" s="180"/>
    </row>
    <row r="16165" spans="8:15" s="179" customFormat="1" x14ac:dyDescent="0.2">
      <c r="H16165" s="180"/>
      <c r="I16165" s="180"/>
      <c r="L16165" s="181"/>
      <c r="M16165" s="180"/>
      <c r="N16165" s="180"/>
      <c r="O16165" s="180"/>
    </row>
    <row r="16166" spans="8:15" s="179" customFormat="1" x14ac:dyDescent="0.2">
      <c r="H16166" s="180"/>
      <c r="I16166" s="180"/>
      <c r="L16166" s="181"/>
      <c r="M16166" s="180"/>
      <c r="N16166" s="180"/>
      <c r="O16166" s="180"/>
    </row>
    <row r="16167" spans="8:15" s="179" customFormat="1" x14ac:dyDescent="0.2">
      <c r="H16167" s="180"/>
      <c r="I16167" s="180"/>
      <c r="L16167" s="181"/>
      <c r="M16167" s="180"/>
      <c r="N16167" s="180"/>
      <c r="O16167" s="180"/>
    </row>
    <row r="16168" spans="8:15" s="179" customFormat="1" x14ac:dyDescent="0.2">
      <c r="H16168" s="180"/>
      <c r="I16168" s="180"/>
      <c r="L16168" s="181"/>
      <c r="M16168" s="180"/>
      <c r="N16168" s="180"/>
      <c r="O16168" s="180"/>
    </row>
    <row r="16169" spans="8:15" s="179" customFormat="1" x14ac:dyDescent="0.2">
      <c r="H16169" s="180"/>
      <c r="I16169" s="180"/>
      <c r="L16169" s="181"/>
      <c r="M16169" s="180"/>
      <c r="N16169" s="180"/>
      <c r="O16169" s="180"/>
    </row>
    <row r="16170" spans="8:15" s="179" customFormat="1" x14ac:dyDescent="0.2">
      <c r="H16170" s="180"/>
      <c r="I16170" s="180"/>
      <c r="L16170" s="181"/>
      <c r="M16170" s="180"/>
      <c r="N16170" s="180"/>
      <c r="O16170" s="180"/>
    </row>
    <row r="16171" spans="8:15" s="179" customFormat="1" x14ac:dyDescent="0.2">
      <c r="H16171" s="180"/>
      <c r="I16171" s="180"/>
      <c r="L16171" s="181"/>
      <c r="M16171" s="180"/>
      <c r="N16171" s="180"/>
      <c r="O16171" s="180"/>
    </row>
    <row r="16172" spans="8:15" s="179" customFormat="1" x14ac:dyDescent="0.2">
      <c r="H16172" s="180"/>
      <c r="I16172" s="180"/>
      <c r="L16172" s="181"/>
      <c r="M16172" s="180"/>
      <c r="N16172" s="180"/>
      <c r="O16172" s="180"/>
    </row>
    <row r="16173" spans="8:15" s="179" customFormat="1" x14ac:dyDescent="0.2">
      <c r="H16173" s="180"/>
      <c r="I16173" s="180"/>
      <c r="L16173" s="181"/>
      <c r="M16173" s="180"/>
      <c r="N16173" s="180"/>
      <c r="O16173" s="180"/>
    </row>
    <row r="16174" spans="8:15" s="179" customFormat="1" x14ac:dyDescent="0.2">
      <c r="H16174" s="180"/>
      <c r="I16174" s="180"/>
      <c r="L16174" s="181"/>
      <c r="M16174" s="180"/>
      <c r="N16174" s="180"/>
      <c r="O16174" s="180"/>
    </row>
    <row r="16175" spans="8:15" s="179" customFormat="1" x14ac:dyDescent="0.2">
      <c r="H16175" s="180"/>
      <c r="I16175" s="180"/>
      <c r="L16175" s="181"/>
      <c r="M16175" s="180"/>
      <c r="N16175" s="180"/>
      <c r="O16175" s="180"/>
    </row>
    <row r="16176" spans="8:15" s="179" customFormat="1" x14ac:dyDescent="0.2">
      <c r="H16176" s="180"/>
      <c r="I16176" s="180"/>
      <c r="L16176" s="181"/>
      <c r="M16176" s="180"/>
      <c r="N16176" s="180"/>
      <c r="O16176" s="180"/>
    </row>
    <row r="16177" spans="8:15" s="179" customFormat="1" x14ac:dyDescent="0.2">
      <c r="H16177" s="180"/>
      <c r="I16177" s="180"/>
      <c r="L16177" s="181"/>
      <c r="M16177" s="180"/>
      <c r="N16177" s="180"/>
      <c r="O16177" s="180"/>
    </row>
    <row r="16178" spans="8:15" s="179" customFormat="1" x14ac:dyDescent="0.2">
      <c r="H16178" s="180"/>
      <c r="I16178" s="180"/>
      <c r="L16178" s="181"/>
      <c r="M16178" s="180"/>
      <c r="N16178" s="180"/>
      <c r="O16178" s="180"/>
    </row>
    <row r="16179" spans="8:15" s="179" customFormat="1" x14ac:dyDescent="0.2">
      <c r="H16179" s="180"/>
      <c r="I16179" s="180"/>
      <c r="L16179" s="181"/>
      <c r="M16179" s="180"/>
      <c r="N16179" s="180"/>
      <c r="O16179" s="180"/>
    </row>
    <row r="16180" spans="8:15" s="179" customFormat="1" x14ac:dyDescent="0.2">
      <c r="H16180" s="180"/>
      <c r="I16180" s="180"/>
      <c r="L16180" s="181"/>
      <c r="M16180" s="180"/>
      <c r="N16180" s="180"/>
      <c r="O16180" s="180"/>
    </row>
    <row r="16181" spans="8:15" s="179" customFormat="1" x14ac:dyDescent="0.2">
      <c r="H16181" s="180"/>
      <c r="I16181" s="180"/>
      <c r="L16181" s="181"/>
      <c r="M16181" s="180"/>
      <c r="N16181" s="180"/>
      <c r="O16181" s="180"/>
    </row>
    <row r="16182" spans="8:15" s="179" customFormat="1" x14ac:dyDescent="0.2">
      <c r="H16182" s="180"/>
      <c r="I16182" s="180"/>
      <c r="L16182" s="181"/>
      <c r="M16182" s="180"/>
      <c r="N16182" s="180"/>
      <c r="O16182" s="180"/>
    </row>
    <row r="16183" spans="8:15" s="179" customFormat="1" x14ac:dyDescent="0.2">
      <c r="H16183" s="180"/>
      <c r="I16183" s="180"/>
      <c r="L16183" s="181"/>
      <c r="M16183" s="180"/>
      <c r="N16183" s="180"/>
      <c r="O16183" s="180"/>
    </row>
    <row r="16184" spans="8:15" s="179" customFormat="1" x14ac:dyDescent="0.2">
      <c r="H16184" s="180"/>
      <c r="I16184" s="180"/>
      <c r="L16184" s="181"/>
      <c r="M16184" s="180"/>
      <c r="N16184" s="180"/>
      <c r="O16184" s="180"/>
    </row>
    <row r="16185" spans="8:15" s="179" customFormat="1" x14ac:dyDescent="0.2">
      <c r="H16185" s="180"/>
      <c r="I16185" s="180"/>
      <c r="L16185" s="181"/>
      <c r="M16185" s="180"/>
      <c r="N16185" s="180"/>
      <c r="O16185" s="180"/>
    </row>
    <row r="16186" spans="8:15" s="179" customFormat="1" x14ac:dyDescent="0.2">
      <c r="H16186" s="180"/>
      <c r="I16186" s="180"/>
      <c r="L16186" s="181"/>
      <c r="M16186" s="180"/>
      <c r="N16186" s="180"/>
      <c r="O16186" s="180"/>
    </row>
    <row r="16187" spans="8:15" s="179" customFormat="1" x14ac:dyDescent="0.2">
      <c r="H16187" s="180"/>
      <c r="I16187" s="180"/>
      <c r="L16187" s="181"/>
      <c r="M16187" s="180"/>
      <c r="N16187" s="180"/>
      <c r="O16187" s="180"/>
    </row>
    <row r="16188" spans="8:15" s="179" customFormat="1" x14ac:dyDescent="0.2">
      <c r="H16188" s="180"/>
      <c r="I16188" s="180"/>
      <c r="L16188" s="181"/>
      <c r="M16188" s="180"/>
      <c r="N16188" s="180"/>
      <c r="O16188" s="180"/>
    </row>
    <row r="16189" spans="8:15" s="179" customFormat="1" x14ac:dyDescent="0.2">
      <c r="H16189" s="180"/>
      <c r="I16189" s="180"/>
      <c r="L16189" s="181"/>
      <c r="M16189" s="180"/>
      <c r="N16189" s="180"/>
      <c r="O16189" s="180"/>
    </row>
    <row r="16190" spans="8:15" s="179" customFormat="1" x14ac:dyDescent="0.2">
      <c r="H16190" s="180"/>
      <c r="I16190" s="180"/>
      <c r="L16190" s="181"/>
      <c r="M16190" s="180"/>
      <c r="N16190" s="180"/>
      <c r="O16190" s="180"/>
    </row>
    <row r="16191" spans="8:15" s="179" customFormat="1" x14ac:dyDescent="0.2">
      <c r="H16191" s="180"/>
      <c r="I16191" s="180"/>
      <c r="L16191" s="181"/>
      <c r="M16191" s="180"/>
      <c r="N16191" s="180"/>
      <c r="O16191" s="180"/>
    </row>
    <row r="16192" spans="8:15" s="179" customFormat="1" x14ac:dyDescent="0.2">
      <c r="H16192" s="180"/>
      <c r="I16192" s="180"/>
      <c r="L16192" s="181"/>
      <c r="M16192" s="180"/>
      <c r="N16192" s="180"/>
      <c r="O16192" s="180"/>
    </row>
    <row r="16193" spans="8:15" s="179" customFormat="1" x14ac:dyDescent="0.2">
      <c r="H16193" s="180"/>
      <c r="I16193" s="180"/>
      <c r="L16193" s="181"/>
      <c r="M16193" s="180"/>
      <c r="N16193" s="180"/>
      <c r="O16193" s="180"/>
    </row>
    <row r="16194" spans="8:15" s="179" customFormat="1" x14ac:dyDescent="0.2">
      <c r="H16194" s="180"/>
      <c r="I16194" s="180"/>
      <c r="L16194" s="181"/>
      <c r="M16194" s="180"/>
      <c r="N16194" s="180"/>
      <c r="O16194" s="180"/>
    </row>
    <row r="16195" spans="8:15" s="179" customFormat="1" x14ac:dyDescent="0.2">
      <c r="H16195" s="180"/>
      <c r="I16195" s="180"/>
      <c r="L16195" s="181"/>
      <c r="M16195" s="180"/>
      <c r="N16195" s="180"/>
      <c r="O16195" s="180"/>
    </row>
    <row r="16196" spans="8:15" s="179" customFormat="1" x14ac:dyDescent="0.2">
      <c r="H16196" s="180"/>
      <c r="I16196" s="180"/>
      <c r="L16196" s="181"/>
      <c r="M16196" s="180"/>
      <c r="N16196" s="180"/>
      <c r="O16196" s="180"/>
    </row>
    <row r="16197" spans="8:15" s="179" customFormat="1" x14ac:dyDescent="0.2">
      <c r="H16197" s="180"/>
      <c r="I16197" s="180"/>
      <c r="L16197" s="181"/>
      <c r="M16197" s="180"/>
      <c r="N16197" s="180"/>
      <c r="O16197" s="180"/>
    </row>
    <row r="16198" spans="8:15" s="179" customFormat="1" x14ac:dyDescent="0.2">
      <c r="H16198" s="180"/>
      <c r="I16198" s="180"/>
      <c r="L16198" s="181"/>
      <c r="M16198" s="180"/>
      <c r="N16198" s="180"/>
      <c r="O16198" s="180"/>
    </row>
    <row r="16199" spans="8:15" s="179" customFormat="1" x14ac:dyDescent="0.2">
      <c r="H16199" s="180"/>
      <c r="I16199" s="180"/>
      <c r="L16199" s="181"/>
      <c r="M16199" s="180"/>
      <c r="N16199" s="180"/>
      <c r="O16199" s="180"/>
    </row>
    <row r="16200" spans="8:15" s="179" customFormat="1" x14ac:dyDescent="0.2">
      <c r="H16200" s="180"/>
      <c r="I16200" s="180"/>
      <c r="L16200" s="181"/>
      <c r="M16200" s="180"/>
      <c r="N16200" s="180"/>
      <c r="O16200" s="180"/>
    </row>
    <row r="16201" spans="8:15" s="179" customFormat="1" x14ac:dyDescent="0.2">
      <c r="H16201" s="180"/>
      <c r="I16201" s="180"/>
      <c r="L16201" s="181"/>
      <c r="M16201" s="180"/>
      <c r="N16201" s="180"/>
      <c r="O16201" s="180"/>
    </row>
    <row r="16202" spans="8:15" s="179" customFormat="1" x14ac:dyDescent="0.2">
      <c r="H16202" s="180"/>
      <c r="I16202" s="180"/>
      <c r="L16202" s="181"/>
      <c r="M16202" s="180"/>
      <c r="N16202" s="180"/>
      <c r="O16202" s="180"/>
    </row>
    <row r="16203" spans="8:15" s="179" customFormat="1" x14ac:dyDescent="0.2">
      <c r="H16203" s="180"/>
      <c r="I16203" s="180"/>
      <c r="L16203" s="181"/>
      <c r="M16203" s="180"/>
      <c r="N16203" s="180"/>
      <c r="O16203" s="180"/>
    </row>
    <row r="16204" spans="8:15" s="179" customFormat="1" x14ac:dyDescent="0.2">
      <c r="H16204" s="180"/>
      <c r="I16204" s="180"/>
      <c r="L16204" s="181"/>
      <c r="M16204" s="180"/>
      <c r="N16204" s="180"/>
      <c r="O16204" s="180"/>
    </row>
    <row r="16205" spans="8:15" s="179" customFormat="1" x14ac:dyDescent="0.2">
      <c r="H16205" s="180"/>
      <c r="I16205" s="180"/>
      <c r="L16205" s="181"/>
      <c r="M16205" s="180"/>
      <c r="N16205" s="180"/>
      <c r="O16205" s="180"/>
    </row>
    <row r="16206" spans="8:15" s="179" customFormat="1" x14ac:dyDescent="0.2">
      <c r="H16206" s="180"/>
      <c r="I16206" s="180"/>
      <c r="L16206" s="181"/>
      <c r="M16206" s="180"/>
      <c r="N16206" s="180"/>
      <c r="O16206" s="180"/>
    </row>
    <row r="16207" spans="8:15" s="179" customFormat="1" x14ac:dyDescent="0.2">
      <c r="H16207" s="180"/>
      <c r="I16207" s="180"/>
      <c r="L16207" s="181"/>
      <c r="M16207" s="180"/>
      <c r="N16207" s="180"/>
      <c r="O16207" s="180"/>
    </row>
    <row r="16208" spans="8:15" s="179" customFormat="1" x14ac:dyDescent="0.2">
      <c r="H16208" s="180"/>
      <c r="I16208" s="180"/>
      <c r="L16208" s="181"/>
      <c r="M16208" s="180"/>
      <c r="N16208" s="180"/>
      <c r="O16208" s="180"/>
    </row>
    <row r="16209" spans="8:15" s="179" customFormat="1" x14ac:dyDescent="0.2">
      <c r="H16209" s="180"/>
      <c r="I16209" s="180"/>
      <c r="L16209" s="181"/>
      <c r="M16209" s="180"/>
      <c r="N16209" s="180"/>
      <c r="O16209" s="180"/>
    </row>
    <row r="16210" spans="8:15" s="179" customFormat="1" x14ac:dyDescent="0.2">
      <c r="H16210" s="180"/>
      <c r="I16210" s="180"/>
      <c r="L16210" s="181"/>
      <c r="M16210" s="180"/>
      <c r="N16210" s="180"/>
      <c r="O16210" s="180"/>
    </row>
    <row r="16211" spans="8:15" s="179" customFormat="1" x14ac:dyDescent="0.2">
      <c r="H16211" s="180"/>
      <c r="I16211" s="180"/>
      <c r="L16211" s="181"/>
      <c r="M16211" s="180"/>
      <c r="N16211" s="180"/>
      <c r="O16211" s="180"/>
    </row>
    <row r="16212" spans="8:15" s="179" customFormat="1" x14ac:dyDescent="0.2">
      <c r="H16212" s="180"/>
      <c r="I16212" s="180"/>
      <c r="L16212" s="181"/>
      <c r="M16212" s="180"/>
      <c r="N16212" s="180"/>
      <c r="O16212" s="180"/>
    </row>
    <row r="16213" spans="8:15" s="179" customFormat="1" x14ac:dyDescent="0.2">
      <c r="H16213" s="180"/>
      <c r="I16213" s="180"/>
      <c r="L16213" s="181"/>
      <c r="M16213" s="180"/>
      <c r="N16213" s="180"/>
      <c r="O16213" s="180"/>
    </row>
    <row r="16214" spans="8:15" s="179" customFormat="1" x14ac:dyDescent="0.2">
      <c r="H16214" s="180"/>
      <c r="I16214" s="180"/>
      <c r="L16214" s="181"/>
      <c r="M16214" s="180"/>
      <c r="N16214" s="180"/>
      <c r="O16214" s="180"/>
    </row>
    <row r="16215" spans="8:15" s="179" customFormat="1" x14ac:dyDescent="0.2">
      <c r="H16215" s="180"/>
      <c r="I16215" s="180"/>
      <c r="L16215" s="181"/>
      <c r="M16215" s="180"/>
      <c r="N16215" s="180"/>
      <c r="O16215" s="180"/>
    </row>
    <row r="16216" spans="8:15" s="179" customFormat="1" x14ac:dyDescent="0.2">
      <c r="H16216" s="180"/>
      <c r="I16216" s="180"/>
      <c r="L16216" s="181"/>
      <c r="M16216" s="180"/>
      <c r="N16216" s="180"/>
      <c r="O16216" s="180"/>
    </row>
    <row r="16217" spans="8:15" s="179" customFormat="1" x14ac:dyDescent="0.2">
      <c r="H16217" s="180"/>
      <c r="I16217" s="180"/>
      <c r="L16217" s="181"/>
      <c r="M16217" s="180"/>
      <c r="N16217" s="180"/>
      <c r="O16217" s="180"/>
    </row>
    <row r="16218" spans="8:15" s="179" customFormat="1" x14ac:dyDescent="0.2">
      <c r="H16218" s="180"/>
      <c r="I16218" s="180"/>
      <c r="L16218" s="181"/>
      <c r="M16218" s="180"/>
      <c r="N16218" s="180"/>
      <c r="O16218" s="180"/>
    </row>
    <row r="16219" spans="8:15" s="179" customFormat="1" x14ac:dyDescent="0.2">
      <c r="H16219" s="180"/>
      <c r="I16219" s="180"/>
      <c r="L16219" s="181"/>
      <c r="M16219" s="180"/>
      <c r="N16219" s="180"/>
      <c r="O16219" s="180"/>
    </row>
    <row r="16220" spans="8:15" s="179" customFormat="1" x14ac:dyDescent="0.2">
      <c r="H16220" s="180"/>
      <c r="I16220" s="180"/>
      <c r="L16220" s="181"/>
      <c r="M16220" s="180"/>
      <c r="N16220" s="180"/>
      <c r="O16220" s="180"/>
    </row>
    <row r="16221" spans="8:15" s="179" customFormat="1" x14ac:dyDescent="0.2">
      <c r="H16221" s="180"/>
      <c r="I16221" s="180"/>
      <c r="L16221" s="181"/>
      <c r="M16221" s="180"/>
      <c r="N16221" s="180"/>
      <c r="O16221" s="180"/>
    </row>
    <row r="16222" spans="8:15" s="179" customFormat="1" x14ac:dyDescent="0.2">
      <c r="H16222" s="180"/>
      <c r="I16222" s="180"/>
      <c r="L16222" s="181"/>
      <c r="M16222" s="180"/>
      <c r="N16222" s="180"/>
      <c r="O16222" s="180"/>
    </row>
    <row r="16223" spans="8:15" s="179" customFormat="1" x14ac:dyDescent="0.2">
      <c r="H16223" s="180"/>
      <c r="I16223" s="180"/>
      <c r="L16223" s="181"/>
      <c r="M16223" s="180"/>
      <c r="N16223" s="180"/>
      <c r="O16223" s="180"/>
    </row>
    <row r="16224" spans="8:15" s="179" customFormat="1" x14ac:dyDescent="0.2">
      <c r="H16224" s="180"/>
      <c r="I16224" s="180"/>
      <c r="L16224" s="181"/>
      <c r="M16224" s="180"/>
      <c r="N16224" s="180"/>
      <c r="O16224" s="180"/>
    </row>
    <row r="16225" spans="8:15" s="179" customFormat="1" x14ac:dyDescent="0.2">
      <c r="H16225" s="180"/>
      <c r="I16225" s="180"/>
      <c r="L16225" s="181"/>
      <c r="M16225" s="180"/>
      <c r="N16225" s="180"/>
      <c r="O16225" s="180"/>
    </row>
    <row r="16226" spans="8:15" s="179" customFormat="1" x14ac:dyDescent="0.2">
      <c r="H16226" s="180"/>
      <c r="I16226" s="180"/>
      <c r="L16226" s="181"/>
      <c r="M16226" s="180"/>
      <c r="N16226" s="180"/>
      <c r="O16226" s="180"/>
    </row>
    <row r="16227" spans="8:15" s="179" customFormat="1" x14ac:dyDescent="0.2">
      <c r="H16227" s="180"/>
      <c r="I16227" s="180"/>
      <c r="L16227" s="181"/>
      <c r="M16227" s="180"/>
      <c r="N16227" s="180"/>
      <c r="O16227" s="180"/>
    </row>
    <row r="16228" spans="8:15" s="179" customFormat="1" x14ac:dyDescent="0.2">
      <c r="H16228" s="180"/>
      <c r="I16228" s="180"/>
      <c r="L16228" s="181"/>
      <c r="M16228" s="180"/>
      <c r="N16228" s="180"/>
      <c r="O16228" s="180"/>
    </row>
    <row r="16229" spans="8:15" s="179" customFormat="1" x14ac:dyDescent="0.2">
      <c r="H16229" s="180"/>
      <c r="I16229" s="180"/>
      <c r="L16229" s="181"/>
      <c r="M16229" s="180"/>
      <c r="N16229" s="180"/>
      <c r="O16229" s="180"/>
    </row>
    <row r="16230" spans="8:15" s="179" customFormat="1" x14ac:dyDescent="0.2">
      <c r="H16230" s="180"/>
      <c r="I16230" s="180"/>
      <c r="L16230" s="181"/>
      <c r="M16230" s="180"/>
      <c r="N16230" s="180"/>
      <c r="O16230" s="180"/>
    </row>
    <row r="16231" spans="8:15" s="179" customFormat="1" x14ac:dyDescent="0.2">
      <c r="H16231" s="180"/>
      <c r="I16231" s="180"/>
      <c r="L16231" s="181"/>
      <c r="M16231" s="180"/>
      <c r="N16231" s="180"/>
      <c r="O16231" s="180"/>
    </row>
    <row r="16232" spans="8:15" s="179" customFormat="1" x14ac:dyDescent="0.2">
      <c r="H16232" s="180"/>
      <c r="I16232" s="180"/>
      <c r="L16232" s="181"/>
      <c r="M16232" s="180"/>
      <c r="N16232" s="180"/>
      <c r="O16232" s="180"/>
    </row>
    <row r="16233" spans="8:15" s="179" customFormat="1" x14ac:dyDescent="0.2">
      <c r="H16233" s="180"/>
      <c r="I16233" s="180"/>
      <c r="L16233" s="181"/>
      <c r="M16233" s="180"/>
      <c r="N16233" s="180"/>
      <c r="O16233" s="180"/>
    </row>
    <row r="16234" spans="8:15" s="179" customFormat="1" x14ac:dyDescent="0.2">
      <c r="H16234" s="180"/>
      <c r="I16234" s="180"/>
      <c r="L16234" s="181"/>
      <c r="M16234" s="180"/>
      <c r="N16234" s="180"/>
      <c r="O16234" s="180"/>
    </row>
    <row r="16235" spans="8:15" s="179" customFormat="1" x14ac:dyDescent="0.2">
      <c r="H16235" s="180"/>
      <c r="I16235" s="180"/>
      <c r="L16235" s="181"/>
      <c r="M16235" s="180"/>
      <c r="N16235" s="180"/>
      <c r="O16235" s="180"/>
    </row>
    <row r="16236" spans="8:15" s="179" customFormat="1" x14ac:dyDescent="0.2">
      <c r="H16236" s="180"/>
      <c r="I16236" s="180"/>
      <c r="L16236" s="181"/>
      <c r="M16236" s="180"/>
      <c r="N16236" s="180"/>
      <c r="O16236" s="180"/>
    </row>
    <row r="16237" spans="8:15" s="179" customFormat="1" x14ac:dyDescent="0.2">
      <c r="H16237" s="180"/>
      <c r="I16237" s="180"/>
      <c r="L16237" s="181"/>
      <c r="M16237" s="180"/>
      <c r="N16237" s="180"/>
      <c r="O16237" s="180"/>
    </row>
    <row r="16238" spans="8:15" s="179" customFormat="1" x14ac:dyDescent="0.2">
      <c r="H16238" s="180"/>
      <c r="I16238" s="180"/>
      <c r="L16238" s="181"/>
      <c r="M16238" s="180"/>
      <c r="N16238" s="180"/>
      <c r="O16238" s="180"/>
    </row>
    <row r="16239" spans="8:15" s="179" customFormat="1" x14ac:dyDescent="0.2">
      <c r="H16239" s="180"/>
      <c r="I16239" s="180"/>
      <c r="L16239" s="181"/>
      <c r="M16239" s="180"/>
      <c r="N16239" s="180"/>
      <c r="O16239" s="180"/>
    </row>
    <row r="16240" spans="8:15" s="179" customFormat="1" x14ac:dyDescent="0.2">
      <c r="H16240" s="180"/>
      <c r="I16240" s="180"/>
      <c r="L16240" s="181"/>
      <c r="M16240" s="180"/>
      <c r="N16240" s="180"/>
      <c r="O16240" s="180"/>
    </row>
    <row r="16241" spans="8:15" s="179" customFormat="1" x14ac:dyDescent="0.2">
      <c r="H16241" s="180"/>
      <c r="I16241" s="180"/>
      <c r="L16241" s="181"/>
      <c r="M16241" s="180"/>
      <c r="N16241" s="180"/>
      <c r="O16241" s="180"/>
    </row>
    <row r="16242" spans="8:15" s="179" customFormat="1" x14ac:dyDescent="0.2">
      <c r="H16242" s="180"/>
      <c r="I16242" s="180"/>
      <c r="L16242" s="181"/>
      <c r="M16242" s="180"/>
      <c r="N16242" s="180"/>
      <c r="O16242" s="180"/>
    </row>
    <row r="16243" spans="8:15" s="179" customFormat="1" x14ac:dyDescent="0.2">
      <c r="H16243" s="180"/>
      <c r="I16243" s="180"/>
      <c r="L16243" s="181"/>
      <c r="M16243" s="180"/>
      <c r="N16243" s="180"/>
      <c r="O16243" s="180"/>
    </row>
    <row r="16244" spans="8:15" s="179" customFormat="1" x14ac:dyDescent="0.2">
      <c r="H16244" s="180"/>
      <c r="I16244" s="180"/>
      <c r="L16244" s="181"/>
      <c r="M16244" s="180"/>
      <c r="N16244" s="180"/>
      <c r="O16244" s="180"/>
    </row>
    <row r="16245" spans="8:15" s="179" customFormat="1" x14ac:dyDescent="0.2">
      <c r="H16245" s="180"/>
      <c r="I16245" s="180"/>
      <c r="L16245" s="181"/>
      <c r="M16245" s="180"/>
      <c r="N16245" s="180"/>
      <c r="O16245" s="180"/>
    </row>
    <row r="16246" spans="8:15" s="179" customFormat="1" x14ac:dyDescent="0.2">
      <c r="H16246" s="180"/>
      <c r="I16246" s="180"/>
      <c r="L16246" s="181"/>
      <c r="M16246" s="180"/>
      <c r="N16246" s="180"/>
      <c r="O16246" s="180"/>
    </row>
    <row r="16247" spans="8:15" s="179" customFormat="1" x14ac:dyDescent="0.2">
      <c r="H16247" s="180"/>
      <c r="I16247" s="180"/>
      <c r="L16247" s="181"/>
      <c r="M16247" s="180"/>
      <c r="N16247" s="180"/>
      <c r="O16247" s="180"/>
    </row>
    <row r="16248" spans="8:15" s="179" customFormat="1" x14ac:dyDescent="0.2">
      <c r="H16248" s="180"/>
      <c r="I16248" s="180"/>
      <c r="L16248" s="181"/>
      <c r="M16248" s="180"/>
      <c r="N16248" s="180"/>
      <c r="O16248" s="180"/>
    </row>
    <row r="16249" spans="8:15" s="179" customFormat="1" x14ac:dyDescent="0.2">
      <c r="H16249" s="180"/>
      <c r="I16249" s="180"/>
      <c r="L16249" s="181"/>
      <c r="M16249" s="180"/>
      <c r="N16249" s="180"/>
      <c r="O16249" s="180"/>
    </row>
    <row r="16250" spans="8:15" s="179" customFormat="1" x14ac:dyDescent="0.2">
      <c r="H16250" s="180"/>
      <c r="I16250" s="180"/>
      <c r="L16250" s="181"/>
      <c r="M16250" s="180"/>
      <c r="N16250" s="180"/>
      <c r="O16250" s="180"/>
    </row>
    <row r="16251" spans="8:15" s="179" customFormat="1" x14ac:dyDescent="0.2">
      <c r="H16251" s="180"/>
      <c r="I16251" s="180"/>
      <c r="L16251" s="181"/>
      <c r="M16251" s="180"/>
      <c r="N16251" s="180"/>
      <c r="O16251" s="180"/>
    </row>
    <row r="16252" spans="8:15" s="179" customFormat="1" x14ac:dyDescent="0.2">
      <c r="H16252" s="180"/>
      <c r="I16252" s="180"/>
      <c r="L16252" s="181"/>
      <c r="M16252" s="180"/>
      <c r="N16252" s="180"/>
      <c r="O16252" s="180"/>
    </row>
    <row r="16253" spans="8:15" s="179" customFormat="1" x14ac:dyDescent="0.2">
      <c r="H16253" s="180"/>
      <c r="I16253" s="180"/>
      <c r="L16253" s="181"/>
      <c r="M16253" s="180"/>
      <c r="N16253" s="180"/>
      <c r="O16253" s="180"/>
    </row>
    <row r="16254" spans="8:15" s="179" customFormat="1" x14ac:dyDescent="0.2">
      <c r="H16254" s="180"/>
      <c r="I16254" s="180"/>
      <c r="L16254" s="181"/>
      <c r="M16254" s="180"/>
      <c r="N16254" s="180"/>
      <c r="O16254" s="180"/>
    </row>
    <row r="16255" spans="8:15" s="179" customFormat="1" x14ac:dyDescent="0.2">
      <c r="H16255" s="180"/>
      <c r="I16255" s="180"/>
      <c r="L16255" s="181"/>
      <c r="M16255" s="180"/>
      <c r="N16255" s="180"/>
      <c r="O16255" s="180"/>
    </row>
    <row r="16256" spans="8:15" s="179" customFormat="1" x14ac:dyDescent="0.2">
      <c r="H16256" s="180"/>
      <c r="I16256" s="180"/>
      <c r="L16256" s="181"/>
      <c r="M16256" s="180"/>
      <c r="N16256" s="180"/>
      <c r="O16256" s="180"/>
    </row>
    <row r="16257" spans="8:15" s="179" customFormat="1" x14ac:dyDescent="0.2">
      <c r="H16257" s="180"/>
      <c r="I16257" s="180"/>
      <c r="L16257" s="181"/>
      <c r="M16257" s="180"/>
      <c r="N16257" s="180"/>
      <c r="O16257" s="180"/>
    </row>
    <row r="16258" spans="8:15" s="179" customFormat="1" x14ac:dyDescent="0.2">
      <c r="H16258" s="180"/>
      <c r="I16258" s="180"/>
      <c r="L16258" s="181"/>
      <c r="M16258" s="180"/>
      <c r="N16258" s="180"/>
      <c r="O16258" s="180"/>
    </row>
    <row r="16259" spans="8:15" s="179" customFormat="1" x14ac:dyDescent="0.2">
      <c r="H16259" s="180"/>
      <c r="I16259" s="180"/>
      <c r="L16259" s="181"/>
      <c r="M16259" s="180"/>
      <c r="N16259" s="180"/>
      <c r="O16259" s="180"/>
    </row>
    <row r="16260" spans="8:15" s="179" customFormat="1" x14ac:dyDescent="0.2">
      <c r="H16260" s="180"/>
      <c r="I16260" s="180"/>
      <c r="L16260" s="181"/>
      <c r="M16260" s="180"/>
      <c r="N16260" s="180"/>
      <c r="O16260" s="180"/>
    </row>
    <row r="16261" spans="8:15" s="179" customFormat="1" x14ac:dyDescent="0.2">
      <c r="H16261" s="180"/>
      <c r="I16261" s="180"/>
      <c r="L16261" s="181"/>
      <c r="M16261" s="180"/>
      <c r="N16261" s="180"/>
      <c r="O16261" s="180"/>
    </row>
    <row r="16262" spans="8:15" s="179" customFormat="1" x14ac:dyDescent="0.2">
      <c r="H16262" s="180"/>
      <c r="I16262" s="180"/>
      <c r="L16262" s="181"/>
      <c r="M16262" s="180"/>
      <c r="N16262" s="180"/>
      <c r="O16262" s="180"/>
    </row>
    <row r="16263" spans="8:15" s="179" customFormat="1" x14ac:dyDescent="0.2">
      <c r="H16263" s="180"/>
      <c r="I16263" s="180"/>
      <c r="L16263" s="181"/>
      <c r="M16263" s="180"/>
      <c r="N16263" s="180"/>
      <c r="O16263" s="180"/>
    </row>
    <row r="16264" spans="8:15" s="179" customFormat="1" x14ac:dyDescent="0.2">
      <c r="H16264" s="180"/>
      <c r="I16264" s="180"/>
      <c r="L16264" s="181"/>
      <c r="M16264" s="180"/>
      <c r="N16264" s="180"/>
      <c r="O16264" s="180"/>
    </row>
    <row r="16265" spans="8:15" s="179" customFormat="1" x14ac:dyDescent="0.2">
      <c r="H16265" s="180"/>
      <c r="I16265" s="180"/>
      <c r="L16265" s="181"/>
      <c r="M16265" s="180"/>
      <c r="N16265" s="180"/>
      <c r="O16265" s="180"/>
    </row>
    <row r="16266" spans="8:15" s="179" customFormat="1" x14ac:dyDescent="0.2">
      <c r="H16266" s="180"/>
      <c r="I16266" s="180"/>
      <c r="L16266" s="181"/>
      <c r="M16266" s="180"/>
      <c r="N16266" s="180"/>
      <c r="O16266" s="180"/>
    </row>
    <row r="16267" spans="8:15" s="179" customFormat="1" x14ac:dyDescent="0.2">
      <c r="H16267" s="180"/>
      <c r="I16267" s="180"/>
      <c r="L16267" s="181"/>
      <c r="M16267" s="180"/>
      <c r="N16267" s="180"/>
      <c r="O16267" s="180"/>
    </row>
    <row r="16268" spans="8:15" s="179" customFormat="1" x14ac:dyDescent="0.2">
      <c r="H16268" s="180"/>
      <c r="I16268" s="180"/>
      <c r="L16268" s="181"/>
      <c r="M16268" s="180"/>
      <c r="N16268" s="180"/>
      <c r="O16268" s="180"/>
    </row>
    <row r="16269" spans="8:15" s="179" customFormat="1" x14ac:dyDescent="0.2">
      <c r="H16269" s="180"/>
      <c r="I16269" s="180"/>
      <c r="L16269" s="181"/>
      <c r="M16269" s="180"/>
      <c r="N16269" s="180"/>
      <c r="O16269" s="180"/>
    </row>
    <row r="16270" spans="8:15" s="179" customFormat="1" x14ac:dyDescent="0.2">
      <c r="H16270" s="180"/>
      <c r="I16270" s="180"/>
      <c r="L16270" s="181"/>
      <c r="M16270" s="180"/>
      <c r="N16270" s="180"/>
      <c r="O16270" s="180"/>
    </row>
    <row r="16271" spans="8:15" s="179" customFormat="1" x14ac:dyDescent="0.2">
      <c r="H16271" s="180"/>
      <c r="I16271" s="180"/>
      <c r="L16271" s="181"/>
      <c r="M16271" s="180"/>
      <c r="N16271" s="180"/>
      <c r="O16271" s="180"/>
    </row>
    <row r="16272" spans="8:15" s="179" customFormat="1" x14ac:dyDescent="0.2">
      <c r="H16272" s="180"/>
      <c r="I16272" s="180"/>
      <c r="L16272" s="181"/>
      <c r="M16272" s="180"/>
      <c r="N16272" s="180"/>
      <c r="O16272" s="180"/>
    </row>
    <row r="16273" spans="8:15" s="179" customFormat="1" x14ac:dyDescent="0.2">
      <c r="H16273" s="180"/>
      <c r="I16273" s="180"/>
      <c r="L16273" s="181"/>
      <c r="M16273" s="180"/>
      <c r="N16273" s="180"/>
      <c r="O16273" s="180"/>
    </row>
    <row r="16274" spans="8:15" s="179" customFormat="1" x14ac:dyDescent="0.2">
      <c r="H16274" s="180"/>
      <c r="I16274" s="180"/>
      <c r="L16274" s="181"/>
      <c r="M16274" s="180"/>
      <c r="N16274" s="180"/>
      <c r="O16274" s="180"/>
    </row>
    <row r="16275" spans="8:15" s="179" customFormat="1" x14ac:dyDescent="0.2">
      <c r="H16275" s="180"/>
      <c r="I16275" s="180"/>
      <c r="L16275" s="181"/>
      <c r="M16275" s="180"/>
      <c r="N16275" s="180"/>
      <c r="O16275" s="180"/>
    </row>
    <row r="16276" spans="8:15" s="179" customFormat="1" x14ac:dyDescent="0.2">
      <c r="H16276" s="180"/>
      <c r="I16276" s="180"/>
      <c r="L16276" s="181"/>
      <c r="M16276" s="180"/>
      <c r="N16276" s="180"/>
      <c r="O16276" s="180"/>
    </row>
    <row r="16277" spans="8:15" s="179" customFormat="1" x14ac:dyDescent="0.2">
      <c r="H16277" s="180"/>
      <c r="I16277" s="180"/>
      <c r="L16277" s="181"/>
      <c r="M16277" s="180"/>
      <c r="N16277" s="180"/>
      <c r="O16277" s="180"/>
    </row>
    <row r="16278" spans="8:15" s="179" customFormat="1" x14ac:dyDescent="0.2">
      <c r="H16278" s="180"/>
      <c r="I16278" s="180"/>
      <c r="L16278" s="181"/>
      <c r="M16278" s="180"/>
      <c r="N16278" s="180"/>
      <c r="O16278" s="180"/>
    </row>
    <row r="16279" spans="8:15" s="179" customFormat="1" x14ac:dyDescent="0.2">
      <c r="H16279" s="180"/>
      <c r="I16279" s="180"/>
      <c r="L16279" s="181"/>
      <c r="M16279" s="180"/>
      <c r="N16279" s="180"/>
      <c r="O16279" s="180"/>
    </row>
    <row r="16280" spans="8:15" s="179" customFormat="1" x14ac:dyDescent="0.2">
      <c r="H16280" s="180"/>
      <c r="I16280" s="180"/>
      <c r="L16280" s="181"/>
      <c r="M16280" s="180"/>
      <c r="N16280" s="180"/>
      <c r="O16280" s="180"/>
    </row>
    <row r="16281" spans="8:15" s="179" customFormat="1" x14ac:dyDescent="0.2">
      <c r="H16281" s="180"/>
      <c r="I16281" s="180"/>
      <c r="L16281" s="181"/>
      <c r="M16281" s="180"/>
      <c r="N16281" s="180"/>
      <c r="O16281" s="180"/>
    </row>
    <row r="16282" spans="8:15" s="179" customFormat="1" x14ac:dyDescent="0.2">
      <c r="H16282" s="180"/>
      <c r="I16282" s="180"/>
      <c r="L16282" s="181"/>
      <c r="M16282" s="180"/>
      <c r="N16282" s="180"/>
      <c r="O16282" s="180"/>
    </row>
    <row r="16283" spans="8:15" s="179" customFormat="1" x14ac:dyDescent="0.2">
      <c r="H16283" s="180"/>
      <c r="I16283" s="180"/>
      <c r="L16283" s="181"/>
      <c r="M16283" s="180"/>
      <c r="N16283" s="180"/>
      <c r="O16283" s="180"/>
    </row>
    <row r="16284" spans="8:15" s="179" customFormat="1" x14ac:dyDescent="0.2">
      <c r="H16284" s="180"/>
      <c r="I16284" s="180"/>
      <c r="L16284" s="181"/>
      <c r="M16284" s="180"/>
      <c r="N16284" s="180"/>
      <c r="O16284" s="180"/>
    </row>
    <row r="16285" spans="8:15" s="179" customFormat="1" x14ac:dyDescent="0.2">
      <c r="H16285" s="180"/>
      <c r="I16285" s="180"/>
      <c r="L16285" s="181"/>
      <c r="M16285" s="180"/>
      <c r="N16285" s="180"/>
      <c r="O16285" s="180"/>
    </row>
    <row r="16286" spans="8:15" s="179" customFormat="1" x14ac:dyDescent="0.2">
      <c r="H16286" s="180"/>
      <c r="I16286" s="180"/>
      <c r="L16286" s="181"/>
      <c r="M16286" s="180"/>
      <c r="N16286" s="180"/>
      <c r="O16286" s="180"/>
    </row>
    <row r="16287" spans="8:15" s="179" customFormat="1" x14ac:dyDescent="0.2">
      <c r="H16287" s="180"/>
      <c r="I16287" s="180"/>
      <c r="L16287" s="181"/>
      <c r="M16287" s="180"/>
      <c r="N16287" s="180"/>
      <c r="O16287" s="180"/>
    </row>
    <row r="16288" spans="8:15" s="179" customFormat="1" x14ac:dyDescent="0.2">
      <c r="H16288" s="180"/>
      <c r="I16288" s="180"/>
      <c r="L16288" s="181"/>
      <c r="M16288" s="180"/>
      <c r="N16288" s="180"/>
      <c r="O16288" s="180"/>
    </row>
    <row r="16289" spans="8:15" s="179" customFormat="1" x14ac:dyDescent="0.2">
      <c r="H16289" s="180"/>
      <c r="I16289" s="180"/>
      <c r="L16289" s="181"/>
      <c r="M16289" s="180"/>
      <c r="N16289" s="180"/>
      <c r="O16289" s="180"/>
    </row>
    <row r="16290" spans="8:15" s="179" customFormat="1" x14ac:dyDescent="0.2">
      <c r="H16290" s="180"/>
      <c r="I16290" s="180"/>
      <c r="L16290" s="181"/>
      <c r="M16290" s="180"/>
      <c r="N16290" s="180"/>
      <c r="O16290" s="180"/>
    </row>
    <row r="16291" spans="8:15" s="179" customFormat="1" x14ac:dyDescent="0.2">
      <c r="H16291" s="180"/>
      <c r="I16291" s="180"/>
      <c r="L16291" s="181"/>
      <c r="M16291" s="180"/>
      <c r="N16291" s="180"/>
      <c r="O16291" s="180"/>
    </row>
    <row r="16292" spans="8:15" s="179" customFormat="1" x14ac:dyDescent="0.2">
      <c r="H16292" s="180"/>
      <c r="I16292" s="180"/>
      <c r="L16292" s="181"/>
      <c r="M16292" s="180"/>
      <c r="N16292" s="180"/>
      <c r="O16292" s="180"/>
    </row>
    <row r="16293" spans="8:15" s="179" customFormat="1" x14ac:dyDescent="0.2">
      <c r="H16293" s="180"/>
      <c r="I16293" s="180"/>
      <c r="L16293" s="181"/>
      <c r="M16293" s="180"/>
      <c r="N16293" s="180"/>
      <c r="O16293" s="180"/>
    </row>
    <row r="16294" spans="8:15" s="179" customFormat="1" x14ac:dyDescent="0.2">
      <c r="H16294" s="180"/>
      <c r="I16294" s="180"/>
      <c r="L16294" s="181"/>
      <c r="M16294" s="180"/>
      <c r="N16294" s="180"/>
      <c r="O16294" s="180"/>
    </row>
    <row r="16295" spans="8:15" s="179" customFormat="1" x14ac:dyDescent="0.2">
      <c r="H16295" s="180"/>
      <c r="I16295" s="180"/>
      <c r="L16295" s="181"/>
      <c r="M16295" s="180"/>
      <c r="N16295" s="180"/>
      <c r="O16295" s="180"/>
    </row>
    <row r="16296" spans="8:15" s="179" customFormat="1" x14ac:dyDescent="0.2">
      <c r="H16296" s="180"/>
      <c r="I16296" s="180"/>
      <c r="L16296" s="181"/>
      <c r="M16296" s="180"/>
      <c r="N16296" s="180"/>
      <c r="O16296" s="180"/>
    </row>
    <row r="16297" spans="8:15" s="179" customFormat="1" x14ac:dyDescent="0.2">
      <c r="H16297" s="180"/>
      <c r="I16297" s="180"/>
      <c r="L16297" s="181"/>
      <c r="M16297" s="180"/>
      <c r="N16297" s="180"/>
      <c r="O16297" s="180"/>
    </row>
    <row r="16298" spans="8:15" s="179" customFormat="1" x14ac:dyDescent="0.2">
      <c r="H16298" s="180"/>
      <c r="I16298" s="180"/>
      <c r="L16298" s="181"/>
      <c r="M16298" s="180"/>
      <c r="N16298" s="180"/>
      <c r="O16298" s="180"/>
    </row>
    <row r="16299" spans="8:15" s="179" customFormat="1" x14ac:dyDescent="0.2">
      <c r="H16299" s="180"/>
      <c r="I16299" s="180"/>
      <c r="L16299" s="181"/>
      <c r="M16299" s="180"/>
      <c r="N16299" s="180"/>
      <c r="O16299" s="180"/>
    </row>
    <row r="16300" spans="8:15" s="179" customFormat="1" x14ac:dyDescent="0.2">
      <c r="H16300" s="180"/>
      <c r="I16300" s="180"/>
      <c r="L16300" s="181"/>
      <c r="M16300" s="180"/>
      <c r="N16300" s="180"/>
      <c r="O16300" s="180"/>
    </row>
    <row r="16301" spans="8:15" s="179" customFormat="1" x14ac:dyDescent="0.2">
      <c r="H16301" s="180"/>
      <c r="I16301" s="180"/>
      <c r="L16301" s="181"/>
      <c r="M16301" s="180"/>
      <c r="N16301" s="180"/>
      <c r="O16301" s="180"/>
    </row>
    <row r="16302" spans="8:15" s="179" customFormat="1" x14ac:dyDescent="0.2">
      <c r="H16302" s="180"/>
      <c r="I16302" s="180"/>
      <c r="L16302" s="181"/>
      <c r="M16302" s="180"/>
      <c r="N16302" s="180"/>
      <c r="O16302" s="180"/>
    </row>
    <row r="16303" spans="8:15" s="179" customFormat="1" x14ac:dyDescent="0.2">
      <c r="H16303" s="180"/>
      <c r="I16303" s="180"/>
      <c r="L16303" s="181"/>
      <c r="M16303" s="180"/>
      <c r="N16303" s="180"/>
      <c r="O16303" s="180"/>
    </row>
    <row r="16304" spans="8:15" s="179" customFormat="1" x14ac:dyDescent="0.2">
      <c r="H16304" s="180"/>
      <c r="I16304" s="180"/>
      <c r="L16304" s="181"/>
      <c r="M16304" s="180"/>
      <c r="N16304" s="180"/>
      <c r="O16304" s="180"/>
    </row>
    <row r="16305" spans="8:15" s="179" customFormat="1" x14ac:dyDescent="0.2">
      <c r="H16305" s="180"/>
      <c r="I16305" s="180"/>
      <c r="L16305" s="181"/>
      <c r="M16305" s="180"/>
      <c r="N16305" s="180"/>
      <c r="O16305" s="180"/>
    </row>
    <row r="16306" spans="8:15" s="179" customFormat="1" x14ac:dyDescent="0.2">
      <c r="H16306" s="180"/>
      <c r="I16306" s="180"/>
      <c r="L16306" s="181"/>
      <c r="M16306" s="180"/>
      <c r="N16306" s="180"/>
      <c r="O16306" s="180"/>
    </row>
    <row r="16307" spans="8:15" s="179" customFormat="1" x14ac:dyDescent="0.2">
      <c r="H16307" s="180"/>
      <c r="I16307" s="180"/>
      <c r="L16307" s="181"/>
      <c r="M16307" s="180"/>
      <c r="N16307" s="180"/>
      <c r="O16307" s="180"/>
    </row>
    <row r="16308" spans="8:15" s="179" customFormat="1" x14ac:dyDescent="0.2">
      <c r="H16308" s="180"/>
      <c r="I16308" s="180"/>
      <c r="L16308" s="181"/>
      <c r="M16308" s="180"/>
      <c r="N16308" s="180"/>
      <c r="O16308" s="180"/>
    </row>
    <row r="16309" spans="8:15" s="179" customFormat="1" x14ac:dyDescent="0.2">
      <c r="H16309" s="180"/>
      <c r="I16309" s="180"/>
      <c r="L16309" s="181"/>
      <c r="M16309" s="180"/>
      <c r="N16309" s="180"/>
      <c r="O16309" s="180"/>
    </row>
    <row r="16310" spans="8:15" s="179" customFormat="1" x14ac:dyDescent="0.2">
      <c r="H16310" s="180"/>
      <c r="I16310" s="180"/>
      <c r="L16310" s="181"/>
      <c r="M16310" s="180"/>
      <c r="N16310" s="180"/>
      <c r="O16310" s="180"/>
    </row>
    <row r="16311" spans="8:15" s="179" customFormat="1" x14ac:dyDescent="0.2">
      <c r="H16311" s="180"/>
      <c r="I16311" s="180"/>
      <c r="L16311" s="181"/>
      <c r="M16311" s="180"/>
      <c r="N16311" s="180"/>
      <c r="O16311" s="180"/>
    </row>
    <row r="16312" spans="8:15" s="179" customFormat="1" x14ac:dyDescent="0.2">
      <c r="H16312" s="180"/>
      <c r="I16312" s="180"/>
      <c r="L16312" s="181"/>
      <c r="M16312" s="180"/>
      <c r="N16312" s="180"/>
      <c r="O16312" s="180"/>
    </row>
    <row r="16313" spans="8:15" s="179" customFormat="1" x14ac:dyDescent="0.2">
      <c r="H16313" s="180"/>
      <c r="I16313" s="180"/>
      <c r="L16313" s="181"/>
      <c r="M16313" s="180"/>
      <c r="N16313" s="180"/>
      <c r="O16313" s="180"/>
    </row>
    <row r="16314" spans="8:15" s="179" customFormat="1" x14ac:dyDescent="0.2">
      <c r="H16314" s="180"/>
      <c r="I16314" s="180"/>
      <c r="L16314" s="181"/>
      <c r="M16314" s="180"/>
      <c r="N16314" s="180"/>
      <c r="O16314" s="180"/>
    </row>
    <row r="16315" spans="8:15" s="179" customFormat="1" x14ac:dyDescent="0.2">
      <c r="H16315" s="180"/>
      <c r="I16315" s="180"/>
      <c r="L16315" s="181"/>
      <c r="M16315" s="180"/>
      <c r="N16315" s="180"/>
      <c r="O16315" s="180"/>
    </row>
    <row r="16316" spans="8:15" s="179" customFormat="1" x14ac:dyDescent="0.2">
      <c r="H16316" s="180"/>
      <c r="I16316" s="180"/>
      <c r="L16316" s="181"/>
      <c r="M16316" s="180"/>
      <c r="N16316" s="180"/>
      <c r="O16316" s="180"/>
    </row>
    <row r="16317" spans="8:15" s="179" customFormat="1" x14ac:dyDescent="0.2">
      <c r="H16317" s="180"/>
      <c r="I16317" s="180"/>
      <c r="L16317" s="181"/>
      <c r="M16317" s="180"/>
      <c r="N16317" s="180"/>
      <c r="O16317" s="180"/>
    </row>
    <row r="16318" spans="8:15" s="179" customFormat="1" x14ac:dyDescent="0.2">
      <c r="H16318" s="180"/>
      <c r="I16318" s="180"/>
      <c r="L16318" s="181"/>
      <c r="M16318" s="180"/>
      <c r="N16318" s="180"/>
      <c r="O16318" s="180"/>
    </row>
    <row r="16319" spans="8:15" s="179" customFormat="1" x14ac:dyDescent="0.2">
      <c r="H16319" s="180"/>
      <c r="I16319" s="180"/>
      <c r="L16319" s="181"/>
      <c r="M16319" s="180"/>
      <c r="N16319" s="180"/>
      <c r="O16319" s="180"/>
    </row>
    <row r="16320" spans="8:15" s="179" customFormat="1" x14ac:dyDescent="0.2">
      <c r="H16320" s="180"/>
      <c r="I16320" s="180"/>
      <c r="L16320" s="181"/>
      <c r="M16320" s="180"/>
      <c r="N16320" s="180"/>
      <c r="O16320" s="180"/>
    </row>
    <row r="16321" spans="8:15" s="179" customFormat="1" x14ac:dyDescent="0.2">
      <c r="H16321" s="180"/>
      <c r="I16321" s="180"/>
      <c r="L16321" s="181"/>
      <c r="M16321" s="180"/>
      <c r="N16321" s="180"/>
      <c r="O16321" s="180"/>
    </row>
    <row r="16322" spans="8:15" s="179" customFormat="1" x14ac:dyDescent="0.2">
      <c r="H16322" s="180"/>
      <c r="I16322" s="180"/>
      <c r="L16322" s="181"/>
      <c r="M16322" s="180"/>
      <c r="N16322" s="180"/>
      <c r="O16322" s="180"/>
    </row>
    <row r="16323" spans="8:15" s="179" customFormat="1" x14ac:dyDescent="0.2">
      <c r="H16323" s="180"/>
      <c r="I16323" s="180"/>
      <c r="L16323" s="181"/>
      <c r="M16323" s="180"/>
      <c r="N16323" s="180"/>
      <c r="O16323" s="180"/>
    </row>
    <row r="16324" spans="8:15" s="179" customFormat="1" x14ac:dyDescent="0.2">
      <c r="H16324" s="180"/>
      <c r="I16324" s="180"/>
      <c r="L16324" s="181"/>
      <c r="M16324" s="180"/>
      <c r="N16324" s="180"/>
      <c r="O16324" s="180"/>
    </row>
    <row r="16325" spans="8:15" s="179" customFormat="1" x14ac:dyDescent="0.2">
      <c r="H16325" s="180"/>
      <c r="I16325" s="180"/>
      <c r="L16325" s="181"/>
      <c r="M16325" s="180"/>
      <c r="N16325" s="180"/>
      <c r="O16325" s="180"/>
    </row>
    <row r="16326" spans="8:15" s="179" customFormat="1" x14ac:dyDescent="0.2">
      <c r="H16326" s="180"/>
      <c r="I16326" s="180"/>
      <c r="L16326" s="181"/>
      <c r="M16326" s="180"/>
      <c r="N16326" s="180"/>
      <c r="O16326" s="180"/>
    </row>
    <row r="16327" spans="8:15" s="179" customFormat="1" x14ac:dyDescent="0.2">
      <c r="H16327" s="180"/>
      <c r="I16327" s="180"/>
      <c r="L16327" s="181"/>
      <c r="M16327" s="180"/>
      <c r="N16327" s="180"/>
      <c r="O16327" s="180"/>
    </row>
    <row r="16328" spans="8:15" s="179" customFormat="1" x14ac:dyDescent="0.2">
      <c r="H16328" s="180"/>
      <c r="I16328" s="180"/>
      <c r="L16328" s="181"/>
      <c r="M16328" s="180"/>
      <c r="N16328" s="180"/>
      <c r="O16328" s="180"/>
    </row>
    <row r="16329" spans="8:15" s="179" customFormat="1" x14ac:dyDescent="0.2">
      <c r="H16329" s="180"/>
      <c r="I16329" s="180"/>
      <c r="L16329" s="181"/>
      <c r="M16329" s="180"/>
      <c r="N16329" s="180"/>
      <c r="O16329" s="180"/>
    </row>
    <row r="16330" spans="8:15" s="179" customFormat="1" x14ac:dyDescent="0.2">
      <c r="H16330" s="180"/>
      <c r="I16330" s="180"/>
      <c r="L16330" s="181"/>
      <c r="M16330" s="180"/>
      <c r="N16330" s="180"/>
      <c r="O16330" s="180"/>
    </row>
    <row r="16331" spans="8:15" s="179" customFormat="1" x14ac:dyDescent="0.2">
      <c r="H16331" s="180"/>
      <c r="I16331" s="180"/>
      <c r="L16331" s="181"/>
      <c r="M16331" s="180"/>
      <c r="N16331" s="180"/>
      <c r="O16331" s="180"/>
    </row>
    <row r="16332" spans="8:15" s="179" customFormat="1" x14ac:dyDescent="0.2">
      <c r="H16332" s="180"/>
      <c r="I16332" s="180"/>
      <c r="L16332" s="181"/>
      <c r="M16332" s="180"/>
      <c r="N16332" s="180"/>
      <c r="O16332" s="180"/>
    </row>
    <row r="16333" spans="8:15" s="179" customFormat="1" x14ac:dyDescent="0.2">
      <c r="H16333" s="180"/>
      <c r="I16333" s="180"/>
      <c r="L16333" s="181"/>
      <c r="M16333" s="180"/>
      <c r="N16333" s="180"/>
      <c r="O16333" s="180"/>
    </row>
    <row r="16334" spans="8:15" s="179" customFormat="1" x14ac:dyDescent="0.2">
      <c r="H16334" s="180"/>
      <c r="I16334" s="180"/>
      <c r="L16334" s="181"/>
      <c r="M16334" s="180"/>
      <c r="N16334" s="180"/>
      <c r="O16334" s="180"/>
    </row>
    <row r="16335" spans="8:15" s="179" customFormat="1" x14ac:dyDescent="0.2">
      <c r="H16335" s="180"/>
      <c r="I16335" s="180"/>
      <c r="L16335" s="181"/>
      <c r="M16335" s="180"/>
      <c r="N16335" s="180"/>
      <c r="O16335" s="180"/>
    </row>
    <row r="16336" spans="8:15" s="179" customFormat="1" x14ac:dyDescent="0.2">
      <c r="H16336" s="180"/>
      <c r="I16336" s="180"/>
      <c r="L16336" s="181"/>
      <c r="M16336" s="180"/>
      <c r="N16336" s="180"/>
      <c r="O16336" s="180"/>
    </row>
    <row r="16337" spans="8:15" s="179" customFormat="1" x14ac:dyDescent="0.2">
      <c r="H16337" s="180"/>
      <c r="I16337" s="180"/>
      <c r="L16337" s="181"/>
      <c r="M16337" s="180"/>
      <c r="N16337" s="180"/>
      <c r="O16337" s="180"/>
    </row>
    <row r="16338" spans="8:15" s="179" customFormat="1" x14ac:dyDescent="0.2">
      <c r="H16338" s="180"/>
      <c r="I16338" s="180"/>
      <c r="L16338" s="181"/>
      <c r="M16338" s="180"/>
      <c r="N16338" s="180"/>
      <c r="O16338" s="180"/>
    </row>
    <row r="16339" spans="8:15" s="179" customFormat="1" x14ac:dyDescent="0.2">
      <c r="H16339" s="180"/>
      <c r="I16339" s="180"/>
      <c r="L16339" s="181"/>
      <c r="M16339" s="180"/>
      <c r="N16339" s="180"/>
      <c r="O16339" s="180"/>
    </row>
    <row r="16340" spans="8:15" s="179" customFormat="1" x14ac:dyDescent="0.2">
      <c r="H16340" s="180"/>
      <c r="I16340" s="180"/>
      <c r="L16340" s="181"/>
      <c r="M16340" s="180"/>
      <c r="N16340" s="180"/>
      <c r="O16340" s="180"/>
    </row>
    <row r="16341" spans="8:15" s="179" customFormat="1" x14ac:dyDescent="0.2">
      <c r="H16341" s="180"/>
      <c r="I16341" s="180"/>
      <c r="L16341" s="181"/>
      <c r="M16341" s="180"/>
      <c r="N16341" s="180"/>
      <c r="O16341" s="180"/>
    </row>
    <row r="16342" spans="8:15" s="179" customFormat="1" x14ac:dyDescent="0.2">
      <c r="H16342" s="180"/>
      <c r="I16342" s="180"/>
      <c r="L16342" s="181"/>
      <c r="M16342" s="180"/>
      <c r="N16342" s="180"/>
      <c r="O16342" s="180"/>
    </row>
    <row r="16343" spans="8:15" s="179" customFormat="1" x14ac:dyDescent="0.2">
      <c r="H16343" s="180"/>
      <c r="I16343" s="180"/>
      <c r="L16343" s="181"/>
      <c r="M16343" s="180"/>
      <c r="N16343" s="180"/>
      <c r="O16343" s="180"/>
    </row>
    <row r="16344" spans="8:15" s="179" customFormat="1" x14ac:dyDescent="0.2">
      <c r="H16344" s="180"/>
      <c r="I16344" s="180"/>
      <c r="L16344" s="181"/>
      <c r="M16344" s="180"/>
      <c r="N16344" s="180"/>
      <c r="O16344" s="180"/>
    </row>
    <row r="16345" spans="8:15" s="179" customFormat="1" x14ac:dyDescent="0.2">
      <c r="H16345" s="180"/>
      <c r="I16345" s="180"/>
      <c r="L16345" s="181"/>
      <c r="M16345" s="180"/>
      <c r="N16345" s="180"/>
      <c r="O16345" s="180"/>
    </row>
    <row r="16346" spans="8:15" s="179" customFormat="1" x14ac:dyDescent="0.2">
      <c r="H16346" s="180"/>
      <c r="I16346" s="180"/>
      <c r="L16346" s="181"/>
      <c r="M16346" s="180"/>
      <c r="N16346" s="180"/>
      <c r="O16346" s="180"/>
    </row>
    <row r="16347" spans="8:15" s="179" customFormat="1" x14ac:dyDescent="0.2">
      <c r="H16347" s="180"/>
      <c r="I16347" s="180"/>
      <c r="L16347" s="181"/>
      <c r="M16347" s="180"/>
      <c r="N16347" s="180"/>
      <c r="O16347" s="180"/>
    </row>
    <row r="16348" spans="8:15" s="179" customFormat="1" x14ac:dyDescent="0.2">
      <c r="H16348" s="180"/>
      <c r="I16348" s="180"/>
      <c r="L16348" s="181"/>
      <c r="M16348" s="180"/>
      <c r="N16348" s="180"/>
      <c r="O16348" s="180"/>
    </row>
    <row r="16349" spans="8:15" s="179" customFormat="1" x14ac:dyDescent="0.2">
      <c r="H16349" s="180"/>
      <c r="I16349" s="180"/>
      <c r="L16349" s="181"/>
      <c r="M16349" s="180"/>
      <c r="N16349" s="180"/>
      <c r="O16349" s="180"/>
    </row>
    <row r="16350" spans="8:15" s="179" customFormat="1" x14ac:dyDescent="0.2">
      <c r="H16350" s="180"/>
      <c r="I16350" s="180"/>
      <c r="L16350" s="181"/>
      <c r="M16350" s="180"/>
      <c r="N16350" s="180"/>
      <c r="O16350" s="180"/>
    </row>
    <row r="16351" spans="8:15" s="179" customFormat="1" x14ac:dyDescent="0.2">
      <c r="H16351" s="180"/>
      <c r="I16351" s="180"/>
      <c r="L16351" s="181"/>
      <c r="M16351" s="180"/>
      <c r="N16351" s="180"/>
      <c r="O16351" s="180"/>
    </row>
    <row r="16352" spans="8:15" s="179" customFormat="1" x14ac:dyDescent="0.2">
      <c r="H16352" s="180"/>
      <c r="I16352" s="180"/>
      <c r="L16352" s="181"/>
      <c r="M16352" s="180"/>
      <c r="N16352" s="180"/>
      <c r="O16352" s="180"/>
    </row>
    <row r="16353" spans="8:15" s="179" customFormat="1" x14ac:dyDescent="0.2">
      <c r="H16353" s="180"/>
      <c r="I16353" s="180"/>
      <c r="L16353" s="181"/>
      <c r="M16353" s="180"/>
      <c r="N16353" s="180"/>
      <c r="O16353" s="180"/>
    </row>
    <row r="16354" spans="8:15" s="179" customFormat="1" x14ac:dyDescent="0.2">
      <c r="H16354" s="180"/>
      <c r="I16354" s="180"/>
      <c r="L16354" s="181"/>
      <c r="M16354" s="180"/>
      <c r="N16354" s="180"/>
      <c r="O16354" s="180"/>
    </row>
    <row r="16355" spans="8:15" s="179" customFormat="1" x14ac:dyDescent="0.2">
      <c r="H16355" s="180"/>
      <c r="I16355" s="180"/>
      <c r="L16355" s="181"/>
      <c r="M16355" s="180"/>
      <c r="N16355" s="180"/>
      <c r="O16355" s="180"/>
    </row>
    <row r="16356" spans="8:15" s="179" customFormat="1" x14ac:dyDescent="0.2">
      <c r="H16356" s="180"/>
      <c r="I16356" s="180"/>
      <c r="L16356" s="181"/>
      <c r="M16356" s="180"/>
      <c r="N16356" s="180"/>
      <c r="O16356" s="180"/>
    </row>
    <row r="16357" spans="8:15" s="179" customFormat="1" x14ac:dyDescent="0.2">
      <c r="H16357" s="180"/>
      <c r="I16357" s="180"/>
      <c r="L16357" s="181"/>
      <c r="M16357" s="180"/>
      <c r="N16357" s="180"/>
      <c r="O16357" s="180"/>
    </row>
    <row r="16358" spans="8:15" s="179" customFormat="1" x14ac:dyDescent="0.2">
      <c r="H16358" s="180"/>
      <c r="I16358" s="180"/>
      <c r="L16358" s="181"/>
      <c r="M16358" s="180"/>
      <c r="N16358" s="180"/>
      <c r="O16358" s="180"/>
    </row>
    <row r="16359" spans="8:15" s="179" customFormat="1" x14ac:dyDescent="0.2">
      <c r="H16359" s="180"/>
      <c r="I16359" s="180"/>
      <c r="L16359" s="181"/>
      <c r="M16359" s="180"/>
      <c r="N16359" s="180"/>
      <c r="O16359" s="180"/>
    </row>
    <row r="16360" spans="8:15" s="179" customFormat="1" x14ac:dyDescent="0.2">
      <c r="H16360" s="180"/>
      <c r="I16360" s="180"/>
      <c r="L16360" s="181"/>
      <c r="M16360" s="180"/>
      <c r="N16360" s="180"/>
      <c r="O16360" s="180"/>
    </row>
    <row r="16361" spans="8:15" s="179" customFormat="1" x14ac:dyDescent="0.2">
      <c r="H16361" s="180"/>
      <c r="I16361" s="180"/>
      <c r="L16361" s="181"/>
      <c r="M16361" s="180"/>
      <c r="N16361" s="180"/>
      <c r="O16361" s="180"/>
    </row>
    <row r="16362" spans="8:15" s="179" customFormat="1" x14ac:dyDescent="0.2">
      <c r="H16362" s="180"/>
      <c r="I16362" s="180"/>
      <c r="L16362" s="181"/>
      <c r="M16362" s="180"/>
      <c r="N16362" s="180"/>
      <c r="O16362" s="180"/>
    </row>
    <row r="16363" spans="8:15" s="179" customFormat="1" x14ac:dyDescent="0.2">
      <c r="H16363" s="180"/>
      <c r="I16363" s="180"/>
      <c r="L16363" s="181"/>
      <c r="M16363" s="180"/>
      <c r="N16363" s="180"/>
      <c r="O16363" s="180"/>
    </row>
    <row r="16364" spans="8:15" s="179" customFormat="1" x14ac:dyDescent="0.2">
      <c r="H16364" s="180"/>
      <c r="I16364" s="180"/>
      <c r="L16364" s="181"/>
      <c r="M16364" s="180"/>
      <c r="N16364" s="180"/>
      <c r="O16364" s="180"/>
    </row>
    <row r="16365" spans="8:15" s="179" customFormat="1" x14ac:dyDescent="0.2">
      <c r="H16365" s="180"/>
      <c r="I16365" s="180"/>
      <c r="L16365" s="181"/>
      <c r="M16365" s="180"/>
      <c r="N16365" s="180"/>
      <c r="O16365" s="180"/>
    </row>
    <row r="16366" spans="8:15" s="179" customFormat="1" x14ac:dyDescent="0.2">
      <c r="H16366" s="180"/>
      <c r="I16366" s="180"/>
      <c r="L16366" s="181"/>
      <c r="M16366" s="180"/>
      <c r="N16366" s="180"/>
      <c r="O16366" s="180"/>
    </row>
    <row r="16367" spans="8:15" s="179" customFormat="1" x14ac:dyDescent="0.2">
      <c r="H16367" s="180"/>
      <c r="I16367" s="180"/>
      <c r="L16367" s="181"/>
      <c r="M16367" s="180"/>
      <c r="N16367" s="180"/>
      <c r="O16367" s="180"/>
    </row>
    <row r="16368" spans="8:15" s="179" customFormat="1" x14ac:dyDescent="0.2">
      <c r="H16368" s="180"/>
      <c r="I16368" s="180"/>
      <c r="L16368" s="181"/>
      <c r="M16368" s="180"/>
      <c r="N16368" s="180"/>
      <c r="O16368" s="180"/>
    </row>
    <row r="16369" spans="8:15" s="179" customFormat="1" x14ac:dyDescent="0.2">
      <c r="H16369" s="180"/>
      <c r="I16369" s="180"/>
      <c r="L16369" s="181"/>
      <c r="M16369" s="180"/>
      <c r="N16369" s="180"/>
      <c r="O16369" s="180"/>
    </row>
    <row r="16370" spans="8:15" s="179" customFormat="1" x14ac:dyDescent="0.2">
      <c r="H16370" s="180"/>
      <c r="I16370" s="180"/>
      <c r="L16370" s="181"/>
      <c r="M16370" s="180"/>
      <c r="N16370" s="180"/>
      <c r="O16370" s="180"/>
    </row>
    <row r="16371" spans="8:15" s="179" customFormat="1" x14ac:dyDescent="0.2">
      <c r="H16371" s="180"/>
      <c r="I16371" s="180"/>
      <c r="L16371" s="181"/>
      <c r="M16371" s="180"/>
      <c r="N16371" s="180"/>
      <c r="O16371" s="180"/>
    </row>
    <row r="16372" spans="8:15" s="179" customFormat="1" x14ac:dyDescent="0.2">
      <c r="H16372" s="180"/>
      <c r="I16372" s="180"/>
      <c r="L16372" s="181"/>
      <c r="M16372" s="180"/>
      <c r="N16372" s="180"/>
      <c r="O16372" s="180"/>
    </row>
    <row r="16373" spans="8:15" s="179" customFormat="1" x14ac:dyDescent="0.2">
      <c r="H16373" s="180"/>
      <c r="I16373" s="180"/>
      <c r="L16373" s="181"/>
      <c r="M16373" s="180"/>
      <c r="N16373" s="180"/>
      <c r="O16373" s="180"/>
    </row>
    <row r="16374" spans="8:15" s="179" customFormat="1" x14ac:dyDescent="0.2">
      <c r="H16374" s="180"/>
      <c r="I16374" s="180"/>
      <c r="L16374" s="181"/>
      <c r="M16374" s="180"/>
      <c r="N16374" s="180"/>
      <c r="O16374" s="180"/>
    </row>
    <row r="16375" spans="8:15" s="179" customFormat="1" x14ac:dyDescent="0.2">
      <c r="H16375" s="180"/>
      <c r="I16375" s="180"/>
      <c r="L16375" s="181"/>
      <c r="M16375" s="180"/>
      <c r="N16375" s="180"/>
      <c r="O16375" s="180"/>
    </row>
    <row r="16376" spans="8:15" s="179" customFormat="1" x14ac:dyDescent="0.2">
      <c r="H16376" s="180"/>
      <c r="I16376" s="180"/>
      <c r="L16376" s="181"/>
      <c r="M16376" s="180"/>
      <c r="N16376" s="180"/>
      <c r="O16376" s="180"/>
    </row>
    <row r="16377" spans="8:15" s="179" customFormat="1" x14ac:dyDescent="0.2">
      <c r="H16377" s="180"/>
      <c r="I16377" s="180"/>
      <c r="L16377" s="181"/>
      <c r="M16377" s="180"/>
      <c r="N16377" s="180"/>
      <c r="O16377" s="180"/>
    </row>
    <row r="16378" spans="8:15" s="179" customFormat="1" x14ac:dyDescent="0.2">
      <c r="H16378" s="180"/>
      <c r="I16378" s="180"/>
      <c r="L16378" s="181"/>
      <c r="M16378" s="180"/>
      <c r="N16378" s="180"/>
      <c r="O16378" s="180"/>
    </row>
    <row r="16379" spans="8:15" s="179" customFormat="1" x14ac:dyDescent="0.2">
      <c r="H16379" s="180"/>
      <c r="I16379" s="180"/>
      <c r="L16379" s="181"/>
      <c r="M16379" s="180"/>
      <c r="N16379" s="180"/>
      <c r="O16379" s="180"/>
    </row>
    <row r="16380" spans="8:15" s="179" customFormat="1" x14ac:dyDescent="0.2">
      <c r="H16380" s="180"/>
      <c r="I16380" s="180"/>
      <c r="L16380" s="181"/>
      <c r="M16380" s="180"/>
      <c r="N16380" s="180"/>
      <c r="O16380" s="180"/>
    </row>
    <row r="16381" spans="8:15" s="179" customFormat="1" x14ac:dyDescent="0.2">
      <c r="H16381" s="180"/>
      <c r="I16381" s="180"/>
      <c r="L16381" s="181"/>
      <c r="M16381" s="180"/>
      <c r="N16381" s="180"/>
      <c r="O16381" s="180"/>
    </row>
    <row r="16382" spans="8:15" s="179" customFormat="1" x14ac:dyDescent="0.2">
      <c r="H16382" s="180"/>
      <c r="I16382" s="180"/>
      <c r="L16382" s="181"/>
      <c r="M16382" s="180"/>
      <c r="N16382" s="180"/>
      <c r="O16382" s="180"/>
    </row>
    <row r="16383" spans="8:15" s="179" customFormat="1" x14ac:dyDescent="0.2">
      <c r="H16383" s="180"/>
      <c r="I16383" s="180"/>
      <c r="L16383" s="181"/>
      <c r="M16383" s="180"/>
      <c r="N16383" s="180"/>
      <c r="O16383" s="180"/>
    </row>
    <row r="16384" spans="8:15" s="179" customFormat="1" x14ac:dyDescent="0.2">
      <c r="H16384" s="180"/>
      <c r="I16384" s="180"/>
      <c r="L16384" s="181"/>
      <c r="M16384" s="180"/>
      <c r="N16384" s="180"/>
      <c r="O16384" s="180"/>
    </row>
    <row r="16385" spans="8:15" s="179" customFormat="1" x14ac:dyDescent="0.2">
      <c r="H16385" s="180"/>
      <c r="I16385" s="180"/>
      <c r="L16385" s="181"/>
      <c r="M16385" s="180"/>
      <c r="N16385" s="180"/>
      <c r="O16385" s="180"/>
    </row>
    <row r="16386" spans="8:15" s="179" customFormat="1" x14ac:dyDescent="0.2">
      <c r="H16386" s="180"/>
      <c r="I16386" s="180"/>
      <c r="L16386" s="181"/>
      <c r="M16386" s="180"/>
      <c r="N16386" s="180"/>
      <c r="O16386" s="180"/>
    </row>
    <row r="16387" spans="8:15" s="179" customFormat="1" x14ac:dyDescent="0.2">
      <c r="H16387" s="180"/>
      <c r="I16387" s="180"/>
      <c r="L16387" s="181"/>
      <c r="M16387" s="180"/>
      <c r="N16387" s="180"/>
      <c r="O16387" s="180"/>
    </row>
    <row r="16388" spans="8:15" s="179" customFormat="1" x14ac:dyDescent="0.2">
      <c r="H16388" s="180"/>
      <c r="I16388" s="180"/>
      <c r="L16388" s="181"/>
      <c r="M16388" s="180"/>
      <c r="N16388" s="180"/>
      <c r="O16388" s="180"/>
    </row>
    <row r="16389" spans="8:15" s="179" customFormat="1" x14ac:dyDescent="0.2">
      <c r="H16389" s="180"/>
      <c r="I16389" s="180"/>
      <c r="L16389" s="181"/>
      <c r="M16389" s="180"/>
      <c r="N16389" s="180"/>
      <c r="O16389" s="180"/>
    </row>
    <row r="16390" spans="8:15" s="179" customFormat="1" x14ac:dyDescent="0.2">
      <c r="H16390" s="180"/>
      <c r="I16390" s="180"/>
      <c r="L16390" s="181"/>
      <c r="M16390" s="180"/>
      <c r="N16390" s="180"/>
      <c r="O16390" s="180"/>
    </row>
    <row r="16391" spans="8:15" s="179" customFormat="1" x14ac:dyDescent="0.2">
      <c r="H16391" s="180"/>
      <c r="I16391" s="180"/>
      <c r="L16391" s="181"/>
      <c r="M16391" s="180"/>
      <c r="N16391" s="180"/>
      <c r="O16391" s="180"/>
    </row>
    <row r="16392" spans="8:15" s="179" customFormat="1" x14ac:dyDescent="0.2">
      <c r="H16392" s="180"/>
      <c r="I16392" s="180"/>
      <c r="L16392" s="181"/>
      <c r="M16392" s="180"/>
      <c r="N16392" s="180"/>
      <c r="O16392" s="180"/>
    </row>
    <row r="16393" spans="8:15" s="179" customFormat="1" x14ac:dyDescent="0.2">
      <c r="H16393" s="180"/>
      <c r="I16393" s="180"/>
      <c r="L16393" s="181"/>
      <c r="M16393" s="180"/>
      <c r="N16393" s="180"/>
      <c r="O16393" s="180"/>
    </row>
    <row r="16394" spans="8:15" s="179" customFormat="1" x14ac:dyDescent="0.2">
      <c r="H16394" s="180"/>
      <c r="I16394" s="180"/>
      <c r="L16394" s="181"/>
      <c r="M16394" s="180"/>
      <c r="N16394" s="180"/>
      <c r="O16394" s="180"/>
    </row>
    <row r="16395" spans="8:15" s="179" customFormat="1" x14ac:dyDescent="0.2">
      <c r="H16395" s="180"/>
      <c r="I16395" s="180"/>
      <c r="L16395" s="181"/>
      <c r="M16395" s="180"/>
      <c r="N16395" s="180"/>
      <c r="O16395" s="180"/>
    </row>
    <row r="16396" spans="8:15" s="179" customFormat="1" x14ac:dyDescent="0.2">
      <c r="H16396" s="180"/>
      <c r="I16396" s="180"/>
      <c r="L16396" s="181"/>
      <c r="M16396" s="180"/>
      <c r="N16396" s="180"/>
      <c r="O16396" s="180"/>
    </row>
    <row r="16397" spans="8:15" s="179" customFormat="1" x14ac:dyDescent="0.2">
      <c r="H16397" s="180"/>
      <c r="I16397" s="180"/>
      <c r="L16397" s="181"/>
      <c r="M16397" s="180"/>
      <c r="N16397" s="180"/>
      <c r="O16397" s="180"/>
    </row>
    <row r="16398" spans="8:15" s="179" customFormat="1" x14ac:dyDescent="0.2">
      <c r="H16398" s="180"/>
      <c r="I16398" s="180"/>
      <c r="L16398" s="181"/>
      <c r="M16398" s="180"/>
      <c r="N16398" s="180"/>
      <c r="O16398" s="180"/>
    </row>
    <row r="16399" spans="8:15" s="179" customFormat="1" x14ac:dyDescent="0.2">
      <c r="H16399" s="180"/>
      <c r="I16399" s="180"/>
      <c r="L16399" s="181"/>
      <c r="M16399" s="180"/>
      <c r="N16399" s="180"/>
      <c r="O16399" s="180"/>
    </row>
    <row r="16400" spans="8:15" s="179" customFormat="1" x14ac:dyDescent="0.2">
      <c r="H16400" s="180"/>
      <c r="I16400" s="180"/>
      <c r="L16400" s="181"/>
      <c r="M16400" s="180"/>
      <c r="N16400" s="180"/>
      <c r="O16400" s="180"/>
    </row>
    <row r="16401" spans="8:15" s="179" customFormat="1" x14ac:dyDescent="0.2">
      <c r="H16401" s="180"/>
      <c r="I16401" s="180"/>
      <c r="L16401" s="181"/>
      <c r="M16401" s="180"/>
      <c r="N16401" s="180"/>
      <c r="O16401" s="180"/>
    </row>
    <row r="16402" spans="8:15" s="179" customFormat="1" x14ac:dyDescent="0.2">
      <c r="H16402" s="180"/>
      <c r="I16402" s="180"/>
      <c r="L16402" s="181"/>
      <c r="M16402" s="180"/>
      <c r="N16402" s="180"/>
      <c r="O16402" s="180"/>
    </row>
    <row r="16403" spans="8:15" s="179" customFormat="1" x14ac:dyDescent="0.2">
      <c r="H16403" s="180"/>
      <c r="I16403" s="180"/>
      <c r="L16403" s="181"/>
      <c r="M16403" s="180"/>
      <c r="N16403" s="180"/>
      <c r="O16403" s="180"/>
    </row>
    <row r="16404" spans="8:15" s="179" customFormat="1" x14ac:dyDescent="0.2">
      <c r="H16404" s="180"/>
      <c r="I16404" s="180"/>
      <c r="L16404" s="181"/>
      <c r="M16404" s="180"/>
      <c r="N16404" s="180"/>
      <c r="O16404" s="180"/>
    </row>
    <row r="16405" spans="8:15" s="179" customFormat="1" x14ac:dyDescent="0.2">
      <c r="H16405" s="180"/>
      <c r="I16405" s="180"/>
      <c r="L16405" s="181"/>
      <c r="M16405" s="180"/>
      <c r="N16405" s="180"/>
      <c r="O16405" s="180"/>
    </row>
    <row r="16406" spans="8:15" s="179" customFormat="1" x14ac:dyDescent="0.2">
      <c r="H16406" s="180"/>
      <c r="I16406" s="180"/>
      <c r="L16406" s="181"/>
      <c r="M16406" s="180"/>
      <c r="N16406" s="180"/>
      <c r="O16406" s="180"/>
    </row>
    <row r="16407" spans="8:15" s="179" customFormat="1" x14ac:dyDescent="0.2">
      <c r="H16407" s="180"/>
      <c r="I16407" s="180"/>
      <c r="L16407" s="181"/>
      <c r="M16407" s="180"/>
      <c r="N16407" s="180"/>
      <c r="O16407" s="180"/>
    </row>
    <row r="16408" spans="8:15" s="179" customFormat="1" x14ac:dyDescent="0.2">
      <c r="H16408" s="180"/>
      <c r="I16408" s="180"/>
      <c r="L16408" s="181"/>
      <c r="M16408" s="180"/>
      <c r="N16408" s="180"/>
      <c r="O16408" s="180"/>
    </row>
    <row r="16409" spans="8:15" s="179" customFormat="1" x14ac:dyDescent="0.2">
      <c r="H16409" s="180"/>
      <c r="I16409" s="180"/>
      <c r="L16409" s="181"/>
      <c r="M16409" s="180"/>
      <c r="N16409" s="180"/>
      <c r="O16409" s="180"/>
    </row>
    <row r="16410" spans="8:15" s="179" customFormat="1" x14ac:dyDescent="0.2">
      <c r="H16410" s="180"/>
      <c r="I16410" s="180"/>
      <c r="L16410" s="181"/>
      <c r="M16410" s="180"/>
      <c r="N16410" s="180"/>
      <c r="O16410" s="180"/>
    </row>
    <row r="16411" spans="8:15" s="179" customFormat="1" x14ac:dyDescent="0.2">
      <c r="H16411" s="180"/>
      <c r="I16411" s="180"/>
      <c r="L16411" s="181"/>
      <c r="M16411" s="180"/>
      <c r="N16411" s="180"/>
      <c r="O16411" s="180"/>
    </row>
    <row r="16412" spans="8:15" s="179" customFormat="1" x14ac:dyDescent="0.2">
      <c r="H16412" s="180"/>
      <c r="I16412" s="180"/>
      <c r="L16412" s="181"/>
      <c r="M16412" s="180"/>
      <c r="N16412" s="180"/>
      <c r="O16412" s="180"/>
    </row>
    <row r="16413" spans="8:15" s="179" customFormat="1" x14ac:dyDescent="0.2">
      <c r="H16413" s="180"/>
      <c r="I16413" s="180"/>
      <c r="L16413" s="181"/>
      <c r="M16413" s="180"/>
      <c r="N16413" s="180"/>
      <c r="O16413" s="180"/>
    </row>
    <row r="16414" spans="8:15" s="179" customFormat="1" x14ac:dyDescent="0.2">
      <c r="H16414" s="180"/>
      <c r="I16414" s="180"/>
      <c r="L16414" s="181"/>
      <c r="M16414" s="180"/>
      <c r="N16414" s="180"/>
      <c r="O16414" s="180"/>
    </row>
    <row r="16415" spans="8:15" s="179" customFormat="1" x14ac:dyDescent="0.2">
      <c r="H16415" s="180"/>
      <c r="I16415" s="180"/>
      <c r="L16415" s="181"/>
      <c r="M16415" s="180"/>
      <c r="N16415" s="180"/>
      <c r="O16415" s="180"/>
    </row>
    <row r="16416" spans="8:15" s="179" customFormat="1" x14ac:dyDescent="0.2">
      <c r="H16416" s="180"/>
      <c r="I16416" s="180"/>
      <c r="L16416" s="181"/>
      <c r="M16416" s="180"/>
      <c r="N16416" s="180"/>
      <c r="O16416" s="180"/>
    </row>
    <row r="16417" spans="8:15" s="179" customFormat="1" x14ac:dyDescent="0.2">
      <c r="H16417" s="180"/>
      <c r="I16417" s="180"/>
      <c r="L16417" s="181"/>
      <c r="M16417" s="180"/>
      <c r="N16417" s="180"/>
      <c r="O16417" s="180"/>
    </row>
    <row r="16418" spans="8:15" s="179" customFormat="1" x14ac:dyDescent="0.2">
      <c r="H16418" s="180"/>
      <c r="I16418" s="180"/>
      <c r="L16418" s="181"/>
      <c r="M16418" s="180"/>
      <c r="N16418" s="180"/>
      <c r="O16418" s="180"/>
    </row>
    <row r="16419" spans="8:15" s="179" customFormat="1" x14ac:dyDescent="0.2">
      <c r="H16419" s="180"/>
      <c r="I16419" s="180"/>
      <c r="L16419" s="181"/>
      <c r="M16419" s="180"/>
      <c r="N16419" s="180"/>
      <c r="O16419" s="180"/>
    </row>
    <row r="16420" spans="8:15" s="179" customFormat="1" x14ac:dyDescent="0.2">
      <c r="H16420" s="180"/>
      <c r="I16420" s="180"/>
      <c r="L16420" s="181"/>
      <c r="M16420" s="180"/>
      <c r="N16420" s="180"/>
      <c r="O16420" s="180"/>
    </row>
    <row r="16421" spans="8:15" s="179" customFormat="1" x14ac:dyDescent="0.2">
      <c r="H16421" s="180"/>
      <c r="I16421" s="180"/>
      <c r="L16421" s="181"/>
      <c r="M16421" s="180"/>
      <c r="N16421" s="180"/>
      <c r="O16421" s="180"/>
    </row>
    <row r="16422" spans="8:15" s="179" customFormat="1" x14ac:dyDescent="0.2">
      <c r="H16422" s="180"/>
      <c r="I16422" s="180"/>
      <c r="L16422" s="181"/>
      <c r="M16422" s="180"/>
      <c r="N16422" s="180"/>
      <c r="O16422" s="180"/>
    </row>
    <row r="16423" spans="8:15" s="179" customFormat="1" x14ac:dyDescent="0.2">
      <c r="H16423" s="180"/>
      <c r="I16423" s="180"/>
      <c r="L16423" s="181"/>
      <c r="M16423" s="180"/>
      <c r="N16423" s="180"/>
      <c r="O16423" s="180"/>
    </row>
    <row r="16424" spans="8:15" s="179" customFormat="1" x14ac:dyDescent="0.2">
      <c r="H16424" s="180"/>
      <c r="I16424" s="180"/>
      <c r="L16424" s="181"/>
      <c r="M16424" s="180"/>
      <c r="N16424" s="180"/>
      <c r="O16424" s="180"/>
    </row>
    <row r="16425" spans="8:15" s="179" customFormat="1" x14ac:dyDescent="0.2">
      <c r="H16425" s="180"/>
      <c r="I16425" s="180"/>
      <c r="L16425" s="181"/>
      <c r="M16425" s="180"/>
      <c r="N16425" s="180"/>
      <c r="O16425" s="180"/>
    </row>
    <row r="16426" spans="8:15" s="179" customFormat="1" x14ac:dyDescent="0.2">
      <c r="H16426" s="180"/>
      <c r="I16426" s="180"/>
      <c r="L16426" s="181"/>
      <c r="M16426" s="180"/>
      <c r="N16426" s="180"/>
      <c r="O16426" s="180"/>
    </row>
    <row r="16427" spans="8:15" s="179" customFormat="1" x14ac:dyDescent="0.2">
      <c r="H16427" s="180"/>
      <c r="I16427" s="180"/>
      <c r="L16427" s="181"/>
      <c r="M16427" s="180"/>
      <c r="N16427" s="180"/>
      <c r="O16427" s="180"/>
    </row>
    <row r="16428" spans="8:15" s="179" customFormat="1" x14ac:dyDescent="0.2">
      <c r="H16428" s="180"/>
      <c r="I16428" s="180"/>
      <c r="L16428" s="181"/>
      <c r="M16428" s="180"/>
      <c r="N16428" s="180"/>
      <c r="O16428" s="180"/>
    </row>
    <row r="16429" spans="8:15" s="179" customFormat="1" x14ac:dyDescent="0.2">
      <c r="H16429" s="180"/>
      <c r="I16429" s="180"/>
      <c r="L16429" s="181"/>
      <c r="M16429" s="180"/>
      <c r="N16429" s="180"/>
      <c r="O16429" s="180"/>
    </row>
    <row r="16430" spans="8:15" s="179" customFormat="1" x14ac:dyDescent="0.2">
      <c r="H16430" s="180"/>
      <c r="I16430" s="180"/>
      <c r="L16430" s="181"/>
      <c r="M16430" s="180"/>
      <c r="N16430" s="180"/>
      <c r="O16430" s="180"/>
    </row>
    <row r="16431" spans="8:15" s="179" customFormat="1" x14ac:dyDescent="0.2">
      <c r="H16431" s="180"/>
      <c r="I16431" s="180"/>
      <c r="L16431" s="181"/>
      <c r="M16431" s="180"/>
      <c r="N16431" s="180"/>
      <c r="O16431" s="180"/>
    </row>
    <row r="16432" spans="8:15" s="179" customFormat="1" x14ac:dyDescent="0.2">
      <c r="H16432" s="180"/>
      <c r="I16432" s="180"/>
      <c r="L16432" s="181"/>
      <c r="M16432" s="180"/>
      <c r="N16432" s="180"/>
      <c r="O16432" s="180"/>
    </row>
    <row r="16433" spans="8:15" s="179" customFormat="1" x14ac:dyDescent="0.2">
      <c r="H16433" s="180"/>
      <c r="I16433" s="180"/>
      <c r="L16433" s="181"/>
      <c r="M16433" s="180"/>
      <c r="N16433" s="180"/>
      <c r="O16433" s="180"/>
    </row>
    <row r="16434" spans="8:15" s="179" customFormat="1" x14ac:dyDescent="0.2">
      <c r="H16434" s="180"/>
      <c r="I16434" s="180"/>
      <c r="L16434" s="181"/>
      <c r="M16434" s="180"/>
      <c r="N16434" s="180"/>
      <c r="O16434" s="180"/>
    </row>
    <row r="16435" spans="8:15" s="179" customFormat="1" x14ac:dyDescent="0.2">
      <c r="H16435" s="180"/>
      <c r="I16435" s="180"/>
      <c r="L16435" s="181"/>
      <c r="M16435" s="180"/>
      <c r="N16435" s="180"/>
      <c r="O16435" s="180"/>
    </row>
    <row r="16436" spans="8:15" s="179" customFormat="1" x14ac:dyDescent="0.2">
      <c r="H16436" s="180"/>
      <c r="I16436" s="180"/>
      <c r="L16436" s="181"/>
      <c r="M16436" s="180"/>
      <c r="N16436" s="180"/>
      <c r="O16436" s="180"/>
    </row>
    <row r="16437" spans="8:15" s="179" customFormat="1" x14ac:dyDescent="0.2">
      <c r="H16437" s="180"/>
      <c r="I16437" s="180"/>
      <c r="L16437" s="181"/>
      <c r="M16437" s="180"/>
      <c r="N16437" s="180"/>
      <c r="O16437" s="180"/>
    </row>
    <row r="16438" spans="8:15" s="179" customFormat="1" x14ac:dyDescent="0.2">
      <c r="H16438" s="180"/>
      <c r="I16438" s="180"/>
      <c r="L16438" s="181"/>
      <c r="M16438" s="180"/>
      <c r="N16438" s="180"/>
      <c r="O16438" s="180"/>
    </row>
    <row r="16439" spans="8:15" s="179" customFormat="1" x14ac:dyDescent="0.2">
      <c r="H16439" s="180"/>
      <c r="I16439" s="180"/>
      <c r="L16439" s="181"/>
      <c r="M16439" s="180"/>
      <c r="N16439" s="180"/>
      <c r="O16439" s="180"/>
    </row>
    <row r="16440" spans="8:15" s="179" customFormat="1" x14ac:dyDescent="0.2">
      <c r="H16440" s="180"/>
      <c r="I16440" s="180"/>
      <c r="L16440" s="181"/>
      <c r="M16440" s="180"/>
      <c r="N16440" s="180"/>
      <c r="O16440" s="180"/>
    </row>
    <row r="16441" spans="8:15" s="179" customFormat="1" x14ac:dyDescent="0.2">
      <c r="H16441" s="180"/>
      <c r="I16441" s="180"/>
      <c r="L16441" s="181"/>
      <c r="M16441" s="180"/>
      <c r="N16441" s="180"/>
      <c r="O16441" s="180"/>
    </row>
    <row r="16442" spans="8:15" s="179" customFormat="1" x14ac:dyDescent="0.2">
      <c r="H16442" s="180"/>
      <c r="I16442" s="180"/>
      <c r="L16442" s="181"/>
      <c r="M16442" s="180"/>
      <c r="N16442" s="180"/>
      <c r="O16442" s="180"/>
    </row>
    <row r="16443" spans="8:15" s="179" customFormat="1" x14ac:dyDescent="0.2">
      <c r="H16443" s="180"/>
      <c r="I16443" s="180"/>
      <c r="L16443" s="181"/>
      <c r="M16443" s="180"/>
      <c r="N16443" s="180"/>
      <c r="O16443" s="180"/>
    </row>
    <row r="16444" spans="8:15" s="179" customFormat="1" x14ac:dyDescent="0.2">
      <c r="H16444" s="180"/>
      <c r="I16444" s="180"/>
      <c r="L16444" s="181"/>
      <c r="M16444" s="180"/>
      <c r="N16444" s="180"/>
      <c r="O16444" s="180"/>
    </row>
    <row r="16445" spans="8:15" s="179" customFormat="1" x14ac:dyDescent="0.2">
      <c r="H16445" s="180"/>
      <c r="I16445" s="180"/>
      <c r="L16445" s="181"/>
      <c r="M16445" s="180"/>
      <c r="N16445" s="180"/>
      <c r="O16445" s="180"/>
    </row>
    <row r="16446" spans="8:15" s="179" customFormat="1" x14ac:dyDescent="0.2">
      <c r="H16446" s="180"/>
      <c r="I16446" s="180"/>
      <c r="L16446" s="181"/>
      <c r="M16446" s="180"/>
      <c r="N16446" s="180"/>
      <c r="O16446" s="180"/>
    </row>
    <row r="16447" spans="8:15" s="179" customFormat="1" x14ac:dyDescent="0.2">
      <c r="H16447" s="180"/>
      <c r="I16447" s="180"/>
      <c r="L16447" s="181"/>
      <c r="M16447" s="180"/>
      <c r="N16447" s="180"/>
      <c r="O16447" s="180"/>
    </row>
    <row r="16448" spans="8:15" s="179" customFormat="1" x14ac:dyDescent="0.2">
      <c r="H16448" s="180"/>
      <c r="I16448" s="180"/>
      <c r="L16448" s="181"/>
      <c r="M16448" s="180"/>
      <c r="N16448" s="180"/>
      <c r="O16448" s="180"/>
    </row>
    <row r="16449" spans="8:15" s="179" customFormat="1" x14ac:dyDescent="0.2">
      <c r="H16449" s="180"/>
      <c r="I16449" s="180"/>
      <c r="L16449" s="181"/>
      <c r="M16449" s="180"/>
      <c r="N16449" s="180"/>
      <c r="O16449" s="180"/>
    </row>
    <row r="16450" spans="8:15" s="179" customFormat="1" x14ac:dyDescent="0.2">
      <c r="H16450" s="180"/>
      <c r="I16450" s="180"/>
      <c r="L16450" s="181"/>
      <c r="M16450" s="180"/>
      <c r="N16450" s="180"/>
      <c r="O16450" s="180"/>
    </row>
    <row r="16451" spans="8:15" s="179" customFormat="1" x14ac:dyDescent="0.2">
      <c r="H16451" s="180"/>
      <c r="I16451" s="180"/>
      <c r="L16451" s="181"/>
      <c r="M16451" s="180"/>
      <c r="N16451" s="180"/>
      <c r="O16451" s="180"/>
    </row>
    <row r="16452" spans="8:15" s="179" customFormat="1" x14ac:dyDescent="0.2">
      <c r="H16452" s="180"/>
      <c r="I16452" s="180"/>
      <c r="L16452" s="181"/>
      <c r="M16452" s="180"/>
      <c r="N16452" s="180"/>
      <c r="O16452" s="180"/>
    </row>
    <row r="16453" spans="8:15" s="179" customFormat="1" x14ac:dyDescent="0.2">
      <c r="H16453" s="180"/>
      <c r="I16453" s="180"/>
      <c r="L16453" s="181"/>
      <c r="M16453" s="180"/>
      <c r="N16453" s="180"/>
      <c r="O16453" s="180"/>
    </row>
    <row r="16454" spans="8:15" s="179" customFormat="1" x14ac:dyDescent="0.2">
      <c r="H16454" s="180"/>
      <c r="I16454" s="180"/>
      <c r="L16454" s="181"/>
      <c r="M16454" s="180"/>
      <c r="N16454" s="180"/>
      <c r="O16454" s="180"/>
    </row>
    <row r="16455" spans="8:15" s="179" customFormat="1" x14ac:dyDescent="0.2">
      <c r="H16455" s="180"/>
      <c r="I16455" s="180"/>
      <c r="L16455" s="181"/>
      <c r="M16455" s="180"/>
      <c r="N16455" s="180"/>
      <c r="O16455" s="180"/>
    </row>
    <row r="16456" spans="8:15" s="179" customFormat="1" x14ac:dyDescent="0.2">
      <c r="H16456" s="180"/>
      <c r="I16456" s="180"/>
      <c r="L16456" s="181"/>
      <c r="M16456" s="180"/>
      <c r="N16456" s="180"/>
      <c r="O16456" s="180"/>
    </row>
    <row r="16457" spans="8:15" s="179" customFormat="1" x14ac:dyDescent="0.2">
      <c r="H16457" s="180"/>
      <c r="I16457" s="180"/>
      <c r="L16457" s="181"/>
      <c r="M16457" s="180"/>
      <c r="N16457" s="180"/>
      <c r="O16457" s="180"/>
    </row>
    <row r="16458" spans="8:15" s="179" customFormat="1" x14ac:dyDescent="0.2">
      <c r="H16458" s="180"/>
      <c r="I16458" s="180"/>
      <c r="L16458" s="181"/>
      <c r="M16458" s="180"/>
      <c r="N16458" s="180"/>
      <c r="O16458" s="180"/>
    </row>
    <row r="16459" spans="8:15" s="179" customFormat="1" x14ac:dyDescent="0.2">
      <c r="H16459" s="180"/>
      <c r="I16459" s="180"/>
      <c r="L16459" s="181"/>
      <c r="M16459" s="180"/>
      <c r="N16459" s="180"/>
      <c r="O16459" s="180"/>
    </row>
    <row r="16460" spans="8:15" s="179" customFormat="1" x14ac:dyDescent="0.2">
      <c r="H16460" s="180"/>
      <c r="I16460" s="180"/>
      <c r="L16460" s="181"/>
      <c r="M16460" s="180"/>
      <c r="N16460" s="180"/>
      <c r="O16460" s="180"/>
    </row>
    <row r="16461" spans="8:15" s="179" customFormat="1" x14ac:dyDescent="0.2">
      <c r="H16461" s="180"/>
      <c r="I16461" s="180"/>
      <c r="L16461" s="181"/>
      <c r="M16461" s="180"/>
      <c r="N16461" s="180"/>
      <c r="O16461" s="180"/>
    </row>
    <row r="16462" spans="8:15" s="179" customFormat="1" x14ac:dyDescent="0.2">
      <c r="H16462" s="180"/>
      <c r="I16462" s="180"/>
      <c r="L16462" s="181"/>
      <c r="M16462" s="180"/>
      <c r="N16462" s="180"/>
      <c r="O16462" s="180"/>
    </row>
    <row r="16463" spans="8:15" s="179" customFormat="1" x14ac:dyDescent="0.2">
      <c r="H16463" s="180"/>
      <c r="I16463" s="180"/>
      <c r="L16463" s="181"/>
      <c r="M16463" s="180"/>
      <c r="N16463" s="180"/>
      <c r="O16463" s="180"/>
    </row>
    <row r="16464" spans="8:15" s="179" customFormat="1" x14ac:dyDescent="0.2">
      <c r="H16464" s="180"/>
      <c r="I16464" s="180"/>
      <c r="L16464" s="181"/>
      <c r="M16464" s="180"/>
      <c r="N16464" s="180"/>
      <c r="O16464" s="180"/>
    </row>
    <row r="16465" spans="8:15" s="179" customFormat="1" x14ac:dyDescent="0.2">
      <c r="H16465" s="180"/>
      <c r="I16465" s="180"/>
      <c r="L16465" s="181"/>
      <c r="M16465" s="180"/>
      <c r="N16465" s="180"/>
      <c r="O16465" s="180"/>
    </row>
    <row r="16466" spans="8:15" s="179" customFormat="1" x14ac:dyDescent="0.2">
      <c r="H16466" s="180"/>
      <c r="I16466" s="180"/>
      <c r="L16466" s="181"/>
      <c r="M16466" s="180"/>
      <c r="N16466" s="180"/>
      <c r="O16466" s="180"/>
    </row>
    <row r="16467" spans="8:15" s="179" customFormat="1" x14ac:dyDescent="0.2">
      <c r="H16467" s="180"/>
      <c r="I16467" s="180"/>
      <c r="L16467" s="181"/>
      <c r="M16467" s="180"/>
      <c r="N16467" s="180"/>
      <c r="O16467" s="180"/>
    </row>
    <row r="16468" spans="8:15" s="179" customFormat="1" x14ac:dyDescent="0.2">
      <c r="H16468" s="180"/>
      <c r="I16468" s="180"/>
      <c r="L16468" s="181"/>
      <c r="M16468" s="180"/>
      <c r="N16468" s="180"/>
      <c r="O16468" s="180"/>
    </row>
    <row r="16469" spans="8:15" s="179" customFormat="1" x14ac:dyDescent="0.2">
      <c r="H16469" s="180"/>
      <c r="I16469" s="180"/>
      <c r="L16469" s="181"/>
      <c r="M16469" s="180"/>
      <c r="N16469" s="180"/>
      <c r="O16469" s="180"/>
    </row>
    <row r="16470" spans="8:15" s="179" customFormat="1" x14ac:dyDescent="0.2">
      <c r="H16470" s="180"/>
      <c r="I16470" s="180"/>
      <c r="L16470" s="181"/>
      <c r="M16470" s="180"/>
      <c r="N16470" s="180"/>
      <c r="O16470" s="180"/>
    </row>
    <row r="16471" spans="8:15" s="179" customFormat="1" x14ac:dyDescent="0.2">
      <c r="H16471" s="180"/>
      <c r="I16471" s="180"/>
      <c r="L16471" s="181"/>
      <c r="M16471" s="180"/>
      <c r="N16471" s="180"/>
      <c r="O16471" s="180"/>
    </row>
    <row r="16472" spans="8:15" s="179" customFormat="1" x14ac:dyDescent="0.2">
      <c r="H16472" s="180"/>
      <c r="I16472" s="180"/>
      <c r="L16472" s="181"/>
      <c r="M16472" s="180"/>
      <c r="N16472" s="180"/>
      <c r="O16472" s="180"/>
    </row>
    <row r="16473" spans="8:15" s="179" customFormat="1" x14ac:dyDescent="0.2">
      <c r="H16473" s="180"/>
      <c r="I16473" s="180"/>
      <c r="L16473" s="181"/>
      <c r="M16473" s="180"/>
      <c r="N16473" s="180"/>
      <c r="O16473" s="180"/>
    </row>
    <row r="16474" spans="8:15" s="179" customFormat="1" x14ac:dyDescent="0.2">
      <c r="H16474" s="180"/>
      <c r="I16474" s="180"/>
      <c r="L16474" s="181"/>
      <c r="M16474" s="180"/>
      <c r="N16474" s="180"/>
      <c r="O16474" s="180"/>
    </row>
    <row r="16475" spans="8:15" s="179" customFormat="1" x14ac:dyDescent="0.2">
      <c r="H16475" s="180"/>
      <c r="I16475" s="180"/>
      <c r="L16475" s="181"/>
      <c r="M16475" s="180"/>
      <c r="N16475" s="180"/>
      <c r="O16475" s="180"/>
    </row>
    <row r="16476" spans="8:15" s="179" customFormat="1" x14ac:dyDescent="0.2">
      <c r="H16476" s="180"/>
      <c r="I16476" s="180"/>
      <c r="L16476" s="181"/>
      <c r="M16476" s="180"/>
      <c r="N16476" s="180"/>
      <c r="O16476" s="180"/>
    </row>
    <row r="16477" spans="8:15" s="179" customFormat="1" x14ac:dyDescent="0.2">
      <c r="H16477" s="180"/>
      <c r="I16477" s="180"/>
      <c r="L16477" s="181"/>
      <c r="M16477" s="180"/>
      <c r="N16477" s="180"/>
      <c r="O16477" s="180"/>
    </row>
    <row r="16478" spans="8:15" s="179" customFormat="1" x14ac:dyDescent="0.2">
      <c r="H16478" s="180"/>
      <c r="I16478" s="180"/>
      <c r="L16478" s="181"/>
      <c r="M16478" s="180"/>
      <c r="N16478" s="180"/>
      <c r="O16478" s="180"/>
    </row>
    <row r="16479" spans="8:15" s="179" customFormat="1" x14ac:dyDescent="0.2">
      <c r="H16479" s="180"/>
      <c r="I16479" s="180"/>
      <c r="L16479" s="181"/>
      <c r="M16479" s="180"/>
      <c r="N16479" s="180"/>
      <c r="O16479" s="180"/>
    </row>
    <row r="16480" spans="8:15" s="179" customFormat="1" x14ac:dyDescent="0.2">
      <c r="H16480" s="180"/>
      <c r="I16480" s="180"/>
      <c r="L16480" s="181"/>
      <c r="M16480" s="180"/>
      <c r="N16480" s="180"/>
      <c r="O16480" s="180"/>
    </row>
    <row r="16481" spans="8:15" s="179" customFormat="1" x14ac:dyDescent="0.2">
      <c r="H16481" s="180"/>
      <c r="I16481" s="180"/>
      <c r="L16481" s="181"/>
      <c r="M16481" s="180"/>
      <c r="N16481" s="180"/>
      <c r="O16481" s="180"/>
    </row>
    <row r="16482" spans="8:15" s="179" customFormat="1" x14ac:dyDescent="0.2">
      <c r="H16482" s="180"/>
      <c r="I16482" s="180"/>
      <c r="L16482" s="181"/>
      <c r="M16482" s="180"/>
      <c r="N16482" s="180"/>
      <c r="O16482" s="180"/>
    </row>
    <row r="16483" spans="8:15" s="179" customFormat="1" x14ac:dyDescent="0.2">
      <c r="H16483" s="180"/>
      <c r="I16483" s="180"/>
      <c r="L16483" s="181"/>
      <c r="M16483" s="180"/>
      <c r="N16483" s="180"/>
      <c r="O16483" s="180"/>
    </row>
    <row r="16484" spans="8:15" s="179" customFormat="1" x14ac:dyDescent="0.2">
      <c r="H16484" s="180"/>
      <c r="I16484" s="180"/>
      <c r="L16484" s="181"/>
      <c r="M16484" s="180"/>
      <c r="N16484" s="180"/>
      <c r="O16484" s="180"/>
    </row>
    <row r="16485" spans="8:15" s="179" customFormat="1" x14ac:dyDescent="0.2">
      <c r="H16485" s="180"/>
      <c r="I16485" s="180"/>
      <c r="L16485" s="181"/>
      <c r="M16485" s="180"/>
      <c r="N16485" s="180"/>
      <c r="O16485" s="180"/>
    </row>
    <row r="16486" spans="8:15" s="179" customFormat="1" x14ac:dyDescent="0.2">
      <c r="H16486" s="180"/>
      <c r="I16486" s="180"/>
      <c r="L16486" s="181"/>
      <c r="M16486" s="180"/>
      <c r="N16486" s="180"/>
      <c r="O16486" s="180"/>
    </row>
    <row r="16487" spans="8:15" s="179" customFormat="1" x14ac:dyDescent="0.2">
      <c r="H16487" s="180"/>
      <c r="I16487" s="180"/>
      <c r="L16487" s="181"/>
      <c r="M16487" s="180"/>
      <c r="N16487" s="180"/>
      <c r="O16487" s="180"/>
    </row>
    <row r="16488" spans="8:15" s="179" customFormat="1" x14ac:dyDescent="0.2">
      <c r="H16488" s="180"/>
      <c r="I16488" s="180"/>
      <c r="L16488" s="181"/>
      <c r="M16488" s="180"/>
      <c r="N16488" s="180"/>
      <c r="O16488" s="180"/>
    </row>
    <row r="16489" spans="8:15" s="179" customFormat="1" x14ac:dyDescent="0.2">
      <c r="H16489" s="180"/>
      <c r="I16489" s="180"/>
      <c r="L16489" s="181"/>
      <c r="M16489" s="180"/>
      <c r="N16489" s="180"/>
      <c r="O16489" s="180"/>
    </row>
    <row r="16490" spans="8:15" s="179" customFormat="1" x14ac:dyDescent="0.2">
      <c r="H16490" s="180"/>
      <c r="I16490" s="180"/>
      <c r="L16490" s="181"/>
      <c r="M16490" s="180"/>
      <c r="N16490" s="180"/>
      <c r="O16490" s="180"/>
    </row>
    <row r="16491" spans="8:15" s="179" customFormat="1" x14ac:dyDescent="0.2">
      <c r="H16491" s="180"/>
      <c r="I16491" s="180"/>
      <c r="L16491" s="181"/>
      <c r="M16491" s="180"/>
      <c r="N16491" s="180"/>
      <c r="O16491" s="180"/>
    </row>
    <row r="16492" spans="8:15" s="179" customFormat="1" x14ac:dyDescent="0.2">
      <c r="H16492" s="180"/>
      <c r="I16492" s="180"/>
      <c r="L16492" s="181"/>
      <c r="M16492" s="180"/>
      <c r="N16492" s="180"/>
      <c r="O16492" s="180"/>
    </row>
    <row r="16493" spans="8:15" s="179" customFormat="1" x14ac:dyDescent="0.2">
      <c r="H16493" s="180"/>
      <c r="I16493" s="180"/>
      <c r="L16493" s="181"/>
      <c r="M16493" s="180"/>
      <c r="N16493" s="180"/>
      <c r="O16493" s="180"/>
    </row>
    <row r="16494" spans="8:15" s="179" customFormat="1" x14ac:dyDescent="0.2">
      <c r="H16494" s="180"/>
      <c r="I16494" s="180"/>
      <c r="L16494" s="181"/>
      <c r="M16494" s="180"/>
      <c r="N16494" s="180"/>
      <c r="O16494" s="180"/>
    </row>
    <row r="16495" spans="8:15" s="179" customFormat="1" x14ac:dyDescent="0.2">
      <c r="H16495" s="180"/>
      <c r="I16495" s="180"/>
      <c r="L16495" s="181"/>
      <c r="M16495" s="180"/>
      <c r="N16495" s="180"/>
      <c r="O16495" s="180"/>
    </row>
    <row r="16496" spans="8:15" s="179" customFormat="1" x14ac:dyDescent="0.2">
      <c r="H16496" s="180"/>
      <c r="I16496" s="180"/>
      <c r="L16496" s="181"/>
      <c r="M16496" s="180"/>
      <c r="N16496" s="180"/>
      <c r="O16496" s="180"/>
    </row>
    <row r="16497" spans="8:15" s="179" customFormat="1" x14ac:dyDescent="0.2">
      <c r="H16497" s="180"/>
      <c r="I16497" s="180"/>
      <c r="L16497" s="181"/>
      <c r="M16497" s="180"/>
      <c r="N16497" s="180"/>
      <c r="O16497" s="180"/>
    </row>
    <row r="16498" spans="8:15" s="179" customFormat="1" x14ac:dyDescent="0.2">
      <c r="H16498" s="180"/>
      <c r="I16498" s="180"/>
      <c r="L16498" s="181"/>
      <c r="M16498" s="180"/>
      <c r="N16498" s="180"/>
      <c r="O16498" s="180"/>
    </row>
    <row r="16499" spans="8:15" s="179" customFormat="1" x14ac:dyDescent="0.2">
      <c r="H16499" s="180"/>
      <c r="I16499" s="180"/>
      <c r="L16499" s="181"/>
      <c r="M16499" s="180"/>
      <c r="N16499" s="180"/>
      <c r="O16499" s="180"/>
    </row>
    <row r="16500" spans="8:15" s="179" customFormat="1" x14ac:dyDescent="0.2">
      <c r="H16500" s="180"/>
      <c r="I16500" s="180"/>
      <c r="L16500" s="181"/>
      <c r="M16500" s="180"/>
      <c r="N16500" s="180"/>
      <c r="O16500" s="180"/>
    </row>
    <row r="16501" spans="8:15" s="179" customFormat="1" x14ac:dyDescent="0.2">
      <c r="H16501" s="180"/>
      <c r="I16501" s="180"/>
      <c r="L16501" s="181"/>
      <c r="M16501" s="180"/>
      <c r="N16501" s="180"/>
      <c r="O16501" s="180"/>
    </row>
    <row r="16502" spans="8:15" s="179" customFormat="1" x14ac:dyDescent="0.2">
      <c r="H16502" s="180"/>
      <c r="I16502" s="180"/>
      <c r="L16502" s="181"/>
      <c r="M16502" s="180"/>
      <c r="N16502" s="180"/>
      <c r="O16502" s="180"/>
    </row>
    <row r="16503" spans="8:15" s="179" customFormat="1" x14ac:dyDescent="0.2">
      <c r="H16503" s="180"/>
      <c r="I16503" s="180"/>
      <c r="L16503" s="181"/>
      <c r="M16503" s="180"/>
      <c r="N16503" s="180"/>
      <c r="O16503" s="180"/>
    </row>
    <row r="16504" spans="8:15" s="179" customFormat="1" x14ac:dyDescent="0.2">
      <c r="H16504" s="180"/>
      <c r="I16504" s="180"/>
      <c r="L16504" s="181"/>
      <c r="M16504" s="180"/>
      <c r="N16504" s="180"/>
      <c r="O16504" s="180"/>
    </row>
    <row r="16505" spans="8:15" s="179" customFormat="1" x14ac:dyDescent="0.2">
      <c r="H16505" s="180"/>
      <c r="I16505" s="180"/>
      <c r="L16505" s="181"/>
      <c r="M16505" s="180"/>
      <c r="N16505" s="180"/>
      <c r="O16505" s="180"/>
    </row>
    <row r="16506" spans="8:15" s="179" customFormat="1" x14ac:dyDescent="0.2">
      <c r="H16506" s="180"/>
      <c r="I16506" s="180"/>
      <c r="L16506" s="181"/>
      <c r="M16506" s="180"/>
      <c r="N16506" s="180"/>
      <c r="O16506" s="180"/>
    </row>
    <row r="16507" spans="8:15" s="179" customFormat="1" x14ac:dyDescent="0.2">
      <c r="H16507" s="180"/>
      <c r="I16507" s="180"/>
      <c r="L16507" s="181"/>
      <c r="M16507" s="180"/>
      <c r="N16507" s="180"/>
      <c r="O16507" s="180"/>
    </row>
    <row r="16508" spans="8:15" s="179" customFormat="1" x14ac:dyDescent="0.2">
      <c r="H16508" s="180"/>
      <c r="I16508" s="180"/>
      <c r="L16508" s="181"/>
      <c r="M16508" s="180"/>
      <c r="N16508" s="180"/>
      <c r="O16508" s="180"/>
    </row>
    <row r="16509" spans="8:15" s="179" customFormat="1" x14ac:dyDescent="0.2">
      <c r="H16509" s="180"/>
      <c r="I16509" s="180"/>
      <c r="L16509" s="181"/>
      <c r="M16509" s="180"/>
      <c r="N16509" s="180"/>
      <c r="O16509" s="180"/>
    </row>
    <row r="16510" spans="8:15" s="179" customFormat="1" x14ac:dyDescent="0.2">
      <c r="H16510" s="180"/>
      <c r="I16510" s="180"/>
      <c r="L16510" s="181"/>
      <c r="M16510" s="180"/>
      <c r="N16510" s="180"/>
      <c r="O16510" s="180"/>
    </row>
    <row r="16511" spans="8:15" s="179" customFormat="1" x14ac:dyDescent="0.2">
      <c r="H16511" s="180"/>
      <c r="I16511" s="180"/>
      <c r="L16511" s="181"/>
      <c r="M16511" s="180"/>
      <c r="N16511" s="180"/>
      <c r="O16511" s="180"/>
    </row>
    <row r="16512" spans="8:15" s="179" customFormat="1" x14ac:dyDescent="0.2">
      <c r="H16512" s="180"/>
      <c r="I16512" s="180"/>
      <c r="L16512" s="181"/>
      <c r="M16512" s="180"/>
      <c r="N16512" s="180"/>
      <c r="O16512" s="180"/>
    </row>
    <row r="16513" spans="8:15" s="179" customFormat="1" x14ac:dyDescent="0.2">
      <c r="H16513" s="180"/>
      <c r="I16513" s="180"/>
      <c r="L16513" s="181"/>
      <c r="M16513" s="180"/>
      <c r="N16513" s="180"/>
      <c r="O16513" s="180"/>
    </row>
    <row r="16514" spans="8:15" s="179" customFormat="1" x14ac:dyDescent="0.2">
      <c r="H16514" s="180"/>
      <c r="I16514" s="180"/>
      <c r="L16514" s="181"/>
      <c r="M16514" s="180"/>
      <c r="N16514" s="180"/>
      <c r="O16514" s="180"/>
    </row>
    <row r="16515" spans="8:15" s="179" customFormat="1" x14ac:dyDescent="0.2">
      <c r="H16515" s="180"/>
      <c r="I16515" s="180"/>
      <c r="L16515" s="181"/>
      <c r="M16515" s="180"/>
      <c r="N16515" s="180"/>
      <c r="O16515" s="180"/>
    </row>
    <row r="16516" spans="8:15" s="179" customFormat="1" x14ac:dyDescent="0.2">
      <c r="H16516" s="180"/>
      <c r="I16516" s="180"/>
      <c r="L16516" s="181"/>
      <c r="M16516" s="180"/>
      <c r="N16516" s="180"/>
      <c r="O16516" s="180"/>
    </row>
    <row r="16517" spans="8:15" s="179" customFormat="1" x14ac:dyDescent="0.2">
      <c r="H16517" s="180"/>
      <c r="I16517" s="180"/>
      <c r="L16517" s="181"/>
      <c r="M16517" s="180"/>
      <c r="N16517" s="180"/>
      <c r="O16517" s="180"/>
    </row>
    <row r="16518" spans="8:15" s="179" customFormat="1" x14ac:dyDescent="0.2">
      <c r="H16518" s="180"/>
      <c r="I16518" s="180"/>
      <c r="L16518" s="181"/>
      <c r="M16518" s="180"/>
      <c r="N16518" s="180"/>
      <c r="O16518" s="180"/>
    </row>
    <row r="16519" spans="8:15" s="179" customFormat="1" x14ac:dyDescent="0.2">
      <c r="H16519" s="180"/>
      <c r="I16519" s="180"/>
      <c r="L16519" s="181"/>
      <c r="M16519" s="180"/>
      <c r="N16519" s="180"/>
      <c r="O16519" s="180"/>
    </row>
    <row r="16520" spans="8:15" s="179" customFormat="1" x14ac:dyDescent="0.2">
      <c r="H16520" s="180"/>
      <c r="I16520" s="180"/>
      <c r="L16520" s="181"/>
      <c r="M16520" s="180"/>
      <c r="N16520" s="180"/>
      <c r="O16520" s="180"/>
    </row>
    <row r="16521" spans="8:15" s="179" customFormat="1" x14ac:dyDescent="0.2">
      <c r="H16521" s="180"/>
      <c r="I16521" s="180"/>
      <c r="L16521" s="181"/>
      <c r="M16521" s="180"/>
      <c r="N16521" s="180"/>
      <c r="O16521" s="180"/>
    </row>
    <row r="16522" spans="8:15" s="179" customFormat="1" x14ac:dyDescent="0.2">
      <c r="H16522" s="180"/>
      <c r="I16522" s="180"/>
      <c r="L16522" s="181"/>
      <c r="M16522" s="180"/>
      <c r="N16522" s="180"/>
      <c r="O16522" s="180"/>
    </row>
    <row r="16523" spans="8:15" s="179" customFormat="1" x14ac:dyDescent="0.2">
      <c r="H16523" s="180"/>
      <c r="I16523" s="180"/>
      <c r="L16523" s="181"/>
      <c r="M16523" s="180"/>
      <c r="N16523" s="180"/>
      <c r="O16523" s="180"/>
    </row>
    <row r="16524" spans="8:15" s="179" customFormat="1" x14ac:dyDescent="0.2">
      <c r="H16524" s="180"/>
      <c r="I16524" s="180"/>
      <c r="L16524" s="181"/>
      <c r="M16524" s="180"/>
      <c r="N16524" s="180"/>
      <c r="O16524" s="180"/>
    </row>
    <row r="16525" spans="8:15" s="179" customFormat="1" x14ac:dyDescent="0.2">
      <c r="H16525" s="180"/>
      <c r="I16525" s="180"/>
      <c r="L16525" s="181"/>
      <c r="M16525" s="180"/>
      <c r="N16525" s="180"/>
      <c r="O16525" s="180"/>
    </row>
    <row r="16526" spans="8:15" s="179" customFormat="1" x14ac:dyDescent="0.2">
      <c r="H16526" s="180"/>
      <c r="I16526" s="180"/>
      <c r="L16526" s="181"/>
      <c r="M16526" s="180"/>
      <c r="N16526" s="180"/>
      <c r="O16526" s="180"/>
    </row>
    <row r="16527" spans="8:15" s="179" customFormat="1" x14ac:dyDescent="0.2">
      <c r="H16527" s="180"/>
      <c r="I16527" s="180"/>
      <c r="L16527" s="181"/>
      <c r="M16527" s="180"/>
      <c r="N16527" s="180"/>
      <c r="O16527" s="180"/>
    </row>
    <row r="16528" spans="8:15" s="179" customFormat="1" x14ac:dyDescent="0.2">
      <c r="H16528" s="180"/>
      <c r="I16528" s="180"/>
      <c r="L16528" s="181"/>
      <c r="M16528" s="180"/>
      <c r="N16528" s="180"/>
      <c r="O16528" s="180"/>
    </row>
    <row r="16529" spans="8:15" s="179" customFormat="1" x14ac:dyDescent="0.2">
      <c r="H16529" s="180"/>
      <c r="I16529" s="180"/>
      <c r="L16529" s="181"/>
      <c r="M16529" s="180"/>
      <c r="N16529" s="180"/>
      <c r="O16529" s="180"/>
    </row>
    <row r="16530" spans="8:15" s="179" customFormat="1" x14ac:dyDescent="0.2">
      <c r="H16530" s="180"/>
      <c r="I16530" s="180"/>
      <c r="L16530" s="181"/>
      <c r="M16530" s="180"/>
      <c r="N16530" s="180"/>
      <c r="O16530" s="180"/>
    </row>
    <row r="16531" spans="8:15" s="179" customFormat="1" x14ac:dyDescent="0.2">
      <c r="H16531" s="180"/>
      <c r="I16531" s="180"/>
      <c r="L16531" s="181"/>
      <c r="M16531" s="180"/>
      <c r="N16531" s="180"/>
      <c r="O16531" s="180"/>
    </row>
    <row r="16532" spans="8:15" s="179" customFormat="1" x14ac:dyDescent="0.2">
      <c r="H16532" s="180"/>
      <c r="I16532" s="180"/>
      <c r="L16532" s="181"/>
      <c r="M16532" s="180"/>
      <c r="N16532" s="180"/>
      <c r="O16532" s="180"/>
    </row>
    <row r="16533" spans="8:15" s="179" customFormat="1" x14ac:dyDescent="0.2">
      <c r="H16533" s="180"/>
      <c r="I16533" s="180"/>
      <c r="L16533" s="181"/>
      <c r="M16533" s="180"/>
      <c r="N16533" s="180"/>
      <c r="O16533" s="180"/>
    </row>
    <row r="16534" spans="8:15" s="179" customFormat="1" x14ac:dyDescent="0.2">
      <c r="H16534" s="180"/>
      <c r="I16534" s="180"/>
      <c r="L16534" s="181"/>
      <c r="M16534" s="180"/>
      <c r="N16534" s="180"/>
      <c r="O16534" s="180"/>
    </row>
    <row r="16535" spans="8:15" s="179" customFormat="1" x14ac:dyDescent="0.2">
      <c r="H16535" s="180"/>
      <c r="I16535" s="180"/>
      <c r="L16535" s="181"/>
      <c r="M16535" s="180"/>
      <c r="N16535" s="180"/>
      <c r="O16535" s="180"/>
    </row>
    <row r="16536" spans="8:15" s="179" customFormat="1" x14ac:dyDescent="0.2">
      <c r="H16536" s="180"/>
      <c r="I16536" s="180"/>
      <c r="L16536" s="181"/>
      <c r="M16536" s="180"/>
      <c r="N16536" s="180"/>
      <c r="O16536" s="180"/>
    </row>
    <row r="16537" spans="8:15" s="179" customFormat="1" x14ac:dyDescent="0.2">
      <c r="H16537" s="180"/>
      <c r="I16537" s="180"/>
      <c r="L16537" s="181"/>
      <c r="M16537" s="180"/>
      <c r="N16537" s="180"/>
      <c r="O16537" s="180"/>
    </row>
    <row r="16538" spans="8:15" s="179" customFormat="1" x14ac:dyDescent="0.2">
      <c r="H16538" s="180"/>
      <c r="I16538" s="180"/>
      <c r="L16538" s="181"/>
      <c r="M16538" s="180"/>
      <c r="N16538" s="180"/>
      <c r="O16538" s="180"/>
    </row>
    <row r="16539" spans="8:15" s="179" customFormat="1" x14ac:dyDescent="0.2">
      <c r="H16539" s="180"/>
      <c r="I16539" s="180"/>
      <c r="L16539" s="181"/>
      <c r="M16539" s="180"/>
      <c r="N16539" s="180"/>
      <c r="O16539" s="180"/>
    </row>
    <row r="16540" spans="8:15" s="179" customFormat="1" x14ac:dyDescent="0.2">
      <c r="H16540" s="180"/>
      <c r="I16540" s="180"/>
      <c r="L16540" s="181"/>
      <c r="M16540" s="180"/>
      <c r="N16540" s="180"/>
      <c r="O16540" s="180"/>
    </row>
    <row r="16541" spans="8:15" s="179" customFormat="1" x14ac:dyDescent="0.2">
      <c r="H16541" s="180"/>
      <c r="I16541" s="180"/>
      <c r="L16541" s="181"/>
      <c r="M16541" s="180"/>
      <c r="N16541" s="180"/>
      <c r="O16541" s="180"/>
    </row>
    <row r="16542" spans="8:15" s="179" customFormat="1" x14ac:dyDescent="0.2">
      <c r="H16542" s="180"/>
      <c r="I16542" s="180"/>
      <c r="L16542" s="181"/>
      <c r="M16542" s="180"/>
      <c r="N16542" s="180"/>
      <c r="O16542" s="180"/>
    </row>
    <row r="16543" spans="8:15" s="179" customFormat="1" x14ac:dyDescent="0.2">
      <c r="H16543" s="180"/>
      <c r="I16543" s="180"/>
      <c r="L16543" s="181"/>
      <c r="M16543" s="180"/>
      <c r="N16543" s="180"/>
      <c r="O16543" s="180"/>
    </row>
    <row r="16544" spans="8:15" s="179" customFormat="1" x14ac:dyDescent="0.2">
      <c r="H16544" s="180"/>
      <c r="I16544" s="180"/>
      <c r="L16544" s="181"/>
      <c r="M16544" s="180"/>
      <c r="N16544" s="180"/>
      <c r="O16544" s="180"/>
    </row>
    <row r="16545" spans="8:15" s="179" customFormat="1" x14ac:dyDescent="0.2">
      <c r="H16545" s="180"/>
      <c r="I16545" s="180"/>
      <c r="L16545" s="181"/>
      <c r="M16545" s="180"/>
      <c r="N16545" s="180"/>
      <c r="O16545" s="180"/>
    </row>
    <row r="16546" spans="8:15" s="179" customFormat="1" x14ac:dyDescent="0.2">
      <c r="H16546" s="180"/>
      <c r="I16546" s="180"/>
      <c r="L16546" s="181"/>
      <c r="M16546" s="180"/>
      <c r="N16546" s="180"/>
      <c r="O16546" s="180"/>
    </row>
    <row r="16547" spans="8:15" s="179" customFormat="1" x14ac:dyDescent="0.2">
      <c r="H16547" s="180"/>
      <c r="I16547" s="180"/>
      <c r="L16547" s="181"/>
      <c r="M16547" s="180"/>
      <c r="N16547" s="180"/>
      <c r="O16547" s="180"/>
    </row>
    <row r="16548" spans="8:15" s="179" customFormat="1" x14ac:dyDescent="0.2">
      <c r="H16548" s="180"/>
      <c r="I16548" s="180"/>
      <c r="L16548" s="181"/>
      <c r="M16548" s="180"/>
      <c r="N16548" s="180"/>
      <c r="O16548" s="180"/>
    </row>
    <row r="16549" spans="8:15" s="179" customFormat="1" x14ac:dyDescent="0.2">
      <c r="H16549" s="180"/>
      <c r="I16549" s="180"/>
      <c r="L16549" s="181"/>
      <c r="M16549" s="180"/>
      <c r="N16549" s="180"/>
      <c r="O16549" s="180"/>
    </row>
    <row r="16550" spans="8:15" s="179" customFormat="1" x14ac:dyDescent="0.2">
      <c r="H16550" s="180"/>
      <c r="I16550" s="180"/>
      <c r="L16550" s="181"/>
      <c r="M16550" s="180"/>
      <c r="N16550" s="180"/>
      <c r="O16550" s="180"/>
    </row>
    <row r="16551" spans="8:15" s="179" customFormat="1" x14ac:dyDescent="0.2">
      <c r="H16551" s="180"/>
      <c r="I16551" s="180"/>
      <c r="L16551" s="181"/>
      <c r="M16551" s="180"/>
      <c r="N16551" s="180"/>
      <c r="O16551" s="180"/>
    </row>
    <row r="16552" spans="8:15" s="179" customFormat="1" x14ac:dyDescent="0.2">
      <c r="H16552" s="180"/>
      <c r="I16552" s="180"/>
      <c r="L16552" s="181"/>
      <c r="M16552" s="180"/>
      <c r="N16552" s="180"/>
      <c r="O16552" s="180"/>
    </row>
    <row r="16553" spans="8:15" s="179" customFormat="1" x14ac:dyDescent="0.2">
      <c r="H16553" s="180"/>
      <c r="I16553" s="180"/>
      <c r="L16553" s="181"/>
      <c r="M16553" s="180"/>
      <c r="N16553" s="180"/>
      <c r="O16553" s="180"/>
    </row>
    <row r="16554" spans="8:15" s="179" customFormat="1" x14ac:dyDescent="0.2">
      <c r="H16554" s="180"/>
      <c r="I16554" s="180"/>
      <c r="L16554" s="181"/>
      <c r="M16554" s="180"/>
      <c r="N16554" s="180"/>
      <c r="O16554" s="180"/>
    </row>
    <row r="16555" spans="8:15" s="179" customFormat="1" x14ac:dyDescent="0.2">
      <c r="H16555" s="180"/>
      <c r="I16555" s="180"/>
      <c r="L16555" s="181"/>
      <c r="M16555" s="180"/>
      <c r="N16555" s="180"/>
      <c r="O16555" s="180"/>
    </row>
    <row r="16556" spans="8:15" s="179" customFormat="1" x14ac:dyDescent="0.2">
      <c r="H16556" s="180"/>
      <c r="I16556" s="180"/>
      <c r="L16556" s="181"/>
      <c r="M16556" s="180"/>
      <c r="N16556" s="180"/>
      <c r="O16556" s="180"/>
    </row>
    <row r="16557" spans="8:15" s="179" customFormat="1" x14ac:dyDescent="0.2">
      <c r="H16557" s="180"/>
      <c r="I16557" s="180"/>
      <c r="L16557" s="181"/>
      <c r="M16557" s="180"/>
      <c r="N16557" s="180"/>
      <c r="O16557" s="180"/>
    </row>
    <row r="16558" spans="8:15" s="179" customFormat="1" x14ac:dyDescent="0.2">
      <c r="H16558" s="180"/>
      <c r="I16558" s="180"/>
      <c r="L16558" s="181"/>
      <c r="M16558" s="180"/>
      <c r="N16558" s="180"/>
      <c r="O16558" s="180"/>
    </row>
    <row r="16559" spans="8:15" s="179" customFormat="1" x14ac:dyDescent="0.2">
      <c r="H16559" s="180"/>
      <c r="I16559" s="180"/>
      <c r="L16559" s="181"/>
      <c r="M16559" s="180"/>
      <c r="N16559" s="180"/>
      <c r="O16559" s="180"/>
    </row>
    <row r="16560" spans="8:15" s="179" customFormat="1" x14ac:dyDescent="0.2">
      <c r="H16560" s="180"/>
      <c r="I16560" s="180"/>
      <c r="L16560" s="181"/>
      <c r="M16560" s="180"/>
      <c r="N16560" s="180"/>
      <c r="O16560" s="180"/>
    </row>
    <row r="16561" spans="8:15" s="179" customFormat="1" x14ac:dyDescent="0.2">
      <c r="H16561" s="180"/>
      <c r="I16561" s="180"/>
      <c r="L16561" s="181"/>
      <c r="M16561" s="180"/>
      <c r="N16561" s="180"/>
      <c r="O16561" s="180"/>
    </row>
    <row r="16562" spans="8:15" s="179" customFormat="1" x14ac:dyDescent="0.2">
      <c r="H16562" s="180"/>
      <c r="I16562" s="180"/>
      <c r="L16562" s="181"/>
      <c r="M16562" s="180"/>
      <c r="N16562" s="180"/>
      <c r="O16562" s="180"/>
    </row>
    <row r="16563" spans="8:15" s="179" customFormat="1" x14ac:dyDescent="0.2">
      <c r="H16563" s="180"/>
      <c r="I16563" s="180"/>
      <c r="L16563" s="181"/>
      <c r="M16563" s="180"/>
      <c r="N16563" s="180"/>
      <c r="O16563" s="180"/>
    </row>
    <row r="16564" spans="8:15" s="179" customFormat="1" x14ac:dyDescent="0.2">
      <c r="H16564" s="180"/>
      <c r="I16564" s="180"/>
      <c r="L16564" s="181"/>
      <c r="M16564" s="180"/>
      <c r="N16564" s="180"/>
      <c r="O16564" s="180"/>
    </row>
    <row r="16565" spans="8:15" s="179" customFormat="1" x14ac:dyDescent="0.2">
      <c r="H16565" s="180"/>
      <c r="I16565" s="180"/>
      <c r="L16565" s="181"/>
      <c r="M16565" s="180"/>
      <c r="N16565" s="180"/>
      <c r="O16565" s="180"/>
    </row>
    <row r="16566" spans="8:15" s="179" customFormat="1" x14ac:dyDescent="0.2">
      <c r="H16566" s="180"/>
      <c r="I16566" s="180"/>
      <c r="L16566" s="181"/>
      <c r="M16566" s="180"/>
      <c r="N16566" s="180"/>
      <c r="O16566" s="180"/>
    </row>
    <row r="16567" spans="8:15" s="179" customFormat="1" x14ac:dyDescent="0.2">
      <c r="H16567" s="180"/>
      <c r="I16567" s="180"/>
      <c r="L16567" s="181"/>
      <c r="M16567" s="180"/>
      <c r="N16567" s="180"/>
      <c r="O16567" s="180"/>
    </row>
    <row r="16568" spans="8:15" s="179" customFormat="1" x14ac:dyDescent="0.2">
      <c r="H16568" s="180"/>
      <c r="I16568" s="180"/>
      <c r="L16568" s="181"/>
      <c r="M16568" s="180"/>
      <c r="N16568" s="180"/>
      <c r="O16568" s="180"/>
    </row>
    <row r="16569" spans="8:15" s="179" customFormat="1" x14ac:dyDescent="0.2">
      <c r="H16569" s="180"/>
      <c r="I16569" s="180"/>
      <c r="L16569" s="181"/>
      <c r="M16569" s="180"/>
      <c r="N16569" s="180"/>
      <c r="O16569" s="180"/>
    </row>
    <row r="16570" spans="8:15" s="179" customFormat="1" x14ac:dyDescent="0.2">
      <c r="H16570" s="180"/>
      <c r="I16570" s="180"/>
      <c r="L16570" s="181"/>
      <c r="M16570" s="180"/>
      <c r="N16570" s="180"/>
      <c r="O16570" s="180"/>
    </row>
    <row r="16571" spans="8:15" s="179" customFormat="1" x14ac:dyDescent="0.2">
      <c r="H16571" s="180"/>
      <c r="I16571" s="180"/>
      <c r="L16571" s="181"/>
      <c r="M16571" s="180"/>
      <c r="N16571" s="180"/>
      <c r="O16571" s="180"/>
    </row>
    <row r="16572" spans="8:15" s="179" customFormat="1" x14ac:dyDescent="0.2">
      <c r="H16572" s="180"/>
      <c r="I16572" s="180"/>
      <c r="L16572" s="181"/>
      <c r="M16572" s="180"/>
      <c r="N16572" s="180"/>
      <c r="O16572" s="180"/>
    </row>
    <row r="16573" spans="8:15" s="179" customFormat="1" x14ac:dyDescent="0.2">
      <c r="H16573" s="180"/>
      <c r="I16573" s="180"/>
      <c r="L16573" s="181"/>
      <c r="M16573" s="180"/>
      <c r="N16573" s="180"/>
      <c r="O16573" s="180"/>
    </row>
    <row r="16574" spans="8:15" s="179" customFormat="1" x14ac:dyDescent="0.2">
      <c r="H16574" s="180"/>
      <c r="I16574" s="180"/>
      <c r="L16574" s="181"/>
      <c r="M16574" s="180"/>
      <c r="N16574" s="180"/>
      <c r="O16574" s="180"/>
    </row>
    <row r="16575" spans="8:15" s="179" customFormat="1" x14ac:dyDescent="0.2">
      <c r="H16575" s="180"/>
      <c r="I16575" s="180"/>
      <c r="L16575" s="181"/>
      <c r="M16575" s="180"/>
      <c r="N16575" s="180"/>
      <c r="O16575" s="180"/>
    </row>
    <row r="16576" spans="8:15" s="179" customFormat="1" x14ac:dyDescent="0.2">
      <c r="H16576" s="180"/>
      <c r="I16576" s="180"/>
      <c r="L16576" s="181"/>
      <c r="M16576" s="180"/>
      <c r="N16576" s="180"/>
      <c r="O16576" s="180"/>
    </row>
    <row r="16577" spans="8:15" s="179" customFormat="1" x14ac:dyDescent="0.2">
      <c r="H16577" s="180"/>
      <c r="I16577" s="180"/>
      <c r="L16577" s="181"/>
      <c r="M16577" s="180"/>
      <c r="N16577" s="180"/>
      <c r="O16577" s="180"/>
    </row>
    <row r="16578" spans="8:15" s="179" customFormat="1" x14ac:dyDescent="0.2">
      <c r="H16578" s="180"/>
      <c r="I16578" s="180"/>
      <c r="L16578" s="181"/>
      <c r="M16578" s="180"/>
      <c r="N16578" s="180"/>
      <c r="O16578" s="180"/>
    </row>
    <row r="16579" spans="8:15" s="179" customFormat="1" x14ac:dyDescent="0.2">
      <c r="H16579" s="180"/>
      <c r="I16579" s="180"/>
      <c r="L16579" s="181"/>
      <c r="M16579" s="180"/>
      <c r="N16579" s="180"/>
      <c r="O16579" s="180"/>
    </row>
    <row r="16580" spans="8:15" s="179" customFormat="1" x14ac:dyDescent="0.2">
      <c r="H16580" s="180"/>
      <c r="I16580" s="180"/>
      <c r="L16580" s="181"/>
      <c r="M16580" s="180"/>
      <c r="N16580" s="180"/>
      <c r="O16580" s="180"/>
    </row>
    <row r="16581" spans="8:15" s="179" customFormat="1" x14ac:dyDescent="0.2">
      <c r="H16581" s="180"/>
      <c r="I16581" s="180"/>
      <c r="L16581" s="181"/>
      <c r="M16581" s="180"/>
      <c r="N16581" s="180"/>
      <c r="O16581" s="180"/>
    </row>
    <row r="16582" spans="8:15" s="179" customFormat="1" x14ac:dyDescent="0.2">
      <c r="H16582" s="180"/>
      <c r="I16582" s="180"/>
      <c r="L16582" s="181"/>
      <c r="M16582" s="180"/>
      <c r="N16582" s="180"/>
      <c r="O16582" s="180"/>
    </row>
    <row r="16583" spans="8:15" s="179" customFormat="1" x14ac:dyDescent="0.2">
      <c r="H16583" s="180"/>
      <c r="I16583" s="180"/>
      <c r="L16583" s="181"/>
      <c r="M16583" s="180"/>
      <c r="N16583" s="180"/>
      <c r="O16583" s="180"/>
    </row>
    <row r="16584" spans="8:15" s="179" customFormat="1" x14ac:dyDescent="0.2">
      <c r="H16584" s="180"/>
      <c r="I16584" s="180"/>
      <c r="L16584" s="181"/>
      <c r="M16584" s="180"/>
      <c r="N16584" s="180"/>
      <c r="O16584" s="180"/>
    </row>
    <row r="16585" spans="8:15" s="179" customFormat="1" x14ac:dyDescent="0.2">
      <c r="H16585" s="180"/>
      <c r="I16585" s="180"/>
      <c r="L16585" s="181"/>
      <c r="M16585" s="180"/>
      <c r="N16585" s="180"/>
      <c r="O16585" s="180"/>
    </row>
    <row r="16586" spans="8:15" s="179" customFormat="1" x14ac:dyDescent="0.2">
      <c r="H16586" s="180"/>
      <c r="I16586" s="180"/>
      <c r="L16586" s="181"/>
      <c r="M16586" s="180"/>
      <c r="N16586" s="180"/>
      <c r="O16586" s="180"/>
    </row>
    <row r="16587" spans="8:15" s="179" customFormat="1" x14ac:dyDescent="0.2">
      <c r="H16587" s="180"/>
      <c r="I16587" s="180"/>
      <c r="L16587" s="181"/>
      <c r="M16587" s="180"/>
      <c r="N16587" s="180"/>
      <c r="O16587" s="180"/>
    </row>
    <row r="16588" spans="8:15" s="179" customFormat="1" x14ac:dyDescent="0.2">
      <c r="H16588" s="180"/>
      <c r="I16588" s="180"/>
      <c r="L16588" s="181"/>
      <c r="M16588" s="180"/>
      <c r="N16588" s="180"/>
      <c r="O16588" s="180"/>
    </row>
    <row r="16589" spans="8:15" s="179" customFormat="1" x14ac:dyDescent="0.2">
      <c r="H16589" s="180"/>
      <c r="I16589" s="180"/>
      <c r="L16589" s="181"/>
      <c r="M16589" s="180"/>
      <c r="N16589" s="180"/>
      <c r="O16589" s="180"/>
    </row>
    <row r="16590" spans="8:15" s="179" customFormat="1" x14ac:dyDescent="0.2">
      <c r="H16590" s="180"/>
      <c r="I16590" s="180"/>
      <c r="L16590" s="181"/>
      <c r="M16590" s="180"/>
      <c r="N16590" s="180"/>
      <c r="O16590" s="180"/>
    </row>
    <row r="16591" spans="8:15" s="179" customFormat="1" x14ac:dyDescent="0.2">
      <c r="H16591" s="180"/>
      <c r="I16591" s="180"/>
      <c r="L16591" s="181"/>
      <c r="M16591" s="180"/>
      <c r="N16591" s="180"/>
      <c r="O16591" s="180"/>
    </row>
    <row r="16592" spans="8:15" s="179" customFormat="1" x14ac:dyDescent="0.2">
      <c r="H16592" s="180"/>
      <c r="I16592" s="180"/>
      <c r="L16592" s="181"/>
      <c r="M16592" s="180"/>
      <c r="N16592" s="180"/>
      <c r="O16592" s="180"/>
    </row>
    <row r="16593" spans="8:15" s="179" customFormat="1" x14ac:dyDescent="0.2">
      <c r="H16593" s="180"/>
      <c r="I16593" s="180"/>
      <c r="L16593" s="181"/>
      <c r="M16593" s="180"/>
      <c r="N16593" s="180"/>
      <c r="O16593" s="180"/>
    </row>
    <row r="16594" spans="8:15" s="179" customFormat="1" x14ac:dyDescent="0.2">
      <c r="H16594" s="180"/>
      <c r="I16594" s="180"/>
      <c r="L16594" s="181"/>
      <c r="M16594" s="180"/>
      <c r="N16594" s="180"/>
      <c r="O16594" s="180"/>
    </row>
    <row r="16595" spans="8:15" s="179" customFormat="1" x14ac:dyDescent="0.2">
      <c r="H16595" s="180"/>
      <c r="I16595" s="180"/>
      <c r="L16595" s="181"/>
      <c r="M16595" s="180"/>
      <c r="N16595" s="180"/>
      <c r="O16595" s="180"/>
    </row>
    <row r="16596" spans="8:15" s="179" customFormat="1" x14ac:dyDescent="0.2">
      <c r="H16596" s="180"/>
      <c r="I16596" s="180"/>
      <c r="L16596" s="181"/>
      <c r="M16596" s="180"/>
      <c r="N16596" s="180"/>
      <c r="O16596" s="180"/>
    </row>
    <row r="16597" spans="8:15" s="179" customFormat="1" x14ac:dyDescent="0.2">
      <c r="H16597" s="180"/>
      <c r="I16597" s="180"/>
      <c r="L16597" s="181"/>
      <c r="M16597" s="180"/>
      <c r="N16597" s="180"/>
      <c r="O16597" s="180"/>
    </row>
    <row r="16598" spans="8:15" s="179" customFormat="1" x14ac:dyDescent="0.2">
      <c r="H16598" s="180"/>
      <c r="I16598" s="180"/>
      <c r="L16598" s="181"/>
      <c r="M16598" s="180"/>
      <c r="N16598" s="180"/>
      <c r="O16598" s="180"/>
    </row>
    <row r="16599" spans="8:15" s="179" customFormat="1" x14ac:dyDescent="0.2">
      <c r="H16599" s="180"/>
      <c r="I16599" s="180"/>
      <c r="L16599" s="181"/>
      <c r="M16599" s="180"/>
      <c r="N16599" s="180"/>
      <c r="O16599" s="180"/>
    </row>
    <row r="16600" spans="8:15" s="179" customFormat="1" x14ac:dyDescent="0.2">
      <c r="H16600" s="180"/>
      <c r="I16600" s="180"/>
      <c r="L16600" s="181"/>
      <c r="M16600" s="180"/>
      <c r="N16600" s="180"/>
      <c r="O16600" s="180"/>
    </row>
    <row r="16601" spans="8:15" s="179" customFormat="1" x14ac:dyDescent="0.2">
      <c r="H16601" s="180"/>
      <c r="I16601" s="180"/>
      <c r="L16601" s="181"/>
      <c r="M16601" s="180"/>
      <c r="N16601" s="180"/>
      <c r="O16601" s="180"/>
    </row>
    <row r="16602" spans="8:15" s="179" customFormat="1" x14ac:dyDescent="0.2">
      <c r="H16602" s="180"/>
      <c r="I16602" s="180"/>
      <c r="L16602" s="181"/>
      <c r="M16602" s="180"/>
      <c r="N16602" s="180"/>
      <c r="O16602" s="180"/>
    </row>
    <row r="16603" spans="8:15" s="179" customFormat="1" x14ac:dyDescent="0.2">
      <c r="H16603" s="180"/>
      <c r="I16603" s="180"/>
      <c r="L16603" s="181"/>
      <c r="M16603" s="180"/>
      <c r="N16603" s="180"/>
      <c r="O16603" s="180"/>
    </row>
    <row r="16604" spans="8:15" s="179" customFormat="1" x14ac:dyDescent="0.2">
      <c r="H16604" s="180"/>
      <c r="I16604" s="180"/>
      <c r="L16604" s="181"/>
      <c r="M16604" s="180"/>
      <c r="N16604" s="180"/>
      <c r="O16604" s="180"/>
    </row>
    <row r="16605" spans="8:15" s="179" customFormat="1" x14ac:dyDescent="0.2">
      <c r="H16605" s="180"/>
      <c r="I16605" s="180"/>
      <c r="L16605" s="181"/>
      <c r="M16605" s="180"/>
      <c r="N16605" s="180"/>
      <c r="O16605" s="180"/>
    </row>
    <row r="16606" spans="8:15" s="179" customFormat="1" x14ac:dyDescent="0.2">
      <c r="H16606" s="180"/>
      <c r="I16606" s="180"/>
      <c r="L16606" s="181"/>
      <c r="M16606" s="180"/>
      <c r="N16606" s="180"/>
      <c r="O16606" s="180"/>
    </row>
    <row r="16607" spans="8:15" s="179" customFormat="1" x14ac:dyDescent="0.2">
      <c r="H16607" s="180"/>
      <c r="I16607" s="180"/>
      <c r="L16607" s="181"/>
      <c r="M16607" s="180"/>
      <c r="N16607" s="180"/>
      <c r="O16607" s="180"/>
    </row>
    <row r="16608" spans="8:15" s="179" customFormat="1" x14ac:dyDescent="0.2">
      <c r="H16608" s="180"/>
      <c r="I16608" s="180"/>
      <c r="L16608" s="181"/>
      <c r="M16608" s="180"/>
      <c r="N16608" s="180"/>
      <c r="O16608" s="180"/>
    </row>
    <row r="16609" spans="8:15" s="179" customFormat="1" x14ac:dyDescent="0.2">
      <c r="H16609" s="180"/>
      <c r="I16609" s="180"/>
      <c r="L16609" s="181"/>
      <c r="M16609" s="180"/>
      <c r="N16609" s="180"/>
      <c r="O16609" s="180"/>
    </row>
    <row r="16610" spans="8:15" s="179" customFormat="1" x14ac:dyDescent="0.2">
      <c r="H16610" s="180"/>
      <c r="I16610" s="180"/>
      <c r="L16610" s="181"/>
      <c r="M16610" s="180"/>
      <c r="N16610" s="180"/>
      <c r="O16610" s="180"/>
    </row>
    <row r="16611" spans="8:15" s="179" customFormat="1" x14ac:dyDescent="0.2">
      <c r="H16611" s="180"/>
      <c r="I16611" s="180"/>
      <c r="L16611" s="181"/>
      <c r="M16611" s="180"/>
      <c r="N16611" s="180"/>
      <c r="O16611" s="180"/>
    </row>
    <row r="16612" spans="8:15" s="179" customFormat="1" x14ac:dyDescent="0.2">
      <c r="H16612" s="180"/>
      <c r="I16612" s="180"/>
      <c r="L16612" s="181"/>
      <c r="M16612" s="180"/>
      <c r="N16612" s="180"/>
      <c r="O16612" s="180"/>
    </row>
    <row r="16613" spans="8:15" s="179" customFormat="1" x14ac:dyDescent="0.2">
      <c r="H16613" s="180"/>
      <c r="I16613" s="180"/>
      <c r="L16613" s="181"/>
      <c r="M16613" s="180"/>
      <c r="N16613" s="180"/>
      <c r="O16613" s="180"/>
    </row>
    <row r="16614" spans="8:15" s="179" customFormat="1" x14ac:dyDescent="0.2">
      <c r="H16614" s="180"/>
      <c r="I16614" s="180"/>
      <c r="L16614" s="181"/>
      <c r="M16614" s="180"/>
      <c r="N16614" s="180"/>
      <c r="O16614" s="180"/>
    </row>
    <row r="16615" spans="8:15" s="179" customFormat="1" x14ac:dyDescent="0.2">
      <c r="H16615" s="180"/>
      <c r="I16615" s="180"/>
      <c r="L16615" s="181"/>
      <c r="M16615" s="180"/>
      <c r="N16615" s="180"/>
      <c r="O16615" s="180"/>
    </row>
    <row r="16616" spans="8:15" s="179" customFormat="1" x14ac:dyDescent="0.2">
      <c r="H16616" s="180"/>
      <c r="I16616" s="180"/>
      <c r="L16616" s="181"/>
      <c r="M16616" s="180"/>
      <c r="N16616" s="180"/>
      <c r="O16616" s="180"/>
    </row>
    <row r="16617" spans="8:15" s="179" customFormat="1" x14ac:dyDescent="0.2">
      <c r="H16617" s="180"/>
      <c r="I16617" s="180"/>
      <c r="L16617" s="181"/>
      <c r="M16617" s="180"/>
      <c r="N16617" s="180"/>
      <c r="O16617" s="180"/>
    </row>
    <row r="16618" spans="8:15" s="179" customFormat="1" x14ac:dyDescent="0.2">
      <c r="H16618" s="180"/>
      <c r="I16618" s="180"/>
      <c r="L16618" s="181"/>
      <c r="M16618" s="180"/>
      <c r="N16618" s="180"/>
      <c r="O16618" s="180"/>
    </row>
    <row r="16619" spans="8:15" s="179" customFormat="1" x14ac:dyDescent="0.2">
      <c r="H16619" s="180"/>
      <c r="I16619" s="180"/>
      <c r="L16619" s="181"/>
      <c r="M16619" s="180"/>
      <c r="N16619" s="180"/>
      <c r="O16619" s="180"/>
    </row>
    <row r="16620" spans="8:15" s="179" customFormat="1" x14ac:dyDescent="0.2">
      <c r="H16620" s="180"/>
      <c r="I16620" s="180"/>
      <c r="L16620" s="181"/>
      <c r="M16620" s="180"/>
      <c r="N16620" s="180"/>
      <c r="O16620" s="180"/>
    </row>
    <row r="16621" spans="8:15" s="179" customFormat="1" x14ac:dyDescent="0.2">
      <c r="H16621" s="180"/>
      <c r="I16621" s="180"/>
      <c r="L16621" s="181"/>
      <c r="M16621" s="180"/>
      <c r="N16621" s="180"/>
      <c r="O16621" s="180"/>
    </row>
    <row r="16622" spans="8:15" s="179" customFormat="1" x14ac:dyDescent="0.2">
      <c r="H16622" s="180"/>
      <c r="I16622" s="180"/>
      <c r="L16622" s="181"/>
      <c r="M16622" s="180"/>
      <c r="N16622" s="180"/>
      <c r="O16622" s="180"/>
    </row>
    <row r="16623" spans="8:15" s="179" customFormat="1" x14ac:dyDescent="0.2">
      <c r="H16623" s="180"/>
      <c r="I16623" s="180"/>
      <c r="L16623" s="181"/>
      <c r="M16623" s="180"/>
      <c r="N16623" s="180"/>
      <c r="O16623" s="180"/>
    </row>
    <row r="16624" spans="8:15" s="179" customFormat="1" x14ac:dyDescent="0.2">
      <c r="H16624" s="180"/>
      <c r="I16624" s="180"/>
      <c r="L16624" s="181"/>
      <c r="M16624" s="180"/>
      <c r="N16624" s="180"/>
      <c r="O16624" s="180"/>
    </row>
    <row r="16625" spans="8:15" s="179" customFormat="1" x14ac:dyDescent="0.2">
      <c r="H16625" s="180"/>
      <c r="I16625" s="180"/>
      <c r="L16625" s="181"/>
      <c r="M16625" s="180"/>
      <c r="N16625" s="180"/>
      <c r="O16625" s="180"/>
    </row>
    <row r="16626" spans="8:15" s="179" customFormat="1" x14ac:dyDescent="0.2">
      <c r="H16626" s="180"/>
      <c r="I16626" s="180"/>
      <c r="L16626" s="181"/>
      <c r="M16626" s="180"/>
      <c r="N16626" s="180"/>
      <c r="O16626" s="180"/>
    </row>
    <row r="16627" spans="8:15" s="179" customFormat="1" x14ac:dyDescent="0.2">
      <c r="H16627" s="180"/>
      <c r="I16627" s="180"/>
      <c r="L16627" s="181"/>
      <c r="M16627" s="180"/>
      <c r="N16627" s="180"/>
      <c r="O16627" s="180"/>
    </row>
    <row r="16628" spans="8:15" s="179" customFormat="1" x14ac:dyDescent="0.2">
      <c r="H16628" s="180"/>
      <c r="I16628" s="180"/>
      <c r="L16628" s="181"/>
      <c r="M16628" s="180"/>
      <c r="N16628" s="180"/>
      <c r="O16628" s="180"/>
    </row>
    <row r="16629" spans="8:15" s="179" customFormat="1" x14ac:dyDescent="0.2">
      <c r="H16629" s="180"/>
      <c r="I16629" s="180"/>
      <c r="L16629" s="181"/>
      <c r="M16629" s="180"/>
      <c r="N16629" s="180"/>
      <c r="O16629" s="180"/>
    </row>
    <row r="16630" spans="8:15" s="179" customFormat="1" x14ac:dyDescent="0.2">
      <c r="H16630" s="180"/>
      <c r="I16630" s="180"/>
      <c r="L16630" s="181"/>
      <c r="M16630" s="180"/>
      <c r="N16630" s="180"/>
      <c r="O16630" s="180"/>
    </row>
    <row r="16631" spans="8:15" s="179" customFormat="1" x14ac:dyDescent="0.2">
      <c r="H16631" s="180"/>
      <c r="I16631" s="180"/>
      <c r="L16631" s="181"/>
      <c r="M16631" s="180"/>
      <c r="N16631" s="180"/>
      <c r="O16631" s="180"/>
    </row>
    <row r="16632" spans="8:15" s="179" customFormat="1" x14ac:dyDescent="0.2">
      <c r="H16632" s="180"/>
      <c r="I16632" s="180"/>
      <c r="L16632" s="181"/>
      <c r="M16632" s="180"/>
      <c r="N16632" s="180"/>
      <c r="O16632" s="180"/>
    </row>
    <row r="16633" spans="8:15" s="179" customFormat="1" x14ac:dyDescent="0.2">
      <c r="H16633" s="180"/>
      <c r="I16633" s="180"/>
      <c r="L16633" s="181"/>
      <c r="M16633" s="180"/>
      <c r="N16633" s="180"/>
      <c r="O16633" s="180"/>
    </row>
    <row r="16634" spans="8:15" s="179" customFormat="1" x14ac:dyDescent="0.2">
      <c r="H16634" s="180"/>
      <c r="I16634" s="180"/>
      <c r="L16634" s="181"/>
      <c r="M16634" s="180"/>
      <c r="N16634" s="180"/>
      <c r="O16634" s="180"/>
    </row>
    <row r="16635" spans="8:15" s="179" customFormat="1" x14ac:dyDescent="0.2">
      <c r="H16635" s="180"/>
      <c r="I16635" s="180"/>
      <c r="L16635" s="181"/>
      <c r="M16635" s="180"/>
      <c r="N16635" s="180"/>
      <c r="O16635" s="180"/>
    </row>
    <row r="16636" spans="8:15" s="179" customFormat="1" x14ac:dyDescent="0.2">
      <c r="H16636" s="180"/>
      <c r="I16636" s="180"/>
      <c r="L16636" s="181"/>
      <c r="M16636" s="180"/>
      <c r="N16636" s="180"/>
      <c r="O16636" s="180"/>
    </row>
    <row r="16637" spans="8:15" s="179" customFormat="1" x14ac:dyDescent="0.2">
      <c r="H16637" s="180"/>
      <c r="I16637" s="180"/>
      <c r="L16637" s="181"/>
      <c r="M16637" s="180"/>
      <c r="N16637" s="180"/>
      <c r="O16637" s="180"/>
    </row>
    <row r="16638" spans="8:15" s="179" customFormat="1" x14ac:dyDescent="0.2">
      <c r="H16638" s="180"/>
      <c r="I16638" s="180"/>
      <c r="L16638" s="181"/>
      <c r="M16638" s="180"/>
      <c r="N16638" s="180"/>
      <c r="O16638" s="180"/>
    </row>
    <row r="16639" spans="8:15" s="179" customFormat="1" x14ac:dyDescent="0.2">
      <c r="H16639" s="180"/>
      <c r="I16639" s="180"/>
      <c r="L16639" s="181"/>
      <c r="M16639" s="180"/>
      <c r="N16639" s="180"/>
      <c r="O16639" s="180"/>
    </row>
    <row r="16640" spans="8:15" s="179" customFormat="1" x14ac:dyDescent="0.2">
      <c r="H16640" s="180"/>
      <c r="I16640" s="180"/>
      <c r="L16640" s="181"/>
      <c r="M16640" s="180"/>
      <c r="N16640" s="180"/>
      <c r="O16640" s="180"/>
    </row>
    <row r="16641" spans="8:15" s="179" customFormat="1" x14ac:dyDescent="0.2">
      <c r="H16641" s="180"/>
      <c r="I16641" s="180"/>
      <c r="L16641" s="181"/>
      <c r="M16641" s="180"/>
      <c r="N16641" s="180"/>
      <c r="O16641" s="180"/>
    </row>
    <row r="16642" spans="8:15" s="179" customFormat="1" x14ac:dyDescent="0.2">
      <c r="H16642" s="180"/>
      <c r="I16642" s="180"/>
      <c r="L16642" s="181"/>
      <c r="M16642" s="180"/>
      <c r="N16642" s="180"/>
      <c r="O16642" s="180"/>
    </row>
    <row r="16643" spans="8:15" s="179" customFormat="1" x14ac:dyDescent="0.2">
      <c r="H16643" s="180"/>
      <c r="I16643" s="180"/>
      <c r="L16643" s="181"/>
      <c r="M16643" s="180"/>
      <c r="N16643" s="180"/>
      <c r="O16643" s="180"/>
    </row>
    <row r="16644" spans="8:15" s="179" customFormat="1" x14ac:dyDescent="0.2">
      <c r="H16644" s="180"/>
      <c r="I16644" s="180"/>
      <c r="L16644" s="181"/>
      <c r="M16644" s="180"/>
      <c r="N16644" s="180"/>
      <c r="O16644" s="180"/>
    </row>
    <row r="16645" spans="8:15" s="179" customFormat="1" x14ac:dyDescent="0.2">
      <c r="H16645" s="180"/>
      <c r="I16645" s="180"/>
      <c r="L16645" s="181"/>
      <c r="M16645" s="180"/>
      <c r="N16645" s="180"/>
      <c r="O16645" s="180"/>
    </row>
    <row r="16646" spans="8:15" s="179" customFormat="1" x14ac:dyDescent="0.2">
      <c r="H16646" s="180"/>
      <c r="I16646" s="180"/>
      <c r="L16646" s="181"/>
      <c r="M16646" s="180"/>
      <c r="N16646" s="180"/>
      <c r="O16646" s="180"/>
    </row>
    <row r="16647" spans="8:15" s="179" customFormat="1" x14ac:dyDescent="0.2">
      <c r="H16647" s="180"/>
      <c r="I16647" s="180"/>
      <c r="L16647" s="181"/>
      <c r="M16647" s="180"/>
      <c r="N16647" s="180"/>
      <c r="O16647" s="180"/>
    </row>
    <row r="16648" spans="8:15" s="179" customFormat="1" x14ac:dyDescent="0.2">
      <c r="H16648" s="180"/>
      <c r="I16648" s="180"/>
      <c r="L16648" s="181"/>
      <c r="M16648" s="180"/>
      <c r="N16648" s="180"/>
      <c r="O16648" s="180"/>
    </row>
    <row r="16649" spans="8:15" s="179" customFormat="1" x14ac:dyDescent="0.2">
      <c r="H16649" s="180"/>
      <c r="I16649" s="180"/>
      <c r="L16649" s="181"/>
      <c r="M16649" s="180"/>
      <c r="N16649" s="180"/>
      <c r="O16649" s="180"/>
    </row>
    <row r="16650" spans="8:15" s="179" customFormat="1" x14ac:dyDescent="0.2">
      <c r="H16650" s="180"/>
      <c r="I16650" s="180"/>
      <c r="L16650" s="181"/>
      <c r="M16650" s="180"/>
      <c r="N16650" s="180"/>
      <c r="O16650" s="180"/>
    </row>
    <row r="16651" spans="8:15" s="179" customFormat="1" x14ac:dyDescent="0.2">
      <c r="H16651" s="180"/>
      <c r="I16651" s="180"/>
      <c r="L16651" s="181"/>
      <c r="M16651" s="180"/>
      <c r="N16651" s="180"/>
      <c r="O16651" s="180"/>
    </row>
    <row r="16652" spans="8:15" s="179" customFormat="1" x14ac:dyDescent="0.2">
      <c r="H16652" s="180"/>
      <c r="I16652" s="180"/>
      <c r="L16652" s="181"/>
      <c r="M16652" s="180"/>
      <c r="N16652" s="180"/>
      <c r="O16652" s="180"/>
    </row>
    <row r="16653" spans="8:15" s="179" customFormat="1" x14ac:dyDescent="0.2">
      <c r="H16653" s="180"/>
      <c r="I16653" s="180"/>
      <c r="L16653" s="181"/>
      <c r="M16653" s="180"/>
      <c r="N16653" s="180"/>
      <c r="O16653" s="180"/>
    </row>
    <row r="16654" spans="8:15" s="179" customFormat="1" x14ac:dyDescent="0.2">
      <c r="H16654" s="180"/>
      <c r="I16654" s="180"/>
      <c r="L16654" s="181"/>
      <c r="M16654" s="180"/>
      <c r="N16654" s="180"/>
      <c r="O16654" s="180"/>
    </row>
    <row r="16655" spans="8:15" s="179" customFormat="1" x14ac:dyDescent="0.2">
      <c r="H16655" s="180"/>
      <c r="I16655" s="180"/>
      <c r="L16655" s="181"/>
      <c r="M16655" s="180"/>
      <c r="N16655" s="180"/>
      <c r="O16655" s="180"/>
    </row>
    <row r="16656" spans="8:15" s="179" customFormat="1" x14ac:dyDescent="0.2">
      <c r="H16656" s="180"/>
      <c r="I16656" s="180"/>
      <c r="L16656" s="181"/>
      <c r="M16656" s="180"/>
      <c r="N16656" s="180"/>
      <c r="O16656" s="180"/>
    </row>
    <row r="16657" spans="8:15" s="179" customFormat="1" x14ac:dyDescent="0.2">
      <c r="H16657" s="180"/>
      <c r="I16657" s="180"/>
      <c r="L16657" s="181"/>
      <c r="M16657" s="180"/>
      <c r="N16657" s="180"/>
      <c r="O16657" s="180"/>
    </row>
    <row r="16658" spans="8:15" s="179" customFormat="1" x14ac:dyDescent="0.2">
      <c r="H16658" s="180"/>
      <c r="I16658" s="180"/>
      <c r="L16658" s="181"/>
      <c r="M16658" s="180"/>
      <c r="N16658" s="180"/>
      <c r="O16658" s="180"/>
    </row>
    <row r="16659" spans="8:15" s="179" customFormat="1" x14ac:dyDescent="0.2">
      <c r="H16659" s="180"/>
      <c r="I16659" s="180"/>
      <c r="L16659" s="181"/>
      <c r="M16659" s="180"/>
      <c r="N16659" s="180"/>
      <c r="O16659" s="180"/>
    </row>
    <row r="16660" spans="8:15" s="179" customFormat="1" x14ac:dyDescent="0.2">
      <c r="H16660" s="180"/>
      <c r="I16660" s="180"/>
      <c r="L16660" s="181"/>
      <c r="M16660" s="180"/>
      <c r="N16660" s="180"/>
      <c r="O16660" s="180"/>
    </row>
    <row r="16661" spans="8:15" s="179" customFormat="1" x14ac:dyDescent="0.2">
      <c r="H16661" s="180"/>
      <c r="I16661" s="180"/>
      <c r="L16661" s="181"/>
      <c r="M16661" s="180"/>
      <c r="N16661" s="180"/>
      <c r="O16661" s="180"/>
    </row>
    <row r="16662" spans="8:15" s="179" customFormat="1" x14ac:dyDescent="0.2">
      <c r="H16662" s="180"/>
      <c r="I16662" s="180"/>
      <c r="L16662" s="181"/>
      <c r="M16662" s="180"/>
      <c r="N16662" s="180"/>
      <c r="O16662" s="180"/>
    </row>
    <row r="16663" spans="8:15" s="179" customFormat="1" x14ac:dyDescent="0.2">
      <c r="H16663" s="180"/>
      <c r="I16663" s="180"/>
      <c r="L16663" s="181"/>
      <c r="M16663" s="180"/>
      <c r="N16663" s="180"/>
      <c r="O16663" s="180"/>
    </row>
    <row r="16664" spans="8:15" s="179" customFormat="1" x14ac:dyDescent="0.2">
      <c r="H16664" s="180"/>
      <c r="I16664" s="180"/>
      <c r="L16664" s="181"/>
      <c r="M16664" s="180"/>
      <c r="N16664" s="180"/>
      <c r="O16664" s="180"/>
    </row>
    <row r="16665" spans="8:15" s="179" customFormat="1" x14ac:dyDescent="0.2">
      <c r="H16665" s="180"/>
      <c r="I16665" s="180"/>
      <c r="L16665" s="181"/>
      <c r="M16665" s="180"/>
      <c r="N16665" s="180"/>
      <c r="O16665" s="180"/>
    </row>
    <row r="16666" spans="8:15" s="179" customFormat="1" x14ac:dyDescent="0.2">
      <c r="H16666" s="180"/>
      <c r="I16666" s="180"/>
      <c r="L16666" s="181"/>
      <c r="M16666" s="180"/>
      <c r="N16666" s="180"/>
      <c r="O16666" s="180"/>
    </row>
    <row r="16667" spans="8:15" s="179" customFormat="1" x14ac:dyDescent="0.2">
      <c r="H16667" s="180"/>
      <c r="I16667" s="180"/>
      <c r="L16667" s="181"/>
      <c r="M16667" s="180"/>
      <c r="N16667" s="180"/>
      <c r="O16667" s="180"/>
    </row>
    <row r="16668" spans="8:15" s="179" customFormat="1" x14ac:dyDescent="0.2">
      <c r="H16668" s="180"/>
      <c r="I16668" s="180"/>
      <c r="L16668" s="181"/>
      <c r="M16668" s="180"/>
      <c r="N16668" s="180"/>
      <c r="O16668" s="180"/>
    </row>
    <row r="16669" spans="8:15" s="179" customFormat="1" x14ac:dyDescent="0.2">
      <c r="H16669" s="180"/>
      <c r="I16669" s="180"/>
      <c r="L16669" s="181"/>
      <c r="M16669" s="180"/>
      <c r="N16669" s="180"/>
      <c r="O16669" s="180"/>
    </row>
    <row r="16670" spans="8:15" s="179" customFormat="1" x14ac:dyDescent="0.2">
      <c r="H16670" s="180"/>
      <c r="I16670" s="180"/>
      <c r="L16670" s="181"/>
      <c r="M16670" s="180"/>
      <c r="N16670" s="180"/>
      <c r="O16670" s="180"/>
    </row>
    <row r="16671" spans="8:15" s="179" customFormat="1" x14ac:dyDescent="0.2">
      <c r="H16671" s="180"/>
      <c r="I16671" s="180"/>
      <c r="L16671" s="181"/>
      <c r="M16671" s="180"/>
      <c r="N16671" s="180"/>
      <c r="O16671" s="180"/>
    </row>
    <row r="16672" spans="8:15" s="179" customFormat="1" x14ac:dyDescent="0.2">
      <c r="H16672" s="180"/>
      <c r="I16672" s="180"/>
      <c r="L16672" s="181"/>
      <c r="M16672" s="180"/>
      <c r="N16672" s="180"/>
      <c r="O16672" s="180"/>
    </row>
    <row r="16673" spans="8:15" s="179" customFormat="1" x14ac:dyDescent="0.2">
      <c r="H16673" s="180"/>
      <c r="I16673" s="180"/>
      <c r="L16673" s="181"/>
      <c r="M16673" s="180"/>
      <c r="N16673" s="180"/>
      <c r="O16673" s="180"/>
    </row>
    <row r="16674" spans="8:15" s="179" customFormat="1" x14ac:dyDescent="0.2">
      <c r="H16674" s="180"/>
      <c r="I16674" s="180"/>
      <c r="L16674" s="181"/>
      <c r="M16674" s="180"/>
      <c r="N16674" s="180"/>
      <c r="O16674" s="180"/>
    </row>
    <row r="16675" spans="8:15" s="179" customFormat="1" x14ac:dyDescent="0.2">
      <c r="H16675" s="180"/>
      <c r="I16675" s="180"/>
      <c r="L16675" s="181"/>
      <c r="M16675" s="180"/>
      <c r="N16675" s="180"/>
      <c r="O16675" s="180"/>
    </row>
    <row r="16676" spans="8:15" s="179" customFormat="1" x14ac:dyDescent="0.2">
      <c r="H16676" s="180"/>
      <c r="I16676" s="180"/>
      <c r="L16676" s="181"/>
      <c r="M16676" s="180"/>
      <c r="N16676" s="180"/>
      <c r="O16676" s="180"/>
    </row>
    <row r="16677" spans="8:15" s="179" customFormat="1" x14ac:dyDescent="0.2">
      <c r="H16677" s="180"/>
      <c r="I16677" s="180"/>
      <c r="L16677" s="181"/>
      <c r="M16677" s="180"/>
      <c r="N16677" s="180"/>
      <c r="O16677" s="180"/>
    </row>
    <row r="16678" spans="8:15" s="179" customFormat="1" x14ac:dyDescent="0.2">
      <c r="H16678" s="180"/>
      <c r="I16678" s="180"/>
      <c r="L16678" s="181"/>
      <c r="M16678" s="180"/>
      <c r="N16678" s="180"/>
      <c r="O16678" s="180"/>
    </row>
    <row r="16679" spans="8:15" s="179" customFormat="1" x14ac:dyDescent="0.2">
      <c r="H16679" s="180"/>
      <c r="I16679" s="180"/>
      <c r="L16679" s="181"/>
      <c r="M16679" s="180"/>
      <c r="N16679" s="180"/>
      <c r="O16679" s="180"/>
    </row>
    <row r="16680" spans="8:15" s="179" customFormat="1" x14ac:dyDescent="0.2">
      <c r="H16680" s="180"/>
      <c r="I16680" s="180"/>
      <c r="L16680" s="181"/>
      <c r="M16680" s="180"/>
      <c r="N16680" s="180"/>
      <c r="O16680" s="180"/>
    </row>
    <row r="16681" spans="8:15" s="179" customFormat="1" x14ac:dyDescent="0.2">
      <c r="H16681" s="180"/>
      <c r="I16681" s="180"/>
      <c r="L16681" s="181"/>
      <c r="M16681" s="180"/>
      <c r="N16681" s="180"/>
      <c r="O16681" s="180"/>
    </row>
    <row r="16682" spans="8:15" s="179" customFormat="1" x14ac:dyDescent="0.2">
      <c r="H16682" s="180"/>
      <c r="I16682" s="180"/>
      <c r="L16682" s="181"/>
      <c r="M16682" s="180"/>
      <c r="N16682" s="180"/>
      <c r="O16682" s="180"/>
    </row>
    <row r="16683" spans="8:15" s="179" customFormat="1" x14ac:dyDescent="0.2">
      <c r="H16683" s="180"/>
      <c r="I16683" s="180"/>
      <c r="L16683" s="181"/>
      <c r="M16683" s="180"/>
      <c r="N16683" s="180"/>
      <c r="O16683" s="180"/>
    </row>
    <row r="16684" spans="8:15" s="179" customFormat="1" x14ac:dyDescent="0.2">
      <c r="H16684" s="180"/>
      <c r="I16684" s="180"/>
      <c r="L16684" s="181"/>
      <c r="M16684" s="180"/>
      <c r="N16684" s="180"/>
      <c r="O16684" s="180"/>
    </row>
    <row r="16685" spans="8:15" s="179" customFormat="1" x14ac:dyDescent="0.2">
      <c r="H16685" s="180"/>
      <c r="I16685" s="180"/>
      <c r="L16685" s="181"/>
      <c r="M16685" s="180"/>
      <c r="N16685" s="180"/>
      <c r="O16685" s="180"/>
    </row>
    <row r="16686" spans="8:15" s="179" customFormat="1" x14ac:dyDescent="0.2">
      <c r="H16686" s="180"/>
      <c r="I16686" s="180"/>
      <c r="L16686" s="181"/>
      <c r="M16686" s="180"/>
      <c r="N16686" s="180"/>
      <c r="O16686" s="180"/>
    </row>
    <row r="16687" spans="8:15" s="179" customFormat="1" x14ac:dyDescent="0.2">
      <c r="H16687" s="180"/>
      <c r="I16687" s="180"/>
      <c r="L16687" s="181"/>
      <c r="M16687" s="180"/>
      <c r="N16687" s="180"/>
      <c r="O16687" s="180"/>
    </row>
    <row r="16688" spans="8:15" s="179" customFormat="1" x14ac:dyDescent="0.2">
      <c r="H16688" s="180"/>
      <c r="I16688" s="180"/>
      <c r="L16688" s="181"/>
      <c r="M16688" s="180"/>
      <c r="N16688" s="180"/>
      <c r="O16688" s="180"/>
    </row>
    <row r="16689" spans="8:15" s="179" customFormat="1" x14ac:dyDescent="0.2">
      <c r="H16689" s="180"/>
      <c r="I16689" s="180"/>
      <c r="L16689" s="181"/>
      <c r="M16689" s="180"/>
      <c r="N16689" s="180"/>
      <c r="O16689" s="180"/>
    </row>
    <row r="16690" spans="8:15" s="179" customFormat="1" x14ac:dyDescent="0.2">
      <c r="H16690" s="180"/>
      <c r="I16690" s="180"/>
      <c r="L16690" s="181"/>
      <c r="M16690" s="180"/>
      <c r="N16690" s="180"/>
      <c r="O16690" s="180"/>
    </row>
    <row r="16691" spans="8:15" s="179" customFormat="1" x14ac:dyDescent="0.2">
      <c r="H16691" s="180"/>
      <c r="I16691" s="180"/>
      <c r="L16691" s="181"/>
      <c r="M16691" s="180"/>
      <c r="N16691" s="180"/>
      <c r="O16691" s="180"/>
    </row>
    <row r="16692" spans="8:15" s="179" customFormat="1" x14ac:dyDescent="0.2">
      <c r="H16692" s="180"/>
      <c r="I16692" s="180"/>
      <c r="L16692" s="181"/>
      <c r="M16692" s="180"/>
      <c r="N16692" s="180"/>
      <c r="O16692" s="180"/>
    </row>
    <row r="16693" spans="8:15" s="179" customFormat="1" x14ac:dyDescent="0.2">
      <c r="H16693" s="180"/>
      <c r="I16693" s="180"/>
      <c r="L16693" s="181"/>
      <c r="M16693" s="180"/>
      <c r="N16693" s="180"/>
      <c r="O16693" s="180"/>
    </row>
    <row r="16694" spans="8:15" s="179" customFormat="1" x14ac:dyDescent="0.2">
      <c r="H16694" s="180"/>
      <c r="I16694" s="180"/>
      <c r="L16694" s="181"/>
      <c r="M16694" s="180"/>
      <c r="N16694" s="180"/>
      <c r="O16694" s="180"/>
    </row>
    <row r="16695" spans="8:15" s="179" customFormat="1" x14ac:dyDescent="0.2">
      <c r="H16695" s="180"/>
      <c r="I16695" s="180"/>
      <c r="L16695" s="181"/>
      <c r="M16695" s="180"/>
      <c r="N16695" s="180"/>
      <c r="O16695" s="180"/>
    </row>
    <row r="16696" spans="8:15" s="179" customFormat="1" x14ac:dyDescent="0.2">
      <c r="H16696" s="180"/>
      <c r="I16696" s="180"/>
      <c r="L16696" s="181"/>
      <c r="M16696" s="180"/>
      <c r="N16696" s="180"/>
      <c r="O16696" s="180"/>
    </row>
    <row r="16697" spans="8:15" s="179" customFormat="1" x14ac:dyDescent="0.2">
      <c r="H16697" s="180"/>
      <c r="I16697" s="180"/>
      <c r="L16697" s="181"/>
      <c r="M16697" s="180"/>
      <c r="N16697" s="180"/>
      <c r="O16697" s="180"/>
    </row>
    <row r="16698" spans="8:15" s="179" customFormat="1" x14ac:dyDescent="0.2">
      <c r="H16698" s="180"/>
      <c r="I16698" s="180"/>
      <c r="L16698" s="181"/>
      <c r="M16698" s="180"/>
      <c r="N16698" s="180"/>
      <c r="O16698" s="180"/>
    </row>
    <row r="16699" spans="8:15" s="179" customFormat="1" x14ac:dyDescent="0.2">
      <c r="H16699" s="180"/>
      <c r="I16699" s="180"/>
      <c r="L16699" s="181"/>
      <c r="M16699" s="180"/>
      <c r="N16699" s="180"/>
      <c r="O16699" s="180"/>
    </row>
    <row r="16700" spans="8:15" s="179" customFormat="1" x14ac:dyDescent="0.2">
      <c r="H16700" s="180"/>
      <c r="I16700" s="180"/>
      <c r="L16700" s="181"/>
      <c r="M16700" s="180"/>
      <c r="N16700" s="180"/>
      <c r="O16700" s="180"/>
    </row>
    <row r="16701" spans="8:15" s="179" customFormat="1" x14ac:dyDescent="0.2">
      <c r="H16701" s="180"/>
      <c r="I16701" s="180"/>
      <c r="L16701" s="181"/>
      <c r="M16701" s="180"/>
      <c r="N16701" s="180"/>
      <c r="O16701" s="180"/>
    </row>
    <row r="16702" spans="8:15" s="179" customFormat="1" x14ac:dyDescent="0.2">
      <c r="H16702" s="180"/>
      <c r="I16702" s="180"/>
      <c r="L16702" s="181"/>
      <c r="M16702" s="180"/>
      <c r="N16702" s="180"/>
      <c r="O16702" s="180"/>
    </row>
    <row r="16703" spans="8:15" s="179" customFormat="1" x14ac:dyDescent="0.2">
      <c r="H16703" s="180"/>
      <c r="I16703" s="180"/>
      <c r="L16703" s="181"/>
      <c r="M16703" s="180"/>
      <c r="N16703" s="180"/>
      <c r="O16703" s="180"/>
    </row>
    <row r="16704" spans="8:15" s="179" customFormat="1" x14ac:dyDescent="0.2">
      <c r="H16704" s="180"/>
      <c r="I16704" s="180"/>
      <c r="L16704" s="181"/>
      <c r="M16704" s="180"/>
      <c r="N16704" s="180"/>
      <c r="O16704" s="180"/>
    </row>
    <row r="16705" spans="8:15" s="179" customFormat="1" x14ac:dyDescent="0.2">
      <c r="H16705" s="180"/>
      <c r="I16705" s="180"/>
      <c r="L16705" s="181"/>
      <c r="M16705" s="180"/>
      <c r="N16705" s="180"/>
      <c r="O16705" s="180"/>
    </row>
    <row r="16706" spans="8:15" s="179" customFormat="1" x14ac:dyDescent="0.2">
      <c r="H16706" s="180"/>
      <c r="I16706" s="180"/>
      <c r="L16706" s="181"/>
      <c r="M16706" s="180"/>
      <c r="N16706" s="180"/>
      <c r="O16706" s="180"/>
    </row>
    <row r="16707" spans="8:15" s="179" customFormat="1" x14ac:dyDescent="0.2">
      <c r="H16707" s="180"/>
      <c r="I16707" s="180"/>
      <c r="L16707" s="181"/>
      <c r="M16707" s="180"/>
      <c r="N16707" s="180"/>
      <c r="O16707" s="180"/>
    </row>
    <row r="16708" spans="8:15" s="179" customFormat="1" x14ac:dyDescent="0.2">
      <c r="H16708" s="180"/>
      <c r="I16708" s="180"/>
      <c r="L16708" s="181"/>
      <c r="M16708" s="180"/>
      <c r="N16708" s="180"/>
      <c r="O16708" s="180"/>
    </row>
    <row r="16709" spans="8:15" s="179" customFormat="1" x14ac:dyDescent="0.2">
      <c r="H16709" s="180"/>
      <c r="I16709" s="180"/>
      <c r="L16709" s="181"/>
      <c r="M16709" s="180"/>
      <c r="N16709" s="180"/>
      <c r="O16709" s="180"/>
    </row>
    <row r="16710" spans="8:15" s="179" customFormat="1" x14ac:dyDescent="0.2">
      <c r="H16710" s="180"/>
      <c r="I16710" s="180"/>
      <c r="L16710" s="181"/>
      <c r="M16710" s="180"/>
      <c r="N16710" s="180"/>
      <c r="O16710" s="180"/>
    </row>
    <row r="16711" spans="8:15" s="179" customFormat="1" x14ac:dyDescent="0.2">
      <c r="H16711" s="180"/>
      <c r="I16711" s="180"/>
      <c r="L16711" s="181"/>
      <c r="M16711" s="180"/>
      <c r="N16711" s="180"/>
      <c r="O16711" s="180"/>
    </row>
    <row r="16712" spans="8:15" s="179" customFormat="1" x14ac:dyDescent="0.2">
      <c r="H16712" s="180"/>
      <c r="I16712" s="180"/>
      <c r="L16712" s="181"/>
      <c r="M16712" s="180"/>
      <c r="N16712" s="180"/>
      <c r="O16712" s="180"/>
    </row>
    <row r="16713" spans="8:15" s="179" customFormat="1" x14ac:dyDescent="0.2">
      <c r="H16713" s="180"/>
      <c r="I16713" s="180"/>
      <c r="L16713" s="181"/>
      <c r="M16713" s="180"/>
      <c r="N16713" s="180"/>
      <c r="O16713" s="180"/>
    </row>
    <row r="16714" spans="8:15" s="179" customFormat="1" x14ac:dyDescent="0.2">
      <c r="H16714" s="180"/>
      <c r="I16714" s="180"/>
      <c r="L16714" s="181"/>
      <c r="M16714" s="180"/>
      <c r="N16714" s="180"/>
      <c r="O16714" s="180"/>
    </row>
    <row r="16715" spans="8:15" s="179" customFormat="1" x14ac:dyDescent="0.2">
      <c r="H16715" s="180"/>
      <c r="I16715" s="180"/>
      <c r="L16715" s="181"/>
      <c r="M16715" s="180"/>
      <c r="N16715" s="180"/>
      <c r="O16715" s="180"/>
    </row>
    <row r="16716" spans="8:15" s="179" customFormat="1" x14ac:dyDescent="0.2">
      <c r="H16716" s="180"/>
      <c r="I16716" s="180"/>
      <c r="L16716" s="181"/>
      <c r="M16716" s="180"/>
      <c r="N16716" s="180"/>
      <c r="O16716" s="180"/>
    </row>
    <row r="16717" spans="8:15" s="179" customFormat="1" x14ac:dyDescent="0.2">
      <c r="H16717" s="180"/>
      <c r="I16717" s="180"/>
      <c r="L16717" s="181"/>
      <c r="M16717" s="180"/>
      <c r="N16717" s="180"/>
      <c r="O16717" s="180"/>
    </row>
    <row r="16718" spans="8:15" s="179" customFormat="1" x14ac:dyDescent="0.2">
      <c r="H16718" s="180"/>
      <c r="I16718" s="180"/>
      <c r="L16718" s="181"/>
      <c r="M16718" s="180"/>
      <c r="N16718" s="180"/>
      <c r="O16718" s="180"/>
    </row>
    <row r="16719" spans="8:15" s="179" customFormat="1" x14ac:dyDescent="0.2">
      <c r="H16719" s="180"/>
      <c r="I16719" s="180"/>
      <c r="L16719" s="181"/>
      <c r="M16719" s="180"/>
      <c r="N16719" s="180"/>
      <c r="O16719" s="180"/>
    </row>
    <row r="16720" spans="8:15" s="179" customFormat="1" x14ac:dyDescent="0.2">
      <c r="H16720" s="180"/>
      <c r="I16720" s="180"/>
      <c r="L16720" s="181"/>
      <c r="M16720" s="180"/>
      <c r="N16720" s="180"/>
      <c r="O16720" s="180"/>
    </row>
    <row r="16721" spans="8:15" s="179" customFormat="1" x14ac:dyDescent="0.2">
      <c r="H16721" s="180"/>
      <c r="I16721" s="180"/>
      <c r="L16721" s="181"/>
      <c r="M16721" s="180"/>
      <c r="N16721" s="180"/>
      <c r="O16721" s="180"/>
    </row>
    <row r="16722" spans="8:15" s="179" customFormat="1" x14ac:dyDescent="0.2">
      <c r="H16722" s="180"/>
      <c r="I16722" s="180"/>
      <c r="L16722" s="181"/>
      <c r="M16722" s="180"/>
      <c r="N16722" s="180"/>
      <c r="O16722" s="180"/>
    </row>
    <row r="16723" spans="8:15" s="179" customFormat="1" x14ac:dyDescent="0.2">
      <c r="H16723" s="180"/>
      <c r="I16723" s="180"/>
      <c r="L16723" s="181"/>
      <c r="M16723" s="180"/>
      <c r="N16723" s="180"/>
      <c r="O16723" s="180"/>
    </row>
    <row r="16724" spans="8:15" s="179" customFormat="1" x14ac:dyDescent="0.2">
      <c r="H16724" s="180"/>
      <c r="I16724" s="180"/>
      <c r="L16724" s="181"/>
      <c r="M16724" s="180"/>
      <c r="N16724" s="180"/>
      <c r="O16724" s="180"/>
    </row>
    <row r="16725" spans="8:15" s="179" customFormat="1" x14ac:dyDescent="0.2">
      <c r="H16725" s="180"/>
      <c r="I16725" s="180"/>
      <c r="L16725" s="181"/>
      <c r="M16725" s="180"/>
      <c r="N16725" s="180"/>
      <c r="O16725" s="180"/>
    </row>
    <row r="16726" spans="8:15" s="179" customFormat="1" x14ac:dyDescent="0.2">
      <c r="H16726" s="180"/>
      <c r="I16726" s="180"/>
      <c r="L16726" s="181"/>
      <c r="M16726" s="180"/>
      <c r="N16726" s="180"/>
      <c r="O16726" s="180"/>
    </row>
    <row r="16727" spans="8:15" s="179" customFormat="1" x14ac:dyDescent="0.2">
      <c r="H16727" s="180"/>
      <c r="I16727" s="180"/>
      <c r="L16727" s="181"/>
      <c r="M16727" s="180"/>
      <c r="N16727" s="180"/>
      <c r="O16727" s="180"/>
    </row>
    <row r="16728" spans="8:15" s="179" customFormat="1" x14ac:dyDescent="0.2">
      <c r="H16728" s="180"/>
      <c r="I16728" s="180"/>
      <c r="L16728" s="181"/>
      <c r="M16728" s="180"/>
      <c r="N16728" s="180"/>
      <c r="O16728" s="180"/>
    </row>
    <row r="16729" spans="8:15" s="179" customFormat="1" x14ac:dyDescent="0.2">
      <c r="H16729" s="180"/>
      <c r="I16729" s="180"/>
      <c r="L16729" s="181"/>
      <c r="M16729" s="180"/>
      <c r="N16729" s="180"/>
      <c r="O16729" s="180"/>
    </row>
    <row r="16730" spans="8:15" s="179" customFormat="1" x14ac:dyDescent="0.2">
      <c r="H16730" s="180"/>
      <c r="I16730" s="180"/>
      <c r="L16730" s="181"/>
      <c r="M16730" s="180"/>
      <c r="N16730" s="180"/>
      <c r="O16730" s="180"/>
    </row>
    <row r="16731" spans="8:15" s="179" customFormat="1" x14ac:dyDescent="0.2">
      <c r="H16731" s="180"/>
      <c r="I16731" s="180"/>
      <c r="L16731" s="181"/>
      <c r="M16731" s="180"/>
      <c r="N16731" s="180"/>
      <c r="O16731" s="180"/>
    </row>
    <row r="16732" spans="8:15" s="179" customFormat="1" x14ac:dyDescent="0.2">
      <c r="H16732" s="180"/>
      <c r="I16732" s="180"/>
      <c r="L16732" s="181"/>
      <c r="M16732" s="180"/>
      <c r="N16732" s="180"/>
      <c r="O16732" s="180"/>
    </row>
    <row r="16733" spans="8:15" s="179" customFormat="1" x14ac:dyDescent="0.2">
      <c r="H16733" s="180"/>
      <c r="I16733" s="180"/>
      <c r="L16733" s="181"/>
      <c r="M16733" s="180"/>
      <c r="N16733" s="180"/>
      <c r="O16733" s="180"/>
    </row>
    <row r="16734" spans="8:15" s="179" customFormat="1" x14ac:dyDescent="0.2">
      <c r="H16734" s="180"/>
      <c r="I16734" s="180"/>
      <c r="L16734" s="181"/>
      <c r="M16734" s="180"/>
      <c r="N16734" s="180"/>
      <c r="O16734" s="180"/>
    </row>
    <row r="16735" spans="8:15" s="179" customFormat="1" x14ac:dyDescent="0.2">
      <c r="H16735" s="180"/>
      <c r="I16735" s="180"/>
      <c r="L16735" s="181"/>
      <c r="M16735" s="180"/>
      <c r="N16735" s="180"/>
      <c r="O16735" s="180"/>
    </row>
    <row r="16736" spans="8:15" s="179" customFormat="1" x14ac:dyDescent="0.2">
      <c r="H16736" s="180"/>
      <c r="I16736" s="180"/>
      <c r="L16736" s="181"/>
      <c r="M16736" s="180"/>
      <c r="N16736" s="180"/>
      <c r="O16736" s="180"/>
    </row>
    <row r="16737" spans="8:15" s="179" customFormat="1" x14ac:dyDescent="0.2">
      <c r="H16737" s="180"/>
      <c r="I16737" s="180"/>
      <c r="L16737" s="181"/>
      <c r="M16737" s="180"/>
      <c r="N16737" s="180"/>
      <c r="O16737" s="180"/>
    </row>
    <row r="16738" spans="8:15" s="179" customFormat="1" x14ac:dyDescent="0.2">
      <c r="H16738" s="180"/>
      <c r="I16738" s="180"/>
      <c r="L16738" s="181"/>
      <c r="M16738" s="180"/>
      <c r="N16738" s="180"/>
      <c r="O16738" s="180"/>
    </row>
    <row r="16739" spans="8:15" s="179" customFormat="1" x14ac:dyDescent="0.2">
      <c r="H16739" s="180"/>
      <c r="I16739" s="180"/>
      <c r="L16739" s="181"/>
      <c r="M16739" s="180"/>
      <c r="N16739" s="180"/>
      <c r="O16739" s="180"/>
    </row>
    <row r="16740" spans="8:15" s="179" customFormat="1" x14ac:dyDescent="0.2">
      <c r="H16740" s="180"/>
      <c r="I16740" s="180"/>
      <c r="L16740" s="181"/>
      <c r="M16740" s="180"/>
      <c r="N16740" s="180"/>
      <c r="O16740" s="180"/>
    </row>
    <row r="16741" spans="8:15" s="179" customFormat="1" x14ac:dyDescent="0.2">
      <c r="H16741" s="180"/>
      <c r="I16741" s="180"/>
      <c r="L16741" s="181"/>
      <c r="M16741" s="180"/>
      <c r="N16741" s="180"/>
      <c r="O16741" s="180"/>
    </row>
    <row r="16742" spans="8:15" s="179" customFormat="1" x14ac:dyDescent="0.2">
      <c r="H16742" s="180"/>
      <c r="I16742" s="180"/>
      <c r="L16742" s="181"/>
      <c r="M16742" s="180"/>
      <c r="N16742" s="180"/>
      <c r="O16742" s="180"/>
    </row>
    <row r="16743" spans="8:15" s="179" customFormat="1" x14ac:dyDescent="0.2">
      <c r="H16743" s="180"/>
      <c r="I16743" s="180"/>
      <c r="L16743" s="181"/>
      <c r="M16743" s="180"/>
      <c r="N16743" s="180"/>
      <c r="O16743" s="180"/>
    </row>
    <row r="16744" spans="8:15" s="179" customFormat="1" x14ac:dyDescent="0.2">
      <c r="H16744" s="180"/>
      <c r="I16744" s="180"/>
      <c r="L16744" s="181"/>
      <c r="M16744" s="180"/>
      <c r="N16744" s="180"/>
      <c r="O16744" s="180"/>
    </row>
    <row r="16745" spans="8:15" s="179" customFormat="1" x14ac:dyDescent="0.2">
      <c r="H16745" s="180"/>
      <c r="I16745" s="180"/>
      <c r="L16745" s="181"/>
      <c r="M16745" s="180"/>
      <c r="N16745" s="180"/>
      <c r="O16745" s="180"/>
    </row>
    <row r="16746" spans="8:15" s="179" customFormat="1" x14ac:dyDescent="0.2">
      <c r="H16746" s="180"/>
      <c r="I16746" s="180"/>
      <c r="L16746" s="181"/>
      <c r="M16746" s="180"/>
      <c r="N16746" s="180"/>
      <c r="O16746" s="180"/>
    </row>
    <row r="16747" spans="8:15" s="179" customFormat="1" x14ac:dyDescent="0.2">
      <c r="H16747" s="180"/>
      <c r="I16747" s="180"/>
      <c r="L16747" s="181"/>
      <c r="M16747" s="180"/>
      <c r="N16747" s="180"/>
      <c r="O16747" s="180"/>
    </row>
    <row r="16748" spans="8:15" s="179" customFormat="1" x14ac:dyDescent="0.2">
      <c r="H16748" s="180"/>
      <c r="I16748" s="180"/>
      <c r="L16748" s="181"/>
      <c r="M16748" s="180"/>
      <c r="N16748" s="180"/>
      <c r="O16748" s="180"/>
    </row>
    <row r="16749" spans="8:15" s="179" customFormat="1" x14ac:dyDescent="0.2">
      <c r="H16749" s="180"/>
      <c r="I16749" s="180"/>
      <c r="L16749" s="181"/>
      <c r="M16749" s="180"/>
      <c r="N16749" s="180"/>
      <c r="O16749" s="180"/>
    </row>
    <row r="16750" spans="8:15" s="179" customFormat="1" x14ac:dyDescent="0.2">
      <c r="H16750" s="180"/>
      <c r="I16750" s="180"/>
      <c r="L16750" s="181"/>
      <c r="M16750" s="180"/>
      <c r="N16750" s="180"/>
      <c r="O16750" s="180"/>
    </row>
    <row r="16751" spans="8:15" s="179" customFormat="1" x14ac:dyDescent="0.2">
      <c r="H16751" s="180"/>
      <c r="I16751" s="180"/>
      <c r="L16751" s="181"/>
      <c r="M16751" s="180"/>
      <c r="N16751" s="180"/>
      <c r="O16751" s="180"/>
    </row>
    <row r="16752" spans="8:15" s="179" customFormat="1" x14ac:dyDescent="0.2">
      <c r="H16752" s="180"/>
      <c r="I16752" s="180"/>
      <c r="L16752" s="181"/>
      <c r="M16752" s="180"/>
      <c r="N16752" s="180"/>
      <c r="O16752" s="180"/>
    </row>
    <row r="16753" spans="8:15" s="179" customFormat="1" x14ac:dyDescent="0.2">
      <c r="H16753" s="180"/>
      <c r="I16753" s="180"/>
      <c r="L16753" s="181"/>
      <c r="M16753" s="180"/>
      <c r="N16753" s="180"/>
      <c r="O16753" s="180"/>
    </row>
    <row r="16754" spans="8:15" s="179" customFormat="1" x14ac:dyDescent="0.2">
      <c r="H16754" s="180"/>
      <c r="I16754" s="180"/>
      <c r="L16754" s="181"/>
      <c r="M16754" s="180"/>
      <c r="N16754" s="180"/>
      <c r="O16754" s="180"/>
    </row>
    <row r="16755" spans="8:15" s="179" customFormat="1" x14ac:dyDescent="0.2">
      <c r="H16755" s="180"/>
      <c r="I16755" s="180"/>
      <c r="L16755" s="181"/>
      <c r="M16755" s="180"/>
      <c r="N16755" s="180"/>
      <c r="O16755" s="180"/>
    </row>
    <row r="16756" spans="8:15" s="179" customFormat="1" x14ac:dyDescent="0.2">
      <c r="H16756" s="180"/>
      <c r="I16756" s="180"/>
      <c r="L16756" s="181"/>
      <c r="M16756" s="180"/>
      <c r="N16756" s="180"/>
      <c r="O16756" s="180"/>
    </row>
    <row r="16757" spans="8:15" s="179" customFormat="1" x14ac:dyDescent="0.2">
      <c r="H16757" s="180"/>
      <c r="I16757" s="180"/>
      <c r="L16757" s="181"/>
      <c r="M16757" s="180"/>
      <c r="N16757" s="180"/>
      <c r="O16757" s="180"/>
    </row>
    <row r="16758" spans="8:15" s="179" customFormat="1" x14ac:dyDescent="0.2">
      <c r="H16758" s="180"/>
      <c r="I16758" s="180"/>
      <c r="L16758" s="181"/>
      <c r="M16758" s="180"/>
      <c r="N16758" s="180"/>
      <c r="O16758" s="180"/>
    </row>
    <row r="16759" spans="8:15" s="179" customFormat="1" x14ac:dyDescent="0.2">
      <c r="H16759" s="180"/>
      <c r="I16759" s="180"/>
      <c r="L16759" s="181"/>
      <c r="M16759" s="180"/>
      <c r="N16759" s="180"/>
      <c r="O16759" s="180"/>
    </row>
    <row r="16760" spans="8:15" s="179" customFormat="1" x14ac:dyDescent="0.2">
      <c r="H16760" s="180"/>
      <c r="I16760" s="180"/>
      <c r="L16760" s="181"/>
      <c r="M16760" s="180"/>
      <c r="N16760" s="180"/>
      <c r="O16760" s="180"/>
    </row>
    <row r="16761" spans="8:15" s="179" customFormat="1" x14ac:dyDescent="0.2">
      <c r="H16761" s="180"/>
      <c r="I16761" s="180"/>
      <c r="L16761" s="181"/>
      <c r="M16761" s="180"/>
      <c r="N16761" s="180"/>
      <c r="O16761" s="180"/>
    </row>
    <row r="16762" spans="8:15" s="179" customFormat="1" x14ac:dyDescent="0.2">
      <c r="H16762" s="180"/>
      <c r="I16762" s="180"/>
      <c r="L16762" s="181"/>
      <c r="M16762" s="180"/>
      <c r="N16762" s="180"/>
      <c r="O16762" s="180"/>
    </row>
    <row r="16763" spans="8:15" s="179" customFormat="1" x14ac:dyDescent="0.2">
      <c r="H16763" s="180"/>
      <c r="I16763" s="180"/>
      <c r="L16763" s="181"/>
      <c r="M16763" s="180"/>
      <c r="N16763" s="180"/>
      <c r="O16763" s="180"/>
    </row>
    <row r="16764" spans="8:15" s="179" customFormat="1" x14ac:dyDescent="0.2">
      <c r="H16764" s="180"/>
      <c r="I16764" s="180"/>
      <c r="L16764" s="181"/>
      <c r="M16764" s="180"/>
      <c r="N16764" s="180"/>
      <c r="O16764" s="180"/>
    </row>
    <row r="16765" spans="8:15" s="179" customFormat="1" x14ac:dyDescent="0.2">
      <c r="H16765" s="180"/>
      <c r="I16765" s="180"/>
      <c r="L16765" s="181"/>
      <c r="M16765" s="180"/>
      <c r="N16765" s="180"/>
      <c r="O16765" s="180"/>
    </row>
    <row r="16766" spans="8:15" s="179" customFormat="1" x14ac:dyDescent="0.2">
      <c r="H16766" s="180"/>
      <c r="I16766" s="180"/>
      <c r="L16766" s="181"/>
      <c r="M16766" s="180"/>
      <c r="N16766" s="180"/>
      <c r="O16766" s="180"/>
    </row>
    <row r="16767" spans="8:15" s="179" customFormat="1" x14ac:dyDescent="0.2">
      <c r="H16767" s="180"/>
      <c r="I16767" s="180"/>
      <c r="L16767" s="181"/>
      <c r="M16767" s="180"/>
      <c r="N16767" s="180"/>
      <c r="O16767" s="180"/>
    </row>
    <row r="16768" spans="8:15" s="179" customFormat="1" x14ac:dyDescent="0.2">
      <c r="H16768" s="180"/>
      <c r="I16768" s="180"/>
      <c r="L16768" s="181"/>
      <c r="M16768" s="180"/>
      <c r="N16768" s="180"/>
      <c r="O16768" s="180"/>
    </row>
    <row r="16769" spans="8:15" s="179" customFormat="1" x14ac:dyDescent="0.2">
      <c r="H16769" s="180"/>
      <c r="I16769" s="180"/>
      <c r="L16769" s="181"/>
      <c r="M16769" s="180"/>
      <c r="N16769" s="180"/>
      <c r="O16769" s="180"/>
    </row>
    <row r="16770" spans="8:15" s="179" customFormat="1" x14ac:dyDescent="0.2">
      <c r="H16770" s="180"/>
      <c r="I16770" s="180"/>
      <c r="L16770" s="181"/>
      <c r="M16770" s="180"/>
      <c r="N16770" s="180"/>
      <c r="O16770" s="180"/>
    </row>
    <row r="16771" spans="8:15" s="179" customFormat="1" x14ac:dyDescent="0.2">
      <c r="H16771" s="180"/>
      <c r="I16771" s="180"/>
      <c r="L16771" s="181"/>
      <c r="M16771" s="180"/>
      <c r="N16771" s="180"/>
      <c r="O16771" s="180"/>
    </row>
    <row r="16772" spans="8:15" s="179" customFormat="1" x14ac:dyDescent="0.2">
      <c r="H16772" s="180"/>
      <c r="I16772" s="180"/>
      <c r="L16772" s="181"/>
      <c r="M16772" s="180"/>
      <c r="N16772" s="180"/>
      <c r="O16772" s="180"/>
    </row>
    <row r="16773" spans="8:15" s="179" customFormat="1" x14ac:dyDescent="0.2">
      <c r="H16773" s="180"/>
      <c r="I16773" s="180"/>
      <c r="L16773" s="181"/>
      <c r="M16773" s="180"/>
      <c r="N16773" s="180"/>
      <c r="O16773" s="180"/>
    </row>
    <row r="16774" spans="8:15" s="179" customFormat="1" x14ac:dyDescent="0.2">
      <c r="H16774" s="180"/>
      <c r="I16774" s="180"/>
      <c r="L16774" s="181"/>
      <c r="M16774" s="180"/>
      <c r="N16774" s="180"/>
      <c r="O16774" s="180"/>
    </row>
    <row r="16775" spans="8:15" s="179" customFormat="1" x14ac:dyDescent="0.2">
      <c r="H16775" s="180"/>
      <c r="I16775" s="180"/>
      <c r="L16775" s="181"/>
      <c r="M16775" s="180"/>
      <c r="N16775" s="180"/>
      <c r="O16775" s="180"/>
    </row>
    <row r="16776" spans="8:15" s="179" customFormat="1" x14ac:dyDescent="0.2">
      <c r="H16776" s="180"/>
      <c r="I16776" s="180"/>
      <c r="L16776" s="181"/>
      <c r="M16776" s="180"/>
      <c r="N16776" s="180"/>
      <c r="O16776" s="180"/>
    </row>
    <row r="16777" spans="8:15" s="179" customFormat="1" x14ac:dyDescent="0.2">
      <c r="H16777" s="180"/>
      <c r="I16777" s="180"/>
      <c r="L16777" s="181"/>
      <c r="M16777" s="180"/>
      <c r="N16777" s="180"/>
      <c r="O16777" s="180"/>
    </row>
    <row r="16778" spans="8:15" s="179" customFormat="1" x14ac:dyDescent="0.2">
      <c r="H16778" s="180"/>
      <c r="I16778" s="180"/>
      <c r="L16778" s="181"/>
      <c r="M16778" s="180"/>
      <c r="N16778" s="180"/>
      <c r="O16778" s="180"/>
    </row>
    <row r="16779" spans="8:15" s="179" customFormat="1" x14ac:dyDescent="0.2">
      <c r="H16779" s="180"/>
      <c r="I16779" s="180"/>
      <c r="L16779" s="181"/>
      <c r="M16779" s="180"/>
      <c r="N16779" s="180"/>
      <c r="O16779" s="180"/>
    </row>
    <row r="16780" spans="8:15" s="179" customFormat="1" x14ac:dyDescent="0.2">
      <c r="H16780" s="180"/>
      <c r="I16780" s="180"/>
      <c r="L16780" s="181"/>
      <c r="M16780" s="180"/>
      <c r="N16780" s="180"/>
      <c r="O16780" s="180"/>
    </row>
    <row r="16781" spans="8:15" s="179" customFormat="1" x14ac:dyDescent="0.2">
      <c r="H16781" s="180"/>
      <c r="I16781" s="180"/>
      <c r="L16781" s="181"/>
      <c r="M16781" s="180"/>
      <c r="N16781" s="180"/>
      <c r="O16781" s="180"/>
    </row>
    <row r="16782" spans="8:15" s="179" customFormat="1" x14ac:dyDescent="0.2">
      <c r="H16782" s="180"/>
      <c r="I16782" s="180"/>
      <c r="L16782" s="181"/>
      <c r="M16782" s="180"/>
      <c r="N16782" s="180"/>
      <c r="O16782" s="180"/>
    </row>
    <row r="16783" spans="8:15" s="179" customFormat="1" x14ac:dyDescent="0.2">
      <c r="H16783" s="180"/>
      <c r="I16783" s="180"/>
      <c r="L16783" s="181"/>
      <c r="M16783" s="180"/>
      <c r="N16783" s="180"/>
      <c r="O16783" s="180"/>
    </row>
    <row r="16784" spans="8:15" s="179" customFormat="1" x14ac:dyDescent="0.2">
      <c r="H16784" s="180"/>
      <c r="I16784" s="180"/>
      <c r="L16784" s="181"/>
      <c r="M16784" s="180"/>
      <c r="N16784" s="180"/>
      <c r="O16784" s="180"/>
    </row>
    <row r="16785" spans="8:15" s="179" customFormat="1" x14ac:dyDescent="0.2">
      <c r="H16785" s="180"/>
      <c r="I16785" s="180"/>
      <c r="L16785" s="181"/>
      <c r="M16785" s="180"/>
      <c r="N16785" s="180"/>
      <c r="O16785" s="180"/>
    </row>
    <row r="16786" spans="8:15" s="179" customFormat="1" x14ac:dyDescent="0.2">
      <c r="H16786" s="180"/>
      <c r="I16786" s="180"/>
      <c r="L16786" s="181"/>
      <c r="M16786" s="180"/>
      <c r="N16786" s="180"/>
      <c r="O16786" s="180"/>
    </row>
    <row r="16787" spans="8:15" s="179" customFormat="1" x14ac:dyDescent="0.2">
      <c r="H16787" s="180"/>
      <c r="I16787" s="180"/>
      <c r="L16787" s="181"/>
      <c r="M16787" s="180"/>
      <c r="N16787" s="180"/>
      <c r="O16787" s="180"/>
    </row>
    <row r="16788" spans="8:15" s="179" customFormat="1" x14ac:dyDescent="0.2">
      <c r="H16788" s="180"/>
      <c r="I16788" s="180"/>
      <c r="L16788" s="181"/>
      <c r="M16788" s="180"/>
      <c r="N16788" s="180"/>
      <c r="O16788" s="180"/>
    </row>
    <row r="16789" spans="8:15" s="179" customFormat="1" x14ac:dyDescent="0.2">
      <c r="H16789" s="180"/>
      <c r="I16789" s="180"/>
      <c r="L16789" s="181"/>
      <c r="M16789" s="180"/>
      <c r="N16789" s="180"/>
      <c r="O16789" s="180"/>
    </row>
    <row r="16790" spans="8:15" s="179" customFormat="1" x14ac:dyDescent="0.2">
      <c r="H16790" s="180"/>
      <c r="I16790" s="180"/>
      <c r="L16790" s="181"/>
      <c r="M16790" s="180"/>
      <c r="N16790" s="180"/>
      <c r="O16790" s="180"/>
    </row>
    <row r="16791" spans="8:15" s="179" customFormat="1" x14ac:dyDescent="0.2">
      <c r="H16791" s="180"/>
      <c r="I16791" s="180"/>
      <c r="L16791" s="181"/>
      <c r="M16791" s="180"/>
      <c r="N16791" s="180"/>
      <c r="O16791" s="180"/>
    </row>
    <row r="16792" spans="8:15" s="179" customFormat="1" x14ac:dyDescent="0.2">
      <c r="H16792" s="180"/>
      <c r="I16792" s="180"/>
      <c r="L16792" s="181"/>
      <c r="M16792" s="180"/>
      <c r="N16792" s="180"/>
      <c r="O16792" s="180"/>
    </row>
    <row r="16793" spans="8:15" s="179" customFormat="1" x14ac:dyDescent="0.2">
      <c r="H16793" s="180"/>
      <c r="I16793" s="180"/>
      <c r="L16793" s="181"/>
      <c r="M16793" s="180"/>
      <c r="N16793" s="180"/>
      <c r="O16793" s="180"/>
    </row>
    <row r="16794" spans="8:15" s="179" customFormat="1" x14ac:dyDescent="0.2">
      <c r="H16794" s="180"/>
      <c r="I16794" s="180"/>
      <c r="L16794" s="181"/>
      <c r="M16794" s="180"/>
      <c r="N16794" s="180"/>
      <c r="O16794" s="180"/>
    </row>
    <row r="16795" spans="8:15" s="179" customFormat="1" x14ac:dyDescent="0.2">
      <c r="H16795" s="180"/>
      <c r="I16795" s="180"/>
      <c r="L16795" s="181"/>
      <c r="M16795" s="180"/>
      <c r="N16795" s="180"/>
      <c r="O16795" s="180"/>
    </row>
    <row r="16796" spans="8:15" s="179" customFormat="1" x14ac:dyDescent="0.2">
      <c r="H16796" s="180"/>
      <c r="I16796" s="180"/>
      <c r="L16796" s="181"/>
      <c r="M16796" s="180"/>
      <c r="N16796" s="180"/>
      <c r="O16796" s="180"/>
    </row>
    <row r="16797" spans="8:15" s="179" customFormat="1" x14ac:dyDescent="0.2">
      <c r="H16797" s="180"/>
      <c r="I16797" s="180"/>
      <c r="L16797" s="181"/>
      <c r="M16797" s="180"/>
      <c r="N16797" s="180"/>
      <c r="O16797" s="180"/>
    </row>
    <row r="16798" spans="8:15" s="179" customFormat="1" x14ac:dyDescent="0.2">
      <c r="H16798" s="180"/>
      <c r="I16798" s="180"/>
      <c r="L16798" s="181"/>
      <c r="M16798" s="180"/>
      <c r="N16798" s="180"/>
      <c r="O16798" s="180"/>
    </row>
    <row r="16799" spans="8:15" s="179" customFormat="1" x14ac:dyDescent="0.2">
      <c r="H16799" s="180"/>
      <c r="I16799" s="180"/>
      <c r="L16799" s="181"/>
      <c r="M16799" s="180"/>
      <c r="N16799" s="180"/>
      <c r="O16799" s="180"/>
    </row>
    <row r="16800" spans="8:15" s="179" customFormat="1" x14ac:dyDescent="0.2">
      <c r="H16800" s="180"/>
      <c r="I16800" s="180"/>
      <c r="L16800" s="181"/>
      <c r="M16800" s="180"/>
      <c r="N16800" s="180"/>
      <c r="O16800" s="180"/>
    </row>
    <row r="16801" spans="8:15" s="179" customFormat="1" x14ac:dyDescent="0.2">
      <c r="H16801" s="180"/>
      <c r="I16801" s="180"/>
      <c r="L16801" s="181"/>
      <c r="M16801" s="180"/>
      <c r="N16801" s="180"/>
      <c r="O16801" s="180"/>
    </row>
    <row r="16802" spans="8:15" s="179" customFormat="1" x14ac:dyDescent="0.2">
      <c r="H16802" s="180"/>
      <c r="I16802" s="180"/>
      <c r="L16802" s="181"/>
      <c r="M16802" s="180"/>
      <c r="N16802" s="180"/>
      <c r="O16802" s="180"/>
    </row>
    <row r="16803" spans="8:15" s="179" customFormat="1" x14ac:dyDescent="0.2">
      <c r="H16803" s="180"/>
      <c r="I16803" s="180"/>
      <c r="L16803" s="181"/>
      <c r="M16803" s="180"/>
      <c r="N16803" s="180"/>
      <c r="O16803" s="180"/>
    </row>
    <row r="16804" spans="8:15" s="179" customFormat="1" x14ac:dyDescent="0.2">
      <c r="H16804" s="180"/>
      <c r="I16804" s="180"/>
      <c r="L16804" s="181"/>
      <c r="M16804" s="180"/>
      <c r="N16804" s="180"/>
      <c r="O16804" s="180"/>
    </row>
    <row r="16805" spans="8:15" s="179" customFormat="1" x14ac:dyDescent="0.2">
      <c r="H16805" s="180"/>
      <c r="I16805" s="180"/>
      <c r="L16805" s="181"/>
      <c r="M16805" s="180"/>
      <c r="N16805" s="180"/>
      <c r="O16805" s="180"/>
    </row>
    <row r="16806" spans="8:15" s="179" customFormat="1" x14ac:dyDescent="0.2">
      <c r="H16806" s="180"/>
      <c r="I16806" s="180"/>
      <c r="L16806" s="181"/>
      <c r="M16806" s="180"/>
      <c r="N16806" s="180"/>
      <c r="O16806" s="180"/>
    </row>
    <row r="16807" spans="8:15" s="179" customFormat="1" x14ac:dyDescent="0.2">
      <c r="H16807" s="180"/>
      <c r="I16807" s="180"/>
      <c r="L16807" s="181"/>
      <c r="M16807" s="180"/>
      <c r="N16807" s="180"/>
      <c r="O16807" s="180"/>
    </row>
    <row r="16808" spans="8:15" s="179" customFormat="1" x14ac:dyDescent="0.2">
      <c r="H16808" s="180"/>
      <c r="I16808" s="180"/>
      <c r="L16808" s="181"/>
      <c r="M16808" s="180"/>
      <c r="N16808" s="180"/>
      <c r="O16808" s="180"/>
    </row>
    <row r="16809" spans="8:15" s="179" customFormat="1" x14ac:dyDescent="0.2">
      <c r="H16809" s="180"/>
      <c r="I16809" s="180"/>
      <c r="L16809" s="181"/>
      <c r="M16809" s="180"/>
      <c r="N16809" s="180"/>
      <c r="O16809" s="180"/>
    </row>
    <row r="16810" spans="8:15" s="179" customFormat="1" x14ac:dyDescent="0.2">
      <c r="H16810" s="180"/>
      <c r="I16810" s="180"/>
      <c r="L16810" s="181"/>
      <c r="M16810" s="180"/>
      <c r="N16810" s="180"/>
      <c r="O16810" s="180"/>
    </row>
    <row r="16811" spans="8:15" s="179" customFormat="1" x14ac:dyDescent="0.2">
      <c r="H16811" s="180"/>
      <c r="I16811" s="180"/>
      <c r="L16811" s="181"/>
      <c r="M16811" s="180"/>
      <c r="N16811" s="180"/>
      <c r="O16811" s="180"/>
    </row>
    <row r="16812" spans="8:15" s="179" customFormat="1" x14ac:dyDescent="0.2">
      <c r="H16812" s="180"/>
      <c r="I16812" s="180"/>
      <c r="L16812" s="181"/>
      <c r="M16812" s="180"/>
      <c r="N16812" s="180"/>
      <c r="O16812" s="180"/>
    </row>
    <row r="16813" spans="8:15" s="179" customFormat="1" x14ac:dyDescent="0.2">
      <c r="H16813" s="180"/>
      <c r="I16813" s="180"/>
      <c r="L16813" s="181"/>
      <c r="M16813" s="180"/>
      <c r="N16813" s="180"/>
      <c r="O16813" s="180"/>
    </row>
    <row r="16814" spans="8:15" s="179" customFormat="1" x14ac:dyDescent="0.2">
      <c r="H16814" s="180"/>
      <c r="I16814" s="180"/>
      <c r="L16814" s="181"/>
      <c r="M16814" s="180"/>
      <c r="N16814" s="180"/>
      <c r="O16814" s="180"/>
    </row>
    <row r="16815" spans="8:15" s="179" customFormat="1" x14ac:dyDescent="0.2">
      <c r="H16815" s="180"/>
      <c r="I16815" s="180"/>
      <c r="L16815" s="181"/>
      <c r="M16815" s="180"/>
      <c r="N16815" s="180"/>
      <c r="O16815" s="180"/>
    </row>
    <row r="16816" spans="8:15" s="179" customFormat="1" x14ac:dyDescent="0.2">
      <c r="H16816" s="180"/>
      <c r="I16816" s="180"/>
      <c r="L16816" s="181"/>
      <c r="M16816" s="180"/>
      <c r="N16816" s="180"/>
      <c r="O16816" s="180"/>
    </row>
    <row r="16817" spans="8:15" s="179" customFormat="1" x14ac:dyDescent="0.2">
      <c r="H16817" s="180"/>
      <c r="I16817" s="180"/>
      <c r="L16817" s="181"/>
      <c r="M16817" s="180"/>
      <c r="N16817" s="180"/>
      <c r="O16817" s="180"/>
    </row>
    <row r="16818" spans="8:15" s="179" customFormat="1" x14ac:dyDescent="0.2">
      <c r="H16818" s="180"/>
      <c r="I16818" s="180"/>
      <c r="L16818" s="181"/>
      <c r="M16818" s="180"/>
      <c r="N16818" s="180"/>
      <c r="O16818" s="180"/>
    </row>
    <row r="16819" spans="8:15" s="179" customFormat="1" x14ac:dyDescent="0.2">
      <c r="H16819" s="180"/>
      <c r="I16819" s="180"/>
      <c r="L16819" s="181"/>
      <c r="M16819" s="180"/>
      <c r="N16819" s="180"/>
      <c r="O16819" s="180"/>
    </row>
    <row r="16820" spans="8:15" s="179" customFormat="1" x14ac:dyDescent="0.2">
      <c r="H16820" s="180"/>
      <c r="I16820" s="180"/>
      <c r="L16820" s="181"/>
      <c r="M16820" s="180"/>
      <c r="N16820" s="180"/>
      <c r="O16820" s="180"/>
    </row>
    <row r="16821" spans="8:15" s="179" customFormat="1" x14ac:dyDescent="0.2">
      <c r="H16821" s="180"/>
      <c r="I16821" s="180"/>
      <c r="L16821" s="181"/>
      <c r="M16821" s="180"/>
      <c r="N16821" s="180"/>
      <c r="O16821" s="180"/>
    </row>
    <row r="16822" spans="8:15" s="179" customFormat="1" x14ac:dyDescent="0.2">
      <c r="H16822" s="180"/>
      <c r="I16822" s="180"/>
      <c r="L16822" s="181"/>
      <c r="M16822" s="180"/>
      <c r="N16822" s="180"/>
      <c r="O16822" s="180"/>
    </row>
    <row r="16823" spans="8:15" s="179" customFormat="1" x14ac:dyDescent="0.2">
      <c r="H16823" s="180"/>
      <c r="I16823" s="180"/>
      <c r="L16823" s="181"/>
      <c r="M16823" s="180"/>
      <c r="N16823" s="180"/>
      <c r="O16823" s="180"/>
    </row>
    <row r="16824" spans="8:15" s="179" customFormat="1" x14ac:dyDescent="0.2">
      <c r="H16824" s="180"/>
      <c r="I16824" s="180"/>
      <c r="L16824" s="181"/>
      <c r="M16824" s="180"/>
      <c r="N16824" s="180"/>
      <c r="O16824" s="180"/>
    </row>
    <row r="16825" spans="8:15" s="179" customFormat="1" x14ac:dyDescent="0.2">
      <c r="H16825" s="180"/>
      <c r="I16825" s="180"/>
      <c r="L16825" s="181"/>
      <c r="M16825" s="180"/>
      <c r="N16825" s="180"/>
      <c r="O16825" s="180"/>
    </row>
    <row r="16826" spans="8:15" s="179" customFormat="1" x14ac:dyDescent="0.2">
      <c r="H16826" s="180"/>
      <c r="I16826" s="180"/>
      <c r="L16826" s="181"/>
      <c r="M16826" s="180"/>
      <c r="N16826" s="180"/>
      <c r="O16826" s="180"/>
    </row>
    <row r="16827" spans="8:15" s="179" customFormat="1" x14ac:dyDescent="0.2">
      <c r="H16827" s="180"/>
      <c r="I16827" s="180"/>
      <c r="L16827" s="181"/>
      <c r="M16827" s="180"/>
      <c r="N16827" s="180"/>
      <c r="O16827" s="180"/>
    </row>
    <row r="16828" spans="8:15" s="179" customFormat="1" x14ac:dyDescent="0.2">
      <c r="H16828" s="180"/>
      <c r="I16828" s="180"/>
      <c r="L16828" s="181"/>
      <c r="M16828" s="180"/>
      <c r="N16828" s="180"/>
      <c r="O16828" s="180"/>
    </row>
    <row r="16829" spans="8:15" s="179" customFormat="1" x14ac:dyDescent="0.2">
      <c r="H16829" s="180"/>
      <c r="I16829" s="180"/>
      <c r="L16829" s="181"/>
      <c r="M16829" s="180"/>
      <c r="N16829" s="180"/>
      <c r="O16829" s="180"/>
    </row>
    <row r="16830" spans="8:15" s="179" customFormat="1" x14ac:dyDescent="0.2">
      <c r="H16830" s="180"/>
      <c r="I16830" s="180"/>
      <c r="L16830" s="181"/>
      <c r="M16830" s="180"/>
      <c r="N16830" s="180"/>
      <c r="O16830" s="180"/>
    </row>
    <row r="16831" spans="8:15" s="179" customFormat="1" x14ac:dyDescent="0.2">
      <c r="H16831" s="180"/>
      <c r="I16831" s="180"/>
      <c r="L16831" s="181"/>
      <c r="M16831" s="180"/>
      <c r="N16831" s="180"/>
      <c r="O16831" s="180"/>
    </row>
    <row r="16832" spans="8:15" s="179" customFormat="1" x14ac:dyDescent="0.2">
      <c r="H16832" s="180"/>
      <c r="I16832" s="180"/>
      <c r="L16832" s="181"/>
      <c r="M16832" s="180"/>
      <c r="N16832" s="180"/>
      <c r="O16832" s="180"/>
    </row>
    <row r="16833" spans="8:15" s="179" customFormat="1" x14ac:dyDescent="0.2">
      <c r="H16833" s="180"/>
      <c r="I16833" s="180"/>
      <c r="L16833" s="181"/>
      <c r="M16833" s="180"/>
      <c r="N16833" s="180"/>
      <c r="O16833" s="180"/>
    </row>
    <row r="16834" spans="8:15" s="179" customFormat="1" x14ac:dyDescent="0.2">
      <c r="H16834" s="180"/>
      <c r="I16834" s="180"/>
      <c r="L16834" s="181"/>
      <c r="M16834" s="180"/>
      <c r="N16834" s="180"/>
      <c r="O16834" s="180"/>
    </row>
    <row r="16835" spans="8:15" s="179" customFormat="1" x14ac:dyDescent="0.2">
      <c r="H16835" s="180"/>
      <c r="I16835" s="180"/>
      <c r="L16835" s="181"/>
      <c r="M16835" s="180"/>
      <c r="N16835" s="180"/>
      <c r="O16835" s="180"/>
    </row>
    <row r="16836" spans="8:15" s="179" customFormat="1" x14ac:dyDescent="0.2">
      <c r="H16836" s="180"/>
      <c r="I16836" s="180"/>
      <c r="L16836" s="181"/>
      <c r="M16836" s="180"/>
      <c r="N16836" s="180"/>
      <c r="O16836" s="180"/>
    </row>
    <row r="16837" spans="8:15" s="179" customFormat="1" x14ac:dyDescent="0.2">
      <c r="H16837" s="180"/>
      <c r="I16837" s="180"/>
      <c r="L16837" s="181"/>
      <c r="M16837" s="180"/>
      <c r="N16837" s="180"/>
      <c r="O16837" s="180"/>
    </row>
    <row r="16838" spans="8:15" s="179" customFormat="1" x14ac:dyDescent="0.2">
      <c r="H16838" s="180"/>
      <c r="I16838" s="180"/>
      <c r="L16838" s="181"/>
      <c r="M16838" s="180"/>
      <c r="N16838" s="180"/>
      <c r="O16838" s="180"/>
    </row>
    <row r="16839" spans="8:15" s="179" customFormat="1" x14ac:dyDescent="0.2">
      <c r="H16839" s="180"/>
      <c r="I16839" s="180"/>
      <c r="L16839" s="181"/>
      <c r="M16839" s="180"/>
      <c r="N16839" s="180"/>
      <c r="O16839" s="180"/>
    </row>
    <row r="16840" spans="8:15" s="179" customFormat="1" x14ac:dyDescent="0.2">
      <c r="H16840" s="180"/>
      <c r="I16840" s="180"/>
      <c r="L16840" s="181"/>
      <c r="M16840" s="180"/>
      <c r="N16840" s="180"/>
      <c r="O16840" s="180"/>
    </row>
    <row r="16841" spans="8:15" s="179" customFormat="1" x14ac:dyDescent="0.2">
      <c r="H16841" s="180"/>
      <c r="I16841" s="180"/>
      <c r="L16841" s="181"/>
      <c r="M16841" s="180"/>
      <c r="N16841" s="180"/>
      <c r="O16841" s="180"/>
    </row>
    <row r="16842" spans="8:15" s="179" customFormat="1" x14ac:dyDescent="0.2">
      <c r="H16842" s="180"/>
      <c r="I16842" s="180"/>
      <c r="L16842" s="181"/>
      <c r="M16842" s="180"/>
      <c r="N16842" s="180"/>
      <c r="O16842" s="180"/>
    </row>
    <row r="16843" spans="8:15" s="179" customFormat="1" x14ac:dyDescent="0.2">
      <c r="H16843" s="180"/>
      <c r="I16843" s="180"/>
      <c r="L16843" s="181"/>
      <c r="M16843" s="180"/>
      <c r="N16843" s="180"/>
      <c r="O16843" s="180"/>
    </row>
    <row r="16844" spans="8:15" s="179" customFormat="1" x14ac:dyDescent="0.2">
      <c r="H16844" s="180"/>
      <c r="I16844" s="180"/>
      <c r="L16844" s="181"/>
      <c r="M16844" s="180"/>
      <c r="N16844" s="180"/>
      <c r="O16844" s="180"/>
    </row>
    <row r="16845" spans="8:15" s="179" customFormat="1" x14ac:dyDescent="0.2">
      <c r="H16845" s="180"/>
      <c r="I16845" s="180"/>
      <c r="L16845" s="181"/>
      <c r="M16845" s="180"/>
      <c r="N16845" s="180"/>
      <c r="O16845" s="180"/>
    </row>
    <row r="16846" spans="8:15" s="179" customFormat="1" x14ac:dyDescent="0.2">
      <c r="H16846" s="180"/>
      <c r="I16846" s="180"/>
      <c r="L16846" s="181"/>
      <c r="M16846" s="180"/>
      <c r="N16846" s="180"/>
      <c r="O16846" s="180"/>
    </row>
    <row r="16847" spans="8:15" s="179" customFormat="1" x14ac:dyDescent="0.2">
      <c r="H16847" s="180"/>
      <c r="I16847" s="180"/>
      <c r="L16847" s="181"/>
      <c r="M16847" s="180"/>
      <c r="N16847" s="180"/>
      <c r="O16847" s="180"/>
    </row>
    <row r="16848" spans="8:15" s="179" customFormat="1" x14ac:dyDescent="0.2">
      <c r="H16848" s="180"/>
      <c r="I16848" s="180"/>
      <c r="L16848" s="181"/>
      <c r="M16848" s="180"/>
      <c r="N16848" s="180"/>
      <c r="O16848" s="180"/>
    </row>
    <row r="16849" spans="8:15" s="179" customFormat="1" x14ac:dyDescent="0.2">
      <c r="H16849" s="180"/>
      <c r="I16849" s="180"/>
      <c r="L16849" s="181"/>
      <c r="M16849" s="180"/>
      <c r="N16849" s="180"/>
      <c r="O16849" s="180"/>
    </row>
    <row r="16850" spans="8:15" s="179" customFormat="1" x14ac:dyDescent="0.2">
      <c r="H16850" s="180"/>
      <c r="I16850" s="180"/>
      <c r="L16850" s="181"/>
      <c r="M16850" s="180"/>
      <c r="N16850" s="180"/>
      <c r="O16850" s="180"/>
    </row>
    <row r="16851" spans="8:15" s="179" customFormat="1" x14ac:dyDescent="0.2">
      <c r="H16851" s="180"/>
      <c r="I16851" s="180"/>
      <c r="L16851" s="181"/>
      <c r="M16851" s="180"/>
      <c r="N16851" s="180"/>
      <c r="O16851" s="180"/>
    </row>
    <row r="16852" spans="8:15" s="179" customFormat="1" x14ac:dyDescent="0.2">
      <c r="H16852" s="180"/>
      <c r="I16852" s="180"/>
      <c r="L16852" s="181"/>
      <c r="M16852" s="180"/>
      <c r="N16852" s="180"/>
      <c r="O16852" s="180"/>
    </row>
    <row r="16853" spans="8:15" s="179" customFormat="1" x14ac:dyDescent="0.2">
      <c r="H16853" s="180"/>
      <c r="I16853" s="180"/>
      <c r="L16853" s="181"/>
      <c r="M16853" s="180"/>
      <c r="N16853" s="180"/>
      <c r="O16853" s="180"/>
    </row>
    <row r="16854" spans="8:15" s="179" customFormat="1" x14ac:dyDescent="0.2">
      <c r="H16854" s="180"/>
      <c r="I16854" s="180"/>
      <c r="L16854" s="181"/>
      <c r="M16854" s="180"/>
      <c r="N16854" s="180"/>
      <c r="O16854" s="180"/>
    </row>
    <row r="16855" spans="8:15" s="179" customFormat="1" x14ac:dyDescent="0.2">
      <c r="H16855" s="180"/>
      <c r="I16855" s="180"/>
      <c r="L16855" s="181"/>
      <c r="M16855" s="180"/>
      <c r="N16855" s="180"/>
      <c r="O16855" s="180"/>
    </row>
    <row r="16856" spans="8:15" s="179" customFormat="1" x14ac:dyDescent="0.2">
      <c r="H16856" s="180"/>
      <c r="I16856" s="180"/>
      <c r="L16856" s="181"/>
      <c r="M16856" s="180"/>
      <c r="N16856" s="180"/>
      <c r="O16856" s="180"/>
    </row>
    <row r="16857" spans="8:15" s="179" customFormat="1" x14ac:dyDescent="0.2">
      <c r="H16857" s="180"/>
      <c r="I16857" s="180"/>
      <c r="L16857" s="181"/>
      <c r="M16857" s="180"/>
      <c r="N16857" s="180"/>
      <c r="O16857" s="180"/>
    </row>
    <row r="16858" spans="8:15" s="179" customFormat="1" x14ac:dyDescent="0.2">
      <c r="H16858" s="180"/>
      <c r="I16858" s="180"/>
      <c r="L16858" s="181"/>
      <c r="M16858" s="180"/>
      <c r="N16858" s="180"/>
      <c r="O16858" s="180"/>
    </row>
    <row r="16859" spans="8:15" s="179" customFormat="1" x14ac:dyDescent="0.2">
      <c r="H16859" s="180"/>
      <c r="I16859" s="180"/>
      <c r="L16859" s="181"/>
      <c r="M16859" s="180"/>
      <c r="N16859" s="180"/>
      <c r="O16859" s="180"/>
    </row>
    <row r="16860" spans="8:15" s="179" customFormat="1" x14ac:dyDescent="0.2">
      <c r="H16860" s="180"/>
      <c r="I16860" s="180"/>
      <c r="L16860" s="181"/>
      <c r="M16860" s="180"/>
      <c r="N16860" s="180"/>
      <c r="O16860" s="180"/>
    </row>
    <row r="16861" spans="8:15" s="179" customFormat="1" x14ac:dyDescent="0.2">
      <c r="H16861" s="180"/>
      <c r="I16861" s="180"/>
      <c r="L16861" s="181"/>
      <c r="M16861" s="180"/>
      <c r="N16861" s="180"/>
      <c r="O16861" s="180"/>
    </row>
    <row r="16862" spans="8:15" s="179" customFormat="1" x14ac:dyDescent="0.2">
      <c r="H16862" s="180"/>
      <c r="I16862" s="180"/>
      <c r="L16862" s="181"/>
      <c r="M16862" s="180"/>
      <c r="N16862" s="180"/>
      <c r="O16862" s="180"/>
    </row>
    <row r="16863" spans="8:15" s="179" customFormat="1" x14ac:dyDescent="0.2">
      <c r="H16863" s="180"/>
      <c r="I16863" s="180"/>
      <c r="L16863" s="181"/>
      <c r="M16863" s="180"/>
      <c r="N16863" s="180"/>
      <c r="O16863" s="180"/>
    </row>
    <row r="16864" spans="8:15" s="179" customFormat="1" x14ac:dyDescent="0.2">
      <c r="H16864" s="180"/>
      <c r="I16864" s="180"/>
      <c r="L16864" s="181"/>
      <c r="M16864" s="180"/>
      <c r="N16864" s="180"/>
      <c r="O16864" s="180"/>
    </row>
    <row r="16865" spans="8:15" s="179" customFormat="1" x14ac:dyDescent="0.2">
      <c r="H16865" s="180"/>
      <c r="I16865" s="180"/>
      <c r="L16865" s="181"/>
      <c r="M16865" s="180"/>
      <c r="N16865" s="180"/>
      <c r="O16865" s="180"/>
    </row>
    <row r="16866" spans="8:15" s="179" customFormat="1" x14ac:dyDescent="0.2">
      <c r="H16866" s="180"/>
      <c r="I16866" s="180"/>
      <c r="L16866" s="181"/>
      <c r="M16866" s="180"/>
      <c r="N16866" s="180"/>
      <c r="O16866" s="180"/>
    </row>
    <row r="16867" spans="8:15" s="179" customFormat="1" x14ac:dyDescent="0.2">
      <c r="H16867" s="180"/>
      <c r="I16867" s="180"/>
      <c r="L16867" s="181"/>
      <c r="M16867" s="180"/>
      <c r="N16867" s="180"/>
      <c r="O16867" s="180"/>
    </row>
    <row r="16868" spans="8:15" s="179" customFormat="1" x14ac:dyDescent="0.2">
      <c r="H16868" s="180"/>
      <c r="I16868" s="180"/>
      <c r="L16868" s="181"/>
      <c r="M16868" s="180"/>
      <c r="N16868" s="180"/>
      <c r="O16868" s="180"/>
    </row>
    <row r="16869" spans="8:15" s="179" customFormat="1" x14ac:dyDescent="0.2">
      <c r="H16869" s="180"/>
      <c r="I16869" s="180"/>
      <c r="L16869" s="181"/>
      <c r="M16869" s="180"/>
      <c r="N16869" s="180"/>
      <c r="O16869" s="180"/>
    </row>
    <row r="16870" spans="8:15" s="179" customFormat="1" x14ac:dyDescent="0.2">
      <c r="H16870" s="180"/>
      <c r="I16870" s="180"/>
      <c r="L16870" s="181"/>
      <c r="M16870" s="180"/>
      <c r="N16870" s="180"/>
      <c r="O16870" s="180"/>
    </row>
    <row r="16871" spans="8:15" s="179" customFormat="1" x14ac:dyDescent="0.2">
      <c r="H16871" s="180"/>
      <c r="I16871" s="180"/>
      <c r="L16871" s="181"/>
      <c r="M16871" s="180"/>
      <c r="N16871" s="180"/>
      <c r="O16871" s="180"/>
    </row>
    <row r="16872" spans="8:15" s="179" customFormat="1" x14ac:dyDescent="0.2">
      <c r="H16872" s="180"/>
      <c r="I16872" s="180"/>
      <c r="L16872" s="181"/>
      <c r="M16872" s="180"/>
      <c r="N16872" s="180"/>
      <c r="O16872" s="180"/>
    </row>
    <row r="16873" spans="8:15" s="179" customFormat="1" x14ac:dyDescent="0.2">
      <c r="H16873" s="180"/>
      <c r="I16873" s="180"/>
      <c r="L16873" s="181"/>
      <c r="M16873" s="180"/>
      <c r="N16873" s="180"/>
      <c r="O16873" s="180"/>
    </row>
    <row r="16874" spans="8:15" s="179" customFormat="1" x14ac:dyDescent="0.2">
      <c r="H16874" s="180"/>
      <c r="I16874" s="180"/>
      <c r="L16874" s="181"/>
      <c r="M16874" s="180"/>
      <c r="N16874" s="180"/>
      <c r="O16874" s="180"/>
    </row>
    <row r="16875" spans="8:15" s="179" customFormat="1" x14ac:dyDescent="0.2">
      <c r="H16875" s="180"/>
      <c r="I16875" s="180"/>
      <c r="L16875" s="181"/>
      <c r="M16875" s="180"/>
      <c r="N16875" s="180"/>
      <c r="O16875" s="180"/>
    </row>
    <row r="16876" spans="8:15" s="179" customFormat="1" x14ac:dyDescent="0.2">
      <c r="H16876" s="180"/>
      <c r="I16876" s="180"/>
      <c r="L16876" s="181"/>
      <c r="M16876" s="180"/>
      <c r="N16876" s="180"/>
      <c r="O16876" s="180"/>
    </row>
    <row r="16877" spans="8:15" s="179" customFormat="1" x14ac:dyDescent="0.2">
      <c r="H16877" s="180"/>
      <c r="I16877" s="180"/>
      <c r="L16877" s="181"/>
      <c r="M16877" s="180"/>
      <c r="N16877" s="180"/>
      <c r="O16877" s="180"/>
    </row>
    <row r="16878" spans="8:15" s="179" customFormat="1" x14ac:dyDescent="0.2">
      <c r="H16878" s="180"/>
      <c r="I16878" s="180"/>
      <c r="L16878" s="181"/>
      <c r="M16878" s="180"/>
      <c r="N16878" s="180"/>
      <c r="O16878" s="180"/>
    </row>
    <row r="16879" spans="8:15" s="179" customFormat="1" x14ac:dyDescent="0.2">
      <c r="H16879" s="180"/>
      <c r="I16879" s="180"/>
      <c r="L16879" s="181"/>
      <c r="M16879" s="180"/>
      <c r="N16879" s="180"/>
      <c r="O16879" s="180"/>
    </row>
    <row r="16880" spans="8:15" s="179" customFormat="1" x14ac:dyDescent="0.2">
      <c r="H16880" s="180"/>
      <c r="I16880" s="180"/>
      <c r="L16880" s="181"/>
      <c r="M16880" s="180"/>
      <c r="N16880" s="180"/>
      <c r="O16880" s="180"/>
    </row>
    <row r="16881" spans="8:15" s="179" customFormat="1" x14ac:dyDescent="0.2">
      <c r="H16881" s="180"/>
      <c r="I16881" s="180"/>
      <c r="L16881" s="181"/>
      <c r="M16881" s="180"/>
      <c r="N16881" s="180"/>
      <c r="O16881" s="180"/>
    </row>
    <row r="16882" spans="8:15" s="179" customFormat="1" x14ac:dyDescent="0.2">
      <c r="H16882" s="180"/>
      <c r="I16882" s="180"/>
      <c r="L16882" s="181"/>
      <c r="M16882" s="180"/>
      <c r="N16882" s="180"/>
      <c r="O16882" s="180"/>
    </row>
    <row r="16883" spans="8:15" s="179" customFormat="1" x14ac:dyDescent="0.2">
      <c r="H16883" s="180"/>
      <c r="I16883" s="180"/>
      <c r="L16883" s="181"/>
      <c r="M16883" s="180"/>
      <c r="N16883" s="180"/>
      <c r="O16883" s="180"/>
    </row>
    <row r="16884" spans="8:15" s="179" customFormat="1" x14ac:dyDescent="0.2">
      <c r="H16884" s="180"/>
      <c r="I16884" s="180"/>
      <c r="L16884" s="181"/>
      <c r="M16884" s="180"/>
      <c r="N16884" s="180"/>
      <c r="O16884" s="180"/>
    </row>
    <row r="16885" spans="8:15" s="179" customFormat="1" x14ac:dyDescent="0.2">
      <c r="H16885" s="180"/>
      <c r="I16885" s="180"/>
      <c r="L16885" s="181"/>
      <c r="M16885" s="180"/>
      <c r="N16885" s="180"/>
      <c r="O16885" s="180"/>
    </row>
    <row r="16886" spans="8:15" s="179" customFormat="1" x14ac:dyDescent="0.2">
      <c r="H16886" s="180"/>
      <c r="I16886" s="180"/>
      <c r="L16886" s="181"/>
      <c r="M16886" s="180"/>
      <c r="N16886" s="180"/>
      <c r="O16886" s="180"/>
    </row>
    <row r="16887" spans="8:15" s="179" customFormat="1" x14ac:dyDescent="0.2">
      <c r="H16887" s="180"/>
      <c r="I16887" s="180"/>
      <c r="L16887" s="181"/>
      <c r="M16887" s="180"/>
      <c r="N16887" s="180"/>
      <c r="O16887" s="180"/>
    </row>
    <row r="16888" spans="8:15" s="179" customFormat="1" x14ac:dyDescent="0.2">
      <c r="H16888" s="180"/>
      <c r="I16888" s="180"/>
      <c r="L16888" s="181"/>
      <c r="M16888" s="180"/>
      <c r="N16888" s="180"/>
      <c r="O16888" s="180"/>
    </row>
    <row r="16889" spans="8:15" s="179" customFormat="1" x14ac:dyDescent="0.2">
      <c r="H16889" s="180"/>
      <c r="I16889" s="180"/>
      <c r="L16889" s="181"/>
      <c r="M16889" s="180"/>
      <c r="N16889" s="180"/>
      <c r="O16889" s="180"/>
    </row>
    <row r="16890" spans="8:15" s="179" customFormat="1" x14ac:dyDescent="0.2">
      <c r="H16890" s="180"/>
      <c r="I16890" s="180"/>
      <c r="L16890" s="181"/>
      <c r="M16890" s="180"/>
      <c r="N16890" s="180"/>
      <c r="O16890" s="180"/>
    </row>
    <row r="16891" spans="8:15" s="179" customFormat="1" x14ac:dyDescent="0.2">
      <c r="H16891" s="180"/>
      <c r="I16891" s="180"/>
      <c r="L16891" s="181"/>
      <c r="M16891" s="180"/>
      <c r="N16891" s="180"/>
      <c r="O16891" s="180"/>
    </row>
    <row r="16892" spans="8:15" s="179" customFormat="1" x14ac:dyDescent="0.2">
      <c r="H16892" s="180"/>
      <c r="I16892" s="180"/>
      <c r="L16892" s="181"/>
      <c r="M16892" s="180"/>
      <c r="N16892" s="180"/>
      <c r="O16892" s="180"/>
    </row>
    <row r="16893" spans="8:15" s="179" customFormat="1" x14ac:dyDescent="0.2">
      <c r="H16893" s="180"/>
      <c r="I16893" s="180"/>
      <c r="L16893" s="181"/>
      <c r="M16893" s="180"/>
      <c r="N16893" s="180"/>
      <c r="O16893" s="180"/>
    </row>
    <row r="16894" spans="8:15" s="179" customFormat="1" x14ac:dyDescent="0.2">
      <c r="H16894" s="180"/>
      <c r="I16894" s="180"/>
      <c r="L16894" s="181"/>
      <c r="M16894" s="180"/>
      <c r="N16894" s="180"/>
      <c r="O16894" s="180"/>
    </row>
    <row r="16895" spans="8:15" s="179" customFormat="1" x14ac:dyDescent="0.2">
      <c r="H16895" s="180"/>
      <c r="I16895" s="180"/>
      <c r="L16895" s="181"/>
      <c r="M16895" s="180"/>
      <c r="N16895" s="180"/>
      <c r="O16895" s="180"/>
    </row>
    <row r="16896" spans="8:15" s="179" customFormat="1" x14ac:dyDescent="0.2">
      <c r="H16896" s="180"/>
      <c r="I16896" s="180"/>
      <c r="L16896" s="181"/>
      <c r="M16896" s="180"/>
      <c r="N16896" s="180"/>
      <c r="O16896" s="180"/>
    </row>
    <row r="16897" spans="8:15" s="179" customFormat="1" x14ac:dyDescent="0.2">
      <c r="H16897" s="180"/>
      <c r="I16897" s="180"/>
      <c r="L16897" s="181"/>
      <c r="M16897" s="180"/>
      <c r="N16897" s="180"/>
      <c r="O16897" s="180"/>
    </row>
    <row r="16898" spans="8:15" s="179" customFormat="1" x14ac:dyDescent="0.2">
      <c r="H16898" s="180"/>
      <c r="I16898" s="180"/>
      <c r="L16898" s="181"/>
      <c r="M16898" s="180"/>
      <c r="N16898" s="180"/>
      <c r="O16898" s="180"/>
    </row>
    <row r="16899" spans="8:15" s="179" customFormat="1" x14ac:dyDescent="0.2">
      <c r="H16899" s="180"/>
      <c r="I16899" s="180"/>
      <c r="L16899" s="181"/>
      <c r="M16899" s="180"/>
      <c r="N16899" s="180"/>
      <c r="O16899" s="180"/>
    </row>
    <row r="16900" spans="8:15" s="179" customFormat="1" x14ac:dyDescent="0.2">
      <c r="H16900" s="180"/>
      <c r="I16900" s="180"/>
      <c r="L16900" s="181"/>
      <c r="M16900" s="180"/>
      <c r="N16900" s="180"/>
      <c r="O16900" s="180"/>
    </row>
    <row r="16901" spans="8:15" s="179" customFormat="1" x14ac:dyDescent="0.2">
      <c r="H16901" s="180"/>
      <c r="I16901" s="180"/>
      <c r="L16901" s="181"/>
      <c r="M16901" s="180"/>
      <c r="N16901" s="180"/>
      <c r="O16901" s="180"/>
    </row>
    <row r="16902" spans="8:15" s="179" customFormat="1" x14ac:dyDescent="0.2">
      <c r="H16902" s="180"/>
      <c r="I16902" s="180"/>
      <c r="L16902" s="181"/>
      <c r="M16902" s="180"/>
      <c r="N16902" s="180"/>
      <c r="O16902" s="180"/>
    </row>
    <row r="16903" spans="8:15" s="179" customFormat="1" x14ac:dyDescent="0.2">
      <c r="H16903" s="180"/>
      <c r="I16903" s="180"/>
      <c r="L16903" s="181"/>
      <c r="M16903" s="180"/>
      <c r="N16903" s="180"/>
      <c r="O16903" s="180"/>
    </row>
    <row r="16904" spans="8:15" s="179" customFormat="1" x14ac:dyDescent="0.2">
      <c r="H16904" s="180"/>
      <c r="I16904" s="180"/>
      <c r="L16904" s="181"/>
      <c r="M16904" s="180"/>
      <c r="N16904" s="180"/>
      <c r="O16904" s="180"/>
    </row>
    <row r="16905" spans="8:15" s="179" customFormat="1" x14ac:dyDescent="0.2">
      <c r="H16905" s="180"/>
      <c r="I16905" s="180"/>
      <c r="L16905" s="181"/>
      <c r="M16905" s="180"/>
      <c r="N16905" s="180"/>
      <c r="O16905" s="180"/>
    </row>
    <row r="16906" spans="8:15" s="179" customFormat="1" x14ac:dyDescent="0.2">
      <c r="H16906" s="180"/>
      <c r="I16906" s="180"/>
      <c r="L16906" s="181"/>
      <c r="M16906" s="180"/>
      <c r="N16906" s="180"/>
      <c r="O16906" s="180"/>
    </row>
    <row r="16907" spans="8:15" s="179" customFormat="1" x14ac:dyDescent="0.2">
      <c r="H16907" s="180"/>
      <c r="I16907" s="180"/>
      <c r="L16907" s="181"/>
      <c r="M16907" s="180"/>
      <c r="N16907" s="180"/>
      <c r="O16907" s="180"/>
    </row>
    <row r="16908" spans="8:15" s="179" customFormat="1" x14ac:dyDescent="0.2">
      <c r="H16908" s="180"/>
      <c r="I16908" s="180"/>
      <c r="L16908" s="181"/>
      <c r="M16908" s="180"/>
      <c r="N16908" s="180"/>
      <c r="O16908" s="180"/>
    </row>
    <row r="16909" spans="8:15" s="179" customFormat="1" x14ac:dyDescent="0.2">
      <c r="H16909" s="180"/>
      <c r="I16909" s="180"/>
      <c r="L16909" s="181"/>
      <c r="M16909" s="180"/>
      <c r="N16909" s="180"/>
      <c r="O16909" s="180"/>
    </row>
    <row r="16910" spans="8:15" s="179" customFormat="1" x14ac:dyDescent="0.2">
      <c r="H16910" s="180"/>
      <c r="I16910" s="180"/>
      <c r="L16910" s="181"/>
      <c r="M16910" s="180"/>
      <c r="N16910" s="180"/>
      <c r="O16910" s="180"/>
    </row>
    <row r="16911" spans="8:15" s="179" customFormat="1" x14ac:dyDescent="0.2">
      <c r="H16911" s="180"/>
      <c r="I16911" s="180"/>
      <c r="L16911" s="181"/>
      <c r="M16911" s="180"/>
      <c r="N16911" s="180"/>
      <c r="O16911" s="180"/>
    </row>
    <row r="16912" spans="8:15" s="179" customFormat="1" x14ac:dyDescent="0.2">
      <c r="H16912" s="180"/>
      <c r="I16912" s="180"/>
      <c r="L16912" s="181"/>
      <c r="M16912" s="180"/>
      <c r="N16912" s="180"/>
      <c r="O16912" s="180"/>
    </row>
    <row r="16913" spans="8:15" s="179" customFormat="1" x14ac:dyDescent="0.2">
      <c r="H16913" s="180"/>
      <c r="I16913" s="180"/>
      <c r="L16913" s="181"/>
      <c r="M16913" s="180"/>
      <c r="N16913" s="180"/>
      <c r="O16913" s="180"/>
    </row>
    <row r="16914" spans="8:15" s="179" customFormat="1" x14ac:dyDescent="0.2">
      <c r="H16914" s="180"/>
      <c r="I16914" s="180"/>
      <c r="L16914" s="181"/>
      <c r="M16914" s="180"/>
      <c r="N16914" s="180"/>
      <c r="O16914" s="180"/>
    </row>
    <row r="16915" spans="8:15" s="179" customFormat="1" x14ac:dyDescent="0.2">
      <c r="H16915" s="180"/>
      <c r="I16915" s="180"/>
      <c r="L16915" s="181"/>
      <c r="M16915" s="180"/>
      <c r="N16915" s="180"/>
      <c r="O16915" s="180"/>
    </row>
    <row r="16916" spans="8:15" s="179" customFormat="1" x14ac:dyDescent="0.2">
      <c r="H16916" s="180"/>
      <c r="I16916" s="180"/>
      <c r="L16916" s="181"/>
      <c r="M16916" s="180"/>
      <c r="N16916" s="180"/>
      <c r="O16916" s="180"/>
    </row>
    <row r="16917" spans="8:15" s="179" customFormat="1" x14ac:dyDescent="0.2">
      <c r="H16917" s="180"/>
      <c r="I16917" s="180"/>
      <c r="L16917" s="181"/>
      <c r="M16917" s="180"/>
      <c r="N16917" s="180"/>
      <c r="O16917" s="180"/>
    </row>
    <row r="16918" spans="8:15" s="179" customFormat="1" x14ac:dyDescent="0.2">
      <c r="H16918" s="180"/>
      <c r="I16918" s="180"/>
      <c r="L16918" s="181"/>
      <c r="M16918" s="180"/>
      <c r="N16918" s="180"/>
      <c r="O16918" s="180"/>
    </row>
    <row r="16919" spans="8:15" s="179" customFormat="1" x14ac:dyDescent="0.2">
      <c r="H16919" s="180"/>
      <c r="I16919" s="180"/>
      <c r="L16919" s="181"/>
      <c r="M16919" s="180"/>
      <c r="N16919" s="180"/>
      <c r="O16919" s="180"/>
    </row>
    <row r="16920" spans="8:15" s="179" customFormat="1" x14ac:dyDescent="0.2">
      <c r="H16920" s="180"/>
      <c r="I16920" s="180"/>
      <c r="L16920" s="181"/>
      <c r="M16920" s="180"/>
      <c r="N16920" s="180"/>
      <c r="O16920" s="180"/>
    </row>
    <row r="16921" spans="8:15" s="179" customFormat="1" x14ac:dyDescent="0.2">
      <c r="H16921" s="180"/>
      <c r="I16921" s="180"/>
      <c r="L16921" s="181"/>
      <c r="M16921" s="180"/>
      <c r="N16921" s="180"/>
      <c r="O16921" s="180"/>
    </row>
    <row r="16922" spans="8:15" s="179" customFormat="1" x14ac:dyDescent="0.2">
      <c r="H16922" s="180"/>
      <c r="I16922" s="180"/>
      <c r="L16922" s="181"/>
      <c r="M16922" s="180"/>
      <c r="N16922" s="180"/>
      <c r="O16922" s="180"/>
    </row>
    <row r="16923" spans="8:15" s="179" customFormat="1" x14ac:dyDescent="0.2">
      <c r="H16923" s="180"/>
      <c r="I16923" s="180"/>
      <c r="L16923" s="181"/>
      <c r="M16923" s="180"/>
      <c r="N16923" s="180"/>
      <c r="O16923" s="180"/>
    </row>
    <row r="16924" spans="8:15" s="179" customFormat="1" x14ac:dyDescent="0.2">
      <c r="H16924" s="180"/>
      <c r="I16924" s="180"/>
      <c r="L16924" s="181"/>
      <c r="M16924" s="180"/>
      <c r="N16924" s="180"/>
      <c r="O16924" s="180"/>
    </row>
    <row r="16925" spans="8:15" s="179" customFormat="1" x14ac:dyDescent="0.2">
      <c r="H16925" s="180"/>
      <c r="I16925" s="180"/>
      <c r="L16925" s="181"/>
      <c r="M16925" s="180"/>
      <c r="N16925" s="180"/>
      <c r="O16925" s="180"/>
    </row>
    <row r="16926" spans="8:15" s="179" customFormat="1" x14ac:dyDescent="0.2">
      <c r="H16926" s="180"/>
      <c r="I16926" s="180"/>
      <c r="L16926" s="181"/>
      <c r="M16926" s="180"/>
      <c r="N16926" s="180"/>
      <c r="O16926" s="180"/>
    </row>
    <row r="16927" spans="8:15" s="179" customFormat="1" x14ac:dyDescent="0.2">
      <c r="H16927" s="180"/>
      <c r="I16927" s="180"/>
      <c r="L16927" s="181"/>
      <c r="M16927" s="180"/>
      <c r="N16927" s="180"/>
      <c r="O16927" s="180"/>
    </row>
    <row r="16928" spans="8:15" s="179" customFormat="1" x14ac:dyDescent="0.2">
      <c r="H16928" s="180"/>
      <c r="I16928" s="180"/>
      <c r="L16928" s="181"/>
      <c r="M16928" s="180"/>
      <c r="N16928" s="180"/>
      <c r="O16928" s="180"/>
    </row>
    <row r="16929" spans="8:15" s="179" customFormat="1" x14ac:dyDescent="0.2">
      <c r="H16929" s="180"/>
      <c r="I16929" s="180"/>
      <c r="L16929" s="181"/>
      <c r="M16929" s="180"/>
      <c r="N16929" s="180"/>
      <c r="O16929" s="180"/>
    </row>
    <row r="16930" spans="8:15" s="179" customFormat="1" x14ac:dyDescent="0.2">
      <c r="H16930" s="180"/>
      <c r="I16930" s="180"/>
      <c r="L16930" s="181"/>
      <c r="M16930" s="180"/>
      <c r="N16930" s="180"/>
      <c r="O16930" s="180"/>
    </row>
    <row r="16931" spans="8:15" s="179" customFormat="1" x14ac:dyDescent="0.2">
      <c r="H16931" s="180"/>
      <c r="I16931" s="180"/>
      <c r="L16931" s="181"/>
      <c r="M16931" s="180"/>
      <c r="N16931" s="180"/>
      <c r="O16931" s="180"/>
    </row>
    <row r="16932" spans="8:15" s="179" customFormat="1" x14ac:dyDescent="0.2">
      <c r="H16932" s="180"/>
      <c r="I16932" s="180"/>
      <c r="L16932" s="181"/>
      <c r="M16932" s="180"/>
      <c r="N16932" s="180"/>
      <c r="O16932" s="180"/>
    </row>
    <row r="16933" spans="8:15" s="179" customFormat="1" x14ac:dyDescent="0.2">
      <c r="H16933" s="180"/>
      <c r="I16933" s="180"/>
      <c r="L16933" s="181"/>
      <c r="M16933" s="180"/>
      <c r="N16933" s="180"/>
      <c r="O16933" s="180"/>
    </row>
    <row r="16934" spans="8:15" s="179" customFormat="1" x14ac:dyDescent="0.2">
      <c r="H16934" s="180"/>
      <c r="I16934" s="180"/>
      <c r="L16934" s="181"/>
      <c r="M16934" s="180"/>
      <c r="N16934" s="180"/>
      <c r="O16934" s="180"/>
    </row>
    <row r="16935" spans="8:15" s="179" customFormat="1" x14ac:dyDescent="0.2">
      <c r="H16935" s="180"/>
      <c r="I16935" s="180"/>
      <c r="L16935" s="181"/>
      <c r="M16935" s="180"/>
      <c r="N16935" s="180"/>
      <c r="O16935" s="180"/>
    </row>
    <row r="16936" spans="8:15" s="179" customFormat="1" x14ac:dyDescent="0.2">
      <c r="H16936" s="180"/>
      <c r="I16936" s="180"/>
      <c r="L16936" s="181"/>
      <c r="M16936" s="180"/>
      <c r="N16936" s="180"/>
      <c r="O16936" s="180"/>
    </row>
    <row r="16937" spans="8:15" s="179" customFormat="1" x14ac:dyDescent="0.2">
      <c r="H16937" s="180"/>
      <c r="I16937" s="180"/>
      <c r="L16937" s="181"/>
      <c r="M16937" s="180"/>
      <c r="N16937" s="180"/>
      <c r="O16937" s="180"/>
    </row>
    <row r="16938" spans="8:15" s="179" customFormat="1" x14ac:dyDescent="0.2">
      <c r="H16938" s="180"/>
      <c r="I16938" s="180"/>
      <c r="L16938" s="181"/>
      <c r="M16938" s="180"/>
      <c r="N16938" s="180"/>
      <c r="O16938" s="180"/>
    </row>
    <row r="16939" spans="8:15" s="179" customFormat="1" x14ac:dyDescent="0.2">
      <c r="H16939" s="180"/>
      <c r="I16939" s="180"/>
      <c r="L16939" s="181"/>
      <c r="M16939" s="180"/>
      <c r="N16939" s="180"/>
      <c r="O16939" s="180"/>
    </row>
    <row r="16940" spans="8:15" s="179" customFormat="1" x14ac:dyDescent="0.2">
      <c r="H16940" s="180"/>
      <c r="I16940" s="180"/>
      <c r="L16940" s="181"/>
      <c r="M16940" s="180"/>
      <c r="N16940" s="180"/>
      <c r="O16940" s="180"/>
    </row>
    <row r="16941" spans="8:15" s="179" customFormat="1" x14ac:dyDescent="0.2">
      <c r="H16941" s="180"/>
      <c r="I16941" s="180"/>
      <c r="L16941" s="181"/>
      <c r="M16941" s="180"/>
      <c r="N16941" s="180"/>
      <c r="O16941" s="180"/>
    </row>
    <row r="16942" spans="8:15" s="179" customFormat="1" x14ac:dyDescent="0.2">
      <c r="H16942" s="180"/>
      <c r="I16942" s="180"/>
      <c r="L16942" s="181"/>
      <c r="M16942" s="180"/>
      <c r="N16942" s="180"/>
      <c r="O16942" s="180"/>
    </row>
    <row r="16943" spans="8:15" s="179" customFormat="1" x14ac:dyDescent="0.2">
      <c r="H16943" s="180"/>
      <c r="I16943" s="180"/>
      <c r="L16943" s="181"/>
      <c r="M16943" s="180"/>
      <c r="N16943" s="180"/>
      <c r="O16943" s="180"/>
    </row>
    <row r="16944" spans="8:15" s="179" customFormat="1" x14ac:dyDescent="0.2">
      <c r="H16944" s="180"/>
      <c r="I16944" s="180"/>
      <c r="L16944" s="181"/>
      <c r="M16944" s="180"/>
      <c r="N16944" s="180"/>
      <c r="O16944" s="180"/>
    </row>
    <row r="16945" spans="8:15" s="179" customFormat="1" x14ac:dyDescent="0.2">
      <c r="H16945" s="180"/>
      <c r="I16945" s="180"/>
      <c r="L16945" s="181"/>
      <c r="M16945" s="180"/>
      <c r="N16945" s="180"/>
      <c r="O16945" s="180"/>
    </row>
    <row r="16946" spans="8:15" s="179" customFormat="1" x14ac:dyDescent="0.2">
      <c r="H16946" s="180"/>
      <c r="I16946" s="180"/>
      <c r="L16946" s="181"/>
      <c r="M16946" s="180"/>
      <c r="N16946" s="180"/>
      <c r="O16946" s="180"/>
    </row>
    <row r="16947" spans="8:15" s="179" customFormat="1" x14ac:dyDescent="0.2">
      <c r="H16947" s="180"/>
      <c r="I16947" s="180"/>
      <c r="L16947" s="181"/>
      <c r="M16947" s="180"/>
      <c r="N16947" s="180"/>
      <c r="O16947" s="180"/>
    </row>
    <row r="16948" spans="8:15" s="179" customFormat="1" x14ac:dyDescent="0.2">
      <c r="H16948" s="180"/>
      <c r="I16948" s="180"/>
      <c r="L16948" s="181"/>
      <c r="M16948" s="180"/>
      <c r="N16948" s="180"/>
      <c r="O16948" s="180"/>
    </row>
    <row r="16949" spans="8:15" s="179" customFormat="1" x14ac:dyDescent="0.2">
      <c r="H16949" s="180"/>
      <c r="I16949" s="180"/>
      <c r="L16949" s="181"/>
      <c r="M16949" s="180"/>
      <c r="N16949" s="180"/>
      <c r="O16949" s="180"/>
    </row>
    <row r="16950" spans="8:15" s="179" customFormat="1" x14ac:dyDescent="0.2">
      <c r="H16950" s="180"/>
      <c r="I16950" s="180"/>
      <c r="L16950" s="181"/>
      <c r="M16950" s="180"/>
      <c r="N16950" s="180"/>
      <c r="O16950" s="180"/>
    </row>
    <row r="16951" spans="8:15" s="179" customFormat="1" x14ac:dyDescent="0.2">
      <c r="H16951" s="180"/>
      <c r="I16951" s="180"/>
      <c r="L16951" s="181"/>
      <c r="M16951" s="180"/>
      <c r="N16951" s="180"/>
      <c r="O16951" s="180"/>
    </row>
    <row r="16952" spans="8:15" s="179" customFormat="1" x14ac:dyDescent="0.2">
      <c r="H16952" s="180"/>
      <c r="I16952" s="180"/>
      <c r="L16952" s="181"/>
      <c r="M16952" s="180"/>
      <c r="N16952" s="180"/>
      <c r="O16952" s="180"/>
    </row>
    <row r="16953" spans="8:15" s="179" customFormat="1" x14ac:dyDescent="0.2">
      <c r="H16953" s="180"/>
      <c r="I16953" s="180"/>
      <c r="L16953" s="181"/>
      <c r="M16953" s="180"/>
      <c r="N16953" s="180"/>
      <c r="O16953" s="180"/>
    </row>
    <row r="16954" spans="8:15" s="179" customFormat="1" x14ac:dyDescent="0.2">
      <c r="H16954" s="180"/>
      <c r="I16954" s="180"/>
      <c r="L16954" s="181"/>
      <c r="M16954" s="180"/>
      <c r="N16954" s="180"/>
      <c r="O16954" s="180"/>
    </row>
    <row r="16955" spans="8:15" s="179" customFormat="1" x14ac:dyDescent="0.2">
      <c r="H16955" s="180"/>
      <c r="I16955" s="180"/>
      <c r="L16955" s="181"/>
      <c r="M16955" s="180"/>
      <c r="N16955" s="180"/>
      <c r="O16955" s="180"/>
    </row>
    <row r="16956" spans="8:15" s="179" customFormat="1" x14ac:dyDescent="0.2">
      <c r="H16956" s="180"/>
      <c r="I16956" s="180"/>
      <c r="L16956" s="181"/>
      <c r="M16956" s="180"/>
      <c r="N16956" s="180"/>
      <c r="O16956" s="180"/>
    </row>
    <row r="16957" spans="8:15" s="179" customFormat="1" x14ac:dyDescent="0.2">
      <c r="H16957" s="180"/>
      <c r="I16957" s="180"/>
      <c r="L16957" s="181"/>
      <c r="M16957" s="180"/>
      <c r="N16957" s="180"/>
      <c r="O16957" s="180"/>
    </row>
    <row r="16958" spans="8:15" s="179" customFormat="1" x14ac:dyDescent="0.2">
      <c r="H16958" s="180"/>
      <c r="I16958" s="180"/>
      <c r="L16958" s="181"/>
      <c r="M16958" s="180"/>
      <c r="N16958" s="180"/>
      <c r="O16958" s="180"/>
    </row>
    <row r="16959" spans="8:15" s="179" customFormat="1" x14ac:dyDescent="0.2">
      <c r="H16959" s="180"/>
      <c r="I16959" s="180"/>
      <c r="L16959" s="181"/>
      <c r="M16959" s="180"/>
      <c r="N16959" s="180"/>
      <c r="O16959" s="180"/>
    </row>
    <row r="16960" spans="8:15" s="179" customFormat="1" x14ac:dyDescent="0.2">
      <c r="H16960" s="180"/>
      <c r="I16960" s="180"/>
      <c r="L16960" s="181"/>
      <c r="M16960" s="180"/>
      <c r="N16960" s="180"/>
      <c r="O16960" s="180"/>
    </row>
    <row r="16961" spans="8:15" s="179" customFormat="1" x14ac:dyDescent="0.2">
      <c r="H16961" s="180"/>
      <c r="I16961" s="180"/>
      <c r="L16961" s="181"/>
      <c r="M16961" s="180"/>
      <c r="N16961" s="180"/>
      <c r="O16961" s="180"/>
    </row>
    <row r="16962" spans="8:15" s="179" customFormat="1" x14ac:dyDescent="0.2">
      <c r="H16962" s="180"/>
      <c r="I16962" s="180"/>
      <c r="L16962" s="181"/>
      <c r="M16962" s="180"/>
      <c r="N16962" s="180"/>
      <c r="O16962" s="180"/>
    </row>
    <row r="16963" spans="8:15" s="179" customFormat="1" x14ac:dyDescent="0.2">
      <c r="H16963" s="180"/>
      <c r="I16963" s="180"/>
      <c r="L16963" s="181"/>
      <c r="M16963" s="180"/>
      <c r="N16963" s="180"/>
      <c r="O16963" s="180"/>
    </row>
    <row r="16964" spans="8:15" s="179" customFormat="1" x14ac:dyDescent="0.2">
      <c r="H16964" s="180"/>
      <c r="I16964" s="180"/>
      <c r="L16964" s="181"/>
      <c r="M16964" s="180"/>
      <c r="N16964" s="180"/>
      <c r="O16964" s="180"/>
    </row>
    <row r="16965" spans="8:15" s="179" customFormat="1" x14ac:dyDescent="0.2">
      <c r="H16965" s="180"/>
      <c r="I16965" s="180"/>
      <c r="L16965" s="181"/>
      <c r="M16965" s="180"/>
      <c r="N16965" s="180"/>
      <c r="O16965" s="180"/>
    </row>
    <row r="16966" spans="8:15" s="179" customFormat="1" x14ac:dyDescent="0.2">
      <c r="H16966" s="180"/>
      <c r="I16966" s="180"/>
      <c r="L16966" s="181"/>
      <c r="M16966" s="180"/>
      <c r="N16966" s="180"/>
      <c r="O16966" s="180"/>
    </row>
    <row r="16967" spans="8:15" s="179" customFormat="1" x14ac:dyDescent="0.2">
      <c r="H16967" s="180"/>
      <c r="I16967" s="180"/>
      <c r="L16967" s="181"/>
      <c r="M16967" s="180"/>
      <c r="N16967" s="180"/>
      <c r="O16967" s="180"/>
    </row>
    <row r="16968" spans="8:15" s="179" customFormat="1" x14ac:dyDescent="0.2">
      <c r="H16968" s="180"/>
      <c r="I16968" s="180"/>
      <c r="L16968" s="181"/>
      <c r="M16968" s="180"/>
      <c r="N16968" s="180"/>
      <c r="O16968" s="180"/>
    </row>
    <row r="16969" spans="8:15" s="179" customFormat="1" x14ac:dyDescent="0.2">
      <c r="H16969" s="180"/>
      <c r="I16969" s="180"/>
      <c r="L16969" s="181"/>
      <c r="M16969" s="180"/>
      <c r="N16969" s="180"/>
      <c r="O16969" s="180"/>
    </row>
    <row r="16970" spans="8:15" s="179" customFormat="1" x14ac:dyDescent="0.2">
      <c r="H16970" s="180"/>
      <c r="I16970" s="180"/>
      <c r="L16970" s="181"/>
      <c r="M16970" s="180"/>
      <c r="N16970" s="180"/>
      <c r="O16970" s="180"/>
    </row>
    <row r="16971" spans="8:15" s="179" customFormat="1" x14ac:dyDescent="0.2">
      <c r="H16971" s="180"/>
      <c r="I16971" s="180"/>
      <c r="L16971" s="181"/>
      <c r="M16971" s="180"/>
      <c r="N16971" s="180"/>
      <c r="O16971" s="180"/>
    </row>
    <row r="16972" spans="8:15" s="179" customFormat="1" x14ac:dyDescent="0.2">
      <c r="H16972" s="180"/>
      <c r="I16972" s="180"/>
      <c r="L16972" s="181"/>
      <c r="M16972" s="180"/>
      <c r="N16972" s="180"/>
      <c r="O16972" s="180"/>
    </row>
    <row r="16973" spans="8:15" s="179" customFormat="1" x14ac:dyDescent="0.2">
      <c r="H16973" s="180"/>
      <c r="I16973" s="180"/>
      <c r="L16973" s="181"/>
      <c r="M16973" s="180"/>
      <c r="N16973" s="180"/>
      <c r="O16973" s="180"/>
    </row>
    <row r="16974" spans="8:15" s="179" customFormat="1" x14ac:dyDescent="0.2">
      <c r="H16974" s="180"/>
      <c r="I16974" s="180"/>
      <c r="L16974" s="181"/>
      <c r="M16974" s="180"/>
      <c r="N16974" s="180"/>
      <c r="O16974" s="180"/>
    </row>
    <row r="16975" spans="8:15" s="179" customFormat="1" x14ac:dyDescent="0.2">
      <c r="H16975" s="180"/>
      <c r="I16975" s="180"/>
      <c r="L16975" s="181"/>
      <c r="M16975" s="180"/>
      <c r="N16975" s="180"/>
      <c r="O16975" s="180"/>
    </row>
    <row r="16976" spans="8:15" s="179" customFormat="1" x14ac:dyDescent="0.2">
      <c r="H16976" s="180"/>
      <c r="I16976" s="180"/>
      <c r="L16976" s="181"/>
      <c r="M16976" s="180"/>
      <c r="N16976" s="180"/>
      <c r="O16976" s="180"/>
    </row>
    <row r="16977" spans="8:15" s="179" customFormat="1" x14ac:dyDescent="0.2">
      <c r="H16977" s="180"/>
      <c r="I16977" s="180"/>
      <c r="L16977" s="181"/>
      <c r="M16977" s="180"/>
      <c r="N16977" s="180"/>
      <c r="O16977" s="180"/>
    </row>
    <row r="16978" spans="8:15" s="179" customFormat="1" x14ac:dyDescent="0.2">
      <c r="H16978" s="180"/>
      <c r="I16978" s="180"/>
      <c r="L16978" s="181"/>
      <c r="M16978" s="180"/>
      <c r="N16978" s="180"/>
      <c r="O16978" s="180"/>
    </row>
    <row r="16979" spans="8:15" s="179" customFormat="1" x14ac:dyDescent="0.2">
      <c r="H16979" s="180"/>
      <c r="I16979" s="180"/>
      <c r="L16979" s="181"/>
      <c r="M16979" s="180"/>
      <c r="N16979" s="180"/>
      <c r="O16979" s="180"/>
    </row>
    <row r="16980" spans="8:15" s="179" customFormat="1" x14ac:dyDescent="0.2">
      <c r="H16980" s="180"/>
      <c r="I16980" s="180"/>
      <c r="L16980" s="181"/>
      <c r="M16980" s="180"/>
      <c r="N16980" s="180"/>
      <c r="O16980" s="180"/>
    </row>
    <row r="16981" spans="8:15" s="179" customFormat="1" x14ac:dyDescent="0.2">
      <c r="H16981" s="180"/>
      <c r="I16981" s="180"/>
      <c r="L16981" s="181"/>
      <c r="M16981" s="180"/>
      <c r="N16981" s="180"/>
      <c r="O16981" s="180"/>
    </row>
    <row r="16982" spans="8:15" s="179" customFormat="1" x14ac:dyDescent="0.2">
      <c r="H16982" s="180"/>
      <c r="I16982" s="180"/>
      <c r="L16982" s="181"/>
      <c r="M16982" s="180"/>
      <c r="N16982" s="180"/>
      <c r="O16982" s="180"/>
    </row>
    <row r="16983" spans="8:15" s="179" customFormat="1" x14ac:dyDescent="0.2">
      <c r="H16983" s="180"/>
      <c r="I16983" s="180"/>
      <c r="L16983" s="181"/>
      <c r="M16983" s="180"/>
      <c r="N16983" s="180"/>
      <c r="O16983" s="180"/>
    </row>
    <row r="16984" spans="8:15" s="179" customFormat="1" x14ac:dyDescent="0.2">
      <c r="H16984" s="180"/>
      <c r="I16984" s="180"/>
      <c r="L16984" s="181"/>
      <c r="M16984" s="180"/>
      <c r="N16984" s="180"/>
      <c r="O16984" s="180"/>
    </row>
    <row r="16985" spans="8:15" s="179" customFormat="1" x14ac:dyDescent="0.2">
      <c r="H16985" s="180"/>
      <c r="I16985" s="180"/>
      <c r="L16985" s="181"/>
      <c r="M16985" s="180"/>
      <c r="N16985" s="180"/>
      <c r="O16985" s="180"/>
    </row>
    <row r="16986" spans="8:15" s="179" customFormat="1" x14ac:dyDescent="0.2">
      <c r="H16986" s="180"/>
      <c r="I16986" s="180"/>
      <c r="L16986" s="181"/>
      <c r="M16986" s="180"/>
      <c r="N16986" s="180"/>
      <c r="O16986" s="180"/>
    </row>
    <row r="16987" spans="8:15" s="179" customFormat="1" x14ac:dyDescent="0.2">
      <c r="H16987" s="180"/>
      <c r="I16987" s="180"/>
      <c r="L16987" s="181"/>
      <c r="M16987" s="180"/>
      <c r="N16987" s="180"/>
      <c r="O16987" s="180"/>
    </row>
    <row r="16988" spans="8:15" s="179" customFormat="1" x14ac:dyDescent="0.2">
      <c r="H16988" s="180"/>
      <c r="I16988" s="180"/>
      <c r="L16988" s="181"/>
      <c r="M16988" s="180"/>
      <c r="N16988" s="180"/>
      <c r="O16988" s="180"/>
    </row>
    <row r="16989" spans="8:15" s="179" customFormat="1" x14ac:dyDescent="0.2">
      <c r="H16989" s="180"/>
      <c r="I16989" s="180"/>
      <c r="L16989" s="181"/>
      <c r="M16989" s="180"/>
      <c r="N16989" s="180"/>
      <c r="O16989" s="180"/>
    </row>
    <row r="16990" spans="8:15" s="179" customFormat="1" x14ac:dyDescent="0.2">
      <c r="H16990" s="180"/>
      <c r="I16990" s="180"/>
      <c r="L16990" s="181"/>
      <c r="M16990" s="180"/>
      <c r="N16990" s="180"/>
      <c r="O16990" s="180"/>
    </row>
    <row r="16991" spans="8:15" s="179" customFormat="1" x14ac:dyDescent="0.2">
      <c r="H16991" s="180"/>
      <c r="I16991" s="180"/>
      <c r="L16991" s="181"/>
      <c r="M16991" s="180"/>
      <c r="N16991" s="180"/>
      <c r="O16991" s="180"/>
    </row>
    <row r="16992" spans="8:15" s="179" customFormat="1" x14ac:dyDescent="0.2">
      <c r="H16992" s="180"/>
      <c r="I16992" s="180"/>
      <c r="L16992" s="181"/>
      <c r="M16992" s="180"/>
      <c r="N16992" s="180"/>
      <c r="O16992" s="180"/>
    </row>
    <row r="16993" spans="8:15" s="179" customFormat="1" x14ac:dyDescent="0.2">
      <c r="H16993" s="180"/>
      <c r="I16993" s="180"/>
      <c r="L16993" s="181"/>
      <c r="M16993" s="180"/>
      <c r="N16993" s="180"/>
      <c r="O16993" s="180"/>
    </row>
    <row r="16994" spans="8:15" s="179" customFormat="1" x14ac:dyDescent="0.2">
      <c r="H16994" s="180"/>
      <c r="I16994" s="180"/>
      <c r="L16994" s="181"/>
      <c r="M16994" s="180"/>
      <c r="N16994" s="180"/>
      <c r="O16994" s="180"/>
    </row>
    <row r="16995" spans="8:15" s="179" customFormat="1" x14ac:dyDescent="0.2">
      <c r="H16995" s="180"/>
      <c r="I16995" s="180"/>
      <c r="L16995" s="181"/>
      <c r="M16995" s="180"/>
      <c r="N16995" s="180"/>
      <c r="O16995" s="180"/>
    </row>
    <row r="16996" spans="8:15" s="179" customFormat="1" x14ac:dyDescent="0.2">
      <c r="H16996" s="180"/>
      <c r="I16996" s="180"/>
      <c r="L16996" s="181"/>
      <c r="M16996" s="180"/>
      <c r="N16996" s="180"/>
      <c r="O16996" s="180"/>
    </row>
    <row r="16997" spans="8:15" s="179" customFormat="1" x14ac:dyDescent="0.2">
      <c r="H16997" s="180"/>
      <c r="I16997" s="180"/>
      <c r="L16997" s="181"/>
      <c r="M16997" s="180"/>
      <c r="N16997" s="180"/>
      <c r="O16997" s="180"/>
    </row>
    <row r="16998" spans="8:15" s="179" customFormat="1" x14ac:dyDescent="0.2">
      <c r="H16998" s="180"/>
      <c r="I16998" s="180"/>
      <c r="L16998" s="181"/>
      <c r="M16998" s="180"/>
      <c r="N16998" s="180"/>
      <c r="O16998" s="180"/>
    </row>
    <row r="16999" spans="8:15" s="179" customFormat="1" x14ac:dyDescent="0.2">
      <c r="H16999" s="180"/>
      <c r="I16999" s="180"/>
      <c r="L16999" s="181"/>
      <c r="M16999" s="180"/>
      <c r="N16999" s="180"/>
      <c r="O16999" s="180"/>
    </row>
    <row r="17000" spans="8:15" s="179" customFormat="1" x14ac:dyDescent="0.2">
      <c r="H17000" s="180"/>
      <c r="I17000" s="180"/>
      <c r="L17000" s="181"/>
      <c r="M17000" s="180"/>
      <c r="N17000" s="180"/>
      <c r="O17000" s="180"/>
    </row>
    <row r="17001" spans="8:15" s="179" customFormat="1" x14ac:dyDescent="0.2">
      <c r="H17001" s="180"/>
      <c r="I17001" s="180"/>
      <c r="L17001" s="181"/>
      <c r="M17001" s="180"/>
      <c r="N17001" s="180"/>
      <c r="O17001" s="180"/>
    </row>
    <row r="17002" spans="8:15" s="179" customFormat="1" x14ac:dyDescent="0.2">
      <c r="H17002" s="180"/>
      <c r="I17002" s="180"/>
      <c r="L17002" s="181"/>
      <c r="M17002" s="180"/>
      <c r="N17002" s="180"/>
      <c r="O17002" s="180"/>
    </row>
    <row r="17003" spans="8:15" s="179" customFormat="1" x14ac:dyDescent="0.2">
      <c r="H17003" s="180"/>
      <c r="I17003" s="180"/>
      <c r="L17003" s="181"/>
      <c r="M17003" s="180"/>
      <c r="N17003" s="180"/>
      <c r="O17003" s="180"/>
    </row>
    <row r="17004" spans="8:15" s="179" customFormat="1" x14ac:dyDescent="0.2">
      <c r="H17004" s="180"/>
      <c r="I17004" s="180"/>
      <c r="L17004" s="181"/>
      <c r="M17004" s="180"/>
      <c r="N17004" s="180"/>
      <c r="O17004" s="180"/>
    </row>
    <row r="17005" spans="8:15" s="179" customFormat="1" x14ac:dyDescent="0.2">
      <c r="H17005" s="180"/>
      <c r="I17005" s="180"/>
      <c r="L17005" s="181"/>
      <c r="M17005" s="180"/>
      <c r="N17005" s="180"/>
      <c r="O17005" s="180"/>
    </row>
    <row r="17006" spans="8:15" s="179" customFormat="1" x14ac:dyDescent="0.2">
      <c r="H17006" s="180"/>
      <c r="I17006" s="180"/>
      <c r="L17006" s="181"/>
      <c r="M17006" s="180"/>
      <c r="N17006" s="180"/>
      <c r="O17006" s="180"/>
    </row>
    <row r="17007" spans="8:15" s="179" customFormat="1" x14ac:dyDescent="0.2">
      <c r="H17007" s="180"/>
      <c r="I17007" s="180"/>
      <c r="L17007" s="181"/>
      <c r="M17007" s="180"/>
      <c r="N17007" s="180"/>
      <c r="O17007" s="180"/>
    </row>
    <row r="17008" spans="8:15" s="179" customFormat="1" x14ac:dyDescent="0.2">
      <c r="H17008" s="180"/>
      <c r="I17008" s="180"/>
      <c r="L17008" s="181"/>
      <c r="M17008" s="180"/>
      <c r="N17008" s="180"/>
      <c r="O17008" s="180"/>
    </row>
    <row r="17009" spans="8:15" s="179" customFormat="1" x14ac:dyDescent="0.2">
      <c r="H17009" s="180"/>
      <c r="I17009" s="180"/>
      <c r="L17009" s="181"/>
      <c r="M17009" s="180"/>
      <c r="N17009" s="180"/>
      <c r="O17009" s="180"/>
    </row>
    <row r="17010" spans="8:15" s="179" customFormat="1" x14ac:dyDescent="0.2">
      <c r="H17010" s="180"/>
      <c r="I17010" s="180"/>
      <c r="L17010" s="181"/>
      <c r="M17010" s="180"/>
      <c r="N17010" s="180"/>
      <c r="O17010" s="180"/>
    </row>
    <row r="17011" spans="8:15" s="179" customFormat="1" x14ac:dyDescent="0.2">
      <c r="H17011" s="180"/>
      <c r="I17011" s="180"/>
      <c r="L17011" s="181"/>
      <c r="M17011" s="180"/>
      <c r="N17011" s="180"/>
      <c r="O17011" s="180"/>
    </row>
    <row r="17012" spans="8:15" s="179" customFormat="1" x14ac:dyDescent="0.2">
      <c r="H17012" s="180"/>
      <c r="I17012" s="180"/>
      <c r="L17012" s="181"/>
      <c r="M17012" s="180"/>
      <c r="N17012" s="180"/>
      <c r="O17012" s="180"/>
    </row>
    <row r="17013" spans="8:15" s="179" customFormat="1" x14ac:dyDescent="0.2">
      <c r="H17013" s="180"/>
      <c r="I17013" s="180"/>
      <c r="L17013" s="181"/>
      <c r="M17013" s="180"/>
      <c r="N17013" s="180"/>
      <c r="O17013" s="180"/>
    </row>
    <row r="17014" spans="8:15" s="179" customFormat="1" x14ac:dyDescent="0.2">
      <c r="H17014" s="180"/>
      <c r="I17014" s="180"/>
      <c r="L17014" s="181"/>
      <c r="M17014" s="180"/>
      <c r="N17014" s="180"/>
      <c r="O17014" s="180"/>
    </row>
    <row r="17015" spans="8:15" s="179" customFormat="1" x14ac:dyDescent="0.2">
      <c r="H17015" s="180"/>
      <c r="I17015" s="180"/>
      <c r="L17015" s="181"/>
      <c r="M17015" s="180"/>
      <c r="N17015" s="180"/>
      <c r="O17015" s="180"/>
    </row>
    <row r="17016" spans="8:15" s="179" customFormat="1" x14ac:dyDescent="0.2">
      <c r="H17016" s="180"/>
      <c r="I17016" s="180"/>
      <c r="L17016" s="181"/>
      <c r="M17016" s="180"/>
      <c r="N17016" s="180"/>
      <c r="O17016" s="180"/>
    </row>
    <row r="17017" spans="8:15" s="179" customFormat="1" x14ac:dyDescent="0.2">
      <c r="H17017" s="180"/>
      <c r="I17017" s="180"/>
      <c r="L17017" s="181"/>
      <c r="M17017" s="180"/>
      <c r="N17017" s="180"/>
      <c r="O17017" s="180"/>
    </row>
    <row r="17018" spans="8:15" s="179" customFormat="1" x14ac:dyDescent="0.2">
      <c r="H17018" s="180"/>
      <c r="I17018" s="180"/>
      <c r="L17018" s="181"/>
      <c r="M17018" s="180"/>
      <c r="N17018" s="180"/>
      <c r="O17018" s="180"/>
    </row>
    <row r="17019" spans="8:15" s="179" customFormat="1" x14ac:dyDescent="0.2">
      <c r="H17019" s="180"/>
      <c r="I17019" s="180"/>
      <c r="L17019" s="181"/>
      <c r="M17019" s="180"/>
      <c r="N17019" s="180"/>
      <c r="O17019" s="180"/>
    </row>
    <row r="17020" spans="8:15" s="179" customFormat="1" x14ac:dyDescent="0.2">
      <c r="H17020" s="180"/>
      <c r="I17020" s="180"/>
      <c r="L17020" s="181"/>
      <c r="M17020" s="180"/>
      <c r="N17020" s="180"/>
      <c r="O17020" s="180"/>
    </row>
    <row r="17021" spans="8:15" s="179" customFormat="1" x14ac:dyDescent="0.2">
      <c r="H17021" s="180"/>
      <c r="I17021" s="180"/>
      <c r="L17021" s="181"/>
      <c r="M17021" s="180"/>
      <c r="N17021" s="180"/>
      <c r="O17021" s="180"/>
    </row>
    <row r="17022" spans="8:15" s="179" customFormat="1" x14ac:dyDescent="0.2">
      <c r="H17022" s="180"/>
      <c r="I17022" s="180"/>
      <c r="L17022" s="181"/>
      <c r="M17022" s="180"/>
      <c r="N17022" s="180"/>
      <c r="O17022" s="180"/>
    </row>
    <row r="17023" spans="8:15" s="179" customFormat="1" x14ac:dyDescent="0.2">
      <c r="H17023" s="180"/>
      <c r="I17023" s="180"/>
      <c r="L17023" s="181"/>
      <c r="M17023" s="180"/>
      <c r="N17023" s="180"/>
      <c r="O17023" s="180"/>
    </row>
    <row r="17024" spans="8:15" s="179" customFormat="1" x14ac:dyDescent="0.2">
      <c r="H17024" s="180"/>
      <c r="I17024" s="180"/>
      <c r="L17024" s="181"/>
      <c r="M17024" s="180"/>
      <c r="N17024" s="180"/>
      <c r="O17024" s="180"/>
    </row>
    <row r="17025" spans="8:15" s="179" customFormat="1" x14ac:dyDescent="0.2">
      <c r="H17025" s="180"/>
      <c r="I17025" s="180"/>
      <c r="L17025" s="181"/>
      <c r="M17025" s="180"/>
      <c r="N17025" s="180"/>
      <c r="O17025" s="180"/>
    </row>
    <row r="17026" spans="8:15" s="179" customFormat="1" x14ac:dyDescent="0.2">
      <c r="H17026" s="180"/>
      <c r="I17026" s="180"/>
      <c r="L17026" s="181"/>
      <c r="M17026" s="180"/>
      <c r="N17026" s="180"/>
      <c r="O17026" s="180"/>
    </row>
    <row r="17027" spans="8:15" s="179" customFormat="1" x14ac:dyDescent="0.2">
      <c r="H17027" s="180"/>
      <c r="I17027" s="180"/>
      <c r="L17027" s="181"/>
      <c r="M17027" s="180"/>
      <c r="N17027" s="180"/>
      <c r="O17027" s="180"/>
    </row>
    <row r="17028" spans="8:15" s="179" customFormat="1" x14ac:dyDescent="0.2">
      <c r="H17028" s="180"/>
      <c r="I17028" s="180"/>
      <c r="L17028" s="181"/>
      <c r="M17028" s="180"/>
      <c r="N17028" s="180"/>
      <c r="O17028" s="180"/>
    </row>
    <row r="17029" spans="8:15" s="179" customFormat="1" x14ac:dyDescent="0.2">
      <c r="H17029" s="180"/>
      <c r="I17029" s="180"/>
      <c r="L17029" s="181"/>
      <c r="M17029" s="180"/>
      <c r="N17029" s="180"/>
      <c r="O17029" s="180"/>
    </row>
    <row r="17030" spans="8:15" s="179" customFormat="1" x14ac:dyDescent="0.2">
      <c r="H17030" s="180"/>
      <c r="I17030" s="180"/>
      <c r="L17030" s="181"/>
      <c r="M17030" s="180"/>
      <c r="N17030" s="180"/>
      <c r="O17030" s="180"/>
    </row>
    <row r="17031" spans="8:15" s="179" customFormat="1" x14ac:dyDescent="0.2">
      <c r="H17031" s="180"/>
      <c r="I17031" s="180"/>
      <c r="L17031" s="181"/>
      <c r="M17031" s="180"/>
      <c r="N17031" s="180"/>
      <c r="O17031" s="180"/>
    </row>
    <row r="17032" spans="8:15" s="179" customFormat="1" x14ac:dyDescent="0.2">
      <c r="H17032" s="180"/>
      <c r="I17032" s="180"/>
      <c r="L17032" s="181"/>
      <c r="M17032" s="180"/>
      <c r="N17032" s="180"/>
      <c r="O17032" s="180"/>
    </row>
    <row r="17033" spans="8:15" s="179" customFormat="1" x14ac:dyDescent="0.2">
      <c r="H17033" s="180"/>
      <c r="I17033" s="180"/>
      <c r="L17033" s="181"/>
      <c r="M17033" s="180"/>
      <c r="N17033" s="180"/>
      <c r="O17033" s="180"/>
    </row>
    <row r="17034" spans="8:15" s="179" customFormat="1" x14ac:dyDescent="0.2">
      <c r="H17034" s="180"/>
      <c r="I17034" s="180"/>
      <c r="L17034" s="181"/>
      <c r="M17034" s="180"/>
      <c r="N17034" s="180"/>
      <c r="O17034" s="180"/>
    </row>
    <row r="17035" spans="8:15" s="179" customFormat="1" x14ac:dyDescent="0.2">
      <c r="H17035" s="180"/>
      <c r="I17035" s="180"/>
      <c r="L17035" s="181"/>
      <c r="M17035" s="180"/>
      <c r="N17035" s="180"/>
      <c r="O17035" s="180"/>
    </row>
    <row r="17036" spans="8:15" s="179" customFormat="1" x14ac:dyDescent="0.2">
      <c r="H17036" s="180"/>
      <c r="I17036" s="180"/>
      <c r="L17036" s="181"/>
      <c r="M17036" s="180"/>
      <c r="N17036" s="180"/>
      <c r="O17036" s="180"/>
    </row>
    <row r="17037" spans="8:15" s="179" customFormat="1" x14ac:dyDescent="0.2">
      <c r="H17037" s="180"/>
      <c r="I17037" s="180"/>
      <c r="L17037" s="181"/>
      <c r="M17037" s="180"/>
      <c r="N17037" s="180"/>
      <c r="O17037" s="180"/>
    </row>
    <row r="17038" spans="8:15" s="179" customFormat="1" x14ac:dyDescent="0.2">
      <c r="H17038" s="180"/>
      <c r="I17038" s="180"/>
      <c r="L17038" s="181"/>
      <c r="M17038" s="180"/>
      <c r="N17038" s="180"/>
      <c r="O17038" s="180"/>
    </row>
    <row r="17039" spans="8:15" s="179" customFormat="1" x14ac:dyDescent="0.2">
      <c r="H17039" s="180"/>
      <c r="I17039" s="180"/>
      <c r="L17039" s="181"/>
      <c r="M17039" s="180"/>
      <c r="N17039" s="180"/>
      <c r="O17039" s="180"/>
    </row>
    <row r="17040" spans="8:15" s="179" customFormat="1" x14ac:dyDescent="0.2">
      <c r="H17040" s="180"/>
      <c r="I17040" s="180"/>
      <c r="L17040" s="181"/>
      <c r="M17040" s="180"/>
      <c r="N17040" s="180"/>
      <c r="O17040" s="180"/>
    </row>
    <row r="17041" spans="8:15" s="179" customFormat="1" x14ac:dyDescent="0.2">
      <c r="H17041" s="180"/>
      <c r="I17041" s="180"/>
      <c r="L17041" s="181"/>
      <c r="M17041" s="180"/>
      <c r="N17041" s="180"/>
      <c r="O17041" s="180"/>
    </row>
    <row r="17042" spans="8:15" s="179" customFormat="1" x14ac:dyDescent="0.2">
      <c r="H17042" s="180"/>
      <c r="I17042" s="180"/>
      <c r="L17042" s="181"/>
      <c r="M17042" s="180"/>
      <c r="N17042" s="180"/>
      <c r="O17042" s="180"/>
    </row>
    <row r="17043" spans="8:15" s="179" customFormat="1" x14ac:dyDescent="0.2">
      <c r="H17043" s="180"/>
      <c r="I17043" s="180"/>
      <c r="L17043" s="181"/>
      <c r="M17043" s="180"/>
      <c r="N17043" s="180"/>
      <c r="O17043" s="180"/>
    </row>
    <row r="17044" spans="8:15" s="179" customFormat="1" x14ac:dyDescent="0.2">
      <c r="H17044" s="180"/>
      <c r="I17044" s="180"/>
      <c r="L17044" s="181"/>
      <c r="M17044" s="180"/>
      <c r="N17044" s="180"/>
      <c r="O17044" s="180"/>
    </row>
    <row r="17045" spans="8:15" s="179" customFormat="1" x14ac:dyDescent="0.2">
      <c r="H17045" s="180"/>
      <c r="I17045" s="180"/>
      <c r="L17045" s="181"/>
      <c r="M17045" s="180"/>
      <c r="N17045" s="180"/>
      <c r="O17045" s="180"/>
    </row>
    <row r="17046" spans="8:15" s="179" customFormat="1" x14ac:dyDescent="0.2">
      <c r="H17046" s="180"/>
      <c r="I17046" s="180"/>
      <c r="L17046" s="181"/>
      <c r="M17046" s="180"/>
      <c r="N17046" s="180"/>
      <c r="O17046" s="180"/>
    </row>
    <row r="17047" spans="8:15" s="179" customFormat="1" x14ac:dyDescent="0.2">
      <c r="H17047" s="180"/>
      <c r="I17047" s="180"/>
      <c r="L17047" s="181"/>
      <c r="M17047" s="180"/>
      <c r="N17047" s="180"/>
      <c r="O17047" s="180"/>
    </row>
    <row r="17048" spans="8:15" s="179" customFormat="1" x14ac:dyDescent="0.2">
      <c r="H17048" s="180"/>
      <c r="I17048" s="180"/>
      <c r="L17048" s="181"/>
      <c r="M17048" s="180"/>
      <c r="N17048" s="180"/>
      <c r="O17048" s="180"/>
    </row>
    <row r="17049" spans="8:15" s="179" customFormat="1" x14ac:dyDescent="0.2">
      <c r="H17049" s="180"/>
      <c r="I17049" s="180"/>
      <c r="L17049" s="181"/>
      <c r="M17049" s="180"/>
      <c r="N17049" s="180"/>
      <c r="O17049" s="180"/>
    </row>
    <row r="17050" spans="8:15" s="179" customFormat="1" x14ac:dyDescent="0.2">
      <c r="H17050" s="180"/>
      <c r="I17050" s="180"/>
      <c r="L17050" s="181"/>
      <c r="M17050" s="180"/>
      <c r="N17050" s="180"/>
      <c r="O17050" s="180"/>
    </row>
    <row r="17051" spans="8:15" s="179" customFormat="1" x14ac:dyDescent="0.2">
      <c r="H17051" s="180"/>
      <c r="I17051" s="180"/>
      <c r="L17051" s="181"/>
      <c r="M17051" s="180"/>
      <c r="N17051" s="180"/>
      <c r="O17051" s="180"/>
    </row>
    <row r="17052" spans="8:15" s="179" customFormat="1" x14ac:dyDescent="0.2">
      <c r="H17052" s="180"/>
      <c r="I17052" s="180"/>
      <c r="L17052" s="181"/>
      <c r="M17052" s="180"/>
      <c r="N17052" s="180"/>
      <c r="O17052" s="180"/>
    </row>
    <row r="17053" spans="8:15" s="179" customFormat="1" x14ac:dyDescent="0.2">
      <c r="H17053" s="180"/>
      <c r="I17053" s="180"/>
      <c r="L17053" s="181"/>
      <c r="M17053" s="180"/>
      <c r="N17053" s="180"/>
      <c r="O17053" s="180"/>
    </row>
    <row r="17054" spans="8:15" s="179" customFormat="1" x14ac:dyDescent="0.2">
      <c r="H17054" s="180"/>
      <c r="I17054" s="180"/>
      <c r="L17054" s="181"/>
      <c r="M17054" s="180"/>
      <c r="N17054" s="180"/>
      <c r="O17054" s="180"/>
    </row>
    <row r="17055" spans="8:15" s="179" customFormat="1" x14ac:dyDescent="0.2">
      <c r="H17055" s="180"/>
      <c r="I17055" s="180"/>
      <c r="L17055" s="181"/>
      <c r="M17055" s="180"/>
      <c r="N17055" s="180"/>
      <c r="O17055" s="180"/>
    </row>
    <row r="17056" spans="8:15" s="179" customFormat="1" x14ac:dyDescent="0.2">
      <c r="H17056" s="180"/>
      <c r="I17056" s="180"/>
      <c r="L17056" s="181"/>
      <c r="M17056" s="180"/>
      <c r="N17056" s="180"/>
      <c r="O17056" s="180"/>
    </row>
    <row r="17057" spans="8:15" s="179" customFormat="1" x14ac:dyDescent="0.2">
      <c r="H17057" s="180"/>
      <c r="I17057" s="180"/>
      <c r="L17057" s="181"/>
      <c r="M17057" s="180"/>
      <c r="N17057" s="180"/>
      <c r="O17057" s="180"/>
    </row>
    <row r="17058" spans="8:15" s="179" customFormat="1" x14ac:dyDescent="0.2">
      <c r="H17058" s="180"/>
      <c r="I17058" s="180"/>
      <c r="L17058" s="181"/>
      <c r="M17058" s="180"/>
      <c r="N17058" s="180"/>
      <c r="O17058" s="180"/>
    </row>
    <row r="17059" spans="8:15" s="179" customFormat="1" x14ac:dyDescent="0.2">
      <c r="H17059" s="180"/>
      <c r="I17059" s="180"/>
      <c r="L17059" s="181"/>
      <c r="M17059" s="180"/>
      <c r="N17059" s="180"/>
      <c r="O17059" s="180"/>
    </row>
    <row r="17060" spans="8:15" s="179" customFormat="1" x14ac:dyDescent="0.2">
      <c r="H17060" s="180"/>
      <c r="I17060" s="180"/>
      <c r="L17060" s="181"/>
      <c r="M17060" s="180"/>
      <c r="N17060" s="180"/>
      <c r="O17060" s="180"/>
    </row>
    <row r="17061" spans="8:15" s="179" customFormat="1" x14ac:dyDescent="0.2">
      <c r="H17061" s="180"/>
      <c r="I17061" s="180"/>
      <c r="L17061" s="181"/>
      <c r="M17061" s="180"/>
      <c r="N17061" s="180"/>
      <c r="O17061" s="180"/>
    </row>
    <row r="17062" spans="8:15" s="179" customFormat="1" x14ac:dyDescent="0.2">
      <c r="H17062" s="180"/>
      <c r="I17062" s="180"/>
      <c r="L17062" s="181"/>
      <c r="M17062" s="180"/>
      <c r="N17062" s="180"/>
      <c r="O17062" s="180"/>
    </row>
    <row r="17063" spans="8:15" s="179" customFormat="1" x14ac:dyDescent="0.2">
      <c r="H17063" s="180"/>
      <c r="I17063" s="180"/>
      <c r="L17063" s="181"/>
      <c r="M17063" s="180"/>
      <c r="N17063" s="180"/>
      <c r="O17063" s="180"/>
    </row>
    <row r="17064" spans="8:15" s="179" customFormat="1" x14ac:dyDescent="0.2">
      <c r="H17064" s="180"/>
      <c r="I17064" s="180"/>
      <c r="L17064" s="181"/>
      <c r="M17064" s="180"/>
      <c r="N17064" s="180"/>
      <c r="O17064" s="180"/>
    </row>
    <row r="17065" spans="8:15" s="179" customFormat="1" x14ac:dyDescent="0.2">
      <c r="H17065" s="180"/>
      <c r="I17065" s="180"/>
      <c r="L17065" s="181"/>
      <c r="M17065" s="180"/>
      <c r="N17065" s="180"/>
      <c r="O17065" s="180"/>
    </row>
    <row r="17066" spans="8:15" s="179" customFormat="1" x14ac:dyDescent="0.2">
      <c r="H17066" s="180"/>
      <c r="I17066" s="180"/>
      <c r="L17066" s="181"/>
      <c r="M17066" s="180"/>
      <c r="N17066" s="180"/>
      <c r="O17066" s="180"/>
    </row>
    <row r="17067" spans="8:15" s="179" customFormat="1" x14ac:dyDescent="0.2">
      <c r="H17067" s="180"/>
      <c r="I17067" s="180"/>
      <c r="L17067" s="181"/>
      <c r="M17067" s="180"/>
      <c r="N17067" s="180"/>
      <c r="O17067" s="180"/>
    </row>
    <row r="17068" spans="8:15" s="179" customFormat="1" x14ac:dyDescent="0.2">
      <c r="H17068" s="180"/>
      <c r="I17068" s="180"/>
      <c r="L17068" s="181"/>
      <c r="M17068" s="180"/>
      <c r="N17068" s="180"/>
      <c r="O17068" s="180"/>
    </row>
    <row r="17069" spans="8:15" s="179" customFormat="1" x14ac:dyDescent="0.2">
      <c r="H17069" s="180"/>
      <c r="I17069" s="180"/>
      <c r="L17069" s="181"/>
      <c r="M17069" s="180"/>
      <c r="N17069" s="180"/>
      <c r="O17069" s="180"/>
    </row>
    <row r="17070" spans="8:15" s="179" customFormat="1" x14ac:dyDescent="0.2">
      <c r="H17070" s="180"/>
      <c r="I17070" s="180"/>
      <c r="L17070" s="181"/>
      <c r="M17070" s="180"/>
      <c r="N17070" s="180"/>
      <c r="O17070" s="180"/>
    </row>
    <row r="17071" spans="8:15" s="179" customFormat="1" x14ac:dyDescent="0.2">
      <c r="H17071" s="180"/>
      <c r="I17071" s="180"/>
      <c r="L17071" s="181"/>
      <c r="M17071" s="180"/>
      <c r="N17071" s="180"/>
      <c r="O17071" s="180"/>
    </row>
    <row r="17072" spans="8:15" s="179" customFormat="1" x14ac:dyDescent="0.2">
      <c r="H17072" s="180"/>
      <c r="I17072" s="180"/>
      <c r="L17072" s="181"/>
      <c r="M17072" s="180"/>
      <c r="N17072" s="180"/>
      <c r="O17072" s="180"/>
    </row>
    <row r="17073" spans="8:15" s="179" customFormat="1" x14ac:dyDescent="0.2">
      <c r="H17073" s="180"/>
      <c r="I17073" s="180"/>
      <c r="L17073" s="181"/>
      <c r="M17073" s="180"/>
      <c r="N17073" s="180"/>
      <c r="O17073" s="180"/>
    </row>
    <row r="17074" spans="8:15" s="179" customFormat="1" x14ac:dyDescent="0.2">
      <c r="H17074" s="180"/>
      <c r="I17074" s="180"/>
      <c r="L17074" s="181"/>
      <c r="M17074" s="180"/>
      <c r="N17074" s="180"/>
      <c r="O17074" s="180"/>
    </row>
    <row r="17075" spans="8:15" s="179" customFormat="1" x14ac:dyDescent="0.2">
      <c r="H17075" s="180"/>
      <c r="I17075" s="180"/>
      <c r="L17075" s="181"/>
      <c r="M17075" s="180"/>
      <c r="N17075" s="180"/>
      <c r="O17075" s="180"/>
    </row>
    <row r="17076" spans="8:15" s="179" customFormat="1" x14ac:dyDescent="0.2">
      <c r="H17076" s="180"/>
      <c r="I17076" s="180"/>
      <c r="L17076" s="181"/>
      <c r="M17076" s="180"/>
      <c r="N17076" s="180"/>
      <c r="O17076" s="180"/>
    </row>
    <row r="17077" spans="8:15" s="179" customFormat="1" x14ac:dyDescent="0.2">
      <c r="H17077" s="180"/>
      <c r="I17077" s="180"/>
      <c r="L17077" s="181"/>
      <c r="M17077" s="180"/>
      <c r="N17077" s="180"/>
      <c r="O17077" s="180"/>
    </row>
    <row r="17078" spans="8:15" s="179" customFormat="1" x14ac:dyDescent="0.2">
      <c r="H17078" s="180"/>
      <c r="I17078" s="180"/>
      <c r="L17078" s="181"/>
      <c r="M17078" s="180"/>
      <c r="N17078" s="180"/>
      <c r="O17078" s="180"/>
    </row>
    <row r="17079" spans="8:15" s="179" customFormat="1" x14ac:dyDescent="0.2">
      <c r="H17079" s="180"/>
      <c r="I17079" s="180"/>
      <c r="L17079" s="181"/>
      <c r="M17079" s="180"/>
      <c r="N17079" s="180"/>
      <c r="O17079" s="180"/>
    </row>
    <row r="17080" spans="8:15" s="179" customFormat="1" x14ac:dyDescent="0.2">
      <c r="H17080" s="180"/>
      <c r="I17080" s="180"/>
      <c r="L17080" s="181"/>
      <c r="M17080" s="180"/>
      <c r="N17080" s="180"/>
      <c r="O17080" s="180"/>
    </row>
    <row r="17081" spans="8:15" s="179" customFormat="1" x14ac:dyDescent="0.2">
      <c r="H17081" s="180"/>
      <c r="I17081" s="180"/>
      <c r="L17081" s="181"/>
      <c r="M17081" s="180"/>
      <c r="N17081" s="180"/>
      <c r="O17081" s="180"/>
    </row>
    <row r="17082" spans="8:15" s="179" customFormat="1" x14ac:dyDescent="0.2">
      <c r="H17082" s="180"/>
      <c r="I17082" s="180"/>
      <c r="L17082" s="181"/>
      <c r="M17082" s="180"/>
      <c r="N17082" s="180"/>
      <c r="O17082" s="180"/>
    </row>
    <row r="17083" spans="8:15" s="179" customFormat="1" x14ac:dyDescent="0.2">
      <c r="H17083" s="180"/>
      <c r="I17083" s="180"/>
      <c r="L17083" s="181"/>
      <c r="M17083" s="180"/>
      <c r="N17083" s="180"/>
      <c r="O17083" s="180"/>
    </row>
    <row r="17084" spans="8:15" s="179" customFormat="1" x14ac:dyDescent="0.2">
      <c r="H17084" s="180"/>
      <c r="I17084" s="180"/>
      <c r="L17084" s="181"/>
      <c r="M17084" s="180"/>
      <c r="N17084" s="180"/>
      <c r="O17084" s="180"/>
    </row>
    <row r="17085" spans="8:15" s="179" customFormat="1" x14ac:dyDescent="0.2">
      <c r="H17085" s="180"/>
      <c r="I17085" s="180"/>
      <c r="L17085" s="181"/>
      <c r="M17085" s="180"/>
      <c r="N17085" s="180"/>
      <c r="O17085" s="180"/>
    </row>
    <row r="17086" spans="8:15" s="179" customFormat="1" x14ac:dyDescent="0.2">
      <c r="H17086" s="180"/>
      <c r="I17086" s="180"/>
      <c r="L17086" s="181"/>
      <c r="M17086" s="180"/>
      <c r="N17086" s="180"/>
      <c r="O17086" s="180"/>
    </row>
    <row r="17087" spans="8:15" s="179" customFormat="1" x14ac:dyDescent="0.2">
      <c r="H17087" s="180"/>
      <c r="I17087" s="180"/>
      <c r="L17087" s="181"/>
      <c r="M17087" s="180"/>
      <c r="N17087" s="180"/>
      <c r="O17087" s="180"/>
    </row>
    <row r="17088" spans="8:15" s="179" customFormat="1" x14ac:dyDescent="0.2">
      <c r="H17088" s="180"/>
      <c r="I17088" s="180"/>
      <c r="L17088" s="181"/>
      <c r="M17088" s="180"/>
      <c r="N17088" s="180"/>
      <c r="O17088" s="180"/>
    </row>
    <row r="17089" spans="8:15" s="179" customFormat="1" x14ac:dyDescent="0.2">
      <c r="H17089" s="180"/>
      <c r="I17089" s="180"/>
      <c r="L17089" s="181"/>
      <c r="M17089" s="180"/>
      <c r="N17089" s="180"/>
      <c r="O17089" s="180"/>
    </row>
    <row r="17090" spans="8:15" s="179" customFormat="1" x14ac:dyDescent="0.2">
      <c r="H17090" s="180"/>
      <c r="I17090" s="180"/>
      <c r="L17090" s="181"/>
      <c r="M17090" s="180"/>
      <c r="N17090" s="180"/>
      <c r="O17090" s="180"/>
    </row>
    <row r="17091" spans="8:15" s="179" customFormat="1" x14ac:dyDescent="0.2">
      <c r="H17091" s="180"/>
      <c r="I17091" s="180"/>
      <c r="L17091" s="181"/>
      <c r="M17091" s="180"/>
      <c r="N17091" s="180"/>
      <c r="O17091" s="180"/>
    </row>
    <row r="17092" spans="8:15" s="179" customFormat="1" x14ac:dyDescent="0.2">
      <c r="H17092" s="180"/>
      <c r="I17092" s="180"/>
      <c r="L17092" s="181"/>
      <c r="M17092" s="180"/>
      <c r="N17092" s="180"/>
      <c r="O17092" s="180"/>
    </row>
    <row r="17093" spans="8:15" s="179" customFormat="1" x14ac:dyDescent="0.2">
      <c r="H17093" s="180"/>
      <c r="I17093" s="180"/>
      <c r="L17093" s="181"/>
      <c r="M17093" s="180"/>
      <c r="N17093" s="180"/>
      <c r="O17093" s="180"/>
    </row>
    <row r="17094" spans="8:15" s="179" customFormat="1" x14ac:dyDescent="0.2">
      <c r="H17094" s="180"/>
      <c r="I17094" s="180"/>
      <c r="L17094" s="181"/>
      <c r="M17094" s="180"/>
      <c r="N17094" s="180"/>
      <c r="O17094" s="180"/>
    </row>
    <row r="17095" spans="8:15" s="179" customFormat="1" x14ac:dyDescent="0.2">
      <c r="H17095" s="180"/>
      <c r="I17095" s="180"/>
      <c r="L17095" s="181"/>
      <c r="M17095" s="180"/>
      <c r="N17095" s="180"/>
      <c r="O17095" s="180"/>
    </row>
    <row r="17096" spans="8:15" s="179" customFormat="1" x14ac:dyDescent="0.2">
      <c r="H17096" s="180"/>
      <c r="I17096" s="180"/>
      <c r="L17096" s="181"/>
      <c r="M17096" s="180"/>
      <c r="N17096" s="180"/>
      <c r="O17096" s="180"/>
    </row>
    <row r="17097" spans="8:15" s="179" customFormat="1" x14ac:dyDescent="0.2">
      <c r="H17097" s="180"/>
      <c r="I17097" s="180"/>
      <c r="L17097" s="181"/>
      <c r="M17097" s="180"/>
      <c r="N17097" s="180"/>
      <c r="O17097" s="180"/>
    </row>
    <row r="17098" spans="8:15" s="179" customFormat="1" x14ac:dyDescent="0.2">
      <c r="H17098" s="180"/>
      <c r="I17098" s="180"/>
      <c r="L17098" s="181"/>
      <c r="M17098" s="180"/>
      <c r="N17098" s="180"/>
      <c r="O17098" s="180"/>
    </row>
    <row r="17099" spans="8:15" s="179" customFormat="1" x14ac:dyDescent="0.2">
      <c r="H17099" s="180"/>
      <c r="I17099" s="180"/>
      <c r="L17099" s="181"/>
      <c r="M17099" s="180"/>
      <c r="N17099" s="180"/>
      <c r="O17099" s="180"/>
    </row>
    <row r="17100" spans="8:15" s="179" customFormat="1" x14ac:dyDescent="0.2">
      <c r="H17100" s="180"/>
      <c r="I17100" s="180"/>
      <c r="L17100" s="181"/>
      <c r="M17100" s="180"/>
      <c r="N17100" s="180"/>
      <c r="O17100" s="180"/>
    </row>
    <row r="17101" spans="8:15" s="179" customFormat="1" x14ac:dyDescent="0.2">
      <c r="H17101" s="180"/>
      <c r="I17101" s="180"/>
      <c r="L17101" s="181"/>
      <c r="M17101" s="180"/>
      <c r="N17101" s="180"/>
      <c r="O17101" s="180"/>
    </row>
    <row r="17102" spans="8:15" s="179" customFormat="1" x14ac:dyDescent="0.2">
      <c r="H17102" s="180"/>
      <c r="I17102" s="180"/>
      <c r="L17102" s="181"/>
      <c r="M17102" s="180"/>
      <c r="N17102" s="180"/>
      <c r="O17102" s="180"/>
    </row>
    <row r="17103" spans="8:15" s="179" customFormat="1" x14ac:dyDescent="0.2">
      <c r="H17103" s="180"/>
      <c r="I17103" s="180"/>
      <c r="L17103" s="181"/>
      <c r="M17103" s="180"/>
      <c r="N17103" s="180"/>
      <c r="O17103" s="180"/>
    </row>
    <row r="17104" spans="8:15" s="179" customFormat="1" x14ac:dyDescent="0.2">
      <c r="H17104" s="180"/>
      <c r="I17104" s="180"/>
      <c r="L17104" s="181"/>
      <c r="M17104" s="180"/>
      <c r="N17104" s="180"/>
      <c r="O17104" s="180"/>
    </row>
    <row r="17105" spans="8:15" s="179" customFormat="1" x14ac:dyDescent="0.2">
      <c r="H17105" s="180"/>
      <c r="I17105" s="180"/>
      <c r="L17105" s="181"/>
      <c r="M17105" s="180"/>
      <c r="N17105" s="180"/>
      <c r="O17105" s="180"/>
    </row>
    <row r="17106" spans="8:15" s="179" customFormat="1" x14ac:dyDescent="0.2">
      <c r="H17106" s="180"/>
      <c r="I17106" s="180"/>
      <c r="L17106" s="181"/>
      <c r="M17106" s="180"/>
      <c r="N17106" s="180"/>
      <c r="O17106" s="180"/>
    </row>
    <row r="17107" spans="8:15" s="179" customFormat="1" x14ac:dyDescent="0.2">
      <c r="H17107" s="180"/>
      <c r="I17107" s="180"/>
      <c r="L17107" s="181"/>
      <c r="M17107" s="180"/>
      <c r="N17107" s="180"/>
      <c r="O17107" s="180"/>
    </row>
    <row r="17108" spans="8:15" s="179" customFormat="1" x14ac:dyDescent="0.2">
      <c r="H17108" s="180"/>
      <c r="I17108" s="180"/>
      <c r="L17108" s="181"/>
      <c r="M17108" s="180"/>
      <c r="N17108" s="180"/>
      <c r="O17108" s="180"/>
    </row>
    <row r="17109" spans="8:15" s="179" customFormat="1" x14ac:dyDescent="0.2">
      <c r="H17109" s="180"/>
      <c r="I17109" s="180"/>
      <c r="L17109" s="181"/>
      <c r="M17109" s="180"/>
      <c r="N17109" s="180"/>
      <c r="O17109" s="180"/>
    </row>
    <row r="17110" spans="8:15" s="179" customFormat="1" x14ac:dyDescent="0.2">
      <c r="H17110" s="180"/>
      <c r="I17110" s="180"/>
      <c r="L17110" s="181"/>
      <c r="M17110" s="180"/>
      <c r="N17110" s="180"/>
      <c r="O17110" s="180"/>
    </row>
    <row r="17111" spans="8:15" s="179" customFormat="1" x14ac:dyDescent="0.2">
      <c r="H17111" s="180"/>
      <c r="I17111" s="180"/>
      <c r="L17111" s="181"/>
      <c r="M17111" s="180"/>
      <c r="N17111" s="180"/>
      <c r="O17111" s="180"/>
    </row>
    <row r="17112" spans="8:15" s="179" customFormat="1" x14ac:dyDescent="0.2">
      <c r="H17112" s="180"/>
      <c r="I17112" s="180"/>
      <c r="L17112" s="181"/>
      <c r="M17112" s="180"/>
      <c r="N17112" s="180"/>
      <c r="O17112" s="180"/>
    </row>
    <row r="17113" spans="8:15" s="179" customFormat="1" x14ac:dyDescent="0.2">
      <c r="H17113" s="180"/>
      <c r="I17113" s="180"/>
      <c r="L17113" s="181"/>
      <c r="M17113" s="180"/>
      <c r="N17113" s="180"/>
      <c r="O17113" s="180"/>
    </row>
    <row r="17114" spans="8:15" s="179" customFormat="1" x14ac:dyDescent="0.2">
      <c r="H17114" s="180"/>
      <c r="I17114" s="180"/>
      <c r="L17114" s="181"/>
      <c r="M17114" s="180"/>
      <c r="N17114" s="180"/>
      <c r="O17114" s="180"/>
    </row>
    <row r="17115" spans="8:15" s="179" customFormat="1" x14ac:dyDescent="0.2">
      <c r="H17115" s="180"/>
      <c r="I17115" s="180"/>
      <c r="L17115" s="181"/>
      <c r="M17115" s="180"/>
      <c r="N17115" s="180"/>
      <c r="O17115" s="180"/>
    </row>
    <row r="17116" spans="8:15" s="179" customFormat="1" x14ac:dyDescent="0.2">
      <c r="H17116" s="180"/>
      <c r="I17116" s="180"/>
      <c r="L17116" s="181"/>
      <c r="M17116" s="180"/>
      <c r="N17116" s="180"/>
      <c r="O17116" s="180"/>
    </row>
    <row r="17117" spans="8:15" s="179" customFormat="1" x14ac:dyDescent="0.2">
      <c r="H17117" s="180"/>
      <c r="I17117" s="180"/>
      <c r="L17117" s="181"/>
      <c r="M17117" s="180"/>
      <c r="N17117" s="180"/>
      <c r="O17117" s="180"/>
    </row>
    <row r="17118" spans="8:15" s="179" customFormat="1" x14ac:dyDescent="0.2">
      <c r="H17118" s="180"/>
      <c r="I17118" s="180"/>
      <c r="L17118" s="181"/>
      <c r="M17118" s="180"/>
      <c r="N17118" s="180"/>
      <c r="O17118" s="180"/>
    </row>
    <row r="17119" spans="8:15" s="179" customFormat="1" x14ac:dyDescent="0.2">
      <c r="H17119" s="180"/>
      <c r="I17119" s="180"/>
      <c r="L17119" s="181"/>
      <c r="M17119" s="180"/>
      <c r="N17119" s="180"/>
      <c r="O17119" s="180"/>
    </row>
    <row r="17120" spans="8:15" s="179" customFormat="1" x14ac:dyDescent="0.2">
      <c r="H17120" s="180"/>
      <c r="I17120" s="180"/>
      <c r="L17120" s="181"/>
      <c r="M17120" s="180"/>
      <c r="N17120" s="180"/>
      <c r="O17120" s="180"/>
    </row>
    <row r="17121" spans="8:15" s="179" customFormat="1" x14ac:dyDescent="0.2">
      <c r="H17121" s="180"/>
      <c r="I17121" s="180"/>
      <c r="L17121" s="181"/>
      <c r="M17121" s="180"/>
      <c r="N17121" s="180"/>
      <c r="O17121" s="180"/>
    </row>
    <row r="17122" spans="8:15" s="179" customFormat="1" x14ac:dyDescent="0.2">
      <c r="H17122" s="180"/>
      <c r="I17122" s="180"/>
      <c r="L17122" s="181"/>
      <c r="M17122" s="180"/>
      <c r="N17122" s="180"/>
      <c r="O17122" s="180"/>
    </row>
    <row r="17123" spans="8:15" s="179" customFormat="1" x14ac:dyDescent="0.2">
      <c r="H17123" s="180"/>
      <c r="I17123" s="180"/>
      <c r="L17123" s="181"/>
      <c r="M17123" s="180"/>
      <c r="N17123" s="180"/>
      <c r="O17123" s="180"/>
    </row>
    <row r="17124" spans="8:15" s="179" customFormat="1" x14ac:dyDescent="0.2">
      <c r="H17124" s="180"/>
      <c r="I17124" s="180"/>
      <c r="L17124" s="181"/>
      <c r="M17124" s="180"/>
      <c r="N17124" s="180"/>
      <c r="O17124" s="180"/>
    </row>
    <row r="17125" spans="8:15" s="179" customFormat="1" x14ac:dyDescent="0.2">
      <c r="H17125" s="180"/>
      <c r="I17125" s="180"/>
      <c r="L17125" s="181"/>
      <c r="M17125" s="180"/>
      <c r="N17125" s="180"/>
      <c r="O17125" s="180"/>
    </row>
    <row r="17126" spans="8:15" s="179" customFormat="1" x14ac:dyDescent="0.2">
      <c r="H17126" s="180"/>
      <c r="I17126" s="180"/>
      <c r="L17126" s="181"/>
      <c r="M17126" s="180"/>
      <c r="N17126" s="180"/>
      <c r="O17126" s="180"/>
    </row>
    <row r="17127" spans="8:15" s="179" customFormat="1" x14ac:dyDescent="0.2">
      <c r="H17127" s="180"/>
      <c r="I17127" s="180"/>
      <c r="L17127" s="181"/>
      <c r="M17127" s="180"/>
      <c r="N17127" s="180"/>
      <c r="O17127" s="180"/>
    </row>
    <row r="17128" spans="8:15" s="179" customFormat="1" x14ac:dyDescent="0.2">
      <c r="H17128" s="180"/>
      <c r="I17128" s="180"/>
      <c r="L17128" s="181"/>
      <c r="M17128" s="180"/>
      <c r="N17128" s="180"/>
      <c r="O17128" s="180"/>
    </row>
    <row r="17129" spans="8:15" s="179" customFormat="1" x14ac:dyDescent="0.2">
      <c r="H17129" s="180"/>
      <c r="I17129" s="180"/>
      <c r="L17129" s="181"/>
      <c r="M17129" s="180"/>
      <c r="N17129" s="180"/>
      <c r="O17129" s="180"/>
    </row>
    <row r="17130" spans="8:15" s="179" customFormat="1" x14ac:dyDescent="0.2">
      <c r="H17130" s="180"/>
      <c r="I17130" s="180"/>
      <c r="L17130" s="181"/>
      <c r="M17130" s="180"/>
      <c r="N17130" s="180"/>
      <c r="O17130" s="180"/>
    </row>
    <row r="17131" spans="8:15" s="179" customFormat="1" x14ac:dyDescent="0.2">
      <c r="H17131" s="180"/>
      <c r="I17131" s="180"/>
      <c r="L17131" s="181"/>
      <c r="M17131" s="180"/>
      <c r="N17131" s="180"/>
      <c r="O17131" s="180"/>
    </row>
    <row r="17132" spans="8:15" s="179" customFormat="1" x14ac:dyDescent="0.2">
      <c r="H17132" s="180"/>
      <c r="I17132" s="180"/>
      <c r="L17132" s="181"/>
      <c r="M17132" s="180"/>
      <c r="N17132" s="180"/>
      <c r="O17132" s="180"/>
    </row>
    <row r="17133" spans="8:15" s="179" customFormat="1" x14ac:dyDescent="0.2">
      <c r="H17133" s="180"/>
      <c r="I17133" s="180"/>
      <c r="L17133" s="181"/>
      <c r="M17133" s="180"/>
      <c r="N17133" s="180"/>
      <c r="O17133" s="180"/>
    </row>
    <row r="17134" spans="8:15" s="179" customFormat="1" x14ac:dyDescent="0.2">
      <c r="H17134" s="180"/>
      <c r="I17134" s="180"/>
      <c r="L17134" s="181"/>
      <c r="M17134" s="180"/>
      <c r="N17134" s="180"/>
      <c r="O17134" s="180"/>
    </row>
    <row r="17135" spans="8:15" s="179" customFormat="1" x14ac:dyDescent="0.2">
      <c r="H17135" s="180"/>
      <c r="I17135" s="180"/>
      <c r="L17135" s="181"/>
      <c r="M17135" s="180"/>
      <c r="N17135" s="180"/>
      <c r="O17135" s="180"/>
    </row>
    <row r="17136" spans="8:15" s="179" customFormat="1" x14ac:dyDescent="0.2">
      <c r="H17136" s="180"/>
      <c r="I17136" s="180"/>
      <c r="L17136" s="181"/>
      <c r="M17136" s="180"/>
      <c r="N17136" s="180"/>
      <c r="O17136" s="180"/>
    </row>
    <row r="17137" spans="8:15" s="179" customFormat="1" x14ac:dyDescent="0.2">
      <c r="H17137" s="180"/>
      <c r="I17137" s="180"/>
      <c r="L17137" s="181"/>
      <c r="M17137" s="180"/>
      <c r="N17137" s="180"/>
      <c r="O17137" s="180"/>
    </row>
    <row r="17138" spans="8:15" s="179" customFormat="1" x14ac:dyDescent="0.2">
      <c r="H17138" s="180"/>
      <c r="I17138" s="180"/>
      <c r="L17138" s="181"/>
      <c r="M17138" s="180"/>
      <c r="N17138" s="180"/>
      <c r="O17138" s="180"/>
    </row>
    <row r="17139" spans="8:15" s="179" customFormat="1" x14ac:dyDescent="0.2">
      <c r="H17139" s="180"/>
      <c r="I17139" s="180"/>
      <c r="L17139" s="181"/>
      <c r="M17139" s="180"/>
      <c r="N17139" s="180"/>
      <c r="O17139" s="180"/>
    </row>
    <row r="17140" spans="8:15" s="179" customFormat="1" x14ac:dyDescent="0.2">
      <c r="H17140" s="180"/>
      <c r="I17140" s="180"/>
      <c r="L17140" s="181"/>
      <c r="M17140" s="180"/>
      <c r="N17140" s="180"/>
      <c r="O17140" s="180"/>
    </row>
    <row r="17141" spans="8:15" s="179" customFormat="1" x14ac:dyDescent="0.2">
      <c r="H17141" s="180"/>
      <c r="I17141" s="180"/>
      <c r="L17141" s="181"/>
      <c r="M17141" s="180"/>
      <c r="N17141" s="180"/>
      <c r="O17141" s="180"/>
    </row>
    <row r="17142" spans="8:15" s="179" customFormat="1" x14ac:dyDescent="0.2">
      <c r="H17142" s="180"/>
      <c r="I17142" s="180"/>
      <c r="L17142" s="181"/>
      <c r="M17142" s="180"/>
      <c r="N17142" s="180"/>
      <c r="O17142" s="180"/>
    </row>
    <row r="17143" spans="8:15" s="179" customFormat="1" x14ac:dyDescent="0.2">
      <c r="H17143" s="180"/>
      <c r="I17143" s="180"/>
      <c r="L17143" s="181"/>
      <c r="M17143" s="180"/>
      <c r="N17143" s="180"/>
      <c r="O17143" s="180"/>
    </row>
    <row r="17144" spans="8:15" s="179" customFormat="1" x14ac:dyDescent="0.2">
      <c r="H17144" s="180"/>
      <c r="I17144" s="180"/>
      <c r="L17144" s="181"/>
      <c r="M17144" s="180"/>
      <c r="N17144" s="180"/>
      <c r="O17144" s="180"/>
    </row>
    <row r="17145" spans="8:15" s="179" customFormat="1" x14ac:dyDescent="0.2">
      <c r="H17145" s="180"/>
      <c r="I17145" s="180"/>
      <c r="L17145" s="181"/>
      <c r="M17145" s="180"/>
      <c r="N17145" s="180"/>
      <c r="O17145" s="180"/>
    </row>
    <row r="17146" spans="8:15" s="179" customFormat="1" x14ac:dyDescent="0.2">
      <c r="H17146" s="180"/>
      <c r="I17146" s="180"/>
      <c r="L17146" s="181"/>
      <c r="M17146" s="180"/>
      <c r="N17146" s="180"/>
      <c r="O17146" s="180"/>
    </row>
    <row r="17147" spans="8:15" s="179" customFormat="1" x14ac:dyDescent="0.2">
      <c r="H17147" s="180"/>
      <c r="I17147" s="180"/>
      <c r="L17147" s="181"/>
      <c r="M17147" s="180"/>
      <c r="N17147" s="180"/>
      <c r="O17147" s="180"/>
    </row>
    <row r="17148" spans="8:15" s="179" customFormat="1" x14ac:dyDescent="0.2">
      <c r="H17148" s="180"/>
      <c r="I17148" s="180"/>
      <c r="L17148" s="181"/>
      <c r="M17148" s="180"/>
      <c r="N17148" s="180"/>
      <c r="O17148" s="180"/>
    </row>
    <row r="17149" spans="8:15" s="179" customFormat="1" x14ac:dyDescent="0.2">
      <c r="H17149" s="180"/>
      <c r="I17149" s="180"/>
      <c r="L17149" s="181"/>
      <c r="M17149" s="180"/>
      <c r="N17149" s="180"/>
      <c r="O17149" s="180"/>
    </row>
    <row r="17150" spans="8:15" s="179" customFormat="1" x14ac:dyDescent="0.2">
      <c r="H17150" s="180"/>
      <c r="I17150" s="180"/>
      <c r="L17150" s="181"/>
      <c r="M17150" s="180"/>
      <c r="N17150" s="180"/>
      <c r="O17150" s="180"/>
    </row>
    <row r="17151" spans="8:15" s="179" customFormat="1" x14ac:dyDescent="0.2">
      <c r="H17151" s="180"/>
      <c r="I17151" s="180"/>
      <c r="L17151" s="181"/>
      <c r="M17151" s="180"/>
      <c r="N17151" s="180"/>
      <c r="O17151" s="180"/>
    </row>
    <row r="17152" spans="8:15" s="179" customFormat="1" x14ac:dyDescent="0.2">
      <c r="H17152" s="180"/>
      <c r="I17152" s="180"/>
      <c r="L17152" s="181"/>
      <c r="M17152" s="180"/>
      <c r="N17152" s="180"/>
      <c r="O17152" s="180"/>
    </row>
    <row r="17153" spans="8:15" s="179" customFormat="1" x14ac:dyDescent="0.2">
      <c r="H17153" s="180"/>
      <c r="I17153" s="180"/>
      <c r="L17153" s="181"/>
      <c r="M17153" s="180"/>
      <c r="N17153" s="180"/>
      <c r="O17153" s="180"/>
    </row>
    <row r="17154" spans="8:15" s="179" customFormat="1" x14ac:dyDescent="0.2">
      <c r="H17154" s="180"/>
      <c r="I17154" s="180"/>
      <c r="L17154" s="181"/>
      <c r="M17154" s="180"/>
      <c r="N17154" s="180"/>
      <c r="O17154" s="180"/>
    </row>
    <row r="17155" spans="8:15" s="179" customFormat="1" x14ac:dyDescent="0.2">
      <c r="H17155" s="180"/>
      <c r="I17155" s="180"/>
      <c r="L17155" s="181"/>
      <c r="M17155" s="180"/>
      <c r="N17155" s="180"/>
      <c r="O17155" s="180"/>
    </row>
    <row r="17156" spans="8:15" s="179" customFormat="1" x14ac:dyDescent="0.2">
      <c r="H17156" s="180"/>
      <c r="I17156" s="180"/>
      <c r="L17156" s="181"/>
      <c r="M17156" s="180"/>
      <c r="N17156" s="180"/>
      <c r="O17156" s="180"/>
    </row>
    <row r="17157" spans="8:15" s="179" customFormat="1" x14ac:dyDescent="0.2">
      <c r="H17157" s="180"/>
      <c r="I17157" s="180"/>
      <c r="L17157" s="181"/>
      <c r="M17157" s="180"/>
      <c r="N17157" s="180"/>
      <c r="O17157" s="180"/>
    </row>
    <row r="17158" spans="8:15" s="179" customFormat="1" x14ac:dyDescent="0.2">
      <c r="H17158" s="180"/>
      <c r="I17158" s="180"/>
      <c r="L17158" s="181"/>
      <c r="M17158" s="180"/>
      <c r="N17158" s="180"/>
      <c r="O17158" s="180"/>
    </row>
    <row r="17159" spans="8:15" s="179" customFormat="1" x14ac:dyDescent="0.2">
      <c r="H17159" s="180"/>
      <c r="I17159" s="180"/>
      <c r="L17159" s="181"/>
      <c r="M17159" s="180"/>
      <c r="N17159" s="180"/>
      <c r="O17159" s="180"/>
    </row>
    <row r="17160" spans="8:15" s="179" customFormat="1" x14ac:dyDescent="0.2">
      <c r="H17160" s="180"/>
      <c r="I17160" s="180"/>
      <c r="L17160" s="181"/>
      <c r="M17160" s="180"/>
      <c r="N17160" s="180"/>
      <c r="O17160" s="180"/>
    </row>
    <row r="17161" spans="8:15" s="179" customFormat="1" x14ac:dyDescent="0.2">
      <c r="H17161" s="180"/>
      <c r="I17161" s="180"/>
      <c r="L17161" s="181"/>
      <c r="M17161" s="180"/>
      <c r="N17161" s="180"/>
      <c r="O17161" s="180"/>
    </row>
    <row r="17162" spans="8:15" s="179" customFormat="1" x14ac:dyDescent="0.2">
      <c r="H17162" s="180"/>
      <c r="I17162" s="180"/>
      <c r="L17162" s="181"/>
      <c r="M17162" s="180"/>
      <c r="N17162" s="180"/>
      <c r="O17162" s="180"/>
    </row>
    <row r="17163" spans="8:15" s="179" customFormat="1" x14ac:dyDescent="0.2">
      <c r="H17163" s="180"/>
      <c r="I17163" s="180"/>
      <c r="L17163" s="181"/>
      <c r="M17163" s="180"/>
      <c r="N17163" s="180"/>
      <c r="O17163" s="180"/>
    </row>
    <row r="17164" spans="8:15" s="179" customFormat="1" x14ac:dyDescent="0.2">
      <c r="H17164" s="180"/>
      <c r="I17164" s="180"/>
      <c r="L17164" s="181"/>
      <c r="M17164" s="180"/>
      <c r="N17164" s="180"/>
      <c r="O17164" s="180"/>
    </row>
    <row r="17165" spans="8:15" s="179" customFormat="1" x14ac:dyDescent="0.2">
      <c r="H17165" s="180"/>
      <c r="I17165" s="180"/>
      <c r="L17165" s="181"/>
      <c r="M17165" s="180"/>
      <c r="N17165" s="180"/>
      <c r="O17165" s="180"/>
    </row>
    <row r="17166" spans="8:15" s="179" customFormat="1" x14ac:dyDescent="0.2">
      <c r="H17166" s="180"/>
      <c r="I17166" s="180"/>
      <c r="L17166" s="181"/>
      <c r="M17166" s="180"/>
      <c r="N17166" s="180"/>
      <c r="O17166" s="180"/>
    </row>
    <row r="17167" spans="8:15" s="179" customFormat="1" x14ac:dyDescent="0.2">
      <c r="H17167" s="180"/>
      <c r="I17167" s="180"/>
      <c r="L17167" s="181"/>
      <c r="M17167" s="180"/>
      <c r="N17167" s="180"/>
      <c r="O17167" s="180"/>
    </row>
    <row r="17168" spans="8:15" s="179" customFormat="1" x14ac:dyDescent="0.2">
      <c r="H17168" s="180"/>
      <c r="I17168" s="180"/>
      <c r="L17168" s="181"/>
      <c r="M17168" s="180"/>
      <c r="N17168" s="180"/>
      <c r="O17168" s="180"/>
    </row>
    <row r="17169" spans="8:15" s="179" customFormat="1" x14ac:dyDescent="0.2">
      <c r="H17169" s="180"/>
      <c r="I17169" s="180"/>
      <c r="L17169" s="181"/>
      <c r="M17169" s="180"/>
      <c r="N17169" s="180"/>
      <c r="O17169" s="180"/>
    </row>
    <row r="17170" spans="8:15" s="179" customFormat="1" x14ac:dyDescent="0.2">
      <c r="H17170" s="180"/>
      <c r="I17170" s="180"/>
      <c r="L17170" s="181"/>
      <c r="M17170" s="180"/>
      <c r="N17170" s="180"/>
      <c r="O17170" s="180"/>
    </row>
    <row r="17171" spans="8:15" s="179" customFormat="1" x14ac:dyDescent="0.2">
      <c r="H17171" s="180"/>
      <c r="I17171" s="180"/>
      <c r="L17171" s="181"/>
      <c r="M17171" s="180"/>
      <c r="N17171" s="180"/>
      <c r="O17171" s="180"/>
    </row>
    <row r="17172" spans="8:15" s="179" customFormat="1" x14ac:dyDescent="0.2">
      <c r="H17172" s="180"/>
      <c r="I17172" s="180"/>
      <c r="L17172" s="181"/>
      <c r="M17172" s="180"/>
      <c r="N17172" s="180"/>
      <c r="O17172" s="180"/>
    </row>
    <row r="17173" spans="8:15" s="179" customFormat="1" x14ac:dyDescent="0.2">
      <c r="H17173" s="180"/>
      <c r="I17173" s="180"/>
      <c r="L17173" s="181"/>
      <c r="M17173" s="180"/>
      <c r="N17173" s="180"/>
      <c r="O17173" s="180"/>
    </row>
    <row r="17174" spans="8:15" s="179" customFormat="1" x14ac:dyDescent="0.2">
      <c r="H17174" s="180"/>
      <c r="I17174" s="180"/>
      <c r="L17174" s="181"/>
      <c r="M17174" s="180"/>
      <c r="N17174" s="180"/>
      <c r="O17174" s="180"/>
    </row>
    <row r="17175" spans="8:15" s="179" customFormat="1" x14ac:dyDescent="0.2">
      <c r="H17175" s="180"/>
      <c r="I17175" s="180"/>
      <c r="L17175" s="181"/>
      <c r="M17175" s="180"/>
      <c r="N17175" s="180"/>
      <c r="O17175" s="180"/>
    </row>
    <row r="17176" spans="8:15" s="179" customFormat="1" x14ac:dyDescent="0.2">
      <c r="H17176" s="180"/>
      <c r="I17176" s="180"/>
      <c r="L17176" s="181"/>
      <c r="M17176" s="180"/>
      <c r="N17176" s="180"/>
      <c r="O17176" s="180"/>
    </row>
    <row r="17177" spans="8:15" s="179" customFormat="1" x14ac:dyDescent="0.2">
      <c r="H17177" s="180"/>
      <c r="I17177" s="180"/>
      <c r="L17177" s="181"/>
      <c r="M17177" s="180"/>
      <c r="N17177" s="180"/>
      <c r="O17177" s="180"/>
    </row>
    <row r="17178" spans="8:15" s="179" customFormat="1" x14ac:dyDescent="0.2">
      <c r="H17178" s="180"/>
      <c r="I17178" s="180"/>
      <c r="L17178" s="181"/>
      <c r="M17178" s="180"/>
      <c r="N17178" s="180"/>
      <c r="O17178" s="180"/>
    </row>
    <row r="17179" spans="8:15" s="179" customFormat="1" x14ac:dyDescent="0.2">
      <c r="H17179" s="180"/>
      <c r="I17179" s="180"/>
      <c r="L17179" s="181"/>
      <c r="M17179" s="180"/>
      <c r="N17179" s="180"/>
      <c r="O17179" s="180"/>
    </row>
    <row r="17180" spans="8:15" s="179" customFormat="1" x14ac:dyDescent="0.2">
      <c r="H17180" s="180"/>
      <c r="I17180" s="180"/>
      <c r="L17180" s="181"/>
      <c r="M17180" s="180"/>
      <c r="N17180" s="180"/>
      <c r="O17180" s="180"/>
    </row>
    <row r="17181" spans="8:15" s="179" customFormat="1" x14ac:dyDescent="0.2">
      <c r="H17181" s="180"/>
      <c r="I17181" s="180"/>
      <c r="L17181" s="181"/>
      <c r="M17181" s="180"/>
      <c r="N17181" s="180"/>
      <c r="O17181" s="180"/>
    </row>
    <row r="17182" spans="8:15" s="179" customFormat="1" x14ac:dyDescent="0.2">
      <c r="H17182" s="180"/>
      <c r="I17182" s="180"/>
      <c r="L17182" s="181"/>
      <c r="M17182" s="180"/>
      <c r="N17182" s="180"/>
      <c r="O17182" s="180"/>
    </row>
    <row r="17183" spans="8:15" s="179" customFormat="1" x14ac:dyDescent="0.2">
      <c r="H17183" s="180"/>
      <c r="I17183" s="180"/>
      <c r="L17183" s="181"/>
      <c r="M17183" s="180"/>
      <c r="N17183" s="180"/>
      <c r="O17183" s="180"/>
    </row>
    <row r="17184" spans="8:15" s="179" customFormat="1" x14ac:dyDescent="0.2">
      <c r="H17184" s="180"/>
      <c r="I17184" s="180"/>
      <c r="L17184" s="181"/>
      <c r="M17184" s="180"/>
      <c r="N17184" s="180"/>
      <c r="O17184" s="180"/>
    </row>
    <row r="17185" spans="8:15" s="179" customFormat="1" x14ac:dyDescent="0.2">
      <c r="H17185" s="180"/>
      <c r="I17185" s="180"/>
      <c r="L17185" s="181"/>
      <c r="M17185" s="180"/>
      <c r="N17185" s="180"/>
      <c r="O17185" s="180"/>
    </row>
    <row r="17186" spans="8:15" s="179" customFormat="1" x14ac:dyDescent="0.2">
      <c r="H17186" s="180"/>
      <c r="I17186" s="180"/>
      <c r="L17186" s="181"/>
      <c r="M17186" s="180"/>
      <c r="N17186" s="180"/>
      <c r="O17186" s="180"/>
    </row>
    <row r="17187" spans="8:15" s="179" customFormat="1" x14ac:dyDescent="0.2">
      <c r="H17187" s="180"/>
      <c r="I17187" s="180"/>
      <c r="L17187" s="181"/>
      <c r="M17187" s="180"/>
      <c r="N17187" s="180"/>
      <c r="O17187" s="180"/>
    </row>
    <row r="17188" spans="8:15" s="179" customFormat="1" x14ac:dyDescent="0.2">
      <c r="H17188" s="180"/>
      <c r="I17188" s="180"/>
      <c r="L17188" s="181"/>
      <c r="M17188" s="180"/>
      <c r="N17188" s="180"/>
      <c r="O17188" s="180"/>
    </row>
    <row r="17189" spans="8:15" s="179" customFormat="1" x14ac:dyDescent="0.2">
      <c r="H17189" s="180"/>
      <c r="I17189" s="180"/>
      <c r="L17189" s="181"/>
      <c r="M17189" s="180"/>
      <c r="N17189" s="180"/>
      <c r="O17189" s="180"/>
    </row>
    <row r="17190" spans="8:15" s="179" customFormat="1" x14ac:dyDescent="0.2">
      <c r="H17190" s="180"/>
      <c r="I17190" s="180"/>
      <c r="L17190" s="181"/>
      <c r="M17190" s="180"/>
      <c r="N17190" s="180"/>
      <c r="O17190" s="180"/>
    </row>
    <row r="17191" spans="8:15" s="179" customFormat="1" x14ac:dyDescent="0.2">
      <c r="H17191" s="180"/>
      <c r="I17191" s="180"/>
      <c r="L17191" s="181"/>
      <c r="M17191" s="180"/>
      <c r="N17191" s="180"/>
      <c r="O17191" s="180"/>
    </row>
    <row r="17192" spans="8:15" s="179" customFormat="1" x14ac:dyDescent="0.2">
      <c r="H17192" s="180"/>
      <c r="I17192" s="180"/>
      <c r="L17192" s="181"/>
      <c r="M17192" s="180"/>
      <c r="N17192" s="180"/>
      <c r="O17192" s="180"/>
    </row>
    <row r="17193" spans="8:15" s="179" customFormat="1" x14ac:dyDescent="0.2">
      <c r="H17193" s="180"/>
      <c r="I17193" s="180"/>
      <c r="L17193" s="181"/>
      <c r="M17193" s="180"/>
      <c r="N17193" s="180"/>
      <c r="O17193" s="180"/>
    </row>
    <row r="17194" spans="8:15" s="179" customFormat="1" x14ac:dyDescent="0.2">
      <c r="H17194" s="180"/>
      <c r="I17194" s="180"/>
      <c r="L17194" s="181"/>
      <c r="M17194" s="180"/>
      <c r="N17194" s="180"/>
      <c r="O17194" s="180"/>
    </row>
    <row r="17195" spans="8:15" s="179" customFormat="1" x14ac:dyDescent="0.2">
      <c r="H17195" s="180"/>
      <c r="I17195" s="180"/>
      <c r="L17195" s="181"/>
      <c r="M17195" s="180"/>
      <c r="N17195" s="180"/>
      <c r="O17195" s="180"/>
    </row>
    <row r="17196" spans="8:15" s="179" customFormat="1" x14ac:dyDescent="0.2">
      <c r="H17196" s="180"/>
      <c r="I17196" s="180"/>
      <c r="L17196" s="181"/>
      <c r="M17196" s="180"/>
      <c r="N17196" s="180"/>
      <c r="O17196" s="180"/>
    </row>
    <row r="17197" spans="8:15" s="179" customFormat="1" x14ac:dyDescent="0.2">
      <c r="H17197" s="180"/>
      <c r="I17197" s="180"/>
      <c r="L17197" s="181"/>
      <c r="M17197" s="180"/>
      <c r="N17197" s="180"/>
      <c r="O17197" s="180"/>
    </row>
    <row r="17198" spans="8:15" s="179" customFormat="1" x14ac:dyDescent="0.2">
      <c r="H17198" s="180"/>
      <c r="I17198" s="180"/>
      <c r="L17198" s="181"/>
      <c r="M17198" s="180"/>
      <c r="N17198" s="180"/>
      <c r="O17198" s="180"/>
    </row>
    <row r="17199" spans="8:15" s="179" customFormat="1" x14ac:dyDescent="0.2">
      <c r="H17199" s="180"/>
      <c r="I17199" s="180"/>
      <c r="L17199" s="181"/>
      <c r="M17199" s="180"/>
      <c r="N17199" s="180"/>
      <c r="O17199" s="180"/>
    </row>
    <row r="17200" spans="8:15" s="179" customFormat="1" x14ac:dyDescent="0.2">
      <c r="H17200" s="180"/>
      <c r="I17200" s="180"/>
      <c r="L17200" s="181"/>
      <c r="M17200" s="180"/>
      <c r="N17200" s="180"/>
      <c r="O17200" s="180"/>
    </row>
    <row r="17201" spans="8:15" s="179" customFormat="1" x14ac:dyDescent="0.2">
      <c r="H17201" s="180"/>
      <c r="I17201" s="180"/>
      <c r="L17201" s="181"/>
      <c r="M17201" s="180"/>
      <c r="N17201" s="180"/>
      <c r="O17201" s="180"/>
    </row>
    <row r="17202" spans="8:15" s="179" customFormat="1" x14ac:dyDescent="0.2">
      <c r="H17202" s="180"/>
      <c r="I17202" s="180"/>
      <c r="L17202" s="181"/>
      <c r="M17202" s="180"/>
      <c r="N17202" s="180"/>
      <c r="O17202" s="180"/>
    </row>
    <row r="17203" spans="8:15" s="179" customFormat="1" x14ac:dyDescent="0.2">
      <c r="H17203" s="180"/>
      <c r="I17203" s="180"/>
      <c r="L17203" s="181"/>
      <c r="M17203" s="180"/>
      <c r="N17203" s="180"/>
      <c r="O17203" s="180"/>
    </row>
    <row r="17204" spans="8:15" s="179" customFormat="1" x14ac:dyDescent="0.2">
      <c r="H17204" s="180"/>
      <c r="I17204" s="180"/>
      <c r="L17204" s="181"/>
      <c r="M17204" s="180"/>
      <c r="N17204" s="180"/>
      <c r="O17204" s="180"/>
    </row>
    <row r="17205" spans="8:15" s="179" customFormat="1" x14ac:dyDescent="0.2">
      <c r="H17205" s="180"/>
      <c r="I17205" s="180"/>
      <c r="L17205" s="181"/>
      <c r="M17205" s="180"/>
      <c r="N17205" s="180"/>
      <c r="O17205" s="180"/>
    </row>
    <row r="17206" spans="8:15" s="179" customFormat="1" x14ac:dyDescent="0.2">
      <c r="H17206" s="180"/>
      <c r="I17206" s="180"/>
      <c r="L17206" s="181"/>
      <c r="M17206" s="180"/>
      <c r="N17206" s="180"/>
      <c r="O17206" s="180"/>
    </row>
    <row r="17207" spans="8:15" s="179" customFormat="1" x14ac:dyDescent="0.2">
      <c r="H17207" s="180"/>
      <c r="I17207" s="180"/>
      <c r="L17207" s="181"/>
      <c r="M17207" s="180"/>
      <c r="N17207" s="180"/>
      <c r="O17207" s="180"/>
    </row>
    <row r="17208" spans="8:15" s="179" customFormat="1" x14ac:dyDescent="0.2">
      <c r="H17208" s="180"/>
      <c r="I17208" s="180"/>
      <c r="L17208" s="181"/>
      <c r="M17208" s="180"/>
      <c r="N17208" s="180"/>
      <c r="O17208" s="180"/>
    </row>
    <row r="17209" spans="8:15" s="179" customFormat="1" x14ac:dyDescent="0.2">
      <c r="H17209" s="180"/>
      <c r="I17209" s="180"/>
      <c r="L17209" s="181"/>
      <c r="M17209" s="180"/>
      <c r="N17209" s="180"/>
      <c r="O17209" s="180"/>
    </row>
    <row r="17210" spans="8:15" s="179" customFormat="1" x14ac:dyDescent="0.2">
      <c r="H17210" s="180"/>
      <c r="I17210" s="180"/>
      <c r="L17210" s="181"/>
      <c r="M17210" s="180"/>
      <c r="N17210" s="180"/>
      <c r="O17210" s="180"/>
    </row>
    <row r="17211" spans="8:15" s="179" customFormat="1" x14ac:dyDescent="0.2">
      <c r="H17211" s="180"/>
      <c r="I17211" s="180"/>
      <c r="L17211" s="181"/>
      <c r="M17211" s="180"/>
      <c r="N17211" s="180"/>
      <c r="O17211" s="180"/>
    </row>
    <row r="17212" spans="8:15" s="179" customFormat="1" x14ac:dyDescent="0.2">
      <c r="H17212" s="180"/>
      <c r="I17212" s="180"/>
      <c r="L17212" s="181"/>
      <c r="M17212" s="180"/>
      <c r="N17212" s="180"/>
      <c r="O17212" s="180"/>
    </row>
    <row r="17213" spans="8:15" s="179" customFormat="1" x14ac:dyDescent="0.2">
      <c r="H17213" s="180"/>
      <c r="I17213" s="180"/>
      <c r="L17213" s="181"/>
      <c r="M17213" s="180"/>
      <c r="N17213" s="180"/>
      <c r="O17213" s="180"/>
    </row>
    <row r="17214" spans="8:15" s="179" customFormat="1" x14ac:dyDescent="0.2">
      <c r="H17214" s="180"/>
      <c r="I17214" s="180"/>
      <c r="L17214" s="181"/>
      <c r="M17214" s="180"/>
      <c r="N17214" s="180"/>
      <c r="O17214" s="180"/>
    </row>
    <row r="17215" spans="8:15" s="179" customFormat="1" x14ac:dyDescent="0.2">
      <c r="H17215" s="180"/>
      <c r="I17215" s="180"/>
      <c r="L17215" s="181"/>
      <c r="M17215" s="180"/>
      <c r="N17215" s="180"/>
      <c r="O17215" s="180"/>
    </row>
    <row r="17216" spans="8:15" s="179" customFormat="1" x14ac:dyDescent="0.2">
      <c r="H17216" s="180"/>
      <c r="I17216" s="180"/>
      <c r="L17216" s="181"/>
      <c r="M17216" s="180"/>
      <c r="N17216" s="180"/>
      <c r="O17216" s="180"/>
    </row>
    <row r="17217" spans="8:15" s="179" customFormat="1" x14ac:dyDescent="0.2">
      <c r="H17217" s="180"/>
      <c r="I17217" s="180"/>
      <c r="L17217" s="181"/>
      <c r="M17217" s="180"/>
      <c r="N17217" s="180"/>
      <c r="O17217" s="180"/>
    </row>
    <row r="17218" spans="8:15" s="179" customFormat="1" x14ac:dyDescent="0.2">
      <c r="H17218" s="180"/>
      <c r="I17218" s="180"/>
      <c r="L17218" s="181"/>
      <c r="M17218" s="180"/>
      <c r="N17218" s="180"/>
      <c r="O17218" s="180"/>
    </row>
    <row r="17219" spans="8:15" s="179" customFormat="1" x14ac:dyDescent="0.2">
      <c r="H17219" s="180"/>
      <c r="I17219" s="180"/>
      <c r="L17219" s="181"/>
      <c r="M17219" s="180"/>
      <c r="N17219" s="180"/>
      <c r="O17219" s="180"/>
    </row>
    <row r="17220" spans="8:15" s="179" customFormat="1" x14ac:dyDescent="0.2">
      <c r="H17220" s="180"/>
      <c r="I17220" s="180"/>
      <c r="L17220" s="181"/>
      <c r="M17220" s="180"/>
      <c r="N17220" s="180"/>
      <c r="O17220" s="180"/>
    </row>
    <row r="17221" spans="8:15" s="179" customFormat="1" x14ac:dyDescent="0.2">
      <c r="H17221" s="180"/>
      <c r="I17221" s="180"/>
      <c r="L17221" s="181"/>
      <c r="M17221" s="180"/>
      <c r="N17221" s="180"/>
      <c r="O17221" s="180"/>
    </row>
    <row r="17222" spans="8:15" s="179" customFormat="1" x14ac:dyDescent="0.2">
      <c r="H17222" s="180"/>
      <c r="I17222" s="180"/>
      <c r="L17222" s="181"/>
      <c r="M17222" s="180"/>
      <c r="N17222" s="180"/>
      <c r="O17222" s="180"/>
    </row>
    <row r="17223" spans="8:15" s="179" customFormat="1" x14ac:dyDescent="0.2">
      <c r="H17223" s="180"/>
      <c r="I17223" s="180"/>
      <c r="L17223" s="181"/>
      <c r="M17223" s="180"/>
      <c r="N17223" s="180"/>
      <c r="O17223" s="180"/>
    </row>
    <row r="17224" spans="8:15" s="179" customFormat="1" x14ac:dyDescent="0.2">
      <c r="H17224" s="180"/>
      <c r="I17224" s="180"/>
      <c r="L17224" s="181"/>
      <c r="M17224" s="180"/>
      <c r="N17224" s="180"/>
      <c r="O17224" s="180"/>
    </row>
    <row r="17225" spans="8:15" s="179" customFormat="1" x14ac:dyDescent="0.2">
      <c r="H17225" s="180"/>
      <c r="I17225" s="180"/>
      <c r="L17225" s="181"/>
      <c r="M17225" s="180"/>
      <c r="N17225" s="180"/>
      <c r="O17225" s="180"/>
    </row>
    <row r="17226" spans="8:15" s="179" customFormat="1" x14ac:dyDescent="0.2">
      <c r="H17226" s="180"/>
      <c r="I17226" s="180"/>
      <c r="L17226" s="181"/>
      <c r="M17226" s="180"/>
      <c r="N17226" s="180"/>
      <c r="O17226" s="180"/>
    </row>
    <row r="17227" spans="8:15" s="179" customFormat="1" x14ac:dyDescent="0.2">
      <c r="H17227" s="180"/>
      <c r="I17227" s="180"/>
      <c r="L17227" s="181"/>
      <c r="M17227" s="180"/>
      <c r="N17227" s="180"/>
      <c r="O17227" s="180"/>
    </row>
    <row r="17228" spans="8:15" s="179" customFormat="1" x14ac:dyDescent="0.2">
      <c r="H17228" s="180"/>
      <c r="I17228" s="180"/>
      <c r="L17228" s="181"/>
      <c r="M17228" s="180"/>
      <c r="N17228" s="180"/>
      <c r="O17228" s="180"/>
    </row>
    <row r="17229" spans="8:15" s="179" customFormat="1" x14ac:dyDescent="0.2">
      <c r="H17229" s="180"/>
      <c r="I17229" s="180"/>
      <c r="L17229" s="181"/>
      <c r="M17229" s="180"/>
      <c r="N17229" s="180"/>
      <c r="O17229" s="180"/>
    </row>
    <row r="17230" spans="8:15" s="179" customFormat="1" x14ac:dyDescent="0.2">
      <c r="H17230" s="180"/>
      <c r="I17230" s="180"/>
      <c r="L17230" s="181"/>
      <c r="M17230" s="180"/>
      <c r="N17230" s="180"/>
      <c r="O17230" s="180"/>
    </row>
    <row r="17231" spans="8:15" s="179" customFormat="1" x14ac:dyDescent="0.2">
      <c r="H17231" s="180"/>
      <c r="I17231" s="180"/>
      <c r="L17231" s="181"/>
      <c r="M17231" s="180"/>
      <c r="N17231" s="180"/>
      <c r="O17231" s="180"/>
    </row>
    <row r="17232" spans="8:15" s="179" customFormat="1" x14ac:dyDescent="0.2">
      <c r="H17232" s="180"/>
      <c r="I17232" s="180"/>
      <c r="L17232" s="181"/>
      <c r="M17232" s="180"/>
      <c r="N17232" s="180"/>
      <c r="O17232" s="180"/>
    </row>
    <row r="17233" spans="8:15" s="179" customFormat="1" x14ac:dyDescent="0.2">
      <c r="H17233" s="180"/>
      <c r="I17233" s="180"/>
      <c r="L17233" s="181"/>
      <c r="M17233" s="180"/>
      <c r="N17233" s="180"/>
      <c r="O17233" s="180"/>
    </row>
    <row r="17234" spans="8:15" s="179" customFormat="1" x14ac:dyDescent="0.2">
      <c r="H17234" s="180"/>
      <c r="I17234" s="180"/>
      <c r="L17234" s="181"/>
      <c r="M17234" s="180"/>
      <c r="N17234" s="180"/>
      <c r="O17234" s="180"/>
    </row>
    <row r="17235" spans="8:15" s="179" customFormat="1" x14ac:dyDescent="0.2">
      <c r="H17235" s="180"/>
      <c r="I17235" s="180"/>
      <c r="L17235" s="181"/>
      <c r="M17235" s="180"/>
      <c r="N17235" s="180"/>
      <c r="O17235" s="180"/>
    </row>
    <row r="17236" spans="8:15" s="179" customFormat="1" x14ac:dyDescent="0.2">
      <c r="H17236" s="180"/>
      <c r="I17236" s="180"/>
      <c r="L17236" s="181"/>
      <c r="M17236" s="180"/>
      <c r="N17236" s="180"/>
      <c r="O17236" s="180"/>
    </row>
    <row r="17237" spans="8:15" s="179" customFormat="1" x14ac:dyDescent="0.2">
      <c r="H17237" s="180"/>
      <c r="I17237" s="180"/>
      <c r="L17237" s="181"/>
      <c r="M17237" s="180"/>
      <c r="N17237" s="180"/>
      <c r="O17237" s="180"/>
    </row>
    <row r="17238" spans="8:15" s="179" customFormat="1" x14ac:dyDescent="0.2">
      <c r="H17238" s="180"/>
      <c r="I17238" s="180"/>
      <c r="L17238" s="181"/>
      <c r="M17238" s="180"/>
      <c r="N17238" s="180"/>
      <c r="O17238" s="180"/>
    </row>
    <row r="17239" spans="8:15" s="179" customFormat="1" x14ac:dyDescent="0.2">
      <c r="H17239" s="180"/>
      <c r="I17239" s="180"/>
      <c r="L17239" s="181"/>
      <c r="M17239" s="180"/>
      <c r="N17239" s="180"/>
      <c r="O17239" s="180"/>
    </row>
    <row r="17240" spans="8:15" s="179" customFormat="1" x14ac:dyDescent="0.2">
      <c r="H17240" s="180"/>
      <c r="I17240" s="180"/>
      <c r="L17240" s="181"/>
      <c r="M17240" s="180"/>
      <c r="N17240" s="180"/>
      <c r="O17240" s="180"/>
    </row>
    <row r="17241" spans="8:15" s="179" customFormat="1" x14ac:dyDescent="0.2">
      <c r="H17241" s="180"/>
      <c r="I17241" s="180"/>
      <c r="L17241" s="181"/>
      <c r="M17241" s="180"/>
      <c r="N17241" s="180"/>
      <c r="O17241" s="180"/>
    </row>
    <row r="17242" spans="8:15" s="179" customFormat="1" x14ac:dyDescent="0.2">
      <c r="H17242" s="180"/>
      <c r="I17242" s="180"/>
      <c r="L17242" s="181"/>
      <c r="M17242" s="180"/>
      <c r="N17242" s="180"/>
      <c r="O17242" s="180"/>
    </row>
    <row r="17243" spans="8:15" s="179" customFormat="1" x14ac:dyDescent="0.2">
      <c r="H17243" s="180"/>
      <c r="I17243" s="180"/>
      <c r="L17243" s="181"/>
      <c r="M17243" s="180"/>
      <c r="N17243" s="180"/>
      <c r="O17243" s="180"/>
    </row>
    <row r="17244" spans="8:15" s="179" customFormat="1" x14ac:dyDescent="0.2">
      <c r="H17244" s="180"/>
      <c r="I17244" s="180"/>
      <c r="L17244" s="181"/>
      <c r="M17244" s="180"/>
      <c r="N17244" s="180"/>
      <c r="O17244" s="180"/>
    </row>
    <row r="17245" spans="8:15" s="179" customFormat="1" x14ac:dyDescent="0.2">
      <c r="H17245" s="180"/>
      <c r="I17245" s="180"/>
      <c r="L17245" s="181"/>
      <c r="M17245" s="180"/>
      <c r="N17245" s="180"/>
      <c r="O17245" s="180"/>
    </row>
    <row r="17246" spans="8:15" s="179" customFormat="1" x14ac:dyDescent="0.2">
      <c r="H17246" s="180"/>
      <c r="I17246" s="180"/>
      <c r="L17246" s="181"/>
      <c r="M17246" s="180"/>
      <c r="N17246" s="180"/>
      <c r="O17246" s="180"/>
    </row>
    <row r="17247" spans="8:15" s="179" customFormat="1" x14ac:dyDescent="0.2">
      <c r="H17247" s="180"/>
      <c r="I17247" s="180"/>
      <c r="L17247" s="181"/>
      <c r="M17247" s="180"/>
      <c r="N17247" s="180"/>
      <c r="O17247" s="180"/>
    </row>
    <row r="17248" spans="8:15" s="179" customFormat="1" x14ac:dyDescent="0.2">
      <c r="H17248" s="180"/>
      <c r="I17248" s="180"/>
      <c r="L17248" s="181"/>
      <c r="M17248" s="180"/>
      <c r="N17248" s="180"/>
      <c r="O17248" s="180"/>
    </row>
    <row r="17249" spans="8:15" s="179" customFormat="1" x14ac:dyDescent="0.2">
      <c r="H17249" s="180"/>
      <c r="I17249" s="180"/>
      <c r="L17249" s="181"/>
      <c r="M17249" s="180"/>
      <c r="N17249" s="180"/>
      <c r="O17249" s="180"/>
    </row>
    <row r="17250" spans="8:15" s="179" customFormat="1" x14ac:dyDescent="0.2">
      <c r="H17250" s="180"/>
      <c r="I17250" s="180"/>
      <c r="L17250" s="181"/>
      <c r="M17250" s="180"/>
      <c r="N17250" s="180"/>
      <c r="O17250" s="180"/>
    </row>
    <row r="17251" spans="8:15" s="179" customFormat="1" x14ac:dyDescent="0.2">
      <c r="H17251" s="180"/>
      <c r="I17251" s="180"/>
      <c r="L17251" s="181"/>
      <c r="M17251" s="180"/>
      <c r="N17251" s="180"/>
      <c r="O17251" s="180"/>
    </row>
    <row r="17252" spans="8:15" s="179" customFormat="1" x14ac:dyDescent="0.2">
      <c r="H17252" s="180"/>
      <c r="I17252" s="180"/>
      <c r="L17252" s="181"/>
      <c r="M17252" s="180"/>
      <c r="N17252" s="180"/>
      <c r="O17252" s="180"/>
    </row>
    <row r="17253" spans="8:15" s="179" customFormat="1" x14ac:dyDescent="0.2">
      <c r="H17253" s="180"/>
      <c r="I17253" s="180"/>
      <c r="L17253" s="181"/>
      <c r="M17253" s="180"/>
      <c r="N17253" s="180"/>
      <c r="O17253" s="180"/>
    </row>
    <row r="17254" spans="8:15" s="179" customFormat="1" x14ac:dyDescent="0.2">
      <c r="H17254" s="180"/>
      <c r="I17254" s="180"/>
      <c r="L17254" s="181"/>
      <c r="M17254" s="180"/>
      <c r="N17254" s="180"/>
      <c r="O17254" s="180"/>
    </row>
    <row r="17255" spans="8:15" s="179" customFormat="1" x14ac:dyDescent="0.2">
      <c r="H17255" s="180"/>
      <c r="I17255" s="180"/>
      <c r="L17255" s="181"/>
      <c r="M17255" s="180"/>
      <c r="N17255" s="180"/>
      <c r="O17255" s="180"/>
    </row>
    <row r="17256" spans="8:15" s="179" customFormat="1" x14ac:dyDescent="0.2">
      <c r="H17256" s="180"/>
      <c r="I17256" s="180"/>
      <c r="L17256" s="181"/>
      <c r="M17256" s="180"/>
      <c r="N17256" s="180"/>
      <c r="O17256" s="180"/>
    </row>
    <row r="17257" spans="8:15" s="179" customFormat="1" x14ac:dyDescent="0.2">
      <c r="H17257" s="180"/>
      <c r="I17257" s="180"/>
      <c r="L17257" s="181"/>
      <c r="M17257" s="180"/>
      <c r="N17257" s="180"/>
      <c r="O17257" s="180"/>
    </row>
    <row r="17258" spans="8:15" s="179" customFormat="1" x14ac:dyDescent="0.2">
      <c r="H17258" s="180"/>
      <c r="I17258" s="180"/>
      <c r="L17258" s="181"/>
      <c r="M17258" s="180"/>
      <c r="N17258" s="180"/>
      <c r="O17258" s="180"/>
    </row>
    <row r="17259" spans="8:15" s="179" customFormat="1" x14ac:dyDescent="0.2">
      <c r="H17259" s="180"/>
      <c r="I17259" s="180"/>
      <c r="L17259" s="181"/>
      <c r="M17259" s="180"/>
      <c r="N17259" s="180"/>
      <c r="O17259" s="180"/>
    </row>
    <row r="17260" spans="8:15" s="179" customFormat="1" x14ac:dyDescent="0.2">
      <c r="H17260" s="180"/>
      <c r="I17260" s="180"/>
      <c r="L17260" s="181"/>
      <c r="M17260" s="180"/>
      <c r="N17260" s="180"/>
      <c r="O17260" s="180"/>
    </row>
    <row r="17261" spans="8:15" s="179" customFormat="1" x14ac:dyDescent="0.2">
      <c r="H17261" s="180"/>
      <c r="I17261" s="180"/>
      <c r="L17261" s="181"/>
      <c r="M17261" s="180"/>
      <c r="N17261" s="180"/>
      <c r="O17261" s="180"/>
    </row>
    <row r="17262" spans="8:15" s="179" customFormat="1" x14ac:dyDescent="0.2">
      <c r="H17262" s="180"/>
      <c r="I17262" s="180"/>
      <c r="L17262" s="181"/>
      <c r="M17262" s="180"/>
      <c r="N17262" s="180"/>
      <c r="O17262" s="180"/>
    </row>
    <row r="17263" spans="8:15" s="179" customFormat="1" x14ac:dyDescent="0.2">
      <c r="H17263" s="180"/>
      <c r="I17263" s="180"/>
      <c r="L17263" s="181"/>
      <c r="M17263" s="180"/>
      <c r="N17263" s="180"/>
      <c r="O17263" s="180"/>
    </row>
    <row r="17264" spans="8:15" s="179" customFormat="1" x14ac:dyDescent="0.2">
      <c r="H17264" s="180"/>
      <c r="I17264" s="180"/>
      <c r="L17264" s="181"/>
      <c r="M17264" s="180"/>
      <c r="N17264" s="180"/>
      <c r="O17264" s="180"/>
    </row>
    <row r="17265" spans="8:15" s="179" customFormat="1" x14ac:dyDescent="0.2">
      <c r="H17265" s="180"/>
      <c r="I17265" s="180"/>
      <c r="L17265" s="181"/>
      <c r="M17265" s="180"/>
      <c r="N17265" s="180"/>
      <c r="O17265" s="180"/>
    </row>
    <row r="17266" spans="8:15" s="179" customFormat="1" x14ac:dyDescent="0.2">
      <c r="H17266" s="180"/>
      <c r="I17266" s="180"/>
      <c r="L17266" s="181"/>
      <c r="M17266" s="180"/>
      <c r="N17266" s="180"/>
      <c r="O17266" s="180"/>
    </row>
    <row r="17267" spans="8:15" s="179" customFormat="1" x14ac:dyDescent="0.2">
      <c r="H17267" s="180"/>
      <c r="I17267" s="180"/>
      <c r="L17267" s="181"/>
      <c r="M17267" s="180"/>
      <c r="N17267" s="180"/>
      <c r="O17267" s="180"/>
    </row>
    <row r="17268" spans="8:15" s="179" customFormat="1" x14ac:dyDescent="0.2">
      <c r="H17268" s="180"/>
      <c r="I17268" s="180"/>
      <c r="L17268" s="181"/>
      <c r="M17268" s="180"/>
      <c r="N17268" s="180"/>
      <c r="O17268" s="180"/>
    </row>
    <row r="17269" spans="8:15" s="179" customFormat="1" x14ac:dyDescent="0.2">
      <c r="H17269" s="180"/>
      <c r="I17269" s="180"/>
      <c r="L17269" s="181"/>
      <c r="M17269" s="180"/>
      <c r="N17269" s="180"/>
      <c r="O17269" s="180"/>
    </row>
    <row r="17270" spans="8:15" s="179" customFormat="1" x14ac:dyDescent="0.2">
      <c r="H17270" s="180"/>
      <c r="I17270" s="180"/>
      <c r="L17270" s="181"/>
      <c r="M17270" s="180"/>
      <c r="N17270" s="180"/>
      <c r="O17270" s="180"/>
    </row>
    <row r="17271" spans="8:15" s="179" customFormat="1" x14ac:dyDescent="0.2">
      <c r="H17271" s="180"/>
      <c r="I17271" s="180"/>
      <c r="L17271" s="181"/>
      <c r="M17271" s="180"/>
      <c r="N17271" s="180"/>
      <c r="O17271" s="180"/>
    </row>
    <row r="17272" spans="8:15" s="179" customFormat="1" x14ac:dyDescent="0.2">
      <c r="H17272" s="180"/>
      <c r="I17272" s="180"/>
      <c r="L17272" s="181"/>
      <c r="M17272" s="180"/>
      <c r="N17272" s="180"/>
      <c r="O17272" s="180"/>
    </row>
    <row r="17273" spans="8:15" s="179" customFormat="1" x14ac:dyDescent="0.2">
      <c r="H17273" s="180"/>
      <c r="I17273" s="180"/>
      <c r="L17273" s="181"/>
      <c r="M17273" s="180"/>
      <c r="N17273" s="180"/>
      <c r="O17273" s="180"/>
    </row>
    <row r="17274" spans="8:15" s="179" customFormat="1" x14ac:dyDescent="0.2">
      <c r="H17274" s="180"/>
      <c r="I17274" s="180"/>
      <c r="L17274" s="181"/>
      <c r="M17274" s="180"/>
      <c r="N17274" s="180"/>
      <c r="O17274" s="180"/>
    </row>
    <row r="17275" spans="8:15" s="179" customFormat="1" x14ac:dyDescent="0.2">
      <c r="H17275" s="180"/>
      <c r="I17275" s="180"/>
      <c r="L17275" s="181"/>
      <c r="M17275" s="180"/>
      <c r="N17275" s="180"/>
      <c r="O17275" s="180"/>
    </row>
    <row r="17276" spans="8:15" s="179" customFormat="1" x14ac:dyDescent="0.2">
      <c r="H17276" s="180"/>
      <c r="I17276" s="180"/>
      <c r="L17276" s="181"/>
      <c r="M17276" s="180"/>
      <c r="N17276" s="180"/>
      <c r="O17276" s="180"/>
    </row>
    <row r="17277" spans="8:15" s="179" customFormat="1" x14ac:dyDescent="0.2">
      <c r="H17277" s="180"/>
      <c r="I17277" s="180"/>
      <c r="L17277" s="181"/>
      <c r="M17277" s="180"/>
      <c r="N17277" s="180"/>
      <c r="O17277" s="180"/>
    </row>
    <row r="17278" spans="8:15" s="179" customFormat="1" x14ac:dyDescent="0.2">
      <c r="H17278" s="180"/>
      <c r="I17278" s="180"/>
      <c r="L17278" s="181"/>
      <c r="M17278" s="180"/>
      <c r="N17278" s="180"/>
      <c r="O17278" s="180"/>
    </row>
    <row r="17279" spans="8:15" s="179" customFormat="1" x14ac:dyDescent="0.2">
      <c r="H17279" s="180"/>
      <c r="I17279" s="180"/>
      <c r="L17279" s="181"/>
      <c r="M17279" s="180"/>
      <c r="N17279" s="180"/>
      <c r="O17279" s="180"/>
    </row>
    <row r="17280" spans="8:15" s="179" customFormat="1" x14ac:dyDescent="0.2">
      <c r="H17280" s="180"/>
      <c r="I17280" s="180"/>
      <c r="L17280" s="181"/>
      <c r="M17280" s="180"/>
      <c r="N17280" s="180"/>
      <c r="O17280" s="180"/>
    </row>
    <row r="17281" spans="8:15" s="179" customFormat="1" x14ac:dyDescent="0.2">
      <c r="H17281" s="180"/>
      <c r="I17281" s="180"/>
      <c r="L17281" s="181"/>
      <c r="M17281" s="180"/>
      <c r="N17281" s="180"/>
      <c r="O17281" s="180"/>
    </row>
    <row r="17282" spans="8:15" s="179" customFormat="1" x14ac:dyDescent="0.2">
      <c r="H17282" s="180"/>
      <c r="I17282" s="180"/>
      <c r="L17282" s="181"/>
      <c r="M17282" s="180"/>
      <c r="N17282" s="180"/>
      <c r="O17282" s="180"/>
    </row>
    <row r="17283" spans="8:15" s="179" customFormat="1" x14ac:dyDescent="0.2">
      <c r="H17283" s="180"/>
      <c r="I17283" s="180"/>
      <c r="L17283" s="181"/>
      <c r="M17283" s="180"/>
      <c r="N17283" s="180"/>
      <c r="O17283" s="180"/>
    </row>
    <row r="17284" spans="8:15" s="179" customFormat="1" x14ac:dyDescent="0.2">
      <c r="H17284" s="180"/>
      <c r="I17284" s="180"/>
      <c r="L17284" s="181"/>
      <c r="M17284" s="180"/>
      <c r="N17284" s="180"/>
      <c r="O17284" s="180"/>
    </row>
    <row r="17285" spans="8:15" s="179" customFormat="1" x14ac:dyDescent="0.2">
      <c r="H17285" s="180"/>
      <c r="I17285" s="180"/>
      <c r="L17285" s="181"/>
      <c r="M17285" s="180"/>
      <c r="N17285" s="180"/>
      <c r="O17285" s="180"/>
    </row>
    <row r="17286" spans="8:15" s="179" customFormat="1" x14ac:dyDescent="0.2">
      <c r="H17286" s="180"/>
      <c r="I17286" s="180"/>
      <c r="L17286" s="181"/>
      <c r="M17286" s="180"/>
      <c r="N17286" s="180"/>
      <c r="O17286" s="180"/>
    </row>
    <row r="17287" spans="8:15" s="179" customFormat="1" x14ac:dyDescent="0.2">
      <c r="H17287" s="180"/>
      <c r="I17287" s="180"/>
      <c r="L17287" s="181"/>
      <c r="M17287" s="180"/>
      <c r="N17287" s="180"/>
      <c r="O17287" s="180"/>
    </row>
    <row r="17288" spans="8:15" s="179" customFormat="1" x14ac:dyDescent="0.2">
      <c r="H17288" s="180"/>
      <c r="I17288" s="180"/>
      <c r="L17288" s="181"/>
      <c r="M17288" s="180"/>
      <c r="N17288" s="180"/>
      <c r="O17288" s="180"/>
    </row>
    <row r="17289" spans="8:15" s="179" customFormat="1" x14ac:dyDescent="0.2">
      <c r="H17289" s="180"/>
      <c r="I17289" s="180"/>
      <c r="L17289" s="181"/>
      <c r="M17289" s="180"/>
      <c r="N17289" s="180"/>
      <c r="O17289" s="180"/>
    </row>
    <row r="17290" spans="8:15" s="179" customFormat="1" x14ac:dyDescent="0.2">
      <c r="H17290" s="180"/>
      <c r="I17290" s="180"/>
      <c r="L17290" s="181"/>
      <c r="M17290" s="180"/>
      <c r="N17290" s="180"/>
      <c r="O17290" s="180"/>
    </row>
    <row r="17291" spans="8:15" s="179" customFormat="1" x14ac:dyDescent="0.2">
      <c r="H17291" s="180"/>
      <c r="I17291" s="180"/>
      <c r="L17291" s="181"/>
      <c r="M17291" s="180"/>
      <c r="N17291" s="180"/>
      <c r="O17291" s="180"/>
    </row>
    <row r="17292" spans="8:15" s="179" customFormat="1" x14ac:dyDescent="0.2">
      <c r="H17292" s="180"/>
      <c r="I17292" s="180"/>
      <c r="L17292" s="181"/>
      <c r="M17292" s="180"/>
      <c r="N17292" s="180"/>
      <c r="O17292" s="180"/>
    </row>
    <row r="17293" spans="8:15" s="179" customFormat="1" x14ac:dyDescent="0.2">
      <c r="H17293" s="180"/>
      <c r="I17293" s="180"/>
      <c r="L17293" s="181"/>
      <c r="M17293" s="180"/>
      <c r="N17293" s="180"/>
      <c r="O17293" s="180"/>
    </row>
    <row r="17294" spans="8:15" s="179" customFormat="1" x14ac:dyDescent="0.2">
      <c r="H17294" s="180"/>
      <c r="I17294" s="180"/>
      <c r="L17294" s="181"/>
      <c r="M17294" s="180"/>
      <c r="N17294" s="180"/>
      <c r="O17294" s="180"/>
    </row>
    <row r="17295" spans="8:15" s="179" customFormat="1" x14ac:dyDescent="0.2">
      <c r="H17295" s="180"/>
      <c r="I17295" s="180"/>
      <c r="L17295" s="181"/>
      <c r="M17295" s="180"/>
      <c r="N17295" s="180"/>
      <c r="O17295" s="180"/>
    </row>
    <row r="17296" spans="8:15" s="179" customFormat="1" x14ac:dyDescent="0.2">
      <c r="H17296" s="180"/>
      <c r="I17296" s="180"/>
      <c r="L17296" s="181"/>
      <c r="M17296" s="180"/>
      <c r="N17296" s="180"/>
      <c r="O17296" s="180"/>
    </row>
    <row r="17297" spans="8:15" s="179" customFormat="1" x14ac:dyDescent="0.2">
      <c r="H17297" s="180"/>
      <c r="I17297" s="180"/>
      <c r="L17297" s="181"/>
      <c r="M17297" s="180"/>
      <c r="N17297" s="180"/>
      <c r="O17297" s="180"/>
    </row>
    <row r="17298" spans="8:15" s="179" customFormat="1" x14ac:dyDescent="0.2">
      <c r="H17298" s="180"/>
      <c r="I17298" s="180"/>
      <c r="L17298" s="181"/>
      <c r="M17298" s="180"/>
      <c r="N17298" s="180"/>
      <c r="O17298" s="180"/>
    </row>
    <row r="17299" spans="8:15" s="179" customFormat="1" x14ac:dyDescent="0.2">
      <c r="H17299" s="180"/>
      <c r="I17299" s="180"/>
      <c r="L17299" s="181"/>
      <c r="M17299" s="180"/>
      <c r="N17299" s="180"/>
      <c r="O17299" s="180"/>
    </row>
    <row r="17300" spans="8:15" s="179" customFormat="1" x14ac:dyDescent="0.2">
      <c r="H17300" s="180"/>
      <c r="I17300" s="180"/>
      <c r="L17300" s="181"/>
      <c r="M17300" s="180"/>
      <c r="N17300" s="180"/>
      <c r="O17300" s="180"/>
    </row>
    <row r="17301" spans="8:15" s="179" customFormat="1" x14ac:dyDescent="0.2">
      <c r="H17301" s="180"/>
      <c r="I17301" s="180"/>
      <c r="L17301" s="181"/>
      <c r="M17301" s="180"/>
      <c r="N17301" s="180"/>
      <c r="O17301" s="180"/>
    </row>
    <row r="17302" spans="8:15" s="179" customFormat="1" x14ac:dyDescent="0.2">
      <c r="H17302" s="180"/>
      <c r="I17302" s="180"/>
      <c r="L17302" s="181"/>
      <c r="M17302" s="180"/>
      <c r="N17302" s="180"/>
      <c r="O17302" s="180"/>
    </row>
    <row r="17303" spans="8:15" s="179" customFormat="1" x14ac:dyDescent="0.2">
      <c r="H17303" s="180"/>
      <c r="I17303" s="180"/>
      <c r="L17303" s="181"/>
      <c r="M17303" s="180"/>
      <c r="N17303" s="180"/>
      <c r="O17303" s="180"/>
    </row>
    <row r="17304" spans="8:15" s="179" customFormat="1" x14ac:dyDescent="0.2">
      <c r="H17304" s="180"/>
      <c r="I17304" s="180"/>
      <c r="L17304" s="181"/>
      <c r="M17304" s="180"/>
      <c r="N17304" s="180"/>
      <c r="O17304" s="180"/>
    </row>
    <row r="17305" spans="8:15" s="179" customFormat="1" x14ac:dyDescent="0.2">
      <c r="H17305" s="180"/>
      <c r="I17305" s="180"/>
      <c r="L17305" s="181"/>
      <c r="M17305" s="180"/>
      <c r="N17305" s="180"/>
      <c r="O17305" s="180"/>
    </row>
    <row r="17306" spans="8:15" s="179" customFormat="1" x14ac:dyDescent="0.2">
      <c r="H17306" s="180"/>
      <c r="I17306" s="180"/>
      <c r="L17306" s="181"/>
      <c r="M17306" s="180"/>
      <c r="N17306" s="180"/>
      <c r="O17306" s="180"/>
    </row>
    <row r="17307" spans="8:15" s="179" customFormat="1" x14ac:dyDescent="0.2">
      <c r="H17307" s="180"/>
      <c r="I17307" s="180"/>
      <c r="L17307" s="181"/>
      <c r="M17307" s="180"/>
      <c r="N17307" s="180"/>
      <c r="O17307" s="180"/>
    </row>
    <row r="17308" spans="8:15" s="179" customFormat="1" x14ac:dyDescent="0.2">
      <c r="H17308" s="180"/>
      <c r="I17308" s="180"/>
      <c r="L17308" s="181"/>
      <c r="M17308" s="180"/>
      <c r="N17308" s="180"/>
      <c r="O17308" s="180"/>
    </row>
    <row r="17309" spans="8:15" s="179" customFormat="1" x14ac:dyDescent="0.2">
      <c r="H17309" s="180"/>
      <c r="I17309" s="180"/>
      <c r="L17309" s="181"/>
      <c r="M17309" s="180"/>
      <c r="N17309" s="180"/>
      <c r="O17309" s="180"/>
    </row>
    <row r="17310" spans="8:15" s="179" customFormat="1" x14ac:dyDescent="0.2">
      <c r="H17310" s="180"/>
      <c r="I17310" s="180"/>
      <c r="L17310" s="181"/>
      <c r="M17310" s="180"/>
      <c r="N17310" s="180"/>
      <c r="O17310" s="180"/>
    </row>
    <row r="17311" spans="8:15" s="179" customFormat="1" x14ac:dyDescent="0.2">
      <c r="H17311" s="180"/>
      <c r="I17311" s="180"/>
      <c r="L17311" s="181"/>
      <c r="M17311" s="180"/>
      <c r="N17311" s="180"/>
      <c r="O17311" s="180"/>
    </row>
    <row r="17312" spans="8:15" s="179" customFormat="1" x14ac:dyDescent="0.2">
      <c r="H17312" s="180"/>
      <c r="I17312" s="180"/>
      <c r="L17312" s="181"/>
      <c r="M17312" s="180"/>
      <c r="N17312" s="180"/>
      <c r="O17312" s="180"/>
    </row>
    <row r="17313" spans="8:15" s="179" customFormat="1" x14ac:dyDescent="0.2">
      <c r="H17313" s="180"/>
      <c r="I17313" s="180"/>
      <c r="L17313" s="181"/>
      <c r="M17313" s="180"/>
      <c r="N17313" s="180"/>
      <c r="O17313" s="180"/>
    </row>
    <row r="17314" spans="8:15" s="179" customFormat="1" x14ac:dyDescent="0.2">
      <c r="H17314" s="180"/>
      <c r="I17314" s="180"/>
      <c r="L17314" s="181"/>
      <c r="M17314" s="180"/>
      <c r="N17314" s="180"/>
      <c r="O17314" s="180"/>
    </row>
    <row r="17315" spans="8:15" s="179" customFormat="1" x14ac:dyDescent="0.2">
      <c r="H17315" s="180"/>
      <c r="I17315" s="180"/>
      <c r="L17315" s="181"/>
      <c r="M17315" s="180"/>
      <c r="N17315" s="180"/>
      <c r="O17315" s="180"/>
    </row>
    <row r="17316" spans="8:15" s="179" customFormat="1" x14ac:dyDescent="0.2">
      <c r="H17316" s="180"/>
      <c r="I17316" s="180"/>
      <c r="L17316" s="181"/>
      <c r="M17316" s="180"/>
      <c r="N17316" s="180"/>
      <c r="O17316" s="180"/>
    </row>
    <row r="17317" spans="8:15" s="179" customFormat="1" x14ac:dyDescent="0.2">
      <c r="H17317" s="180"/>
      <c r="I17317" s="180"/>
      <c r="L17317" s="181"/>
      <c r="M17317" s="180"/>
      <c r="N17317" s="180"/>
      <c r="O17317" s="180"/>
    </row>
    <row r="17318" spans="8:15" s="179" customFormat="1" x14ac:dyDescent="0.2">
      <c r="H17318" s="180"/>
      <c r="I17318" s="180"/>
      <c r="L17318" s="181"/>
      <c r="M17318" s="180"/>
      <c r="N17318" s="180"/>
      <c r="O17318" s="180"/>
    </row>
    <row r="17319" spans="8:15" s="179" customFormat="1" x14ac:dyDescent="0.2">
      <c r="H17319" s="180"/>
      <c r="I17319" s="180"/>
      <c r="L17319" s="181"/>
      <c r="M17319" s="180"/>
      <c r="N17319" s="180"/>
      <c r="O17319" s="180"/>
    </row>
    <row r="17320" spans="8:15" s="179" customFormat="1" x14ac:dyDescent="0.2">
      <c r="H17320" s="180"/>
      <c r="I17320" s="180"/>
      <c r="L17320" s="181"/>
      <c r="M17320" s="180"/>
      <c r="N17320" s="180"/>
      <c r="O17320" s="180"/>
    </row>
    <row r="17321" spans="8:15" s="179" customFormat="1" x14ac:dyDescent="0.2">
      <c r="H17321" s="180"/>
      <c r="I17321" s="180"/>
      <c r="L17321" s="181"/>
      <c r="M17321" s="180"/>
      <c r="N17321" s="180"/>
      <c r="O17321" s="180"/>
    </row>
    <row r="17322" spans="8:15" s="179" customFormat="1" x14ac:dyDescent="0.2">
      <c r="H17322" s="180"/>
      <c r="I17322" s="180"/>
      <c r="L17322" s="181"/>
      <c r="M17322" s="180"/>
      <c r="N17322" s="180"/>
      <c r="O17322" s="180"/>
    </row>
    <row r="17323" spans="8:15" s="179" customFormat="1" x14ac:dyDescent="0.2">
      <c r="H17323" s="180"/>
      <c r="I17323" s="180"/>
      <c r="L17323" s="181"/>
      <c r="M17323" s="180"/>
      <c r="N17323" s="180"/>
      <c r="O17323" s="180"/>
    </row>
    <row r="17324" spans="8:15" s="179" customFormat="1" x14ac:dyDescent="0.2">
      <c r="H17324" s="180"/>
      <c r="I17324" s="180"/>
      <c r="L17324" s="181"/>
      <c r="M17324" s="180"/>
      <c r="N17324" s="180"/>
      <c r="O17324" s="180"/>
    </row>
    <row r="17325" spans="8:15" s="179" customFormat="1" x14ac:dyDescent="0.2">
      <c r="H17325" s="180"/>
      <c r="I17325" s="180"/>
      <c r="L17325" s="181"/>
      <c r="M17325" s="180"/>
      <c r="N17325" s="180"/>
      <c r="O17325" s="180"/>
    </row>
    <row r="17326" spans="8:15" s="179" customFormat="1" x14ac:dyDescent="0.2">
      <c r="H17326" s="180"/>
      <c r="I17326" s="180"/>
      <c r="L17326" s="181"/>
      <c r="M17326" s="180"/>
      <c r="N17326" s="180"/>
      <c r="O17326" s="180"/>
    </row>
    <row r="17327" spans="8:15" s="179" customFormat="1" x14ac:dyDescent="0.2">
      <c r="H17327" s="180"/>
      <c r="I17327" s="180"/>
      <c r="L17327" s="181"/>
      <c r="M17327" s="180"/>
      <c r="N17327" s="180"/>
      <c r="O17327" s="180"/>
    </row>
    <row r="17328" spans="8:15" s="179" customFormat="1" x14ac:dyDescent="0.2">
      <c r="H17328" s="180"/>
      <c r="I17328" s="180"/>
      <c r="L17328" s="181"/>
      <c r="M17328" s="180"/>
      <c r="N17328" s="180"/>
      <c r="O17328" s="180"/>
    </row>
    <row r="17329" spans="8:15" s="179" customFormat="1" x14ac:dyDescent="0.2">
      <c r="H17329" s="180"/>
      <c r="I17329" s="180"/>
      <c r="L17329" s="181"/>
      <c r="M17329" s="180"/>
      <c r="N17329" s="180"/>
      <c r="O17329" s="180"/>
    </row>
    <row r="17330" spans="8:15" s="179" customFormat="1" x14ac:dyDescent="0.2">
      <c r="H17330" s="180"/>
      <c r="I17330" s="180"/>
      <c r="L17330" s="181"/>
      <c r="M17330" s="180"/>
      <c r="N17330" s="180"/>
      <c r="O17330" s="180"/>
    </row>
    <row r="17331" spans="8:15" s="179" customFormat="1" x14ac:dyDescent="0.2">
      <c r="H17331" s="180"/>
      <c r="I17331" s="180"/>
      <c r="L17331" s="181"/>
      <c r="M17331" s="180"/>
      <c r="N17331" s="180"/>
      <c r="O17331" s="180"/>
    </row>
    <row r="17332" spans="8:15" s="179" customFormat="1" x14ac:dyDescent="0.2">
      <c r="H17332" s="180"/>
      <c r="I17332" s="180"/>
      <c r="L17332" s="181"/>
      <c r="M17332" s="180"/>
      <c r="N17332" s="180"/>
      <c r="O17332" s="180"/>
    </row>
    <row r="17333" spans="8:15" s="179" customFormat="1" x14ac:dyDescent="0.2">
      <c r="H17333" s="180"/>
      <c r="I17333" s="180"/>
      <c r="L17333" s="181"/>
      <c r="M17333" s="180"/>
      <c r="N17333" s="180"/>
      <c r="O17333" s="180"/>
    </row>
    <row r="17334" spans="8:15" s="179" customFormat="1" x14ac:dyDescent="0.2">
      <c r="H17334" s="180"/>
      <c r="I17334" s="180"/>
      <c r="L17334" s="181"/>
      <c r="M17334" s="180"/>
      <c r="N17334" s="180"/>
      <c r="O17334" s="180"/>
    </row>
    <row r="17335" spans="8:15" s="179" customFormat="1" x14ac:dyDescent="0.2">
      <c r="H17335" s="180"/>
      <c r="I17335" s="180"/>
      <c r="L17335" s="181"/>
      <c r="M17335" s="180"/>
      <c r="N17335" s="180"/>
      <c r="O17335" s="180"/>
    </row>
    <row r="17336" spans="8:15" s="179" customFormat="1" x14ac:dyDescent="0.2">
      <c r="H17336" s="180"/>
      <c r="I17336" s="180"/>
      <c r="L17336" s="181"/>
      <c r="M17336" s="180"/>
      <c r="N17336" s="180"/>
      <c r="O17336" s="180"/>
    </row>
    <row r="17337" spans="8:15" s="179" customFormat="1" x14ac:dyDescent="0.2">
      <c r="H17337" s="180"/>
      <c r="I17337" s="180"/>
      <c r="L17337" s="181"/>
      <c r="M17337" s="180"/>
      <c r="N17337" s="180"/>
      <c r="O17337" s="180"/>
    </row>
    <row r="17338" spans="8:15" s="179" customFormat="1" x14ac:dyDescent="0.2">
      <c r="H17338" s="180"/>
      <c r="I17338" s="180"/>
      <c r="L17338" s="181"/>
      <c r="M17338" s="180"/>
      <c r="N17338" s="180"/>
      <c r="O17338" s="180"/>
    </row>
    <row r="17339" spans="8:15" s="179" customFormat="1" x14ac:dyDescent="0.2">
      <c r="H17339" s="180"/>
      <c r="I17339" s="180"/>
      <c r="L17339" s="181"/>
      <c r="M17339" s="180"/>
      <c r="N17339" s="180"/>
      <c r="O17339" s="180"/>
    </row>
    <row r="17340" spans="8:15" s="179" customFormat="1" x14ac:dyDescent="0.2">
      <c r="H17340" s="180"/>
      <c r="I17340" s="180"/>
      <c r="L17340" s="181"/>
      <c r="M17340" s="180"/>
      <c r="N17340" s="180"/>
      <c r="O17340" s="180"/>
    </row>
    <row r="17341" spans="8:15" s="179" customFormat="1" x14ac:dyDescent="0.2">
      <c r="H17341" s="180"/>
      <c r="I17341" s="180"/>
      <c r="L17341" s="181"/>
      <c r="M17341" s="180"/>
      <c r="N17341" s="180"/>
      <c r="O17341" s="180"/>
    </row>
    <row r="17342" spans="8:15" s="179" customFormat="1" x14ac:dyDescent="0.2">
      <c r="H17342" s="180"/>
      <c r="I17342" s="180"/>
      <c r="L17342" s="181"/>
      <c r="M17342" s="180"/>
      <c r="N17342" s="180"/>
      <c r="O17342" s="180"/>
    </row>
    <row r="17343" spans="8:15" s="179" customFormat="1" x14ac:dyDescent="0.2">
      <c r="H17343" s="180"/>
      <c r="I17343" s="180"/>
      <c r="L17343" s="181"/>
      <c r="M17343" s="180"/>
      <c r="N17343" s="180"/>
      <c r="O17343" s="180"/>
    </row>
    <row r="17344" spans="8:15" s="179" customFormat="1" x14ac:dyDescent="0.2">
      <c r="H17344" s="180"/>
      <c r="I17344" s="180"/>
      <c r="L17344" s="181"/>
      <c r="M17344" s="180"/>
      <c r="N17344" s="180"/>
      <c r="O17344" s="180"/>
    </row>
    <row r="17345" spans="8:15" s="179" customFormat="1" x14ac:dyDescent="0.2">
      <c r="H17345" s="180"/>
      <c r="I17345" s="180"/>
      <c r="L17345" s="181"/>
      <c r="M17345" s="180"/>
      <c r="N17345" s="180"/>
      <c r="O17345" s="180"/>
    </row>
    <row r="17346" spans="8:15" s="179" customFormat="1" x14ac:dyDescent="0.2">
      <c r="H17346" s="180"/>
      <c r="I17346" s="180"/>
      <c r="L17346" s="181"/>
      <c r="M17346" s="180"/>
      <c r="N17346" s="180"/>
      <c r="O17346" s="180"/>
    </row>
    <row r="17347" spans="8:15" s="179" customFormat="1" x14ac:dyDescent="0.2">
      <c r="H17347" s="180"/>
      <c r="I17347" s="180"/>
      <c r="L17347" s="181"/>
      <c r="M17347" s="180"/>
      <c r="N17347" s="180"/>
      <c r="O17347" s="180"/>
    </row>
    <row r="17348" spans="8:15" s="179" customFormat="1" x14ac:dyDescent="0.2">
      <c r="H17348" s="180"/>
      <c r="I17348" s="180"/>
      <c r="L17348" s="181"/>
      <c r="M17348" s="180"/>
      <c r="N17348" s="180"/>
      <c r="O17348" s="180"/>
    </row>
    <row r="17349" spans="8:15" s="179" customFormat="1" x14ac:dyDescent="0.2">
      <c r="H17349" s="180"/>
      <c r="I17349" s="180"/>
      <c r="L17349" s="181"/>
      <c r="M17349" s="180"/>
      <c r="N17349" s="180"/>
      <c r="O17349" s="180"/>
    </row>
    <row r="17350" spans="8:15" s="179" customFormat="1" x14ac:dyDescent="0.2">
      <c r="H17350" s="180"/>
      <c r="I17350" s="180"/>
      <c r="L17350" s="181"/>
      <c r="M17350" s="180"/>
      <c r="N17350" s="180"/>
      <c r="O17350" s="180"/>
    </row>
    <row r="17351" spans="8:15" s="179" customFormat="1" x14ac:dyDescent="0.2">
      <c r="H17351" s="180"/>
      <c r="I17351" s="180"/>
      <c r="L17351" s="181"/>
      <c r="M17351" s="180"/>
      <c r="N17351" s="180"/>
      <c r="O17351" s="180"/>
    </row>
    <row r="17352" spans="8:15" s="179" customFormat="1" x14ac:dyDescent="0.2">
      <c r="H17352" s="180"/>
      <c r="I17352" s="180"/>
      <c r="L17352" s="181"/>
      <c r="M17352" s="180"/>
      <c r="N17352" s="180"/>
      <c r="O17352" s="180"/>
    </row>
    <row r="17353" spans="8:15" s="179" customFormat="1" x14ac:dyDescent="0.2">
      <c r="H17353" s="180"/>
      <c r="I17353" s="180"/>
      <c r="L17353" s="181"/>
      <c r="M17353" s="180"/>
      <c r="N17353" s="180"/>
      <c r="O17353" s="180"/>
    </row>
    <row r="17354" spans="8:15" s="179" customFormat="1" x14ac:dyDescent="0.2">
      <c r="H17354" s="180"/>
      <c r="I17354" s="180"/>
      <c r="L17354" s="181"/>
      <c r="M17354" s="180"/>
      <c r="N17354" s="180"/>
      <c r="O17354" s="180"/>
    </row>
    <row r="17355" spans="8:15" s="179" customFormat="1" x14ac:dyDescent="0.2">
      <c r="H17355" s="180"/>
      <c r="I17355" s="180"/>
      <c r="L17355" s="181"/>
      <c r="M17355" s="180"/>
      <c r="N17355" s="180"/>
      <c r="O17355" s="180"/>
    </row>
    <row r="17356" spans="8:15" s="179" customFormat="1" x14ac:dyDescent="0.2">
      <c r="H17356" s="180"/>
      <c r="I17356" s="180"/>
      <c r="L17356" s="181"/>
      <c r="M17356" s="180"/>
      <c r="N17356" s="180"/>
      <c r="O17356" s="180"/>
    </row>
    <row r="17357" spans="8:15" s="179" customFormat="1" x14ac:dyDescent="0.2">
      <c r="H17357" s="180"/>
      <c r="I17357" s="180"/>
      <c r="L17357" s="181"/>
      <c r="M17357" s="180"/>
      <c r="N17357" s="180"/>
      <c r="O17357" s="180"/>
    </row>
    <row r="17358" spans="8:15" s="179" customFormat="1" x14ac:dyDescent="0.2">
      <c r="H17358" s="180"/>
      <c r="I17358" s="180"/>
      <c r="L17358" s="181"/>
      <c r="M17358" s="180"/>
      <c r="N17358" s="180"/>
      <c r="O17358" s="180"/>
    </row>
    <row r="17359" spans="8:15" s="179" customFormat="1" x14ac:dyDescent="0.2">
      <c r="H17359" s="180"/>
      <c r="I17359" s="180"/>
      <c r="L17359" s="181"/>
      <c r="M17359" s="180"/>
      <c r="N17359" s="180"/>
      <c r="O17359" s="180"/>
    </row>
    <row r="17360" spans="8:15" s="179" customFormat="1" x14ac:dyDescent="0.2">
      <c r="H17360" s="180"/>
      <c r="I17360" s="180"/>
      <c r="L17360" s="181"/>
      <c r="M17360" s="180"/>
      <c r="N17360" s="180"/>
      <c r="O17360" s="180"/>
    </row>
    <row r="17361" spans="8:15" s="179" customFormat="1" x14ac:dyDescent="0.2">
      <c r="H17361" s="180"/>
      <c r="I17361" s="180"/>
      <c r="L17361" s="181"/>
      <c r="M17361" s="180"/>
      <c r="N17361" s="180"/>
      <c r="O17361" s="180"/>
    </row>
    <row r="17362" spans="8:15" s="179" customFormat="1" x14ac:dyDescent="0.2">
      <c r="H17362" s="180"/>
      <c r="I17362" s="180"/>
      <c r="L17362" s="181"/>
      <c r="M17362" s="180"/>
      <c r="N17362" s="180"/>
      <c r="O17362" s="180"/>
    </row>
    <row r="17363" spans="8:15" s="179" customFormat="1" x14ac:dyDescent="0.2">
      <c r="H17363" s="180"/>
      <c r="I17363" s="180"/>
      <c r="L17363" s="181"/>
      <c r="M17363" s="180"/>
      <c r="N17363" s="180"/>
      <c r="O17363" s="180"/>
    </row>
    <row r="17364" spans="8:15" s="179" customFormat="1" x14ac:dyDescent="0.2">
      <c r="H17364" s="180"/>
      <c r="I17364" s="180"/>
      <c r="L17364" s="181"/>
      <c r="M17364" s="180"/>
      <c r="N17364" s="180"/>
      <c r="O17364" s="180"/>
    </row>
    <row r="17365" spans="8:15" s="179" customFormat="1" x14ac:dyDescent="0.2">
      <c r="H17365" s="180"/>
      <c r="I17365" s="180"/>
      <c r="L17365" s="181"/>
      <c r="M17365" s="180"/>
      <c r="N17365" s="180"/>
      <c r="O17365" s="180"/>
    </row>
    <row r="17366" spans="8:15" s="179" customFormat="1" x14ac:dyDescent="0.2">
      <c r="H17366" s="180"/>
      <c r="I17366" s="180"/>
      <c r="L17366" s="181"/>
      <c r="M17366" s="180"/>
      <c r="N17366" s="180"/>
      <c r="O17366" s="180"/>
    </row>
    <row r="17367" spans="8:15" s="179" customFormat="1" x14ac:dyDescent="0.2">
      <c r="H17367" s="180"/>
      <c r="I17367" s="180"/>
      <c r="L17367" s="181"/>
      <c r="M17367" s="180"/>
      <c r="N17367" s="180"/>
      <c r="O17367" s="180"/>
    </row>
    <row r="17368" spans="8:15" s="179" customFormat="1" x14ac:dyDescent="0.2">
      <c r="H17368" s="180"/>
      <c r="I17368" s="180"/>
      <c r="L17368" s="181"/>
      <c r="M17368" s="180"/>
      <c r="N17368" s="180"/>
      <c r="O17368" s="180"/>
    </row>
    <row r="17369" spans="8:15" s="179" customFormat="1" x14ac:dyDescent="0.2">
      <c r="H17369" s="180"/>
      <c r="I17369" s="180"/>
      <c r="L17369" s="181"/>
      <c r="M17369" s="180"/>
      <c r="N17369" s="180"/>
      <c r="O17369" s="180"/>
    </row>
    <row r="17370" spans="8:15" s="179" customFormat="1" x14ac:dyDescent="0.2">
      <c r="H17370" s="180"/>
      <c r="I17370" s="180"/>
      <c r="L17370" s="181"/>
      <c r="M17370" s="180"/>
      <c r="N17370" s="180"/>
      <c r="O17370" s="180"/>
    </row>
    <row r="17371" spans="8:15" s="179" customFormat="1" x14ac:dyDescent="0.2">
      <c r="H17371" s="180"/>
      <c r="I17371" s="180"/>
      <c r="L17371" s="181"/>
      <c r="M17371" s="180"/>
      <c r="N17371" s="180"/>
      <c r="O17371" s="180"/>
    </row>
    <row r="17372" spans="8:15" s="179" customFormat="1" x14ac:dyDescent="0.2">
      <c r="H17372" s="180"/>
      <c r="I17372" s="180"/>
      <c r="L17372" s="181"/>
      <c r="M17372" s="180"/>
      <c r="N17372" s="180"/>
      <c r="O17372" s="180"/>
    </row>
    <row r="17373" spans="8:15" s="179" customFormat="1" x14ac:dyDescent="0.2">
      <c r="H17373" s="180"/>
      <c r="I17373" s="180"/>
      <c r="L17373" s="181"/>
      <c r="M17373" s="180"/>
      <c r="N17373" s="180"/>
      <c r="O17373" s="180"/>
    </row>
    <row r="17374" spans="8:15" s="179" customFormat="1" x14ac:dyDescent="0.2">
      <c r="H17374" s="180"/>
      <c r="I17374" s="180"/>
      <c r="L17374" s="181"/>
      <c r="M17374" s="180"/>
      <c r="N17374" s="180"/>
      <c r="O17374" s="180"/>
    </row>
    <row r="17375" spans="8:15" s="179" customFormat="1" x14ac:dyDescent="0.2">
      <c r="H17375" s="180"/>
      <c r="I17375" s="180"/>
      <c r="L17375" s="181"/>
      <c r="M17375" s="180"/>
      <c r="N17375" s="180"/>
      <c r="O17375" s="180"/>
    </row>
    <row r="17376" spans="8:15" s="179" customFormat="1" x14ac:dyDescent="0.2">
      <c r="H17376" s="180"/>
      <c r="I17376" s="180"/>
      <c r="L17376" s="181"/>
      <c r="M17376" s="180"/>
      <c r="N17376" s="180"/>
      <c r="O17376" s="180"/>
    </row>
    <row r="17377" spans="8:15" s="179" customFormat="1" x14ac:dyDescent="0.2">
      <c r="H17377" s="180"/>
      <c r="I17377" s="180"/>
      <c r="L17377" s="181"/>
      <c r="M17377" s="180"/>
      <c r="N17377" s="180"/>
      <c r="O17377" s="180"/>
    </row>
    <row r="17378" spans="8:15" s="179" customFormat="1" x14ac:dyDescent="0.2">
      <c r="H17378" s="180"/>
      <c r="I17378" s="180"/>
      <c r="L17378" s="181"/>
      <c r="M17378" s="180"/>
      <c r="N17378" s="180"/>
      <c r="O17378" s="180"/>
    </row>
    <row r="17379" spans="8:15" s="179" customFormat="1" x14ac:dyDescent="0.2">
      <c r="H17379" s="180"/>
      <c r="I17379" s="180"/>
      <c r="L17379" s="181"/>
      <c r="M17379" s="180"/>
      <c r="N17379" s="180"/>
      <c r="O17379" s="180"/>
    </row>
    <row r="17380" spans="8:15" s="179" customFormat="1" x14ac:dyDescent="0.2">
      <c r="H17380" s="180"/>
      <c r="I17380" s="180"/>
      <c r="L17380" s="181"/>
      <c r="M17380" s="180"/>
      <c r="N17380" s="180"/>
      <c r="O17380" s="180"/>
    </row>
    <row r="17381" spans="8:15" s="179" customFormat="1" x14ac:dyDescent="0.2">
      <c r="H17381" s="180"/>
      <c r="I17381" s="180"/>
      <c r="L17381" s="181"/>
      <c r="M17381" s="180"/>
      <c r="N17381" s="180"/>
      <c r="O17381" s="180"/>
    </row>
    <row r="17382" spans="8:15" s="179" customFormat="1" x14ac:dyDescent="0.2">
      <c r="H17382" s="180"/>
      <c r="I17382" s="180"/>
      <c r="L17382" s="181"/>
      <c r="M17382" s="180"/>
      <c r="N17382" s="180"/>
      <c r="O17382" s="180"/>
    </row>
    <row r="17383" spans="8:15" s="179" customFormat="1" x14ac:dyDescent="0.2">
      <c r="H17383" s="180"/>
      <c r="I17383" s="180"/>
      <c r="L17383" s="181"/>
      <c r="M17383" s="180"/>
      <c r="N17383" s="180"/>
      <c r="O17383" s="180"/>
    </row>
    <row r="17384" spans="8:15" s="179" customFormat="1" x14ac:dyDescent="0.2">
      <c r="H17384" s="180"/>
      <c r="I17384" s="180"/>
      <c r="L17384" s="181"/>
      <c r="M17384" s="180"/>
      <c r="N17384" s="180"/>
      <c r="O17384" s="180"/>
    </row>
    <row r="17385" spans="8:15" s="179" customFormat="1" x14ac:dyDescent="0.2">
      <c r="H17385" s="180"/>
      <c r="I17385" s="180"/>
      <c r="L17385" s="181"/>
      <c r="M17385" s="180"/>
      <c r="N17385" s="180"/>
      <c r="O17385" s="180"/>
    </row>
    <row r="17386" spans="8:15" s="179" customFormat="1" x14ac:dyDescent="0.2">
      <c r="H17386" s="180"/>
      <c r="I17386" s="180"/>
      <c r="L17386" s="181"/>
      <c r="M17386" s="180"/>
      <c r="N17386" s="180"/>
      <c r="O17386" s="180"/>
    </row>
    <row r="17387" spans="8:15" s="179" customFormat="1" x14ac:dyDescent="0.2">
      <c r="H17387" s="180"/>
      <c r="I17387" s="180"/>
      <c r="L17387" s="181"/>
      <c r="M17387" s="180"/>
      <c r="N17387" s="180"/>
      <c r="O17387" s="180"/>
    </row>
    <row r="17388" spans="8:15" s="179" customFormat="1" x14ac:dyDescent="0.2">
      <c r="H17388" s="180"/>
      <c r="I17388" s="180"/>
      <c r="L17388" s="181"/>
      <c r="M17388" s="180"/>
      <c r="N17388" s="180"/>
      <c r="O17388" s="180"/>
    </row>
    <row r="17389" spans="8:15" s="179" customFormat="1" x14ac:dyDescent="0.2">
      <c r="H17389" s="180"/>
      <c r="I17389" s="180"/>
      <c r="L17389" s="181"/>
      <c r="M17389" s="180"/>
      <c r="N17389" s="180"/>
      <c r="O17389" s="180"/>
    </row>
    <row r="17390" spans="8:15" s="179" customFormat="1" x14ac:dyDescent="0.2">
      <c r="H17390" s="180"/>
      <c r="I17390" s="180"/>
      <c r="L17390" s="181"/>
      <c r="M17390" s="180"/>
      <c r="N17390" s="180"/>
      <c r="O17390" s="180"/>
    </row>
    <row r="17391" spans="8:15" s="179" customFormat="1" x14ac:dyDescent="0.2">
      <c r="H17391" s="180"/>
      <c r="I17391" s="180"/>
      <c r="L17391" s="181"/>
      <c r="M17391" s="180"/>
      <c r="N17391" s="180"/>
      <c r="O17391" s="180"/>
    </row>
    <row r="17392" spans="8:15" s="179" customFormat="1" x14ac:dyDescent="0.2">
      <c r="H17392" s="180"/>
      <c r="I17392" s="180"/>
      <c r="L17392" s="181"/>
      <c r="M17392" s="180"/>
      <c r="N17392" s="180"/>
      <c r="O17392" s="180"/>
    </row>
    <row r="17393" spans="8:15" s="179" customFormat="1" x14ac:dyDescent="0.2">
      <c r="H17393" s="180"/>
      <c r="I17393" s="180"/>
      <c r="L17393" s="181"/>
      <c r="M17393" s="180"/>
      <c r="N17393" s="180"/>
      <c r="O17393" s="180"/>
    </row>
    <row r="17394" spans="8:15" s="179" customFormat="1" x14ac:dyDescent="0.2">
      <c r="H17394" s="180"/>
      <c r="I17394" s="180"/>
      <c r="L17394" s="181"/>
      <c r="M17394" s="180"/>
      <c r="N17394" s="180"/>
      <c r="O17394" s="180"/>
    </row>
    <row r="17395" spans="8:15" s="179" customFormat="1" x14ac:dyDescent="0.2">
      <c r="H17395" s="180"/>
      <c r="I17395" s="180"/>
      <c r="L17395" s="181"/>
      <c r="M17395" s="180"/>
      <c r="N17395" s="180"/>
      <c r="O17395" s="180"/>
    </row>
    <row r="17396" spans="8:15" s="179" customFormat="1" x14ac:dyDescent="0.2">
      <c r="H17396" s="180"/>
      <c r="I17396" s="180"/>
      <c r="L17396" s="181"/>
      <c r="M17396" s="180"/>
      <c r="N17396" s="180"/>
      <c r="O17396" s="180"/>
    </row>
    <row r="17397" spans="8:15" s="179" customFormat="1" x14ac:dyDescent="0.2">
      <c r="H17397" s="180"/>
      <c r="I17397" s="180"/>
      <c r="L17397" s="181"/>
      <c r="M17397" s="180"/>
      <c r="N17397" s="180"/>
      <c r="O17397" s="180"/>
    </row>
    <row r="17398" spans="8:15" s="179" customFormat="1" x14ac:dyDescent="0.2">
      <c r="H17398" s="180"/>
      <c r="I17398" s="180"/>
      <c r="L17398" s="181"/>
      <c r="M17398" s="180"/>
      <c r="N17398" s="180"/>
      <c r="O17398" s="180"/>
    </row>
    <row r="17399" spans="8:15" s="179" customFormat="1" x14ac:dyDescent="0.2">
      <c r="H17399" s="180"/>
      <c r="I17399" s="180"/>
      <c r="L17399" s="181"/>
      <c r="M17399" s="180"/>
      <c r="N17399" s="180"/>
      <c r="O17399" s="180"/>
    </row>
    <row r="17400" spans="8:15" s="179" customFormat="1" x14ac:dyDescent="0.2">
      <c r="H17400" s="180"/>
      <c r="I17400" s="180"/>
      <c r="L17400" s="181"/>
      <c r="M17400" s="180"/>
      <c r="N17400" s="180"/>
      <c r="O17400" s="180"/>
    </row>
    <row r="17401" spans="8:15" s="179" customFormat="1" x14ac:dyDescent="0.2">
      <c r="H17401" s="180"/>
      <c r="I17401" s="180"/>
      <c r="L17401" s="181"/>
      <c r="M17401" s="180"/>
      <c r="N17401" s="180"/>
      <c r="O17401" s="180"/>
    </row>
    <row r="17402" spans="8:15" s="179" customFormat="1" x14ac:dyDescent="0.2">
      <c r="H17402" s="180"/>
      <c r="I17402" s="180"/>
      <c r="L17402" s="181"/>
      <c r="M17402" s="180"/>
      <c r="N17402" s="180"/>
      <c r="O17402" s="180"/>
    </row>
    <row r="17403" spans="8:15" s="179" customFormat="1" x14ac:dyDescent="0.2">
      <c r="H17403" s="180"/>
      <c r="I17403" s="180"/>
      <c r="L17403" s="181"/>
      <c r="M17403" s="180"/>
      <c r="N17403" s="180"/>
      <c r="O17403" s="180"/>
    </row>
    <row r="17404" spans="8:15" s="179" customFormat="1" x14ac:dyDescent="0.2">
      <c r="H17404" s="180"/>
      <c r="I17404" s="180"/>
      <c r="L17404" s="181"/>
      <c r="M17404" s="180"/>
      <c r="N17404" s="180"/>
      <c r="O17404" s="180"/>
    </row>
    <row r="17405" spans="8:15" s="179" customFormat="1" x14ac:dyDescent="0.2">
      <c r="H17405" s="180"/>
      <c r="I17405" s="180"/>
      <c r="L17405" s="181"/>
      <c r="M17405" s="180"/>
      <c r="N17405" s="180"/>
      <c r="O17405" s="180"/>
    </row>
    <row r="17406" spans="8:15" s="179" customFormat="1" x14ac:dyDescent="0.2">
      <c r="H17406" s="180"/>
      <c r="I17406" s="180"/>
      <c r="L17406" s="181"/>
      <c r="M17406" s="180"/>
      <c r="N17406" s="180"/>
      <c r="O17406" s="180"/>
    </row>
    <row r="17407" spans="8:15" s="179" customFormat="1" x14ac:dyDescent="0.2">
      <c r="H17407" s="180"/>
      <c r="I17407" s="180"/>
      <c r="L17407" s="181"/>
      <c r="M17407" s="180"/>
      <c r="N17407" s="180"/>
      <c r="O17407" s="180"/>
    </row>
    <row r="17408" spans="8:15" s="179" customFormat="1" x14ac:dyDescent="0.2">
      <c r="H17408" s="180"/>
      <c r="I17408" s="180"/>
      <c r="L17408" s="181"/>
      <c r="M17408" s="180"/>
      <c r="N17408" s="180"/>
      <c r="O17408" s="180"/>
    </row>
    <row r="17409" spans="8:15" s="179" customFormat="1" x14ac:dyDescent="0.2">
      <c r="H17409" s="180"/>
      <c r="I17409" s="180"/>
      <c r="L17409" s="181"/>
      <c r="M17409" s="180"/>
      <c r="N17409" s="180"/>
      <c r="O17409" s="180"/>
    </row>
    <row r="17410" spans="8:15" s="179" customFormat="1" x14ac:dyDescent="0.2">
      <c r="H17410" s="180"/>
      <c r="I17410" s="180"/>
      <c r="L17410" s="181"/>
      <c r="M17410" s="180"/>
      <c r="N17410" s="180"/>
      <c r="O17410" s="180"/>
    </row>
    <row r="17411" spans="8:15" s="179" customFormat="1" x14ac:dyDescent="0.2">
      <c r="H17411" s="180"/>
      <c r="I17411" s="180"/>
      <c r="L17411" s="181"/>
      <c r="M17411" s="180"/>
      <c r="N17411" s="180"/>
      <c r="O17411" s="180"/>
    </row>
    <row r="17412" spans="8:15" s="179" customFormat="1" x14ac:dyDescent="0.2">
      <c r="H17412" s="180"/>
      <c r="I17412" s="180"/>
      <c r="L17412" s="181"/>
      <c r="M17412" s="180"/>
      <c r="N17412" s="180"/>
      <c r="O17412" s="180"/>
    </row>
    <row r="17413" spans="8:15" s="179" customFormat="1" x14ac:dyDescent="0.2">
      <c r="H17413" s="180"/>
      <c r="I17413" s="180"/>
      <c r="L17413" s="181"/>
      <c r="M17413" s="180"/>
      <c r="N17413" s="180"/>
      <c r="O17413" s="180"/>
    </row>
    <row r="17414" spans="8:15" s="179" customFormat="1" x14ac:dyDescent="0.2">
      <c r="H17414" s="180"/>
      <c r="I17414" s="180"/>
      <c r="L17414" s="181"/>
      <c r="M17414" s="180"/>
      <c r="N17414" s="180"/>
      <c r="O17414" s="180"/>
    </row>
    <row r="17415" spans="8:15" s="179" customFormat="1" x14ac:dyDescent="0.2">
      <c r="H17415" s="180"/>
      <c r="I17415" s="180"/>
      <c r="L17415" s="181"/>
      <c r="M17415" s="180"/>
      <c r="N17415" s="180"/>
      <c r="O17415" s="180"/>
    </row>
    <row r="17416" spans="8:15" s="179" customFormat="1" x14ac:dyDescent="0.2">
      <c r="H17416" s="180"/>
      <c r="I17416" s="180"/>
      <c r="L17416" s="181"/>
      <c r="M17416" s="180"/>
      <c r="N17416" s="180"/>
      <c r="O17416" s="180"/>
    </row>
    <row r="17417" spans="8:15" s="179" customFormat="1" x14ac:dyDescent="0.2">
      <c r="H17417" s="180"/>
      <c r="I17417" s="180"/>
      <c r="L17417" s="181"/>
      <c r="M17417" s="180"/>
      <c r="N17417" s="180"/>
      <c r="O17417" s="180"/>
    </row>
    <row r="17418" spans="8:15" s="179" customFormat="1" x14ac:dyDescent="0.2">
      <c r="H17418" s="180"/>
      <c r="I17418" s="180"/>
      <c r="L17418" s="181"/>
      <c r="M17418" s="180"/>
      <c r="N17418" s="180"/>
      <c r="O17418" s="180"/>
    </row>
    <row r="17419" spans="8:15" s="179" customFormat="1" x14ac:dyDescent="0.2">
      <c r="H17419" s="180"/>
      <c r="I17419" s="180"/>
      <c r="L17419" s="181"/>
      <c r="M17419" s="180"/>
      <c r="N17419" s="180"/>
      <c r="O17419" s="180"/>
    </row>
    <row r="17420" spans="8:15" s="179" customFormat="1" x14ac:dyDescent="0.2">
      <c r="H17420" s="180"/>
      <c r="I17420" s="180"/>
      <c r="L17420" s="181"/>
      <c r="M17420" s="180"/>
      <c r="N17420" s="180"/>
      <c r="O17420" s="180"/>
    </row>
    <row r="17421" spans="8:15" s="179" customFormat="1" x14ac:dyDescent="0.2">
      <c r="H17421" s="180"/>
      <c r="I17421" s="180"/>
      <c r="L17421" s="181"/>
      <c r="M17421" s="180"/>
      <c r="N17421" s="180"/>
      <c r="O17421" s="180"/>
    </row>
    <row r="17422" spans="8:15" s="179" customFormat="1" x14ac:dyDescent="0.2">
      <c r="H17422" s="180"/>
      <c r="I17422" s="180"/>
      <c r="L17422" s="181"/>
      <c r="M17422" s="180"/>
      <c r="N17422" s="180"/>
      <c r="O17422" s="180"/>
    </row>
    <row r="17423" spans="8:15" s="179" customFormat="1" x14ac:dyDescent="0.2">
      <c r="H17423" s="180"/>
      <c r="I17423" s="180"/>
      <c r="L17423" s="181"/>
      <c r="M17423" s="180"/>
      <c r="N17423" s="180"/>
      <c r="O17423" s="180"/>
    </row>
    <row r="17424" spans="8:15" s="179" customFormat="1" x14ac:dyDescent="0.2">
      <c r="H17424" s="180"/>
      <c r="I17424" s="180"/>
      <c r="L17424" s="181"/>
      <c r="M17424" s="180"/>
      <c r="N17424" s="180"/>
      <c r="O17424" s="180"/>
    </row>
    <row r="17425" spans="8:15" s="179" customFormat="1" x14ac:dyDescent="0.2">
      <c r="H17425" s="180"/>
      <c r="I17425" s="180"/>
      <c r="L17425" s="181"/>
      <c r="M17425" s="180"/>
      <c r="N17425" s="180"/>
      <c r="O17425" s="180"/>
    </row>
    <row r="17426" spans="8:15" s="179" customFormat="1" x14ac:dyDescent="0.2">
      <c r="H17426" s="180"/>
      <c r="I17426" s="180"/>
      <c r="L17426" s="181"/>
      <c r="M17426" s="180"/>
      <c r="N17426" s="180"/>
      <c r="O17426" s="180"/>
    </row>
    <row r="17427" spans="8:15" s="179" customFormat="1" x14ac:dyDescent="0.2">
      <c r="H17427" s="180"/>
      <c r="I17427" s="180"/>
      <c r="L17427" s="181"/>
      <c r="M17427" s="180"/>
      <c r="N17427" s="180"/>
      <c r="O17427" s="180"/>
    </row>
    <row r="17428" spans="8:15" s="179" customFormat="1" x14ac:dyDescent="0.2">
      <c r="H17428" s="180"/>
      <c r="I17428" s="180"/>
      <c r="L17428" s="181"/>
      <c r="M17428" s="180"/>
      <c r="N17428" s="180"/>
      <c r="O17428" s="180"/>
    </row>
    <row r="17429" spans="8:15" s="179" customFormat="1" x14ac:dyDescent="0.2">
      <c r="H17429" s="180"/>
      <c r="I17429" s="180"/>
      <c r="L17429" s="181"/>
      <c r="M17429" s="180"/>
      <c r="N17429" s="180"/>
      <c r="O17429" s="180"/>
    </row>
    <row r="17430" spans="8:15" s="179" customFormat="1" x14ac:dyDescent="0.2">
      <c r="H17430" s="180"/>
      <c r="I17430" s="180"/>
      <c r="L17430" s="181"/>
      <c r="M17430" s="180"/>
      <c r="N17430" s="180"/>
      <c r="O17430" s="180"/>
    </row>
    <row r="17431" spans="8:15" s="179" customFormat="1" x14ac:dyDescent="0.2">
      <c r="H17431" s="180"/>
      <c r="I17431" s="180"/>
      <c r="L17431" s="181"/>
      <c r="M17431" s="180"/>
      <c r="N17431" s="180"/>
      <c r="O17431" s="180"/>
    </row>
    <row r="17432" spans="8:15" s="179" customFormat="1" x14ac:dyDescent="0.2">
      <c r="H17432" s="180"/>
      <c r="I17432" s="180"/>
      <c r="L17432" s="181"/>
      <c r="M17432" s="180"/>
      <c r="N17432" s="180"/>
      <c r="O17432" s="180"/>
    </row>
    <row r="17433" spans="8:15" s="179" customFormat="1" x14ac:dyDescent="0.2">
      <c r="H17433" s="180"/>
      <c r="I17433" s="180"/>
      <c r="L17433" s="181"/>
      <c r="M17433" s="180"/>
      <c r="N17433" s="180"/>
      <c r="O17433" s="180"/>
    </row>
    <row r="17434" spans="8:15" s="179" customFormat="1" x14ac:dyDescent="0.2">
      <c r="H17434" s="180"/>
      <c r="I17434" s="180"/>
      <c r="L17434" s="181"/>
      <c r="M17434" s="180"/>
      <c r="N17434" s="180"/>
      <c r="O17434" s="180"/>
    </row>
    <row r="17435" spans="8:15" s="179" customFormat="1" x14ac:dyDescent="0.2">
      <c r="H17435" s="180"/>
      <c r="I17435" s="180"/>
      <c r="L17435" s="181"/>
      <c r="M17435" s="180"/>
      <c r="N17435" s="180"/>
      <c r="O17435" s="180"/>
    </row>
    <row r="17436" spans="8:15" s="179" customFormat="1" x14ac:dyDescent="0.2">
      <c r="H17436" s="180"/>
      <c r="I17436" s="180"/>
      <c r="L17436" s="181"/>
      <c r="M17436" s="180"/>
      <c r="N17436" s="180"/>
      <c r="O17436" s="180"/>
    </row>
    <row r="17437" spans="8:15" s="179" customFormat="1" x14ac:dyDescent="0.2">
      <c r="H17437" s="180"/>
      <c r="I17437" s="180"/>
      <c r="L17437" s="181"/>
      <c r="M17437" s="180"/>
      <c r="N17437" s="180"/>
      <c r="O17437" s="180"/>
    </row>
    <row r="17438" spans="8:15" s="179" customFormat="1" x14ac:dyDescent="0.2">
      <c r="H17438" s="180"/>
      <c r="I17438" s="180"/>
      <c r="L17438" s="181"/>
      <c r="M17438" s="180"/>
      <c r="N17438" s="180"/>
      <c r="O17438" s="180"/>
    </row>
    <row r="17439" spans="8:15" s="179" customFormat="1" x14ac:dyDescent="0.2">
      <c r="H17439" s="180"/>
      <c r="I17439" s="180"/>
      <c r="L17439" s="181"/>
      <c r="M17439" s="180"/>
      <c r="N17439" s="180"/>
      <c r="O17439" s="180"/>
    </row>
    <row r="17440" spans="8:15" s="179" customFormat="1" x14ac:dyDescent="0.2">
      <c r="H17440" s="180"/>
      <c r="I17440" s="180"/>
      <c r="L17440" s="181"/>
      <c r="M17440" s="180"/>
      <c r="N17440" s="180"/>
      <c r="O17440" s="180"/>
    </row>
    <row r="17441" spans="8:15" s="179" customFormat="1" x14ac:dyDescent="0.2">
      <c r="H17441" s="180"/>
      <c r="I17441" s="180"/>
      <c r="L17441" s="181"/>
      <c r="M17441" s="180"/>
      <c r="N17441" s="180"/>
      <c r="O17441" s="180"/>
    </row>
    <row r="17442" spans="8:15" s="179" customFormat="1" x14ac:dyDescent="0.2">
      <c r="H17442" s="180"/>
      <c r="I17442" s="180"/>
      <c r="L17442" s="181"/>
      <c r="M17442" s="180"/>
      <c r="N17442" s="180"/>
      <c r="O17442" s="180"/>
    </row>
    <row r="17443" spans="8:15" s="179" customFormat="1" x14ac:dyDescent="0.2">
      <c r="H17443" s="180"/>
      <c r="I17443" s="180"/>
      <c r="L17443" s="181"/>
      <c r="M17443" s="180"/>
      <c r="N17443" s="180"/>
      <c r="O17443" s="180"/>
    </row>
    <row r="17444" spans="8:15" s="179" customFormat="1" x14ac:dyDescent="0.2">
      <c r="H17444" s="180"/>
      <c r="I17444" s="180"/>
      <c r="L17444" s="181"/>
      <c r="M17444" s="180"/>
      <c r="N17444" s="180"/>
      <c r="O17444" s="180"/>
    </row>
    <row r="17445" spans="8:15" s="179" customFormat="1" x14ac:dyDescent="0.2">
      <c r="H17445" s="180"/>
      <c r="I17445" s="180"/>
      <c r="L17445" s="181"/>
      <c r="M17445" s="180"/>
      <c r="N17445" s="180"/>
      <c r="O17445" s="180"/>
    </row>
    <row r="17446" spans="8:15" s="179" customFormat="1" x14ac:dyDescent="0.2">
      <c r="H17446" s="180"/>
      <c r="I17446" s="180"/>
      <c r="L17446" s="181"/>
      <c r="M17446" s="180"/>
      <c r="N17446" s="180"/>
      <c r="O17446" s="180"/>
    </row>
    <row r="17447" spans="8:15" s="179" customFormat="1" x14ac:dyDescent="0.2">
      <c r="H17447" s="180"/>
      <c r="I17447" s="180"/>
      <c r="L17447" s="181"/>
      <c r="M17447" s="180"/>
      <c r="N17447" s="180"/>
      <c r="O17447" s="180"/>
    </row>
    <row r="17448" spans="8:15" s="179" customFormat="1" x14ac:dyDescent="0.2">
      <c r="H17448" s="180"/>
      <c r="I17448" s="180"/>
      <c r="L17448" s="181"/>
      <c r="M17448" s="180"/>
      <c r="N17448" s="180"/>
      <c r="O17448" s="180"/>
    </row>
    <row r="17449" spans="8:15" s="179" customFormat="1" x14ac:dyDescent="0.2">
      <c r="H17449" s="180"/>
      <c r="I17449" s="180"/>
      <c r="L17449" s="181"/>
      <c r="M17449" s="180"/>
      <c r="N17449" s="180"/>
      <c r="O17449" s="180"/>
    </row>
    <row r="17450" spans="8:15" s="179" customFormat="1" x14ac:dyDescent="0.2">
      <c r="H17450" s="180"/>
      <c r="I17450" s="180"/>
      <c r="L17450" s="181"/>
      <c r="M17450" s="180"/>
      <c r="N17450" s="180"/>
      <c r="O17450" s="180"/>
    </row>
    <row r="17451" spans="8:15" s="179" customFormat="1" x14ac:dyDescent="0.2">
      <c r="H17451" s="180"/>
      <c r="I17451" s="180"/>
      <c r="L17451" s="181"/>
      <c r="M17451" s="180"/>
      <c r="N17451" s="180"/>
      <c r="O17451" s="180"/>
    </row>
    <row r="17452" spans="8:15" s="179" customFormat="1" x14ac:dyDescent="0.2">
      <c r="H17452" s="180"/>
      <c r="I17452" s="180"/>
      <c r="L17452" s="181"/>
      <c r="M17452" s="180"/>
      <c r="N17452" s="180"/>
      <c r="O17452" s="180"/>
    </row>
    <row r="17453" spans="8:15" s="179" customFormat="1" x14ac:dyDescent="0.2">
      <c r="H17453" s="180"/>
      <c r="I17453" s="180"/>
      <c r="L17453" s="181"/>
      <c r="M17453" s="180"/>
      <c r="N17453" s="180"/>
      <c r="O17453" s="180"/>
    </row>
    <row r="17454" spans="8:15" s="179" customFormat="1" x14ac:dyDescent="0.2">
      <c r="H17454" s="180"/>
      <c r="I17454" s="180"/>
      <c r="L17454" s="181"/>
      <c r="M17454" s="180"/>
      <c r="N17454" s="180"/>
      <c r="O17454" s="180"/>
    </row>
    <row r="17455" spans="8:15" s="179" customFormat="1" x14ac:dyDescent="0.2">
      <c r="H17455" s="180"/>
      <c r="I17455" s="180"/>
      <c r="L17455" s="181"/>
      <c r="M17455" s="180"/>
      <c r="N17455" s="180"/>
      <c r="O17455" s="180"/>
    </row>
    <row r="17456" spans="8:15" s="179" customFormat="1" x14ac:dyDescent="0.2">
      <c r="H17456" s="180"/>
      <c r="I17456" s="180"/>
      <c r="L17456" s="181"/>
      <c r="M17456" s="180"/>
      <c r="N17456" s="180"/>
      <c r="O17456" s="180"/>
    </row>
    <row r="17457" spans="8:15" s="179" customFormat="1" x14ac:dyDescent="0.2">
      <c r="H17457" s="180"/>
      <c r="I17457" s="180"/>
      <c r="L17457" s="181"/>
      <c r="M17457" s="180"/>
      <c r="N17457" s="180"/>
      <c r="O17457" s="180"/>
    </row>
    <row r="17458" spans="8:15" s="179" customFormat="1" x14ac:dyDescent="0.2">
      <c r="H17458" s="180"/>
      <c r="I17458" s="180"/>
      <c r="L17458" s="181"/>
      <c r="M17458" s="180"/>
      <c r="N17458" s="180"/>
      <c r="O17458" s="180"/>
    </row>
    <row r="17459" spans="8:15" s="179" customFormat="1" x14ac:dyDescent="0.2">
      <c r="H17459" s="180"/>
      <c r="I17459" s="180"/>
      <c r="L17459" s="181"/>
      <c r="M17459" s="180"/>
      <c r="N17459" s="180"/>
      <c r="O17459" s="180"/>
    </row>
    <row r="17460" spans="8:15" s="179" customFormat="1" x14ac:dyDescent="0.2">
      <c r="H17460" s="180"/>
      <c r="I17460" s="180"/>
      <c r="L17460" s="181"/>
      <c r="M17460" s="180"/>
      <c r="N17460" s="180"/>
      <c r="O17460" s="180"/>
    </row>
    <row r="17461" spans="8:15" s="179" customFormat="1" x14ac:dyDescent="0.2">
      <c r="H17461" s="180"/>
      <c r="I17461" s="180"/>
      <c r="L17461" s="181"/>
      <c r="M17461" s="180"/>
      <c r="N17461" s="180"/>
      <c r="O17461" s="180"/>
    </row>
    <row r="17462" spans="8:15" s="179" customFormat="1" x14ac:dyDescent="0.2">
      <c r="H17462" s="180"/>
      <c r="I17462" s="180"/>
      <c r="L17462" s="181"/>
      <c r="M17462" s="180"/>
      <c r="N17462" s="180"/>
      <c r="O17462" s="180"/>
    </row>
    <row r="17463" spans="8:15" s="179" customFormat="1" x14ac:dyDescent="0.2">
      <c r="H17463" s="180"/>
      <c r="I17463" s="180"/>
      <c r="L17463" s="181"/>
      <c r="M17463" s="180"/>
      <c r="N17463" s="180"/>
      <c r="O17463" s="180"/>
    </row>
    <row r="17464" spans="8:15" s="179" customFormat="1" x14ac:dyDescent="0.2">
      <c r="H17464" s="180"/>
      <c r="I17464" s="180"/>
      <c r="L17464" s="181"/>
      <c r="M17464" s="180"/>
      <c r="N17464" s="180"/>
      <c r="O17464" s="180"/>
    </row>
    <row r="17465" spans="8:15" s="179" customFormat="1" x14ac:dyDescent="0.2">
      <c r="H17465" s="180"/>
      <c r="I17465" s="180"/>
      <c r="L17465" s="181"/>
      <c r="M17465" s="180"/>
      <c r="N17465" s="180"/>
      <c r="O17465" s="180"/>
    </row>
    <row r="17466" spans="8:15" s="179" customFormat="1" x14ac:dyDescent="0.2">
      <c r="H17466" s="180"/>
      <c r="I17466" s="180"/>
      <c r="L17466" s="181"/>
      <c r="M17466" s="180"/>
      <c r="N17466" s="180"/>
      <c r="O17466" s="180"/>
    </row>
    <row r="17467" spans="8:15" s="179" customFormat="1" x14ac:dyDescent="0.2">
      <c r="H17467" s="180"/>
      <c r="I17467" s="180"/>
      <c r="L17467" s="181"/>
      <c r="M17467" s="180"/>
      <c r="N17467" s="180"/>
      <c r="O17467" s="180"/>
    </row>
    <row r="17468" spans="8:15" s="179" customFormat="1" x14ac:dyDescent="0.2">
      <c r="H17468" s="180"/>
      <c r="I17468" s="180"/>
      <c r="L17468" s="181"/>
      <c r="M17468" s="180"/>
      <c r="N17468" s="180"/>
      <c r="O17468" s="180"/>
    </row>
    <row r="17469" spans="8:15" s="179" customFormat="1" x14ac:dyDescent="0.2">
      <c r="H17469" s="180"/>
      <c r="I17469" s="180"/>
      <c r="L17469" s="181"/>
      <c r="M17469" s="180"/>
      <c r="N17469" s="180"/>
      <c r="O17469" s="180"/>
    </row>
    <row r="17470" spans="8:15" s="179" customFormat="1" x14ac:dyDescent="0.2">
      <c r="H17470" s="180"/>
      <c r="I17470" s="180"/>
      <c r="L17470" s="181"/>
      <c r="M17470" s="180"/>
      <c r="N17470" s="180"/>
      <c r="O17470" s="180"/>
    </row>
    <row r="17471" spans="8:15" s="179" customFormat="1" x14ac:dyDescent="0.2">
      <c r="H17471" s="180"/>
      <c r="I17471" s="180"/>
      <c r="L17471" s="181"/>
      <c r="M17471" s="180"/>
      <c r="N17471" s="180"/>
      <c r="O17471" s="180"/>
    </row>
    <row r="17472" spans="8:15" s="179" customFormat="1" x14ac:dyDescent="0.2">
      <c r="H17472" s="180"/>
      <c r="I17472" s="180"/>
      <c r="L17472" s="181"/>
      <c r="M17472" s="180"/>
      <c r="N17472" s="180"/>
      <c r="O17472" s="180"/>
    </row>
    <row r="17473" spans="8:15" s="179" customFormat="1" x14ac:dyDescent="0.2">
      <c r="H17473" s="180"/>
      <c r="I17473" s="180"/>
      <c r="L17473" s="181"/>
      <c r="M17473" s="180"/>
      <c r="N17473" s="180"/>
      <c r="O17473" s="180"/>
    </row>
    <row r="17474" spans="8:15" s="179" customFormat="1" x14ac:dyDescent="0.2">
      <c r="H17474" s="180"/>
      <c r="I17474" s="180"/>
      <c r="L17474" s="181"/>
      <c r="M17474" s="180"/>
      <c r="N17474" s="180"/>
      <c r="O17474" s="180"/>
    </row>
    <row r="17475" spans="8:15" s="179" customFormat="1" x14ac:dyDescent="0.2">
      <c r="H17475" s="180"/>
      <c r="I17475" s="180"/>
      <c r="L17475" s="181"/>
      <c r="M17475" s="180"/>
      <c r="N17475" s="180"/>
      <c r="O17475" s="180"/>
    </row>
    <row r="17476" spans="8:15" s="179" customFormat="1" x14ac:dyDescent="0.2">
      <c r="H17476" s="180"/>
      <c r="I17476" s="180"/>
      <c r="L17476" s="181"/>
      <c r="M17476" s="180"/>
      <c r="N17476" s="180"/>
      <c r="O17476" s="180"/>
    </row>
    <row r="17477" spans="8:15" s="179" customFormat="1" x14ac:dyDescent="0.2">
      <c r="H17477" s="180"/>
      <c r="I17477" s="180"/>
      <c r="L17477" s="181"/>
      <c r="M17477" s="180"/>
      <c r="N17477" s="180"/>
      <c r="O17477" s="180"/>
    </row>
    <row r="17478" spans="8:15" s="179" customFormat="1" x14ac:dyDescent="0.2">
      <c r="H17478" s="180"/>
      <c r="I17478" s="180"/>
      <c r="L17478" s="181"/>
      <c r="M17478" s="180"/>
      <c r="N17478" s="180"/>
      <c r="O17478" s="180"/>
    </row>
    <row r="17479" spans="8:15" s="179" customFormat="1" x14ac:dyDescent="0.2">
      <c r="H17479" s="180"/>
      <c r="I17479" s="180"/>
      <c r="L17479" s="181"/>
      <c r="M17479" s="180"/>
      <c r="N17479" s="180"/>
      <c r="O17479" s="180"/>
    </row>
    <row r="17480" spans="8:15" s="179" customFormat="1" x14ac:dyDescent="0.2">
      <c r="H17480" s="180"/>
      <c r="I17480" s="180"/>
      <c r="L17480" s="181"/>
      <c r="M17480" s="180"/>
      <c r="N17480" s="180"/>
      <c r="O17480" s="180"/>
    </row>
    <row r="17481" spans="8:15" s="179" customFormat="1" x14ac:dyDescent="0.2">
      <c r="H17481" s="180"/>
      <c r="I17481" s="180"/>
      <c r="L17481" s="181"/>
      <c r="M17481" s="180"/>
      <c r="N17481" s="180"/>
      <c r="O17481" s="180"/>
    </row>
    <row r="17482" spans="8:15" s="179" customFormat="1" x14ac:dyDescent="0.2">
      <c r="H17482" s="180"/>
      <c r="I17482" s="180"/>
      <c r="L17482" s="181"/>
      <c r="M17482" s="180"/>
      <c r="N17482" s="180"/>
      <c r="O17482" s="180"/>
    </row>
    <row r="17483" spans="8:15" s="179" customFormat="1" x14ac:dyDescent="0.2">
      <c r="H17483" s="180"/>
      <c r="I17483" s="180"/>
      <c r="L17483" s="181"/>
      <c r="M17483" s="180"/>
      <c r="N17483" s="180"/>
      <c r="O17483" s="180"/>
    </row>
    <row r="17484" spans="8:15" s="179" customFormat="1" x14ac:dyDescent="0.2">
      <c r="H17484" s="180"/>
      <c r="I17484" s="180"/>
      <c r="L17484" s="181"/>
      <c r="M17484" s="180"/>
      <c r="N17484" s="180"/>
      <c r="O17484" s="180"/>
    </row>
    <row r="17485" spans="8:15" s="179" customFormat="1" x14ac:dyDescent="0.2">
      <c r="H17485" s="180"/>
      <c r="I17485" s="180"/>
      <c r="L17485" s="181"/>
      <c r="M17485" s="180"/>
      <c r="N17485" s="180"/>
      <c r="O17485" s="180"/>
    </row>
    <row r="17486" spans="8:15" s="179" customFormat="1" x14ac:dyDescent="0.2">
      <c r="H17486" s="180"/>
      <c r="I17486" s="180"/>
      <c r="L17486" s="181"/>
      <c r="M17486" s="180"/>
      <c r="N17486" s="180"/>
      <c r="O17486" s="180"/>
    </row>
    <row r="17487" spans="8:15" s="179" customFormat="1" x14ac:dyDescent="0.2">
      <c r="H17487" s="180"/>
      <c r="I17487" s="180"/>
      <c r="L17487" s="181"/>
      <c r="M17487" s="180"/>
      <c r="N17487" s="180"/>
      <c r="O17487" s="180"/>
    </row>
    <row r="17488" spans="8:15" s="179" customFormat="1" x14ac:dyDescent="0.2">
      <c r="H17488" s="180"/>
      <c r="I17488" s="180"/>
      <c r="L17488" s="181"/>
      <c r="M17488" s="180"/>
      <c r="N17488" s="180"/>
      <c r="O17488" s="180"/>
    </row>
    <row r="17489" spans="8:15" s="179" customFormat="1" x14ac:dyDescent="0.2">
      <c r="H17489" s="180"/>
      <c r="I17489" s="180"/>
      <c r="L17489" s="181"/>
      <c r="M17489" s="180"/>
      <c r="N17489" s="180"/>
      <c r="O17489" s="180"/>
    </row>
    <row r="17490" spans="8:15" s="179" customFormat="1" x14ac:dyDescent="0.2">
      <c r="H17490" s="180"/>
      <c r="I17490" s="180"/>
      <c r="L17490" s="181"/>
      <c r="M17490" s="180"/>
      <c r="N17490" s="180"/>
      <c r="O17490" s="180"/>
    </row>
    <row r="17491" spans="8:15" s="179" customFormat="1" x14ac:dyDescent="0.2">
      <c r="H17491" s="180"/>
      <c r="I17491" s="180"/>
      <c r="L17491" s="181"/>
      <c r="M17491" s="180"/>
      <c r="N17491" s="180"/>
      <c r="O17491" s="180"/>
    </row>
    <row r="17492" spans="8:15" s="179" customFormat="1" x14ac:dyDescent="0.2">
      <c r="H17492" s="180"/>
      <c r="I17492" s="180"/>
      <c r="L17492" s="181"/>
      <c r="M17492" s="180"/>
      <c r="N17492" s="180"/>
      <c r="O17492" s="180"/>
    </row>
    <row r="17493" spans="8:15" s="179" customFormat="1" x14ac:dyDescent="0.2">
      <c r="H17493" s="180"/>
      <c r="I17493" s="180"/>
      <c r="L17493" s="181"/>
      <c r="M17493" s="180"/>
      <c r="N17493" s="180"/>
      <c r="O17493" s="180"/>
    </row>
    <row r="17494" spans="8:15" s="179" customFormat="1" x14ac:dyDescent="0.2">
      <c r="H17494" s="180"/>
      <c r="I17494" s="180"/>
      <c r="L17494" s="181"/>
      <c r="M17494" s="180"/>
      <c r="N17494" s="180"/>
      <c r="O17494" s="180"/>
    </row>
    <row r="17495" spans="8:15" s="179" customFormat="1" x14ac:dyDescent="0.2">
      <c r="H17495" s="180"/>
      <c r="I17495" s="180"/>
      <c r="L17495" s="181"/>
      <c r="M17495" s="180"/>
      <c r="N17495" s="180"/>
      <c r="O17495" s="180"/>
    </row>
    <row r="17496" spans="8:15" s="179" customFormat="1" x14ac:dyDescent="0.2">
      <c r="H17496" s="180"/>
      <c r="I17496" s="180"/>
      <c r="L17496" s="181"/>
      <c r="M17496" s="180"/>
      <c r="N17496" s="180"/>
      <c r="O17496" s="180"/>
    </row>
    <row r="17497" spans="8:15" s="179" customFormat="1" x14ac:dyDescent="0.2">
      <c r="H17497" s="180"/>
      <c r="I17497" s="180"/>
      <c r="L17497" s="181"/>
      <c r="M17497" s="180"/>
      <c r="N17497" s="180"/>
      <c r="O17497" s="180"/>
    </row>
    <row r="17498" spans="8:15" s="179" customFormat="1" x14ac:dyDescent="0.2">
      <c r="H17498" s="180"/>
      <c r="I17498" s="180"/>
      <c r="L17498" s="181"/>
      <c r="M17498" s="180"/>
      <c r="N17498" s="180"/>
      <c r="O17498" s="180"/>
    </row>
    <row r="17499" spans="8:15" s="179" customFormat="1" x14ac:dyDescent="0.2">
      <c r="H17499" s="180"/>
      <c r="I17499" s="180"/>
      <c r="L17499" s="181"/>
      <c r="M17499" s="180"/>
      <c r="N17499" s="180"/>
      <c r="O17499" s="180"/>
    </row>
    <row r="17500" spans="8:15" s="179" customFormat="1" x14ac:dyDescent="0.2">
      <c r="H17500" s="180"/>
      <c r="I17500" s="180"/>
      <c r="L17500" s="181"/>
      <c r="M17500" s="180"/>
      <c r="N17500" s="180"/>
      <c r="O17500" s="180"/>
    </row>
    <row r="17501" spans="8:15" s="179" customFormat="1" x14ac:dyDescent="0.2">
      <c r="H17501" s="180"/>
      <c r="I17501" s="180"/>
      <c r="L17501" s="181"/>
      <c r="M17501" s="180"/>
      <c r="N17501" s="180"/>
      <c r="O17501" s="180"/>
    </row>
    <row r="17502" spans="8:15" s="179" customFormat="1" x14ac:dyDescent="0.2">
      <c r="H17502" s="180"/>
      <c r="I17502" s="180"/>
      <c r="L17502" s="181"/>
      <c r="M17502" s="180"/>
      <c r="N17502" s="180"/>
      <c r="O17502" s="180"/>
    </row>
    <row r="17503" spans="8:15" s="179" customFormat="1" x14ac:dyDescent="0.2">
      <c r="H17503" s="180"/>
      <c r="I17503" s="180"/>
      <c r="L17503" s="181"/>
      <c r="M17503" s="180"/>
      <c r="N17503" s="180"/>
      <c r="O17503" s="180"/>
    </row>
    <row r="17504" spans="8:15" s="179" customFormat="1" x14ac:dyDescent="0.2">
      <c r="H17504" s="180"/>
      <c r="I17504" s="180"/>
      <c r="L17504" s="181"/>
      <c r="M17504" s="180"/>
      <c r="N17504" s="180"/>
      <c r="O17504" s="180"/>
    </row>
    <row r="17505" spans="8:15" s="179" customFormat="1" x14ac:dyDescent="0.2">
      <c r="H17505" s="180"/>
      <c r="I17505" s="180"/>
      <c r="L17505" s="181"/>
      <c r="M17505" s="180"/>
      <c r="N17505" s="180"/>
      <c r="O17505" s="180"/>
    </row>
    <row r="17506" spans="8:15" s="179" customFormat="1" x14ac:dyDescent="0.2">
      <c r="H17506" s="180"/>
      <c r="I17506" s="180"/>
      <c r="L17506" s="181"/>
      <c r="M17506" s="180"/>
      <c r="N17506" s="180"/>
      <c r="O17506" s="180"/>
    </row>
    <row r="17507" spans="8:15" s="179" customFormat="1" x14ac:dyDescent="0.2">
      <c r="H17507" s="180"/>
      <c r="I17507" s="180"/>
      <c r="L17507" s="181"/>
      <c r="M17507" s="180"/>
      <c r="N17507" s="180"/>
      <c r="O17507" s="180"/>
    </row>
    <row r="17508" spans="8:15" s="179" customFormat="1" x14ac:dyDescent="0.2">
      <c r="H17508" s="180"/>
      <c r="I17508" s="180"/>
      <c r="L17508" s="181"/>
      <c r="M17508" s="180"/>
      <c r="N17508" s="180"/>
      <c r="O17508" s="180"/>
    </row>
    <row r="17509" spans="8:15" s="179" customFormat="1" x14ac:dyDescent="0.2">
      <c r="H17509" s="180"/>
      <c r="I17509" s="180"/>
      <c r="L17509" s="181"/>
      <c r="M17509" s="180"/>
      <c r="N17509" s="180"/>
      <c r="O17509" s="180"/>
    </row>
    <row r="17510" spans="8:15" s="179" customFormat="1" x14ac:dyDescent="0.2">
      <c r="H17510" s="180"/>
      <c r="I17510" s="180"/>
      <c r="L17510" s="181"/>
      <c r="M17510" s="180"/>
      <c r="N17510" s="180"/>
      <c r="O17510" s="180"/>
    </row>
    <row r="17511" spans="8:15" s="179" customFormat="1" x14ac:dyDescent="0.2">
      <c r="H17511" s="180"/>
      <c r="I17511" s="180"/>
      <c r="L17511" s="181"/>
      <c r="M17511" s="180"/>
      <c r="N17511" s="180"/>
      <c r="O17511" s="180"/>
    </row>
    <row r="17512" spans="8:15" s="179" customFormat="1" x14ac:dyDescent="0.2">
      <c r="H17512" s="180"/>
      <c r="I17512" s="180"/>
      <c r="L17512" s="181"/>
      <c r="M17512" s="180"/>
      <c r="N17512" s="180"/>
      <c r="O17512" s="180"/>
    </row>
    <row r="17513" spans="8:15" s="179" customFormat="1" x14ac:dyDescent="0.2">
      <c r="H17513" s="180"/>
      <c r="I17513" s="180"/>
      <c r="L17513" s="181"/>
      <c r="M17513" s="180"/>
      <c r="N17513" s="180"/>
      <c r="O17513" s="180"/>
    </row>
    <row r="17514" spans="8:15" s="179" customFormat="1" x14ac:dyDescent="0.2">
      <c r="H17514" s="180"/>
      <c r="I17514" s="180"/>
      <c r="L17514" s="181"/>
      <c r="M17514" s="180"/>
      <c r="N17514" s="180"/>
      <c r="O17514" s="180"/>
    </row>
    <row r="17515" spans="8:15" s="179" customFormat="1" x14ac:dyDescent="0.2">
      <c r="H17515" s="180"/>
      <c r="I17515" s="180"/>
      <c r="L17515" s="181"/>
      <c r="M17515" s="180"/>
      <c r="N17515" s="180"/>
      <c r="O17515" s="180"/>
    </row>
    <row r="17516" spans="8:15" s="179" customFormat="1" x14ac:dyDescent="0.2">
      <c r="H17516" s="180"/>
      <c r="I17516" s="180"/>
      <c r="L17516" s="181"/>
      <c r="M17516" s="180"/>
      <c r="N17516" s="180"/>
      <c r="O17516" s="180"/>
    </row>
    <row r="17517" spans="8:15" s="179" customFormat="1" x14ac:dyDescent="0.2">
      <c r="H17517" s="180"/>
      <c r="I17517" s="180"/>
      <c r="L17517" s="181"/>
      <c r="M17517" s="180"/>
      <c r="N17517" s="180"/>
      <c r="O17517" s="180"/>
    </row>
    <row r="17518" spans="8:15" s="179" customFormat="1" x14ac:dyDescent="0.2">
      <c r="H17518" s="180"/>
      <c r="I17518" s="180"/>
      <c r="L17518" s="181"/>
      <c r="M17518" s="180"/>
      <c r="N17518" s="180"/>
      <c r="O17518" s="180"/>
    </row>
    <row r="17519" spans="8:15" s="179" customFormat="1" x14ac:dyDescent="0.2">
      <c r="H17519" s="180"/>
      <c r="I17519" s="180"/>
      <c r="L17519" s="181"/>
      <c r="M17519" s="180"/>
      <c r="N17519" s="180"/>
      <c r="O17519" s="180"/>
    </row>
    <row r="17520" spans="8:15" s="179" customFormat="1" x14ac:dyDescent="0.2">
      <c r="H17520" s="180"/>
      <c r="I17520" s="180"/>
      <c r="L17520" s="181"/>
      <c r="M17520" s="180"/>
      <c r="N17520" s="180"/>
      <c r="O17520" s="180"/>
    </row>
    <row r="17521" spans="8:15" s="179" customFormat="1" x14ac:dyDescent="0.2">
      <c r="H17521" s="180"/>
      <c r="I17521" s="180"/>
      <c r="L17521" s="181"/>
      <c r="M17521" s="180"/>
      <c r="N17521" s="180"/>
      <c r="O17521" s="180"/>
    </row>
    <row r="17522" spans="8:15" s="179" customFormat="1" x14ac:dyDescent="0.2">
      <c r="H17522" s="180"/>
      <c r="I17522" s="180"/>
      <c r="L17522" s="181"/>
      <c r="M17522" s="180"/>
      <c r="N17522" s="180"/>
      <c r="O17522" s="180"/>
    </row>
    <row r="17523" spans="8:15" s="179" customFormat="1" x14ac:dyDescent="0.2">
      <c r="H17523" s="180"/>
      <c r="I17523" s="180"/>
      <c r="L17523" s="181"/>
      <c r="M17523" s="180"/>
      <c r="N17523" s="180"/>
      <c r="O17523" s="180"/>
    </row>
    <row r="17524" spans="8:15" s="179" customFormat="1" x14ac:dyDescent="0.2">
      <c r="H17524" s="180"/>
      <c r="I17524" s="180"/>
      <c r="L17524" s="181"/>
      <c r="M17524" s="180"/>
      <c r="N17524" s="180"/>
      <c r="O17524" s="180"/>
    </row>
    <row r="17525" spans="8:15" s="179" customFormat="1" x14ac:dyDescent="0.2">
      <c r="H17525" s="180"/>
      <c r="I17525" s="180"/>
      <c r="L17525" s="181"/>
      <c r="M17525" s="180"/>
      <c r="N17525" s="180"/>
      <c r="O17525" s="180"/>
    </row>
    <row r="17526" spans="8:15" s="179" customFormat="1" x14ac:dyDescent="0.2">
      <c r="H17526" s="180"/>
      <c r="I17526" s="180"/>
      <c r="L17526" s="181"/>
      <c r="M17526" s="180"/>
      <c r="N17526" s="180"/>
      <c r="O17526" s="180"/>
    </row>
    <row r="17527" spans="8:15" s="179" customFormat="1" x14ac:dyDescent="0.2">
      <c r="H17527" s="180"/>
      <c r="I17527" s="180"/>
      <c r="L17527" s="181"/>
      <c r="M17527" s="180"/>
      <c r="N17527" s="180"/>
      <c r="O17527" s="180"/>
    </row>
    <row r="17528" spans="8:15" s="179" customFormat="1" x14ac:dyDescent="0.2">
      <c r="H17528" s="180"/>
      <c r="I17528" s="180"/>
      <c r="L17528" s="181"/>
      <c r="M17528" s="180"/>
      <c r="N17528" s="180"/>
      <c r="O17528" s="180"/>
    </row>
    <row r="17529" spans="8:15" s="179" customFormat="1" x14ac:dyDescent="0.2">
      <c r="H17529" s="180"/>
      <c r="I17529" s="180"/>
      <c r="L17529" s="181"/>
      <c r="M17529" s="180"/>
      <c r="N17529" s="180"/>
      <c r="O17529" s="180"/>
    </row>
    <row r="17530" spans="8:15" s="179" customFormat="1" x14ac:dyDescent="0.2">
      <c r="H17530" s="180"/>
      <c r="I17530" s="180"/>
      <c r="L17530" s="181"/>
      <c r="M17530" s="180"/>
      <c r="N17530" s="180"/>
      <c r="O17530" s="180"/>
    </row>
    <row r="17531" spans="8:15" s="179" customFormat="1" x14ac:dyDescent="0.2">
      <c r="H17531" s="180"/>
      <c r="I17531" s="180"/>
      <c r="L17531" s="181"/>
      <c r="M17531" s="180"/>
      <c r="N17531" s="180"/>
      <c r="O17531" s="180"/>
    </row>
    <row r="17532" spans="8:15" s="179" customFormat="1" x14ac:dyDescent="0.2">
      <c r="H17532" s="180"/>
      <c r="I17532" s="180"/>
      <c r="L17532" s="181"/>
      <c r="M17532" s="180"/>
      <c r="N17532" s="180"/>
      <c r="O17532" s="180"/>
    </row>
    <row r="17533" spans="8:15" s="179" customFormat="1" x14ac:dyDescent="0.2">
      <c r="H17533" s="180"/>
      <c r="I17533" s="180"/>
      <c r="L17533" s="181"/>
      <c r="M17533" s="180"/>
      <c r="N17533" s="180"/>
      <c r="O17533" s="180"/>
    </row>
    <row r="17534" spans="8:15" s="179" customFormat="1" x14ac:dyDescent="0.2">
      <c r="H17534" s="180"/>
      <c r="I17534" s="180"/>
      <c r="L17534" s="181"/>
      <c r="M17534" s="180"/>
      <c r="N17534" s="180"/>
      <c r="O17534" s="180"/>
    </row>
    <row r="17535" spans="8:15" s="179" customFormat="1" x14ac:dyDescent="0.2">
      <c r="H17535" s="180"/>
      <c r="I17535" s="180"/>
      <c r="L17535" s="181"/>
      <c r="M17535" s="180"/>
      <c r="N17535" s="180"/>
      <c r="O17535" s="180"/>
    </row>
    <row r="17536" spans="8:15" s="179" customFormat="1" x14ac:dyDescent="0.2">
      <c r="H17536" s="180"/>
      <c r="I17536" s="180"/>
      <c r="L17536" s="181"/>
      <c r="M17536" s="180"/>
      <c r="N17536" s="180"/>
      <c r="O17536" s="180"/>
    </row>
    <row r="17537" spans="8:15" s="179" customFormat="1" x14ac:dyDescent="0.2">
      <c r="H17537" s="180"/>
      <c r="I17537" s="180"/>
      <c r="L17537" s="181"/>
      <c r="M17537" s="180"/>
      <c r="N17537" s="180"/>
      <c r="O17537" s="180"/>
    </row>
    <row r="17538" spans="8:15" s="179" customFormat="1" x14ac:dyDescent="0.2">
      <c r="H17538" s="180"/>
      <c r="I17538" s="180"/>
      <c r="L17538" s="181"/>
      <c r="M17538" s="180"/>
      <c r="N17538" s="180"/>
      <c r="O17538" s="180"/>
    </row>
    <row r="17539" spans="8:15" s="179" customFormat="1" x14ac:dyDescent="0.2">
      <c r="H17539" s="180"/>
      <c r="I17539" s="180"/>
      <c r="L17539" s="181"/>
      <c r="M17539" s="180"/>
      <c r="N17539" s="180"/>
      <c r="O17539" s="180"/>
    </row>
    <row r="17540" spans="8:15" s="179" customFormat="1" x14ac:dyDescent="0.2">
      <c r="H17540" s="180"/>
      <c r="I17540" s="180"/>
      <c r="L17540" s="181"/>
      <c r="M17540" s="180"/>
      <c r="N17540" s="180"/>
      <c r="O17540" s="180"/>
    </row>
    <row r="17541" spans="8:15" s="179" customFormat="1" x14ac:dyDescent="0.2">
      <c r="H17541" s="180"/>
      <c r="I17541" s="180"/>
      <c r="L17541" s="181"/>
      <c r="M17541" s="180"/>
      <c r="N17541" s="180"/>
      <c r="O17541" s="180"/>
    </row>
    <row r="17542" spans="8:15" s="179" customFormat="1" x14ac:dyDescent="0.2">
      <c r="H17542" s="180"/>
      <c r="I17542" s="180"/>
      <c r="L17542" s="181"/>
      <c r="M17542" s="180"/>
      <c r="N17542" s="180"/>
      <c r="O17542" s="180"/>
    </row>
    <row r="17543" spans="8:15" s="179" customFormat="1" x14ac:dyDescent="0.2">
      <c r="H17543" s="180"/>
      <c r="I17543" s="180"/>
      <c r="L17543" s="181"/>
      <c r="M17543" s="180"/>
      <c r="N17543" s="180"/>
      <c r="O17543" s="180"/>
    </row>
    <row r="17544" spans="8:15" s="179" customFormat="1" x14ac:dyDescent="0.2">
      <c r="H17544" s="180"/>
      <c r="I17544" s="180"/>
      <c r="L17544" s="181"/>
      <c r="M17544" s="180"/>
      <c r="N17544" s="180"/>
      <c r="O17544" s="180"/>
    </row>
    <row r="17545" spans="8:15" s="179" customFormat="1" x14ac:dyDescent="0.2">
      <c r="H17545" s="180"/>
      <c r="I17545" s="180"/>
      <c r="L17545" s="181"/>
      <c r="M17545" s="180"/>
      <c r="N17545" s="180"/>
      <c r="O17545" s="180"/>
    </row>
    <row r="17546" spans="8:15" s="179" customFormat="1" x14ac:dyDescent="0.2">
      <c r="H17546" s="180"/>
      <c r="I17546" s="180"/>
      <c r="L17546" s="181"/>
      <c r="M17546" s="180"/>
      <c r="N17546" s="180"/>
      <c r="O17546" s="180"/>
    </row>
    <row r="17547" spans="8:15" s="179" customFormat="1" x14ac:dyDescent="0.2">
      <c r="H17547" s="180"/>
      <c r="I17547" s="180"/>
      <c r="L17547" s="181"/>
      <c r="M17547" s="180"/>
      <c r="N17547" s="180"/>
      <c r="O17547" s="180"/>
    </row>
    <row r="17548" spans="8:15" s="179" customFormat="1" x14ac:dyDescent="0.2">
      <c r="H17548" s="180"/>
      <c r="I17548" s="180"/>
      <c r="L17548" s="181"/>
      <c r="M17548" s="180"/>
      <c r="N17548" s="180"/>
      <c r="O17548" s="180"/>
    </row>
    <row r="17549" spans="8:15" s="179" customFormat="1" x14ac:dyDescent="0.2">
      <c r="H17549" s="180"/>
      <c r="I17549" s="180"/>
      <c r="L17549" s="181"/>
      <c r="M17549" s="180"/>
      <c r="N17549" s="180"/>
      <c r="O17549" s="180"/>
    </row>
    <row r="17550" spans="8:15" s="179" customFormat="1" x14ac:dyDescent="0.2">
      <c r="H17550" s="180"/>
      <c r="I17550" s="180"/>
      <c r="L17550" s="181"/>
      <c r="M17550" s="180"/>
      <c r="N17550" s="180"/>
      <c r="O17550" s="180"/>
    </row>
    <row r="17551" spans="8:15" s="179" customFormat="1" x14ac:dyDescent="0.2">
      <c r="H17551" s="180"/>
      <c r="I17551" s="180"/>
      <c r="L17551" s="181"/>
      <c r="M17551" s="180"/>
      <c r="N17551" s="180"/>
      <c r="O17551" s="180"/>
    </row>
    <row r="17552" spans="8:15" s="179" customFormat="1" x14ac:dyDescent="0.2">
      <c r="H17552" s="180"/>
      <c r="I17552" s="180"/>
      <c r="L17552" s="181"/>
      <c r="M17552" s="180"/>
      <c r="N17552" s="180"/>
      <c r="O17552" s="180"/>
    </row>
    <row r="17553" spans="8:15" s="179" customFormat="1" x14ac:dyDescent="0.2">
      <c r="H17553" s="180"/>
      <c r="I17553" s="180"/>
      <c r="L17553" s="181"/>
      <c r="M17553" s="180"/>
      <c r="N17553" s="180"/>
      <c r="O17553" s="180"/>
    </row>
    <row r="17554" spans="8:15" s="179" customFormat="1" x14ac:dyDescent="0.2">
      <c r="H17554" s="180"/>
      <c r="I17554" s="180"/>
      <c r="L17554" s="181"/>
      <c r="M17554" s="180"/>
      <c r="N17554" s="180"/>
      <c r="O17554" s="180"/>
    </row>
    <row r="17555" spans="8:15" s="179" customFormat="1" x14ac:dyDescent="0.2">
      <c r="H17555" s="180"/>
      <c r="I17555" s="180"/>
      <c r="L17555" s="181"/>
      <c r="M17555" s="180"/>
      <c r="N17555" s="180"/>
      <c r="O17555" s="180"/>
    </row>
    <row r="17556" spans="8:15" s="179" customFormat="1" x14ac:dyDescent="0.2">
      <c r="H17556" s="180"/>
      <c r="I17556" s="180"/>
      <c r="L17556" s="181"/>
      <c r="M17556" s="180"/>
      <c r="N17556" s="180"/>
      <c r="O17556" s="180"/>
    </row>
    <row r="17557" spans="8:15" s="179" customFormat="1" x14ac:dyDescent="0.2">
      <c r="H17557" s="180"/>
      <c r="I17557" s="180"/>
      <c r="L17557" s="181"/>
      <c r="M17557" s="180"/>
      <c r="N17557" s="180"/>
      <c r="O17557" s="180"/>
    </row>
    <row r="17558" spans="8:15" s="179" customFormat="1" x14ac:dyDescent="0.2">
      <c r="H17558" s="180"/>
      <c r="I17558" s="180"/>
      <c r="L17558" s="181"/>
      <c r="M17558" s="180"/>
      <c r="N17558" s="180"/>
      <c r="O17558" s="180"/>
    </row>
    <row r="17559" spans="8:15" s="179" customFormat="1" x14ac:dyDescent="0.2">
      <c r="H17559" s="180"/>
      <c r="I17559" s="180"/>
      <c r="L17559" s="181"/>
      <c r="M17559" s="180"/>
      <c r="N17559" s="180"/>
      <c r="O17559" s="180"/>
    </row>
    <row r="17560" spans="8:15" s="179" customFormat="1" x14ac:dyDescent="0.2">
      <c r="H17560" s="180"/>
      <c r="I17560" s="180"/>
      <c r="L17560" s="181"/>
      <c r="M17560" s="180"/>
      <c r="N17560" s="180"/>
      <c r="O17560" s="180"/>
    </row>
    <row r="17561" spans="8:15" s="179" customFormat="1" x14ac:dyDescent="0.2">
      <c r="H17561" s="180"/>
      <c r="I17561" s="180"/>
      <c r="L17561" s="181"/>
      <c r="M17561" s="180"/>
      <c r="N17561" s="180"/>
      <c r="O17561" s="180"/>
    </row>
    <row r="17562" spans="8:15" s="179" customFormat="1" x14ac:dyDescent="0.2">
      <c r="H17562" s="180"/>
      <c r="I17562" s="180"/>
      <c r="L17562" s="181"/>
      <c r="M17562" s="180"/>
      <c r="N17562" s="180"/>
      <c r="O17562" s="180"/>
    </row>
    <row r="17563" spans="8:15" s="179" customFormat="1" x14ac:dyDescent="0.2">
      <c r="H17563" s="180"/>
      <c r="I17563" s="180"/>
      <c r="L17563" s="181"/>
      <c r="M17563" s="180"/>
      <c r="N17563" s="180"/>
      <c r="O17563" s="180"/>
    </row>
    <row r="17564" spans="8:15" s="179" customFormat="1" x14ac:dyDescent="0.2">
      <c r="H17564" s="180"/>
      <c r="I17564" s="180"/>
      <c r="L17564" s="181"/>
      <c r="M17564" s="180"/>
      <c r="N17564" s="180"/>
      <c r="O17564" s="180"/>
    </row>
    <row r="17565" spans="8:15" s="179" customFormat="1" x14ac:dyDescent="0.2">
      <c r="H17565" s="180"/>
      <c r="I17565" s="180"/>
      <c r="L17565" s="181"/>
      <c r="M17565" s="180"/>
      <c r="N17565" s="180"/>
      <c r="O17565" s="180"/>
    </row>
    <row r="17566" spans="8:15" s="179" customFormat="1" x14ac:dyDescent="0.2">
      <c r="H17566" s="180"/>
      <c r="I17566" s="180"/>
      <c r="L17566" s="181"/>
      <c r="M17566" s="180"/>
      <c r="N17566" s="180"/>
      <c r="O17566" s="180"/>
    </row>
    <row r="17567" spans="8:15" s="179" customFormat="1" x14ac:dyDescent="0.2">
      <c r="H17567" s="180"/>
      <c r="I17567" s="180"/>
      <c r="L17567" s="181"/>
      <c r="M17567" s="180"/>
      <c r="N17567" s="180"/>
      <c r="O17567" s="180"/>
    </row>
    <row r="17568" spans="8:15" s="179" customFormat="1" x14ac:dyDescent="0.2">
      <c r="H17568" s="180"/>
      <c r="I17568" s="180"/>
      <c r="L17568" s="181"/>
      <c r="M17568" s="180"/>
      <c r="N17568" s="180"/>
      <c r="O17568" s="180"/>
    </row>
    <row r="17569" spans="8:15" s="179" customFormat="1" x14ac:dyDescent="0.2">
      <c r="H17569" s="180"/>
      <c r="I17569" s="180"/>
      <c r="L17569" s="181"/>
      <c r="M17569" s="180"/>
      <c r="N17569" s="180"/>
      <c r="O17569" s="180"/>
    </row>
    <row r="17570" spans="8:15" s="179" customFormat="1" x14ac:dyDescent="0.2">
      <c r="H17570" s="180"/>
      <c r="I17570" s="180"/>
      <c r="L17570" s="181"/>
      <c r="M17570" s="180"/>
      <c r="N17570" s="180"/>
      <c r="O17570" s="180"/>
    </row>
    <row r="17571" spans="8:15" s="179" customFormat="1" x14ac:dyDescent="0.2">
      <c r="H17571" s="180"/>
      <c r="I17571" s="180"/>
      <c r="L17571" s="181"/>
      <c r="M17571" s="180"/>
      <c r="N17571" s="180"/>
      <c r="O17571" s="180"/>
    </row>
    <row r="17572" spans="8:15" s="179" customFormat="1" x14ac:dyDescent="0.2">
      <c r="H17572" s="180"/>
      <c r="I17572" s="180"/>
      <c r="L17572" s="181"/>
      <c r="M17572" s="180"/>
      <c r="N17572" s="180"/>
      <c r="O17572" s="180"/>
    </row>
    <row r="17573" spans="8:15" s="179" customFormat="1" x14ac:dyDescent="0.2">
      <c r="H17573" s="180"/>
      <c r="I17573" s="180"/>
      <c r="L17573" s="181"/>
      <c r="M17573" s="180"/>
      <c r="N17573" s="180"/>
      <c r="O17573" s="180"/>
    </row>
    <row r="17574" spans="8:15" s="179" customFormat="1" x14ac:dyDescent="0.2">
      <c r="H17574" s="180"/>
      <c r="I17574" s="180"/>
      <c r="L17574" s="181"/>
      <c r="M17574" s="180"/>
      <c r="N17574" s="180"/>
      <c r="O17574" s="180"/>
    </row>
    <row r="17575" spans="8:15" s="179" customFormat="1" x14ac:dyDescent="0.2">
      <c r="H17575" s="180"/>
      <c r="I17575" s="180"/>
      <c r="L17575" s="181"/>
      <c r="M17575" s="180"/>
      <c r="N17575" s="180"/>
      <c r="O17575" s="180"/>
    </row>
    <row r="17576" spans="8:15" s="179" customFormat="1" x14ac:dyDescent="0.2">
      <c r="H17576" s="180"/>
      <c r="I17576" s="180"/>
      <c r="L17576" s="181"/>
      <c r="M17576" s="180"/>
      <c r="N17576" s="180"/>
      <c r="O17576" s="180"/>
    </row>
    <row r="17577" spans="8:15" s="179" customFormat="1" x14ac:dyDescent="0.2">
      <c r="H17577" s="180"/>
      <c r="I17577" s="180"/>
      <c r="L17577" s="181"/>
      <c r="M17577" s="180"/>
      <c r="N17577" s="180"/>
      <c r="O17577" s="180"/>
    </row>
    <row r="17578" spans="8:15" s="179" customFormat="1" x14ac:dyDescent="0.2">
      <c r="H17578" s="180"/>
      <c r="I17578" s="180"/>
      <c r="L17578" s="181"/>
      <c r="M17578" s="180"/>
      <c r="N17578" s="180"/>
      <c r="O17578" s="180"/>
    </row>
    <row r="17579" spans="8:15" s="179" customFormat="1" x14ac:dyDescent="0.2">
      <c r="H17579" s="180"/>
      <c r="I17579" s="180"/>
      <c r="L17579" s="181"/>
      <c r="M17579" s="180"/>
      <c r="N17579" s="180"/>
      <c r="O17579" s="180"/>
    </row>
    <row r="17580" spans="8:15" s="179" customFormat="1" x14ac:dyDescent="0.2">
      <c r="H17580" s="180"/>
      <c r="I17580" s="180"/>
      <c r="L17580" s="181"/>
      <c r="M17580" s="180"/>
      <c r="N17580" s="180"/>
      <c r="O17580" s="180"/>
    </row>
    <row r="17581" spans="8:15" s="179" customFormat="1" x14ac:dyDescent="0.2">
      <c r="H17581" s="180"/>
      <c r="I17581" s="180"/>
      <c r="L17581" s="181"/>
      <c r="M17581" s="180"/>
      <c r="N17581" s="180"/>
      <c r="O17581" s="180"/>
    </row>
    <row r="17582" spans="8:15" s="179" customFormat="1" x14ac:dyDescent="0.2">
      <c r="H17582" s="180"/>
      <c r="I17582" s="180"/>
      <c r="L17582" s="181"/>
      <c r="M17582" s="180"/>
      <c r="N17582" s="180"/>
      <c r="O17582" s="180"/>
    </row>
    <row r="17583" spans="8:15" s="179" customFormat="1" x14ac:dyDescent="0.2">
      <c r="H17583" s="180"/>
      <c r="I17583" s="180"/>
      <c r="L17583" s="181"/>
      <c r="M17583" s="180"/>
      <c r="N17583" s="180"/>
      <c r="O17583" s="180"/>
    </row>
    <row r="17584" spans="8:15" s="179" customFormat="1" x14ac:dyDescent="0.2">
      <c r="H17584" s="180"/>
      <c r="I17584" s="180"/>
      <c r="L17584" s="181"/>
      <c r="M17584" s="180"/>
      <c r="N17584" s="180"/>
      <c r="O17584" s="180"/>
    </row>
    <row r="17585" spans="8:15" s="179" customFormat="1" x14ac:dyDescent="0.2">
      <c r="H17585" s="180"/>
      <c r="I17585" s="180"/>
      <c r="L17585" s="181"/>
      <c r="M17585" s="180"/>
      <c r="N17585" s="180"/>
      <c r="O17585" s="180"/>
    </row>
    <row r="17586" spans="8:15" s="179" customFormat="1" x14ac:dyDescent="0.2">
      <c r="H17586" s="180"/>
      <c r="I17586" s="180"/>
      <c r="L17586" s="181"/>
      <c r="M17586" s="180"/>
      <c r="N17586" s="180"/>
      <c r="O17586" s="180"/>
    </row>
    <row r="17587" spans="8:15" s="179" customFormat="1" x14ac:dyDescent="0.2">
      <c r="H17587" s="180"/>
      <c r="I17587" s="180"/>
      <c r="L17587" s="181"/>
      <c r="M17587" s="180"/>
      <c r="N17587" s="180"/>
      <c r="O17587" s="180"/>
    </row>
    <row r="17588" spans="8:15" s="179" customFormat="1" x14ac:dyDescent="0.2">
      <c r="H17588" s="180"/>
      <c r="I17588" s="180"/>
      <c r="L17588" s="181"/>
      <c r="M17588" s="180"/>
      <c r="N17588" s="180"/>
      <c r="O17588" s="180"/>
    </row>
    <row r="17589" spans="8:15" s="179" customFormat="1" x14ac:dyDescent="0.2">
      <c r="H17589" s="180"/>
      <c r="I17589" s="180"/>
      <c r="L17589" s="181"/>
      <c r="M17589" s="180"/>
      <c r="N17589" s="180"/>
      <c r="O17589" s="180"/>
    </row>
    <row r="17590" spans="8:15" s="179" customFormat="1" x14ac:dyDescent="0.2">
      <c r="H17590" s="180"/>
      <c r="I17590" s="180"/>
      <c r="L17590" s="181"/>
      <c r="M17590" s="180"/>
      <c r="N17590" s="180"/>
      <c r="O17590" s="180"/>
    </row>
    <row r="17591" spans="8:15" s="179" customFormat="1" x14ac:dyDescent="0.2">
      <c r="H17591" s="180"/>
      <c r="I17591" s="180"/>
      <c r="L17591" s="181"/>
      <c r="M17591" s="180"/>
      <c r="N17591" s="180"/>
      <c r="O17591" s="180"/>
    </row>
    <row r="17592" spans="8:15" s="179" customFormat="1" x14ac:dyDescent="0.2">
      <c r="H17592" s="180"/>
      <c r="I17592" s="180"/>
      <c r="L17592" s="181"/>
      <c r="M17592" s="180"/>
      <c r="N17592" s="180"/>
      <c r="O17592" s="180"/>
    </row>
    <row r="17593" spans="8:15" s="179" customFormat="1" x14ac:dyDescent="0.2">
      <c r="H17593" s="180"/>
      <c r="I17593" s="180"/>
      <c r="L17593" s="181"/>
      <c r="M17593" s="180"/>
      <c r="N17593" s="180"/>
      <c r="O17593" s="180"/>
    </row>
    <row r="17594" spans="8:15" s="179" customFormat="1" x14ac:dyDescent="0.2">
      <c r="H17594" s="180"/>
      <c r="I17594" s="180"/>
      <c r="L17594" s="181"/>
      <c r="M17594" s="180"/>
      <c r="N17594" s="180"/>
      <c r="O17594" s="180"/>
    </row>
    <row r="17595" spans="8:15" s="179" customFormat="1" x14ac:dyDescent="0.2">
      <c r="H17595" s="180"/>
      <c r="I17595" s="180"/>
      <c r="L17595" s="181"/>
      <c r="M17595" s="180"/>
      <c r="N17595" s="180"/>
      <c r="O17595" s="180"/>
    </row>
    <row r="17596" spans="8:15" s="179" customFormat="1" x14ac:dyDescent="0.2">
      <c r="H17596" s="180"/>
      <c r="I17596" s="180"/>
      <c r="L17596" s="181"/>
      <c r="M17596" s="180"/>
      <c r="N17596" s="180"/>
      <c r="O17596" s="180"/>
    </row>
    <row r="17597" spans="8:15" s="179" customFormat="1" x14ac:dyDescent="0.2">
      <c r="H17597" s="180"/>
      <c r="I17597" s="180"/>
      <c r="L17597" s="181"/>
      <c r="M17597" s="180"/>
      <c r="N17597" s="180"/>
      <c r="O17597" s="180"/>
    </row>
    <row r="17598" spans="8:15" s="179" customFormat="1" x14ac:dyDescent="0.2">
      <c r="H17598" s="180"/>
      <c r="I17598" s="180"/>
      <c r="L17598" s="181"/>
      <c r="M17598" s="180"/>
      <c r="N17598" s="180"/>
      <c r="O17598" s="180"/>
    </row>
    <row r="17599" spans="8:15" s="179" customFormat="1" x14ac:dyDescent="0.2">
      <c r="H17599" s="180"/>
      <c r="I17599" s="180"/>
      <c r="L17599" s="181"/>
      <c r="M17599" s="180"/>
      <c r="N17599" s="180"/>
      <c r="O17599" s="180"/>
    </row>
    <row r="17600" spans="8:15" s="179" customFormat="1" x14ac:dyDescent="0.2">
      <c r="H17600" s="180"/>
      <c r="I17600" s="180"/>
      <c r="L17600" s="181"/>
      <c r="M17600" s="180"/>
      <c r="N17600" s="180"/>
      <c r="O17600" s="180"/>
    </row>
    <row r="17601" spans="8:15" s="179" customFormat="1" x14ac:dyDescent="0.2">
      <c r="H17601" s="180"/>
      <c r="I17601" s="180"/>
      <c r="L17601" s="181"/>
      <c r="M17601" s="180"/>
      <c r="N17601" s="180"/>
      <c r="O17601" s="180"/>
    </row>
    <row r="17602" spans="8:15" s="179" customFormat="1" x14ac:dyDescent="0.2">
      <c r="H17602" s="180"/>
      <c r="I17602" s="180"/>
      <c r="L17602" s="181"/>
      <c r="M17602" s="180"/>
      <c r="N17602" s="180"/>
      <c r="O17602" s="180"/>
    </row>
    <row r="17603" spans="8:15" s="179" customFormat="1" x14ac:dyDescent="0.2">
      <c r="H17603" s="180"/>
      <c r="I17603" s="180"/>
      <c r="L17603" s="181"/>
      <c r="M17603" s="180"/>
      <c r="N17603" s="180"/>
      <c r="O17603" s="180"/>
    </row>
    <row r="17604" spans="8:15" s="179" customFormat="1" x14ac:dyDescent="0.2">
      <c r="H17604" s="180"/>
      <c r="I17604" s="180"/>
      <c r="L17604" s="181"/>
      <c r="M17604" s="180"/>
      <c r="N17604" s="180"/>
      <c r="O17604" s="180"/>
    </row>
    <row r="17605" spans="8:15" s="179" customFormat="1" x14ac:dyDescent="0.2">
      <c r="H17605" s="180"/>
      <c r="I17605" s="180"/>
      <c r="L17605" s="181"/>
      <c r="M17605" s="180"/>
      <c r="N17605" s="180"/>
      <c r="O17605" s="180"/>
    </row>
    <row r="17606" spans="8:15" s="179" customFormat="1" x14ac:dyDescent="0.2">
      <c r="H17606" s="180"/>
      <c r="I17606" s="180"/>
      <c r="L17606" s="181"/>
      <c r="M17606" s="180"/>
      <c r="N17606" s="180"/>
      <c r="O17606" s="180"/>
    </row>
    <row r="17607" spans="8:15" s="179" customFormat="1" x14ac:dyDescent="0.2">
      <c r="H17607" s="180"/>
      <c r="I17607" s="180"/>
      <c r="L17607" s="181"/>
      <c r="M17607" s="180"/>
      <c r="N17607" s="180"/>
      <c r="O17607" s="180"/>
    </row>
    <row r="17608" spans="8:15" s="179" customFormat="1" x14ac:dyDescent="0.2">
      <c r="H17608" s="180"/>
      <c r="I17608" s="180"/>
      <c r="L17608" s="181"/>
      <c r="M17608" s="180"/>
      <c r="N17608" s="180"/>
      <c r="O17608" s="180"/>
    </row>
    <row r="17609" spans="8:15" s="179" customFormat="1" x14ac:dyDescent="0.2">
      <c r="H17609" s="180"/>
      <c r="I17609" s="180"/>
      <c r="L17609" s="181"/>
      <c r="M17609" s="180"/>
      <c r="N17609" s="180"/>
      <c r="O17609" s="180"/>
    </row>
    <row r="17610" spans="8:15" s="179" customFormat="1" x14ac:dyDescent="0.2">
      <c r="H17610" s="180"/>
      <c r="I17610" s="180"/>
      <c r="L17610" s="181"/>
      <c r="M17610" s="180"/>
      <c r="N17610" s="180"/>
      <c r="O17610" s="180"/>
    </row>
    <row r="17611" spans="8:15" s="179" customFormat="1" x14ac:dyDescent="0.2">
      <c r="H17611" s="180"/>
      <c r="I17611" s="180"/>
      <c r="L17611" s="181"/>
      <c r="M17611" s="180"/>
      <c r="N17611" s="180"/>
      <c r="O17611" s="180"/>
    </row>
    <row r="17612" spans="8:15" s="179" customFormat="1" x14ac:dyDescent="0.2">
      <c r="H17612" s="180"/>
      <c r="I17612" s="180"/>
      <c r="L17612" s="181"/>
      <c r="M17612" s="180"/>
      <c r="N17612" s="180"/>
      <c r="O17612" s="180"/>
    </row>
    <row r="17613" spans="8:15" s="179" customFormat="1" x14ac:dyDescent="0.2">
      <c r="H17613" s="180"/>
      <c r="I17613" s="180"/>
      <c r="L17613" s="181"/>
      <c r="M17613" s="180"/>
      <c r="N17613" s="180"/>
      <c r="O17613" s="180"/>
    </row>
    <row r="17614" spans="8:15" s="179" customFormat="1" x14ac:dyDescent="0.2">
      <c r="H17614" s="180"/>
      <c r="I17614" s="180"/>
      <c r="L17614" s="181"/>
      <c r="M17614" s="180"/>
      <c r="N17614" s="180"/>
      <c r="O17614" s="180"/>
    </row>
    <row r="17615" spans="8:15" s="179" customFormat="1" x14ac:dyDescent="0.2">
      <c r="H17615" s="180"/>
      <c r="I17615" s="180"/>
      <c r="L17615" s="181"/>
      <c r="M17615" s="180"/>
      <c r="N17615" s="180"/>
      <c r="O17615" s="180"/>
    </row>
    <row r="17616" spans="8:15" s="179" customFormat="1" x14ac:dyDescent="0.2">
      <c r="H17616" s="180"/>
      <c r="I17616" s="180"/>
      <c r="L17616" s="181"/>
      <c r="M17616" s="180"/>
      <c r="N17616" s="180"/>
      <c r="O17616" s="180"/>
    </row>
    <row r="17617" spans="8:15" s="179" customFormat="1" x14ac:dyDescent="0.2">
      <c r="H17617" s="180"/>
      <c r="I17617" s="180"/>
      <c r="L17617" s="181"/>
      <c r="M17617" s="180"/>
      <c r="N17617" s="180"/>
      <c r="O17617" s="180"/>
    </row>
    <row r="17618" spans="8:15" s="179" customFormat="1" x14ac:dyDescent="0.2">
      <c r="H17618" s="180"/>
      <c r="I17618" s="180"/>
      <c r="L17618" s="181"/>
      <c r="M17618" s="180"/>
      <c r="N17618" s="180"/>
      <c r="O17618" s="180"/>
    </row>
    <row r="17619" spans="8:15" s="179" customFormat="1" x14ac:dyDescent="0.2">
      <c r="H17619" s="180"/>
      <c r="I17619" s="180"/>
      <c r="L17619" s="181"/>
      <c r="M17619" s="180"/>
      <c r="N17619" s="180"/>
      <c r="O17619" s="180"/>
    </row>
    <row r="17620" spans="8:15" s="179" customFormat="1" x14ac:dyDescent="0.2">
      <c r="H17620" s="180"/>
      <c r="I17620" s="180"/>
      <c r="L17620" s="181"/>
      <c r="M17620" s="180"/>
      <c r="N17620" s="180"/>
      <c r="O17620" s="180"/>
    </row>
    <row r="17621" spans="8:15" s="179" customFormat="1" x14ac:dyDescent="0.2">
      <c r="H17621" s="180"/>
      <c r="I17621" s="180"/>
      <c r="L17621" s="181"/>
      <c r="M17621" s="180"/>
      <c r="N17621" s="180"/>
      <c r="O17621" s="180"/>
    </row>
    <row r="17622" spans="8:15" s="179" customFormat="1" x14ac:dyDescent="0.2">
      <c r="H17622" s="180"/>
      <c r="I17622" s="180"/>
      <c r="L17622" s="181"/>
      <c r="M17622" s="180"/>
      <c r="N17622" s="180"/>
      <c r="O17622" s="180"/>
    </row>
    <row r="17623" spans="8:15" s="179" customFormat="1" x14ac:dyDescent="0.2">
      <c r="H17623" s="180"/>
      <c r="I17623" s="180"/>
      <c r="L17623" s="181"/>
      <c r="M17623" s="180"/>
      <c r="N17623" s="180"/>
      <c r="O17623" s="180"/>
    </row>
    <row r="17624" spans="8:15" s="179" customFormat="1" x14ac:dyDescent="0.2">
      <c r="H17624" s="180"/>
      <c r="I17624" s="180"/>
      <c r="L17624" s="181"/>
      <c r="M17624" s="180"/>
      <c r="N17624" s="180"/>
      <c r="O17624" s="180"/>
    </row>
    <row r="17625" spans="8:15" s="179" customFormat="1" x14ac:dyDescent="0.2">
      <c r="H17625" s="180"/>
      <c r="I17625" s="180"/>
      <c r="L17625" s="181"/>
      <c r="M17625" s="180"/>
      <c r="N17625" s="180"/>
      <c r="O17625" s="180"/>
    </row>
    <row r="17626" spans="8:15" s="179" customFormat="1" x14ac:dyDescent="0.2">
      <c r="H17626" s="180"/>
      <c r="I17626" s="180"/>
      <c r="L17626" s="181"/>
      <c r="M17626" s="180"/>
      <c r="N17626" s="180"/>
      <c r="O17626" s="180"/>
    </row>
    <row r="17627" spans="8:15" s="179" customFormat="1" x14ac:dyDescent="0.2">
      <c r="H17627" s="180"/>
      <c r="I17627" s="180"/>
      <c r="L17627" s="181"/>
      <c r="M17627" s="180"/>
      <c r="N17627" s="180"/>
      <c r="O17627" s="180"/>
    </row>
    <row r="17628" spans="8:15" s="179" customFormat="1" x14ac:dyDescent="0.2">
      <c r="H17628" s="180"/>
      <c r="I17628" s="180"/>
      <c r="L17628" s="181"/>
      <c r="M17628" s="180"/>
      <c r="N17628" s="180"/>
      <c r="O17628" s="180"/>
    </row>
    <row r="17629" spans="8:15" s="179" customFormat="1" x14ac:dyDescent="0.2">
      <c r="H17629" s="180"/>
      <c r="I17629" s="180"/>
      <c r="L17629" s="181"/>
      <c r="M17629" s="180"/>
      <c r="N17629" s="180"/>
      <c r="O17629" s="180"/>
    </row>
    <row r="17630" spans="8:15" s="179" customFormat="1" x14ac:dyDescent="0.2">
      <c r="H17630" s="180"/>
      <c r="I17630" s="180"/>
      <c r="L17630" s="181"/>
      <c r="M17630" s="180"/>
      <c r="N17630" s="180"/>
      <c r="O17630" s="180"/>
    </row>
    <row r="17631" spans="8:15" s="179" customFormat="1" x14ac:dyDescent="0.2">
      <c r="H17631" s="180"/>
      <c r="I17631" s="180"/>
      <c r="L17631" s="181"/>
      <c r="M17631" s="180"/>
      <c r="N17631" s="180"/>
      <c r="O17631" s="180"/>
    </row>
    <row r="17632" spans="8:15" s="179" customFormat="1" x14ac:dyDescent="0.2">
      <c r="H17632" s="180"/>
      <c r="I17632" s="180"/>
      <c r="L17632" s="181"/>
      <c r="M17632" s="180"/>
      <c r="N17632" s="180"/>
      <c r="O17632" s="180"/>
    </row>
    <row r="17633" spans="8:15" s="179" customFormat="1" x14ac:dyDescent="0.2">
      <c r="H17633" s="180"/>
      <c r="I17633" s="180"/>
      <c r="L17633" s="181"/>
      <c r="M17633" s="180"/>
      <c r="N17633" s="180"/>
      <c r="O17633" s="180"/>
    </row>
    <row r="17634" spans="8:15" s="179" customFormat="1" x14ac:dyDescent="0.2">
      <c r="H17634" s="180"/>
      <c r="I17634" s="180"/>
      <c r="L17634" s="181"/>
      <c r="M17634" s="180"/>
      <c r="N17634" s="180"/>
      <c r="O17634" s="180"/>
    </row>
    <row r="17635" spans="8:15" s="179" customFormat="1" x14ac:dyDescent="0.2">
      <c r="H17635" s="180"/>
      <c r="I17635" s="180"/>
      <c r="L17635" s="181"/>
      <c r="M17635" s="180"/>
      <c r="N17635" s="180"/>
      <c r="O17635" s="180"/>
    </row>
    <row r="17636" spans="8:15" s="179" customFormat="1" x14ac:dyDescent="0.2">
      <c r="H17636" s="180"/>
      <c r="I17636" s="180"/>
      <c r="L17636" s="181"/>
      <c r="M17636" s="180"/>
      <c r="N17636" s="180"/>
      <c r="O17636" s="180"/>
    </row>
    <row r="17637" spans="8:15" s="179" customFormat="1" x14ac:dyDescent="0.2">
      <c r="H17637" s="180"/>
      <c r="I17637" s="180"/>
      <c r="L17637" s="181"/>
      <c r="M17637" s="180"/>
      <c r="N17637" s="180"/>
      <c r="O17637" s="180"/>
    </row>
    <row r="17638" spans="8:15" s="179" customFormat="1" x14ac:dyDescent="0.2">
      <c r="H17638" s="180"/>
      <c r="I17638" s="180"/>
      <c r="L17638" s="181"/>
      <c r="M17638" s="180"/>
      <c r="N17638" s="180"/>
      <c r="O17638" s="180"/>
    </row>
    <row r="17639" spans="8:15" s="179" customFormat="1" x14ac:dyDescent="0.2">
      <c r="H17639" s="180"/>
      <c r="I17639" s="180"/>
      <c r="L17639" s="181"/>
      <c r="M17639" s="180"/>
      <c r="N17639" s="180"/>
      <c r="O17639" s="180"/>
    </row>
    <row r="17640" spans="8:15" s="179" customFormat="1" x14ac:dyDescent="0.2">
      <c r="H17640" s="180"/>
      <c r="I17640" s="180"/>
      <c r="L17640" s="181"/>
      <c r="M17640" s="180"/>
      <c r="N17640" s="180"/>
      <c r="O17640" s="180"/>
    </row>
    <row r="17641" spans="8:15" s="179" customFormat="1" x14ac:dyDescent="0.2">
      <c r="H17641" s="180"/>
      <c r="I17641" s="180"/>
      <c r="L17641" s="181"/>
      <c r="M17641" s="180"/>
      <c r="N17641" s="180"/>
      <c r="O17641" s="180"/>
    </row>
    <row r="17642" spans="8:15" s="179" customFormat="1" x14ac:dyDescent="0.2">
      <c r="H17642" s="180"/>
      <c r="I17642" s="180"/>
      <c r="L17642" s="181"/>
      <c r="M17642" s="180"/>
      <c r="N17642" s="180"/>
      <c r="O17642" s="180"/>
    </row>
    <row r="17643" spans="8:15" s="179" customFormat="1" x14ac:dyDescent="0.2">
      <c r="H17643" s="180"/>
      <c r="I17643" s="180"/>
      <c r="L17643" s="181"/>
      <c r="M17643" s="180"/>
      <c r="N17643" s="180"/>
      <c r="O17643" s="180"/>
    </row>
    <row r="17644" spans="8:15" s="179" customFormat="1" x14ac:dyDescent="0.2">
      <c r="H17644" s="180"/>
      <c r="I17644" s="180"/>
      <c r="L17644" s="181"/>
      <c r="M17644" s="180"/>
      <c r="N17644" s="180"/>
      <c r="O17644" s="180"/>
    </row>
    <row r="17645" spans="8:15" s="179" customFormat="1" x14ac:dyDescent="0.2">
      <c r="H17645" s="180"/>
      <c r="I17645" s="180"/>
      <c r="L17645" s="181"/>
      <c r="M17645" s="180"/>
      <c r="N17645" s="180"/>
      <c r="O17645" s="180"/>
    </row>
    <row r="17646" spans="8:15" s="179" customFormat="1" x14ac:dyDescent="0.2">
      <c r="H17646" s="180"/>
      <c r="I17646" s="180"/>
      <c r="L17646" s="181"/>
      <c r="M17646" s="180"/>
      <c r="N17646" s="180"/>
      <c r="O17646" s="180"/>
    </row>
    <row r="17647" spans="8:15" s="179" customFormat="1" x14ac:dyDescent="0.2">
      <c r="H17647" s="180"/>
      <c r="I17647" s="180"/>
      <c r="L17647" s="181"/>
      <c r="M17647" s="180"/>
      <c r="N17647" s="180"/>
      <c r="O17647" s="180"/>
    </row>
    <row r="17648" spans="8:15" s="179" customFormat="1" x14ac:dyDescent="0.2">
      <c r="H17648" s="180"/>
      <c r="I17648" s="180"/>
      <c r="L17648" s="181"/>
      <c r="M17648" s="180"/>
      <c r="N17648" s="180"/>
      <c r="O17648" s="180"/>
    </row>
    <row r="17649" spans="8:15" s="179" customFormat="1" x14ac:dyDescent="0.2">
      <c r="H17649" s="180"/>
      <c r="I17649" s="180"/>
      <c r="L17649" s="181"/>
      <c r="M17649" s="180"/>
      <c r="N17649" s="180"/>
      <c r="O17649" s="180"/>
    </row>
    <row r="17650" spans="8:15" s="179" customFormat="1" x14ac:dyDescent="0.2">
      <c r="H17650" s="180"/>
      <c r="I17650" s="180"/>
      <c r="L17650" s="181"/>
      <c r="M17650" s="180"/>
      <c r="N17650" s="180"/>
      <c r="O17650" s="180"/>
    </row>
    <row r="17651" spans="8:15" s="179" customFormat="1" x14ac:dyDescent="0.2">
      <c r="H17651" s="180"/>
      <c r="I17651" s="180"/>
      <c r="L17651" s="181"/>
      <c r="M17651" s="180"/>
      <c r="N17651" s="180"/>
      <c r="O17651" s="180"/>
    </row>
    <row r="17652" spans="8:15" s="179" customFormat="1" x14ac:dyDescent="0.2">
      <c r="H17652" s="180"/>
      <c r="I17652" s="180"/>
      <c r="L17652" s="181"/>
      <c r="M17652" s="180"/>
      <c r="N17652" s="180"/>
      <c r="O17652" s="180"/>
    </row>
    <row r="17653" spans="8:15" s="179" customFormat="1" x14ac:dyDescent="0.2">
      <c r="H17653" s="180"/>
      <c r="I17653" s="180"/>
      <c r="L17653" s="181"/>
      <c r="M17653" s="180"/>
      <c r="N17653" s="180"/>
      <c r="O17653" s="180"/>
    </row>
    <row r="17654" spans="8:15" s="179" customFormat="1" x14ac:dyDescent="0.2">
      <c r="H17654" s="180"/>
      <c r="I17654" s="180"/>
      <c r="L17654" s="181"/>
      <c r="M17654" s="180"/>
      <c r="N17654" s="180"/>
      <c r="O17654" s="180"/>
    </row>
    <row r="17655" spans="8:15" s="179" customFormat="1" x14ac:dyDescent="0.2">
      <c r="H17655" s="180"/>
      <c r="I17655" s="180"/>
      <c r="L17655" s="181"/>
      <c r="M17655" s="180"/>
      <c r="N17655" s="180"/>
      <c r="O17655" s="180"/>
    </row>
    <row r="17656" spans="8:15" s="179" customFormat="1" x14ac:dyDescent="0.2">
      <c r="H17656" s="180"/>
      <c r="I17656" s="180"/>
      <c r="L17656" s="181"/>
      <c r="M17656" s="180"/>
      <c r="N17656" s="180"/>
      <c r="O17656" s="180"/>
    </row>
    <row r="17657" spans="8:15" s="179" customFormat="1" x14ac:dyDescent="0.2">
      <c r="H17657" s="180"/>
      <c r="I17657" s="180"/>
      <c r="L17657" s="181"/>
      <c r="M17657" s="180"/>
      <c r="N17657" s="180"/>
      <c r="O17657" s="180"/>
    </row>
    <row r="17658" spans="8:15" s="179" customFormat="1" x14ac:dyDescent="0.2">
      <c r="H17658" s="180"/>
      <c r="I17658" s="180"/>
      <c r="L17658" s="181"/>
      <c r="M17658" s="180"/>
      <c r="N17658" s="180"/>
      <c r="O17658" s="180"/>
    </row>
    <row r="17659" spans="8:15" s="179" customFormat="1" x14ac:dyDescent="0.2">
      <c r="H17659" s="180"/>
      <c r="I17659" s="180"/>
      <c r="L17659" s="181"/>
      <c r="M17659" s="180"/>
      <c r="N17659" s="180"/>
      <c r="O17659" s="180"/>
    </row>
    <row r="17660" spans="8:15" s="179" customFormat="1" x14ac:dyDescent="0.2">
      <c r="H17660" s="180"/>
      <c r="I17660" s="180"/>
      <c r="L17660" s="181"/>
      <c r="M17660" s="180"/>
      <c r="N17660" s="180"/>
      <c r="O17660" s="180"/>
    </row>
    <row r="17661" spans="8:15" s="179" customFormat="1" x14ac:dyDescent="0.2">
      <c r="H17661" s="180"/>
      <c r="I17661" s="180"/>
      <c r="L17661" s="181"/>
      <c r="M17661" s="180"/>
      <c r="N17661" s="180"/>
      <c r="O17661" s="180"/>
    </row>
    <row r="17662" spans="8:15" s="179" customFormat="1" x14ac:dyDescent="0.2">
      <c r="H17662" s="180"/>
      <c r="I17662" s="180"/>
      <c r="L17662" s="181"/>
      <c r="M17662" s="180"/>
      <c r="N17662" s="180"/>
      <c r="O17662" s="180"/>
    </row>
    <row r="17663" spans="8:15" s="179" customFormat="1" x14ac:dyDescent="0.2">
      <c r="H17663" s="180"/>
      <c r="I17663" s="180"/>
      <c r="L17663" s="181"/>
      <c r="M17663" s="180"/>
      <c r="N17663" s="180"/>
      <c r="O17663" s="180"/>
    </row>
    <row r="17664" spans="8:15" s="179" customFormat="1" x14ac:dyDescent="0.2">
      <c r="H17664" s="180"/>
      <c r="I17664" s="180"/>
      <c r="L17664" s="181"/>
      <c r="M17664" s="180"/>
      <c r="N17664" s="180"/>
      <c r="O17664" s="180"/>
    </row>
    <row r="17665" spans="8:15" s="179" customFormat="1" x14ac:dyDescent="0.2">
      <c r="H17665" s="180"/>
      <c r="I17665" s="180"/>
      <c r="L17665" s="181"/>
      <c r="M17665" s="180"/>
      <c r="N17665" s="180"/>
      <c r="O17665" s="180"/>
    </row>
    <row r="17666" spans="8:15" s="179" customFormat="1" x14ac:dyDescent="0.2">
      <c r="H17666" s="180"/>
      <c r="I17666" s="180"/>
      <c r="L17666" s="181"/>
      <c r="M17666" s="180"/>
      <c r="N17666" s="180"/>
      <c r="O17666" s="180"/>
    </row>
    <row r="17667" spans="8:15" s="179" customFormat="1" x14ac:dyDescent="0.2">
      <c r="H17667" s="180"/>
      <c r="I17667" s="180"/>
      <c r="L17667" s="181"/>
      <c r="M17667" s="180"/>
      <c r="N17667" s="180"/>
      <c r="O17667" s="180"/>
    </row>
    <row r="17668" spans="8:15" s="179" customFormat="1" x14ac:dyDescent="0.2">
      <c r="H17668" s="180"/>
      <c r="I17668" s="180"/>
      <c r="L17668" s="181"/>
      <c r="M17668" s="180"/>
      <c r="N17668" s="180"/>
      <c r="O17668" s="180"/>
    </row>
    <row r="17669" spans="8:15" s="179" customFormat="1" x14ac:dyDescent="0.2">
      <c r="H17669" s="180"/>
      <c r="I17669" s="180"/>
      <c r="L17669" s="181"/>
      <c r="M17669" s="180"/>
      <c r="N17669" s="180"/>
      <c r="O17669" s="180"/>
    </row>
    <row r="17670" spans="8:15" s="179" customFormat="1" x14ac:dyDescent="0.2">
      <c r="H17670" s="180"/>
      <c r="I17670" s="180"/>
      <c r="L17670" s="181"/>
      <c r="M17670" s="180"/>
      <c r="N17670" s="180"/>
      <c r="O17670" s="180"/>
    </row>
    <row r="17671" spans="8:15" s="179" customFormat="1" x14ac:dyDescent="0.2">
      <c r="H17671" s="180"/>
      <c r="I17671" s="180"/>
      <c r="L17671" s="181"/>
      <c r="M17671" s="180"/>
      <c r="N17671" s="180"/>
      <c r="O17671" s="180"/>
    </row>
    <row r="17672" spans="8:15" s="179" customFormat="1" x14ac:dyDescent="0.2">
      <c r="H17672" s="180"/>
      <c r="I17672" s="180"/>
      <c r="L17672" s="181"/>
      <c r="M17672" s="180"/>
      <c r="N17672" s="180"/>
      <c r="O17672" s="180"/>
    </row>
    <row r="17673" spans="8:15" s="179" customFormat="1" x14ac:dyDescent="0.2">
      <c r="H17673" s="180"/>
      <c r="I17673" s="180"/>
      <c r="L17673" s="181"/>
      <c r="M17673" s="180"/>
      <c r="N17673" s="180"/>
      <c r="O17673" s="180"/>
    </row>
    <row r="17674" spans="8:15" s="179" customFormat="1" x14ac:dyDescent="0.2">
      <c r="H17674" s="180"/>
      <c r="I17674" s="180"/>
      <c r="L17674" s="181"/>
      <c r="M17674" s="180"/>
      <c r="N17674" s="180"/>
      <c r="O17674" s="180"/>
    </row>
    <row r="17675" spans="8:15" s="179" customFormat="1" x14ac:dyDescent="0.2">
      <c r="H17675" s="180"/>
      <c r="I17675" s="180"/>
      <c r="L17675" s="181"/>
      <c r="M17675" s="180"/>
      <c r="N17675" s="180"/>
      <c r="O17675" s="180"/>
    </row>
    <row r="17676" spans="8:15" s="179" customFormat="1" x14ac:dyDescent="0.2">
      <c r="H17676" s="180"/>
      <c r="I17676" s="180"/>
      <c r="L17676" s="181"/>
      <c r="M17676" s="180"/>
      <c r="N17676" s="180"/>
      <c r="O17676" s="180"/>
    </row>
    <row r="17677" spans="8:15" s="179" customFormat="1" x14ac:dyDescent="0.2">
      <c r="H17677" s="180"/>
      <c r="I17677" s="180"/>
      <c r="L17677" s="181"/>
      <c r="M17677" s="180"/>
      <c r="N17677" s="180"/>
      <c r="O17677" s="180"/>
    </row>
    <row r="17678" spans="8:15" s="179" customFormat="1" x14ac:dyDescent="0.2">
      <c r="H17678" s="180"/>
      <c r="I17678" s="180"/>
      <c r="L17678" s="181"/>
      <c r="M17678" s="180"/>
      <c r="N17678" s="180"/>
      <c r="O17678" s="180"/>
    </row>
    <row r="17679" spans="8:15" s="179" customFormat="1" x14ac:dyDescent="0.2">
      <c r="H17679" s="180"/>
      <c r="I17679" s="180"/>
      <c r="L17679" s="181"/>
      <c r="M17679" s="180"/>
      <c r="N17679" s="180"/>
      <c r="O17679" s="180"/>
    </row>
    <row r="17680" spans="8:15" s="179" customFormat="1" x14ac:dyDescent="0.2">
      <c r="H17680" s="180"/>
      <c r="I17680" s="180"/>
      <c r="L17680" s="181"/>
      <c r="M17680" s="180"/>
      <c r="N17680" s="180"/>
      <c r="O17680" s="180"/>
    </row>
    <row r="17681" spans="8:15" s="179" customFormat="1" x14ac:dyDescent="0.2">
      <c r="H17681" s="180"/>
      <c r="I17681" s="180"/>
      <c r="L17681" s="181"/>
      <c r="M17681" s="180"/>
      <c r="N17681" s="180"/>
      <c r="O17681" s="180"/>
    </row>
    <row r="17682" spans="8:15" s="179" customFormat="1" x14ac:dyDescent="0.2">
      <c r="H17682" s="180"/>
      <c r="I17682" s="180"/>
      <c r="L17682" s="181"/>
      <c r="M17682" s="180"/>
      <c r="N17682" s="180"/>
      <c r="O17682" s="180"/>
    </row>
    <row r="17683" spans="8:15" s="179" customFormat="1" x14ac:dyDescent="0.2">
      <c r="H17683" s="180"/>
      <c r="I17683" s="180"/>
      <c r="L17683" s="181"/>
      <c r="M17683" s="180"/>
      <c r="N17683" s="180"/>
      <c r="O17683" s="180"/>
    </row>
    <row r="17684" spans="8:15" s="179" customFormat="1" x14ac:dyDescent="0.2">
      <c r="H17684" s="180"/>
      <c r="I17684" s="180"/>
      <c r="L17684" s="181"/>
      <c r="M17684" s="180"/>
      <c r="N17684" s="180"/>
      <c r="O17684" s="180"/>
    </row>
    <row r="17685" spans="8:15" s="179" customFormat="1" x14ac:dyDescent="0.2">
      <c r="H17685" s="180"/>
      <c r="I17685" s="180"/>
      <c r="L17685" s="181"/>
      <c r="M17685" s="180"/>
      <c r="N17685" s="180"/>
      <c r="O17685" s="180"/>
    </row>
    <row r="17686" spans="8:15" s="179" customFormat="1" x14ac:dyDescent="0.2">
      <c r="H17686" s="180"/>
      <c r="I17686" s="180"/>
      <c r="L17686" s="181"/>
      <c r="M17686" s="180"/>
      <c r="N17686" s="180"/>
      <c r="O17686" s="180"/>
    </row>
    <row r="17687" spans="8:15" s="179" customFormat="1" x14ac:dyDescent="0.2">
      <c r="H17687" s="180"/>
      <c r="I17687" s="180"/>
      <c r="L17687" s="181"/>
      <c r="M17687" s="180"/>
      <c r="N17687" s="180"/>
      <c r="O17687" s="180"/>
    </row>
    <row r="17688" spans="8:15" s="179" customFormat="1" x14ac:dyDescent="0.2">
      <c r="H17688" s="180"/>
      <c r="I17688" s="180"/>
      <c r="L17688" s="181"/>
      <c r="M17688" s="180"/>
      <c r="N17688" s="180"/>
      <c r="O17688" s="180"/>
    </row>
    <row r="17689" spans="8:15" s="179" customFormat="1" x14ac:dyDescent="0.2">
      <c r="H17689" s="180"/>
      <c r="I17689" s="180"/>
      <c r="L17689" s="181"/>
      <c r="M17689" s="180"/>
      <c r="N17689" s="180"/>
      <c r="O17689" s="180"/>
    </row>
    <row r="17690" spans="8:15" s="179" customFormat="1" x14ac:dyDescent="0.2">
      <c r="H17690" s="180"/>
      <c r="I17690" s="180"/>
      <c r="L17690" s="181"/>
      <c r="M17690" s="180"/>
      <c r="N17690" s="180"/>
      <c r="O17690" s="180"/>
    </row>
    <row r="17691" spans="8:15" s="179" customFormat="1" x14ac:dyDescent="0.2">
      <c r="H17691" s="180"/>
      <c r="I17691" s="180"/>
      <c r="L17691" s="181"/>
      <c r="M17691" s="180"/>
      <c r="N17691" s="180"/>
      <c r="O17691" s="180"/>
    </row>
    <row r="17692" spans="8:15" s="179" customFormat="1" x14ac:dyDescent="0.2">
      <c r="H17692" s="180"/>
      <c r="I17692" s="180"/>
      <c r="L17692" s="181"/>
      <c r="M17692" s="180"/>
      <c r="N17692" s="180"/>
      <c r="O17692" s="180"/>
    </row>
    <row r="17693" spans="8:15" s="179" customFormat="1" x14ac:dyDescent="0.2">
      <c r="H17693" s="180"/>
      <c r="I17693" s="180"/>
      <c r="L17693" s="181"/>
      <c r="M17693" s="180"/>
      <c r="N17693" s="180"/>
      <c r="O17693" s="180"/>
    </row>
    <row r="17694" spans="8:15" s="179" customFormat="1" x14ac:dyDescent="0.2">
      <c r="H17694" s="180"/>
      <c r="I17694" s="180"/>
      <c r="L17694" s="181"/>
      <c r="M17694" s="180"/>
      <c r="N17694" s="180"/>
      <c r="O17694" s="180"/>
    </row>
    <row r="17695" spans="8:15" s="179" customFormat="1" x14ac:dyDescent="0.2">
      <c r="H17695" s="180"/>
      <c r="I17695" s="180"/>
      <c r="L17695" s="181"/>
      <c r="M17695" s="180"/>
      <c r="N17695" s="180"/>
      <c r="O17695" s="180"/>
    </row>
    <row r="17696" spans="8:15" s="179" customFormat="1" x14ac:dyDescent="0.2">
      <c r="H17696" s="180"/>
      <c r="I17696" s="180"/>
      <c r="L17696" s="181"/>
      <c r="M17696" s="180"/>
      <c r="N17696" s="180"/>
      <c r="O17696" s="180"/>
    </row>
    <row r="17697" spans="8:15" s="179" customFormat="1" x14ac:dyDescent="0.2">
      <c r="H17697" s="180"/>
      <c r="I17697" s="180"/>
      <c r="L17697" s="181"/>
      <c r="M17697" s="180"/>
      <c r="N17697" s="180"/>
      <c r="O17697" s="180"/>
    </row>
    <row r="17698" spans="8:15" s="179" customFormat="1" x14ac:dyDescent="0.2">
      <c r="H17698" s="180"/>
      <c r="I17698" s="180"/>
      <c r="L17698" s="181"/>
      <c r="M17698" s="180"/>
      <c r="N17698" s="180"/>
      <c r="O17698" s="180"/>
    </row>
    <row r="17699" spans="8:15" s="179" customFormat="1" x14ac:dyDescent="0.2">
      <c r="H17699" s="180"/>
      <c r="I17699" s="180"/>
      <c r="L17699" s="181"/>
      <c r="M17699" s="180"/>
      <c r="N17699" s="180"/>
      <c r="O17699" s="180"/>
    </row>
    <row r="17700" spans="8:15" s="179" customFormat="1" x14ac:dyDescent="0.2">
      <c r="H17700" s="180"/>
      <c r="I17700" s="180"/>
      <c r="L17700" s="181"/>
      <c r="M17700" s="180"/>
      <c r="N17700" s="180"/>
      <c r="O17700" s="180"/>
    </row>
    <row r="17701" spans="8:15" s="179" customFormat="1" x14ac:dyDescent="0.2">
      <c r="H17701" s="180"/>
      <c r="I17701" s="180"/>
      <c r="L17701" s="181"/>
      <c r="M17701" s="180"/>
      <c r="N17701" s="180"/>
      <c r="O17701" s="180"/>
    </row>
    <row r="17702" spans="8:15" s="179" customFormat="1" x14ac:dyDescent="0.2">
      <c r="H17702" s="180"/>
      <c r="I17702" s="180"/>
      <c r="L17702" s="181"/>
      <c r="M17702" s="180"/>
      <c r="N17702" s="180"/>
      <c r="O17702" s="180"/>
    </row>
    <row r="17703" spans="8:15" s="179" customFormat="1" x14ac:dyDescent="0.2">
      <c r="H17703" s="180"/>
      <c r="I17703" s="180"/>
      <c r="L17703" s="181"/>
      <c r="M17703" s="180"/>
      <c r="N17703" s="180"/>
      <c r="O17703" s="180"/>
    </row>
    <row r="17704" spans="8:15" s="179" customFormat="1" x14ac:dyDescent="0.2">
      <c r="H17704" s="180"/>
      <c r="I17704" s="180"/>
      <c r="L17704" s="181"/>
      <c r="M17704" s="180"/>
      <c r="N17704" s="180"/>
      <c r="O17704" s="180"/>
    </row>
    <row r="17705" spans="8:15" s="179" customFormat="1" x14ac:dyDescent="0.2">
      <c r="H17705" s="180"/>
      <c r="I17705" s="180"/>
      <c r="L17705" s="181"/>
      <c r="M17705" s="180"/>
      <c r="N17705" s="180"/>
      <c r="O17705" s="180"/>
    </row>
    <row r="17706" spans="8:15" s="179" customFormat="1" x14ac:dyDescent="0.2">
      <c r="H17706" s="180"/>
      <c r="I17706" s="180"/>
      <c r="L17706" s="181"/>
      <c r="M17706" s="180"/>
      <c r="N17706" s="180"/>
      <c r="O17706" s="180"/>
    </row>
    <row r="17707" spans="8:15" s="179" customFormat="1" x14ac:dyDescent="0.2">
      <c r="H17707" s="180"/>
      <c r="I17707" s="180"/>
      <c r="L17707" s="181"/>
      <c r="M17707" s="180"/>
      <c r="N17707" s="180"/>
      <c r="O17707" s="180"/>
    </row>
    <row r="17708" spans="8:15" s="179" customFormat="1" x14ac:dyDescent="0.2">
      <c r="H17708" s="180"/>
      <c r="I17708" s="180"/>
      <c r="L17708" s="181"/>
      <c r="M17708" s="180"/>
      <c r="N17708" s="180"/>
      <c r="O17708" s="180"/>
    </row>
    <row r="17709" spans="8:15" s="179" customFormat="1" x14ac:dyDescent="0.2">
      <c r="H17709" s="180"/>
      <c r="I17709" s="180"/>
      <c r="L17709" s="181"/>
      <c r="M17709" s="180"/>
      <c r="N17709" s="180"/>
      <c r="O17709" s="180"/>
    </row>
    <row r="17710" spans="8:15" s="179" customFormat="1" x14ac:dyDescent="0.2">
      <c r="H17710" s="180"/>
      <c r="I17710" s="180"/>
      <c r="L17710" s="181"/>
      <c r="M17710" s="180"/>
      <c r="N17710" s="180"/>
      <c r="O17710" s="180"/>
    </row>
    <row r="17711" spans="8:15" s="179" customFormat="1" x14ac:dyDescent="0.2">
      <c r="H17711" s="180"/>
      <c r="I17711" s="180"/>
      <c r="L17711" s="181"/>
      <c r="M17711" s="180"/>
      <c r="N17711" s="180"/>
      <c r="O17711" s="180"/>
    </row>
    <row r="17712" spans="8:15" s="179" customFormat="1" x14ac:dyDescent="0.2">
      <c r="H17712" s="180"/>
      <c r="I17712" s="180"/>
      <c r="L17712" s="181"/>
      <c r="M17712" s="180"/>
      <c r="N17712" s="180"/>
      <c r="O17712" s="180"/>
    </row>
    <row r="17713" spans="8:15" s="179" customFormat="1" x14ac:dyDescent="0.2">
      <c r="H17713" s="180"/>
      <c r="I17713" s="180"/>
      <c r="L17713" s="181"/>
      <c r="M17713" s="180"/>
      <c r="N17713" s="180"/>
      <c r="O17713" s="180"/>
    </row>
    <row r="17714" spans="8:15" s="179" customFormat="1" x14ac:dyDescent="0.2">
      <c r="H17714" s="180"/>
      <c r="I17714" s="180"/>
      <c r="L17714" s="181"/>
      <c r="M17714" s="180"/>
      <c r="N17714" s="180"/>
      <c r="O17714" s="180"/>
    </row>
    <row r="17715" spans="8:15" s="179" customFormat="1" x14ac:dyDescent="0.2">
      <c r="H17715" s="180"/>
      <c r="I17715" s="180"/>
      <c r="L17715" s="181"/>
      <c r="M17715" s="180"/>
      <c r="N17715" s="180"/>
      <c r="O17715" s="180"/>
    </row>
    <row r="17716" spans="8:15" s="179" customFormat="1" x14ac:dyDescent="0.2">
      <c r="H17716" s="180"/>
      <c r="I17716" s="180"/>
      <c r="L17716" s="181"/>
      <c r="M17716" s="180"/>
      <c r="N17716" s="180"/>
      <c r="O17716" s="180"/>
    </row>
    <row r="17717" spans="8:15" s="179" customFormat="1" x14ac:dyDescent="0.2">
      <c r="H17717" s="180"/>
      <c r="I17717" s="180"/>
      <c r="L17717" s="181"/>
      <c r="M17717" s="180"/>
      <c r="N17717" s="180"/>
      <c r="O17717" s="180"/>
    </row>
    <row r="17718" spans="8:15" s="179" customFormat="1" x14ac:dyDescent="0.2">
      <c r="H17718" s="180"/>
      <c r="I17718" s="180"/>
      <c r="L17718" s="181"/>
      <c r="M17718" s="180"/>
      <c r="N17718" s="180"/>
      <c r="O17718" s="180"/>
    </row>
    <row r="17719" spans="8:15" s="179" customFormat="1" x14ac:dyDescent="0.2">
      <c r="H17719" s="180"/>
      <c r="I17719" s="180"/>
      <c r="L17719" s="181"/>
      <c r="M17719" s="180"/>
      <c r="N17719" s="180"/>
      <c r="O17719" s="180"/>
    </row>
    <row r="17720" spans="8:15" s="179" customFormat="1" x14ac:dyDescent="0.2">
      <c r="H17720" s="180"/>
      <c r="I17720" s="180"/>
      <c r="L17720" s="181"/>
      <c r="M17720" s="180"/>
      <c r="N17720" s="180"/>
      <c r="O17720" s="180"/>
    </row>
    <row r="17721" spans="8:15" s="179" customFormat="1" x14ac:dyDescent="0.2">
      <c r="H17721" s="180"/>
      <c r="I17721" s="180"/>
      <c r="L17721" s="181"/>
      <c r="M17721" s="180"/>
      <c r="N17721" s="180"/>
      <c r="O17721" s="180"/>
    </row>
    <row r="17722" spans="8:15" s="179" customFormat="1" x14ac:dyDescent="0.2">
      <c r="H17722" s="180"/>
      <c r="I17722" s="180"/>
      <c r="L17722" s="181"/>
      <c r="M17722" s="180"/>
      <c r="N17722" s="180"/>
      <c r="O17722" s="180"/>
    </row>
    <row r="17723" spans="8:15" s="179" customFormat="1" x14ac:dyDescent="0.2">
      <c r="H17723" s="180"/>
      <c r="I17723" s="180"/>
      <c r="L17723" s="181"/>
      <c r="M17723" s="180"/>
      <c r="N17723" s="180"/>
      <c r="O17723" s="180"/>
    </row>
    <row r="17724" spans="8:15" s="179" customFormat="1" x14ac:dyDescent="0.2">
      <c r="H17724" s="180"/>
      <c r="I17724" s="180"/>
      <c r="L17724" s="181"/>
      <c r="M17724" s="180"/>
      <c r="N17724" s="180"/>
      <c r="O17724" s="180"/>
    </row>
    <row r="17725" spans="8:15" s="179" customFormat="1" x14ac:dyDescent="0.2">
      <c r="H17725" s="180"/>
      <c r="I17725" s="180"/>
      <c r="L17725" s="181"/>
      <c r="M17725" s="180"/>
      <c r="N17725" s="180"/>
      <c r="O17725" s="180"/>
    </row>
    <row r="17726" spans="8:15" s="179" customFormat="1" x14ac:dyDescent="0.2">
      <c r="H17726" s="180"/>
      <c r="I17726" s="180"/>
      <c r="L17726" s="181"/>
      <c r="M17726" s="180"/>
      <c r="N17726" s="180"/>
      <c r="O17726" s="180"/>
    </row>
    <row r="17727" spans="8:15" s="179" customFormat="1" x14ac:dyDescent="0.2">
      <c r="H17727" s="180"/>
      <c r="I17727" s="180"/>
      <c r="L17727" s="181"/>
      <c r="M17727" s="180"/>
      <c r="N17727" s="180"/>
      <c r="O17727" s="180"/>
    </row>
    <row r="17728" spans="8:15" s="179" customFormat="1" x14ac:dyDescent="0.2">
      <c r="H17728" s="180"/>
      <c r="I17728" s="180"/>
      <c r="L17728" s="181"/>
      <c r="M17728" s="180"/>
      <c r="N17728" s="180"/>
      <c r="O17728" s="180"/>
    </row>
    <row r="17729" spans="8:15" s="179" customFormat="1" x14ac:dyDescent="0.2">
      <c r="H17729" s="180"/>
      <c r="I17729" s="180"/>
      <c r="L17729" s="181"/>
      <c r="M17729" s="180"/>
      <c r="N17729" s="180"/>
      <c r="O17729" s="180"/>
    </row>
    <row r="17730" spans="8:15" s="179" customFormat="1" x14ac:dyDescent="0.2">
      <c r="H17730" s="180"/>
      <c r="I17730" s="180"/>
      <c r="L17730" s="181"/>
      <c r="M17730" s="180"/>
      <c r="N17730" s="180"/>
      <c r="O17730" s="180"/>
    </row>
    <row r="17731" spans="8:15" s="179" customFormat="1" x14ac:dyDescent="0.2">
      <c r="H17731" s="180"/>
      <c r="I17731" s="180"/>
      <c r="L17731" s="181"/>
      <c r="M17731" s="180"/>
      <c r="N17731" s="180"/>
      <c r="O17731" s="180"/>
    </row>
    <row r="17732" spans="8:15" s="179" customFormat="1" x14ac:dyDescent="0.2">
      <c r="H17732" s="180"/>
      <c r="I17732" s="180"/>
      <c r="L17732" s="181"/>
      <c r="M17732" s="180"/>
      <c r="N17732" s="180"/>
      <c r="O17732" s="180"/>
    </row>
    <row r="17733" spans="8:15" s="179" customFormat="1" x14ac:dyDescent="0.2">
      <c r="H17733" s="180"/>
      <c r="I17733" s="180"/>
      <c r="L17733" s="181"/>
      <c r="M17733" s="180"/>
      <c r="N17733" s="180"/>
      <c r="O17733" s="180"/>
    </row>
    <row r="17734" spans="8:15" s="179" customFormat="1" x14ac:dyDescent="0.2">
      <c r="H17734" s="180"/>
      <c r="I17734" s="180"/>
      <c r="L17734" s="181"/>
      <c r="M17734" s="180"/>
      <c r="N17734" s="180"/>
      <c r="O17734" s="180"/>
    </row>
    <row r="17735" spans="8:15" s="179" customFormat="1" x14ac:dyDescent="0.2">
      <c r="H17735" s="180"/>
      <c r="I17735" s="180"/>
      <c r="L17735" s="181"/>
      <c r="M17735" s="180"/>
      <c r="N17735" s="180"/>
      <c r="O17735" s="180"/>
    </row>
    <row r="17736" spans="8:15" s="179" customFormat="1" x14ac:dyDescent="0.2">
      <c r="H17736" s="180"/>
      <c r="I17736" s="180"/>
      <c r="L17736" s="181"/>
      <c r="M17736" s="180"/>
      <c r="N17736" s="180"/>
      <c r="O17736" s="180"/>
    </row>
    <row r="17737" spans="8:15" s="179" customFormat="1" x14ac:dyDescent="0.2">
      <c r="H17737" s="180"/>
      <c r="I17737" s="180"/>
      <c r="L17737" s="181"/>
      <c r="M17737" s="180"/>
      <c r="N17737" s="180"/>
      <c r="O17737" s="180"/>
    </row>
    <row r="17738" spans="8:15" s="179" customFormat="1" x14ac:dyDescent="0.2">
      <c r="H17738" s="180"/>
      <c r="I17738" s="180"/>
      <c r="L17738" s="181"/>
      <c r="M17738" s="180"/>
      <c r="N17738" s="180"/>
      <c r="O17738" s="180"/>
    </row>
    <row r="17739" spans="8:15" s="179" customFormat="1" x14ac:dyDescent="0.2">
      <c r="H17739" s="180"/>
      <c r="I17739" s="180"/>
      <c r="L17739" s="181"/>
      <c r="M17739" s="180"/>
      <c r="N17739" s="180"/>
      <c r="O17739" s="180"/>
    </row>
    <row r="17740" spans="8:15" s="179" customFormat="1" x14ac:dyDescent="0.2">
      <c r="H17740" s="180"/>
      <c r="I17740" s="180"/>
      <c r="L17740" s="181"/>
      <c r="M17740" s="180"/>
      <c r="N17740" s="180"/>
      <c r="O17740" s="180"/>
    </row>
    <row r="17741" spans="8:15" s="179" customFormat="1" x14ac:dyDescent="0.2">
      <c r="H17741" s="180"/>
      <c r="I17741" s="180"/>
      <c r="L17741" s="181"/>
      <c r="M17741" s="180"/>
      <c r="N17741" s="180"/>
      <c r="O17741" s="180"/>
    </row>
    <row r="17742" spans="8:15" s="179" customFormat="1" x14ac:dyDescent="0.2">
      <c r="H17742" s="180"/>
      <c r="I17742" s="180"/>
      <c r="L17742" s="181"/>
      <c r="M17742" s="180"/>
      <c r="N17742" s="180"/>
      <c r="O17742" s="180"/>
    </row>
    <row r="17743" spans="8:15" s="179" customFormat="1" x14ac:dyDescent="0.2">
      <c r="H17743" s="180"/>
      <c r="I17743" s="180"/>
      <c r="L17743" s="181"/>
      <c r="M17743" s="180"/>
      <c r="N17743" s="180"/>
      <c r="O17743" s="180"/>
    </row>
    <row r="17744" spans="8:15" s="179" customFormat="1" x14ac:dyDescent="0.2">
      <c r="H17744" s="180"/>
      <c r="I17744" s="180"/>
      <c r="L17744" s="181"/>
      <c r="M17744" s="180"/>
      <c r="N17744" s="180"/>
      <c r="O17744" s="180"/>
    </row>
    <row r="17745" spans="8:15" s="179" customFormat="1" x14ac:dyDescent="0.2">
      <c r="H17745" s="180"/>
      <c r="I17745" s="180"/>
      <c r="L17745" s="181"/>
      <c r="M17745" s="180"/>
      <c r="N17745" s="180"/>
      <c r="O17745" s="180"/>
    </row>
    <row r="17746" spans="8:15" s="179" customFormat="1" x14ac:dyDescent="0.2">
      <c r="H17746" s="180"/>
      <c r="I17746" s="180"/>
      <c r="L17746" s="181"/>
      <c r="M17746" s="180"/>
      <c r="N17746" s="180"/>
      <c r="O17746" s="180"/>
    </row>
    <row r="17747" spans="8:15" s="179" customFormat="1" x14ac:dyDescent="0.2">
      <c r="H17747" s="180"/>
      <c r="I17747" s="180"/>
      <c r="L17747" s="181"/>
      <c r="M17747" s="180"/>
      <c r="N17747" s="180"/>
      <c r="O17747" s="180"/>
    </row>
    <row r="17748" spans="8:15" s="179" customFormat="1" x14ac:dyDescent="0.2">
      <c r="H17748" s="180"/>
      <c r="I17748" s="180"/>
      <c r="L17748" s="181"/>
      <c r="M17748" s="180"/>
      <c r="N17748" s="180"/>
      <c r="O17748" s="180"/>
    </row>
    <row r="17749" spans="8:15" s="179" customFormat="1" x14ac:dyDescent="0.2">
      <c r="H17749" s="180"/>
      <c r="I17749" s="180"/>
      <c r="L17749" s="181"/>
      <c r="M17749" s="180"/>
      <c r="N17749" s="180"/>
      <c r="O17749" s="180"/>
    </row>
    <row r="17750" spans="8:15" s="179" customFormat="1" x14ac:dyDescent="0.2">
      <c r="H17750" s="180"/>
      <c r="I17750" s="180"/>
      <c r="L17750" s="181"/>
      <c r="M17750" s="180"/>
      <c r="N17750" s="180"/>
      <c r="O17750" s="180"/>
    </row>
    <row r="17751" spans="8:15" s="179" customFormat="1" x14ac:dyDescent="0.2">
      <c r="H17751" s="180"/>
      <c r="I17751" s="180"/>
      <c r="L17751" s="181"/>
      <c r="M17751" s="180"/>
      <c r="N17751" s="180"/>
      <c r="O17751" s="180"/>
    </row>
    <row r="17752" spans="8:15" s="179" customFormat="1" x14ac:dyDescent="0.2">
      <c r="H17752" s="180"/>
      <c r="I17752" s="180"/>
      <c r="L17752" s="181"/>
      <c r="M17752" s="180"/>
      <c r="N17752" s="180"/>
      <c r="O17752" s="180"/>
    </row>
    <row r="17753" spans="8:15" s="179" customFormat="1" x14ac:dyDescent="0.2">
      <c r="H17753" s="180"/>
      <c r="I17753" s="180"/>
      <c r="L17753" s="181"/>
      <c r="M17753" s="180"/>
      <c r="N17753" s="180"/>
      <c r="O17753" s="180"/>
    </row>
    <row r="17754" spans="8:15" s="179" customFormat="1" x14ac:dyDescent="0.2">
      <c r="H17754" s="180"/>
      <c r="I17754" s="180"/>
      <c r="L17754" s="181"/>
      <c r="M17754" s="180"/>
      <c r="N17754" s="180"/>
      <c r="O17754" s="180"/>
    </row>
    <row r="17755" spans="8:15" s="179" customFormat="1" x14ac:dyDescent="0.2">
      <c r="H17755" s="180"/>
      <c r="I17755" s="180"/>
      <c r="L17755" s="181"/>
      <c r="M17755" s="180"/>
      <c r="N17755" s="180"/>
      <c r="O17755" s="180"/>
    </row>
    <row r="17756" spans="8:15" s="179" customFormat="1" x14ac:dyDescent="0.2">
      <c r="H17756" s="180"/>
      <c r="I17756" s="180"/>
      <c r="L17756" s="181"/>
      <c r="M17756" s="180"/>
      <c r="N17756" s="180"/>
      <c r="O17756" s="180"/>
    </row>
    <row r="17757" spans="8:15" s="179" customFormat="1" x14ac:dyDescent="0.2">
      <c r="H17757" s="180"/>
      <c r="I17757" s="180"/>
      <c r="L17757" s="181"/>
      <c r="M17757" s="180"/>
      <c r="N17757" s="180"/>
      <c r="O17757" s="180"/>
    </row>
    <row r="17758" spans="8:15" s="179" customFormat="1" x14ac:dyDescent="0.2">
      <c r="H17758" s="180"/>
      <c r="I17758" s="180"/>
      <c r="L17758" s="181"/>
      <c r="M17758" s="180"/>
      <c r="N17758" s="180"/>
      <c r="O17758" s="180"/>
    </row>
    <row r="17759" spans="8:15" s="179" customFormat="1" x14ac:dyDescent="0.2">
      <c r="H17759" s="180"/>
      <c r="I17759" s="180"/>
      <c r="L17759" s="181"/>
      <c r="M17759" s="180"/>
      <c r="N17759" s="180"/>
      <c r="O17759" s="180"/>
    </row>
    <row r="17760" spans="8:15" s="179" customFormat="1" x14ac:dyDescent="0.2">
      <c r="H17760" s="180"/>
      <c r="I17760" s="180"/>
      <c r="L17760" s="181"/>
      <c r="M17760" s="180"/>
      <c r="N17760" s="180"/>
      <c r="O17760" s="180"/>
    </row>
    <row r="17761" spans="8:15" s="179" customFormat="1" x14ac:dyDescent="0.2">
      <c r="H17761" s="180"/>
      <c r="I17761" s="180"/>
      <c r="L17761" s="181"/>
      <c r="M17761" s="180"/>
      <c r="N17761" s="180"/>
      <c r="O17761" s="180"/>
    </row>
    <row r="17762" spans="8:15" s="179" customFormat="1" x14ac:dyDescent="0.2">
      <c r="H17762" s="180"/>
      <c r="I17762" s="180"/>
      <c r="L17762" s="181"/>
      <c r="M17762" s="180"/>
      <c r="N17762" s="180"/>
      <c r="O17762" s="180"/>
    </row>
    <row r="17763" spans="8:15" s="179" customFormat="1" x14ac:dyDescent="0.2">
      <c r="H17763" s="180"/>
      <c r="I17763" s="180"/>
      <c r="L17763" s="181"/>
      <c r="M17763" s="180"/>
      <c r="N17763" s="180"/>
      <c r="O17763" s="180"/>
    </row>
    <row r="17764" spans="8:15" s="179" customFormat="1" x14ac:dyDescent="0.2">
      <c r="H17764" s="180"/>
      <c r="I17764" s="180"/>
      <c r="L17764" s="181"/>
      <c r="M17764" s="180"/>
      <c r="N17764" s="180"/>
      <c r="O17764" s="180"/>
    </row>
    <row r="17765" spans="8:15" s="179" customFormat="1" x14ac:dyDescent="0.2">
      <c r="H17765" s="180"/>
      <c r="I17765" s="180"/>
      <c r="L17765" s="181"/>
      <c r="M17765" s="180"/>
      <c r="N17765" s="180"/>
      <c r="O17765" s="180"/>
    </row>
    <row r="17766" spans="8:15" s="179" customFormat="1" x14ac:dyDescent="0.2">
      <c r="H17766" s="180"/>
      <c r="I17766" s="180"/>
      <c r="L17766" s="181"/>
      <c r="M17766" s="180"/>
      <c r="N17766" s="180"/>
      <c r="O17766" s="180"/>
    </row>
    <row r="17767" spans="8:15" s="179" customFormat="1" x14ac:dyDescent="0.2">
      <c r="H17767" s="180"/>
      <c r="I17767" s="180"/>
      <c r="L17767" s="181"/>
      <c r="M17767" s="180"/>
      <c r="N17767" s="180"/>
      <c r="O17767" s="180"/>
    </row>
    <row r="17768" spans="8:15" s="179" customFormat="1" x14ac:dyDescent="0.2">
      <c r="H17768" s="180"/>
      <c r="I17768" s="180"/>
      <c r="L17768" s="181"/>
      <c r="M17768" s="180"/>
      <c r="N17768" s="180"/>
      <c r="O17768" s="180"/>
    </row>
    <row r="17769" spans="8:15" s="179" customFormat="1" x14ac:dyDescent="0.2">
      <c r="H17769" s="180"/>
      <c r="I17769" s="180"/>
      <c r="L17769" s="181"/>
      <c r="M17769" s="180"/>
      <c r="N17769" s="180"/>
      <c r="O17769" s="180"/>
    </row>
    <row r="17770" spans="8:15" s="179" customFormat="1" x14ac:dyDescent="0.2">
      <c r="H17770" s="180"/>
      <c r="I17770" s="180"/>
      <c r="L17770" s="181"/>
      <c r="M17770" s="180"/>
      <c r="N17770" s="180"/>
      <c r="O17770" s="180"/>
    </row>
    <row r="17771" spans="8:15" s="179" customFormat="1" x14ac:dyDescent="0.2">
      <c r="H17771" s="180"/>
      <c r="I17771" s="180"/>
      <c r="L17771" s="181"/>
      <c r="M17771" s="180"/>
      <c r="N17771" s="180"/>
      <c r="O17771" s="180"/>
    </row>
    <row r="17772" spans="8:15" s="179" customFormat="1" x14ac:dyDescent="0.2">
      <c r="H17772" s="180"/>
      <c r="I17772" s="180"/>
      <c r="L17772" s="181"/>
      <c r="M17772" s="180"/>
      <c r="N17772" s="180"/>
      <c r="O17772" s="180"/>
    </row>
    <row r="17773" spans="8:15" s="179" customFormat="1" x14ac:dyDescent="0.2">
      <c r="H17773" s="180"/>
      <c r="I17773" s="180"/>
      <c r="L17773" s="181"/>
      <c r="M17773" s="180"/>
      <c r="N17773" s="180"/>
      <c r="O17773" s="180"/>
    </row>
    <row r="17774" spans="8:15" s="179" customFormat="1" x14ac:dyDescent="0.2">
      <c r="H17774" s="180"/>
      <c r="I17774" s="180"/>
      <c r="L17774" s="181"/>
      <c r="M17774" s="180"/>
      <c r="N17774" s="180"/>
      <c r="O17774" s="180"/>
    </row>
    <row r="17775" spans="8:15" s="179" customFormat="1" x14ac:dyDescent="0.2">
      <c r="H17775" s="180"/>
      <c r="I17775" s="180"/>
      <c r="L17775" s="181"/>
      <c r="M17775" s="180"/>
      <c r="N17775" s="180"/>
      <c r="O17775" s="180"/>
    </row>
    <row r="17776" spans="8:15" s="179" customFormat="1" x14ac:dyDescent="0.2">
      <c r="H17776" s="180"/>
      <c r="I17776" s="180"/>
      <c r="L17776" s="181"/>
      <c r="M17776" s="180"/>
      <c r="N17776" s="180"/>
      <c r="O17776" s="180"/>
    </row>
    <row r="17777" spans="8:15" s="179" customFormat="1" x14ac:dyDescent="0.2">
      <c r="H17777" s="180"/>
      <c r="I17777" s="180"/>
      <c r="L17777" s="181"/>
      <c r="M17777" s="180"/>
      <c r="N17777" s="180"/>
      <c r="O17777" s="180"/>
    </row>
    <row r="17778" spans="8:15" s="179" customFormat="1" x14ac:dyDescent="0.2">
      <c r="H17778" s="180"/>
      <c r="I17778" s="180"/>
      <c r="L17778" s="181"/>
      <c r="M17778" s="180"/>
      <c r="N17778" s="180"/>
      <c r="O17778" s="180"/>
    </row>
    <row r="17779" spans="8:15" s="179" customFormat="1" x14ac:dyDescent="0.2">
      <c r="H17779" s="180"/>
      <c r="I17779" s="180"/>
      <c r="L17779" s="181"/>
      <c r="M17779" s="180"/>
      <c r="N17779" s="180"/>
      <c r="O17779" s="180"/>
    </row>
    <row r="17780" spans="8:15" s="179" customFormat="1" x14ac:dyDescent="0.2">
      <c r="H17780" s="180"/>
      <c r="I17780" s="180"/>
      <c r="L17780" s="181"/>
      <c r="M17780" s="180"/>
      <c r="N17780" s="180"/>
      <c r="O17780" s="180"/>
    </row>
    <row r="17781" spans="8:15" s="179" customFormat="1" x14ac:dyDescent="0.2">
      <c r="H17781" s="180"/>
      <c r="I17781" s="180"/>
      <c r="L17781" s="181"/>
      <c r="M17781" s="180"/>
      <c r="N17781" s="180"/>
      <c r="O17781" s="180"/>
    </row>
    <row r="17782" spans="8:15" s="179" customFormat="1" x14ac:dyDescent="0.2">
      <c r="H17782" s="180"/>
      <c r="I17782" s="180"/>
      <c r="L17782" s="181"/>
      <c r="M17782" s="180"/>
      <c r="N17782" s="180"/>
      <c r="O17782" s="180"/>
    </row>
    <row r="17783" spans="8:15" s="179" customFormat="1" x14ac:dyDescent="0.2">
      <c r="H17783" s="180"/>
      <c r="I17783" s="180"/>
      <c r="L17783" s="181"/>
      <c r="M17783" s="180"/>
      <c r="N17783" s="180"/>
      <c r="O17783" s="180"/>
    </row>
    <row r="17784" spans="8:15" s="179" customFormat="1" x14ac:dyDescent="0.2">
      <c r="H17784" s="180"/>
      <c r="I17784" s="180"/>
      <c r="L17784" s="181"/>
      <c r="M17784" s="180"/>
      <c r="N17784" s="180"/>
      <c r="O17784" s="180"/>
    </row>
    <row r="17785" spans="8:15" s="179" customFormat="1" x14ac:dyDescent="0.2">
      <c r="H17785" s="180"/>
      <c r="I17785" s="180"/>
      <c r="L17785" s="181"/>
      <c r="M17785" s="180"/>
      <c r="N17785" s="180"/>
      <c r="O17785" s="180"/>
    </row>
    <row r="17786" spans="8:15" s="179" customFormat="1" x14ac:dyDescent="0.2">
      <c r="H17786" s="180"/>
      <c r="I17786" s="180"/>
      <c r="L17786" s="181"/>
      <c r="M17786" s="180"/>
      <c r="N17786" s="180"/>
      <c r="O17786" s="180"/>
    </row>
    <row r="17787" spans="8:15" s="179" customFormat="1" x14ac:dyDescent="0.2">
      <c r="H17787" s="180"/>
      <c r="I17787" s="180"/>
      <c r="L17787" s="181"/>
      <c r="M17787" s="180"/>
      <c r="N17787" s="180"/>
      <c r="O17787" s="180"/>
    </row>
    <row r="17788" spans="8:15" s="179" customFormat="1" x14ac:dyDescent="0.2">
      <c r="H17788" s="180"/>
      <c r="I17788" s="180"/>
      <c r="L17788" s="181"/>
      <c r="M17788" s="180"/>
      <c r="N17788" s="180"/>
      <c r="O17788" s="180"/>
    </row>
    <row r="17789" spans="8:15" s="179" customFormat="1" x14ac:dyDescent="0.2">
      <c r="H17789" s="180"/>
      <c r="I17789" s="180"/>
      <c r="L17789" s="181"/>
      <c r="M17789" s="180"/>
      <c r="N17789" s="180"/>
      <c r="O17789" s="180"/>
    </row>
    <row r="17790" spans="8:15" s="179" customFormat="1" x14ac:dyDescent="0.2">
      <c r="H17790" s="180"/>
      <c r="I17790" s="180"/>
      <c r="L17790" s="181"/>
      <c r="M17790" s="180"/>
      <c r="N17790" s="180"/>
      <c r="O17790" s="180"/>
    </row>
    <row r="17791" spans="8:15" s="179" customFormat="1" x14ac:dyDescent="0.2">
      <c r="H17791" s="180"/>
      <c r="I17791" s="180"/>
      <c r="L17791" s="181"/>
      <c r="M17791" s="180"/>
      <c r="N17791" s="180"/>
      <c r="O17791" s="180"/>
    </row>
    <row r="17792" spans="8:15" s="179" customFormat="1" x14ac:dyDescent="0.2">
      <c r="H17792" s="180"/>
      <c r="I17792" s="180"/>
      <c r="L17792" s="181"/>
      <c r="M17792" s="180"/>
      <c r="N17792" s="180"/>
      <c r="O17792" s="180"/>
    </row>
    <row r="17793" spans="8:15" s="179" customFormat="1" x14ac:dyDescent="0.2">
      <c r="H17793" s="180"/>
      <c r="I17793" s="180"/>
      <c r="L17793" s="181"/>
      <c r="M17793" s="180"/>
      <c r="N17793" s="180"/>
      <c r="O17793" s="180"/>
    </row>
    <row r="17794" spans="8:15" s="179" customFormat="1" x14ac:dyDescent="0.2">
      <c r="H17794" s="180"/>
      <c r="I17794" s="180"/>
      <c r="L17794" s="181"/>
      <c r="M17794" s="180"/>
      <c r="N17794" s="180"/>
      <c r="O17794" s="180"/>
    </row>
    <row r="17795" spans="8:15" s="179" customFormat="1" x14ac:dyDescent="0.2">
      <c r="H17795" s="180"/>
      <c r="I17795" s="180"/>
      <c r="L17795" s="181"/>
      <c r="M17795" s="180"/>
      <c r="N17795" s="180"/>
      <c r="O17795" s="180"/>
    </row>
    <row r="17796" spans="8:15" s="179" customFormat="1" x14ac:dyDescent="0.2">
      <c r="H17796" s="180"/>
      <c r="I17796" s="180"/>
      <c r="L17796" s="181"/>
      <c r="M17796" s="180"/>
      <c r="N17796" s="180"/>
      <c r="O17796" s="180"/>
    </row>
    <row r="17797" spans="8:15" s="179" customFormat="1" x14ac:dyDescent="0.2">
      <c r="H17797" s="180"/>
      <c r="I17797" s="180"/>
      <c r="L17797" s="181"/>
      <c r="M17797" s="180"/>
      <c r="N17797" s="180"/>
      <c r="O17797" s="180"/>
    </row>
    <row r="17798" spans="8:15" s="179" customFormat="1" x14ac:dyDescent="0.2">
      <c r="H17798" s="180"/>
      <c r="I17798" s="180"/>
      <c r="L17798" s="181"/>
      <c r="M17798" s="180"/>
      <c r="N17798" s="180"/>
      <c r="O17798" s="180"/>
    </row>
    <row r="17799" spans="8:15" s="179" customFormat="1" x14ac:dyDescent="0.2">
      <c r="H17799" s="180"/>
      <c r="I17799" s="180"/>
      <c r="L17799" s="181"/>
      <c r="M17799" s="180"/>
      <c r="N17799" s="180"/>
      <c r="O17799" s="180"/>
    </row>
    <row r="17800" spans="8:15" s="179" customFormat="1" x14ac:dyDescent="0.2">
      <c r="H17800" s="180"/>
      <c r="I17800" s="180"/>
      <c r="L17800" s="181"/>
      <c r="M17800" s="180"/>
      <c r="N17800" s="180"/>
      <c r="O17800" s="180"/>
    </row>
    <row r="17801" spans="8:15" s="179" customFormat="1" x14ac:dyDescent="0.2">
      <c r="H17801" s="180"/>
      <c r="I17801" s="180"/>
      <c r="L17801" s="181"/>
      <c r="M17801" s="180"/>
      <c r="N17801" s="180"/>
      <c r="O17801" s="180"/>
    </row>
    <row r="17802" spans="8:15" s="179" customFormat="1" x14ac:dyDescent="0.2">
      <c r="H17802" s="180"/>
      <c r="I17802" s="180"/>
      <c r="L17802" s="181"/>
      <c r="M17802" s="180"/>
      <c r="N17802" s="180"/>
      <c r="O17802" s="180"/>
    </row>
    <row r="17803" spans="8:15" s="179" customFormat="1" x14ac:dyDescent="0.2">
      <c r="H17803" s="180"/>
      <c r="I17803" s="180"/>
      <c r="L17803" s="181"/>
      <c r="M17803" s="180"/>
      <c r="N17803" s="180"/>
      <c r="O17803" s="180"/>
    </row>
    <row r="17804" spans="8:15" s="179" customFormat="1" x14ac:dyDescent="0.2">
      <c r="H17804" s="180"/>
      <c r="I17804" s="180"/>
      <c r="L17804" s="181"/>
      <c r="M17804" s="180"/>
      <c r="N17804" s="180"/>
      <c r="O17804" s="180"/>
    </row>
    <row r="17805" spans="8:15" s="179" customFormat="1" x14ac:dyDescent="0.2">
      <c r="H17805" s="180"/>
      <c r="I17805" s="180"/>
      <c r="L17805" s="181"/>
      <c r="M17805" s="180"/>
      <c r="N17805" s="180"/>
      <c r="O17805" s="180"/>
    </row>
    <row r="17806" spans="8:15" s="179" customFormat="1" x14ac:dyDescent="0.2">
      <c r="H17806" s="180"/>
      <c r="I17806" s="180"/>
      <c r="L17806" s="181"/>
      <c r="M17806" s="180"/>
      <c r="N17806" s="180"/>
      <c r="O17806" s="180"/>
    </row>
    <row r="17807" spans="8:15" s="179" customFormat="1" x14ac:dyDescent="0.2">
      <c r="H17807" s="180"/>
      <c r="I17807" s="180"/>
      <c r="L17807" s="181"/>
      <c r="M17807" s="180"/>
      <c r="N17807" s="180"/>
      <c r="O17807" s="180"/>
    </row>
    <row r="17808" spans="8:15" s="179" customFormat="1" x14ac:dyDescent="0.2">
      <c r="H17808" s="180"/>
      <c r="I17808" s="180"/>
      <c r="L17808" s="181"/>
      <c r="M17808" s="180"/>
      <c r="N17808" s="180"/>
      <c r="O17808" s="180"/>
    </row>
    <row r="17809" spans="8:15" s="179" customFormat="1" x14ac:dyDescent="0.2">
      <c r="H17809" s="180"/>
      <c r="I17809" s="180"/>
      <c r="L17809" s="181"/>
      <c r="M17809" s="180"/>
      <c r="N17809" s="180"/>
      <c r="O17809" s="180"/>
    </row>
    <row r="17810" spans="8:15" s="179" customFormat="1" x14ac:dyDescent="0.2">
      <c r="H17810" s="180"/>
      <c r="I17810" s="180"/>
      <c r="L17810" s="181"/>
      <c r="M17810" s="180"/>
      <c r="N17810" s="180"/>
      <c r="O17810" s="180"/>
    </row>
    <row r="17811" spans="8:15" s="179" customFormat="1" x14ac:dyDescent="0.2">
      <c r="H17811" s="180"/>
      <c r="I17811" s="180"/>
      <c r="L17811" s="181"/>
      <c r="M17811" s="180"/>
      <c r="N17811" s="180"/>
      <c r="O17811" s="180"/>
    </row>
    <row r="17812" spans="8:15" s="179" customFormat="1" x14ac:dyDescent="0.2">
      <c r="H17812" s="180"/>
      <c r="I17812" s="180"/>
      <c r="L17812" s="181"/>
      <c r="M17812" s="180"/>
      <c r="N17812" s="180"/>
      <c r="O17812" s="180"/>
    </row>
    <row r="17813" spans="8:15" s="179" customFormat="1" x14ac:dyDescent="0.2">
      <c r="H17813" s="180"/>
      <c r="I17813" s="180"/>
      <c r="L17813" s="181"/>
      <c r="M17813" s="180"/>
      <c r="N17813" s="180"/>
      <c r="O17813" s="180"/>
    </row>
    <row r="17814" spans="8:15" s="179" customFormat="1" x14ac:dyDescent="0.2">
      <c r="H17814" s="180"/>
      <c r="I17814" s="180"/>
      <c r="L17814" s="181"/>
      <c r="M17814" s="180"/>
      <c r="N17814" s="180"/>
      <c r="O17814" s="180"/>
    </row>
    <row r="17815" spans="8:15" s="179" customFormat="1" x14ac:dyDescent="0.2">
      <c r="H17815" s="180"/>
      <c r="I17815" s="180"/>
      <c r="L17815" s="181"/>
      <c r="M17815" s="180"/>
      <c r="N17815" s="180"/>
      <c r="O17815" s="180"/>
    </row>
    <row r="17816" spans="8:15" s="179" customFormat="1" x14ac:dyDescent="0.2">
      <c r="H17816" s="180"/>
      <c r="I17816" s="180"/>
      <c r="L17816" s="181"/>
      <c r="M17816" s="180"/>
      <c r="N17816" s="180"/>
      <c r="O17816" s="180"/>
    </row>
    <row r="17817" spans="8:15" s="179" customFormat="1" x14ac:dyDescent="0.2">
      <c r="H17817" s="180"/>
      <c r="I17817" s="180"/>
      <c r="L17817" s="181"/>
      <c r="M17817" s="180"/>
      <c r="N17817" s="180"/>
      <c r="O17817" s="180"/>
    </row>
    <row r="17818" spans="8:15" s="179" customFormat="1" x14ac:dyDescent="0.2">
      <c r="H17818" s="180"/>
      <c r="I17818" s="180"/>
      <c r="L17818" s="181"/>
      <c r="M17818" s="180"/>
      <c r="N17818" s="180"/>
      <c r="O17818" s="180"/>
    </row>
    <row r="17819" spans="8:15" s="179" customFormat="1" x14ac:dyDescent="0.2">
      <c r="H17819" s="180"/>
      <c r="I17819" s="180"/>
      <c r="L17819" s="181"/>
      <c r="M17819" s="180"/>
      <c r="N17819" s="180"/>
      <c r="O17819" s="180"/>
    </row>
    <row r="17820" spans="8:15" s="179" customFormat="1" x14ac:dyDescent="0.2">
      <c r="H17820" s="180"/>
      <c r="I17820" s="180"/>
      <c r="L17820" s="181"/>
      <c r="M17820" s="180"/>
      <c r="N17820" s="180"/>
      <c r="O17820" s="180"/>
    </row>
    <row r="17821" spans="8:15" s="179" customFormat="1" x14ac:dyDescent="0.2">
      <c r="H17821" s="180"/>
      <c r="I17821" s="180"/>
      <c r="L17821" s="181"/>
      <c r="M17821" s="180"/>
      <c r="N17821" s="180"/>
      <c r="O17821" s="180"/>
    </row>
    <row r="17822" spans="8:15" s="179" customFormat="1" x14ac:dyDescent="0.2">
      <c r="H17822" s="180"/>
      <c r="I17822" s="180"/>
      <c r="L17822" s="181"/>
      <c r="M17822" s="180"/>
      <c r="N17822" s="180"/>
      <c r="O17822" s="180"/>
    </row>
    <row r="17823" spans="8:15" s="179" customFormat="1" x14ac:dyDescent="0.2">
      <c r="H17823" s="180"/>
      <c r="I17823" s="180"/>
      <c r="L17823" s="181"/>
      <c r="M17823" s="180"/>
      <c r="N17823" s="180"/>
      <c r="O17823" s="180"/>
    </row>
    <row r="17824" spans="8:15" s="179" customFormat="1" x14ac:dyDescent="0.2">
      <c r="H17824" s="180"/>
      <c r="I17824" s="180"/>
      <c r="L17824" s="181"/>
      <c r="M17824" s="180"/>
      <c r="N17824" s="180"/>
      <c r="O17824" s="180"/>
    </row>
    <row r="17825" spans="8:15" s="179" customFormat="1" x14ac:dyDescent="0.2">
      <c r="H17825" s="180"/>
      <c r="I17825" s="180"/>
      <c r="L17825" s="181"/>
      <c r="M17825" s="180"/>
      <c r="N17825" s="180"/>
      <c r="O17825" s="180"/>
    </row>
    <row r="17826" spans="8:15" s="179" customFormat="1" x14ac:dyDescent="0.2">
      <c r="H17826" s="180"/>
      <c r="I17826" s="180"/>
      <c r="L17826" s="181"/>
      <c r="M17826" s="180"/>
      <c r="N17826" s="180"/>
      <c r="O17826" s="180"/>
    </row>
    <row r="17827" spans="8:15" s="179" customFormat="1" x14ac:dyDescent="0.2">
      <c r="H17827" s="180"/>
      <c r="I17827" s="180"/>
      <c r="L17827" s="181"/>
      <c r="M17827" s="180"/>
      <c r="N17827" s="180"/>
      <c r="O17827" s="180"/>
    </row>
    <row r="17828" spans="8:15" s="179" customFormat="1" x14ac:dyDescent="0.2">
      <c r="H17828" s="180"/>
      <c r="I17828" s="180"/>
      <c r="L17828" s="181"/>
      <c r="M17828" s="180"/>
      <c r="N17828" s="180"/>
      <c r="O17828" s="180"/>
    </row>
    <row r="17829" spans="8:15" s="179" customFormat="1" x14ac:dyDescent="0.2">
      <c r="H17829" s="180"/>
      <c r="I17829" s="180"/>
      <c r="L17829" s="181"/>
      <c r="M17829" s="180"/>
      <c r="N17829" s="180"/>
      <c r="O17829" s="180"/>
    </row>
    <row r="17830" spans="8:15" s="179" customFormat="1" x14ac:dyDescent="0.2">
      <c r="H17830" s="180"/>
      <c r="I17830" s="180"/>
      <c r="L17830" s="181"/>
      <c r="M17830" s="180"/>
      <c r="N17830" s="180"/>
      <c r="O17830" s="180"/>
    </row>
    <row r="17831" spans="8:15" s="179" customFormat="1" x14ac:dyDescent="0.2">
      <c r="H17831" s="180"/>
      <c r="I17831" s="180"/>
      <c r="L17831" s="181"/>
      <c r="M17831" s="180"/>
      <c r="N17831" s="180"/>
      <c r="O17831" s="180"/>
    </row>
    <row r="17832" spans="8:15" s="179" customFormat="1" x14ac:dyDescent="0.2">
      <c r="H17832" s="180"/>
      <c r="I17832" s="180"/>
      <c r="L17832" s="181"/>
      <c r="M17832" s="180"/>
      <c r="N17832" s="180"/>
      <c r="O17832" s="180"/>
    </row>
    <row r="17833" spans="8:15" s="179" customFormat="1" x14ac:dyDescent="0.2">
      <c r="H17833" s="180"/>
      <c r="I17833" s="180"/>
      <c r="L17833" s="181"/>
      <c r="M17833" s="180"/>
      <c r="N17833" s="180"/>
      <c r="O17833" s="180"/>
    </row>
    <row r="17834" spans="8:15" s="179" customFormat="1" x14ac:dyDescent="0.2">
      <c r="H17834" s="180"/>
      <c r="I17834" s="180"/>
      <c r="L17834" s="181"/>
      <c r="M17834" s="180"/>
      <c r="N17834" s="180"/>
      <c r="O17834" s="180"/>
    </row>
    <row r="17835" spans="8:15" s="179" customFormat="1" x14ac:dyDescent="0.2">
      <c r="H17835" s="180"/>
      <c r="I17835" s="180"/>
      <c r="L17835" s="181"/>
      <c r="M17835" s="180"/>
      <c r="N17835" s="180"/>
      <c r="O17835" s="180"/>
    </row>
    <row r="17836" spans="8:15" s="179" customFormat="1" x14ac:dyDescent="0.2">
      <c r="H17836" s="180"/>
      <c r="I17836" s="180"/>
      <c r="L17836" s="181"/>
      <c r="M17836" s="180"/>
      <c r="N17836" s="180"/>
      <c r="O17836" s="180"/>
    </row>
    <row r="17837" spans="8:15" s="179" customFormat="1" x14ac:dyDescent="0.2">
      <c r="H17837" s="180"/>
      <c r="I17837" s="180"/>
      <c r="L17837" s="181"/>
      <c r="M17837" s="180"/>
      <c r="N17837" s="180"/>
      <c r="O17837" s="180"/>
    </row>
    <row r="17838" spans="8:15" s="179" customFormat="1" x14ac:dyDescent="0.2">
      <c r="H17838" s="180"/>
      <c r="I17838" s="180"/>
      <c r="L17838" s="181"/>
      <c r="M17838" s="180"/>
      <c r="N17838" s="180"/>
      <c r="O17838" s="180"/>
    </row>
    <row r="17839" spans="8:15" s="179" customFormat="1" x14ac:dyDescent="0.2">
      <c r="H17839" s="180"/>
      <c r="I17839" s="180"/>
      <c r="L17839" s="181"/>
      <c r="M17839" s="180"/>
      <c r="N17839" s="180"/>
      <c r="O17839" s="180"/>
    </row>
    <row r="17840" spans="8:15" s="179" customFormat="1" x14ac:dyDescent="0.2">
      <c r="H17840" s="180"/>
      <c r="I17840" s="180"/>
      <c r="L17840" s="181"/>
      <c r="M17840" s="180"/>
      <c r="N17840" s="180"/>
      <c r="O17840" s="180"/>
    </row>
    <row r="17841" spans="8:15" s="179" customFormat="1" x14ac:dyDescent="0.2">
      <c r="H17841" s="180"/>
      <c r="I17841" s="180"/>
      <c r="L17841" s="181"/>
      <c r="M17841" s="180"/>
      <c r="N17841" s="180"/>
      <c r="O17841" s="180"/>
    </row>
    <row r="17842" spans="8:15" s="179" customFormat="1" x14ac:dyDescent="0.2">
      <c r="H17842" s="180"/>
      <c r="I17842" s="180"/>
      <c r="L17842" s="181"/>
      <c r="M17842" s="180"/>
      <c r="N17842" s="180"/>
      <c r="O17842" s="180"/>
    </row>
    <row r="17843" spans="8:15" s="179" customFormat="1" x14ac:dyDescent="0.2">
      <c r="H17843" s="180"/>
      <c r="I17843" s="180"/>
      <c r="L17843" s="181"/>
      <c r="M17843" s="180"/>
      <c r="N17843" s="180"/>
      <c r="O17843" s="180"/>
    </row>
    <row r="17844" spans="8:15" s="179" customFormat="1" x14ac:dyDescent="0.2">
      <c r="H17844" s="180"/>
      <c r="I17844" s="180"/>
      <c r="L17844" s="181"/>
      <c r="M17844" s="180"/>
      <c r="N17844" s="180"/>
      <c r="O17844" s="180"/>
    </row>
    <row r="17845" spans="8:15" s="179" customFormat="1" x14ac:dyDescent="0.2">
      <c r="H17845" s="180"/>
      <c r="I17845" s="180"/>
      <c r="L17845" s="181"/>
      <c r="M17845" s="180"/>
      <c r="N17845" s="180"/>
      <c r="O17845" s="180"/>
    </row>
    <row r="17846" spans="8:15" s="179" customFormat="1" x14ac:dyDescent="0.2">
      <c r="H17846" s="180"/>
      <c r="I17846" s="180"/>
      <c r="L17846" s="181"/>
      <c r="M17846" s="180"/>
      <c r="N17846" s="180"/>
      <c r="O17846" s="180"/>
    </row>
    <row r="17847" spans="8:15" s="179" customFormat="1" x14ac:dyDescent="0.2">
      <c r="H17847" s="180"/>
      <c r="I17847" s="180"/>
      <c r="L17847" s="181"/>
      <c r="M17847" s="180"/>
      <c r="N17847" s="180"/>
      <c r="O17847" s="180"/>
    </row>
    <row r="17848" spans="8:15" s="179" customFormat="1" x14ac:dyDescent="0.2">
      <c r="H17848" s="180"/>
      <c r="I17848" s="180"/>
      <c r="L17848" s="181"/>
      <c r="M17848" s="180"/>
      <c r="N17848" s="180"/>
      <c r="O17848" s="180"/>
    </row>
    <row r="17849" spans="8:15" s="179" customFormat="1" x14ac:dyDescent="0.2">
      <c r="H17849" s="180"/>
      <c r="I17849" s="180"/>
      <c r="L17849" s="181"/>
      <c r="M17849" s="180"/>
      <c r="N17849" s="180"/>
      <c r="O17849" s="180"/>
    </row>
    <row r="17850" spans="8:15" s="179" customFormat="1" x14ac:dyDescent="0.2">
      <c r="H17850" s="180"/>
      <c r="I17850" s="180"/>
      <c r="L17850" s="181"/>
      <c r="M17850" s="180"/>
      <c r="N17850" s="180"/>
      <c r="O17850" s="180"/>
    </row>
    <row r="17851" spans="8:15" s="179" customFormat="1" x14ac:dyDescent="0.2">
      <c r="H17851" s="180"/>
      <c r="I17851" s="180"/>
      <c r="L17851" s="181"/>
      <c r="M17851" s="180"/>
      <c r="N17851" s="180"/>
      <c r="O17851" s="180"/>
    </row>
    <row r="17852" spans="8:15" s="179" customFormat="1" x14ac:dyDescent="0.2">
      <c r="H17852" s="180"/>
      <c r="I17852" s="180"/>
      <c r="L17852" s="181"/>
      <c r="M17852" s="180"/>
      <c r="N17852" s="180"/>
      <c r="O17852" s="180"/>
    </row>
    <row r="17853" spans="8:15" s="179" customFormat="1" x14ac:dyDescent="0.2">
      <c r="H17853" s="180"/>
      <c r="I17853" s="180"/>
      <c r="L17853" s="181"/>
      <c r="M17853" s="180"/>
      <c r="N17853" s="180"/>
      <c r="O17853" s="180"/>
    </row>
    <row r="17854" spans="8:15" s="179" customFormat="1" x14ac:dyDescent="0.2">
      <c r="H17854" s="180"/>
      <c r="I17854" s="180"/>
      <c r="L17854" s="181"/>
      <c r="M17854" s="180"/>
      <c r="N17854" s="180"/>
      <c r="O17854" s="180"/>
    </row>
    <row r="17855" spans="8:15" s="179" customFormat="1" x14ac:dyDescent="0.2">
      <c r="H17855" s="180"/>
      <c r="I17855" s="180"/>
      <c r="L17855" s="181"/>
      <c r="M17855" s="180"/>
      <c r="N17855" s="180"/>
      <c r="O17855" s="180"/>
    </row>
    <row r="17856" spans="8:15" s="179" customFormat="1" x14ac:dyDescent="0.2">
      <c r="H17856" s="180"/>
      <c r="I17856" s="180"/>
      <c r="L17856" s="181"/>
      <c r="M17856" s="180"/>
      <c r="N17856" s="180"/>
      <c r="O17856" s="180"/>
    </row>
    <row r="17857" spans="8:15" s="179" customFormat="1" x14ac:dyDescent="0.2">
      <c r="H17857" s="180"/>
      <c r="I17857" s="180"/>
      <c r="L17857" s="181"/>
      <c r="M17857" s="180"/>
      <c r="N17857" s="180"/>
      <c r="O17857" s="180"/>
    </row>
    <row r="17858" spans="8:15" s="179" customFormat="1" x14ac:dyDescent="0.2">
      <c r="H17858" s="180"/>
      <c r="I17858" s="180"/>
      <c r="L17858" s="181"/>
      <c r="M17858" s="180"/>
      <c r="N17858" s="180"/>
      <c r="O17858" s="180"/>
    </row>
    <row r="17859" spans="8:15" s="179" customFormat="1" x14ac:dyDescent="0.2">
      <c r="H17859" s="180"/>
      <c r="I17859" s="180"/>
      <c r="L17859" s="181"/>
      <c r="M17859" s="180"/>
      <c r="N17859" s="180"/>
      <c r="O17859" s="180"/>
    </row>
    <row r="17860" spans="8:15" s="179" customFormat="1" x14ac:dyDescent="0.2">
      <c r="H17860" s="180"/>
      <c r="I17860" s="180"/>
      <c r="L17860" s="181"/>
      <c r="M17860" s="180"/>
      <c r="N17860" s="180"/>
      <c r="O17860" s="180"/>
    </row>
    <row r="17861" spans="8:15" s="179" customFormat="1" x14ac:dyDescent="0.2">
      <c r="H17861" s="180"/>
      <c r="I17861" s="180"/>
      <c r="L17861" s="181"/>
      <c r="M17861" s="180"/>
      <c r="N17861" s="180"/>
      <c r="O17861" s="180"/>
    </row>
    <row r="17862" spans="8:15" s="179" customFormat="1" x14ac:dyDescent="0.2">
      <c r="H17862" s="180"/>
      <c r="I17862" s="180"/>
      <c r="L17862" s="181"/>
      <c r="M17862" s="180"/>
      <c r="N17862" s="180"/>
      <c r="O17862" s="180"/>
    </row>
    <row r="17863" spans="8:15" s="179" customFormat="1" x14ac:dyDescent="0.2">
      <c r="H17863" s="180"/>
      <c r="I17863" s="180"/>
      <c r="L17863" s="181"/>
      <c r="M17863" s="180"/>
      <c r="N17863" s="180"/>
      <c r="O17863" s="180"/>
    </row>
    <row r="17864" spans="8:15" s="179" customFormat="1" x14ac:dyDescent="0.2">
      <c r="H17864" s="180"/>
      <c r="I17864" s="180"/>
      <c r="L17864" s="181"/>
      <c r="M17864" s="180"/>
      <c r="N17864" s="180"/>
      <c r="O17864" s="180"/>
    </row>
    <row r="17865" spans="8:15" s="179" customFormat="1" x14ac:dyDescent="0.2">
      <c r="H17865" s="180"/>
      <c r="I17865" s="180"/>
      <c r="L17865" s="181"/>
      <c r="M17865" s="180"/>
      <c r="N17865" s="180"/>
      <c r="O17865" s="180"/>
    </row>
    <row r="17866" spans="8:15" s="179" customFormat="1" x14ac:dyDescent="0.2">
      <c r="H17866" s="180"/>
      <c r="I17866" s="180"/>
      <c r="L17866" s="181"/>
      <c r="M17866" s="180"/>
      <c r="N17866" s="180"/>
      <c r="O17866" s="180"/>
    </row>
    <row r="17867" spans="8:15" s="179" customFormat="1" x14ac:dyDescent="0.2">
      <c r="H17867" s="180"/>
      <c r="I17867" s="180"/>
      <c r="L17867" s="181"/>
      <c r="M17867" s="180"/>
      <c r="N17867" s="180"/>
      <c r="O17867" s="180"/>
    </row>
    <row r="17868" spans="8:15" s="179" customFormat="1" x14ac:dyDescent="0.2">
      <c r="H17868" s="180"/>
      <c r="I17868" s="180"/>
      <c r="L17868" s="181"/>
      <c r="M17868" s="180"/>
      <c r="N17868" s="180"/>
      <c r="O17868" s="180"/>
    </row>
    <row r="17869" spans="8:15" s="179" customFormat="1" x14ac:dyDescent="0.2">
      <c r="H17869" s="180"/>
      <c r="I17869" s="180"/>
      <c r="L17869" s="181"/>
      <c r="M17869" s="180"/>
      <c r="N17869" s="180"/>
      <c r="O17869" s="180"/>
    </row>
    <row r="17870" spans="8:15" s="179" customFormat="1" x14ac:dyDescent="0.2">
      <c r="H17870" s="180"/>
      <c r="I17870" s="180"/>
      <c r="L17870" s="181"/>
      <c r="M17870" s="180"/>
      <c r="N17870" s="180"/>
      <c r="O17870" s="180"/>
    </row>
    <row r="17871" spans="8:15" s="179" customFormat="1" x14ac:dyDescent="0.2">
      <c r="H17871" s="180"/>
      <c r="I17871" s="180"/>
      <c r="L17871" s="181"/>
      <c r="M17871" s="180"/>
      <c r="N17871" s="180"/>
      <c r="O17871" s="180"/>
    </row>
    <row r="17872" spans="8:15" s="179" customFormat="1" x14ac:dyDescent="0.2">
      <c r="H17872" s="180"/>
      <c r="I17872" s="180"/>
      <c r="L17872" s="181"/>
      <c r="M17872" s="180"/>
      <c r="N17872" s="180"/>
      <c r="O17872" s="180"/>
    </row>
    <row r="17873" spans="8:15" s="179" customFormat="1" x14ac:dyDescent="0.2">
      <c r="H17873" s="180"/>
      <c r="I17873" s="180"/>
      <c r="L17873" s="181"/>
      <c r="M17873" s="180"/>
      <c r="N17873" s="180"/>
      <c r="O17873" s="180"/>
    </row>
    <row r="17874" spans="8:15" s="179" customFormat="1" x14ac:dyDescent="0.2">
      <c r="H17874" s="180"/>
      <c r="I17874" s="180"/>
      <c r="L17874" s="181"/>
      <c r="M17874" s="180"/>
      <c r="N17874" s="180"/>
      <c r="O17874" s="180"/>
    </row>
    <row r="17875" spans="8:15" s="179" customFormat="1" x14ac:dyDescent="0.2">
      <c r="H17875" s="180"/>
      <c r="I17875" s="180"/>
      <c r="L17875" s="181"/>
      <c r="M17875" s="180"/>
      <c r="N17875" s="180"/>
      <c r="O17875" s="180"/>
    </row>
    <row r="17876" spans="8:15" s="179" customFormat="1" x14ac:dyDescent="0.2">
      <c r="H17876" s="180"/>
      <c r="I17876" s="180"/>
      <c r="L17876" s="181"/>
      <c r="M17876" s="180"/>
      <c r="N17876" s="180"/>
      <c r="O17876" s="180"/>
    </row>
    <row r="17877" spans="8:15" s="179" customFormat="1" x14ac:dyDescent="0.2">
      <c r="H17877" s="180"/>
      <c r="I17877" s="180"/>
      <c r="L17877" s="181"/>
      <c r="M17877" s="180"/>
      <c r="N17877" s="180"/>
      <c r="O17877" s="180"/>
    </row>
    <row r="17878" spans="8:15" s="179" customFormat="1" x14ac:dyDescent="0.2">
      <c r="H17878" s="180"/>
      <c r="I17878" s="180"/>
      <c r="L17878" s="181"/>
      <c r="M17878" s="180"/>
      <c r="N17878" s="180"/>
      <c r="O17878" s="180"/>
    </row>
    <row r="17879" spans="8:15" s="179" customFormat="1" x14ac:dyDescent="0.2">
      <c r="H17879" s="180"/>
      <c r="I17879" s="180"/>
      <c r="L17879" s="181"/>
      <c r="M17879" s="180"/>
      <c r="N17879" s="180"/>
      <c r="O17879" s="180"/>
    </row>
    <row r="17880" spans="8:15" s="179" customFormat="1" x14ac:dyDescent="0.2">
      <c r="H17880" s="180"/>
      <c r="I17880" s="180"/>
      <c r="L17880" s="181"/>
      <c r="M17880" s="180"/>
      <c r="N17880" s="180"/>
      <c r="O17880" s="180"/>
    </row>
    <row r="17881" spans="8:15" s="179" customFormat="1" x14ac:dyDescent="0.2">
      <c r="H17881" s="180"/>
      <c r="I17881" s="180"/>
      <c r="L17881" s="181"/>
      <c r="M17881" s="180"/>
      <c r="N17881" s="180"/>
      <c r="O17881" s="180"/>
    </row>
    <row r="17882" spans="8:15" s="179" customFormat="1" x14ac:dyDescent="0.2">
      <c r="H17882" s="180"/>
      <c r="I17882" s="180"/>
      <c r="L17882" s="181"/>
      <c r="M17882" s="180"/>
      <c r="N17882" s="180"/>
      <c r="O17882" s="180"/>
    </row>
    <row r="17883" spans="8:15" s="179" customFormat="1" x14ac:dyDescent="0.2">
      <c r="H17883" s="180"/>
      <c r="I17883" s="180"/>
      <c r="L17883" s="181"/>
      <c r="M17883" s="180"/>
      <c r="N17883" s="180"/>
      <c r="O17883" s="180"/>
    </row>
    <row r="17884" spans="8:15" s="179" customFormat="1" x14ac:dyDescent="0.2">
      <c r="H17884" s="180"/>
      <c r="I17884" s="180"/>
      <c r="L17884" s="181"/>
      <c r="M17884" s="180"/>
      <c r="N17884" s="180"/>
      <c r="O17884" s="180"/>
    </row>
    <row r="17885" spans="8:15" s="179" customFormat="1" x14ac:dyDescent="0.2">
      <c r="H17885" s="180"/>
      <c r="I17885" s="180"/>
      <c r="L17885" s="181"/>
      <c r="M17885" s="180"/>
      <c r="N17885" s="180"/>
      <c r="O17885" s="180"/>
    </row>
    <row r="17886" spans="8:15" s="179" customFormat="1" x14ac:dyDescent="0.2">
      <c r="H17886" s="180"/>
      <c r="I17886" s="180"/>
      <c r="L17886" s="181"/>
      <c r="M17886" s="180"/>
      <c r="N17886" s="180"/>
      <c r="O17886" s="180"/>
    </row>
    <row r="17887" spans="8:15" s="179" customFormat="1" x14ac:dyDescent="0.2">
      <c r="H17887" s="180"/>
      <c r="I17887" s="180"/>
      <c r="L17887" s="181"/>
      <c r="M17887" s="180"/>
      <c r="N17887" s="180"/>
      <c r="O17887" s="180"/>
    </row>
    <row r="17888" spans="8:15" s="179" customFormat="1" x14ac:dyDescent="0.2">
      <c r="H17888" s="180"/>
      <c r="I17888" s="180"/>
      <c r="L17888" s="181"/>
      <c r="M17888" s="180"/>
      <c r="N17888" s="180"/>
      <c r="O17888" s="180"/>
    </row>
    <row r="17889" spans="8:15" s="179" customFormat="1" x14ac:dyDescent="0.2">
      <c r="H17889" s="180"/>
      <c r="I17889" s="180"/>
      <c r="L17889" s="181"/>
      <c r="M17889" s="180"/>
      <c r="N17889" s="180"/>
      <c r="O17889" s="180"/>
    </row>
    <row r="17890" spans="8:15" s="179" customFormat="1" x14ac:dyDescent="0.2">
      <c r="H17890" s="180"/>
      <c r="I17890" s="180"/>
      <c r="L17890" s="181"/>
      <c r="M17890" s="180"/>
      <c r="N17890" s="180"/>
      <c r="O17890" s="180"/>
    </row>
    <row r="17891" spans="8:15" s="179" customFormat="1" x14ac:dyDescent="0.2">
      <c r="H17891" s="180"/>
      <c r="I17891" s="180"/>
      <c r="L17891" s="181"/>
      <c r="M17891" s="180"/>
      <c r="N17891" s="180"/>
      <c r="O17891" s="180"/>
    </row>
    <row r="17892" spans="8:15" s="179" customFormat="1" x14ac:dyDescent="0.2">
      <c r="H17892" s="180"/>
      <c r="I17892" s="180"/>
      <c r="L17892" s="181"/>
      <c r="M17892" s="180"/>
      <c r="N17892" s="180"/>
      <c r="O17892" s="180"/>
    </row>
    <row r="17893" spans="8:15" s="179" customFormat="1" x14ac:dyDescent="0.2">
      <c r="H17893" s="180"/>
      <c r="I17893" s="180"/>
      <c r="L17893" s="181"/>
      <c r="M17893" s="180"/>
      <c r="N17893" s="180"/>
      <c r="O17893" s="180"/>
    </row>
    <row r="17894" spans="8:15" s="179" customFormat="1" x14ac:dyDescent="0.2">
      <c r="H17894" s="180"/>
      <c r="I17894" s="180"/>
      <c r="L17894" s="181"/>
      <c r="M17894" s="180"/>
      <c r="N17894" s="180"/>
      <c r="O17894" s="180"/>
    </row>
    <row r="17895" spans="8:15" s="179" customFormat="1" x14ac:dyDescent="0.2">
      <c r="H17895" s="180"/>
      <c r="I17895" s="180"/>
      <c r="L17895" s="181"/>
      <c r="M17895" s="180"/>
      <c r="N17895" s="180"/>
      <c r="O17895" s="180"/>
    </row>
    <row r="17896" spans="8:15" s="179" customFormat="1" x14ac:dyDescent="0.2">
      <c r="H17896" s="180"/>
      <c r="I17896" s="180"/>
      <c r="L17896" s="181"/>
      <c r="M17896" s="180"/>
      <c r="N17896" s="180"/>
      <c r="O17896" s="180"/>
    </row>
    <row r="17897" spans="8:15" s="179" customFormat="1" x14ac:dyDescent="0.2">
      <c r="H17897" s="180"/>
      <c r="I17897" s="180"/>
      <c r="L17897" s="181"/>
      <c r="M17897" s="180"/>
      <c r="N17897" s="180"/>
      <c r="O17897" s="180"/>
    </row>
    <row r="17898" spans="8:15" s="179" customFormat="1" x14ac:dyDescent="0.2">
      <c r="H17898" s="180"/>
      <c r="I17898" s="180"/>
      <c r="L17898" s="181"/>
      <c r="M17898" s="180"/>
      <c r="N17898" s="180"/>
      <c r="O17898" s="180"/>
    </row>
    <row r="17899" spans="8:15" s="179" customFormat="1" x14ac:dyDescent="0.2">
      <c r="H17899" s="180"/>
      <c r="I17899" s="180"/>
      <c r="L17899" s="181"/>
      <c r="M17899" s="180"/>
      <c r="N17899" s="180"/>
      <c r="O17899" s="180"/>
    </row>
    <row r="17900" spans="8:15" s="179" customFormat="1" x14ac:dyDescent="0.2">
      <c r="H17900" s="180"/>
      <c r="I17900" s="180"/>
      <c r="L17900" s="181"/>
      <c r="M17900" s="180"/>
      <c r="N17900" s="180"/>
      <c r="O17900" s="180"/>
    </row>
    <row r="17901" spans="8:15" s="179" customFormat="1" x14ac:dyDescent="0.2">
      <c r="H17901" s="180"/>
      <c r="I17901" s="180"/>
      <c r="L17901" s="181"/>
      <c r="M17901" s="180"/>
      <c r="N17901" s="180"/>
      <c r="O17901" s="180"/>
    </row>
    <row r="17902" spans="8:15" s="179" customFormat="1" x14ac:dyDescent="0.2">
      <c r="H17902" s="180"/>
      <c r="I17902" s="180"/>
      <c r="L17902" s="181"/>
      <c r="M17902" s="180"/>
      <c r="N17902" s="180"/>
      <c r="O17902" s="180"/>
    </row>
    <row r="17903" spans="8:15" s="179" customFormat="1" x14ac:dyDescent="0.2">
      <c r="H17903" s="180"/>
      <c r="I17903" s="180"/>
      <c r="L17903" s="181"/>
      <c r="M17903" s="180"/>
      <c r="N17903" s="180"/>
      <c r="O17903" s="180"/>
    </row>
    <row r="17904" spans="8:15" s="179" customFormat="1" x14ac:dyDescent="0.2">
      <c r="H17904" s="180"/>
      <c r="I17904" s="180"/>
      <c r="L17904" s="181"/>
      <c r="M17904" s="180"/>
      <c r="N17904" s="180"/>
      <c r="O17904" s="180"/>
    </row>
    <row r="17905" spans="8:15" s="179" customFormat="1" x14ac:dyDescent="0.2">
      <c r="H17905" s="180"/>
      <c r="I17905" s="180"/>
      <c r="L17905" s="181"/>
      <c r="M17905" s="180"/>
      <c r="N17905" s="180"/>
      <c r="O17905" s="180"/>
    </row>
    <row r="17906" spans="8:15" s="179" customFormat="1" x14ac:dyDescent="0.2">
      <c r="H17906" s="180"/>
      <c r="I17906" s="180"/>
      <c r="L17906" s="181"/>
      <c r="M17906" s="180"/>
      <c r="N17906" s="180"/>
      <c r="O17906" s="180"/>
    </row>
    <row r="17907" spans="8:15" s="179" customFormat="1" x14ac:dyDescent="0.2">
      <c r="H17907" s="180"/>
      <c r="I17907" s="180"/>
      <c r="L17907" s="181"/>
      <c r="M17907" s="180"/>
      <c r="N17907" s="180"/>
      <c r="O17907" s="180"/>
    </row>
    <row r="17908" spans="8:15" s="179" customFormat="1" x14ac:dyDescent="0.2">
      <c r="H17908" s="180"/>
      <c r="I17908" s="180"/>
      <c r="L17908" s="181"/>
      <c r="M17908" s="180"/>
      <c r="N17908" s="180"/>
      <c r="O17908" s="180"/>
    </row>
    <row r="17909" spans="8:15" s="179" customFormat="1" x14ac:dyDescent="0.2">
      <c r="H17909" s="180"/>
      <c r="I17909" s="180"/>
      <c r="L17909" s="181"/>
      <c r="M17909" s="180"/>
      <c r="N17909" s="180"/>
      <c r="O17909" s="180"/>
    </row>
    <row r="17910" spans="8:15" s="179" customFormat="1" x14ac:dyDescent="0.2">
      <c r="H17910" s="180"/>
      <c r="I17910" s="180"/>
      <c r="L17910" s="181"/>
      <c r="M17910" s="180"/>
      <c r="N17910" s="180"/>
      <c r="O17910" s="180"/>
    </row>
    <row r="17911" spans="8:15" s="179" customFormat="1" x14ac:dyDescent="0.2">
      <c r="H17911" s="180"/>
      <c r="I17911" s="180"/>
      <c r="L17911" s="181"/>
      <c r="M17911" s="180"/>
      <c r="N17911" s="180"/>
      <c r="O17911" s="180"/>
    </row>
    <row r="17912" spans="8:15" s="179" customFormat="1" x14ac:dyDescent="0.2">
      <c r="H17912" s="180"/>
      <c r="I17912" s="180"/>
      <c r="L17912" s="181"/>
      <c r="M17912" s="180"/>
      <c r="N17912" s="180"/>
      <c r="O17912" s="180"/>
    </row>
    <row r="17913" spans="8:15" s="179" customFormat="1" x14ac:dyDescent="0.2">
      <c r="H17913" s="180"/>
      <c r="I17913" s="180"/>
      <c r="L17913" s="181"/>
      <c r="M17913" s="180"/>
      <c r="N17913" s="180"/>
      <c r="O17913" s="180"/>
    </row>
    <row r="17914" spans="8:15" s="179" customFormat="1" x14ac:dyDescent="0.2">
      <c r="H17914" s="180"/>
      <c r="I17914" s="180"/>
      <c r="L17914" s="181"/>
      <c r="M17914" s="180"/>
      <c r="N17914" s="180"/>
      <c r="O17914" s="180"/>
    </row>
    <row r="17915" spans="8:15" s="179" customFormat="1" x14ac:dyDescent="0.2">
      <c r="H17915" s="180"/>
      <c r="I17915" s="180"/>
      <c r="L17915" s="181"/>
      <c r="M17915" s="180"/>
      <c r="N17915" s="180"/>
      <c r="O17915" s="180"/>
    </row>
    <row r="17916" spans="8:15" s="179" customFormat="1" x14ac:dyDescent="0.2">
      <c r="H17916" s="180"/>
      <c r="I17916" s="180"/>
      <c r="L17916" s="181"/>
      <c r="M17916" s="180"/>
      <c r="N17916" s="180"/>
      <c r="O17916" s="180"/>
    </row>
    <row r="17917" spans="8:15" s="179" customFormat="1" x14ac:dyDescent="0.2">
      <c r="H17917" s="180"/>
      <c r="I17917" s="180"/>
      <c r="L17917" s="181"/>
      <c r="M17917" s="180"/>
      <c r="N17917" s="180"/>
      <c r="O17917" s="180"/>
    </row>
    <row r="17918" spans="8:15" s="179" customFormat="1" x14ac:dyDescent="0.2">
      <c r="H17918" s="180"/>
      <c r="I17918" s="180"/>
      <c r="L17918" s="181"/>
      <c r="M17918" s="180"/>
      <c r="N17918" s="180"/>
      <c r="O17918" s="180"/>
    </row>
    <row r="17919" spans="8:15" s="179" customFormat="1" x14ac:dyDescent="0.2">
      <c r="H17919" s="180"/>
      <c r="I17919" s="180"/>
      <c r="L17919" s="181"/>
      <c r="M17919" s="180"/>
      <c r="N17919" s="180"/>
      <c r="O17919" s="180"/>
    </row>
    <row r="17920" spans="8:15" s="179" customFormat="1" x14ac:dyDescent="0.2">
      <c r="H17920" s="180"/>
      <c r="I17920" s="180"/>
      <c r="L17920" s="181"/>
      <c r="M17920" s="180"/>
      <c r="N17920" s="180"/>
      <c r="O17920" s="180"/>
    </row>
    <row r="17921" spans="8:15" s="179" customFormat="1" x14ac:dyDescent="0.2">
      <c r="H17921" s="180"/>
      <c r="I17921" s="180"/>
      <c r="L17921" s="181"/>
      <c r="M17921" s="180"/>
      <c r="N17921" s="180"/>
      <c r="O17921" s="180"/>
    </row>
    <row r="17922" spans="8:15" s="179" customFormat="1" x14ac:dyDescent="0.2">
      <c r="H17922" s="180"/>
      <c r="I17922" s="180"/>
      <c r="L17922" s="181"/>
      <c r="M17922" s="180"/>
      <c r="N17922" s="180"/>
      <c r="O17922" s="180"/>
    </row>
    <row r="17923" spans="8:15" s="179" customFormat="1" x14ac:dyDescent="0.2">
      <c r="H17923" s="180"/>
      <c r="I17923" s="180"/>
      <c r="L17923" s="181"/>
      <c r="M17923" s="180"/>
      <c r="N17923" s="180"/>
      <c r="O17923" s="180"/>
    </row>
    <row r="17924" spans="8:15" s="179" customFormat="1" x14ac:dyDescent="0.2">
      <c r="H17924" s="180"/>
      <c r="I17924" s="180"/>
      <c r="L17924" s="181"/>
      <c r="M17924" s="180"/>
      <c r="N17924" s="180"/>
      <c r="O17924" s="180"/>
    </row>
    <row r="17925" spans="8:15" s="179" customFormat="1" x14ac:dyDescent="0.2">
      <c r="H17925" s="180"/>
      <c r="I17925" s="180"/>
      <c r="L17925" s="181"/>
      <c r="M17925" s="180"/>
      <c r="N17925" s="180"/>
      <c r="O17925" s="180"/>
    </row>
    <row r="17926" spans="8:15" s="179" customFormat="1" x14ac:dyDescent="0.2">
      <c r="H17926" s="180"/>
      <c r="I17926" s="180"/>
      <c r="L17926" s="181"/>
      <c r="M17926" s="180"/>
      <c r="N17926" s="180"/>
      <c r="O17926" s="180"/>
    </row>
    <row r="17927" spans="8:15" s="179" customFormat="1" x14ac:dyDescent="0.2">
      <c r="H17927" s="180"/>
      <c r="I17927" s="180"/>
      <c r="L17927" s="181"/>
      <c r="M17927" s="180"/>
      <c r="N17927" s="180"/>
      <c r="O17927" s="180"/>
    </row>
    <row r="17928" spans="8:15" s="179" customFormat="1" x14ac:dyDescent="0.2">
      <c r="H17928" s="180"/>
      <c r="I17928" s="180"/>
      <c r="L17928" s="181"/>
      <c r="M17928" s="180"/>
      <c r="N17928" s="180"/>
      <c r="O17928" s="180"/>
    </row>
    <row r="17929" spans="8:15" s="179" customFormat="1" x14ac:dyDescent="0.2">
      <c r="H17929" s="180"/>
      <c r="I17929" s="180"/>
      <c r="L17929" s="181"/>
      <c r="M17929" s="180"/>
      <c r="N17929" s="180"/>
      <c r="O17929" s="180"/>
    </row>
    <row r="17930" spans="8:15" s="179" customFormat="1" x14ac:dyDescent="0.2">
      <c r="H17930" s="180"/>
      <c r="I17930" s="180"/>
      <c r="L17930" s="181"/>
      <c r="M17930" s="180"/>
      <c r="N17930" s="180"/>
      <c r="O17930" s="180"/>
    </row>
    <row r="17931" spans="8:15" s="179" customFormat="1" x14ac:dyDescent="0.2">
      <c r="H17931" s="180"/>
      <c r="I17931" s="180"/>
      <c r="L17931" s="181"/>
      <c r="M17931" s="180"/>
      <c r="N17931" s="180"/>
      <c r="O17931" s="180"/>
    </row>
    <row r="17932" spans="8:15" s="179" customFormat="1" x14ac:dyDescent="0.2">
      <c r="H17932" s="180"/>
      <c r="I17932" s="180"/>
      <c r="L17932" s="181"/>
      <c r="M17932" s="180"/>
      <c r="N17932" s="180"/>
      <c r="O17932" s="180"/>
    </row>
    <row r="17933" spans="8:15" s="179" customFormat="1" x14ac:dyDescent="0.2">
      <c r="H17933" s="180"/>
      <c r="I17933" s="180"/>
      <c r="L17933" s="181"/>
      <c r="M17933" s="180"/>
      <c r="N17933" s="180"/>
      <c r="O17933" s="180"/>
    </row>
    <row r="17934" spans="8:15" s="179" customFormat="1" x14ac:dyDescent="0.2">
      <c r="H17934" s="180"/>
      <c r="I17934" s="180"/>
      <c r="L17934" s="181"/>
      <c r="M17934" s="180"/>
      <c r="N17934" s="180"/>
      <c r="O17934" s="180"/>
    </row>
    <row r="17935" spans="8:15" s="179" customFormat="1" x14ac:dyDescent="0.2">
      <c r="H17935" s="180"/>
      <c r="I17935" s="180"/>
      <c r="L17935" s="181"/>
      <c r="M17935" s="180"/>
      <c r="N17935" s="180"/>
      <c r="O17935" s="180"/>
    </row>
    <row r="17936" spans="8:15" s="179" customFormat="1" x14ac:dyDescent="0.2">
      <c r="H17936" s="180"/>
      <c r="I17936" s="180"/>
      <c r="L17936" s="181"/>
      <c r="M17936" s="180"/>
      <c r="N17936" s="180"/>
      <c r="O17936" s="180"/>
    </row>
    <row r="17937" spans="8:15" s="179" customFormat="1" x14ac:dyDescent="0.2">
      <c r="H17937" s="180"/>
      <c r="I17937" s="180"/>
      <c r="L17937" s="181"/>
      <c r="M17937" s="180"/>
      <c r="N17937" s="180"/>
      <c r="O17937" s="180"/>
    </row>
    <row r="17938" spans="8:15" s="179" customFormat="1" x14ac:dyDescent="0.2">
      <c r="H17938" s="180"/>
      <c r="I17938" s="180"/>
      <c r="L17938" s="181"/>
      <c r="M17938" s="180"/>
      <c r="N17938" s="180"/>
      <c r="O17938" s="180"/>
    </row>
    <row r="17939" spans="8:15" s="179" customFormat="1" x14ac:dyDescent="0.2">
      <c r="H17939" s="180"/>
      <c r="I17939" s="180"/>
      <c r="L17939" s="181"/>
      <c r="M17939" s="180"/>
      <c r="N17939" s="180"/>
      <c r="O17939" s="180"/>
    </row>
    <row r="17940" spans="8:15" s="179" customFormat="1" x14ac:dyDescent="0.2">
      <c r="H17940" s="180"/>
      <c r="I17940" s="180"/>
      <c r="L17940" s="181"/>
      <c r="M17940" s="180"/>
      <c r="N17940" s="180"/>
      <c r="O17940" s="180"/>
    </row>
    <row r="17941" spans="8:15" s="179" customFormat="1" x14ac:dyDescent="0.2">
      <c r="H17941" s="180"/>
      <c r="I17941" s="180"/>
      <c r="L17941" s="181"/>
      <c r="M17941" s="180"/>
      <c r="N17941" s="180"/>
      <c r="O17941" s="180"/>
    </row>
    <row r="17942" spans="8:15" s="179" customFormat="1" x14ac:dyDescent="0.2">
      <c r="H17942" s="180"/>
      <c r="I17942" s="180"/>
      <c r="L17942" s="181"/>
      <c r="M17942" s="180"/>
      <c r="N17942" s="180"/>
      <c r="O17942" s="180"/>
    </row>
    <row r="17943" spans="8:15" s="179" customFormat="1" x14ac:dyDescent="0.2">
      <c r="H17943" s="180"/>
      <c r="I17943" s="180"/>
      <c r="L17943" s="181"/>
      <c r="M17943" s="180"/>
      <c r="N17943" s="180"/>
      <c r="O17943" s="180"/>
    </row>
    <row r="17944" spans="8:15" s="179" customFormat="1" x14ac:dyDescent="0.2">
      <c r="H17944" s="180"/>
      <c r="I17944" s="180"/>
      <c r="L17944" s="181"/>
      <c r="M17944" s="180"/>
      <c r="N17944" s="180"/>
      <c r="O17944" s="180"/>
    </row>
    <row r="17945" spans="8:15" s="179" customFormat="1" x14ac:dyDescent="0.2">
      <c r="H17945" s="180"/>
      <c r="I17945" s="180"/>
      <c r="L17945" s="181"/>
      <c r="M17945" s="180"/>
      <c r="N17945" s="180"/>
      <c r="O17945" s="180"/>
    </row>
    <row r="17946" spans="8:15" s="179" customFormat="1" x14ac:dyDescent="0.2">
      <c r="H17946" s="180"/>
      <c r="I17946" s="180"/>
      <c r="L17946" s="181"/>
      <c r="M17946" s="180"/>
      <c r="N17946" s="180"/>
      <c r="O17946" s="180"/>
    </row>
    <row r="17947" spans="8:15" s="179" customFormat="1" x14ac:dyDescent="0.2">
      <c r="H17947" s="180"/>
      <c r="I17947" s="180"/>
      <c r="L17947" s="181"/>
      <c r="M17947" s="180"/>
      <c r="N17947" s="180"/>
      <c r="O17947" s="180"/>
    </row>
    <row r="17948" spans="8:15" s="179" customFormat="1" x14ac:dyDescent="0.2">
      <c r="H17948" s="180"/>
      <c r="I17948" s="180"/>
      <c r="L17948" s="181"/>
      <c r="M17948" s="180"/>
      <c r="N17948" s="180"/>
      <c r="O17948" s="180"/>
    </row>
    <row r="17949" spans="8:15" s="179" customFormat="1" x14ac:dyDescent="0.2">
      <c r="H17949" s="180"/>
      <c r="I17949" s="180"/>
      <c r="L17949" s="181"/>
      <c r="M17949" s="180"/>
      <c r="N17949" s="180"/>
      <c r="O17949" s="180"/>
    </row>
    <row r="17950" spans="8:15" s="179" customFormat="1" x14ac:dyDescent="0.2">
      <c r="H17950" s="180"/>
      <c r="I17950" s="180"/>
      <c r="L17950" s="181"/>
      <c r="M17950" s="180"/>
      <c r="N17950" s="180"/>
      <c r="O17950" s="180"/>
    </row>
    <row r="17951" spans="8:15" s="179" customFormat="1" x14ac:dyDescent="0.2">
      <c r="H17951" s="180"/>
      <c r="I17951" s="180"/>
      <c r="L17951" s="181"/>
      <c r="M17951" s="180"/>
      <c r="N17951" s="180"/>
      <c r="O17951" s="180"/>
    </row>
    <row r="17952" spans="8:15" s="179" customFormat="1" x14ac:dyDescent="0.2">
      <c r="H17952" s="180"/>
      <c r="I17952" s="180"/>
      <c r="L17952" s="181"/>
      <c r="M17952" s="180"/>
      <c r="N17952" s="180"/>
      <c r="O17952" s="180"/>
    </row>
    <row r="17953" spans="8:15" s="179" customFormat="1" x14ac:dyDescent="0.2">
      <c r="H17953" s="180"/>
      <c r="I17953" s="180"/>
      <c r="L17953" s="181"/>
      <c r="M17953" s="180"/>
      <c r="N17953" s="180"/>
      <c r="O17953" s="180"/>
    </row>
    <row r="17954" spans="8:15" s="179" customFormat="1" x14ac:dyDescent="0.2">
      <c r="H17954" s="180"/>
      <c r="I17954" s="180"/>
      <c r="L17954" s="181"/>
      <c r="M17954" s="180"/>
      <c r="N17954" s="180"/>
      <c r="O17954" s="180"/>
    </row>
    <row r="17955" spans="8:15" s="179" customFormat="1" x14ac:dyDescent="0.2">
      <c r="H17955" s="180"/>
      <c r="I17955" s="180"/>
      <c r="L17955" s="181"/>
      <c r="M17955" s="180"/>
      <c r="N17955" s="180"/>
      <c r="O17955" s="180"/>
    </row>
    <row r="17956" spans="8:15" s="179" customFormat="1" x14ac:dyDescent="0.2">
      <c r="H17956" s="180"/>
      <c r="I17956" s="180"/>
      <c r="L17956" s="181"/>
      <c r="M17956" s="180"/>
      <c r="N17956" s="180"/>
      <c r="O17956" s="180"/>
    </row>
    <row r="17957" spans="8:15" s="179" customFormat="1" x14ac:dyDescent="0.2">
      <c r="H17957" s="180"/>
      <c r="I17957" s="180"/>
      <c r="L17957" s="181"/>
      <c r="M17957" s="180"/>
      <c r="N17957" s="180"/>
      <c r="O17957" s="180"/>
    </row>
    <row r="17958" spans="8:15" s="179" customFormat="1" x14ac:dyDescent="0.2">
      <c r="H17958" s="180"/>
      <c r="I17958" s="180"/>
      <c r="L17958" s="181"/>
      <c r="M17958" s="180"/>
      <c r="N17958" s="180"/>
      <c r="O17958" s="180"/>
    </row>
    <row r="17959" spans="8:15" s="179" customFormat="1" x14ac:dyDescent="0.2">
      <c r="H17959" s="180"/>
      <c r="I17959" s="180"/>
      <c r="L17959" s="181"/>
      <c r="M17959" s="180"/>
      <c r="N17959" s="180"/>
      <c r="O17959" s="180"/>
    </row>
    <row r="17960" spans="8:15" s="179" customFormat="1" x14ac:dyDescent="0.2">
      <c r="H17960" s="180"/>
      <c r="I17960" s="180"/>
      <c r="L17960" s="181"/>
      <c r="M17960" s="180"/>
      <c r="N17960" s="180"/>
      <c r="O17960" s="180"/>
    </row>
    <row r="17961" spans="8:15" s="179" customFormat="1" x14ac:dyDescent="0.2">
      <c r="H17961" s="180"/>
      <c r="I17961" s="180"/>
      <c r="L17961" s="181"/>
      <c r="M17961" s="180"/>
      <c r="N17961" s="180"/>
      <c r="O17961" s="180"/>
    </row>
    <row r="17962" spans="8:15" s="179" customFormat="1" x14ac:dyDescent="0.2">
      <c r="H17962" s="180"/>
      <c r="I17962" s="180"/>
      <c r="L17962" s="181"/>
      <c r="M17962" s="180"/>
      <c r="N17962" s="180"/>
      <c r="O17962" s="180"/>
    </row>
    <row r="17963" spans="8:15" s="179" customFormat="1" x14ac:dyDescent="0.2">
      <c r="H17963" s="180"/>
      <c r="I17963" s="180"/>
      <c r="L17963" s="181"/>
      <c r="M17963" s="180"/>
      <c r="N17963" s="180"/>
      <c r="O17963" s="180"/>
    </row>
    <row r="17964" spans="8:15" s="179" customFormat="1" x14ac:dyDescent="0.2">
      <c r="H17964" s="180"/>
      <c r="I17964" s="180"/>
      <c r="L17964" s="181"/>
      <c r="M17964" s="180"/>
      <c r="N17964" s="180"/>
      <c r="O17964" s="180"/>
    </row>
    <row r="17965" spans="8:15" s="179" customFormat="1" x14ac:dyDescent="0.2">
      <c r="H17965" s="180"/>
      <c r="I17965" s="180"/>
      <c r="L17965" s="181"/>
      <c r="M17965" s="180"/>
      <c r="N17965" s="180"/>
      <c r="O17965" s="180"/>
    </row>
    <row r="17966" spans="8:15" s="179" customFormat="1" x14ac:dyDescent="0.2">
      <c r="H17966" s="180"/>
      <c r="I17966" s="180"/>
      <c r="L17966" s="181"/>
      <c r="M17966" s="180"/>
      <c r="N17966" s="180"/>
      <c r="O17966" s="180"/>
    </row>
    <row r="17967" spans="8:15" s="179" customFormat="1" x14ac:dyDescent="0.2">
      <c r="H17967" s="180"/>
      <c r="I17967" s="180"/>
      <c r="L17967" s="181"/>
      <c r="M17967" s="180"/>
      <c r="N17967" s="180"/>
      <c r="O17967" s="180"/>
    </row>
    <row r="17968" spans="8:15" s="179" customFormat="1" x14ac:dyDescent="0.2">
      <c r="H17968" s="180"/>
      <c r="I17968" s="180"/>
      <c r="L17968" s="181"/>
      <c r="M17968" s="180"/>
      <c r="N17968" s="180"/>
      <c r="O17968" s="180"/>
    </row>
    <row r="17969" spans="8:15" s="179" customFormat="1" x14ac:dyDescent="0.2">
      <c r="H17969" s="180"/>
      <c r="I17969" s="180"/>
      <c r="L17969" s="181"/>
      <c r="M17969" s="180"/>
      <c r="N17969" s="180"/>
      <c r="O17969" s="180"/>
    </row>
    <row r="17970" spans="8:15" s="179" customFormat="1" x14ac:dyDescent="0.2">
      <c r="H17970" s="180"/>
      <c r="I17970" s="180"/>
      <c r="L17970" s="181"/>
      <c r="M17970" s="180"/>
      <c r="N17970" s="180"/>
      <c r="O17970" s="180"/>
    </row>
    <row r="17971" spans="8:15" s="179" customFormat="1" x14ac:dyDescent="0.2">
      <c r="H17971" s="180"/>
      <c r="I17971" s="180"/>
      <c r="L17971" s="181"/>
      <c r="M17971" s="180"/>
      <c r="N17971" s="180"/>
      <c r="O17971" s="180"/>
    </row>
    <row r="17972" spans="8:15" s="179" customFormat="1" x14ac:dyDescent="0.2">
      <c r="H17972" s="180"/>
      <c r="I17972" s="180"/>
      <c r="L17972" s="181"/>
      <c r="M17972" s="180"/>
      <c r="N17972" s="180"/>
      <c r="O17972" s="180"/>
    </row>
    <row r="17973" spans="8:15" s="179" customFormat="1" x14ac:dyDescent="0.2">
      <c r="H17973" s="180"/>
      <c r="I17973" s="180"/>
      <c r="L17973" s="181"/>
      <c r="M17973" s="180"/>
      <c r="N17973" s="180"/>
      <c r="O17973" s="180"/>
    </row>
    <row r="17974" spans="8:15" s="179" customFormat="1" x14ac:dyDescent="0.2">
      <c r="H17974" s="180"/>
      <c r="I17974" s="180"/>
      <c r="L17974" s="181"/>
      <c r="M17974" s="180"/>
      <c r="N17974" s="180"/>
      <c r="O17974" s="180"/>
    </row>
    <row r="17975" spans="8:15" s="179" customFormat="1" x14ac:dyDescent="0.2">
      <c r="H17975" s="180"/>
      <c r="I17975" s="180"/>
      <c r="L17975" s="181"/>
      <c r="M17975" s="180"/>
      <c r="N17975" s="180"/>
      <c r="O17975" s="180"/>
    </row>
    <row r="17976" spans="8:15" s="179" customFormat="1" x14ac:dyDescent="0.2">
      <c r="H17976" s="180"/>
      <c r="I17976" s="180"/>
      <c r="L17976" s="181"/>
      <c r="M17976" s="180"/>
      <c r="N17976" s="180"/>
      <c r="O17976" s="180"/>
    </row>
    <row r="17977" spans="8:15" s="179" customFormat="1" x14ac:dyDescent="0.2">
      <c r="H17977" s="180"/>
      <c r="I17977" s="180"/>
      <c r="L17977" s="181"/>
      <c r="M17977" s="180"/>
      <c r="N17977" s="180"/>
      <c r="O17977" s="180"/>
    </row>
    <row r="17978" spans="8:15" s="179" customFormat="1" x14ac:dyDescent="0.2">
      <c r="H17978" s="180"/>
      <c r="I17978" s="180"/>
      <c r="L17978" s="181"/>
      <c r="M17978" s="180"/>
      <c r="N17978" s="180"/>
      <c r="O17978" s="180"/>
    </row>
    <row r="17979" spans="8:15" s="179" customFormat="1" x14ac:dyDescent="0.2">
      <c r="H17979" s="180"/>
      <c r="I17979" s="180"/>
      <c r="L17979" s="181"/>
      <c r="M17979" s="180"/>
      <c r="N17979" s="180"/>
      <c r="O17979" s="180"/>
    </row>
    <row r="17980" spans="8:15" s="179" customFormat="1" x14ac:dyDescent="0.2">
      <c r="H17980" s="180"/>
      <c r="I17980" s="180"/>
      <c r="L17980" s="181"/>
      <c r="M17980" s="180"/>
      <c r="N17980" s="180"/>
      <c r="O17980" s="180"/>
    </row>
    <row r="17981" spans="8:15" s="179" customFormat="1" x14ac:dyDescent="0.2">
      <c r="H17981" s="180"/>
      <c r="I17981" s="180"/>
      <c r="L17981" s="181"/>
      <c r="M17981" s="180"/>
      <c r="N17981" s="180"/>
      <c r="O17981" s="180"/>
    </row>
    <row r="17982" spans="8:15" s="179" customFormat="1" x14ac:dyDescent="0.2">
      <c r="H17982" s="180"/>
      <c r="I17982" s="180"/>
      <c r="L17982" s="181"/>
      <c r="M17982" s="180"/>
      <c r="N17982" s="180"/>
      <c r="O17982" s="180"/>
    </row>
    <row r="17983" spans="8:15" s="179" customFormat="1" x14ac:dyDescent="0.2">
      <c r="H17983" s="180"/>
      <c r="I17983" s="180"/>
      <c r="L17983" s="181"/>
      <c r="M17983" s="180"/>
      <c r="N17983" s="180"/>
      <c r="O17983" s="180"/>
    </row>
    <row r="17984" spans="8:15" s="179" customFormat="1" x14ac:dyDescent="0.2">
      <c r="H17984" s="180"/>
      <c r="I17984" s="180"/>
      <c r="L17984" s="181"/>
      <c r="M17984" s="180"/>
      <c r="N17984" s="180"/>
      <c r="O17984" s="180"/>
    </row>
    <row r="17985" spans="8:15" s="179" customFormat="1" x14ac:dyDescent="0.2">
      <c r="H17985" s="180"/>
      <c r="I17985" s="180"/>
      <c r="L17985" s="181"/>
      <c r="M17985" s="180"/>
      <c r="N17985" s="180"/>
      <c r="O17985" s="180"/>
    </row>
    <row r="17986" spans="8:15" s="179" customFormat="1" x14ac:dyDescent="0.2">
      <c r="H17986" s="180"/>
      <c r="I17986" s="180"/>
      <c r="L17986" s="181"/>
      <c r="M17986" s="180"/>
      <c r="N17986" s="180"/>
      <c r="O17986" s="180"/>
    </row>
    <row r="17987" spans="8:15" s="179" customFormat="1" x14ac:dyDescent="0.2">
      <c r="H17987" s="180"/>
      <c r="I17987" s="180"/>
      <c r="L17987" s="181"/>
      <c r="M17987" s="180"/>
      <c r="N17987" s="180"/>
      <c r="O17987" s="180"/>
    </row>
    <row r="17988" spans="8:15" s="179" customFormat="1" x14ac:dyDescent="0.2">
      <c r="H17988" s="180"/>
      <c r="I17988" s="180"/>
      <c r="L17988" s="181"/>
      <c r="M17988" s="180"/>
      <c r="N17988" s="180"/>
      <c r="O17988" s="180"/>
    </row>
    <row r="17989" spans="8:15" s="179" customFormat="1" x14ac:dyDescent="0.2">
      <c r="H17989" s="180"/>
      <c r="I17989" s="180"/>
      <c r="L17989" s="181"/>
      <c r="M17989" s="180"/>
      <c r="N17989" s="180"/>
      <c r="O17989" s="180"/>
    </row>
    <row r="17990" spans="8:15" s="179" customFormat="1" x14ac:dyDescent="0.2">
      <c r="H17990" s="180"/>
      <c r="I17990" s="180"/>
      <c r="L17990" s="181"/>
      <c r="M17990" s="180"/>
      <c r="N17990" s="180"/>
      <c r="O17990" s="180"/>
    </row>
    <row r="17991" spans="8:15" s="179" customFormat="1" x14ac:dyDescent="0.2">
      <c r="H17991" s="180"/>
      <c r="I17991" s="180"/>
      <c r="L17991" s="181"/>
      <c r="M17991" s="180"/>
      <c r="N17991" s="180"/>
      <c r="O17991" s="180"/>
    </row>
    <row r="17992" spans="8:15" s="179" customFormat="1" x14ac:dyDescent="0.2">
      <c r="H17992" s="180"/>
      <c r="I17992" s="180"/>
      <c r="L17992" s="181"/>
      <c r="M17992" s="180"/>
      <c r="N17992" s="180"/>
      <c r="O17992" s="180"/>
    </row>
    <row r="17993" spans="8:15" s="179" customFormat="1" x14ac:dyDescent="0.2">
      <c r="H17993" s="180"/>
      <c r="I17993" s="180"/>
      <c r="L17993" s="181"/>
      <c r="M17993" s="180"/>
      <c r="N17993" s="180"/>
      <c r="O17993" s="180"/>
    </row>
    <row r="17994" spans="8:15" s="179" customFormat="1" x14ac:dyDescent="0.2">
      <c r="H17994" s="180"/>
      <c r="I17994" s="180"/>
      <c r="L17994" s="181"/>
      <c r="M17994" s="180"/>
      <c r="N17994" s="180"/>
      <c r="O17994" s="180"/>
    </row>
    <row r="17995" spans="8:15" s="179" customFormat="1" x14ac:dyDescent="0.2">
      <c r="H17995" s="180"/>
      <c r="I17995" s="180"/>
      <c r="L17995" s="181"/>
      <c r="M17995" s="180"/>
      <c r="N17995" s="180"/>
      <c r="O17995" s="180"/>
    </row>
    <row r="17996" spans="8:15" s="179" customFormat="1" x14ac:dyDescent="0.2">
      <c r="H17996" s="180"/>
      <c r="I17996" s="180"/>
      <c r="L17996" s="181"/>
      <c r="M17996" s="180"/>
      <c r="N17996" s="180"/>
      <c r="O17996" s="180"/>
    </row>
    <row r="17997" spans="8:15" s="179" customFormat="1" x14ac:dyDescent="0.2">
      <c r="H17997" s="180"/>
      <c r="I17997" s="180"/>
      <c r="L17997" s="181"/>
      <c r="M17997" s="180"/>
      <c r="N17997" s="180"/>
      <c r="O17997" s="180"/>
    </row>
    <row r="17998" spans="8:15" s="179" customFormat="1" x14ac:dyDescent="0.2">
      <c r="H17998" s="180"/>
      <c r="I17998" s="180"/>
      <c r="L17998" s="181"/>
      <c r="M17998" s="180"/>
      <c r="N17998" s="180"/>
      <c r="O17998" s="180"/>
    </row>
    <row r="17999" spans="8:15" s="179" customFormat="1" x14ac:dyDescent="0.2">
      <c r="H17999" s="180"/>
      <c r="I17999" s="180"/>
      <c r="L17999" s="181"/>
      <c r="M17999" s="180"/>
      <c r="N17999" s="180"/>
      <c r="O17999" s="180"/>
    </row>
    <row r="18000" spans="8:15" s="179" customFormat="1" x14ac:dyDescent="0.2">
      <c r="H18000" s="180"/>
      <c r="I18000" s="180"/>
      <c r="L18000" s="181"/>
      <c r="M18000" s="180"/>
      <c r="N18000" s="180"/>
      <c r="O18000" s="180"/>
    </row>
    <row r="18001" spans="8:15" s="179" customFormat="1" x14ac:dyDescent="0.2">
      <c r="H18001" s="180"/>
      <c r="I18001" s="180"/>
      <c r="L18001" s="181"/>
      <c r="M18001" s="180"/>
      <c r="N18001" s="180"/>
      <c r="O18001" s="180"/>
    </row>
    <row r="18002" spans="8:15" s="179" customFormat="1" x14ac:dyDescent="0.2">
      <c r="H18002" s="180"/>
      <c r="I18002" s="180"/>
      <c r="L18002" s="181"/>
      <c r="M18002" s="180"/>
      <c r="N18002" s="180"/>
      <c r="O18002" s="180"/>
    </row>
    <row r="18003" spans="8:15" s="179" customFormat="1" x14ac:dyDescent="0.2">
      <c r="H18003" s="180"/>
      <c r="I18003" s="180"/>
      <c r="L18003" s="181"/>
      <c r="M18003" s="180"/>
      <c r="N18003" s="180"/>
      <c r="O18003" s="180"/>
    </row>
    <row r="18004" spans="8:15" s="179" customFormat="1" x14ac:dyDescent="0.2">
      <c r="H18004" s="180"/>
      <c r="I18004" s="180"/>
      <c r="L18004" s="181"/>
      <c r="M18004" s="180"/>
      <c r="N18004" s="180"/>
      <c r="O18004" s="180"/>
    </row>
    <row r="18005" spans="8:15" s="179" customFormat="1" x14ac:dyDescent="0.2">
      <c r="H18005" s="180"/>
      <c r="I18005" s="180"/>
      <c r="L18005" s="181"/>
      <c r="M18005" s="180"/>
      <c r="N18005" s="180"/>
      <c r="O18005" s="180"/>
    </row>
    <row r="18006" spans="8:15" s="179" customFormat="1" x14ac:dyDescent="0.2">
      <c r="H18006" s="180"/>
      <c r="I18006" s="180"/>
      <c r="L18006" s="181"/>
      <c r="M18006" s="180"/>
      <c r="N18006" s="180"/>
      <c r="O18006" s="180"/>
    </row>
    <row r="18007" spans="8:15" s="179" customFormat="1" x14ac:dyDescent="0.2">
      <c r="H18007" s="180"/>
      <c r="I18007" s="180"/>
      <c r="L18007" s="181"/>
      <c r="M18007" s="180"/>
      <c r="N18007" s="180"/>
      <c r="O18007" s="180"/>
    </row>
    <row r="18008" spans="8:15" s="179" customFormat="1" x14ac:dyDescent="0.2">
      <c r="H18008" s="180"/>
      <c r="I18008" s="180"/>
      <c r="L18008" s="181"/>
      <c r="M18008" s="180"/>
      <c r="N18008" s="180"/>
      <c r="O18008" s="180"/>
    </row>
    <row r="18009" spans="8:15" s="179" customFormat="1" x14ac:dyDescent="0.2">
      <c r="H18009" s="180"/>
      <c r="I18009" s="180"/>
      <c r="L18009" s="181"/>
      <c r="M18009" s="180"/>
      <c r="N18009" s="180"/>
      <c r="O18009" s="180"/>
    </row>
    <row r="18010" spans="8:15" s="179" customFormat="1" x14ac:dyDescent="0.2">
      <c r="H18010" s="180"/>
      <c r="I18010" s="180"/>
      <c r="L18010" s="181"/>
      <c r="M18010" s="180"/>
      <c r="N18010" s="180"/>
      <c r="O18010" s="180"/>
    </row>
    <row r="18011" spans="8:15" s="179" customFormat="1" x14ac:dyDescent="0.2">
      <c r="H18011" s="180"/>
      <c r="I18011" s="180"/>
      <c r="L18011" s="181"/>
      <c r="M18011" s="180"/>
      <c r="N18011" s="180"/>
      <c r="O18011" s="180"/>
    </row>
    <row r="18012" spans="8:15" s="179" customFormat="1" x14ac:dyDescent="0.2">
      <c r="H18012" s="180"/>
      <c r="I18012" s="180"/>
      <c r="L18012" s="181"/>
      <c r="M18012" s="180"/>
      <c r="N18012" s="180"/>
      <c r="O18012" s="180"/>
    </row>
    <row r="18013" spans="8:15" s="179" customFormat="1" x14ac:dyDescent="0.2">
      <c r="H18013" s="180"/>
      <c r="I18013" s="180"/>
      <c r="L18013" s="181"/>
      <c r="M18013" s="180"/>
      <c r="N18013" s="180"/>
      <c r="O18013" s="180"/>
    </row>
    <row r="18014" spans="8:15" s="179" customFormat="1" x14ac:dyDescent="0.2">
      <c r="H18014" s="180"/>
      <c r="I18014" s="180"/>
      <c r="L18014" s="181"/>
      <c r="M18014" s="180"/>
      <c r="N18014" s="180"/>
      <c r="O18014" s="180"/>
    </row>
    <row r="18015" spans="8:15" s="179" customFormat="1" x14ac:dyDescent="0.2">
      <c r="H18015" s="180"/>
      <c r="I18015" s="180"/>
      <c r="L18015" s="181"/>
      <c r="M18015" s="180"/>
      <c r="N18015" s="180"/>
      <c r="O18015" s="180"/>
    </row>
    <row r="18016" spans="8:15" s="179" customFormat="1" x14ac:dyDescent="0.2">
      <c r="H18016" s="180"/>
      <c r="I18016" s="180"/>
      <c r="L18016" s="181"/>
      <c r="M18016" s="180"/>
      <c r="N18016" s="180"/>
      <c r="O18016" s="180"/>
    </row>
    <row r="18017" spans="8:15" s="179" customFormat="1" x14ac:dyDescent="0.2">
      <c r="H18017" s="180"/>
      <c r="I18017" s="180"/>
      <c r="L18017" s="181"/>
      <c r="M18017" s="180"/>
      <c r="N18017" s="180"/>
      <c r="O18017" s="180"/>
    </row>
    <row r="18018" spans="8:15" s="179" customFormat="1" x14ac:dyDescent="0.2">
      <c r="H18018" s="180"/>
      <c r="I18018" s="180"/>
      <c r="L18018" s="181"/>
      <c r="M18018" s="180"/>
      <c r="N18018" s="180"/>
      <c r="O18018" s="180"/>
    </row>
    <row r="18019" spans="8:15" s="179" customFormat="1" x14ac:dyDescent="0.2">
      <c r="H18019" s="180"/>
      <c r="I18019" s="180"/>
      <c r="L18019" s="181"/>
      <c r="M18019" s="180"/>
      <c r="N18019" s="180"/>
      <c r="O18019" s="180"/>
    </row>
    <row r="18020" spans="8:15" s="179" customFormat="1" x14ac:dyDescent="0.2">
      <c r="H18020" s="180"/>
      <c r="I18020" s="180"/>
      <c r="L18020" s="181"/>
      <c r="M18020" s="180"/>
      <c r="N18020" s="180"/>
      <c r="O18020" s="180"/>
    </row>
    <row r="18021" spans="8:15" s="179" customFormat="1" x14ac:dyDescent="0.2">
      <c r="H18021" s="180"/>
      <c r="I18021" s="180"/>
      <c r="L18021" s="181"/>
      <c r="M18021" s="180"/>
      <c r="N18021" s="180"/>
      <c r="O18021" s="180"/>
    </row>
    <row r="18022" spans="8:15" s="179" customFormat="1" x14ac:dyDescent="0.2">
      <c r="H18022" s="180"/>
      <c r="I18022" s="180"/>
      <c r="L18022" s="181"/>
      <c r="M18022" s="180"/>
      <c r="N18022" s="180"/>
      <c r="O18022" s="180"/>
    </row>
    <row r="18023" spans="8:15" s="179" customFormat="1" x14ac:dyDescent="0.2">
      <c r="H18023" s="180"/>
      <c r="I18023" s="180"/>
      <c r="L18023" s="181"/>
      <c r="M18023" s="180"/>
      <c r="N18023" s="180"/>
      <c r="O18023" s="180"/>
    </row>
    <row r="18024" spans="8:15" s="179" customFormat="1" x14ac:dyDescent="0.2">
      <c r="H18024" s="180"/>
      <c r="I18024" s="180"/>
      <c r="L18024" s="181"/>
      <c r="M18024" s="180"/>
      <c r="N18024" s="180"/>
      <c r="O18024" s="180"/>
    </row>
    <row r="18025" spans="8:15" s="179" customFormat="1" x14ac:dyDescent="0.2">
      <c r="H18025" s="180"/>
      <c r="I18025" s="180"/>
      <c r="L18025" s="181"/>
      <c r="M18025" s="180"/>
      <c r="N18025" s="180"/>
      <c r="O18025" s="180"/>
    </row>
    <row r="18026" spans="8:15" s="179" customFormat="1" x14ac:dyDescent="0.2">
      <c r="H18026" s="180"/>
      <c r="I18026" s="180"/>
      <c r="L18026" s="181"/>
      <c r="M18026" s="180"/>
      <c r="N18026" s="180"/>
      <c r="O18026" s="180"/>
    </row>
    <row r="18027" spans="8:15" s="179" customFormat="1" x14ac:dyDescent="0.2">
      <c r="H18027" s="180"/>
      <c r="I18027" s="180"/>
      <c r="L18027" s="181"/>
      <c r="M18027" s="180"/>
      <c r="N18027" s="180"/>
      <c r="O18027" s="180"/>
    </row>
    <row r="18028" spans="8:15" s="179" customFormat="1" x14ac:dyDescent="0.2">
      <c r="H18028" s="180"/>
      <c r="I18028" s="180"/>
      <c r="L18028" s="181"/>
      <c r="M18028" s="180"/>
      <c r="N18028" s="180"/>
      <c r="O18028" s="180"/>
    </row>
    <row r="18029" spans="8:15" s="179" customFormat="1" x14ac:dyDescent="0.2">
      <c r="H18029" s="180"/>
      <c r="I18029" s="180"/>
      <c r="L18029" s="181"/>
      <c r="M18029" s="180"/>
      <c r="N18029" s="180"/>
      <c r="O18029" s="180"/>
    </row>
    <row r="18030" spans="8:15" s="179" customFormat="1" x14ac:dyDescent="0.2">
      <c r="H18030" s="180"/>
      <c r="I18030" s="180"/>
      <c r="L18030" s="181"/>
      <c r="M18030" s="180"/>
      <c r="N18030" s="180"/>
      <c r="O18030" s="180"/>
    </row>
    <row r="18031" spans="8:15" s="179" customFormat="1" x14ac:dyDescent="0.2">
      <c r="H18031" s="180"/>
      <c r="I18031" s="180"/>
      <c r="L18031" s="181"/>
      <c r="M18031" s="180"/>
      <c r="N18031" s="180"/>
      <c r="O18031" s="180"/>
    </row>
    <row r="18032" spans="8:15" s="179" customFormat="1" x14ac:dyDescent="0.2">
      <c r="H18032" s="180"/>
      <c r="I18032" s="180"/>
      <c r="L18032" s="181"/>
      <c r="M18032" s="180"/>
      <c r="N18032" s="180"/>
      <c r="O18032" s="180"/>
    </row>
    <row r="18033" spans="8:15" s="179" customFormat="1" x14ac:dyDescent="0.2">
      <c r="H18033" s="180"/>
      <c r="I18033" s="180"/>
      <c r="L18033" s="181"/>
      <c r="M18033" s="180"/>
      <c r="N18033" s="180"/>
      <c r="O18033" s="180"/>
    </row>
    <row r="18034" spans="8:15" s="179" customFormat="1" x14ac:dyDescent="0.2">
      <c r="H18034" s="180"/>
      <c r="I18034" s="180"/>
      <c r="L18034" s="181"/>
      <c r="M18034" s="180"/>
      <c r="N18034" s="180"/>
      <c r="O18034" s="180"/>
    </row>
    <row r="18035" spans="8:15" s="179" customFormat="1" x14ac:dyDescent="0.2">
      <c r="H18035" s="180"/>
      <c r="I18035" s="180"/>
      <c r="L18035" s="181"/>
      <c r="M18035" s="180"/>
      <c r="N18035" s="180"/>
      <c r="O18035" s="180"/>
    </row>
    <row r="18036" spans="8:15" s="179" customFormat="1" x14ac:dyDescent="0.2">
      <c r="H18036" s="180"/>
      <c r="I18036" s="180"/>
      <c r="L18036" s="181"/>
      <c r="M18036" s="180"/>
      <c r="N18036" s="180"/>
      <c r="O18036" s="180"/>
    </row>
    <row r="18037" spans="8:15" s="179" customFormat="1" x14ac:dyDescent="0.2">
      <c r="H18037" s="180"/>
      <c r="I18037" s="180"/>
      <c r="L18037" s="181"/>
      <c r="M18037" s="180"/>
      <c r="N18037" s="180"/>
      <c r="O18037" s="180"/>
    </row>
    <row r="18038" spans="8:15" s="179" customFormat="1" x14ac:dyDescent="0.2">
      <c r="H18038" s="180"/>
      <c r="I18038" s="180"/>
      <c r="L18038" s="181"/>
      <c r="M18038" s="180"/>
      <c r="N18038" s="180"/>
      <c r="O18038" s="180"/>
    </row>
    <row r="18039" spans="8:15" s="179" customFormat="1" x14ac:dyDescent="0.2">
      <c r="H18039" s="180"/>
      <c r="I18039" s="180"/>
      <c r="L18039" s="181"/>
      <c r="M18039" s="180"/>
      <c r="N18039" s="180"/>
      <c r="O18039" s="180"/>
    </row>
    <row r="18040" spans="8:15" s="179" customFormat="1" x14ac:dyDescent="0.2">
      <c r="H18040" s="180"/>
      <c r="I18040" s="180"/>
      <c r="L18040" s="181"/>
      <c r="M18040" s="180"/>
      <c r="N18040" s="180"/>
      <c r="O18040" s="180"/>
    </row>
    <row r="18041" spans="8:15" s="179" customFormat="1" x14ac:dyDescent="0.2">
      <c r="H18041" s="180"/>
      <c r="I18041" s="180"/>
      <c r="L18041" s="181"/>
      <c r="M18041" s="180"/>
      <c r="N18041" s="180"/>
      <c r="O18041" s="180"/>
    </row>
    <row r="18042" spans="8:15" s="179" customFormat="1" x14ac:dyDescent="0.2">
      <c r="H18042" s="180"/>
      <c r="I18042" s="180"/>
      <c r="L18042" s="181"/>
      <c r="M18042" s="180"/>
      <c r="N18042" s="180"/>
      <c r="O18042" s="180"/>
    </row>
    <row r="18043" spans="8:15" s="179" customFormat="1" x14ac:dyDescent="0.2">
      <c r="H18043" s="180"/>
      <c r="I18043" s="180"/>
      <c r="L18043" s="181"/>
      <c r="M18043" s="180"/>
      <c r="N18043" s="180"/>
      <c r="O18043" s="180"/>
    </row>
    <row r="18044" spans="8:15" s="179" customFormat="1" x14ac:dyDescent="0.2">
      <c r="H18044" s="180"/>
      <c r="I18044" s="180"/>
      <c r="L18044" s="181"/>
      <c r="M18044" s="180"/>
      <c r="N18044" s="180"/>
      <c r="O18044" s="180"/>
    </row>
    <row r="18045" spans="8:15" s="179" customFormat="1" x14ac:dyDescent="0.2">
      <c r="H18045" s="180"/>
      <c r="I18045" s="180"/>
      <c r="L18045" s="181"/>
      <c r="M18045" s="180"/>
      <c r="N18045" s="180"/>
      <c r="O18045" s="180"/>
    </row>
    <row r="18046" spans="8:15" s="179" customFormat="1" x14ac:dyDescent="0.2">
      <c r="H18046" s="180"/>
      <c r="I18046" s="180"/>
      <c r="L18046" s="181"/>
      <c r="M18046" s="180"/>
      <c r="N18046" s="180"/>
      <c r="O18046" s="180"/>
    </row>
    <row r="18047" spans="8:15" s="179" customFormat="1" x14ac:dyDescent="0.2">
      <c r="H18047" s="180"/>
      <c r="I18047" s="180"/>
      <c r="L18047" s="181"/>
      <c r="M18047" s="180"/>
      <c r="N18047" s="180"/>
      <c r="O18047" s="180"/>
    </row>
    <row r="18048" spans="8:15" s="179" customFormat="1" x14ac:dyDescent="0.2">
      <c r="H18048" s="180"/>
      <c r="I18048" s="180"/>
      <c r="L18048" s="181"/>
      <c r="M18048" s="180"/>
      <c r="N18048" s="180"/>
      <c r="O18048" s="180"/>
    </row>
    <row r="18049" spans="8:15" s="179" customFormat="1" x14ac:dyDescent="0.2">
      <c r="H18049" s="180"/>
      <c r="I18049" s="180"/>
      <c r="L18049" s="181"/>
      <c r="M18049" s="180"/>
      <c r="N18049" s="180"/>
      <c r="O18049" s="180"/>
    </row>
    <row r="18050" spans="8:15" s="179" customFormat="1" x14ac:dyDescent="0.2">
      <c r="H18050" s="180"/>
      <c r="I18050" s="180"/>
      <c r="L18050" s="181"/>
      <c r="M18050" s="180"/>
      <c r="N18050" s="180"/>
      <c r="O18050" s="180"/>
    </row>
    <row r="18051" spans="8:15" s="179" customFormat="1" x14ac:dyDescent="0.2">
      <c r="H18051" s="180"/>
      <c r="I18051" s="180"/>
      <c r="L18051" s="181"/>
      <c r="M18051" s="180"/>
      <c r="N18051" s="180"/>
      <c r="O18051" s="180"/>
    </row>
    <row r="18052" spans="8:15" s="179" customFormat="1" x14ac:dyDescent="0.2">
      <c r="H18052" s="180"/>
      <c r="I18052" s="180"/>
      <c r="L18052" s="181"/>
      <c r="M18052" s="180"/>
      <c r="N18052" s="180"/>
      <c r="O18052" s="180"/>
    </row>
    <row r="18053" spans="8:15" s="179" customFormat="1" x14ac:dyDescent="0.2">
      <c r="H18053" s="180"/>
      <c r="I18053" s="180"/>
      <c r="L18053" s="181"/>
      <c r="M18053" s="180"/>
      <c r="N18053" s="180"/>
      <c r="O18053" s="180"/>
    </row>
    <row r="18054" spans="8:15" s="179" customFormat="1" x14ac:dyDescent="0.2">
      <c r="H18054" s="180"/>
      <c r="I18054" s="180"/>
      <c r="L18054" s="181"/>
      <c r="M18054" s="180"/>
      <c r="N18054" s="180"/>
      <c r="O18054" s="180"/>
    </row>
    <row r="18055" spans="8:15" s="179" customFormat="1" x14ac:dyDescent="0.2">
      <c r="H18055" s="180"/>
      <c r="I18055" s="180"/>
      <c r="L18055" s="181"/>
      <c r="M18055" s="180"/>
      <c r="N18055" s="180"/>
      <c r="O18055" s="180"/>
    </row>
    <row r="18056" spans="8:15" s="179" customFormat="1" x14ac:dyDescent="0.2">
      <c r="H18056" s="180"/>
      <c r="I18056" s="180"/>
      <c r="L18056" s="181"/>
      <c r="M18056" s="180"/>
      <c r="N18056" s="180"/>
      <c r="O18056" s="180"/>
    </row>
    <row r="18057" spans="8:15" s="179" customFormat="1" x14ac:dyDescent="0.2">
      <c r="H18057" s="180"/>
      <c r="I18057" s="180"/>
      <c r="L18057" s="181"/>
      <c r="M18057" s="180"/>
      <c r="N18057" s="180"/>
      <c r="O18057" s="180"/>
    </row>
    <row r="18058" spans="8:15" s="179" customFormat="1" x14ac:dyDescent="0.2">
      <c r="H18058" s="180"/>
      <c r="I18058" s="180"/>
      <c r="L18058" s="181"/>
      <c r="M18058" s="180"/>
      <c r="N18058" s="180"/>
      <c r="O18058" s="180"/>
    </row>
    <row r="18059" spans="8:15" s="179" customFormat="1" x14ac:dyDescent="0.2">
      <c r="H18059" s="180"/>
      <c r="I18059" s="180"/>
      <c r="L18059" s="181"/>
      <c r="M18059" s="180"/>
      <c r="N18059" s="180"/>
      <c r="O18059" s="180"/>
    </row>
    <row r="18060" spans="8:15" s="179" customFormat="1" x14ac:dyDescent="0.2">
      <c r="H18060" s="180"/>
      <c r="I18060" s="180"/>
      <c r="L18060" s="181"/>
      <c r="M18060" s="180"/>
      <c r="N18060" s="180"/>
      <c r="O18060" s="180"/>
    </row>
    <row r="18061" spans="8:15" s="179" customFormat="1" x14ac:dyDescent="0.2">
      <c r="H18061" s="180"/>
      <c r="I18061" s="180"/>
      <c r="L18061" s="181"/>
      <c r="M18061" s="180"/>
      <c r="N18061" s="180"/>
      <c r="O18061" s="180"/>
    </row>
    <row r="18062" spans="8:15" s="179" customFormat="1" x14ac:dyDescent="0.2">
      <c r="H18062" s="180"/>
      <c r="I18062" s="180"/>
      <c r="L18062" s="181"/>
      <c r="M18062" s="180"/>
      <c r="N18062" s="180"/>
      <c r="O18062" s="180"/>
    </row>
    <row r="18063" spans="8:15" s="179" customFormat="1" x14ac:dyDescent="0.2">
      <c r="H18063" s="180"/>
      <c r="I18063" s="180"/>
      <c r="L18063" s="181"/>
      <c r="M18063" s="180"/>
      <c r="N18063" s="180"/>
      <c r="O18063" s="180"/>
    </row>
    <row r="18064" spans="8:15" s="179" customFormat="1" x14ac:dyDescent="0.2">
      <c r="H18064" s="180"/>
      <c r="I18064" s="180"/>
      <c r="L18064" s="181"/>
      <c r="M18064" s="180"/>
      <c r="N18064" s="180"/>
      <c r="O18064" s="180"/>
    </row>
    <row r="18065" spans="8:15" s="179" customFormat="1" x14ac:dyDescent="0.2">
      <c r="H18065" s="180"/>
      <c r="I18065" s="180"/>
      <c r="L18065" s="181"/>
      <c r="M18065" s="180"/>
      <c r="N18065" s="180"/>
      <c r="O18065" s="180"/>
    </row>
    <row r="18066" spans="8:15" s="179" customFormat="1" x14ac:dyDescent="0.2">
      <c r="H18066" s="180"/>
      <c r="I18066" s="180"/>
      <c r="L18066" s="181"/>
      <c r="M18066" s="180"/>
      <c r="N18066" s="180"/>
      <c r="O18066" s="180"/>
    </row>
    <row r="18067" spans="8:15" s="179" customFormat="1" x14ac:dyDescent="0.2">
      <c r="H18067" s="180"/>
      <c r="I18067" s="180"/>
      <c r="L18067" s="181"/>
      <c r="M18067" s="180"/>
      <c r="N18067" s="180"/>
      <c r="O18067" s="180"/>
    </row>
    <row r="18068" spans="8:15" s="179" customFormat="1" x14ac:dyDescent="0.2">
      <c r="H18068" s="180"/>
      <c r="I18068" s="180"/>
      <c r="L18068" s="181"/>
      <c r="M18068" s="180"/>
      <c r="N18068" s="180"/>
      <c r="O18068" s="180"/>
    </row>
    <row r="18069" spans="8:15" s="179" customFormat="1" x14ac:dyDescent="0.2">
      <c r="H18069" s="180"/>
      <c r="I18069" s="180"/>
      <c r="L18069" s="181"/>
      <c r="M18069" s="180"/>
      <c r="N18069" s="180"/>
      <c r="O18069" s="180"/>
    </row>
    <row r="18070" spans="8:15" s="179" customFormat="1" x14ac:dyDescent="0.2">
      <c r="H18070" s="180"/>
      <c r="I18070" s="180"/>
      <c r="L18070" s="181"/>
      <c r="M18070" s="180"/>
      <c r="N18070" s="180"/>
      <c r="O18070" s="180"/>
    </row>
    <row r="18071" spans="8:15" s="179" customFormat="1" x14ac:dyDescent="0.2">
      <c r="H18071" s="180"/>
      <c r="I18071" s="180"/>
      <c r="L18071" s="181"/>
      <c r="M18071" s="180"/>
      <c r="N18071" s="180"/>
      <c r="O18071" s="180"/>
    </row>
    <row r="18072" spans="8:15" s="179" customFormat="1" x14ac:dyDescent="0.2">
      <c r="H18072" s="180"/>
      <c r="I18072" s="180"/>
      <c r="L18072" s="181"/>
      <c r="M18072" s="180"/>
      <c r="N18072" s="180"/>
      <c r="O18072" s="180"/>
    </row>
    <row r="18073" spans="8:15" s="179" customFormat="1" x14ac:dyDescent="0.2">
      <c r="H18073" s="180"/>
      <c r="I18073" s="180"/>
      <c r="L18073" s="181"/>
      <c r="M18073" s="180"/>
      <c r="N18073" s="180"/>
      <c r="O18073" s="180"/>
    </row>
    <row r="18074" spans="8:15" s="179" customFormat="1" x14ac:dyDescent="0.2">
      <c r="H18074" s="180"/>
      <c r="I18074" s="180"/>
      <c r="L18074" s="181"/>
      <c r="M18074" s="180"/>
      <c r="N18074" s="180"/>
      <c r="O18074" s="180"/>
    </row>
    <row r="18075" spans="8:15" s="179" customFormat="1" x14ac:dyDescent="0.2">
      <c r="H18075" s="180"/>
      <c r="I18075" s="180"/>
      <c r="L18075" s="181"/>
      <c r="M18075" s="180"/>
      <c r="N18075" s="180"/>
      <c r="O18075" s="180"/>
    </row>
    <row r="18076" spans="8:15" s="179" customFormat="1" x14ac:dyDescent="0.2">
      <c r="H18076" s="180"/>
      <c r="I18076" s="180"/>
      <c r="L18076" s="181"/>
      <c r="M18076" s="180"/>
      <c r="N18076" s="180"/>
      <c r="O18076" s="180"/>
    </row>
    <row r="18077" spans="8:15" s="179" customFormat="1" x14ac:dyDescent="0.2">
      <c r="H18077" s="180"/>
      <c r="I18077" s="180"/>
      <c r="L18077" s="181"/>
      <c r="M18077" s="180"/>
      <c r="N18077" s="180"/>
      <c r="O18077" s="180"/>
    </row>
    <row r="18078" spans="8:15" s="179" customFormat="1" x14ac:dyDescent="0.2">
      <c r="H18078" s="180"/>
      <c r="I18078" s="180"/>
      <c r="L18078" s="181"/>
      <c r="M18078" s="180"/>
      <c r="N18078" s="180"/>
      <c r="O18078" s="180"/>
    </row>
    <row r="18079" spans="8:15" s="179" customFormat="1" x14ac:dyDescent="0.2">
      <c r="H18079" s="180"/>
      <c r="I18079" s="180"/>
      <c r="L18079" s="181"/>
      <c r="M18079" s="180"/>
      <c r="N18079" s="180"/>
      <c r="O18079" s="180"/>
    </row>
    <row r="18080" spans="8:15" s="179" customFormat="1" x14ac:dyDescent="0.2">
      <c r="H18080" s="180"/>
      <c r="I18080" s="180"/>
      <c r="L18080" s="181"/>
      <c r="M18080" s="180"/>
      <c r="N18080" s="180"/>
      <c r="O18080" s="180"/>
    </row>
    <row r="18081" spans="8:15" s="179" customFormat="1" x14ac:dyDescent="0.2">
      <c r="H18081" s="180"/>
      <c r="I18081" s="180"/>
      <c r="L18081" s="181"/>
      <c r="M18081" s="180"/>
      <c r="N18081" s="180"/>
      <c r="O18081" s="180"/>
    </row>
    <row r="18082" spans="8:15" s="179" customFormat="1" x14ac:dyDescent="0.2">
      <c r="H18082" s="180"/>
      <c r="I18082" s="180"/>
      <c r="L18082" s="181"/>
      <c r="M18082" s="180"/>
      <c r="N18082" s="180"/>
      <c r="O18082" s="180"/>
    </row>
    <row r="18083" spans="8:15" s="179" customFormat="1" x14ac:dyDescent="0.2">
      <c r="H18083" s="180"/>
      <c r="I18083" s="180"/>
      <c r="L18083" s="181"/>
      <c r="M18083" s="180"/>
      <c r="N18083" s="180"/>
      <c r="O18083" s="180"/>
    </row>
    <row r="18084" spans="8:15" s="179" customFormat="1" x14ac:dyDescent="0.2">
      <c r="H18084" s="180"/>
      <c r="I18084" s="180"/>
      <c r="L18084" s="181"/>
      <c r="M18084" s="180"/>
      <c r="N18084" s="180"/>
      <c r="O18084" s="180"/>
    </row>
    <row r="18085" spans="8:15" s="179" customFormat="1" x14ac:dyDescent="0.2">
      <c r="H18085" s="180"/>
      <c r="I18085" s="180"/>
      <c r="L18085" s="181"/>
      <c r="M18085" s="180"/>
      <c r="N18085" s="180"/>
      <c r="O18085" s="180"/>
    </row>
    <row r="18086" spans="8:15" s="179" customFormat="1" x14ac:dyDescent="0.2">
      <c r="H18086" s="180"/>
      <c r="I18086" s="180"/>
      <c r="L18086" s="181"/>
      <c r="M18086" s="180"/>
      <c r="N18086" s="180"/>
      <c r="O18086" s="180"/>
    </row>
    <row r="18087" spans="8:15" s="179" customFormat="1" x14ac:dyDescent="0.2">
      <c r="H18087" s="180"/>
      <c r="I18087" s="180"/>
      <c r="L18087" s="181"/>
      <c r="M18087" s="180"/>
      <c r="N18087" s="180"/>
      <c r="O18087" s="180"/>
    </row>
    <row r="18088" spans="8:15" s="179" customFormat="1" x14ac:dyDescent="0.2">
      <c r="H18088" s="180"/>
      <c r="I18088" s="180"/>
      <c r="L18088" s="181"/>
      <c r="M18088" s="180"/>
      <c r="N18088" s="180"/>
      <c r="O18088" s="180"/>
    </row>
    <row r="18089" spans="8:15" s="179" customFormat="1" x14ac:dyDescent="0.2">
      <c r="H18089" s="180"/>
      <c r="I18089" s="180"/>
      <c r="L18089" s="181"/>
      <c r="M18089" s="180"/>
      <c r="N18089" s="180"/>
      <c r="O18089" s="180"/>
    </row>
    <row r="18090" spans="8:15" s="179" customFormat="1" x14ac:dyDescent="0.2">
      <c r="H18090" s="180"/>
      <c r="I18090" s="180"/>
      <c r="L18090" s="181"/>
      <c r="M18090" s="180"/>
      <c r="N18090" s="180"/>
      <c r="O18090" s="180"/>
    </row>
    <row r="18091" spans="8:15" s="179" customFormat="1" x14ac:dyDescent="0.2">
      <c r="H18091" s="180"/>
      <c r="I18091" s="180"/>
      <c r="L18091" s="181"/>
      <c r="M18091" s="180"/>
      <c r="N18091" s="180"/>
      <c r="O18091" s="180"/>
    </row>
    <row r="18092" spans="8:15" s="179" customFormat="1" x14ac:dyDescent="0.2">
      <c r="H18092" s="180"/>
      <c r="I18092" s="180"/>
      <c r="L18092" s="181"/>
      <c r="M18092" s="180"/>
      <c r="N18092" s="180"/>
      <c r="O18092" s="180"/>
    </row>
    <row r="18093" spans="8:15" s="179" customFormat="1" x14ac:dyDescent="0.2">
      <c r="H18093" s="180"/>
      <c r="I18093" s="180"/>
      <c r="L18093" s="181"/>
      <c r="M18093" s="180"/>
      <c r="N18093" s="180"/>
      <c r="O18093" s="180"/>
    </row>
    <row r="18094" spans="8:15" s="179" customFormat="1" x14ac:dyDescent="0.2">
      <c r="H18094" s="180"/>
      <c r="I18094" s="180"/>
      <c r="L18094" s="181"/>
      <c r="M18094" s="180"/>
      <c r="N18094" s="180"/>
      <c r="O18094" s="180"/>
    </row>
    <row r="18095" spans="8:15" s="179" customFormat="1" x14ac:dyDescent="0.2">
      <c r="H18095" s="180"/>
      <c r="I18095" s="180"/>
      <c r="L18095" s="181"/>
      <c r="M18095" s="180"/>
      <c r="N18095" s="180"/>
      <c r="O18095" s="180"/>
    </row>
    <row r="18096" spans="8:15" s="179" customFormat="1" x14ac:dyDescent="0.2">
      <c r="H18096" s="180"/>
      <c r="I18096" s="180"/>
      <c r="L18096" s="181"/>
      <c r="M18096" s="180"/>
      <c r="N18096" s="180"/>
      <c r="O18096" s="180"/>
    </row>
    <row r="18097" spans="8:15" s="179" customFormat="1" x14ac:dyDescent="0.2">
      <c r="H18097" s="180"/>
      <c r="I18097" s="180"/>
      <c r="L18097" s="181"/>
      <c r="M18097" s="180"/>
      <c r="N18097" s="180"/>
      <c r="O18097" s="180"/>
    </row>
    <row r="18098" spans="8:15" s="179" customFormat="1" x14ac:dyDescent="0.2">
      <c r="H18098" s="180"/>
      <c r="I18098" s="180"/>
      <c r="L18098" s="181"/>
      <c r="M18098" s="180"/>
      <c r="N18098" s="180"/>
      <c r="O18098" s="180"/>
    </row>
    <row r="18099" spans="8:15" s="179" customFormat="1" x14ac:dyDescent="0.2">
      <c r="H18099" s="180"/>
      <c r="I18099" s="180"/>
      <c r="L18099" s="181"/>
      <c r="M18099" s="180"/>
      <c r="N18099" s="180"/>
      <c r="O18099" s="180"/>
    </row>
    <row r="18100" spans="8:15" s="179" customFormat="1" x14ac:dyDescent="0.2">
      <c r="H18100" s="180"/>
      <c r="I18100" s="180"/>
      <c r="L18100" s="181"/>
      <c r="M18100" s="180"/>
      <c r="N18100" s="180"/>
      <c r="O18100" s="180"/>
    </row>
    <row r="18101" spans="8:15" s="179" customFormat="1" x14ac:dyDescent="0.2">
      <c r="H18101" s="180"/>
      <c r="I18101" s="180"/>
      <c r="L18101" s="181"/>
      <c r="M18101" s="180"/>
      <c r="N18101" s="180"/>
      <c r="O18101" s="180"/>
    </row>
    <row r="18102" spans="8:15" s="179" customFormat="1" x14ac:dyDescent="0.2">
      <c r="H18102" s="180"/>
      <c r="I18102" s="180"/>
      <c r="L18102" s="181"/>
      <c r="M18102" s="180"/>
      <c r="N18102" s="180"/>
      <c r="O18102" s="180"/>
    </row>
    <row r="18103" spans="8:15" s="179" customFormat="1" x14ac:dyDescent="0.2">
      <c r="H18103" s="180"/>
      <c r="I18103" s="180"/>
      <c r="L18103" s="181"/>
      <c r="M18103" s="180"/>
      <c r="N18103" s="180"/>
      <c r="O18103" s="180"/>
    </row>
    <row r="18104" spans="8:15" s="179" customFormat="1" x14ac:dyDescent="0.2">
      <c r="H18104" s="180"/>
      <c r="I18104" s="180"/>
      <c r="L18104" s="181"/>
      <c r="M18104" s="180"/>
      <c r="N18104" s="180"/>
      <c r="O18104" s="180"/>
    </row>
    <row r="18105" spans="8:15" s="179" customFormat="1" x14ac:dyDescent="0.2">
      <c r="H18105" s="180"/>
      <c r="I18105" s="180"/>
      <c r="L18105" s="181"/>
      <c r="M18105" s="180"/>
      <c r="N18105" s="180"/>
      <c r="O18105" s="180"/>
    </row>
    <row r="18106" spans="8:15" s="179" customFormat="1" x14ac:dyDescent="0.2">
      <c r="H18106" s="180"/>
      <c r="I18106" s="180"/>
      <c r="L18106" s="181"/>
      <c r="M18106" s="180"/>
      <c r="N18106" s="180"/>
      <c r="O18106" s="180"/>
    </row>
    <row r="18107" spans="8:15" s="179" customFormat="1" x14ac:dyDescent="0.2">
      <c r="H18107" s="180"/>
      <c r="I18107" s="180"/>
      <c r="L18107" s="181"/>
      <c r="M18107" s="180"/>
      <c r="N18107" s="180"/>
      <c r="O18107" s="180"/>
    </row>
    <row r="18108" spans="8:15" s="179" customFormat="1" x14ac:dyDescent="0.2">
      <c r="H18108" s="180"/>
      <c r="I18108" s="180"/>
      <c r="L18108" s="181"/>
      <c r="M18108" s="180"/>
      <c r="N18108" s="180"/>
      <c r="O18108" s="180"/>
    </row>
    <row r="18109" spans="8:15" s="179" customFormat="1" x14ac:dyDescent="0.2">
      <c r="H18109" s="180"/>
      <c r="I18109" s="180"/>
      <c r="L18109" s="181"/>
      <c r="M18109" s="180"/>
      <c r="N18109" s="180"/>
      <c r="O18109" s="180"/>
    </row>
    <row r="18110" spans="8:15" s="179" customFormat="1" x14ac:dyDescent="0.2">
      <c r="H18110" s="180"/>
      <c r="I18110" s="180"/>
      <c r="L18110" s="181"/>
      <c r="M18110" s="180"/>
      <c r="N18110" s="180"/>
      <c r="O18110" s="180"/>
    </row>
    <row r="18111" spans="8:15" s="179" customFormat="1" x14ac:dyDescent="0.2">
      <c r="H18111" s="180"/>
      <c r="I18111" s="180"/>
      <c r="L18111" s="181"/>
      <c r="M18111" s="180"/>
      <c r="N18111" s="180"/>
      <c r="O18111" s="180"/>
    </row>
    <row r="18112" spans="8:15" s="179" customFormat="1" x14ac:dyDescent="0.2">
      <c r="H18112" s="180"/>
      <c r="I18112" s="180"/>
      <c r="L18112" s="181"/>
      <c r="M18112" s="180"/>
      <c r="N18112" s="180"/>
      <c r="O18112" s="180"/>
    </row>
    <row r="18113" spans="8:15" s="179" customFormat="1" x14ac:dyDescent="0.2">
      <c r="H18113" s="180"/>
      <c r="I18113" s="180"/>
      <c r="L18113" s="181"/>
      <c r="M18113" s="180"/>
      <c r="N18113" s="180"/>
      <c r="O18113" s="180"/>
    </row>
    <row r="18114" spans="8:15" s="179" customFormat="1" x14ac:dyDescent="0.2">
      <c r="H18114" s="180"/>
      <c r="I18114" s="180"/>
      <c r="L18114" s="181"/>
      <c r="M18114" s="180"/>
      <c r="N18114" s="180"/>
      <c r="O18114" s="180"/>
    </row>
    <row r="18115" spans="8:15" s="179" customFormat="1" x14ac:dyDescent="0.2">
      <c r="H18115" s="180"/>
      <c r="I18115" s="180"/>
      <c r="L18115" s="181"/>
      <c r="M18115" s="180"/>
      <c r="N18115" s="180"/>
      <c r="O18115" s="180"/>
    </row>
    <row r="18116" spans="8:15" s="179" customFormat="1" x14ac:dyDescent="0.2">
      <c r="H18116" s="180"/>
      <c r="I18116" s="180"/>
      <c r="L18116" s="181"/>
      <c r="M18116" s="180"/>
      <c r="N18116" s="180"/>
      <c r="O18116" s="180"/>
    </row>
    <row r="18117" spans="8:15" s="179" customFormat="1" x14ac:dyDescent="0.2">
      <c r="H18117" s="180"/>
      <c r="I18117" s="180"/>
      <c r="L18117" s="181"/>
      <c r="M18117" s="180"/>
      <c r="N18117" s="180"/>
      <c r="O18117" s="180"/>
    </row>
    <row r="18118" spans="8:15" s="179" customFormat="1" x14ac:dyDescent="0.2">
      <c r="H18118" s="180"/>
      <c r="I18118" s="180"/>
      <c r="L18118" s="181"/>
      <c r="M18118" s="180"/>
      <c r="N18118" s="180"/>
      <c r="O18118" s="180"/>
    </row>
    <row r="18119" spans="8:15" s="179" customFormat="1" x14ac:dyDescent="0.2">
      <c r="H18119" s="180"/>
      <c r="I18119" s="180"/>
      <c r="L18119" s="181"/>
      <c r="M18119" s="180"/>
      <c r="N18119" s="180"/>
      <c r="O18119" s="180"/>
    </row>
    <row r="18120" spans="8:15" s="179" customFormat="1" x14ac:dyDescent="0.2">
      <c r="H18120" s="180"/>
      <c r="I18120" s="180"/>
      <c r="L18120" s="181"/>
      <c r="M18120" s="180"/>
      <c r="N18120" s="180"/>
      <c r="O18120" s="180"/>
    </row>
    <row r="18121" spans="8:15" s="179" customFormat="1" x14ac:dyDescent="0.2">
      <c r="H18121" s="180"/>
      <c r="I18121" s="180"/>
      <c r="L18121" s="181"/>
      <c r="M18121" s="180"/>
      <c r="N18121" s="180"/>
      <c r="O18121" s="180"/>
    </row>
    <row r="18122" spans="8:15" s="179" customFormat="1" x14ac:dyDescent="0.2">
      <c r="H18122" s="180"/>
      <c r="I18122" s="180"/>
      <c r="L18122" s="181"/>
      <c r="M18122" s="180"/>
      <c r="N18122" s="180"/>
      <c r="O18122" s="180"/>
    </row>
    <row r="18123" spans="8:15" s="179" customFormat="1" x14ac:dyDescent="0.2">
      <c r="H18123" s="180"/>
      <c r="I18123" s="180"/>
      <c r="L18123" s="181"/>
      <c r="M18123" s="180"/>
      <c r="N18123" s="180"/>
      <c r="O18123" s="180"/>
    </row>
    <row r="18124" spans="8:15" s="179" customFormat="1" x14ac:dyDescent="0.2">
      <c r="H18124" s="180"/>
      <c r="I18124" s="180"/>
      <c r="L18124" s="181"/>
      <c r="M18124" s="180"/>
      <c r="N18124" s="180"/>
      <c r="O18124" s="180"/>
    </row>
    <row r="18125" spans="8:15" s="179" customFormat="1" x14ac:dyDescent="0.2">
      <c r="H18125" s="180"/>
      <c r="I18125" s="180"/>
      <c r="L18125" s="181"/>
      <c r="M18125" s="180"/>
      <c r="N18125" s="180"/>
      <c r="O18125" s="180"/>
    </row>
    <row r="18126" spans="8:15" s="179" customFormat="1" x14ac:dyDescent="0.2">
      <c r="H18126" s="180"/>
      <c r="I18126" s="180"/>
      <c r="L18126" s="181"/>
      <c r="M18126" s="180"/>
      <c r="N18126" s="180"/>
      <c r="O18126" s="180"/>
    </row>
    <row r="18127" spans="8:15" s="179" customFormat="1" x14ac:dyDescent="0.2">
      <c r="H18127" s="180"/>
      <c r="I18127" s="180"/>
      <c r="L18127" s="181"/>
      <c r="M18127" s="180"/>
      <c r="N18127" s="180"/>
      <c r="O18127" s="180"/>
    </row>
    <row r="18128" spans="8:15" s="179" customFormat="1" x14ac:dyDescent="0.2">
      <c r="H18128" s="180"/>
      <c r="I18128" s="180"/>
      <c r="L18128" s="181"/>
      <c r="M18128" s="180"/>
      <c r="N18128" s="180"/>
      <c r="O18128" s="180"/>
    </row>
    <row r="18129" spans="8:15" s="179" customFormat="1" x14ac:dyDescent="0.2">
      <c r="H18129" s="180"/>
      <c r="I18129" s="180"/>
      <c r="L18129" s="181"/>
      <c r="M18129" s="180"/>
      <c r="N18129" s="180"/>
      <c r="O18129" s="180"/>
    </row>
    <row r="18130" spans="8:15" s="179" customFormat="1" x14ac:dyDescent="0.2">
      <c r="H18130" s="180"/>
      <c r="I18130" s="180"/>
      <c r="L18130" s="181"/>
      <c r="M18130" s="180"/>
      <c r="N18130" s="180"/>
      <c r="O18130" s="180"/>
    </row>
    <row r="18131" spans="8:15" s="179" customFormat="1" x14ac:dyDescent="0.2">
      <c r="H18131" s="180"/>
      <c r="I18131" s="180"/>
      <c r="L18131" s="181"/>
      <c r="M18131" s="180"/>
      <c r="N18131" s="180"/>
      <c r="O18131" s="180"/>
    </row>
    <row r="18132" spans="8:15" s="179" customFormat="1" x14ac:dyDescent="0.2">
      <c r="H18132" s="180"/>
      <c r="I18132" s="180"/>
      <c r="L18132" s="181"/>
      <c r="M18132" s="180"/>
      <c r="N18132" s="180"/>
      <c r="O18132" s="180"/>
    </row>
    <row r="18133" spans="8:15" s="179" customFormat="1" x14ac:dyDescent="0.2">
      <c r="H18133" s="180"/>
      <c r="I18133" s="180"/>
      <c r="L18133" s="181"/>
      <c r="M18133" s="180"/>
      <c r="N18133" s="180"/>
      <c r="O18133" s="180"/>
    </row>
    <row r="18134" spans="8:15" s="179" customFormat="1" x14ac:dyDescent="0.2">
      <c r="H18134" s="180"/>
      <c r="I18134" s="180"/>
      <c r="L18134" s="181"/>
      <c r="M18134" s="180"/>
      <c r="N18134" s="180"/>
      <c r="O18134" s="180"/>
    </row>
    <row r="18135" spans="8:15" s="179" customFormat="1" x14ac:dyDescent="0.2">
      <c r="H18135" s="180"/>
      <c r="I18135" s="180"/>
      <c r="L18135" s="181"/>
      <c r="M18135" s="180"/>
      <c r="N18135" s="180"/>
      <c r="O18135" s="180"/>
    </row>
    <row r="18136" spans="8:15" s="179" customFormat="1" x14ac:dyDescent="0.2">
      <c r="H18136" s="180"/>
      <c r="I18136" s="180"/>
      <c r="L18136" s="181"/>
      <c r="M18136" s="180"/>
      <c r="N18136" s="180"/>
      <c r="O18136" s="180"/>
    </row>
    <row r="18137" spans="8:15" s="179" customFormat="1" x14ac:dyDescent="0.2">
      <c r="H18137" s="180"/>
      <c r="I18137" s="180"/>
      <c r="L18137" s="181"/>
      <c r="M18137" s="180"/>
      <c r="N18137" s="180"/>
      <c r="O18137" s="180"/>
    </row>
    <row r="18138" spans="8:15" s="179" customFormat="1" x14ac:dyDescent="0.2">
      <c r="H18138" s="180"/>
      <c r="I18138" s="180"/>
      <c r="L18138" s="181"/>
      <c r="M18138" s="180"/>
      <c r="N18138" s="180"/>
      <c r="O18138" s="180"/>
    </row>
    <row r="18139" spans="8:15" s="179" customFormat="1" x14ac:dyDescent="0.2">
      <c r="H18139" s="180"/>
      <c r="I18139" s="180"/>
      <c r="L18139" s="181"/>
      <c r="M18139" s="180"/>
      <c r="N18139" s="180"/>
      <c r="O18139" s="180"/>
    </row>
    <row r="18140" spans="8:15" s="179" customFormat="1" x14ac:dyDescent="0.2">
      <c r="H18140" s="180"/>
      <c r="I18140" s="180"/>
      <c r="L18140" s="181"/>
      <c r="M18140" s="180"/>
      <c r="N18140" s="180"/>
      <c r="O18140" s="180"/>
    </row>
    <row r="18141" spans="8:15" s="179" customFormat="1" x14ac:dyDescent="0.2">
      <c r="H18141" s="180"/>
      <c r="I18141" s="180"/>
      <c r="L18141" s="181"/>
      <c r="M18141" s="180"/>
      <c r="N18141" s="180"/>
      <c r="O18141" s="180"/>
    </row>
    <row r="18142" spans="8:15" s="179" customFormat="1" x14ac:dyDescent="0.2">
      <c r="H18142" s="180"/>
      <c r="I18142" s="180"/>
      <c r="L18142" s="181"/>
      <c r="M18142" s="180"/>
      <c r="N18142" s="180"/>
      <c r="O18142" s="180"/>
    </row>
    <row r="18143" spans="8:15" s="179" customFormat="1" x14ac:dyDescent="0.2">
      <c r="H18143" s="180"/>
      <c r="I18143" s="180"/>
      <c r="L18143" s="181"/>
      <c r="M18143" s="180"/>
      <c r="N18143" s="180"/>
      <c r="O18143" s="180"/>
    </row>
    <row r="18144" spans="8:15" s="179" customFormat="1" x14ac:dyDescent="0.2">
      <c r="H18144" s="180"/>
      <c r="I18144" s="180"/>
      <c r="L18144" s="181"/>
      <c r="M18144" s="180"/>
      <c r="N18144" s="180"/>
      <c r="O18144" s="180"/>
    </row>
    <row r="18145" spans="8:15" s="179" customFormat="1" x14ac:dyDescent="0.2">
      <c r="H18145" s="180"/>
      <c r="I18145" s="180"/>
      <c r="L18145" s="181"/>
      <c r="M18145" s="180"/>
      <c r="N18145" s="180"/>
      <c r="O18145" s="180"/>
    </row>
    <row r="18146" spans="8:15" s="179" customFormat="1" x14ac:dyDescent="0.2">
      <c r="H18146" s="180"/>
      <c r="I18146" s="180"/>
      <c r="L18146" s="181"/>
      <c r="M18146" s="180"/>
      <c r="N18146" s="180"/>
      <c r="O18146" s="180"/>
    </row>
    <row r="18147" spans="8:15" s="179" customFormat="1" x14ac:dyDescent="0.2">
      <c r="H18147" s="180"/>
      <c r="I18147" s="180"/>
      <c r="L18147" s="181"/>
      <c r="M18147" s="180"/>
      <c r="N18147" s="180"/>
      <c r="O18147" s="180"/>
    </row>
    <row r="18148" spans="8:15" s="179" customFormat="1" x14ac:dyDescent="0.2">
      <c r="H18148" s="180"/>
      <c r="I18148" s="180"/>
      <c r="L18148" s="181"/>
      <c r="M18148" s="180"/>
      <c r="N18148" s="180"/>
      <c r="O18148" s="180"/>
    </row>
    <row r="18149" spans="8:15" s="179" customFormat="1" x14ac:dyDescent="0.2">
      <c r="H18149" s="180"/>
      <c r="I18149" s="180"/>
      <c r="L18149" s="181"/>
      <c r="M18149" s="180"/>
      <c r="N18149" s="180"/>
      <c r="O18149" s="180"/>
    </row>
    <row r="18150" spans="8:15" s="179" customFormat="1" x14ac:dyDescent="0.2">
      <c r="H18150" s="180"/>
      <c r="I18150" s="180"/>
      <c r="L18150" s="181"/>
      <c r="M18150" s="180"/>
      <c r="N18150" s="180"/>
      <c r="O18150" s="180"/>
    </row>
    <row r="18151" spans="8:15" s="179" customFormat="1" x14ac:dyDescent="0.2">
      <c r="H18151" s="180"/>
      <c r="I18151" s="180"/>
      <c r="L18151" s="181"/>
      <c r="M18151" s="180"/>
      <c r="N18151" s="180"/>
      <c r="O18151" s="180"/>
    </row>
    <row r="18152" spans="8:15" s="179" customFormat="1" x14ac:dyDescent="0.2">
      <c r="H18152" s="180"/>
      <c r="I18152" s="180"/>
      <c r="L18152" s="181"/>
      <c r="M18152" s="180"/>
      <c r="N18152" s="180"/>
      <c r="O18152" s="180"/>
    </row>
    <row r="18153" spans="8:15" s="179" customFormat="1" x14ac:dyDescent="0.2">
      <c r="H18153" s="180"/>
      <c r="I18153" s="180"/>
      <c r="L18153" s="181"/>
      <c r="M18153" s="180"/>
      <c r="N18153" s="180"/>
      <c r="O18153" s="180"/>
    </row>
    <row r="18154" spans="8:15" s="179" customFormat="1" x14ac:dyDescent="0.2">
      <c r="H18154" s="180"/>
      <c r="I18154" s="180"/>
      <c r="L18154" s="181"/>
      <c r="M18154" s="180"/>
      <c r="N18154" s="180"/>
      <c r="O18154" s="180"/>
    </row>
    <row r="18155" spans="8:15" s="179" customFormat="1" x14ac:dyDescent="0.2">
      <c r="H18155" s="180"/>
      <c r="I18155" s="180"/>
      <c r="L18155" s="181"/>
      <c r="M18155" s="180"/>
      <c r="N18155" s="180"/>
      <c r="O18155" s="180"/>
    </row>
    <row r="18156" spans="8:15" s="179" customFormat="1" x14ac:dyDescent="0.2">
      <c r="H18156" s="180"/>
      <c r="I18156" s="180"/>
      <c r="L18156" s="181"/>
      <c r="M18156" s="180"/>
      <c r="N18156" s="180"/>
      <c r="O18156" s="180"/>
    </row>
    <row r="18157" spans="8:15" s="179" customFormat="1" x14ac:dyDescent="0.2">
      <c r="H18157" s="180"/>
      <c r="I18157" s="180"/>
      <c r="L18157" s="181"/>
      <c r="M18157" s="180"/>
      <c r="N18157" s="180"/>
      <c r="O18157" s="180"/>
    </row>
    <row r="18158" spans="8:15" s="179" customFormat="1" x14ac:dyDescent="0.2">
      <c r="H18158" s="180"/>
      <c r="I18158" s="180"/>
      <c r="L18158" s="181"/>
      <c r="M18158" s="180"/>
      <c r="N18158" s="180"/>
      <c r="O18158" s="180"/>
    </row>
    <row r="18159" spans="8:15" s="179" customFormat="1" x14ac:dyDescent="0.2">
      <c r="H18159" s="180"/>
      <c r="I18159" s="180"/>
      <c r="L18159" s="181"/>
      <c r="M18159" s="180"/>
      <c r="N18159" s="180"/>
      <c r="O18159" s="180"/>
    </row>
    <row r="18160" spans="8:15" s="179" customFormat="1" x14ac:dyDescent="0.2">
      <c r="H18160" s="180"/>
      <c r="I18160" s="180"/>
      <c r="L18160" s="181"/>
      <c r="M18160" s="180"/>
      <c r="N18160" s="180"/>
      <c r="O18160" s="180"/>
    </row>
    <row r="18161" spans="8:15" s="179" customFormat="1" x14ac:dyDescent="0.2">
      <c r="H18161" s="180"/>
      <c r="I18161" s="180"/>
      <c r="L18161" s="181"/>
      <c r="M18161" s="180"/>
      <c r="N18161" s="180"/>
      <c r="O18161" s="180"/>
    </row>
    <row r="18162" spans="8:15" s="179" customFormat="1" x14ac:dyDescent="0.2">
      <c r="H18162" s="180"/>
      <c r="I18162" s="180"/>
      <c r="L18162" s="181"/>
      <c r="M18162" s="180"/>
      <c r="N18162" s="180"/>
      <c r="O18162" s="180"/>
    </row>
    <row r="18163" spans="8:15" s="179" customFormat="1" x14ac:dyDescent="0.2">
      <c r="H18163" s="180"/>
      <c r="I18163" s="180"/>
      <c r="L18163" s="181"/>
      <c r="M18163" s="180"/>
      <c r="N18163" s="180"/>
      <c r="O18163" s="180"/>
    </row>
    <row r="18164" spans="8:15" s="179" customFormat="1" x14ac:dyDescent="0.2">
      <c r="H18164" s="180"/>
      <c r="I18164" s="180"/>
      <c r="L18164" s="181"/>
      <c r="M18164" s="180"/>
      <c r="N18164" s="180"/>
      <c r="O18164" s="180"/>
    </row>
    <row r="18165" spans="8:15" s="179" customFormat="1" x14ac:dyDescent="0.2">
      <c r="H18165" s="180"/>
      <c r="I18165" s="180"/>
      <c r="L18165" s="181"/>
      <c r="M18165" s="180"/>
      <c r="N18165" s="180"/>
      <c r="O18165" s="180"/>
    </row>
    <row r="18166" spans="8:15" s="179" customFormat="1" x14ac:dyDescent="0.2">
      <c r="H18166" s="180"/>
      <c r="I18166" s="180"/>
      <c r="L18166" s="181"/>
      <c r="M18166" s="180"/>
      <c r="N18166" s="180"/>
      <c r="O18166" s="180"/>
    </row>
    <row r="18167" spans="8:15" s="179" customFormat="1" x14ac:dyDescent="0.2">
      <c r="H18167" s="180"/>
      <c r="I18167" s="180"/>
      <c r="L18167" s="181"/>
      <c r="M18167" s="180"/>
      <c r="N18167" s="180"/>
      <c r="O18167" s="180"/>
    </row>
    <row r="18168" spans="8:15" s="179" customFormat="1" x14ac:dyDescent="0.2">
      <c r="H18168" s="180"/>
      <c r="I18168" s="180"/>
      <c r="L18168" s="181"/>
      <c r="M18168" s="180"/>
      <c r="N18168" s="180"/>
      <c r="O18168" s="180"/>
    </row>
    <row r="18169" spans="8:15" s="179" customFormat="1" x14ac:dyDescent="0.2">
      <c r="H18169" s="180"/>
      <c r="I18169" s="180"/>
      <c r="L18169" s="181"/>
      <c r="M18169" s="180"/>
      <c r="N18169" s="180"/>
      <c r="O18169" s="180"/>
    </row>
    <row r="18170" spans="8:15" s="179" customFormat="1" x14ac:dyDescent="0.2">
      <c r="H18170" s="180"/>
      <c r="I18170" s="180"/>
      <c r="L18170" s="181"/>
      <c r="M18170" s="180"/>
      <c r="N18170" s="180"/>
      <c r="O18170" s="180"/>
    </row>
    <row r="18171" spans="8:15" s="179" customFormat="1" x14ac:dyDescent="0.2">
      <c r="H18171" s="180"/>
      <c r="I18171" s="180"/>
      <c r="L18171" s="181"/>
      <c r="M18171" s="180"/>
      <c r="N18171" s="180"/>
      <c r="O18171" s="180"/>
    </row>
    <row r="18172" spans="8:15" s="179" customFormat="1" x14ac:dyDescent="0.2">
      <c r="H18172" s="180"/>
      <c r="I18172" s="180"/>
      <c r="L18172" s="181"/>
      <c r="M18172" s="180"/>
      <c r="N18172" s="180"/>
      <c r="O18172" s="180"/>
    </row>
    <row r="18173" spans="8:15" s="179" customFormat="1" x14ac:dyDescent="0.2">
      <c r="H18173" s="180"/>
      <c r="I18173" s="180"/>
      <c r="L18173" s="181"/>
      <c r="M18173" s="180"/>
      <c r="N18173" s="180"/>
      <c r="O18173" s="180"/>
    </row>
    <row r="18174" spans="8:15" s="179" customFormat="1" x14ac:dyDescent="0.2">
      <c r="H18174" s="180"/>
      <c r="I18174" s="180"/>
      <c r="L18174" s="181"/>
      <c r="M18174" s="180"/>
      <c r="N18174" s="180"/>
      <c r="O18174" s="180"/>
    </row>
    <row r="18175" spans="8:15" s="179" customFormat="1" x14ac:dyDescent="0.2">
      <c r="H18175" s="180"/>
      <c r="I18175" s="180"/>
      <c r="L18175" s="181"/>
      <c r="M18175" s="180"/>
      <c r="N18175" s="180"/>
      <c r="O18175" s="180"/>
    </row>
    <row r="18176" spans="8:15" s="179" customFormat="1" x14ac:dyDescent="0.2">
      <c r="H18176" s="180"/>
      <c r="I18176" s="180"/>
      <c r="L18176" s="181"/>
      <c r="M18176" s="180"/>
      <c r="N18176" s="180"/>
      <c r="O18176" s="180"/>
    </row>
    <row r="18177" spans="8:15" s="179" customFormat="1" x14ac:dyDescent="0.2">
      <c r="H18177" s="180"/>
      <c r="I18177" s="180"/>
      <c r="L18177" s="181"/>
      <c r="M18177" s="180"/>
      <c r="N18177" s="180"/>
      <c r="O18177" s="180"/>
    </row>
    <row r="18178" spans="8:15" s="179" customFormat="1" x14ac:dyDescent="0.2">
      <c r="H18178" s="180"/>
      <c r="I18178" s="180"/>
      <c r="L18178" s="181"/>
      <c r="M18178" s="180"/>
      <c r="N18178" s="180"/>
      <c r="O18178" s="180"/>
    </row>
    <row r="18179" spans="8:15" s="179" customFormat="1" x14ac:dyDescent="0.2">
      <c r="H18179" s="180"/>
      <c r="I18179" s="180"/>
      <c r="L18179" s="181"/>
      <c r="M18179" s="180"/>
      <c r="N18179" s="180"/>
      <c r="O18179" s="180"/>
    </row>
    <row r="18180" spans="8:15" s="179" customFormat="1" x14ac:dyDescent="0.2">
      <c r="H18180" s="180"/>
      <c r="I18180" s="180"/>
      <c r="L18180" s="181"/>
      <c r="M18180" s="180"/>
      <c r="N18180" s="180"/>
      <c r="O18180" s="180"/>
    </row>
    <row r="18181" spans="8:15" s="179" customFormat="1" x14ac:dyDescent="0.2">
      <c r="H18181" s="180"/>
      <c r="I18181" s="180"/>
      <c r="L18181" s="181"/>
      <c r="M18181" s="180"/>
      <c r="N18181" s="180"/>
      <c r="O18181" s="180"/>
    </row>
    <row r="18182" spans="8:15" s="179" customFormat="1" x14ac:dyDescent="0.2">
      <c r="H18182" s="180"/>
      <c r="I18182" s="180"/>
      <c r="L18182" s="181"/>
      <c r="M18182" s="180"/>
      <c r="N18182" s="180"/>
      <c r="O18182" s="180"/>
    </row>
    <row r="18183" spans="8:15" s="179" customFormat="1" x14ac:dyDescent="0.2">
      <c r="H18183" s="180"/>
      <c r="I18183" s="180"/>
      <c r="L18183" s="181"/>
      <c r="M18183" s="180"/>
      <c r="N18183" s="180"/>
      <c r="O18183" s="180"/>
    </row>
    <row r="18184" spans="8:15" s="179" customFormat="1" x14ac:dyDescent="0.2">
      <c r="H18184" s="180"/>
      <c r="I18184" s="180"/>
      <c r="L18184" s="181"/>
      <c r="M18184" s="180"/>
      <c r="N18184" s="180"/>
      <c r="O18184" s="180"/>
    </row>
    <row r="18185" spans="8:15" s="179" customFormat="1" x14ac:dyDescent="0.2">
      <c r="H18185" s="180"/>
      <c r="I18185" s="180"/>
      <c r="L18185" s="181"/>
      <c r="M18185" s="180"/>
      <c r="N18185" s="180"/>
      <c r="O18185" s="180"/>
    </row>
    <row r="18186" spans="8:15" s="179" customFormat="1" x14ac:dyDescent="0.2">
      <c r="H18186" s="180"/>
      <c r="I18186" s="180"/>
      <c r="L18186" s="181"/>
      <c r="M18186" s="180"/>
      <c r="N18186" s="180"/>
      <c r="O18186" s="180"/>
    </row>
    <row r="18187" spans="8:15" s="179" customFormat="1" x14ac:dyDescent="0.2">
      <c r="H18187" s="180"/>
      <c r="I18187" s="180"/>
      <c r="L18187" s="181"/>
      <c r="M18187" s="180"/>
      <c r="N18187" s="180"/>
      <c r="O18187" s="180"/>
    </row>
    <row r="18188" spans="8:15" s="179" customFormat="1" x14ac:dyDescent="0.2">
      <c r="H18188" s="180"/>
      <c r="I18188" s="180"/>
      <c r="L18188" s="181"/>
      <c r="M18188" s="180"/>
      <c r="N18188" s="180"/>
      <c r="O18188" s="180"/>
    </row>
    <row r="18189" spans="8:15" s="179" customFormat="1" x14ac:dyDescent="0.2">
      <c r="H18189" s="180"/>
      <c r="I18189" s="180"/>
      <c r="L18189" s="181"/>
      <c r="M18189" s="180"/>
      <c r="N18189" s="180"/>
      <c r="O18189" s="180"/>
    </row>
    <row r="18190" spans="8:15" s="179" customFormat="1" x14ac:dyDescent="0.2">
      <c r="H18190" s="180"/>
      <c r="I18190" s="180"/>
      <c r="L18190" s="181"/>
      <c r="M18190" s="180"/>
      <c r="N18190" s="180"/>
      <c r="O18190" s="180"/>
    </row>
    <row r="18191" spans="8:15" s="179" customFormat="1" x14ac:dyDescent="0.2">
      <c r="H18191" s="180"/>
      <c r="I18191" s="180"/>
      <c r="L18191" s="181"/>
      <c r="M18191" s="180"/>
      <c r="N18191" s="180"/>
      <c r="O18191" s="180"/>
    </row>
    <row r="18192" spans="8:15" s="179" customFormat="1" x14ac:dyDescent="0.2">
      <c r="H18192" s="180"/>
      <c r="I18192" s="180"/>
      <c r="L18192" s="181"/>
      <c r="M18192" s="180"/>
      <c r="N18192" s="180"/>
      <c r="O18192" s="180"/>
    </row>
    <row r="18193" spans="8:15" s="179" customFormat="1" x14ac:dyDescent="0.2">
      <c r="H18193" s="180"/>
      <c r="I18193" s="180"/>
      <c r="L18193" s="181"/>
      <c r="M18193" s="180"/>
      <c r="N18193" s="180"/>
      <c r="O18193" s="180"/>
    </row>
    <row r="18194" spans="8:15" s="179" customFormat="1" x14ac:dyDescent="0.2">
      <c r="H18194" s="180"/>
      <c r="I18194" s="180"/>
      <c r="L18194" s="181"/>
      <c r="M18194" s="180"/>
      <c r="N18194" s="180"/>
      <c r="O18194" s="180"/>
    </row>
    <row r="18195" spans="8:15" s="179" customFormat="1" x14ac:dyDescent="0.2">
      <c r="H18195" s="180"/>
      <c r="I18195" s="180"/>
      <c r="L18195" s="181"/>
      <c r="M18195" s="180"/>
      <c r="N18195" s="180"/>
      <c r="O18195" s="180"/>
    </row>
    <row r="18196" spans="8:15" s="179" customFormat="1" x14ac:dyDescent="0.2">
      <c r="H18196" s="180"/>
      <c r="I18196" s="180"/>
      <c r="L18196" s="181"/>
      <c r="M18196" s="180"/>
      <c r="N18196" s="180"/>
      <c r="O18196" s="180"/>
    </row>
    <row r="18197" spans="8:15" s="179" customFormat="1" x14ac:dyDescent="0.2">
      <c r="H18197" s="180"/>
      <c r="I18197" s="180"/>
      <c r="L18197" s="181"/>
      <c r="M18197" s="180"/>
      <c r="N18197" s="180"/>
      <c r="O18197" s="180"/>
    </row>
    <row r="18198" spans="8:15" s="179" customFormat="1" x14ac:dyDescent="0.2">
      <c r="H18198" s="180"/>
      <c r="I18198" s="180"/>
      <c r="L18198" s="181"/>
      <c r="M18198" s="180"/>
      <c r="N18198" s="180"/>
      <c r="O18198" s="180"/>
    </row>
    <row r="18199" spans="8:15" s="179" customFormat="1" x14ac:dyDescent="0.2">
      <c r="H18199" s="180"/>
      <c r="I18199" s="180"/>
      <c r="L18199" s="181"/>
      <c r="M18199" s="180"/>
      <c r="N18199" s="180"/>
      <c r="O18199" s="180"/>
    </row>
    <row r="18200" spans="8:15" s="179" customFormat="1" x14ac:dyDescent="0.2">
      <c r="H18200" s="180"/>
      <c r="I18200" s="180"/>
      <c r="L18200" s="181"/>
      <c r="M18200" s="180"/>
      <c r="N18200" s="180"/>
      <c r="O18200" s="180"/>
    </row>
    <row r="18201" spans="8:15" s="179" customFormat="1" x14ac:dyDescent="0.2">
      <c r="H18201" s="180"/>
      <c r="I18201" s="180"/>
      <c r="L18201" s="181"/>
      <c r="M18201" s="180"/>
      <c r="N18201" s="180"/>
      <c r="O18201" s="180"/>
    </row>
    <row r="18202" spans="8:15" s="179" customFormat="1" x14ac:dyDescent="0.2">
      <c r="H18202" s="180"/>
      <c r="I18202" s="180"/>
      <c r="L18202" s="181"/>
      <c r="M18202" s="180"/>
      <c r="N18202" s="180"/>
      <c r="O18202" s="180"/>
    </row>
    <row r="18203" spans="8:15" s="179" customFormat="1" x14ac:dyDescent="0.2">
      <c r="H18203" s="180"/>
      <c r="I18203" s="180"/>
      <c r="L18203" s="181"/>
      <c r="M18203" s="180"/>
      <c r="N18203" s="180"/>
      <c r="O18203" s="180"/>
    </row>
    <row r="18204" spans="8:15" s="179" customFormat="1" x14ac:dyDescent="0.2">
      <c r="H18204" s="180"/>
      <c r="I18204" s="180"/>
      <c r="L18204" s="181"/>
      <c r="M18204" s="180"/>
      <c r="N18204" s="180"/>
      <c r="O18204" s="180"/>
    </row>
    <row r="18205" spans="8:15" s="179" customFormat="1" x14ac:dyDescent="0.2">
      <c r="H18205" s="180"/>
      <c r="I18205" s="180"/>
      <c r="L18205" s="181"/>
      <c r="M18205" s="180"/>
      <c r="N18205" s="180"/>
      <c r="O18205" s="180"/>
    </row>
    <row r="18206" spans="8:15" s="179" customFormat="1" x14ac:dyDescent="0.2">
      <c r="H18206" s="180"/>
      <c r="I18206" s="180"/>
      <c r="L18206" s="181"/>
      <c r="M18206" s="180"/>
      <c r="N18206" s="180"/>
      <c r="O18206" s="180"/>
    </row>
    <row r="18207" spans="8:15" s="179" customFormat="1" x14ac:dyDescent="0.2">
      <c r="H18207" s="180"/>
      <c r="I18207" s="180"/>
      <c r="L18207" s="181"/>
      <c r="M18207" s="180"/>
      <c r="N18207" s="180"/>
      <c r="O18207" s="180"/>
    </row>
    <row r="18208" spans="8:15" s="179" customFormat="1" x14ac:dyDescent="0.2">
      <c r="H18208" s="180"/>
      <c r="I18208" s="180"/>
      <c r="L18208" s="181"/>
      <c r="M18208" s="180"/>
      <c r="N18208" s="180"/>
      <c r="O18208" s="180"/>
    </row>
    <row r="18209" spans="8:15" s="179" customFormat="1" x14ac:dyDescent="0.2">
      <c r="H18209" s="180"/>
      <c r="I18209" s="180"/>
      <c r="L18209" s="181"/>
      <c r="M18209" s="180"/>
      <c r="N18209" s="180"/>
      <c r="O18209" s="180"/>
    </row>
    <row r="18210" spans="8:15" s="179" customFormat="1" x14ac:dyDescent="0.2">
      <c r="H18210" s="180"/>
      <c r="I18210" s="180"/>
      <c r="L18210" s="181"/>
      <c r="M18210" s="180"/>
      <c r="N18210" s="180"/>
      <c r="O18210" s="180"/>
    </row>
    <row r="18211" spans="8:15" s="179" customFormat="1" x14ac:dyDescent="0.2">
      <c r="H18211" s="180"/>
      <c r="I18211" s="180"/>
      <c r="L18211" s="181"/>
      <c r="M18211" s="180"/>
      <c r="N18211" s="180"/>
      <c r="O18211" s="180"/>
    </row>
    <row r="18212" spans="8:15" s="179" customFormat="1" x14ac:dyDescent="0.2">
      <c r="H18212" s="180"/>
      <c r="I18212" s="180"/>
      <c r="L18212" s="181"/>
      <c r="M18212" s="180"/>
      <c r="N18212" s="180"/>
      <c r="O18212" s="180"/>
    </row>
    <row r="18213" spans="8:15" s="179" customFormat="1" x14ac:dyDescent="0.2">
      <c r="H18213" s="180"/>
      <c r="I18213" s="180"/>
      <c r="L18213" s="181"/>
      <c r="M18213" s="180"/>
      <c r="N18213" s="180"/>
      <c r="O18213" s="180"/>
    </row>
    <row r="18214" spans="8:15" s="179" customFormat="1" x14ac:dyDescent="0.2">
      <c r="H18214" s="180"/>
      <c r="I18214" s="180"/>
      <c r="L18214" s="181"/>
      <c r="M18214" s="180"/>
      <c r="N18214" s="180"/>
      <c r="O18214" s="180"/>
    </row>
    <row r="18215" spans="8:15" s="179" customFormat="1" x14ac:dyDescent="0.2">
      <c r="H18215" s="180"/>
      <c r="I18215" s="180"/>
      <c r="L18215" s="181"/>
      <c r="M18215" s="180"/>
      <c r="N18215" s="180"/>
      <c r="O18215" s="180"/>
    </row>
    <row r="18216" spans="8:15" s="179" customFormat="1" x14ac:dyDescent="0.2">
      <c r="H18216" s="180"/>
      <c r="I18216" s="180"/>
      <c r="L18216" s="181"/>
      <c r="M18216" s="180"/>
      <c r="N18216" s="180"/>
      <c r="O18216" s="180"/>
    </row>
    <row r="18217" spans="8:15" s="179" customFormat="1" x14ac:dyDescent="0.2">
      <c r="H18217" s="180"/>
      <c r="I18217" s="180"/>
      <c r="L18217" s="181"/>
      <c r="M18217" s="180"/>
      <c r="N18217" s="180"/>
      <c r="O18217" s="180"/>
    </row>
    <row r="18218" spans="8:15" s="179" customFormat="1" x14ac:dyDescent="0.2">
      <c r="H18218" s="180"/>
      <c r="I18218" s="180"/>
      <c r="L18218" s="181"/>
      <c r="M18218" s="180"/>
      <c r="N18218" s="180"/>
      <c r="O18218" s="180"/>
    </row>
    <row r="18219" spans="8:15" s="179" customFormat="1" x14ac:dyDescent="0.2">
      <c r="H18219" s="180"/>
      <c r="I18219" s="180"/>
      <c r="L18219" s="181"/>
      <c r="M18219" s="180"/>
      <c r="N18219" s="180"/>
      <c r="O18219" s="180"/>
    </row>
    <row r="18220" spans="8:15" s="179" customFormat="1" x14ac:dyDescent="0.2">
      <c r="H18220" s="180"/>
      <c r="I18220" s="180"/>
      <c r="L18220" s="181"/>
      <c r="M18220" s="180"/>
      <c r="N18220" s="180"/>
      <c r="O18220" s="180"/>
    </row>
    <row r="18221" spans="8:15" s="179" customFormat="1" x14ac:dyDescent="0.2">
      <c r="H18221" s="180"/>
      <c r="I18221" s="180"/>
      <c r="L18221" s="181"/>
      <c r="M18221" s="180"/>
      <c r="N18221" s="180"/>
      <c r="O18221" s="180"/>
    </row>
    <row r="18222" spans="8:15" s="179" customFormat="1" x14ac:dyDescent="0.2">
      <c r="H18222" s="180"/>
      <c r="I18222" s="180"/>
      <c r="L18222" s="181"/>
      <c r="M18222" s="180"/>
      <c r="N18222" s="180"/>
      <c r="O18222" s="180"/>
    </row>
    <row r="18223" spans="8:15" s="179" customFormat="1" x14ac:dyDescent="0.2">
      <c r="H18223" s="180"/>
      <c r="I18223" s="180"/>
      <c r="L18223" s="181"/>
      <c r="M18223" s="180"/>
      <c r="N18223" s="180"/>
      <c r="O18223" s="180"/>
    </row>
    <row r="18224" spans="8:15" s="179" customFormat="1" x14ac:dyDescent="0.2">
      <c r="H18224" s="180"/>
      <c r="I18224" s="180"/>
      <c r="L18224" s="181"/>
      <c r="M18224" s="180"/>
      <c r="N18224" s="180"/>
      <c r="O18224" s="180"/>
    </row>
    <row r="18225" spans="8:15" s="179" customFormat="1" x14ac:dyDescent="0.2">
      <c r="H18225" s="180"/>
      <c r="I18225" s="180"/>
      <c r="L18225" s="181"/>
      <c r="M18225" s="180"/>
      <c r="N18225" s="180"/>
      <c r="O18225" s="180"/>
    </row>
    <row r="18226" spans="8:15" s="179" customFormat="1" x14ac:dyDescent="0.2">
      <c r="H18226" s="180"/>
      <c r="I18226" s="180"/>
      <c r="L18226" s="181"/>
      <c r="M18226" s="180"/>
      <c r="N18226" s="180"/>
      <c r="O18226" s="180"/>
    </row>
    <row r="18227" spans="8:15" s="179" customFormat="1" x14ac:dyDescent="0.2">
      <c r="H18227" s="180"/>
      <c r="I18227" s="180"/>
      <c r="L18227" s="181"/>
      <c r="M18227" s="180"/>
      <c r="N18227" s="180"/>
      <c r="O18227" s="180"/>
    </row>
    <row r="18228" spans="8:15" s="179" customFormat="1" x14ac:dyDescent="0.2">
      <c r="H18228" s="180"/>
      <c r="I18228" s="180"/>
      <c r="L18228" s="181"/>
      <c r="M18228" s="180"/>
      <c r="N18228" s="180"/>
      <c r="O18228" s="180"/>
    </row>
    <row r="18229" spans="8:15" s="179" customFormat="1" x14ac:dyDescent="0.2">
      <c r="H18229" s="180"/>
      <c r="I18229" s="180"/>
      <c r="L18229" s="181"/>
      <c r="M18229" s="180"/>
      <c r="N18229" s="180"/>
      <c r="O18229" s="180"/>
    </row>
    <row r="18230" spans="8:15" s="179" customFormat="1" x14ac:dyDescent="0.2">
      <c r="H18230" s="180"/>
      <c r="I18230" s="180"/>
      <c r="L18230" s="181"/>
      <c r="M18230" s="180"/>
      <c r="N18230" s="180"/>
      <c r="O18230" s="180"/>
    </row>
    <row r="18231" spans="8:15" s="179" customFormat="1" x14ac:dyDescent="0.2">
      <c r="H18231" s="180"/>
      <c r="I18231" s="180"/>
      <c r="L18231" s="181"/>
      <c r="M18231" s="180"/>
      <c r="N18231" s="180"/>
      <c r="O18231" s="180"/>
    </row>
    <row r="18232" spans="8:15" s="179" customFormat="1" x14ac:dyDescent="0.2">
      <c r="H18232" s="180"/>
      <c r="I18232" s="180"/>
      <c r="L18232" s="181"/>
      <c r="M18232" s="180"/>
      <c r="N18232" s="180"/>
      <c r="O18232" s="180"/>
    </row>
    <row r="18233" spans="8:15" s="179" customFormat="1" x14ac:dyDescent="0.2">
      <c r="H18233" s="180"/>
      <c r="I18233" s="180"/>
      <c r="L18233" s="181"/>
      <c r="M18233" s="180"/>
      <c r="N18233" s="180"/>
      <c r="O18233" s="180"/>
    </row>
    <row r="18234" spans="8:15" s="179" customFormat="1" x14ac:dyDescent="0.2">
      <c r="H18234" s="180"/>
      <c r="I18234" s="180"/>
      <c r="L18234" s="181"/>
      <c r="M18234" s="180"/>
      <c r="N18234" s="180"/>
      <c r="O18234" s="180"/>
    </row>
    <row r="18235" spans="8:15" s="179" customFormat="1" x14ac:dyDescent="0.2">
      <c r="H18235" s="180"/>
      <c r="I18235" s="180"/>
      <c r="L18235" s="181"/>
      <c r="M18235" s="180"/>
      <c r="N18235" s="180"/>
      <c r="O18235" s="180"/>
    </row>
    <row r="18236" spans="8:15" s="179" customFormat="1" x14ac:dyDescent="0.2">
      <c r="H18236" s="180"/>
      <c r="I18236" s="180"/>
      <c r="L18236" s="181"/>
      <c r="M18236" s="180"/>
      <c r="N18236" s="180"/>
      <c r="O18236" s="180"/>
    </row>
    <row r="18237" spans="8:15" s="179" customFormat="1" x14ac:dyDescent="0.2">
      <c r="H18237" s="180"/>
      <c r="I18237" s="180"/>
      <c r="L18237" s="181"/>
      <c r="M18237" s="180"/>
      <c r="N18237" s="180"/>
      <c r="O18237" s="180"/>
    </row>
    <row r="18238" spans="8:15" s="179" customFormat="1" x14ac:dyDescent="0.2">
      <c r="H18238" s="180"/>
      <c r="I18238" s="180"/>
      <c r="L18238" s="181"/>
      <c r="M18238" s="180"/>
      <c r="N18238" s="180"/>
      <c r="O18238" s="180"/>
    </row>
    <row r="18239" spans="8:15" s="179" customFormat="1" x14ac:dyDescent="0.2">
      <c r="H18239" s="180"/>
      <c r="I18239" s="180"/>
      <c r="L18239" s="181"/>
      <c r="M18239" s="180"/>
      <c r="N18239" s="180"/>
      <c r="O18239" s="180"/>
    </row>
    <row r="18240" spans="8:15" s="179" customFormat="1" x14ac:dyDescent="0.2">
      <c r="H18240" s="180"/>
      <c r="I18240" s="180"/>
      <c r="L18240" s="181"/>
      <c r="M18240" s="180"/>
      <c r="N18240" s="180"/>
      <c r="O18240" s="180"/>
    </row>
    <row r="18241" spans="8:15" s="179" customFormat="1" x14ac:dyDescent="0.2">
      <c r="H18241" s="180"/>
      <c r="I18241" s="180"/>
      <c r="L18241" s="181"/>
      <c r="M18241" s="180"/>
      <c r="N18241" s="180"/>
      <c r="O18241" s="180"/>
    </row>
    <row r="18242" spans="8:15" s="179" customFormat="1" x14ac:dyDescent="0.2">
      <c r="H18242" s="180"/>
      <c r="I18242" s="180"/>
      <c r="L18242" s="181"/>
      <c r="M18242" s="180"/>
      <c r="N18242" s="180"/>
      <c r="O18242" s="180"/>
    </row>
    <row r="18243" spans="8:15" s="179" customFormat="1" x14ac:dyDescent="0.2">
      <c r="H18243" s="180"/>
      <c r="I18243" s="180"/>
      <c r="L18243" s="181"/>
      <c r="M18243" s="180"/>
      <c r="N18243" s="180"/>
      <c r="O18243" s="180"/>
    </row>
    <row r="18244" spans="8:15" s="179" customFormat="1" x14ac:dyDescent="0.2">
      <c r="H18244" s="180"/>
      <c r="I18244" s="180"/>
      <c r="L18244" s="181"/>
      <c r="M18244" s="180"/>
      <c r="N18244" s="180"/>
      <c r="O18244" s="180"/>
    </row>
    <row r="18245" spans="8:15" s="179" customFormat="1" x14ac:dyDescent="0.2">
      <c r="H18245" s="180"/>
      <c r="I18245" s="180"/>
      <c r="L18245" s="181"/>
      <c r="M18245" s="180"/>
      <c r="N18245" s="180"/>
      <c r="O18245" s="180"/>
    </row>
    <row r="18246" spans="8:15" s="179" customFormat="1" x14ac:dyDescent="0.2">
      <c r="H18246" s="180"/>
      <c r="I18246" s="180"/>
      <c r="L18246" s="181"/>
      <c r="M18246" s="180"/>
      <c r="N18246" s="180"/>
      <c r="O18246" s="180"/>
    </row>
    <row r="18247" spans="8:15" s="179" customFormat="1" x14ac:dyDescent="0.2">
      <c r="H18247" s="180"/>
      <c r="I18247" s="180"/>
      <c r="L18247" s="181"/>
      <c r="M18247" s="180"/>
      <c r="N18247" s="180"/>
      <c r="O18247" s="180"/>
    </row>
    <row r="18248" spans="8:15" s="179" customFormat="1" x14ac:dyDescent="0.2">
      <c r="H18248" s="180"/>
      <c r="I18248" s="180"/>
      <c r="L18248" s="181"/>
      <c r="M18248" s="180"/>
      <c r="N18248" s="180"/>
      <c r="O18248" s="180"/>
    </row>
    <row r="18249" spans="8:15" s="179" customFormat="1" x14ac:dyDescent="0.2">
      <c r="H18249" s="180"/>
      <c r="I18249" s="180"/>
      <c r="L18249" s="181"/>
      <c r="M18249" s="180"/>
      <c r="N18249" s="180"/>
      <c r="O18249" s="180"/>
    </row>
    <row r="18250" spans="8:15" s="179" customFormat="1" x14ac:dyDescent="0.2">
      <c r="H18250" s="180"/>
      <c r="I18250" s="180"/>
      <c r="L18250" s="181"/>
      <c r="M18250" s="180"/>
      <c r="N18250" s="180"/>
      <c r="O18250" s="180"/>
    </row>
    <row r="18251" spans="8:15" s="179" customFormat="1" x14ac:dyDescent="0.2">
      <c r="H18251" s="180"/>
      <c r="I18251" s="180"/>
      <c r="L18251" s="181"/>
      <c r="M18251" s="180"/>
      <c r="N18251" s="180"/>
      <c r="O18251" s="180"/>
    </row>
    <row r="18252" spans="8:15" s="179" customFormat="1" x14ac:dyDescent="0.2">
      <c r="H18252" s="180"/>
      <c r="I18252" s="180"/>
      <c r="L18252" s="181"/>
      <c r="M18252" s="180"/>
      <c r="N18252" s="180"/>
      <c r="O18252" s="180"/>
    </row>
    <row r="18253" spans="8:15" s="179" customFormat="1" x14ac:dyDescent="0.2">
      <c r="H18253" s="180"/>
      <c r="I18253" s="180"/>
      <c r="L18253" s="181"/>
      <c r="M18253" s="180"/>
      <c r="N18253" s="180"/>
      <c r="O18253" s="180"/>
    </row>
    <row r="18254" spans="8:15" s="179" customFormat="1" x14ac:dyDescent="0.2">
      <c r="H18254" s="180"/>
      <c r="I18254" s="180"/>
      <c r="L18254" s="181"/>
      <c r="M18254" s="180"/>
      <c r="N18254" s="180"/>
      <c r="O18254" s="180"/>
    </row>
    <row r="18255" spans="8:15" s="179" customFormat="1" x14ac:dyDescent="0.2">
      <c r="H18255" s="180"/>
      <c r="I18255" s="180"/>
      <c r="L18255" s="181"/>
      <c r="M18255" s="180"/>
      <c r="N18255" s="180"/>
      <c r="O18255" s="180"/>
    </row>
    <row r="18256" spans="8:15" s="179" customFormat="1" x14ac:dyDescent="0.2">
      <c r="H18256" s="180"/>
      <c r="I18256" s="180"/>
      <c r="L18256" s="181"/>
      <c r="M18256" s="180"/>
      <c r="N18256" s="180"/>
      <c r="O18256" s="180"/>
    </row>
    <row r="18257" spans="8:15" s="179" customFormat="1" x14ac:dyDescent="0.2">
      <c r="H18257" s="180"/>
      <c r="I18257" s="180"/>
      <c r="L18257" s="181"/>
      <c r="M18257" s="180"/>
      <c r="N18257" s="180"/>
      <c r="O18257" s="180"/>
    </row>
    <row r="18258" spans="8:15" s="179" customFormat="1" x14ac:dyDescent="0.2">
      <c r="H18258" s="180"/>
      <c r="I18258" s="180"/>
      <c r="L18258" s="181"/>
      <c r="M18258" s="180"/>
      <c r="N18258" s="180"/>
      <c r="O18258" s="180"/>
    </row>
    <row r="18259" spans="8:15" s="179" customFormat="1" x14ac:dyDescent="0.2">
      <c r="H18259" s="180"/>
      <c r="I18259" s="180"/>
      <c r="L18259" s="181"/>
      <c r="M18259" s="180"/>
      <c r="N18259" s="180"/>
      <c r="O18259" s="180"/>
    </row>
    <row r="18260" spans="8:15" s="179" customFormat="1" x14ac:dyDescent="0.2">
      <c r="H18260" s="180"/>
      <c r="I18260" s="180"/>
      <c r="L18260" s="181"/>
      <c r="M18260" s="180"/>
      <c r="N18260" s="180"/>
      <c r="O18260" s="180"/>
    </row>
    <row r="18261" spans="8:15" s="179" customFormat="1" x14ac:dyDescent="0.2">
      <c r="H18261" s="180"/>
      <c r="I18261" s="180"/>
      <c r="L18261" s="181"/>
      <c r="M18261" s="180"/>
      <c r="N18261" s="180"/>
      <c r="O18261" s="180"/>
    </row>
    <row r="18262" spans="8:15" s="179" customFormat="1" x14ac:dyDescent="0.2">
      <c r="H18262" s="180"/>
      <c r="I18262" s="180"/>
      <c r="L18262" s="181"/>
      <c r="M18262" s="180"/>
      <c r="N18262" s="180"/>
      <c r="O18262" s="180"/>
    </row>
    <row r="18263" spans="8:15" s="179" customFormat="1" x14ac:dyDescent="0.2">
      <c r="H18263" s="180"/>
      <c r="I18263" s="180"/>
      <c r="L18263" s="181"/>
      <c r="M18263" s="180"/>
      <c r="N18263" s="180"/>
      <c r="O18263" s="180"/>
    </row>
    <row r="18264" spans="8:15" s="179" customFormat="1" x14ac:dyDescent="0.2">
      <c r="H18264" s="180"/>
      <c r="I18264" s="180"/>
      <c r="L18264" s="181"/>
      <c r="M18264" s="180"/>
      <c r="N18264" s="180"/>
      <c r="O18264" s="180"/>
    </row>
    <row r="18265" spans="8:15" s="179" customFormat="1" x14ac:dyDescent="0.2">
      <c r="H18265" s="180"/>
      <c r="I18265" s="180"/>
      <c r="L18265" s="181"/>
      <c r="M18265" s="180"/>
      <c r="N18265" s="180"/>
      <c r="O18265" s="180"/>
    </row>
    <row r="18266" spans="8:15" s="179" customFormat="1" x14ac:dyDescent="0.2">
      <c r="H18266" s="180"/>
      <c r="I18266" s="180"/>
      <c r="L18266" s="181"/>
      <c r="M18266" s="180"/>
      <c r="N18266" s="180"/>
      <c r="O18266" s="180"/>
    </row>
    <row r="18267" spans="8:15" s="179" customFormat="1" x14ac:dyDescent="0.2">
      <c r="H18267" s="180"/>
      <c r="I18267" s="180"/>
      <c r="L18267" s="181"/>
      <c r="M18267" s="180"/>
      <c r="N18267" s="180"/>
      <c r="O18267" s="180"/>
    </row>
    <row r="18268" spans="8:15" s="179" customFormat="1" x14ac:dyDescent="0.2">
      <c r="H18268" s="180"/>
      <c r="I18268" s="180"/>
      <c r="L18268" s="181"/>
      <c r="M18268" s="180"/>
      <c r="N18268" s="180"/>
      <c r="O18268" s="180"/>
    </row>
    <row r="18269" spans="8:15" s="179" customFormat="1" x14ac:dyDescent="0.2">
      <c r="H18269" s="180"/>
      <c r="I18269" s="180"/>
      <c r="L18269" s="181"/>
      <c r="M18269" s="180"/>
      <c r="N18269" s="180"/>
      <c r="O18269" s="180"/>
    </row>
    <row r="18270" spans="8:15" s="179" customFormat="1" x14ac:dyDescent="0.2">
      <c r="H18270" s="180"/>
      <c r="I18270" s="180"/>
      <c r="L18270" s="181"/>
      <c r="M18270" s="180"/>
      <c r="N18270" s="180"/>
      <c r="O18270" s="180"/>
    </row>
    <row r="18271" spans="8:15" s="179" customFormat="1" x14ac:dyDescent="0.2">
      <c r="H18271" s="180"/>
      <c r="I18271" s="180"/>
      <c r="L18271" s="181"/>
      <c r="M18271" s="180"/>
      <c r="N18271" s="180"/>
      <c r="O18271" s="180"/>
    </row>
    <row r="18272" spans="8:15" s="179" customFormat="1" x14ac:dyDescent="0.2">
      <c r="H18272" s="180"/>
      <c r="I18272" s="180"/>
      <c r="L18272" s="181"/>
      <c r="M18272" s="180"/>
      <c r="N18272" s="180"/>
      <c r="O18272" s="180"/>
    </row>
    <row r="18273" spans="8:15" s="179" customFormat="1" x14ac:dyDescent="0.2">
      <c r="H18273" s="180"/>
      <c r="I18273" s="180"/>
      <c r="L18273" s="181"/>
      <c r="M18273" s="180"/>
      <c r="N18273" s="180"/>
      <c r="O18273" s="180"/>
    </row>
    <row r="18274" spans="8:15" s="179" customFormat="1" x14ac:dyDescent="0.2">
      <c r="H18274" s="180"/>
      <c r="I18274" s="180"/>
      <c r="L18274" s="181"/>
      <c r="M18274" s="180"/>
      <c r="N18274" s="180"/>
      <c r="O18274" s="180"/>
    </row>
    <row r="18275" spans="8:15" s="179" customFormat="1" x14ac:dyDescent="0.2">
      <c r="H18275" s="180"/>
      <c r="I18275" s="180"/>
      <c r="L18275" s="181"/>
      <c r="M18275" s="180"/>
      <c r="N18275" s="180"/>
      <c r="O18275" s="180"/>
    </row>
    <row r="18276" spans="8:15" s="179" customFormat="1" x14ac:dyDescent="0.2">
      <c r="H18276" s="180"/>
      <c r="I18276" s="180"/>
      <c r="L18276" s="181"/>
      <c r="M18276" s="180"/>
      <c r="N18276" s="180"/>
      <c r="O18276" s="180"/>
    </row>
    <row r="18277" spans="8:15" s="179" customFormat="1" x14ac:dyDescent="0.2">
      <c r="H18277" s="180"/>
      <c r="I18277" s="180"/>
      <c r="L18277" s="181"/>
      <c r="M18277" s="180"/>
      <c r="N18277" s="180"/>
      <c r="O18277" s="180"/>
    </row>
    <row r="18278" spans="8:15" s="179" customFormat="1" x14ac:dyDescent="0.2">
      <c r="H18278" s="180"/>
      <c r="I18278" s="180"/>
      <c r="L18278" s="181"/>
      <c r="M18278" s="180"/>
      <c r="N18278" s="180"/>
      <c r="O18278" s="180"/>
    </row>
    <row r="18279" spans="8:15" s="179" customFormat="1" x14ac:dyDescent="0.2">
      <c r="H18279" s="180"/>
      <c r="I18279" s="180"/>
      <c r="L18279" s="181"/>
      <c r="M18279" s="180"/>
      <c r="N18279" s="180"/>
      <c r="O18279" s="180"/>
    </row>
    <row r="18280" spans="8:15" s="179" customFormat="1" x14ac:dyDescent="0.2">
      <c r="H18280" s="180"/>
      <c r="I18280" s="180"/>
      <c r="L18280" s="181"/>
      <c r="M18280" s="180"/>
      <c r="N18280" s="180"/>
      <c r="O18280" s="180"/>
    </row>
    <row r="18281" spans="8:15" s="179" customFormat="1" x14ac:dyDescent="0.2">
      <c r="H18281" s="180"/>
      <c r="I18281" s="180"/>
      <c r="L18281" s="181"/>
      <c r="M18281" s="180"/>
      <c r="N18281" s="180"/>
      <c r="O18281" s="180"/>
    </row>
    <row r="18282" spans="8:15" s="179" customFormat="1" x14ac:dyDescent="0.2">
      <c r="H18282" s="180"/>
      <c r="I18282" s="180"/>
      <c r="L18282" s="181"/>
      <c r="M18282" s="180"/>
      <c r="N18282" s="180"/>
      <c r="O18282" s="180"/>
    </row>
    <row r="18283" spans="8:15" s="179" customFormat="1" x14ac:dyDescent="0.2">
      <c r="H18283" s="180"/>
      <c r="I18283" s="180"/>
      <c r="L18283" s="181"/>
      <c r="M18283" s="180"/>
      <c r="N18283" s="180"/>
      <c r="O18283" s="180"/>
    </row>
    <row r="18284" spans="8:15" s="179" customFormat="1" x14ac:dyDescent="0.2">
      <c r="H18284" s="180"/>
      <c r="I18284" s="180"/>
      <c r="L18284" s="181"/>
      <c r="M18284" s="180"/>
      <c r="N18284" s="180"/>
      <c r="O18284" s="180"/>
    </row>
    <row r="18285" spans="8:15" s="179" customFormat="1" x14ac:dyDescent="0.2">
      <c r="H18285" s="180"/>
      <c r="I18285" s="180"/>
      <c r="L18285" s="181"/>
      <c r="M18285" s="180"/>
      <c r="N18285" s="180"/>
      <c r="O18285" s="180"/>
    </row>
    <row r="18286" spans="8:15" s="179" customFormat="1" x14ac:dyDescent="0.2">
      <c r="H18286" s="180"/>
      <c r="I18286" s="180"/>
      <c r="L18286" s="181"/>
      <c r="M18286" s="180"/>
      <c r="N18286" s="180"/>
      <c r="O18286" s="180"/>
    </row>
    <row r="18287" spans="8:15" s="179" customFormat="1" x14ac:dyDescent="0.2">
      <c r="H18287" s="180"/>
      <c r="I18287" s="180"/>
      <c r="L18287" s="181"/>
      <c r="M18287" s="180"/>
      <c r="N18287" s="180"/>
      <c r="O18287" s="180"/>
    </row>
    <row r="18288" spans="8:15" s="179" customFormat="1" x14ac:dyDescent="0.2">
      <c r="H18288" s="180"/>
      <c r="I18288" s="180"/>
      <c r="L18288" s="181"/>
      <c r="M18288" s="180"/>
      <c r="N18288" s="180"/>
      <c r="O18288" s="180"/>
    </row>
    <row r="18289" spans="8:15" s="179" customFormat="1" x14ac:dyDescent="0.2">
      <c r="H18289" s="180"/>
      <c r="I18289" s="180"/>
      <c r="L18289" s="181"/>
      <c r="M18289" s="180"/>
      <c r="N18289" s="180"/>
      <c r="O18289" s="180"/>
    </row>
    <row r="18290" spans="8:15" s="179" customFormat="1" x14ac:dyDescent="0.2">
      <c r="H18290" s="180"/>
      <c r="I18290" s="180"/>
      <c r="L18290" s="181"/>
      <c r="M18290" s="180"/>
      <c r="N18290" s="180"/>
      <c r="O18290" s="180"/>
    </row>
    <row r="18291" spans="8:15" s="179" customFormat="1" x14ac:dyDescent="0.2">
      <c r="H18291" s="180"/>
      <c r="I18291" s="180"/>
      <c r="L18291" s="181"/>
      <c r="M18291" s="180"/>
      <c r="N18291" s="180"/>
      <c r="O18291" s="180"/>
    </row>
    <row r="18292" spans="8:15" s="179" customFormat="1" x14ac:dyDescent="0.2">
      <c r="H18292" s="180"/>
      <c r="I18292" s="180"/>
      <c r="L18292" s="181"/>
      <c r="M18292" s="180"/>
      <c r="N18292" s="180"/>
      <c r="O18292" s="180"/>
    </row>
    <row r="18293" spans="8:15" s="179" customFormat="1" x14ac:dyDescent="0.2">
      <c r="H18293" s="180"/>
      <c r="I18293" s="180"/>
      <c r="L18293" s="181"/>
      <c r="M18293" s="180"/>
      <c r="N18293" s="180"/>
      <c r="O18293" s="180"/>
    </row>
    <row r="18294" spans="8:15" s="179" customFormat="1" x14ac:dyDescent="0.2">
      <c r="H18294" s="180"/>
      <c r="I18294" s="180"/>
      <c r="L18294" s="181"/>
      <c r="M18294" s="180"/>
      <c r="N18294" s="180"/>
      <c r="O18294" s="180"/>
    </row>
    <row r="18295" spans="8:15" s="179" customFormat="1" x14ac:dyDescent="0.2">
      <c r="H18295" s="180"/>
      <c r="I18295" s="180"/>
      <c r="L18295" s="181"/>
      <c r="M18295" s="180"/>
      <c r="N18295" s="180"/>
      <c r="O18295" s="180"/>
    </row>
    <row r="18296" spans="8:15" s="179" customFormat="1" x14ac:dyDescent="0.2">
      <c r="H18296" s="180"/>
      <c r="I18296" s="180"/>
      <c r="L18296" s="181"/>
      <c r="M18296" s="180"/>
      <c r="N18296" s="180"/>
      <c r="O18296" s="180"/>
    </row>
    <row r="18297" spans="8:15" s="179" customFormat="1" x14ac:dyDescent="0.2">
      <c r="H18297" s="180"/>
      <c r="I18297" s="180"/>
      <c r="L18297" s="181"/>
      <c r="M18297" s="180"/>
      <c r="N18297" s="180"/>
      <c r="O18297" s="180"/>
    </row>
    <row r="18298" spans="8:15" s="179" customFormat="1" x14ac:dyDescent="0.2">
      <c r="H18298" s="180"/>
      <c r="I18298" s="180"/>
      <c r="L18298" s="181"/>
      <c r="M18298" s="180"/>
      <c r="N18298" s="180"/>
      <c r="O18298" s="180"/>
    </row>
    <row r="18299" spans="8:15" s="179" customFormat="1" x14ac:dyDescent="0.2">
      <c r="H18299" s="180"/>
      <c r="I18299" s="180"/>
      <c r="L18299" s="181"/>
      <c r="M18299" s="180"/>
      <c r="N18299" s="180"/>
      <c r="O18299" s="180"/>
    </row>
    <row r="18300" spans="8:15" s="179" customFormat="1" x14ac:dyDescent="0.2">
      <c r="H18300" s="180"/>
      <c r="I18300" s="180"/>
      <c r="L18300" s="181"/>
      <c r="M18300" s="180"/>
      <c r="N18300" s="180"/>
      <c r="O18300" s="180"/>
    </row>
    <row r="18301" spans="8:15" s="179" customFormat="1" x14ac:dyDescent="0.2">
      <c r="H18301" s="180"/>
      <c r="I18301" s="180"/>
      <c r="L18301" s="181"/>
      <c r="M18301" s="180"/>
      <c r="N18301" s="180"/>
      <c r="O18301" s="180"/>
    </row>
    <row r="18302" spans="8:15" s="179" customFormat="1" x14ac:dyDescent="0.2">
      <c r="H18302" s="180"/>
      <c r="I18302" s="180"/>
      <c r="L18302" s="181"/>
      <c r="M18302" s="180"/>
      <c r="N18302" s="180"/>
      <c r="O18302" s="180"/>
    </row>
    <row r="18303" spans="8:15" s="179" customFormat="1" x14ac:dyDescent="0.2">
      <c r="H18303" s="180"/>
      <c r="I18303" s="180"/>
      <c r="L18303" s="181"/>
      <c r="M18303" s="180"/>
      <c r="N18303" s="180"/>
      <c r="O18303" s="180"/>
    </row>
    <row r="18304" spans="8:15" s="179" customFormat="1" x14ac:dyDescent="0.2">
      <c r="H18304" s="180"/>
      <c r="I18304" s="180"/>
      <c r="L18304" s="181"/>
      <c r="M18304" s="180"/>
      <c r="N18304" s="180"/>
      <c r="O18304" s="180"/>
    </row>
    <row r="18305" spans="8:15" s="179" customFormat="1" x14ac:dyDescent="0.2">
      <c r="H18305" s="180"/>
      <c r="I18305" s="180"/>
      <c r="L18305" s="181"/>
      <c r="M18305" s="180"/>
      <c r="N18305" s="180"/>
      <c r="O18305" s="180"/>
    </row>
    <row r="18306" spans="8:15" s="179" customFormat="1" x14ac:dyDescent="0.2">
      <c r="H18306" s="180"/>
      <c r="I18306" s="180"/>
      <c r="L18306" s="181"/>
      <c r="M18306" s="180"/>
      <c r="N18306" s="180"/>
      <c r="O18306" s="180"/>
    </row>
    <row r="18307" spans="8:15" s="179" customFormat="1" x14ac:dyDescent="0.2">
      <c r="H18307" s="180"/>
      <c r="I18307" s="180"/>
      <c r="L18307" s="181"/>
      <c r="M18307" s="180"/>
      <c r="N18307" s="180"/>
      <c r="O18307" s="180"/>
    </row>
    <row r="18308" spans="8:15" s="179" customFormat="1" x14ac:dyDescent="0.2">
      <c r="H18308" s="180"/>
      <c r="I18308" s="180"/>
      <c r="L18308" s="181"/>
      <c r="M18308" s="180"/>
      <c r="N18308" s="180"/>
      <c r="O18308" s="180"/>
    </row>
    <row r="18309" spans="8:15" s="179" customFormat="1" x14ac:dyDescent="0.2">
      <c r="H18309" s="180"/>
      <c r="I18309" s="180"/>
      <c r="L18309" s="181"/>
      <c r="M18309" s="180"/>
      <c r="N18309" s="180"/>
      <c r="O18309" s="180"/>
    </row>
    <row r="18310" spans="8:15" s="179" customFormat="1" x14ac:dyDescent="0.2">
      <c r="H18310" s="180"/>
      <c r="I18310" s="180"/>
      <c r="L18310" s="181"/>
      <c r="M18310" s="180"/>
      <c r="N18310" s="180"/>
      <c r="O18310" s="180"/>
    </row>
    <row r="18311" spans="8:15" s="179" customFormat="1" x14ac:dyDescent="0.2">
      <c r="H18311" s="180"/>
      <c r="I18311" s="180"/>
      <c r="L18311" s="181"/>
      <c r="M18311" s="180"/>
      <c r="N18311" s="180"/>
      <c r="O18311" s="180"/>
    </row>
    <row r="18312" spans="8:15" s="179" customFormat="1" x14ac:dyDescent="0.2">
      <c r="H18312" s="180"/>
      <c r="I18312" s="180"/>
      <c r="L18312" s="181"/>
      <c r="M18312" s="180"/>
      <c r="N18312" s="180"/>
      <c r="O18312" s="180"/>
    </row>
    <row r="18313" spans="8:15" s="179" customFormat="1" x14ac:dyDescent="0.2">
      <c r="H18313" s="180"/>
      <c r="I18313" s="180"/>
      <c r="L18313" s="181"/>
      <c r="M18313" s="180"/>
      <c r="N18313" s="180"/>
      <c r="O18313" s="180"/>
    </row>
    <row r="18314" spans="8:15" s="179" customFormat="1" x14ac:dyDescent="0.2">
      <c r="H18314" s="180"/>
      <c r="I18314" s="180"/>
      <c r="L18314" s="181"/>
      <c r="M18314" s="180"/>
      <c r="N18314" s="180"/>
      <c r="O18314" s="180"/>
    </row>
    <row r="18315" spans="8:15" s="179" customFormat="1" x14ac:dyDescent="0.2">
      <c r="H18315" s="180"/>
      <c r="I18315" s="180"/>
      <c r="L18315" s="181"/>
      <c r="M18315" s="180"/>
      <c r="N18315" s="180"/>
      <c r="O18315" s="180"/>
    </row>
    <row r="18316" spans="8:15" s="179" customFormat="1" x14ac:dyDescent="0.2">
      <c r="H18316" s="180"/>
      <c r="I18316" s="180"/>
      <c r="L18316" s="181"/>
      <c r="M18316" s="180"/>
      <c r="N18316" s="180"/>
      <c r="O18316" s="180"/>
    </row>
    <row r="18317" spans="8:15" s="179" customFormat="1" x14ac:dyDescent="0.2">
      <c r="H18317" s="180"/>
      <c r="I18317" s="180"/>
      <c r="L18317" s="181"/>
      <c r="M18317" s="180"/>
      <c r="N18317" s="180"/>
      <c r="O18317" s="180"/>
    </row>
    <row r="18318" spans="8:15" s="179" customFormat="1" x14ac:dyDescent="0.2">
      <c r="H18318" s="180"/>
      <c r="I18318" s="180"/>
      <c r="L18318" s="181"/>
      <c r="M18318" s="180"/>
      <c r="N18318" s="180"/>
      <c r="O18318" s="180"/>
    </row>
    <row r="18319" spans="8:15" s="179" customFormat="1" x14ac:dyDescent="0.2">
      <c r="H18319" s="180"/>
      <c r="I18319" s="180"/>
      <c r="L18319" s="181"/>
      <c r="M18319" s="180"/>
      <c r="N18319" s="180"/>
      <c r="O18319" s="180"/>
    </row>
    <row r="18320" spans="8:15" s="179" customFormat="1" x14ac:dyDescent="0.2">
      <c r="H18320" s="180"/>
      <c r="I18320" s="180"/>
      <c r="L18320" s="181"/>
      <c r="M18320" s="180"/>
      <c r="N18320" s="180"/>
      <c r="O18320" s="180"/>
    </row>
    <row r="18321" spans="8:15" s="179" customFormat="1" x14ac:dyDescent="0.2">
      <c r="H18321" s="180"/>
      <c r="I18321" s="180"/>
      <c r="L18321" s="181"/>
      <c r="M18321" s="180"/>
      <c r="N18321" s="180"/>
      <c r="O18321" s="180"/>
    </row>
    <row r="18322" spans="8:15" s="179" customFormat="1" x14ac:dyDescent="0.2">
      <c r="H18322" s="180"/>
      <c r="I18322" s="180"/>
      <c r="L18322" s="181"/>
      <c r="M18322" s="180"/>
      <c r="N18322" s="180"/>
      <c r="O18322" s="180"/>
    </row>
    <row r="18323" spans="8:15" s="179" customFormat="1" x14ac:dyDescent="0.2">
      <c r="H18323" s="180"/>
      <c r="I18323" s="180"/>
      <c r="L18323" s="181"/>
      <c r="M18323" s="180"/>
      <c r="N18323" s="180"/>
      <c r="O18323" s="180"/>
    </row>
    <row r="18324" spans="8:15" s="179" customFormat="1" x14ac:dyDescent="0.2">
      <c r="H18324" s="180"/>
      <c r="I18324" s="180"/>
      <c r="L18324" s="181"/>
      <c r="M18324" s="180"/>
      <c r="N18324" s="180"/>
      <c r="O18324" s="180"/>
    </row>
    <row r="18325" spans="8:15" s="179" customFormat="1" x14ac:dyDescent="0.2">
      <c r="H18325" s="180"/>
      <c r="I18325" s="180"/>
      <c r="L18325" s="181"/>
      <c r="M18325" s="180"/>
      <c r="N18325" s="180"/>
      <c r="O18325" s="180"/>
    </row>
    <row r="18326" spans="8:15" s="179" customFormat="1" x14ac:dyDescent="0.2">
      <c r="H18326" s="180"/>
      <c r="I18326" s="180"/>
      <c r="L18326" s="181"/>
      <c r="M18326" s="180"/>
      <c r="N18326" s="180"/>
      <c r="O18326" s="180"/>
    </row>
    <row r="18327" spans="8:15" s="179" customFormat="1" x14ac:dyDescent="0.2">
      <c r="H18327" s="180"/>
      <c r="I18327" s="180"/>
      <c r="L18327" s="181"/>
      <c r="M18327" s="180"/>
      <c r="N18327" s="180"/>
      <c r="O18327" s="180"/>
    </row>
    <row r="18328" spans="8:15" s="179" customFormat="1" x14ac:dyDescent="0.2">
      <c r="H18328" s="180"/>
      <c r="I18328" s="180"/>
      <c r="L18328" s="181"/>
      <c r="M18328" s="180"/>
      <c r="N18328" s="180"/>
      <c r="O18328" s="180"/>
    </row>
    <row r="18329" spans="8:15" s="179" customFormat="1" x14ac:dyDescent="0.2">
      <c r="H18329" s="180"/>
      <c r="I18329" s="180"/>
      <c r="L18329" s="181"/>
      <c r="M18329" s="180"/>
      <c r="N18329" s="180"/>
      <c r="O18329" s="180"/>
    </row>
    <row r="18330" spans="8:15" s="179" customFormat="1" x14ac:dyDescent="0.2">
      <c r="H18330" s="180"/>
      <c r="I18330" s="180"/>
      <c r="L18330" s="181"/>
      <c r="M18330" s="180"/>
      <c r="N18330" s="180"/>
      <c r="O18330" s="180"/>
    </row>
    <row r="18331" spans="8:15" s="179" customFormat="1" x14ac:dyDescent="0.2">
      <c r="H18331" s="180"/>
      <c r="I18331" s="180"/>
      <c r="L18331" s="181"/>
      <c r="M18331" s="180"/>
      <c r="N18331" s="180"/>
      <c r="O18331" s="180"/>
    </row>
    <row r="18332" spans="8:15" s="179" customFormat="1" x14ac:dyDescent="0.2">
      <c r="H18332" s="180"/>
      <c r="I18332" s="180"/>
      <c r="L18332" s="181"/>
      <c r="M18332" s="180"/>
      <c r="N18332" s="180"/>
      <c r="O18332" s="180"/>
    </row>
    <row r="18333" spans="8:15" s="179" customFormat="1" x14ac:dyDescent="0.2">
      <c r="H18333" s="180"/>
      <c r="I18333" s="180"/>
      <c r="L18333" s="181"/>
      <c r="M18333" s="180"/>
      <c r="N18333" s="180"/>
      <c r="O18333" s="180"/>
    </row>
    <row r="18334" spans="8:15" s="179" customFormat="1" x14ac:dyDescent="0.2">
      <c r="H18334" s="180"/>
      <c r="I18334" s="180"/>
      <c r="L18334" s="181"/>
      <c r="M18334" s="180"/>
      <c r="N18334" s="180"/>
      <c r="O18334" s="180"/>
    </row>
    <row r="18335" spans="8:15" s="179" customFormat="1" x14ac:dyDescent="0.2">
      <c r="H18335" s="180"/>
      <c r="I18335" s="180"/>
      <c r="L18335" s="181"/>
      <c r="M18335" s="180"/>
      <c r="N18335" s="180"/>
      <c r="O18335" s="180"/>
    </row>
    <row r="18336" spans="8:15" s="179" customFormat="1" x14ac:dyDescent="0.2">
      <c r="H18336" s="180"/>
      <c r="I18336" s="180"/>
      <c r="L18336" s="181"/>
      <c r="M18336" s="180"/>
      <c r="N18336" s="180"/>
      <c r="O18336" s="180"/>
    </row>
    <row r="18337" spans="8:15" s="179" customFormat="1" x14ac:dyDescent="0.2">
      <c r="H18337" s="180"/>
      <c r="I18337" s="180"/>
      <c r="L18337" s="181"/>
      <c r="M18337" s="180"/>
      <c r="N18337" s="180"/>
      <c r="O18337" s="180"/>
    </row>
    <row r="18338" spans="8:15" s="179" customFormat="1" x14ac:dyDescent="0.2">
      <c r="H18338" s="180"/>
      <c r="I18338" s="180"/>
      <c r="L18338" s="181"/>
      <c r="M18338" s="180"/>
      <c r="N18338" s="180"/>
      <c r="O18338" s="180"/>
    </row>
    <row r="18339" spans="8:15" s="179" customFormat="1" x14ac:dyDescent="0.2">
      <c r="H18339" s="180"/>
      <c r="I18339" s="180"/>
      <c r="L18339" s="181"/>
      <c r="M18339" s="180"/>
      <c r="N18339" s="180"/>
      <c r="O18339" s="180"/>
    </row>
    <row r="18340" spans="8:15" s="179" customFormat="1" x14ac:dyDescent="0.2">
      <c r="H18340" s="180"/>
      <c r="I18340" s="180"/>
      <c r="L18340" s="181"/>
      <c r="M18340" s="180"/>
      <c r="N18340" s="180"/>
      <c r="O18340" s="180"/>
    </row>
    <row r="18341" spans="8:15" s="179" customFormat="1" x14ac:dyDescent="0.2">
      <c r="H18341" s="180"/>
      <c r="I18341" s="180"/>
      <c r="L18341" s="181"/>
      <c r="M18341" s="180"/>
      <c r="N18341" s="180"/>
      <c r="O18341" s="180"/>
    </row>
    <row r="18342" spans="8:15" s="179" customFormat="1" x14ac:dyDescent="0.2">
      <c r="H18342" s="180"/>
      <c r="I18342" s="180"/>
      <c r="L18342" s="181"/>
      <c r="M18342" s="180"/>
      <c r="N18342" s="180"/>
      <c r="O18342" s="180"/>
    </row>
    <row r="18343" spans="8:15" s="179" customFormat="1" x14ac:dyDescent="0.2">
      <c r="H18343" s="180"/>
      <c r="I18343" s="180"/>
      <c r="L18343" s="181"/>
      <c r="M18343" s="180"/>
      <c r="N18343" s="180"/>
      <c r="O18343" s="180"/>
    </row>
    <row r="18344" spans="8:15" s="179" customFormat="1" x14ac:dyDescent="0.2">
      <c r="H18344" s="180"/>
      <c r="I18344" s="180"/>
      <c r="L18344" s="181"/>
      <c r="M18344" s="180"/>
      <c r="N18344" s="180"/>
      <c r="O18344" s="180"/>
    </row>
    <row r="18345" spans="8:15" s="179" customFormat="1" x14ac:dyDescent="0.2">
      <c r="H18345" s="180"/>
      <c r="I18345" s="180"/>
      <c r="L18345" s="181"/>
      <c r="M18345" s="180"/>
      <c r="N18345" s="180"/>
      <c r="O18345" s="180"/>
    </row>
    <row r="18346" spans="8:15" s="179" customFormat="1" x14ac:dyDescent="0.2">
      <c r="H18346" s="180"/>
      <c r="I18346" s="180"/>
      <c r="L18346" s="181"/>
      <c r="M18346" s="180"/>
      <c r="N18346" s="180"/>
      <c r="O18346" s="180"/>
    </row>
    <row r="18347" spans="8:15" s="179" customFormat="1" x14ac:dyDescent="0.2">
      <c r="H18347" s="180"/>
      <c r="I18347" s="180"/>
      <c r="L18347" s="181"/>
      <c r="M18347" s="180"/>
      <c r="N18347" s="180"/>
      <c r="O18347" s="180"/>
    </row>
    <row r="18348" spans="8:15" s="179" customFormat="1" x14ac:dyDescent="0.2">
      <c r="H18348" s="180"/>
      <c r="I18348" s="180"/>
      <c r="L18348" s="181"/>
      <c r="M18348" s="180"/>
      <c r="N18348" s="180"/>
      <c r="O18348" s="180"/>
    </row>
    <row r="18349" spans="8:15" s="179" customFormat="1" x14ac:dyDescent="0.2">
      <c r="H18349" s="180"/>
      <c r="I18349" s="180"/>
      <c r="L18349" s="181"/>
      <c r="M18349" s="180"/>
      <c r="N18349" s="180"/>
      <c r="O18349" s="180"/>
    </row>
    <row r="18350" spans="8:15" s="179" customFormat="1" x14ac:dyDescent="0.2">
      <c r="H18350" s="180"/>
      <c r="I18350" s="180"/>
      <c r="L18350" s="181"/>
      <c r="M18350" s="180"/>
      <c r="N18350" s="180"/>
      <c r="O18350" s="180"/>
    </row>
    <row r="18351" spans="8:15" s="179" customFormat="1" x14ac:dyDescent="0.2">
      <c r="H18351" s="180"/>
      <c r="I18351" s="180"/>
      <c r="L18351" s="181"/>
      <c r="M18351" s="180"/>
      <c r="N18351" s="180"/>
      <c r="O18351" s="180"/>
    </row>
    <row r="18352" spans="8:15" s="179" customFormat="1" x14ac:dyDescent="0.2">
      <c r="H18352" s="180"/>
      <c r="I18352" s="180"/>
      <c r="L18352" s="181"/>
      <c r="M18352" s="180"/>
      <c r="N18352" s="180"/>
      <c r="O18352" s="180"/>
    </row>
    <row r="18353" spans="8:15" s="179" customFormat="1" x14ac:dyDescent="0.2">
      <c r="H18353" s="180"/>
      <c r="I18353" s="180"/>
      <c r="L18353" s="181"/>
      <c r="M18353" s="180"/>
      <c r="N18353" s="180"/>
      <c r="O18353" s="180"/>
    </row>
    <row r="18354" spans="8:15" s="179" customFormat="1" x14ac:dyDescent="0.2">
      <c r="H18354" s="180"/>
      <c r="I18354" s="180"/>
      <c r="L18354" s="181"/>
      <c r="M18354" s="180"/>
      <c r="N18354" s="180"/>
      <c r="O18354" s="180"/>
    </row>
    <row r="18355" spans="8:15" s="179" customFormat="1" x14ac:dyDescent="0.2">
      <c r="H18355" s="180"/>
      <c r="I18355" s="180"/>
      <c r="L18355" s="181"/>
      <c r="M18355" s="180"/>
      <c r="N18355" s="180"/>
      <c r="O18355" s="180"/>
    </row>
    <row r="18356" spans="8:15" s="179" customFormat="1" x14ac:dyDescent="0.2">
      <c r="H18356" s="180"/>
      <c r="I18356" s="180"/>
      <c r="L18356" s="181"/>
      <c r="M18356" s="180"/>
      <c r="N18356" s="180"/>
      <c r="O18356" s="180"/>
    </row>
    <row r="18357" spans="8:15" s="179" customFormat="1" x14ac:dyDescent="0.2">
      <c r="H18357" s="180"/>
      <c r="I18357" s="180"/>
      <c r="L18357" s="181"/>
      <c r="M18357" s="180"/>
      <c r="N18357" s="180"/>
      <c r="O18357" s="180"/>
    </row>
    <row r="18358" spans="8:15" s="179" customFormat="1" x14ac:dyDescent="0.2">
      <c r="H18358" s="180"/>
      <c r="I18358" s="180"/>
      <c r="L18358" s="181"/>
      <c r="M18358" s="180"/>
      <c r="N18358" s="180"/>
      <c r="O18358" s="180"/>
    </row>
    <row r="18359" spans="8:15" s="179" customFormat="1" x14ac:dyDescent="0.2">
      <c r="H18359" s="180"/>
      <c r="I18359" s="180"/>
      <c r="L18359" s="181"/>
      <c r="M18359" s="180"/>
      <c r="N18359" s="180"/>
      <c r="O18359" s="180"/>
    </row>
    <row r="18360" spans="8:15" s="179" customFormat="1" x14ac:dyDescent="0.2">
      <c r="H18360" s="180"/>
      <c r="I18360" s="180"/>
      <c r="L18360" s="181"/>
      <c r="M18360" s="180"/>
      <c r="N18360" s="180"/>
      <c r="O18360" s="180"/>
    </row>
    <row r="18361" spans="8:15" s="179" customFormat="1" x14ac:dyDescent="0.2">
      <c r="H18361" s="180"/>
      <c r="I18361" s="180"/>
      <c r="L18361" s="181"/>
      <c r="M18361" s="180"/>
      <c r="N18361" s="180"/>
      <c r="O18361" s="180"/>
    </row>
    <row r="18362" spans="8:15" s="179" customFormat="1" x14ac:dyDescent="0.2">
      <c r="H18362" s="180"/>
      <c r="I18362" s="180"/>
      <c r="L18362" s="181"/>
      <c r="M18362" s="180"/>
      <c r="N18362" s="180"/>
      <c r="O18362" s="180"/>
    </row>
    <row r="18363" spans="8:15" s="179" customFormat="1" x14ac:dyDescent="0.2">
      <c r="H18363" s="180"/>
      <c r="I18363" s="180"/>
      <c r="L18363" s="181"/>
      <c r="M18363" s="180"/>
      <c r="N18363" s="180"/>
      <c r="O18363" s="180"/>
    </row>
    <row r="18364" spans="8:15" s="179" customFormat="1" x14ac:dyDescent="0.2">
      <c r="H18364" s="180"/>
      <c r="I18364" s="180"/>
      <c r="L18364" s="181"/>
      <c r="M18364" s="180"/>
      <c r="N18364" s="180"/>
      <c r="O18364" s="180"/>
    </row>
    <row r="18365" spans="8:15" s="179" customFormat="1" x14ac:dyDescent="0.2">
      <c r="H18365" s="180"/>
      <c r="I18365" s="180"/>
      <c r="L18365" s="181"/>
      <c r="M18365" s="180"/>
      <c r="N18365" s="180"/>
      <c r="O18365" s="180"/>
    </row>
    <row r="18366" spans="8:15" s="179" customFormat="1" x14ac:dyDescent="0.2">
      <c r="H18366" s="180"/>
      <c r="I18366" s="180"/>
      <c r="L18366" s="181"/>
      <c r="M18366" s="180"/>
      <c r="N18366" s="180"/>
      <c r="O18366" s="180"/>
    </row>
    <row r="18367" spans="8:15" s="179" customFormat="1" x14ac:dyDescent="0.2">
      <c r="H18367" s="180"/>
      <c r="I18367" s="180"/>
      <c r="L18367" s="181"/>
      <c r="M18367" s="180"/>
      <c r="N18367" s="180"/>
      <c r="O18367" s="180"/>
    </row>
    <row r="18368" spans="8:15" s="179" customFormat="1" x14ac:dyDescent="0.2">
      <c r="H18368" s="180"/>
      <c r="I18368" s="180"/>
      <c r="L18368" s="181"/>
      <c r="M18368" s="180"/>
      <c r="N18368" s="180"/>
      <c r="O18368" s="180"/>
    </row>
    <row r="18369" spans="8:15" s="179" customFormat="1" x14ac:dyDescent="0.2">
      <c r="H18369" s="180"/>
      <c r="I18369" s="180"/>
      <c r="L18369" s="181"/>
      <c r="M18369" s="180"/>
      <c r="N18369" s="180"/>
      <c r="O18369" s="180"/>
    </row>
    <row r="18370" spans="8:15" s="179" customFormat="1" x14ac:dyDescent="0.2">
      <c r="H18370" s="180"/>
      <c r="I18370" s="180"/>
      <c r="L18370" s="181"/>
      <c r="M18370" s="180"/>
      <c r="N18370" s="180"/>
      <c r="O18370" s="180"/>
    </row>
    <row r="18371" spans="8:15" s="179" customFormat="1" x14ac:dyDescent="0.2">
      <c r="H18371" s="180"/>
      <c r="I18371" s="180"/>
      <c r="L18371" s="181"/>
      <c r="M18371" s="180"/>
      <c r="N18371" s="180"/>
      <c r="O18371" s="180"/>
    </row>
    <row r="18372" spans="8:15" s="179" customFormat="1" x14ac:dyDescent="0.2">
      <c r="H18372" s="180"/>
      <c r="I18372" s="180"/>
      <c r="L18372" s="181"/>
      <c r="M18372" s="180"/>
      <c r="N18372" s="180"/>
      <c r="O18372" s="180"/>
    </row>
    <row r="18373" spans="8:15" s="179" customFormat="1" x14ac:dyDescent="0.2">
      <c r="H18373" s="180"/>
      <c r="I18373" s="180"/>
      <c r="L18373" s="181"/>
      <c r="M18373" s="180"/>
      <c r="N18373" s="180"/>
      <c r="O18373" s="180"/>
    </row>
    <row r="18374" spans="8:15" s="179" customFormat="1" x14ac:dyDescent="0.2">
      <c r="H18374" s="180"/>
      <c r="I18374" s="180"/>
      <c r="L18374" s="181"/>
      <c r="M18374" s="180"/>
      <c r="N18374" s="180"/>
      <c r="O18374" s="180"/>
    </row>
    <row r="18375" spans="8:15" s="179" customFormat="1" x14ac:dyDescent="0.2">
      <c r="H18375" s="180"/>
      <c r="I18375" s="180"/>
      <c r="L18375" s="181"/>
      <c r="M18375" s="180"/>
      <c r="N18375" s="180"/>
      <c r="O18375" s="180"/>
    </row>
    <row r="18376" spans="8:15" s="179" customFormat="1" x14ac:dyDescent="0.2">
      <c r="H18376" s="180"/>
      <c r="I18376" s="180"/>
      <c r="L18376" s="181"/>
      <c r="M18376" s="180"/>
      <c r="N18376" s="180"/>
      <c r="O18376" s="180"/>
    </row>
    <row r="18377" spans="8:15" s="179" customFormat="1" x14ac:dyDescent="0.2">
      <c r="H18377" s="180"/>
      <c r="I18377" s="180"/>
      <c r="L18377" s="181"/>
      <c r="M18377" s="180"/>
      <c r="N18377" s="180"/>
      <c r="O18377" s="180"/>
    </row>
    <row r="18378" spans="8:15" s="179" customFormat="1" x14ac:dyDescent="0.2">
      <c r="H18378" s="180"/>
      <c r="I18378" s="180"/>
      <c r="L18378" s="181"/>
      <c r="M18378" s="180"/>
      <c r="N18378" s="180"/>
      <c r="O18378" s="180"/>
    </row>
    <row r="18379" spans="8:15" s="179" customFormat="1" x14ac:dyDescent="0.2">
      <c r="H18379" s="180"/>
      <c r="I18379" s="180"/>
      <c r="L18379" s="181"/>
      <c r="M18379" s="180"/>
      <c r="N18379" s="180"/>
      <c r="O18379" s="180"/>
    </row>
    <row r="18380" spans="8:15" s="179" customFormat="1" x14ac:dyDescent="0.2">
      <c r="H18380" s="180"/>
      <c r="I18380" s="180"/>
      <c r="L18380" s="181"/>
      <c r="M18380" s="180"/>
      <c r="N18380" s="180"/>
      <c r="O18380" s="180"/>
    </row>
    <row r="18381" spans="8:15" s="179" customFormat="1" x14ac:dyDescent="0.2">
      <c r="H18381" s="180"/>
      <c r="I18381" s="180"/>
      <c r="L18381" s="181"/>
      <c r="M18381" s="180"/>
      <c r="N18381" s="180"/>
      <c r="O18381" s="180"/>
    </row>
    <row r="18382" spans="8:15" s="179" customFormat="1" x14ac:dyDescent="0.2">
      <c r="H18382" s="180"/>
      <c r="I18382" s="180"/>
      <c r="L18382" s="181"/>
      <c r="M18382" s="180"/>
      <c r="N18382" s="180"/>
      <c r="O18382" s="180"/>
    </row>
    <row r="18383" spans="8:15" s="179" customFormat="1" x14ac:dyDescent="0.2">
      <c r="H18383" s="180"/>
      <c r="I18383" s="180"/>
      <c r="L18383" s="181"/>
      <c r="M18383" s="180"/>
      <c r="N18383" s="180"/>
      <c r="O18383" s="180"/>
    </row>
    <row r="18384" spans="8:15" s="179" customFormat="1" x14ac:dyDescent="0.2">
      <c r="H18384" s="180"/>
      <c r="I18384" s="180"/>
      <c r="L18384" s="181"/>
      <c r="M18384" s="180"/>
      <c r="N18384" s="180"/>
      <c r="O18384" s="180"/>
    </row>
    <row r="18385" spans="8:15" s="179" customFormat="1" x14ac:dyDescent="0.2">
      <c r="H18385" s="180"/>
      <c r="I18385" s="180"/>
      <c r="L18385" s="181"/>
      <c r="M18385" s="180"/>
      <c r="N18385" s="180"/>
      <c r="O18385" s="180"/>
    </row>
    <row r="18386" spans="8:15" s="179" customFormat="1" x14ac:dyDescent="0.2">
      <c r="H18386" s="180"/>
      <c r="I18386" s="180"/>
      <c r="L18386" s="181"/>
      <c r="M18386" s="180"/>
      <c r="N18386" s="180"/>
      <c r="O18386" s="180"/>
    </row>
    <row r="18387" spans="8:15" s="179" customFormat="1" x14ac:dyDescent="0.2">
      <c r="H18387" s="180"/>
      <c r="I18387" s="180"/>
      <c r="L18387" s="181"/>
      <c r="M18387" s="180"/>
      <c r="N18387" s="180"/>
      <c r="O18387" s="180"/>
    </row>
    <row r="18388" spans="8:15" s="179" customFormat="1" x14ac:dyDescent="0.2">
      <c r="H18388" s="180"/>
      <c r="I18388" s="180"/>
      <c r="L18388" s="181"/>
      <c r="M18388" s="180"/>
      <c r="N18388" s="180"/>
      <c r="O18388" s="180"/>
    </row>
    <row r="18389" spans="8:15" s="179" customFormat="1" x14ac:dyDescent="0.2">
      <c r="H18389" s="180"/>
      <c r="I18389" s="180"/>
      <c r="L18389" s="181"/>
      <c r="M18389" s="180"/>
      <c r="N18389" s="180"/>
      <c r="O18389" s="180"/>
    </row>
    <row r="18390" spans="8:15" s="179" customFormat="1" x14ac:dyDescent="0.2">
      <c r="H18390" s="180"/>
      <c r="I18390" s="180"/>
      <c r="L18390" s="181"/>
      <c r="M18390" s="180"/>
      <c r="N18390" s="180"/>
      <c r="O18390" s="180"/>
    </row>
    <row r="18391" spans="8:15" s="179" customFormat="1" x14ac:dyDescent="0.2">
      <c r="H18391" s="180"/>
      <c r="I18391" s="180"/>
      <c r="L18391" s="181"/>
      <c r="M18391" s="180"/>
      <c r="N18391" s="180"/>
      <c r="O18391" s="180"/>
    </row>
    <row r="18392" spans="8:15" s="179" customFormat="1" x14ac:dyDescent="0.2">
      <c r="H18392" s="180"/>
      <c r="I18392" s="180"/>
      <c r="L18392" s="181"/>
      <c r="M18392" s="180"/>
      <c r="N18392" s="180"/>
      <c r="O18392" s="180"/>
    </row>
    <row r="18393" spans="8:15" s="179" customFormat="1" x14ac:dyDescent="0.2">
      <c r="H18393" s="180"/>
      <c r="I18393" s="180"/>
      <c r="L18393" s="181"/>
      <c r="M18393" s="180"/>
      <c r="N18393" s="180"/>
      <c r="O18393" s="180"/>
    </row>
    <row r="18394" spans="8:15" s="179" customFormat="1" x14ac:dyDescent="0.2">
      <c r="H18394" s="180"/>
      <c r="I18394" s="180"/>
      <c r="L18394" s="181"/>
      <c r="M18394" s="180"/>
      <c r="N18394" s="180"/>
      <c r="O18394" s="180"/>
    </row>
    <row r="18395" spans="8:15" s="179" customFormat="1" x14ac:dyDescent="0.2">
      <c r="H18395" s="180"/>
      <c r="I18395" s="180"/>
      <c r="L18395" s="181"/>
      <c r="M18395" s="180"/>
      <c r="N18395" s="180"/>
      <c r="O18395" s="180"/>
    </row>
    <row r="18396" spans="8:15" s="179" customFormat="1" x14ac:dyDescent="0.2">
      <c r="H18396" s="180"/>
      <c r="I18396" s="180"/>
      <c r="L18396" s="181"/>
      <c r="M18396" s="180"/>
      <c r="N18396" s="180"/>
      <c r="O18396" s="180"/>
    </row>
    <row r="18397" spans="8:15" s="179" customFormat="1" x14ac:dyDescent="0.2">
      <c r="H18397" s="180"/>
      <c r="I18397" s="180"/>
      <c r="L18397" s="181"/>
      <c r="M18397" s="180"/>
      <c r="N18397" s="180"/>
      <c r="O18397" s="180"/>
    </row>
    <row r="18398" spans="8:15" s="179" customFormat="1" x14ac:dyDescent="0.2">
      <c r="H18398" s="180"/>
      <c r="I18398" s="180"/>
      <c r="L18398" s="181"/>
      <c r="M18398" s="180"/>
      <c r="N18398" s="180"/>
      <c r="O18398" s="180"/>
    </row>
    <row r="18399" spans="8:15" s="179" customFormat="1" x14ac:dyDescent="0.2">
      <c r="H18399" s="180"/>
      <c r="I18399" s="180"/>
      <c r="L18399" s="181"/>
      <c r="M18399" s="180"/>
      <c r="N18399" s="180"/>
      <c r="O18399" s="180"/>
    </row>
    <row r="18400" spans="8:15" s="179" customFormat="1" x14ac:dyDescent="0.2">
      <c r="H18400" s="180"/>
      <c r="I18400" s="180"/>
      <c r="L18400" s="181"/>
      <c r="M18400" s="180"/>
      <c r="N18400" s="180"/>
      <c r="O18400" s="180"/>
    </row>
    <row r="18401" spans="8:15" s="179" customFormat="1" x14ac:dyDescent="0.2">
      <c r="H18401" s="180"/>
      <c r="I18401" s="180"/>
      <c r="L18401" s="181"/>
      <c r="M18401" s="180"/>
      <c r="N18401" s="180"/>
      <c r="O18401" s="180"/>
    </row>
    <row r="18402" spans="8:15" s="179" customFormat="1" x14ac:dyDescent="0.2">
      <c r="H18402" s="180"/>
      <c r="I18402" s="180"/>
      <c r="L18402" s="181"/>
      <c r="M18402" s="180"/>
      <c r="N18402" s="180"/>
      <c r="O18402" s="180"/>
    </row>
    <row r="18403" spans="8:15" s="179" customFormat="1" x14ac:dyDescent="0.2">
      <c r="H18403" s="180"/>
      <c r="I18403" s="180"/>
      <c r="L18403" s="181"/>
      <c r="M18403" s="180"/>
      <c r="N18403" s="180"/>
      <c r="O18403" s="180"/>
    </row>
    <row r="18404" spans="8:15" s="179" customFormat="1" x14ac:dyDescent="0.2">
      <c r="H18404" s="180"/>
      <c r="I18404" s="180"/>
      <c r="L18404" s="181"/>
      <c r="M18404" s="180"/>
      <c r="N18404" s="180"/>
      <c r="O18404" s="180"/>
    </row>
    <row r="18405" spans="8:15" s="179" customFormat="1" x14ac:dyDescent="0.2">
      <c r="H18405" s="180"/>
      <c r="I18405" s="180"/>
      <c r="L18405" s="181"/>
      <c r="M18405" s="180"/>
      <c r="N18405" s="180"/>
      <c r="O18405" s="180"/>
    </row>
    <row r="18406" spans="8:15" s="179" customFormat="1" x14ac:dyDescent="0.2">
      <c r="H18406" s="180"/>
      <c r="I18406" s="180"/>
      <c r="L18406" s="181"/>
      <c r="M18406" s="180"/>
      <c r="N18406" s="180"/>
      <c r="O18406" s="180"/>
    </row>
    <row r="18407" spans="8:15" s="179" customFormat="1" x14ac:dyDescent="0.2">
      <c r="H18407" s="180"/>
      <c r="I18407" s="180"/>
      <c r="L18407" s="181"/>
      <c r="M18407" s="180"/>
      <c r="N18407" s="180"/>
      <c r="O18407" s="180"/>
    </row>
    <row r="18408" spans="8:15" s="179" customFormat="1" x14ac:dyDescent="0.2">
      <c r="H18408" s="180"/>
      <c r="I18408" s="180"/>
      <c r="L18408" s="181"/>
      <c r="M18408" s="180"/>
      <c r="N18408" s="180"/>
      <c r="O18408" s="180"/>
    </row>
    <row r="18409" spans="8:15" s="179" customFormat="1" x14ac:dyDescent="0.2">
      <c r="H18409" s="180"/>
      <c r="I18409" s="180"/>
      <c r="L18409" s="181"/>
      <c r="M18409" s="180"/>
      <c r="N18409" s="180"/>
      <c r="O18409" s="180"/>
    </row>
    <row r="18410" spans="8:15" s="179" customFormat="1" x14ac:dyDescent="0.2">
      <c r="H18410" s="180"/>
      <c r="I18410" s="180"/>
      <c r="L18410" s="181"/>
      <c r="M18410" s="180"/>
      <c r="N18410" s="180"/>
      <c r="O18410" s="180"/>
    </row>
    <row r="18411" spans="8:15" s="179" customFormat="1" x14ac:dyDescent="0.2">
      <c r="H18411" s="180"/>
      <c r="I18411" s="180"/>
      <c r="L18411" s="181"/>
      <c r="M18411" s="180"/>
      <c r="N18411" s="180"/>
      <c r="O18411" s="180"/>
    </row>
    <row r="18412" spans="8:15" s="179" customFormat="1" x14ac:dyDescent="0.2">
      <c r="H18412" s="180"/>
      <c r="I18412" s="180"/>
      <c r="L18412" s="181"/>
      <c r="M18412" s="180"/>
      <c r="N18412" s="180"/>
      <c r="O18412" s="180"/>
    </row>
    <row r="18413" spans="8:15" s="179" customFormat="1" x14ac:dyDescent="0.2">
      <c r="H18413" s="180"/>
      <c r="I18413" s="180"/>
      <c r="L18413" s="181"/>
      <c r="M18413" s="180"/>
      <c r="N18413" s="180"/>
      <c r="O18413" s="180"/>
    </row>
    <row r="18414" spans="8:15" s="179" customFormat="1" x14ac:dyDescent="0.2">
      <c r="H18414" s="180"/>
      <c r="I18414" s="180"/>
      <c r="L18414" s="181"/>
      <c r="M18414" s="180"/>
      <c r="N18414" s="180"/>
      <c r="O18414" s="180"/>
    </row>
    <row r="18415" spans="8:15" s="179" customFormat="1" x14ac:dyDescent="0.2">
      <c r="H18415" s="180"/>
      <c r="I18415" s="180"/>
      <c r="L18415" s="181"/>
      <c r="M18415" s="180"/>
      <c r="N18415" s="180"/>
      <c r="O18415" s="180"/>
    </row>
    <row r="18416" spans="8:15" s="179" customFormat="1" x14ac:dyDescent="0.2">
      <c r="H18416" s="180"/>
      <c r="I18416" s="180"/>
      <c r="L18416" s="181"/>
      <c r="M18416" s="180"/>
      <c r="N18416" s="180"/>
      <c r="O18416" s="180"/>
    </row>
    <row r="18417" spans="8:15" s="179" customFormat="1" x14ac:dyDescent="0.2">
      <c r="H18417" s="180"/>
      <c r="I18417" s="180"/>
      <c r="L18417" s="181"/>
      <c r="M18417" s="180"/>
      <c r="N18417" s="180"/>
      <c r="O18417" s="180"/>
    </row>
    <row r="18418" spans="8:15" s="179" customFormat="1" x14ac:dyDescent="0.2">
      <c r="H18418" s="180"/>
      <c r="I18418" s="180"/>
      <c r="L18418" s="181"/>
      <c r="M18418" s="180"/>
      <c r="N18418" s="180"/>
      <c r="O18418" s="180"/>
    </row>
    <row r="18419" spans="8:15" s="179" customFormat="1" x14ac:dyDescent="0.2">
      <c r="H18419" s="180"/>
      <c r="I18419" s="180"/>
      <c r="L18419" s="181"/>
      <c r="M18419" s="180"/>
      <c r="N18419" s="180"/>
      <c r="O18419" s="180"/>
    </row>
    <row r="18420" spans="8:15" s="179" customFormat="1" x14ac:dyDescent="0.2">
      <c r="H18420" s="180"/>
      <c r="I18420" s="180"/>
      <c r="L18420" s="181"/>
      <c r="M18420" s="180"/>
      <c r="N18420" s="180"/>
      <c r="O18420" s="180"/>
    </row>
    <row r="18421" spans="8:15" s="179" customFormat="1" x14ac:dyDescent="0.2">
      <c r="H18421" s="180"/>
      <c r="I18421" s="180"/>
      <c r="L18421" s="181"/>
      <c r="M18421" s="180"/>
      <c r="N18421" s="180"/>
      <c r="O18421" s="180"/>
    </row>
    <row r="18422" spans="8:15" s="179" customFormat="1" x14ac:dyDescent="0.2">
      <c r="H18422" s="180"/>
      <c r="I18422" s="180"/>
      <c r="L18422" s="181"/>
      <c r="M18422" s="180"/>
      <c r="N18422" s="180"/>
      <c r="O18422" s="180"/>
    </row>
    <row r="18423" spans="8:15" s="179" customFormat="1" x14ac:dyDescent="0.2">
      <c r="H18423" s="180"/>
      <c r="I18423" s="180"/>
      <c r="L18423" s="181"/>
      <c r="M18423" s="180"/>
      <c r="N18423" s="180"/>
      <c r="O18423" s="180"/>
    </row>
    <row r="18424" spans="8:15" s="179" customFormat="1" x14ac:dyDescent="0.2">
      <c r="H18424" s="180"/>
      <c r="I18424" s="180"/>
      <c r="L18424" s="181"/>
      <c r="M18424" s="180"/>
      <c r="N18424" s="180"/>
      <c r="O18424" s="180"/>
    </row>
    <row r="18425" spans="8:15" s="179" customFormat="1" x14ac:dyDescent="0.2">
      <c r="H18425" s="180"/>
      <c r="I18425" s="180"/>
      <c r="L18425" s="181"/>
      <c r="M18425" s="180"/>
      <c r="N18425" s="180"/>
      <c r="O18425" s="180"/>
    </row>
    <row r="18426" spans="8:15" s="179" customFormat="1" x14ac:dyDescent="0.2">
      <c r="H18426" s="180"/>
      <c r="I18426" s="180"/>
      <c r="L18426" s="181"/>
      <c r="M18426" s="180"/>
      <c r="N18426" s="180"/>
      <c r="O18426" s="180"/>
    </row>
    <row r="18427" spans="8:15" s="179" customFormat="1" x14ac:dyDescent="0.2">
      <c r="H18427" s="180"/>
      <c r="I18427" s="180"/>
      <c r="L18427" s="181"/>
      <c r="M18427" s="180"/>
      <c r="N18427" s="180"/>
      <c r="O18427" s="180"/>
    </row>
    <row r="18428" spans="8:15" s="179" customFormat="1" x14ac:dyDescent="0.2">
      <c r="H18428" s="180"/>
      <c r="I18428" s="180"/>
      <c r="L18428" s="181"/>
      <c r="M18428" s="180"/>
      <c r="N18428" s="180"/>
      <c r="O18428" s="180"/>
    </row>
    <row r="18429" spans="8:15" s="179" customFormat="1" x14ac:dyDescent="0.2">
      <c r="H18429" s="180"/>
      <c r="I18429" s="180"/>
      <c r="L18429" s="181"/>
      <c r="M18429" s="180"/>
      <c r="N18429" s="180"/>
      <c r="O18429" s="180"/>
    </row>
    <row r="18430" spans="8:15" s="179" customFormat="1" x14ac:dyDescent="0.2">
      <c r="H18430" s="180"/>
      <c r="I18430" s="180"/>
      <c r="L18430" s="181"/>
      <c r="M18430" s="180"/>
      <c r="N18430" s="180"/>
      <c r="O18430" s="180"/>
    </row>
    <row r="18431" spans="8:15" s="179" customFormat="1" x14ac:dyDescent="0.2">
      <c r="H18431" s="180"/>
      <c r="I18431" s="180"/>
      <c r="L18431" s="181"/>
      <c r="M18431" s="180"/>
      <c r="N18431" s="180"/>
      <c r="O18431" s="180"/>
    </row>
    <row r="18432" spans="8:15" s="179" customFormat="1" x14ac:dyDescent="0.2">
      <c r="H18432" s="180"/>
      <c r="I18432" s="180"/>
      <c r="L18432" s="181"/>
      <c r="M18432" s="180"/>
      <c r="N18432" s="180"/>
      <c r="O18432" s="180"/>
    </row>
    <row r="18433" spans="8:15" s="179" customFormat="1" x14ac:dyDescent="0.2">
      <c r="H18433" s="180"/>
      <c r="I18433" s="180"/>
      <c r="L18433" s="181"/>
      <c r="M18433" s="180"/>
      <c r="N18433" s="180"/>
      <c r="O18433" s="180"/>
    </row>
    <row r="18434" spans="8:15" s="179" customFormat="1" x14ac:dyDescent="0.2">
      <c r="H18434" s="180"/>
      <c r="I18434" s="180"/>
      <c r="L18434" s="181"/>
      <c r="M18434" s="180"/>
      <c r="N18434" s="180"/>
      <c r="O18434" s="180"/>
    </row>
    <row r="18435" spans="8:15" s="179" customFormat="1" x14ac:dyDescent="0.2">
      <c r="H18435" s="180"/>
      <c r="I18435" s="180"/>
      <c r="L18435" s="181"/>
      <c r="M18435" s="180"/>
      <c r="N18435" s="180"/>
      <c r="O18435" s="180"/>
    </row>
    <row r="18436" spans="8:15" s="179" customFormat="1" x14ac:dyDescent="0.2">
      <c r="H18436" s="180"/>
      <c r="I18436" s="180"/>
      <c r="L18436" s="181"/>
      <c r="M18436" s="180"/>
      <c r="N18436" s="180"/>
      <c r="O18436" s="180"/>
    </row>
    <row r="18437" spans="8:15" s="179" customFormat="1" x14ac:dyDescent="0.2">
      <c r="H18437" s="180"/>
      <c r="I18437" s="180"/>
      <c r="L18437" s="181"/>
      <c r="M18437" s="180"/>
      <c r="N18437" s="180"/>
      <c r="O18437" s="180"/>
    </row>
    <row r="18438" spans="8:15" s="179" customFormat="1" x14ac:dyDescent="0.2">
      <c r="H18438" s="180"/>
      <c r="I18438" s="180"/>
      <c r="L18438" s="181"/>
      <c r="M18438" s="180"/>
      <c r="N18438" s="180"/>
      <c r="O18438" s="180"/>
    </row>
    <row r="18439" spans="8:15" s="179" customFormat="1" x14ac:dyDescent="0.2">
      <c r="H18439" s="180"/>
      <c r="I18439" s="180"/>
      <c r="L18439" s="181"/>
      <c r="M18439" s="180"/>
      <c r="N18439" s="180"/>
      <c r="O18439" s="180"/>
    </row>
    <row r="18440" spans="8:15" s="179" customFormat="1" x14ac:dyDescent="0.2">
      <c r="H18440" s="180"/>
      <c r="I18440" s="180"/>
      <c r="L18440" s="181"/>
      <c r="M18440" s="180"/>
      <c r="N18440" s="180"/>
      <c r="O18440" s="180"/>
    </row>
    <row r="18441" spans="8:15" s="179" customFormat="1" x14ac:dyDescent="0.2">
      <c r="H18441" s="180"/>
      <c r="I18441" s="180"/>
      <c r="L18441" s="181"/>
      <c r="M18441" s="180"/>
      <c r="N18441" s="180"/>
      <c r="O18441" s="180"/>
    </row>
    <row r="18442" spans="8:15" s="179" customFormat="1" x14ac:dyDescent="0.2">
      <c r="H18442" s="180"/>
      <c r="I18442" s="180"/>
      <c r="L18442" s="181"/>
      <c r="M18442" s="180"/>
      <c r="N18442" s="180"/>
      <c r="O18442" s="180"/>
    </row>
    <row r="18443" spans="8:15" s="179" customFormat="1" x14ac:dyDescent="0.2">
      <c r="H18443" s="180"/>
      <c r="I18443" s="180"/>
      <c r="L18443" s="181"/>
      <c r="M18443" s="180"/>
      <c r="N18443" s="180"/>
      <c r="O18443" s="180"/>
    </row>
    <row r="18444" spans="8:15" s="179" customFormat="1" x14ac:dyDescent="0.2">
      <c r="H18444" s="180"/>
      <c r="I18444" s="180"/>
      <c r="L18444" s="181"/>
      <c r="M18444" s="180"/>
      <c r="N18444" s="180"/>
      <c r="O18444" s="180"/>
    </row>
    <row r="18445" spans="8:15" s="179" customFormat="1" x14ac:dyDescent="0.2">
      <c r="H18445" s="180"/>
      <c r="I18445" s="180"/>
      <c r="L18445" s="181"/>
      <c r="M18445" s="180"/>
      <c r="N18445" s="180"/>
      <c r="O18445" s="180"/>
    </row>
    <row r="18446" spans="8:15" s="179" customFormat="1" x14ac:dyDescent="0.2">
      <c r="H18446" s="180"/>
      <c r="I18446" s="180"/>
      <c r="L18446" s="181"/>
      <c r="M18446" s="180"/>
      <c r="N18446" s="180"/>
      <c r="O18446" s="180"/>
    </row>
    <row r="18447" spans="8:15" s="179" customFormat="1" x14ac:dyDescent="0.2">
      <c r="H18447" s="180"/>
      <c r="I18447" s="180"/>
      <c r="L18447" s="181"/>
      <c r="M18447" s="180"/>
      <c r="N18447" s="180"/>
      <c r="O18447" s="180"/>
    </row>
    <row r="18448" spans="8:15" s="179" customFormat="1" x14ac:dyDescent="0.2">
      <c r="H18448" s="180"/>
      <c r="I18448" s="180"/>
      <c r="L18448" s="181"/>
      <c r="M18448" s="180"/>
      <c r="N18448" s="180"/>
      <c r="O18448" s="180"/>
    </row>
    <row r="18449" spans="8:15" s="179" customFormat="1" x14ac:dyDescent="0.2">
      <c r="H18449" s="180"/>
      <c r="I18449" s="180"/>
      <c r="L18449" s="181"/>
      <c r="M18449" s="180"/>
      <c r="N18449" s="180"/>
      <c r="O18449" s="180"/>
    </row>
    <row r="18450" spans="8:15" s="179" customFormat="1" x14ac:dyDescent="0.2">
      <c r="H18450" s="180"/>
      <c r="I18450" s="180"/>
      <c r="L18450" s="181"/>
      <c r="M18450" s="180"/>
      <c r="N18450" s="180"/>
      <c r="O18450" s="180"/>
    </row>
    <row r="18451" spans="8:15" s="179" customFormat="1" x14ac:dyDescent="0.2">
      <c r="H18451" s="180"/>
      <c r="I18451" s="180"/>
      <c r="L18451" s="181"/>
      <c r="M18451" s="180"/>
      <c r="N18451" s="180"/>
      <c r="O18451" s="180"/>
    </row>
    <row r="18452" spans="8:15" s="179" customFormat="1" x14ac:dyDescent="0.2">
      <c r="H18452" s="180"/>
      <c r="I18452" s="180"/>
      <c r="L18452" s="181"/>
      <c r="M18452" s="180"/>
      <c r="N18452" s="180"/>
      <c r="O18452" s="180"/>
    </row>
    <row r="18453" spans="8:15" s="179" customFormat="1" x14ac:dyDescent="0.2">
      <c r="H18453" s="180"/>
      <c r="I18453" s="180"/>
      <c r="L18453" s="181"/>
      <c r="M18453" s="180"/>
      <c r="N18453" s="180"/>
      <c r="O18453" s="180"/>
    </row>
    <row r="18454" spans="8:15" s="179" customFormat="1" x14ac:dyDescent="0.2">
      <c r="H18454" s="180"/>
      <c r="I18454" s="180"/>
      <c r="L18454" s="181"/>
      <c r="M18454" s="180"/>
      <c r="N18454" s="180"/>
      <c r="O18454" s="180"/>
    </row>
    <row r="18455" spans="8:15" s="179" customFormat="1" x14ac:dyDescent="0.2">
      <c r="H18455" s="180"/>
      <c r="I18455" s="180"/>
      <c r="L18455" s="181"/>
      <c r="M18455" s="180"/>
      <c r="N18455" s="180"/>
      <c r="O18455" s="180"/>
    </row>
    <row r="18456" spans="8:15" s="179" customFormat="1" x14ac:dyDescent="0.2">
      <c r="H18456" s="180"/>
      <c r="I18456" s="180"/>
      <c r="L18456" s="181"/>
      <c r="M18456" s="180"/>
      <c r="N18456" s="180"/>
      <c r="O18456" s="180"/>
    </row>
    <row r="18457" spans="8:15" s="179" customFormat="1" x14ac:dyDescent="0.2">
      <c r="H18457" s="180"/>
      <c r="I18457" s="180"/>
      <c r="L18457" s="181"/>
      <c r="M18457" s="180"/>
      <c r="N18457" s="180"/>
      <c r="O18457" s="180"/>
    </row>
    <row r="18458" spans="8:15" s="179" customFormat="1" x14ac:dyDescent="0.2">
      <c r="H18458" s="180"/>
      <c r="I18458" s="180"/>
      <c r="L18458" s="181"/>
      <c r="M18458" s="180"/>
      <c r="N18458" s="180"/>
      <c r="O18458" s="180"/>
    </row>
    <row r="18459" spans="8:15" s="179" customFormat="1" x14ac:dyDescent="0.2">
      <c r="H18459" s="180"/>
      <c r="I18459" s="180"/>
      <c r="L18459" s="181"/>
      <c r="M18459" s="180"/>
      <c r="N18459" s="180"/>
      <c r="O18459" s="180"/>
    </row>
    <row r="18460" spans="8:15" s="179" customFormat="1" x14ac:dyDescent="0.2">
      <c r="H18460" s="180"/>
      <c r="I18460" s="180"/>
      <c r="L18460" s="181"/>
      <c r="M18460" s="180"/>
      <c r="N18460" s="180"/>
      <c r="O18460" s="180"/>
    </row>
    <row r="18461" spans="8:15" s="179" customFormat="1" x14ac:dyDescent="0.2">
      <c r="H18461" s="180"/>
      <c r="I18461" s="180"/>
      <c r="L18461" s="181"/>
      <c r="M18461" s="180"/>
      <c r="N18461" s="180"/>
      <c r="O18461" s="180"/>
    </row>
    <row r="18462" spans="8:15" s="179" customFormat="1" x14ac:dyDescent="0.2">
      <c r="H18462" s="180"/>
      <c r="I18462" s="180"/>
      <c r="L18462" s="181"/>
      <c r="M18462" s="180"/>
      <c r="N18462" s="180"/>
      <c r="O18462" s="180"/>
    </row>
    <row r="18463" spans="8:15" s="179" customFormat="1" x14ac:dyDescent="0.2">
      <c r="H18463" s="180"/>
      <c r="I18463" s="180"/>
      <c r="L18463" s="181"/>
      <c r="M18463" s="180"/>
      <c r="N18463" s="180"/>
      <c r="O18463" s="180"/>
    </row>
    <row r="18464" spans="8:15" s="179" customFormat="1" x14ac:dyDescent="0.2">
      <c r="H18464" s="180"/>
      <c r="I18464" s="180"/>
      <c r="L18464" s="181"/>
      <c r="M18464" s="180"/>
      <c r="N18464" s="180"/>
      <c r="O18464" s="180"/>
    </row>
    <row r="18465" spans="8:15" s="179" customFormat="1" x14ac:dyDescent="0.2">
      <c r="H18465" s="180"/>
      <c r="I18465" s="180"/>
      <c r="L18465" s="181"/>
      <c r="M18465" s="180"/>
      <c r="N18465" s="180"/>
      <c r="O18465" s="180"/>
    </row>
    <row r="18466" spans="8:15" s="179" customFormat="1" x14ac:dyDescent="0.2">
      <c r="H18466" s="180"/>
      <c r="I18466" s="180"/>
      <c r="L18466" s="181"/>
      <c r="M18466" s="180"/>
      <c r="N18466" s="180"/>
      <c r="O18466" s="180"/>
    </row>
    <row r="18467" spans="8:15" s="179" customFormat="1" x14ac:dyDescent="0.2">
      <c r="H18467" s="180"/>
      <c r="I18467" s="180"/>
      <c r="L18467" s="181"/>
      <c r="M18467" s="180"/>
      <c r="N18467" s="180"/>
      <c r="O18467" s="180"/>
    </row>
    <row r="18468" spans="8:15" s="179" customFormat="1" x14ac:dyDescent="0.2">
      <c r="H18468" s="180"/>
      <c r="I18468" s="180"/>
      <c r="L18468" s="181"/>
      <c r="M18468" s="180"/>
      <c r="N18468" s="180"/>
      <c r="O18468" s="180"/>
    </row>
    <row r="18469" spans="8:15" s="179" customFormat="1" x14ac:dyDescent="0.2">
      <c r="H18469" s="180"/>
      <c r="I18469" s="180"/>
      <c r="L18469" s="181"/>
      <c r="M18469" s="180"/>
      <c r="N18469" s="180"/>
      <c r="O18469" s="180"/>
    </row>
    <row r="18470" spans="8:15" s="179" customFormat="1" x14ac:dyDescent="0.2">
      <c r="H18470" s="180"/>
      <c r="I18470" s="180"/>
      <c r="L18470" s="181"/>
      <c r="M18470" s="180"/>
      <c r="N18470" s="180"/>
      <c r="O18470" s="180"/>
    </row>
    <row r="18471" spans="8:15" s="179" customFormat="1" x14ac:dyDescent="0.2">
      <c r="H18471" s="180"/>
      <c r="I18471" s="180"/>
      <c r="L18471" s="181"/>
      <c r="M18471" s="180"/>
      <c r="N18471" s="180"/>
      <c r="O18471" s="180"/>
    </row>
    <row r="18472" spans="8:15" s="179" customFormat="1" x14ac:dyDescent="0.2">
      <c r="H18472" s="180"/>
      <c r="I18472" s="180"/>
      <c r="L18472" s="181"/>
      <c r="M18472" s="180"/>
      <c r="N18472" s="180"/>
      <c r="O18472" s="180"/>
    </row>
    <row r="18473" spans="8:15" s="179" customFormat="1" x14ac:dyDescent="0.2">
      <c r="H18473" s="180"/>
      <c r="I18473" s="180"/>
      <c r="L18473" s="181"/>
      <c r="M18473" s="180"/>
      <c r="N18473" s="180"/>
      <c r="O18473" s="180"/>
    </row>
    <row r="18474" spans="8:15" s="179" customFormat="1" x14ac:dyDescent="0.2">
      <c r="H18474" s="180"/>
      <c r="I18474" s="180"/>
      <c r="L18474" s="181"/>
      <c r="M18474" s="180"/>
      <c r="N18474" s="180"/>
      <c r="O18474" s="180"/>
    </row>
    <row r="18475" spans="8:15" s="179" customFormat="1" x14ac:dyDescent="0.2">
      <c r="H18475" s="180"/>
      <c r="I18475" s="180"/>
      <c r="L18475" s="181"/>
      <c r="M18475" s="180"/>
      <c r="N18475" s="180"/>
      <c r="O18475" s="180"/>
    </row>
    <row r="18476" spans="8:15" s="179" customFormat="1" x14ac:dyDescent="0.2">
      <c r="H18476" s="180"/>
      <c r="I18476" s="180"/>
      <c r="L18476" s="181"/>
      <c r="M18476" s="180"/>
      <c r="N18476" s="180"/>
      <c r="O18476" s="180"/>
    </row>
    <row r="18477" spans="8:15" s="179" customFormat="1" x14ac:dyDescent="0.2">
      <c r="H18477" s="180"/>
      <c r="I18477" s="180"/>
      <c r="L18477" s="181"/>
      <c r="M18477" s="180"/>
      <c r="N18477" s="180"/>
      <c r="O18477" s="180"/>
    </row>
    <row r="18478" spans="8:15" s="179" customFormat="1" x14ac:dyDescent="0.2">
      <c r="H18478" s="180"/>
      <c r="I18478" s="180"/>
      <c r="L18478" s="181"/>
      <c r="M18478" s="180"/>
      <c r="N18478" s="180"/>
      <c r="O18478" s="180"/>
    </row>
    <row r="18479" spans="8:15" s="179" customFormat="1" x14ac:dyDescent="0.2">
      <c r="H18479" s="180"/>
      <c r="I18479" s="180"/>
      <c r="L18479" s="181"/>
      <c r="M18479" s="180"/>
      <c r="N18479" s="180"/>
      <c r="O18479" s="180"/>
    </row>
    <row r="18480" spans="8:15" s="179" customFormat="1" x14ac:dyDescent="0.2">
      <c r="H18480" s="180"/>
      <c r="I18480" s="180"/>
      <c r="L18480" s="181"/>
      <c r="M18480" s="180"/>
      <c r="N18480" s="180"/>
      <c r="O18480" s="180"/>
    </row>
    <row r="18481" spans="8:15" s="179" customFormat="1" x14ac:dyDescent="0.2">
      <c r="H18481" s="180"/>
      <c r="I18481" s="180"/>
      <c r="L18481" s="181"/>
      <c r="M18481" s="180"/>
      <c r="N18481" s="180"/>
      <c r="O18481" s="180"/>
    </row>
    <row r="18482" spans="8:15" s="179" customFormat="1" x14ac:dyDescent="0.2">
      <c r="H18482" s="180"/>
      <c r="I18482" s="180"/>
      <c r="L18482" s="181"/>
      <c r="M18482" s="180"/>
      <c r="N18482" s="180"/>
      <c r="O18482" s="180"/>
    </row>
    <row r="18483" spans="8:15" s="179" customFormat="1" x14ac:dyDescent="0.2">
      <c r="H18483" s="180"/>
      <c r="I18483" s="180"/>
      <c r="L18483" s="181"/>
      <c r="M18483" s="180"/>
      <c r="N18483" s="180"/>
      <c r="O18483" s="180"/>
    </row>
    <row r="18484" spans="8:15" s="179" customFormat="1" x14ac:dyDescent="0.2">
      <c r="H18484" s="180"/>
      <c r="I18484" s="180"/>
      <c r="L18484" s="181"/>
      <c r="M18484" s="180"/>
      <c r="N18484" s="180"/>
      <c r="O18484" s="180"/>
    </row>
    <row r="18485" spans="8:15" s="179" customFormat="1" x14ac:dyDescent="0.2">
      <c r="H18485" s="180"/>
      <c r="I18485" s="180"/>
      <c r="L18485" s="181"/>
      <c r="M18485" s="180"/>
      <c r="N18485" s="180"/>
      <c r="O18485" s="180"/>
    </row>
    <row r="18486" spans="8:15" s="179" customFormat="1" x14ac:dyDescent="0.2">
      <c r="H18486" s="180"/>
      <c r="I18486" s="180"/>
      <c r="L18486" s="181"/>
      <c r="M18486" s="180"/>
      <c r="N18486" s="180"/>
      <c r="O18486" s="180"/>
    </row>
    <row r="18487" spans="8:15" s="179" customFormat="1" x14ac:dyDescent="0.2">
      <c r="H18487" s="180"/>
      <c r="I18487" s="180"/>
      <c r="L18487" s="181"/>
      <c r="M18487" s="180"/>
      <c r="N18487" s="180"/>
      <c r="O18487" s="180"/>
    </row>
    <row r="18488" spans="8:15" s="179" customFormat="1" x14ac:dyDescent="0.2">
      <c r="H18488" s="180"/>
      <c r="I18488" s="180"/>
      <c r="L18488" s="181"/>
      <c r="M18488" s="180"/>
      <c r="N18488" s="180"/>
      <c r="O18488" s="180"/>
    </row>
    <row r="18489" spans="8:15" s="179" customFormat="1" x14ac:dyDescent="0.2">
      <c r="H18489" s="180"/>
      <c r="I18489" s="180"/>
      <c r="L18489" s="181"/>
      <c r="M18489" s="180"/>
      <c r="N18489" s="180"/>
      <c r="O18489" s="180"/>
    </row>
    <row r="18490" spans="8:15" s="179" customFormat="1" x14ac:dyDescent="0.2">
      <c r="H18490" s="180"/>
      <c r="I18490" s="180"/>
      <c r="L18490" s="181"/>
      <c r="M18490" s="180"/>
      <c r="N18490" s="180"/>
      <c r="O18490" s="180"/>
    </row>
    <row r="18491" spans="8:15" s="179" customFormat="1" x14ac:dyDescent="0.2">
      <c r="H18491" s="180"/>
      <c r="I18491" s="180"/>
      <c r="L18491" s="181"/>
      <c r="M18491" s="180"/>
      <c r="N18491" s="180"/>
      <c r="O18491" s="180"/>
    </row>
    <row r="18492" spans="8:15" s="179" customFormat="1" x14ac:dyDescent="0.2">
      <c r="H18492" s="180"/>
      <c r="I18492" s="180"/>
      <c r="L18492" s="181"/>
      <c r="M18492" s="180"/>
      <c r="N18492" s="180"/>
      <c r="O18492" s="180"/>
    </row>
    <row r="18493" spans="8:15" s="179" customFormat="1" x14ac:dyDescent="0.2">
      <c r="H18493" s="180"/>
      <c r="I18493" s="180"/>
      <c r="L18493" s="181"/>
      <c r="M18493" s="180"/>
      <c r="N18493" s="180"/>
      <c r="O18493" s="180"/>
    </row>
    <row r="18494" spans="8:15" s="179" customFormat="1" x14ac:dyDescent="0.2">
      <c r="H18494" s="180"/>
      <c r="I18494" s="180"/>
      <c r="L18494" s="181"/>
      <c r="M18494" s="180"/>
      <c r="N18494" s="180"/>
      <c r="O18494" s="180"/>
    </row>
    <row r="18495" spans="8:15" s="179" customFormat="1" x14ac:dyDescent="0.2">
      <c r="H18495" s="180"/>
      <c r="I18495" s="180"/>
      <c r="L18495" s="181"/>
      <c r="M18495" s="180"/>
      <c r="N18495" s="180"/>
      <c r="O18495" s="180"/>
    </row>
    <row r="18496" spans="8:15" s="179" customFormat="1" x14ac:dyDescent="0.2">
      <c r="H18496" s="180"/>
      <c r="I18496" s="180"/>
      <c r="L18496" s="181"/>
      <c r="M18496" s="180"/>
      <c r="N18496" s="180"/>
      <c r="O18496" s="180"/>
    </row>
    <row r="18497" spans="8:15" s="179" customFormat="1" x14ac:dyDescent="0.2">
      <c r="H18497" s="180"/>
      <c r="I18497" s="180"/>
      <c r="L18497" s="181"/>
      <c r="M18497" s="180"/>
      <c r="N18497" s="180"/>
      <c r="O18497" s="180"/>
    </row>
    <row r="18498" spans="8:15" s="179" customFormat="1" x14ac:dyDescent="0.2">
      <c r="H18498" s="180"/>
      <c r="I18498" s="180"/>
      <c r="L18498" s="181"/>
      <c r="M18498" s="180"/>
      <c r="N18498" s="180"/>
      <c r="O18498" s="180"/>
    </row>
    <row r="18499" spans="8:15" s="179" customFormat="1" x14ac:dyDescent="0.2">
      <c r="H18499" s="180"/>
      <c r="I18499" s="180"/>
      <c r="L18499" s="181"/>
      <c r="M18499" s="180"/>
      <c r="N18499" s="180"/>
      <c r="O18499" s="180"/>
    </row>
    <row r="18500" spans="8:15" s="179" customFormat="1" x14ac:dyDescent="0.2">
      <c r="H18500" s="180"/>
      <c r="I18500" s="180"/>
      <c r="L18500" s="181"/>
      <c r="M18500" s="180"/>
      <c r="N18500" s="180"/>
      <c r="O18500" s="180"/>
    </row>
    <row r="18501" spans="8:15" s="179" customFormat="1" x14ac:dyDescent="0.2">
      <c r="H18501" s="180"/>
      <c r="I18501" s="180"/>
      <c r="L18501" s="181"/>
      <c r="M18501" s="180"/>
      <c r="N18501" s="180"/>
      <c r="O18501" s="180"/>
    </row>
    <row r="18502" spans="8:15" s="179" customFormat="1" x14ac:dyDescent="0.2">
      <c r="H18502" s="180"/>
      <c r="I18502" s="180"/>
      <c r="L18502" s="181"/>
      <c r="M18502" s="180"/>
      <c r="N18502" s="180"/>
      <c r="O18502" s="180"/>
    </row>
    <row r="18503" spans="8:15" s="179" customFormat="1" x14ac:dyDescent="0.2">
      <c r="H18503" s="180"/>
      <c r="I18503" s="180"/>
      <c r="L18503" s="181"/>
      <c r="M18503" s="180"/>
      <c r="N18503" s="180"/>
      <c r="O18503" s="180"/>
    </row>
    <row r="18504" spans="8:15" s="179" customFormat="1" x14ac:dyDescent="0.2">
      <c r="H18504" s="180"/>
      <c r="I18504" s="180"/>
      <c r="L18504" s="181"/>
      <c r="M18504" s="180"/>
      <c r="N18504" s="180"/>
      <c r="O18504" s="180"/>
    </row>
    <row r="18505" spans="8:15" s="179" customFormat="1" x14ac:dyDescent="0.2">
      <c r="H18505" s="180"/>
      <c r="I18505" s="180"/>
      <c r="L18505" s="181"/>
      <c r="M18505" s="180"/>
      <c r="N18505" s="180"/>
      <c r="O18505" s="180"/>
    </row>
    <row r="18506" spans="8:15" s="179" customFormat="1" x14ac:dyDescent="0.2">
      <c r="H18506" s="180"/>
      <c r="I18506" s="180"/>
      <c r="L18506" s="181"/>
      <c r="M18506" s="180"/>
      <c r="N18506" s="180"/>
      <c r="O18506" s="180"/>
    </row>
    <row r="18507" spans="8:15" s="179" customFormat="1" x14ac:dyDescent="0.2">
      <c r="H18507" s="180"/>
      <c r="I18507" s="180"/>
      <c r="L18507" s="181"/>
      <c r="M18507" s="180"/>
      <c r="N18507" s="180"/>
      <c r="O18507" s="180"/>
    </row>
    <row r="18508" spans="8:15" s="179" customFormat="1" x14ac:dyDescent="0.2">
      <c r="H18508" s="180"/>
      <c r="I18508" s="180"/>
      <c r="L18508" s="181"/>
      <c r="M18508" s="180"/>
      <c r="N18508" s="180"/>
      <c r="O18508" s="180"/>
    </row>
    <row r="18509" spans="8:15" s="179" customFormat="1" x14ac:dyDescent="0.2">
      <c r="H18509" s="180"/>
      <c r="I18509" s="180"/>
      <c r="L18509" s="181"/>
      <c r="M18509" s="180"/>
      <c r="N18509" s="180"/>
      <c r="O18509" s="180"/>
    </row>
    <row r="18510" spans="8:15" s="179" customFormat="1" x14ac:dyDescent="0.2">
      <c r="H18510" s="180"/>
      <c r="I18510" s="180"/>
      <c r="L18510" s="181"/>
      <c r="M18510" s="180"/>
      <c r="N18510" s="180"/>
      <c r="O18510" s="180"/>
    </row>
    <row r="18511" spans="8:15" s="179" customFormat="1" x14ac:dyDescent="0.2">
      <c r="H18511" s="180"/>
      <c r="I18511" s="180"/>
      <c r="L18511" s="181"/>
      <c r="M18511" s="180"/>
      <c r="N18511" s="180"/>
      <c r="O18511" s="180"/>
    </row>
    <row r="18512" spans="8:15" s="179" customFormat="1" x14ac:dyDescent="0.2">
      <c r="H18512" s="180"/>
      <c r="I18512" s="180"/>
      <c r="L18512" s="181"/>
      <c r="M18512" s="180"/>
      <c r="N18512" s="180"/>
      <c r="O18512" s="180"/>
    </row>
    <row r="18513" spans="8:15" s="179" customFormat="1" x14ac:dyDescent="0.2">
      <c r="H18513" s="180"/>
      <c r="I18513" s="180"/>
      <c r="L18513" s="181"/>
      <c r="M18513" s="180"/>
      <c r="N18513" s="180"/>
      <c r="O18513" s="180"/>
    </row>
    <row r="18514" spans="8:15" s="179" customFormat="1" x14ac:dyDescent="0.2">
      <c r="H18514" s="180"/>
      <c r="I18514" s="180"/>
      <c r="L18514" s="181"/>
      <c r="M18514" s="180"/>
      <c r="N18514" s="180"/>
      <c r="O18514" s="180"/>
    </row>
    <row r="18515" spans="8:15" s="179" customFormat="1" x14ac:dyDescent="0.2">
      <c r="H18515" s="180"/>
      <c r="I18515" s="180"/>
      <c r="L18515" s="181"/>
      <c r="M18515" s="180"/>
      <c r="N18515" s="180"/>
      <c r="O18515" s="180"/>
    </row>
    <row r="18516" spans="8:15" s="179" customFormat="1" x14ac:dyDescent="0.2">
      <c r="H18516" s="180"/>
      <c r="I18516" s="180"/>
      <c r="L18516" s="181"/>
      <c r="M18516" s="180"/>
      <c r="N18516" s="180"/>
      <c r="O18516" s="180"/>
    </row>
    <row r="18517" spans="8:15" s="179" customFormat="1" x14ac:dyDescent="0.2">
      <c r="H18517" s="180"/>
      <c r="I18517" s="180"/>
      <c r="L18517" s="181"/>
      <c r="M18517" s="180"/>
      <c r="N18517" s="180"/>
      <c r="O18517" s="180"/>
    </row>
    <row r="18518" spans="8:15" s="179" customFormat="1" x14ac:dyDescent="0.2">
      <c r="H18518" s="180"/>
      <c r="I18518" s="180"/>
      <c r="L18518" s="181"/>
      <c r="M18518" s="180"/>
      <c r="N18518" s="180"/>
      <c r="O18518" s="180"/>
    </row>
    <row r="18519" spans="8:15" s="179" customFormat="1" x14ac:dyDescent="0.2">
      <c r="H18519" s="180"/>
      <c r="I18519" s="180"/>
      <c r="L18519" s="181"/>
      <c r="M18519" s="180"/>
      <c r="N18519" s="180"/>
      <c r="O18519" s="180"/>
    </row>
    <row r="18520" spans="8:15" s="179" customFormat="1" x14ac:dyDescent="0.2">
      <c r="H18520" s="180"/>
      <c r="I18520" s="180"/>
      <c r="L18520" s="181"/>
      <c r="M18520" s="180"/>
      <c r="N18520" s="180"/>
      <c r="O18520" s="180"/>
    </row>
    <row r="18521" spans="8:15" s="179" customFormat="1" x14ac:dyDescent="0.2">
      <c r="H18521" s="180"/>
      <c r="I18521" s="180"/>
      <c r="L18521" s="181"/>
      <c r="M18521" s="180"/>
      <c r="N18521" s="180"/>
      <c r="O18521" s="180"/>
    </row>
    <row r="18522" spans="8:15" s="179" customFormat="1" x14ac:dyDescent="0.2">
      <c r="H18522" s="180"/>
      <c r="I18522" s="180"/>
      <c r="L18522" s="181"/>
      <c r="M18522" s="180"/>
      <c r="N18522" s="180"/>
      <c r="O18522" s="180"/>
    </row>
    <row r="18523" spans="8:15" s="179" customFormat="1" x14ac:dyDescent="0.2">
      <c r="H18523" s="180"/>
      <c r="I18523" s="180"/>
      <c r="L18523" s="181"/>
      <c r="M18523" s="180"/>
      <c r="N18523" s="180"/>
      <c r="O18523" s="180"/>
    </row>
    <row r="18524" spans="8:15" s="179" customFormat="1" x14ac:dyDescent="0.2">
      <c r="H18524" s="180"/>
      <c r="I18524" s="180"/>
      <c r="L18524" s="181"/>
      <c r="M18524" s="180"/>
      <c r="N18524" s="180"/>
      <c r="O18524" s="180"/>
    </row>
    <row r="18525" spans="8:15" s="179" customFormat="1" x14ac:dyDescent="0.2">
      <c r="H18525" s="180"/>
      <c r="I18525" s="180"/>
      <c r="L18525" s="181"/>
      <c r="M18525" s="180"/>
      <c r="N18525" s="180"/>
      <c r="O18525" s="180"/>
    </row>
    <row r="18526" spans="8:15" s="179" customFormat="1" x14ac:dyDescent="0.2">
      <c r="H18526" s="180"/>
      <c r="I18526" s="180"/>
      <c r="L18526" s="181"/>
      <c r="M18526" s="180"/>
      <c r="N18526" s="180"/>
      <c r="O18526" s="180"/>
    </row>
    <row r="18527" spans="8:15" s="179" customFormat="1" x14ac:dyDescent="0.2">
      <c r="H18527" s="180"/>
      <c r="I18527" s="180"/>
      <c r="L18527" s="181"/>
      <c r="M18527" s="180"/>
      <c r="N18527" s="180"/>
      <c r="O18527" s="180"/>
    </row>
    <row r="18528" spans="8:15" s="179" customFormat="1" x14ac:dyDescent="0.2">
      <c r="H18528" s="180"/>
      <c r="I18528" s="180"/>
      <c r="L18528" s="181"/>
      <c r="M18528" s="180"/>
      <c r="N18528" s="180"/>
      <c r="O18528" s="180"/>
    </row>
    <row r="18529" spans="8:15" s="179" customFormat="1" x14ac:dyDescent="0.2">
      <c r="H18529" s="180"/>
      <c r="I18529" s="180"/>
      <c r="L18529" s="181"/>
      <c r="M18529" s="180"/>
      <c r="N18529" s="180"/>
      <c r="O18529" s="180"/>
    </row>
    <row r="18530" spans="8:15" s="179" customFormat="1" x14ac:dyDescent="0.2">
      <c r="H18530" s="180"/>
      <c r="I18530" s="180"/>
      <c r="L18530" s="181"/>
      <c r="M18530" s="180"/>
      <c r="N18530" s="180"/>
      <c r="O18530" s="180"/>
    </row>
    <row r="18531" spans="8:15" s="179" customFormat="1" x14ac:dyDescent="0.2">
      <c r="H18531" s="180"/>
      <c r="I18531" s="180"/>
      <c r="L18531" s="181"/>
      <c r="M18531" s="180"/>
      <c r="N18531" s="180"/>
      <c r="O18531" s="180"/>
    </row>
    <row r="18532" spans="8:15" s="179" customFormat="1" x14ac:dyDescent="0.2">
      <c r="H18532" s="180"/>
      <c r="I18532" s="180"/>
      <c r="L18532" s="181"/>
      <c r="M18532" s="180"/>
      <c r="N18532" s="180"/>
      <c r="O18532" s="180"/>
    </row>
    <row r="18533" spans="8:15" s="179" customFormat="1" x14ac:dyDescent="0.2">
      <c r="H18533" s="180"/>
      <c r="I18533" s="180"/>
      <c r="L18533" s="181"/>
      <c r="M18533" s="180"/>
      <c r="N18533" s="180"/>
      <c r="O18533" s="180"/>
    </row>
    <row r="18534" spans="8:15" s="179" customFormat="1" x14ac:dyDescent="0.2">
      <c r="H18534" s="180"/>
      <c r="I18534" s="180"/>
      <c r="L18534" s="181"/>
      <c r="M18534" s="180"/>
      <c r="N18534" s="180"/>
      <c r="O18534" s="180"/>
    </row>
    <row r="18535" spans="8:15" s="179" customFormat="1" x14ac:dyDescent="0.2">
      <c r="H18535" s="180"/>
      <c r="I18535" s="180"/>
      <c r="L18535" s="181"/>
      <c r="M18535" s="180"/>
      <c r="N18535" s="180"/>
      <c r="O18535" s="180"/>
    </row>
    <row r="18536" spans="8:15" s="179" customFormat="1" x14ac:dyDescent="0.2">
      <c r="H18536" s="180"/>
      <c r="I18536" s="180"/>
      <c r="L18536" s="181"/>
      <c r="M18536" s="180"/>
      <c r="N18536" s="180"/>
      <c r="O18536" s="180"/>
    </row>
    <row r="18537" spans="8:15" s="179" customFormat="1" x14ac:dyDescent="0.2">
      <c r="H18537" s="180"/>
      <c r="I18537" s="180"/>
      <c r="L18537" s="181"/>
      <c r="M18537" s="180"/>
      <c r="N18537" s="180"/>
      <c r="O18537" s="180"/>
    </row>
    <row r="18538" spans="8:15" s="179" customFormat="1" x14ac:dyDescent="0.2">
      <c r="H18538" s="180"/>
      <c r="I18538" s="180"/>
      <c r="L18538" s="181"/>
      <c r="M18538" s="180"/>
      <c r="N18538" s="180"/>
      <c r="O18538" s="180"/>
    </row>
    <row r="18539" spans="8:15" s="179" customFormat="1" x14ac:dyDescent="0.2">
      <c r="H18539" s="180"/>
      <c r="I18539" s="180"/>
      <c r="L18539" s="181"/>
      <c r="M18539" s="180"/>
      <c r="N18539" s="180"/>
      <c r="O18539" s="180"/>
    </row>
    <row r="18540" spans="8:15" s="179" customFormat="1" x14ac:dyDescent="0.2">
      <c r="H18540" s="180"/>
      <c r="I18540" s="180"/>
      <c r="L18540" s="181"/>
      <c r="M18540" s="180"/>
      <c r="N18540" s="180"/>
      <c r="O18540" s="180"/>
    </row>
    <row r="18541" spans="8:15" s="179" customFormat="1" x14ac:dyDescent="0.2">
      <c r="H18541" s="180"/>
      <c r="I18541" s="180"/>
      <c r="L18541" s="181"/>
      <c r="M18541" s="180"/>
      <c r="N18541" s="180"/>
      <c r="O18541" s="180"/>
    </row>
    <row r="18542" spans="8:15" s="179" customFormat="1" x14ac:dyDescent="0.2">
      <c r="H18542" s="180"/>
      <c r="I18542" s="180"/>
      <c r="L18542" s="181"/>
      <c r="M18542" s="180"/>
      <c r="N18542" s="180"/>
      <c r="O18542" s="180"/>
    </row>
    <row r="18543" spans="8:15" s="179" customFormat="1" x14ac:dyDescent="0.2">
      <c r="H18543" s="180"/>
      <c r="I18543" s="180"/>
      <c r="L18543" s="181"/>
      <c r="M18543" s="180"/>
      <c r="N18543" s="180"/>
      <c r="O18543" s="180"/>
    </row>
    <row r="18544" spans="8:15" s="179" customFormat="1" x14ac:dyDescent="0.2">
      <c r="H18544" s="180"/>
      <c r="I18544" s="180"/>
      <c r="L18544" s="181"/>
      <c r="M18544" s="180"/>
      <c r="N18544" s="180"/>
      <c r="O18544" s="180"/>
    </row>
    <row r="18545" spans="8:15" s="179" customFormat="1" x14ac:dyDescent="0.2">
      <c r="H18545" s="180"/>
      <c r="I18545" s="180"/>
      <c r="L18545" s="181"/>
      <c r="M18545" s="180"/>
      <c r="N18545" s="180"/>
      <c r="O18545" s="180"/>
    </row>
    <row r="18546" spans="8:15" s="179" customFormat="1" x14ac:dyDescent="0.2">
      <c r="H18546" s="180"/>
      <c r="I18546" s="180"/>
      <c r="L18546" s="181"/>
      <c r="M18546" s="180"/>
      <c r="N18546" s="180"/>
      <c r="O18546" s="180"/>
    </row>
    <row r="18547" spans="8:15" s="179" customFormat="1" x14ac:dyDescent="0.2">
      <c r="H18547" s="180"/>
      <c r="I18547" s="180"/>
      <c r="L18547" s="181"/>
      <c r="M18547" s="180"/>
      <c r="N18547" s="180"/>
      <c r="O18547" s="180"/>
    </row>
    <row r="18548" spans="8:15" s="179" customFormat="1" x14ac:dyDescent="0.2">
      <c r="H18548" s="180"/>
      <c r="I18548" s="180"/>
      <c r="L18548" s="181"/>
      <c r="M18548" s="180"/>
      <c r="N18548" s="180"/>
      <c r="O18548" s="180"/>
    </row>
    <row r="18549" spans="8:15" s="179" customFormat="1" x14ac:dyDescent="0.2">
      <c r="H18549" s="180"/>
      <c r="I18549" s="180"/>
      <c r="L18549" s="181"/>
      <c r="M18549" s="180"/>
      <c r="N18549" s="180"/>
      <c r="O18549" s="180"/>
    </row>
    <row r="18550" spans="8:15" s="179" customFormat="1" x14ac:dyDescent="0.2">
      <c r="H18550" s="180"/>
      <c r="I18550" s="180"/>
      <c r="L18550" s="181"/>
      <c r="M18550" s="180"/>
      <c r="N18550" s="180"/>
      <c r="O18550" s="180"/>
    </row>
    <row r="18551" spans="8:15" s="179" customFormat="1" x14ac:dyDescent="0.2">
      <c r="H18551" s="180"/>
      <c r="I18551" s="180"/>
      <c r="L18551" s="181"/>
      <c r="M18551" s="180"/>
      <c r="N18551" s="180"/>
      <c r="O18551" s="180"/>
    </row>
    <row r="18552" spans="8:15" s="179" customFormat="1" x14ac:dyDescent="0.2">
      <c r="H18552" s="180"/>
      <c r="I18552" s="180"/>
      <c r="L18552" s="181"/>
      <c r="M18552" s="180"/>
      <c r="N18552" s="180"/>
      <c r="O18552" s="180"/>
    </row>
    <row r="18553" spans="8:15" s="179" customFormat="1" x14ac:dyDescent="0.2">
      <c r="H18553" s="180"/>
      <c r="I18553" s="180"/>
      <c r="L18553" s="181"/>
      <c r="M18553" s="180"/>
      <c r="N18553" s="180"/>
      <c r="O18553" s="180"/>
    </row>
    <row r="18554" spans="8:15" s="179" customFormat="1" x14ac:dyDescent="0.2">
      <c r="H18554" s="180"/>
      <c r="I18554" s="180"/>
      <c r="L18554" s="181"/>
      <c r="M18554" s="180"/>
      <c r="N18554" s="180"/>
      <c r="O18554" s="180"/>
    </row>
    <row r="18555" spans="8:15" s="179" customFormat="1" x14ac:dyDescent="0.2">
      <c r="H18555" s="180"/>
      <c r="I18555" s="180"/>
      <c r="L18555" s="181"/>
      <c r="M18555" s="180"/>
      <c r="N18555" s="180"/>
      <c r="O18555" s="180"/>
    </row>
    <row r="18556" spans="8:15" s="179" customFormat="1" x14ac:dyDescent="0.2">
      <c r="H18556" s="180"/>
      <c r="I18556" s="180"/>
      <c r="L18556" s="181"/>
      <c r="M18556" s="180"/>
      <c r="N18556" s="180"/>
      <c r="O18556" s="180"/>
    </row>
    <row r="18557" spans="8:15" s="179" customFormat="1" x14ac:dyDescent="0.2">
      <c r="H18557" s="180"/>
      <c r="I18557" s="180"/>
      <c r="L18557" s="181"/>
      <c r="M18557" s="180"/>
      <c r="N18557" s="180"/>
      <c r="O18557" s="180"/>
    </row>
    <row r="18558" spans="8:15" s="179" customFormat="1" x14ac:dyDescent="0.2">
      <c r="H18558" s="180"/>
      <c r="I18558" s="180"/>
      <c r="L18558" s="181"/>
      <c r="M18558" s="180"/>
      <c r="N18558" s="180"/>
      <c r="O18558" s="180"/>
    </row>
    <row r="18559" spans="8:15" s="179" customFormat="1" x14ac:dyDescent="0.2">
      <c r="H18559" s="180"/>
      <c r="I18559" s="180"/>
      <c r="L18559" s="181"/>
      <c r="M18559" s="180"/>
      <c r="N18559" s="180"/>
      <c r="O18559" s="180"/>
    </row>
    <row r="18560" spans="8:15" s="179" customFormat="1" x14ac:dyDescent="0.2">
      <c r="H18560" s="180"/>
      <c r="I18560" s="180"/>
      <c r="L18560" s="181"/>
      <c r="M18560" s="180"/>
      <c r="N18560" s="180"/>
      <c r="O18560" s="180"/>
    </row>
    <row r="18561" spans="8:15" s="179" customFormat="1" x14ac:dyDescent="0.2">
      <c r="H18561" s="180"/>
      <c r="I18561" s="180"/>
      <c r="L18561" s="181"/>
      <c r="M18561" s="180"/>
      <c r="N18561" s="180"/>
      <c r="O18561" s="180"/>
    </row>
    <row r="18562" spans="8:15" s="179" customFormat="1" x14ac:dyDescent="0.2">
      <c r="H18562" s="180"/>
      <c r="I18562" s="180"/>
      <c r="L18562" s="181"/>
      <c r="M18562" s="180"/>
      <c r="N18562" s="180"/>
      <c r="O18562" s="180"/>
    </row>
    <row r="18563" spans="8:15" s="179" customFormat="1" x14ac:dyDescent="0.2">
      <c r="H18563" s="180"/>
      <c r="I18563" s="180"/>
      <c r="L18563" s="181"/>
      <c r="M18563" s="180"/>
      <c r="N18563" s="180"/>
      <c r="O18563" s="180"/>
    </row>
    <row r="18564" spans="8:15" s="179" customFormat="1" x14ac:dyDescent="0.2">
      <c r="H18564" s="180"/>
      <c r="I18564" s="180"/>
      <c r="L18564" s="181"/>
      <c r="M18564" s="180"/>
      <c r="N18564" s="180"/>
      <c r="O18564" s="180"/>
    </row>
    <row r="18565" spans="8:15" s="179" customFormat="1" x14ac:dyDescent="0.2">
      <c r="H18565" s="180"/>
      <c r="I18565" s="180"/>
      <c r="L18565" s="181"/>
      <c r="M18565" s="180"/>
      <c r="N18565" s="180"/>
      <c r="O18565" s="180"/>
    </row>
    <row r="18566" spans="8:15" s="179" customFormat="1" x14ac:dyDescent="0.2">
      <c r="H18566" s="180"/>
      <c r="I18566" s="180"/>
      <c r="L18566" s="181"/>
      <c r="M18566" s="180"/>
      <c r="N18566" s="180"/>
      <c r="O18566" s="180"/>
    </row>
    <row r="18567" spans="8:15" s="179" customFormat="1" x14ac:dyDescent="0.2">
      <c r="H18567" s="180"/>
      <c r="I18567" s="180"/>
      <c r="L18567" s="181"/>
      <c r="M18567" s="180"/>
      <c r="N18567" s="180"/>
      <c r="O18567" s="180"/>
    </row>
    <row r="18568" spans="8:15" s="179" customFormat="1" x14ac:dyDescent="0.2">
      <c r="H18568" s="180"/>
      <c r="I18568" s="180"/>
      <c r="L18568" s="181"/>
      <c r="M18568" s="180"/>
      <c r="N18568" s="180"/>
      <c r="O18568" s="180"/>
    </row>
    <row r="18569" spans="8:15" s="179" customFormat="1" x14ac:dyDescent="0.2">
      <c r="H18569" s="180"/>
      <c r="I18569" s="180"/>
      <c r="L18569" s="181"/>
      <c r="M18569" s="180"/>
      <c r="N18569" s="180"/>
      <c r="O18569" s="180"/>
    </row>
    <row r="18570" spans="8:15" s="179" customFormat="1" x14ac:dyDescent="0.2">
      <c r="H18570" s="180"/>
      <c r="I18570" s="180"/>
      <c r="L18570" s="181"/>
      <c r="M18570" s="180"/>
      <c r="N18570" s="180"/>
      <c r="O18570" s="180"/>
    </row>
    <row r="18571" spans="8:15" s="179" customFormat="1" x14ac:dyDescent="0.2">
      <c r="H18571" s="180"/>
      <c r="I18571" s="180"/>
      <c r="L18571" s="181"/>
      <c r="M18571" s="180"/>
      <c r="N18571" s="180"/>
      <c r="O18571" s="180"/>
    </row>
    <row r="18572" spans="8:15" s="179" customFormat="1" x14ac:dyDescent="0.2">
      <c r="H18572" s="180"/>
      <c r="I18572" s="180"/>
      <c r="L18572" s="181"/>
      <c r="M18572" s="180"/>
      <c r="N18572" s="180"/>
      <c r="O18572" s="180"/>
    </row>
    <row r="18573" spans="8:15" s="179" customFormat="1" x14ac:dyDescent="0.2">
      <c r="H18573" s="180"/>
      <c r="I18573" s="180"/>
      <c r="L18573" s="181"/>
      <c r="M18573" s="180"/>
      <c r="N18573" s="180"/>
      <c r="O18573" s="180"/>
    </row>
    <row r="18574" spans="8:15" s="179" customFormat="1" x14ac:dyDescent="0.2">
      <c r="H18574" s="180"/>
      <c r="I18574" s="180"/>
      <c r="L18574" s="181"/>
      <c r="M18574" s="180"/>
      <c r="N18574" s="180"/>
      <c r="O18574" s="180"/>
    </row>
    <row r="18575" spans="8:15" s="179" customFormat="1" x14ac:dyDescent="0.2">
      <c r="H18575" s="180"/>
      <c r="I18575" s="180"/>
      <c r="L18575" s="181"/>
      <c r="M18575" s="180"/>
      <c r="N18575" s="180"/>
      <c r="O18575" s="180"/>
    </row>
    <row r="18576" spans="8:15" s="179" customFormat="1" x14ac:dyDescent="0.2">
      <c r="H18576" s="180"/>
      <c r="I18576" s="180"/>
      <c r="L18576" s="181"/>
      <c r="M18576" s="180"/>
      <c r="N18576" s="180"/>
      <c r="O18576" s="180"/>
    </row>
    <row r="18577" spans="8:15" s="179" customFormat="1" x14ac:dyDescent="0.2">
      <c r="H18577" s="180"/>
      <c r="I18577" s="180"/>
      <c r="L18577" s="181"/>
      <c r="M18577" s="180"/>
      <c r="N18577" s="180"/>
      <c r="O18577" s="180"/>
    </row>
    <row r="18578" spans="8:15" s="179" customFormat="1" x14ac:dyDescent="0.2">
      <c r="H18578" s="180"/>
      <c r="I18578" s="180"/>
      <c r="L18578" s="181"/>
      <c r="M18578" s="180"/>
      <c r="N18578" s="180"/>
      <c r="O18578" s="180"/>
    </row>
    <row r="18579" spans="8:15" s="179" customFormat="1" x14ac:dyDescent="0.2">
      <c r="H18579" s="180"/>
      <c r="I18579" s="180"/>
      <c r="L18579" s="181"/>
      <c r="M18579" s="180"/>
      <c r="N18579" s="180"/>
      <c r="O18579" s="180"/>
    </row>
    <row r="18580" spans="8:15" s="179" customFormat="1" x14ac:dyDescent="0.2">
      <c r="H18580" s="180"/>
      <c r="I18580" s="180"/>
      <c r="L18580" s="181"/>
      <c r="M18580" s="180"/>
      <c r="N18580" s="180"/>
      <c r="O18580" s="180"/>
    </row>
    <row r="18581" spans="8:15" s="179" customFormat="1" x14ac:dyDescent="0.2">
      <c r="H18581" s="180"/>
      <c r="I18581" s="180"/>
      <c r="L18581" s="181"/>
      <c r="M18581" s="180"/>
      <c r="N18581" s="180"/>
      <c r="O18581" s="180"/>
    </row>
    <row r="18582" spans="8:15" s="179" customFormat="1" x14ac:dyDescent="0.2">
      <c r="H18582" s="180"/>
      <c r="I18582" s="180"/>
      <c r="L18582" s="181"/>
      <c r="M18582" s="180"/>
      <c r="N18582" s="180"/>
      <c r="O18582" s="180"/>
    </row>
    <row r="18583" spans="8:15" s="179" customFormat="1" x14ac:dyDescent="0.2">
      <c r="H18583" s="180"/>
      <c r="I18583" s="180"/>
      <c r="L18583" s="181"/>
      <c r="M18583" s="180"/>
      <c r="N18583" s="180"/>
      <c r="O18583" s="180"/>
    </row>
    <row r="18584" spans="8:15" s="179" customFormat="1" x14ac:dyDescent="0.2">
      <c r="H18584" s="180"/>
      <c r="I18584" s="180"/>
      <c r="L18584" s="181"/>
      <c r="M18584" s="180"/>
      <c r="N18584" s="180"/>
      <c r="O18584" s="180"/>
    </row>
    <row r="18585" spans="8:15" s="179" customFormat="1" x14ac:dyDescent="0.2">
      <c r="H18585" s="180"/>
      <c r="I18585" s="180"/>
      <c r="L18585" s="181"/>
      <c r="M18585" s="180"/>
      <c r="N18585" s="180"/>
      <c r="O18585" s="180"/>
    </row>
    <row r="18586" spans="8:15" s="179" customFormat="1" x14ac:dyDescent="0.2">
      <c r="H18586" s="180"/>
      <c r="I18586" s="180"/>
      <c r="L18586" s="181"/>
      <c r="M18586" s="180"/>
      <c r="N18586" s="180"/>
      <c r="O18586" s="180"/>
    </row>
    <row r="18587" spans="8:15" s="179" customFormat="1" x14ac:dyDescent="0.2">
      <c r="H18587" s="180"/>
      <c r="I18587" s="180"/>
      <c r="L18587" s="181"/>
      <c r="M18587" s="180"/>
      <c r="N18587" s="180"/>
      <c r="O18587" s="180"/>
    </row>
    <row r="18588" spans="8:15" s="179" customFormat="1" x14ac:dyDescent="0.2">
      <c r="H18588" s="180"/>
      <c r="I18588" s="180"/>
      <c r="L18588" s="181"/>
      <c r="M18588" s="180"/>
      <c r="N18588" s="180"/>
      <c r="O18588" s="180"/>
    </row>
    <row r="18589" spans="8:15" s="179" customFormat="1" x14ac:dyDescent="0.2">
      <c r="H18589" s="180"/>
      <c r="I18589" s="180"/>
      <c r="L18589" s="181"/>
      <c r="M18589" s="180"/>
      <c r="N18589" s="180"/>
      <c r="O18589" s="180"/>
    </row>
    <row r="18590" spans="8:15" s="179" customFormat="1" x14ac:dyDescent="0.2">
      <c r="H18590" s="180"/>
      <c r="I18590" s="180"/>
      <c r="L18590" s="181"/>
      <c r="M18590" s="180"/>
      <c r="N18590" s="180"/>
      <c r="O18590" s="180"/>
    </row>
    <row r="18591" spans="8:15" s="179" customFormat="1" x14ac:dyDescent="0.2">
      <c r="H18591" s="180"/>
      <c r="I18591" s="180"/>
      <c r="L18591" s="181"/>
      <c r="M18591" s="180"/>
      <c r="N18591" s="180"/>
      <c r="O18591" s="180"/>
    </row>
    <row r="18592" spans="8:15" s="179" customFormat="1" x14ac:dyDescent="0.2">
      <c r="H18592" s="180"/>
      <c r="I18592" s="180"/>
      <c r="L18592" s="181"/>
      <c r="M18592" s="180"/>
      <c r="N18592" s="180"/>
      <c r="O18592" s="180"/>
    </row>
    <row r="18593" spans="8:15" s="179" customFormat="1" x14ac:dyDescent="0.2">
      <c r="H18593" s="180"/>
      <c r="I18593" s="180"/>
      <c r="L18593" s="181"/>
      <c r="M18593" s="180"/>
      <c r="N18593" s="180"/>
      <c r="O18593" s="180"/>
    </row>
    <row r="18594" spans="8:15" s="179" customFormat="1" x14ac:dyDescent="0.2">
      <c r="H18594" s="180"/>
      <c r="I18594" s="180"/>
      <c r="L18594" s="181"/>
      <c r="M18594" s="180"/>
      <c r="N18594" s="180"/>
      <c r="O18594" s="180"/>
    </row>
    <row r="18595" spans="8:15" s="179" customFormat="1" x14ac:dyDescent="0.2">
      <c r="H18595" s="180"/>
      <c r="I18595" s="180"/>
      <c r="L18595" s="181"/>
      <c r="M18595" s="180"/>
      <c r="N18595" s="180"/>
      <c r="O18595" s="180"/>
    </row>
    <row r="18596" spans="8:15" s="179" customFormat="1" x14ac:dyDescent="0.2">
      <c r="H18596" s="180"/>
      <c r="I18596" s="180"/>
      <c r="L18596" s="181"/>
      <c r="M18596" s="180"/>
      <c r="N18596" s="180"/>
      <c r="O18596" s="180"/>
    </row>
    <row r="18597" spans="8:15" s="179" customFormat="1" x14ac:dyDescent="0.2">
      <c r="H18597" s="180"/>
      <c r="I18597" s="180"/>
      <c r="L18597" s="181"/>
      <c r="M18597" s="180"/>
      <c r="N18597" s="180"/>
      <c r="O18597" s="180"/>
    </row>
    <row r="18598" spans="8:15" s="179" customFormat="1" x14ac:dyDescent="0.2">
      <c r="H18598" s="180"/>
      <c r="I18598" s="180"/>
      <c r="L18598" s="181"/>
      <c r="M18598" s="180"/>
      <c r="N18598" s="180"/>
      <c r="O18598" s="180"/>
    </row>
    <row r="18599" spans="8:15" s="179" customFormat="1" x14ac:dyDescent="0.2">
      <c r="H18599" s="180"/>
      <c r="I18599" s="180"/>
      <c r="L18599" s="181"/>
      <c r="M18599" s="180"/>
      <c r="N18599" s="180"/>
      <c r="O18599" s="180"/>
    </row>
    <row r="18600" spans="8:15" s="179" customFormat="1" x14ac:dyDescent="0.2">
      <c r="H18600" s="180"/>
      <c r="I18600" s="180"/>
      <c r="L18600" s="181"/>
      <c r="M18600" s="180"/>
      <c r="N18600" s="180"/>
      <c r="O18600" s="180"/>
    </row>
    <row r="18601" spans="8:15" s="179" customFormat="1" x14ac:dyDescent="0.2">
      <c r="H18601" s="180"/>
      <c r="I18601" s="180"/>
      <c r="L18601" s="181"/>
      <c r="M18601" s="180"/>
      <c r="N18601" s="180"/>
      <c r="O18601" s="180"/>
    </row>
    <row r="18602" spans="8:15" s="179" customFormat="1" x14ac:dyDescent="0.2">
      <c r="H18602" s="180"/>
      <c r="I18602" s="180"/>
      <c r="L18602" s="181"/>
      <c r="M18602" s="180"/>
      <c r="N18602" s="180"/>
      <c r="O18602" s="180"/>
    </row>
    <row r="18603" spans="8:15" s="179" customFormat="1" x14ac:dyDescent="0.2">
      <c r="H18603" s="180"/>
      <c r="I18603" s="180"/>
      <c r="L18603" s="181"/>
      <c r="M18603" s="180"/>
      <c r="N18603" s="180"/>
      <c r="O18603" s="180"/>
    </row>
    <row r="18604" spans="8:15" s="179" customFormat="1" x14ac:dyDescent="0.2">
      <c r="H18604" s="180"/>
      <c r="I18604" s="180"/>
      <c r="L18604" s="181"/>
      <c r="M18604" s="180"/>
      <c r="N18604" s="180"/>
      <c r="O18604" s="180"/>
    </row>
    <row r="18605" spans="8:15" s="179" customFormat="1" x14ac:dyDescent="0.2">
      <c r="H18605" s="180"/>
      <c r="I18605" s="180"/>
      <c r="L18605" s="181"/>
      <c r="M18605" s="180"/>
      <c r="N18605" s="180"/>
      <c r="O18605" s="180"/>
    </row>
    <row r="18606" spans="8:15" s="179" customFormat="1" x14ac:dyDescent="0.2">
      <c r="H18606" s="180"/>
      <c r="I18606" s="180"/>
      <c r="L18606" s="181"/>
      <c r="M18606" s="180"/>
      <c r="N18606" s="180"/>
      <c r="O18606" s="180"/>
    </row>
    <row r="18607" spans="8:15" s="179" customFormat="1" x14ac:dyDescent="0.2">
      <c r="H18607" s="180"/>
      <c r="I18607" s="180"/>
      <c r="L18607" s="181"/>
      <c r="M18607" s="180"/>
      <c r="N18607" s="180"/>
      <c r="O18607" s="180"/>
    </row>
    <row r="18608" spans="8:15" s="179" customFormat="1" x14ac:dyDescent="0.2">
      <c r="H18608" s="180"/>
      <c r="I18608" s="180"/>
      <c r="L18608" s="181"/>
      <c r="M18608" s="180"/>
      <c r="N18608" s="180"/>
      <c r="O18608" s="180"/>
    </row>
    <row r="18609" spans="8:15" s="179" customFormat="1" x14ac:dyDescent="0.2">
      <c r="H18609" s="180"/>
      <c r="I18609" s="180"/>
      <c r="L18609" s="181"/>
      <c r="M18609" s="180"/>
      <c r="N18609" s="180"/>
      <c r="O18609" s="180"/>
    </row>
    <row r="18610" spans="8:15" s="179" customFormat="1" x14ac:dyDescent="0.2">
      <c r="H18610" s="180"/>
      <c r="I18610" s="180"/>
      <c r="L18610" s="181"/>
      <c r="M18610" s="180"/>
      <c r="N18610" s="180"/>
      <c r="O18610" s="180"/>
    </row>
    <row r="18611" spans="8:15" s="179" customFormat="1" x14ac:dyDescent="0.2">
      <c r="H18611" s="180"/>
      <c r="I18611" s="180"/>
      <c r="L18611" s="181"/>
      <c r="M18611" s="180"/>
      <c r="N18611" s="180"/>
      <c r="O18611" s="180"/>
    </row>
    <row r="18612" spans="8:15" s="179" customFormat="1" x14ac:dyDescent="0.2">
      <c r="H18612" s="180"/>
      <c r="I18612" s="180"/>
      <c r="L18612" s="181"/>
      <c r="M18612" s="180"/>
      <c r="N18612" s="180"/>
      <c r="O18612" s="180"/>
    </row>
    <row r="18613" spans="8:15" s="179" customFormat="1" x14ac:dyDescent="0.2">
      <c r="H18613" s="180"/>
      <c r="I18613" s="180"/>
      <c r="L18613" s="181"/>
      <c r="M18613" s="180"/>
      <c r="N18613" s="180"/>
      <c r="O18613" s="180"/>
    </row>
    <row r="18614" spans="8:15" s="179" customFormat="1" x14ac:dyDescent="0.2">
      <c r="H18614" s="180"/>
      <c r="I18614" s="180"/>
      <c r="L18614" s="181"/>
      <c r="M18614" s="180"/>
      <c r="N18614" s="180"/>
      <c r="O18614" s="180"/>
    </row>
    <row r="18615" spans="8:15" s="179" customFormat="1" x14ac:dyDescent="0.2">
      <c r="H18615" s="180"/>
      <c r="I18615" s="180"/>
      <c r="L18615" s="181"/>
      <c r="M18615" s="180"/>
      <c r="N18615" s="180"/>
      <c r="O18615" s="180"/>
    </row>
    <row r="18616" spans="8:15" s="179" customFormat="1" x14ac:dyDescent="0.2">
      <c r="H18616" s="180"/>
      <c r="I18616" s="180"/>
      <c r="L18616" s="181"/>
      <c r="M18616" s="180"/>
      <c r="N18616" s="180"/>
      <c r="O18616" s="180"/>
    </row>
    <row r="18617" spans="8:15" s="179" customFormat="1" x14ac:dyDescent="0.2">
      <c r="H18617" s="180"/>
      <c r="I18617" s="180"/>
      <c r="L18617" s="181"/>
      <c r="M18617" s="180"/>
      <c r="N18617" s="180"/>
      <c r="O18617" s="180"/>
    </row>
    <row r="18618" spans="8:15" s="179" customFormat="1" x14ac:dyDescent="0.2">
      <c r="H18618" s="180"/>
      <c r="I18618" s="180"/>
      <c r="L18618" s="181"/>
      <c r="M18618" s="180"/>
      <c r="N18618" s="180"/>
      <c r="O18618" s="180"/>
    </row>
    <row r="18619" spans="8:15" s="179" customFormat="1" x14ac:dyDescent="0.2">
      <c r="H18619" s="180"/>
      <c r="I18619" s="180"/>
      <c r="L18619" s="181"/>
      <c r="M18619" s="180"/>
      <c r="N18619" s="180"/>
      <c r="O18619" s="180"/>
    </row>
    <row r="18620" spans="8:15" s="179" customFormat="1" x14ac:dyDescent="0.2">
      <c r="H18620" s="180"/>
      <c r="I18620" s="180"/>
      <c r="L18620" s="181"/>
      <c r="M18620" s="180"/>
      <c r="N18620" s="180"/>
      <c r="O18620" s="180"/>
    </row>
    <row r="18621" spans="8:15" s="179" customFormat="1" x14ac:dyDescent="0.2">
      <c r="H18621" s="180"/>
      <c r="I18621" s="180"/>
      <c r="L18621" s="181"/>
      <c r="M18621" s="180"/>
      <c r="N18621" s="180"/>
      <c r="O18621" s="180"/>
    </row>
    <row r="18622" spans="8:15" s="179" customFormat="1" x14ac:dyDescent="0.2">
      <c r="H18622" s="180"/>
      <c r="I18622" s="180"/>
      <c r="L18622" s="181"/>
      <c r="M18622" s="180"/>
      <c r="N18622" s="180"/>
      <c r="O18622" s="180"/>
    </row>
    <row r="18623" spans="8:15" s="179" customFormat="1" x14ac:dyDescent="0.2">
      <c r="H18623" s="180"/>
      <c r="I18623" s="180"/>
      <c r="L18623" s="181"/>
      <c r="M18623" s="180"/>
      <c r="N18623" s="180"/>
      <c r="O18623" s="180"/>
    </row>
    <row r="18624" spans="8:15" s="179" customFormat="1" x14ac:dyDescent="0.2">
      <c r="H18624" s="180"/>
      <c r="I18624" s="180"/>
      <c r="L18624" s="181"/>
      <c r="M18624" s="180"/>
      <c r="N18624" s="180"/>
      <c r="O18624" s="180"/>
    </row>
    <row r="18625" spans="8:15" s="179" customFormat="1" x14ac:dyDescent="0.2">
      <c r="H18625" s="180"/>
      <c r="I18625" s="180"/>
      <c r="L18625" s="181"/>
      <c r="M18625" s="180"/>
      <c r="N18625" s="180"/>
      <c r="O18625" s="180"/>
    </row>
    <row r="18626" spans="8:15" s="179" customFormat="1" x14ac:dyDescent="0.2">
      <c r="H18626" s="180"/>
      <c r="I18626" s="180"/>
      <c r="L18626" s="181"/>
      <c r="M18626" s="180"/>
      <c r="N18626" s="180"/>
      <c r="O18626" s="180"/>
    </row>
    <row r="18627" spans="8:15" s="179" customFormat="1" x14ac:dyDescent="0.2">
      <c r="H18627" s="180"/>
      <c r="I18627" s="180"/>
      <c r="L18627" s="181"/>
      <c r="M18627" s="180"/>
      <c r="N18627" s="180"/>
      <c r="O18627" s="180"/>
    </row>
    <row r="18628" spans="8:15" s="179" customFormat="1" x14ac:dyDescent="0.2">
      <c r="H18628" s="180"/>
      <c r="I18628" s="180"/>
      <c r="L18628" s="181"/>
      <c r="M18628" s="180"/>
      <c r="N18628" s="180"/>
      <c r="O18628" s="180"/>
    </row>
    <row r="18629" spans="8:15" s="179" customFormat="1" x14ac:dyDescent="0.2">
      <c r="H18629" s="180"/>
      <c r="I18629" s="180"/>
      <c r="L18629" s="181"/>
      <c r="M18629" s="180"/>
      <c r="N18629" s="180"/>
      <c r="O18629" s="180"/>
    </row>
    <row r="18630" spans="8:15" s="179" customFormat="1" x14ac:dyDescent="0.2">
      <c r="H18630" s="180"/>
      <c r="I18630" s="180"/>
      <c r="L18630" s="181"/>
      <c r="M18630" s="180"/>
      <c r="N18630" s="180"/>
      <c r="O18630" s="180"/>
    </row>
    <row r="18631" spans="8:15" s="179" customFormat="1" x14ac:dyDescent="0.2">
      <c r="H18631" s="180"/>
      <c r="I18631" s="180"/>
      <c r="L18631" s="181"/>
      <c r="M18631" s="180"/>
      <c r="N18631" s="180"/>
      <c r="O18631" s="180"/>
    </row>
    <row r="18632" spans="8:15" s="179" customFormat="1" x14ac:dyDescent="0.2">
      <c r="H18632" s="180"/>
      <c r="I18632" s="180"/>
      <c r="L18632" s="181"/>
      <c r="M18632" s="180"/>
      <c r="N18632" s="180"/>
      <c r="O18632" s="180"/>
    </row>
    <row r="18633" spans="8:15" s="179" customFormat="1" x14ac:dyDescent="0.2">
      <c r="H18633" s="180"/>
      <c r="I18633" s="180"/>
      <c r="L18633" s="181"/>
      <c r="M18633" s="180"/>
      <c r="N18633" s="180"/>
      <c r="O18633" s="180"/>
    </row>
    <row r="18634" spans="8:15" s="179" customFormat="1" x14ac:dyDescent="0.2">
      <c r="H18634" s="180"/>
      <c r="I18634" s="180"/>
      <c r="L18634" s="181"/>
      <c r="M18634" s="180"/>
      <c r="N18634" s="180"/>
      <c r="O18634" s="180"/>
    </row>
    <row r="18635" spans="8:15" s="179" customFormat="1" x14ac:dyDescent="0.2">
      <c r="H18635" s="180"/>
      <c r="I18635" s="180"/>
      <c r="L18635" s="181"/>
      <c r="M18635" s="180"/>
      <c r="N18635" s="180"/>
      <c r="O18635" s="180"/>
    </row>
    <row r="18636" spans="8:15" s="179" customFormat="1" x14ac:dyDescent="0.2">
      <c r="H18636" s="180"/>
      <c r="I18636" s="180"/>
      <c r="L18636" s="181"/>
      <c r="M18636" s="180"/>
      <c r="N18636" s="180"/>
      <c r="O18636" s="180"/>
    </row>
    <row r="18637" spans="8:15" s="179" customFormat="1" x14ac:dyDescent="0.2">
      <c r="H18637" s="180"/>
      <c r="I18637" s="180"/>
      <c r="L18637" s="181"/>
      <c r="M18637" s="180"/>
      <c r="N18637" s="180"/>
      <c r="O18637" s="180"/>
    </row>
    <row r="18638" spans="8:15" s="179" customFormat="1" x14ac:dyDescent="0.2">
      <c r="H18638" s="180"/>
      <c r="I18638" s="180"/>
      <c r="L18638" s="181"/>
      <c r="M18638" s="180"/>
      <c r="N18638" s="180"/>
      <c r="O18638" s="180"/>
    </row>
    <row r="18639" spans="8:15" s="179" customFormat="1" x14ac:dyDescent="0.2">
      <c r="H18639" s="180"/>
      <c r="I18639" s="180"/>
      <c r="L18639" s="181"/>
      <c r="M18639" s="180"/>
      <c r="N18639" s="180"/>
      <c r="O18639" s="180"/>
    </row>
    <row r="18640" spans="8:15" s="179" customFormat="1" x14ac:dyDescent="0.2">
      <c r="H18640" s="180"/>
      <c r="I18640" s="180"/>
      <c r="L18640" s="181"/>
      <c r="M18640" s="180"/>
      <c r="N18640" s="180"/>
      <c r="O18640" s="180"/>
    </row>
    <row r="18641" spans="8:15" s="179" customFormat="1" x14ac:dyDescent="0.2">
      <c r="H18641" s="180"/>
      <c r="I18641" s="180"/>
      <c r="L18641" s="181"/>
      <c r="M18641" s="180"/>
      <c r="N18641" s="180"/>
      <c r="O18641" s="180"/>
    </row>
    <row r="18642" spans="8:15" s="179" customFormat="1" x14ac:dyDescent="0.2">
      <c r="H18642" s="180"/>
      <c r="I18642" s="180"/>
      <c r="L18642" s="181"/>
      <c r="M18642" s="180"/>
      <c r="N18642" s="180"/>
      <c r="O18642" s="180"/>
    </row>
    <row r="18643" spans="8:15" s="179" customFormat="1" x14ac:dyDescent="0.2">
      <c r="H18643" s="180"/>
      <c r="I18643" s="180"/>
      <c r="L18643" s="181"/>
      <c r="M18643" s="180"/>
      <c r="N18643" s="180"/>
      <c r="O18643" s="180"/>
    </row>
    <row r="18644" spans="8:15" s="179" customFormat="1" x14ac:dyDescent="0.2">
      <c r="H18644" s="180"/>
      <c r="I18644" s="180"/>
      <c r="L18644" s="181"/>
      <c r="M18644" s="180"/>
      <c r="N18644" s="180"/>
      <c r="O18644" s="180"/>
    </row>
    <row r="18645" spans="8:15" s="179" customFormat="1" x14ac:dyDescent="0.2">
      <c r="H18645" s="180"/>
      <c r="I18645" s="180"/>
      <c r="L18645" s="181"/>
      <c r="M18645" s="180"/>
      <c r="N18645" s="180"/>
      <c r="O18645" s="180"/>
    </row>
    <row r="18646" spans="8:15" s="179" customFormat="1" x14ac:dyDescent="0.2">
      <c r="H18646" s="180"/>
      <c r="I18646" s="180"/>
      <c r="L18646" s="181"/>
      <c r="M18646" s="180"/>
      <c r="N18646" s="180"/>
      <c r="O18646" s="180"/>
    </row>
    <row r="18647" spans="8:15" s="179" customFormat="1" x14ac:dyDescent="0.2">
      <c r="H18647" s="180"/>
      <c r="I18647" s="180"/>
      <c r="L18647" s="181"/>
      <c r="M18647" s="180"/>
      <c r="N18647" s="180"/>
      <c r="O18647" s="180"/>
    </row>
    <row r="18648" spans="8:15" s="179" customFormat="1" x14ac:dyDescent="0.2">
      <c r="H18648" s="180"/>
      <c r="I18648" s="180"/>
      <c r="L18648" s="181"/>
      <c r="M18648" s="180"/>
      <c r="N18648" s="180"/>
      <c r="O18648" s="180"/>
    </row>
    <row r="18649" spans="8:15" s="179" customFormat="1" x14ac:dyDescent="0.2">
      <c r="H18649" s="180"/>
      <c r="I18649" s="180"/>
      <c r="L18649" s="181"/>
      <c r="M18649" s="180"/>
      <c r="N18649" s="180"/>
      <c r="O18649" s="180"/>
    </row>
    <row r="18650" spans="8:15" s="179" customFormat="1" x14ac:dyDescent="0.2">
      <c r="H18650" s="180"/>
      <c r="I18650" s="180"/>
      <c r="L18650" s="181"/>
      <c r="M18650" s="180"/>
      <c r="N18650" s="180"/>
      <c r="O18650" s="180"/>
    </row>
    <row r="18651" spans="8:15" s="179" customFormat="1" x14ac:dyDescent="0.2">
      <c r="H18651" s="180"/>
      <c r="I18651" s="180"/>
      <c r="L18651" s="181"/>
      <c r="M18651" s="180"/>
      <c r="N18651" s="180"/>
      <c r="O18651" s="180"/>
    </row>
    <row r="18652" spans="8:15" s="179" customFormat="1" x14ac:dyDescent="0.2">
      <c r="H18652" s="180"/>
      <c r="I18652" s="180"/>
      <c r="L18652" s="181"/>
      <c r="M18652" s="180"/>
      <c r="N18652" s="180"/>
      <c r="O18652" s="180"/>
    </row>
    <row r="18653" spans="8:15" s="179" customFormat="1" x14ac:dyDescent="0.2">
      <c r="H18653" s="180"/>
      <c r="I18653" s="180"/>
      <c r="L18653" s="181"/>
      <c r="M18653" s="180"/>
      <c r="N18653" s="180"/>
      <c r="O18653" s="180"/>
    </row>
    <row r="18654" spans="8:15" s="179" customFormat="1" x14ac:dyDescent="0.2">
      <c r="H18654" s="180"/>
      <c r="I18654" s="180"/>
      <c r="L18654" s="181"/>
      <c r="M18654" s="180"/>
      <c r="N18654" s="180"/>
      <c r="O18654" s="180"/>
    </row>
    <row r="18655" spans="8:15" s="179" customFormat="1" x14ac:dyDescent="0.2">
      <c r="H18655" s="180"/>
      <c r="I18655" s="180"/>
      <c r="L18655" s="181"/>
      <c r="M18655" s="180"/>
      <c r="N18655" s="180"/>
      <c r="O18655" s="180"/>
    </row>
    <row r="18656" spans="8:15" s="179" customFormat="1" x14ac:dyDescent="0.2">
      <c r="H18656" s="180"/>
      <c r="I18656" s="180"/>
      <c r="L18656" s="181"/>
      <c r="M18656" s="180"/>
      <c r="N18656" s="180"/>
      <c r="O18656" s="180"/>
    </row>
    <row r="18657" spans="8:15" s="179" customFormat="1" x14ac:dyDescent="0.2">
      <c r="H18657" s="180"/>
      <c r="I18657" s="180"/>
      <c r="L18657" s="181"/>
      <c r="M18657" s="180"/>
      <c r="N18657" s="180"/>
      <c r="O18657" s="180"/>
    </row>
    <row r="18658" spans="8:15" s="179" customFormat="1" x14ac:dyDescent="0.2">
      <c r="H18658" s="180"/>
      <c r="I18658" s="180"/>
      <c r="L18658" s="181"/>
      <c r="M18658" s="180"/>
      <c r="N18658" s="180"/>
      <c r="O18658" s="180"/>
    </row>
    <row r="18659" spans="8:15" s="179" customFormat="1" x14ac:dyDescent="0.2">
      <c r="H18659" s="180"/>
      <c r="I18659" s="180"/>
      <c r="L18659" s="181"/>
      <c r="M18659" s="180"/>
      <c r="N18659" s="180"/>
      <c r="O18659" s="180"/>
    </row>
    <row r="18660" spans="8:15" s="179" customFormat="1" x14ac:dyDescent="0.2">
      <c r="H18660" s="180"/>
      <c r="I18660" s="180"/>
      <c r="L18660" s="181"/>
      <c r="M18660" s="180"/>
      <c r="N18660" s="180"/>
      <c r="O18660" s="180"/>
    </row>
    <row r="18661" spans="8:15" s="179" customFormat="1" x14ac:dyDescent="0.2">
      <c r="H18661" s="180"/>
      <c r="I18661" s="180"/>
      <c r="L18661" s="181"/>
      <c r="M18661" s="180"/>
      <c r="N18661" s="180"/>
      <c r="O18661" s="180"/>
    </row>
    <row r="18662" spans="8:15" s="179" customFormat="1" x14ac:dyDescent="0.2">
      <c r="H18662" s="180"/>
      <c r="I18662" s="180"/>
      <c r="L18662" s="181"/>
      <c r="M18662" s="180"/>
      <c r="N18662" s="180"/>
      <c r="O18662" s="180"/>
    </row>
    <row r="18663" spans="8:15" s="179" customFormat="1" x14ac:dyDescent="0.2">
      <c r="H18663" s="180"/>
      <c r="I18663" s="180"/>
      <c r="L18663" s="181"/>
      <c r="M18663" s="180"/>
      <c r="N18663" s="180"/>
      <c r="O18663" s="180"/>
    </row>
    <row r="18664" spans="8:15" s="179" customFormat="1" x14ac:dyDescent="0.2">
      <c r="H18664" s="180"/>
      <c r="I18664" s="180"/>
      <c r="L18664" s="181"/>
      <c r="M18664" s="180"/>
      <c r="N18664" s="180"/>
      <c r="O18664" s="180"/>
    </row>
    <row r="18665" spans="8:15" s="179" customFormat="1" x14ac:dyDescent="0.2">
      <c r="H18665" s="180"/>
      <c r="I18665" s="180"/>
      <c r="L18665" s="181"/>
      <c r="M18665" s="180"/>
      <c r="N18665" s="180"/>
      <c r="O18665" s="180"/>
    </row>
    <row r="18666" spans="8:15" s="179" customFormat="1" x14ac:dyDescent="0.2">
      <c r="H18666" s="180"/>
      <c r="I18666" s="180"/>
      <c r="L18666" s="181"/>
      <c r="M18666" s="180"/>
      <c r="N18666" s="180"/>
      <c r="O18666" s="180"/>
    </row>
    <row r="18667" spans="8:15" s="179" customFormat="1" x14ac:dyDescent="0.2">
      <c r="H18667" s="180"/>
      <c r="I18667" s="180"/>
      <c r="L18667" s="181"/>
      <c r="M18667" s="180"/>
      <c r="N18667" s="180"/>
      <c r="O18667" s="180"/>
    </row>
    <row r="18668" spans="8:15" s="179" customFormat="1" x14ac:dyDescent="0.2">
      <c r="H18668" s="180"/>
      <c r="I18668" s="180"/>
      <c r="L18668" s="181"/>
      <c r="M18668" s="180"/>
      <c r="N18668" s="180"/>
      <c r="O18668" s="180"/>
    </row>
    <row r="18669" spans="8:15" s="179" customFormat="1" x14ac:dyDescent="0.2">
      <c r="H18669" s="180"/>
      <c r="I18669" s="180"/>
      <c r="L18669" s="181"/>
      <c r="M18669" s="180"/>
      <c r="N18669" s="180"/>
      <c r="O18669" s="180"/>
    </row>
    <row r="18670" spans="8:15" s="179" customFormat="1" x14ac:dyDescent="0.2">
      <c r="H18670" s="180"/>
      <c r="I18670" s="180"/>
      <c r="L18670" s="181"/>
      <c r="M18670" s="180"/>
      <c r="N18670" s="180"/>
      <c r="O18670" s="180"/>
    </row>
    <row r="18671" spans="8:15" s="179" customFormat="1" x14ac:dyDescent="0.2">
      <c r="H18671" s="180"/>
      <c r="I18671" s="180"/>
      <c r="L18671" s="181"/>
      <c r="M18671" s="180"/>
      <c r="N18671" s="180"/>
      <c r="O18671" s="180"/>
    </row>
    <row r="18672" spans="8:15" s="179" customFormat="1" x14ac:dyDescent="0.2">
      <c r="H18672" s="180"/>
      <c r="I18672" s="180"/>
      <c r="L18672" s="181"/>
      <c r="M18672" s="180"/>
      <c r="N18672" s="180"/>
      <c r="O18672" s="180"/>
    </row>
    <row r="18673" spans="8:15" s="179" customFormat="1" x14ac:dyDescent="0.2">
      <c r="H18673" s="180"/>
      <c r="I18673" s="180"/>
      <c r="L18673" s="181"/>
      <c r="M18673" s="180"/>
      <c r="N18673" s="180"/>
      <c r="O18673" s="180"/>
    </row>
    <row r="18674" spans="8:15" s="179" customFormat="1" x14ac:dyDescent="0.2">
      <c r="H18674" s="180"/>
      <c r="I18674" s="180"/>
      <c r="L18674" s="181"/>
      <c r="M18674" s="180"/>
      <c r="N18674" s="180"/>
      <c r="O18674" s="180"/>
    </row>
    <row r="18675" spans="8:15" s="179" customFormat="1" x14ac:dyDescent="0.2">
      <c r="H18675" s="180"/>
      <c r="I18675" s="180"/>
      <c r="L18675" s="181"/>
      <c r="M18675" s="180"/>
      <c r="N18675" s="180"/>
      <c r="O18675" s="180"/>
    </row>
    <row r="18676" spans="8:15" s="179" customFormat="1" x14ac:dyDescent="0.2">
      <c r="H18676" s="180"/>
      <c r="I18676" s="180"/>
      <c r="L18676" s="181"/>
      <c r="M18676" s="180"/>
      <c r="N18676" s="180"/>
      <c r="O18676" s="180"/>
    </row>
    <row r="18677" spans="8:15" s="179" customFormat="1" x14ac:dyDescent="0.2">
      <c r="H18677" s="180"/>
      <c r="I18677" s="180"/>
      <c r="L18677" s="181"/>
      <c r="M18677" s="180"/>
      <c r="N18677" s="180"/>
      <c r="O18677" s="180"/>
    </row>
    <row r="18678" spans="8:15" s="179" customFormat="1" x14ac:dyDescent="0.2">
      <c r="H18678" s="180"/>
      <c r="I18678" s="180"/>
      <c r="L18678" s="181"/>
      <c r="M18678" s="180"/>
      <c r="N18678" s="180"/>
      <c r="O18678" s="180"/>
    </row>
    <row r="18679" spans="8:15" s="179" customFormat="1" x14ac:dyDescent="0.2">
      <c r="H18679" s="180"/>
      <c r="I18679" s="180"/>
      <c r="L18679" s="181"/>
      <c r="M18679" s="180"/>
      <c r="N18679" s="180"/>
      <c r="O18679" s="180"/>
    </row>
    <row r="18680" spans="8:15" s="179" customFormat="1" x14ac:dyDescent="0.2">
      <c r="H18680" s="180"/>
      <c r="I18680" s="180"/>
      <c r="L18680" s="181"/>
      <c r="M18680" s="180"/>
      <c r="N18680" s="180"/>
      <c r="O18680" s="180"/>
    </row>
    <row r="18681" spans="8:15" s="179" customFormat="1" x14ac:dyDescent="0.2">
      <c r="H18681" s="180"/>
      <c r="I18681" s="180"/>
      <c r="L18681" s="181"/>
      <c r="M18681" s="180"/>
      <c r="N18681" s="180"/>
      <c r="O18681" s="180"/>
    </row>
    <row r="18682" spans="8:15" s="179" customFormat="1" x14ac:dyDescent="0.2">
      <c r="H18682" s="180"/>
      <c r="I18682" s="180"/>
      <c r="L18682" s="181"/>
      <c r="M18682" s="180"/>
      <c r="N18682" s="180"/>
      <c r="O18682" s="180"/>
    </row>
    <row r="18683" spans="8:15" s="179" customFormat="1" x14ac:dyDescent="0.2">
      <c r="H18683" s="180"/>
      <c r="I18683" s="180"/>
      <c r="L18683" s="181"/>
      <c r="M18683" s="180"/>
      <c r="N18683" s="180"/>
      <c r="O18683" s="180"/>
    </row>
    <row r="18684" spans="8:15" s="179" customFormat="1" x14ac:dyDescent="0.2">
      <c r="H18684" s="180"/>
      <c r="I18684" s="180"/>
      <c r="L18684" s="181"/>
      <c r="M18684" s="180"/>
      <c r="N18684" s="180"/>
      <c r="O18684" s="180"/>
    </row>
    <row r="18685" spans="8:15" s="179" customFormat="1" x14ac:dyDescent="0.2">
      <c r="H18685" s="180"/>
      <c r="I18685" s="180"/>
      <c r="L18685" s="181"/>
      <c r="M18685" s="180"/>
      <c r="N18685" s="180"/>
      <c r="O18685" s="180"/>
    </row>
    <row r="18686" spans="8:15" s="179" customFormat="1" x14ac:dyDescent="0.2">
      <c r="H18686" s="180"/>
      <c r="I18686" s="180"/>
      <c r="L18686" s="181"/>
      <c r="M18686" s="180"/>
      <c r="N18686" s="180"/>
      <c r="O18686" s="180"/>
    </row>
    <row r="18687" spans="8:15" s="179" customFormat="1" x14ac:dyDescent="0.2">
      <c r="H18687" s="180"/>
      <c r="I18687" s="180"/>
      <c r="L18687" s="181"/>
      <c r="M18687" s="180"/>
      <c r="N18687" s="180"/>
      <c r="O18687" s="180"/>
    </row>
    <row r="18688" spans="8:15" s="179" customFormat="1" x14ac:dyDescent="0.2">
      <c r="H18688" s="180"/>
      <c r="I18688" s="180"/>
      <c r="L18688" s="181"/>
      <c r="M18688" s="180"/>
      <c r="N18688" s="180"/>
      <c r="O18688" s="180"/>
    </row>
    <row r="18689" spans="8:15" s="179" customFormat="1" x14ac:dyDescent="0.2">
      <c r="H18689" s="180"/>
      <c r="I18689" s="180"/>
      <c r="L18689" s="181"/>
      <c r="M18689" s="180"/>
      <c r="N18689" s="180"/>
      <c r="O18689" s="180"/>
    </row>
    <row r="18690" spans="8:15" s="179" customFormat="1" x14ac:dyDescent="0.2">
      <c r="H18690" s="180"/>
      <c r="I18690" s="180"/>
      <c r="L18690" s="181"/>
      <c r="M18690" s="180"/>
      <c r="N18690" s="180"/>
      <c r="O18690" s="180"/>
    </row>
    <row r="18691" spans="8:15" s="179" customFormat="1" x14ac:dyDescent="0.2">
      <c r="H18691" s="180"/>
      <c r="I18691" s="180"/>
      <c r="L18691" s="181"/>
      <c r="M18691" s="180"/>
      <c r="N18691" s="180"/>
      <c r="O18691" s="180"/>
    </row>
    <row r="18692" spans="8:15" s="179" customFormat="1" x14ac:dyDescent="0.2">
      <c r="H18692" s="180"/>
      <c r="I18692" s="180"/>
      <c r="L18692" s="181"/>
      <c r="M18692" s="180"/>
      <c r="N18692" s="180"/>
      <c r="O18692" s="180"/>
    </row>
    <row r="18693" spans="8:15" s="179" customFormat="1" x14ac:dyDescent="0.2">
      <c r="H18693" s="180"/>
      <c r="I18693" s="180"/>
      <c r="L18693" s="181"/>
      <c r="M18693" s="180"/>
      <c r="N18693" s="180"/>
      <c r="O18693" s="180"/>
    </row>
    <row r="18694" spans="8:15" s="179" customFormat="1" x14ac:dyDescent="0.2">
      <c r="H18694" s="180"/>
      <c r="I18694" s="180"/>
      <c r="L18694" s="181"/>
      <c r="M18694" s="180"/>
      <c r="N18694" s="180"/>
      <c r="O18694" s="180"/>
    </row>
    <row r="18695" spans="8:15" s="179" customFormat="1" x14ac:dyDescent="0.2">
      <c r="H18695" s="180"/>
      <c r="I18695" s="180"/>
      <c r="L18695" s="181"/>
      <c r="M18695" s="180"/>
      <c r="N18695" s="180"/>
      <c r="O18695" s="180"/>
    </row>
    <row r="18696" spans="8:15" s="179" customFormat="1" x14ac:dyDescent="0.2">
      <c r="H18696" s="180"/>
      <c r="I18696" s="180"/>
      <c r="L18696" s="181"/>
      <c r="M18696" s="180"/>
      <c r="N18696" s="180"/>
      <c r="O18696" s="180"/>
    </row>
    <row r="18697" spans="8:15" s="179" customFormat="1" x14ac:dyDescent="0.2">
      <c r="H18697" s="180"/>
      <c r="I18697" s="180"/>
      <c r="L18697" s="181"/>
      <c r="M18697" s="180"/>
      <c r="N18697" s="180"/>
      <c r="O18697" s="180"/>
    </row>
    <row r="18698" spans="8:15" s="179" customFormat="1" x14ac:dyDescent="0.2">
      <c r="H18698" s="180"/>
      <c r="I18698" s="180"/>
      <c r="L18698" s="181"/>
      <c r="M18698" s="180"/>
      <c r="N18698" s="180"/>
      <c r="O18698" s="180"/>
    </row>
    <row r="18699" spans="8:15" s="179" customFormat="1" x14ac:dyDescent="0.2">
      <c r="H18699" s="180"/>
      <c r="I18699" s="180"/>
      <c r="L18699" s="181"/>
      <c r="M18699" s="180"/>
      <c r="N18699" s="180"/>
      <c r="O18699" s="180"/>
    </row>
    <row r="18700" spans="8:15" s="179" customFormat="1" x14ac:dyDescent="0.2">
      <c r="H18700" s="180"/>
      <c r="I18700" s="180"/>
      <c r="L18700" s="181"/>
      <c r="M18700" s="180"/>
      <c r="N18700" s="180"/>
      <c r="O18700" s="180"/>
    </row>
    <row r="18701" spans="8:15" s="179" customFormat="1" x14ac:dyDescent="0.2">
      <c r="H18701" s="180"/>
      <c r="I18701" s="180"/>
      <c r="L18701" s="181"/>
      <c r="M18701" s="180"/>
      <c r="N18701" s="180"/>
      <c r="O18701" s="180"/>
    </row>
    <row r="18702" spans="8:15" s="179" customFormat="1" x14ac:dyDescent="0.2">
      <c r="H18702" s="180"/>
      <c r="I18702" s="180"/>
      <c r="L18702" s="181"/>
      <c r="M18702" s="180"/>
      <c r="N18702" s="180"/>
      <c r="O18702" s="180"/>
    </row>
    <row r="18703" spans="8:15" s="179" customFormat="1" x14ac:dyDescent="0.2">
      <c r="H18703" s="180"/>
      <c r="I18703" s="180"/>
      <c r="L18703" s="181"/>
      <c r="M18703" s="180"/>
      <c r="N18703" s="180"/>
      <c r="O18703" s="180"/>
    </row>
    <row r="18704" spans="8:15" s="179" customFormat="1" x14ac:dyDescent="0.2">
      <c r="H18704" s="180"/>
      <c r="I18704" s="180"/>
      <c r="L18704" s="181"/>
      <c r="M18704" s="180"/>
      <c r="N18704" s="180"/>
      <c r="O18704" s="180"/>
    </row>
    <row r="18705" spans="8:15" s="179" customFormat="1" x14ac:dyDescent="0.2">
      <c r="H18705" s="180"/>
      <c r="I18705" s="180"/>
      <c r="L18705" s="181"/>
      <c r="M18705" s="180"/>
      <c r="N18705" s="180"/>
      <c r="O18705" s="180"/>
    </row>
    <row r="18706" spans="8:15" s="179" customFormat="1" x14ac:dyDescent="0.2">
      <c r="H18706" s="180"/>
      <c r="I18706" s="180"/>
      <c r="L18706" s="181"/>
      <c r="M18706" s="180"/>
      <c r="N18706" s="180"/>
      <c r="O18706" s="180"/>
    </row>
    <row r="18707" spans="8:15" s="179" customFormat="1" x14ac:dyDescent="0.2">
      <c r="H18707" s="180"/>
      <c r="I18707" s="180"/>
      <c r="L18707" s="181"/>
      <c r="M18707" s="180"/>
      <c r="N18707" s="180"/>
      <c r="O18707" s="180"/>
    </row>
    <row r="18708" spans="8:15" s="179" customFormat="1" x14ac:dyDescent="0.2">
      <c r="H18708" s="180"/>
      <c r="I18708" s="180"/>
      <c r="L18708" s="181"/>
      <c r="M18708" s="180"/>
      <c r="N18708" s="180"/>
      <c r="O18708" s="180"/>
    </row>
    <row r="18709" spans="8:15" s="179" customFormat="1" x14ac:dyDescent="0.2">
      <c r="H18709" s="180"/>
      <c r="I18709" s="180"/>
      <c r="L18709" s="181"/>
      <c r="M18709" s="180"/>
      <c r="N18709" s="180"/>
      <c r="O18709" s="180"/>
    </row>
    <row r="18710" spans="8:15" s="179" customFormat="1" x14ac:dyDescent="0.2">
      <c r="H18710" s="180"/>
      <c r="I18710" s="180"/>
      <c r="L18710" s="181"/>
      <c r="M18710" s="180"/>
      <c r="N18710" s="180"/>
      <c r="O18710" s="180"/>
    </row>
    <row r="18711" spans="8:15" s="179" customFormat="1" x14ac:dyDescent="0.2">
      <c r="H18711" s="180"/>
      <c r="I18711" s="180"/>
      <c r="L18711" s="181"/>
      <c r="M18711" s="180"/>
      <c r="N18711" s="180"/>
      <c r="O18711" s="180"/>
    </row>
    <row r="18712" spans="8:15" s="179" customFormat="1" x14ac:dyDescent="0.2">
      <c r="H18712" s="180"/>
      <c r="I18712" s="180"/>
      <c r="L18712" s="181"/>
      <c r="M18712" s="180"/>
      <c r="N18712" s="180"/>
      <c r="O18712" s="180"/>
    </row>
    <row r="18713" spans="8:15" s="179" customFormat="1" x14ac:dyDescent="0.2">
      <c r="H18713" s="180"/>
      <c r="I18713" s="180"/>
      <c r="L18713" s="181"/>
      <c r="M18713" s="180"/>
      <c r="N18713" s="180"/>
      <c r="O18713" s="180"/>
    </row>
    <row r="18714" spans="8:15" s="179" customFormat="1" x14ac:dyDescent="0.2">
      <c r="H18714" s="180"/>
      <c r="I18714" s="180"/>
      <c r="L18714" s="181"/>
      <c r="M18714" s="180"/>
      <c r="N18714" s="180"/>
      <c r="O18714" s="180"/>
    </row>
    <row r="18715" spans="8:15" s="179" customFormat="1" x14ac:dyDescent="0.2">
      <c r="H18715" s="180"/>
      <c r="I18715" s="180"/>
      <c r="L18715" s="181"/>
      <c r="M18715" s="180"/>
      <c r="N18715" s="180"/>
      <c r="O18715" s="180"/>
    </row>
    <row r="18716" spans="8:15" s="179" customFormat="1" x14ac:dyDescent="0.2">
      <c r="H18716" s="180"/>
      <c r="I18716" s="180"/>
      <c r="L18716" s="181"/>
      <c r="M18716" s="180"/>
      <c r="N18716" s="180"/>
      <c r="O18716" s="180"/>
    </row>
    <row r="18717" spans="8:15" s="179" customFormat="1" x14ac:dyDescent="0.2">
      <c r="H18717" s="180"/>
      <c r="I18717" s="180"/>
      <c r="L18717" s="181"/>
      <c r="M18717" s="180"/>
      <c r="N18717" s="180"/>
      <c r="O18717" s="180"/>
    </row>
    <row r="18718" spans="8:15" s="179" customFormat="1" x14ac:dyDescent="0.2">
      <c r="H18718" s="180"/>
      <c r="I18718" s="180"/>
      <c r="L18718" s="181"/>
      <c r="M18718" s="180"/>
      <c r="N18718" s="180"/>
      <c r="O18718" s="180"/>
    </row>
    <row r="18719" spans="8:15" s="179" customFormat="1" x14ac:dyDescent="0.2">
      <c r="H18719" s="180"/>
      <c r="I18719" s="180"/>
      <c r="L18719" s="181"/>
      <c r="M18719" s="180"/>
      <c r="N18719" s="180"/>
      <c r="O18719" s="180"/>
    </row>
    <row r="18720" spans="8:15" s="179" customFormat="1" x14ac:dyDescent="0.2">
      <c r="H18720" s="180"/>
      <c r="I18720" s="180"/>
      <c r="L18720" s="181"/>
      <c r="M18720" s="180"/>
      <c r="N18720" s="180"/>
      <c r="O18720" s="180"/>
    </row>
    <row r="18721" spans="8:15" s="179" customFormat="1" x14ac:dyDescent="0.2">
      <c r="H18721" s="180"/>
      <c r="I18721" s="180"/>
      <c r="L18721" s="181"/>
      <c r="M18721" s="180"/>
      <c r="N18721" s="180"/>
      <c r="O18721" s="180"/>
    </row>
    <row r="18722" spans="8:15" s="179" customFormat="1" x14ac:dyDescent="0.2">
      <c r="H18722" s="180"/>
      <c r="I18722" s="180"/>
      <c r="L18722" s="181"/>
      <c r="M18722" s="180"/>
      <c r="N18722" s="180"/>
      <c r="O18722" s="180"/>
    </row>
    <row r="18723" spans="8:15" s="179" customFormat="1" x14ac:dyDescent="0.2">
      <c r="H18723" s="180"/>
      <c r="I18723" s="180"/>
      <c r="L18723" s="181"/>
      <c r="M18723" s="180"/>
      <c r="N18723" s="180"/>
      <c r="O18723" s="180"/>
    </row>
    <row r="18724" spans="8:15" s="179" customFormat="1" x14ac:dyDescent="0.2">
      <c r="H18724" s="180"/>
      <c r="I18724" s="180"/>
      <c r="L18724" s="181"/>
      <c r="M18724" s="180"/>
      <c r="N18724" s="180"/>
      <c r="O18724" s="180"/>
    </row>
    <row r="18725" spans="8:15" s="179" customFormat="1" x14ac:dyDescent="0.2">
      <c r="H18725" s="180"/>
      <c r="I18725" s="180"/>
      <c r="L18725" s="181"/>
      <c r="M18725" s="180"/>
      <c r="N18725" s="180"/>
      <c r="O18725" s="180"/>
    </row>
    <row r="18726" spans="8:15" s="179" customFormat="1" x14ac:dyDescent="0.2">
      <c r="H18726" s="180"/>
      <c r="I18726" s="180"/>
      <c r="L18726" s="181"/>
      <c r="M18726" s="180"/>
      <c r="N18726" s="180"/>
      <c r="O18726" s="180"/>
    </row>
    <row r="18727" spans="8:15" s="179" customFormat="1" x14ac:dyDescent="0.2">
      <c r="H18727" s="180"/>
      <c r="I18727" s="180"/>
      <c r="L18727" s="181"/>
      <c r="M18727" s="180"/>
      <c r="N18727" s="180"/>
      <c r="O18727" s="180"/>
    </row>
    <row r="18728" spans="8:15" s="179" customFormat="1" x14ac:dyDescent="0.2">
      <c r="H18728" s="180"/>
      <c r="I18728" s="180"/>
      <c r="L18728" s="181"/>
      <c r="M18728" s="180"/>
      <c r="N18728" s="180"/>
      <c r="O18728" s="180"/>
    </row>
    <row r="18729" spans="8:15" s="179" customFormat="1" x14ac:dyDescent="0.2">
      <c r="H18729" s="180"/>
      <c r="I18729" s="180"/>
      <c r="L18729" s="181"/>
      <c r="M18729" s="180"/>
      <c r="N18729" s="180"/>
      <c r="O18729" s="180"/>
    </row>
    <row r="18730" spans="8:15" s="179" customFormat="1" x14ac:dyDescent="0.2">
      <c r="H18730" s="180"/>
      <c r="I18730" s="180"/>
      <c r="L18730" s="181"/>
      <c r="M18730" s="180"/>
      <c r="N18730" s="180"/>
      <c r="O18730" s="180"/>
    </row>
    <row r="18731" spans="8:15" s="179" customFormat="1" x14ac:dyDescent="0.2">
      <c r="H18731" s="180"/>
      <c r="I18731" s="180"/>
      <c r="L18731" s="181"/>
      <c r="M18731" s="180"/>
      <c r="N18731" s="180"/>
      <c r="O18731" s="180"/>
    </row>
    <row r="18732" spans="8:15" s="179" customFormat="1" x14ac:dyDescent="0.2">
      <c r="H18732" s="180"/>
      <c r="I18732" s="180"/>
      <c r="L18732" s="181"/>
      <c r="M18732" s="180"/>
      <c r="N18732" s="180"/>
      <c r="O18732" s="180"/>
    </row>
    <row r="18733" spans="8:15" s="179" customFormat="1" x14ac:dyDescent="0.2">
      <c r="H18733" s="180"/>
      <c r="I18733" s="180"/>
      <c r="L18733" s="181"/>
      <c r="M18733" s="180"/>
      <c r="N18733" s="180"/>
      <c r="O18733" s="180"/>
    </row>
    <row r="18734" spans="8:15" s="179" customFormat="1" x14ac:dyDescent="0.2">
      <c r="H18734" s="180"/>
      <c r="I18734" s="180"/>
      <c r="L18734" s="181"/>
      <c r="M18734" s="180"/>
      <c r="N18734" s="180"/>
      <c r="O18734" s="180"/>
    </row>
    <row r="18735" spans="8:15" s="179" customFormat="1" x14ac:dyDescent="0.2">
      <c r="H18735" s="180"/>
      <c r="I18735" s="180"/>
      <c r="L18735" s="181"/>
      <c r="M18735" s="180"/>
      <c r="N18735" s="180"/>
      <c r="O18735" s="180"/>
    </row>
    <row r="18736" spans="8:15" s="179" customFormat="1" x14ac:dyDescent="0.2">
      <c r="H18736" s="180"/>
      <c r="I18736" s="180"/>
      <c r="L18736" s="181"/>
      <c r="M18736" s="180"/>
      <c r="N18736" s="180"/>
      <c r="O18736" s="180"/>
    </row>
    <row r="18737" spans="8:15" s="179" customFormat="1" x14ac:dyDescent="0.2">
      <c r="H18737" s="180"/>
      <c r="I18737" s="180"/>
      <c r="L18737" s="181"/>
      <c r="M18737" s="180"/>
      <c r="N18737" s="180"/>
      <c r="O18737" s="180"/>
    </row>
    <row r="18738" spans="8:15" s="179" customFormat="1" x14ac:dyDescent="0.2">
      <c r="H18738" s="180"/>
      <c r="I18738" s="180"/>
      <c r="L18738" s="181"/>
      <c r="M18738" s="180"/>
      <c r="N18738" s="180"/>
      <c r="O18738" s="180"/>
    </row>
    <row r="18739" spans="8:15" s="179" customFormat="1" x14ac:dyDescent="0.2">
      <c r="H18739" s="180"/>
      <c r="I18739" s="180"/>
      <c r="L18739" s="181"/>
      <c r="M18739" s="180"/>
      <c r="N18739" s="180"/>
      <c r="O18739" s="180"/>
    </row>
    <row r="18740" spans="8:15" s="179" customFormat="1" x14ac:dyDescent="0.2">
      <c r="H18740" s="180"/>
      <c r="I18740" s="180"/>
      <c r="L18740" s="181"/>
      <c r="M18740" s="180"/>
      <c r="N18740" s="180"/>
      <c r="O18740" s="180"/>
    </row>
    <row r="18741" spans="8:15" s="179" customFormat="1" x14ac:dyDescent="0.2">
      <c r="H18741" s="180"/>
      <c r="I18741" s="180"/>
      <c r="L18741" s="181"/>
      <c r="M18741" s="180"/>
      <c r="N18741" s="180"/>
      <c r="O18741" s="180"/>
    </row>
    <row r="18742" spans="8:15" s="179" customFormat="1" x14ac:dyDescent="0.2">
      <c r="H18742" s="180"/>
      <c r="I18742" s="180"/>
      <c r="L18742" s="181"/>
      <c r="M18742" s="180"/>
      <c r="N18742" s="180"/>
      <c r="O18742" s="180"/>
    </row>
    <row r="18743" spans="8:15" s="179" customFormat="1" x14ac:dyDescent="0.2">
      <c r="H18743" s="180"/>
      <c r="I18743" s="180"/>
      <c r="L18743" s="181"/>
      <c r="M18743" s="180"/>
      <c r="N18743" s="180"/>
      <c r="O18743" s="180"/>
    </row>
    <row r="18744" spans="8:15" s="179" customFormat="1" x14ac:dyDescent="0.2">
      <c r="H18744" s="180"/>
      <c r="I18744" s="180"/>
      <c r="L18744" s="181"/>
      <c r="M18744" s="180"/>
      <c r="N18744" s="180"/>
      <c r="O18744" s="180"/>
    </row>
    <row r="18745" spans="8:15" s="179" customFormat="1" x14ac:dyDescent="0.2">
      <c r="H18745" s="180"/>
      <c r="I18745" s="180"/>
      <c r="L18745" s="181"/>
      <c r="M18745" s="180"/>
      <c r="N18745" s="180"/>
      <c r="O18745" s="180"/>
    </row>
    <row r="18746" spans="8:15" s="179" customFormat="1" x14ac:dyDescent="0.2">
      <c r="H18746" s="180"/>
      <c r="I18746" s="180"/>
      <c r="L18746" s="181"/>
      <c r="M18746" s="180"/>
      <c r="N18746" s="180"/>
      <c r="O18746" s="180"/>
    </row>
    <row r="18747" spans="8:15" s="179" customFormat="1" x14ac:dyDescent="0.2">
      <c r="H18747" s="180"/>
      <c r="I18747" s="180"/>
      <c r="L18747" s="181"/>
      <c r="M18747" s="180"/>
      <c r="N18747" s="180"/>
      <c r="O18747" s="180"/>
    </row>
    <row r="18748" spans="8:15" s="179" customFormat="1" x14ac:dyDescent="0.2">
      <c r="H18748" s="180"/>
      <c r="I18748" s="180"/>
      <c r="L18748" s="181"/>
      <c r="M18748" s="180"/>
      <c r="N18748" s="180"/>
      <c r="O18748" s="180"/>
    </row>
    <row r="18749" spans="8:15" s="179" customFormat="1" x14ac:dyDescent="0.2">
      <c r="H18749" s="180"/>
      <c r="I18749" s="180"/>
      <c r="L18749" s="181"/>
      <c r="M18749" s="180"/>
      <c r="N18749" s="180"/>
      <c r="O18749" s="180"/>
    </row>
    <row r="18750" spans="8:15" s="179" customFormat="1" x14ac:dyDescent="0.2">
      <c r="H18750" s="180"/>
      <c r="I18750" s="180"/>
      <c r="L18750" s="181"/>
      <c r="M18750" s="180"/>
      <c r="N18750" s="180"/>
      <c r="O18750" s="180"/>
    </row>
    <row r="18751" spans="8:15" s="179" customFormat="1" x14ac:dyDescent="0.2">
      <c r="H18751" s="180"/>
      <c r="I18751" s="180"/>
      <c r="L18751" s="181"/>
      <c r="M18751" s="180"/>
      <c r="N18751" s="180"/>
      <c r="O18751" s="180"/>
    </row>
    <row r="18752" spans="8:15" s="179" customFormat="1" x14ac:dyDescent="0.2">
      <c r="H18752" s="180"/>
      <c r="I18752" s="180"/>
      <c r="L18752" s="181"/>
      <c r="M18752" s="180"/>
      <c r="N18752" s="180"/>
      <c r="O18752" s="180"/>
    </row>
    <row r="18753" spans="8:15" s="179" customFormat="1" x14ac:dyDescent="0.2">
      <c r="H18753" s="180"/>
      <c r="I18753" s="180"/>
      <c r="L18753" s="181"/>
      <c r="M18753" s="180"/>
      <c r="N18753" s="180"/>
      <c r="O18753" s="180"/>
    </row>
    <row r="18754" spans="8:15" s="179" customFormat="1" x14ac:dyDescent="0.2">
      <c r="H18754" s="180"/>
      <c r="I18754" s="180"/>
      <c r="L18754" s="181"/>
      <c r="M18754" s="180"/>
      <c r="N18754" s="180"/>
      <c r="O18754" s="180"/>
    </row>
    <row r="18755" spans="8:15" s="179" customFormat="1" x14ac:dyDescent="0.2">
      <c r="H18755" s="180"/>
      <c r="I18755" s="180"/>
      <c r="L18755" s="181"/>
      <c r="M18755" s="180"/>
      <c r="N18755" s="180"/>
      <c r="O18755" s="180"/>
    </row>
    <row r="18756" spans="8:15" s="179" customFormat="1" x14ac:dyDescent="0.2">
      <c r="H18756" s="180"/>
      <c r="I18756" s="180"/>
      <c r="L18756" s="181"/>
      <c r="M18756" s="180"/>
      <c r="N18756" s="180"/>
      <c r="O18756" s="180"/>
    </row>
    <row r="18757" spans="8:15" s="179" customFormat="1" x14ac:dyDescent="0.2">
      <c r="H18757" s="180"/>
      <c r="I18757" s="180"/>
      <c r="L18757" s="181"/>
      <c r="M18757" s="180"/>
      <c r="N18757" s="180"/>
      <c r="O18757" s="180"/>
    </row>
    <row r="18758" spans="8:15" s="179" customFormat="1" x14ac:dyDescent="0.2">
      <c r="H18758" s="180"/>
      <c r="I18758" s="180"/>
      <c r="L18758" s="181"/>
      <c r="M18758" s="180"/>
      <c r="N18758" s="180"/>
      <c r="O18758" s="180"/>
    </row>
    <row r="18759" spans="8:15" s="179" customFormat="1" x14ac:dyDescent="0.2">
      <c r="H18759" s="180"/>
      <c r="I18759" s="180"/>
      <c r="L18759" s="181"/>
      <c r="M18759" s="180"/>
      <c r="N18759" s="180"/>
      <c r="O18759" s="180"/>
    </row>
    <row r="18760" spans="8:15" s="179" customFormat="1" x14ac:dyDescent="0.2">
      <c r="H18760" s="180"/>
      <c r="I18760" s="180"/>
      <c r="L18760" s="181"/>
      <c r="M18760" s="180"/>
      <c r="N18760" s="180"/>
      <c r="O18760" s="180"/>
    </row>
    <row r="18761" spans="8:15" s="179" customFormat="1" x14ac:dyDescent="0.2">
      <c r="H18761" s="180"/>
      <c r="I18761" s="180"/>
      <c r="L18761" s="181"/>
      <c r="M18761" s="180"/>
      <c r="N18761" s="180"/>
      <c r="O18761" s="180"/>
    </row>
    <row r="18762" spans="8:15" s="179" customFormat="1" x14ac:dyDescent="0.2">
      <c r="H18762" s="180"/>
      <c r="I18762" s="180"/>
      <c r="L18762" s="181"/>
      <c r="M18762" s="180"/>
      <c r="N18762" s="180"/>
      <c r="O18762" s="180"/>
    </row>
    <row r="18763" spans="8:15" s="179" customFormat="1" x14ac:dyDescent="0.2">
      <c r="H18763" s="180"/>
      <c r="I18763" s="180"/>
      <c r="L18763" s="181"/>
      <c r="M18763" s="180"/>
      <c r="N18763" s="180"/>
      <c r="O18763" s="180"/>
    </row>
    <row r="18764" spans="8:15" s="179" customFormat="1" x14ac:dyDescent="0.2">
      <c r="H18764" s="180"/>
      <c r="I18764" s="180"/>
      <c r="L18764" s="181"/>
      <c r="M18764" s="180"/>
      <c r="N18764" s="180"/>
      <c r="O18764" s="180"/>
    </row>
    <row r="18765" spans="8:15" s="179" customFormat="1" x14ac:dyDescent="0.2">
      <c r="H18765" s="180"/>
      <c r="I18765" s="180"/>
      <c r="L18765" s="181"/>
      <c r="M18765" s="180"/>
      <c r="N18765" s="180"/>
      <c r="O18765" s="180"/>
    </row>
    <row r="18766" spans="8:15" s="179" customFormat="1" x14ac:dyDescent="0.2">
      <c r="H18766" s="180"/>
      <c r="I18766" s="180"/>
      <c r="L18766" s="181"/>
      <c r="M18766" s="180"/>
      <c r="N18766" s="180"/>
      <c r="O18766" s="180"/>
    </row>
    <row r="18767" spans="8:15" s="179" customFormat="1" x14ac:dyDescent="0.2">
      <c r="H18767" s="180"/>
      <c r="I18767" s="180"/>
      <c r="L18767" s="181"/>
      <c r="M18767" s="180"/>
      <c r="N18767" s="180"/>
      <c r="O18767" s="180"/>
    </row>
    <row r="18768" spans="8:15" s="179" customFormat="1" x14ac:dyDescent="0.2">
      <c r="H18768" s="180"/>
      <c r="I18768" s="180"/>
      <c r="L18768" s="181"/>
      <c r="M18768" s="180"/>
      <c r="N18768" s="180"/>
      <c r="O18768" s="180"/>
    </row>
    <row r="18769" spans="8:15" s="179" customFormat="1" x14ac:dyDescent="0.2">
      <c r="H18769" s="180"/>
      <c r="I18769" s="180"/>
      <c r="L18769" s="181"/>
      <c r="M18769" s="180"/>
      <c r="N18769" s="180"/>
      <c r="O18769" s="180"/>
    </row>
    <row r="18770" spans="8:15" s="179" customFormat="1" x14ac:dyDescent="0.2">
      <c r="H18770" s="180"/>
      <c r="I18770" s="180"/>
      <c r="L18770" s="181"/>
      <c r="M18770" s="180"/>
      <c r="N18770" s="180"/>
      <c r="O18770" s="180"/>
    </row>
    <row r="18771" spans="8:15" s="179" customFormat="1" x14ac:dyDescent="0.2">
      <c r="H18771" s="180"/>
      <c r="I18771" s="180"/>
      <c r="L18771" s="181"/>
      <c r="M18771" s="180"/>
      <c r="N18771" s="180"/>
      <c r="O18771" s="180"/>
    </row>
    <row r="18772" spans="8:15" s="179" customFormat="1" x14ac:dyDescent="0.2">
      <c r="H18772" s="180"/>
      <c r="I18772" s="180"/>
      <c r="L18772" s="181"/>
      <c r="M18772" s="180"/>
      <c r="N18772" s="180"/>
      <c r="O18772" s="180"/>
    </row>
    <row r="18773" spans="8:15" s="179" customFormat="1" x14ac:dyDescent="0.2">
      <c r="H18773" s="180"/>
      <c r="I18773" s="180"/>
      <c r="L18773" s="181"/>
      <c r="M18773" s="180"/>
      <c r="N18773" s="180"/>
      <c r="O18773" s="180"/>
    </row>
    <row r="18774" spans="8:15" s="179" customFormat="1" x14ac:dyDescent="0.2">
      <c r="H18774" s="180"/>
      <c r="I18774" s="180"/>
      <c r="L18774" s="181"/>
      <c r="M18774" s="180"/>
      <c r="N18774" s="180"/>
      <c r="O18774" s="180"/>
    </row>
    <row r="18775" spans="8:15" s="179" customFormat="1" x14ac:dyDescent="0.2">
      <c r="H18775" s="180"/>
      <c r="I18775" s="180"/>
      <c r="L18775" s="181"/>
      <c r="M18775" s="180"/>
      <c r="N18775" s="180"/>
      <c r="O18775" s="180"/>
    </row>
    <row r="18776" spans="8:15" s="179" customFormat="1" x14ac:dyDescent="0.2">
      <c r="H18776" s="180"/>
      <c r="I18776" s="180"/>
      <c r="L18776" s="181"/>
      <c r="M18776" s="180"/>
      <c r="N18776" s="180"/>
      <c r="O18776" s="180"/>
    </row>
    <row r="18777" spans="8:15" s="179" customFormat="1" x14ac:dyDescent="0.2">
      <c r="H18777" s="180"/>
      <c r="I18777" s="180"/>
      <c r="L18777" s="181"/>
      <c r="M18777" s="180"/>
      <c r="N18777" s="180"/>
      <c r="O18777" s="180"/>
    </row>
    <row r="18778" spans="8:15" s="179" customFormat="1" x14ac:dyDescent="0.2">
      <c r="H18778" s="180"/>
      <c r="I18778" s="180"/>
      <c r="L18778" s="181"/>
      <c r="M18778" s="180"/>
      <c r="N18778" s="180"/>
      <c r="O18778" s="180"/>
    </row>
    <row r="18779" spans="8:15" s="179" customFormat="1" x14ac:dyDescent="0.2">
      <c r="H18779" s="180"/>
      <c r="I18779" s="180"/>
      <c r="L18779" s="181"/>
      <c r="M18779" s="180"/>
      <c r="N18779" s="180"/>
      <c r="O18779" s="180"/>
    </row>
    <row r="18780" spans="8:15" s="179" customFormat="1" x14ac:dyDescent="0.2">
      <c r="H18780" s="180"/>
      <c r="I18780" s="180"/>
      <c r="L18780" s="181"/>
      <c r="M18780" s="180"/>
      <c r="N18780" s="180"/>
      <c r="O18780" s="180"/>
    </row>
    <row r="18781" spans="8:15" s="179" customFormat="1" x14ac:dyDescent="0.2">
      <c r="H18781" s="180"/>
      <c r="I18781" s="180"/>
      <c r="L18781" s="181"/>
      <c r="M18781" s="180"/>
      <c r="N18781" s="180"/>
      <c r="O18781" s="180"/>
    </row>
    <row r="18782" spans="8:15" s="179" customFormat="1" x14ac:dyDescent="0.2">
      <c r="H18782" s="180"/>
      <c r="I18782" s="180"/>
      <c r="L18782" s="181"/>
      <c r="M18782" s="180"/>
      <c r="N18782" s="180"/>
      <c r="O18782" s="180"/>
    </row>
    <row r="18783" spans="8:15" s="179" customFormat="1" x14ac:dyDescent="0.2">
      <c r="H18783" s="180"/>
      <c r="I18783" s="180"/>
      <c r="L18783" s="181"/>
      <c r="M18783" s="180"/>
      <c r="N18783" s="180"/>
      <c r="O18783" s="180"/>
    </row>
    <row r="18784" spans="8:15" s="179" customFormat="1" x14ac:dyDescent="0.2">
      <c r="H18784" s="180"/>
      <c r="I18784" s="180"/>
      <c r="L18784" s="181"/>
      <c r="M18784" s="180"/>
      <c r="N18784" s="180"/>
      <c r="O18784" s="180"/>
    </row>
    <row r="18785" spans="8:15" s="179" customFormat="1" x14ac:dyDescent="0.2">
      <c r="H18785" s="180"/>
      <c r="I18785" s="180"/>
      <c r="L18785" s="181"/>
      <c r="M18785" s="180"/>
      <c r="N18785" s="180"/>
      <c r="O18785" s="180"/>
    </row>
    <row r="18786" spans="8:15" s="179" customFormat="1" x14ac:dyDescent="0.2">
      <c r="H18786" s="180"/>
      <c r="I18786" s="180"/>
      <c r="L18786" s="181"/>
      <c r="M18786" s="180"/>
      <c r="N18786" s="180"/>
      <c r="O18786" s="180"/>
    </row>
    <row r="18787" spans="8:15" s="179" customFormat="1" x14ac:dyDescent="0.2">
      <c r="H18787" s="180"/>
      <c r="I18787" s="180"/>
      <c r="L18787" s="181"/>
      <c r="M18787" s="180"/>
      <c r="N18787" s="180"/>
      <c r="O18787" s="180"/>
    </row>
    <row r="18788" spans="8:15" s="179" customFormat="1" x14ac:dyDescent="0.2">
      <c r="H18788" s="180"/>
      <c r="I18788" s="180"/>
      <c r="L18788" s="181"/>
      <c r="M18788" s="180"/>
      <c r="N18788" s="180"/>
      <c r="O18788" s="180"/>
    </row>
    <row r="18789" spans="8:15" s="179" customFormat="1" x14ac:dyDescent="0.2">
      <c r="H18789" s="180"/>
      <c r="I18789" s="180"/>
      <c r="L18789" s="181"/>
      <c r="M18789" s="180"/>
      <c r="N18789" s="180"/>
      <c r="O18789" s="180"/>
    </row>
    <row r="18790" spans="8:15" s="179" customFormat="1" x14ac:dyDescent="0.2">
      <c r="H18790" s="180"/>
      <c r="I18790" s="180"/>
      <c r="L18790" s="181"/>
      <c r="M18790" s="180"/>
      <c r="N18790" s="180"/>
      <c r="O18790" s="180"/>
    </row>
    <row r="18791" spans="8:15" s="179" customFormat="1" x14ac:dyDescent="0.2">
      <c r="H18791" s="180"/>
      <c r="I18791" s="180"/>
      <c r="L18791" s="181"/>
      <c r="M18791" s="180"/>
      <c r="N18791" s="180"/>
      <c r="O18791" s="180"/>
    </row>
    <row r="18792" spans="8:15" s="179" customFormat="1" x14ac:dyDescent="0.2">
      <c r="H18792" s="180"/>
      <c r="I18792" s="180"/>
      <c r="L18792" s="181"/>
      <c r="M18792" s="180"/>
      <c r="N18792" s="180"/>
      <c r="O18792" s="180"/>
    </row>
    <row r="18793" spans="8:15" s="179" customFormat="1" x14ac:dyDescent="0.2">
      <c r="H18793" s="180"/>
      <c r="I18793" s="180"/>
      <c r="L18793" s="181"/>
      <c r="M18793" s="180"/>
      <c r="N18793" s="180"/>
      <c r="O18793" s="180"/>
    </row>
    <row r="18794" spans="8:15" s="179" customFormat="1" x14ac:dyDescent="0.2">
      <c r="H18794" s="180"/>
      <c r="I18794" s="180"/>
      <c r="L18794" s="181"/>
      <c r="M18794" s="180"/>
      <c r="N18794" s="180"/>
      <c r="O18794" s="180"/>
    </row>
    <row r="18795" spans="8:15" s="179" customFormat="1" x14ac:dyDescent="0.2">
      <c r="H18795" s="180"/>
      <c r="I18795" s="180"/>
      <c r="L18795" s="181"/>
      <c r="M18795" s="180"/>
      <c r="N18795" s="180"/>
      <c r="O18795" s="180"/>
    </row>
    <row r="18796" spans="8:15" s="179" customFormat="1" x14ac:dyDescent="0.2">
      <c r="H18796" s="180"/>
      <c r="I18796" s="180"/>
      <c r="L18796" s="181"/>
      <c r="M18796" s="180"/>
      <c r="N18796" s="180"/>
      <c r="O18796" s="180"/>
    </row>
    <row r="18797" spans="8:15" s="179" customFormat="1" x14ac:dyDescent="0.2">
      <c r="H18797" s="180"/>
      <c r="I18797" s="180"/>
      <c r="L18797" s="181"/>
      <c r="M18797" s="180"/>
      <c r="N18797" s="180"/>
      <c r="O18797" s="180"/>
    </row>
    <row r="18798" spans="8:15" s="179" customFormat="1" x14ac:dyDescent="0.2">
      <c r="H18798" s="180"/>
      <c r="I18798" s="180"/>
      <c r="L18798" s="181"/>
      <c r="M18798" s="180"/>
      <c r="N18798" s="180"/>
      <c r="O18798" s="180"/>
    </row>
    <row r="18799" spans="8:15" s="179" customFormat="1" x14ac:dyDescent="0.2">
      <c r="H18799" s="180"/>
      <c r="I18799" s="180"/>
      <c r="L18799" s="181"/>
      <c r="M18799" s="180"/>
      <c r="N18799" s="180"/>
      <c r="O18799" s="180"/>
    </row>
    <row r="18800" spans="8:15" s="179" customFormat="1" x14ac:dyDescent="0.2">
      <c r="H18800" s="180"/>
      <c r="I18800" s="180"/>
      <c r="L18800" s="181"/>
      <c r="M18800" s="180"/>
      <c r="N18800" s="180"/>
      <c r="O18800" s="180"/>
    </row>
    <row r="18801" spans="8:15" s="179" customFormat="1" x14ac:dyDescent="0.2">
      <c r="H18801" s="180"/>
      <c r="I18801" s="180"/>
      <c r="L18801" s="181"/>
      <c r="M18801" s="180"/>
      <c r="N18801" s="180"/>
      <c r="O18801" s="180"/>
    </row>
    <row r="18802" spans="8:15" s="179" customFormat="1" x14ac:dyDescent="0.2">
      <c r="H18802" s="180"/>
      <c r="I18802" s="180"/>
      <c r="L18802" s="181"/>
      <c r="M18802" s="180"/>
      <c r="N18802" s="180"/>
      <c r="O18802" s="180"/>
    </row>
    <row r="18803" spans="8:15" s="179" customFormat="1" x14ac:dyDescent="0.2">
      <c r="H18803" s="180"/>
      <c r="I18803" s="180"/>
      <c r="L18803" s="181"/>
      <c r="M18803" s="180"/>
      <c r="N18803" s="180"/>
      <c r="O18803" s="180"/>
    </row>
    <row r="18804" spans="8:15" s="179" customFormat="1" x14ac:dyDescent="0.2">
      <c r="H18804" s="180"/>
      <c r="I18804" s="180"/>
      <c r="L18804" s="181"/>
      <c r="M18804" s="180"/>
      <c r="N18804" s="180"/>
      <c r="O18804" s="180"/>
    </row>
    <row r="18805" spans="8:15" s="179" customFormat="1" x14ac:dyDescent="0.2">
      <c r="H18805" s="180"/>
      <c r="I18805" s="180"/>
      <c r="L18805" s="181"/>
      <c r="M18805" s="180"/>
      <c r="N18805" s="180"/>
      <c r="O18805" s="180"/>
    </row>
    <row r="18806" spans="8:15" s="179" customFormat="1" x14ac:dyDescent="0.2">
      <c r="H18806" s="180"/>
      <c r="I18806" s="180"/>
      <c r="L18806" s="181"/>
      <c r="M18806" s="180"/>
      <c r="N18806" s="180"/>
      <c r="O18806" s="180"/>
    </row>
    <row r="18807" spans="8:15" s="179" customFormat="1" x14ac:dyDescent="0.2">
      <c r="H18807" s="180"/>
      <c r="I18807" s="180"/>
      <c r="L18807" s="181"/>
      <c r="M18807" s="180"/>
      <c r="N18807" s="180"/>
      <c r="O18807" s="180"/>
    </row>
    <row r="18808" spans="8:15" s="179" customFormat="1" x14ac:dyDescent="0.2">
      <c r="H18808" s="180"/>
      <c r="I18808" s="180"/>
      <c r="L18808" s="181"/>
      <c r="M18808" s="180"/>
      <c r="N18808" s="180"/>
      <c r="O18808" s="180"/>
    </row>
    <row r="18809" spans="8:15" s="179" customFormat="1" x14ac:dyDescent="0.2">
      <c r="H18809" s="180"/>
      <c r="I18809" s="180"/>
      <c r="L18809" s="181"/>
      <c r="M18809" s="180"/>
      <c r="N18809" s="180"/>
      <c r="O18809" s="180"/>
    </row>
    <row r="18810" spans="8:15" s="179" customFormat="1" x14ac:dyDescent="0.2">
      <c r="H18810" s="180"/>
      <c r="I18810" s="180"/>
      <c r="L18810" s="181"/>
      <c r="M18810" s="180"/>
      <c r="N18810" s="180"/>
      <c r="O18810" s="180"/>
    </row>
    <row r="18811" spans="8:15" s="179" customFormat="1" x14ac:dyDescent="0.2">
      <c r="H18811" s="180"/>
      <c r="I18811" s="180"/>
      <c r="L18811" s="181"/>
      <c r="M18811" s="180"/>
      <c r="N18811" s="180"/>
      <c r="O18811" s="180"/>
    </row>
    <row r="18812" spans="8:15" s="179" customFormat="1" x14ac:dyDescent="0.2">
      <c r="H18812" s="180"/>
      <c r="I18812" s="180"/>
      <c r="L18812" s="181"/>
      <c r="M18812" s="180"/>
      <c r="N18812" s="180"/>
      <c r="O18812" s="180"/>
    </row>
    <row r="18813" spans="8:15" s="179" customFormat="1" x14ac:dyDescent="0.2">
      <c r="H18813" s="180"/>
      <c r="I18813" s="180"/>
      <c r="L18813" s="181"/>
      <c r="M18813" s="180"/>
      <c r="N18813" s="180"/>
      <c r="O18813" s="180"/>
    </row>
    <row r="18814" spans="8:15" s="179" customFormat="1" x14ac:dyDescent="0.2">
      <c r="H18814" s="180"/>
      <c r="I18814" s="180"/>
      <c r="L18814" s="181"/>
      <c r="M18814" s="180"/>
      <c r="N18814" s="180"/>
      <c r="O18814" s="180"/>
    </row>
    <row r="18815" spans="8:15" s="179" customFormat="1" x14ac:dyDescent="0.2">
      <c r="H18815" s="180"/>
      <c r="I18815" s="180"/>
      <c r="L18815" s="181"/>
      <c r="M18815" s="180"/>
      <c r="N18815" s="180"/>
      <c r="O18815" s="180"/>
    </row>
    <row r="18816" spans="8:15" s="179" customFormat="1" x14ac:dyDescent="0.2">
      <c r="H18816" s="180"/>
      <c r="I18816" s="180"/>
      <c r="L18816" s="181"/>
      <c r="M18816" s="180"/>
      <c r="N18816" s="180"/>
      <c r="O18816" s="180"/>
    </row>
    <row r="18817" spans="8:15" s="179" customFormat="1" x14ac:dyDescent="0.2">
      <c r="H18817" s="180"/>
      <c r="I18817" s="180"/>
      <c r="L18817" s="181"/>
      <c r="M18817" s="180"/>
      <c r="N18817" s="180"/>
      <c r="O18817" s="180"/>
    </row>
    <row r="18818" spans="8:15" s="179" customFormat="1" x14ac:dyDescent="0.2">
      <c r="H18818" s="180"/>
      <c r="I18818" s="180"/>
      <c r="L18818" s="181"/>
      <c r="M18818" s="180"/>
      <c r="N18818" s="180"/>
      <c r="O18818" s="180"/>
    </row>
    <row r="18819" spans="8:15" s="179" customFormat="1" x14ac:dyDescent="0.2">
      <c r="H18819" s="180"/>
      <c r="I18819" s="180"/>
      <c r="L18819" s="181"/>
      <c r="M18819" s="180"/>
      <c r="N18819" s="180"/>
      <c r="O18819" s="180"/>
    </row>
    <row r="18820" spans="8:15" s="179" customFormat="1" x14ac:dyDescent="0.2">
      <c r="H18820" s="180"/>
      <c r="I18820" s="180"/>
      <c r="L18820" s="181"/>
      <c r="M18820" s="180"/>
      <c r="N18820" s="180"/>
      <c r="O18820" s="180"/>
    </row>
    <row r="18821" spans="8:15" s="179" customFormat="1" x14ac:dyDescent="0.2">
      <c r="H18821" s="180"/>
      <c r="I18821" s="180"/>
      <c r="L18821" s="181"/>
      <c r="M18821" s="180"/>
      <c r="N18821" s="180"/>
      <c r="O18821" s="180"/>
    </row>
    <row r="18822" spans="8:15" s="179" customFormat="1" x14ac:dyDescent="0.2">
      <c r="H18822" s="180"/>
      <c r="I18822" s="180"/>
      <c r="L18822" s="181"/>
      <c r="M18822" s="180"/>
      <c r="N18822" s="180"/>
      <c r="O18822" s="180"/>
    </row>
    <row r="18823" spans="8:15" s="179" customFormat="1" x14ac:dyDescent="0.2">
      <c r="H18823" s="180"/>
      <c r="I18823" s="180"/>
      <c r="L18823" s="181"/>
      <c r="M18823" s="180"/>
      <c r="N18823" s="180"/>
      <c r="O18823" s="180"/>
    </row>
    <row r="18824" spans="8:15" s="179" customFormat="1" x14ac:dyDescent="0.2">
      <c r="H18824" s="180"/>
      <c r="I18824" s="180"/>
      <c r="L18824" s="181"/>
      <c r="M18824" s="180"/>
      <c r="N18824" s="180"/>
      <c r="O18824" s="180"/>
    </row>
    <row r="18825" spans="8:15" s="179" customFormat="1" x14ac:dyDescent="0.2">
      <c r="H18825" s="180"/>
      <c r="I18825" s="180"/>
      <c r="L18825" s="181"/>
      <c r="M18825" s="180"/>
      <c r="N18825" s="180"/>
      <c r="O18825" s="180"/>
    </row>
    <row r="18826" spans="8:15" s="179" customFormat="1" x14ac:dyDescent="0.2">
      <c r="H18826" s="180"/>
      <c r="I18826" s="180"/>
      <c r="L18826" s="181"/>
      <c r="M18826" s="180"/>
      <c r="N18826" s="180"/>
      <c r="O18826" s="180"/>
    </row>
    <row r="18827" spans="8:15" s="179" customFormat="1" x14ac:dyDescent="0.2">
      <c r="H18827" s="180"/>
      <c r="I18827" s="180"/>
      <c r="L18827" s="181"/>
      <c r="M18827" s="180"/>
      <c r="N18827" s="180"/>
      <c r="O18827" s="180"/>
    </row>
    <row r="18828" spans="8:15" s="179" customFormat="1" x14ac:dyDescent="0.2">
      <c r="H18828" s="180"/>
      <c r="I18828" s="180"/>
      <c r="L18828" s="181"/>
      <c r="M18828" s="180"/>
      <c r="N18828" s="180"/>
      <c r="O18828" s="180"/>
    </row>
    <row r="18829" spans="8:15" s="179" customFormat="1" x14ac:dyDescent="0.2">
      <c r="H18829" s="180"/>
      <c r="I18829" s="180"/>
      <c r="L18829" s="181"/>
      <c r="M18829" s="180"/>
      <c r="N18829" s="180"/>
      <c r="O18829" s="180"/>
    </row>
    <row r="18830" spans="8:15" s="179" customFormat="1" x14ac:dyDescent="0.2">
      <c r="H18830" s="180"/>
      <c r="I18830" s="180"/>
      <c r="L18830" s="181"/>
      <c r="M18830" s="180"/>
      <c r="N18830" s="180"/>
      <c r="O18830" s="180"/>
    </row>
    <row r="18831" spans="8:15" s="179" customFormat="1" x14ac:dyDescent="0.2">
      <c r="H18831" s="180"/>
      <c r="I18831" s="180"/>
      <c r="L18831" s="181"/>
      <c r="M18831" s="180"/>
      <c r="N18831" s="180"/>
      <c r="O18831" s="180"/>
    </row>
    <row r="18832" spans="8:15" s="179" customFormat="1" x14ac:dyDescent="0.2">
      <c r="H18832" s="180"/>
      <c r="I18832" s="180"/>
      <c r="L18832" s="181"/>
      <c r="M18832" s="180"/>
      <c r="N18832" s="180"/>
      <c r="O18832" s="180"/>
    </row>
    <row r="18833" spans="8:15" s="179" customFormat="1" x14ac:dyDescent="0.2">
      <c r="H18833" s="180"/>
      <c r="I18833" s="180"/>
      <c r="L18833" s="181"/>
      <c r="M18833" s="180"/>
      <c r="N18833" s="180"/>
      <c r="O18833" s="180"/>
    </row>
    <row r="18834" spans="8:15" s="179" customFormat="1" x14ac:dyDescent="0.2">
      <c r="H18834" s="180"/>
      <c r="I18834" s="180"/>
      <c r="L18834" s="181"/>
      <c r="M18834" s="180"/>
      <c r="N18834" s="180"/>
      <c r="O18834" s="180"/>
    </row>
    <row r="18835" spans="8:15" s="179" customFormat="1" x14ac:dyDescent="0.2">
      <c r="H18835" s="180"/>
      <c r="I18835" s="180"/>
      <c r="L18835" s="181"/>
      <c r="M18835" s="180"/>
      <c r="N18835" s="180"/>
      <c r="O18835" s="180"/>
    </row>
    <row r="18836" spans="8:15" s="179" customFormat="1" x14ac:dyDescent="0.2">
      <c r="H18836" s="180"/>
      <c r="I18836" s="180"/>
      <c r="L18836" s="181"/>
      <c r="M18836" s="180"/>
      <c r="N18836" s="180"/>
      <c r="O18836" s="180"/>
    </row>
    <row r="18837" spans="8:15" s="179" customFormat="1" x14ac:dyDescent="0.2">
      <c r="H18837" s="180"/>
      <c r="I18837" s="180"/>
      <c r="L18837" s="181"/>
      <c r="M18837" s="180"/>
      <c r="N18837" s="180"/>
      <c r="O18837" s="180"/>
    </row>
    <row r="18838" spans="8:15" s="179" customFormat="1" x14ac:dyDescent="0.2">
      <c r="H18838" s="180"/>
      <c r="I18838" s="180"/>
      <c r="L18838" s="181"/>
      <c r="M18838" s="180"/>
      <c r="N18838" s="180"/>
      <c r="O18838" s="180"/>
    </row>
    <row r="18839" spans="8:15" s="179" customFormat="1" x14ac:dyDescent="0.2">
      <c r="H18839" s="180"/>
      <c r="I18839" s="180"/>
      <c r="L18839" s="181"/>
      <c r="M18839" s="180"/>
      <c r="N18839" s="180"/>
      <c r="O18839" s="180"/>
    </row>
    <row r="18840" spans="8:15" s="179" customFormat="1" x14ac:dyDescent="0.2">
      <c r="H18840" s="180"/>
      <c r="I18840" s="180"/>
      <c r="L18840" s="181"/>
      <c r="M18840" s="180"/>
      <c r="N18840" s="180"/>
      <c r="O18840" s="180"/>
    </row>
    <row r="18841" spans="8:15" s="179" customFormat="1" x14ac:dyDescent="0.2">
      <c r="H18841" s="180"/>
      <c r="I18841" s="180"/>
      <c r="L18841" s="181"/>
      <c r="M18841" s="180"/>
      <c r="N18841" s="180"/>
      <c r="O18841" s="180"/>
    </row>
    <row r="18842" spans="8:15" s="179" customFormat="1" x14ac:dyDescent="0.2">
      <c r="H18842" s="180"/>
      <c r="I18842" s="180"/>
      <c r="L18842" s="181"/>
      <c r="M18842" s="180"/>
      <c r="N18842" s="180"/>
      <c r="O18842" s="180"/>
    </row>
    <row r="18843" spans="8:15" s="179" customFormat="1" x14ac:dyDescent="0.2">
      <c r="H18843" s="180"/>
      <c r="I18843" s="180"/>
      <c r="L18843" s="181"/>
      <c r="M18843" s="180"/>
      <c r="N18843" s="180"/>
      <c r="O18843" s="180"/>
    </row>
    <row r="18844" spans="8:15" s="179" customFormat="1" x14ac:dyDescent="0.2">
      <c r="H18844" s="180"/>
      <c r="I18844" s="180"/>
      <c r="L18844" s="181"/>
      <c r="M18844" s="180"/>
      <c r="N18844" s="180"/>
      <c r="O18844" s="180"/>
    </row>
    <row r="18845" spans="8:15" s="179" customFormat="1" x14ac:dyDescent="0.2">
      <c r="H18845" s="180"/>
      <c r="I18845" s="180"/>
      <c r="L18845" s="181"/>
      <c r="M18845" s="180"/>
      <c r="N18845" s="180"/>
      <c r="O18845" s="180"/>
    </row>
    <row r="18846" spans="8:15" s="179" customFormat="1" x14ac:dyDescent="0.2">
      <c r="H18846" s="180"/>
      <c r="I18846" s="180"/>
      <c r="L18846" s="181"/>
      <c r="M18846" s="180"/>
      <c r="N18846" s="180"/>
      <c r="O18846" s="180"/>
    </row>
    <row r="18847" spans="8:15" s="179" customFormat="1" x14ac:dyDescent="0.2">
      <c r="H18847" s="180"/>
      <c r="I18847" s="180"/>
      <c r="L18847" s="181"/>
      <c r="M18847" s="180"/>
      <c r="N18847" s="180"/>
      <c r="O18847" s="180"/>
    </row>
    <row r="18848" spans="8:15" s="179" customFormat="1" x14ac:dyDescent="0.2">
      <c r="H18848" s="180"/>
      <c r="I18848" s="180"/>
      <c r="L18848" s="181"/>
      <c r="M18848" s="180"/>
      <c r="N18848" s="180"/>
      <c r="O18848" s="180"/>
    </row>
    <row r="18849" spans="8:15" s="179" customFormat="1" x14ac:dyDescent="0.2">
      <c r="H18849" s="180"/>
      <c r="I18849" s="180"/>
      <c r="L18849" s="181"/>
      <c r="M18849" s="180"/>
      <c r="N18849" s="180"/>
      <c r="O18849" s="180"/>
    </row>
    <row r="18850" spans="8:15" s="179" customFormat="1" x14ac:dyDescent="0.2">
      <c r="H18850" s="180"/>
      <c r="I18850" s="180"/>
      <c r="L18850" s="181"/>
      <c r="M18850" s="180"/>
      <c r="N18850" s="180"/>
      <c r="O18850" s="180"/>
    </row>
    <row r="18851" spans="8:15" s="179" customFormat="1" x14ac:dyDescent="0.2">
      <c r="H18851" s="180"/>
      <c r="I18851" s="180"/>
      <c r="L18851" s="181"/>
      <c r="M18851" s="180"/>
      <c r="N18851" s="180"/>
      <c r="O18851" s="180"/>
    </row>
    <row r="18852" spans="8:15" s="179" customFormat="1" x14ac:dyDescent="0.2">
      <c r="H18852" s="180"/>
      <c r="I18852" s="180"/>
      <c r="L18852" s="181"/>
      <c r="M18852" s="180"/>
      <c r="N18852" s="180"/>
      <c r="O18852" s="180"/>
    </row>
    <row r="18853" spans="8:15" s="179" customFormat="1" x14ac:dyDescent="0.2">
      <c r="H18853" s="180"/>
      <c r="I18853" s="180"/>
      <c r="L18853" s="181"/>
      <c r="M18853" s="180"/>
      <c r="N18853" s="180"/>
      <c r="O18853" s="180"/>
    </row>
    <row r="18854" spans="8:15" s="179" customFormat="1" x14ac:dyDescent="0.2">
      <c r="H18854" s="180"/>
      <c r="I18854" s="180"/>
      <c r="L18854" s="181"/>
      <c r="M18854" s="180"/>
      <c r="N18854" s="180"/>
      <c r="O18854" s="180"/>
    </row>
    <row r="18855" spans="8:15" s="179" customFormat="1" x14ac:dyDescent="0.2">
      <c r="H18855" s="180"/>
      <c r="I18855" s="180"/>
      <c r="L18855" s="181"/>
      <c r="M18855" s="180"/>
      <c r="N18855" s="180"/>
      <c r="O18855" s="180"/>
    </row>
    <row r="18856" spans="8:15" s="179" customFormat="1" x14ac:dyDescent="0.2">
      <c r="H18856" s="180"/>
      <c r="I18856" s="180"/>
      <c r="L18856" s="181"/>
      <c r="M18856" s="180"/>
      <c r="N18856" s="180"/>
      <c r="O18856" s="180"/>
    </row>
    <row r="18857" spans="8:15" s="179" customFormat="1" x14ac:dyDescent="0.2">
      <c r="H18857" s="180"/>
      <c r="I18857" s="180"/>
      <c r="L18857" s="181"/>
      <c r="M18857" s="180"/>
      <c r="N18857" s="180"/>
      <c r="O18857" s="180"/>
    </row>
    <row r="18858" spans="8:15" s="179" customFormat="1" x14ac:dyDescent="0.2">
      <c r="H18858" s="180"/>
      <c r="I18858" s="180"/>
      <c r="L18858" s="181"/>
      <c r="M18858" s="180"/>
      <c r="N18858" s="180"/>
      <c r="O18858" s="180"/>
    </row>
    <row r="18859" spans="8:15" s="179" customFormat="1" x14ac:dyDescent="0.2">
      <c r="H18859" s="180"/>
      <c r="I18859" s="180"/>
      <c r="L18859" s="181"/>
      <c r="M18859" s="180"/>
      <c r="N18859" s="180"/>
      <c r="O18859" s="180"/>
    </row>
    <row r="18860" spans="8:15" s="179" customFormat="1" x14ac:dyDescent="0.2">
      <c r="H18860" s="180"/>
      <c r="I18860" s="180"/>
      <c r="L18860" s="181"/>
      <c r="M18860" s="180"/>
      <c r="N18860" s="180"/>
      <c r="O18860" s="180"/>
    </row>
    <row r="18861" spans="8:15" s="179" customFormat="1" x14ac:dyDescent="0.2">
      <c r="H18861" s="180"/>
      <c r="I18861" s="180"/>
      <c r="L18861" s="181"/>
      <c r="M18861" s="180"/>
      <c r="N18861" s="180"/>
      <c r="O18861" s="180"/>
    </row>
    <row r="18862" spans="8:15" s="179" customFormat="1" x14ac:dyDescent="0.2">
      <c r="H18862" s="180"/>
      <c r="I18862" s="180"/>
      <c r="L18862" s="181"/>
      <c r="M18862" s="180"/>
      <c r="N18862" s="180"/>
      <c r="O18862" s="180"/>
    </row>
    <row r="18863" spans="8:15" s="179" customFormat="1" x14ac:dyDescent="0.2">
      <c r="H18863" s="180"/>
      <c r="I18863" s="180"/>
      <c r="L18863" s="181"/>
      <c r="M18863" s="180"/>
      <c r="N18863" s="180"/>
      <c r="O18863" s="180"/>
    </row>
    <row r="18864" spans="8:15" s="179" customFormat="1" x14ac:dyDescent="0.2">
      <c r="H18864" s="180"/>
      <c r="I18864" s="180"/>
      <c r="L18864" s="181"/>
      <c r="M18864" s="180"/>
      <c r="N18864" s="180"/>
      <c r="O18864" s="180"/>
    </row>
    <row r="18865" spans="8:15" s="179" customFormat="1" x14ac:dyDescent="0.2">
      <c r="H18865" s="180"/>
      <c r="I18865" s="180"/>
      <c r="L18865" s="181"/>
      <c r="M18865" s="180"/>
      <c r="N18865" s="180"/>
      <c r="O18865" s="180"/>
    </row>
    <row r="18866" spans="8:15" s="179" customFormat="1" x14ac:dyDescent="0.2">
      <c r="H18866" s="180"/>
      <c r="I18866" s="180"/>
      <c r="L18866" s="181"/>
      <c r="M18866" s="180"/>
      <c r="N18866" s="180"/>
      <c r="O18866" s="180"/>
    </row>
    <row r="18867" spans="8:15" s="179" customFormat="1" x14ac:dyDescent="0.2">
      <c r="H18867" s="180"/>
      <c r="I18867" s="180"/>
      <c r="L18867" s="181"/>
      <c r="M18867" s="180"/>
      <c r="N18867" s="180"/>
      <c r="O18867" s="180"/>
    </row>
    <row r="18868" spans="8:15" s="179" customFormat="1" x14ac:dyDescent="0.2">
      <c r="H18868" s="180"/>
      <c r="I18868" s="180"/>
      <c r="L18868" s="181"/>
      <c r="M18868" s="180"/>
      <c r="N18868" s="180"/>
      <c r="O18868" s="180"/>
    </row>
    <row r="18869" spans="8:15" s="179" customFormat="1" x14ac:dyDescent="0.2">
      <c r="H18869" s="180"/>
      <c r="I18869" s="180"/>
      <c r="L18869" s="181"/>
      <c r="M18869" s="180"/>
      <c r="N18869" s="180"/>
      <c r="O18869" s="180"/>
    </row>
    <row r="18870" spans="8:15" s="179" customFormat="1" x14ac:dyDescent="0.2">
      <c r="H18870" s="180"/>
      <c r="I18870" s="180"/>
      <c r="L18870" s="181"/>
      <c r="M18870" s="180"/>
      <c r="N18870" s="180"/>
      <c r="O18870" s="180"/>
    </row>
    <row r="18871" spans="8:15" s="179" customFormat="1" x14ac:dyDescent="0.2">
      <c r="H18871" s="180"/>
      <c r="I18871" s="180"/>
      <c r="L18871" s="181"/>
      <c r="M18871" s="180"/>
      <c r="N18871" s="180"/>
      <c r="O18871" s="180"/>
    </row>
    <row r="18872" spans="8:15" s="179" customFormat="1" x14ac:dyDescent="0.2">
      <c r="H18872" s="180"/>
      <c r="I18872" s="180"/>
      <c r="L18872" s="181"/>
      <c r="M18872" s="180"/>
      <c r="N18872" s="180"/>
      <c r="O18872" s="180"/>
    </row>
    <row r="18873" spans="8:15" s="179" customFormat="1" x14ac:dyDescent="0.2">
      <c r="H18873" s="180"/>
      <c r="I18873" s="180"/>
      <c r="L18873" s="181"/>
      <c r="M18873" s="180"/>
      <c r="N18873" s="180"/>
      <c r="O18873" s="180"/>
    </row>
    <row r="18874" spans="8:15" s="179" customFormat="1" x14ac:dyDescent="0.2">
      <c r="H18874" s="180"/>
      <c r="I18874" s="180"/>
      <c r="L18874" s="181"/>
      <c r="M18874" s="180"/>
      <c r="N18874" s="180"/>
      <c r="O18874" s="180"/>
    </row>
    <row r="18875" spans="8:15" s="179" customFormat="1" x14ac:dyDescent="0.2">
      <c r="H18875" s="180"/>
      <c r="I18875" s="180"/>
      <c r="L18875" s="181"/>
      <c r="M18875" s="180"/>
      <c r="N18875" s="180"/>
      <c r="O18875" s="180"/>
    </row>
    <row r="18876" spans="8:15" s="179" customFormat="1" x14ac:dyDescent="0.2">
      <c r="H18876" s="180"/>
      <c r="I18876" s="180"/>
      <c r="L18876" s="181"/>
      <c r="M18876" s="180"/>
      <c r="N18876" s="180"/>
      <c r="O18876" s="180"/>
    </row>
    <row r="18877" spans="8:15" s="179" customFormat="1" x14ac:dyDescent="0.2">
      <c r="H18877" s="180"/>
      <c r="I18877" s="180"/>
      <c r="L18877" s="181"/>
      <c r="M18877" s="180"/>
      <c r="N18877" s="180"/>
      <c r="O18877" s="180"/>
    </row>
    <row r="18878" spans="8:15" s="179" customFormat="1" x14ac:dyDescent="0.2">
      <c r="H18878" s="180"/>
      <c r="I18878" s="180"/>
      <c r="L18878" s="181"/>
      <c r="M18878" s="180"/>
      <c r="N18878" s="180"/>
      <c r="O18878" s="180"/>
    </row>
    <row r="18879" spans="8:15" s="179" customFormat="1" x14ac:dyDescent="0.2">
      <c r="H18879" s="180"/>
      <c r="I18879" s="180"/>
      <c r="L18879" s="181"/>
      <c r="M18879" s="180"/>
      <c r="N18879" s="180"/>
      <c r="O18879" s="180"/>
    </row>
    <row r="18880" spans="8:15" s="179" customFormat="1" x14ac:dyDescent="0.2">
      <c r="H18880" s="180"/>
      <c r="I18880" s="180"/>
      <c r="L18880" s="181"/>
      <c r="M18880" s="180"/>
      <c r="N18880" s="180"/>
      <c r="O18880" s="180"/>
    </row>
    <row r="18881" spans="8:15" s="179" customFormat="1" x14ac:dyDescent="0.2">
      <c r="H18881" s="180"/>
      <c r="I18881" s="180"/>
      <c r="L18881" s="181"/>
      <c r="M18881" s="180"/>
      <c r="N18881" s="180"/>
      <c r="O18881" s="180"/>
    </row>
    <row r="18882" spans="8:15" s="179" customFormat="1" x14ac:dyDescent="0.2">
      <c r="H18882" s="180"/>
      <c r="I18882" s="180"/>
      <c r="L18882" s="181"/>
      <c r="M18882" s="180"/>
      <c r="N18882" s="180"/>
      <c r="O18882" s="180"/>
    </row>
    <row r="18883" spans="8:15" s="179" customFormat="1" x14ac:dyDescent="0.2">
      <c r="H18883" s="180"/>
      <c r="I18883" s="180"/>
      <c r="L18883" s="181"/>
      <c r="M18883" s="180"/>
      <c r="N18883" s="180"/>
      <c r="O18883" s="180"/>
    </row>
    <row r="18884" spans="8:15" s="179" customFormat="1" x14ac:dyDescent="0.2">
      <c r="H18884" s="180"/>
      <c r="I18884" s="180"/>
      <c r="L18884" s="181"/>
      <c r="M18884" s="180"/>
      <c r="N18884" s="180"/>
      <c r="O18884" s="180"/>
    </row>
    <row r="18885" spans="8:15" s="179" customFormat="1" x14ac:dyDescent="0.2">
      <c r="H18885" s="180"/>
      <c r="I18885" s="180"/>
      <c r="L18885" s="181"/>
      <c r="M18885" s="180"/>
      <c r="N18885" s="180"/>
      <c r="O18885" s="180"/>
    </row>
    <row r="18886" spans="8:15" s="179" customFormat="1" x14ac:dyDescent="0.2">
      <c r="H18886" s="180"/>
      <c r="I18886" s="180"/>
      <c r="L18886" s="181"/>
      <c r="M18886" s="180"/>
      <c r="N18886" s="180"/>
      <c r="O18886" s="180"/>
    </row>
    <row r="18887" spans="8:15" s="179" customFormat="1" x14ac:dyDescent="0.2">
      <c r="H18887" s="180"/>
      <c r="I18887" s="180"/>
      <c r="L18887" s="181"/>
      <c r="M18887" s="180"/>
      <c r="N18887" s="180"/>
      <c r="O18887" s="180"/>
    </row>
    <row r="18888" spans="8:15" s="179" customFormat="1" x14ac:dyDescent="0.2">
      <c r="H18888" s="180"/>
      <c r="I18888" s="180"/>
      <c r="L18888" s="181"/>
      <c r="M18888" s="180"/>
      <c r="N18888" s="180"/>
      <c r="O18888" s="180"/>
    </row>
    <row r="18889" spans="8:15" s="179" customFormat="1" x14ac:dyDescent="0.2">
      <c r="H18889" s="180"/>
      <c r="I18889" s="180"/>
      <c r="L18889" s="181"/>
      <c r="M18889" s="180"/>
      <c r="N18889" s="180"/>
      <c r="O18889" s="180"/>
    </row>
    <row r="18890" spans="8:15" s="179" customFormat="1" x14ac:dyDescent="0.2">
      <c r="H18890" s="180"/>
      <c r="I18890" s="180"/>
      <c r="L18890" s="181"/>
      <c r="M18890" s="180"/>
      <c r="N18890" s="180"/>
      <c r="O18890" s="180"/>
    </row>
    <row r="18891" spans="8:15" s="179" customFormat="1" x14ac:dyDescent="0.2">
      <c r="H18891" s="180"/>
      <c r="I18891" s="180"/>
      <c r="L18891" s="181"/>
      <c r="M18891" s="180"/>
      <c r="N18891" s="180"/>
      <c r="O18891" s="180"/>
    </row>
    <row r="18892" spans="8:15" s="179" customFormat="1" x14ac:dyDescent="0.2">
      <c r="H18892" s="180"/>
      <c r="I18892" s="180"/>
      <c r="L18892" s="181"/>
      <c r="M18892" s="180"/>
      <c r="N18892" s="180"/>
      <c r="O18892" s="180"/>
    </row>
    <row r="18893" spans="8:15" s="179" customFormat="1" x14ac:dyDescent="0.2">
      <c r="H18893" s="180"/>
      <c r="I18893" s="180"/>
      <c r="L18893" s="181"/>
      <c r="M18893" s="180"/>
      <c r="N18893" s="180"/>
      <c r="O18893" s="180"/>
    </row>
    <row r="18894" spans="8:15" s="179" customFormat="1" x14ac:dyDescent="0.2">
      <c r="H18894" s="180"/>
      <c r="I18894" s="180"/>
      <c r="L18894" s="181"/>
      <c r="M18894" s="180"/>
      <c r="N18894" s="180"/>
      <c r="O18894" s="180"/>
    </row>
    <row r="18895" spans="8:15" s="179" customFormat="1" x14ac:dyDescent="0.2">
      <c r="H18895" s="180"/>
      <c r="I18895" s="180"/>
      <c r="L18895" s="181"/>
      <c r="M18895" s="180"/>
      <c r="N18895" s="180"/>
      <c r="O18895" s="180"/>
    </row>
    <row r="18896" spans="8:15" s="179" customFormat="1" x14ac:dyDescent="0.2">
      <c r="H18896" s="180"/>
      <c r="I18896" s="180"/>
      <c r="L18896" s="181"/>
      <c r="M18896" s="180"/>
      <c r="N18896" s="180"/>
      <c r="O18896" s="180"/>
    </row>
    <row r="18897" spans="8:15" s="179" customFormat="1" x14ac:dyDescent="0.2">
      <c r="H18897" s="180"/>
      <c r="I18897" s="180"/>
      <c r="L18897" s="181"/>
      <c r="M18897" s="180"/>
      <c r="N18897" s="180"/>
      <c r="O18897" s="180"/>
    </row>
    <row r="18898" spans="8:15" s="179" customFormat="1" x14ac:dyDescent="0.2">
      <c r="H18898" s="180"/>
      <c r="I18898" s="180"/>
      <c r="L18898" s="181"/>
      <c r="M18898" s="180"/>
      <c r="N18898" s="180"/>
      <c r="O18898" s="180"/>
    </row>
    <row r="18899" spans="8:15" s="179" customFormat="1" x14ac:dyDescent="0.2">
      <c r="H18899" s="180"/>
      <c r="I18899" s="180"/>
      <c r="L18899" s="181"/>
      <c r="M18899" s="180"/>
      <c r="N18899" s="180"/>
      <c r="O18899" s="180"/>
    </row>
    <row r="18900" spans="8:15" s="179" customFormat="1" x14ac:dyDescent="0.2">
      <c r="H18900" s="180"/>
      <c r="I18900" s="180"/>
      <c r="L18900" s="181"/>
      <c r="M18900" s="180"/>
      <c r="N18900" s="180"/>
      <c r="O18900" s="180"/>
    </row>
    <row r="18901" spans="8:15" s="179" customFormat="1" x14ac:dyDescent="0.2">
      <c r="H18901" s="180"/>
      <c r="I18901" s="180"/>
      <c r="L18901" s="181"/>
      <c r="M18901" s="180"/>
      <c r="N18901" s="180"/>
      <c r="O18901" s="180"/>
    </row>
    <row r="18902" spans="8:15" s="179" customFormat="1" x14ac:dyDescent="0.2">
      <c r="H18902" s="180"/>
      <c r="I18902" s="180"/>
      <c r="L18902" s="181"/>
      <c r="M18902" s="180"/>
      <c r="N18902" s="180"/>
      <c r="O18902" s="180"/>
    </row>
    <row r="18903" spans="8:15" s="179" customFormat="1" x14ac:dyDescent="0.2">
      <c r="H18903" s="180"/>
      <c r="I18903" s="180"/>
      <c r="L18903" s="181"/>
      <c r="M18903" s="180"/>
      <c r="N18903" s="180"/>
      <c r="O18903" s="180"/>
    </row>
    <row r="18904" spans="8:15" s="179" customFormat="1" x14ac:dyDescent="0.2">
      <c r="H18904" s="180"/>
      <c r="I18904" s="180"/>
      <c r="L18904" s="181"/>
      <c r="M18904" s="180"/>
      <c r="N18904" s="180"/>
      <c r="O18904" s="180"/>
    </row>
    <row r="18905" spans="8:15" s="179" customFormat="1" x14ac:dyDescent="0.2">
      <c r="H18905" s="180"/>
      <c r="I18905" s="180"/>
      <c r="L18905" s="181"/>
      <c r="M18905" s="180"/>
      <c r="N18905" s="180"/>
      <c r="O18905" s="180"/>
    </row>
    <row r="18906" spans="8:15" s="179" customFormat="1" x14ac:dyDescent="0.2">
      <c r="H18906" s="180"/>
      <c r="I18906" s="180"/>
      <c r="L18906" s="181"/>
      <c r="M18906" s="180"/>
      <c r="N18906" s="180"/>
      <c r="O18906" s="180"/>
    </row>
    <row r="18907" spans="8:15" s="179" customFormat="1" x14ac:dyDescent="0.2">
      <c r="H18907" s="180"/>
      <c r="I18907" s="180"/>
      <c r="L18907" s="181"/>
      <c r="M18907" s="180"/>
      <c r="N18907" s="180"/>
      <c r="O18907" s="180"/>
    </row>
    <row r="18908" spans="8:15" s="179" customFormat="1" x14ac:dyDescent="0.2">
      <c r="H18908" s="180"/>
      <c r="I18908" s="180"/>
      <c r="L18908" s="181"/>
      <c r="M18908" s="180"/>
      <c r="N18908" s="180"/>
      <c r="O18908" s="180"/>
    </row>
    <row r="18909" spans="8:15" s="179" customFormat="1" x14ac:dyDescent="0.2">
      <c r="H18909" s="180"/>
      <c r="I18909" s="180"/>
      <c r="L18909" s="181"/>
      <c r="M18909" s="180"/>
      <c r="N18909" s="180"/>
      <c r="O18909" s="180"/>
    </row>
    <row r="18910" spans="8:15" s="179" customFormat="1" x14ac:dyDescent="0.2">
      <c r="H18910" s="180"/>
      <c r="I18910" s="180"/>
      <c r="L18910" s="181"/>
      <c r="M18910" s="180"/>
      <c r="N18910" s="180"/>
      <c r="O18910" s="180"/>
    </row>
    <row r="18911" spans="8:15" s="179" customFormat="1" x14ac:dyDescent="0.2">
      <c r="H18911" s="180"/>
      <c r="I18911" s="180"/>
      <c r="L18911" s="181"/>
      <c r="M18911" s="180"/>
      <c r="N18911" s="180"/>
      <c r="O18911" s="180"/>
    </row>
    <row r="18912" spans="8:15" s="179" customFormat="1" x14ac:dyDescent="0.2">
      <c r="H18912" s="180"/>
      <c r="I18912" s="180"/>
      <c r="L18912" s="181"/>
      <c r="M18912" s="180"/>
      <c r="N18912" s="180"/>
      <c r="O18912" s="180"/>
    </row>
    <row r="18913" spans="8:15" s="179" customFormat="1" x14ac:dyDescent="0.2">
      <c r="H18913" s="180"/>
      <c r="I18913" s="180"/>
      <c r="L18913" s="181"/>
      <c r="M18913" s="180"/>
      <c r="N18913" s="180"/>
      <c r="O18913" s="180"/>
    </row>
    <row r="18914" spans="8:15" s="179" customFormat="1" x14ac:dyDescent="0.2">
      <c r="H18914" s="180"/>
      <c r="I18914" s="180"/>
      <c r="L18914" s="181"/>
      <c r="M18914" s="180"/>
      <c r="N18914" s="180"/>
      <c r="O18914" s="180"/>
    </row>
    <row r="18915" spans="8:15" s="179" customFormat="1" x14ac:dyDescent="0.2">
      <c r="H18915" s="180"/>
      <c r="I18915" s="180"/>
      <c r="L18915" s="181"/>
      <c r="M18915" s="180"/>
      <c r="N18915" s="180"/>
      <c r="O18915" s="180"/>
    </row>
    <row r="18916" spans="8:15" s="179" customFormat="1" x14ac:dyDescent="0.2">
      <c r="H18916" s="180"/>
      <c r="I18916" s="180"/>
      <c r="L18916" s="181"/>
      <c r="M18916" s="180"/>
      <c r="N18916" s="180"/>
      <c r="O18916" s="180"/>
    </row>
    <row r="18917" spans="8:15" s="179" customFormat="1" x14ac:dyDescent="0.2">
      <c r="H18917" s="180"/>
      <c r="I18917" s="180"/>
      <c r="L18917" s="181"/>
      <c r="M18917" s="180"/>
      <c r="N18917" s="180"/>
      <c r="O18917" s="180"/>
    </row>
    <row r="18918" spans="8:15" s="179" customFormat="1" x14ac:dyDescent="0.2">
      <c r="H18918" s="180"/>
      <c r="I18918" s="180"/>
      <c r="L18918" s="181"/>
      <c r="M18918" s="180"/>
      <c r="N18918" s="180"/>
      <c r="O18918" s="180"/>
    </row>
    <row r="18919" spans="8:15" s="179" customFormat="1" x14ac:dyDescent="0.2">
      <c r="H18919" s="180"/>
      <c r="I18919" s="180"/>
      <c r="L18919" s="181"/>
      <c r="M18919" s="180"/>
      <c r="N18919" s="180"/>
      <c r="O18919" s="180"/>
    </row>
    <row r="18920" spans="8:15" s="179" customFormat="1" x14ac:dyDescent="0.2">
      <c r="H18920" s="180"/>
      <c r="I18920" s="180"/>
      <c r="L18920" s="181"/>
      <c r="M18920" s="180"/>
      <c r="N18920" s="180"/>
      <c r="O18920" s="180"/>
    </row>
    <row r="18921" spans="8:15" s="179" customFormat="1" x14ac:dyDescent="0.2">
      <c r="H18921" s="180"/>
      <c r="I18921" s="180"/>
      <c r="L18921" s="181"/>
      <c r="M18921" s="180"/>
      <c r="N18921" s="180"/>
      <c r="O18921" s="180"/>
    </row>
    <row r="18922" spans="8:15" s="179" customFormat="1" x14ac:dyDescent="0.2">
      <c r="H18922" s="180"/>
      <c r="I18922" s="180"/>
      <c r="L18922" s="181"/>
      <c r="M18922" s="180"/>
      <c r="N18922" s="180"/>
      <c r="O18922" s="180"/>
    </row>
    <row r="18923" spans="8:15" s="179" customFormat="1" x14ac:dyDescent="0.2">
      <c r="H18923" s="180"/>
      <c r="I18923" s="180"/>
      <c r="L18923" s="181"/>
      <c r="M18923" s="180"/>
      <c r="N18923" s="180"/>
      <c r="O18923" s="180"/>
    </row>
    <row r="18924" spans="8:15" s="179" customFormat="1" x14ac:dyDescent="0.2">
      <c r="H18924" s="180"/>
      <c r="I18924" s="180"/>
      <c r="L18924" s="181"/>
      <c r="M18924" s="180"/>
      <c r="N18924" s="180"/>
      <c r="O18924" s="180"/>
    </row>
    <row r="18925" spans="8:15" s="179" customFormat="1" x14ac:dyDescent="0.2">
      <c r="H18925" s="180"/>
      <c r="I18925" s="180"/>
      <c r="L18925" s="181"/>
      <c r="M18925" s="180"/>
      <c r="N18925" s="180"/>
      <c r="O18925" s="180"/>
    </row>
    <row r="18926" spans="8:15" s="179" customFormat="1" x14ac:dyDescent="0.2">
      <c r="H18926" s="180"/>
      <c r="I18926" s="180"/>
      <c r="L18926" s="181"/>
      <c r="M18926" s="180"/>
      <c r="N18926" s="180"/>
      <c r="O18926" s="180"/>
    </row>
    <row r="18927" spans="8:15" s="179" customFormat="1" x14ac:dyDescent="0.2">
      <c r="H18927" s="180"/>
      <c r="I18927" s="180"/>
      <c r="L18927" s="181"/>
      <c r="M18927" s="180"/>
      <c r="N18927" s="180"/>
      <c r="O18927" s="180"/>
    </row>
    <row r="18928" spans="8:15" s="179" customFormat="1" x14ac:dyDescent="0.2">
      <c r="H18928" s="180"/>
      <c r="I18928" s="180"/>
      <c r="L18928" s="181"/>
      <c r="M18928" s="180"/>
      <c r="N18928" s="180"/>
      <c r="O18928" s="180"/>
    </row>
    <row r="18929" spans="8:15" s="179" customFormat="1" x14ac:dyDescent="0.2">
      <c r="H18929" s="180"/>
      <c r="I18929" s="180"/>
      <c r="L18929" s="181"/>
      <c r="M18929" s="180"/>
      <c r="N18929" s="180"/>
      <c r="O18929" s="180"/>
    </row>
    <row r="18930" spans="8:15" s="179" customFormat="1" x14ac:dyDescent="0.2">
      <c r="H18930" s="180"/>
      <c r="I18930" s="180"/>
      <c r="L18930" s="181"/>
      <c r="M18930" s="180"/>
      <c r="N18930" s="180"/>
      <c r="O18930" s="180"/>
    </row>
    <row r="18931" spans="8:15" s="179" customFormat="1" x14ac:dyDescent="0.2">
      <c r="H18931" s="180"/>
      <c r="I18931" s="180"/>
      <c r="L18931" s="181"/>
      <c r="M18931" s="180"/>
      <c r="N18931" s="180"/>
      <c r="O18931" s="180"/>
    </row>
    <row r="18932" spans="8:15" s="179" customFormat="1" x14ac:dyDescent="0.2">
      <c r="H18932" s="180"/>
      <c r="I18932" s="180"/>
      <c r="L18932" s="181"/>
      <c r="M18932" s="180"/>
      <c r="N18932" s="180"/>
      <c r="O18932" s="180"/>
    </row>
    <row r="18933" spans="8:15" s="179" customFormat="1" x14ac:dyDescent="0.2">
      <c r="H18933" s="180"/>
      <c r="I18933" s="180"/>
      <c r="L18933" s="181"/>
      <c r="M18933" s="180"/>
      <c r="N18933" s="180"/>
      <c r="O18933" s="180"/>
    </row>
    <row r="18934" spans="8:15" s="179" customFormat="1" x14ac:dyDescent="0.2">
      <c r="H18934" s="180"/>
      <c r="I18934" s="180"/>
      <c r="L18934" s="181"/>
      <c r="M18934" s="180"/>
      <c r="N18934" s="180"/>
      <c r="O18934" s="180"/>
    </row>
    <row r="18935" spans="8:15" s="179" customFormat="1" x14ac:dyDescent="0.2">
      <c r="H18935" s="180"/>
      <c r="I18935" s="180"/>
      <c r="L18935" s="181"/>
      <c r="M18935" s="180"/>
      <c r="N18935" s="180"/>
      <c r="O18935" s="180"/>
    </row>
    <row r="18936" spans="8:15" s="179" customFormat="1" x14ac:dyDescent="0.2">
      <c r="H18936" s="180"/>
      <c r="I18936" s="180"/>
      <c r="L18936" s="181"/>
      <c r="M18936" s="180"/>
      <c r="N18936" s="180"/>
      <c r="O18936" s="180"/>
    </row>
    <row r="18937" spans="8:15" s="179" customFormat="1" x14ac:dyDescent="0.2">
      <c r="H18937" s="180"/>
      <c r="I18937" s="180"/>
      <c r="L18937" s="181"/>
      <c r="M18937" s="180"/>
      <c r="N18937" s="180"/>
      <c r="O18937" s="180"/>
    </row>
    <row r="18938" spans="8:15" s="179" customFormat="1" x14ac:dyDescent="0.2">
      <c r="H18938" s="180"/>
      <c r="I18938" s="180"/>
      <c r="L18938" s="181"/>
      <c r="M18938" s="180"/>
      <c r="N18938" s="180"/>
      <c r="O18938" s="180"/>
    </row>
    <row r="18939" spans="8:15" s="179" customFormat="1" x14ac:dyDescent="0.2">
      <c r="H18939" s="180"/>
      <c r="I18939" s="180"/>
      <c r="L18939" s="181"/>
      <c r="M18939" s="180"/>
      <c r="N18939" s="180"/>
      <c r="O18939" s="180"/>
    </row>
    <row r="18940" spans="8:15" s="179" customFormat="1" x14ac:dyDescent="0.2">
      <c r="H18940" s="180"/>
      <c r="I18940" s="180"/>
      <c r="L18940" s="181"/>
      <c r="M18940" s="180"/>
      <c r="N18940" s="180"/>
      <c r="O18940" s="180"/>
    </row>
    <row r="18941" spans="8:15" s="179" customFormat="1" x14ac:dyDescent="0.2">
      <c r="H18941" s="180"/>
      <c r="I18941" s="180"/>
      <c r="L18941" s="181"/>
      <c r="M18941" s="180"/>
      <c r="N18941" s="180"/>
      <c r="O18941" s="180"/>
    </row>
    <row r="18942" spans="8:15" s="179" customFormat="1" x14ac:dyDescent="0.2">
      <c r="H18942" s="180"/>
      <c r="I18942" s="180"/>
      <c r="L18942" s="181"/>
      <c r="M18942" s="180"/>
      <c r="N18942" s="180"/>
      <c r="O18942" s="180"/>
    </row>
    <row r="18943" spans="8:15" s="179" customFormat="1" x14ac:dyDescent="0.2">
      <c r="H18943" s="180"/>
      <c r="I18943" s="180"/>
      <c r="L18943" s="181"/>
      <c r="M18943" s="180"/>
      <c r="N18943" s="180"/>
      <c r="O18943" s="180"/>
    </row>
    <row r="18944" spans="8:15" s="179" customFormat="1" x14ac:dyDescent="0.2">
      <c r="H18944" s="180"/>
      <c r="I18944" s="180"/>
      <c r="L18944" s="181"/>
      <c r="M18944" s="180"/>
      <c r="N18944" s="180"/>
      <c r="O18944" s="180"/>
    </row>
    <row r="18945" spans="8:15" s="179" customFormat="1" x14ac:dyDescent="0.2">
      <c r="H18945" s="180"/>
      <c r="I18945" s="180"/>
      <c r="L18945" s="181"/>
      <c r="M18945" s="180"/>
      <c r="N18945" s="180"/>
      <c r="O18945" s="180"/>
    </row>
    <row r="18946" spans="8:15" s="179" customFormat="1" x14ac:dyDescent="0.2">
      <c r="H18946" s="180"/>
      <c r="I18946" s="180"/>
      <c r="L18946" s="181"/>
      <c r="M18946" s="180"/>
      <c r="N18946" s="180"/>
      <c r="O18946" s="180"/>
    </row>
    <row r="18947" spans="8:15" s="179" customFormat="1" x14ac:dyDescent="0.2">
      <c r="H18947" s="180"/>
      <c r="I18947" s="180"/>
      <c r="L18947" s="181"/>
      <c r="M18947" s="180"/>
      <c r="N18947" s="180"/>
      <c r="O18947" s="180"/>
    </row>
    <row r="18948" spans="8:15" s="179" customFormat="1" x14ac:dyDescent="0.2">
      <c r="H18948" s="180"/>
      <c r="I18948" s="180"/>
      <c r="L18948" s="181"/>
      <c r="M18948" s="180"/>
      <c r="N18948" s="180"/>
      <c r="O18948" s="180"/>
    </row>
    <row r="18949" spans="8:15" s="179" customFormat="1" x14ac:dyDescent="0.2">
      <c r="H18949" s="180"/>
      <c r="I18949" s="180"/>
      <c r="L18949" s="181"/>
      <c r="M18949" s="180"/>
      <c r="N18949" s="180"/>
      <c r="O18949" s="180"/>
    </row>
    <row r="18950" spans="8:15" s="179" customFormat="1" x14ac:dyDescent="0.2">
      <c r="H18950" s="180"/>
      <c r="I18950" s="180"/>
      <c r="L18950" s="181"/>
      <c r="M18950" s="180"/>
      <c r="N18950" s="180"/>
      <c r="O18950" s="180"/>
    </row>
    <row r="18951" spans="8:15" s="179" customFormat="1" x14ac:dyDescent="0.2">
      <c r="H18951" s="180"/>
      <c r="I18951" s="180"/>
      <c r="L18951" s="181"/>
      <c r="M18951" s="180"/>
      <c r="N18951" s="180"/>
      <c r="O18951" s="180"/>
    </row>
    <row r="18952" spans="8:15" s="179" customFormat="1" x14ac:dyDescent="0.2">
      <c r="H18952" s="180"/>
      <c r="I18952" s="180"/>
      <c r="L18952" s="181"/>
      <c r="M18952" s="180"/>
      <c r="N18952" s="180"/>
      <c r="O18952" s="180"/>
    </row>
    <row r="18953" spans="8:15" s="179" customFormat="1" x14ac:dyDescent="0.2">
      <c r="H18953" s="180"/>
      <c r="I18953" s="180"/>
      <c r="L18953" s="181"/>
      <c r="M18953" s="180"/>
      <c r="N18953" s="180"/>
      <c r="O18953" s="180"/>
    </row>
    <row r="18954" spans="8:15" s="179" customFormat="1" x14ac:dyDescent="0.2">
      <c r="H18954" s="180"/>
      <c r="I18954" s="180"/>
      <c r="L18954" s="181"/>
      <c r="M18954" s="180"/>
      <c r="N18954" s="180"/>
      <c r="O18954" s="180"/>
    </row>
    <row r="18955" spans="8:15" s="179" customFormat="1" x14ac:dyDescent="0.2">
      <c r="H18955" s="180"/>
      <c r="I18955" s="180"/>
      <c r="L18955" s="181"/>
      <c r="M18955" s="180"/>
      <c r="N18955" s="180"/>
      <c r="O18955" s="180"/>
    </row>
    <row r="18956" spans="8:15" s="179" customFormat="1" x14ac:dyDescent="0.2">
      <c r="H18956" s="180"/>
      <c r="I18956" s="180"/>
      <c r="L18956" s="181"/>
      <c r="M18956" s="180"/>
      <c r="N18956" s="180"/>
      <c r="O18956" s="180"/>
    </row>
    <row r="18957" spans="8:15" s="179" customFormat="1" x14ac:dyDescent="0.2">
      <c r="H18957" s="180"/>
      <c r="I18957" s="180"/>
      <c r="L18957" s="181"/>
      <c r="M18957" s="180"/>
      <c r="N18957" s="180"/>
      <c r="O18957" s="180"/>
    </row>
    <row r="18958" spans="8:15" s="179" customFormat="1" x14ac:dyDescent="0.2">
      <c r="H18958" s="180"/>
      <c r="I18958" s="180"/>
      <c r="L18958" s="181"/>
      <c r="M18958" s="180"/>
      <c r="N18958" s="180"/>
      <c r="O18958" s="180"/>
    </row>
    <row r="18959" spans="8:15" s="179" customFormat="1" x14ac:dyDescent="0.2">
      <c r="H18959" s="180"/>
      <c r="I18959" s="180"/>
      <c r="L18959" s="181"/>
      <c r="M18959" s="180"/>
      <c r="N18959" s="180"/>
      <c r="O18959" s="180"/>
    </row>
    <row r="18960" spans="8:15" s="179" customFormat="1" x14ac:dyDescent="0.2">
      <c r="H18960" s="180"/>
      <c r="I18960" s="180"/>
      <c r="L18960" s="181"/>
      <c r="M18960" s="180"/>
      <c r="N18960" s="180"/>
      <c r="O18960" s="180"/>
    </row>
    <row r="18961" spans="8:15" s="179" customFormat="1" x14ac:dyDescent="0.2">
      <c r="H18961" s="180"/>
      <c r="I18961" s="180"/>
      <c r="L18961" s="181"/>
      <c r="M18961" s="180"/>
      <c r="N18961" s="180"/>
      <c r="O18961" s="180"/>
    </row>
    <row r="18962" spans="8:15" s="179" customFormat="1" x14ac:dyDescent="0.2">
      <c r="H18962" s="180"/>
      <c r="I18962" s="180"/>
      <c r="L18962" s="181"/>
      <c r="M18962" s="180"/>
      <c r="N18962" s="180"/>
      <c r="O18962" s="180"/>
    </row>
    <row r="18963" spans="8:15" s="179" customFormat="1" x14ac:dyDescent="0.2">
      <c r="H18963" s="180"/>
      <c r="I18963" s="180"/>
      <c r="L18963" s="181"/>
      <c r="M18963" s="180"/>
      <c r="N18963" s="180"/>
      <c r="O18963" s="180"/>
    </row>
    <row r="18964" spans="8:15" s="179" customFormat="1" x14ac:dyDescent="0.2">
      <c r="H18964" s="180"/>
      <c r="I18964" s="180"/>
      <c r="L18964" s="181"/>
      <c r="M18964" s="180"/>
      <c r="N18964" s="180"/>
      <c r="O18964" s="180"/>
    </row>
    <row r="18965" spans="8:15" s="179" customFormat="1" x14ac:dyDescent="0.2">
      <c r="H18965" s="180"/>
      <c r="I18965" s="180"/>
      <c r="L18965" s="181"/>
      <c r="M18965" s="180"/>
      <c r="N18965" s="180"/>
      <c r="O18965" s="180"/>
    </row>
    <row r="18966" spans="8:15" s="179" customFormat="1" x14ac:dyDescent="0.2">
      <c r="H18966" s="180"/>
      <c r="I18966" s="180"/>
      <c r="L18966" s="181"/>
      <c r="M18966" s="180"/>
      <c r="N18966" s="180"/>
      <c r="O18966" s="180"/>
    </row>
    <row r="18967" spans="8:15" s="179" customFormat="1" x14ac:dyDescent="0.2">
      <c r="H18967" s="180"/>
      <c r="I18967" s="180"/>
      <c r="L18967" s="181"/>
      <c r="M18967" s="180"/>
      <c r="N18967" s="180"/>
      <c r="O18967" s="180"/>
    </row>
    <row r="18968" spans="8:15" s="179" customFormat="1" x14ac:dyDescent="0.2">
      <c r="H18968" s="180"/>
      <c r="I18968" s="180"/>
      <c r="L18968" s="181"/>
      <c r="M18968" s="180"/>
      <c r="N18968" s="180"/>
      <c r="O18968" s="180"/>
    </row>
    <row r="18969" spans="8:15" s="179" customFormat="1" x14ac:dyDescent="0.2">
      <c r="H18969" s="180"/>
      <c r="I18969" s="180"/>
      <c r="L18969" s="181"/>
      <c r="M18969" s="180"/>
      <c r="N18969" s="180"/>
      <c r="O18969" s="180"/>
    </row>
    <row r="18970" spans="8:15" s="179" customFormat="1" x14ac:dyDescent="0.2">
      <c r="H18970" s="180"/>
      <c r="I18970" s="180"/>
      <c r="L18970" s="181"/>
      <c r="M18970" s="180"/>
      <c r="N18970" s="180"/>
      <c r="O18970" s="180"/>
    </row>
    <row r="18971" spans="8:15" s="179" customFormat="1" x14ac:dyDescent="0.2">
      <c r="H18971" s="180"/>
      <c r="I18971" s="180"/>
      <c r="L18971" s="181"/>
      <c r="M18971" s="180"/>
      <c r="N18971" s="180"/>
      <c r="O18971" s="180"/>
    </row>
    <row r="18972" spans="8:15" s="179" customFormat="1" x14ac:dyDescent="0.2">
      <c r="H18972" s="180"/>
      <c r="I18972" s="180"/>
      <c r="L18972" s="181"/>
      <c r="M18972" s="180"/>
      <c r="N18972" s="180"/>
      <c r="O18972" s="180"/>
    </row>
    <row r="18973" spans="8:15" s="179" customFormat="1" x14ac:dyDescent="0.2">
      <c r="H18973" s="180"/>
      <c r="I18973" s="180"/>
      <c r="L18973" s="181"/>
      <c r="M18973" s="180"/>
      <c r="N18973" s="180"/>
      <c r="O18973" s="180"/>
    </row>
    <row r="18974" spans="8:15" s="179" customFormat="1" x14ac:dyDescent="0.2">
      <c r="H18974" s="180"/>
      <c r="I18974" s="180"/>
      <c r="L18974" s="181"/>
      <c r="M18974" s="180"/>
      <c r="N18974" s="180"/>
      <c r="O18974" s="180"/>
    </row>
    <row r="18975" spans="8:15" s="179" customFormat="1" x14ac:dyDescent="0.2">
      <c r="H18975" s="180"/>
      <c r="I18975" s="180"/>
      <c r="L18975" s="181"/>
      <c r="M18975" s="180"/>
      <c r="N18975" s="180"/>
      <c r="O18975" s="180"/>
    </row>
    <row r="18976" spans="8:15" s="179" customFormat="1" x14ac:dyDescent="0.2">
      <c r="H18976" s="180"/>
      <c r="I18976" s="180"/>
      <c r="L18976" s="181"/>
      <c r="M18976" s="180"/>
      <c r="N18976" s="180"/>
      <c r="O18976" s="180"/>
    </row>
    <row r="18977" spans="8:15" s="179" customFormat="1" x14ac:dyDescent="0.2">
      <c r="H18977" s="180"/>
      <c r="I18977" s="180"/>
      <c r="L18977" s="181"/>
      <c r="M18977" s="180"/>
      <c r="N18977" s="180"/>
      <c r="O18977" s="180"/>
    </row>
    <row r="18978" spans="8:15" s="179" customFormat="1" x14ac:dyDescent="0.2">
      <c r="H18978" s="180"/>
      <c r="I18978" s="180"/>
      <c r="L18978" s="181"/>
      <c r="M18978" s="180"/>
      <c r="N18978" s="180"/>
      <c r="O18978" s="180"/>
    </row>
    <row r="18979" spans="8:15" s="179" customFormat="1" x14ac:dyDescent="0.2">
      <c r="H18979" s="180"/>
      <c r="I18979" s="180"/>
      <c r="L18979" s="181"/>
      <c r="M18979" s="180"/>
      <c r="N18979" s="180"/>
      <c r="O18979" s="180"/>
    </row>
    <row r="18980" spans="8:15" s="179" customFormat="1" x14ac:dyDescent="0.2">
      <c r="H18980" s="180"/>
      <c r="I18980" s="180"/>
      <c r="L18980" s="181"/>
      <c r="M18980" s="180"/>
      <c r="N18980" s="180"/>
      <c r="O18980" s="180"/>
    </row>
    <row r="18981" spans="8:15" s="179" customFormat="1" x14ac:dyDescent="0.2">
      <c r="H18981" s="180"/>
      <c r="I18981" s="180"/>
      <c r="L18981" s="181"/>
      <c r="M18981" s="180"/>
      <c r="N18981" s="180"/>
      <c r="O18981" s="180"/>
    </row>
    <row r="18982" spans="8:15" s="179" customFormat="1" x14ac:dyDescent="0.2">
      <c r="H18982" s="180"/>
      <c r="I18982" s="180"/>
      <c r="L18982" s="181"/>
      <c r="M18982" s="180"/>
      <c r="N18982" s="180"/>
      <c r="O18982" s="180"/>
    </row>
    <row r="18983" spans="8:15" s="179" customFormat="1" x14ac:dyDescent="0.2">
      <c r="H18983" s="180"/>
      <c r="I18983" s="180"/>
      <c r="L18983" s="181"/>
      <c r="M18983" s="180"/>
      <c r="N18983" s="180"/>
      <c r="O18983" s="180"/>
    </row>
    <row r="18984" spans="8:15" s="179" customFormat="1" x14ac:dyDescent="0.2">
      <c r="H18984" s="180"/>
      <c r="I18984" s="180"/>
      <c r="L18984" s="181"/>
      <c r="M18984" s="180"/>
      <c r="N18984" s="180"/>
      <c r="O18984" s="180"/>
    </row>
    <row r="18985" spans="8:15" s="179" customFormat="1" x14ac:dyDescent="0.2">
      <c r="H18985" s="180"/>
      <c r="I18985" s="180"/>
      <c r="L18985" s="181"/>
      <c r="M18985" s="180"/>
      <c r="N18985" s="180"/>
      <c r="O18985" s="180"/>
    </row>
    <row r="18986" spans="8:15" s="179" customFormat="1" x14ac:dyDescent="0.2">
      <c r="H18986" s="180"/>
      <c r="I18986" s="180"/>
      <c r="L18986" s="181"/>
      <c r="M18986" s="180"/>
      <c r="N18986" s="180"/>
      <c r="O18986" s="180"/>
    </row>
    <row r="18987" spans="8:15" s="179" customFormat="1" x14ac:dyDescent="0.2">
      <c r="H18987" s="180"/>
      <c r="I18987" s="180"/>
      <c r="L18987" s="181"/>
      <c r="M18987" s="180"/>
      <c r="N18987" s="180"/>
      <c r="O18987" s="180"/>
    </row>
    <row r="18988" spans="8:15" s="179" customFormat="1" x14ac:dyDescent="0.2">
      <c r="H18988" s="180"/>
      <c r="I18988" s="180"/>
      <c r="L18988" s="181"/>
      <c r="M18988" s="180"/>
      <c r="N18988" s="180"/>
      <c r="O18988" s="180"/>
    </row>
    <row r="18989" spans="8:15" s="179" customFormat="1" x14ac:dyDescent="0.2">
      <c r="H18989" s="180"/>
      <c r="I18989" s="180"/>
      <c r="L18989" s="181"/>
      <c r="M18989" s="180"/>
      <c r="N18989" s="180"/>
      <c r="O18989" s="180"/>
    </row>
    <row r="18990" spans="8:15" s="179" customFormat="1" x14ac:dyDescent="0.2">
      <c r="H18990" s="180"/>
      <c r="I18990" s="180"/>
      <c r="L18990" s="181"/>
      <c r="M18990" s="180"/>
      <c r="N18990" s="180"/>
      <c r="O18990" s="180"/>
    </row>
    <row r="18991" spans="8:15" s="179" customFormat="1" x14ac:dyDescent="0.2">
      <c r="H18991" s="180"/>
      <c r="I18991" s="180"/>
      <c r="L18991" s="181"/>
      <c r="M18991" s="180"/>
      <c r="N18991" s="180"/>
      <c r="O18991" s="180"/>
    </row>
    <row r="18992" spans="8:15" s="179" customFormat="1" x14ac:dyDescent="0.2">
      <c r="H18992" s="180"/>
      <c r="I18992" s="180"/>
      <c r="L18992" s="181"/>
      <c r="M18992" s="180"/>
      <c r="N18992" s="180"/>
      <c r="O18992" s="180"/>
    </row>
    <row r="18993" spans="8:15" s="179" customFormat="1" x14ac:dyDescent="0.2">
      <c r="H18993" s="180"/>
      <c r="I18993" s="180"/>
      <c r="L18993" s="181"/>
      <c r="M18993" s="180"/>
      <c r="N18993" s="180"/>
      <c r="O18993" s="180"/>
    </row>
    <row r="18994" spans="8:15" s="179" customFormat="1" x14ac:dyDescent="0.2">
      <c r="H18994" s="180"/>
      <c r="I18994" s="180"/>
      <c r="L18994" s="181"/>
      <c r="M18994" s="180"/>
      <c r="N18994" s="180"/>
      <c r="O18994" s="180"/>
    </row>
    <row r="18995" spans="8:15" s="179" customFormat="1" x14ac:dyDescent="0.2">
      <c r="H18995" s="180"/>
      <c r="I18995" s="180"/>
      <c r="L18995" s="181"/>
      <c r="M18995" s="180"/>
      <c r="N18995" s="180"/>
      <c r="O18995" s="180"/>
    </row>
    <row r="18996" spans="8:15" s="179" customFormat="1" x14ac:dyDescent="0.2">
      <c r="H18996" s="180"/>
      <c r="I18996" s="180"/>
      <c r="L18996" s="181"/>
      <c r="M18996" s="180"/>
      <c r="N18996" s="180"/>
      <c r="O18996" s="180"/>
    </row>
    <row r="18997" spans="8:15" s="179" customFormat="1" x14ac:dyDescent="0.2">
      <c r="H18997" s="180"/>
      <c r="I18997" s="180"/>
      <c r="L18997" s="181"/>
      <c r="M18997" s="180"/>
      <c r="N18997" s="180"/>
      <c r="O18997" s="180"/>
    </row>
    <row r="18998" spans="8:15" s="179" customFormat="1" x14ac:dyDescent="0.2">
      <c r="H18998" s="180"/>
      <c r="I18998" s="180"/>
      <c r="L18998" s="181"/>
      <c r="M18998" s="180"/>
      <c r="N18998" s="180"/>
      <c r="O18998" s="180"/>
    </row>
    <row r="18999" spans="8:15" s="179" customFormat="1" x14ac:dyDescent="0.2">
      <c r="H18999" s="180"/>
      <c r="I18999" s="180"/>
      <c r="L18999" s="181"/>
      <c r="M18999" s="180"/>
      <c r="N18999" s="180"/>
      <c r="O18999" s="180"/>
    </row>
    <row r="19000" spans="8:15" s="179" customFormat="1" x14ac:dyDescent="0.2">
      <c r="H19000" s="180"/>
      <c r="I19000" s="180"/>
      <c r="L19000" s="181"/>
      <c r="M19000" s="180"/>
      <c r="N19000" s="180"/>
      <c r="O19000" s="180"/>
    </row>
    <row r="19001" spans="8:15" s="179" customFormat="1" x14ac:dyDescent="0.2">
      <c r="H19001" s="180"/>
      <c r="I19001" s="180"/>
      <c r="L19001" s="181"/>
      <c r="M19001" s="180"/>
      <c r="N19001" s="180"/>
      <c r="O19001" s="180"/>
    </row>
    <row r="19002" spans="8:15" s="179" customFormat="1" x14ac:dyDescent="0.2">
      <c r="H19002" s="180"/>
      <c r="I19002" s="180"/>
      <c r="L19002" s="181"/>
      <c r="M19002" s="180"/>
      <c r="N19002" s="180"/>
      <c r="O19002" s="180"/>
    </row>
    <row r="19003" spans="8:15" s="179" customFormat="1" x14ac:dyDescent="0.2">
      <c r="H19003" s="180"/>
      <c r="I19003" s="180"/>
      <c r="L19003" s="181"/>
      <c r="M19003" s="180"/>
      <c r="N19003" s="180"/>
      <c r="O19003" s="180"/>
    </row>
    <row r="19004" spans="8:15" s="179" customFormat="1" x14ac:dyDescent="0.2">
      <c r="H19004" s="180"/>
      <c r="I19004" s="180"/>
      <c r="L19004" s="181"/>
      <c r="M19004" s="180"/>
      <c r="N19004" s="180"/>
      <c r="O19004" s="180"/>
    </row>
    <row r="19005" spans="8:15" s="179" customFormat="1" x14ac:dyDescent="0.2">
      <c r="H19005" s="180"/>
      <c r="I19005" s="180"/>
      <c r="L19005" s="181"/>
      <c r="M19005" s="180"/>
      <c r="N19005" s="180"/>
      <c r="O19005" s="180"/>
    </row>
    <row r="19006" spans="8:15" s="179" customFormat="1" x14ac:dyDescent="0.2">
      <c r="H19006" s="180"/>
      <c r="I19006" s="180"/>
      <c r="L19006" s="181"/>
      <c r="M19006" s="180"/>
      <c r="N19006" s="180"/>
      <c r="O19006" s="180"/>
    </row>
    <row r="19007" spans="8:15" s="179" customFormat="1" x14ac:dyDescent="0.2">
      <c r="H19007" s="180"/>
      <c r="I19007" s="180"/>
      <c r="L19007" s="181"/>
      <c r="M19007" s="180"/>
      <c r="N19007" s="180"/>
      <c r="O19007" s="180"/>
    </row>
    <row r="19008" spans="8:15" s="179" customFormat="1" x14ac:dyDescent="0.2">
      <c r="H19008" s="180"/>
      <c r="I19008" s="180"/>
      <c r="L19008" s="181"/>
      <c r="M19008" s="180"/>
      <c r="N19008" s="180"/>
      <c r="O19008" s="180"/>
    </row>
    <row r="19009" spans="8:15" s="179" customFormat="1" x14ac:dyDescent="0.2">
      <c r="H19009" s="180"/>
      <c r="I19009" s="180"/>
      <c r="L19009" s="181"/>
      <c r="M19009" s="180"/>
      <c r="N19009" s="180"/>
      <c r="O19009" s="180"/>
    </row>
    <row r="19010" spans="8:15" s="179" customFormat="1" x14ac:dyDescent="0.2">
      <c r="H19010" s="180"/>
      <c r="I19010" s="180"/>
      <c r="L19010" s="181"/>
      <c r="M19010" s="180"/>
      <c r="N19010" s="180"/>
      <c r="O19010" s="180"/>
    </row>
    <row r="19011" spans="8:15" s="179" customFormat="1" x14ac:dyDescent="0.2">
      <c r="H19011" s="180"/>
      <c r="I19011" s="180"/>
      <c r="L19011" s="181"/>
      <c r="M19011" s="180"/>
      <c r="N19011" s="180"/>
      <c r="O19011" s="180"/>
    </row>
    <row r="19012" spans="8:15" s="179" customFormat="1" x14ac:dyDescent="0.2">
      <c r="H19012" s="180"/>
      <c r="I19012" s="180"/>
      <c r="L19012" s="181"/>
      <c r="M19012" s="180"/>
      <c r="N19012" s="180"/>
      <c r="O19012" s="180"/>
    </row>
    <row r="19013" spans="8:15" s="179" customFormat="1" x14ac:dyDescent="0.2">
      <c r="H19013" s="180"/>
      <c r="I19013" s="180"/>
      <c r="L19013" s="181"/>
      <c r="M19013" s="180"/>
      <c r="N19013" s="180"/>
      <c r="O19013" s="180"/>
    </row>
    <row r="19014" spans="8:15" s="179" customFormat="1" x14ac:dyDescent="0.2">
      <c r="H19014" s="180"/>
      <c r="I19014" s="180"/>
      <c r="L19014" s="181"/>
      <c r="M19014" s="180"/>
      <c r="N19014" s="180"/>
      <c r="O19014" s="180"/>
    </row>
    <row r="19015" spans="8:15" s="179" customFormat="1" x14ac:dyDescent="0.2">
      <c r="H19015" s="180"/>
      <c r="I19015" s="180"/>
      <c r="L19015" s="181"/>
      <c r="M19015" s="180"/>
      <c r="N19015" s="180"/>
      <c r="O19015" s="180"/>
    </row>
    <row r="19016" spans="8:15" s="179" customFormat="1" x14ac:dyDescent="0.2">
      <c r="H19016" s="180"/>
      <c r="I19016" s="180"/>
      <c r="L19016" s="181"/>
      <c r="M19016" s="180"/>
      <c r="N19016" s="180"/>
      <c r="O19016" s="180"/>
    </row>
    <row r="19017" spans="8:15" s="179" customFormat="1" x14ac:dyDescent="0.2">
      <c r="H19017" s="180"/>
      <c r="I19017" s="180"/>
      <c r="L19017" s="181"/>
      <c r="M19017" s="180"/>
      <c r="N19017" s="180"/>
      <c r="O19017" s="180"/>
    </row>
    <row r="19018" spans="8:15" s="179" customFormat="1" x14ac:dyDescent="0.2">
      <c r="H19018" s="180"/>
      <c r="I19018" s="180"/>
      <c r="L19018" s="181"/>
      <c r="M19018" s="180"/>
      <c r="N19018" s="180"/>
      <c r="O19018" s="180"/>
    </row>
    <row r="19019" spans="8:15" s="179" customFormat="1" x14ac:dyDescent="0.2">
      <c r="H19019" s="180"/>
      <c r="I19019" s="180"/>
      <c r="L19019" s="181"/>
      <c r="M19019" s="180"/>
      <c r="N19019" s="180"/>
      <c r="O19019" s="180"/>
    </row>
    <row r="19020" spans="8:15" s="179" customFormat="1" x14ac:dyDescent="0.2">
      <c r="H19020" s="180"/>
      <c r="I19020" s="180"/>
      <c r="L19020" s="181"/>
      <c r="M19020" s="180"/>
      <c r="N19020" s="180"/>
      <c r="O19020" s="180"/>
    </row>
    <row r="19021" spans="8:15" s="179" customFormat="1" x14ac:dyDescent="0.2">
      <c r="H19021" s="180"/>
      <c r="I19021" s="180"/>
      <c r="L19021" s="181"/>
      <c r="M19021" s="180"/>
      <c r="N19021" s="180"/>
      <c r="O19021" s="180"/>
    </row>
    <row r="19022" spans="8:15" s="179" customFormat="1" x14ac:dyDescent="0.2">
      <c r="H19022" s="180"/>
      <c r="I19022" s="180"/>
      <c r="L19022" s="181"/>
      <c r="M19022" s="180"/>
      <c r="N19022" s="180"/>
      <c r="O19022" s="180"/>
    </row>
    <row r="19023" spans="8:15" s="179" customFormat="1" x14ac:dyDescent="0.2">
      <c r="H19023" s="180"/>
      <c r="I19023" s="180"/>
      <c r="L19023" s="181"/>
      <c r="M19023" s="180"/>
      <c r="N19023" s="180"/>
      <c r="O19023" s="180"/>
    </row>
    <row r="19024" spans="8:15" s="179" customFormat="1" x14ac:dyDescent="0.2">
      <c r="H19024" s="180"/>
      <c r="I19024" s="180"/>
      <c r="L19024" s="181"/>
      <c r="M19024" s="180"/>
      <c r="N19024" s="180"/>
      <c r="O19024" s="180"/>
    </row>
    <row r="19025" spans="8:15" s="179" customFormat="1" x14ac:dyDescent="0.2">
      <c r="H19025" s="180"/>
      <c r="I19025" s="180"/>
      <c r="L19025" s="181"/>
      <c r="M19025" s="180"/>
      <c r="N19025" s="180"/>
      <c r="O19025" s="180"/>
    </row>
    <row r="19026" spans="8:15" s="179" customFormat="1" x14ac:dyDescent="0.2">
      <c r="H19026" s="180"/>
      <c r="I19026" s="180"/>
      <c r="L19026" s="181"/>
      <c r="M19026" s="180"/>
      <c r="N19026" s="180"/>
      <c r="O19026" s="180"/>
    </row>
    <row r="19027" spans="8:15" s="179" customFormat="1" x14ac:dyDescent="0.2">
      <c r="H19027" s="180"/>
      <c r="I19027" s="180"/>
      <c r="L19027" s="181"/>
      <c r="M19027" s="180"/>
      <c r="N19027" s="180"/>
      <c r="O19027" s="180"/>
    </row>
    <row r="19028" spans="8:15" s="179" customFormat="1" x14ac:dyDescent="0.2">
      <c r="H19028" s="180"/>
      <c r="I19028" s="180"/>
      <c r="L19028" s="181"/>
      <c r="M19028" s="180"/>
      <c r="N19028" s="180"/>
      <c r="O19028" s="180"/>
    </row>
    <row r="19029" spans="8:15" s="179" customFormat="1" x14ac:dyDescent="0.2">
      <c r="H19029" s="180"/>
      <c r="I19029" s="180"/>
      <c r="L19029" s="181"/>
      <c r="M19029" s="180"/>
      <c r="N19029" s="180"/>
      <c r="O19029" s="180"/>
    </row>
    <row r="19030" spans="8:15" s="179" customFormat="1" x14ac:dyDescent="0.2">
      <c r="H19030" s="180"/>
      <c r="I19030" s="180"/>
      <c r="L19030" s="181"/>
      <c r="M19030" s="180"/>
      <c r="N19030" s="180"/>
      <c r="O19030" s="180"/>
    </row>
    <row r="19031" spans="8:15" s="179" customFormat="1" x14ac:dyDescent="0.2">
      <c r="H19031" s="180"/>
      <c r="I19031" s="180"/>
      <c r="L19031" s="181"/>
      <c r="M19031" s="180"/>
      <c r="N19031" s="180"/>
      <c r="O19031" s="180"/>
    </row>
    <row r="19032" spans="8:15" s="179" customFormat="1" x14ac:dyDescent="0.2">
      <c r="H19032" s="180"/>
      <c r="I19032" s="180"/>
      <c r="L19032" s="181"/>
      <c r="M19032" s="180"/>
      <c r="N19032" s="180"/>
      <c r="O19032" s="180"/>
    </row>
    <row r="19033" spans="8:15" s="179" customFormat="1" x14ac:dyDescent="0.2">
      <c r="H19033" s="180"/>
      <c r="I19033" s="180"/>
      <c r="L19033" s="181"/>
      <c r="M19033" s="180"/>
      <c r="N19033" s="180"/>
      <c r="O19033" s="180"/>
    </row>
    <row r="19034" spans="8:15" s="179" customFormat="1" x14ac:dyDescent="0.2">
      <c r="H19034" s="180"/>
      <c r="I19034" s="180"/>
      <c r="L19034" s="181"/>
      <c r="M19034" s="180"/>
      <c r="N19034" s="180"/>
      <c r="O19034" s="180"/>
    </row>
    <row r="19035" spans="8:15" s="179" customFormat="1" x14ac:dyDescent="0.2">
      <c r="H19035" s="180"/>
      <c r="I19035" s="180"/>
      <c r="L19035" s="181"/>
      <c r="M19035" s="180"/>
      <c r="N19035" s="180"/>
      <c r="O19035" s="180"/>
    </row>
    <row r="19036" spans="8:15" s="179" customFormat="1" x14ac:dyDescent="0.2">
      <c r="H19036" s="180"/>
      <c r="I19036" s="180"/>
      <c r="L19036" s="181"/>
      <c r="M19036" s="180"/>
      <c r="N19036" s="180"/>
      <c r="O19036" s="180"/>
    </row>
    <row r="19037" spans="8:15" s="179" customFormat="1" x14ac:dyDescent="0.2">
      <c r="H19037" s="180"/>
      <c r="I19037" s="180"/>
      <c r="L19037" s="181"/>
      <c r="M19037" s="180"/>
      <c r="N19037" s="180"/>
      <c r="O19037" s="180"/>
    </row>
    <row r="19038" spans="8:15" s="179" customFormat="1" x14ac:dyDescent="0.2">
      <c r="H19038" s="180"/>
      <c r="I19038" s="180"/>
      <c r="L19038" s="181"/>
      <c r="M19038" s="180"/>
      <c r="N19038" s="180"/>
      <c r="O19038" s="180"/>
    </row>
    <row r="19039" spans="8:15" s="179" customFormat="1" x14ac:dyDescent="0.2">
      <c r="H19039" s="180"/>
      <c r="I19039" s="180"/>
      <c r="L19039" s="181"/>
      <c r="M19039" s="180"/>
      <c r="N19039" s="180"/>
      <c r="O19039" s="180"/>
    </row>
    <row r="19040" spans="8:15" s="179" customFormat="1" x14ac:dyDescent="0.2">
      <c r="H19040" s="180"/>
      <c r="I19040" s="180"/>
      <c r="L19040" s="181"/>
      <c r="M19040" s="180"/>
      <c r="N19040" s="180"/>
      <c r="O19040" s="180"/>
    </row>
    <row r="19041" spans="8:15" s="179" customFormat="1" x14ac:dyDescent="0.2">
      <c r="H19041" s="180"/>
      <c r="I19041" s="180"/>
      <c r="L19041" s="181"/>
      <c r="M19041" s="180"/>
      <c r="N19041" s="180"/>
      <c r="O19041" s="180"/>
    </row>
    <row r="19042" spans="8:15" s="179" customFormat="1" x14ac:dyDescent="0.2">
      <c r="H19042" s="180"/>
      <c r="I19042" s="180"/>
      <c r="L19042" s="181"/>
      <c r="M19042" s="180"/>
      <c r="N19042" s="180"/>
      <c r="O19042" s="180"/>
    </row>
    <row r="19043" spans="8:15" s="179" customFormat="1" x14ac:dyDescent="0.2">
      <c r="H19043" s="180"/>
      <c r="I19043" s="180"/>
      <c r="L19043" s="181"/>
      <c r="M19043" s="180"/>
      <c r="N19043" s="180"/>
      <c r="O19043" s="180"/>
    </row>
    <row r="19044" spans="8:15" s="179" customFormat="1" x14ac:dyDescent="0.2">
      <c r="H19044" s="180"/>
      <c r="I19044" s="180"/>
      <c r="L19044" s="181"/>
      <c r="M19044" s="180"/>
      <c r="N19044" s="180"/>
      <c r="O19044" s="180"/>
    </row>
    <row r="19045" spans="8:15" s="179" customFormat="1" x14ac:dyDescent="0.2">
      <c r="H19045" s="180"/>
      <c r="I19045" s="180"/>
      <c r="L19045" s="181"/>
      <c r="M19045" s="180"/>
      <c r="N19045" s="180"/>
      <c r="O19045" s="180"/>
    </row>
    <row r="19046" spans="8:15" s="179" customFormat="1" x14ac:dyDescent="0.2">
      <c r="H19046" s="180"/>
      <c r="I19046" s="180"/>
      <c r="L19046" s="181"/>
      <c r="M19046" s="180"/>
      <c r="N19046" s="180"/>
      <c r="O19046" s="180"/>
    </row>
    <row r="19047" spans="8:15" s="179" customFormat="1" x14ac:dyDescent="0.2">
      <c r="H19047" s="180"/>
      <c r="I19047" s="180"/>
      <c r="L19047" s="181"/>
      <c r="M19047" s="180"/>
      <c r="N19047" s="180"/>
      <c r="O19047" s="180"/>
    </row>
    <row r="19048" spans="8:15" s="179" customFormat="1" x14ac:dyDescent="0.2">
      <c r="H19048" s="180"/>
      <c r="I19048" s="180"/>
      <c r="L19048" s="181"/>
      <c r="M19048" s="180"/>
      <c r="N19048" s="180"/>
      <c r="O19048" s="180"/>
    </row>
    <row r="19049" spans="8:15" s="179" customFormat="1" x14ac:dyDescent="0.2">
      <c r="H19049" s="180"/>
      <c r="I19049" s="180"/>
      <c r="L19049" s="181"/>
      <c r="M19049" s="180"/>
      <c r="N19049" s="180"/>
      <c r="O19049" s="180"/>
    </row>
    <row r="19050" spans="8:15" s="179" customFormat="1" x14ac:dyDescent="0.2">
      <c r="H19050" s="180"/>
      <c r="I19050" s="180"/>
      <c r="L19050" s="181"/>
      <c r="M19050" s="180"/>
      <c r="N19050" s="180"/>
      <c r="O19050" s="180"/>
    </row>
    <row r="19051" spans="8:15" s="179" customFormat="1" x14ac:dyDescent="0.2">
      <c r="H19051" s="180"/>
      <c r="I19051" s="180"/>
      <c r="L19051" s="181"/>
      <c r="M19051" s="180"/>
      <c r="N19051" s="180"/>
      <c r="O19051" s="180"/>
    </row>
    <row r="19052" spans="8:15" s="179" customFormat="1" x14ac:dyDescent="0.2">
      <c r="H19052" s="180"/>
      <c r="I19052" s="180"/>
      <c r="L19052" s="181"/>
      <c r="M19052" s="180"/>
      <c r="N19052" s="180"/>
      <c r="O19052" s="180"/>
    </row>
    <row r="19053" spans="8:15" s="179" customFormat="1" x14ac:dyDescent="0.2">
      <c r="H19053" s="180"/>
      <c r="I19053" s="180"/>
      <c r="L19053" s="181"/>
      <c r="M19053" s="180"/>
      <c r="N19053" s="180"/>
      <c r="O19053" s="180"/>
    </row>
    <row r="19054" spans="8:15" s="179" customFormat="1" x14ac:dyDescent="0.2">
      <c r="H19054" s="180"/>
      <c r="I19054" s="180"/>
      <c r="L19054" s="181"/>
      <c r="M19054" s="180"/>
      <c r="N19054" s="180"/>
      <c r="O19054" s="180"/>
    </row>
    <row r="19055" spans="8:15" s="179" customFormat="1" x14ac:dyDescent="0.2">
      <c r="H19055" s="180"/>
      <c r="I19055" s="180"/>
      <c r="L19055" s="181"/>
      <c r="M19055" s="180"/>
      <c r="N19055" s="180"/>
      <c r="O19055" s="180"/>
    </row>
    <row r="19056" spans="8:15" s="179" customFormat="1" x14ac:dyDescent="0.2">
      <c r="H19056" s="180"/>
      <c r="I19056" s="180"/>
      <c r="L19056" s="181"/>
      <c r="M19056" s="180"/>
      <c r="N19056" s="180"/>
      <c r="O19056" s="180"/>
    </row>
    <row r="19057" spans="8:15" s="179" customFormat="1" x14ac:dyDescent="0.2">
      <c r="H19057" s="180"/>
      <c r="I19057" s="180"/>
      <c r="L19057" s="181"/>
      <c r="M19057" s="180"/>
      <c r="N19057" s="180"/>
      <c r="O19057" s="180"/>
    </row>
    <row r="19058" spans="8:15" s="179" customFormat="1" x14ac:dyDescent="0.2">
      <c r="H19058" s="180"/>
      <c r="I19058" s="180"/>
      <c r="L19058" s="181"/>
      <c r="M19058" s="180"/>
      <c r="N19058" s="180"/>
      <c r="O19058" s="180"/>
    </row>
    <row r="19059" spans="8:15" s="179" customFormat="1" x14ac:dyDescent="0.2">
      <c r="H19059" s="180"/>
      <c r="I19059" s="180"/>
      <c r="L19059" s="181"/>
      <c r="M19059" s="180"/>
      <c r="N19059" s="180"/>
      <c r="O19059" s="180"/>
    </row>
    <row r="19060" spans="8:15" s="179" customFormat="1" x14ac:dyDescent="0.2">
      <c r="H19060" s="180"/>
      <c r="I19060" s="180"/>
      <c r="L19060" s="181"/>
      <c r="M19060" s="180"/>
      <c r="N19060" s="180"/>
      <c r="O19060" s="180"/>
    </row>
    <row r="19061" spans="8:15" s="179" customFormat="1" x14ac:dyDescent="0.2">
      <c r="H19061" s="180"/>
      <c r="I19061" s="180"/>
      <c r="L19061" s="181"/>
      <c r="M19061" s="180"/>
      <c r="N19061" s="180"/>
      <c r="O19061" s="180"/>
    </row>
    <row r="19062" spans="8:15" s="179" customFormat="1" x14ac:dyDescent="0.2">
      <c r="H19062" s="180"/>
      <c r="I19062" s="180"/>
      <c r="L19062" s="181"/>
      <c r="M19062" s="180"/>
      <c r="N19062" s="180"/>
      <c r="O19062" s="180"/>
    </row>
    <row r="19063" spans="8:15" s="179" customFormat="1" x14ac:dyDescent="0.2">
      <c r="H19063" s="180"/>
      <c r="I19063" s="180"/>
      <c r="L19063" s="181"/>
      <c r="M19063" s="180"/>
      <c r="N19063" s="180"/>
      <c r="O19063" s="180"/>
    </row>
    <row r="19064" spans="8:15" s="179" customFormat="1" x14ac:dyDescent="0.2">
      <c r="H19064" s="180"/>
      <c r="I19064" s="180"/>
      <c r="L19064" s="181"/>
      <c r="M19064" s="180"/>
      <c r="N19064" s="180"/>
      <c r="O19064" s="180"/>
    </row>
    <row r="19065" spans="8:15" s="179" customFormat="1" x14ac:dyDescent="0.2">
      <c r="H19065" s="180"/>
      <c r="I19065" s="180"/>
      <c r="L19065" s="181"/>
      <c r="M19065" s="180"/>
      <c r="N19065" s="180"/>
      <c r="O19065" s="180"/>
    </row>
    <row r="19066" spans="8:15" s="179" customFormat="1" x14ac:dyDescent="0.2">
      <c r="H19066" s="180"/>
      <c r="I19066" s="180"/>
      <c r="L19066" s="181"/>
      <c r="M19066" s="180"/>
      <c r="N19066" s="180"/>
      <c r="O19066" s="180"/>
    </row>
    <row r="19067" spans="8:15" s="179" customFormat="1" x14ac:dyDescent="0.2">
      <c r="H19067" s="180"/>
      <c r="I19067" s="180"/>
      <c r="L19067" s="181"/>
      <c r="M19067" s="180"/>
      <c r="N19067" s="180"/>
      <c r="O19067" s="180"/>
    </row>
    <row r="19068" spans="8:15" s="179" customFormat="1" x14ac:dyDescent="0.2">
      <c r="H19068" s="180"/>
      <c r="I19068" s="180"/>
      <c r="L19068" s="181"/>
      <c r="M19068" s="180"/>
      <c r="N19068" s="180"/>
      <c r="O19068" s="180"/>
    </row>
    <row r="19069" spans="8:15" s="179" customFormat="1" x14ac:dyDescent="0.2">
      <c r="H19069" s="180"/>
      <c r="I19069" s="180"/>
      <c r="L19069" s="181"/>
      <c r="M19069" s="180"/>
      <c r="N19069" s="180"/>
      <c r="O19069" s="180"/>
    </row>
    <row r="19070" spans="8:15" s="179" customFormat="1" x14ac:dyDescent="0.2">
      <c r="H19070" s="180"/>
      <c r="I19070" s="180"/>
      <c r="L19070" s="181"/>
      <c r="M19070" s="180"/>
      <c r="N19070" s="180"/>
      <c r="O19070" s="180"/>
    </row>
    <row r="19071" spans="8:15" s="179" customFormat="1" x14ac:dyDescent="0.2">
      <c r="H19071" s="180"/>
      <c r="I19071" s="180"/>
      <c r="L19071" s="181"/>
      <c r="M19071" s="180"/>
      <c r="N19071" s="180"/>
      <c r="O19071" s="180"/>
    </row>
    <row r="19072" spans="8:15" s="179" customFormat="1" x14ac:dyDescent="0.2">
      <c r="H19072" s="180"/>
      <c r="I19072" s="180"/>
      <c r="L19072" s="181"/>
      <c r="M19072" s="180"/>
      <c r="N19072" s="180"/>
      <c r="O19072" s="180"/>
    </row>
    <row r="19073" spans="8:15" s="179" customFormat="1" x14ac:dyDescent="0.2">
      <c r="H19073" s="180"/>
      <c r="I19073" s="180"/>
      <c r="L19073" s="181"/>
      <c r="M19073" s="180"/>
      <c r="N19073" s="180"/>
      <c r="O19073" s="180"/>
    </row>
    <row r="19074" spans="8:15" s="179" customFormat="1" x14ac:dyDescent="0.2">
      <c r="H19074" s="180"/>
      <c r="I19074" s="180"/>
      <c r="L19074" s="181"/>
      <c r="M19074" s="180"/>
      <c r="N19074" s="180"/>
      <c r="O19074" s="180"/>
    </row>
    <row r="19075" spans="8:15" s="179" customFormat="1" x14ac:dyDescent="0.2">
      <c r="H19075" s="180"/>
      <c r="I19075" s="180"/>
      <c r="L19075" s="181"/>
      <c r="M19075" s="180"/>
      <c r="N19075" s="180"/>
      <c r="O19075" s="180"/>
    </row>
    <row r="19076" spans="8:15" s="179" customFormat="1" x14ac:dyDescent="0.2">
      <c r="H19076" s="180"/>
      <c r="I19076" s="180"/>
      <c r="L19076" s="181"/>
      <c r="M19076" s="180"/>
      <c r="N19076" s="180"/>
      <c r="O19076" s="180"/>
    </row>
    <row r="19077" spans="8:15" s="179" customFormat="1" x14ac:dyDescent="0.2">
      <c r="H19077" s="180"/>
      <c r="I19077" s="180"/>
      <c r="L19077" s="181"/>
      <c r="M19077" s="180"/>
      <c r="N19077" s="180"/>
      <c r="O19077" s="180"/>
    </row>
    <row r="19078" spans="8:15" s="179" customFormat="1" x14ac:dyDescent="0.2">
      <c r="H19078" s="180"/>
      <c r="I19078" s="180"/>
      <c r="L19078" s="181"/>
      <c r="M19078" s="180"/>
      <c r="N19078" s="180"/>
      <c r="O19078" s="180"/>
    </row>
    <row r="19079" spans="8:15" s="179" customFormat="1" x14ac:dyDescent="0.2">
      <c r="H19079" s="180"/>
      <c r="I19079" s="180"/>
      <c r="L19079" s="181"/>
      <c r="M19079" s="180"/>
      <c r="N19079" s="180"/>
      <c r="O19079" s="180"/>
    </row>
    <row r="19080" spans="8:15" s="179" customFormat="1" x14ac:dyDescent="0.2">
      <c r="H19080" s="180"/>
      <c r="I19080" s="180"/>
      <c r="L19080" s="181"/>
      <c r="M19080" s="180"/>
      <c r="N19080" s="180"/>
      <c r="O19080" s="180"/>
    </row>
    <row r="19081" spans="8:15" s="179" customFormat="1" x14ac:dyDescent="0.2">
      <c r="H19081" s="180"/>
      <c r="I19081" s="180"/>
      <c r="L19081" s="181"/>
      <c r="M19081" s="180"/>
      <c r="N19081" s="180"/>
      <c r="O19081" s="180"/>
    </row>
    <row r="19082" spans="8:15" s="179" customFormat="1" x14ac:dyDescent="0.2">
      <c r="H19082" s="180"/>
      <c r="I19082" s="180"/>
      <c r="L19082" s="181"/>
      <c r="M19082" s="180"/>
      <c r="N19082" s="180"/>
      <c r="O19082" s="180"/>
    </row>
    <row r="19083" spans="8:15" s="179" customFormat="1" x14ac:dyDescent="0.2">
      <c r="H19083" s="180"/>
      <c r="I19083" s="180"/>
      <c r="L19083" s="181"/>
      <c r="M19083" s="180"/>
      <c r="N19083" s="180"/>
      <c r="O19083" s="180"/>
    </row>
    <row r="19084" spans="8:15" s="179" customFormat="1" x14ac:dyDescent="0.2">
      <c r="H19084" s="180"/>
      <c r="I19084" s="180"/>
      <c r="L19084" s="181"/>
      <c r="M19084" s="180"/>
      <c r="N19084" s="180"/>
      <c r="O19084" s="180"/>
    </row>
    <row r="19085" spans="8:15" s="179" customFormat="1" x14ac:dyDescent="0.2">
      <c r="H19085" s="180"/>
      <c r="I19085" s="180"/>
      <c r="L19085" s="181"/>
      <c r="M19085" s="180"/>
      <c r="N19085" s="180"/>
      <c r="O19085" s="180"/>
    </row>
    <row r="19086" spans="8:15" s="179" customFormat="1" x14ac:dyDescent="0.2">
      <c r="H19086" s="180"/>
      <c r="I19086" s="180"/>
      <c r="L19086" s="181"/>
      <c r="M19086" s="180"/>
      <c r="N19086" s="180"/>
      <c r="O19086" s="180"/>
    </row>
    <row r="19087" spans="8:15" s="179" customFormat="1" x14ac:dyDescent="0.2">
      <c r="H19087" s="180"/>
      <c r="I19087" s="180"/>
      <c r="L19087" s="181"/>
      <c r="M19087" s="180"/>
      <c r="N19087" s="180"/>
      <c r="O19087" s="180"/>
    </row>
    <row r="19088" spans="8:15" s="179" customFormat="1" x14ac:dyDescent="0.2">
      <c r="H19088" s="180"/>
      <c r="I19088" s="180"/>
      <c r="L19088" s="181"/>
      <c r="M19088" s="180"/>
      <c r="N19088" s="180"/>
      <c r="O19088" s="180"/>
    </row>
    <row r="19089" spans="8:15" s="179" customFormat="1" x14ac:dyDescent="0.2">
      <c r="H19089" s="180"/>
      <c r="I19089" s="180"/>
      <c r="L19089" s="181"/>
      <c r="M19089" s="180"/>
      <c r="N19089" s="180"/>
      <c r="O19089" s="180"/>
    </row>
    <row r="19090" spans="8:15" s="179" customFormat="1" x14ac:dyDescent="0.2">
      <c r="H19090" s="180"/>
      <c r="I19090" s="180"/>
      <c r="L19090" s="181"/>
      <c r="M19090" s="180"/>
      <c r="N19090" s="180"/>
      <c r="O19090" s="180"/>
    </row>
    <row r="19091" spans="8:15" s="179" customFormat="1" x14ac:dyDescent="0.2">
      <c r="H19091" s="180"/>
      <c r="I19091" s="180"/>
      <c r="L19091" s="181"/>
      <c r="M19091" s="180"/>
      <c r="N19091" s="180"/>
      <c r="O19091" s="180"/>
    </row>
    <row r="19092" spans="8:15" s="179" customFormat="1" x14ac:dyDescent="0.2">
      <c r="H19092" s="180"/>
      <c r="I19092" s="180"/>
      <c r="L19092" s="181"/>
      <c r="M19092" s="180"/>
      <c r="N19092" s="180"/>
      <c r="O19092" s="180"/>
    </row>
    <row r="19093" spans="8:15" s="179" customFormat="1" x14ac:dyDescent="0.2">
      <c r="H19093" s="180"/>
      <c r="I19093" s="180"/>
      <c r="L19093" s="181"/>
      <c r="M19093" s="180"/>
      <c r="N19093" s="180"/>
      <c r="O19093" s="180"/>
    </row>
    <row r="19094" spans="8:15" s="179" customFormat="1" x14ac:dyDescent="0.2">
      <c r="H19094" s="180"/>
      <c r="I19094" s="180"/>
      <c r="L19094" s="181"/>
      <c r="M19094" s="180"/>
      <c r="N19094" s="180"/>
      <c r="O19094" s="180"/>
    </row>
    <row r="19095" spans="8:15" s="179" customFormat="1" x14ac:dyDescent="0.2">
      <c r="H19095" s="180"/>
      <c r="I19095" s="180"/>
      <c r="L19095" s="181"/>
      <c r="M19095" s="180"/>
      <c r="N19095" s="180"/>
      <c r="O19095" s="180"/>
    </row>
    <row r="19096" spans="8:15" s="179" customFormat="1" x14ac:dyDescent="0.2">
      <c r="H19096" s="180"/>
      <c r="I19096" s="180"/>
      <c r="L19096" s="181"/>
      <c r="M19096" s="180"/>
      <c r="N19096" s="180"/>
      <c r="O19096" s="180"/>
    </row>
    <row r="19097" spans="8:15" s="179" customFormat="1" x14ac:dyDescent="0.2">
      <c r="H19097" s="180"/>
      <c r="I19097" s="180"/>
      <c r="L19097" s="181"/>
      <c r="M19097" s="180"/>
      <c r="N19097" s="180"/>
      <c r="O19097" s="180"/>
    </row>
    <row r="19098" spans="8:15" s="179" customFormat="1" x14ac:dyDescent="0.2">
      <c r="H19098" s="180"/>
      <c r="I19098" s="180"/>
      <c r="L19098" s="181"/>
      <c r="M19098" s="180"/>
      <c r="N19098" s="180"/>
      <c r="O19098" s="180"/>
    </row>
    <row r="19099" spans="8:15" s="179" customFormat="1" x14ac:dyDescent="0.2">
      <c r="H19099" s="180"/>
      <c r="I19099" s="180"/>
      <c r="L19099" s="181"/>
      <c r="M19099" s="180"/>
      <c r="N19099" s="180"/>
      <c r="O19099" s="180"/>
    </row>
    <row r="19100" spans="8:15" s="179" customFormat="1" x14ac:dyDescent="0.2">
      <c r="H19100" s="180"/>
      <c r="I19100" s="180"/>
      <c r="L19100" s="181"/>
      <c r="M19100" s="180"/>
      <c r="N19100" s="180"/>
      <c r="O19100" s="180"/>
    </row>
    <row r="19101" spans="8:15" s="179" customFormat="1" x14ac:dyDescent="0.2">
      <c r="H19101" s="180"/>
      <c r="I19101" s="180"/>
      <c r="L19101" s="181"/>
      <c r="M19101" s="180"/>
      <c r="N19101" s="180"/>
      <c r="O19101" s="180"/>
    </row>
    <row r="19102" spans="8:15" s="179" customFormat="1" x14ac:dyDescent="0.2">
      <c r="H19102" s="180"/>
      <c r="I19102" s="180"/>
      <c r="L19102" s="181"/>
      <c r="M19102" s="180"/>
      <c r="N19102" s="180"/>
      <c r="O19102" s="180"/>
    </row>
    <row r="19103" spans="8:15" s="179" customFormat="1" x14ac:dyDescent="0.2">
      <c r="H19103" s="180"/>
      <c r="I19103" s="180"/>
      <c r="L19103" s="181"/>
      <c r="M19103" s="180"/>
      <c r="N19103" s="180"/>
      <c r="O19103" s="180"/>
    </row>
    <row r="19104" spans="8:15" s="179" customFormat="1" x14ac:dyDescent="0.2">
      <c r="H19104" s="180"/>
      <c r="I19104" s="180"/>
      <c r="L19104" s="181"/>
      <c r="M19104" s="180"/>
      <c r="N19104" s="180"/>
      <c r="O19104" s="180"/>
    </row>
    <row r="19105" spans="8:15" s="179" customFormat="1" x14ac:dyDescent="0.2">
      <c r="H19105" s="180"/>
      <c r="I19105" s="180"/>
      <c r="L19105" s="181"/>
      <c r="M19105" s="180"/>
      <c r="N19105" s="180"/>
      <c r="O19105" s="180"/>
    </row>
    <row r="19106" spans="8:15" s="179" customFormat="1" x14ac:dyDescent="0.2">
      <c r="H19106" s="180"/>
      <c r="I19106" s="180"/>
      <c r="L19106" s="181"/>
      <c r="M19106" s="180"/>
      <c r="N19106" s="180"/>
      <c r="O19106" s="180"/>
    </row>
    <row r="19107" spans="8:15" s="179" customFormat="1" x14ac:dyDescent="0.2">
      <c r="H19107" s="180"/>
      <c r="I19107" s="180"/>
      <c r="L19107" s="181"/>
      <c r="M19107" s="180"/>
      <c r="N19107" s="180"/>
      <c r="O19107" s="180"/>
    </row>
    <row r="19108" spans="8:15" s="179" customFormat="1" x14ac:dyDescent="0.2">
      <c r="H19108" s="180"/>
      <c r="I19108" s="180"/>
      <c r="L19108" s="181"/>
      <c r="M19108" s="180"/>
      <c r="N19108" s="180"/>
      <c r="O19108" s="180"/>
    </row>
    <row r="19109" spans="8:15" s="179" customFormat="1" x14ac:dyDescent="0.2">
      <c r="H19109" s="180"/>
      <c r="I19109" s="180"/>
      <c r="L19109" s="181"/>
      <c r="M19109" s="180"/>
      <c r="N19109" s="180"/>
      <c r="O19109" s="180"/>
    </row>
    <row r="19110" spans="8:15" s="179" customFormat="1" x14ac:dyDescent="0.2">
      <c r="H19110" s="180"/>
      <c r="I19110" s="180"/>
      <c r="L19110" s="181"/>
      <c r="M19110" s="180"/>
      <c r="N19110" s="180"/>
      <c r="O19110" s="180"/>
    </row>
    <row r="19111" spans="8:15" s="179" customFormat="1" x14ac:dyDescent="0.2">
      <c r="H19111" s="180"/>
      <c r="I19111" s="180"/>
      <c r="L19111" s="181"/>
      <c r="M19111" s="180"/>
      <c r="N19111" s="180"/>
      <c r="O19111" s="180"/>
    </row>
    <row r="19112" spans="8:15" s="179" customFormat="1" x14ac:dyDescent="0.2">
      <c r="H19112" s="180"/>
      <c r="I19112" s="180"/>
      <c r="L19112" s="181"/>
      <c r="M19112" s="180"/>
      <c r="N19112" s="180"/>
      <c r="O19112" s="180"/>
    </row>
    <row r="19113" spans="8:15" s="179" customFormat="1" x14ac:dyDescent="0.2">
      <c r="H19113" s="180"/>
      <c r="I19113" s="180"/>
      <c r="L19113" s="181"/>
      <c r="M19113" s="180"/>
      <c r="N19113" s="180"/>
      <c r="O19113" s="180"/>
    </row>
    <row r="19114" spans="8:15" s="179" customFormat="1" x14ac:dyDescent="0.2">
      <c r="H19114" s="180"/>
      <c r="I19114" s="180"/>
      <c r="L19114" s="181"/>
      <c r="M19114" s="180"/>
      <c r="N19114" s="180"/>
      <c r="O19114" s="180"/>
    </row>
    <row r="19115" spans="8:15" s="179" customFormat="1" x14ac:dyDescent="0.2">
      <c r="H19115" s="180"/>
      <c r="I19115" s="180"/>
      <c r="L19115" s="181"/>
      <c r="M19115" s="180"/>
      <c r="N19115" s="180"/>
      <c r="O19115" s="180"/>
    </row>
    <row r="19116" spans="8:15" s="179" customFormat="1" x14ac:dyDescent="0.2">
      <c r="H19116" s="180"/>
      <c r="I19116" s="180"/>
      <c r="L19116" s="181"/>
      <c r="M19116" s="180"/>
      <c r="N19116" s="180"/>
      <c r="O19116" s="180"/>
    </row>
    <row r="19117" spans="8:15" s="179" customFormat="1" x14ac:dyDescent="0.2">
      <c r="H19117" s="180"/>
      <c r="I19117" s="180"/>
      <c r="L19117" s="181"/>
      <c r="M19117" s="180"/>
      <c r="N19117" s="180"/>
      <c r="O19117" s="180"/>
    </row>
    <row r="19118" spans="8:15" s="179" customFormat="1" x14ac:dyDescent="0.2">
      <c r="H19118" s="180"/>
      <c r="I19118" s="180"/>
      <c r="L19118" s="181"/>
      <c r="M19118" s="180"/>
      <c r="N19118" s="180"/>
      <c r="O19118" s="180"/>
    </row>
    <row r="19119" spans="8:15" s="179" customFormat="1" x14ac:dyDescent="0.2">
      <c r="H19119" s="180"/>
      <c r="I19119" s="180"/>
      <c r="L19119" s="181"/>
      <c r="M19119" s="180"/>
      <c r="N19119" s="180"/>
      <c r="O19119" s="180"/>
    </row>
    <row r="19120" spans="8:15" s="179" customFormat="1" x14ac:dyDescent="0.2">
      <c r="H19120" s="180"/>
      <c r="I19120" s="180"/>
      <c r="L19120" s="181"/>
      <c r="M19120" s="180"/>
      <c r="N19120" s="180"/>
      <c r="O19120" s="180"/>
    </row>
    <row r="19121" spans="8:15" s="179" customFormat="1" x14ac:dyDescent="0.2">
      <c r="H19121" s="180"/>
      <c r="I19121" s="180"/>
      <c r="L19121" s="181"/>
      <c r="M19121" s="180"/>
      <c r="N19121" s="180"/>
      <c r="O19121" s="180"/>
    </row>
    <row r="19122" spans="8:15" s="179" customFormat="1" x14ac:dyDescent="0.2">
      <c r="H19122" s="180"/>
      <c r="I19122" s="180"/>
      <c r="L19122" s="181"/>
      <c r="M19122" s="180"/>
      <c r="N19122" s="180"/>
      <c r="O19122" s="180"/>
    </row>
    <row r="19123" spans="8:15" s="179" customFormat="1" x14ac:dyDescent="0.2">
      <c r="H19123" s="180"/>
      <c r="I19123" s="180"/>
      <c r="L19123" s="181"/>
      <c r="M19123" s="180"/>
      <c r="N19123" s="180"/>
      <c r="O19123" s="180"/>
    </row>
    <row r="19124" spans="8:15" s="179" customFormat="1" x14ac:dyDescent="0.2">
      <c r="H19124" s="180"/>
      <c r="I19124" s="180"/>
      <c r="L19124" s="181"/>
      <c r="M19124" s="180"/>
      <c r="N19124" s="180"/>
      <c r="O19124" s="180"/>
    </row>
    <row r="19125" spans="8:15" s="179" customFormat="1" x14ac:dyDescent="0.2">
      <c r="H19125" s="180"/>
      <c r="I19125" s="180"/>
      <c r="L19125" s="181"/>
      <c r="M19125" s="180"/>
      <c r="N19125" s="180"/>
      <c r="O19125" s="180"/>
    </row>
    <row r="19126" spans="8:15" s="179" customFormat="1" x14ac:dyDescent="0.2">
      <c r="H19126" s="180"/>
      <c r="I19126" s="180"/>
      <c r="L19126" s="181"/>
      <c r="M19126" s="180"/>
      <c r="N19126" s="180"/>
      <c r="O19126" s="180"/>
    </row>
    <row r="19127" spans="8:15" s="179" customFormat="1" x14ac:dyDescent="0.2">
      <c r="H19127" s="180"/>
      <c r="I19127" s="180"/>
      <c r="L19127" s="181"/>
      <c r="M19127" s="180"/>
      <c r="N19127" s="180"/>
      <c r="O19127" s="180"/>
    </row>
    <row r="19128" spans="8:15" s="179" customFormat="1" x14ac:dyDescent="0.2">
      <c r="H19128" s="180"/>
      <c r="I19128" s="180"/>
      <c r="L19128" s="181"/>
      <c r="M19128" s="180"/>
      <c r="N19128" s="180"/>
      <c r="O19128" s="180"/>
    </row>
    <row r="19129" spans="8:15" s="179" customFormat="1" x14ac:dyDescent="0.2">
      <c r="H19129" s="180"/>
      <c r="I19129" s="180"/>
      <c r="L19129" s="181"/>
      <c r="M19129" s="180"/>
      <c r="N19129" s="180"/>
      <c r="O19129" s="180"/>
    </row>
    <row r="19130" spans="8:15" s="179" customFormat="1" x14ac:dyDescent="0.2">
      <c r="H19130" s="180"/>
      <c r="I19130" s="180"/>
      <c r="L19130" s="181"/>
      <c r="M19130" s="180"/>
      <c r="N19130" s="180"/>
      <c r="O19130" s="180"/>
    </row>
    <row r="19131" spans="8:15" s="179" customFormat="1" x14ac:dyDescent="0.2">
      <c r="H19131" s="180"/>
      <c r="I19131" s="180"/>
      <c r="L19131" s="181"/>
      <c r="M19131" s="180"/>
      <c r="N19131" s="180"/>
      <c r="O19131" s="180"/>
    </row>
    <row r="19132" spans="8:15" s="179" customFormat="1" x14ac:dyDescent="0.2">
      <c r="H19132" s="180"/>
      <c r="I19132" s="180"/>
      <c r="L19132" s="181"/>
      <c r="M19132" s="180"/>
      <c r="N19132" s="180"/>
      <c r="O19132" s="180"/>
    </row>
    <row r="19133" spans="8:15" s="179" customFormat="1" x14ac:dyDescent="0.2">
      <c r="H19133" s="180"/>
      <c r="I19133" s="180"/>
      <c r="L19133" s="181"/>
      <c r="M19133" s="180"/>
      <c r="N19133" s="180"/>
      <c r="O19133" s="180"/>
    </row>
    <row r="19134" spans="8:15" s="179" customFormat="1" x14ac:dyDescent="0.2">
      <c r="H19134" s="180"/>
      <c r="I19134" s="180"/>
      <c r="L19134" s="181"/>
      <c r="M19134" s="180"/>
      <c r="N19134" s="180"/>
      <c r="O19134" s="180"/>
    </row>
    <row r="19135" spans="8:15" s="179" customFormat="1" x14ac:dyDescent="0.2">
      <c r="H19135" s="180"/>
      <c r="I19135" s="180"/>
      <c r="L19135" s="181"/>
      <c r="M19135" s="180"/>
      <c r="N19135" s="180"/>
      <c r="O19135" s="180"/>
    </row>
    <row r="19136" spans="8:15" s="179" customFormat="1" x14ac:dyDescent="0.2">
      <c r="H19136" s="180"/>
      <c r="I19136" s="180"/>
      <c r="L19136" s="181"/>
      <c r="M19136" s="180"/>
      <c r="N19136" s="180"/>
      <c r="O19136" s="180"/>
    </row>
    <row r="19137" spans="8:15" s="179" customFormat="1" x14ac:dyDescent="0.2">
      <c r="H19137" s="180"/>
      <c r="I19137" s="180"/>
      <c r="L19137" s="181"/>
      <c r="M19137" s="180"/>
      <c r="N19137" s="180"/>
      <c r="O19137" s="180"/>
    </row>
    <row r="19138" spans="8:15" s="179" customFormat="1" x14ac:dyDescent="0.2">
      <c r="H19138" s="180"/>
      <c r="I19138" s="180"/>
      <c r="L19138" s="181"/>
      <c r="M19138" s="180"/>
      <c r="N19138" s="180"/>
      <c r="O19138" s="180"/>
    </row>
    <row r="19139" spans="8:15" s="179" customFormat="1" x14ac:dyDescent="0.2">
      <c r="H19139" s="180"/>
      <c r="I19139" s="180"/>
      <c r="L19139" s="181"/>
      <c r="M19139" s="180"/>
      <c r="N19139" s="180"/>
      <c r="O19139" s="180"/>
    </row>
    <row r="19140" spans="8:15" s="179" customFormat="1" x14ac:dyDescent="0.2">
      <c r="H19140" s="180"/>
      <c r="I19140" s="180"/>
      <c r="L19140" s="181"/>
      <c r="M19140" s="180"/>
      <c r="N19140" s="180"/>
      <c r="O19140" s="180"/>
    </row>
    <row r="19141" spans="8:15" s="179" customFormat="1" x14ac:dyDescent="0.2">
      <c r="H19141" s="180"/>
      <c r="I19141" s="180"/>
      <c r="L19141" s="181"/>
      <c r="M19141" s="180"/>
      <c r="N19141" s="180"/>
      <c r="O19141" s="180"/>
    </row>
    <row r="19142" spans="8:15" s="179" customFormat="1" x14ac:dyDescent="0.2">
      <c r="H19142" s="180"/>
      <c r="I19142" s="180"/>
      <c r="L19142" s="181"/>
      <c r="M19142" s="180"/>
      <c r="N19142" s="180"/>
      <c r="O19142" s="180"/>
    </row>
    <row r="19143" spans="8:15" s="179" customFormat="1" x14ac:dyDescent="0.2">
      <c r="H19143" s="180"/>
      <c r="I19143" s="180"/>
      <c r="L19143" s="181"/>
      <c r="M19143" s="180"/>
      <c r="N19143" s="180"/>
      <c r="O19143" s="180"/>
    </row>
    <row r="19144" spans="8:15" s="179" customFormat="1" x14ac:dyDescent="0.2">
      <c r="H19144" s="180"/>
      <c r="I19144" s="180"/>
      <c r="L19144" s="181"/>
      <c r="M19144" s="180"/>
      <c r="N19144" s="180"/>
      <c r="O19144" s="180"/>
    </row>
    <row r="19145" spans="8:15" s="179" customFormat="1" x14ac:dyDescent="0.2">
      <c r="H19145" s="180"/>
      <c r="I19145" s="180"/>
      <c r="L19145" s="181"/>
      <c r="M19145" s="180"/>
      <c r="N19145" s="180"/>
      <c r="O19145" s="180"/>
    </row>
    <row r="19146" spans="8:15" s="179" customFormat="1" x14ac:dyDescent="0.2">
      <c r="H19146" s="180"/>
      <c r="I19146" s="180"/>
      <c r="L19146" s="181"/>
      <c r="M19146" s="180"/>
      <c r="N19146" s="180"/>
      <c r="O19146" s="180"/>
    </row>
    <row r="19147" spans="8:15" s="179" customFormat="1" x14ac:dyDescent="0.2">
      <c r="H19147" s="180"/>
      <c r="I19147" s="180"/>
      <c r="L19147" s="181"/>
      <c r="M19147" s="180"/>
      <c r="N19147" s="180"/>
      <c r="O19147" s="180"/>
    </row>
    <row r="19148" spans="8:15" s="179" customFormat="1" x14ac:dyDescent="0.2">
      <c r="H19148" s="180"/>
      <c r="I19148" s="180"/>
      <c r="L19148" s="181"/>
      <c r="M19148" s="180"/>
      <c r="N19148" s="180"/>
      <c r="O19148" s="180"/>
    </row>
    <row r="19149" spans="8:15" s="179" customFormat="1" x14ac:dyDescent="0.2">
      <c r="H19149" s="180"/>
      <c r="I19149" s="180"/>
      <c r="L19149" s="181"/>
      <c r="M19149" s="180"/>
      <c r="N19149" s="180"/>
      <c r="O19149" s="180"/>
    </row>
    <row r="19150" spans="8:15" s="179" customFormat="1" x14ac:dyDescent="0.2">
      <c r="H19150" s="180"/>
      <c r="I19150" s="180"/>
      <c r="L19150" s="181"/>
      <c r="M19150" s="180"/>
      <c r="N19150" s="180"/>
      <c r="O19150" s="180"/>
    </row>
    <row r="19151" spans="8:15" s="179" customFormat="1" x14ac:dyDescent="0.2">
      <c r="H19151" s="180"/>
      <c r="I19151" s="180"/>
      <c r="L19151" s="181"/>
      <c r="M19151" s="180"/>
      <c r="N19151" s="180"/>
      <c r="O19151" s="180"/>
    </row>
    <row r="19152" spans="8:15" s="179" customFormat="1" x14ac:dyDescent="0.2">
      <c r="H19152" s="180"/>
      <c r="I19152" s="180"/>
      <c r="L19152" s="181"/>
      <c r="M19152" s="180"/>
      <c r="N19152" s="180"/>
      <c r="O19152" s="180"/>
    </row>
    <row r="19153" spans="8:15" s="179" customFormat="1" x14ac:dyDescent="0.2">
      <c r="H19153" s="180"/>
      <c r="I19153" s="180"/>
      <c r="L19153" s="181"/>
      <c r="M19153" s="180"/>
      <c r="N19153" s="180"/>
      <c r="O19153" s="180"/>
    </row>
    <row r="19154" spans="8:15" s="179" customFormat="1" x14ac:dyDescent="0.2">
      <c r="H19154" s="180"/>
      <c r="I19154" s="180"/>
      <c r="L19154" s="181"/>
      <c r="M19154" s="180"/>
      <c r="N19154" s="180"/>
      <c r="O19154" s="180"/>
    </row>
    <row r="19155" spans="8:15" s="179" customFormat="1" x14ac:dyDescent="0.2">
      <c r="H19155" s="180"/>
      <c r="I19155" s="180"/>
      <c r="L19155" s="181"/>
      <c r="M19155" s="180"/>
      <c r="N19155" s="180"/>
      <c r="O19155" s="180"/>
    </row>
    <row r="19156" spans="8:15" s="179" customFormat="1" x14ac:dyDescent="0.2">
      <c r="H19156" s="180"/>
      <c r="I19156" s="180"/>
      <c r="L19156" s="181"/>
      <c r="M19156" s="180"/>
      <c r="N19156" s="180"/>
      <c r="O19156" s="180"/>
    </row>
    <row r="19157" spans="8:15" s="179" customFormat="1" x14ac:dyDescent="0.2">
      <c r="H19157" s="180"/>
      <c r="I19157" s="180"/>
      <c r="L19157" s="181"/>
      <c r="M19157" s="180"/>
      <c r="N19157" s="180"/>
      <c r="O19157" s="180"/>
    </row>
    <row r="19158" spans="8:15" s="179" customFormat="1" x14ac:dyDescent="0.2">
      <c r="H19158" s="180"/>
      <c r="I19158" s="180"/>
      <c r="L19158" s="181"/>
      <c r="M19158" s="180"/>
      <c r="N19158" s="180"/>
      <c r="O19158" s="180"/>
    </row>
    <row r="19159" spans="8:15" s="179" customFormat="1" x14ac:dyDescent="0.2">
      <c r="H19159" s="180"/>
      <c r="I19159" s="180"/>
      <c r="L19159" s="181"/>
      <c r="M19159" s="180"/>
      <c r="N19159" s="180"/>
      <c r="O19159" s="180"/>
    </row>
    <row r="19160" spans="8:15" s="179" customFormat="1" x14ac:dyDescent="0.2">
      <c r="H19160" s="180"/>
      <c r="I19160" s="180"/>
      <c r="L19160" s="181"/>
      <c r="M19160" s="180"/>
      <c r="N19160" s="180"/>
      <c r="O19160" s="180"/>
    </row>
    <row r="19161" spans="8:15" s="179" customFormat="1" x14ac:dyDescent="0.2">
      <c r="H19161" s="180"/>
      <c r="I19161" s="180"/>
      <c r="L19161" s="181"/>
      <c r="M19161" s="180"/>
      <c r="N19161" s="180"/>
      <c r="O19161" s="180"/>
    </row>
    <row r="19162" spans="8:15" s="179" customFormat="1" x14ac:dyDescent="0.2">
      <c r="H19162" s="180"/>
      <c r="I19162" s="180"/>
      <c r="L19162" s="181"/>
      <c r="M19162" s="180"/>
      <c r="N19162" s="180"/>
      <c r="O19162" s="180"/>
    </row>
    <row r="19163" spans="8:15" s="179" customFormat="1" x14ac:dyDescent="0.2">
      <c r="H19163" s="180"/>
      <c r="I19163" s="180"/>
      <c r="L19163" s="181"/>
      <c r="M19163" s="180"/>
      <c r="N19163" s="180"/>
      <c r="O19163" s="180"/>
    </row>
    <row r="19164" spans="8:15" s="179" customFormat="1" x14ac:dyDescent="0.2">
      <c r="H19164" s="180"/>
      <c r="I19164" s="180"/>
      <c r="L19164" s="181"/>
      <c r="M19164" s="180"/>
      <c r="N19164" s="180"/>
      <c r="O19164" s="180"/>
    </row>
    <row r="19165" spans="8:15" s="179" customFormat="1" x14ac:dyDescent="0.2">
      <c r="H19165" s="180"/>
      <c r="I19165" s="180"/>
      <c r="L19165" s="181"/>
      <c r="M19165" s="180"/>
      <c r="N19165" s="180"/>
      <c r="O19165" s="180"/>
    </row>
    <row r="19166" spans="8:15" s="179" customFormat="1" x14ac:dyDescent="0.2">
      <c r="H19166" s="180"/>
      <c r="I19166" s="180"/>
      <c r="L19166" s="181"/>
      <c r="M19166" s="180"/>
      <c r="N19166" s="180"/>
      <c r="O19166" s="180"/>
    </row>
    <row r="19167" spans="8:15" s="179" customFormat="1" x14ac:dyDescent="0.2">
      <c r="H19167" s="180"/>
      <c r="I19167" s="180"/>
      <c r="L19167" s="181"/>
      <c r="M19167" s="180"/>
      <c r="N19167" s="180"/>
      <c r="O19167" s="180"/>
    </row>
    <row r="19168" spans="8:15" s="179" customFormat="1" x14ac:dyDescent="0.2">
      <c r="H19168" s="180"/>
      <c r="I19168" s="180"/>
      <c r="L19168" s="181"/>
      <c r="M19168" s="180"/>
      <c r="N19168" s="180"/>
      <c r="O19168" s="180"/>
    </row>
    <row r="19169" spans="8:15" s="179" customFormat="1" x14ac:dyDescent="0.2">
      <c r="H19169" s="180"/>
      <c r="I19169" s="180"/>
      <c r="L19169" s="181"/>
      <c r="M19169" s="180"/>
      <c r="N19169" s="180"/>
      <c r="O19169" s="180"/>
    </row>
    <row r="19170" spans="8:15" s="179" customFormat="1" x14ac:dyDescent="0.2">
      <c r="H19170" s="180"/>
      <c r="I19170" s="180"/>
      <c r="L19170" s="181"/>
      <c r="M19170" s="180"/>
      <c r="N19170" s="180"/>
      <c r="O19170" s="180"/>
    </row>
    <row r="19171" spans="8:15" s="179" customFormat="1" x14ac:dyDescent="0.2">
      <c r="H19171" s="180"/>
      <c r="I19171" s="180"/>
      <c r="L19171" s="181"/>
      <c r="M19171" s="180"/>
      <c r="N19171" s="180"/>
      <c r="O19171" s="180"/>
    </row>
    <row r="19172" spans="8:15" s="179" customFormat="1" x14ac:dyDescent="0.2">
      <c r="H19172" s="180"/>
      <c r="I19172" s="180"/>
      <c r="L19172" s="181"/>
      <c r="M19172" s="180"/>
      <c r="N19172" s="180"/>
      <c r="O19172" s="180"/>
    </row>
    <row r="19173" spans="8:15" s="179" customFormat="1" x14ac:dyDescent="0.2">
      <c r="H19173" s="180"/>
      <c r="I19173" s="180"/>
      <c r="L19173" s="181"/>
      <c r="M19173" s="180"/>
      <c r="N19173" s="180"/>
      <c r="O19173" s="180"/>
    </row>
    <row r="19174" spans="8:15" s="179" customFormat="1" x14ac:dyDescent="0.2">
      <c r="H19174" s="180"/>
      <c r="I19174" s="180"/>
      <c r="L19174" s="181"/>
      <c r="M19174" s="180"/>
      <c r="N19174" s="180"/>
      <c r="O19174" s="180"/>
    </row>
    <row r="19175" spans="8:15" s="179" customFormat="1" x14ac:dyDescent="0.2">
      <c r="H19175" s="180"/>
      <c r="I19175" s="180"/>
      <c r="L19175" s="181"/>
      <c r="M19175" s="180"/>
      <c r="N19175" s="180"/>
      <c r="O19175" s="180"/>
    </row>
    <row r="19176" spans="8:15" s="179" customFormat="1" x14ac:dyDescent="0.2">
      <c r="H19176" s="180"/>
      <c r="I19176" s="180"/>
      <c r="L19176" s="181"/>
      <c r="M19176" s="180"/>
      <c r="N19176" s="180"/>
      <c r="O19176" s="180"/>
    </row>
    <row r="19177" spans="8:15" s="179" customFormat="1" x14ac:dyDescent="0.2">
      <c r="H19177" s="180"/>
      <c r="I19177" s="180"/>
      <c r="L19177" s="181"/>
      <c r="M19177" s="180"/>
      <c r="N19177" s="180"/>
      <c r="O19177" s="180"/>
    </row>
    <row r="19178" spans="8:15" s="179" customFormat="1" x14ac:dyDescent="0.2">
      <c r="H19178" s="180"/>
      <c r="I19178" s="180"/>
      <c r="L19178" s="181"/>
      <c r="M19178" s="180"/>
      <c r="N19178" s="180"/>
      <c r="O19178" s="180"/>
    </row>
    <row r="19179" spans="8:15" s="179" customFormat="1" x14ac:dyDescent="0.2">
      <c r="H19179" s="180"/>
      <c r="I19179" s="180"/>
      <c r="L19179" s="181"/>
      <c r="M19179" s="180"/>
      <c r="N19179" s="180"/>
      <c r="O19179" s="180"/>
    </row>
    <row r="19180" spans="8:15" s="179" customFormat="1" x14ac:dyDescent="0.2">
      <c r="H19180" s="180"/>
      <c r="I19180" s="180"/>
      <c r="L19180" s="181"/>
      <c r="M19180" s="180"/>
      <c r="N19180" s="180"/>
      <c r="O19180" s="180"/>
    </row>
    <row r="19181" spans="8:15" s="179" customFormat="1" x14ac:dyDescent="0.2">
      <c r="H19181" s="180"/>
      <c r="I19181" s="180"/>
      <c r="L19181" s="181"/>
      <c r="M19181" s="180"/>
      <c r="N19181" s="180"/>
      <c r="O19181" s="180"/>
    </row>
    <row r="19182" spans="8:15" s="179" customFormat="1" x14ac:dyDescent="0.2">
      <c r="H19182" s="180"/>
      <c r="I19182" s="180"/>
      <c r="L19182" s="181"/>
      <c r="M19182" s="180"/>
      <c r="N19182" s="180"/>
      <c r="O19182" s="180"/>
    </row>
    <row r="19183" spans="8:15" s="179" customFormat="1" x14ac:dyDescent="0.2">
      <c r="H19183" s="180"/>
      <c r="I19183" s="180"/>
      <c r="L19183" s="181"/>
      <c r="M19183" s="180"/>
      <c r="N19183" s="180"/>
      <c r="O19183" s="180"/>
    </row>
    <row r="19184" spans="8:15" s="179" customFormat="1" x14ac:dyDescent="0.2">
      <c r="H19184" s="180"/>
      <c r="I19184" s="180"/>
      <c r="L19184" s="181"/>
      <c r="M19184" s="180"/>
      <c r="N19184" s="180"/>
      <c r="O19184" s="180"/>
    </row>
    <row r="19185" spans="8:15" s="179" customFormat="1" x14ac:dyDescent="0.2">
      <c r="H19185" s="180"/>
      <c r="I19185" s="180"/>
      <c r="L19185" s="181"/>
      <c r="M19185" s="180"/>
      <c r="N19185" s="180"/>
      <c r="O19185" s="180"/>
    </row>
    <row r="19186" spans="8:15" s="179" customFormat="1" x14ac:dyDescent="0.2">
      <c r="H19186" s="180"/>
      <c r="I19186" s="180"/>
      <c r="L19186" s="181"/>
      <c r="M19186" s="180"/>
      <c r="N19186" s="180"/>
      <c r="O19186" s="180"/>
    </row>
    <row r="19187" spans="8:15" s="179" customFormat="1" x14ac:dyDescent="0.2">
      <c r="H19187" s="180"/>
      <c r="I19187" s="180"/>
      <c r="L19187" s="181"/>
      <c r="M19187" s="180"/>
      <c r="N19187" s="180"/>
      <c r="O19187" s="180"/>
    </row>
    <row r="19188" spans="8:15" s="179" customFormat="1" x14ac:dyDescent="0.2">
      <c r="H19188" s="180"/>
      <c r="I19188" s="180"/>
      <c r="L19188" s="181"/>
      <c r="M19188" s="180"/>
      <c r="N19188" s="180"/>
      <c r="O19188" s="180"/>
    </row>
    <row r="19189" spans="8:15" s="179" customFormat="1" x14ac:dyDescent="0.2">
      <c r="H19189" s="180"/>
      <c r="I19189" s="180"/>
      <c r="L19189" s="181"/>
      <c r="M19189" s="180"/>
      <c r="N19189" s="180"/>
      <c r="O19189" s="180"/>
    </row>
    <row r="19190" spans="8:15" s="179" customFormat="1" x14ac:dyDescent="0.2">
      <c r="H19190" s="180"/>
      <c r="I19190" s="180"/>
      <c r="L19190" s="181"/>
      <c r="M19190" s="180"/>
      <c r="N19190" s="180"/>
      <c r="O19190" s="180"/>
    </row>
    <row r="19191" spans="8:15" s="179" customFormat="1" x14ac:dyDescent="0.2">
      <c r="H19191" s="180"/>
      <c r="I19191" s="180"/>
      <c r="L19191" s="181"/>
      <c r="M19191" s="180"/>
      <c r="N19191" s="180"/>
      <c r="O19191" s="180"/>
    </row>
    <row r="19192" spans="8:15" s="179" customFormat="1" x14ac:dyDescent="0.2">
      <c r="H19192" s="180"/>
      <c r="I19192" s="180"/>
      <c r="L19192" s="181"/>
      <c r="M19192" s="180"/>
      <c r="N19192" s="180"/>
      <c r="O19192" s="180"/>
    </row>
    <row r="19193" spans="8:15" s="179" customFormat="1" x14ac:dyDescent="0.2">
      <c r="H19193" s="180"/>
      <c r="I19193" s="180"/>
      <c r="L19193" s="181"/>
      <c r="M19193" s="180"/>
      <c r="N19193" s="180"/>
      <c r="O19193" s="180"/>
    </row>
    <row r="19194" spans="8:15" s="179" customFormat="1" x14ac:dyDescent="0.2">
      <c r="H19194" s="180"/>
      <c r="I19194" s="180"/>
      <c r="L19194" s="181"/>
      <c r="M19194" s="180"/>
      <c r="N19194" s="180"/>
      <c r="O19194" s="180"/>
    </row>
    <row r="19195" spans="8:15" s="179" customFormat="1" x14ac:dyDescent="0.2">
      <c r="H19195" s="180"/>
      <c r="I19195" s="180"/>
      <c r="L19195" s="181"/>
      <c r="M19195" s="180"/>
      <c r="N19195" s="180"/>
      <c r="O19195" s="180"/>
    </row>
    <row r="19196" spans="8:15" s="179" customFormat="1" x14ac:dyDescent="0.2">
      <c r="H19196" s="180"/>
      <c r="I19196" s="180"/>
      <c r="L19196" s="181"/>
      <c r="M19196" s="180"/>
      <c r="N19196" s="180"/>
      <c r="O19196" s="180"/>
    </row>
    <row r="19197" spans="8:15" s="179" customFormat="1" x14ac:dyDescent="0.2">
      <c r="H19197" s="180"/>
      <c r="I19197" s="180"/>
      <c r="L19197" s="181"/>
      <c r="M19197" s="180"/>
      <c r="N19197" s="180"/>
      <c r="O19197" s="180"/>
    </row>
    <row r="19198" spans="8:15" s="179" customFormat="1" x14ac:dyDescent="0.2">
      <c r="H19198" s="180"/>
      <c r="I19198" s="180"/>
      <c r="L19198" s="181"/>
      <c r="M19198" s="180"/>
      <c r="N19198" s="180"/>
      <c r="O19198" s="180"/>
    </row>
    <row r="19199" spans="8:15" s="179" customFormat="1" x14ac:dyDescent="0.2">
      <c r="H19199" s="180"/>
      <c r="I19199" s="180"/>
      <c r="L19199" s="181"/>
      <c r="M19199" s="180"/>
      <c r="N19199" s="180"/>
      <c r="O19199" s="180"/>
    </row>
    <row r="19200" spans="8:15" s="179" customFormat="1" x14ac:dyDescent="0.2">
      <c r="H19200" s="180"/>
      <c r="I19200" s="180"/>
      <c r="L19200" s="181"/>
      <c r="M19200" s="180"/>
      <c r="N19200" s="180"/>
      <c r="O19200" s="180"/>
    </row>
    <row r="19201" spans="8:15" s="179" customFormat="1" x14ac:dyDescent="0.2">
      <c r="H19201" s="180"/>
      <c r="I19201" s="180"/>
      <c r="L19201" s="181"/>
      <c r="M19201" s="180"/>
      <c r="N19201" s="180"/>
      <c r="O19201" s="180"/>
    </row>
    <row r="19202" spans="8:15" s="179" customFormat="1" x14ac:dyDescent="0.2">
      <c r="H19202" s="180"/>
      <c r="I19202" s="180"/>
      <c r="L19202" s="181"/>
      <c r="M19202" s="180"/>
      <c r="N19202" s="180"/>
      <c r="O19202" s="180"/>
    </row>
    <row r="19203" spans="8:15" s="179" customFormat="1" x14ac:dyDescent="0.2">
      <c r="H19203" s="180"/>
      <c r="I19203" s="180"/>
      <c r="L19203" s="181"/>
      <c r="M19203" s="180"/>
      <c r="N19203" s="180"/>
      <c r="O19203" s="180"/>
    </row>
    <row r="19204" spans="8:15" s="179" customFormat="1" x14ac:dyDescent="0.2">
      <c r="H19204" s="180"/>
      <c r="I19204" s="180"/>
      <c r="L19204" s="181"/>
      <c r="M19204" s="180"/>
      <c r="N19204" s="180"/>
      <c r="O19204" s="180"/>
    </row>
    <row r="19205" spans="8:15" s="179" customFormat="1" x14ac:dyDescent="0.2">
      <c r="H19205" s="180"/>
      <c r="I19205" s="180"/>
      <c r="L19205" s="181"/>
      <c r="M19205" s="180"/>
      <c r="N19205" s="180"/>
      <c r="O19205" s="180"/>
    </row>
    <row r="19206" spans="8:15" s="179" customFormat="1" x14ac:dyDescent="0.2">
      <c r="H19206" s="180"/>
      <c r="I19206" s="180"/>
      <c r="L19206" s="181"/>
      <c r="M19206" s="180"/>
      <c r="N19206" s="180"/>
      <c r="O19206" s="180"/>
    </row>
    <row r="19207" spans="8:15" s="179" customFormat="1" x14ac:dyDescent="0.2">
      <c r="H19207" s="180"/>
      <c r="I19207" s="180"/>
      <c r="L19207" s="181"/>
      <c r="M19207" s="180"/>
      <c r="N19207" s="180"/>
      <c r="O19207" s="180"/>
    </row>
    <row r="19208" spans="8:15" s="179" customFormat="1" x14ac:dyDescent="0.2">
      <c r="H19208" s="180"/>
      <c r="I19208" s="180"/>
      <c r="L19208" s="181"/>
      <c r="M19208" s="180"/>
      <c r="N19208" s="180"/>
      <c r="O19208" s="180"/>
    </row>
    <row r="19209" spans="8:15" s="179" customFormat="1" x14ac:dyDescent="0.2">
      <c r="H19209" s="180"/>
      <c r="I19209" s="180"/>
      <c r="L19209" s="181"/>
      <c r="M19209" s="180"/>
      <c r="N19209" s="180"/>
      <c r="O19209" s="180"/>
    </row>
    <row r="19210" spans="8:15" s="179" customFormat="1" x14ac:dyDescent="0.2">
      <c r="H19210" s="180"/>
      <c r="I19210" s="180"/>
      <c r="L19210" s="181"/>
      <c r="M19210" s="180"/>
      <c r="N19210" s="180"/>
      <c r="O19210" s="180"/>
    </row>
    <row r="19211" spans="8:15" s="179" customFormat="1" x14ac:dyDescent="0.2">
      <c r="H19211" s="180"/>
      <c r="I19211" s="180"/>
      <c r="L19211" s="181"/>
      <c r="M19211" s="180"/>
      <c r="N19211" s="180"/>
      <c r="O19211" s="180"/>
    </row>
    <row r="19212" spans="8:15" s="179" customFormat="1" x14ac:dyDescent="0.2">
      <c r="H19212" s="180"/>
      <c r="I19212" s="180"/>
      <c r="L19212" s="181"/>
      <c r="M19212" s="180"/>
      <c r="N19212" s="180"/>
      <c r="O19212" s="180"/>
    </row>
    <row r="19213" spans="8:15" s="179" customFormat="1" x14ac:dyDescent="0.2">
      <c r="H19213" s="180"/>
      <c r="I19213" s="180"/>
      <c r="L19213" s="181"/>
      <c r="M19213" s="180"/>
      <c r="N19213" s="180"/>
      <c r="O19213" s="180"/>
    </row>
    <row r="19214" spans="8:15" s="179" customFormat="1" x14ac:dyDescent="0.2">
      <c r="H19214" s="180"/>
      <c r="I19214" s="180"/>
      <c r="L19214" s="181"/>
      <c r="M19214" s="180"/>
      <c r="N19214" s="180"/>
      <c r="O19214" s="180"/>
    </row>
    <row r="19215" spans="8:15" s="179" customFormat="1" x14ac:dyDescent="0.2">
      <c r="H19215" s="180"/>
      <c r="I19215" s="180"/>
      <c r="L19215" s="181"/>
      <c r="M19215" s="180"/>
      <c r="N19215" s="180"/>
      <c r="O19215" s="180"/>
    </row>
    <row r="19216" spans="8:15" s="179" customFormat="1" x14ac:dyDescent="0.2">
      <c r="H19216" s="180"/>
      <c r="I19216" s="180"/>
      <c r="L19216" s="181"/>
      <c r="M19216" s="180"/>
      <c r="N19216" s="180"/>
      <c r="O19216" s="180"/>
    </row>
    <row r="19217" spans="8:15" s="179" customFormat="1" x14ac:dyDescent="0.2">
      <c r="H19217" s="180"/>
      <c r="I19217" s="180"/>
      <c r="L19217" s="181"/>
      <c r="M19217" s="180"/>
      <c r="N19217" s="180"/>
      <c r="O19217" s="180"/>
    </row>
    <row r="19218" spans="8:15" s="179" customFormat="1" x14ac:dyDescent="0.2">
      <c r="H19218" s="180"/>
      <c r="I19218" s="180"/>
      <c r="L19218" s="181"/>
      <c r="M19218" s="180"/>
      <c r="N19218" s="180"/>
      <c r="O19218" s="180"/>
    </row>
    <row r="19219" spans="8:15" s="179" customFormat="1" x14ac:dyDescent="0.2">
      <c r="H19219" s="180"/>
      <c r="I19219" s="180"/>
      <c r="L19219" s="181"/>
      <c r="M19219" s="180"/>
      <c r="N19219" s="180"/>
      <c r="O19219" s="180"/>
    </row>
    <row r="19220" spans="8:15" s="179" customFormat="1" x14ac:dyDescent="0.2">
      <c r="H19220" s="180"/>
      <c r="I19220" s="180"/>
      <c r="L19220" s="181"/>
      <c r="M19220" s="180"/>
      <c r="N19220" s="180"/>
      <c r="O19220" s="180"/>
    </row>
    <row r="19221" spans="8:15" s="179" customFormat="1" x14ac:dyDescent="0.2">
      <c r="H19221" s="180"/>
      <c r="I19221" s="180"/>
      <c r="L19221" s="181"/>
      <c r="M19221" s="180"/>
      <c r="N19221" s="180"/>
      <c r="O19221" s="180"/>
    </row>
    <row r="19222" spans="8:15" s="179" customFormat="1" x14ac:dyDescent="0.2">
      <c r="H19222" s="180"/>
      <c r="I19222" s="180"/>
      <c r="L19222" s="181"/>
      <c r="M19222" s="180"/>
      <c r="N19222" s="180"/>
      <c r="O19222" s="180"/>
    </row>
    <row r="19223" spans="8:15" s="179" customFormat="1" x14ac:dyDescent="0.2">
      <c r="H19223" s="180"/>
      <c r="I19223" s="180"/>
      <c r="L19223" s="181"/>
      <c r="M19223" s="180"/>
      <c r="N19223" s="180"/>
      <c r="O19223" s="180"/>
    </row>
    <row r="19224" spans="8:15" s="179" customFormat="1" x14ac:dyDescent="0.2">
      <c r="H19224" s="180"/>
      <c r="I19224" s="180"/>
      <c r="L19224" s="181"/>
      <c r="M19224" s="180"/>
      <c r="N19224" s="180"/>
      <c r="O19224" s="180"/>
    </row>
    <row r="19225" spans="8:15" s="179" customFormat="1" x14ac:dyDescent="0.2">
      <c r="H19225" s="180"/>
      <c r="I19225" s="180"/>
      <c r="L19225" s="181"/>
      <c r="M19225" s="180"/>
      <c r="N19225" s="180"/>
      <c r="O19225" s="180"/>
    </row>
    <row r="19226" spans="8:15" s="179" customFormat="1" x14ac:dyDescent="0.2">
      <c r="H19226" s="180"/>
      <c r="I19226" s="180"/>
      <c r="L19226" s="181"/>
      <c r="M19226" s="180"/>
      <c r="N19226" s="180"/>
      <c r="O19226" s="180"/>
    </row>
    <row r="19227" spans="8:15" s="179" customFormat="1" x14ac:dyDescent="0.2">
      <c r="H19227" s="180"/>
      <c r="I19227" s="180"/>
      <c r="L19227" s="181"/>
      <c r="M19227" s="180"/>
      <c r="N19227" s="180"/>
      <c r="O19227" s="180"/>
    </row>
    <row r="19228" spans="8:15" s="179" customFormat="1" x14ac:dyDescent="0.2">
      <c r="H19228" s="180"/>
      <c r="I19228" s="180"/>
      <c r="L19228" s="181"/>
      <c r="M19228" s="180"/>
      <c r="N19228" s="180"/>
      <c r="O19228" s="180"/>
    </row>
    <row r="19229" spans="8:15" s="179" customFormat="1" x14ac:dyDescent="0.2">
      <c r="H19229" s="180"/>
      <c r="I19229" s="180"/>
      <c r="L19229" s="181"/>
      <c r="M19229" s="180"/>
      <c r="N19229" s="180"/>
      <c r="O19229" s="180"/>
    </row>
    <row r="19230" spans="8:15" s="179" customFormat="1" x14ac:dyDescent="0.2">
      <c r="H19230" s="180"/>
      <c r="I19230" s="180"/>
      <c r="L19230" s="181"/>
      <c r="M19230" s="180"/>
      <c r="N19230" s="180"/>
      <c r="O19230" s="180"/>
    </row>
    <row r="19231" spans="8:15" s="179" customFormat="1" x14ac:dyDescent="0.2">
      <c r="H19231" s="180"/>
      <c r="I19231" s="180"/>
      <c r="L19231" s="181"/>
      <c r="M19231" s="180"/>
      <c r="N19231" s="180"/>
      <c r="O19231" s="180"/>
    </row>
    <row r="19232" spans="8:15" s="179" customFormat="1" x14ac:dyDescent="0.2">
      <c r="H19232" s="180"/>
      <c r="I19232" s="180"/>
      <c r="L19232" s="181"/>
      <c r="M19232" s="180"/>
      <c r="N19232" s="180"/>
      <c r="O19232" s="180"/>
    </row>
    <row r="19233" spans="8:15" s="179" customFormat="1" x14ac:dyDescent="0.2">
      <c r="H19233" s="180"/>
      <c r="I19233" s="180"/>
      <c r="L19233" s="181"/>
      <c r="M19233" s="180"/>
      <c r="N19233" s="180"/>
      <c r="O19233" s="180"/>
    </row>
    <row r="19234" spans="8:15" s="179" customFormat="1" x14ac:dyDescent="0.2">
      <c r="H19234" s="180"/>
      <c r="I19234" s="180"/>
      <c r="L19234" s="181"/>
      <c r="M19234" s="180"/>
      <c r="N19234" s="180"/>
      <c r="O19234" s="180"/>
    </row>
    <row r="19235" spans="8:15" s="179" customFormat="1" x14ac:dyDescent="0.2">
      <c r="H19235" s="180"/>
      <c r="I19235" s="180"/>
      <c r="L19235" s="181"/>
      <c r="M19235" s="180"/>
      <c r="N19235" s="180"/>
      <c r="O19235" s="180"/>
    </row>
    <row r="19236" spans="8:15" s="179" customFormat="1" x14ac:dyDescent="0.2">
      <c r="H19236" s="180"/>
      <c r="I19236" s="180"/>
      <c r="L19236" s="181"/>
      <c r="M19236" s="180"/>
      <c r="N19236" s="180"/>
      <c r="O19236" s="180"/>
    </row>
    <row r="19237" spans="8:15" s="179" customFormat="1" x14ac:dyDescent="0.2">
      <c r="H19237" s="180"/>
      <c r="I19237" s="180"/>
      <c r="L19237" s="181"/>
      <c r="M19237" s="180"/>
      <c r="N19237" s="180"/>
      <c r="O19237" s="180"/>
    </row>
    <row r="19238" spans="8:15" s="179" customFormat="1" x14ac:dyDescent="0.2">
      <c r="H19238" s="180"/>
      <c r="I19238" s="180"/>
      <c r="L19238" s="181"/>
      <c r="M19238" s="180"/>
      <c r="N19238" s="180"/>
      <c r="O19238" s="180"/>
    </row>
    <row r="19239" spans="8:15" s="179" customFormat="1" x14ac:dyDescent="0.2">
      <c r="H19239" s="180"/>
      <c r="I19239" s="180"/>
      <c r="L19239" s="181"/>
      <c r="M19239" s="180"/>
      <c r="N19239" s="180"/>
      <c r="O19239" s="180"/>
    </row>
    <row r="19240" spans="8:15" s="179" customFormat="1" x14ac:dyDescent="0.2">
      <c r="H19240" s="180"/>
      <c r="I19240" s="180"/>
      <c r="L19240" s="181"/>
      <c r="M19240" s="180"/>
      <c r="N19240" s="180"/>
      <c r="O19240" s="180"/>
    </row>
    <row r="19241" spans="8:15" s="179" customFormat="1" x14ac:dyDescent="0.2">
      <c r="H19241" s="180"/>
      <c r="I19241" s="180"/>
      <c r="L19241" s="181"/>
      <c r="M19241" s="180"/>
      <c r="N19241" s="180"/>
      <c r="O19241" s="180"/>
    </row>
    <row r="19242" spans="8:15" s="179" customFormat="1" x14ac:dyDescent="0.2">
      <c r="H19242" s="180"/>
      <c r="I19242" s="180"/>
      <c r="L19242" s="181"/>
      <c r="M19242" s="180"/>
      <c r="N19242" s="180"/>
      <c r="O19242" s="180"/>
    </row>
    <row r="19243" spans="8:15" s="179" customFormat="1" x14ac:dyDescent="0.2">
      <c r="H19243" s="180"/>
      <c r="I19243" s="180"/>
      <c r="L19243" s="181"/>
      <c r="M19243" s="180"/>
      <c r="N19243" s="180"/>
      <c r="O19243" s="180"/>
    </row>
    <row r="19244" spans="8:15" s="179" customFormat="1" x14ac:dyDescent="0.2">
      <c r="H19244" s="180"/>
      <c r="I19244" s="180"/>
      <c r="L19244" s="181"/>
      <c r="M19244" s="180"/>
      <c r="N19244" s="180"/>
      <c r="O19244" s="180"/>
    </row>
    <row r="19245" spans="8:15" s="179" customFormat="1" x14ac:dyDescent="0.2">
      <c r="H19245" s="180"/>
      <c r="I19245" s="180"/>
      <c r="L19245" s="181"/>
      <c r="M19245" s="180"/>
      <c r="N19245" s="180"/>
      <c r="O19245" s="180"/>
    </row>
    <row r="19246" spans="8:15" s="179" customFormat="1" x14ac:dyDescent="0.2">
      <c r="H19246" s="180"/>
      <c r="I19246" s="180"/>
      <c r="L19246" s="181"/>
      <c r="M19246" s="180"/>
      <c r="N19246" s="180"/>
      <c r="O19246" s="180"/>
    </row>
    <row r="19247" spans="8:15" s="179" customFormat="1" x14ac:dyDescent="0.2">
      <c r="H19247" s="180"/>
      <c r="I19247" s="180"/>
      <c r="L19247" s="181"/>
      <c r="M19247" s="180"/>
      <c r="N19247" s="180"/>
      <c r="O19247" s="180"/>
    </row>
    <row r="19248" spans="8:15" s="179" customFormat="1" x14ac:dyDescent="0.2">
      <c r="H19248" s="180"/>
      <c r="I19248" s="180"/>
      <c r="L19248" s="181"/>
      <c r="M19248" s="180"/>
      <c r="N19248" s="180"/>
      <c r="O19248" s="180"/>
    </row>
    <row r="19249" spans="8:15" s="179" customFormat="1" x14ac:dyDescent="0.2">
      <c r="H19249" s="180"/>
      <c r="I19249" s="180"/>
      <c r="L19249" s="181"/>
      <c r="M19249" s="180"/>
      <c r="N19249" s="180"/>
      <c r="O19249" s="180"/>
    </row>
    <row r="19250" spans="8:15" s="179" customFormat="1" x14ac:dyDescent="0.2">
      <c r="H19250" s="180"/>
      <c r="I19250" s="180"/>
      <c r="L19250" s="181"/>
      <c r="M19250" s="180"/>
      <c r="N19250" s="180"/>
      <c r="O19250" s="180"/>
    </row>
    <row r="19251" spans="8:15" s="179" customFormat="1" x14ac:dyDescent="0.2">
      <c r="H19251" s="180"/>
      <c r="I19251" s="180"/>
      <c r="L19251" s="181"/>
      <c r="M19251" s="180"/>
      <c r="N19251" s="180"/>
      <c r="O19251" s="180"/>
    </row>
    <row r="19252" spans="8:15" s="179" customFormat="1" x14ac:dyDescent="0.2">
      <c r="H19252" s="180"/>
      <c r="I19252" s="180"/>
      <c r="L19252" s="181"/>
      <c r="M19252" s="180"/>
      <c r="N19252" s="180"/>
      <c r="O19252" s="180"/>
    </row>
    <row r="19253" spans="8:15" s="179" customFormat="1" x14ac:dyDescent="0.2">
      <c r="H19253" s="180"/>
      <c r="I19253" s="180"/>
      <c r="L19253" s="181"/>
      <c r="M19253" s="180"/>
      <c r="N19253" s="180"/>
      <c r="O19253" s="180"/>
    </row>
    <row r="19254" spans="8:15" s="179" customFormat="1" x14ac:dyDescent="0.2">
      <c r="H19254" s="180"/>
      <c r="I19254" s="180"/>
      <c r="L19254" s="181"/>
      <c r="M19254" s="180"/>
      <c r="N19254" s="180"/>
      <c r="O19254" s="180"/>
    </row>
    <row r="19255" spans="8:15" s="179" customFormat="1" x14ac:dyDescent="0.2">
      <c r="H19255" s="180"/>
      <c r="I19255" s="180"/>
      <c r="L19255" s="181"/>
      <c r="M19255" s="180"/>
      <c r="N19255" s="180"/>
      <c r="O19255" s="180"/>
    </row>
    <row r="19256" spans="8:15" s="179" customFormat="1" x14ac:dyDescent="0.2">
      <c r="H19256" s="180"/>
      <c r="I19256" s="180"/>
      <c r="L19256" s="181"/>
      <c r="M19256" s="180"/>
      <c r="N19256" s="180"/>
      <c r="O19256" s="180"/>
    </row>
    <row r="19257" spans="8:15" s="179" customFormat="1" x14ac:dyDescent="0.2">
      <c r="H19257" s="180"/>
      <c r="I19257" s="180"/>
      <c r="L19257" s="181"/>
      <c r="M19257" s="180"/>
      <c r="N19257" s="180"/>
      <c r="O19257" s="180"/>
    </row>
    <row r="19258" spans="8:15" s="179" customFormat="1" x14ac:dyDescent="0.2">
      <c r="H19258" s="180"/>
      <c r="I19258" s="180"/>
      <c r="L19258" s="181"/>
      <c r="M19258" s="180"/>
      <c r="N19258" s="180"/>
      <c r="O19258" s="180"/>
    </row>
    <row r="19259" spans="8:15" s="179" customFormat="1" x14ac:dyDescent="0.2">
      <c r="H19259" s="180"/>
      <c r="I19259" s="180"/>
      <c r="L19259" s="181"/>
      <c r="M19259" s="180"/>
      <c r="N19259" s="180"/>
      <c r="O19259" s="180"/>
    </row>
    <row r="19260" spans="8:15" s="179" customFormat="1" x14ac:dyDescent="0.2">
      <c r="H19260" s="180"/>
      <c r="I19260" s="180"/>
      <c r="L19260" s="181"/>
      <c r="M19260" s="180"/>
      <c r="N19260" s="180"/>
      <c r="O19260" s="180"/>
    </row>
    <row r="19261" spans="8:15" s="179" customFormat="1" x14ac:dyDescent="0.2">
      <c r="H19261" s="180"/>
      <c r="I19261" s="180"/>
      <c r="L19261" s="181"/>
      <c r="M19261" s="180"/>
      <c r="N19261" s="180"/>
      <c r="O19261" s="180"/>
    </row>
    <row r="19262" spans="8:15" s="179" customFormat="1" x14ac:dyDescent="0.2">
      <c r="H19262" s="180"/>
      <c r="I19262" s="180"/>
      <c r="L19262" s="181"/>
      <c r="M19262" s="180"/>
      <c r="N19262" s="180"/>
      <c r="O19262" s="180"/>
    </row>
    <row r="19263" spans="8:15" s="179" customFormat="1" x14ac:dyDescent="0.2">
      <c r="H19263" s="180"/>
      <c r="I19263" s="180"/>
      <c r="L19263" s="181"/>
      <c r="M19263" s="180"/>
      <c r="N19263" s="180"/>
      <c r="O19263" s="180"/>
    </row>
    <row r="19264" spans="8:15" s="179" customFormat="1" x14ac:dyDescent="0.2">
      <c r="H19264" s="180"/>
      <c r="I19264" s="180"/>
      <c r="L19264" s="181"/>
      <c r="M19264" s="180"/>
      <c r="N19264" s="180"/>
      <c r="O19264" s="180"/>
    </row>
    <row r="19265" spans="8:15" s="179" customFormat="1" x14ac:dyDescent="0.2">
      <c r="H19265" s="180"/>
      <c r="I19265" s="180"/>
      <c r="L19265" s="181"/>
      <c r="M19265" s="180"/>
      <c r="N19265" s="180"/>
      <c r="O19265" s="180"/>
    </row>
    <row r="19266" spans="8:15" s="179" customFormat="1" x14ac:dyDescent="0.2">
      <c r="H19266" s="180"/>
      <c r="I19266" s="180"/>
      <c r="L19266" s="181"/>
      <c r="M19266" s="180"/>
      <c r="N19266" s="180"/>
      <c r="O19266" s="180"/>
    </row>
    <row r="19267" spans="8:15" s="179" customFormat="1" x14ac:dyDescent="0.2">
      <c r="H19267" s="180"/>
      <c r="I19267" s="180"/>
      <c r="L19267" s="181"/>
      <c r="M19267" s="180"/>
      <c r="N19267" s="180"/>
      <c r="O19267" s="180"/>
    </row>
    <row r="19268" spans="8:15" s="179" customFormat="1" x14ac:dyDescent="0.2">
      <c r="H19268" s="180"/>
      <c r="I19268" s="180"/>
      <c r="L19268" s="181"/>
      <c r="M19268" s="180"/>
      <c r="N19268" s="180"/>
      <c r="O19268" s="180"/>
    </row>
    <row r="19269" spans="8:15" s="179" customFormat="1" x14ac:dyDescent="0.2">
      <c r="H19269" s="180"/>
      <c r="I19269" s="180"/>
      <c r="L19269" s="181"/>
      <c r="M19269" s="180"/>
      <c r="N19269" s="180"/>
      <c r="O19269" s="180"/>
    </row>
    <row r="19270" spans="8:15" s="179" customFormat="1" x14ac:dyDescent="0.2">
      <c r="H19270" s="180"/>
      <c r="I19270" s="180"/>
      <c r="L19270" s="181"/>
      <c r="M19270" s="180"/>
      <c r="N19270" s="180"/>
      <c r="O19270" s="180"/>
    </row>
    <row r="19271" spans="8:15" s="179" customFormat="1" x14ac:dyDescent="0.2">
      <c r="H19271" s="180"/>
      <c r="I19271" s="180"/>
      <c r="L19271" s="181"/>
      <c r="M19271" s="180"/>
      <c r="N19271" s="180"/>
      <c r="O19271" s="180"/>
    </row>
    <row r="19272" spans="8:15" s="179" customFormat="1" x14ac:dyDescent="0.2">
      <c r="H19272" s="180"/>
      <c r="I19272" s="180"/>
      <c r="L19272" s="181"/>
      <c r="M19272" s="180"/>
      <c r="N19272" s="180"/>
      <c r="O19272" s="180"/>
    </row>
    <row r="19273" spans="8:15" s="179" customFormat="1" x14ac:dyDescent="0.2">
      <c r="H19273" s="180"/>
      <c r="I19273" s="180"/>
      <c r="L19273" s="181"/>
      <c r="M19273" s="180"/>
      <c r="N19273" s="180"/>
      <c r="O19273" s="180"/>
    </row>
    <row r="19274" spans="8:15" s="179" customFormat="1" x14ac:dyDescent="0.2">
      <c r="H19274" s="180"/>
      <c r="I19274" s="180"/>
      <c r="L19274" s="181"/>
      <c r="M19274" s="180"/>
      <c r="N19274" s="180"/>
      <c r="O19274" s="180"/>
    </row>
    <row r="19275" spans="8:15" s="179" customFormat="1" x14ac:dyDescent="0.2">
      <c r="H19275" s="180"/>
      <c r="I19275" s="180"/>
      <c r="L19275" s="181"/>
      <c r="M19275" s="180"/>
      <c r="N19275" s="180"/>
      <c r="O19275" s="180"/>
    </row>
    <row r="19276" spans="8:15" s="179" customFormat="1" x14ac:dyDescent="0.2">
      <c r="H19276" s="180"/>
      <c r="I19276" s="180"/>
      <c r="L19276" s="181"/>
      <c r="M19276" s="180"/>
      <c r="N19276" s="180"/>
      <c r="O19276" s="180"/>
    </row>
    <row r="19277" spans="8:15" s="179" customFormat="1" x14ac:dyDescent="0.2">
      <c r="H19277" s="180"/>
      <c r="I19277" s="180"/>
      <c r="L19277" s="181"/>
      <c r="M19277" s="180"/>
      <c r="N19277" s="180"/>
      <c r="O19277" s="180"/>
    </row>
    <row r="19278" spans="8:15" s="179" customFormat="1" x14ac:dyDescent="0.2">
      <c r="H19278" s="180"/>
      <c r="I19278" s="180"/>
      <c r="L19278" s="181"/>
      <c r="M19278" s="180"/>
      <c r="N19278" s="180"/>
      <c r="O19278" s="180"/>
    </row>
    <row r="19279" spans="8:15" s="179" customFormat="1" x14ac:dyDescent="0.2">
      <c r="H19279" s="180"/>
      <c r="I19279" s="180"/>
      <c r="L19279" s="181"/>
      <c r="M19279" s="180"/>
      <c r="N19279" s="180"/>
      <c r="O19279" s="180"/>
    </row>
    <row r="19280" spans="8:15" s="179" customFormat="1" x14ac:dyDescent="0.2">
      <c r="H19280" s="180"/>
      <c r="I19280" s="180"/>
      <c r="L19280" s="181"/>
      <c r="M19280" s="180"/>
      <c r="N19280" s="180"/>
      <c r="O19280" s="180"/>
    </row>
    <row r="19281" spans="8:15" s="179" customFormat="1" x14ac:dyDescent="0.2">
      <c r="H19281" s="180"/>
      <c r="I19281" s="180"/>
      <c r="L19281" s="181"/>
      <c r="M19281" s="180"/>
      <c r="N19281" s="180"/>
      <c r="O19281" s="180"/>
    </row>
    <row r="19282" spans="8:15" s="179" customFormat="1" x14ac:dyDescent="0.2">
      <c r="H19282" s="180"/>
      <c r="I19282" s="180"/>
      <c r="L19282" s="181"/>
      <c r="M19282" s="180"/>
      <c r="N19282" s="180"/>
      <c r="O19282" s="180"/>
    </row>
    <row r="19283" spans="8:15" s="179" customFormat="1" x14ac:dyDescent="0.2">
      <c r="H19283" s="180"/>
      <c r="I19283" s="180"/>
      <c r="L19283" s="181"/>
      <c r="M19283" s="180"/>
      <c r="N19283" s="180"/>
      <c r="O19283" s="180"/>
    </row>
    <row r="19284" spans="8:15" s="179" customFormat="1" x14ac:dyDescent="0.2">
      <c r="H19284" s="180"/>
      <c r="I19284" s="180"/>
      <c r="L19284" s="181"/>
      <c r="M19284" s="180"/>
      <c r="N19284" s="180"/>
      <c r="O19284" s="180"/>
    </row>
    <row r="19285" spans="8:15" s="179" customFormat="1" x14ac:dyDescent="0.2">
      <c r="H19285" s="180"/>
      <c r="I19285" s="180"/>
      <c r="L19285" s="181"/>
      <c r="M19285" s="180"/>
      <c r="N19285" s="180"/>
      <c r="O19285" s="180"/>
    </row>
    <row r="19286" spans="8:15" s="179" customFormat="1" x14ac:dyDescent="0.2">
      <c r="H19286" s="180"/>
      <c r="I19286" s="180"/>
      <c r="L19286" s="181"/>
      <c r="M19286" s="180"/>
      <c r="N19286" s="180"/>
      <c r="O19286" s="180"/>
    </row>
    <row r="19287" spans="8:15" s="179" customFormat="1" x14ac:dyDescent="0.2">
      <c r="H19287" s="180"/>
      <c r="I19287" s="180"/>
      <c r="L19287" s="181"/>
      <c r="M19287" s="180"/>
      <c r="N19287" s="180"/>
      <c r="O19287" s="180"/>
    </row>
    <row r="19288" spans="8:15" s="179" customFormat="1" x14ac:dyDescent="0.2">
      <c r="H19288" s="180"/>
      <c r="I19288" s="180"/>
      <c r="L19288" s="181"/>
      <c r="M19288" s="180"/>
      <c r="N19288" s="180"/>
      <c r="O19288" s="180"/>
    </row>
    <row r="19289" spans="8:15" s="179" customFormat="1" x14ac:dyDescent="0.2">
      <c r="H19289" s="180"/>
      <c r="I19289" s="180"/>
      <c r="L19289" s="181"/>
      <c r="M19289" s="180"/>
      <c r="N19289" s="180"/>
      <c r="O19289" s="180"/>
    </row>
    <row r="19290" spans="8:15" s="179" customFormat="1" x14ac:dyDescent="0.2">
      <c r="H19290" s="180"/>
      <c r="I19290" s="180"/>
      <c r="L19290" s="181"/>
      <c r="M19290" s="180"/>
      <c r="N19290" s="180"/>
      <c r="O19290" s="180"/>
    </row>
    <row r="19291" spans="8:15" s="179" customFormat="1" x14ac:dyDescent="0.2">
      <c r="H19291" s="180"/>
      <c r="I19291" s="180"/>
      <c r="L19291" s="181"/>
      <c r="M19291" s="180"/>
      <c r="N19291" s="180"/>
      <c r="O19291" s="180"/>
    </row>
    <row r="19292" spans="8:15" s="179" customFormat="1" x14ac:dyDescent="0.2">
      <c r="H19292" s="180"/>
      <c r="I19292" s="180"/>
      <c r="L19292" s="181"/>
      <c r="M19292" s="180"/>
      <c r="N19292" s="180"/>
      <c r="O19292" s="180"/>
    </row>
    <row r="19293" spans="8:15" s="179" customFormat="1" x14ac:dyDescent="0.2">
      <c r="H19293" s="180"/>
      <c r="I19293" s="180"/>
      <c r="L19293" s="181"/>
      <c r="M19293" s="180"/>
      <c r="N19293" s="180"/>
      <c r="O19293" s="180"/>
    </row>
    <row r="19294" spans="8:15" s="179" customFormat="1" x14ac:dyDescent="0.2">
      <c r="H19294" s="180"/>
      <c r="I19294" s="180"/>
      <c r="L19294" s="181"/>
      <c r="M19294" s="180"/>
      <c r="N19294" s="180"/>
      <c r="O19294" s="180"/>
    </row>
    <row r="19295" spans="8:15" s="179" customFormat="1" x14ac:dyDescent="0.2">
      <c r="H19295" s="180"/>
      <c r="I19295" s="180"/>
      <c r="L19295" s="181"/>
      <c r="M19295" s="180"/>
      <c r="N19295" s="180"/>
      <c r="O19295" s="180"/>
    </row>
    <row r="19296" spans="8:15" s="179" customFormat="1" x14ac:dyDescent="0.2">
      <c r="H19296" s="180"/>
      <c r="I19296" s="180"/>
      <c r="L19296" s="181"/>
      <c r="M19296" s="180"/>
      <c r="N19296" s="180"/>
      <c r="O19296" s="180"/>
    </row>
    <row r="19297" spans="8:15" s="179" customFormat="1" x14ac:dyDescent="0.2">
      <c r="H19297" s="180"/>
      <c r="I19297" s="180"/>
      <c r="L19297" s="181"/>
      <c r="M19297" s="180"/>
      <c r="N19297" s="180"/>
      <c r="O19297" s="180"/>
    </row>
    <row r="19298" spans="8:15" s="179" customFormat="1" x14ac:dyDescent="0.2">
      <c r="H19298" s="180"/>
      <c r="I19298" s="180"/>
      <c r="L19298" s="181"/>
      <c r="M19298" s="180"/>
      <c r="N19298" s="180"/>
      <c r="O19298" s="180"/>
    </row>
    <row r="19299" spans="8:15" s="179" customFormat="1" x14ac:dyDescent="0.2">
      <c r="H19299" s="180"/>
      <c r="I19299" s="180"/>
      <c r="L19299" s="181"/>
      <c r="M19299" s="180"/>
      <c r="N19299" s="180"/>
      <c r="O19299" s="180"/>
    </row>
    <row r="19300" spans="8:15" s="179" customFormat="1" x14ac:dyDescent="0.2">
      <c r="H19300" s="180"/>
      <c r="I19300" s="180"/>
      <c r="L19300" s="181"/>
      <c r="M19300" s="180"/>
      <c r="N19300" s="180"/>
      <c r="O19300" s="180"/>
    </row>
    <row r="19301" spans="8:15" s="179" customFormat="1" x14ac:dyDescent="0.2">
      <c r="H19301" s="180"/>
      <c r="I19301" s="180"/>
      <c r="L19301" s="181"/>
      <c r="M19301" s="180"/>
      <c r="N19301" s="180"/>
      <c r="O19301" s="180"/>
    </row>
    <row r="19302" spans="8:15" s="179" customFormat="1" x14ac:dyDescent="0.2">
      <c r="H19302" s="180"/>
      <c r="I19302" s="180"/>
      <c r="L19302" s="181"/>
      <c r="M19302" s="180"/>
      <c r="N19302" s="180"/>
      <c r="O19302" s="180"/>
    </row>
    <row r="19303" spans="8:15" s="179" customFormat="1" x14ac:dyDescent="0.2">
      <c r="H19303" s="180"/>
      <c r="I19303" s="180"/>
      <c r="L19303" s="181"/>
      <c r="M19303" s="180"/>
      <c r="N19303" s="180"/>
      <c r="O19303" s="180"/>
    </row>
    <row r="19304" spans="8:15" s="179" customFormat="1" x14ac:dyDescent="0.2">
      <c r="H19304" s="180"/>
      <c r="I19304" s="180"/>
      <c r="L19304" s="181"/>
      <c r="M19304" s="180"/>
      <c r="N19304" s="180"/>
      <c r="O19304" s="180"/>
    </row>
    <row r="19305" spans="8:15" s="179" customFormat="1" x14ac:dyDescent="0.2">
      <c r="H19305" s="180"/>
      <c r="I19305" s="180"/>
      <c r="L19305" s="181"/>
      <c r="M19305" s="180"/>
      <c r="N19305" s="180"/>
      <c r="O19305" s="180"/>
    </row>
    <row r="19306" spans="8:15" s="179" customFormat="1" x14ac:dyDescent="0.2">
      <c r="H19306" s="180"/>
      <c r="I19306" s="180"/>
      <c r="L19306" s="181"/>
      <c r="M19306" s="180"/>
      <c r="N19306" s="180"/>
      <c r="O19306" s="180"/>
    </row>
    <row r="19307" spans="8:15" s="179" customFormat="1" x14ac:dyDescent="0.2">
      <c r="H19307" s="180"/>
      <c r="I19307" s="180"/>
      <c r="L19307" s="181"/>
      <c r="M19307" s="180"/>
      <c r="N19307" s="180"/>
      <c r="O19307" s="180"/>
    </row>
    <row r="19308" spans="8:15" s="179" customFormat="1" x14ac:dyDescent="0.2">
      <c r="H19308" s="180"/>
      <c r="I19308" s="180"/>
      <c r="L19308" s="181"/>
      <c r="M19308" s="180"/>
      <c r="N19308" s="180"/>
      <c r="O19308" s="180"/>
    </row>
    <row r="19309" spans="8:15" s="179" customFormat="1" x14ac:dyDescent="0.2">
      <c r="H19309" s="180"/>
      <c r="I19309" s="180"/>
      <c r="L19309" s="181"/>
      <c r="M19309" s="180"/>
      <c r="N19309" s="180"/>
      <c r="O19309" s="180"/>
    </row>
    <row r="19310" spans="8:15" s="179" customFormat="1" x14ac:dyDescent="0.2">
      <c r="H19310" s="180"/>
      <c r="I19310" s="180"/>
      <c r="L19310" s="181"/>
      <c r="M19310" s="180"/>
      <c r="N19310" s="180"/>
      <c r="O19310" s="180"/>
    </row>
    <row r="19311" spans="8:15" s="179" customFormat="1" x14ac:dyDescent="0.2">
      <c r="H19311" s="180"/>
      <c r="I19311" s="180"/>
      <c r="L19311" s="181"/>
      <c r="M19311" s="180"/>
      <c r="N19311" s="180"/>
      <c r="O19311" s="180"/>
    </row>
    <row r="19312" spans="8:15" s="179" customFormat="1" x14ac:dyDescent="0.2">
      <c r="H19312" s="180"/>
      <c r="I19312" s="180"/>
      <c r="L19312" s="181"/>
      <c r="M19312" s="180"/>
      <c r="N19312" s="180"/>
      <c r="O19312" s="180"/>
    </row>
    <row r="19313" spans="8:15" s="179" customFormat="1" x14ac:dyDescent="0.2">
      <c r="H19313" s="180"/>
      <c r="I19313" s="180"/>
      <c r="L19313" s="181"/>
      <c r="M19313" s="180"/>
      <c r="N19313" s="180"/>
      <c r="O19313" s="180"/>
    </row>
    <row r="19314" spans="8:15" s="179" customFormat="1" x14ac:dyDescent="0.2">
      <c r="H19314" s="180"/>
      <c r="I19314" s="180"/>
      <c r="L19314" s="181"/>
      <c r="M19314" s="180"/>
      <c r="N19314" s="180"/>
      <c r="O19314" s="180"/>
    </row>
    <row r="19315" spans="8:15" s="179" customFormat="1" x14ac:dyDescent="0.2">
      <c r="H19315" s="180"/>
      <c r="I19315" s="180"/>
      <c r="L19315" s="181"/>
      <c r="M19315" s="180"/>
      <c r="N19315" s="180"/>
      <c r="O19315" s="180"/>
    </row>
    <row r="19316" spans="8:15" s="179" customFormat="1" x14ac:dyDescent="0.2">
      <c r="H19316" s="180"/>
      <c r="I19316" s="180"/>
      <c r="L19316" s="181"/>
      <c r="M19316" s="180"/>
      <c r="N19316" s="180"/>
      <c r="O19316" s="180"/>
    </row>
    <row r="19317" spans="8:15" s="179" customFormat="1" x14ac:dyDescent="0.2">
      <c r="H19317" s="180"/>
      <c r="I19317" s="180"/>
      <c r="L19317" s="181"/>
      <c r="M19317" s="180"/>
      <c r="N19317" s="180"/>
      <c r="O19317" s="180"/>
    </row>
    <row r="19318" spans="8:15" s="179" customFormat="1" x14ac:dyDescent="0.2">
      <c r="H19318" s="180"/>
      <c r="I19318" s="180"/>
      <c r="L19318" s="181"/>
      <c r="M19318" s="180"/>
      <c r="N19318" s="180"/>
      <c r="O19318" s="180"/>
    </row>
    <row r="19319" spans="8:15" s="179" customFormat="1" x14ac:dyDescent="0.2">
      <c r="H19319" s="180"/>
      <c r="I19319" s="180"/>
      <c r="L19319" s="181"/>
      <c r="M19319" s="180"/>
      <c r="N19319" s="180"/>
      <c r="O19319" s="180"/>
    </row>
    <row r="19320" spans="8:15" s="179" customFormat="1" x14ac:dyDescent="0.2">
      <c r="H19320" s="180"/>
      <c r="I19320" s="180"/>
      <c r="L19320" s="181"/>
      <c r="M19320" s="180"/>
      <c r="N19320" s="180"/>
      <c r="O19320" s="180"/>
    </row>
    <row r="19321" spans="8:15" s="179" customFormat="1" x14ac:dyDescent="0.2">
      <c r="H19321" s="180"/>
      <c r="I19321" s="180"/>
      <c r="L19321" s="181"/>
      <c r="M19321" s="180"/>
      <c r="N19321" s="180"/>
      <c r="O19321" s="180"/>
    </row>
    <row r="19322" spans="8:15" s="179" customFormat="1" x14ac:dyDescent="0.2">
      <c r="H19322" s="180"/>
      <c r="I19322" s="180"/>
      <c r="L19322" s="181"/>
      <c r="M19322" s="180"/>
      <c r="N19322" s="180"/>
      <c r="O19322" s="180"/>
    </row>
    <row r="19323" spans="8:15" s="179" customFormat="1" x14ac:dyDescent="0.2">
      <c r="H19323" s="180"/>
      <c r="I19323" s="180"/>
      <c r="L19323" s="181"/>
      <c r="M19323" s="180"/>
      <c r="N19323" s="180"/>
      <c r="O19323" s="180"/>
    </row>
    <row r="19324" spans="8:15" s="179" customFormat="1" x14ac:dyDescent="0.2">
      <c r="H19324" s="180"/>
      <c r="I19324" s="180"/>
      <c r="L19324" s="181"/>
      <c r="M19324" s="180"/>
      <c r="N19324" s="180"/>
      <c r="O19324" s="180"/>
    </row>
    <row r="19325" spans="8:15" s="179" customFormat="1" x14ac:dyDescent="0.2">
      <c r="H19325" s="180"/>
      <c r="I19325" s="180"/>
      <c r="L19325" s="181"/>
      <c r="M19325" s="180"/>
      <c r="N19325" s="180"/>
      <c r="O19325" s="180"/>
    </row>
    <row r="19326" spans="8:15" s="179" customFormat="1" x14ac:dyDescent="0.2">
      <c r="H19326" s="180"/>
      <c r="I19326" s="180"/>
      <c r="L19326" s="181"/>
      <c r="M19326" s="180"/>
      <c r="N19326" s="180"/>
      <c r="O19326" s="180"/>
    </row>
    <row r="19327" spans="8:15" s="179" customFormat="1" x14ac:dyDescent="0.2">
      <c r="H19327" s="180"/>
      <c r="I19327" s="180"/>
      <c r="L19327" s="181"/>
      <c r="M19327" s="180"/>
      <c r="N19327" s="180"/>
      <c r="O19327" s="180"/>
    </row>
    <row r="19328" spans="8:15" s="179" customFormat="1" x14ac:dyDescent="0.2">
      <c r="H19328" s="180"/>
      <c r="I19328" s="180"/>
      <c r="L19328" s="181"/>
      <c r="M19328" s="180"/>
      <c r="N19328" s="180"/>
      <c r="O19328" s="180"/>
    </row>
    <row r="19329" spans="8:15" s="179" customFormat="1" x14ac:dyDescent="0.2">
      <c r="H19329" s="180"/>
      <c r="I19329" s="180"/>
      <c r="L19329" s="181"/>
      <c r="M19329" s="180"/>
      <c r="N19329" s="180"/>
      <c r="O19329" s="180"/>
    </row>
    <row r="19330" spans="8:15" s="179" customFormat="1" x14ac:dyDescent="0.2">
      <c r="H19330" s="180"/>
      <c r="I19330" s="180"/>
      <c r="L19330" s="181"/>
      <c r="M19330" s="180"/>
      <c r="N19330" s="180"/>
      <c r="O19330" s="180"/>
    </row>
    <row r="19331" spans="8:15" s="179" customFormat="1" x14ac:dyDescent="0.2">
      <c r="H19331" s="180"/>
      <c r="I19331" s="180"/>
      <c r="L19331" s="181"/>
      <c r="M19331" s="180"/>
      <c r="N19331" s="180"/>
      <c r="O19331" s="180"/>
    </row>
    <row r="19332" spans="8:15" s="179" customFormat="1" x14ac:dyDescent="0.2">
      <c r="H19332" s="180"/>
      <c r="I19332" s="180"/>
      <c r="L19332" s="181"/>
      <c r="M19332" s="180"/>
      <c r="N19332" s="180"/>
      <c r="O19332" s="180"/>
    </row>
    <row r="19333" spans="8:15" s="179" customFormat="1" x14ac:dyDescent="0.2">
      <c r="H19333" s="180"/>
      <c r="I19333" s="180"/>
      <c r="L19333" s="181"/>
      <c r="M19333" s="180"/>
      <c r="N19333" s="180"/>
      <c r="O19333" s="180"/>
    </row>
    <row r="19334" spans="8:15" s="179" customFormat="1" x14ac:dyDescent="0.2">
      <c r="H19334" s="180"/>
      <c r="I19334" s="180"/>
      <c r="L19334" s="181"/>
      <c r="M19334" s="180"/>
      <c r="N19334" s="180"/>
      <c r="O19334" s="180"/>
    </row>
    <row r="19335" spans="8:15" s="179" customFormat="1" x14ac:dyDescent="0.2">
      <c r="H19335" s="180"/>
      <c r="I19335" s="180"/>
      <c r="L19335" s="181"/>
      <c r="M19335" s="180"/>
      <c r="N19335" s="180"/>
      <c r="O19335" s="180"/>
    </row>
    <row r="19336" spans="8:15" s="179" customFormat="1" x14ac:dyDescent="0.2">
      <c r="H19336" s="180"/>
      <c r="I19336" s="180"/>
      <c r="L19336" s="181"/>
      <c r="M19336" s="180"/>
      <c r="N19336" s="180"/>
      <c r="O19336" s="180"/>
    </row>
    <row r="19337" spans="8:15" s="179" customFormat="1" x14ac:dyDescent="0.2">
      <c r="H19337" s="180"/>
      <c r="I19337" s="180"/>
      <c r="L19337" s="181"/>
      <c r="M19337" s="180"/>
      <c r="N19337" s="180"/>
      <c r="O19337" s="180"/>
    </row>
    <row r="19338" spans="8:15" s="179" customFormat="1" x14ac:dyDescent="0.2">
      <c r="H19338" s="180"/>
      <c r="I19338" s="180"/>
      <c r="L19338" s="181"/>
      <c r="M19338" s="180"/>
      <c r="N19338" s="180"/>
      <c r="O19338" s="180"/>
    </row>
    <row r="19339" spans="8:15" s="179" customFormat="1" x14ac:dyDescent="0.2">
      <c r="H19339" s="180"/>
      <c r="I19339" s="180"/>
      <c r="L19339" s="181"/>
      <c r="M19339" s="180"/>
      <c r="N19339" s="180"/>
      <c r="O19339" s="180"/>
    </row>
    <row r="19340" spans="8:15" s="179" customFormat="1" x14ac:dyDescent="0.2">
      <c r="H19340" s="180"/>
      <c r="I19340" s="180"/>
      <c r="L19340" s="181"/>
      <c r="M19340" s="180"/>
      <c r="N19340" s="180"/>
      <c r="O19340" s="180"/>
    </row>
    <row r="19341" spans="8:15" s="179" customFormat="1" x14ac:dyDescent="0.2">
      <c r="H19341" s="180"/>
      <c r="I19341" s="180"/>
      <c r="L19341" s="181"/>
      <c r="M19341" s="180"/>
      <c r="N19341" s="180"/>
      <c r="O19341" s="180"/>
    </row>
    <row r="19342" spans="8:15" s="179" customFormat="1" x14ac:dyDescent="0.2">
      <c r="H19342" s="180"/>
      <c r="I19342" s="180"/>
      <c r="L19342" s="181"/>
      <c r="M19342" s="180"/>
      <c r="N19342" s="180"/>
      <c r="O19342" s="180"/>
    </row>
    <row r="19343" spans="8:15" s="179" customFormat="1" x14ac:dyDescent="0.2">
      <c r="H19343" s="180"/>
      <c r="I19343" s="180"/>
      <c r="L19343" s="181"/>
      <c r="M19343" s="180"/>
      <c r="N19343" s="180"/>
      <c r="O19343" s="180"/>
    </row>
    <row r="19344" spans="8:15" s="179" customFormat="1" x14ac:dyDescent="0.2">
      <c r="H19344" s="180"/>
      <c r="I19344" s="180"/>
      <c r="L19344" s="181"/>
      <c r="M19344" s="180"/>
      <c r="N19344" s="180"/>
      <c r="O19344" s="180"/>
    </row>
    <row r="19345" spans="8:15" s="179" customFormat="1" x14ac:dyDescent="0.2">
      <c r="H19345" s="180"/>
      <c r="I19345" s="180"/>
      <c r="L19345" s="181"/>
      <c r="M19345" s="180"/>
      <c r="N19345" s="180"/>
      <c r="O19345" s="180"/>
    </row>
    <row r="19346" spans="8:15" s="179" customFormat="1" x14ac:dyDescent="0.2">
      <c r="H19346" s="180"/>
      <c r="I19346" s="180"/>
      <c r="L19346" s="181"/>
      <c r="M19346" s="180"/>
      <c r="N19346" s="180"/>
      <c r="O19346" s="180"/>
    </row>
    <row r="19347" spans="8:15" s="179" customFormat="1" x14ac:dyDescent="0.2">
      <c r="H19347" s="180"/>
      <c r="I19347" s="180"/>
      <c r="L19347" s="181"/>
      <c r="M19347" s="180"/>
      <c r="N19347" s="180"/>
      <c r="O19347" s="180"/>
    </row>
    <row r="19348" spans="8:15" s="179" customFormat="1" x14ac:dyDescent="0.2">
      <c r="H19348" s="180"/>
      <c r="I19348" s="180"/>
      <c r="L19348" s="181"/>
      <c r="M19348" s="180"/>
      <c r="N19348" s="180"/>
      <c r="O19348" s="180"/>
    </row>
    <row r="19349" spans="8:15" s="179" customFormat="1" x14ac:dyDescent="0.2">
      <c r="H19349" s="180"/>
      <c r="I19349" s="180"/>
      <c r="L19349" s="181"/>
      <c r="M19349" s="180"/>
      <c r="N19349" s="180"/>
      <c r="O19349" s="180"/>
    </row>
    <row r="19350" spans="8:15" s="179" customFormat="1" x14ac:dyDescent="0.2">
      <c r="H19350" s="180"/>
      <c r="I19350" s="180"/>
      <c r="L19350" s="181"/>
      <c r="M19350" s="180"/>
      <c r="N19350" s="180"/>
      <c r="O19350" s="180"/>
    </row>
    <row r="19351" spans="8:15" s="179" customFormat="1" x14ac:dyDescent="0.2">
      <c r="H19351" s="180"/>
      <c r="I19351" s="180"/>
      <c r="L19351" s="181"/>
      <c r="M19351" s="180"/>
      <c r="N19351" s="180"/>
      <c r="O19351" s="180"/>
    </row>
    <row r="19352" spans="8:15" s="179" customFormat="1" x14ac:dyDescent="0.2">
      <c r="H19352" s="180"/>
      <c r="I19352" s="180"/>
      <c r="L19352" s="181"/>
      <c r="M19352" s="180"/>
      <c r="N19352" s="180"/>
      <c r="O19352" s="180"/>
    </row>
    <row r="19353" spans="8:15" s="179" customFormat="1" x14ac:dyDescent="0.2">
      <c r="H19353" s="180"/>
      <c r="I19353" s="180"/>
      <c r="L19353" s="181"/>
      <c r="M19353" s="180"/>
      <c r="N19353" s="180"/>
      <c r="O19353" s="180"/>
    </row>
    <row r="19354" spans="8:15" s="179" customFormat="1" x14ac:dyDescent="0.2">
      <c r="H19354" s="180"/>
      <c r="I19354" s="180"/>
      <c r="L19354" s="181"/>
      <c r="M19354" s="180"/>
      <c r="N19354" s="180"/>
      <c r="O19354" s="180"/>
    </row>
    <row r="19355" spans="8:15" s="179" customFormat="1" x14ac:dyDescent="0.2">
      <c r="H19355" s="180"/>
      <c r="I19355" s="180"/>
      <c r="L19355" s="181"/>
      <c r="M19355" s="180"/>
      <c r="N19355" s="180"/>
      <c r="O19355" s="180"/>
    </row>
    <row r="19356" spans="8:15" s="179" customFormat="1" x14ac:dyDescent="0.2">
      <c r="H19356" s="180"/>
      <c r="I19356" s="180"/>
      <c r="L19356" s="181"/>
      <c r="M19356" s="180"/>
      <c r="N19356" s="180"/>
      <c r="O19356" s="180"/>
    </row>
    <row r="19357" spans="8:15" s="179" customFormat="1" x14ac:dyDescent="0.2">
      <c r="H19357" s="180"/>
      <c r="I19357" s="180"/>
      <c r="L19357" s="181"/>
      <c r="M19357" s="180"/>
      <c r="N19357" s="180"/>
      <c r="O19357" s="180"/>
    </row>
    <row r="19358" spans="8:15" s="179" customFormat="1" x14ac:dyDescent="0.2">
      <c r="H19358" s="180"/>
      <c r="I19358" s="180"/>
      <c r="L19358" s="181"/>
      <c r="M19358" s="180"/>
      <c r="N19358" s="180"/>
      <c r="O19358" s="180"/>
    </row>
    <row r="19359" spans="8:15" s="179" customFormat="1" x14ac:dyDescent="0.2">
      <c r="H19359" s="180"/>
      <c r="I19359" s="180"/>
      <c r="L19359" s="181"/>
      <c r="M19359" s="180"/>
      <c r="N19359" s="180"/>
      <c r="O19359" s="180"/>
    </row>
    <row r="19360" spans="8:15" s="179" customFormat="1" x14ac:dyDescent="0.2">
      <c r="H19360" s="180"/>
      <c r="I19360" s="180"/>
      <c r="L19360" s="181"/>
      <c r="M19360" s="180"/>
      <c r="N19360" s="180"/>
      <c r="O19360" s="180"/>
    </row>
    <row r="19361" spans="8:15" s="179" customFormat="1" x14ac:dyDescent="0.2">
      <c r="H19361" s="180"/>
      <c r="I19361" s="180"/>
      <c r="L19361" s="181"/>
      <c r="M19361" s="180"/>
      <c r="N19361" s="180"/>
      <c r="O19361" s="180"/>
    </row>
    <row r="19362" spans="8:15" s="179" customFormat="1" x14ac:dyDescent="0.2">
      <c r="H19362" s="180"/>
      <c r="I19362" s="180"/>
      <c r="L19362" s="181"/>
      <c r="M19362" s="180"/>
      <c r="N19362" s="180"/>
      <c r="O19362" s="180"/>
    </row>
    <row r="19363" spans="8:15" s="179" customFormat="1" x14ac:dyDescent="0.2">
      <c r="H19363" s="180"/>
      <c r="I19363" s="180"/>
      <c r="L19363" s="181"/>
      <c r="M19363" s="180"/>
      <c r="N19363" s="180"/>
      <c r="O19363" s="180"/>
    </row>
    <row r="19364" spans="8:15" s="179" customFormat="1" x14ac:dyDescent="0.2">
      <c r="H19364" s="180"/>
      <c r="I19364" s="180"/>
      <c r="L19364" s="181"/>
      <c r="M19364" s="180"/>
      <c r="N19364" s="180"/>
      <c r="O19364" s="180"/>
    </row>
    <row r="19365" spans="8:15" s="179" customFormat="1" x14ac:dyDescent="0.2">
      <c r="H19365" s="180"/>
      <c r="I19365" s="180"/>
      <c r="L19365" s="181"/>
      <c r="M19365" s="180"/>
      <c r="N19365" s="180"/>
      <c r="O19365" s="180"/>
    </row>
    <row r="19366" spans="8:15" s="179" customFormat="1" x14ac:dyDescent="0.2">
      <c r="H19366" s="180"/>
      <c r="I19366" s="180"/>
      <c r="L19366" s="181"/>
      <c r="M19366" s="180"/>
      <c r="N19366" s="180"/>
      <c r="O19366" s="180"/>
    </row>
    <row r="19367" spans="8:15" s="179" customFormat="1" x14ac:dyDescent="0.2">
      <c r="H19367" s="180"/>
      <c r="I19367" s="180"/>
      <c r="L19367" s="181"/>
      <c r="M19367" s="180"/>
      <c r="N19367" s="180"/>
      <c r="O19367" s="180"/>
    </row>
    <row r="19368" spans="8:15" s="179" customFormat="1" x14ac:dyDescent="0.2">
      <c r="H19368" s="180"/>
      <c r="I19368" s="180"/>
      <c r="L19368" s="181"/>
      <c r="M19368" s="180"/>
      <c r="N19368" s="180"/>
      <c r="O19368" s="180"/>
    </row>
    <row r="19369" spans="8:15" s="179" customFormat="1" x14ac:dyDescent="0.2">
      <c r="H19369" s="180"/>
      <c r="I19369" s="180"/>
      <c r="L19369" s="181"/>
      <c r="M19369" s="180"/>
      <c r="N19369" s="180"/>
      <c r="O19369" s="180"/>
    </row>
    <row r="19370" spans="8:15" s="179" customFormat="1" x14ac:dyDescent="0.2">
      <c r="H19370" s="180"/>
      <c r="I19370" s="180"/>
      <c r="L19370" s="181"/>
      <c r="M19370" s="180"/>
      <c r="N19370" s="180"/>
      <c r="O19370" s="180"/>
    </row>
    <row r="19371" spans="8:15" s="179" customFormat="1" x14ac:dyDescent="0.2">
      <c r="H19371" s="180"/>
      <c r="I19371" s="180"/>
      <c r="L19371" s="181"/>
      <c r="M19371" s="180"/>
      <c r="N19371" s="180"/>
      <c r="O19371" s="180"/>
    </row>
    <row r="19372" spans="8:15" s="179" customFormat="1" x14ac:dyDescent="0.2">
      <c r="H19372" s="180"/>
      <c r="I19372" s="180"/>
      <c r="L19372" s="181"/>
      <c r="M19372" s="180"/>
      <c r="N19372" s="180"/>
      <c r="O19372" s="180"/>
    </row>
    <row r="19373" spans="8:15" s="179" customFormat="1" x14ac:dyDescent="0.2">
      <c r="H19373" s="180"/>
      <c r="I19373" s="180"/>
      <c r="L19373" s="181"/>
      <c r="M19373" s="180"/>
      <c r="N19373" s="180"/>
      <c r="O19373" s="180"/>
    </row>
    <row r="19374" spans="8:15" s="179" customFormat="1" x14ac:dyDescent="0.2">
      <c r="H19374" s="180"/>
      <c r="I19374" s="180"/>
      <c r="L19374" s="181"/>
      <c r="M19374" s="180"/>
      <c r="N19374" s="180"/>
      <c r="O19374" s="180"/>
    </row>
    <row r="19375" spans="8:15" s="179" customFormat="1" x14ac:dyDescent="0.2">
      <c r="H19375" s="180"/>
      <c r="I19375" s="180"/>
      <c r="L19375" s="181"/>
      <c r="M19375" s="180"/>
      <c r="N19375" s="180"/>
      <c r="O19375" s="180"/>
    </row>
    <row r="19376" spans="8:15" s="179" customFormat="1" x14ac:dyDescent="0.2">
      <c r="H19376" s="180"/>
      <c r="I19376" s="180"/>
      <c r="L19376" s="181"/>
      <c r="M19376" s="180"/>
      <c r="N19376" s="180"/>
      <c r="O19376" s="180"/>
    </row>
    <row r="19377" spans="8:15" s="179" customFormat="1" x14ac:dyDescent="0.2">
      <c r="H19377" s="180"/>
      <c r="I19377" s="180"/>
      <c r="L19377" s="181"/>
      <c r="M19377" s="180"/>
      <c r="N19377" s="180"/>
      <c r="O19377" s="180"/>
    </row>
    <row r="19378" spans="8:15" s="179" customFormat="1" x14ac:dyDescent="0.2">
      <c r="H19378" s="180"/>
      <c r="I19378" s="180"/>
      <c r="L19378" s="181"/>
      <c r="M19378" s="180"/>
      <c r="N19378" s="180"/>
      <c r="O19378" s="180"/>
    </row>
    <row r="19379" spans="8:15" s="179" customFormat="1" x14ac:dyDescent="0.2">
      <c r="H19379" s="180"/>
      <c r="I19379" s="180"/>
      <c r="L19379" s="181"/>
      <c r="M19379" s="180"/>
      <c r="N19379" s="180"/>
      <c r="O19379" s="180"/>
    </row>
    <row r="19380" spans="8:15" s="179" customFormat="1" x14ac:dyDescent="0.2">
      <c r="H19380" s="180"/>
      <c r="I19380" s="180"/>
      <c r="L19380" s="181"/>
      <c r="M19380" s="180"/>
      <c r="N19380" s="180"/>
      <c r="O19380" s="180"/>
    </row>
    <row r="19381" spans="8:15" s="179" customFormat="1" x14ac:dyDescent="0.2">
      <c r="H19381" s="180"/>
      <c r="I19381" s="180"/>
      <c r="L19381" s="181"/>
      <c r="M19381" s="180"/>
      <c r="N19381" s="180"/>
      <c r="O19381" s="180"/>
    </row>
    <row r="19382" spans="8:15" s="179" customFormat="1" x14ac:dyDescent="0.2">
      <c r="H19382" s="180"/>
      <c r="I19382" s="180"/>
      <c r="L19382" s="181"/>
      <c r="M19382" s="180"/>
      <c r="N19382" s="180"/>
      <c r="O19382" s="180"/>
    </row>
    <row r="19383" spans="8:15" s="179" customFormat="1" x14ac:dyDescent="0.2">
      <c r="H19383" s="180"/>
      <c r="I19383" s="180"/>
      <c r="L19383" s="181"/>
      <c r="M19383" s="180"/>
      <c r="N19383" s="180"/>
      <c r="O19383" s="180"/>
    </row>
    <row r="19384" spans="8:15" s="179" customFormat="1" x14ac:dyDescent="0.2">
      <c r="H19384" s="180"/>
      <c r="I19384" s="180"/>
      <c r="L19384" s="181"/>
      <c r="M19384" s="180"/>
      <c r="N19384" s="180"/>
      <c r="O19384" s="180"/>
    </row>
    <row r="19385" spans="8:15" s="179" customFormat="1" x14ac:dyDescent="0.2">
      <c r="H19385" s="180"/>
      <c r="I19385" s="180"/>
      <c r="L19385" s="181"/>
      <c r="M19385" s="180"/>
      <c r="N19385" s="180"/>
      <c r="O19385" s="180"/>
    </row>
    <row r="19386" spans="8:15" s="179" customFormat="1" x14ac:dyDescent="0.2">
      <c r="H19386" s="180"/>
      <c r="I19386" s="180"/>
      <c r="L19386" s="181"/>
      <c r="M19386" s="180"/>
      <c r="N19386" s="180"/>
      <c r="O19386" s="180"/>
    </row>
    <row r="19387" spans="8:15" s="179" customFormat="1" x14ac:dyDescent="0.2">
      <c r="H19387" s="180"/>
      <c r="I19387" s="180"/>
      <c r="L19387" s="181"/>
      <c r="M19387" s="180"/>
      <c r="N19387" s="180"/>
      <c r="O19387" s="180"/>
    </row>
    <row r="19388" spans="8:15" s="179" customFormat="1" x14ac:dyDescent="0.2">
      <c r="H19388" s="180"/>
      <c r="I19388" s="180"/>
      <c r="L19388" s="181"/>
      <c r="M19388" s="180"/>
      <c r="N19388" s="180"/>
      <c r="O19388" s="180"/>
    </row>
    <row r="19389" spans="8:15" s="179" customFormat="1" x14ac:dyDescent="0.2">
      <c r="H19389" s="180"/>
      <c r="I19389" s="180"/>
      <c r="L19389" s="181"/>
      <c r="M19389" s="180"/>
      <c r="N19389" s="180"/>
      <c r="O19389" s="180"/>
    </row>
    <row r="19390" spans="8:15" s="179" customFormat="1" x14ac:dyDescent="0.2">
      <c r="H19390" s="180"/>
      <c r="I19390" s="180"/>
      <c r="L19390" s="181"/>
      <c r="M19390" s="180"/>
      <c r="N19390" s="180"/>
      <c r="O19390" s="180"/>
    </row>
    <row r="19391" spans="8:15" s="179" customFormat="1" x14ac:dyDescent="0.2">
      <c r="H19391" s="180"/>
      <c r="I19391" s="180"/>
      <c r="L19391" s="181"/>
      <c r="M19391" s="180"/>
      <c r="N19391" s="180"/>
      <c r="O19391" s="180"/>
    </row>
    <row r="19392" spans="8:15" s="179" customFormat="1" x14ac:dyDescent="0.2">
      <c r="H19392" s="180"/>
      <c r="I19392" s="180"/>
      <c r="L19392" s="181"/>
      <c r="M19392" s="180"/>
      <c r="N19392" s="180"/>
      <c r="O19392" s="180"/>
    </row>
    <row r="19393" spans="8:15" s="179" customFormat="1" x14ac:dyDescent="0.2">
      <c r="H19393" s="180"/>
      <c r="I19393" s="180"/>
      <c r="L19393" s="181"/>
      <c r="M19393" s="180"/>
      <c r="N19393" s="180"/>
      <c r="O19393" s="180"/>
    </row>
    <row r="19394" spans="8:15" s="179" customFormat="1" x14ac:dyDescent="0.2">
      <c r="H19394" s="180"/>
      <c r="I19394" s="180"/>
      <c r="L19394" s="181"/>
      <c r="M19394" s="180"/>
      <c r="N19394" s="180"/>
      <c r="O19394" s="180"/>
    </row>
    <row r="19395" spans="8:15" s="179" customFormat="1" x14ac:dyDescent="0.2">
      <c r="H19395" s="180"/>
      <c r="I19395" s="180"/>
      <c r="L19395" s="181"/>
      <c r="M19395" s="180"/>
      <c r="N19395" s="180"/>
      <c r="O19395" s="180"/>
    </row>
    <row r="19396" spans="8:15" s="179" customFormat="1" x14ac:dyDescent="0.2">
      <c r="H19396" s="180"/>
      <c r="I19396" s="180"/>
      <c r="L19396" s="181"/>
      <c r="M19396" s="180"/>
      <c r="N19396" s="180"/>
      <c r="O19396" s="180"/>
    </row>
    <row r="19397" spans="8:15" s="179" customFormat="1" x14ac:dyDescent="0.2">
      <c r="H19397" s="180"/>
      <c r="I19397" s="180"/>
      <c r="L19397" s="181"/>
      <c r="M19397" s="180"/>
      <c r="N19397" s="180"/>
      <c r="O19397" s="180"/>
    </row>
    <row r="19398" spans="8:15" s="179" customFormat="1" x14ac:dyDescent="0.2">
      <c r="H19398" s="180"/>
      <c r="I19398" s="180"/>
      <c r="L19398" s="181"/>
      <c r="M19398" s="180"/>
      <c r="N19398" s="180"/>
      <c r="O19398" s="180"/>
    </row>
    <row r="19399" spans="8:15" s="179" customFormat="1" x14ac:dyDescent="0.2">
      <c r="H19399" s="180"/>
      <c r="I19399" s="180"/>
      <c r="L19399" s="181"/>
      <c r="M19399" s="180"/>
      <c r="N19399" s="180"/>
      <c r="O19399" s="180"/>
    </row>
    <row r="19400" spans="8:15" s="179" customFormat="1" x14ac:dyDescent="0.2">
      <c r="H19400" s="180"/>
      <c r="I19400" s="180"/>
      <c r="L19400" s="181"/>
      <c r="M19400" s="180"/>
      <c r="N19400" s="180"/>
      <c r="O19400" s="180"/>
    </row>
    <row r="19401" spans="8:15" s="179" customFormat="1" x14ac:dyDescent="0.2">
      <c r="H19401" s="180"/>
      <c r="I19401" s="180"/>
      <c r="L19401" s="181"/>
      <c r="M19401" s="180"/>
      <c r="N19401" s="180"/>
      <c r="O19401" s="180"/>
    </row>
    <row r="19402" spans="8:15" s="179" customFormat="1" x14ac:dyDescent="0.2">
      <c r="H19402" s="180"/>
      <c r="I19402" s="180"/>
      <c r="L19402" s="181"/>
      <c r="M19402" s="180"/>
      <c r="N19402" s="180"/>
      <c r="O19402" s="180"/>
    </row>
    <row r="19403" spans="8:15" s="179" customFormat="1" x14ac:dyDescent="0.2">
      <c r="H19403" s="180"/>
      <c r="I19403" s="180"/>
      <c r="L19403" s="181"/>
      <c r="M19403" s="180"/>
      <c r="N19403" s="180"/>
      <c r="O19403" s="180"/>
    </row>
    <row r="19404" spans="8:15" s="179" customFormat="1" x14ac:dyDescent="0.2">
      <c r="H19404" s="180"/>
      <c r="I19404" s="180"/>
      <c r="L19404" s="181"/>
      <c r="M19404" s="180"/>
      <c r="N19404" s="180"/>
      <c r="O19404" s="180"/>
    </row>
    <row r="19405" spans="8:15" s="179" customFormat="1" x14ac:dyDescent="0.2">
      <c r="H19405" s="180"/>
      <c r="I19405" s="180"/>
      <c r="L19405" s="181"/>
      <c r="M19405" s="180"/>
      <c r="N19405" s="180"/>
      <c r="O19405" s="180"/>
    </row>
    <row r="19406" spans="8:15" s="179" customFormat="1" x14ac:dyDescent="0.2">
      <c r="H19406" s="180"/>
      <c r="I19406" s="180"/>
      <c r="L19406" s="181"/>
      <c r="M19406" s="180"/>
      <c r="N19406" s="180"/>
      <c r="O19406" s="180"/>
    </row>
    <row r="19407" spans="8:15" s="179" customFormat="1" x14ac:dyDescent="0.2">
      <c r="H19407" s="180"/>
      <c r="I19407" s="180"/>
      <c r="L19407" s="181"/>
      <c r="M19407" s="180"/>
      <c r="N19407" s="180"/>
      <c r="O19407" s="180"/>
    </row>
    <row r="19408" spans="8:15" s="179" customFormat="1" x14ac:dyDescent="0.2">
      <c r="H19408" s="180"/>
      <c r="I19408" s="180"/>
      <c r="L19408" s="181"/>
      <c r="M19408" s="180"/>
      <c r="N19408" s="180"/>
      <c r="O19408" s="180"/>
    </row>
    <row r="19409" spans="8:15" s="179" customFormat="1" x14ac:dyDescent="0.2">
      <c r="H19409" s="180"/>
      <c r="I19409" s="180"/>
      <c r="L19409" s="181"/>
      <c r="M19409" s="180"/>
      <c r="N19409" s="180"/>
      <c r="O19409" s="180"/>
    </row>
    <row r="19410" spans="8:15" s="179" customFormat="1" x14ac:dyDescent="0.2">
      <c r="H19410" s="180"/>
      <c r="I19410" s="180"/>
      <c r="L19410" s="181"/>
      <c r="M19410" s="180"/>
      <c r="N19410" s="180"/>
      <c r="O19410" s="180"/>
    </row>
    <row r="19411" spans="8:15" s="179" customFormat="1" x14ac:dyDescent="0.2">
      <c r="H19411" s="180"/>
      <c r="I19411" s="180"/>
      <c r="L19411" s="181"/>
      <c r="M19411" s="180"/>
      <c r="N19411" s="180"/>
      <c r="O19411" s="180"/>
    </row>
    <row r="19412" spans="8:15" s="179" customFormat="1" x14ac:dyDescent="0.2">
      <c r="H19412" s="180"/>
      <c r="I19412" s="180"/>
      <c r="L19412" s="181"/>
      <c r="M19412" s="180"/>
      <c r="N19412" s="180"/>
      <c r="O19412" s="180"/>
    </row>
    <row r="19413" spans="8:15" s="179" customFormat="1" x14ac:dyDescent="0.2">
      <c r="H19413" s="180"/>
      <c r="I19413" s="180"/>
      <c r="L19413" s="181"/>
      <c r="M19413" s="180"/>
      <c r="N19413" s="180"/>
      <c r="O19413" s="180"/>
    </row>
    <row r="19414" spans="8:15" s="179" customFormat="1" x14ac:dyDescent="0.2">
      <c r="H19414" s="180"/>
      <c r="I19414" s="180"/>
      <c r="L19414" s="181"/>
      <c r="M19414" s="180"/>
      <c r="N19414" s="180"/>
      <c r="O19414" s="180"/>
    </row>
    <row r="19415" spans="8:15" s="179" customFormat="1" x14ac:dyDescent="0.2">
      <c r="H19415" s="180"/>
      <c r="I19415" s="180"/>
      <c r="L19415" s="181"/>
      <c r="M19415" s="180"/>
      <c r="N19415" s="180"/>
      <c r="O19415" s="180"/>
    </row>
    <row r="19416" spans="8:15" s="179" customFormat="1" x14ac:dyDescent="0.2">
      <c r="H19416" s="180"/>
      <c r="I19416" s="180"/>
      <c r="L19416" s="181"/>
      <c r="M19416" s="180"/>
      <c r="N19416" s="180"/>
      <c r="O19416" s="180"/>
    </row>
    <row r="19417" spans="8:15" s="179" customFormat="1" x14ac:dyDescent="0.2">
      <c r="H19417" s="180"/>
      <c r="I19417" s="180"/>
      <c r="L19417" s="181"/>
      <c r="M19417" s="180"/>
      <c r="N19417" s="180"/>
      <c r="O19417" s="180"/>
    </row>
    <row r="19418" spans="8:15" s="179" customFormat="1" x14ac:dyDescent="0.2">
      <c r="H19418" s="180"/>
      <c r="I19418" s="180"/>
      <c r="L19418" s="181"/>
      <c r="M19418" s="180"/>
      <c r="N19418" s="180"/>
      <c r="O19418" s="180"/>
    </row>
    <row r="19419" spans="8:15" s="179" customFormat="1" x14ac:dyDescent="0.2">
      <c r="H19419" s="180"/>
      <c r="I19419" s="180"/>
      <c r="L19419" s="181"/>
      <c r="M19419" s="180"/>
      <c r="N19419" s="180"/>
      <c r="O19419" s="180"/>
    </row>
    <row r="19420" spans="8:15" s="179" customFormat="1" x14ac:dyDescent="0.2">
      <c r="H19420" s="180"/>
      <c r="I19420" s="180"/>
      <c r="L19420" s="181"/>
      <c r="M19420" s="180"/>
      <c r="N19420" s="180"/>
      <c r="O19420" s="180"/>
    </row>
    <row r="19421" spans="8:15" s="179" customFormat="1" x14ac:dyDescent="0.2">
      <c r="H19421" s="180"/>
      <c r="I19421" s="180"/>
      <c r="L19421" s="181"/>
      <c r="M19421" s="180"/>
      <c r="N19421" s="180"/>
      <c r="O19421" s="180"/>
    </row>
    <row r="19422" spans="8:15" s="179" customFormat="1" x14ac:dyDescent="0.2">
      <c r="H19422" s="180"/>
      <c r="I19422" s="180"/>
      <c r="L19422" s="181"/>
      <c r="M19422" s="180"/>
      <c r="N19422" s="180"/>
      <c r="O19422" s="180"/>
    </row>
    <row r="19423" spans="8:15" s="179" customFormat="1" x14ac:dyDescent="0.2">
      <c r="H19423" s="180"/>
      <c r="I19423" s="180"/>
      <c r="L19423" s="181"/>
      <c r="M19423" s="180"/>
      <c r="N19423" s="180"/>
      <c r="O19423" s="180"/>
    </row>
    <row r="19424" spans="8:15" s="179" customFormat="1" x14ac:dyDescent="0.2">
      <c r="H19424" s="180"/>
      <c r="I19424" s="180"/>
      <c r="L19424" s="181"/>
      <c r="M19424" s="180"/>
      <c r="N19424" s="180"/>
      <c r="O19424" s="180"/>
    </row>
    <row r="19425" spans="8:15" s="179" customFormat="1" x14ac:dyDescent="0.2">
      <c r="H19425" s="180"/>
      <c r="I19425" s="180"/>
      <c r="L19425" s="181"/>
      <c r="M19425" s="180"/>
      <c r="N19425" s="180"/>
      <c r="O19425" s="180"/>
    </row>
    <row r="19426" spans="8:15" s="179" customFormat="1" x14ac:dyDescent="0.2">
      <c r="H19426" s="180"/>
      <c r="I19426" s="180"/>
      <c r="L19426" s="181"/>
      <c r="M19426" s="180"/>
      <c r="N19426" s="180"/>
      <c r="O19426" s="180"/>
    </row>
    <row r="19427" spans="8:15" s="179" customFormat="1" x14ac:dyDescent="0.2">
      <c r="H19427" s="180"/>
      <c r="I19427" s="180"/>
      <c r="L19427" s="181"/>
      <c r="M19427" s="180"/>
      <c r="N19427" s="180"/>
      <c r="O19427" s="180"/>
    </row>
    <row r="19428" spans="8:15" s="179" customFormat="1" x14ac:dyDescent="0.2">
      <c r="H19428" s="180"/>
      <c r="I19428" s="180"/>
      <c r="L19428" s="181"/>
      <c r="M19428" s="180"/>
      <c r="N19428" s="180"/>
      <c r="O19428" s="180"/>
    </row>
    <row r="19429" spans="8:15" s="179" customFormat="1" x14ac:dyDescent="0.2">
      <c r="H19429" s="180"/>
      <c r="I19429" s="180"/>
      <c r="L19429" s="181"/>
      <c r="M19429" s="180"/>
      <c r="N19429" s="180"/>
      <c r="O19429" s="180"/>
    </row>
    <row r="19430" spans="8:15" s="179" customFormat="1" x14ac:dyDescent="0.2">
      <c r="H19430" s="180"/>
      <c r="I19430" s="180"/>
      <c r="L19430" s="181"/>
      <c r="M19430" s="180"/>
      <c r="N19430" s="180"/>
      <c r="O19430" s="180"/>
    </row>
    <row r="19431" spans="8:15" s="179" customFormat="1" x14ac:dyDescent="0.2">
      <c r="H19431" s="180"/>
      <c r="I19431" s="180"/>
      <c r="L19431" s="181"/>
      <c r="M19431" s="180"/>
      <c r="N19431" s="180"/>
      <c r="O19431" s="180"/>
    </row>
    <row r="19432" spans="8:15" s="179" customFormat="1" x14ac:dyDescent="0.2">
      <c r="H19432" s="180"/>
      <c r="I19432" s="180"/>
      <c r="L19432" s="181"/>
      <c r="M19432" s="180"/>
      <c r="N19432" s="180"/>
      <c r="O19432" s="180"/>
    </row>
    <row r="19433" spans="8:15" s="179" customFormat="1" x14ac:dyDescent="0.2">
      <c r="H19433" s="180"/>
      <c r="I19433" s="180"/>
      <c r="L19433" s="181"/>
      <c r="M19433" s="180"/>
      <c r="N19433" s="180"/>
      <c r="O19433" s="180"/>
    </row>
    <row r="19434" spans="8:15" s="179" customFormat="1" x14ac:dyDescent="0.2">
      <c r="H19434" s="180"/>
      <c r="I19434" s="180"/>
      <c r="L19434" s="181"/>
      <c r="M19434" s="180"/>
      <c r="N19434" s="180"/>
      <c r="O19434" s="180"/>
    </row>
    <row r="19435" spans="8:15" s="179" customFormat="1" x14ac:dyDescent="0.2">
      <c r="H19435" s="180"/>
      <c r="I19435" s="180"/>
      <c r="L19435" s="181"/>
      <c r="M19435" s="180"/>
      <c r="N19435" s="180"/>
      <c r="O19435" s="180"/>
    </row>
    <row r="19436" spans="8:15" s="179" customFormat="1" x14ac:dyDescent="0.2">
      <c r="H19436" s="180"/>
      <c r="I19436" s="180"/>
      <c r="L19436" s="181"/>
      <c r="M19436" s="180"/>
      <c r="N19436" s="180"/>
      <c r="O19436" s="180"/>
    </row>
    <row r="19437" spans="8:15" s="179" customFormat="1" x14ac:dyDescent="0.2">
      <c r="H19437" s="180"/>
      <c r="I19437" s="180"/>
      <c r="L19437" s="181"/>
      <c r="M19437" s="180"/>
      <c r="N19437" s="180"/>
      <c r="O19437" s="180"/>
    </row>
    <row r="19438" spans="8:15" s="179" customFormat="1" x14ac:dyDescent="0.2">
      <c r="H19438" s="180"/>
      <c r="I19438" s="180"/>
      <c r="L19438" s="181"/>
      <c r="M19438" s="180"/>
      <c r="N19438" s="180"/>
      <c r="O19438" s="180"/>
    </row>
    <row r="19439" spans="8:15" s="179" customFormat="1" x14ac:dyDescent="0.2">
      <c r="H19439" s="180"/>
      <c r="I19439" s="180"/>
      <c r="L19439" s="181"/>
      <c r="M19439" s="180"/>
      <c r="N19439" s="180"/>
      <c r="O19439" s="180"/>
    </row>
    <row r="19440" spans="8:15" s="179" customFormat="1" x14ac:dyDescent="0.2">
      <c r="H19440" s="180"/>
      <c r="I19440" s="180"/>
      <c r="L19440" s="181"/>
      <c r="M19440" s="180"/>
      <c r="N19440" s="180"/>
      <c r="O19440" s="180"/>
    </row>
    <row r="19441" spans="8:15" s="179" customFormat="1" x14ac:dyDescent="0.2">
      <c r="H19441" s="180"/>
      <c r="I19441" s="180"/>
      <c r="L19441" s="181"/>
      <c r="M19441" s="180"/>
      <c r="N19441" s="180"/>
      <c r="O19441" s="180"/>
    </row>
    <row r="19442" spans="8:15" s="179" customFormat="1" x14ac:dyDescent="0.2">
      <c r="H19442" s="180"/>
      <c r="I19442" s="180"/>
      <c r="L19442" s="181"/>
      <c r="M19442" s="180"/>
      <c r="N19442" s="180"/>
      <c r="O19442" s="180"/>
    </row>
    <row r="19443" spans="8:15" s="179" customFormat="1" x14ac:dyDescent="0.2">
      <c r="H19443" s="180"/>
      <c r="I19443" s="180"/>
      <c r="L19443" s="181"/>
      <c r="M19443" s="180"/>
      <c r="N19443" s="180"/>
      <c r="O19443" s="180"/>
    </row>
    <row r="19444" spans="8:15" s="179" customFormat="1" x14ac:dyDescent="0.2">
      <c r="H19444" s="180"/>
      <c r="I19444" s="180"/>
      <c r="L19444" s="181"/>
      <c r="M19444" s="180"/>
      <c r="N19444" s="180"/>
      <c r="O19444" s="180"/>
    </row>
    <row r="19445" spans="8:15" s="179" customFormat="1" x14ac:dyDescent="0.2">
      <c r="H19445" s="180"/>
      <c r="I19445" s="180"/>
      <c r="L19445" s="181"/>
      <c r="M19445" s="180"/>
      <c r="N19445" s="180"/>
      <c r="O19445" s="180"/>
    </row>
    <row r="19446" spans="8:15" s="179" customFormat="1" x14ac:dyDescent="0.2">
      <c r="H19446" s="180"/>
      <c r="I19446" s="180"/>
      <c r="L19446" s="181"/>
      <c r="M19446" s="180"/>
      <c r="N19446" s="180"/>
      <c r="O19446" s="180"/>
    </row>
    <row r="19447" spans="8:15" s="179" customFormat="1" x14ac:dyDescent="0.2">
      <c r="H19447" s="180"/>
      <c r="I19447" s="180"/>
      <c r="L19447" s="181"/>
      <c r="M19447" s="180"/>
      <c r="N19447" s="180"/>
      <c r="O19447" s="180"/>
    </row>
    <row r="19448" spans="8:15" s="179" customFormat="1" x14ac:dyDescent="0.2">
      <c r="H19448" s="180"/>
      <c r="I19448" s="180"/>
      <c r="L19448" s="181"/>
      <c r="M19448" s="180"/>
      <c r="N19448" s="180"/>
      <c r="O19448" s="180"/>
    </row>
    <row r="19449" spans="8:15" s="179" customFormat="1" x14ac:dyDescent="0.2">
      <c r="H19449" s="180"/>
      <c r="I19449" s="180"/>
      <c r="L19449" s="181"/>
      <c r="M19449" s="180"/>
      <c r="N19449" s="180"/>
      <c r="O19449" s="180"/>
    </row>
    <row r="19450" spans="8:15" s="179" customFormat="1" x14ac:dyDescent="0.2">
      <c r="H19450" s="180"/>
      <c r="I19450" s="180"/>
      <c r="L19450" s="181"/>
      <c r="M19450" s="180"/>
      <c r="N19450" s="180"/>
      <c r="O19450" s="180"/>
    </row>
    <row r="19451" spans="8:15" s="179" customFormat="1" x14ac:dyDescent="0.2">
      <c r="H19451" s="180"/>
      <c r="I19451" s="180"/>
      <c r="L19451" s="181"/>
      <c r="M19451" s="180"/>
      <c r="N19451" s="180"/>
      <c r="O19451" s="180"/>
    </row>
    <row r="19452" spans="8:15" s="179" customFormat="1" x14ac:dyDescent="0.2">
      <c r="H19452" s="180"/>
      <c r="I19452" s="180"/>
      <c r="L19452" s="181"/>
      <c r="M19452" s="180"/>
      <c r="N19452" s="180"/>
      <c r="O19452" s="180"/>
    </row>
    <row r="19453" spans="8:15" s="179" customFormat="1" x14ac:dyDescent="0.2">
      <c r="H19453" s="180"/>
      <c r="I19453" s="180"/>
      <c r="L19453" s="181"/>
      <c r="M19453" s="180"/>
      <c r="N19453" s="180"/>
      <c r="O19453" s="180"/>
    </row>
    <row r="19454" spans="8:15" s="179" customFormat="1" x14ac:dyDescent="0.2">
      <c r="H19454" s="180"/>
      <c r="I19454" s="180"/>
      <c r="L19454" s="181"/>
      <c r="M19454" s="180"/>
      <c r="N19454" s="180"/>
      <c r="O19454" s="180"/>
    </row>
    <row r="19455" spans="8:15" s="179" customFormat="1" x14ac:dyDescent="0.2">
      <c r="H19455" s="180"/>
      <c r="I19455" s="180"/>
      <c r="L19455" s="181"/>
      <c r="M19455" s="180"/>
      <c r="N19455" s="180"/>
      <c r="O19455" s="180"/>
    </row>
    <row r="19456" spans="8:15" s="179" customFormat="1" x14ac:dyDescent="0.2">
      <c r="H19456" s="180"/>
      <c r="I19456" s="180"/>
      <c r="L19456" s="181"/>
      <c r="M19456" s="180"/>
      <c r="N19456" s="180"/>
      <c r="O19456" s="180"/>
    </row>
    <row r="19457" spans="8:15" s="179" customFormat="1" x14ac:dyDescent="0.2">
      <c r="H19457" s="180"/>
      <c r="I19457" s="180"/>
      <c r="L19457" s="181"/>
      <c r="M19457" s="180"/>
      <c r="N19457" s="180"/>
      <c r="O19457" s="180"/>
    </row>
    <row r="19458" spans="8:15" s="179" customFormat="1" x14ac:dyDescent="0.2">
      <c r="H19458" s="180"/>
      <c r="I19458" s="180"/>
      <c r="L19458" s="181"/>
      <c r="M19458" s="180"/>
      <c r="N19458" s="180"/>
      <c r="O19458" s="180"/>
    </row>
    <row r="19459" spans="8:15" s="179" customFormat="1" x14ac:dyDescent="0.2">
      <c r="H19459" s="180"/>
      <c r="I19459" s="180"/>
      <c r="L19459" s="181"/>
      <c r="M19459" s="180"/>
      <c r="N19459" s="180"/>
      <c r="O19459" s="180"/>
    </row>
    <row r="19460" spans="8:15" s="179" customFormat="1" x14ac:dyDescent="0.2">
      <c r="H19460" s="180"/>
      <c r="I19460" s="180"/>
      <c r="L19460" s="181"/>
      <c r="M19460" s="180"/>
      <c r="N19460" s="180"/>
      <c r="O19460" s="180"/>
    </row>
    <row r="19461" spans="8:15" s="179" customFormat="1" x14ac:dyDescent="0.2">
      <c r="H19461" s="180"/>
      <c r="I19461" s="180"/>
      <c r="L19461" s="181"/>
      <c r="M19461" s="180"/>
      <c r="N19461" s="180"/>
      <c r="O19461" s="180"/>
    </row>
    <row r="19462" spans="8:15" s="179" customFormat="1" x14ac:dyDescent="0.2">
      <c r="H19462" s="180"/>
      <c r="I19462" s="180"/>
      <c r="L19462" s="181"/>
      <c r="M19462" s="180"/>
      <c r="N19462" s="180"/>
      <c r="O19462" s="180"/>
    </row>
    <row r="19463" spans="8:15" s="179" customFormat="1" x14ac:dyDescent="0.2">
      <c r="H19463" s="180"/>
      <c r="I19463" s="180"/>
      <c r="L19463" s="181"/>
      <c r="M19463" s="180"/>
      <c r="N19463" s="180"/>
      <c r="O19463" s="180"/>
    </row>
    <row r="19464" spans="8:15" s="179" customFormat="1" x14ac:dyDescent="0.2">
      <c r="H19464" s="180"/>
      <c r="I19464" s="180"/>
      <c r="L19464" s="181"/>
      <c r="M19464" s="180"/>
      <c r="N19464" s="180"/>
      <c r="O19464" s="180"/>
    </row>
    <row r="19465" spans="8:15" s="179" customFormat="1" x14ac:dyDescent="0.2">
      <c r="H19465" s="180"/>
      <c r="I19465" s="180"/>
      <c r="L19465" s="181"/>
      <c r="M19465" s="180"/>
      <c r="N19465" s="180"/>
      <c r="O19465" s="180"/>
    </row>
    <row r="19466" spans="8:15" s="179" customFormat="1" x14ac:dyDescent="0.2">
      <c r="H19466" s="180"/>
      <c r="I19466" s="180"/>
      <c r="L19466" s="181"/>
      <c r="M19466" s="180"/>
      <c r="N19466" s="180"/>
      <c r="O19466" s="180"/>
    </row>
    <row r="19467" spans="8:15" s="179" customFormat="1" x14ac:dyDescent="0.2">
      <c r="H19467" s="180"/>
      <c r="I19467" s="180"/>
      <c r="L19467" s="181"/>
      <c r="M19467" s="180"/>
      <c r="N19467" s="180"/>
      <c r="O19467" s="180"/>
    </row>
    <row r="19468" spans="8:15" s="179" customFormat="1" x14ac:dyDescent="0.2">
      <c r="H19468" s="180"/>
      <c r="I19468" s="180"/>
      <c r="L19468" s="181"/>
      <c r="M19468" s="180"/>
      <c r="N19468" s="180"/>
      <c r="O19468" s="180"/>
    </row>
    <row r="19469" spans="8:15" s="179" customFormat="1" x14ac:dyDescent="0.2">
      <c r="H19469" s="180"/>
      <c r="I19469" s="180"/>
      <c r="L19469" s="181"/>
      <c r="M19469" s="180"/>
      <c r="N19469" s="180"/>
      <c r="O19469" s="180"/>
    </row>
    <row r="19470" spans="8:15" s="179" customFormat="1" x14ac:dyDescent="0.2">
      <c r="H19470" s="180"/>
      <c r="I19470" s="180"/>
      <c r="L19470" s="181"/>
      <c r="M19470" s="180"/>
      <c r="N19470" s="180"/>
      <c r="O19470" s="180"/>
    </row>
    <row r="19471" spans="8:15" s="179" customFormat="1" x14ac:dyDescent="0.2">
      <c r="H19471" s="180"/>
      <c r="I19471" s="180"/>
      <c r="L19471" s="181"/>
      <c r="M19471" s="180"/>
      <c r="N19471" s="180"/>
      <c r="O19471" s="180"/>
    </row>
    <row r="19472" spans="8:15" s="179" customFormat="1" x14ac:dyDescent="0.2">
      <c r="H19472" s="180"/>
      <c r="I19472" s="180"/>
      <c r="L19472" s="181"/>
      <c r="M19472" s="180"/>
      <c r="N19472" s="180"/>
      <c r="O19472" s="180"/>
    </row>
    <row r="19473" spans="8:15" s="179" customFormat="1" x14ac:dyDescent="0.2">
      <c r="H19473" s="180"/>
      <c r="I19473" s="180"/>
      <c r="L19473" s="181"/>
      <c r="M19473" s="180"/>
      <c r="N19473" s="180"/>
      <c r="O19473" s="180"/>
    </row>
    <row r="19474" spans="8:15" s="179" customFormat="1" x14ac:dyDescent="0.2">
      <c r="H19474" s="180"/>
      <c r="I19474" s="180"/>
      <c r="L19474" s="181"/>
      <c r="M19474" s="180"/>
      <c r="N19474" s="180"/>
      <c r="O19474" s="180"/>
    </row>
    <row r="19475" spans="8:15" s="179" customFormat="1" x14ac:dyDescent="0.2">
      <c r="H19475" s="180"/>
      <c r="I19475" s="180"/>
      <c r="L19475" s="181"/>
      <c r="M19475" s="180"/>
      <c r="N19475" s="180"/>
      <c r="O19475" s="180"/>
    </row>
    <row r="19476" spans="8:15" s="179" customFormat="1" x14ac:dyDescent="0.2">
      <c r="H19476" s="180"/>
      <c r="I19476" s="180"/>
      <c r="L19476" s="181"/>
      <c r="M19476" s="180"/>
      <c r="N19476" s="180"/>
      <c r="O19476" s="180"/>
    </row>
    <row r="19477" spans="8:15" s="179" customFormat="1" x14ac:dyDescent="0.2">
      <c r="H19477" s="180"/>
      <c r="I19477" s="180"/>
      <c r="L19477" s="181"/>
      <c r="M19477" s="180"/>
      <c r="N19477" s="180"/>
      <c r="O19477" s="180"/>
    </row>
    <row r="19478" spans="8:15" s="179" customFormat="1" x14ac:dyDescent="0.2">
      <c r="H19478" s="180"/>
      <c r="I19478" s="180"/>
      <c r="L19478" s="181"/>
      <c r="M19478" s="180"/>
      <c r="N19478" s="180"/>
      <c r="O19478" s="180"/>
    </row>
    <row r="19479" spans="8:15" s="179" customFormat="1" x14ac:dyDescent="0.2">
      <c r="H19479" s="180"/>
      <c r="I19479" s="180"/>
      <c r="L19479" s="181"/>
      <c r="M19479" s="180"/>
      <c r="N19479" s="180"/>
      <c r="O19479" s="180"/>
    </row>
    <row r="19480" spans="8:15" s="179" customFormat="1" x14ac:dyDescent="0.2">
      <c r="H19480" s="180"/>
      <c r="I19480" s="180"/>
      <c r="L19480" s="181"/>
      <c r="M19480" s="180"/>
      <c r="N19480" s="180"/>
      <c r="O19480" s="180"/>
    </row>
    <row r="19481" spans="8:15" s="179" customFormat="1" x14ac:dyDescent="0.2">
      <c r="H19481" s="180"/>
      <c r="I19481" s="180"/>
      <c r="L19481" s="181"/>
      <c r="M19481" s="180"/>
      <c r="N19481" s="180"/>
      <c r="O19481" s="180"/>
    </row>
    <row r="19482" spans="8:15" s="179" customFormat="1" x14ac:dyDescent="0.2">
      <c r="H19482" s="180"/>
      <c r="I19482" s="180"/>
      <c r="L19482" s="181"/>
      <c r="M19482" s="180"/>
      <c r="N19482" s="180"/>
      <c r="O19482" s="180"/>
    </row>
    <row r="19483" spans="8:15" s="179" customFormat="1" x14ac:dyDescent="0.2">
      <c r="H19483" s="180"/>
      <c r="I19483" s="180"/>
      <c r="L19483" s="181"/>
      <c r="M19483" s="180"/>
      <c r="N19483" s="180"/>
      <c r="O19483" s="180"/>
    </row>
    <row r="19484" spans="8:15" s="179" customFormat="1" x14ac:dyDescent="0.2">
      <c r="H19484" s="180"/>
      <c r="I19484" s="180"/>
      <c r="L19484" s="181"/>
      <c r="M19484" s="180"/>
      <c r="N19484" s="180"/>
      <c r="O19484" s="180"/>
    </row>
    <row r="19485" spans="8:15" s="179" customFormat="1" x14ac:dyDescent="0.2">
      <c r="H19485" s="180"/>
      <c r="I19485" s="180"/>
      <c r="L19485" s="181"/>
      <c r="M19485" s="180"/>
      <c r="N19485" s="180"/>
      <c r="O19485" s="180"/>
    </row>
    <row r="19486" spans="8:15" s="179" customFormat="1" x14ac:dyDescent="0.2">
      <c r="H19486" s="180"/>
      <c r="I19486" s="180"/>
      <c r="L19486" s="181"/>
      <c r="M19486" s="180"/>
      <c r="N19486" s="180"/>
      <c r="O19486" s="180"/>
    </row>
    <row r="19487" spans="8:15" s="179" customFormat="1" x14ac:dyDescent="0.2">
      <c r="H19487" s="180"/>
      <c r="I19487" s="180"/>
      <c r="L19487" s="181"/>
      <c r="M19487" s="180"/>
      <c r="N19487" s="180"/>
      <c r="O19487" s="180"/>
    </row>
    <row r="19488" spans="8:15" s="179" customFormat="1" x14ac:dyDescent="0.2">
      <c r="H19488" s="180"/>
      <c r="I19488" s="180"/>
      <c r="L19488" s="181"/>
      <c r="M19488" s="180"/>
      <c r="N19488" s="180"/>
      <c r="O19488" s="180"/>
    </row>
    <row r="19489" spans="8:15" s="179" customFormat="1" x14ac:dyDescent="0.2">
      <c r="H19489" s="180"/>
      <c r="I19489" s="180"/>
      <c r="L19489" s="181"/>
      <c r="M19489" s="180"/>
      <c r="N19489" s="180"/>
      <c r="O19489" s="180"/>
    </row>
    <row r="19490" spans="8:15" s="179" customFormat="1" x14ac:dyDescent="0.2">
      <c r="H19490" s="180"/>
      <c r="I19490" s="180"/>
      <c r="L19490" s="181"/>
      <c r="M19490" s="180"/>
      <c r="N19490" s="180"/>
      <c r="O19490" s="180"/>
    </row>
    <row r="19491" spans="8:15" s="179" customFormat="1" x14ac:dyDescent="0.2">
      <c r="H19491" s="180"/>
      <c r="I19491" s="180"/>
      <c r="L19491" s="181"/>
      <c r="M19491" s="180"/>
      <c r="N19491" s="180"/>
      <c r="O19491" s="180"/>
    </row>
    <row r="19492" spans="8:15" s="179" customFormat="1" x14ac:dyDescent="0.2">
      <c r="H19492" s="180"/>
      <c r="I19492" s="180"/>
      <c r="L19492" s="181"/>
      <c r="M19492" s="180"/>
      <c r="N19492" s="180"/>
      <c r="O19492" s="180"/>
    </row>
    <row r="19493" spans="8:15" s="179" customFormat="1" x14ac:dyDescent="0.2">
      <c r="H19493" s="180"/>
      <c r="I19493" s="180"/>
      <c r="L19493" s="181"/>
      <c r="M19493" s="180"/>
      <c r="N19493" s="180"/>
      <c r="O19493" s="180"/>
    </row>
    <row r="19494" spans="8:15" s="179" customFormat="1" x14ac:dyDescent="0.2">
      <c r="H19494" s="180"/>
      <c r="I19494" s="180"/>
      <c r="L19494" s="181"/>
      <c r="M19494" s="180"/>
      <c r="N19494" s="180"/>
      <c r="O19494" s="180"/>
    </row>
    <row r="19495" spans="8:15" s="179" customFormat="1" x14ac:dyDescent="0.2">
      <c r="H19495" s="180"/>
      <c r="I19495" s="180"/>
      <c r="L19495" s="181"/>
      <c r="M19495" s="180"/>
      <c r="N19495" s="180"/>
      <c r="O19495" s="180"/>
    </row>
    <row r="19496" spans="8:15" s="179" customFormat="1" x14ac:dyDescent="0.2">
      <c r="H19496" s="180"/>
      <c r="I19496" s="180"/>
      <c r="L19496" s="181"/>
      <c r="M19496" s="180"/>
      <c r="N19496" s="180"/>
      <c r="O19496" s="180"/>
    </row>
    <row r="19497" spans="8:15" s="179" customFormat="1" x14ac:dyDescent="0.2">
      <c r="H19497" s="180"/>
      <c r="I19497" s="180"/>
      <c r="L19497" s="181"/>
      <c r="M19497" s="180"/>
      <c r="N19497" s="180"/>
      <c r="O19497" s="180"/>
    </row>
    <row r="19498" spans="8:15" s="179" customFormat="1" x14ac:dyDescent="0.2">
      <c r="H19498" s="180"/>
      <c r="I19498" s="180"/>
      <c r="L19498" s="181"/>
      <c r="M19498" s="180"/>
      <c r="N19498" s="180"/>
      <c r="O19498" s="180"/>
    </row>
    <row r="19499" spans="8:15" s="179" customFormat="1" x14ac:dyDescent="0.2">
      <c r="H19499" s="180"/>
      <c r="I19499" s="180"/>
      <c r="L19499" s="181"/>
      <c r="M19499" s="180"/>
      <c r="N19499" s="180"/>
      <c r="O19499" s="180"/>
    </row>
    <row r="19500" spans="8:15" s="179" customFormat="1" x14ac:dyDescent="0.2">
      <c r="H19500" s="180"/>
      <c r="I19500" s="180"/>
      <c r="L19500" s="181"/>
      <c r="M19500" s="180"/>
      <c r="N19500" s="180"/>
      <c r="O19500" s="180"/>
    </row>
    <row r="19501" spans="8:15" s="179" customFormat="1" x14ac:dyDescent="0.2">
      <c r="H19501" s="180"/>
      <c r="I19501" s="180"/>
      <c r="L19501" s="181"/>
      <c r="M19501" s="180"/>
      <c r="N19501" s="180"/>
      <c r="O19501" s="180"/>
    </row>
    <row r="19502" spans="8:15" s="179" customFormat="1" x14ac:dyDescent="0.2">
      <c r="H19502" s="180"/>
      <c r="I19502" s="180"/>
      <c r="L19502" s="181"/>
      <c r="M19502" s="180"/>
      <c r="N19502" s="180"/>
      <c r="O19502" s="180"/>
    </row>
    <row r="19503" spans="8:15" s="179" customFormat="1" x14ac:dyDescent="0.2">
      <c r="H19503" s="180"/>
      <c r="I19503" s="180"/>
      <c r="L19503" s="181"/>
      <c r="M19503" s="180"/>
      <c r="N19503" s="180"/>
      <c r="O19503" s="180"/>
    </row>
    <row r="19504" spans="8:15" s="179" customFormat="1" x14ac:dyDescent="0.2">
      <c r="H19504" s="180"/>
      <c r="I19504" s="180"/>
      <c r="L19504" s="181"/>
      <c r="M19504" s="180"/>
      <c r="N19504" s="180"/>
      <c r="O19504" s="180"/>
    </row>
    <row r="19505" spans="8:15" s="179" customFormat="1" x14ac:dyDescent="0.2">
      <c r="H19505" s="180"/>
      <c r="I19505" s="180"/>
      <c r="L19505" s="181"/>
      <c r="M19505" s="180"/>
      <c r="N19505" s="180"/>
      <c r="O19505" s="180"/>
    </row>
    <row r="19506" spans="8:15" s="179" customFormat="1" x14ac:dyDescent="0.2">
      <c r="H19506" s="180"/>
      <c r="I19506" s="180"/>
      <c r="L19506" s="181"/>
      <c r="M19506" s="180"/>
      <c r="N19506" s="180"/>
      <c r="O19506" s="180"/>
    </row>
    <row r="19507" spans="8:15" s="179" customFormat="1" x14ac:dyDescent="0.2">
      <c r="H19507" s="180"/>
      <c r="I19507" s="180"/>
      <c r="L19507" s="181"/>
      <c r="M19507" s="180"/>
      <c r="N19507" s="180"/>
      <c r="O19507" s="180"/>
    </row>
    <row r="19508" spans="8:15" s="179" customFormat="1" x14ac:dyDescent="0.2">
      <c r="H19508" s="180"/>
      <c r="I19508" s="180"/>
      <c r="L19508" s="181"/>
      <c r="M19508" s="180"/>
      <c r="N19508" s="180"/>
      <c r="O19508" s="180"/>
    </row>
    <row r="19509" spans="8:15" s="179" customFormat="1" x14ac:dyDescent="0.2">
      <c r="H19509" s="180"/>
      <c r="I19509" s="180"/>
      <c r="L19509" s="181"/>
      <c r="M19509" s="180"/>
      <c r="N19509" s="180"/>
      <c r="O19509" s="180"/>
    </row>
    <row r="19510" spans="8:15" s="179" customFormat="1" x14ac:dyDescent="0.2">
      <c r="H19510" s="180"/>
      <c r="I19510" s="180"/>
      <c r="L19510" s="181"/>
      <c r="M19510" s="180"/>
      <c r="N19510" s="180"/>
      <c r="O19510" s="180"/>
    </row>
    <row r="19511" spans="8:15" s="179" customFormat="1" x14ac:dyDescent="0.2">
      <c r="H19511" s="180"/>
      <c r="I19511" s="180"/>
      <c r="L19511" s="181"/>
      <c r="M19511" s="180"/>
      <c r="N19511" s="180"/>
      <c r="O19511" s="180"/>
    </row>
    <row r="19512" spans="8:15" s="179" customFormat="1" x14ac:dyDescent="0.2">
      <c r="H19512" s="180"/>
      <c r="I19512" s="180"/>
      <c r="L19512" s="181"/>
      <c r="M19512" s="180"/>
      <c r="N19512" s="180"/>
      <c r="O19512" s="180"/>
    </row>
    <row r="19513" spans="8:15" s="179" customFormat="1" x14ac:dyDescent="0.2">
      <c r="H19513" s="180"/>
      <c r="I19513" s="180"/>
      <c r="L19513" s="181"/>
      <c r="M19513" s="180"/>
      <c r="N19513" s="180"/>
      <c r="O19513" s="180"/>
    </row>
    <row r="19514" spans="8:15" s="179" customFormat="1" x14ac:dyDescent="0.2">
      <c r="H19514" s="180"/>
      <c r="I19514" s="180"/>
      <c r="L19514" s="181"/>
      <c r="M19514" s="180"/>
      <c r="N19514" s="180"/>
      <c r="O19514" s="180"/>
    </row>
    <row r="19515" spans="8:15" s="179" customFormat="1" x14ac:dyDescent="0.2">
      <c r="H19515" s="180"/>
      <c r="I19515" s="180"/>
      <c r="L19515" s="181"/>
      <c r="M19515" s="180"/>
      <c r="N19515" s="180"/>
      <c r="O19515" s="180"/>
    </row>
    <row r="19516" spans="8:15" s="179" customFormat="1" x14ac:dyDescent="0.2">
      <c r="H19516" s="180"/>
      <c r="I19516" s="180"/>
      <c r="L19516" s="181"/>
      <c r="M19516" s="180"/>
      <c r="N19516" s="180"/>
      <c r="O19516" s="180"/>
    </row>
    <row r="19517" spans="8:15" s="179" customFormat="1" x14ac:dyDescent="0.2">
      <c r="H19517" s="180"/>
      <c r="I19517" s="180"/>
      <c r="L19517" s="181"/>
      <c r="M19517" s="180"/>
      <c r="N19517" s="180"/>
      <c r="O19517" s="180"/>
    </row>
    <row r="19518" spans="8:15" s="179" customFormat="1" x14ac:dyDescent="0.2">
      <c r="H19518" s="180"/>
      <c r="I19518" s="180"/>
      <c r="L19518" s="181"/>
      <c r="M19518" s="180"/>
      <c r="N19518" s="180"/>
      <c r="O19518" s="180"/>
    </row>
    <row r="19519" spans="8:15" s="179" customFormat="1" x14ac:dyDescent="0.2">
      <c r="H19519" s="180"/>
      <c r="I19519" s="180"/>
      <c r="L19519" s="181"/>
      <c r="M19519" s="180"/>
      <c r="N19519" s="180"/>
      <c r="O19519" s="180"/>
    </row>
    <row r="19520" spans="8:15" s="179" customFormat="1" x14ac:dyDescent="0.2">
      <c r="H19520" s="180"/>
      <c r="I19520" s="180"/>
      <c r="L19520" s="181"/>
      <c r="M19520" s="180"/>
      <c r="N19520" s="180"/>
      <c r="O19520" s="180"/>
    </row>
    <row r="19521" spans="8:15" s="179" customFormat="1" x14ac:dyDescent="0.2">
      <c r="H19521" s="180"/>
      <c r="I19521" s="180"/>
      <c r="L19521" s="181"/>
      <c r="M19521" s="180"/>
      <c r="N19521" s="180"/>
      <c r="O19521" s="180"/>
    </row>
    <row r="19522" spans="8:15" s="179" customFormat="1" x14ac:dyDescent="0.2">
      <c r="H19522" s="180"/>
      <c r="I19522" s="180"/>
      <c r="L19522" s="181"/>
      <c r="M19522" s="180"/>
      <c r="N19522" s="180"/>
      <c r="O19522" s="180"/>
    </row>
    <row r="19523" spans="8:15" s="179" customFormat="1" x14ac:dyDescent="0.2">
      <c r="H19523" s="180"/>
      <c r="I19523" s="180"/>
      <c r="L19523" s="181"/>
      <c r="M19523" s="180"/>
      <c r="N19523" s="180"/>
      <c r="O19523" s="180"/>
    </row>
    <row r="19524" spans="8:15" s="179" customFormat="1" x14ac:dyDescent="0.2">
      <c r="H19524" s="180"/>
      <c r="I19524" s="180"/>
      <c r="L19524" s="181"/>
      <c r="M19524" s="180"/>
      <c r="N19524" s="180"/>
      <c r="O19524" s="180"/>
    </row>
    <row r="19525" spans="8:15" s="179" customFormat="1" x14ac:dyDescent="0.2">
      <c r="H19525" s="180"/>
      <c r="I19525" s="180"/>
      <c r="L19525" s="181"/>
      <c r="M19525" s="180"/>
      <c r="N19525" s="180"/>
      <c r="O19525" s="180"/>
    </row>
    <row r="19526" spans="8:15" s="179" customFormat="1" x14ac:dyDescent="0.2">
      <c r="H19526" s="180"/>
      <c r="I19526" s="180"/>
      <c r="L19526" s="181"/>
      <c r="M19526" s="180"/>
      <c r="N19526" s="180"/>
      <c r="O19526" s="180"/>
    </row>
    <row r="19527" spans="8:15" s="179" customFormat="1" x14ac:dyDescent="0.2">
      <c r="H19527" s="180"/>
      <c r="I19527" s="180"/>
      <c r="L19527" s="181"/>
      <c r="M19527" s="180"/>
      <c r="N19527" s="180"/>
      <c r="O19527" s="180"/>
    </row>
    <row r="19528" spans="8:15" s="179" customFormat="1" x14ac:dyDescent="0.2">
      <c r="H19528" s="180"/>
      <c r="I19528" s="180"/>
      <c r="L19528" s="181"/>
      <c r="M19528" s="180"/>
      <c r="N19528" s="180"/>
      <c r="O19528" s="180"/>
    </row>
    <row r="19529" spans="8:15" s="179" customFormat="1" x14ac:dyDescent="0.2">
      <c r="H19529" s="180"/>
      <c r="I19529" s="180"/>
      <c r="L19529" s="181"/>
      <c r="M19529" s="180"/>
      <c r="N19529" s="180"/>
      <c r="O19529" s="180"/>
    </row>
    <row r="19530" spans="8:15" s="179" customFormat="1" x14ac:dyDescent="0.2">
      <c r="H19530" s="180"/>
      <c r="I19530" s="180"/>
      <c r="L19530" s="181"/>
      <c r="M19530" s="180"/>
      <c r="N19530" s="180"/>
      <c r="O19530" s="180"/>
    </row>
    <row r="19531" spans="8:15" s="179" customFormat="1" x14ac:dyDescent="0.2">
      <c r="H19531" s="180"/>
      <c r="I19531" s="180"/>
      <c r="L19531" s="181"/>
      <c r="M19531" s="180"/>
      <c r="N19531" s="180"/>
      <c r="O19531" s="180"/>
    </row>
    <row r="19532" spans="8:15" s="179" customFormat="1" x14ac:dyDescent="0.2">
      <c r="H19532" s="180"/>
      <c r="I19532" s="180"/>
      <c r="L19532" s="181"/>
      <c r="M19532" s="180"/>
      <c r="N19532" s="180"/>
      <c r="O19532" s="180"/>
    </row>
    <row r="19533" spans="8:15" s="179" customFormat="1" x14ac:dyDescent="0.2">
      <c r="H19533" s="180"/>
      <c r="I19533" s="180"/>
      <c r="L19533" s="181"/>
      <c r="M19533" s="180"/>
      <c r="N19533" s="180"/>
      <c r="O19533" s="180"/>
    </row>
    <row r="19534" spans="8:15" s="179" customFormat="1" x14ac:dyDescent="0.2">
      <c r="H19534" s="180"/>
      <c r="I19534" s="180"/>
      <c r="L19534" s="181"/>
      <c r="M19534" s="180"/>
      <c r="N19534" s="180"/>
      <c r="O19534" s="180"/>
    </row>
    <row r="19535" spans="8:15" s="179" customFormat="1" x14ac:dyDescent="0.2">
      <c r="H19535" s="180"/>
      <c r="I19535" s="180"/>
      <c r="L19535" s="181"/>
      <c r="M19535" s="180"/>
      <c r="N19535" s="180"/>
      <c r="O19535" s="180"/>
    </row>
    <row r="19536" spans="8:15" s="179" customFormat="1" x14ac:dyDescent="0.2">
      <c r="H19536" s="180"/>
      <c r="I19536" s="180"/>
      <c r="L19536" s="181"/>
      <c r="M19536" s="180"/>
      <c r="N19536" s="180"/>
      <c r="O19536" s="180"/>
    </row>
    <row r="19537" spans="8:15" s="179" customFormat="1" x14ac:dyDescent="0.2">
      <c r="H19537" s="180"/>
      <c r="I19537" s="180"/>
      <c r="L19537" s="181"/>
      <c r="M19537" s="180"/>
      <c r="N19537" s="180"/>
      <c r="O19537" s="180"/>
    </row>
    <row r="19538" spans="8:15" s="179" customFormat="1" x14ac:dyDescent="0.2">
      <c r="H19538" s="180"/>
      <c r="I19538" s="180"/>
      <c r="L19538" s="181"/>
      <c r="M19538" s="180"/>
      <c r="N19538" s="180"/>
      <c r="O19538" s="180"/>
    </row>
    <row r="19539" spans="8:15" s="179" customFormat="1" x14ac:dyDescent="0.2">
      <c r="H19539" s="180"/>
      <c r="I19539" s="180"/>
      <c r="L19539" s="181"/>
      <c r="M19539" s="180"/>
      <c r="N19539" s="180"/>
      <c r="O19539" s="180"/>
    </row>
    <row r="19540" spans="8:15" s="179" customFormat="1" x14ac:dyDescent="0.2">
      <c r="H19540" s="180"/>
      <c r="I19540" s="180"/>
      <c r="L19540" s="181"/>
      <c r="M19540" s="180"/>
      <c r="N19540" s="180"/>
      <c r="O19540" s="180"/>
    </row>
    <row r="19541" spans="8:15" s="179" customFormat="1" x14ac:dyDescent="0.2">
      <c r="H19541" s="180"/>
      <c r="I19541" s="180"/>
      <c r="L19541" s="181"/>
      <c r="M19541" s="180"/>
      <c r="N19541" s="180"/>
      <c r="O19541" s="180"/>
    </row>
    <row r="19542" spans="8:15" s="179" customFormat="1" x14ac:dyDescent="0.2">
      <c r="H19542" s="180"/>
      <c r="I19542" s="180"/>
      <c r="L19542" s="181"/>
      <c r="M19542" s="180"/>
      <c r="N19542" s="180"/>
      <c r="O19542" s="180"/>
    </row>
    <row r="19543" spans="8:15" s="179" customFormat="1" x14ac:dyDescent="0.2">
      <c r="H19543" s="180"/>
      <c r="I19543" s="180"/>
      <c r="L19543" s="181"/>
      <c r="M19543" s="180"/>
      <c r="N19543" s="180"/>
      <c r="O19543" s="180"/>
    </row>
    <row r="19544" spans="8:15" s="179" customFormat="1" x14ac:dyDescent="0.2">
      <c r="H19544" s="180"/>
      <c r="I19544" s="180"/>
      <c r="L19544" s="181"/>
      <c r="M19544" s="180"/>
      <c r="N19544" s="180"/>
      <c r="O19544" s="180"/>
    </row>
    <row r="19545" spans="8:15" s="179" customFormat="1" x14ac:dyDescent="0.2">
      <c r="H19545" s="180"/>
      <c r="I19545" s="180"/>
      <c r="L19545" s="181"/>
      <c r="M19545" s="180"/>
      <c r="N19545" s="180"/>
      <c r="O19545" s="180"/>
    </row>
    <row r="19546" spans="8:15" s="179" customFormat="1" x14ac:dyDescent="0.2">
      <c r="H19546" s="180"/>
      <c r="I19546" s="180"/>
      <c r="L19546" s="181"/>
      <c r="M19546" s="180"/>
      <c r="N19546" s="180"/>
      <c r="O19546" s="180"/>
    </row>
    <row r="19547" spans="8:15" s="179" customFormat="1" x14ac:dyDescent="0.2">
      <c r="H19547" s="180"/>
      <c r="I19547" s="180"/>
      <c r="L19547" s="181"/>
      <c r="M19547" s="180"/>
      <c r="N19547" s="180"/>
      <c r="O19547" s="180"/>
    </row>
    <row r="19548" spans="8:15" s="179" customFormat="1" x14ac:dyDescent="0.2">
      <c r="H19548" s="180"/>
      <c r="I19548" s="180"/>
      <c r="L19548" s="181"/>
      <c r="M19548" s="180"/>
      <c r="N19548" s="180"/>
      <c r="O19548" s="180"/>
    </row>
    <row r="19549" spans="8:15" s="179" customFormat="1" x14ac:dyDescent="0.2">
      <c r="H19549" s="180"/>
      <c r="I19549" s="180"/>
      <c r="L19549" s="181"/>
      <c r="M19549" s="180"/>
      <c r="N19549" s="180"/>
      <c r="O19549" s="180"/>
    </row>
    <row r="19550" spans="8:15" s="179" customFormat="1" x14ac:dyDescent="0.2">
      <c r="H19550" s="180"/>
      <c r="I19550" s="180"/>
      <c r="L19550" s="181"/>
      <c r="M19550" s="180"/>
      <c r="N19550" s="180"/>
      <c r="O19550" s="180"/>
    </row>
    <row r="19551" spans="8:15" s="179" customFormat="1" x14ac:dyDescent="0.2">
      <c r="H19551" s="180"/>
      <c r="I19551" s="180"/>
      <c r="L19551" s="181"/>
      <c r="M19551" s="180"/>
      <c r="N19551" s="180"/>
      <c r="O19551" s="180"/>
    </row>
    <row r="19552" spans="8:15" s="179" customFormat="1" x14ac:dyDescent="0.2">
      <c r="H19552" s="180"/>
      <c r="I19552" s="180"/>
      <c r="L19552" s="181"/>
      <c r="M19552" s="180"/>
      <c r="N19552" s="180"/>
      <c r="O19552" s="180"/>
    </row>
    <row r="19553" spans="8:15" s="179" customFormat="1" x14ac:dyDescent="0.2">
      <c r="H19553" s="180"/>
      <c r="I19553" s="180"/>
      <c r="L19553" s="181"/>
      <c r="M19553" s="180"/>
      <c r="N19553" s="180"/>
      <c r="O19553" s="180"/>
    </row>
    <row r="19554" spans="8:15" s="179" customFormat="1" x14ac:dyDescent="0.2">
      <c r="H19554" s="180"/>
      <c r="I19554" s="180"/>
      <c r="L19554" s="181"/>
      <c r="M19554" s="180"/>
      <c r="N19554" s="180"/>
      <c r="O19554" s="180"/>
    </row>
    <row r="19555" spans="8:15" s="179" customFormat="1" x14ac:dyDescent="0.2">
      <c r="H19555" s="180"/>
      <c r="I19555" s="180"/>
      <c r="L19555" s="181"/>
      <c r="M19555" s="180"/>
      <c r="N19555" s="180"/>
      <c r="O19555" s="180"/>
    </row>
    <row r="19556" spans="8:15" s="179" customFormat="1" x14ac:dyDescent="0.2">
      <c r="H19556" s="180"/>
      <c r="I19556" s="180"/>
      <c r="L19556" s="181"/>
      <c r="M19556" s="180"/>
      <c r="N19556" s="180"/>
      <c r="O19556" s="180"/>
    </row>
    <row r="19557" spans="8:15" s="179" customFormat="1" x14ac:dyDescent="0.2">
      <c r="H19557" s="180"/>
      <c r="I19557" s="180"/>
      <c r="L19557" s="181"/>
      <c r="M19557" s="180"/>
      <c r="N19557" s="180"/>
      <c r="O19557" s="180"/>
    </row>
    <row r="19558" spans="8:15" s="179" customFormat="1" x14ac:dyDescent="0.2">
      <c r="H19558" s="180"/>
      <c r="I19558" s="180"/>
      <c r="L19558" s="181"/>
      <c r="M19558" s="180"/>
      <c r="N19558" s="180"/>
      <c r="O19558" s="180"/>
    </row>
    <row r="19559" spans="8:15" s="179" customFormat="1" x14ac:dyDescent="0.2">
      <c r="H19559" s="180"/>
      <c r="I19559" s="180"/>
      <c r="L19559" s="181"/>
      <c r="M19559" s="180"/>
      <c r="N19559" s="180"/>
      <c r="O19559" s="180"/>
    </row>
    <row r="19560" spans="8:15" s="179" customFormat="1" x14ac:dyDescent="0.2">
      <c r="H19560" s="180"/>
      <c r="I19560" s="180"/>
      <c r="L19560" s="181"/>
      <c r="M19560" s="180"/>
      <c r="N19560" s="180"/>
      <c r="O19560" s="180"/>
    </row>
    <row r="19561" spans="8:15" s="179" customFormat="1" x14ac:dyDescent="0.2">
      <c r="H19561" s="180"/>
      <c r="I19561" s="180"/>
      <c r="L19561" s="181"/>
      <c r="M19561" s="180"/>
      <c r="N19561" s="180"/>
      <c r="O19561" s="180"/>
    </row>
    <row r="19562" spans="8:15" s="179" customFormat="1" x14ac:dyDescent="0.2">
      <c r="H19562" s="180"/>
      <c r="I19562" s="180"/>
      <c r="L19562" s="181"/>
      <c r="M19562" s="180"/>
      <c r="N19562" s="180"/>
      <c r="O19562" s="180"/>
    </row>
    <row r="19563" spans="8:15" s="179" customFormat="1" x14ac:dyDescent="0.2">
      <c r="H19563" s="180"/>
      <c r="I19563" s="180"/>
      <c r="L19563" s="181"/>
      <c r="M19563" s="180"/>
      <c r="N19563" s="180"/>
      <c r="O19563" s="180"/>
    </row>
    <row r="19564" spans="8:15" s="179" customFormat="1" x14ac:dyDescent="0.2">
      <c r="H19564" s="180"/>
      <c r="I19564" s="180"/>
      <c r="L19564" s="181"/>
      <c r="M19564" s="180"/>
      <c r="N19564" s="180"/>
      <c r="O19564" s="180"/>
    </row>
    <row r="19565" spans="8:15" s="179" customFormat="1" x14ac:dyDescent="0.2">
      <c r="H19565" s="180"/>
      <c r="I19565" s="180"/>
      <c r="L19565" s="181"/>
      <c r="M19565" s="180"/>
      <c r="N19565" s="180"/>
      <c r="O19565" s="180"/>
    </row>
    <row r="19566" spans="8:15" s="179" customFormat="1" x14ac:dyDescent="0.2">
      <c r="H19566" s="180"/>
      <c r="I19566" s="180"/>
      <c r="L19566" s="181"/>
      <c r="M19566" s="180"/>
      <c r="N19566" s="180"/>
      <c r="O19566" s="180"/>
    </row>
    <row r="19567" spans="8:15" s="179" customFormat="1" x14ac:dyDescent="0.2">
      <c r="H19567" s="180"/>
      <c r="I19567" s="180"/>
      <c r="L19567" s="181"/>
      <c r="M19567" s="180"/>
      <c r="N19567" s="180"/>
      <c r="O19567" s="180"/>
    </row>
    <row r="19568" spans="8:15" s="179" customFormat="1" x14ac:dyDescent="0.2">
      <c r="H19568" s="180"/>
      <c r="I19568" s="180"/>
      <c r="L19568" s="181"/>
      <c r="M19568" s="180"/>
      <c r="N19568" s="180"/>
      <c r="O19568" s="180"/>
    </row>
    <row r="19569" spans="8:15" s="179" customFormat="1" x14ac:dyDescent="0.2">
      <c r="H19569" s="180"/>
      <c r="I19569" s="180"/>
      <c r="L19569" s="181"/>
      <c r="M19569" s="180"/>
      <c r="N19569" s="180"/>
      <c r="O19569" s="180"/>
    </row>
    <row r="19570" spans="8:15" s="179" customFormat="1" x14ac:dyDescent="0.2">
      <c r="H19570" s="180"/>
      <c r="I19570" s="180"/>
      <c r="L19570" s="181"/>
      <c r="M19570" s="180"/>
      <c r="N19570" s="180"/>
      <c r="O19570" s="180"/>
    </row>
    <row r="19571" spans="8:15" s="179" customFormat="1" x14ac:dyDescent="0.2">
      <c r="H19571" s="180"/>
      <c r="I19571" s="180"/>
      <c r="L19571" s="181"/>
      <c r="M19571" s="180"/>
      <c r="N19571" s="180"/>
      <c r="O19571" s="180"/>
    </row>
    <row r="19572" spans="8:15" s="179" customFormat="1" x14ac:dyDescent="0.2">
      <c r="H19572" s="180"/>
      <c r="I19572" s="180"/>
      <c r="L19572" s="181"/>
      <c r="M19572" s="180"/>
      <c r="N19572" s="180"/>
      <c r="O19572" s="180"/>
    </row>
    <row r="19573" spans="8:15" s="179" customFormat="1" x14ac:dyDescent="0.2">
      <c r="H19573" s="180"/>
      <c r="I19573" s="180"/>
      <c r="L19573" s="181"/>
      <c r="M19573" s="180"/>
      <c r="N19573" s="180"/>
      <c r="O19573" s="180"/>
    </row>
    <row r="19574" spans="8:15" s="179" customFormat="1" x14ac:dyDescent="0.2">
      <c r="H19574" s="180"/>
      <c r="I19574" s="180"/>
      <c r="L19574" s="181"/>
      <c r="M19574" s="180"/>
      <c r="N19574" s="180"/>
      <c r="O19574" s="180"/>
    </row>
    <row r="19575" spans="8:15" s="179" customFormat="1" x14ac:dyDescent="0.2">
      <c r="H19575" s="180"/>
      <c r="I19575" s="180"/>
      <c r="L19575" s="181"/>
      <c r="M19575" s="180"/>
      <c r="N19575" s="180"/>
      <c r="O19575" s="180"/>
    </row>
    <row r="19576" spans="8:15" s="179" customFormat="1" x14ac:dyDescent="0.2">
      <c r="H19576" s="180"/>
      <c r="I19576" s="180"/>
      <c r="L19576" s="181"/>
      <c r="M19576" s="180"/>
      <c r="N19576" s="180"/>
      <c r="O19576" s="180"/>
    </row>
    <row r="19577" spans="8:15" s="179" customFormat="1" x14ac:dyDescent="0.2">
      <c r="H19577" s="180"/>
      <c r="I19577" s="180"/>
      <c r="L19577" s="181"/>
      <c r="M19577" s="180"/>
      <c r="N19577" s="180"/>
      <c r="O19577" s="180"/>
    </row>
    <row r="19578" spans="8:15" s="179" customFormat="1" x14ac:dyDescent="0.2">
      <c r="H19578" s="180"/>
      <c r="I19578" s="180"/>
      <c r="L19578" s="181"/>
      <c r="M19578" s="180"/>
      <c r="N19578" s="180"/>
      <c r="O19578" s="180"/>
    </row>
    <row r="19579" spans="8:15" s="179" customFormat="1" x14ac:dyDescent="0.2">
      <c r="H19579" s="180"/>
      <c r="I19579" s="180"/>
      <c r="L19579" s="181"/>
      <c r="M19579" s="180"/>
      <c r="N19579" s="180"/>
      <c r="O19579" s="180"/>
    </row>
    <row r="19580" spans="8:15" s="179" customFormat="1" x14ac:dyDescent="0.2">
      <c r="H19580" s="180"/>
      <c r="I19580" s="180"/>
      <c r="L19580" s="181"/>
      <c r="M19580" s="180"/>
      <c r="N19580" s="180"/>
      <c r="O19580" s="180"/>
    </row>
    <row r="19581" spans="8:15" s="179" customFormat="1" x14ac:dyDescent="0.2">
      <c r="H19581" s="180"/>
      <c r="I19581" s="180"/>
      <c r="L19581" s="181"/>
      <c r="M19581" s="180"/>
      <c r="N19581" s="180"/>
      <c r="O19581" s="180"/>
    </row>
    <row r="19582" spans="8:15" s="179" customFormat="1" x14ac:dyDescent="0.2">
      <c r="H19582" s="180"/>
      <c r="I19582" s="180"/>
      <c r="L19582" s="181"/>
      <c r="M19582" s="180"/>
      <c r="N19582" s="180"/>
      <c r="O19582" s="180"/>
    </row>
    <row r="19583" spans="8:15" s="179" customFormat="1" x14ac:dyDescent="0.2">
      <c r="H19583" s="180"/>
      <c r="I19583" s="180"/>
      <c r="L19583" s="181"/>
      <c r="M19583" s="180"/>
      <c r="N19583" s="180"/>
      <c r="O19583" s="180"/>
    </row>
    <row r="19584" spans="8:15" s="179" customFormat="1" x14ac:dyDescent="0.2">
      <c r="H19584" s="180"/>
      <c r="I19584" s="180"/>
      <c r="L19584" s="181"/>
      <c r="M19584" s="180"/>
      <c r="N19584" s="180"/>
      <c r="O19584" s="180"/>
    </row>
    <row r="19585" spans="8:15" s="179" customFormat="1" x14ac:dyDescent="0.2">
      <c r="H19585" s="180"/>
      <c r="I19585" s="180"/>
      <c r="L19585" s="181"/>
      <c r="M19585" s="180"/>
      <c r="N19585" s="180"/>
      <c r="O19585" s="180"/>
    </row>
    <row r="19586" spans="8:15" s="179" customFormat="1" x14ac:dyDescent="0.2">
      <c r="H19586" s="180"/>
      <c r="I19586" s="180"/>
      <c r="L19586" s="181"/>
      <c r="M19586" s="180"/>
      <c r="N19586" s="180"/>
      <c r="O19586" s="180"/>
    </row>
    <row r="19587" spans="8:15" s="179" customFormat="1" x14ac:dyDescent="0.2">
      <c r="H19587" s="180"/>
      <c r="I19587" s="180"/>
      <c r="L19587" s="181"/>
      <c r="M19587" s="180"/>
      <c r="N19587" s="180"/>
      <c r="O19587" s="180"/>
    </row>
    <row r="19588" spans="8:15" s="179" customFormat="1" x14ac:dyDescent="0.2">
      <c r="H19588" s="180"/>
      <c r="I19588" s="180"/>
      <c r="L19588" s="181"/>
      <c r="M19588" s="180"/>
      <c r="N19588" s="180"/>
      <c r="O19588" s="180"/>
    </row>
    <row r="19589" spans="8:15" s="179" customFormat="1" x14ac:dyDescent="0.2">
      <c r="H19589" s="180"/>
      <c r="I19589" s="180"/>
      <c r="L19589" s="181"/>
      <c r="M19589" s="180"/>
      <c r="N19589" s="180"/>
      <c r="O19589" s="180"/>
    </row>
    <row r="19590" spans="8:15" s="179" customFormat="1" x14ac:dyDescent="0.2">
      <c r="H19590" s="180"/>
      <c r="I19590" s="180"/>
      <c r="L19590" s="181"/>
      <c r="M19590" s="180"/>
      <c r="N19590" s="180"/>
      <c r="O19590" s="180"/>
    </row>
    <row r="19591" spans="8:15" s="179" customFormat="1" x14ac:dyDescent="0.2">
      <c r="H19591" s="180"/>
      <c r="I19591" s="180"/>
      <c r="L19591" s="181"/>
      <c r="M19591" s="180"/>
      <c r="N19591" s="180"/>
      <c r="O19591" s="180"/>
    </row>
    <row r="19592" spans="8:15" s="179" customFormat="1" x14ac:dyDescent="0.2">
      <c r="H19592" s="180"/>
      <c r="I19592" s="180"/>
      <c r="L19592" s="181"/>
      <c r="M19592" s="180"/>
      <c r="N19592" s="180"/>
      <c r="O19592" s="180"/>
    </row>
    <row r="19593" spans="8:15" s="179" customFormat="1" x14ac:dyDescent="0.2">
      <c r="H19593" s="180"/>
      <c r="I19593" s="180"/>
      <c r="L19593" s="181"/>
      <c r="M19593" s="180"/>
      <c r="N19593" s="180"/>
      <c r="O19593" s="180"/>
    </row>
    <row r="19594" spans="8:15" s="179" customFormat="1" x14ac:dyDescent="0.2">
      <c r="H19594" s="180"/>
      <c r="I19594" s="180"/>
      <c r="L19594" s="181"/>
      <c r="M19594" s="180"/>
      <c r="N19594" s="180"/>
      <c r="O19594" s="180"/>
    </row>
    <row r="19595" spans="8:15" s="179" customFormat="1" x14ac:dyDescent="0.2">
      <c r="H19595" s="180"/>
      <c r="I19595" s="180"/>
      <c r="L19595" s="181"/>
      <c r="M19595" s="180"/>
      <c r="N19595" s="180"/>
      <c r="O19595" s="180"/>
    </row>
    <row r="19596" spans="8:15" s="179" customFormat="1" x14ac:dyDescent="0.2">
      <c r="H19596" s="180"/>
      <c r="I19596" s="180"/>
      <c r="L19596" s="181"/>
      <c r="M19596" s="180"/>
      <c r="N19596" s="180"/>
      <c r="O19596" s="180"/>
    </row>
    <row r="19597" spans="8:15" s="179" customFormat="1" x14ac:dyDescent="0.2">
      <c r="H19597" s="180"/>
      <c r="I19597" s="180"/>
      <c r="L19597" s="181"/>
      <c r="M19597" s="180"/>
      <c r="N19597" s="180"/>
      <c r="O19597" s="180"/>
    </row>
    <row r="19598" spans="8:15" s="179" customFormat="1" x14ac:dyDescent="0.2">
      <c r="H19598" s="180"/>
      <c r="I19598" s="180"/>
      <c r="L19598" s="181"/>
      <c r="M19598" s="180"/>
      <c r="N19598" s="180"/>
      <c r="O19598" s="180"/>
    </row>
    <row r="19599" spans="8:15" s="179" customFormat="1" x14ac:dyDescent="0.2">
      <c r="H19599" s="180"/>
      <c r="I19599" s="180"/>
      <c r="L19599" s="181"/>
      <c r="M19599" s="180"/>
      <c r="N19599" s="180"/>
      <c r="O19599" s="180"/>
    </row>
    <row r="19600" spans="8:15" s="179" customFormat="1" x14ac:dyDescent="0.2">
      <c r="H19600" s="180"/>
      <c r="I19600" s="180"/>
      <c r="L19600" s="181"/>
      <c r="M19600" s="180"/>
      <c r="N19600" s="180"/>
      <c r="O19600" s="180"/>
    </row>
    <row r="19601" spans="8:15" s="179" customFormat="1" x14ac:dyDescent="0.2">
      <c r="H19601" s="180"/>
      <c r="I19601" s="180"/>
      <c r="L19601" s="181"/>
      <c r="M19601" s="180"/>
      <c r="N19601" s="180"/>
      <c r="O19601" s="180"/>
    </row>
    <row r="19602" spans="8:15" s="179" customFormat="1" x14ac:dyDescent="0.2">
      <c r="H19602" s="180"/>
      <c r="I19602" s="180"/>
      <c r="L19602" s="181"/>
      <c r="M19602" s="180"/>
      <c r="N19602" s="180"/>
      <c r="O19602" s="180"/>
    </row>
    <row r="19603" spans="8:15" s="179" customFormat="1" x14ac:dyDescent="0.2">
      <c r="H19603" s="180"/>
      <c r="I19603" s="180"/>
      <c r="L19603" s="181"/>
      <c r="M19603" s="180"/>
      <c r="N19603" s="180"/>
      <c r="O19603" s="180"/>
    </row>
    <row r="19604" spans="8:15" s="179" customFormat="1" x14ac:dyDescent="0.2">
      <c r="H19604" s="180"/>
      <c r="I19604" s="180"/>
      <c r="L19604" s="181"/>
      <c r="M19604" s="180"/>
      <c r="N19604" s="180"/>
      <c r="O19604" s="180"/>
    </row>
    <row r="19605" spans="8:15" s="179" customFormat="1" x14ac:dyDescent="0.2">
      <c r="H19605" s="180"/>
      <c r="I19605" s="180"/>
      <c r="L19605" s="181"/>
      <c r="M19605" s="180"/>
      <c r="N19605" s="180"/>
      <c r="O19605" s="180"/>
    </row>
    <row r="19606" spans="8:15" s="179" customFormat="1" x14ac:dyDescent="0.2">
      <c r="H19606" s="180"/>
      <c r="I19606" s="180"/>
      <c r="L19606" s="181"/>
      <c r="M19606" s="180"/>
      <c r="N19606" s="180"/>
      <c r="O19606" s="180"/>
    </row>
    <row r="19607" spans="8:15" s="179" customFormat="1" x14ac:dyDescent="0.2">
      <c r="H19607" s="180"/>
      <c r="I19607" s="180"/>
      <c r="L19607" s="181"/>
      <c r="M19607" s="180"/>
      <c r="N19607" s="180"/>
      <c r="O19607" s="180"/>
    </row>
    <row r="19608" spans="8:15" s="179" customFormat="1" x14ac:dyDescent="0.2">
      <c r="H19608" s="180"/>
      <c r="I19608" s="180"/>
      <c r="L19608" s="181"/>
      <c r="M19608" s="180"/>
      <c r="N19608" s="180"/>
      <c r="O19608" s="180"/>
    </row>
    <row r="19609" spans="8:15" s="179" customFormat="1" x14ac:dyDescent="0.2">
      <c r="H19609" s="180"/>
      <c r="I19609" s="180"/>
      <c r="L19609" s="181"/>
      <c r="M19609" s="180"/>
      <c r="N19609" s="180"/>
      <c r="O19609" s="180"/>
    </row>
    <row r="19610" spans="8:15" s="179" customFormat="1" x14ac:dyDescent="0.2">
      <c r="H19610" s="180"/>
      <c r="I19610" s="180"/>
      <c r="L19610" s="181"/>
      <c r="M19610" s="180"/>
      <c r="N19610" s="180"/>
      <c r="O19610" s="180"/>
    </row>
    <row r="19611" spans="8:15" s="179" customFormat="1" x14ac:dyDescent="0.2">
      <c r="H19611" s="180"/>
      <c r="I19611" s="180"/>
      <c r="L19611" s="181"/>
      <c r="M19611" s="180"/>
      <c r="N19611" s="180"/>
      <c r="O19611" s="180"/>
    </row>
    <row r="19612" spans="8:15" s="179" customFormat="1" x14ac:dyDescent="0.2">
      <c r="H19612" s="180"/>
      <c r="I19612" s="180"/>
      <c r="L19612" s="181"/>
      <c r="M19612" s="180"/>
      <c r="N19612" s="180"/>
      <c r="O19612" s="180"/>
    </row>
    <row r="19613" spans="8:15" s="179" customFormat="1" x14ac:dyDescent="0.2">
      <c r="H19613" s="180"/>
      <c r="I19613" s="180"/>
      <c r="L19613" s="181"/>
      <c r="M19613" s="180"/>
      <c r="N19613" s="180"/>
      <c r="O19613" s="180"/>
    </row>
    <row r="19614" spans="8:15" s="179" customFormat="1" x14ac:dyDescent="0.2">
      <c r="H19614" s="180"/>
      <c r="I19614" s="180"/>
      <c r="L19614" s="181"/>
      <c r="M19614" s="180"/>
      <c r="N19614" s="180"/>
      <c r="O19614" s="180"/>
    </row>
    <row r="19615" spans="8:15" s="179" customFormat="1" x14ac:dyDescent="0.2">
      <c r="H19615" s="180"/>
      <c r="I19615" s="180"/>
      <c r="L19615" s="181"/>
      <c r="M19615" s="180"/>
      <c r="N19615" s="180"/>
      <c r="O19615" s="180"/>
    </row>
    <row r="19616" spans="8:15" s="179" customFormat="1" x14ac:dyDescent="0.2">
      <c r="H19616" s="180"/>
      <c r="I19616" s="180"/>
      <c r="L19616" s="181"/>
      <c r="M19616" s="180"/>
      <c r="N19616" s="180"/>
      <c r="O19616" s="180"/>
    </row>
    <row r="19617" spans="8:15" s="179" customFormat="1" x14ac:dyDescent="0.2">
      <c r="H19617" s="180"/>
      <c r="I19617" s="180"/>
      <c r="L19617" s="181"/>
      <c r="M19617" s="180"/>
      <c r="N19617" s="180"/>
      <c r="O19617" s="180"/>
    </row>
    <row r="19618" spans="8:15" s="179" customFormat="1" x14ac:dyDescent="0.2">
      <c r="H19618" s="180"/>
      <c r="I19618" s="180"/>
      <c r="L19618" s="181"/>
      <c r="M19618" s="180"/>
      <c r="N19618" s="180"/>
      <c r="O19618" s="180"/>
    </row>
    <row r="19619" spans="8:15" s="179" customFormat="1" x14ac:dyDescent="0.2">
      <c r="H19619" s="180"/>
      <c r="I19619" s="180"/>
      <c r="L19619" s="181"/>
      <c r="M19619" s="180"/>
      <c r="N19619" s="180"/>
      <c r="O19619" s="180"/>
    </row>
    <row r="19620" spans="8:15" s="179" customFormat="1" x14ac:dyDescent="0.2">
      <c r="H19620" s="180"/>
      <c r="I19620" s="180"/>
      <c r="L19620" s="181"/>
      <c r="M19620" s="180"/>
      <c r="N19620" s="180"/>
      <c r="O19620" s="180"/>
    </row>
    <row r="19621" spans="8:15" s="179" customFormat="1" x14ac:dyDescent="0.2">
      <c r="H19621" s="180"/>
      <c r="I19621" s="180"/>
      <c r="L19621" s="181"/>
      <c r="M19621" s="180"/>
      <c r="N19621" s="180"/>
      <c r="O19621" s="180"/>
    </row>
    <row r="19622" spans="8:15" s="179" customFormat="1" x14ac:dyDescent="0.2">
      <c r="H19622" s="180"/>
      <c r="I19622" s="180"/>
      <c r="L19622" s="181"/>
      <c r="M19622" s="180"/>
      <c r="N19622" s="180"/>
      <c r="O19622" s="180"/>
    </row>
    <row r="19623" spans="8:15" s="179" customFormat="1" x14ac:dyDescent="0.2">
      <c r="H19623" s="180"/>
      <c r="I19623" s="180"/>
      <c r="L19623" s="181"/>
      <c r="M19623" s="180"/>
      <c r="N19623" s="180"/>
      <c r="O19623" s="180"/>
    </row>
    <row r="19624" spans="8:15" s="179" customFormat="1" x14ac:dyDescent="0.2">
      <c r="H19624" s="180"/>
      <c r="I19624" s="180"/>
      <c r="L19624" s="181"/>
      <c r="M19624" s="180"/>
      <c r="N19624" s="180"/>
      <c r="O19624" s="180"/>
    </row>
    <row r="19625" spans="8:15" s="179" customFormat="1" x14ac:dyDescent="0.2">
      <c r="H19625" s="180"/>
      <c r="I19625" s="180"/>
      <c r="L19625" s="181"/>
      <c r="M19625" s="180"/>
      <c r="N19625" s="180"/>
      <c r="O19625" s="180"/>
    </row>
    <row r="19626" spans="8:15" s="179" customFormat="1" x14ac:dyDescent="0.2">
      <c r="H19626" s="180"/>
      <c r="I19626" s="180"/>
      <c r="L19626" s="181"/>
      <c r="M19626" s="180"/>
      <c r="N19626" s="180"/>
      <c r="O19626" s="180"/>
    </row>
    <row r="19627" spans="8:15" s="179" customFormat="1" x14ac:dyDescent="0.2">
      <c r="H19627" s="180"/>
      <c r="I19627" s="180"/>
      <c r="L19627" s="181"/>
      <c r="M19627" s="180"/>
      <c r="N19627" s="180"/>
      <c r="O19627" s="180"/>
    </row>
    <row r="19628" spans="8:15" s="179" customFormat="1" x14ac:dyDescent="0.2">
      <c r="H19628" s="180"/>
      <c r="I19628" s="180"/>
      <c r="L19628" s="181"/>
      <c r="M19628" s="180"/>
      <c r="N19628" s="180"/>
      <c r="O19628" s="180"/>
    </row>
    <row r="19629" spans="8:15" s="179" customFormat="1" x14ac:dyDescent="0.2">
      <c r="H19629" s="180"/>
      <c r="I19629" s="180"/>
      <c r="L19629" s="181"/>
      <c r="M19629" s="180"/>
      <c r="N19629" s="180"/>
      <c r="O19629" s="180"/>
    </row>
    <row r="19630" spans="8:15" s="179" customFormat="1" x14ac:dyDescent="0.2">
      <c r="H19630" s="180"/>
      <c r="I19630" s="180"/>
      <c r="L19630" s="181"/>
      <c r="M19630" s="180"/>
      <c r="N19630" s="180"/>
      <c r="O19630" s="180"/>
    </row>
    <row r="19631" spans="8:15" s="179" customFormat="1" x14ac:dyDescent="0.2">
      <c r="H19631" s="180"/>
      <c r="I19631" s="180"/>
      <c r="L19631" s="181"/>
      <c r="M19631" s="180"/>
      <c r="N19631" s="180"/>
      <c r="O19631" s="180"/>
    </row>
    <row r="19632" spans="8:15" s="179" customFormat="1" x14ac:dyDescent="0.2">
      <c r="H19632" s="180"/>
      <c r="I19632" s="180"/>
      <c r="L19632" s="181"/>
      <c r="M19632" s="180"/>
      <c r="N19632" s="180"/>
      <c r="O19632" s="180"/>
    </row>
    <row r="19633" spans="8:15" s="179" customFormat="1" x14ac:dyDescent="0.2">
      <c r="H19633" s="180"/>
      <c r="I19633" s="180"/>
      <c r="L19633" s="181"/>
      <c r="M19633" s="180"/>
      <c r="N19633" s="180"/>
      <c r="O19633" s="180"/>
    </row>
    <row r="19634" spans="8:15" s="179" customFormat="1" x14ac:dyDescent="0.2">
      <c r="H19634" s="180"/>
      <c r="I19634" s="180"/>
      <c r="L19634" s="181"/>
      <c r="M19634" s="180"/>
      <c r="N19634" s="180"/>
      <c r="O19634" s="180"/>
    </row>
    <row r="19635" spans="8:15" s="179" customFormat="1" x14ac:dyDescent="0.2">
      <c r="H19635" s="180"/>
      <c r="I19635" s="180"/>
      <c r="L19635" s="181"/>
      <c r="M19635" s="180"/>
      <c r="N19635" s="180"/>
      <c r="O19635" s="180"/>
    </row>
    <row r="19636" spans="8:15" s="179" customFormat="1" x14ac:dyDescent="0.2">
      <c r="H19636" s="180"/>
      <c r="I19636" s="180"/>
      <c r="L19636" s="181"/>
      <c r="M19636" s="180"/>
      <c r="N19636" s="180"/>
      <c r="O19636" s="180"/>
    </row>
    <row r="19637" spans="8:15" s="179" customFormat="1" x14ac:dyDescent="0.2">
      <c r="H19637" s="180"/>
      <c r="I19637" s="180"/>
      <c r="L19637" s="181"/>
      <c r="M19637" s="180"/>
      <c r="N19637" s="180"/>
      <c r="O19637" s="180"/>
    </row>
    <row r="19638" spans="8:15" s="179" customFormat="1" x14ac:dyDescent="0.2">
      <c r="H19638" s="180"/>
      <c r="I19638" s="180"/>
      <c r="L19638" s="181"/>
      <c r="M19638" s="180"/>
      <c r="N19638" s="180"/>
      <c r="O19638" s="180"/>
    </row>
    <row r="19639" spans="8:15" s="179" customFormat="1" x14ac:dyDescent="0.2">
      <c r="H19639" s="180"/>
      <c r="I19639" s="180"/>
      <c r="L19639" s="181"/>
      <c r="M19639" s="180"/>
      <c r="N19639" s="180"/>
      <c r="O19639" s="180"/>
    </row>
    <row r="19640" spans="8:15" s="179" customFormat="1" x14ac:dyDescent="0.2">
      <c r="H19640" s="180"/>
      <c r="I19640" s="180"/>
      <c r="L19640" s="181"/>
      <c r="M19640" s="180"/>
      <c r="N19640" s="180"/>
      <c r="O19640" s="180"/>
    </row>
    <row r="19641" spans="8:15" s="179" customFormat="1" x14ac:dyDescent="0.2">
      <c r="H19641" s="180"/>
      <c r="I19641" s="180"/>
      <c r="L19641" s="181"/>
      <c r="M19641" s="180"/>
      <c r="N19641" s="180"/>
      <c r="O19641" s="180"/>
    </row>
    <row r="19642" spans="8:15" s="179" customFormat="1" x14ac:dyDescent="0.2">
      <c r="H19642" s="180"/>
      <c r="I19642" s="180"/>
      <c r="L19642" s="181"/>
      <c r="M19642" s="180"/>
      <c r="N19642" s="180"/>
      <c r="O19642" s="180"/>
    </row>
    <row r="19643" spans="8:15" s="179" customFormat="1" x14ac:dyDescent="0.2">
      <c r="H19643" s="180"/>
      <c r="I19643" s="180"/>
      <c r="L19643" s="181"/>
      <c r="M19643" s="180"/>
      <c r="N19643" s="180"/>
      <c r="O19643" s="180"/>
    </row>
    <row r="19644" spans="8:15" s="179" customFormat="1" x14ac:dyDescent="0.2">
      <c r="H19644" s="180"/>
      <c r="I19644" s="180"/>
      <c r="L19644" s="181"/>
      <c r="M19644" s="180"/>
      <c r="N19644" s="180"/>
      <c r="O19644" s="180"/>
    </row>
    <row r="19645" spans="8:15" s="179" customFormat="1" x14ac:dyDescent="0.2">
      <c r="H19645" s="180"/>
      <c r="I19645" s="180"/>
      <c r="L19645" s="181"/>
      <c r="M19645" s="180"/>
      <c r="N19645" s="180"/>
      <c r="O19645" s="180"/>
    </row>
    <row r="19646" spans="8:15" s="179" customFormat="1" x14ac:dyDescent="0.2">
      <c r="H19646" s="180"/>
      <c r="I19646" s="180"/>
      <c r="L19646" s="181"/>
      <c r="M19646" s="180"/>
      <c r="N19646" s="180"/>
      <c r="O19646" s="180"/>
    </row>
    <row r="19647" spans="8:15" s="179" customFormat="1" x14ac:dyDescent="0.2">
      <c r="H19647" s="180"/>
      <c r="I19647" s="180"/>
      <c r="L19647" s="181"/>
      <c r="M19647" s="180"/>
      <c r="N19647" s="180"/>
      <c r="O19647" s="180"/>
    </row>
    <row r="19648" spans="8:15" s="179" customFormat="1" x14ac:dyDescent="0.2">
      <c r="H19648" s="180"/>
      <c r="I19648" s="180"/>
      <c r="L19648" s="181"/>
      <c r="M19648" s="180"/>
      <c r="N19648" s="180"/>
      <c r="O19648" s="180"/>
    </row>
    <row r="19649" spans="8:15" s="179" customFormat="1" x14ac:dyDescent="0.2">
      <c r="H19649" s="180"/>
      <c r="I19649" s="180"/>
      <c r="L19649" s="181"/>
      <c r="M19649" s="180"/>
      <c r="N19649" s="180"/>
      <c r="O19649" s="180"/>
    </row>
    <row r="19650" spans="8:15" s="179" customFormat="1" x14ac:dyDescent="0.2">
      <c r="H19650" s="180"/>
      <c r="I19650" s="180"/>
      <c r="L19650" s="181"/>
      <c r="M19650" s="180"/>
      <c r="N19650" s="180"/>
      <c r="O19650" s="180"/>
    </row>
    <row r="19651" spans="8:15" s="179" customFormat="1" x14ac:dyDescent="0.2">
      <c r="H19651" s="180"/>
      <c r="I19651" s="180"/>
      <c r="L19651" s="181"/>
      <c r="M19651" s="180"/>
      <c r="N19651" s="180"/>
      <c r="O19651" s="180"/>
    </row>
    <row r="19652" spans="8:15" s="179" customFormat="1" x14ac:dyDescent="0.2">
      <c r="H19652" s="180"/>
      <c r="I19652" s="180"/>
      <c r="L19652" s="181"/>
      <c r="M19652" s="180"/>
      <c r="N19652" s="180"/>
      <c r="O19652" s="180"/>
    </row>
    <row r="19653" spans="8:15" s="179" customFormat="1" x14ac:dyDescent="0.2">
      <c r="H19653" s="180"/>
      <c r="I19653" s="180"/>
      <c r="L19653" s="181"/>
      <c r="M19653" s="180"/>
      <c r="N19653" s="180"/>
      <c r="O19653" s="180"/>
    </row>
    <row r="19654" spans="8:15" s="179" customFormat="1" x14ac:dyDescent="0.2">
      <c r="H19654" s="180"/>
      <c r="I19654" s="180"/>
      <c r="L19654" s="181"/>
      <c r="M19654" s="180"/>
      <c r="N19654" s="180"/>
      <c r="O19654" s="180"/>
    </row>
    <row r="19655" spans="8:15" s="179" customFormat="1" x14ac:dyDescent="0.2">
      <c r="H19655" s="180"/>
      <c r="I19655" s="180"/>
      <c r="L19655" s="181"/>
      <c r="M19655" s="180"/>
      <c r="N19655" s="180"/>
      <c r="O19655" s="180"/>
    </row>
    <row r="19656" spans="8:15" s="179" customFormat="1" x14ac:dyDescent="0.2">
      <c r="H19656" s="180"/>
      <c r="I19656" s="180"/>
      <c r="L19656" s="181"/>
      <c r="M19656" s="180"/>
      <c r="N19656" s="180"/>
      <c r="O19656" s="180"/>
    </row>
    <row r="19657" spans="8:15" s="179" customFormat="1" x14ac:dyDescent="0.2">
      <c r="H19657" s="180"/>
      <c r="I19657" s="180"/>
      <c r="L19657" s="181"/>
      <c r="M19657" s="180"/>
      <c r="N19657" s="180"/>
      <c r="O19657" s="180"/>
    </row>
    <row r="19658" spans="8:15" s="179" customFormat="1" x14ac:dyDescent="0.2">
      <c r="H19658" s="180"/>
      <c r="I19658" s="180"/>
      <c r="L19658" s="181"/>
      <c r="M19658" s="180"/>
      <c r="N19658" s="180"/>
      <c r="O19658" s="180"/>
    </row>
    <row r="19659" spans="8:15" s="179" customFormat="1" x14ac:dyDescent="0.2">
      <c r="H19659" s="180"/>
      <c r="I19659" s="180"/>
      <c r="L19659" s="181"/>
      <c r="M19659" s="180"/>
      <c r="N19659" s="180"/>
      <c r="O19659" s="180"/>
    </row>
    <row r="19660" spans="8:15" s="179" customFormat="1" x14ac:dyDescent="0.2">
      <c r="H19660" s="180"/>
      <c r="I19660" s="180"/>
      <c r="L19660" s="181"/>
      <c r="M19660" s="180"/>
      <c r="N19660" s="180"/>
      <c r="O19660" s="180"/>
    </row>
    <row r="19661" spans="8:15" s="179" customFormat="1" x14ac:dyDescent="0.2">
      <c r="H19661" s="180"/>
      <c r="I19661" s="180"/>
      <c r="L19661" s="181"/>
      <c r="M19661" s="180"/>
      <c r="N19661" s="180"/>
      <c r="O19661" s="180"/>
    </row>
    <row r="19662" spans="8:15" s="179" customFormat="1" x14ac:dyDescent="0.2">
      <c r="H19662" s="180"/>
      <c r="I19662" s="180"/>
      <c r="L19662" s="181"/>
      <c r="M19662" s="180"/>
      <c r="N19662" s="180"/>
      <c r="O19662" s="180"/>
    </row>
    <row r="19663" spans="8:15" s="179" customFormat="1" x14ac:dyDescent="0.2">
      <c r="H19663" s="180"/>
      <c r="I19663" s="180"/>
      <c r="L19663" s="181"/>
      <c r="M19663" s="180"/>
      <c r="N19663" s="180"/>
      <c r="O19663" s="180"/>
    </row>
    <row r="19664" spans="8:15" s="179" customFormat="1" x14ac:dyDescent="0.2">
      <c r="H19664" s="180"/>
      <c r="I19664" s="180"/>
      <c r="L19664" s="181"/>
      <c r="M19664" s="180"/>
      <c r="N19664" s="180"/>
      <c r="O19664" s="180"/>
    </row>
    <row r="19665" spans="8:15" s="179" customFormat="1" x14ac:dyDescent="0.2">
      <c r="H19665" s="180"/>
      <c r="I19665" s="180"/>
      <c r="L19665" s="181"/>
      <c r="M19665" s="180"/>
      <c r="N19665" s="180"/>
      <c r="O19665" s="180"/>
    </row>
    <row r="19666" spans="8:15" s="179" customFormat="1" x14ac:dyDescent="0.2">
      <c r="H19666" s="180"/>
      <c r="I19666" s="180"/>
      <c r="L19666" s="181"/>
      <c r="M19666" s="180"/>
      <c r="N19666" s="180"/>
      <c r="O19666" s="180"/>
    </row>
    <row r="19667" spans="8:15" s="179" customFormat="1" x14ac:dyDescent="0.2">
      <c r="H19667" s="180"/>
      <c r="I19667" s="180"/>
      <c r="L19667" s="181"/>
      <c r="M19667" s="180"/>
      <c r="N19667" s="180"/>
      <c r="O19667" s="180"/>
    </row>
    <row r="19668" spans="8:15" s="179" customFormat="1" x14ac:dyDescent="0.2">
      <c r="H19668" s="180"/>
      <c r="I19668" s="180"/>
      <c r="L19668" s="181"/>
      <c r="M19668" s="180"/>
      <c r="N19668" s="180"/>
      <c r="O19668" s="180"/>
    </row>
    <row r="19669" spans="8:15" s="179" customFormat="1" x14ac:dyDescent="0.2">
      <c r="H19669" s="180"/>
      <c r="I19669" s="180"/>
      <c r="L19669" s="181"/>
      <c r="M19669" s="180"/>
      <c r="N19669" s="180"/>
      <c r="O19669" s="180"/>
    </row>
    <row r="19670" spans="8:15" s="179" customFormat="1" x14ac:dyDescent="0.2">
      <c r="H19670" s="180"/>
      <c r="I19670" s="180"/>
      <c r="L19670" s="181"/>
      <c r="M19670" s="180"/>
      <c r="N19670" s="180"/>
      <c r="O19670" s="180"/>
    </row>
    <row r="19671" spans="8:15" s="179" customFormat="1" x14ac:dyDescent="0.2">
      <c r="H19671" s="180"/>
      <c r="I19671" s="180"/>
      <c r="L19671" s="181"/>
      <c r="M19671" s="180"/>
      <c r="N19671" s="180"/>
      <c r="O19671" s="180"/>
    </row>
    <row r="19672" spans="8:15" s="179" customFormat="1" x14ac:dyDescent="0.2">
      <c r="H19672" s="180"/>
      <c r="I19672" s="180"/>
      <c r="L19672" s="181"/>
      <c r="M19672" s="180"/>
      <c r="N19672" s="180"/>
      <c r="O19672" s="180"/>
    </row>
    <row r="19673" spans="8:15" s="179" customFormat="1" x14ac:dyDescent="0.2">
      <c r="H19673" s="180"/>
      <c r="I19673" s="180"/>
      <c r="L19673" s="181"/>
      <c r="M19673" s="180"/>
      <c r="N19673" s="180"/>
      <c r="O19673" s="180"/>
    </row>
    <row r="19674" spans="8:15" s="179" customFormat="1" x14ac:dyDescent="0.2">
      <c r="H19674" s="180"/>
      <c r="I19674" s="180"/>
      <c r="L19674" s="181"/>
      <c r="M19674" s="180"/>
      <c r="N19674" s="180"/>
      <c r="O19674" s="180"/>
    </row>
    <row r="19675" spans="8:15" s="179" customFormat="1" x14ac:dyDescent="0.2">
      <c r="H19675" s="180"/>
      <c r="I19675" s="180"/>
      <c r="L19675" s="181"/>
      <c r="M19675" s="180"/>
      <c r="N19675" s="180"/>
      <c r="O19675" s="180"/>
    </row>
    <row r="19676" spans="8:15" s="179" customFormat="1" x14ac:dyDescent="0.2">
      <c r="H19676" s="180"/>
      <c r="I19676" s="180"/>
      <c r="L19676" s="181"/>
      <c r="M19676" s="180"/>
      <c r="N19676" s="180"/>
      <c r="O19676" s="180"/>
    </row>
    <row r="19677" spans="8:15" s="179" customFormat="1" x14ac:dyDescent="0.2">
      <c r="H19677" s="180"/>
      <c r="I19677" s="180"/>
      <c r="L19677" s="181"/>
      <c r="M19677" s="180"/>
      <c r="N19677" s="180"/>
      <c r="O19677" s="180"/>
    </row>
    <row r="19678" spans="8:15" s="179" customFormat="1" x14ac:dyDescent="0.2">
      <c r="H19678" s="180"/>
      <c r="I19678" s="180"/>
      <c r="L19678" s="181"/>
      <c r="M19678" s="180"/>
      <c r="N19678" s="180"/>
      <c r="O19678" s="180"/>
    </row>
    <row r="19679" spans="8:15" s="179" customFormat="1" x14ac:dyDescent="0.2">
      <c r="H19679" s="180"/>
      <c r="I19679" s="180"/>
      <c r="L19679" s="181"/>
      <c r="M19679" s="180"/>
      <c r="N19679" s="180"/>
      <c r="O19679" s="180"/>
    </row>
    <row r="19680" spans="8:15" s="179" customFormat="1" x14ac:dyDescent="0.2">
      <c r="H19680" s="180"/>
      <c r="I19680" s="180"/>
      <c r="L19680" s="181"/>
      <c r="M19680" s="180"/>
      <c r="N19680" s="180"/>
      <c r="O19680" s="180"/>
    </row>
    <row r="19681" spans="8:15" s="179" customFormat="1" x14ac:dyDescent="0.2">
      <c r="H19681" s="180"/>
      <c r="I19681" s="180"/>
      <c r="L19681" s="181"/>
      <c r="M19681" s="180"/>
      <c r="N19681" s="180"/>
      <c r="O19681" s="180"/>
    </row>
    <row r="19682" spans="8:15" s="179" customFormat="1" x14ac:dyDescent="0.2">
      <c r="H19682" s="180"/>
      <c r="I19682" s="180"/>
      <c r="L19682" s="181"/>
      <c r="M19682" s="180"/>
      <c r="N19682" s="180"/>
      <c r="O19682" s="180"/>
    </row>
    <row r="19683" spans="8:15" s="179" customFormat="1" x14ac:dyDescent="0.2">
      <c r="H19683" s="180"/>
      <c r="I19683" s="180"/>
      <c r="L19683" s="181"/>
      <c r="M19683" s="180"/>
      <c r="N19683" s="180"/>
      <c r="O19683" s="180"/>
    </row>
    <row r="19684" spans="8:15" s="179" customFormat="1" x14ac:dyDescent="0.2">
      <c r="H19684" s="180"/>
      <c r="I19684" s="180"/>
      <c r="L19684" s="181"/>
      <c r="M19684" s="180"/>
      <c r="N19684" s="180"/>
      <c r="O19684" s="180"/>
    </row>
    <row r="19685" spans="8:15" s="179" customFormat="1" x14ac:dyDescent="0.2">
      <c r="H19685" s="180"/>
      <c r="I19685" s="180"/>
      <c r="L19685" s="181"/>
      <c r="M19685" s="180"/>
      <c r="N19685" s="180"/>
      <c r="O19685" s="180"/>
    </row>
    <row r="19686" spans="8:15" s="179" customFormat="1" x14ac:dyDescent="0.2">
      <c r="H19686" s="180"/>
      <c r="I19686" s="180"/>
      <c r="L19686" s="181"/>
      <c r="M19686" s="180"/>
      <c r="N19686" s="180"/>
      <c r="O19686" s="180"/>
    </row>
    <row r="19687" spans="8:15" s="179" customFormat="1" x14ac:dyDescent="0.2">
      <c r="H19687" s="180"/>
      <c r="I19687" s="180"/>
      <c r="L19687" s="181"/>
      <c r="M19687" s="180"/>
      <c r="N19687" s="180"/>
      <c r="O19687" s="180"/>
    </row>
    <row r="19688" spans="8:15" s="179" customFormat="1" x14ac:dyDescent="0.2">
      <c r="H19688" s="180"/>
      <c r="I19688" s="180"/>
      <c r="L19688" s="181"/>
      <c r="M19688" s="180"/>
      <c r="N19688" s="180"/>
      <c r="O19688" s="180"/>
    </row>
    <row r="19689" spans="8:15" s="179" customFormat="1" x14ac:dyDescent="0.2">
      <c r="H19689" s="180"/>
      <c r="I19689" s="180"/>
      <c r="L19689" s="181"/>
      <c r="M19689" s="180"/>
      <c r="N19689" s="180"/>
      <c r="O19689" s="180"/>
    </row>
    <row r="19690" spans="8:15" s="179" customFormat="1" x14ac:dyDescent="0.2">
      <c r="H19690" s="180"/>
      <c r="I19690" s="180"/>
      <c r="L19690" s="181"/>
      <c r="M19690" s="180"/>
      <c r="N19690" s="180"/>
      <c r="O19690" s="180"/>
    </row>
    <row r="19691" spans="8:15" s="179" customFormat="1" x14ac:dyDescent="0.2">
      <c r="H19691" s="180"/>
      <c r="I19691" s="180"/>
      <c r="L19691" s="181"/>
      <c r="M19691" s="180"/>
      <c r="N19691" s="180"/>
      <c r="O19691" s="180"/>
    </row>
    <row r="19692" spans="8:15" s="179" customFormat="1" x14ac:dyDescent="0.2">
      <c r="H19692" s="180"/>
      <c r="I19692" s="180"/>
      <c r="L19692" s="181"/>
      <c r="M19692" s="180"/>
      <c r="N19692" s="180"/>
      <c r="O19692" s="180"/>
    </row>
    <row r="19693" spans="8:15" s="179" customFormat="1" x14ac:dyDescent="0.2">
      <c r="H19693" s="180"/>
      <c r="I19693" s="180"/>
      <c r="L19693" s="181"/>
      <c r="M19693" s="180"/>
      <c r="N19693" s="180"/>
      <c r="O19693" s="180"/>
    </row>
    <row r="19694" spans="8:15" s="179" customFormat="1" x14ac:dyDescent="0.2">
      <c r="H19694" s="180"/>
      <c r="I19694" s="180"/>
      <c r="L19694" s="181"/>
      <c r="M19694" s="180"/>
      <c r="N19694" s="180"/>
      <c r="O19694" s="180"/>
    </row>
    <row r="19695" spans="8:15" s="179" customFormat="1" x14ac:dyDescent="0.2">
      <c r="H19695" s="180"/>
      <c r="I19695" s="180"/>
      <c r="L19695" s="181"/>
      <c r="M19695" s="180"/>
      <c r="N19695" s="180"/>
      <c r="O19695" s="180"/>
    </row>
    <row r="19696" spans="8:15" s="179" customFormat="1" x14ac:dyDescent="0.2">
      <c r="H19696" s="180"/>
      <c r="I19696" s="180"/>
      <c r="L19696" s="181"/>
      <c r="M19696" s="180"/>
      <c r="N19696" s="180"/>
      <c r="O19696" s="180"/>
    </row>
    <row r="19697" spans="8:15" s="179" customFormat="1" x14ac:dyDescent="0.2">
      <c r="H19697" s="180"/>
      <c r="I19697" s="180"/>
      <c r="L19697" s="181"/>
      <c r="M19697" s="180"/>
      <c r="N19697" s="180"/>
      <c r="O19697" s="180"/>
    </row>
    <row r="19698" spans="8:15" s="179" customFormat="1" x14ac:dyDescent="0.2">
      <c r="H19698" s="180"/>
      <c r="I19698" s="180"/>
      <c r="L19698" s="181"/>
      <c r="M19698" s="180"/>
      <c r="N19698" s="180"/>
      <c r="O19698" s="180"/>
    </row>
    <row r="19699" spans="8:15" s="179" customFormat="1" x14ac:dyDescent="0.2">
      <c r="H19699" s="180"/>
      <c r="I19699" s="180"/>
      <c r="L19699" s="181"/>
      <c r="M19699" s="180"/>
      <c r="N19699" s="180"/>
      <c r="O19699" s="180"/>
    </row>
    <row r="19700" spans="8:15" s="179" customFormat="1" x14ac:dyDescent="0.2">
      <c r="H19700" s="180"/>
      <c r="I19700" s="180"/>
      <c r="L19700" s="181"/>
      <c r="M19700" s="180"/>
      <c r="N19700" s="180"/>
      <c r="O19700" s="180"/>
    </row>
    <row r="19701" spans="8:15" s="179" customFormat="1" x14ac:dyDescent="0.2">
      <c r="H19701" s="180"/>
      <c r="I19701" s="180"/>
      <c r="L19701" s="181"/>
      <c r="M19701" s="180"/>
      <c r="N19701" s="180"/>
      <c r="O19701" s="180"/>
    </row>
    <row r="19702" spans="8:15" s="179" customFormat="1" x14ac:dyDescent="0.2">
      <c r="H19702" s="180"/>
      <c r="I19702" s="180"/>
      <c r="L19702" s="181"/>
      <c r="M19702" s="180"/>
      <c r="N19702" s="180"/>
      <c r="O19702" s="180"/>
    </row>
    <row r="19703" spans="8:15" s="179" customFormat="1" x14ac:dyDescent="0.2">
      <c r="H19703" s="180"/>
      <c r="I19703" s="180"/>
      <c r="L19703" s="181"/>
      <c r="M19703" s="180"/>
      <c r="N19703" s="180"/>
      <c r="O19703" s="180"/>
    </row>
    <row r="19704" spans="8:15" s="179" customFormat="1" x14ac:dyDescent="0.2">
      <c r="H19704" s="180"/>
      <c r="I19704" s="180"/>
      <c r="L19704" s="181"/>
      <c r="M19704" s="180"/>
      <c r="N19704" s="180"/>
      <c r="O19704" s="180"/>
    </row>
    <row r="19705" spans="8:15" s="179" customFormat="1" x14ac:dyDescent="0.2">
      <c r="H19705" s="180"/>
      <c r="I19705" s="180"/>
      <c r="L19705" s="181"/>
      <c r="M19705" s="180"/>
      <c r="N19705" s="180"/>
      <c r="O19705" s="180"/>
    </row>
    <row r="19706" spans="8:15" s="179" customFormat="1" x14ac:dyDescent="0.2">
      <c r="H19706" s="180"/>
      <c r="I19706" s="180"/>
      <c r="L19706" s="181"/>
      <c r="M19706" s="180"/>
      <c r="N19706" s="180"/>
      <c r="O19706" s="180"/>
    </row>
    <row r="19707" spans="8:15" s="179" customFormat="1" x14ac:dyDescent="0.2">
      <c r="H19707" s="180"/>
      <c r="I19707" s="180"/>
      <c r="L19707" s="181"/>
      <c r="M19707" s="180"/>
      <c r="N19707" s="180"/>
      <c r="O19707" s="180"/>
    </row>
    <row r="19708" spans="8:15" s="179" customFormat="1" x14ac:dyDescent="0.2">
      <c r="H19708" s="180"/>
      <c r="I19708" s="180"/>
      <c r="L19708" s="181"/>
      <c r="M19708" s="180"/>
      <c r="N19708" s="180"/>
      <c r="O19708" s="180"/>
    </row>
    <row r="19709" spans="8:15" s="179" customFormat="1" x14ac:dyDescent="0.2">
      <c r="H19709" s="180"/>
      <c r="I19709" s="180"/>
      <c r="L19709" s="181"/>
      <c r="M19709" s="180"/>
      <c r="N19709" s="180"/>
      <c r="O19709" s="180"/>
    </row>
    <row r="19710" spans="8:15" s="179" customFormat="1" x14ac:dyDescent="0.2">
      <c r="H19710" s="180"/>
      <c r="I19710" s="180"/>
      <c r="L19710" s="181"/>
      <c r="M19710" s="180"/>
      <c r="N19710" s="180"/>
      <c r="O19710" s="180"/>
    </row>
    <row r="19711" spans="8:15" s="179" customFormat="1" x14ac:dyDescent="0.2">
      <c r="H19711" s="180"/>
      <c r="I19711" s="180"/>
      <c r="L19711" s="181"/>
      <c r="M19711" s="180"/>
      <c r="N19711" s="180"/>
      <c r="O19711" s="180"/>
    </row>
    <row r="19712" spans="8:15" s="179" customFormat="1" x14ac:dyDescent="0.2">
      <c r="H19712" s="180"/>
      <c r="I19712" s="180"/>
      <c r="L19712" s="181"/>
      <c r="M19712" s="180"/>
      <c r="N19712" s="180"/>
      <c r="O19712" s="180"/>
    </row>
    <row r="19713" spans="8:15" s="179" customFormat="1" x14ac:dyDescent="0.2">
      <c r="H19713" s="180"/>
      <c r="I19713" s="180"/>
      <c r="L19713" s="181"/>
      <c r="M19713" s="180"/>
      <c r="N19713" s="180"/>
      <c r="O19713" s="180"/>
    </row>
    <row r="19714" spans="8:15" s="179" customFormat="1" x14ac:dyDescent="0.2">
      <c r="H19714" s="180"/>
      <c r="I19714" s="180"/>
      <c r="L19714" s="181"/>
      <c r="M19714" s="180"/>
      <c r="N19714" s="180"/>
      <c r="O19714" s="180"/>
    </row>
    <row r="19715" spans="8:15" s="179" customFormat="1" x14ac:dyDescent="0.2">
      <c r="H19715" s="180"/>
      <c r="I19715" s="180"/>
      <c r="L19715" s="181"/>
      <c r="M19715" s="180"/>
      <c r="N19715" s="180"/>
      <c r="O19715" s="180"/>
    </row>
    <row r="19716" spans="8:15" s="179" customFormat="1" x14ac:dyDescent="0.2">
      <c r="H19716" s="180"/>
      <c r="I19716" s="180"/>
      <c r="L19716" s="181"/>
      <c r="M19716" s="180"/>
      <c r="N19716" s="180"/>
      <c r="O19716" s="180"/>
    </row>
    <row r="19717" spans="8:15" s="179" customFormat="1" x14ac:dyDescent="0.2">
      <c r="H19717" s="180"/>
      <c r="I19717" s="180"/>
      <c r="L19717" s="181"/>
      <c r="M19717" s="180"/>
      <c r="N19717" s="180"/>
      <c r="O19717" s="180"/>
    </row>
    <row r="19718" spans="8:15" s="179" customFormat="1" x14ac:dyDescent="0.2">
      <c r="H19718" s="180"/>
      <c r="I19718" s="180"/>
      <c r="L19718" s="181"/>
      <c r="M19718" s="180"/>
      <c r="N19718" s="180"/>
      <c r="O19718" s="180"/>
    </row>
    <row r="19719" spans="8:15" s="179" customFormat="1" x14ac:dyDescent="0.2">
      <c r="H19719" s="180"/>
      <c r="I19719" s="180"/>
      <c r="L19719" s="181"/>
      <c r="M19719" s="180"/>
      <c r="N19719" s="180"/>
      <c r="O19719" s="180"/>
    </row>
    <row r="19720" spans="8:15" s="179" customFormat="1" x14ac:dyDescent="0.2">
      <c r="H19720" s="180"/>
      <c r="I19720" s="180"/>
      <c r="L19720" s="181"/>
      <c r="M19720" s="180"/>
      <c r="N19720" s="180"/>
      <c r="O19720" s="180"/>
    </row>
    <row r="19721" spans="8:15" s="179" customFormat="1" x14ac:dyDescent="0.2">
      <c r="H19721" s="180"/>
      <c r="I19721" s="180"/>
      <c r="L19721" s="181"/>
      <c r="M19721" s="180"/>
      <c r="N19721" s="180"/>
      <c r="O19721" s="180"/>
    </row>
    <row r="19722" spans="8:15" s="179" customFormat="1" x14ac:dyDescent="0.2">
      <c r="H19722" s="180"/>
      <c r="I19722" s="180"/>
      <c r="L19722" s="181"/>
      <c r="M19722" s="180"/>
      <c r="N19722" s="180"/>
      <c r="O19722" s="180"/>
    </row>
    <row r="19723" spans="8:15" s="179" customFormat="1" x14ac:dyDescent="0.2">
      <c r="H19723" s="180"/>
      <c r="I19723" s="180"/>
      <c r="L19723" s="181"/>
      <c r="M19723" s="180"/>
      <c r="N19723" s="180"/>
      <c r="O19723" s="180"/>
    </row>
    <row r="19724" spans="8:15" s="179" customFormat="1" x14ac:dyDescent="0.2">
      <c r="H19724" s="180"/>
      <c r="I19724" s="180"/>
      <c r="L19724" s="181"/>
      <c r="M19724" s="180"/>
      <c r="N19724" s="180"/>
      <c r="O19724" s="180"/>
    </row>
    <row r="19725" spans="8:15" s="179" customFormat="1" x14ac:dyDescent="0.2">
      <c r="H19725" s="180"/>
      <c r="I19725" s="180"/>
      <c r="L19725" s="181"/>
      <c r="M19725" s="180"/>
      <c r="N19725" s="180"/>
      <c r="O19725" s="180"/>
    </row>
    <row r="19726" spans="8:15" s="179" customFormat="1" x14ac:dyDescent="0.2">
      <c r="H19726" s="180"/>
      <c r="I19726" s="180"/>
      <c r="L19726" s="181"/>
      <c r="M19726" s="180"/>
      <c r="N19726" s="180"/>
      <c r="O19726" s="180"/>
    </row>
    <row r="19727" spans="8:15" s="179" customFormat="1" x14ac:dyDescent="0.2">
      <c r="H19727" s="180"/>
      <c r="I19727" s="180"/>
      <c r="L19727" s="181"/>
      <c r="M19727" s="180"/>
      <c r="N19727" s="180"/>
      <c r="O19727" s="180"/>
    </row>
    <row r="19728" spans="8:15" s="179" customFormat="1" x14ac:dyDescent="0.2">
      <c r="H19728" s="180"/>
      <c r="I19728" s="180"/>
      <c r="L19728" s="181"/>
      <c r="M19728" s="180"/>
      <c r="N19728" s="180"/>
      <c r="O19728" s="180"/>
    </row>
    <row r="19729" spans="8:15" s="179" customFormat="1" x14ac:dyDescent="0.2">
      <c r="H19729" s="180"/>
      <c r="I19729" s="180"/>
      <c r="L19729" s="181"/>
      <c r="M19729" s="180"/>
      <c r="N19729" s="180"/>
      <c r="O19729" s="180"/>
    </row>
    <row r="19730" spans="8:15" s="179" customFormat="1" x14ac:dyDescent="0.2">
      <c r="H19730" s="180"/>
      <c r="I19730" s="180"/>
      <c r="L19730" s="181"/>
      <c r="M19730" s="180"/>
      <c r="N19730" s="180"/>
      <c r="O19730" s="180"/>
    </row>
    <row r="19731" spans="8:15" s="179" customFormat="1" x14ac:dyDescent="0.2">
      <c r="H19731" s="180"/>
      <c r="I19731" s="180"/>
      <c r="L19731" s="181"/>
      <c r="M19731" s="180"/>
      <c r="N19731" s="180"/>
      <c r="O19731" s="180"/>
    </row>
    <row r="19732" spans="8:15" s="179" customFormat="1" x14ac:dyDescent="0.2">
      <c r="H19732" s="180"/>
      <c r="I19732" s="180"/>
      <c r="L19732" s="181"/>
      <c r="M19732" s="180"/>
      <c r="N19732" s="180"/>
      <c r="O19732" s="180"/>
    </row>
    <row r="19733" spans="8:15" s="179" customFormat="1" x14ac:dyDescent="0.2">
      <c r="H19733" s="180"/>
      <c r="I19733" s="180"/>
      <c r="L19733" s="181"/>
      <c r="M19733" s="180"/>
      <c r="N19733" s="180"/>
      <c r="O19733" s="180"/>
    </row>
    <row r="19734" spans="8:15" s="179" customFormat="1" x14ac:dyDescent="0.2">
      <c r="H19734" s="180"/>
      <c r="I19734" s="180"/>
      <c r="L19734" s="181"/>
      <c r="M19734" s="180"/>
      <c r="N19734" s="180"/>
      <c r="O19734" s="180"/>
    </row>
    <row r="19735" spans="8:15" s="179" customFormat="1" x14ac:dyDescent="0.2">
      <c r="H19735" s="180"/>
      <c r="I19735" s="180"/>
      <c r="L19735" s="181"/>
      <c r="M19735" s="180"/>
      <c r="N19735" s="180"/>
      <c r="O19735" s="180"/>
    </row>
    <row r="19736" spans="8:15" s="179" customFormat="1" x14ac:dyDescent="0.2">
      <c r="H19736" s="180"/>
      <c r="I19736" s="180"/>
      <c r="L19736" s="181"/>
      <c r="M19736" s="180"/>
      <c r="N19736" s="180"/>
      <c r="O19736" s="180"/>
    </row>
    <row r="19737" spans="8:15" s="179" customFormat="1" x14ac:dyDescent="0.2">
      <c r="H19737" s="180"/>
      <c r="I19737" s="180"/>
      <c r="L19737" s="181"/>
      <c r="M19737" s="180"/>
      <c r="N19737" s="180"/>
      <c r="O19737" s="180"/>
    </row>
    <row r="19738" spans="8:15" s="179" customFormat="1" x14ac:dyDescent="0.2">
      <c r="H19738" s="180"/>
      <c r="I19738" s="180"/>
      <c r="L19738" s="181"/>
      <c r="M19738" s="180"/>
      <c r="N19738" s="180"/>
      <c r="O19738" s="180"/>
    </row>
    <row r="19739" spans="8:15" s="179" customFormat="1" x14ac:dyDescent="0.2">
      <c r="H19739" s="180"/>
      <c r="I19739" s="180"/>
      <c r="L19739" s="181"/>
      <c r="M19739" s="180"/>
      <c r="N19739" s="180"/>
      <c r="O19739" s="180"/>
    </row>
    <row r="19740" spans="8:15" s="179" customFormat="1" x14ac:dyDescent="0.2">
      <c r="H19740" s="180"/>
      <c r="I19740" s="180"/>
      <c r="L19740" s="181"/>
      <c r="M19740" s="180"/>
      <c r="N19740" s="180"/>
      <c r="O19740" s="180"/>
    </row>
    <row r="19741" spans="8:15" s="179" customFormat="1" x14ac:dyDescent="0.2">
      <c r="H19741" s="180"/>
      <c r="I19741" s="180"/>
      <c r="L19741" s="181"/>
      <c r="M19741" s="180"/>
      <c r="N19741" s="180"/>
      <c r="O19741" s="180"/>
    </row>
    <row r="19742" spans="8:15" s="179" customFormat="1" x14ac:dyDescent="0.2">
      <c r="H19742" s="180"/>
      <c r="I19742" s="180"/>
      <c r="L19742" s="181"/>
      <c r="M19742" s="180"/>
      <c r="N19742" s="180"/>
      <c r="O19742" s="180"/>
    </row>
    <row r="19743" spans="8:15" s="179" customFormat="1" x14ac:dyDescent="0.2">
      <c r="H19743" s="180"/>
      <c r="I19743" s="180"/>
      <c r="L19743" s="181"/>
      <c r="M19743" s="180"/>
      <c r="N19743" s="180"/>
      <c r="O19743" s="180"/>
    </row>
    <row r="19744" spans="8:15" s="179" customFormat="1" x14ac:dyDescent="0.2">
      <c r="H19744" s="180"/>
      <c r="I19744" s="180"/>
      <c r="L19744" s="181"/>
      <c r="M19744" s="180"/>
      <c r="N19744" s="180"/>
      <c r="O19744" s="180"/>
    </row>
    <row r="19745" spans="8:15" s="179" customFormat="1" x14ac:dyDescent="0.2">
      <c r="H19745" s="180"/>
      <c r="I19745" s="180"/>
      <c r="L19745" s="181"/>
      <c r="M19745" s="180"/>
      <c r="N19745" s="180"/>
      <c r="O19745" s="180"/>
    </row>
    <row r="19746" spans="8:15" s="179" customFormat="1" x14ac:dyDescent="0.2">
      <c r="H19746" s="180"/>
      <c r="I19746" s="180"/>
      <c r="L19746" s="181"/>
      <c r="M19746" s="180"/>
      <c r="N19746" s="180"/>
      <c r="O19746" s="180"/>
    </row>
    <row r="19747" spans="8:15" s="179" customFormat="1" x14ac:dyDescent="0.2">
      <c r="H19747" s="180"/>
      <c r="I19747" s="180"/>
      <c r="L19747" s="181"/>
      <c r="M19747" s="180"/>
      <c r="N19747" s="180"/>
      <c r="O19747" s="180"/>
    </row>
    <row r="19748" spans="8:15" s="179" customFormat="1" x14ac:dyDescent="0.2">
      <c r="H19748" s="180"/>
      <c r="I19748" s="180"/>
      <c r="L19748" s="181"/>
      <c r="M19748" s="180"/>
      <c r="N19748" s="180"/>
      <c r="O19748" s="180"/>
    </row>
    <row r="19749" spans="8:15" s="179" customFormat="1" x14ac:dyDescent="0.2">
      <c r="H19749" s="180"/>
      <c r="I19749" s="180"/>
      <c r="L19749" s="181"/>
      <c r="M19749" s="180"/>
      <c r="N19749" s="180"/>
      <c r="O19749" s="180"/>
    </row>
    <row r="19750" spans="8:15" s="179" customFormat="1" x14ac:dyDescent="0.2">
      <c r="H19750" s="180"/>
      <c r="I19750" s="180"/>
      <c r="L19750" s="181"/>
      <c r="M19750" s="180"/>
      <c r="N19750" s="180"/>
      <c r="O19750" s="180"/>
    </row>
    <row r="19751" spans="8:15" s="179" customFormat="1" x14ac:dyDescent="0.2">
      <c r="H19751" s="180"/>
      <c r="I19751" s="180"/>
      <c r="L19751" s="181"/>
      <c r="M19751" s="180"/>
      <c r="N19751" s="180"/>
      <c r="O19751" s="180"/>
    </row>
    <row r="19752" spans="8:15" s="179" customFormat="1" x14ac:dyDescent="0.2">
      <c r="H19752" s="180"/>
      <c r="I19752" s="180"/>
      <c r="L19752" s="181"/>
      <c r="M19752" s="180"/>
      <c r="N19752" s="180"/>
      <c r="O19752" s="180"/>
    </row>
    <row r="19753" spans="8:15" s="179" customFormat="1" x14ac:dyDescent="0.2">
      <c r="H19753" s="180"/>
      <c r="I19753" s="180"/>
      <c r="L19753" s="181"/>
      <c r="M19753" s="180"/>
      <c r="N19753" s="180"/>
      <c r="O19753" s="180"/>
    </row>
    <row r="19754" spans="8:15" s="179" customFormat="1" x14ac:dyDescent="0.2">
      <c r="H19754" s="180"/>
      <c r="I19754" s="180"/>
      <c r="L19754" s="181"/>
      <c r="M19754" s="180"/>
      <c r="N19754" s="180"/>
      <c r="O19754" s="180"/>
    </row>
    <row r="19755" spans="8:15" s="179" customFormat="1" x14ac:dyDescent="0.2">
      <c r="H19755" s="180"/>
      <c r="I19755" s="180"/>
      <c r="L19755" s="181"/>
      <c r="M19755" s="180"/>
      <c r="N19755" s="180"/>
      <c r="O19755" s="180"/>
    </row>
    <row r="19756" spans="8:15" s="179" customFormat="1" x14ac:dyDescent="0.2">
      <c r="H19756" s="180"/>
      <c r="I19756" s="180"/>
      <c r="L19756" s="181"/>
      <c r="M19756" s="180"/>
      <c r="N19756" s="180"/>
      <c r="O19756" s="180"/>
    </row>
    <row r="19757" spans="8:15" s="179" customFormat="1" x14ac:dyDescent="0.2">
      <c r="H19757" s="180"/>
      <c r="I19757" s="180"/>
      <c r="L19757" s="181"/>
      <c r="M19757" s="180"/>
      <c r="N19757" s="180"/>
      <c r="O19757" s="180"/>
    </row>
    <row r="19758" spans="8:15" s="179" customFormat="1" x14ac:dyDescent="0.2">
      <c r="H19758" s="180"/>
      <c r="I19758" s="180"/>
      <c r="L19758" s="181"/>
      <c r="M19758" s="180"/>
      <c r="N19758" s="180"/>
      <c r="O19758" s="180"/>
    </row>
    <row r="19759" spans="8:15" s="179" customFormat="1" x14ac:dyDescent="0.2">
      <c r="H19759" s="180"/>
      <c r="I19759" s="180"/>
      <c r="L19759" s="181"/>
      <c r="M19759" s="180"/>
      <c r="N19759" s="180"/>
      <c r="O19759" s="180"/>
    </row>
    <row r="19760" spans="8:15" s="179" customFormat="1" x14ac:dyDescent="0.2">
      <c r="H19760" s="180"/>
      <c r="I19760" s="180"/>
      <c r="L19760" s="181"/>
      <c r="M19760" s="180"/>
      <c r="N19760" s="180"/>
      <c r="O19760" s="180"/>
    </row>
    <row r="19761" spans="8:15" s="179" customFormat="1" x14ac:dyDescent="0.2">
      <c r="H19761" s="180"/>
      <c r="I19761" s="180"/>
      <c r="L19761" s="181"/>
      <c r="M19761" s="180"/>
      <c r="N19761" s="180"/>
      <c r="O19761" s="180"/>
    </row>
    <row r="19762" spans="8:15" s="179" customFormat="1" x14ac:dyDescent="0.2">
      <c r="H19762" s="180"/>
      <c r="I19762" s="180"/>
      <c r="L19762" s="181"/>
      <c r="M19762" s="180"/>
      <c r="N19762" s="180"/>
      <c r="O19762" s="180"/>
    </row>
    <row r="19763" spans="8:15" s="179" customFormat="1" x14ac:dyDescent="0.2">
      <c r="H19763" s="180"/>
      <c r="I19763" s="180"/>
      <c r="L19763" s="181"/>
      <c r="M19763" s="180"/>
      <c r="N19763" s="180"/>
      <c r="O19763" s="180"/>
    </row>
    <row r="19764" spans="8:15" s="179" customFormat="1" x14ac:dyDescent="0.2">
      <c r="H19764" s="180"/>
      <c r="I19764" s="180"/>
      <c r="L19764" s="181"/>
      <c r="M19764" s="180"/>
      <c r="N19764" s="180"/>
      <c r="O19764" s="180"/>
    </row>
    <row r="19765" spans="8:15" s="179" customFormat="1" x14ac:dyDescent="0.2">
      <c r="H19765" s="180"/>
      <c r="I19765" s="180"/>
      <c r="L19765" s="181"/>
      <c r="M19765" s="180"/>
      <c r="N19765" s="180"/>
      <c r="O19765" s="180"/>
    </row>
    <row r="19766" spans="8:15" s="179" customFormat="1" x14ac:dyDescent="0.2">
      <c r="H19766" s="180"/>
      <c r="I19766" s="180"/>
      <c r="L19766" s="181"/>
      <c r="M19766" s="180"/>
      <c r="N19766" s="180"/>
      <c r="O19766" s="180"/>
    </row>
    <row r="19767" spans="8:15" s="179" customFormat="1" x14ac:dyDescent="0.2">
      <c r="H19767" s="180"/>
      <c r="I19767" s="180"/>
      <c r="L19767" s="181"/>
      <c r="M19767" s="180"/>
      <c r="N19767" s="180"/>
      <c r="O19767" s="180"/>
    </row>
    <row r="19768" spans="8:15" s="179" customFormat="1" x14ac:dyDescent="0.2">
      <c r="H19768" s="180"/>
      <c r="I19768" s="180"/>
      <c r="L19768" s="181"/>
      <c r="M19768" s="180"/>
      <c r="N19768" s="180"/>
      <c r="O19768" s="180"/>
    </row>
    <row r="19769" spans="8:15" s="179" customFormat="1" x14ac:dyDescent="0.2">
      <c r="H19769" s="180"/>
      <c r="I19769" s="180"/>
      <c r="L19769" s="181"/>
      <c r="M19769" s="180"/>
      <c r="N19769" s="180"/>
      <c r="O19769" s="180"/>
    </row>
    <row r="19770" spans="8:15" s="179" customFormat="1" x14ac:dyDescent="0.2">
      <c r="H19770" s="180"/>
      <c r="I19770" s="180"/>
      <c r="L19770" s="181"/>
      <c r="M19770" s="180"/>
      <c r="N19770" s="180"/>
      <c r="O19770" s="180"/>
    </row>
    <row r="19771" spans="8:15" s="179" customFormat="1" x14ac:dyDescent="0.2">
      <c r="H19771" s="180"/>
      <c r="I19771" s="180"/>
      <c r="L19771" s="181"/>
      <c r="M19771" s="180"/>
      <c r="N19771" s="180"/>
      <c r="O19771" s="180"/>
    </row>
    <row r="19772" spans="8:15" s="179" customFormat="1" x14ac:dyDescent="0.2">
      <c r="H19772" s="180"/>
      <c r="I19772" s="180"/>
      <c r="L19772" s="181"/>
      <c r="M19772" s="180"/>
      <c r="N19772" s="180"/>
      <c r="O19772" s="180"/>
    </row>
    <row r="19773" spans="8:15" s="179" customFormat="1" x14ac:dyDescent="0.2">
      <c r="H19773" s="180"/>
      <c r="I19773" s="180"/>
      <c r="L19773" s="181"/>
      <c r="M19773" s="180"/>
      <c r="N19773" s="180"/>
      <c r="O19773" s="180"/>
    </row>
    <row r="19774" spans="8:15" s="179" customFormat="1" x14ac:dyDescent="0.2">
      <c r="H19774" s="180"/>
      <c r="I19774" s="180"/>
      <c r="L19774" s="181"/>
      <c r="M19774" s="180"/>
      <c r="N19774" s="180"/>
      <c r="O19774" s="180"/>
    </row>
    <row r="19775" spans="8:15" s="179" customFormat="1" x14ac:dyDescent="0.2">
      <c r="H19775" s="180"/>
      <c r="I19775" s="180"/>
      <c r="L19775" s="181"/>
      <c r="M19775" s="180"/>
      <c r="N19775" s="180"/>
      <c r="O19775" s="180"/>
    </row>
    <row r="19776" spans="8:15" s="179" customFormat="1" x14ac:dyDescent="0.2">
      <c r="H19776" s="180"/>
      <c r="I19776" s="180"/>
      <c r="L19776" s="181"/>
      <c r="M19776" s="180"/>
      <c r="N19776" s="180"/>
      <c r="O19776" s="180"/>
    </row>
    <row r="19777" spans="8:15" s="179" customFormat="1" x14ac:dyDescent="0.2">
      <c r="H19777" s="180"/>
      <c r="I19777" s="180"/>
      <c r="L19777" s="181"/>
      <c r="M19777" s="180"/>
      <c r="N19777" s="180"/>
      <c r="O19777" s="180"/>
    </row>
    <row r="19778" spans="8:15" s="179" customFormat="1" x14ac:dyDescent="0.2">
      <c r="H19778" s="180"/>
      <c r="I19778" s="180"/>
      <c r="L19778" s="181"/>
      <c r="M19778" s="180"/>
      <c r="N19778" s="180"/>
      <c r="O19778" s="180"/>
    </row>
    <row r="19779" spans="8:15" s="179" customFormat="1" x14ac:dyDescent="0.2">
      <c r="H19779" s="180"/>
      <c r="I19779" s="180"/>
      <c r="L19779" s="181"/>
      <c r="M19779" s="180"/>
      <c r="N19779" s="180"/>
      <c r="O19779" s="180"/>
    </row>
    <row r="19780" spans="8:15" s="179" customFormat="1" x14ac:dyDescent="0.2">
      <c r="H19780" s="180"/>
      <c r="I19780" s="180"/>
      <c r="L19780" s="181"/>
      <c r="M19780" s="180"/>
      <c r="N19780" s="180"/>
      <c r="O19780" s="180"/>
    </row>
    <row r="19781" spans="8:15" s="179" customFormat="1" x14ac:dyDescent="0.2">
      <c r="H19781" s="180"/>
      <c r="I19781" s="180"/>
      <c r="L19781" s="181"/>
      <c r="M19781" s="180"/>
      <c r="N19781" s="180"/>
      <c r="O19781" s="180"/>
    </row>
    <row r="19782" spans="8:15" s="179" customFormat="1" x14ac:dyDescent="0.2">
      <c r="H19782" s="180"/>
      <c r="I19782" s="180"/>
      <c r="L19782" s="181"/>
      <c r="M19782" s="180"/>
      <c r="N19782" s="180"/>
      <c r="O19782" s="180"/>
    </row>
    <row r="19783" spans="8:15" s="179" customFormat="1" x14ac:dyDescent="0.2">
      <c r="H19783" s="180"/>
      <c r="I19783" s="180"/>
      <c r="L19783" s="181"/>
      <c r="M19783" s="180"/>
      <c r="N19783" s="180"/>
      <c r="O19783" s="180"/>
    </row>
    <row r="19784" spans="8:15" s="179" customFormat="1" x14ac:dyDescent="0.2">
      <c r="H19784" s="180"/>
      <c r="I19784" s="180"/>
      <c r="L19784" s="181"/>
      <c r="M19784" s="180"/>
      <c r="N19784" s="180"/>
      <c r="O19784" s="180"/>
    </row>
    <row r="19785" spans="8:15" s="179" customFormat="1" x14ac:dyDescent="0.2">
      <c r="H19785" s="180"/>
      <c r="I19785" s="180"/>
      <c r="L19785" s="181"/>
      <c r="M19785" s="180"/>
      <c r="N19785" s="180"/>
      <c r="O19785" s="180"/>
    </row>
    <row r="19786" spans="8:15" s="179" customFormat="1" x14ac:dyDescent="0.2">
      <c r="H19786" s="180"/>
      <c r="I19786" s="180"/>
      <c r="L19786" s="181"/>
      <c r="M19786" s="180"/>
      <c r="N19786" s="180"/>
      <c r="O19786" s="180"/>
    </row>
    <row r="19787" spans="8:15" s="179" customFormat="1" x14ac:dyDescent="0.2">
      <c r="H19787" s="180"/>
      <c r="I19787" s="180"/>
      <c r="L19787" s="181"/>
      <c r="M19787" s="180"/>
      <c r="N19787" s="180"/>
      <c r="O19787" s="180"/>
    </row>
    <row r="19788" spans="8:15" s="179" customFormat="1" x14ac:dyDescent="0.2">
      <c r="H19788" s="180"/>
      <c r="I19788" s="180"/>
      <c r="L19788" s="181"/>
      <c r="M19788" s="180"/>
      <c r="N19788" s="180"/>
      <c r="O19788" s="180"/>
    </row>
    <row r="19789" spans="8:15" s="179" customFormat="1" x14ac:dyDescent="0.2">
      <c r="H19789" s="180"/>
      <c r="I19789" s="180"/>
      <c r="L19789" s="181"/>
      <c r="M19789" s="180"/>
      <c r="N19789" s="180"/>
      <c r="O19789" s="180"/>
    </row>
    <row r="19790" spans="8:15" s="179" customFormat="1" x14ac:dyDescent="0.2">
      <c r="H19790" s="180"/>
      <c r="I19790" s="180"/>
      <c r="L19790" s="181"/>
      <c r="M19790" s="180"/>
      <c r="N19790" s="180"/>
      <c r="O19790" s="180"/>
    </row>
    <row r="19791" spans="8:15" s="179" customFormat="1" x14ac:dyDescent="0.2">
      <c r="H19791" s="180"/>
      <c r="I19791" s="180"/>
      <c r="L19791" s="181"/>
      <c r="M19791" s="180"/>
      <c r="N19791" s="180"/>
      <c r="O19791" s="180"/>
    </row>
    <row r="19792" spans="8:15" s="179" customFormat="1" x14ac:dyDescent="0.2">
      <c r="H19792" s="180"/>
      <c r="I19792" s="180"/>
      <c r="L19792" s="181"/>
      <c r="M19792" s="180"/>
      <c r="N19792" s="180"/>
      <c r="O19792" s="180"/>
    </row>
    <row r="19793" spans="8:15" s="179" customFormat="1" x14ac:dyDescent="0.2">
      <c r="H19793" s="180"/>
      <c r="I19793" s="180"/>
      <c r="L19793" s="181"/>
      <c r="M19793" s="180"/>
      <c r="N19793" s="180"/>
      <c r="O19793" s="180"/>
    </row>
    <row r="19794" spans="8:15" s="179" customFormat="1" x14ac:dyDescent="0.2">
      <c r="H19794" s="180"/>
      <c r="I19794" s="180"/>
      <c r="L19794" s="181"/>
      <c r="M19794" s="180"/>
      <c r="N19794" s="180"/>
      <c r="O19794" s="180"/>
    </row>
    <row r="19795" spans="8:15" s="179" customFormat="1" x14ac:dyDescent="0.2">
      <c r="H19795" s="180"/>
      <c r="I19795" s="180"/>
      <c r="L19795" s="181"/>
      <c r="M19795" s="180"/>
      <c r="N19795" s="180"/>
      <c r="O19795" s="180"/>
    </row>
    <row r="19796" spans="8:15" s="179" customFormat="1" x14ac:dyDescent="0.2">
      <c r="H19796" s="180"/>
      <c r="I19796" s="180"/>
      <c r="L19796" s="181"/>
      <c r="M19796" s="180"/>
      <c r="N19796" s="180"/>
      <c r="O19796" s="180"/>
    </row>
    <row r="19797" spans="8:15" s="179" customFormat="1" x14ac:dyDescent="0.2">
      <c r="H19797" s="180"/>
      <c r="I19797" s="180"/>
      <c r="L19797" s="181"/>
      <c r="M19797" s="180"/>
      <c r="N19797" s="180"/>
      <c r="O19797" s="180"/>
    </row>
    <row r="19798" spans="8:15" s="179" customFormat="1" x14ac:dyDescent="0.2">
      <c r="H19798" s="180"/>
      <c r="I19798" s="180"/>
      <c r="L19798" s="181"/>
      <c r="M19798" s="180"/>
      <c r="N19798" s="180"/>
      <c r="O19798" s="180"/>
    </row>
    <row r="19799" spans="8:15" s="179" customFormat="1" x14ac:dyDescent="0.2">
      <c r="H19799" s="180"/>
      <c r="I19799" s="180"/>
      <c r="L19799" s="181"/>
      <c r="M19799" s="180"/>
      <c r="N19799" s="180"/>
      <c r="O19799" s="180"/>
    </row>
    <row r="19800" spans="8:15" s="179" customFormat="1" x14ac:dyDescent="0.2">
      <c r="H19800" s="180"/>
      <c r="I19800" s="180"/>
      <c r="L19800" s="181"/>
      <c r="M19800" s="180"/>
      <c r="N19800" s="180"/>
      <c r="O19800" s="180"/>
    </row>
    <row r="19801" spans="8:15" s="179" customFormat="1" x14ac:dyDescent="0.2">
      <c r="H19801" s="180"/>
      <c r="I19801" s="180"/>
      <c r="L19801" s="181"/>
      <c r="M19801" s="180"/>
      <c r="N19801" s="180"/>
      <c r="O19801" s="180"/>
    </row>
    <row r="19802" spans="8:15" s="179" customFormat="1" x14ac:dyDescent="0.2">
      <c r="H19802" s="180"/>
      <c r="I19802" s="180"/>
      <c r="L19802" s="181"/>
      <c r="M19802" s="180"/>
      <c r="N19802" s="180"/>
      <c r="O19802" s="180"/>
    </row>
    <row r="19803" spans="8:15" s="179" customFormat="1" x14ac:dyDescent="0.2">
      <c r="H19803" s="180"/>
      <c r="I19803" s="180"/>
      <c r="L19803" s="181"/>
      <c r="M19803" s="180"/>
      <c r="N19803" s="180"/>
      <c r="O19803" s="180"/>
    </row>
    <row r="19804" spans="8:15" s="179" customFormat="1" x14ac:dyDescent="0.2">
      <c r="H19804" s="180"/>
      <c r="I19804" s="180"/>
      <c r="L19804" s="181"/>
      <c r="M19804" s="180"/>
      <c r="N19804" s="180"/>
      <c r="O19804" s="180"/>
    </row>
    <row r="19805" spans="8:15" s="179" customFormat="1" x14ac:dyDescent="0.2">
      <c r="H19805" s="180"/>
      <c r="I19805" s="180"/>
      <c r="L19805" s="181"/>
      <c r="M19805" s="180"/>
      <c r="N19805" s="180"/>
      <c r="O19805" s="180"/>
    </row>
    <row r="19806" spans="8:15" s="179" customFormat="1" x14ac:dyDescent="0.2">
      <c r="H19806" s="180"/>
      <c r="I19806" s="180"/>
      <c r="L19806" s="181"/>
      <c r="M19806" s="180"/>
      <c r="N19806" s="180"/>
      <c r="O19806" s="180"/>
    </row>
    <row r="19807" spans="8:15" s="179" customFormat="1" x14ac:dyDescent="0.2">
      <c r="H19807" s="180"/>
      <c r="I19807" s="180"/>
      <c r="L19807" s="181"/>
      <c r="M19807" s="180"/>
      <c r="N19807" s="180"/>
      <c r="O19807" s="180"/>
    </row>
    <row r="19808" spans="8:15" s="179" customFormat="1" x14ac:dyDescent="0.2">
      <c r="H19808" s="180"/>
      <c r="I19808" s="180"/>
      <c r="L19808" s="181"/>
      <c r="M19808" s="180"/>
      <c r="N19808" s="180"/>
      <c r="O19808" s="180"/>
    </row>
    <row r="19809" spans="8:15" s="179" customFormat="1" x14ac:dyDescent="0.2">
      <c r="H19809" s="180"/>
      <c r="I19809" s="180"/>
      <c r="L19809" s="181"/>
      <c r="M19809" s="180"/>
      <c r="N19809" s="180"/>
      <c r="O19809" s="180"/>
    </row>
    <row r="19810" spans="8:15" s="179" customFormat="1" x14ac:dyDescent="0.2">
      <c r="H19810" s="180"/>
      <c r="I19810" s="180"/>
      <c r="L19810" s="181"/>
      <c r="M19810" s="180"/>
      <c r="N19810" s="180"/>
      <c r="O19810" s="180"/>
    </row>
    <row r="19811" spans="8:15" s="179" customFormat="1" x14ac:dyDescent="0.2">
      <c r="H19811" s="180"/>
      <c r="I19811" s="180"/>
      <c r="L19811" s="181"/>
      <c r="M19811" s="180"/>
      <c r="N19811" s="180"/>
      <c r="O19811" s="180"/>
    </row>
    <row r="19812" spans="8:15" s="179" customFormat="1" x14ac:dyDescent="0.2">
      <c r="H19812" s="180"/>
      <c r="I19812" s="180"/>
      <c r="L19812" s="181"/>
      <c r="M19812" s="180"/>
      <c r="N19812" s="180"/>
      <c r="O19812" s="180"/>
    </row>
    <row r="19813" spans="8:15" s="179" customFormat="1" x14ac:dyDescent="0.2">
      <c r="H19813" s="180"/>
      <c r="I19813" s="180"/>
      <c r="L19813" s="181"/>
      <c r="M19813" s="180"/>
      <c r="N19813" s="180"/>
      <c r="O19813" s="180"/>
    </row>
    <row r="19814" spans="8:15" s="179" customFormat="1" x14ac:dyDescent="0.2">
      <c r="H19814" s="180"/>
      <c r="I19814" s="180"/>
      <c r="L19814" s="181"/>
      <c r="M19814" s="180"/>
      <c r="N19814" s="180"/>
      <c r="O19814" s="180"/>
    </row>
    <row r="19815" spans="8:15" s="179" customFormat="1" x14ac:dyDescent="0.2">
      <c r="H19815" s="180"/>
      <c r="I19815" s="180"/>
      <c r="L19815" s="181"/>
      <c r="M19815" s="180"/>
      <c r="N19815" s="180"/>
      <c r="O19815" s="180"/>
    </row>
    <row r="19816" spans="8:15" s="179" customFormat="1" x14ac:dyDescent="0.2">
      <c r="H19816" s="180"/>
      <c r="I19816" s="180"/>
      <c r="L19816" s="181"/>
      <c r="M19816" s="180"/>
      <c r="N19816" s="180"/>
      <c r="O19816" s="180"/>
    </row>
    <row r="19817" spans="8:15" s="179" customFormat="1" x14ac:dyDescent="0.2">
      <c r="H19817" s="180"/>
      <c r="I19817" s="180"/>
      <c r="L19817" s="181"/>
      <c r="M19817" s="180"/>
      <c r="N19817" s="180"/>
      <c r="O19817" s="180"/>
    </row>
    <row r="19818" spans="8:15" s="179" customFormat="1" x14ac:dyDescent="0.2">
      <c r="H19818" s="180"/>
      <c r="I19818" s="180"/>
      <c r="L19818" s="181"/>
      <c r="M19818" s="180"/>
      <c r="N19818" s="180"/>
      <c r="O19818" s="180"/>
    </row>
    <row r="19819" spans="8:15" s="179" customFormat="1" x14ac:dyDescent="0.2">
      <c r="H19819" s="180"/>
      <c r="I19819" s="180"/>
      <c r="L19819" s="181"/>
      <c r="M19819" s="180"/>
      <c r="N19819" s="180"/>
      <c r="O19819" s="180"/>
    </row>
    <row r="19820" spans="8:15" s="179" customFormat="1" x14ac:dyDescent="0.2">
      <c r="H19820" s="180"/>
      <c r="I19820" s="180"/>
      <c r="L19820" s="181"/>
      <c r="M19820" s="180"/>
      <c r="N19820" s="180"/>
      <c r="O19820" s="180"/>
    </row>
    <row r="19821" spans="8:15" s="179" customFormat="1" x14ac:dyDescent="0.2">
      <c r="H19821" s="180"/>
      <c r="I19821" s="180"/>
      <c r="L19821" s="181"/>
      <c r="M19821" s="180"/>
      <c r="N19821" s="180"/>
      <c r="O19821" s="180"/>
    </row>
    <row r="19822" spans="8:15" s="179" customFormat="1" x14ac:dyDescent="0.2">
      <c r="H19822" s="180"/>
      <c r="I19822" s="180"/>
      <c r="L19822" s="181"/>
      <c r="M19822" s="180"/>
      <c r="N19822" s="180"/>
      <c r="O19822" s="180"/>
    </row>
    <row r="19823" spans="8:15" s="179" customFormat="1" x14ac:dyDescent="0.2">
      <c r="H19823" s="180"/>
      <c r="I19823" s="180"/>
      <c r="L19823" s="181"/>
      <c r="M19823" s="180"/>
      <c r="N19823" s="180"/>
      <c r="O19823" s="180"/>
    </row>
    <row r="19824" spans="8:15" s="179" customFormat="1" x14ac:dyDescent="0.2">
      <c r="H19824" s="180"/>
      <c r="I19824" s="180"/>
      <c r="L19824" s="181"/>
      <c r="M19824" s="180"/>
      <c r="N19824" s="180"/>
      <c r="O19824" s="180"/>
    </row>
    <row r="19825" spans="8:15" s="179" customFormat="1" x14ac:dyDescent="0.2">
      <c r="H19825" s="180"/>
      <c r="I19825" s="180"/>
      <c r="L19825" s="181"/>
      <c r="M19825" s="180"/>
      <c r="N19825" s="180"/>
      <c r="O19825" s="180"/>
    </row>
    <row r="19826" spans="8:15" s="179" customFormat="1" x14ac:dyDescent="0.2">
      <c r="H19826" s="180"/>
      <c r="I19826" s="180"/>
      <c r="L19826" s="181"/>
      <c r="M19826" s="180"/>
      <c r="N19826" s="180"/>
      <c r="O19826" s="180"/>
    </row>
    <row r="19827" spans="8:15" s="179" customFormat="1" x14ac:dyDescent="0.2">
      <c r="H19827" s="180"/>
      <c r="I19827" s="180"/>
      <c r="L19827" s="181"/>
      <c r="M19827" s="180"/>
      <c r="N19827" s="180"/>
      <c r="O19827" s="180"/>
    </row>
    <row r="19828" spans="8:15" s="179" customFormat="1" x14ac:dyDescent="0.2">
      <c r="H19828" s="180"/>
      <c r="I19828" s="180"/>
      <c r="L19828" s="181"/>
      <c r="M19828" s="180"/>
      <c r="N19828" s="180"/>
      <c r="O19828" s="180"/>
    </row>
    <row r="19829" spans="8:15" s="179" customFormat="1" x14ac:dyDescent="0.2">
      <c r="H19829" s="180"/>
      <c r="I19829" s="180"/>
      <c r="L19829" s="181"/>
      <c r="M19829" s="180"/>
      <c r="N19829" s="180"/>
      <c r="O19829" s="180"/>
    </row>
    <row r="19830" spans="8:15" s="179" customFormat="1" x14ac:dyDescent="0.2">
      <c r="H19830" s="180"/>
      <c r="I19830" s="180"/>
      <c r="L19830" s="181"/>
      <c r="M19830" s="180"/>
      <c r="N19830" s="180"/>
      <c r="O19830" s="180"/>
    </row>
    <row r="19831" spans="8:15" s="179" customFormat="1" x14ac:dyDescent="0.2">
      <c r="H19831" s="180"/>
      <c r="I19831" s="180"/>
      <c r="L19831" s="181"/>
      <c r="M19831" s="180"/>
      <c r="N19831" s="180"/>
      <c r="O19831" s="180"/>
    </row>
    <row r="19832" spans="8:15" s="179" customFormat="1" x14ac:dyDescent="0.2">
      <c r="H19832" s="180"/>
      <c r="I19832" s="180"/>
      <c r="L19832" s="181"/>
      <c r="M19832" s="180"/>
      <c r="N19832" s="180"/>
      <c r="O19832" s="180"/>
    </row>
    <row r="19833" spans="8:15" s="179" customFormat="1" x14ac:dyDescent="0.2">
      <c r="H19833" s="180"/>
      <c r="I19833" s="180"/>
      <c r="L19833" s="181"/>
      <c r="M19833" s="180"/>
      <c r="N19833" s="180"/>
      <c r="O19833" s="180"/>
    </row>
    <row r="19834" spans="8:15" s="179" customFormat="1" x14ac:dyDescent="0.2">
      <c r="H19834" s="180"/>
      <c r="I19834" s="180"/>
      <c r="L19834" s="181"/>
      <c r="M19834" s="180"/>
      <c r="N19834" s="180"/>
      <c r="O19834" s="180"/>
    </row>
    <row r="19835" spans="8:15" s="179" customFormat="1" x14ac:dyDescent="0.2">
      <c r="H19835" s="180"/>
      <c r="I19835" s="180"/>
      <c r="L19835" s="181"/>
      <c r="M19835" s="180"/>
      <c r="N19835" s="180"/>
      <c r="O19835" s="180"/>
    </row>
    <row r="19836" spans="8:15" s="179" customFormat="1" x14ac:dyDescent="0.2">
      <c r="H19836" s="180"/>
      <c r="I19836" s="180"/>
      <c r="L19836" s="181"/>
      <c r="M19836" s="180"/>
      <c r="N19836" s="180"/>
      <c r="O19836" s="180"/>
    </row>
    <row r="19837" spans="8:15" s="179" customFormat="1" x14ac:dyDescent="0.2">
      <c r="H19837" s="180"/>
      <c r="I19837" s="180"/>
      <c r="L19837" s="181"/>
      <c r="M19837" s="180"/>
      <c r="N19837" s="180"/>
      <c r="O19837" s="180"/>
    </row>
    <row r="19838" spans="8:15" s="179" customFormat="1" x14ac:dyDescent="0.2">
      <c r="H19838" s="180"/>
      <c r="I19838" s="180"/>
      <c r="L19838" s="181"/>
      <c r="M19838" s="180"/>
      <c r="N19838" s="180"/>
      <c r="O19838" s="180"/>
    </row>
    <row r="19839" spans="8:15" s="179" customFormat="1" x14ac:dyDescent="0.2">
      <c r="H19839" s="180"/>
      <c r="I19839" s="180"/>
      <c r="L19839" s="181"/>
      <c r="M19839" s="180"/>
      <c r="N19839" s="180"/>
      <c r="O19839" s="180"/>
    </row>
    <row r="19840" spans="8:15" s="179" customFormat="1" x14ac:dyDescent="0.2">
      <c r="H19840" s="180"/>
      <c r="I19840" s="180"/>
      <c r="L19840" s="181"/>
      <c r="M19840" s="180"/>
      <c r="N19840" s="180"/>
      <c r="O19840" s="180"/>
    </row>
    <row r="19841" spans="8:15" s="179" customFormat="1" x14ac:dyDescent="0.2">
      <c r="H19841" s="180"/>
      <c r="I19841" s="180"/>
      <c r="L19841" s="181"/>
      <c r="M19841" s="180"/>
      <c r="N19841" s="180"/>
      <c r="O19841" s="180"/>
    </row>
    <row r="19842" spans="8:15" s="179" customFormat="1" x14ac:dyDescent="0.2">
      <c r="H19842" s="180"/>
      <c r="I19842" s="180"/>
      <c r="L19842" s="181"/>
      <c r="M19842" s="180"/>
      <c r="N19842" s="180"/>
      <c r="O19842" s="180"/>
    </row>
    <row r="19843" spans="8:15" s="179" customFormat="1" x14ac:dyDescent="0.2">
      <c r="H19843" s="180"/>
      <c r="I19843" s="180"/>
      <c r="L19843" s="181"/>
      <c r="M19843" s="180"/>
      <c r="N19843" s="180"/>
      <c r="O19843" s="180"/>
    </row>
    <row r="19844" spans="8:15" s="179" customFormat="1" x14ac:dyDescent="0.2">
      <c r="H19844" s="180"/>
      <c r="I19844" s="180"/>
      <c r="L19844" s="181"/>
      <c r="M19844" s="180"/>
      <c r="N19844" s="180"/>
      <c r="O19844" s="180"/>
    </row>
    <row r="19845" spans="8:15" s="179" customFormat="1" x14ac:dyDescent="0.2">
      <c r="H19845" s="180"/>
      <c r="I19845" s="180"/>
      <c r="L19845" s="181"/>
      <c r="M19845" s="180"/>
      <c r="N19845" s="180"/>
      <c r="O19845" s="180"/>
    </row>
    <row r="19846" spans="8:15" s="179" customFormat="1" x14ac:dyDescent="0.2">
      <c r="H19846" s="180"/>
      <c r="I19846" s="180"/>
      <c r="L19846" s="181"/>
      <c r="M19846" s="180"/>
      <c r="N19846" s="180"/>
      <c r="O19846" s="180"/>
    </row>
    <row r="19847" spans="8:15" s="179" customFormat="1" x14ac:dyDescent="0.2">
      <c r="H19847" s="180"/>
      <c r="I19847" s="180"/>
      <c r="L19847" s="181"/>
      <c r="M19847" s="180"/>
      <c r="N19847" s="180"/>
      <c r="O19847" s="180"/>
    </row>
    <row r="19848" spans="8:15" s="179" customFormat="1" x14ac:dyDescent="0.2">
      <c r="H19848" s="180"/>
      <c r="I19848" s="180"/>
      <c r="L19848" s="181"/>
      <c r="M19848" s="180"/>
      <c r="N19848" s="180"/>
      <c r="O19848" s="180"/>
    </row>
    <row r="19849" spans="8:15" s="179" customFormat="1" x14ac:dyDescent="0.2">
      <c r="H19849" s="180"/>
      <c r="I19849" s="180"/>
      <c r="L19849" s="181"/>
      <c r="M19849" s="180"/>
      <c r="N19849" s="180"/>
      <c r="O19849" s="180"/>
    </row>
    <row r="19850" spans="8:15" s="179" customFormat="1" x14ac:dyDescent="0.2">
      <c r="H19850" s="180"/>
      <c r="I19850" s="180"/>
      <c r="L19850" s="181"/>
      <c r="M19850" s="180"/>
      <c r="N19850" s="180"/>
      <c r="O19850" s="180"/>
    </row>
    <row r="19851" spans="8:15" s="179" customFormat="1" x14ac:dyDescent="0.2">
      <c r="H19851" s="180"/>
      <c r="I19851" s="180"/>
      <c r="L19851" s="181"/>
      <c r="M19851" s="180"/>
      <c r="N19851" s="180"/>
      <c r="O19851" s="180"/>
    </row>
    <row r="19852" spans="8:15" s="179" customFormat="1" x14ac:dyDescent="0.2">
      <c r="H19852" s="180"/>
      <c r="I19852" s="180"/>
      <c r="L19852" s="181"/>
      <c r="M19852" s="180"/>
      <c r="N19852" s="180"/>
      <c r="O19852" s="180"/>
    </row>
    <row r="19853" spans="8:15" s="179" customFormat="1" x14ac:dyDescent="0.2">
      <c r="H19853" s="180"/>
      <c r="I19853" s="180"/>
      <c r="L19853" s="181"/>
      <c r="M19853" s="180"/>
      <c r="N19853" s="180"/>
      <c r="O19853" s="180"/>
    </row>
    <row r="19854" spans="8:15" s="179" customFormat="1" x14ac:dyDescent="0.2">
      <c r="H19854" s="180"/>
      <c r="I19854" s="180"/>
      <c r="L19854" s="181"/>
      <c r="M19854" s="180"/>
      <c r="N19854" s="180"/>
      <c r="O19854" s="180"/>
    </row>
    <row r="19855" spans="8:15" s="179" customFormat="1" x14ac:dyDescent="0.2">
      <c r="H19855" s="180"/>
      <c r="I19855" s="180"/>
      <c r="L19855" s="181"/>
      <c r="M19855" s="180"/>
      <c r="N19855" s="180"/>
      <c r="O19855" s="180"/>
    </row>
    <row r="19856" spans="8:15" s="179" customFormat="1" x14ac:dyDescent="0.2">
      <c r="H19856" s="180"/>
      <c r="I19856" s="180"/>
      <c r="L19856" s="181"/>
      <c r="M19856" s="180"/>
      <c r="N19856" s="180"/>
      <c r="O19856" s="180"/>
    </row>
    <row r="19857" spans="8:15" s="179" customFormat="1" x14ac:dyDescent="0.2">
      <c r="H19857" s="180"/>
      <c r="I19857" s="180"/>
      <c r="L19857" s="181"/>
      <c r="M19857" s="180"/>
      <c r="N19857" s="180"/>
      <c r="O19857" s="180"/>
    </row>
    <row r="19858" spans="8:15" s="179" customFormat="1" x14ac:dyDescent="0.2">
      <c r="H19858" s="180"/>
      <c r="I19858" s="180"/>
      <c r="L19858" s="181"/>
      <c r="M19858" s="180"/>
      <c r="N19858" s="180"/>
      <c r="O19858" s="180"/>
    </row>
    <row r="19859" spans="8:15" s="179" customFormat="1" x14ac:dyDescent="0.2">
      <c r="H19859" s="180"/>
      <c r="I19859" s="180"/>
      <c r="L19859" s="181"/>
      <c r="M19859" s="180"/>
      <c r="N19859" s="180"/>
      <c r="O19859" s="180"/>
    </row>
    <row r="19860" spans="8:15" s="179" customFormat="1" x14ac:dyDescent="0.2">
      <c r="H19860" s="180"/>
      <c r="I19860" s="180"/>
      <c r="L19860" s="181"/>
      <c r="M19860" s="180"/>
      <c r="N19860" s="180"/>
      <c r="O19860" s="180"/>
    </row>
    <row r="19861" spans="8:15" s="179" customFormat="1" x14ac:dyDescent="0.2">
      <c r="H19861" s="180"/>
      <c r="I19861" s="180"/>
      <c r="L19861" s="181"/>
      <c r="M19861" s="180"/>
      <c r="N19861" s="180"/>
      <c r="O19861" s="180"/>
    </row>
    <row r="19862" spans="8:15" s="179" customFormat="1" x14ac:dyDescent="0.2">
      <c r="H19862" s="180"/>
      <c r="I19862" s="180"/>
      <c r="L19862" s="181"/>
      <c r="M19862" s="180"/>
      <c r="N19862" s="180"/>
      <c r="O19862" s="180"/>
    </row>
    <row r="19863" spans="8:15" s="179" customFormat="1" x14ac:dyDescent="0.2">
      <c r="H19863" s="180"/>
      <c r="I19863" s="180"/>
      <c r="L19863" s="181"/>
      <c r="M19863" s="180"/>
      <c r="N19863" s="180"/>
      <c r="O19863" s="180"/>
    </row>
    <row r="19864" spans="8:15" s="179" customFormat="1" x14ac:dyDescent="0.2">
      <c r="H19864" s="180"/>
      <c r="I19864" s="180"/>
      <c r="L19864" s="181"/>
      <c r="M19864" s="180"/>
      <c r="N19864" s="180"/>
      <c r="O19864" s="180"/>
    </row>
    <row r="19865" spans="8:15" s="179" customFormat="1" x14ac:dyDescent="0.2">
      <c r="H19865" s="180"/>
      <c r="I19865" s="180"/>
      <c r="L19865" s="181"/>
      <c r="M19865" s="180"/>
      <c r="N19865" s="180"/>
      <c r="O19865" s="180"/>
    </row>
    <row r="19866" spans="8:15" s="179" customFormat="1" x14ac:dyDescent="0.2">
      <c r="H19866" s="180"/>
      <c r="I19866" s="180"/>
      <c r="L19866" s="181"/>
      <c r="M19866" s="180"/>
      <c r="N19866" s="180"/>
      <c r="O19866" s="180"/>
    </row>
    <row r="19867" spans="8:15" s="179" customFormat="1" x14ac:dyDescent="0.2">
      <c r="H19867" s="180"/>
      <c r="I19867" s="180"/>
      <c r="L19867" s="181"/>
      <c r="M19867" s="180"/>
      <c r="N19867" s="180"/>
      <c r="O19867" s="180"/>
    </row>
    <row r="19868" spans="8:15" s="179" customFormat="1" x14ac:dyDescent="0.2">
      <c r="H19868" s="180"/>
      <c r="I19868" s="180"/>
      <c r="L19868" s="181"/>
      <c r="M19868" s="180"/>
      <c r="N19868" s="180"/>
      <c r="O19868" s="180"/>
    </row>
    <row r="19869" spans="8:15" s="179" customFormat="1" x14ac:dyDescent="0.2">
      <c r="H19869" s="180"/>
      <c r="I19869" s="180"/>
      <c r="L19869" s="181"/>
      <c r="M19869" s="180"/>
      <c r="N19869" s="180"/>
      <c r="O19869" s="180"/>
    </row>
    <row r="19870" spans="8:15" s="179" customFormat="1" x14ac:dyDescent="0.2">
      <c r="H19870" s="180"/>
      <c r="I19870" s="180"/>
      <c r="L19870" s="181"/>
      <c r="M19870" s="180"/>
      <c r="N19870" s="180"/>
      <c r="O19870" s="180"/>
    </row>
    <row r="19871" spans="8:15" s="179" customFormat="1" x14ac:dyDescent="0.2">
      <c r="H19871" s="180"/>
      <c r="I19871" s="180"/>
      <c r="L19871" s="181"/>
      <c r="M19871" s="180"/>
      <c r="N19871" s="180"/>
      <c r="O19871" s="180"/>
    </row>
    <row r="19872" spans="8:15" s="179" customFormat="1" x14ac:dyDescent="0.2">
      <c r="H19872" s="180"/>
      <c r="I19872" s="180"/>
      <c r="L19872" s="181"/>
      <c r="M19872" s="180"/>
      <c r="N19872" s="180"/>
      <c r="O19872" s="180"/>
    </row>
    <row r="19873" spans="8:15" s="179" customFormat="1" x14ac:dyDescent="0.2">
      <c r="H19873" s="180"/>
      <c r="I19873" s="180"/>
      <c r="L19873" s="181"/>
      <c r="M19873" s="180"/>
      <c r="N19873" s="180"/>
      <c r="O19873" s="180"/>
    </row>
    <row r="19874" spans="8:15" s="179" customFormat="1" x14ac:dyDescent="0.2">
      <c r="H19874" s="180"/>
      <c r="I19874" s="180"/>
      <c r="L19874" s="181"/>
      <c r="M19874" s="180"/>
      <c r="N19874" s="180"/>
      <c r="O19874" s="180"/>
    </row>
    <row r="19875" spans="8:15" s="179" customFormat="1" x14ac:dyDescent="0.2">
      <c r="H19875" s="180"/>
      <c r="I19875" s="180"/>
      <c r="L19875" s="181"/>
      <c r="M19875" s="180"/>
      <c r="N19875" s="180"/>
      <c r="O19875" s="180"/>
    </row>
    <row r="19876" spans="8:15" s="179" customFormat="1" x14ac:dyDescent="0.2">
      <c r="H19876" s="180"/>
      <c r="I19876" s="180"/>
      <c r="L19876" s="181"/>
      <c r="M19876" s="180"/>
      <c r="N19876" s="180"/>
      <c r="O19876" s="180"/>
    </row>
    <row r="19877" spans="8:15" s="179" customFormat="1" x14ac:dyDescent="0.2">
      <c r="H19877" s="180"/>
      <c r="I19877" s="180"/>
      <c r="L19877" s="181"/>
      <c r="M19877" s="180"/>
      <c r="N19877" s="180"/>
      <c r="O19877" s="180"/>
    </row>
    <row r="19878" spans="8:15" s="179" customFormat="1" x14ac:dyDescent="0.2">
      <c r="H19878" s="180"/>
      <c r="I19878" s="180"/>
      <c r="L19878" s="181"/>
      <c r="M19878" s="180"/>
      <c r="N19878" s="180"/>
      <c r="O19878" s="180"/>
    </row>
    <row r="19879" spans="8:15" s="179" customFormat="1" x14ac:dyDescent="0.2">
      <c r="H19879" s="180"/>
      <c r="I19879" s="180"/>
      <c r="L19879" s="181"/>
      <c r="M19879" s="180"/>
      <c r="N19879" s="180"/>
      <c r="O19879" s="180"/>
    </row>
    <row r="19880" spans="8:15" s="179" customFormat="1" x14ac:dyDescent="0.2">
      <c r="H19880" s="180"/>
      <c r="I19880" s="180"/>
      <c r="L19880" s="181"/>
      <c r="M19880" s="180"/>
      <c r="N19880" s="180"/>
      <c r="O19880" s="180"/>
    </row>
    <row r="19881" spans="8:15" s="179" customFormat="1" x14ac:dyDescent="0.2">
      <c r="H19881" s="180"/>
      <c r="I19881" s="180"/>
      <c r="L19881" s="181"/>
      <c r="M19881" s="180"/>
      <c r="N19881" s="180"/>
      <c r="O19881" s="180"/>
    </row>
    <row r="19882" spans="8:15" s="179" customFormat="1" x14ac:dyDescent="0.2">
      <c r="H19882" s="180"/>
      <c r="I19882" s="180"/>
      <c r="L19882" s="181"/>
      <c r="M19882" s="180"/>
      <c r="N19882" s="180"/>
      <c r="O19882" s="180"/>
    </row>
    <row r="19883" spans="8:15" s="179" customFormat="1" x14ac:dyDescent="0.2">
      <c r="H19883" s="180"/>
      <c r="I19883" s="180"/>
      <c r="L19883" s="181"/>
      <c r="M19883" s="180"/>
      <c r="N19883" s="180"/>
      <c r="O19883" s="180"/>
    </row>
    <row r="19884" spans="8:15" s="179" customFormat="1" x14ac:dyDescent="0.2">
      <c r="H19884" s="180"/>
      <c r="I19884" s="180"/>
      <c r="L19884" s="181"/>
      <c r="M19884" s="180"/>
      <c r="N19884" s="180"/>
      <c r="O19884" s="180"/>
    </row>
    <row r="19885" spans="8:15" s="179" customFormat="1" x14ac:dyDescent="0.2">
      <c r="H19885" s="180"/>
      <c r="I19885" s="180"/>
      <c r="L19885" s="181"/>
      <c r="M19885" s="180"/>
      <c r="N19885" s="180"/>
      <c r="O19885" s="180"/>
    </row>
    <row r="19886" spans="8:15" s="179" customFormat="1" x14ac:dyDescent="0.2">
      <c r="H19886" s="180"/>
      <c r="I19886" s="180"/>
      <c r="L19886" s="181"/>
      <c r="M19886" s="180"/>
      <c r="N19886" s="180"/>
      <c r="O19886" s="180"/>
    </row>
    <row r="19887" spans="8:15" s="179" customFormat="1" x14ac:dyDescent="0.2">
      <c r="H19887" s="180"/>
      <c r="I19887" s="180"/>
      <c r="L19887" s="181"/>
      <c r="M19887" s="180"/>
      <c r="N19887" s="180"/>
      <c r="O19887" s="180"/>
    </row>
    <row r="19888" spans="8:15" s="179" customFormat="1" x14ac:dyDescent="0.2">
      <c r="H19888" s="180"/>
      <c r="I19888" s="180"/>
      <c r="L19888" s="181"/>
      <c r="M19888" s="180"/>
      <c r="N19888" s="180"/>
      <c r="O19888" s="180"/>
    </row>
    <row r="19889" spans="8:15" s="179" customFormat="1" x14ac:dyDescent="0.2">
      <c r="H19889" s="180"/>
      <c r="I19889" s="180"/>
      <c r="L19889" s="181"/>
      <c r="M19889" s="180"/>
      <c r="N19889" s="180"/>
      <c r="O19889" s="180"/>
    </row>
    <row r="19890" spans="8:15" s="179" customFormat="1" x14ac:dyDescent="0.2">
      <c r="H19890" s="180"/>
      <c r="I19890" s="180"/>
      <c r="L19890" s="181"/>
      <c r="M19890" s="180"/>
      <c r="N19890" s="180"/>
      <c r="O19890" s="180"/>
    </row>
    <row r="19891" spans="8:15" s="179" customFormat="1" x14ac:dyDescent="0.2">
      <c r="H19891" s="180"/>
      <c r="I19891" s="180"/>
      <c r="L19891" s="181"/>
      <c r="M19891" s="180"/>
      <c r="N19891" s="180"/>
      <c r="O19891" s="180"/>
    </row>
    <row r="19892" spans="8:15" s="179" customFormat="1" x14ac:dyDescent="0.2">
      <c r="H19892" s="180"/>
      <c r="I19892" s="180"/>
      <c r="L19892" s="181"/>
      <c r="M19892" s="180"/>
      <c r="N19892" s="180"/>
      <c r="O19892" s="180"/>
    </row>
    <row r="19893" spans="8:15" s="179" customFormat="1" x14ac:dyDescent="0.2">
      <c r="H19893" s="180"/>
      <c r="I19893" s="180"/>
      <c r="L19893" s="181"/>
      <c r="M19893" s="180"/>
      <c r="N19893" s="180"/>
      <c r="O19893" s="180"/>
    </row>
    <row r="19894" spans="8:15" s="179" customFormat="1" x14ac:dyDescent="0.2">
      <c r="H19894" s="180"/>
      <c r="I19894" s="180"/>
      <c r="L19894" s="181"/>
      <c r="M19894" s="180"/>
      <c r="N19894" s="180"/>
      <c r="O19894" s="180"/>
    </row>
    <row r="19895" spans="8:15" s="179" customFormat="1" x14ac:dyDescent="0.2">
      <c r="H19895" s="180"/>
      <c r="I19895" s="180"/>
      <c r="L19895" s="181"/>
      <c r="M19895" s="180"/>
      <c r="N19895" s="180"/>
      <c r="O19895" s="180"/>
    </row>
    <row r="19896" spans="8:15" s="179" customFormat="1" x14ac:dyDescent="0.2">
      <c r="H19896" s="180"/>
      <c r="I19896" s="180"/>
      <c r="L19896" s="181"/>
      <c r="M19896" s="180"/>
      <c r="N19896" s="180"/>
      <c r="O19896" s="180"/>
    </row>
    <row r="19897" spans="8:15" s="179" customFormat="1" x14ac:dyDescent="0.2">
      <c r="H19897" s="180"/>
      <c r="I19897" s="180"/>
      <c r="L19897" s="181"/>
      <c r="M19897" s="180"/>
      <c r="N19897" s="180"/>
      <c r="O19897" s="180"/>
    </row>
    <row r="19898" spans="8:15" s="179" customFormat="1" x14ac:dyDescent="0.2">
      <c r="H19898" s="180"/>
      <c r="I19898" s="180"/>
      <c r="L19898" s="181"/>
      <c r="M19898" s="180"/>
      <c r="N19898" s="180"/>
      <c r="O19898" s="180"/>
    </row>
    <row r="19899" spans="8:15" s="179" customFormat="1" x14ac:dyDescent="0.2">
      <c r="H19899" s="180"/>
      <c r="I19899" s="180"/>
      <c r="L19899" s="181"/>
      <c r="M19899" s="180"/>
      <c r="N19899" s="180"/>
      <c r="O19899" s="180"/>
    </row>
    <row r="19900" spans="8:15" s="179" customFormat="1" x14ac:dyDescent="0.2">
      <c r="H19900" s="180"/>
      <c r="I19900" s="180"/>
      <c r="L19900" s="181"/>
      <c r="M19900" s="180"/>
      <c r="N19900" s="180"/>
      <c r="O19900" s="180"/>
    </row>
    <row r="19901" spans="8:15" s="179" customFormat="1" x14ac:dyDescent="0.2">
      <c r="H19901" s="180"/>
      <c r="I19901" s="180"/>
      <c r="L19901" s="181"/>
      <c r="M19901" s="180"/>
      <c r="N19901" s="180"/>
      <c r="O19901" s="180"/>
    </row>
    <row r="19902" spans="8:15" s="179" customFormat="1" x14ac:dyDescent="0.2">
      <c r="H19902" s="180"/>
      <c r="I19902" s="180"/>
      <c r="L19902" s="181"/>
      <c r="M19902" s="180"/>
      <c r="N19902" s="180"/>
      <c r="O19902" s="180"/>
    </row>
    <row r="19903" spans="8:15" s="179" customFormat="1" x14ac:dyDescent="0.2">
      <c r="H19903" s="180"/>
      <c r="I19903" s="180"/>
      <c r="L19903" s="181"/>
      <c r="M19903" s="180"/>
      <c r="N19903" s="180"/>
      <c r="O19903" s="180"/>
    </row>
    <row r="19904" spans="8:15" s="179" customFormat="1" x14ac:dyDescent="0.2">
      <c r="H19904" s="180"/>
      <c r="I19904" s="180"/>
      <c r="L19904" s="181"/>
      <c r="M19904" s="180"/>
      <c r="N19904" s="180"/>
      <c r="O19904" s="180"/>
    </row>
    <row r="19905" spans="8:15" s="179" customFormat="1" x14ac:dyDescent="0.2">
      <c r="H19905" s="180"/>
      <c r="I19905" s="180"/>
      <c r="L19905" s="181"/>
      <c r="M19905" s="180"/>
      <c r="N19905" s="180"/>
      <c r="O19905" s="180"/>
    </row>
    <row r="19906" spans="8:15" s="179" customFormat="1" x14ac:dyDescent="0.2">
      <c r="H19906" s="180"/>
      <c r="I19906" s="180"/>
      <c r="L19906" s="181"/>
      <c r="M19906" s="180"/>
      <c r="N19906" s="180"/>
      <c r="O19906" s="180"/>
    </row>
    <row r="19907" spans="8:15" s="179" customFormat="1" x14ac:dyDescent="0.2">
      <c r="H19907" s="180"/>
      <c r="I19907" s="180"/>
      <c r="L19907" s="181"/>
      <c r="M19907" s="180"/>
      <c r="N19907" s="180"/>
      <c r="O19907" s="180"/>
    </row>
    <row r="19908" spans="8:15" s="179" customFormat="1" x14ac:dyDescent="0.2">
      <c r="H19908" s="180"/>
      <c r="I19908" s="180"/>
      <c r="L19908" s="181"/>
      <c r="M19908" s="180"/>
      <c r="N19908" s="180"/>
      <c r="O19908" s="180"/>
    </row>
    <row r="19909" spans="8:15" s="179" customFormat="1" x14ac:dyDescent="0.2">
      <c r="H19909" s="180"/>
      <c r="I19909" s="180"/>
      <c r="L19909" s="181"/>
      <c r="M19909" s="180"/>
      <c r="N19909" s="180"/>
      <c r="O19909" s="180"/>
    </row>
    <row r="19910" spans="8:15" s="179" customFormat="1" x14ac:dyDescent="0.2">
      <c r="H19910" s="180"/>
      <c r="I19910" s="180"/>
      <c r="L19910" s="181"/>
      <c r="M19910" s="180"/>
      <c r="N19910" s="180"/>
      <c r="O19910" s="180"/>
    </row>
    <row r="19911" spans="8:15" s="179" customFormat="1" x14ac:dyDescent="0.2">
      <c r="H19911" s="180"/>
      <c r="I19911" s="180"/>
      <c r="L19911" s="181"/>
      <c r="M19911" s="180"/>
      <c r="N19911" s="180"/>
      <c r="O19911" s="180"/>
    </row>
    <row r="19912" spans="8:15" s="179" customFormat="1" x14ac:dyDescent="0.2">
      <c r="H19912" s="180"/>
      <c r="I19912" s="180"/>
      <c r="L19912" s="181"/>
      <c r="M19912" s="180"/>
      <c r="N19912" s="180"/>
      <c r="O19912" s="180"/>
    </row>
    <row r="19913" spans="8:15" s="179" customFormat="1" x14ac:dyDescent="0.2">
      <c r="H19913" s="180"/>
      <c r="I19913" s="180"/>
      <c r="L19913" s="181"/>
      <c r="M19913" s="180"/>
      <c r="N19913" s="180"/>
      <c r="O19913" s="180"/>
    </row>
    <row r="19914" spans="8:15" s="179" customFormat="1" x14ac:dyDescent="0.2">
      <c r="H19914" s="180"/>
      <c r="I19914" s="180"/>
      <c r="L19914" s="181"/>
      <c r="M19914" s="180"/>
      <c r="N19914" s="180"/>
      <c r="O19914" s="180"/>
    </row>
    <row r="19915" spans="8:15" s="179" customFormat="1" x14ac:dyDescent="0.2">
      <c r="H19915" s="180"/>
      <c r="I19915" s="180"/>
      <c r="L19915" s="181"/>
      <c r="M19915" s="180"/>
      <c r="N19915" s="180"/>
      <c r="O19915" s="180"/>
    </row>
    <row r="19916" spans="8:15" s="179" customFormat="1" x14ac:dyDescent="0.2">
      <c r="H19916" s="180"/>
      <c r="I19916" s="180"/>
      <c r="L19916" s="181"/>
      <c r="M19916" s="180"/>
      <c r="N19916" s="180"/>
      <c r="O19916" s="180"/>
    </row>
    <row r="19917" spans="8:15" s="179" customFormat="1" x14ac:dyDescent="0.2">
      <c r="H19917" s="180"/>
      <c r="I19917" s="180"/>
      <c r="L19917" s="181"/>
      <c r="M19917" s="180"/>
      <c r="N19917" s="180"/>
      <c r="O19917" s="180"/>
    </row>
    <row r="19918" spans="8:15" s="179" customFormat="1" x14ac:dyDescent="0.2">
      <c r="H19918" s="180"/>
      <c r="I19918" s="180"/>
      <c r="L19918" s="181"/>
      <c r="M19918" s="180"/>
      <c r="N19918" s="180"/>
      <c r="O19918" s="180"/>
    </row>
    <row r="19919" spans="8:15" s="179" customFormat="1" x14ac:dyDescent="0.2">
      <c r="H19919" s="180"/>
      <c r="I19919" s="180"/>
      <c r="L19919" s="181"/>
      <c r="M19919" s="180"/>
      <c r="N19919" s="180"/>
      <c r="O19919" s="180"/>
    </row>
    <row r="19920" spans="8:15" s="179" customFormat="1" x14ac:dyDescent="0.2">
      <c r="H19920" s="180"/>
      <c r="I19920" s="180"/>
      <c r="L19920" s="181"/>
      <c r="M19920" s="180"/>
      <c r="N19920" s="180"/>
      <c r="O19920" s="180"/>
    </row>
    <row r="19921" spans="8:15" s="179" customFormat="1" x14ac:dyDescent="0.2">
      <c r="H19921" s="180"/>
      <c r="I19921" s="180"/>
      <c r="L19921" s="181"/>
      <c r="M19921" s="180"/>
      <c r="N19921" s="180"/>
      <c r="O19921" s="180"/>
    </row>
    <row r="19922" spans="8:15" s="179" customFormat="1" x14ac:dyDescent="0.2">
      <c r="H19922" s="180"/>
      <c r="I19922" s="180"/>
      <c r="L19922" s="181"/>
      <c r="M19922" s="180"/>
      <c r="N19922" s="180"/>
      <c r="O19922" s="180"/>
    </row>
    <row r="19923" spans="8:15" s="179" customFormat="1" x14ac:dyDescent="0.2">
      <c r="H19923" s="180"/>
      <c r="I19923" s="180"/>
      <c r="L19923" s="181"/>
      <c r="M19923" s="180"/>
      <c r="N19923" s="180"/>
      <c r="O19923" s="180"/>
    </row>
    <row r="19924" spans="8:15" s="179" customFormat="1" x14ac:dyDescent="0.2">
      <c r="H19924" s="180"/>
      <c r="I19924" s="180"/>
      <c r="L19924" s="181"/>
      <c r="M19924" s="180"/>
      <c r="N19924" s="180"/>
      <c r="O19924" s="180"/>
    </row>
    <row r="19925" spans="8:15" s="179" customFormat="1" x14ac:dyDescent="0.2">
      <c r="H19925" s="180"/>
      <c r="I19925" s="180"/>
      <c r="L19925" s="181"/>
      <c r="M19925" s="180"/>
      <c r="N19925" s="180"/>
      <c r="O19925" s="180"/>
    </row>
    <row r="19926" spans="8:15" s="179" customFormat="1" x14ac:dyDescent="0.2">
      <c r="H19926" s="180"/>
      <c r="I19926" s="180"/>
      <c r="L19926" s="181"/>
      <c r="M19926" s="180"/>
      <c r="N19926" s="180"/>
      <c r="O19926" s="180"/>
    </row>
    <row r="19927" spans="8:15" s="179" customFormat="1" x14ac:dyDescent="0.2">
      <c r="H19927" s="180"/>
      <c r="I19927" s="180"/>
      <c r="L19927" s="181"/>
      <c r="M19927" s="180"/>
      <c r="N19927" s="180"/>
      <c r="O19927" s="180"/>
    </row>
    <row r="19928" spans="8:15" s="179" customFormat="1" x14ac:dyDescent="0.2">
      <c r="H19928" s="180"/>
      <c r="I19928" s="180"/>
      <c r="L19928" s="181"/>
      <c r="M19928" s="180"/>
      <c r="N19928" s="180"/>
      <c r="O19928" s="180"/>
    </row>
    <row r="19929" spans="8:15" s="179" customFormat="1" x14ac:dyDescent="0.2">
      <c r="H19929" s="180"/>
      <c r="I19929" s="180"/>
      <c r="L19929" s="181"/>
      <c r="M19929" s="180"/>
      <c r="N19929" s="180"/>
      <c r="O19929" s="180"/>
    </row>
    <row r="19930" spans="8:15" s="179" customFormat="1" x14ac:dyDescent="0.2">
      <c r="H19930" s="180"/>
      <c r="I19930" s="180"/>
      <c r="L19930" s="181"/>
      <c r="M19930" s="180"/>
      <c r="N19930" s="180"/>
      <c r="O19930" s="180"/>
    </row>
    <row r="19931" spans="8:15" s="179" customFormat="1" x14ac:dyDescent="0.2">
      <c r="H19931" s="180"/>
      <c r="I19931" s="180"/>
      <c r="L19931" s="181"/>
      <c r="M19931" s="180"/>
      <c r="N19931" s="180"/>
      <c r="O19931" s="180"/>
    </row>
    <row r="19932" spans="8:15" s="179" customFormat="1" x14ac:dyDescent="0.2">
      <c r="H19932" s="180"/>
      <c r="I19932" s="180"/>
      <c r="L19932" s="181"/>
      <c r="M19932" s="180"/>
      <c r="N19932" s="180"/>
      <c r="O19932" s="180"/>
    </row>
    <row r="19933" spans="8:15" s="179" customFormat="1" x14ac:dyDescent="0.2">
      <c r="H19933" s="180"/>
      <c r="I19933" s="180"/>
      <c r="L19933" s="181"/>
      <c r="M19933" s="180"/>
      <c r="N19933" s="180"/>
      <c r="O19933" s="180"/>
    </row>
    <row r="19934" spans="8:15" s="179" customFormat="1" x14ac:dyDescent="0.2">
      <c r="H19934" s="180"/>
      <c r="I19934" s="180"/>
      <c r="L19934" s="181"/>
      <c r="M19934" s="180"/>
      <c r="N19934" s="180"/>
      <c r="O19934" s="180"/>
    </row>
    <row r="19935" spans="8:15" s="179" customFormat="1" x14ac:dyDescent="0.2">
      <c r="H19935" s="180"/>
      <c r="I19935" s="180"/>
      <c r="L19935" s="181"/>
      <c r="M19935" s="180"/>
      <c r="N19935" s="180"/>
      <c r="O19935" s="180"/>
    </row>
    <row r="19936" spans="8:15" s="179" customFormat="1" x14ac:dyDescent="0.2">
      <c r="H19936" s="180"/>
      <c r="I19936" s="180"/>
      <c r="L19936" s="181"/>
      <c r="M19936" s="180"/>
      <c r="N19936" s="180"/>
      <c r="O19936" s="180"/>
    </row>
    <row r="19937" spans="8:15" s="179" customFormat="1" x14ac:dyDescent="0.2">
      <c r="H19937" s="180"/>
      <c r="I19937" s="180"/>
      <c r="L19937" s="181"/>
      <c r="M19937" s="180"/>
      <c r="N19937" s="180"/>
      <c r="O19937" s="180"/>
    </row>
    <row r="19938" spans="8:15" s="179" customFormat="1" x14ac:dyDescent="0.2">
      <c r="H19938" s="180"/>
      <c r="I19938" s="180"/>
      <c r="L19938" s="181"/>
      <c r="M19938" s="180"/>
      <c r="N19938" s="180"/>
      <c r="O19938" s="180"/>
    </row>
    <row r="19939" spans="8:15" s="179" customFormat="1" x14ac:dyDescent="0.2">
      <c r="H19939" s="180"/>
      <c r="I19939" s="180"/>
      <c r="L19939" s="181"/>
      <c r="M19939" s="180"/>
      <c r="N19939" s="180"/>
      <c r="O19939" s="180"/>
    </row>
    <row r="19940" spans="8:15" s="179" customFormat="1" x14ac:dyDescent="0.2">
      <c r="H19940" s="180"/>
      <c r="I19940" s="180"/>
      <c r="L19940" s="181"/>
      <c r="M19940" s="180"/>
      <c r="N19940" s="180"/>
      <c r="O19940" s="180"/>
    </row>
    <row r="19941" spans="8:15" s="179" customFormat="1" x14ac:dyDescent="0.2">
      <c r="H19941" s="180"/>
      <c r="I19941" s="180"/>
      <c r="L19941" s="181"/>
      <c r="M19941" s="180"/>
      <c r="N19941" s="180"/>
      <c r="O19941" s="180"/>
    </row>
    <row r="19942" spans="8:15" s="179" customFormat="1" x14ac:dyDescent="0.2">
      <c r="H19942" s="180"/>
      <c r="I19942" s="180"/>
      <c r="L19942" s="181"/>
      <c r="M19942" s="180"/>
      <c r="N19942" s="180"/>
      <c r="O19942" s="180"/>
    </row>
    <row r="19943" spans="8:15" s="179" customFormat="1" x14ac:dyDescent="0.2">
      <c r="H19943" s="180"/>
      <c r="I19943" s="180"/>
      <c r="L19943" s="181"/>
      <c r="M19943" s="180"/>
      <c r="N19943" s="180"/>
      <c r="O19943" s="180"/>
    </row>
    <row r="19944" spans="8:15" s="179" customFormat="1" x14ac:dyDescent="0.2">
      <c r="H19944" s="180"/>
      <c r="I19944" s="180"/>
      <c r="L19944" s="181"/>
      <c r="M19944" s="180"/>
      <c r="N19944" s="180"/>
      <c r="O19944" s="180"/>
    </row>
    <row r="19945" spans="8:15" s="179" customFormat="1" x14ac:dyDescent="0.2">
      <c r="H19945" s="180"/>
      <c r="I19945" s="180"/>
      <c r="L19945" s="181"/>
      <c r="M19945" s="180"/>
      <c r="N19945" s="180"/>
      <c r="O19945" s="180"/>
    </row>
    <row r="19946" spans="8:15" s="179" customFormat="1" x14ac:dyDescent="0.2">
      <c r="H19946" s="180"/>
      <c r="I19946" s="180"/>
      <c r="L19946" s="181"/>
      <c r="M19946" s="180"/>
      <c r="N19946" s="180"/>
      <c r="O19946" s="180"/>
    </row>
    <row r="19947" spans="8:15" s="179" customFormat="1" x14ac:dyDescent="0.2">
      <c r="H19947" s="180"/>
      <c r="I19947" s="180"/>
      <c r="L19947" s="181"/>
      <c r="M19947" s="180"/>
      <c r="N19947" s="180"/>
      <c r="O19947" s="180"/>
    </row>
    <row r="19948" spans="8:15" s="179" customFormat="1" x14ac:dyDescent="0.2">
      <c r="H19948" s="180"/>
      <c r="I19948" s="180"/>
      <c r="L19948" s="181"/>
      <c r="M19948" s="180"/>
      <c r="N19948" s="180"/>
      <c r="O19948" s="180"/>
    </row>
    <row r="19949" spans="8:15" s="179" customFormat="1" x14ac:dyDescent="0.2">
      <c r="H19949" s="180"/>
      <c r="I19949" s="180"/>
      <c r="L19949" s="181"/>
      <c r="M19949" s="180"/>
      <c r="N19949" s="180"/>
      <c r="O19949" s="180"/>
    </row>
    <row r="19950" spans="8:15" s="179" customFormat="1" x14ac:dyDescent="0.2">
      <c r="H19950" s="180"/>
      <c r="I19950" s="180"/>
      <c r="L19950" s="181"/>
      <c r="M19950" s="180"/>
      <c r="N19950" s="180"/>
      <c r="O19950" s="180"/>
    </row>
    <row r="19951" spans="8:15" s="179" customFormat="1" x14ac:dyDescent="0.2">
      <c r="H19951" s="180"/>
      <c r="I19951" s="180"/>
      <c r="L19951" s="181"/>
      <c r="M19951" s="180"/>
      <c r="N19951" s="180"/>
      <c r="O19951" s="180"/>
    </row>
    <row r="19952" spans="8:15" s="179" customFormat="1" x14ac:dyDescent="0.2">
      <c r="H19952" s="180"/>
      <c r="I19952" s="180"/>
      <c r="L19952" s="181"/>
      <c r="M19952" s="180"/>
      <c r="N19952" s="180"/>
      <c r="O19952" s="180"/>
    </row>
    <row r="19953" spans="8:15" s="179" customFormat="1" x14ac:dyDescent="0.2">
      <c r="H19953" s="180"/>
      <c r="I19953" s="180"/>
      <c r="L19953" s="181"/>
      <c r="M19953" s="180"/>
      <c r="N19953" s="180"/>
      <c r="O19953" s="180"/>
    </row>
    <row r="19954" spans="8:15" s="179" customFormat="1" x14ac:dyDescent="0.2">
      <c r="H19954" s="180"/>
      <c r="I19954" s="180"/>
      <c r="L19954" s="181"/>
      <c r="M19954" s="180"/>
      <c r="N19954" s="180"/>
      <c r="O19954" s="180"/>
    </row>
    <row r="19955" spans="8:15" s="179" customFormat="1" x14ac:dyDescent="0.2">
      <c r="H19955" s="180"/>
      <c r="I19955" s="180"/>
      <c r="L19955" s="181"/>
      <c r="M19955" s="180"/>
      <c r="N19955" s="180"/>
      <c r="O19955" s="180"/>
    </row>
    <row r="19956" spans="8:15" s="179" customFormat="1" x14ac:dyDescent="0.2">
      <c r="H19956" s="180"/>
      <c r="I19956" s="180"/>
      <c r="L19956" s="181"/>
      <c r="M19956" s="180"/>
      <c r="N19956" s="180"/>
      <c r="O19956" s="180"/>
    </row>
    <row r="19957" spans="8:15" s="179" customFormat="1" x14ac:dyDescent="0.2">
      <c r="H19957" s="180"/>
      <c r="I19957" s="180"/>
      <c r="L19957" s="181"/>
      <c r="M19957" s="180"/>
      <c r="N19957" s="180"/>
      <c r="O19957" s="180"/>
    </row>
    <row r="19958" spans="8:15" s="179" customFormat="1" x14ac:dyDescent="0.2">
      <c r="H19958" s="180"/>
      <c r="I19958" s="180"/>
      <c r="L19958" s="181"/>
      <c r="M19958" s="180"/>
      <c r="N19958" s="180"/>
      <c r="O19958" s="180"/>
    </row>
    <row r="19959" spans="8:15" s="179" customFormat="1" x14ac:dyDescent="0.2">
      <c r="H19959" s="180"/>
      <c r="I19959" s="180"/>
      <c r="L19959" s="181"/>
      <c r="M19959" s="180"/>
      <c r="N19959" s="180"/>
      <c r="O19959" s="180"/>
    </row>
    <row r="19960" spans="8:15" s="179" customFormat="1" x14ac:dyDescent="0.2">
      <c r="H19960" s="180"/>
      <c r="I19960" s="180"/>
      <c r="L19960" s="181"/>
      <c r="M19960" s="180"/>
      <c r="N19960" s="180"/>
      <c r="O19960" s="180"/>
    </row>
    <row r="19961" spans="8:15" s="179" customFormat="1" x14ac:dyDescent="0.2">
      <c r="H19961" s="180"/>
      <c r="I19961" s="180"/>
      <c r="L19961" s="181"/>
      <c r="M19961" s="180"/>
      <c r="N19961" s="180"/>
      <c r="O19961" s="180"/>
    </row>
    <row r="19962" spans="8:15" s="179" customFormat="1" x14ac:dyDescent="0.2">
      <c r="H19962" s="180"/>
      <c r="I19962" s="180"/>
      <c r="L19962" s="181"/>
      <c r="M19962" s="180"/>
      <c r="N19962" s="180"/>
      <c r="O19962" s="180"/>
    </row>
    <row r="19963" spans="8:15" s="179" customFormat="1" x14ac:dyDescent="0.2">
      <c r="H19963" s="180"/>
      <c r="I19963" s="180"/>
      <c r="L19963" s="181"/>
      <c r="M19963" s="180"/>
      <c r="N19963" s="180"/>
      <c r="O19963" s="180"/>
    </row>
    <row r="19964" spans="8:15" s="179" customFormat="1" x14ac:dyDescent="0.2">
      <c r="H19964" s="180"/>
      <c r="I19964" s="180"/>
      <c r="L19964" s="181"/>
      <c r="M19964" s="180"/>
      <c r="N19964" s="180"/>
      <c r="O19964" s="180"/>
    </row>
    <row r="19965" spans="8:15" s="179" customFormat="1" x14ac:dyDescent="0.2">
      <c r="H19965" s="180"/>
      <c r="I19965" s="180"/>
      <c r="L19965" s="181"/>
      <c r="M19965" s="180"/>
      <c r="N19965" s="180"/>
      <c r="O19965" s="180"/>
    </row>
    <row r="19966" spans="8:15" s="179" customFormat="1" x14ac:dyDescent="0.2">
      <c r="H19966" s="180"/>
      <c r="I19966" s="180"/>
      <c r="L19966" s="181"/>
      <c r="M19966" s="180"/>
      <c r="N19966" s="180"/>
      <c r="O19966" s="180"/>
    </row>
    <row r="19967" spans="8:15" s="179" customFormat="1" x14ac:dyDescent="0.2">
      <c r="H19967" s="180"/>
      <c r="I19967" s="180"/>
      <c r="L19967" s="181"/>
      <c r="M19967" s="180"/>
      <c r="N19967" s="180"/>
      <c r="O19967" s="180"/>
    </row>
    <row r="19968" spans="8:15" s="179" customFormat="1" x14ac:dyDescent="0.2">
      <c r="H19968" s="180"/>
      <c r="I19968" s="180"/>
      <c r="L19968" s="181"/>
      <c r="M19968" s="180"/>
      <c r="N19968" s="180"/>
      <c r="O19968" s="180"/>
    </row>
    <row r="19969" spans="8:15" s="179" customFormat="1" x14ac:dyDescent="0.2">
      <c r="H19969" s="180"/>
      <c r="I19969" s="180"/>
      <c r="L19969" s="181"/>
      <c r="M19969" s="180"/>
      <c r="N19969" s="180"/>
      <c r="O19969" s="180"/>
    </row>
    <row r="19970" spans="8:15" s="179" customFormat="1" x14ac:dyDescent="0.2">
      <c r="H19970" s="180"/>
      <c r="I19970" s="180"/>
      <c r="L19970" s="181"/>
      <c r="M19970" s="180"/>
      <c r="N19970" s="180"/>
      <c r="O19970" s="180"/>
    </row>
    <row r="19971" spans="8:15" s="179" customFormat="1" x14ac:dyDescent="0.2">
      <c r="H19971" s="180"/>
      <c r="I19971" s="180"/>
      <c r="L19971" s="181"/>
      <c r="M19971" s="180"/>
      <c r="N19971" s="180"/>
      <c r="O19971" s="180"/>
    </row>
    <row r="19972" spans="8:15" s="179" customFormat="1" x14ac:dyDescent="0.2">
      <c r="H19972" s="180"/>
      <c r="I19972" s="180"/>
      <c r="L19972" s="181"/>
      <c r="M19972" s="180"/>
      <c r="N19972" s="180"/>
      <c r="O19972" s="180"/>
    </row>
    <row r="19973" spans="8:15" s="179" customFormat="1" x14ac:dyDescent="0.2">
      <c r="H19973" s="180"/>
      <c r="I19973" s="180"/>
      <c r="L19973" s="181"/>
      <c r="M19973" s="180"/>
      <c r="N19973" s="180"/>
      <c r="O19973" s="180"/>
    </row>
    <row r="19974" spans="8:15" s="179" customFormat="1" x14ac:dyDescent="0.2">
      <c r="H19974" s="180"/>
      <c r="I19974" s="180"/>
      <c r="L19974" s="181"/>
      <c r="M19974" s="180"/>
      <c r="N19974" s="180"/>
      <c r="O19974" s="180"/>
    </row>
    <row r="19975" spans="8:15" s="179" customFormat="1" x14ac:dyDescent="0.2">
      <c r="H19975" s="180"/>
      <c r="I19975" s="180"/>
      <c r="L19975" s="181"/>
      <c r="M19975" s="180"/>
      <c r="N19975" s="180"/>
      <c r="O19975" s="180"/>
    </row>
    <row r="19976" spans="8:15" s="179" customFormat="1" x14ac:dyDescent="0.2">
      <c r="H19976" s="180"/>
      <c r="I19976" s="180"/>
      <c r="L19976" s="181"/>
      <c r="M19976" s="180"/>
      <c r="N19976" s="180"/>
      <c r="O19976" s="180"/>
    </row>
    <row r="19977" spans="8:15" s="179" customFormat="1" x14ac:dyDescent="0.2">
      <c r="H19977" s="180"/>
      <c r="I19977" s="180"/>
      <c r="L19977" s="181"/>
      <c r="M19977" s="180"/>
      <c r="N19977" s="180"/>
      <c r="O19977" s="180"/>
    </row>
    <row r="19978" spans="8:15" s="179" customFormat="1" x14ac:dyDescent="0.2">
      <c r="H19978" s="180"/>
      <c r="I19978" s="180"/>
      <c r="L19978" s="181"/>
      <c r="M19978" s="180"/>
      <c r="N19978" s="180"/>
      <c r="O19978" s="180"/>
    </row>
    <row r="19979" spans="8:15" s="179" customFormat="1" x14ac:dyDescent="0.2">
      <c r="H19979" s="180"/>
      <c r="I19979" s="180"/>
      <c r="L19979" s="181"/>
      <c r="M19979" s="180"/>
      <c r="N19979" s="180"/>
      <c r="O19979" s="180"/>
    </row>
    <row r="19980" spans="8:15" s="179" customFormat="1" x14ac:dyDescent="0.2">
      <c r="H19980" s="180"/>
      <c r="I19980" s="180"/>
      <c r="L19980" s="181"/>
      <c r="M19980" s="180"/>
      <c r="N19980" s="180"/>
      <c r="O19980" s="180"/>
    </row>
    <row r="19981" spans="8:15" s="179" customFormat="1" x14ac:dyDescent="0.2">
      <c r="H19981" s="180"/>
      <c r="I19981" s="180"/>
      <c r="L19981" s="181"/>
      <c r="M19981" s="180"/>
      <c r="N19981" s="180"/>
      <c r="O19981" s="180"/>
    </row>
    <row r="19982" spans="8:15" s="179" customFormat="1" x14ac:dyDescent="0.2">
      <c r="H19982" s="180"/>
      <c r="I19982" s="180"/>
      <c r="L19982" s="181"/>
      <c r="M19982" s="180"/>
      <c r="N19982" s="180"/>
      <c r="O19982" s="180"/>
    </row>
    <row r="19983" spans="8:15" s="179" customFormat="1" x14ac:dyDescent="0.2">
      <c r="H19983" s="180"/>
      <c r="I19983" s="180"/>
      <c r="L19983" s="181"/>
      <c r="M19983" s="180"/>
      <c r="N19983" s="180"/>
      <c r="O19983" s="180"/>
    </row>
    <row r="19984" spans="8:15" s="179" customFormat="1" x14ac:dyDescent="0.2">
      <c r="H19984" s="180"/>
      <c r="I19984" s="180"/>
      <c r="L19984" s="181"/>
      <c r="M19984" s="180"/>
      <c r="N19984" s="180"/>
      <c r="O19984" s="180"/>
    </row>
    <row r="19985" spans="8:15" s="179" customFormat="1" x14ac:dyDescent="0.2">
      <c r="H19985" s="180"/>
      <c r="I19985" s="180"/>
      <c r="L19985" s="181"/>
      <c r="M19985" s="180"/>
      <c r="N19985" s="180"/>
      <c r="O19985" s="180"/>
    </row>
    <row r="19986" spans="8:15" s="179" customFormat="1" x14ac:dyDescent="0.2">
      <c r="H19986" s="180"/>
      <c r="I19986" s="180"/>
      <c r="L19986" s="181"/>
      <c r="M19986" s="180"/>
      <c r="N19986" s="180"/>
      <c r="O19986" s="180"/>
    </row>
    <row r="19987" spans="8:15" s="179" customFormat="1" x14ac:dyDescent="0.2">
      <c r="H19987" s="180"/>
      <c r="I19987" s="180"/>
      <c r="L19987" s="181"/>
      <c r="M19987" s="180"/>
      <c r="N19987" s="180"/>
      <c r="O19987" s="180"/>
    </row>
    <row r="19988" spans="8:15" s="179" customFormat="1" x14ac:dyDescent="0.2">
      <c r="H19988" s="180"/>
      <c r="I19988" s="180"/>
      <c r="L19988" s="181"/>
      <c r="M19988" s="180"/>
      <c r="N19988" s="180"/>
      <c r="O19988" s="180"/>
    </row>
    <row r="19989" spans="8:15" s="179" customFormat="1" x14ac:dyDescent="0.2">
      <c r="H19989" s="180"/>
      <c r="I19989" s="180"/>
      <c r="L19989" s="181"/>
      <c r="M19989" s="180"/>
      <c r="N19989" s="180"/>
      <c r="O19989" s="180"/>
    </row>
    <row r="19990" spans="8:15" s="179" customFormat="1" x14ac:dyDescent="0.2">
      <c r="H19990" s="180"/>
      <c r="I19990" s="180"/>
      <c r="L19990" s="181"/>
      <c r="M19990" s="180"/>
      <c r="N19990" s="180"/>
      <c r="O19990" s="180"/>
    </row>
    <row r="19991" spans="8:15" s="179" customFormat="1" x14ac:dyDescent="0.2">
      <c r="H19991" s="180"/>
      <c r="I19991" s="180"/>
      <c r="L19991" s="181"/>
      <c r="M19991" s="180"/>
      <c r="N19991" s="180"/>
      <c r="O19991" s="180"/>
    </row>
    <row r="19992" spans="8:15" s="179" customFormat="1" x14ac:dyDescent="0.2">
      <c r="H19992" s="180"/>
      <c r="I19992" s="180"/>
      <c r="L19992" s="181"/>
      <c r="M19992" s="180"/>
      <c r="N19992" s="180"/>
      <c r="O19992" s="180"/>
    </row>
    <row r="19993" spans="8:15" s="179" customFormat="1" x14ac:dyDescent="0.2">
      <c r="H19993" s="180"/>
      <c r="I19993" s="180"/>
      <c r="L19993" s="181"/>
      <c r="M19993" s="180"/>
      <c r="N19993" s="180"/>
      <c r="O19993" s="180"/>
    </row>
    <row r="19994" spans="8:15" s="179" customFormat="1" x14ac:dyDescent="0.2">
      <c r="H19994" s="180"/>
      <c r="I19994" s="180"/>
      <c r="L19994" s="181"/>
      <c r="M19994" s="180"/>
      <c r="N19994" s="180"/>
      <c r="O19994" s="180"/>
    </row>
    <row r="19995" spans="8:15" s="179" customFormat="1" x14ac:dyDescent="0.2">
      <c r="H19995" s="180"/>
      <c r="I19995" s="180"/>
      <c r="L19995" s="181"/>
      <c r="M19995" s="180"/>
      <c r="N19995" s="180"/>
      <c r="O19995" s="180"/>
    </row>
    <row r="19996" spans="8:15" s="179" customFormat="1" x14ac:dyDescent="0.2">
      <c r="H19996" s="180"/>
      <c r="I19996" s="180"/>
      <c r="L19996" s="181"/>
      <c r="M19996" s="180"/>
      <c r="N19996" s="180"/>
      <c r="O19996" s="180"/>
    </row>
    <row r="19997" spans="8:15" s="179" customFormat="1" x14ac:dyDescent="0.2">
      <c r="H19997" s="180"/>
      <c r="I19997" s="180"/>
      <c r="L19997" s="181"/>
      <c r="M19997" s="180"/>
      <c r="N19997" s="180"/>
      <c r="O19997" s="180"/>
    </row>
    <row r="19998" spans="8:15" s="179" customFormat="1" x14ac:dyDescent="0.2">
      <c r="H19998" s="180"/>
      <c r="I19998" s="180"/>
      <c r="L19998" s="181"/>
      <c r="M19998" s="180"/>
      <c r="N19998" s="180"/>
      <c r="O19998" s="180"/>
    </row>
    <row r="19999" spans="8:15" s="179" customFormat="1" x14ac:dyDescent="0.2">
      <c r="H19999" s="180"/>
      <c r="I19999" s="180"/>
      <c r="L19999" s="181"/>
      <c r="M19999" s="180"/>
      <c r="N19999" s="180"/>
      <c r="O19999" s="180"/>
    </row>
    <row r="20000" spans="8:15" s="179" customFormat="1" x14ac:dyDescent="0.2">
      <c r="H20000" s="180"/>
      <c r="I20000" s="180"/>
      <c r="L20000" s="181"/>
      <c r="M20000" s="180"/>
      <c r="N20000" s="180"/>
      <c r="O20000" s="180"/>
    </row>
    <row r="20001" spans="8:15" s="179" customFormat="1" x14ac:dyDescent="0.2">
      <c r="H20001" s="180"/>
      <c r="I20001" s="180"/>
      <c r="L20001" s="181"/>
      <c r="M20001" s="180"/>
      <c r="N20001" s="180"/>
      <c r="O20001" s="180"/>
    </row>
    <row r="20002" spans="8:15" s="179" customFormat="1" x14ac:dyDescent="0.2">
      <c r="H20002" s="180"/>
      <c r="I20002" s="180"/>
      <c r="L20002" s="181"/>
      <c r="M20002" s="180"/>
      <c r="N20002" s="180"/>
      <c r="O20002" s="180"/>
    </row>
    <row r="20003" spans="8:15" s="179" customFormat="1" x14ac:dyDescent="0.2">
      <c r="H20003" s="180"/>
      <c r="I20003" s="180"/>
      <c r="L20003" s="181"/>
      <c r="M20003" s="180"/>
      <c r="N20003" s="180"/>
      <c r="O20003" s="180"/>
    </row>
    <row r="20004" spans="8:15" s="179" customFormat="1" x14ac:dyDescent="0.2">
      <c r="H20004" s="180"/>
      <c r="I20004" s="180"/>
      <c r="L20004" s="181"/>
      <c r="M20004" s="180"/>
      <c r="N20004" s="180"/>
      <c r="O20004" s="180"/>
    </row>
    <row r="20005" spans="8:15" s="179" customFormat="1" x14ac:dyDescent="0.2">
      <c r="H20005" s="180"/>
      <c r="I20005" s="180"/>
      <c r="L20005" s="181"/>
      <c r="M20005" s="180"/>
      <c r="N20005" s="180"/>
      <c r="O20005" s="180"/>
    </row>
    <row r="20006" spans="8:15" s="179" customFormat="1" x14ac:dyDescent="0.2">
      <c r="H20006" s="180"/>
      <c r="I20006" s="180"/>
      <c r="L20006" s="181"/>
      <c r="M20006" s="180"/>
      <c r="N20006" s="180"/>
      <c r="O20006" s="180"/>
    </row>
    <row r="20007" spans="8:15" s="179" customFormat="1" x14ac:dyDescent="0.2">
      <c r="H20007" s="180"/>
      <c r="I20007" s="180"/>
      <c r="L20007" s="181"/>
      <c r="M20007" s="180"/>
      <c r="N20007" s="180"/>
      <c r="O20007" s="180"/>
    </row>
    <row r="20008" spans="8:15" s="179" customFormat="1" x14ac:dyDescent="0.2">
      <c r="H20008" s="180"/>
      <c r="I20008" s="180"/>
      <c r="L20008" s="181"/>
      <c r="M20008" s="180"/>
      <c r="N20008" s="180"/>
      <c r="O20008" s="180"/>
    </row>
    <row r="20009" spans="8:15" s="179" customFormat="1" x14ac:dyDescent="0.2">
      <c r="H20009" s="180"/>
      <c r="I20009" s="180"/>
      <c r="L20009" s="181"/>
      <c r="M20009" s="180"/>
      <c r="N20009" s="180"/>
      <c r="O20009" s="180"/>
    </row>
    <row r="20010" spans="8:15" s="179" customFormat="1" x14ac:dyDescent="0.2">
      <c r="H20010" s="180"/>
      <c r="I20010" s="180"/>
      <c r="L20010" s="181"/>
      <c r="M20010" s="180"/>
      <c r="N20010" s="180"/>
      <c r="O20010" s="180"/>
    </row>
    <row r="20011" spans="8:15" s="179" customFormat="1" x14ac:dyDescent="0.2">
      <c r="H20011" s="180"/>
      <c r="I20011" s="180"/>
      <c r="L20011" s="181"/>
      <c r="M20011" s="180"/>
      <c r="N20011" s="180"/>
      <c r="O20011" s="180"/>
    </row>
    <row r="20012" spans="8:15" s="179" customFormat="1" x14ac:dyDescent="0.2">
      <c r="H20012" s="180"/>
      <c r="I20012" s="180"/>
      <c r="L20012" s="181"/>
      <c r="M20012" s="180"/>
      <c r="N20012" s="180"/>
      <c r="O20012" s="180"/>
    </row>
    <row r="20013" spans="8:15" s="179" customFormat="1" x14ac:dyDescent="0.2">
      <c r="H20013" s="180"/>
      <c r="I20013" s="180"/>
      <c r="L20013" s="181"/>
      <c r="M20013" s="180"/>
      <c r="N20013" s="180"/>
      <c r="O20013" s="180"/>
    </row>
    <row r="20014" spans="8:15" s="179" customFormat="1" x14ac:dyDescent="0.2">
      <c r="H20014" s="180"/>
      <c r="I20014" s="180"/>
      <c r="L20014" s="181"/>
      <c r="M20014" s="180"/>
      <c r="N20014" s="180"/>
      <c r="O20014" s="180"/>
    </row>
    <row r="20015" spans="8:15" s="179" customFormat="1" x14ac:dyDescent="0.2">
      <c r="H20015" s="180"/>
      <c r="I20015" s="180"/>
      <c r="L20015" s="181"/>
      <c r="M20015" s="180"/>
      <c r="N20015" s="180"/>
      <c r="O20015" s="180"/>
    </row>
    <row r="20016" spans="8:15" s="179" customFormat="1" x14ac:dyDescent="0.2">
      <c r="H20016" s="180"/>
      <c r="I20016" s="180"/>
      <c r="L20016" s="181"/>
      <c r="M20016" s="180"/>
      <c r="N20016" s="180"/>
      <c r="O20016" s="180"/>
    </row>
    <row r="20017" spans="8:15" s="179" customFormat="1" x14ac:dyDescent="0.2">
      <c r="H20017" s="180"/>
      <c r="I20017" s="180"/>
      <c r="L20017" s="181"/>
      <c r="M20017" s="180"/>
      <c r="N20017" s="180"/>
      <c r="O20017" s="180"/>
    </row>
    <row r="20018" spans="8:15" s="179" customFormat="1" x14ac:dyDescent="0.2">
      <c r="H20018" s="180"/>
      <c r="I20018" s="180"/>
      <c r="L20018" s="181"/>
      <c r="M20018" s="180"/>
      <c r="N20018" s="180"/>
      <c r="O20018" s="180"/>
    </row>
    <row r="20019" spans="8:15" s="179" customFormat="1" x14ac:dyDescent="0.2">
      <c r="H20019" s="180"/>
      <c r="I20019" s="180"/>
      <c r="L20019" s="181"/>
      <c r="M20019" s="180"/>
      <c r="N20019" s="180"/>
      <c r="O20019" s="180"/>
    </row>
    <row r="20020" spans="8:15" s="179" customFormat="1" x14ac:dyDescent="0.2">
      <c r="H20020" s="180"/>
      <c r="I20020" s="180"/>
      <c r="L20020" s="181"/>
      <c r="M20020" s="180"/>
      <c r="N20020" s="180"/>
      <c r="O20020" s="180"/>
    </row>
    <row r="20021" spans="8:15" s="179" customFormat="1" x14ac:dyDescent="0.2">
      <c r="H20021" s="180"/>
      <c r="I20021" s="180"/>
      <c r="L20021" s="181"/>
      <c r="M20021" s="180"/>
      <c r="N20021" s="180"/>
      <c r="O20021" s="180"/>
    </row>
    <row r="20022" spans="8:15" s="179" customFormat="1" x14ac:dyDescent="0.2">
      <c r="H20022" s="180"/>
      <c r="I20022" s="180"/>
      <c r="L20022" s="181"/>
      <c r="M20022" s="180"/>
      <c r="N20022" s="180"/>
      <c r="O20022" s="180"/>
    </row>
    <row r="20023" spans="8:15" s="179" customFormat="1" x14ac:dyDescent="0.2">
      <c r="H20023" s="180"/>
      <c r="I20023" s="180"/>
      <c r="L20023" s="181"/>
      <c r="M20023" s="180"/>
      <c r="N20023" s="180"/>
      <c r="O20023" s="180"/>
    </row>
    <row r="20024" spans="8:15" s="179" customFormat="1" x14ac:dyDescent="0.2">
      <c r="H20024" s="180"/>
      <c r="I20024" s="180"/>
      <c r="L20024" s="181"/>
      <c r="M20024" s="180"/>
      <c r="N20024" s="180"/>
      <c r="O20024" s="180"/>
    </row>
    <row r="20025" spans="8:15" s="179" customFormat="1" x14ac:dyDescent="0.2">
      <c r="H20025" s="180"/>
      <c r="I20025" s="180"/>
      <c r="L20025" s="181"/>
      <c r="M20025" s="180"/>
      <c r="N20025" s="180"/>
      <c r="O20025" s="180"/>
    </row>
    <row r="20026" spans="8:15" s="179" customFormat="1" x14ac:dyDescent="0.2">
      <c r="H20026" s="180"/>
      <c r="I20026" s="180"/>
      <c r="L20026" s="181"/>
      <c r="M20026" s="180"/>
      <c r="N20026" s="180"/>
      <c r="O20026" s="180"/>
    </row>
    <row r="20027" spans="8:15" s="179" customFormat="1" x14ac:dyDescent="0.2">
      <c r="H20027" s="180"/>
      <c r="I20027" s="180"/>
      <c r="L20027" s="181"/>
      <c r="M20027" s="180"/>
      <c r="N20027" s="180"/>
      <c r="O20027" s="180"/>
    </row>
    <row r="20028" spans="8:15" s="179" customFormat="1" x14ac:dyDescent="0.2">
      <c r="H20028" s="180"/>
      <c r="I20028" s="180"/>
      <c r="L20028" s="181"/>
      <c r="M20028" s="180"/>
      <c r="N20028" s="180"/>
      <c r="O20028" s="180"/>
    </row>
    <row r="20029" spans="8:15" s="179" customFormat="1" x14ac:dyDescent="0.2">
      <c r="H20029" s="180"/>
      <c r="I20029" s="180"/>
      <c r="L20029" s="181"/>
      <c r="M20029" s="180"/>
      <c r="N20029" s="180"/>
      <c r="O20029" s="180"/>
    </row>
    <row r="20030" spans="8:15" s="179" customFormat="1" x14ac:dyDescent="0.2">
      <c r="H20030" s="180"/>
      <c r="I20030" s="180"/>
      <c r="L20030" s="181"/>
      <c r="M20030" s="180"/>
      <c r="N20030" s="180"/>
      <c r="O20030" s="180"/>
    </row>
    <row r="20031" spans="8:15" s="179" customFormat="1" x14ac:dyDescent="0.2">
      <c r="H20031" s="180"/>
      <c r="I20031" s="180"/>
      <c r="L20031" s="181"/>
      <c r="M20031" s="180"/>
      <c r="N20031" s="180"/>
      <c r="O20031" s="180"/>
    </row>
    <row r="20032" spans="8:15" s="179" customFormat="1" x14ac:dyDescent="0.2">
      <c r="H20032" s="180"/>
      <c r="I20032" s="180"/>
      <c r="L20032" s="181"/>
      <c r="M20032" s="180"/>
      <c r="N20032" s="180"/>
      <c r="O20032" s="180"/>
    </row>
    <row r="20033" spans="8:15" s="179" customFormat="1" x14ac:dyDescent="0.2">
      <c r="H20033" s="180"/>
      <c r="I20033" s="180"/>
      <c r="L20033" s="181"/>
      <c r="M20033" s="180"/>
      <c r="N20033" s="180"/>
      <c r="O20033" s="180"/>
    </row>
    <row r="20034" spans="8:15" s="179" customFormat="1" x14ac:dyDescent="0.2">
      <c r="H20034" s="180"/>
      <c r="I20034" s="180"/>
      <c r="L20034" s="181"/>
      <c r="M20034" s="180"/>
      <c r="N20034" s="180"/>
      <c r="O20034" s="180"/>
    </row>
    <row r="20035" spans="8:15" s="179" customFormat="1" x14ac:dyDescent="0.2">
      <c r="H20035" s="180"/>
      <c r="I20035" s="180"/>
      <c r="L20035" s="181"/>
      <c r="M20035" s="180"/>
      <c r="N20035" s="180"/>
      <c r="O20035" s="180"/>
    </row>
    <row r="20036" spans="8:15" s="179" customFormat="1" x14ac:dyDescent="0.2">
      <c r="H20036" s="180"/>
      <c r="I20036" s="180"/>
      <c r="L20036" s="181"/>
      <c r="M20036" s="180"/>
      <c r="N20036" s="180"/>
      <c r="O20036" s="180"/>
    </row>
    <row r="20037" spans="8:15" s="179" customFormat="1" x14ac:dyDescent="0.2">
      <c r="H20037" s="180"/>
      <c r="I20037" s="180"/>
      <c r="L20037" s="181"/>
      <c r="M20037" s="180"/>
      <c r="N20037" s="180"/>
      <c r="O20037" s="180"/>
    </row>
    <row r="20038" spans="8:15" s="179" customFormat="1" x14ac:dyDescent="0.2">
      <c r="H20038" s="180"/>
      <c r="I20038" s="180"/>
      <c r="L20038" s="181"/>
      <c r="M20038" s="180"/>
      <c r="N20038" s="180"/>
      <c r="O20038" s="180"/>
    </row>
    <row r="20039" spans="8:15" s="179" customFormat="1" x14ac:dyDescent="0.2">
      <c r="H20039" s="180"/>
      <c r="I20039" s="180"/>
      <c r="L20039" s="181"/>
      <c r="M20039" s="180"/>
      <c r="N20039" s="180"/>
      <c r="O20039" s="180"/>
    </row>
    <row r="20040" spans="8:15" s="179" customFormat="1" x14ac:dyDescent="0.2">
      <c r="H20040" s="180"/>
      <c r="I20040" s="180"/>
      <c r="L20040" s="181"/>
      <c r="M20040" s="180"/>
      <c r="N20040" s="180"/>
      <c r="O20040" s="180"/>
    </row>
    <row r="20041" spans="8:15" s="179" customFormat="1" x14ac:dyDescent="0.2">
      <c r="H20041" s="180"/>
      <c r="I20041" s="180"/>
      <c r="L20041" s="181"/>
      <c r="M20041" s="180"/>
      <c r="N20041" s="180"/>
      <c r="O20041" s="180"/>
    </row>
    <row r="20042" spans="8:15" s="179" customFormat="1" x14ac:dyDescent="0.2">
      <c r="H20042" s="180"/>
      <c r="I20042" s="180"/>
      <c r="L20042" s="181"/>
      <c r="M20042" s="180"/>
      <c r="N20042" s="180"/>
      <c r="O20042" s="180"/>
    </row>
    <row r="20043" spans="8:15" s="179" customFormat="1" x14ac:dyDescent="0.2">
      <c r="H20043" s="180"/>
      <c r="I20043" s="180"/>
      <c r="L20043" s="181"/>
      <c r="M20043" s="180"/>
      <c r="N20043" s="180"/>
      <c r="O20043" s="180"/>
    </row>
    <row r="20044" spans="8:15" s="179" customFormat="1" x14ac:dyDescent="0.2">
      <c r="H20044" s="180"/>
      <c r="I20044" s="180"/>
      <c r="L20044" s="181"/>
      <c r="M20044" s="180"/>
      <c r="N20044" s="180"/>
      <c r="O20044" s="180"/>
    </row>
    <row r="20045" spans="8:15" s="179" customFormat="1" x14ac:dyDescent="0.2">
      <c r="H20045" s="180"/>
      <c r="I20045" s="180"/>
      <c r="L20045" s="181"/>
      <c r="M20045" s="180"/>
      <c r="N20045" s="180"/>
      <c r="O20045" s="180"/>
    </row>
    <row r="20046" spans="8:15" s="179" customFormat="1" x14ac:dyDescent="0.2">
      <c r="H20046" s="180"/>
      <c r="I20046" s="180"/>
      <c r="L20046" s="181"/>
      <c r="M20046" s="180"/>
      <c r="N20046" s="180"/>
      <c r="O20046" s="180"/>
    </row>
    <row r="20047" spans="8:15" s="179" customFormat="1" x14ac:dyDescent="0.2">
      <c r="H20047" s="180"/>
      <c r="I20047" s="180"/>
      <c r="L20047" s="181"/>
      <c r="M20047" s="180"/>
      <c r="N20047" s="180"/>
      <c r="O20047" s="180"/>
    </row>
    <row r="20048" spans="8:15" s="179" customFormat="1" x14ac:dyDescent="0.2">
      <c r="H20048" s="180"/>
      <c r="I20048" s="180"/>
      <c r="L20048" s="181"/>
      <c r="M20048" s="180"/>
      <c r="N20048" s="180"/>
      <c r="O20048" s="180"/>
    </row>
    <row r="20049" spans="8:15" s="179" customFormat="1" x14ac:dyDescent="0.2">
      <c r="H20049" s="180"/>
      <c r="I20049" s="180"/>
      <c r="L20049" s="181"/>
      <c r="M20049" s="180"/>
      <c r="N20049" s="180"/>
      <c r="O20049" s="180"/>
    </row>
    <row r="20050" spans="8:15" s="179" customFormat="1" x14ac:dyDescent="0.2">
      <c r="H20050" s="180"/>
      <c r="I20050" s="180"/>
      <c r="L20050" s="181"/>
      <c r="M20050" s="180"/>
      <c r="N20050" s="180"/>
      <c r="O20050" s="180"/>
    </row>
    <row r="20051" spans="8:15" s="179" customFormat="1" x14ac:dyDescent="0.2">
      <c r="H20051" s="180"/>
      <c r="I20051" s="180"/>
      <c r="L20051" s="181"/>
      <c r="M20051" s="180"/>
      <c r="N20051" s="180"/>
      <c r="O20051" s="180"/>
    </row>
    <row r="20052" spans="8:15" s="179" customFormat="1" x14ac:dyDescent="0.2">
      <c r="H20052" s="180"/>
      <c r="I20052" s="180"/>
      <c r="L20052" s="181"/>
      <c r="M20052" s="180"/>
      <c r="N20052" s="180"/>
      <c r="O20052" s="180"/>
    </row>
    <row r="20053" spans="8:15" s="179" customFormat="1" x14ac:dyDescent="0.2">
      <c r="H20053" s="180"/>
      <c r="I20053" s="180"/>
      <c r="L20053" s="181"/>
      <c r="M20053" s="180"/>
      <c r="N20053" s="180"/>
      <c r="O20053" s="180"/>
    </row>
    <row r="20054" spans="8:15" s="179" customFormat="1" x14ac:dyDescent="0.2">
      <c r="H20054" s="180"/>
      <c r="I20054" s="180"/>
      <c r="L20054" s="181"/>
      <c r="M20054" s="180"/>
      <c r="N20054" s="180"/>
      <c r="O20054" s="180"/>
    </row>
    <row r="20055" spans="8:15" s="179" customFormat="1" x14ac:dyDescent="0.2">
      <c r="H20055" s="180"/>
      <c r="I20055" s="180"/>
      <c r="L20055" s="181"/>
      <c r="M20055" s="180"/>
      <c r="N20055" s="180"/>
      <c r="O20055" s="180"/>
    </row>
    <row r="20056" spans="8:15" s="179" customFormat="1" x14ac:dyDescent="0.2">
      <c r="H20056" s="180"/>
      <c r="I20056" s="180"/>
      <c r="L20056" s="181"/>
      <c r="M20056" s="180"/>
      <c r="N20056" s="180"/>
      <c r="O20056" s="180"/>
    </row>
    <row r="20057" spans="8:15" s="179" customFormat="1" x14ac:dyDescent="0.2">
      <c r="H20057" s="180"/>
      <c r="I20057" s="180"/>
      <c r="L20057" s="181"/>
      <c r="M20057" s="180"/>
      <c r="N20057" s="180"/>
      <c r="O20057" s="180"/>
    </row>
    <row r="20058" spans="8:15" s="179" customFormat="1" x14ac:dyDescent="0.2">
      <c r="H20058" s="180"/>
      <c r="I20058" s="180"/>
      <c r="L20058" s="181"/>
      <c r="M20058" s="180"/>
      <c r="N20058" s="180"/>
      <c r="O20058" s="180"/>
    </row>
    <row r="20059" spans="8:15" s="179" customFormat="1" x14ac:dyDescent="0.2">
      <c r="H20059" s="180"/>
      <c r="I20059" s="180"/>
      <c r="L20059" s="181"/>
      <c r="M20059" s="180"/>
      <c r="N20059" s="180"/>
      <c r="O20059" s="180"/>
    </row>
    <row r="20060" spans="8:15" s="179" customFormat="1" x14ac:dyDescent="0.2">
      <c r="H20060" s="180"/>
      <c r="I20060" s="180"/>
      <c r="L20060" s="181"/>
      <c r="M20060" s="180"/>
      <c r="N20060" s="180"/>
      <c r="O20060" s="180"/>
    </row>
    <row r="20061" spans="8:15" s="179" customFormat="1" x14ac:dyDescent="0.2">
      <c r="H20061" s="180"/>
      <c r="I20061" s="180"/>
      <c r="L20061" s="181"/>
      <c r="M20061" s="180"/>
      <c r="N20061" s="180"/>
      <c r="O20061" s="180"/>
    </row>
    <row r="20062" spans="8:15" s="179" customFormat="1" x14ac:dyDescent="0.2">
      <c r="H20062" s="180"/>
      <c r="I20062" s="180"/>
      <c r="L20062" s="181"/>
      <c r="M20062" s="180"/>
      <c r="N20062" s="180"/>
      <c r="O20062" s="180"/>
    </row>
    <row r="20063" spans="8:15" s="179" customFormat="1" x14ac:dyDescent="0.2">
      <c r="H20063" s="180"/>
      <c r="I20063" s="180"/>
      <c r="L20063" s="181"/>
      <c r="M20063" s="180"/>
      <c r="N20063" s="180"/>
      <c r="O20063" s="180"/>
    </row>
    <row r="20064" spans="8:15" s="179" customFormat="1" x14ac:dyDescent="0.2">
      <c r="H20064" s="180"/>
      <c r="I20064" s="180"/>
      <c r="L20064" s="181"/>
      <c r="M20064" s="180"/>
      <c r="N20064" s="180"/>
      <c r="O20064" s="180"/>
    </row>
    <row r="20065" spans="8:15" s="179" customFormat="1" x14ac:dyDescent="0.2">
      <c r="H20065" s="180"/>
      <c r="I20065" s="180"/>
      <c r="L20065" s="181"/>
      <c r="M20065" s="180"/>
      <c r="N20065" s="180"/>
      <c r="O20065" s="180"/>
    </row>
    <row r="20066" spans="8:15" s="179" customFormat="1" x14ac:dyDescent="0.2">
      <c r="H20066" s="180"/>
      <c r="I20066" s="180"/>
      <c r="L20066" s="181"/>
      <c r="M20066" s="180"/>
      <c r="N20066" s="180"/>
      <c r="O20066" s="180"/>
    </row>
    <row r="20067" spans="8:15" s="179" customFormat="1" x14ac:dyDescent="0.2">
      <c r="H20067" s="180"/>
      <c r="I20067" s="180"/>
      <c r="L20067" s="181"/>
      <c r="M20067" s="180"/>
      <c r="N20067" s="180"/>
      <c r="O20067" s="180"/>
    </row>
    <row r="20068" spans="8:15" s="179" customFormat="1" x14ac:dyDescent="0.2">
      <c r="H20068" s="180"/>
      <c r="I20068" s="180"/>
      <c r="L20068" s="181"/>
      <c r="M20068" s="180"/>
      <c r="N20068" s="180"/>
      <c r="O20068" s="180"/>
    </row>
    <row r="20069" spans="8:15" s="179" customFormat="1" x14ac:dyDescent="0.2">
      <c r="H20069" s="180"/>
      <c r="I20069" s="180"/>
      <c r="L20069" s="181"/>
      <c r="M20069" s="180"/>
      <c r="N20069" s="180"/>
      <c r="O20069" s="180"/>
    </row>
    <row r="20070" spans="8:15" s="179" customFormat="1" x14ac:dyDescent="0.2">
      <c r="H20070" s="180"/>
      <c r="I20070" s="180"/>
      <c r="L20070" s="181"/>
      <c r="M20070" s="180"/>
      <c r="N20070" s="180"/>
      <c r="O20070" s="180"/>
    </row>
    <row r="20071" spans="8:15" s="179" customFormat="1" x14ac:dyDescent="0.2">
      <c r="H20071" s="180"/>
      <c r="I20071" s="180"/>
      <c r="L20071" s="181"/>
      <c r="M20071" s="180"/>
      <c r="N20071" s="180"/>
      <c r="O20071" s="180"/>
    </row>
    <row r="20072" spans="8:15" s="179" customFormat="1" x14ac:dyDescent="0.2">
      <c r="H20072" s="180"/>
      <c r="I20072" s="180"/>
      <c r="L20072" s="181"/>
      <c r="M20072" s="180"/>
      <c r="N20072" s="180"/>
      <c r="O20072" s="180"/>
    </row>
    <row r="20073" spans="8:15" s="179" customFormat="1" x14ac:dyDescent="0.2">
      <c r="H20073" s="180"/>
      <c r="I20073" s="180"/>
      <c r="L20073" s="181"/>
      <c r="M20073" s="180"/>
      <c r="N20073" s="180"/>
      <c r="O20073" s="180"/>
    </row>
    <row r="20074" spans="8:15" s="179" customFormat="1" x14ac:dyDescent="0.2">
      <c r="H20074" s="180"/>
      <c r="I20074" s="180"/>
      <c r="L20074" s="181"/>
      <c r="M20074" s="180"/>
      <c r="N20074" s="180"/>
      <c r="O20074" s="180"/>
    </row>
    <row r="20075" spans="8:15" s="179" customFormat="1" x14ac:dyDescent="0.2">
      <c r="H20075" s="180"/>
      <c r="I20075" s="180"/>
      <c r="L20075" s="181"/>
      <c r="M20075" s="180"/>
      <c r="N20075" s="180"/>
      <c r="O20075" s="180"/>
    </row>
    <row r="20076" spans="8:15" s="179" customFormat="1" x14ac:dyDescent="0.2">
      <c r="H20076" s="180"/>
      <c r="I20076" s="180"/>
      <c r="L20076" s="181"/>
      <c r="M20076" s="180"/>
      <c r="N20076" s="180"/>
      <c r="O20076" s="180"/>
    </row>
    <row r="20077" spans="8:15" s="179" customFormat="1" x14ac:dyDescent="0.2">
      <c r="H20077" s="180"/>
      <c r="I20077" s="180"/>
      <c r="L20077" s="181"/>
      <c r="M20077" s="180"/>
      <c r="N20077" s="180"/>
      <c r="O20077" s="180"/>
    </row>
    <row r="20078" spans="8:15" s="179" customFormat="1" x14ac:dyDescent="0.2">
      <c r="H20078" s="180"/>
      <c r="I20078" s="180"/>
      <c r="L20078" s="181"/>
      <c r="M20078" s="180"/>
      <c r="N20078" s="180"/>
      <c r="O20078" s="180"/>
    </row>
    <row r="20079" spans="8:15" s="179" customFormat="1" x14ac:dyDescent="0.2">
      <c r="H20079" s="180"/>
      <c r="I20079" s="180"/>
      <c r="L20079" s="181"/>
      <c r="M20079" s="180"/>
      <c r="N20079" s="180"/>
      <c r="O20079" s="180"/>
    </row>
    <row r="20080" spans="8:15" s="179" customFormat="1" x14ac:dyDescent="0.2">
      <c r="H20080" s="180"/>
      <c r="I20080" s="180"/>
      <c r="L20080" s="181"/>
      <c r="M20080" s="180"/>
      <c r="N20080" s="180"/>
      <c r="O20080" s="180"/>
    </row>
    <row r="20081" spans="8:15" s="179" customFormat="1" x14ac:dyDescent="0.2">
      <c r="H20081" s="180"/>
      <c r="I20081" s="180"/>
      <c r="L20081" s="181"/>
      <c r="M20081" s="180"/>
      <c r="N20081" s="180"/>
      <c r="O20081" s="180"/>
    </row>
    <row r="20082" spans="8:15" s="179" customFormat="1" x14ac:dyDescent="0.2">
      <c r="H20082" s="180"/>
      <c r="I20082" s="180"/>
      <c r="L20082" s="181"/>
      <c r="M20082" s="180"/>
      <c r="N20082" s="180"/>
      <c r="O20082" s="180"/>
    </row>
    <row r="20083" spans="8:15" s="179" customFormat="1" x14ac:dyDescent="0.2">
      <c r="H20083" s="180"/>
      <c r="I20083" s="180"/>
      <c r="L20083" s="181"/>
      <c r="M20083" s="180"/>
      <c r="N20083" s="180"/>
      <c r="O20083" s="180"/>
    </row>
    <row r="20084" spans="8:15" s="179" customFormat="1" x14ac:dyDescent="0.2">
      <c r="H20084" s="180"/>
      <c r="I20084" s="180"/>
      <c r="L20084" s="181"/>
      <c r="M20084" s="180"/>
      <c r="N20084" s="180"/>
      <c r="O20084" s="180"/>
    </row>
    <row r="20085" spans="8:15" s="179" customFormat="1" x14ac:dyDescent="0.2">
      <c r="H20085" s="180"/>
      <c r="I20085" s="180"/>
      <c r="L20085" s="181"/>
      <c r="M20085" s="180"/>
      <c r="N20085" s="180"/>
      <c r="O20085" s="180"/>
    </row>
    <row r="20086" spans="8:15" s="179" customFormat="1" x14ac:dyDescent="0.2">
      <c r="H20086" s="180"/>
      <c r="I20086" s="180"/>
      <c r="L20086" s="181"/>
      <c r="M20086" s="180"/>
      <c r="N20086" s="180"/>
      <c r="O20086" s="180"/>
    </row>
    <row r="20087" spans="8:15" s="179" customFormat="1" x14ac:dyDescent="0.2">
      <c r="H20087" s="180"/>
      <c r="I20087" s="180"/>
      <c r="L20087" s="181"/>
      <c r="M20087" s="180"/>
      <c r="N20087" s="180"/>
      <c r="O20087" s="180"/>
    </row>
    <row r="20088" spans="8:15" s="179" customFormat="1" x14ac:dyDescent="0.2">
      <c r="H20088" s="180"/>
      <c r="I20088" s="180"/>
      <c r="L20088" s="181"/>
      <c r="M20088" s="180"/>
      <c r="N20088" s="180"/>
      <c r="O20088" s="180"/>
    </row>
    <row r="20089" spans="8:15" s="179" customFormat="1" x14ac:dyDescent="0.2">
      <c r="H20089" s="180"/>
      <c r="I20089" s="180"/>
      <c r="L20089" s="181"/>
      <c r="M20089" s="180"/>
      <c r="N20089" s="180"/>
      <c r="O20089" s="180"/>
    </row>
    <row r="20090" spans="8:15" s="179" customFormat="1" x14ac:dyDescent="0.2">
      <c r="H20090" s="180"/>
      <c r="I20090" s="180"/>
      <c r="L20090" s="181"/>
      <c r="M20090" s="180"/>
      <c r="N20090" s="180"/>
      <c r="O20090" s="180"/>
    </row>
    <row r="20091" spans="8:15" s="179" customFormat="1" x14ac:dyDescent="0.2">
      <c r="H20091" s="180"/>
      <c r="I20091" s="180"/>
      <c r="L20091" s="181"/>
      <c r="M20091" s="180"/>
      <c r="N20091" s="180"/>
      <c r="O20091" s="180"/>
    </row>
    <row r="20092" spans="8:15" s="179" customFormat="1" x14ac:dyDescent="0.2">
      <c r="H20092" s="180"/>
      <c r="I20092" s="180"/>
      <c r="L20092" s="181"/>
      <c r="M20092" s="180"/>
      <c r="N20092" s="180"/>
      <c r="O20092" s="180"/>
    </row>
    <row r="20093" spans="8:15" s="179" customFormat="1" x14ac:dyDescent="0.2">
      <c r="H20093" s="180"/>
      <c r="I20093" s="180"/>
      <c r="L20093" s="181"/>
      <c r="M20093" s="180"/>
      <c r="N20093" s="180"/>
      <c r="O20093" s="180"/>
    </row>
    <row r="20094" spans="8:15" s="179" customFormat="1" x14ac:dyDescent="0.2">
      <c r="H20094" s="180"/>
      <c r="I20094" s="180"/>
      <c r="L20094" s="181"/>
      <c r="M20094" s="180"/>
      <c r="N20094" s="180"/>
      <c r="O20094" s="180"/>
    </row>
    <row r="20095" spans="8:15" s="179" customFormat="1" x14ac:dyDescent="0.2">
      <c r="H20095" s="180"/>
      <c r="I20095" s="180"/>
      <c r="L20095" s="181"/>
      <c r="M20095" s="180"/>
      <c r="N20095" s="180"/>
      <c r="O20095" s="180"/>
    </row>
    <row r="20096" spans="8:15" s="179" customFormat="1" x14ac:dyDescent="0.2">
      <c r="H20096" s="180"/>
      <c r="I20096" s="180"/>
      <c r="L20096" s="181"/>
      <c r="M20096" s="180"/>
      <c r="N20096" s="180"/>
      <c r="O20096" s="180"/>
    </row>
    <row r="20097" spans="8:15" s="179" customFormat="1" x14ac:dyDescent="0.2">
      <c r="H20097" s="180"/>
      <c r="I20097" s="180"/>
      <c r="L20097" s="181"/>
      <c r="M20097" s="180"/>
      <c r="N20097" s="180"/>
      <c r="O20097" s="180"/>
    </row>
    <row r="20098" spans="8:15" s="179" customFormat="1" x14ac:dyDescent="0.2">
      <c r="H20098" s="180"/>
      <c r="I20098" s="180"/>
      <c r="L20098" s="181"/>
      <c r="M20098" s="180"/>
      <c r="N20098" s="180"/>
      <c r="O20098" s="180"/>
    </row>
    <row r="20099" spans="8:15" s="179" customFormat="1" x14ac:dyDescent="0.2">
      <c r="H20099" s="180"/>
      <c r="I20099" s="180"/>
      <c r="L20099" s="181"/>
      <c r="M20099" s="180"/>
      <c r="N20099" s="180"/>
      <c r="O20099" s="180"/>
    </row>
    <row r="20100" spans="8:15" s="179" customFormat="1" x14ac:dyDescent="0.2">
      <c r="H20100" s="180"/>
      <c r="I20100" s="180"/>
      <c r="L20100" s="181"/>
      <c r="M20100" s="180"/>
      <c r="N20100" s="180"/>
      <c r="O20100" s="180"/>
    </row>
    <row r="20101" spans="8:15" s="179" customFormat="1" x14ac:dyDescent="0.2">
      <c r="H20101" s="180"/>
      <c r="I20101" s="180"/>
      <c r="L20101" s="181"/>
      <c r="M20101" s="180"/>
      <c r="N20101" s="180"/>
      <c r="O20101" s="180"/>
    </row>
    <row r="20102" spans="8:15" s="179" customFormat="1" x14ac:dyDescent="0.2">
      <c r="H20102" s="180"/>
      <c r="I20102" s="180"/>
      <c r="L20102" s="181"/>
      <c r="M20102" s="180"/>
      <c r="N20102" s="180"/>
      <c r="O20102" s="180"/>
    </row>
    <row r="20103" spans="8:15" s="179" customFormat="1" x14ac:dyDescent="0.2">
      <c r="H20103" s="180"/>
      <c r="I20103" s="180"/>
      <c r="L20103" s="181"/>
      <c r="M20103" s="180"/>
      <c r="N20103" s="180"/>
      <c r="O20103" s="180"/>
    </row>
    <row r="20104" spans="8:15" s="179" customFormat="1" x14ac:dyDescent="0.2">
      <c r="H20104" s="180"/>
      <c r="I20104" s="180"/>
      <c r="L20104" s="181"/>
      <c r="M20104" s="180"/>
      <c r="N20104" s="180"/>
      <c r="O20104" s="180"/>
    </row>
    <row r="20105" spans="8:15" s="179" customFormat="1" x14ac:dyDescent="0.2">
      <c r="H20105" s="180"/>
      <c r="I20105" s="180"/>
      <c r="L20105" s="181"/>
      <c r="M20105" s="180"/>
      <c r="N20105" s="180"/>
      <c r="O20105" s="180"/>
    </row>
    <row r="20106" spans="8:15" s="179" customFormat="1" x14ac:dyDescent="0.2">
      <c r="H20106" s="180"/>
      <c r="I20106" s="180"/>
      <c r="L20106" s="181"/>
      <c r="M20106" s="180"/>
      <c r="N20106" s="180"/>
      <c r="O20106" s="180"/>
    </row>
    <row r="20107" spans="8:15" s="179" customFormat="1" x14ac:dyDescent="0.2">
      <c r="H20107" s="180"/>
      <c r="I20107" s="180"/>
      <c r="L20107" s="181"/>
      <c r="M20107" s="180"/>
      <c r="N20107" s="180"/>
      <c r="O20107" s="180"/>
    </row>
    <row r="20108" spans="8:15" s="179" customFormat="1" x14ac:dyDescent="0.2">
      <c r="H20108" s="180"/>
      <c r="I20108" s="180"/>
      <c r="L20108" s="181"/>
      <c r="M20108" s="180"/>
      <c r="N20108" s="180"/>
      <c r="O20108" s="180"/>
    </row>
    <row r="20109" spans="8:15" s="179" customFormat="1" x14ac:dyDescent="0.2">
      <c r="H20109" s="180"/>
      <c r="I20109" s="180"/>
      <c r="L20109" s="181"/>
      <c r="M20109" s="180"/>
      <c r="N20109" s="180"/>
      <c r="O20109" s="180"/>
    </row>
    <row r="20110" spans="8:15" s="179" customFormat="1" x14ac:dyDescent="0.2">
      <c r="H20110" s="180"/>
      <c r="I20110" s="180"/>
      <c r="L20110" s="181"/>
      <c r="M20110" s="180"/>
      <c r="N20110" s="180"/>
      <c r="O20110" s="180"/>
    </row>
    <row r="20111" spans="8:15" s="179" customFormat="1" x14ac:dyDescent="0.2">
      <c r="H20111" s="180"/>
      <c r="I20111" s="180"/>
      <c r="L20111" s="181"/>
      <c r="M20111" s="180"/>
      <c r="N20111" s="180"/>
      <c r="O20111" s="180"/>
    </row>
    <row r="20112" spans="8:15" s="179" customFormat="1" x14ac:dyDescent="0.2">
      <c r="H20112" s="180"/>
      <c r="I20112" s="180"/>
      <c r="L20112" s="181"/>
      <c r="M20112" s="180"/>
      <c r="N20112" s="180"/>
      <c r="O20112" s="180"/>
    </row>
    <row r="20113" spans="8:15" s="179" customFormat="1" x14ac:dyDescent="0.2">
      <c r="H20113" s="180"/>
      <c r="I20113" s="180"/>
      <c r="L20113" s="181"/>
      <c r="M20113" s="180"/>
      <c r="N20113" s="180"/>
      <c r="O20113" s="180"/>
    </row>
    <row r="20114" spans="8:15" s="179" customFormat="1" x14ac:dyDescent="0.2">
      <c r="H20114" s="180"/>
      <c r="I20114" s="180"/>
      <c r="L20114" s="181"/>
      <c r="M20114" s="180"/>
      <c r="N20114" s="180"/>
      <c r="O20114" s="180"/>
    </row>
    <row r="20115" spans="8:15" s="179" customFormat="1" x14ac:dyDescent="0.2">
      <c r="H20115" s="180"/>
      <c r="I20115" s="180"/>
      <c r="L20115" s="181"/>
      <c r="M20115" s="180"/>
      <c r="N20115" s="180"/>
      <c r="O20115" s="180"/>
    </row>
    <row r="20116" spans="8:15" s="179" customFormat="1" x14ac:dyDescent="0.2">
      <c r="H20116" s="180"/>
      <c r="I20116" s="180"/>
      <c r="L20116" s="181"/>
      <c r="M20116" s="180"/>
      <c r="N20116" s="180"/>
      <c r="O20116" s="180"/>
    </row>
    <row r="20117" spans="8:15" s="179" customFormat="1" x14ac:dyDescent="0.2">
      <c r="H20117" s="180"/>
      <c r="I20117" s="180"/>
      <c r="L20117" s="181"/>
      <c r="M20117" s="180"/>
      <c r="N20117" s="180"/>
      <c r="O20117" s="180"/>
    </row>
    <row r="20118" spans="8:15" s="179" customFormat="1" x14ac:dyDescent="0.2">
      <c r="H20118" s="180"/>
      <c r="I20118" s="180"/>
      <c r="L20118" s="181"/>
      <c r="M20118" s="180"/>
      <c r="N20118" s="180"/>
      <c r="O20118" s="180"/>
    </row>
    <row r="20119" spans="8:15" s="179" customFormat="1" x14ac:dyDescent="0.2">
      <c r="H20119" s="180"/>
      <c r="I20119" s="180"/>
      <c r="L20119" s="181"/>
      <c r="M20119" s="180"/>
      <c r="N20119" s="180"/>
      <c r="O20119" s="180"/>
    </row>
    <row r="20120" spans="8:15" s="179" customFormat="1" x14ac:dyDescent="0.2">
      <c r="H20120" s="180"/>
      <c r="I20120" s="180"/>
      <c r="L20120" s="181"/>
      <c r="M20120" s="180"/>
      <c r="N20120" s="180"/>
      <c r="O20120" s="180"/>
    </row>
    <row r="20121" spans="8:15" s="179" customFormat="1" x14ac:dyDescent="0.2">
      <c r="H20121" s="180"/>
      <c r="I20121" s="180"/>
      <c r="L20121" s="181"/>
      <c r="M20121" s="180"/>
      <c r="N20121" s="180"/>
      <c r="O20121" s="180"/>
    </row>
    <row r="20122" spans="8:15" s="179" customFormat="1" x14ac:dyDescent="0.2">
      <c r="H20122" s="180"/>
      <c r="I20122" s="180"/>
      <c r="L20122" s="181"/>
      <c r="M20122" s="180"/>
      <c r="N20122" s="180"/>
      <c r="O20122" s="180"/>
    </row>
    <row r="20123" spans="8:15" s="179" customFormat="1" x14ac:dyDescent="0.2">
      <c r="H20123" s="180"/>
      <c r="I20123" s="180"/>
      <c r="L20123" s="181"/>
      <c r="M20123" s="180"/>
      <c r="N20123" s="180"/>
      <c r="O20123" s="180"/>
    </row>
    <row r="20124" spans="8:15" s="179" customFormat="1" x14ac:dyDescent="0.2">
      <c r="H20124" s="180"/>
      <c r="I20124" s="180"/>
      <c r="L20124" s="181"/>
      <c r="M20124" s="180"/>
      <c r="N20124" s="180"/>
      <c r="O20124" s="180"/>
    </row>
    <row r="20125" spans="8:15" s="179" customFormat="1" x14ac:dyDescent="0.2">
      <c r="H20125" s="180"/>
      <c r="I20125" s="180"/>
      <c r="L20125" s="181"/>
      <c r="M20125" s="180"/>
      <c r="N20125" s="180"/>
      <c r="O20125" s="180"/>
    </row>
    <row r="20126" spans="8:15" s="179" customFormat="1" x14ac:dyDescent="0.2">
      <c r="H20126" s="180"/>
      <c r="I20126" s="180"/>
      <c r="L20126" s="181"/>
      <c r="M20126" s="180"/>
      <c r="N20126" s="180"/>
      <c r="O20126" s="180"/>
    </row>
    <row r="20127" spans="8:15" s="179" customFormat="1" x14ac:dyDescent="0.2">
      <c r="H20127" s="180"/>
      <c r="I20127" s="180"/>
      <c r="L20127" s="181"/>
      <c r="M20127" s="180"/>
      <c r="N20127" s="180"/>
      <c r="O20127" s="180"/>
    </row>
    <row r="20128" spans="8:15" s="179" customFormat="1" x14ac:dyDescent="0.2">
      <c r="H20128" s="180"/>
      <c r="I20128" s="180"/>
      <c r="L20128" s="181"/>
      <c r="M20128" s="180"/>
      <c r="N20128" s="180"/>
      <c r="O20128" s="180"/>
    </row>
    <row r="20129" spans="8:15" s="179" customFormat="1" x14ac:dyDescent="0.2">
      <c r="H20129" s="180"/>
      <c r="I20129" s="180"/>
      <c r="L20129" s="181"/>
      <c r="M20129" s="180"/>
      <c r="N20129" s="180"/>
      <c r="O20129" s="180"/>
    </row>
    <row r="20130" spans="8:15" s="179" customFormat="1" x14ac:dyDescent="0.2">
      <c r="H20130" s="180"/>
      <c r="I20130" s="180"/>
      <c r="L20130" s="181"/>
      <c r="M20130" s="180"/>
      <c r="N20130" s="180"/>
      <c r="O20130" s="180"/>
    </row>
    <row r="20131" spans="8:15" s="179" customFormat="1" x14ac:dyDescent="0.2">
      <c r="H20131" s="180"/>
      <c r="I20131" s="180"/>
      <c r="L20131" s="181"/>
      <c r="M20131" s="180"/>
      <c r="N20131" s="180"/>
      <c r="O20131" s="180"/>
    </row>
    <row r="20132" spans="8:15" s="179" customFormat="1" x14ac:dyDescent="0.2">
      <c r="H20132" s="180"/>
      <c r="I20132" s="180"/>
      <c r="L20132" s="181"/>
      <c r="M20132" s="180"/>
      <c r="N20132" s="180"/>
      <c r="O20132" s="180"/>
    </row>
    <row r="20133" spans="8:15" s="179" customFormat="1" x14ac:dyDescent="0.2">
      <c r="H20133" s="180"/>
      <c r="I20133" s="180"/>
      <c r="L20133" s="181"/>
      <c r="M20133" s="180"/>
      <c r="N20133" s="180"/>
      <c r="O20133" s="180"/>
    </row>
    <row r="20134" spans="8:15" s="179" customFormat="1" x14ac:dyDescent="0.2">
      <c r="H20134" s="180"/>
      <c r="I20134" s="180"/>
      <c r="L20134" s="181"/>
      <c r="M20134" s="180"/>
      <c r="N20134" s="180"/>
      <c r="O20134" s="180"/>
    </row>
    <row r="20135" spans="8:15" s="179" customFormat="1" x14ac:dyDescent="0.2">
      <c r="H20135" s="180"/>
      <c r="I20135" s="180"/>
      <c r="L20135" s="181"/>
      <c r="M20135" s="180"/>
      <c r="N20135" s="180"/>
      <c r="O20135" s="180"/>
    </row>
    <row r="20136" spans="8:15" s="179" customFormat="1" x14ac:dyDescent="0.2">
      <c r="H20136" s="180"/>
      <c r="I20136" s="180"/>
      <c r="L20136" s="181"/>
      <c r="M20136" s="180"/>
      <c r="N20136" s="180"/>
      <c r="O20136" s="180"/>
    </row>
    <row r="20137" spans="8:15" s="179" customFormat="1" x14ac:dyDescent="0.2">
      <c r="H20137" s="180"/>
      <c r="I20137" s="180"/>
      <c r="L20137" s="181"/>
      <c r="M20137" s="180"/>
      <c r="N20137" s="180"/>
      <c r="O20137" s="180"/>
    </row>
    <row r="20138" spans="8:15" s="179" customFormat="1" x14ac:dyDescent="0.2">
      <c r="H20138" s="180"/>
      <c r="I20138" s="180"/>
      <c r="L20138" s="181"/>
      <c r="M20138" s="180"/>
      <c r="N20138" s="180"/>
      <c r="O20138" s="180"/>
    </row>
    <row r="20139" spans="8:15" s="179" customFormat="1" x14ac:dyDescent="0.2">
      <c r="H20139" s="180"/>
      <c r="I20139" s="180"/>
      <c r="L20139" s="181"/>
      <c r="M20139" s="180"/>
      <c r="N20139" s="180"/>
      <c r="O20139" s="180"/>
    </row>
    <row r="20140" spans="8:15" s="179" customFormat="1" x14ac:dyDescent="0.2">
      <c r="H20140" s="180"/>
      <c r="I20140" s="180"/>
      <c r="L20140" s="181"/>
      <c r="M20140" s="180"/>
      <c r="N20140" s="180"/>
      <c r="O20140" s="180"/>
    </row>
    <row r="20141" spans="8:15" s="179" customFormat="1" x14ac:dyDescent="0.2">
      <c r="H20141" s="180"/>
      <c r="I20141" s="180"/>
      <c r="L20141" s="181"/>
      <c r="M20141" s="180"/>
      <c r="N20141" s="180"/>
      <c r="O20141" s="180"/>
    </row>
    <row r="20142" spans="8:15" s="179" customFormat="1" x14ac:dyDescent="0.2">
      <c r="H20142" s="180"/>
      <c r="I20142" s="180"/>
      <c r="L20142" s="181"/>
      <c r="M20142" s="180"/>
      <c r="N20142" s="180"/>
      <c r="O20142" s="180"/>
    </row>
    <row r="20143" spans="8:15" s="179" customFormat="1" x14ac:dyDescent="0.2">
      <c r="H20143" s="180"/>
      <c r="I20143" s="180"/>
      <c r="L20143" s="181"/>
      <c r="M20143" s="180"/>
      <c r="N20143" s="180"/>
      <c r="O20143" s="180"/>
    </row>
    <row r="20144" spans="8:15" s="179" customFormat="1" x14ac:dyDescent="0.2">
      <c r="H20144" s="180"/>
      <c r="I20144" s="180"/>
      <c r="L20144" s="181"/>
      <c r="M20144" s="180"/>
      <c r="N20144" s="180"/>
      <c r="O20144" s="180"/>
    </row>
    <row r="20145" spans="8:15" s="179" customFormat="1" x14ac:dyDescent="0.2">
      <c r="H20145" s="180"/>
      <c r="I20145" s="180"/>
      <c r="L20145" s="181"/>
      <c r="M20145" s="180"/>
      <c r="N20145" s="180"/>
      <c r="O20145" s="180"/>
    </row>
    <row r="20146" spans="8:15" s="179" customFormat="1" x14ac:dyDescent="0.2">
      <c r="H20146" s="180"/>
      <c r="I20146" s="180"/>
      <c r="L20146" s="181"/>
      <c r="M20146" s="180"/>
      <c r="N20146" s="180"/>
      <c r="O20146" s="180"/>
    </row>
    <row r="20147" spans="8:15" s="179" customFormat="1" x14ac:dyDescent="0.2">
      <c r="H20147" s="180"/>
      <c r="I20147" s="180"/>
      <c r="L20147" s="181"/>
      <c r="M20147" s="180"/>
      <c r="N20147" s="180"/>
      <c r="O20147" s="180"/>
    </row>
    <row r="20148" spans="8:15" s="179" customFormat="1" x14ac:dyDescent="0.2">
      <c r="H20148" s="180"/>
      <c r="I20148" s="180"/>
      <c r="L20148" s="181"/>
      <c r="M20148" s="180"/>
      <c r="N20148" s="180"/>
      <c r="O20148" s="180"/>
    </row>
    <row r="20149" spans="8:15" s="179" customFormat="1" x14ac:dyDescent="0.2">
      <c r="H20149" s="180"/>
      <c r="I20149" s="180"/>
      <c r="L20149" s="181"/>
      <c r="M20149" s="180"/>
      <c r="N20149" s="180"/>
      <c r="O20149" s="180"/>
    </row>
    <row r="20150" spans="8:15" s="179" customFormat="1" x14ac:dyDescent="0.2">
      <c r="H20150" s="180"/>
      <c r="I20150" s="180"/>
      <c r="L20150" s="181"/>
      <c r="M20150" s="180"/>
      <c r="N20150" s="180"/>
      <c r="O20150" s="180"/>
    </row>
    <row r="20151" spans="8:15" s="179" customFormat="1" x14ac:dyDescent="0.2">
      <c r="H20151" s="180"/>
      <c r="I20151" s="180"/>
      <c r="L20151" s="181"/>
      <c r="M20151" s="180"/>
      <c r="N20151" s="180"/>
      <c r="O20151" s="180"/>
    </row>
    <row r="20152" spans="8:15" s="179" customFormat="1" x14ac:dyDescent="0.2">
      <c r="H20152" s="180"/>
      <c r="I20152" s="180"/>
      <c r="L20152" s="181"/>
      <c r="M20152" s="180"/>
      <c r="N20152" s="180"/>
      <c r="O20152" s="180"/>
    </row>
    <row r="20153" spans="8:15" s="179" customFormat="1" x14ac:dyDescent="0.2">
      <c r="H20153" s="180"/>
      <c r="I20153" s="180"/>
      <c r="L20153" s="181"/>
      <c r="M20153" s="180"/>
      <c r="N20153" s="180"/>
      <c r="O20153" s="180"/>
    </row>
    <row r="20154" spans="8:15" s="179" customFormat="1" x14ac:dyDescent="0.2">
      <c r="H20154" s="180"/>
      <c r="I20154" s="180"/>
      <c r="L20154" s="181"/>
      <c r="M20154" s="180"/>
      <c r="N20154" s="180"/>
      <c r="O20154" s="180"/>
    </row>
    <row r="20155" spans="8:15" s="179" customFormat="1" x14ac:dyDescent="0.2">
      <c r="H20155" s="180"/>
      <c r="I20155" s="180"/>
      <c r="L20155" s="181"/>
      <c r="M20155" s="180"/>
      <c r="N20155" s="180"/>
      <c r="O20155" s="180"/>
    </row>
    <row r="20156" spans="8:15" s="179" customFormat="1" x14ac:dyDescent="0.2">
      <c r="H20156" s="180"/>
      <c r="I20156" s="180"/>
      <c r="L20156" s="181"/>
      <c r="M20156" s="180"/>
      <c r="N20156" s="180"/>
      <c r="O20156" s="180"/>
    </row>
    <row r="20157" spans="8:15" s="179" customFormat="1" x14ac:dyDescent="0.2">
      <c r="H20157" s="180"/>
      <c r="I20157" s="180"/>
      <c r="L20157" s="181"/>
      <c r="M20157" s="180"/>
      <c r="N20157" s="180"/>
      <c r="O20157" s="180"/>
    </row>
    <row r="20158" spans="8:15" s="179" customFormat="1" x14ac:dyDescent="0.2">
      <c r="H20158" s="180"/>
      <c r="I20158" s="180"/>
      <c r="L20158" s="181"/>
      <c r="M20158" s="180"/>
      <c r="N20158" s="180"/>
      <c r="O20158" s="180"/>
    </row>
    <row r="20159" spans="8:15" s="179" customFormat="1" x14ac:dyDescent="0.2">
      <c r="H20159" s="180"/>
      <c r="I20159" s="180"/>
      <c r="L20159" s="181"/>
      <c r="M20159" s="180"/>
      <c r="N20159" s="180"/>
      <c r="O20159" s="180"/>
    </row>
    <row r="20160" spans="8:15" s="179" customFormat="1" x14ac:dyDescent="0.2">
      <c r="H20160" s="180"/>
      <c r="I20160" s="180"/>
      <c r="L20160" s="181"/>
      <c r="M20160" s="180"/>
      <c r="N20160" s="180"/>
      <c r="O20160" s="180"/>
    </row>
    <row r="20161" spans="8:15" s="179" customFormat="1" x14ac:dyDescent="0.2">
      <c r="H20161" s="180"/>
      <c r="I20161" s="180"/>
      <c r="L20161" s="181"/>
      <c r="M20161" s="180"/>
      <c r="N20161" s="180"/>
      <c r="O20161" s="180"/>
    </row>
    <row r="20162" spans="8:15" s="179" customFormat="1" x14ac:dyDescent="0.2">
      <c r="H20162" s="180"/>
      <c r="I20162" s="180"/>
      <c r="L20162" s="181"/>
      <c r="M20162" s="180"/>
      <c r="N20162" s="180"/>
      <c r="O20162" s="180"/>
    </row>
    <row r="20163" spans="8:15" s="179" customFormat="1" x14ac:dyDescent="0.2">
      <c r="H20163" s="180"/>
      <c r="I20163" s="180"/>
      <c r="L20163" s="181"/>
      <c r="M20163" s="180"/>
      <c r="N20163" s="180"/>
      <c r="O20163" s="180"/>
    </row>
    <row r="20164" spans="8:15" s="179" customFormat="1" x14ac:dyDescent="0.2">
      <c r="H20164" s="180"/>
      <c r="I20164" s="180"/>
      <c r="L20164" s="181"/>
      <c r="M20164" s="180"/>
      <c r="N20164" s="180"/>
      <c r="O20164" s="180"/>
    </row>
    <row r="20165" spans="8:15" s="179" customFormat="1" x14ac:dyDescent="0.2">
      <c r="H20165" s="180"/>
      <c r="I20165" s="180"/>
      <c r="L20165" s="181"/>
      <c r="M20165" s="180"/>
      <c r="N20165" s="180"/>
      <c r="O20165" s="180"/>
    </row>
    <row r="20166" spans="8:15" s="179" customFormat="1" x14ac:dyDescent="0.2">
      <c r="H20166" s="180"/>
      <c r="I20166" s="180"/>
      <c r="L20166" s="181"/>
      <c r="M20166" s="180"/>
      <c r="N20166" s="180"/>
      <c r="O20166" s="180"/>
    </row>
    <row r="20167" spans="8:15" s="179" customFormat="1" x14ac:dyDescent="0.2">
      <c r="H20167" s="180"/>
      <c r="I20167" s="180"/>
      <c r="L20167" s="181"/>
      <c r="M20167" s="180"/>
      <c r="N20167" s="180"/>
      <c r="O20167" s="180"/>
    </row>
    <row r="20168" spans="8:15" s="179" customFormat="1" x14ac:dyDescent="0.2">
      <c r="H20168" s="180"/>
      <c r="I20168" s="180"/>
      <c r="L20168" s="181"/>
      <c r="M20168" s="180"/>
      <c r="N20168" s="180"/>
      <c r="O20168" s="180"/>
    </row>
    <row r="20169" spans="8:15" s="179" customFormat="1" x14ac:dyDescent="0.2">
      <c r="H20169" s="180"/>
      <c r="I20169" s="180"/>
      <c r="L20169" s="181"/>
      <c r="M20169" s="180"/>
      <c r="N20169" s="180"/>
      <c r="O20169" s="180"/>
    </row>
    <row r="20170" spans="8:15" s="179" customFormat="1" x14ac:dyDescent="0.2">
      <c r="H20170" s="180"/>
      <c r="I20170" s="180"/>
      <c r="L20170" s="181"/>
      <c r="M20170" s="180"/>
      <c r="N20170" s="180"/>
      <c r="O20170" s="180"/>
    </row>
    <row r="20171" spans="8:15" s="179" customFormat="1" x14ac:dyDescent="0.2">
      <c r="H20171" s="180"/>
      <c r="I20171" s="180"/>
      <c r="L20171" s="181"/>
      <c r="M20171" s="180"/>
      <c r="N20171" s="180"/>
      <c r="O20171" s="180"/>
    </row>
    <row r="20172" spans="8:15" s="179" customFormat="1" x14ac:dyDescent="0.2">
      <c r="H20172" s="180"/>
      <c r="I20172" s="180"/>
      <c r="L20172" s="181"/>
      <c r="M20172" s="180"/>
      <c r="N20172" s="180"/>
      <c r="O20172" s="180"/>
    </row>
    <row r="20173" spans="8:15" s="179" customFormat="1" x14ac:dyDescent="0.2">
      <c r="H20173" s="180"/>
      <c r="I20173" s="180"/>
      <c r="L20173" s="181"/>
      <c r="M20173" s="180"/>
      <c r="N20173" s="180"/>
      <c r="O20173" s="180"/>
    </row>
    <row r="20174" spans="8:15" s="179" customFormat="1" x14ac:dyDescent="0.2">
      <c r="H20174" s="180"/>
      <c r="I20174" s="180"/>
      <c r="L20174" s="181"/>
      <c r="M20174" s="180"/>
      <c r="N20174" s="180"/>
      <c r="O20174" s="180"/>
    </row>
    <row r="20175" spans="8:15" s="179" customFormat="1" x14ac:dyDescent="0.2">
      <c r="H20175" s="180"/>
      <c r="I20175" s="180"/>
      <c r="L20175" s="181"/>
      <c r="M20175" s="180"/>
      <c r="N20175" s="180"/>
      <c r="O20175" s="180"/>
    </row>
    <row r="20176" spans="8:15" s="179" customFormat="1" x14ac:dyDescent="0.2">
      <c r="H20176" s="180"/>
      <c r="I20176" s="180"/>
      <c r="L20176" s="181"/>
      <c r="M20176" s="180"/>
      <c r="N20176" s="180"/>
      <c r="O20176" s="180"/>
    </row>
    <row r="20177" spans="8:15" s="179" customFormat="1" x14ac:dyDescent="0.2">
      <c r="H20177" s="180"/>
      <c r="I20177" s="180"/>
      <c r="L20177" s="181"/>
      <c r="M20177" s="180"/>
      <c r="N20177" s="180"/>
      <c r="O20177" s="180"/>
    </row>
    <row r="20178" spans="8:15" s="179" customFormat="1" x14ac:dyDescent="0.2">
      <c r="H20178" s="180"/>
      <c r="I20178" s="180"/>
      <c r="L20178" s="181"/>
      <c r="M20178" s="180"/>
      <c r="N20178" s="180"/>
      <c r="O20178" s="180"/>
    </row>
    <row r="20179" spans="8:15" s="179" customFormat="1" x14ac:dyDescent="0.2">
      <c r="H20179" s="180"/>
      <c r="I20179" s="180"/>
      <c r="L20179" s="181"/>
      <c r="M20179" s="180"/>
      <c r="N20179" s="180"/>
      <c r="O20179" s="180"/>
    </row>
    <row r="20180" spans="8:15" s="179" customFormat="1" x14ac:dyDescent="0.2">
      <c r="H20180" s="180"/>
      <c r="I20180" s="180"/>
      <c r="L20180" s="181"/>
      <c r="M20180" s="180"/>
      <c r="N20180" s="180"/>
      <c r="O20180" s="180"/>
    </row>
    <row r="20181" spans="8:15" s="179" customFormat="1" x14ac:dyDescent="0.2">
      <c r="H20181" s="180"/>
      <c r="I20181" s="180"/>
      <c r="L20181" s="181"/>
      <c r="M20181" s="180"/>
      <c r="N20181" s="180"/>
      <c r="O20181" s="180"/>
    </row>
    <row r="20182" spans="8:15" s="179" customFormat="1" x14ac:dyDescent="0.2">
      <c r="H20182" s="180"/>
      <c r="I20182" s="180"/>
      <c r="L20182" s="181"/>
      <c r="M20182" s="180"/>
      <c r="N20182" s="180"/>
      <c r="O20182" s="180"/>
    </row>
    <row r="20183" spans="8:15" s="179" customFormat="1" x14ac:dyDescent="0.2">
      <c r="H20183" s="180"/>
      <c r="I20183" s="180"/>
      <c r="L20183" s="181"/>
      <c r="M20183" s="180"/>
      <c r="N20183" s="180"/>
      <c r="O20183" s="180"/>
    </row>
    <row r="20184" spans="8:15" s="179" customFormat="1" x14ac:dyDescent="0.2">
      <c r="H20184" s="180"/>
      <c r="I20184" s="180"/>
      <c r="L20184" s="181"/>
      <c r="M20184" s="180"/>
      <c r="N20184" s="180"/>
      <c r="O20184" s="180"/>
    </row>
    <row r="20185" spans="8:15" s="179" customFormat="1" x14ac:dyDescent="0.2">
      <c r="H20185" s="180"/>
      <c r="I20185" s="180"/>
      <c r="L20185" s="181"/>
      <c r="M20185" s="180"/>
      <c r="N20185" s="180"/>
      <c r="O20185" s="180"/>
    </row>
    <row r="20186" spans="8:15" s="179" customFormat="1" x14ac:dyDescent="0.2">
      <c r="H20186" s="180"/>
      <c r="I20186" s="180"/>
      <c r="L20186" s="181"/>
      <c r="M20186" s="180"/>
      <c r="N20186" s="180"/>
      <c r="O20186" s="180"/>
    </row>
    <row r="20187" spans="8:15" s="179" customFormat="1" x14ac:dyDescent="0.2">
      <c r="H20187" s="180"/>
      <c r="I20187" s="180"/>
      <c r="L20187" s="181"/>
      <c r="M20187" s="180"/>
      <c r="N20187" s="180"/>
      <c r="O20187" s="180"/>
    </row>
    <row r="20188" spans="8:15" s="179" customFormat="1" x14ac:dyDescent="0.2">
      <c r="H20188" s="180"/>
      <c r="I20188" s="180"/>
      <c r="L20188" s="181"/>
      <c r="M20188" s="180"/>
      <c r="N20188" s="180"/>
      <c r="O20188" s="180"/>
    </row>
    <row r="20189" spans="8:15" s="179" customFormat="1" x14ac:dyDescent="0.2">
      <c r="H20189" s="180"/>
      <c r="I20189" s="180"/>
      <c r="L20189" s="181"/>
      <c r="M20189" s="180"/>
      <c r="N20189" s="180"/>
      <c r="O20189" s="180"/>
    </row>
    <row r="20190" spans="8:15" s="179" customFormat="1" x14ac:dyDescent="0.2">
      <c r="H20190" s="180"/>
      <c r="I20190" s="180"/>
      <c r="L20190" s="181"/>
      <c r="M20190" s="180"/>
      <c r="N20190" s="180"/>
      <c r="O20190" s="180"/>
    </row>
    <row r="20191" spans="8:15" s="179" customFormat="1" x14ac:dyDescent="0.2">
      <c r="H20191" s="180"/>
      <c r="I20191" s="180"/>
      <c r="L20191" s="181"/>
      <c r="M20191" s="180"/>
      <c r="N20191" s="180"/>
      <c r="O20191" s="180"/>
    </row>
    <row r="20192" spans="8:15" s="179" customFormat="1" x14ac:dyDescent="0.2">
      <c r="H20192" s="180"/>
      <c r="I20192" s="180"/>
      <c r="L20192" s="181"/>
      <c r="M20192" s="180"/>
      <c r="N20192" s="180"/>
      <c r="O20192" s="180"/>
    </row>
    <row r="20193" spans="8:15" s="179" customFormat="1" x14ac:dyDescent="0.2">
      <c r="H20193" s="180"/>
      <c r="I20193" s="180"/>
      <c r="L20193" s="181"/>
      <c r="M20193" s="180"/>
      <c r="N20193" s="180"/>
      <c r="O20193" s="180"/>
    </row>
    <row r="20194" spans="8:15" s="179" customFormat="1" x14ac:dyDescent="0.2">
      <c r="H20194" s="180"/>
      <c r="I20194" s="180"/>
      <c r="L20194" s="181"/>
      <c r="M20194" s="180"/>
      <c r="N20194" s="180"/>
      <c r="O20194" s="180"/>
    </row>
    <row r="20195" spans="8:15" s="179" customFormat="1" x14ac:dyDescent="0.2">
      <c r="H20195" s="180"/>
      <c r="I20195" s="180"/>
      <c r="L20195" s="181"/>
      <c r="M20195" s="180"/>
      <c r="N20195" s="180"/>
      <c r="O20195" s="180"/>
    </row>
    <row r="20196" spans="8:15" s="179" customFormat="1" x14ac:dyDescent="0.2">
      <c r="H20196" s="180"/>
      <c r="I20196" s="180"/>
      <c r="L20196" s="181"/>
      <c r="M20196" s="180"/>
      <c r="N20196" s="180"/>
      <c r="O20196" s="180"/>
    </row>
    <row r="20197" spans="8:15" s="179" customFormat="1" x14ac:dyDescent="0.2">
      <c r="H20197" s="180"/>
      <c r="I20197" s="180"/>
      <c r="L20197" s="181"/>
      <c r="M20197" s="180"/>
      <c r="N20197" s="180"/>
      <c r="O20197" s="180"/>
    </row>
    <row r="20198" spans="8:15" s="179" customFormat="1" x14ac:dyDescent="0.2">
      <c r="H20198" s="180"/>
      <c r="I20198" s="180"/>
      <c r="L20198" s="181"/>
      <c r="M20198" s="180"/>
      <c r="N20198" s="180"/>
      <c r="O20198" s="180"/>
    </row>
    <row r="20199" spans="8:15" s="179" customFormat="1" x14ac:dyDescent="0.2">
      <c r="H20199" s="180"/>
      <c r="I20199" s="180"/>
      <c r="L20199" s="181"/>
      <c r="M20199" s="180"/>
      <c r="N20199" s="180"/>
      <c r="O20199" s="180"/>
    </row>
    <row r="20200" spans="8:15" s="179" customFormat="1" x14ac:dyDescent="0.2">
      <c r="H20200" s="180"/>
      <c r="I20200" s="180"/>
      <c r="L20200" s="181"/>
      <c r="M20200" s="180"/>
      <c r="N20200" s="180"/>
      <c r="O20200" s="180"/>
    </row>
    <row r="20201" spans="8:15" s="179" customFormat="1" x14ac:dyDescent="0.2">
      <c r="H20201" s="180"/>
      <c r="I20201" s="180"/>
      <c r="L20201" s="181"/>
      <c r="M20201" s="180"/>
      <c r="N20201" s="180"/>
      <c r="O20201" s="180"/>
    </row>
    <row r="20202" spans="8:15" s="179" customFormat="1" x14ac:dyDescent="0.2">
      <c r="H20202" s="180"/>
      <c r="I20202" s="180"/>
      <c r="L20202" s="181"/>
      <c r="M20202" s="180"/>
      <c r="N20202" s="180"/>
      <c r="O20202" s="180"/>
    </row>
    <row r="20203" spans="8:15" s="179" customFormat="1" x14ac:dyDescent="0.2">
      <c r="H20203" s="180"/>
      <c r="I20203" s="180"/>
      <c r="L20203" s="181"/>
      <c r="M20203" s="180"/>
      <c r="N20203" s="180"/>
      <c r="O20203" s="180"/>
    </row>
    <row r="20204" spans="8:15" s="179" customFormat="1" x14ac:dyDescent="0.2">
      <c r="H20204" s="180"/>
      <c r="I20204" s="180"/>
      <c r="L20204" s="181"/>
      <c r="M20204" s="180"/>
      <c r="N20204" s="180"/>
      <c r="O20204" s="180"/>
    </row>
    <row r="20205" spans="8:15" s="179" customFormat="1" x14ac:dyDescent="0.2">
      <c r="H20205" s="180"/>
      <c r="I20205" s="180"/>
      <c r="L20205" s="181"/>
      <c r="M20205" s="180"/>
      <c r="N20205" s="180"/>
      <c r="O20205" s="180"/>
    </row>
    <row r="20206" spans="8:15" s="179" customFormat="1" x14ac:dyDescent="0.2">
      <c r="H20206" s="180"/>
      <c r="I20206" s="180"/>
      <c r="L20206" s="181"/>
      <c r="M20206" s="180"/>
      <c r="N20206" s="180"/>
      <c r="O20206" s="180"/>
    </row>
    <row r="20207" spans="8:15" s="179" customFormat="1" x14ac:dyDescent="0.2">
      <c r="H20207" s="180"/>
      <c r="I20207" s="180"/>
      <c r="L20207" s="181"/>
      <c r="M20207" s="180"/>
      <c r="N20207" s="180"/>
      <c r="O20207" s="180"/>
    </row>
    <row r="20208" spans="8:15" s="179" customFormat="1" x14ac:dyDescent="0.2">
      <c r="H20208" s="180"/>
      <c r="I20208" s="180"/>
      <c r="L20208" s="181"/>
      <c r="M20208" s="180"/>
      <c r="N20208" s="180"/>
      <c r="O20208" s="180"/>
    </row>
    <row r="20209" spans="8:15" s="179" customFormat="1" x14ac:dyDescent="0.2">
      <c r="H20209" s="180"/>
      <c r="I20209" s="180"/>
      <c r="L20209" s="181"/>
      <c r="M20209" s="180"/>
      <c r="N20209" s="180"/>
      <c r="O20209" s="180"/>
    </row>
    <row r="20210" spans="8:15" s="179" customFormat="1" x14ac:dyDescent="0.2">
      <c r="H20210" s="180"/>
      <c r="I20210" s="180"/>
      <c r="L20210" s="181"/>
      <c r="M20210" s="180"/>
      <c r="N20210" s="180"/>
      <c r="O20210" s="180"/>
    </row>
    <row r="20211" spans="8:15" s="179" customFormat="1" x14ac:dyDescent="0.2">
      <c r="H20211" s="180"/>
      <c r="I20211" s="180"/>
      <c r="L20211" s="181"/>
      <c r="M20211" s="180"/>
      <c r="N20211" s="180"/>
      <c r="O20211" s="180"/>
    </row>
    <row r="20212" spans="8:15" s="179" customFormat="1" x14ac:dyDescent="0.2">
      <c r="H20212" s="180"/>
      <c r="I20212" s="180"/>
      <c r="L20212" s="181"/>
      <c r="M20212" s="180"/>
      <c r="N20212" s="180"/>
      <c r="O20212" s="180"/>
    </row>
    <row r="20213" spans="8:15" s="179" customFormat="1" x14ac:dyDescent="0.2">
      <c r="H20213" s="180"/>
      <c r="I20213" s="180"/>
      <c r="L20213" s="181"/>
      <c r="M20213" s="180"/>
      <c r="N20213" s="180"/>
      <c r="O20213" s="180"/>
    </row>
    <row r="20214" spans="8:15" s="179" customFormat="1" x14ac:dyDescent="0.2">
      <c r="H20214" s="180"/>
      <c r="I20214" s="180"/>
      <c r="L20214" s="181"/>
      <c r="M20214" s="180"/>
      <c r="N20214" s="180"/>
      <c r="O20214" s="180"/>
    </row>
    <row r="20215" spans="8:15" s="179" customFormat="1" x14ac:dyDescent="0.2">
      <c r="H20215" s="180"/>
      <c r="I20215" s="180"/>
      <c r="L20215" s="181"/>
      <c r="M20215" s="180"/>
      <c r="N20215" s="180"/>
      <c r="O20215" s="180"/>
    </row>
    <row r="20216" spans="8:15" s="179" customFormat="1" x14ac:dyDescent="0.2">
      <c r="H20216" s="180"/>
      <c r="I20216" s="180"/>
      <c r="L20216" s="181"/>
      <c r="M20216" s="180"/>
      <c r="N20216" s="180"/>
      <c r="O20216" s="180"/>
    </row>
    <row r="20217" spans="8:15" s="179" customFormat="1" x14ac:dyDescent="0.2">
      <c r="H20217" s="180"/>
      <c r="I20217" s="180"/>
      <c r="L20217" s="181"/>
      <c r="M20217" s="180"/>
      <c r="N20217" s="180"/>
      <c r="O20217" s="180"/>
    </row>
    <row r="20218" spans="8:15" s="179" customFormat="1" x14ac:dyDescent="0.2">
      <c r="H20218" s="180"/>
      <c r="I20218" s="180"/>
      <c r="L20218" s="181"/>
      <c r="M20218" s="180"/>
      <c r="N20218" s="180"/>
      <c r="O20218" s="180"/>
    </row>
    <row r="20219" spans="8:15" s="179" customFormat="1" x14ac:dyDescent="0.2">
      <c r="H20219" s="180"/>
      <c r="I20219" s="180"/>
      <c r="L20219" s="181"/>
      <c r="M20219" s="180"/>
      <c r="N20219" s="180"/>
      <c r="O20219" s="180"/>
    </row>
    <row r="20220" spans="8:15" s="179" customFormat="1" x14ac:dyDescent="0.2">
      <c r="H20220" s="180"/>
      <c r="I20220" s="180"/>
      <c r="L20220" s="181"/>
      <c r="M20220" s="180"/>
      <c r="N20220" s="180"/>
      <c r="O20220" s="180"/>
    </row>
    <row r="20221" spans="8:15" s="179" customFormat="1" x14ac:dyDescent="0.2">
      <c r="H20221" s="180"/>
      <c r="I20221" s="180"/>
      <c r="L20221" s="181"/>
      <c r="M20221" s="180"/>
      <c r="N20221" s="180"/>
      <c r="O20221" s="180"/>
    </row>
    <row r="20222" spans="8:15" s="179" customFormat="1" x14ac:dyDescent="0.2">
      <c r="H20222" s="180"/>
      <c r="I20222" s="180"/>
      <c r="L20222" s="181"/>
      <c r="M20222" s="180"/>
      <c r="N20222" s="180"/>
      <c r="O20222" s="180"/>
    </row>
    <row r="20223" spans="8:15" s="179" customFormat="1" x14ac:dyDescent="0.2">
      <c r="H20223" s="180"/>
      <c r="I20223" s="180"/>
      <c r="L20223" s="181"/>
      <c r="M20223" s="180"/>
      <c r="N20223" s="180"/>
      <c r="O20223" s="180"/>
    </row>
    <row r="20224" spans="8:15" s="179" customFormat="1" x14ac:dyDescent="0.2">
      <c r="H20224" s="180"/>
      <c r="I20224" s="180"/>
      <c r="L20224" s="181"/>
      <c r="M20224" s="180"/>
      <c r="N20224" s="180"/>
      <c r="O20224" s="180"/>
    </row>
    <row r="20225" spans="8:15" s="179" customFormat="1" x14ac:dyDescent="0.2">
      <c r="H20225" s="180"/>
      <c r="I20225" s="180"/>
      <c r="L20225" s="181"/>
      <c r="M20225" s="180"/>
      <c r="N20225" s="180"/>
      <c r="O20225" s="180"/>
    </row>
    <row r="20226" spans="8:15" s="179" customFormat="1" x14ac:dyDescent="0.2">
      <c r="H20226" s="180"/>
      <c r="I20226" s="180"/>
      <c r="L20226" s="181"/>
      <c r="M20226" s="180"/>
      <c r="N20226" s="180"/>
      <c r="O20226" s="180"/>
    </row>
    <row r="20227" spans="8:15" s="179" customFormat="1" x14ac:dyDescent="0.2">
      <c r="H20227" s="180"/>
      <c r="I20227" s="180"/>
      <c r="L20227" s="181"/>
      <c r="M20227" s="180"/>
      <c r="N20227" s="180"/>
      <c r="O20227" s="180"/>
    </row>
    <row r="20228" spans="8:15" s="179" customFormat="1" x14ac:dyDescent="0.2">
      <c r="H20228" s="180"/>
      <c r="I20228" s="180"/>
      <c r="L20228" s="181"/>
      <c r="M20228" s="180"/>
      <c r="N20228" s="180"/>
      <c r="O20228" s="180"/>
    </row>
    <row r="20229" spans="8:15" s="179" customFormat="1" x14ac:dyDescent="0.2">
      <c r="H20229" s="180"/>
      <c r="I20229" s="180"/>
      <c r="L20229" s="181"/>
      <c r="M20229" s="180"/>
      <c r="N20229" s="180"/>
      <c r="O20229" s="180"/>
    </row>
    <row r="20230" spans="8:15" s="179" customFormat="1" x14ac:dyDescent="0.2">
      <c r="H20230" s="180"/>
      <c r="I20230" s="180"/>
      <c r="L20230" s="181"/>
      <c r="M20230" s="180"/>
      <c r="N20230" s="180"/>
      <c r="O20230" s="180"/>
    </row>
    <row r="20231" spans="8:15" s="179" customFormat="1" x14ac:dyDescent="0.2">
      <c r="H20231" s="180"/>
      <c r="I20231" s="180"/>
      <c r="L20231" s="181"/>
      <c r="M20231" s="180"/>
      <c r="N20231" s="180"/>
      <c r="O20231" s="180"/>
    </row>
    <row r="20232" spans="8:15" s="179" customFormat="1" x14ac:dyDescent="0.2">
      <c r="H20232" s="180"/>
      <c r="I20232" s="180"/>
      <c r="L20232" s="181"/>
      <c r="M20232" s="180"/>
      <c r="N20232" s="180"/>
      <c r="O20232" s="180"/>
    </row>
    <row r="20233" spans="8:15" s="179" customFormat="1" x14ac:dyDescent="0.2">
      <c r="H20233" s="180"/>
      <c r="I20233" s="180"/>
      <c r="L20233" s="181"/>
      <c r="M20233" s="180"/>
      <c r="N20233" s="180"/>
      <c r="O20233" s="180"/>
    </row>
    <row r="20234" spans="8:15" s="179" customFormat="1" x14ac:dyDescent="0.2">
      <c r="H20234" s="180"/>
      <c r="I20234" s="180"/>
      <c r="L20234" s="181"/>
      <c r="M20234" s="180"/>
      <c r="N20234" s="180"/>
      <c r="O20234" s="180"/>
    </row>
    <row r="20235" spans="8:15" s="179" customFormat="1" x14ac:dyDescent="0.2">
      <c r="H20235" s="180"/>
      <c r="I20235" s="180"/>
      <c r="L20235" s="181"/>
      <c r="M20235" s="180"/>
      <c r="N20235" s="180"/>
      <c r="O20235" s="180"/>
    </row>
    <row r="20236" spans="8:15" s="179" customFormat="1" x14ac:dyDescent="0.2">
      <c r="H20236" s="180"/>
      <c r="I20236" s="180"/>
      <c r="L20236" s="181"/>
      <c r="M20236" s="180"/>
      <c r="N20236" s="180"/>
      <c r="O20236" s="180"/>
    </row>
    <row r="20237" spans="8:15" s="179" customFormat="1" x14ac:dyDescent="0.2">
      <c r="H20237" s="180"/>
      <c r="I20237" s="180"/>
      <c r="L20237" s="181"/>
      <c r="M20237" s="180"/>
      <c r="N20237" s="180"/>
      <c r="O20237" s="180"/>
    </row>
    <row r="20238" spans="8:15" s="179" customFormat="1" x14ac:dyDescent="0.2">
      <c r="H20238" s="180"/>
      <c r="I20238" s="180"/>
      <c r="L20238" s="181"/>
      <c r="M20238" s="180"/>
      <c r="N20238" s="180"/>
      <c r="O20238" s="180"/>
    </row>
    <row r="20239" spans="8:15" s="179" customFormat="1" x14ac:dyDescent="0.2">
      <c r="H20239" s="180"/>
      <c r="I20239" s="180"/>
      <c r="L20239" s="181"/>
      <c r="M20239" s="180"/>
      <c r="N20239" s="180"/>
      <c r="O20239" s="180"/>
    </row>
    <row r="20240" spans="8:15" s="179" customFormat="1" x14ac:dyDescent="0.2">
      <c r="H20240" s="180"/>
      <c r="I20240" s="180"/>
      <c r="L20240" s="181"/>
      <c r="M20240" s="180"/>
      <c r="N20240" s="180"/>
      <c r="O20240" s="180"/>
    </row>
    <row r="20241" spans="8:15" s="179" customFormat="1" x14ac:dyDescent="0.2">
      <c r="H20241" s="180"/>
      <c r="I20241" s="180"/>
      <c r="L20241" s="181"/>
      <c r="M20241" s="180"/>
      <c r="N20241" s="180"/>
      <c r="O20241" s="180"/>
    </row>
    <row r="20242" spans="8:15" s="179" customFormat="1" x14ac:dyDescent="0.2">
      <c r="H20242" s="180"/>
      <c r="I20242" s="180"/>
      <c r="L20242" s="181"/>
      <c r="M20242" s="180"/>
      <c r="N20242" s="180"/>
      <c r="O20242" s="180"/>
    </row>
    <row r="20243" spans="8:15" s="179" customFormat="1" x14ac:dyDescent="0.2">
      <c r="H20243" s="180"/>
      <c r="I20243" s="180"/>
      <c r="L20243" s="181"/>
      <c r="M20243" s="180"/>
      <c r="N20243" s="180"/>
      <c r="O20243" s="180"/>
    </row>
    <row r="20244" spans="8:15" s="179" customFormat="1" x14ac:dyDescent="0.2">
      <c r="H20244" s="180"/>
      <c r="I20244" s="180"/>
      <c r="L20244" s="181"/>
      <c r="M20244" s="180"/>
      <c r="N20244" s="180"/>
      <c r="O20244" s="180"/>
    </row>
    <row r="20245" spans="8:15" s="179" customFormat="1" x14ac:dyDescent="0.2">
      <c r="H20245" s="180"/>
      <c r="I20245" s="180"/>
      <c r="L20245" s="181"/>
      <c r="M20245" s="180"/>
      <c r="N20245" s="180"/>
      <c r="O20245" s="180"/>
    </row>
    <row r="20246" spans="8:15" s="179" customFormat="1" x14ac:dyDescent="0.2">
      <c r="H20246" s="180"/>
      <c r="I20246" s="180"/>
      <c r="L20246" s="181"/>
      <c r="M20246" s="180"/>
      <c r="N20246" s="180"/>
      <c r="O20246" s="180"/>
    </row>
    <row r="20247" spans="8:15" s="179" customFormat="1" x14ac:dyDescent="0.2">
      <c r="H20247" s="180"/>
      <c r="I20247" s="180"/>
      <c r="L20247" s="181"/>
      <c r="M20247" s="180"/>
      <c r="N20247" s="180"/>
      <c r="O20247" s="180"/>
    </row>
    <row r="20248" spans="8:15" s="179" customFormat="1" x14ac:dyDescent="0.2">
      <c r="H20248" s="180"/>
      <c r="I20248" s="180"/>
      <c r="L20248" s="181"/>
      <c r="M20248" s="180"/>
      <c r="N20248" s="180"/>
      <c r="O20248" s="180"/>
    </row>
    <row r="20249" spans="8:15" s="179" customFormat="1" x14ac:dyDescent="0.2">
      <c r="H20249" s="180"/>
      <c r="I20249" s="180"/>
      <c r="L20249" s="181"/>
      <c r="M20249" s="180"/>
      <c r="N20249" s="180"/>
      <c r="O20249" s="180"/>
    </row>
    <row r="20250" spans="8:15" s="179" customFormat="1" x14ac:dyDescent="0.2">
      <c r="H20250" s="180"/>
      <c r="I20250" s="180"/>
      <c r="L20250" s="181"/>
      <c r="M20250" s="180"/>
      <c r="N20250" s="180"/>
      <c r="O20250" s="180"/>
    </row>
    <row r="20251" spans="8:15" s="179" customFormat="1" x14ac:dyDescent="0.2">
      <c r="H20251" s="180"/>
      <c r="I20251" s="180"/>
      <c r="L20251" s="181"/>
      <c r="M20251" s="180"/>
      <c r="N20251" s="180"/>
      <c r="O20251" s="180"/>
    </row>
    <row r="20252" spans="8:15" s="179" customFormat="1" x14ac:dyDescent="0.2">
      <c r="H20252" s="180"/>
      <c r="I20252" s="180"/>
      <c r="L20252" s="181"/>
      <c r="M20252" s="180"/>
      <c r="N20252" s="180"/>
      <c r="O20252" s="180"/>
    </row>
    <row r="20253" spans="8:15" s="179" customFormat="1" x14ac:dyDescent="0.2">
      <c r="H20253" s="180"/>
      <c r="I20253" s="180"/>
      <c r="L20253" s="181"/>
      <c r="M20253" s="180"/>
      <c r="N20253" s="180"/>
      <c r="O20253" s="180"/>
    </row>
    <row r="20254" spans="8:15" s="179" customFormat="1" x14ac:dyDescent="0.2">
      <c r="H20254" s="180"/>
      <c r="I20254" s="180"/>
      <c r="L20254" s="181"/>
      <c r="M20254" s="180"/>
      <c r="N20254" s="180"/>
      <c r="O20254" s="180"/>
    </row>
    <row r="20255" spans="8:15" s="179" customFormat="1" x14ac:dyDescent="0.2">
      <c r="H20255" s="180"/>
      <c r="I20255" s="180"/>
      <c r="L20255" s="181"/>
      <c r="M20255" s="180"/>
      <c r="N20255" s="180"/>
      <c r="O20255" s="180"/>
    </row>
    <row r="20256" spans="8:15" s="179" customFormat="1" x14ac:dyDescent="0.2">
      <c r="H20256" s="180"/>
      <c r="I20256" s="180"/>
      <c r="L20256" s="181"/>
      <c r="M20256" s="180"/>
      <c r="N20256" s="180"/>
      <c r="O20256" s="180"/>
    </row>
    <row r="20257" spans="8:15" s="179" customFormat="1" x14ac:dyDescent="0.2">
      <c r="H20257" s="180"/>
      <c r="I20257" s="180"/>
      <c r="L20257" s="181"/>
      <c r="M20257" s="180"/>
      <c r="N20257" s="180"/>
      <c r="O20257" s="180"/>
    </row>
    <row r="20258" spans="8:15" s="179" customFormat="1" x14ac:dyDescent="0.2">
      <c r="H20258" s="180"/>
      <c r="I20258" s="180"/>
      <c r="L20258" s="181"/>
      <c r="M20258" s="180"/>
      <c r="N20258" s="180"/>
      <c r="O20258" s="180"/>
    </row>
    <row r="20259" spans="8:15" s="179" customFormat="1" x14ac:dyDescent="0.2">
      <c r="H20259" s="180"/>
      <c r="I20259" s="180"/>
      <c r="L20259" s="181"/>
      <c r="M20259" s="180"/>
      <c r="N20259" s="180"/>
      <c r="O20259" s="180"/>
    </row>
    <row r="20260" spans="8:15" s="179" customFormat="1" x14ac:dyDescent="0.2">
      <c r="H20260" s="180"/>
      <c r="I20260" s="180"/>
      <c r="L20260" s="181"/>
      <c r="M20260" s="180"/>
      <c r="N20260" s="180"/>
      <c r="O20260" s="180"/>
    </row>
    <row r="20261" spans="8:15" s="179" customFormat="1" x14ac:dyDescent="0.2">
      <c r="H20261" s="180"/>
      <c r="I20261" s="180"/>
      <c r="L20261" s="181"/>
      <c r="M20261" s="180"/>
      <c r="N20261" s="180"/>
      <c r="O20261" s="180"/>
    </row>
    <row r="20262" spans="8:15" s="179" customFormat="1" x14ac:dyDescent="0.2">
      <c r="H20262" s="180"/>
      <c r="I20262" s="180"/>
      <c r="L20262" s="181"/>
      <c r="M20262" s="180"/>
      <c r="N20262" s="180"/>
      <c r="O20262" s="180"/>
    </row>
    <row r="20263" spans="8:15" s="179" customFormat="1" x14ac:dyDescent="0.2">
      <c r="H20263" s="180"/>
      <c r="I20263" s="180"/>
      <c r="L20263" s="181"/>
      <c r="M20263" s="180"/>
      <c r="N20263" s="180"/>
      <c r="O20263" s="180"/>
    </row>
    <row r="20264" spans="8:15" s="179" customFormat="1" x14ac:dyDescent="0.2">
      <c r="H20264" s="180"/>
      <c r="I20264" s="180"/>
      <c r="L20264" s="181"/>
      <c r="M20264" s="180"/>
      <c r="N20264" s="180"/>
      <c r="O20264" s="180"/>
    </row>
    <row r="20265" spans="8:15" s="179" customFormat="1" x14ac:dyDescent="0.2">
      <c r="H20265" s="180"/>
      <c r="I20265" s="180"/>
      <c r="L20265" s="181"/>
      <c r="M20265" s="180"/>
      <c r="N20265" s="180"/>
      <c r="O20265" s="180"/>
    </row>
    <row r="20266" spans="8:15" s="179" customFormat="1" x14ac:dyDescent="0.2">
      <c r="H20266" s="180"/>
      <c r="I20266" s="180"/>
      <c r="L20266" s="181"/>
      <c r="M20266" s="180"/>
      <c r="N20266" s="180"/>
      <c r="O20266" s="180"/>
    </row>
    <row r="20267" spans="8:15" s="179" customFormat="1" x14ac:dyDescent="0.2">
      <c r="H20267" s="180"/>
      <c r="I20267" s="180"/>
      <c r="L20267" s="181"/>
      <c r="M20267" s="180"/>
      <c r="N20267" s="180"/>
      <c r="O20267" s="180"/>
    </row>
    <row r="20268" spans="8:15" s="179" customFormat="1" x14ac:dyDescent="0.2">
      <c r="H20268" s="180"/>
      <c r="I20268" s="180"/>
      <c r="L20268" s="181"/>
      <c r="M20268" s="180"/>
      <c r="N20268" s="180"/>
      <c r="O20268" s="180"/>
    </row>
    <row r="20269" spans="8:15" s="179" customFormat="1" x14ac:dyDescent="0.2">
      <c r="H20269" s="180"/>
      <c r="I20269" s="180"/>
      <c r="L20269" s="181"/>
      <c r="M20269" s="180"/>
      <c r="N20269" s="180"/>
      <c r="O20269" s="180"/>
    </row>
    <row r="20270" spans="8:15" s="179" customFormat="1" x14ac:dyDescent="0.2">
      <c r="H20270" s="180"/>
      <c r="I20270" s="180"/>
      <c r="L20270" s="181"/>
      <c r="M20270" s="180"/>
      <c r="N20270" s="180"/>
      <c r="O20270" s="180"/>
    </row>
    <row r="20271" spans="8:15" s="179" customFormat="1" x14ac:dyDescent="0.2">
      <c r="H20271" s="180"/>
      <c r="I20271" s="180"/>
      <c r="L20271" s="181"/>
      <c r="M20271" s="180"/>
      <c r="N20271" s="180"/>
      <c r="O20271" s="180"/>
    </row>
    <row r="20272" spans="8:15" s="179" customFormat="1" x14ac:dyDescent="0.2">
      <c r="H20272" s="180"/>
      <c r="I20272" s="180"/>
      <c r="L20272" s="181"/>
      <c r="M20272" s="180"/>
      <c r="N20272" s="180"/>
      <c r="O20272" s="180"/>
    </row>
    <row r="20273" spans="8:15" s="179" customFormat="1" x14ac:dyDescent="0.2">
      <c r="H20273" s="180"/>
      <c r="I20273" s="180"/>
      <c r="L20273" s="181"/>
      <c r="M20273" s="180"/>
      <c r="N20273" s="180"/>
      <c r="O20273" s="180"/>
    </row>
    <row r="20274" spans="8:15" s="179" customFormat="1" x14ac:dyDescent="0.2">
      <c r="H20274" s="180"/>
      <c r="I20274" s="180"/>
      <c r="L20274" s="181"/>
      <c r="M20274" s="180"/>
      <c r="N20274" s="180"/>
      <c r="O20274" s="180"/>
    </row>
    <row r="20275" spans="8:15" s="179" customFormat="1" x14ac:dyDescent="0.2">
      <c r="H20275" s="180"/>
      <c r="I20275" s="180"/>
      <c r="L20275" s="181"/>
      <c r="M20275" s="180"/>
      <c r="N20275" s="180"/>
      <c r="O20275" s="180"/>
    </row>
    <row r="20276" spans="8:15" s="179" customFormat="1" x14ac:dyDescent="0.2">
      <c r="H20276" s="180"/>
      <c r="I20276" s="180"/>
      <c r="L20276" s="181"/>
      <c r="M20276" s="180"/>
      <c r="N20276" s="180"/>
      <c r="O20276" s="180"/>
    </row>
    <row r="20277" spans="8:15" s="179" customFormat="1" x14ac:dyDescent="0.2">
      <c r="H20277" s="180"/>
      <c r="I20277" s="180"/>
      <c r="L20277" s="181"/>
      <c r="M20277" s="180"/>
      <c r="N20277" s="180"/>
      <c r="O20277" s="180"/>
    </row>
    <row r="20278" spans="8:15" s="179" customFormat="1" x14ac:dyDescent="0.2">
      <c r="H20278" s="180"/>
      <c r="I20278" s="180"/>
      <c r="L20278" s="181"/>
      <c r="M20278" s="180"/>
      <c r="N20278" s="180"/>
      <c r="O20278" s="180"/>
    </row>
    <row r="20279" spans="8:15" s="179" customFormat="1" x14ac:dyDescent="0.2">
      <c r="H20279" s="180"/>
      <c r="I20279" s="180"/>
      <c r="L20279" s="181"/>
      <c r="M20279" s="180"/>
      <c r="N20279" s="180"/>
      <c r="O20279" s="180"/>
    </row>
    <row r="20280" spans="8:15" s="179" customFormat="1" x14ac:dyDescent="0.2">
      <c r="H20280" s="180"/>
      <c r="I20280" s="180"/>
      <c r="L20280" s="181"/>
      <c r="M20280" s="180"/>
      <c r="N20280" s="180"/>
      <c r="O20280" s="180"/>
    </row>
    <row r="20281" spans="8:15" s="179" customFormat="1" x14ac:dyDescent="0.2">
      <c r="H20281" s="180"/>
      <c r="I20281" s="180"/>
      <c r="L20281" s="181"/>
      <c r="M20281" s="180"/>
      <c r="N20281" s="180"/>
      <c r="O20281" s="180"/>
    </row>
    <row r="20282" spans="8:15" s="179" customFormat="1" x14ac:dyDescent="0.2">
      <c r="H20282" s="180"/>
      <c r="I20282" s="180"/>
      <c r="L20282" s="181"/>
      <c r="M20282" s="180"/>
      <c r="N20282" s="180"/>
      <c r="O20282" s="180"/>
    </row>
    <row r="20283" spans="8:15" s="179" customFormat="1" x14ac:dyDescent="0.2">
      <c r="H20283" s="180"/>
      <c r="I20283" s="180"/>
      <c r="L20283" s="181"/>
      <c r="M20283" s="180"/>
      <c r="N20283" s="180"/>
      <c r="O20283" s="180"/>
    </row>
    <row r="20284" spans="8:15" s="179" customFormat="1" x14ac:dyDescent="0.2">
      <c r="H20284" s="180"/>
      <c r="I20284" s="180"/>
      <c r="L20284" s="181"/>
      <c r="M20284" s="180"/>
      <c r="N20284" s="180"/>
      <c r="O20284" s="180"/>
    </row>
    <row r="20285" spans="8:15" s="179" customFormat="1" x14ac:dyDescent="0.2">
      <c r="H20285" s="180"/>
      <c r="I20285" s="180"/>
      <c r="L20285" s="181"/>
      <c r="M20285" s="180"/>
      <c r="N20285" s="180"/>
      <c r="O20285" s="180"/>
    </row>
    <row r="20286" spans="8:15" s="179" customFormat="1" x14ac:dyDescent="0.2">
      <c r="H20286" s="180"/>
      <c r="I20286" s="180"/>
      <c r="L20286" s="181"/>
      <c r="M20286" s="180"/>
      <c r="N20286" s="180"/>
      <c r="O20286" s="180"/>
    </row>
    <row r="20287" spans="8:15" s="179" customFormat="1" x14ac:dyDescent="0.2">
      <c r="H20287" s="180"/>
      <c r="I20287" s="180"/>
      <c r="L20287" s="181"/>
      <c r="M20287" s="180"/>
      <c r="N20287" s="180"/>
      <c r="O20287" s="180"/>
    </row>
    <row r="20288" spans="8:15" s="179" customFormat="1" x14ac:dyDescent="0.2">
      <c r="H20288" s="180"/>
      <c r="I20288" s="180"/>
      <c r="L20288" s="181"/>
      <c r="M20288" s="180"/>
      <c r="N20288" s="180"/>
      <c r="O20288" s="180"/>
    </row>
    <row r="20289" spans="8:15" s="179" customFormat="1" x14ac:dyDescent="0.2">
      <c r="H20289" s="180"/>
      <c r="I20289" s="180"/>
      <c r="L20289" s="181"/>
      <c r="M20289" s="180"/>
      <c r="N20289" s="180"/>
      <c r="O20289" s="180"/>
    </row>
    <row r="20290" spans="8:15" s="179" customFormat="1" x14ac:dyDescent="0.2">
      <c r="H20290" s="180"/>
      <c r="I20290" s="180"/>
      <c r="L20290" s="181"/>
      <c r="M20290" s="180"/>
      <c r="N20290" s="180"/>
      <c r="O20290" s="180"/>
    </row>
    <row r="20291" spans="8:15" s="179" customFormat="1" x14ac:dyDescent="0.2">
      <c r="H20291" s="180"/>
      <c r="I20291" s="180"/>
      <c r="L20291" s="181"/>
      <c r="M20291" s="180"/>
      <c r="N20291" s="180"/>
      <c r="O20291" s="180"/>
    </row>
    <row r="20292" spans="8:15" s="179" customFormat="1" x14ac:dyDescent="0.2">
      <c r="H20292" s="180"/>
      <c r="I20292" s="180"/>
      <c r="L20292" s="181"/>
      <c r="M20292" s="180"/>
      <c r="N20292" s="180"/>
      <c r="O20292" s="180"/>
    </row>
    <row r="20293" spans="8:15" s="179" customFormat="1" x14ac:dyDescent="0.2">
      <c r="H20293" s="180"/>
      <c r="I20293" s="180"/>
      <c r="L20293" s="181"/>
      <c r="M20293" s="180"/>
      <c r="N20293" s="180"/>
      <c r="O20293" s="180"/>
    </row>
    <row r="20294" spans="8:15" s="179" customFormat="1" x14ac:dyDescent="0.2">
      <c r="H20294" s="180"/>
      <c r="I20294" s="180"/>
      <c r="L20294" s="181"/>
      <c r="M20294" s="180"/>
      <c r="N20294" s="180"/>
      <c r="O20294" s="180"/>
    </row>
    <row r="20295" spans="8:15" s="179" customFormat="1" x14ac:dyDescent="0.2">
      <c r="H20295" s="180"/>
      <c r="I20295" s="180"/>
      <c r="L20295" s="181"/>
      <c r="M20295" s="180"/>
      <c r="N20295" s="180"/>
      <c r="O20295" s="180"/>
    </row>
    <row r="20296" spans="8:15" s="179" customFormat="1" x14ac:dyDescent="0.2">
      <c r="H20296" s="180"/>
      <c r="I20296" s="180"/>
      <c r="L20296" s="181"/>
      <c r="M20296" s="180"/>
      <c r="N20296" s="180"/>
      <c r="O20296" s="180"/>
    </row>
    <row r="20297" spans="8:15" s="179" customFormat="1" x14ac:dyDescent="0.2">
      <c r="H20297" s="180"/>
      <c r="I20297" s="180"/>
      <c r="L20297" s="181"/>
      <c r="M20297" s="180"/>
      <c r="N20297" s="180"/>
      <c r="O20297" s="180"/>
    </row>
    <row r="20298" spans="8:15" s="179" customFormat="1" x14ac:dyDescent="0.2">
      <c r="H20298" s="180"/>
      <c r="I20298" s="180"/>
      <c r="L20298" s="181"/>
      <c r="M20298" s="180"/>
      <c r="N20298" s="180"/>
      <c r="O20298" s="180"/>
    </row>
    <row r="20299" spans="8:15" s="179" customFormat="1" x14ac:dyDescent="0.2">
      <c r="H20299" s="180"/>
      <c r="I20299" s="180"/>
      <c r="L20299" s="181"/>
      <c r="M20299" s="180"/>
      <c r="N20299" s="180"/>
      <c r="O20299" s="180"/>
    </row>
    <row r="20300" spans="8:15" s="179" customFormat="1" x14ac:dyDescent="0.2">
      <c r="H20300" s="180"/>
      <c r="I20300" s="180"/>
      <c r="L20300" s="181"/>
      <c r="M20300" s="180"/>
      <c r="N20300" s="180"/>
      <c r="O20300" s="180"/>
    </row>
    <row r="20301" spans="8:15" s="179" customFormat="1" x14ac:dyDescent="0.2">
      <c r="H20301" s="180"/>
      <c r="I20301" s="180"/>
      <c r="L20301" s="181"/>
      <c r="M20301" s="180"/>
      <c r="N20301" s="180"/>
      <c r="O20301" s="180"/>
    </row>
    <row r="20302" spans="8:15" s="179" customFormat="1" x14ac:dyDescent="0.2">
      <c r="H20302" s="180"/>
      <c r="I20302" s="180"/>
      <c r="L20302" s="181"/>
      <c r="M20302" s="180"/>
      <c r="N20302" s="180"/>
      <c r="O20302" s="180"/>
    </row>
    <row r="20303" spans="8:15" s="179" customFormat="1" x14ac:dyDescent="0.2">
      <c r="H20303" s="180"/>
      <c r="I20303" s="180"/>
      <c r="L20303" s="181"/>
      <c r="M20303" s="180"/>
      <c r="N20303" s="180"/>
      <c r="O20303" s="180"/>
    </row>
    <row r="20304" spans="8:15" s="179" customFormat="1" x14ac:dyDescent="0.2">
      <c r="H20304" s="180"/>
      <c r="I20304" s="180"/>
      <c r="L20304" s="181"/>
      <c r="M20304" s="180"/>
      <c r="N20304" s="180"/>
      <c r="O20304" s="180"/>
    </row>
    <row r="20305" spans="8:15" s="179" customFormat="1" x14ac:dyDescent="0.2">
      <c r="H20305" s="180"/>
      <c r="I20305" s="180"/>
      <c r="L20305" s="181"/>
      <c r="M20305" s="180"/>
      <c r="N20305" s="180"/>
      <c r="O20305" s="180"/>
    </row>
    <row r="20306" spans="8:15" s="179" customFormat="1" x14ac:dyDescent="0.2">
      <c r="H20306" s="180"/>
      <c r="I20306" s="180"/>
      <c r="L20306" s="181"/>
      <c r="M20306" s="180"/>
      <c r="N20306" s="180"/>
      <c r="O20306" s="180"/>
    </row>
    <row r="20307" spans="8:15" s="179" customFormat="1" x14ac:dyDescent="0.2">
      <c r="H20307" s="180"/>
      <c r="I20307" s="180"/>
      <c r="L20307" s="181"/>
      <c r="M20307" s="180"/>
      <c r="N20307" s="180"/>
      <c r="O20307" s="180"/>
    </row>
    <row r="20308" spans="8:15" s="179" customFormat="1" x14ac:dyDescent="0.2">
      <c r="H20308" s="180"/>
      <c r="I20308" s="180"/>
      <c r="L20308" s="181"/>
      <c r="M20308" s="180"/>
      <c r="N20308" s="180"/>
      <c r="O20308" s="180"/>
    </row>
    <row r="20309" spans="8:15" s="179" customFormat="1" x14ac:dyDescent="0.2">
      <c r="H20309" s="180"/>
      <c r="I20309" s="180"/>
      <c r="L20309" s="181"/>
      <c r="M20309" s="180"/>
      <c r="N20309" s="180"/>
      <c r="O20309" s="180"/>
    </row>
    <row r="20310" spans="8:15" s="179" customFormat="1" x14ac:dyDescent="0.2">
      <c r="H20310" s="180"/>
      <c r="I20310" s="180"/>
      <c r="L20310" s="181"/>
      <c r="M20310" s="180"/>
      <c r="N20310" s="180"/>
      <c r="O20310" s="180"/>
    </row>
    <row r="20311" spans="8:15" s="179" customFormat="1" x14ac:dyDescent="0.2">
      <c r="H20311" s="180"/>
      <c r="I20311" s="180"/>
      <c r="L20311" s="181"/>
      <c r="M20311" s="180"/>
      <c r="N20311" s="180"/>
      <c r="O20311" s="180"/>
    </row>
    <row r="20312" spans="8:15" s="179" customFormat="1" x14ac:dyDescent="0.2">
      <c r="H20312" s="180"/>
      <c r="I20312" s="180"/>
      <c r="L20312" s="181"/>
      <c r="M20312" s="180"/>
      <c r="N20312" s="180"/>
      <c r="O20312" s="180"/>
    </row>
    <row r="20313" spans="8:15" s="179" customFormat="1" x14ac:dyDescent="0.2">
      <c r="H20313" s="180"/>
      <c r="I20313" s="180"/>
      <c r="L20313" s="181"/>
      <c r="M20313" s="180"/>
      <c r="N20313" s="180"/>
      <c r="O20313" s="180"/>
    </row>
    <row r="20314" spans="8:15" s="179" customFormat="1" x14ac:dyDescent="0.2">
      <c r="H20314" s="180"/>
      <c r="I20314" s="180"/>
      <c r="L20314" s="181"/>
      <c r="M20314" s="180"/>
      <c r="N20314" s="180"/>
      <c r="O20314" s="180"/>
    </row>
    <row r="20315" spans="8:15" s="179" customFormat="1" x14ac:dyDescent="0.2">
      <c r="H20315" s="180"/>
      <c r="I20315" s="180"/>
      <c r="L20315" s="181"/>
      <c r="M20315" s="180"/>
      <c r="N20315" s="180"/>
      <c r="O20315" s="180"/>
    </row>
    <row r="20316" spans="8:15" s="179" customFormat="1" x14ac:dyDescent="0.2">
      <c r="H20316" s="180"/>
      <c r="I20316" s="180"/>
      <c r="L20316" s="181"/>
      <c r="M20316" s="180"/>
      <c r="N20316" s="180"/>
      <c r="O20316" s="180"/>
    </row>
    <row r="20317" spans="8:15" s="179" customFormat="1" x14ac:dyDescent="0.2">
      <c r="H20317" s="180"/>
      <c r="I20317" s="180"/>
      <c r="L20317" s="181"/>
      <c r="M20317" s="180"/>
      <c r="N20317" s="180"/>
      <c r="O20317" s="180"/>
    </row>
    <row r="20318" spans="8:15" s="179" customFormat="1" x14ac:dyDescent="0.2">
      <c r="H20318" s="180"/>
      <c r="I20318" s="180"/>
      <c r="L20318" s="181"/>
      <c r="M20318" s="180"/>
      <c r="N20318" s="180"/>
      <c r="O20318" s="180"/>
    </row>
    <row r="20319" spans="8:15" s="179" customFormat="1" x14ac:dyDescent="0.2">
      <c r="H20319" s="180"/>
      <c r="I20319" s="180"/>
      <c r="L20319" s="181"/>
      <c r="M20319" s="180"/>
      <c r="N20319" s="180"/>
      <c r="O20319" s="180"/>
    </row>
    <row r="20320" spans="8:15" s="179" customFormat="1" x14ac:dyDescent="0.2">
      <c r="H20320" s="180"/>
      <c r="I20320" s="180"/>
      <c r="L20320" s="181"/>
      <c r="M20320" s="180"/>
      <c r="N20320" s="180"/>
      <c r="O20320" s="180"/>
    </row>
    <row r="20321" spans="8:15" s="179" customFormat="1" x14ac:dyDescent="0.2">
      <c r="H20321" s="180"/>
      <c r="I20321" s="180"/>
      <c r="L20321" s="181"/>
      <c r="M20321" s="180"/>
      <c r="N20321" s="180"/>
      <c r="O20321" s="180"/>
    </row>
    <row r="20322" spans="8:15" s="179" customFormat="1" x14ac:dyDescent="0.2">
      <c r="H20322" s="180"/>
      <c r="I20322" s="180"/>
      <c r="L20322" s="181"/>
      <c r="M20322" s="180"/>
      <c r="N20322" s="180"/>
      <c r="O20322" s="180"/>
    </row>
    <row r="20323" spans="8:15" s="179" customFormat="1" x14ac:dyDescent="0.2">
      <c r="H20323" s="180"/>
      <c r="I20323" s="180"/>
      <c r="L20323" s="181"/>
      <c r="M20323" s="180"/>
      <c r="N20323" s="180"/>
      <c r="O20323" s="180"/>
    </row>
    <row r="20324" spans="8:15" s="179" customFormat="1" x14ac:dyDescent="0.2">
      <c r="H20324" s="180"/>
      <c r="I20324" s="180"/>
      <c r="L20324" s="181"/>
      <c r="M20324" s="180"/>
      <c r="N20324" s="180"/>
      <c r="O20324" s="180"/>
    </row>
    <row r="20325" spans="8:15" s="179" customFormat="1" x14ac:dyDescent="0.2">
      <c r="H20325" s="180"/>
      <c r="I20325" s="180"/>
      <c r="L20325" s="181"/>
      <c r="M20325" s="180"/>
      <c r="N20325" s="180"/>
      <c r="O20325" s="180"/>
    </row>
    <row r="20326" spans="8:15" s="179" customFormat="1" x14ac:dyDescent="0.2">
      <c r="H20326" s="180"/>
      <c r="I20326" s="180"/>
      <c r="L20326" s="181"/>
      <c r="M20326" s="180"/>
      <c r="N20326" s="180"/>
      <c r="O20326" s="180"/>
    </row>
    <row r="20327" spans="8:15" s="179" customFormat="1" x14ac:dyDescent="0.2">
      <c r="H20327" s="180"/>
      <c r="I20327" s="180"/>
      <c r="L20327" s="181"/>
      <c r="M20327" s="180"/>
      <c r="N20327" s="180"/>
      <c r="O20327" s="180"/>
    </row>
    <row r="20328" spans="8:15" s="179" customFormat="1" x14ac:dyDescent="0.2">
      <c r="H20328" s="180"/>
      <c r="I20328" s="180"/>
      <c r="L20328" s="181"/>
      <c r="M20328" s="180"/>
      <c r="N20328" s="180"/>
      <c r="O20328" s="180"/>
    </row>
    <row r="20329" spans="8:15" s="179" customFormat="1" x14ac:dyDescent="0.2">
      <c r="H20329" s="180"/>
      <c r="I20329" s="180"/>
      <c r="L20329" s="181"/>
      <c r="M20329" s="180"/>
      <c r="N20329" s="180"/>
      <c r="O20329" s="180"/>
    </row>
    <row r="20330" spans="8:15" s="179" customFormat="1" x14ac:dyDescent="0.2">
      <c r="H20330" s="180"/>
      <c r="I20330" s="180"/>
      <c r="L20330" s="181"/>
      <c r="M20330" s="180"/>
      <c r="N20330" s="180"/>
      <c r="O20330" s="180"/>
    </row>
    <row r="20331" spans="8:15" s="179" customFormat="1" x14ac:dyDescent="0.2">
      <c r="H20331" s="180"/>
      <c r="I20331" s="180"/>
      <c r="L20331" s="181"/>
      <c r="M20331" s="180"/>
      <c r="N20331" s="180"/>
      <c r="O20331" s="180"/>
    </row>
    <row r="20332" spans="8:15" s="179" customFormat="1" x14ac:dyDescent="0.2">
      <c r="H20332" s="180"/>
      <c r="I20332" s="180"/>
      <c r="L20332" s="181"/>
      <c r="M20332" s="180"/>
      <c r="N20332" s="180"/>
      <c r="O20332" s="180"/>
    </row>
    <row r="20333" spans="8:15" s="179" customFormat="1" x14ac:dyDescent="0.2">
      <c r="H20333" s="180"/>
      <c r="I20333" s="180"/>
      <c r="L20333" s="181"/>
      <c r="M20333" s="180"/>
      <c r="N20333" s="180"/>
      <c r="O20333" s="180"/>
    </row>
    <row r="20334" spans="8:15" s="179" customFormat="1" x14ac:dyDescent="0.2">
      <c r="H20334" s="180"/>
      <c r="I20334" s="180"/>
      <c r="L20334" s="181"/>
      <c r="M20334" s="180"/>
      <c r="N20334" s="180"/>
      <c r="O20334" s="180"/>
    </row>
    <row r="20335" spans="8:15" s="179" customFormat="1" x14ac:dyDescent="0.2">
      <c r="H20335" s="180"/>
      <c r="I20335" s="180"/>
      <c r="L20335" s="181"/>
      <c r="M20335" s="180"/>
      <c r="N20335" s="180"/>
      <c r="O20335" s="180"/>
    </row>
    <row r="20336" spans="8:15" s="179" customFormat="1" x14ac:dyDescent="0.2">
      <c r="H20336" s="180"/>
      <c r="I20336" s="180"/>
      <c r="L20336" s="181"/>
      <c r="M20336" s="180"/>
      <c r="N20336" s="180"/>
      <c r="O20336" s="180"/>
    </row>
    <row r="20337" spans="8:15" s="179" customFormat="1" x14ac:dyDescent="0.2">
      <c r="H20337" s="180"/>
      <c r="I20337" s="180"/>
      <c r="L20337" s="181"/>
      <c r="M20337" s="180"/>
      <c r="N20337" s="180"/>
      <c r="O20337" s="180"/>
    </row>
    <row r="20338" spans="8:15" s="179" customFormat="1" x14ac:dyDescent="0.2">
      <c r="H20338" s="180"/>
      <c r="I20338" s="180"/>
      <c r="L20338" s="181"/>
      <c r="M20338" s="180"/>
      <c r="N20338" s="180"/>
      <c r="O20338" s="180"/>
    </row>
    <row r="20339" spans="8:15" s="179" customFormat="1" x14ac:dyDescent="0.2">
      <c r="H20339" s="180"/>
      <c r="I20339" s="180"/>
      <c r="L20339" s="181"/>
      <c r="M20339" s="180"/>
      <c r="N20339" s="180"/>
      <c r="O20339" s="180"/>
    </row>
    <row r="20340" spans="8:15" s="179" customFormat="1" x14ac:dyDescent="0.2">
      <c r="H20340" s="180"/>
      <c r="I20340" s="180"/>
      <c r="L20340" s="181"/>
      <c r="M20340" s="180"/>
      <c r="N20340" s="180"/>
      <c r="O20340" s="180"/>
    </row>
    <row r="20341" spans="8:15" s="179" customFormat="1" x14ac:dyDescent="0.2">
      <c r="H20341" s="180"/>
      <c r="I20341" s="180"/>
      <c r="L20341" s="181"/>
      <c r="M20341" s="180"/>
      <c r="N20341" s="180"/>
      <c r="O20341" s="180"/>
    </row>
    <row r="20342" spans="8:15" s="179" customFormat="1" x14ac:dyDescent="0.2">
      <c r="H20342" s="180"/>
      <c r="I20342" s="180"/>
      <c r="L20342" s="181"/>
      <c r="M20342" s="180"/>
      <c r="N20342" s="180"/>
      <c r="O20342" s="180"/>
    </row>
    <row r="20343" spans="8:15" s="179" customFormat="1" x14ac:dyDescent="0.2">
      <c r="H20343" s="180"/>
      <c r="I20343" s="180"/>
      <c r="L20343" s="181"/>
      <c r="M20343" s="180"/>
      <c r="N20343" s="180"/>
      <c r="O20343" s="180"/>
    </row>
    <row r="20344" spans="8:15" s="179" customFormat="1" x14ac:dyDescent="0.2">
      <c r="H20344" s="180"/>
      <c r="I20344" s="180"/>
      <c r="L20344" s="181"/>
      <c r="M20344" s="180"/>
      <c r="N20344" s="180"/>
      <c r="O20344" s="180"/>
    </row>
    <row r="20345" spans="8:15" s="179" customFormat="1" x14ac:dyDescent="0.2">
      <c r="H20345" s="180"/>
      <c r="I20345" s="180"/>
      <c r="L20345" s="181"/>
      <c r="M20345" s="180"/>
      <c r="N20345" s="180"/>
      <c r="O20345" s="180"/>
    </row>
    <row r="20346" spans="8:15" s="179" customFormat="1" x14ac:dyDescent="0.2">
      <c r="H20346" s="180"/>
      <c r="I20346" s="180"/>
      <c r="L20346" s="181"/>
      <c r="M20346" s="180"/>
      <c r="N20346" s="180"/>
      <c r="O20346" s="180"/>
    </row>
    <row r="20347" spans="8:15" s="179" customFormat="1" x14ac:dyDescent="0.2">
      <c r="H20347" s="180"/>
      <c r="I20347" s="180"/>
      <c r="L20347" s="181"/>
      <c r="M20347" s="180"/>
      <c r="N20347" s="180"/>
      <c r="O20347" s="180"/>
    </row>
    <row r="20348" spans="8:15" s="179" customFormat="1" x14ac:dyDescent="0.2">
      <c r="H20348" s="180"/>
      <c r="I20348" s="180"/>
      <c r="L20348" s="181"/>
      <c r="M20348" s="180"/>
      <c r="N20348" s="180"/>
      <c r="O20348" s="180"/>
    </row>
    <row r="20349" spans="8:15" s="179" customFormat="1" x14ac:dyDescent="0.2">
      <c r="H20349" s="180"/>
      <c r="I20349" s="180"/>
      <c r="L20349" s="181"/>
      <c r="M20349" s="180"/>
      <c r="N20349" s="180"/>
      <c r="O20349" s="180"/>
    </row>
    <row r="20350" spans="8:15" s="179" customFormat="1" x14ac:dyDescent="0.2">
      <c r="H20350" s="180"/>
      <c r="I20350" s="180"/>
      <c r="L20350" s="181"/>
      <c r="M20350" s="180"/>
      <c r="N20350" s="180"/>
      <c r="O20350" s="180"/>
    </row>
    <row r="20351" spans="8:15" s="179" customFormat="1" x14ac:dyDescent="0.2">
      <c r="H20351" s="180"/>
      <c r="I20351" s="180"/>
      <c r="L20351" s="181"/>
      <c r="M20351" s="180"/>
      <c r="N20351" s="180"/>
      <c r="O20351" s="180"/>
    </row>
    <row r="20352" spans="8:15" s="179" customFormat="1" x14ac:dyDescent="0.2">
      <c r="H20352" s="180"/>
      <c r="I20352" s="180"/>
      <c r="L20352" s="181"/>
      <c r="M20352" s="180"/>
      <c r="N20352" s="180"/>
      <c r="O20352" s="180"/>
    </row>
    <row r="20353" spans="8:15" s="179" customFormat="1" x14ac:dyDescent="0.2">
      <c r="H20353" s="180"/>
      <c r="I20353" s="180"/>
      <c r="L20353" s="181"/>
      <c r="M20353" s="180"/>
      <c r="N20353" s="180"/>
      <c r="O20353" s="180"/>
    </row>
    <row r="20354" spans="8:15" s="179" customFormat="1" x14ac:dyDescent="0.2">
      <c r="H20354" s="180"/>
      <c r="I20354" s="180"/>
      <c r="L20354" s="181"/>
      <c r="M20354" s="180"/>
      <c r="N20354" s="180"/>
      <c r="O20354" s="180"/>
    </row>
    <row r="20355" spans="8:15" s="179" customFormat="1" x14ac:dyDescent="0.2">
      <c r="H20355" s="180"/>
      <c r="I20355" s="180"/>
      <c r="L20355" s="181"/>
      <c r="M20355" s="180"/>
      <c r="N20355" s="180"/>
      <c r="O20355" s="180"/>
    </row>
    <row r="20356" spans="8:15" s="179" customFormat="1" x14ac:dyDescent="0.2">
      <c r="H20356" s="180"/>
      <c r="I20356" s="180"/>
      <c r="L20356" s="181"/>
      <c r="M20356" s="180"/>
      <c r="N20356" s="180"/>
      <c r="O20356" s="180"/>
    </row>
    <row r="20357" spans="8:15" s="179" customFormat="1" x14ac:dyDescent="0.2">
      <c r="H20357" s="180"/>
      <c r="I20357" s="180"/>
      <c r="L20357" s="181"/>
      <c r="M20357" s="180"/>
      <c r="N20357" s="180"/>
      <c r="O20357" s="180"/>
    </row>
    <row r="20358" spans="8:15" s="179" customFormat="1" x14ac:dyDescent="0.2">
      <c r="H20358" s="180"/>
      <c r="I20358" s="180"/>
      <c r="L20358" s="181"/>
      <c r="M20358" s="180"/>
      <c r="N20358" s="180"/>
      <c r="O20358" s="180"/>
    </row>
    <row r="20359" spans="8:15" s="179" customFormat="1" x14ac:dyDescent="0.2">
      <c r="H20359" s="180"/>
      <c r="I20359" s="180"/>
      <c r="L20359" s="181"/>
      <c r="M20359" s="180"/>
      <c r="N20359" s="180"/>
      <c r="O20359" s="180"/>
    </row>
    <row r="20360" spans="8:15" s="179" customFormat="1" x14ac:dyDescent="0.2">
      <c r="H20360" s="180"/>
      <c r="I20360" s="180"/>
      <c r="L20360" s="181"/>
      <c r="M20360" s="180"/>
      <c r="N20360" s="180"/>
      <c r="O20360" s="180"/>
    </row>
    <row r="20361" spans="8:15" s="179" customFormat="1" x14ac:dyDescent="0.2">
      <c r="H20361" s="180"/>
      <c r="I20361" s="180"/>
      <c r="L20361" s="181"/>
      <c r="M20361" s="180"/>
      <c r="N20361" s="180"/>
      <c r="O20361" s="180"/>
    </row>
    <row r="20362" spans="8:15" s="179" customFormat="1" x14ac:dyDescent="0.2">
      <c r="H20362" s="180"/>
      <c r="I20362" s="180"/>
      <c r="L20362" s="181"/>
      <c r="M20362" s="180"/>
      <c r="N20362" s="180"/>
      <c r="O20362" s="180"/>
    </row>
    <row r="20363" spans="8:15" s="179" customFormat="1" x14ac:dyDescent="0.2">
      <c r="H20363" s="180"/>
      <c r="I20363" s="180"/>
      <c r="L20363" s="181"/>
      <c r="M20363" s="180"/>
      <c r="N20363" s="180"/>
      <c r="O20363" s="180"/>
    </row>
    <row r="20364" spans="8:15" s="179" customFormat="1" x14ac:dyDescent="0.2">
      <c r="H20364" s="180"/>
      <c r="I20364" s="180"/>
      <c r="L20364" s="181"/>
      <c r="M20364" s="180"/>
      <c r="N20364" s="180"/>
      <c r="O20364" s="180"/>
    </row>
    <row r="20365" spans="8:15" s="179" customFormat="1" x14ac:dyDescent="0.2">
      <c r="H20365" s="180"/>
      <c r="I20365" s="180"/>
      <c r="L20365" s="181"/>
      <c r="M20365" s="180"/>
      <c r="N20365" s="180"/>
      <c r="O20365" s="180"/>
    </row>
    <row r="20366" spans="8:15" s="179" customFormat="1" x14ac:dyDescent="0.2">
      <c r="H20366" s="180"/>
      <c r="I20366" s="180"/>
      <c r="L20366" s="181"/>
      <c r="M20366" s="180"/>
      <c r="N20366" s="180"/>
      <c r="O20366" s="180"/>
    </row>
    <row r="20367" spans="8:15" s="179" customFormat="1" x14ac:dyDescent="0.2">
      <c r="H20367" s="180"/>
      <c r="I20367" s="180"/>
      <c r="L20367" s="181"/>
      <c r="M20367" s="180"/>
      <c r="N20367" s="180"/>
      <c r="O20367" s="180"/>
    </row>
    <row r="20368" spans="8:15" s="179" customFormat="1" x14ac:dyDescent="0.2">
      <c r="H20368" s="180"/>
      <c r="I20368" s="180"/>
      <c r="L20368" s="181"/>
      <c r="M20368" s="180"/>
      <c r="N20368" s="180"/>
      <c r="O20368" s="180"/>
    </row>
    <row r="20369" spans="8:15" s="179" customFormat="1" x14ac:dyDescent="0.2">
      <c r="H20369" s="180"/>
      <c r="I20369" s="180"/>
      <c r="L20369" s="181"/>
      <c r="M20369" s="180"/>
      <c r="N20369" s="180"/>
      <c r="O20369" s="180"/>
    </row>
    <row r="20370" spans="8:15" s="179" customFormat="1" x14ac:dyDescent="0.2">
      <c r="H20370" s="180"/>
      <c r="I20370" s="180"/>
      <c r="L20370" s="181"/>
      <c r="M20370" s="180"/>
      <c r="N20370" s="180"/>
      <c r="O20370" s="180"/>
    </row>
    <row r="20371" spans="8:15" s="179" customFormat="1" x14ac:dyDescent="0.2">
      <c r="H20371" s="180"/>
      <c r="I20371" s="180"/>
      <c r="L20371" s="181"/>
      <c r="M20371" s="180"/>
      <c r="N20371" s="180"/>
      <c r="O20371" s="180"/>
    </row>
    <row r="20372" spans="8:15" s="179" customFormat="1" x14ac:dyDescent="0.2">
      <c r="H20372" s="180"/>
      <c r="I20372" s="180"/>
      <c r="L20372" s="181"/>
      <c r="M20372" s="180"/>
      <c r="N20372" s="180"/>
      <c r="O20372" s="180"/>
    </row>
    <row r="20373" spans="8:15" s="179" customFormat="1" x14ac:dyDescent="0.2">
      <c r="H20373" s="180"/>
      <c r="I20373" s="180"/>
      <c r="L20373" s="181"/>
      <c r="M20373" s="180"/>
      <c r="N20373" s="180"/>
      <c r="O20373" s="180"/>
    </row>
    <row r="20374" spans="8:15" s="179" customFormat="1" x14ac:dyDescent="0.2">
      <c r="H20374" s="180"/>
      <c r="I20374" s="180"/>
      <c r="L20374" s="181"/>
      <c r="M20374" s="180"/>
      <c r="N20374" s="180"/>
      <c r="O20374" s="180"/>
    </row>
    <row r="20375" spans="8:15" s="179" customFormat="1" x14ac:dyDescent="0.2">
      <c r="H20375" s="180"/>
      <c r="I20375" s="180"/>
      <c r="L20375" s="181"/>
      <c r="M20375" s="180"/>
      <c r="N20375" s="180"/>
      <c r="O20375" s="180"/>
    </row>
    <row r="20376" spans="8:15" s="179" customFormat="1" x14ac:dyDescent="0.2">
      <c r="H20376" s="180"/>
      <c r="I20376" s="180"/>
      <c r="L20376" s="181"/>
      <c r="M20376" s="180"/>
      <c r="N20376" s="180"/>
      <c r="O20376" s="180"/>
    </row>
    <row r="20377" spans="8:15" s="179" customFormat="1" x14ac:dyDescent="0.2">
      <c r="H20377" s="180"/>
      <c r="I20377" s="180"/>
      <c r="L20377" s="181"/>
      <c r="M20377" s="180"/>
      <c r="N20377" s="180"/>
      <c r="O20377" s="180"/>
    </row>
    <row r="20378" spans="8:15" s="179" customFormat="1" x14ac:dyDescent="0.2">
      <c r="H20378" s="180"/>
      <c r="I20378" s="180"/>
      <c r="L20378" s="181"/>
      <c r="M20378" s="180"/>
      <c r="N20378" s="180"/>
      <c r="O20378" s="180"/>
    </row>
    <row r="20379" spans="8:15" s="179" customFormat="1" x14ac:dyDescent="0.2">
      <c r="H20379" s="180"/>
      <c r="I20379" s="180"/>
      <c r="L20379" s="181"/>
      <c r="M20379" s="180"/>
      <c r="N20379" s="180"/>
      <c r="O20379" s="180"/>
    </row>
    <row r="20380" spans="8:15" s="179" customFormat="1" x14ac:dyDescent="0.2">
      <c r="H20380" s="180"/>
      <c r="I20380" s="180"/>
      <c r="L20380" s="181"/>
      <c r="M20380" s="180"/>
      <c r="N20380" s="180"/>
      <c r="O20380" s="180"/>
    </row>
    <row r="20381" spans="8:15" s="179" customFormat="1" x14ac:dyDescent="0.2">
      <c r="H20381" s="180"/>
      <c r="I20381" s="180"/>
      <c r="L20381" s="181"/>
      <c r="M20381" s="180"/>
      <c r="N20381" s="180"/>
      <c r="O20381" s="180"/>
    </row>
    <row r="20382" spans="8:15" s="179" customFormat="1" x14ac:dyDescent="0.2">
      <c r="H20382" s="180"/>
      <c r="I20382" s="180"/>
      <c r="L20382" s="181"/>
      <c r="M20382" s="180"/>
      <c r="N20382" s="180"/>
      <c r="O20382" s="180"/>
    </row>
    <row r="20383" spans="8:15" s="179" customFormat="1" x14ac:dyDescent="0.2">
      <c r="H20383" s="180"/>
      <c r="I20383" s="180"/>
      <c r="L20383" s="181"/>
      <c r="M20383" s="180"/>
      <c r="N20383" s="180"/>
      <c r="O20383" s="180"/>
    </row>
    <row r="20384" spans="8:15" s="179" customFormat="1" x14ac:dyDescent="0.2">
      <c r="H20384" s="180"/>
      <c r="I20384" s="180"/>
      <c r="L20384" s="181"/>
      <c r="M20384" s="180"/>
      <c r="N20384" s="180"/>
      <c r="O20384" s="180"/>
    </row>
    <row r="20385" spans="8:15" s="179" customFormat="1" x14ac:dyDescent="0.2">
      <c r="H20385" s="180"/>
      <c r="I20385" s="180"/>
      <c r="L20385" s="181"/>
      <c r="M20385" s="180"/>
      <c r="N20385" s="180"/>
      <c r="O20385" s="180"/>
    </row>
    <row r="20386" spans="8:15" s="179" customFormat="1" x14ac:dyDescent="0.2">
      <c r="H20386" s="180"/>
      <c r="I20386" s="180"/>
      <c r="L20386" s="181"/>
      <c r="M20386" s="180"/>
      <c r="N20386" s="180"/>
      <c r="O20386" s="180"/>
    </row>
    <row r="20387" spans="8:15" s="179" customFormat="1" x14ac:dyDescent="0.2">
      <c r="H20387" s="180"/>
      <c r="I20387" s="180"/>
      <c r="L20387" s="181"/>
      <c r="M20387" s="180"/>
      <c r="N20387" s="180"/>
      <c r="O20387" s="180"/>
    </row>
    <row r="20388" spans="8:15" s="179" customFormat="1" x14ac:dyDescent="0.2">
      <c r="H20388" s="180"/>
      <c r="I20388" s="180"/>
      <c r="L20388" s="181"/>
      <c r="M20388" s="180"/>
      <c r="N20388" s="180"/>
      <c r="O20388" s="180"/>
    </row>
    <row r="20389" spans="8:15" s="179" customFormat="1" x14ac:dyDescent="0.2">
      <c r="H20389" s="180"/>
      <c r="I20389" s="180"/>
      <c r="L20389" s="181"/>
      <c r="M20389" s="180"/>
      <c r="N20389" s="180"/>
      <c r="O20389" s="180"/>
    </row>
    <row r="20390" spans="8:15" s="179" customFormat="1" x14ac:dyDescent="0.2">
      <c r="H20390" s="180"/>
      <c r="I20390" s="180"/>
      <c r="L20390" s="181"/>
      <c r="M20390" s="180"/>
      <c r="N20390" s="180"/>
      <c r="O20390" s="180"/>
    </row>
    <row r="20391" spans="8:15" s="179" customFormat="1" x14ac:dyDescent="0.2">
      <c r="H20391" s="180"/>
      <c r="I20391" s="180"/>
      <c r="L20391" s="181"/>
      <c r="M20391" s="180"/>
      <c r="N20391" s="180"/>
      <c r="O20391" s="180"/>
    </row>
    <row r="20392" spans="8:15" s="179" customFormat="1" x14ac:dyDescent="0.2">
      <c r="H20392" s="180"/>
      <c r="I20392" s="180"/>
      <c r="L20392" s="181"/>
      <c r="M20392" s="180"/>
      <c r="N20392" s="180"/>
      <c r="O20392" s="180"/>
    </row>
    <row r="20393" spans="8:15" s="179" customFormat="1" x14ac:dyDescent="0.2">
      <c r="H20393" s="180"/>
      <c r="I20393" s="180"/>
      <c r="L20393" s="181"/>
      <c r="M20393" s="180"/>
      <c r="N20393" s="180"/>
      <c r="O20393" s="180"/>
    </row>
    <row r="20394" spans="8:15" s="179" customFormat="1" x14ac:dyDescent="0.2">
      <c r="H20394" s="180"/>
      <c r="I20394" s="180"/>
      <c r="L20394" s="181"/>
      <c r="M20394" s="180"/>
      <c r="N20394" s="180"/>
      <c r="O20394" s="180"/>
    </row>
    <row r="20395" spans="8:15" s="179" customFormat="1" x14ac:dyDescent="0.2">
      <c r="H20395" s="180"/>
      <c r="I20395" s="180"/>
      <c r="L20395" s="181"/>
      <c r="M20395" s="180"/>
      <c r="N20395" s="180"/>
      <c r="O20395" s="180"/>
    </row>
    <row r="20396" spans="8:15" s="179" customFormat="1" x14ac:dyDescent="0.2">
      <c r="H20396" s="180"/>
      <c r="I20396" s="180"/>
      <c r="L20396" s="181"/>
      <c r="M20396" s="180"/>
      <c r="N20396" s="180"/>
      <c r="O20396" s="180"/>
    </row>
    <row r="20397" spans="8:15" s="179" customFormat="1" x14ac:dyDescent="0.2">
      <c r="H20397" s="180"/>
      <c r="I20397" s="180"/>
      <c r="L20397" s="181"/>
      <c r="M20397" s="180"/>
      <c r="N20397" s="180"/>
      <c r="O20397" s="180"/>
    </row>
    <row r="20398" spans="8:15" s="179" customFormat="1" x14ac:dyDescent="0.2">
      <c r="H20398" s="180"/>
      <c r="I20398" s="180"/>
      <c r="L20398" s="181"/>
      <c r="M20398" s="180"/>
      <c r="N20398" s="180"/>
      <c r="O20398" s="180"/>
    </row>
    <row r="20399" spans="8:15" s="179" customFormat="1" x14ac:dyDescent="0.2">
      <c r="H20399" s="180"/>
      <c r="I20399" s="180"/>
      <c r="L20399" s="181"/>
      <c r="M20399" s="180"/>
      <c r="N20399" s="180"/>
      <c r="O20399" s="180"/>
    </row>
    <row r="20400" spans="8:15" s="179" customFormat="1" x14ac:dyDescent="0.2">
      <c r="H20400" s="180"/>
      <c r="I20400" s="180"/>
      <c r="L20400" s="181"/>
      <c r="M20400" s="180"/>
      <c r="N20400" s="180"/>
      <c r="O20400" s="180"/>
    </row>
    <row r="20401" spans="8:15" s="179" customFormat="1" x14ac:dyDescent="0.2">
      <c r="H20401" s="180"/>
      <c r="I20401" s="180"/>
      <c r="L20401" s="181"/>
      <c r="M20401" s="180"/>
      <c r="N20401" s="180"/>
      <c r="O20401" s="180"/>
    </row>
    <row r="20402" spans="8:15" s="179" customFormat="1" x14ac:dyDescent="0.2">
      <c r="H20402" s="180"/>
      <c r="I20402" s="180"/>
      <c r="L20402" s="181"/>
      <c r="M20402" s="180"/>
      <c r="N20402" s="180"/>
      <c r="O20402" s="180"/>
    </row>
    <row r="20403" spans="8:15" s="179" customFormat="1" x14ac:dyDescent="0.2">
      <c r="H20403" s="180"/>
      <c r="I20403" s="180"/>
      <c r="L20403" s="181"/>
      <c r="M20403" s="180"/>
      <c r="N20403" s="180"/>
      <c r="O20403" s="180"/>
    </row>
    <row r="20404" spans="8:15" s="179" customFormat="1" x14ac:dyDescent="0.2">
      <c r="H20404" s="180"/>
      <c r="I20404" s="180"/>
      <c r="L20404" s="181"/>
      <c r="M20404" s="180"/>
      <c r="N20404" s="180"/>
      <c r="O20404" s="180"/>
    </row>
    <row r="20405" spans="8:15" s="179" customFormat="1" x14ac:dyDescent="0.2">
      <c r="H20405" s="180"/>
      <c r="I20405" s="180"/>
      <c r="L20405" s="181"/>
      <c r="M20405" s="180"/>
      <c r="N20405" s="180"/>
      <c r="O20405" s="180"/>
    </row>
    <row r="20406" spans="8:15" s="179" customFormat="1" x14ac:dyDescent="0.2">
      <c r="H20406" s="180"/>
      <c r="I20406" s="180"/>
      <c r="L20406" s="181"/>
      <c r="M20406" s="180"/>
      <c r="N20406" s="180"/>
      <c r="O20406" s="180"/>
    </row>
    <row r="20407" spans="8:15" s="179" customFormat="1" x14ac:dyDescent="0.2">
      <c r="H20407" s="180"/>
      <c r="I20407" s="180"/>
      <c r="L20407" s="181"/>
      <c r="M20407" s="180"/>
      <c r="N20407" s="180"/>
      <c r="O20407" s="180"/>
    </row>
    <row r="20408" spans="8:15" s="179" customFormat="1" x14ac:dyDescent="0.2">
      <c r="H20408" s="180"/>
      <c r="I20408" s="180"/>
      <c r="L20408" s="181"/>
      <c r="M20408" s="180"/>
      <c r="N20408" s="180"/>
      <c r="O20408" s="180"/>
    </row>
    <row r="20409" spans="8:15" s="179" customFormat="1" x14ac:dyDescent="0.2">
      <c r="H20409" s="180"/>
      <c r="I20409" s="180"/>
      <c r="L20409" s="181"/>
      <c r="M20409" s="180"/>
      <c r="N20409" s="180"/>
      <c r="O20409" s="180"/>
    </row>
    <row r="20410" spans="8:15" s="179" customFormat="1" x14ac:dyDescent="0.2">
      <c r="H20410" s="180"/>
      <c r="I20410" s="180"/>
      <c r="L20410" s="181"/>
      <c r="M20410" s="180"/>
      <c r="N20410" s="180"/>
      <c r="O20410" s="180"/>
    </row>
    <row r="20411" spans="8:15" s="179" customFormat="1" x14ac:dyDescent="0.2">
      <c r="H20411" s="180"/>
      <c r="I20411" s="180"/>
      <c r="L20411" s="181"/>
      <c r="M20411" s="180"/>
      <c r="N20411" s="180"/>
      <c r="O20411" s="180"/>
    </row>
    <row r="20412" spans="8:15" s="179" customFormat="1" x14ac:dyDescent="0.2">
      <c r="H20412" s="180"/>
      <c r="I20412" s="180"/>
      <c r="L20412" s="181"/>
      <c r="M20412" s="180"/>
      <c r="N20412" s="180"/>
      <c r="O20412" s="180"/>
    </row>
    <row r="20413" spans="8:15" s="179" customFormat="1" x14ac:dyDescent="0.2">
      <c r="H20413" s="180"/>
      <c r="I20413" s="180"/>
      <c r="L20413" s="181"/>
      <c r="M20413" s="180"/>
      <c r="N20413" s="180"/>
      <c r="O20413" s="180"/>
    </row>
    <row r="20414" spans="8:15" s="179" customFormat="1" x14ac:dyDescent="0.2">
      <c r="H20414" s="180"/>
      <c r="I20414" s="180"/>
      <c r="L20414" s="181"/>
      <c r="M20414" s="180"/>
      <c r="N20414" s="180"/>
      <c r="O20414" s="180"/>
    </row>
    <row r="20415" spans="8:15" s="179" customFormat="1" x14ac:dyDescent="0.2">
      <c r="H20415" s="180"/>
      <c r="I20415" s="180"/>
      <c r="L20415" s="181"/>
      <c r="M20415" s="180"/>
      <c r="N20415" s="180"/>
      <c r="O20415" s="180"/>
    </row>
    <row r="20416" spans="8:15" s="179" customFormat="1" x14ac:dyDescent="0.2">
      <c r="H20416" s="180"/>
      <c r="I20416" s="180"/>
      <c r="L20416" s="181"/>
      <c r="M20416" s="180"/>
      <c r="N20416" s="180"/>
      <c r="O20416" s="180"/>
    </row>
    <row r="20417" spans="8:15" s="179" customFormat="1" x14ac:dyDescent="0.2">
      <c r="H20417" s="180"/>
      <c r="I20417" s="180"/>
      <c r="L20417" s="181"/>
      <c r="M20417" s="180"/>
      <c r="N20417" s="180"/>
      <c r="O20417" s="180"/>
    </row>
    <row r="20418" spans="8:15" s="179" customFormat="1" x14ac:dyDescent="0.2">
      <c r="H20418" s="180"/>
      <c r="I20418" s="180"/>
      <c r="L20418" s="181"/>
      <c r="M20418" s="180"/>
      <c r="N20418" s="180"/>
      <c r="O20418" s="180"/>
    </row>
    <row r="20419" spans="8:15" s="179" customFormat="1" x14ac:dyDescent="0.2">
      <c r="H20419" s="180"/>
      <c r="I20419" s="180"/>
      <c r="L20419" s="181"/>
      <c r="M20419" s="180"/>
      <c r="N20419" s="180"/>
      <c r="O20419" s="180"/>
    </row>
    <row r="20420" spans="8:15" s="179" customFormat="1" x14ac:dyDescent="0.2">
      <c r="H20420" s="180"/>
      <c r="I20420" s="180"/>
      <c r="L20420" s="181"/>
      <c r="M20420" s="180"/>
      <c r="N20420" s="180"/>
      <c r="O20420" s="180"/>
    </row>
    <row r="20421" spans="8:15" s="179" customFormat="1" x14ac:dyDescent="0.2">
      <c r="H20421" s="180"/>
      <c r="I20421" s="180"/>
      <c r="L20421" s="181"/>
      <c r="M20421" s="180"/>
      <c r="N20421" s="180"/>
      <c r="O20421" s="180"/>
    </row>
    <row r="20422" spans="8:15" s="179" customFormat="1" x14ac:dyDescent="0.2">
      <c r="H20422" s="180"/>
      <c r="I20422" s="180"/>
      <c r="L20422" s="181"/>
      <c r="M20422" s="180"/>
      <c r="N20422" s="180"/>
      <c r="O20422" s="180"/>
    </row>
    <row r="20423" spans="8:15" s="179" customFormat="1" x14ac:dyDescent="0.2">
      <c r="H20423" s="180"/>
      <c r="I20423" s="180"/>
      <c r="L20423" s="181"/>
      <c r="M20423" s="180"/>
      <c r="N20423" s="180"/>
      <c r="O20423" s="180"/>
    </row>
    <row r="20424" spans="8:15" s="179" customFormat="1" x14ac:dyDescent="0.2">
      <c r="H20424" s="180"/>
      <c r="I20424" s="180"/>
      <c r="L20424" s="181"/>
      <c r="M20424" s="180"/>
      <c r="N20424" s="180"/>
      <c r="O20424" s="180"/>
    </row>
    <row r="20425" spans="8:15" s="179" customFormat="1" x14ac:dyDescent="0.2">
      <c r="H20425" s="180"/>
      <c r="I20425" s="180"/>
      <c r="L20425" s="181"/>
      <c r="M20425" s="180"/>
      <c r="N20425" s="180"/>
      <c r="O20425" s="180"/>
    </row>
    <row r="20426" spans="8:15" s="179" customFormat="1" x14ac:dyDescent="0.2">
      <c r="H20426" s="180"/>
      <c r="I20426" s="180"/>
      <c r="L20426" s="181"/>
      <c r="M20426" s="180"/>
      <c r="N20426" s="180"/>
      <c r="O20426" s="180"/>
    </row>
    <row r="20427" spans="8:15" s="179" customFormat="1" x14ac:dyDescent="0.2">
      <c r="H20427" s="180"/>
      <c r="I20427" s="180"/>
      <c r="L20427" s="181"/>
      <c r="M20427" s="180"/>
      <c r="N20427" s="180"/>
      <c r="O20427" s="180"/>
    </row>
    <row r="20428" spans="8:15" s="179" customFormat="1" x14ac:dyDescent="0.2">
      <c r="H20428" s="180"/>
      <c r="I20428" s="180"/>
      <c r="L20428" s="181"/>
      <c r="M20428" s="180"/>
      <c r="N20428" s="180"/>
      <c r="O20428" s="180"/>
    </row>
    <row r="20429" spans="8:15" s="179" customFormat="1" x14ac:dyDescent="0.2">
      <c r="H20429" s="180"/>
      <c r="I20429" s="180"/>
      <c r="L20429" s="181"/>
      <c r="M20429" s="180"/>
      <c r="N20429" s="180"/>
      <c r="O20429" s="180"/>
    </row>
    <row r="20430" spans="8:15" s="179" customFormat="1" x14ac:dyDescent="0.2">
      <c r="H20430" s="180"/>
      <c r="I20430" s="180"/>
      <c r="L20430" s="181"/>
      <c r="M20430" s="180"/>
      <c r="N20430" s="180"/>
      <c r="O20430" s="180"/>
    </row>
    <row r="20431" spans="8:15" s="179" customFormat="1" x14ac:dyDescent="0.2">
      <c r="H20431" s="180"/>
      <c r="I20431" s="180"/>
      <c r="L20431" s="181"/>
      <c r="M20431" s="180"/>
      <c r="N20431" s="180"/>
      <c r="O20431" s="180"/>
    </row>
    <row r="20432" spans="8:15" s="179" customFormat="1" x14ac:dyDescent="0.2">
      <c r="H20432" s="180"/>
      <c r="I20432" s="180"/>
      <c r="L20432" s="181"/>
      <c r="M20432" s="180"/>
      <c r="N20432" s="180"/>
      <c r="O20432" s="180"/>
    </row>
    <row r="20433" spans="8:15" s="179" customFormat="1" x14ac:dyDescent="0.2">
      <c r="H20433" s="180"/>
      <c r="I20433" s="180"/>
      <c r="L20433" s="181"/>
      <c r="M20433" s="180"/>
      <c r="N20433" s="180"/>
      <c r="O20433" s="180"/>
    </row>
    <row r="20434" spans="8:15" s="179" customFormat="1" x14ac:dyDescent="0.2">
      <c r="H20434" s="180"/>
      <c r="I20434" s="180"/>
      <c r="L20434" s="181"/>
      <c r="M20434" s="180"/>
      <c r="N20434" s="180"/>
      <c r="O20434" s="180"/>
    </row>
    <row r="20435" spans="8:15" s="179" customFormat="1" x14ac:dyDescent="0.2">
      <c r="H20435" s="180"/>
      <c r="I20435" s="180"/>
      <c r="L20435" s="181"/>
      <c r="M20435" s="180"/>
      <c r="N20435" s="180"/>
      <c r="O20435" s="180"/>
    </row>
    <row r="20436" spans="8:15" s="179" customFormat="1" x14ac:dyDescent="0.2">
      <c r="H20436" s="180"/>
      <c r="I20436" s="180"/>
      <c r="L20436" s="181"/>
      <c r="M20436" s="180"/>
      <c r="N20436" s="180"/>
      <c r="O20436" s="180"/>
    </row>
    <row r="20437" spans="8:15" s="179" customFormat="1" x14ac:dyDescent="0.2">
      <c r="H20437" s="180"/>
      <c r="I20437" s="180"/>
      <c r="L20437" s="181"/>
      <c r="M20437" s="180"/>
      <c r="N20437" s="180"/>
      <c r="O20437" s="180"/>
    </row>
    <row r="20438" spans="8:15" s="179" customFormat="1" x14ac:dyDescent="0.2">
      <c r="H20438" s="180"/>
      <c r="I20438" s="180"/>
      <c r="L20438" s="181"/>
      <c r="M20438" s="180"/>
      <c r="N20438" s="180"/>
      <c r="O20438" s="180"/>
    </row>
    <row r="20439" spans="8:15" s="179" customFormat="1" x14ac:dyDescent="0.2">
      <c r="H20439" s="180"/>
      <c r="I20439" s="180"/>
      <c r="L20439" s="181"/>
      <c r="M20439" s="180"/>
      <c r="N20439" s="180"/>
      <c r="O20439" s="180"/>
    </row>
    <row r="20440" spans="8:15" s="179" customFormat="1" x14ac:dyDescent="0.2">
      <c r="H20440" s="180"/>
      <c r="I20440" s="180"/>
      <c r="L20440" s="181"/>
      <c r="M20440" s="180"/>
      <c r="N20440" s="180"/>
      <c r="O20440" s="180"/>
    </row>
    <row r="20441" spans="8:15" s="179" customFormat="1" x14ac:dyDescent="0.2">
      <c r="H20441" s="180"/>
      <c r="I20441" s="180"/>
      <c r="L20441" s="181"/>
      <c r="M20441" s="180"/>
      <c r="N20441" s="180"/>
      <c r="O20441" s="180"/>
    </row>
    <row r="20442" spans="8:15" s="179" customFormat="1" x14ac:dyDescent="0.2">
      <c r="H20442" s="180"/>
      <c r="I20442" s="180"/>
      <c r="L20442" s="181"/>
      <c r="M20442" s="180"/>
      <c r="N20442" s="180"/>
      <c r="O20442" s="180"/>
    </row>
    <row r="20443" spans="8:15" s="179" customFormat="1" x14ac:dyDescent="0.2">
      <c r="H20443" s="180"/>
      <c r="I20443" s="180"/>
      <c r="L20443" s="181"/>
      <c r="M20443" s="180"/>
      <c r="N20443" s="180"/>
      <c r="O20443" s="180"/>
    </row>
    <row r="20444" spans="8:15" s="179" customFormat="1" x14ac:dyDescent="0.2">
      <c r="H20444" s="180"/>
      <c r="I20444" s="180"/>
      <c r="L20444" s="181"/>
      <c r="M20444" s="180"/>
      <c r="N20444" s="180"/>
      <c r="O20444" s="180"/>
    </row>
    <row r="20445" spans="8:15" s="179" customFormat="1" x14ac:dyDescent="0.2">
      <c r="H20445" s="180"/>
      <c r="I20445" s="180"/>
      <c r="L20445" s="181"/>
      <c r="M20445" s="180"/>
      <c r="N20445" s="180"/>
      <c r="O20445" s="180"/>
    </row>
    <row r="20446" spans="8:15" s="179" customFormat="1" x14ac:dyDescent="0.2">
      <c r="H20446" s="180"/>
      <c r="I20446" s="180"/>
      <c r="L20446" s="181"/>
      <c r="M20446" s="180"/>
      <c r="N20446" s="180"/>
      <c r="O20446" s="180"/>
    </row>
    <row r="20447" spans="8:15" s="179" customFormat="1" x14ac:dyDescent="0.2">
      <c r="H20447" s="180"/>
      <c r="I20447" s="180"/>
      <c r="L20447" s="181"/>
      <c r="M20447" s="180"/>
      <c r="N20447" s="180"/>
      <c r="O20447" s="180"/>
    </row>
    <row r="20448" spans="8:15" s="179" customFormat="1" x14ac:dyDescent="0.2">
      <c r="H20448" s="180"/>
      <c r="I20448" s="180"/>
      <c r="L20448" s="181"/>
      <c r="M20448" s="180"/>
      <c r="N20448" s="180"/>
      <c r="O20448" s="180"/>
    </row>
    <row r="20449" spans="8:15" s="179" customFormat="1" x14ac:dyDescent="0.2">
      <c r="H20449" s="180"/>
      <c r="I20449" s="180"/>
      <c r="L20449" s="181"/>
      <c r="M20449" s="180"/>
      <c r="N20449" s="180"/>
      <c r="O20449" s="180"/>
    </row>
    <row r="20450" spans="8:15" s="179" customFormat="1" x14ac:dyDescent="0.2">
      <c r="H20450" s="180"/>
      <c r="I20450" s="180"/>
      <c r="L20450" s="181"/>
      <c r="M20450" s="180"/>
      <c r="N20450" s="180"/>
      <c r="O20450" s="180"/>
    </row>
    <row r="20451" spans="8:15" s="179" customFormat="1" x14ac:dyDescent="0.2">
      <c r="H20451" s="180"/>
      <c r="I20451" s="180"/>
      <c r="L20451" s="181"/>
      <c r="M20451" s="180"/>
      <c r="N20451" s="180"/>
      <c r="O20451" s="180"/>
    </row>
    <row r="20452" spans="8:15" s="179" customFormat="1" x14ac:dyDescent="0.2">
      <c r="H20452" s="180"/>
      <c r="I20452" s="180"/>
      <c r="L20452" s="181"/>
      <c r="M20452" s="180"/>
      <c r="N20452" s="180"/>
      <c r="O20452" s="180"/>
    </row>
    <row r="20453" spans="8:15" s="179" customFormat="1" x14ac:dyDescent="0.2">
      <c r="H20453" s="180"/>
      <c r="I20453" s="180"/>
      <c r="L20453" s="181"/>
      <c r="M20453" s="180"/>
      <c r="N20453" s="180"/>
      <c r="O20453" s="180"/>
    </row>
    <row r="20454" spans="8:15" s="179" customFormat="1" x14ac:dyDescent="0.2">
      <c r="H20454" s="180"/>
      <c r="I20454" s="180"/>
      <c r="L20454" s="181"/>
      <c r="M20454" s="180"/>
      <c r="N20454" s="180"/>
      <c r="O20454" s="180"/>
    </row>
    <row r="20455" spans="8:15" s="179" customFormat="1" x14ac:dyDescent="0.2">
      <c r="H20455" s="180"/>
      <c r="I20455" s="180"/>
      <c r="L20455" s="181"/>
      <c r="M20455" s="180"/>
      <c r="N20455" s="180"/>
      <c r="O20455" s="180"/>
    </row>
    <row r="20456" spans="8:15" s="179" customFormat="1" x14ac:dyDescent="0.2">
      <c r="H20456" s="180"/>
      <c r="I20456" s="180"/>
      <c r="L20456" s="181"/>
      <c r="M20456" s="180"/>
      <c r="N20456" s="180"/>
      <c r="O20456" s="180"/>
    </row>
    <row r="20457" spans="8:15" s="179" customFormat="1" x14ac:dyDescent="0.2">
      <c r="H20457" s="180"/>
      <c r="I20457" s="180"/>
      <c r="L20457" s="181"/>
      <c r="M20457" s="180"/>
      <c r="N20457" s="180"/>
      <c r="O20457" s="180"/>
    </row>
    <row r="20458" spans="8:15" s="179" customFormat="1" x14ac:dyDescent="0.2">
      <c r="H20458" s="180"/>
      <c r="I20458" s="180"/>
      <c r="L20458" s="181"/>
      <c r="M20458" s="180"/>
      <c r="N20458" s="180"/>
      <c r="O20458" s="180"/>
    </row>
    <row r="20459" spans="8:15" s="179" customFormat="1" x14ac:dyDescent="0.2">
      <c r="H20459" s="180"/>
      <c r="I20459" s="180"/>
      <c r="L20459" s="181"/>
      <c r="M20459" s="180"/>
      <c r="N20459" s="180"/>
      <c r="O20459" s="180"/>
    </row>
    <row r="20460" spans="8:15" s="179" customFormat="1" x14ac:dyDescent="0.2">
      <c r="H20460" s="180"/>
      <c r="I20460" s="180"/>
      <c r="L20460" s="181"/>
      <c r="M20460" s="180"/>
      <c r="N20460" s="180"/>
      <c r="O20460" s="180"/>
    </row>
    <row r="20461" spans="8:15" s="179" customFormat="1" x14ac:dyDescent="0.2">
      <c r="H20461" s="180"/>
      <c r="I20461" s="180"/>
      <c r="L20461" s="181"/>
      <c r="M20461" s="180"/>
      <c r="N20461" s="180"/>
      <c r="O20461" s="180"/>
    </row>
    <row r="20462" spans="8:15" s="179" customFormat="1" x14ac:dyDescent="0.2">
      <c r="H20462" s="180"/>
      <c r="I20462" s="180"/>
      <c r="L20462" s="181"/>
      <c r="M20462" s="180"/>
      <c r="N20462" s="180"/>
      <c r="O20462" s="180"/>
    </row>
    <row r="20463" spans="8:15" s="179" customFormat="1" x14ac:dyDescent="0.2">
      <c r="H20463" s="180"/>
      <c r="I20463" s="180"/>
      <c r="L20463" s="181"/>
      <c r="M20463" s="180"/>
      <c r="N20463" s="180"/>
      <c r="O20463" s="180"/>
    </row>
    <row r="20464" spans="8:15" s="179" customFormat="1" x14ac:dyDescent="0.2">
      <c r="H20464" s="180"/>
      <c r="I20464" s="180"/>
      <c r="L20464" s="181"/>
      <c r="M20464" s="180"/>
      <c r="N20464" s="180"/>
      <c r="O20464" s="180"/>
    </row>
    <row r="20465" spans="8:15" s="179" customFormat="1" x14ac:dyDescent="0.2">
      <c r="H20465" s="180"/>
      <c r="I20465" s="180"/>
      <c r="L20465" s="181"/>
      <c r="M20465" s="180"/>
      <c r="N20465" s="180"/>
      <c r="O20465" s="180"/>
    </row>
    <row r="20466" spans="8:15" s="179" customFormat="1" x14ac:dyDescent="0.2">
      <c r="H20466" s="180"/>
      <c r="I20466" s="180"/>
      <c r="L20466" s="181"/>
      <c r="M20466" s="180"/>
      <c r="N20466" s="180"/>
      <c r="O20466" s="180"/>
    </row>
    <row r="20467" spans="8:15" s="179" customFormat="1" x14ac:dyDescent="0.2">
      <c r="H20467" s="180"/>
      <c r="I20467" s="180"/>
      <c r="L20467" s="181"/>
      <c r="M20467" s="180"/>
      <c r="N20467" s="180"/>
      <c r="O20467" s="180"/>
    </row>
    <row r="20468" spans="8:15" s="179" customFormat="1" x14ac:dyDescent="0.2">
      <c r="H20468" s="180"/>
      <c r="I20468" s="180"/>
      <c r="L20468" s="181"/>
      <c r="M20468" s="180"/>
      <c r="N20468" s="180"/>
      <c r="O20468" s="180"/>
    </row>
    <row r="20469" spans="8:15" s="179" customFormat="1" x14ac:dyDescent="0.2">
      <c r="H20469" s="180"/>
      <c r="I20469" s="180"/>
      <c r="L20469" s="181"/>
      <c r="M20469" s="180"/>
      <c r="N20469" s="180"/>
      <c r="O20469" s="180"/>
    </row>
    <row r="20470" spans="8:15" s="179" customFormat="1" x14ac:dyDescent="0.2">
      <c r="H20470" s="180"/>
      <c r="I20470" s="180"/>
      <c r="L20470" s="181"/>
      <c r="M20470" s="180"/>
      <c r="N20470" s="180"/>
      <c r="O20470" s="180"/>
    </row>
    <row r="20471" spans="8:15" s="179" customFormat="1" x14ac:dyDescent="0.2">
      <c r="H20471" s="180"/>
      <c r="I20471" s="180"/>
      <c r="L20471" s="181"/>
      <c r="M20471" s="180"/>
      <c r="N20471" s="180"/>
      <c r="O20471" s="180"/>
    </row>
    <row r="20472" spans="8:15" s="179" customFormat="1" x14ac:dyDescent="0.2">
      <c r="H20472" s="180"/>
      <c r="I20472" s="180"/>
      <c r="L20472" s="181"/>
      <c r="M20472" s="180"/>
      <c r="N20472" s="180"/>
      <c r="O20472" s="180"/>
    </row>
    <row r="20473" spans="8:15" s="179" customFormat="1" x14ac:dyDescent="0.2">
      <c r="H20473" s="180"/>
      <c r="I20473" s="180"/>
      <c r="L20473" s="181"/>
      <c r="M20473" s="180"/>
      <c r="N20473" s="180"/>
      <c r="O20473" s="180"/>
    </row>
    <row r="20474" spans="8:15" s="179" customFormat="1" x14ac:dyDescent="0.2">
      <c r="H20474" s="180"/>
      <c r="I20474" s="180"/>
      <c r="L20474" s="181"/>
      <c r="M20474" s="180"/>
      <c r="N20474" s="180"/>
      <c r="O20474" s="180"/>
    </row>
    <row r="20475" spans="8:15" s="179" customFormat="1" x14ac:dyDescent="0.2">
      <c r="H20475" s="180"/>
      <c r="I20475" s="180"/>
      <c r="L20475" s="181"/>
      <c r="M20475" s="180"/>
      <c r="N20475" s="180"/>
      <c r="O20475" s="180"/>
    </row>
    <row r="20476" spans="8:15" s="179" customFormat="1" x14ac:dyDescent="0.2">
      <c r="H20476" s="180"/>
      <c r="I20476" s="180"/>
      <c r="L20476" s="181"/>
      <c r="M20476" s="180"/>
      <c r="N20476" s="180"/>
      <c r="O20476" s="180"/>
    </row>
    <row r="20477" spans="8:15" s="179" customFormat="1" x14ac:dyDescent="0.2">
      <c r="H20477" s="180"/>
      <c r="I20477" s="180"/>
      <c r="L20477" s="181"/>
      <c r="M20477" s="180"/>
      <c r="N20477" s="180"/>
      <c r="O20477" s="180"/>
    </row>
    <row r="20478" spans="8:15" s="179" customFormat="1" x14ac:dyDescent="0.2">
      <c r="H20478" s="180"/>
      <c r="I20478" s="180"/>
      <c r="L20478" s="181"/>
      <c r="M20478" s="180"/>
      <c r="N20478" s="180"/>
      <c r="O20478" s="180"/>
    </row>
    <row r="20479" spans="8:15" s="179" customFormat="1" x14ac:dyDescent="0.2">
      <c r="H20479" s="180"/>
      <c r="I20479" s="180"/>
      <c r="L20479" s="181"/>
      <c r="M20479" s="180"/>
      <c r="N20479" s="180"/>
      <c r="O20479" s="180"/>
    </row>
    <row r="20480" spans="8:15" s="179" customFormat="1" x14ac:dyDescent="0.2">
      <c r="H20480" s="180"/>
      <c r="I20480" s="180"/>
      <c r="L20480" s="181"/>
      <c r="M20480" s="180"/>
      <c r="N20480" s="180"/>
      <c r="O20480" s="180"/>
    </row>
    <row r="20481" spans="8:15" s="179" customFormat="1" x14ac:dyDescent="0.2">
      <c r="H20481" s="180"/>
      <c r="I20481" s="180"/>
      <c r="L20481" s="181"/>
      <c r="M20481" s="180"/>
      <c r="N20481" s="180"/>
      <c r="O20481" s="180"/>
    </row>
    <row r="20482" spans="8:15" s="179" customFormat="1" x14ac:dyDescent="0.2">
      <c r="H20482" s="180"/>
      <c r="I20482" s="180"/>
      <c r="L20482" s="181"/>
      <c r="M20482" s="180"/>
      <c r="N20482" s="180"/>
      <c r="O20482" s="180"/>
    </row>
    <row r="20483" spans="8:15" s="179" customFormat="1" x14ac:dyDescent="0.2">
      <c r="H20483" s="180"/>
      <c r="I20483" s="180"/>
      <c r="L20483" s="181"/>
      <c r="M20483" s="180"/>
      <c r="N20483" s="180"/>
      <c r="O20483" s="180"/>
    </row>
    <row r="20484" spans="8:15" s="179" customFormat="1" x14ac:dyDescent="0.2">
      <c r="H20484" s="180"/>
      <c r="I20484" s="180"/>
      <c r="L20484" s="181"/>
      <c r="M20484" s="180"/>
      <c r="N20484" s="180"/>
      <c r="O20484" s="180"/>
    </row>
    <row r="20485" spans="8:15" s="179" customFormat="1" x14ac:dyDescent="0.2">
      <c r="H20485" s="180"/>
      <c r="I20485" s="180"/>
      <c r="L20485" s="181"/>
      <c r="M20485" s="180"/>
      <c r="N20485" s="180"/>
      <c r="O20485" s="180"/>
    </row>
    <row r="20486" spans="8:15" s="179" customFormat="1" x14ac:dyDescent="0.2">
      <c r="H20486" s="180"/>
      <c r="I20486" s="180"/>
      <c r="L20486" s="181"/>
      <c r="M20486" s="180"/>
      <c r="N20486" s="180"/>
      <c r="O20486" s="180"/>
    </row>
    <row r="20487" spans="8:15" s="179" customFormat="1" x14ac:dyDescent="0.2">
      <c r="H20487" s="180"/>
      <c r="I20487" s="180"/>
      <c r="L20487" s="181"/>
      <c r="M20487" s="180"/>
      <c r="N20487" s="180"/>
      <c r="O20487" s="180"/>
    </row>
    <row r="20488" spans="8:15" s="179" customFormat="1" x14ac:dyDescent="0.2">
      <c r="H20488" s="180"/>
      <c r="I20488" s="180"/>
      <c r="L20488" s="181"/>
      <c r="M20488" s="180"/>
      <c r="N20488" s="180"/>
      <c r="O20488" s="180"/>
    </row>
    <row r="20489" spans="8:15" s="179" customFormat="1" x14ac:dyDescent="0.2">
      <c r="H20489" s="180"/>
      <c r="I20489" s="180"/>
      <c r="L20489" s="181"/>
      <c r="M20489" s="180"/>
      <c r="N20489" s="180"/>
      <c r="O20489" s="180"/>
    </row>
    <row r="20490" spans="8:15" s="179" customFormat="1" x14ac:dyDescent="0.2">
      <c r="H20490" s="180"/>
      <c r="I20490" s="180"/>
      <c r="L20490" s="181"/>
      <c r="M20490" s="180"/>
      <c r="N20490" s="180"/>
      <c r="O20490" s="180"/>
    </row>
    <row r="20491" spans="8:15" s="179" customFormat="1" x14ac:dyDescent="0.2">
      <c r="H20491" s="180"/>
      <c r="I20491" s="180"/>
      <c r="L20491" s="181"/>
      <c r="M20491" s="180"/>
      <c r="N20491" s="180"/>
      <c r="O20491" s="180"/>
    </row>
    <row r="20492" spans="8:15" s="179" customFormat="1" x14ac:dyDescent="0.2">
      <c r="H20492" s="180"/>
      <c r="I20492" s="180"/>
      <c r="L20492" s="181"/>
      <c r="M20492" s="180"/>
      <c r="N20492" s="180"/>
      <c r="O20492" s="180"/>
    </row>
    <row r="20493" spans="8:15" s="179" customFormat="1" x14ac:dyDescent="0.2">
      <c r="H20493" s="180"/>
      <c r="I20493" s="180"/>
      <c r="L20493" s="181"/>
      <c r="M20493" s="180"/>
      <c r="N20493" s="180"/>
      <c r="O20493" s="180"/>
    </row>
    <row r="20494" spans="8:15" s="179" customFormat="1" x14ac:dyDescent="0.2">
      <c r="H20494" s="180"/>
      <c r="I20494" s="180"/>
      <c r="L20494" s="181"/>
      <c r="M20494" s="180"/>
      <c r="N20494" s="180"/>
      <c r="O20494" s="180"/>
    </row>
    <row r="20495" spans="8:15" s="179" customFormat="1" x14ac:dyDescent="0.2">
      <c r="H20495" s="180"/>
      <c r="I20495" s="180"/>
      <c r="L20495" s="181"/>
      <c r="M20495" s="180"/>
      <c r="N20495" s="180"/>
      <c r="O20495" s="180"/>
    </row>
    <row r="20496" spans="8:15" s="179" customFormat="1" x14ac:dyDescent="0.2">
      <c r="H20496" s="180"/>
      <c r="I20496" s="180"/>
      <c r="L20496" s="181"/>
      <c r="M20496" s="180"/>
      <c r="N20496" s="180"/>
      <c r="O20496" s="180"/>
    </row>
    <row r="20497" spans="8:15" s="179" customFormat="1" x14ac:dyDescent="0.2">
      <c r="H20497" s="180"/>
      <c r="I20497" s="180"/>
      <c r="L20497" s="181"/>
      <c r="M20497" s="180"/>
      <c r="N20497" s="180"/>
      <c r="O20497" s="180"/>
    </row>
    <row r="20498" spans="8:15" s="179" customFormat="1" x14ac:dyDescent="0.2">
      <c r="H20498" s="180"/>
      <c r="I20498" s="180"/>
      <c r="L20498" s="181"/>
      <c r="M20498" s="180"/>
      <c r="N20498" s="180"/>
      <c r="O20498" s="180"/>
    </row>
    <row r="20499" spans="8:15" s="179" customFormat="1" x14ac:dyDescent="0.2">
      <c r="H20499" s="180"/>
      <c r="I20499" s="180"/>
      <c r="L20499" s="181"/>
      <c r="M20499" s="180"/>
      <c r="N20499" s="180"/>
      <c r="O20499" s="180"/>
    </row>
    <row r="20500" spans="8:15" s="179" customFormat="1" x14ac:dyDescent="0.2">
      <c r="H20500" s="180"/>
      <c r="I20500" s="180"/>
      <c r="L20500" s="181"/>
      <c r="M20500" s="180"/>
      <c r="N20500" s="180"/>
      <c r="O20500" s="180"/>
    </row>
    <row r="20501" spans="8:15" s="179" customFormat="1" x14ac:dyDescent="0.2">
      <c r="H20501" s="180"/>
      <c r="I20501" s="180"/>
      <c r="L20501" s="181"/>
      <c r="M20501" s="180"/>
      <c r="N20501" s="180"/>
      <c r="O20501" s="180"/>
    </row>
    <row r="20502" spans="8:15" s="179" customFormat="1" x14ac:dyDescent="0.2">
      <c r="H20502" s="180"/>
      <c r="I20502" s="180"/>
      <c r="L20502" s="181"/>
      <c r="M20502" s="180"/>
      <c r="N20502" s="180"/>
      <c r="O20502" s="180"/>
    </row>
    <row r="20503" spans="8:15" s="179" customFormat="1" x14ac:dyDescent="0.2">
      <c r="H20503" s="180"/>
      <c r="I20503" s="180"/>
      <c r="L20503" s="181"/>
      <c r="M20503" s="180"/>
      <c r="N20503" s="180"/>
      <c r="O20503" s="180"/>
    </row>
    <row r="20504" spans="8:15" s="179" customFormat="1" x14ac:dyDescent="0.2">
      <c r="H20504" s="180"/>
      <c r="I20504" s="180"/>
      <c r="L20504" s="181"/>
      <c r="M20504" s="180"/>
      <c r="N20504" s="180"/>
      <c r="O20504" s="180"/>
    </row>
    <row r="20505" spans="8:15" s="179" customFormat="1" x14ac:dyDescent="0.2">
      <c r="H20505" s="180"/>
      <c r="I20505" s="180"/>
      <c r="L20505" s="181"/>
      <c r="M20505" s="180"/>
      <c r="N20505" s="180"/>
      <c r="O20505" s="180"/>
    </row>
    <row r="20506" spans="8:15" s="179" customFormat="1" x14ac:dyDescent="0.2">
      <c r="H20506" s="180"/>
      <c r="I20506" s="180"/>
      <c r="L20506" s="181"/>
      <c r="M20506" s="180"/>
      <c r="N20506" s="180"/>
      <c r="O20506" s="180"/>
    </row>
    <row r="20507" spans="8:15" s="179" customFormat="1" x14ac:dyDescent="0.2">
      <c r="H20507" s="180"/>
      <c r="I20507" s="180"/>
      <c r="L20507" s="181"/>
      <c r="M20507" s="180"/>
      <c r="N20507" s="180"/>
      <c r="O20507" s="180"/>
    </row>
    <row r="20508" spans="8:15" s="179" customFormat="1" x14ac:dyDescent="0.2">
      <c r="H20508" s="180"/>
      <c r="I20508" s="180"/>
      <c r="L20508" s="181"/>
      <c r="M20508" s="180"/>
      <c r="N20508" s="180"/>
      <c r="O20508" s="180"/>
    </row>
    <row r="20509" spans="8:15" s="179" customFormat="1" x14ac:dyDescent="0.2">
      <c r="H20509" s="180"/>
      <c r="I20509" s="180"/>
      <c r="L20509" s="181"/>
      <c r="M20509" s="180"/>
      <c r="N20509" s="180"/>
      <c r="O20509" s="180"/>
    </row>
    <row r="20510" spans="8:15" s="179" customFormat="1" x14ac:dyDescent="0.2">
      <c r="H20510" s="180"/>
      <c r="I20510" s="180"/>
      <c r="L20510" s="181"/>
      <c r="M20510" s="180"/>
      <c r="N20510" s="180"/>
      <c r="O20510" s="180"/>
    </row>
    <row r="20511" spans="8:15" s="179" customFormat="1" x14ac:dyDescent="0.2">
      <c r="H20511" s="180"/>
      <c r="I20511" s="180"/>
      <c r="L20511" s="181"/>
      <c r="M20511" s="180"/>
      <c r="N20511" s="180"/>
      <c r="O20511" s="180"/>
    </row>
    <row r="20512" spans="8:15" s="179" customFormat="1" x14ac:dyDescent="0.2">
      <c r="H20512" s="180"/>
      <c r="I20512" s="180"/>
      <c r="L20512" s="181"/>
      <c r="M20512" s="180"/>
      <c r="N20512" s="180"/>
      <c r="O20512" s="180"/>
    </row>
    <row r="20513" spans="8:15" s="179" customFormat="1" x14ac:dyDescent="0.2">
      <c r="H20513" s="180"/>
      <c r="I20513" s="180"/>
      <c r="L20513" s="181"/>
      <c r="M20513" s="180"/>
      <c r="N20513" s="180"/>
      <c r="O20513" s="180"/>
    </row>
    <row r="20514" spans="8:15" s="179" customFormat="1" x14ac:dyDescent="0.2">
      <c r="H20514" s="180"/>
      <c r="I20514" s="180"/>
      <c r="L20514" s="181"/>
      <c r="M20514" s="180"/>
      <c r="N20514" s="180"/>
      <c r="O20514" s="180"/>
    </row>
    <row r="20515" spans="8:15" s="179" customFormat="1" x14ac:dyDescent="0.2">
      <c r="H20515" s="180"/>
      <c r="I20515" s="180"/>
      <c r="L20515" s="181"/>
      <c r="M20515" s="180"/>
      <c r="N20515" s="180"/>
      <c r="O20515" s="180"/>
    </row>
    <row r="20516" spans="8:15" s="179" customFormat="1" x14ac:dyDescent="0.2">
      <c r="H20516" s="180"/>
      <c r="I20516" s="180"/>
      <c r="L20516" s="181"/>
      <c r="M20516" s="180"/>
      <c r="N20516" s="180"/>
      <c r="O20516" s="180"/>
    </row>
    <row r="20517" spans="8:15" s="179" customFormat="1" x14ac:dyDescent="0.2">
      <c r="H20517" s="180"/>
      <c r="I20517" s="180"/>
      <c r="L20517" s="181"/>
      <c r="M20517" s="180"/>
      <c r="N20517" s="180"/>
      <c r="O20517" s="180"/>
    </row>
    <row r="20518" spans="8:15" s="179" customFormat="1" x14ac:dyDescent="0.2">
      <c r="H20518" s="180"/>
      <c r="I20518" s="180"/>
      <c r="L20518" s="181"/>
      <c r="M20518" s="180"/>
      <c r="N20518" s="180"/>
      <c r="O20518" s="180"/>
    </row>
    <row r="20519" spans="8:15" s="179" customFormat="1" x14ac:dyDescent="0.2">
      <c r="H20519" s="180"/>
      <c r="I20519" s="180"/>
      <c r="L20519" s="181"/>
      <c r="M20519" s="180"/>
      <c r="N20519" s="180"/>
      <c r="O20519" s="180"/>
    </row>
    <row r="20520" spans="8:15" s="179" customFormat="1" x14ac:dyDescent="0.2">
      <c r="H20520" s="180"/>
      <c r="I20520" s="180"/>
      <c r="L20520" s="181"/>
      <c r="M20520" s="180"/>
      <c r="N20520" s="180"/>
      <c r="O20520" s="180"/>
    </row>
    <row r="20521" spans="8:15" s="179" customFormat="1" x14ac:dyDescent="0.2">
      <c r="H20521" s="180"/>
      <c r="I20521" s="180"/>
      <c r="L20521" s="181"/>
      <c r="M20521" s="180"/>
      <c r="N20521" s="180"/>
      <c r="O20521" s="180"/>
    </row>
    <row r="20522" spans="8:15" s="179" customFormat="1" x14ac:dyDescent="0.2">
      <c r="H20522" s="180"/>
      <c r="I20522" s="180"/>
      <c r="L20522" s="181"/>
      <c r="M20522" s="180"/>
      <c r="N20522" s="180"/>
      <c r="O20522" s="180"/>
    </row>
    <row r="20523" spans="8:15" s="179" customFormat="1" x14ac:dyDescent="0.2">
      <c r="H20523" s="180"/>
      <c r="I20523" s="180"/>
      <c r="L20523" s="181"/>
      <c r="M20523" s="180"/>
      <c r="N20523" s="180"/>
      <c r="O20523" s="180"/>
    </row>
    <row r="20524" spans="8:15" s="179" customFormat="1" x14ac:dyDescent="0.2">
      <c r="H20524" s="180"/>
      <c r="I20524" s="180"/>
      <c r="L20524" s="181"/>
      <c r="M20524" s="180"/>
      <c r="N20524" s="180"/>
      <c r="O20524" s="180"/>
    </row>
    <row r="20525" spans="8:15" s="179" customFormat="1" x14ac:dyDescent="0.2">
      <c r="H20525" s="180"/>
      <c r="I20525" s="180"/>
      <c r="L20525" s="181"/>
      <c r="M20525" s="180"/>
      <c r="N20525" s="180"/>
      <c r="O20525" s="180"/>
    </row>
    <row r="20526" spans="8:15" s="179" customFormat="1" x14ac:dyDescent="0.2">
      <c r="H20526" s="180"/>
      <c r="I20526" s="180"/>
      <c r="L20526" s="181"/>
      <c r="M20526" s="180"/>
      <c r="N20526" s="180"/>
      <c r="O20526" s="180"/>
    </row>
    <row r="20527" spans="8:15" s="179" customFormat="1" x14ac:dyDescent="0.2">
      <c r="H20527" s="180"/>
      <c r="I20527" s="180"/>
      <c r="L20527" s="181"/>
      <c r="M20527" s="180"/>
      <c r="N20527" s="180"/>
      <c r="O20527" s="180"/>
    </row>
    <row r="20528" spans="8:15" s="179" customFormat="1" x14ac:dyDescent="0.2">
      <c r="H20528" s="180"/>
      <c r="I20528" s="180"/>
      <c r="L20528" s="181"/>
      <c r="M20528" s="180"/>
      <c r="N20528" s="180"/>
      <c r="O20528" s="180"/>
    </row>
    <row r="20529" spans="8:15" s="179" customFormat="1" x14ac:dyDescent="0.2">
      <c r="H20529" s="180"/>
      <c r="I20529" s="180"/>
      <c r="L20529" s="181"/>
      <c r="M20529" s="180"/>
      <c r="N20529" s="180"/>
      <c r="O20529" s="180"/>
    </row>
    <row r="20530" spans="8:15" s="179" customFormat="1" x14ac:dyDescent="0.2">
      <c r="H20530" s="180"/>
      <c r="I20530" s="180"/>
      <c r="L20530" s="181"/>
      <c r="M20530" s="180"/>
      <c r="N20530" s="180"/>
      <c r="O20530" s="180"/>
    </row>
    <row r="20531" spans="8:15" s="179" customFormat="1" x14ac:dyDescent="0.2">
      <c r="H20531" s="180"/>
      <c r="I20531" s="180"/>
      <c r="L20531" s="181"/>
      <c r="M20531" s="180"/>
      <c r="N20531" s="180"/>
      <c r="O20531" s="180"/>
    </row>
    <row r="20532" spans="8:15" s="179" customFormat="1" x14ac:dyDescent="0.2">
      <c r="H20532" s="180"/>
      <c r="I20532" s="180"/>
      <c r="L20532" s="181"/>
      <c r="M20532" s="180"/>
      <c r="N20532" s="180"/>
      <c r="O20532" s="180"/>
    </row>
    <row r="20533" spans="8:15" s="179" customFormat="1" x14ac:dyDescent="0.2">
      <c r="H20533" s="180"/>
      <c r="I20533" s="180"/>
      <c r="L20533" s="181"/>
      <c r="M20533" s="180"/>
      <c r="N20533" s="180"/>
      <c r="O20533" s="180"/>
    </row>
    <row r="20534" spans="8:15" s="179" customFormat="1" x14ac:dyDescent="0.2">
      <c r="H20534" s="180"/>
      <c r="I20534" s="180"/>
      <c r="L20534" s="181"/>
      <c r="M20534" s="180"/>
      <c r="N20534" s="180"/>
      <c r="O20534" s="180"/>
    </row>
    <row r="20535" spans="8:15" s="179" customFormat="1" x14ac:dyDescent="0.2">
      <c r="H20535" s="180"/>
      <c r="I20535" s="180"/>
      <c r="L20535" s="181"/>
      <c r="M20535" s="180"/>
      <c r="N20535" s="180"/>
      <c r="O20535" s="180"/>
    </row>
    <row r="20536" spans="8:15" s="179" customFormat="1" x14ac:dyDescent="0.2">
      <c r="H20536" s="180"/>
      <c r="I20536" s="180"/>
      <c r="L20536" s="181"/>
      <c r="M20536" s="180"/>
      <c r="N20536" s="180"/>
      <c r="O20536" s="180"/>
    </row>
    <row r="20537" spans="8:15" s="179" customFormat="1" x14ac:dyDescent="0.2">
      <c r="H20537" s="180"/>
      <c r="I20537" s="180"/>
      <c r="L20537" s="181"/>
      <c r="M20537" s="180"/>
      <c r="N20537" s="180"/>
      <c r="O20537" s="180"/>
    </row>
    <row r="20538" spans="8:15" s="179" customFormat="1" x14ac:dyDescent="0.2">
      <c r="H20538" s="180"/>
      <c r="I20538" s="180"/>
      <c r="L20538" s="181"/>
      <c r="M20538" s="180"/>
      <c r="N20538" s="180"/>
      <c r="O20538" s="180"/>
    </row>
    <row r="20539" spans="8:15" s="179" customFormat="1" x14ac:dyDescent="0.2">
      <c r="H20539" s="180"/>
      <c r="I20539" s="180"/>
      <c r="L20539" s="181"/>
      <c r="M20539" s="180"/>
      <c r="N20539" s="180"/>
      <c r="O20539" s="180"/>
    </row>
    <row r="20540" spans="8:15" s="179" customFormat="1" x14ac:dyDescent="0.2">
      <c r="H20540" s="180"/>
      <c r="I20540" s="180"/>
      <c r="L20540" s="181"/>
      <c r="M20540" s="180"/>
      <c r="N20540" s="180"/>
      <c r="O20540" s="180"/>
    </row>
    <row r="20541" spans="8:15" s="179" customFormat="1" x14ac:dyDescent="0.2">
      <c r="H20541" s="180"/>
      <c r="I20541" s="180"/>
      <c r="L20541" s="181"/>
      <c r="M20541" s="180"/>
      <c r="N20541" s="180"/>
      <c r="O20541" s="180"/>
    </row>
    <row r="20542" spans="8:15" s="179" customFormat="1" x14ac:dyDescent="0.2">
      <c r="H20542" s="180"/>
      <c r="I20542" s="180"/>
      <c r="L20542" s="181"/>
      <c r="M20542" s="180"/>
      <c r="N20542" s="180"/>
      <c r="O20542" s="180"/>
    </row>
    <row r="20543" spans="8:15" s="179" customFormat="1" x14ac:dyDescent="0.2">
      <c r="H20543" s="180"/>
      <c r="I20543" s="180"/>
      <c r="L20543" s="181"/>
      <c r="M20543" s="180"/>
      <c r="N20543" s="180"/>
      <c r="O20543" s="180"/>
    </row>
    <row r="20544" spans="8:15" s="179" customFormat="1" x14ac:dyDescent="0.2">
      <c r="H20544" s="180"/>
      <c r="I20544" s="180"/>
      <c r="L20544" s="181"/>
      <c r="M20544" s="180"/>
      <c r="N20544" s="180"/>
      <c r="O20544" s="180"/>
    </row>
    <row r="20545" spans="8:15" s="179" customFormat="1" x14ac:dyDescent="0.2">
      <c r="H20545" s="180"/>
      <c r="I20545" s="180"/>
      <c r="L20545" s="181"/>
      <c r="M20545" s="180"/>
      <c r="N20545" s="180"/>
      <c r="O20545" s="180"/>
    </row>
    <row r="20546" spans="8:15" s="179" customFormat="1" x14ac:dyDescent="0.2">
      <c r="H20546" s="180"/>
      <c r="I20546" s="180"/>
      <c r="L20546" s="181"/>
      <c r="M20546" s="180"/>
      <c r="N20546" s="180"/>
      <c r="O20546" s="180"/>
    </row>
    <row r="20547" spans="8:15" s="179" customFormat="1" x14ac:dyDescent="0.2">
      <c r="H20547" s="180"/>
      <c r="I20547" s="180"/>
      <c r="L20547" s="181"/>
      <c r="M20547" s="180"/>
      <c r="N20547" s="180"/>
      <c r="O20547" s="180"/>
    </row>
    <row r="20548" spans="8:15" s="179" customFormat="1" x14ac:dyDescent="0.2">
      <c r="H20548" s="180"/>
      <c r="I20548" s="180"/>
      <c r="L20548" s="181"/>
      <c r="M20548" s="180"/>
      <c r="N20548" s="180"/>
      <c r="O20548" s="180"/>
    </row>
    <row r="20549" spans="8:15" s="179" customFormat="1" x14ac:dyDescent="0.2">
      <c r="H20549" s="180"/>
      <c r="I20549" s="180"/>
      <c r="L20549" s="181"/>
      <c r="M20549" s="180"/>
      <c r="N20549" s="180"/>
      <c r="O20549" s="180"/>
    </row>
    <row r="20550" spans="8:15" s="179" customFormat="1" x14ac:dyDescent="0.2">
      <c r="H20550" s="180"/>
      <c r="I20550" s="180"/>
      <c r="L20550" s="181"/>
      <c r="M20550" s="180"/>
      <c r="N20550" s="180"/>
      <c r="O20550" s="180"/>
    </row>
    <row r="20551" spans="8:15" s="179" customFormat="1" x14ac:dyDescent="0.2">
      <c r="H20551" s="180"/>
      <c r="I20551" s="180"/>
      <c r="L20551" s="181"/>
      <c r="M20551" s="180"/>
      <c r="N20551" s="180"/>
      <c r="O20551" s="180"/>
    </row>
    <row r="20552" spans="8:15" s="179" customFormat="1" x14ac:dyDescent="0.2">
      <c r="H20552" s="180"/>
      <c r="I20552" s="180"/>
      <c r="L20552" s="181"/>
      <c r="M20552" s="180"/>
      <c r="N20552" s="180"/>
      <c r="O20552" s="180"/>
    </row>
    <row r="20553" spans="8:15" s="179" customFormat="1" x14ac:dyDescent="0.2">
      <c r="H20553" s="180"/>
      <c r="I20553" s="180"/>
      <c r="L20553" s="181"/>
      <c r="M20553" s="180"/>
      <c r="N20553" s="180"/>
      <c r="O20553" s="180"/>
    </row>
    <row r="20554" spans="8:15" s="179" customFormat="1" x14ac:dyDescent="0.2">
      <c r="H20554" s="180"/>
      <c r="I20554" s="180"/>
      <c r="L20554" s="181"/>
      <c r="M20554" s="180"/>
      <c r="N20554" s="180"/>
      <c r="O20554" s="180"/>
    </row>
    <row r="20555" spans="8:15" s="179" customFormat="1" x14ac:dyDescent="0.2">
      <c r="H20555" s="180"/>
      <c r="I20555" s="180"/>
      <c r="L20555" s="181"/>
      <c r="M20555" s="180"/>
      <c r="N20555" s="180"/>
      <c r="O20555" s="180"/>
    </row>
    <row r="20556" spans="8:15" s="179" customFormat="1" x14ac:dyDescent="0.2">
      <c r="H20556" s="180"/>
      <c r="I20556" s="180"/>
      <c r="L20556" s="181"/>
      <c r="M20556" s="180"/>
      <c r="N20556" s="180"/>
      <c r="O20556" s="180"/>
    </row>
    <row r="20557" spans="8:15" s="179" customFormat="1" x14ac:dyDescent="0.2">
      <c r="H20557" s="180"/>
      <c r="I20557" s="180"/>
      <c r="L20557" s="181"/>
      <c r="M20557" s="180"/>
      <c r="N20557" s="180"/>
      <c r="O20557" s="180"/>
    </row>
    <row r="20558" spans="8:15" s="179" customFormat="1" x14ac:dyDescent="0.2">
      <c r="H20558" s="180"/>
      <c r="I20558" s="180"/>
      <c r="L20558" s="181"/>
      <c r="M20558" s="180"/>
      <c r="N20558" s="180"/>
      <c r="O20558" s="180"/>
    </row>
    <row r="20559" spans="8:15" s="179" customFormat="1" x14ac:dyDescent="0.2">
      <c r="H20559" s="180"/>
      <c r="I20559" s="180"/>
      <c r="L20559" s="181"/>
      <c r="M20559" s="180"/>
      <c r="N20559" s="180"/>
      <c r="O20559" s="180"/>
    </row>
    <row r="20560" spans="8:15" s="179" customFormat="1" x14ac:dyDescent="0.2">
      <c r="H20560" s="180"/>
      <c r="I20560" s="180"/>
      <c r="L20560" s="181"/>
      <c r="M20560" s="180"/>
      <c r="N20560" s="180"/>
      <c r="O20560" s="180"/>
    </row>
    <row r="20561" spans="8:15" s="179" customFormat="1" x14ac:dyDescent="0.2">
      <c r="H20561" s="180"/>
      <c r="I20561" s="180"/>
      <c r="L20561" s="181"/>
      <c r="M20561" s="180"/>
      <c r="N20561" s="180"/>
      <c r="O20561" s="180"/>
    </row>
    <row r="20562" spans="8:15" s="179" customFormat="1" x14ac:dyDescent="0.2">
      <c r="H20562" s="180"/>
      <c r="I20562" s="180"/>
      <c r="L20562" s="181"/>
      <c r="M20562" s="180"/>
      <c r="N20562" s="180"/>
      <c r="O20562" s="180"/>
    </row>
    <row r="20563" spans="8:15" s="179" customFormat="1" x14ac:dyDescent="0.2">
      <c r="H20563" s="180"/>
      <c r="I20563" s="180"/>
      <c r="L20563" s="181"/>
      <c r="M20563" s="180"/>
      <c r="N20563" s="180"/>
      <c r="O20563" s="180"/>
    </row>
    <row r="20564" spans="8:15" s="179" customFormat="1" x14ac:dyDescent="0.2">
      <c r="H20564" s="180"/>
      <c r="I20564" s="180"/>
      <c r="L20564" s="181"/>
      <c r="M20564" s="180"/>
      <c r="N20564" s="180"/>
      <c r="O20564" s="180"/>
    </row>
    <row r="20565" spans="8:15" s="179" customFormat="1" x14ac:dyDescent="0.2">
      <c r="H20565" s="180"/>
      <c r="I20565" s="180"/>
      <c r="L20565" s="181"/>
      <c r="M20565" s="180"/>
      <c r="N20565" s="180"/>
      <c r="O20565" s="180"/>
    </row>
    <row r="20566" spans="8:15" s="179" customFormat="1" x14ac:dyDescent="0.2">
      <c r="H20566" s="180"/>
      <c r="I20566" s="180"/>
      <c r="L20566" s="181"/>
      <c r="M20566" s="180"/>
      <c r="N20566" s="180"/>
      <c r="O20566" s="180"/>
    </row>
    <row r="20567" spans="8:15" s="179" customFormat="1" x14ac:dyDescent="0.2">
      <c r="H20567" s="180"/>
      <c r="I20567" s="180"/>
      <c r="L20567" s="181"/>
      <c r="M20567" s="180"/>
      <c r="N20567" s="180"/>
      <c r="O20567" s="180"/>
    </row>
    <row r="20568" spans="8:15" s="179" customFormat="1" x14ac:dyDescent="0.2">
      <c r="H20568" s="180"/>
      <c r="I20568" s="180"/>
      <c r="L20568" s="181"/>
      <c r="M20568" s="180"/>
      <c r="N20568" s="180"/>
      <c r="O20568" s="180"/>
    </row>
    <row r="20569" spans="8:15" s="179" customFormat="1" x14ac:dyDescent="0.2">
      <c r="H20569" s="180"/>
      <c r="I20569" s="180"/>
      <c r="L20569" s="181"/>
      <c r="M20569" s="180"/>
      <c r="N20569" s="180"/>
      <c r="O20569" s="180"/>
    </row>
    <row r="20570" spans="8:15" s="179" customFormat="1" x14ac:dyDescent="0.2">
      <c r="H20570" s="180"/>
      <c r="I20570" s="180"/>
      <c r="L20570" s="181"/>
      <c r="M20570" s="180"/>
      <c r="N20570" s="180"/>
      <c r="O20570" s="180"/>
    </row>
    <row r="20571" spans="8:15" s="179" customFormat="1" x14ac:dyDescent="0.2">
      <c r="H20571" s="180"/>
      <c r="I20571" s="180"/>
      <c r="L20571" s="181"/>
      <c r="M20571" s="180"/>
      <c r="N20571" s="180"/>
      <c r="O20571" s="180"/>
    </row>
    <row r="20572" spans="8:15" s="179" customFormat="1" x14ac:dyDescent="0.2">
      <c r="H20572" s="180"/>
      <c r="I20572" s="180"/>
      <c r="L20572" s="181"/>
      <c r="M20572" s="180"/>
      <c r="N20572" s="180"/>
      <c r="O20572" s="180"/>
    </row>
    <row r="20573" spans="8:15" s="179" customFormat="1" x14ac:dyDescent="0.2">
      <c r="H20573" s="180"/>
      <c r="I20573" s="180"/>
      <c r="L20573" s="181"/>
      <c r="M20573" s="180"/>
      <c r="N20573" s="180"/>
      <c r="O20573" s="180"/>
    </row>
    <row r="20574" spans="8:15" s="179" customFormat="1" x14ac:dyDescent="0.2">
      <c r="H20574" s="180"/>
      <c r="I20574" s="180"/>
      <c r="L20574" s="181"/>
      <c r="M20574" s="180"/>
      <c r="N20574" s="180"/>
      <c r="O20574" s="180"/>
    </row>
    <row r="20575" spans="8:15" s="179" customFormat="1" x14ac:dyDescent="0.2">
      <c r="H20575" s="180"/>
      <c r="I20575" s="180"/>
      <c r="L20575" s="181"/>
      <c r="M20575" s="180"/>
      <c r="N20575" s="180"/>
      <c r="O20575" s="180"/>
    </row>
    <row r="20576" spans="8:15" s="179" customFormat="1" x14ac:dyDescent="0.2">
      <c r="H20576" s="180"/>
      <c r="I20576" s="180"/>
      <c r="L20576" s="181"/>
      <c r="M20576" s="180"/>
      <c r="N20576" s="180"/>
      <c r="O20576" s="180"/>
    </row>
    <row r="20577" spans="8:15" s="179" customFormat="1" x14ac:dyDescent="0.2">
      <c r="H20577" s="180"/>
      <c r="I20577" s="180"/>
      <c r="L20577" s="181"/>
      <c r="M20577" s="180"/>
      <c r="N20577" s="180"/>
      <c r="O20577" s="180"/>
    </row>
    <row r="20578" spans="8:15" s="179" customFormat="1" x14ac:dyDescent="0.2">
      <c r="H20578" s="180"/>
      <c r="I20578" s="180"/>
      <c r="L20578" s="181"/>
      <c r="M20578" s="180"/>
      <c r="N20578" s="180"/>
      <c r="O20578" s="180"/>
    </row>
    <row r="20579" spans="8:15" s="179" customFormat="1" x14ac:dyDescent="0.2">
      <c r="H20579" s="180"/>
      <c r="I20579" s="180"/>
      <c r="L20579" s="181"/>
      <c r="M20579" s="180"/>
      <c r="N20579" s="180"/>
      <c r="O20579" s="180"/>
    </row>
    <row r="20580" spans="8:15" s="179" customFormat="1" x14ac:dyDescent="0.2">
      <c r="H20580" s="180"/>
      <c r="I20580" s="180"/>
      <c r="L20580" s="181"/>
      <c r="M20580" s="180"/>
      <c r="N20580" s="180"/>
      <c r="O20580" s="180"/>
    </row>
    <row r="20581" spans="8:15" s="179" customFormat="1" x14ac:dyDescent="0.2">
      <c r="H20581" s="180"/>
      <c r="I20581" s="180"/>
      <c r="L20581" s="181"/>
      <c r="M20581" s="180"/>
      <c r="N20581" s="180"/>
      <c r="O20581" s="180"/>
    </row>
    <row r="20582" spans="8:15" s="179" customFormat="1" x14ac:dyDescent="0.2">
      <c r="H20582" s="180"/>
      <c r="I20582" s="180"/>
      <c r="L20582" s="181"/>
      <c r="M20582" s="180"/>
      <c r="N20582" s="180"/>
      <c r="O20582" s="180"/>
    </row>
    <row r="20583" spans="8:15" s="179" customFormat="1" x14ac:dyDescent="0.2">
      <c r="H20583" s="180"/>
      <c r="I20583" s="180"/>
      <c r="L20583" s="181"/>
      <c r="M20583" s="180"/>
      <c r="N20583" s="180"/>
      <c r="O20583" s="180"/>
    </row>
    <row r="20584" spans="8:15" s="179" customFormat="1" x14ac:dyDescent="0.2">
      <c r="H20584" s="180"/>
      <c r="I20584" s="180"/>
      <c r="L20584" s="181"/>
      <c r="M20584" s="180"/>
      <c r="N20584" s="180"/>
      <c r="O20584" s="180"/>
    </row>
    <row r="20585" spans="8:15" s="179" customFormat="1" x14ac:dyDescent="0.2">
      <c r="H20585" s="180"/>
      <c r="I20585" s="180"/>
      <c r="L20585" s="181"/>
      <c r="M20585" s="180"/>
      <c r="N20585" s="180"/>
      <c r="O20585" s="180"/>
    </row>
    <row r="20586" spans="8:15" s="179" customFormat="1" x14ac:dyDescent="0.2">
      <c r="H20586" s="180"/>
      <c r="I20586" s="180"/>
      <c r="L20586" s="181"/>
      <c r="M20586" s="180"/>
      <c r="N20586" s="180"/>
      <c r="O20586" s="180"/>
    </row>
    <row r="20587" spans="8:15" s="179" customFormat="1" x14ac:dyDescent="0.2">
      <c r="H20587" s="180"/>
      <c r="I20587" s="180"/>
      <c r="L20587" s="181"/>
      <c r="M20587" s="180"/>
      <c r="N20587" s="180"/>
      <c r="O20587" s="180"/>
    </row>
    <row r="20588" spans="8:15" s="179" customFormat="1" x14ac:dyDescent="0.2">
      <c r="H20588" s="180"/>
      <c r="I20588" s="180"/>
      <c r="L20588" s="181"/>
      <c r="M20588" s="180"/>
      <c r="N20588" s="180"/>
      <c r="O20588" s="180"/>
    </row>
    <row r="20589" spans="8:15" s="179" customFormat="1" x14ac:dyDescent="0.2">
      <c r="H20589" s="180"/>
      <c r="I20589" s="180"/>
      <c r="L20589" s="181"/>
      <c r="M20589" s="180"/>
      <c r="N20589" s="180"/>
      <c r="O20589" s="180"/>
    </row>
    <row r="20590" spans="8:15" s="179" customFormat="1" x14ac:dyDescent="0.2">
      <c r="H20590" s="180"/>
      <c r="I20590" s="180"/>
      <c r="L20590" s="181"/>
      <c r="M20590" s="180"/>
      <c r="N20590" s="180"/>
      <c r="O20590" s="180"/>
    </row>
    <row r="20591" spans="8:15" s="179" customFormat="1" x14ac:dyDescent="0.2">
      <c r="H20591" s="180"/>
      <c r="I20591" s="180"/>
      <c r="L20591" s="181"/>
      <c r="M20591" s="180"/>
      <c r="N20591" s="180"/>
      <c r="O20591" s="180"/>
    </row>
    <row r="20592" spans="8:15" s="179" customFormat="1" x14ac:dyDescent="0.2">
      <c r="H20592" s="180"/>
      <c r="I20592" s="180"/>
      <c r="L20592" s="181"/>
      <c r="M20592" s="180"/>
      <c r="N20592" s="180"/>
      <c r="O20592" s="180"/>
    </row>
    <row r="20593" spans="8:15" s="179" customFormat="1" x14ac:dyDescent="0.2">
      <c r="H20593" s="180"/>
      <c r="I20593" s="180"/>
      <c r="L20593" s="181"/>
      <c r="M20593" s="180"/>
      <c r="N20593" s="180"/>
      <c r="O20593" s="180"/>
    </row>
    <row r="20594" spans="8:15" s="179" customFormat="1" x14ac:dyDescent="0.2">
      <c r="H20594" s="180"/>
      <c r="I20594" s="180"/>
      <c r="L20594" s="181"/>
      <c r="M20594" s="180"/>
      <c r="N20594" s="180"/>
      <c r="O20594" s="180"/>
    </row>
    <row r="20595" spans="8:15" s="179" customFormat="1" x14ac:dyDescent="0.2">
      <c r="H20595" s="180"/>
      <c r="I20595" s="180"/>
      <c r="L20595" s="181"/>
      <c r="M20595" s="180"/>
      <c r="N20595" s="180"/>
      <c r="O20595" s="180"/>
    </row>
    <row r="20596" spans="8:15" s="179" customFormat="1" x14ac:dyDescent="0.2">
      <c r="H20596" s="180"/>
      <c r="I20596" s="180"/>
      <c r="L20596" s="181"/>
      <c r="M20596" s="180"/>
      <c r="N20596" s="180"/>
      <c r="O20596" s="180"/>
    </row>
    <row r="20597" spans="8:15" s="179" customFormat="1" x14ac:dyDescent="0.2">
      <c r="H20597" s="180"/>
      <c r="I20597" s="180"/>
      <c r="L20597" s="181"/>
      <c r="M20597" s="180"/>
      <c r="N20597" s="180"/>
      <c r="O20597" s="180"/>
    </row>
    <row r="20598" spans="8:15" s="179" customFormat="1" x14ac:dyDescent="0.2">
      <c r="H20598" s="180"/>
      <c r="I20598" s="180"/>
      <c r="L20598" s="181"/>
      <c r="M20598" s="180"/>
      <c r="N20598" s="180"/>
      <c r="O20598" s="180"/>
    </row>
    <row r="20599" spans="8:15" s="179" customFormat="1" x14ac:dyDescent="0.2">
      <c r="H20599" s="180"/>
      <c r="I20599" s="180"/>
      <c r="L20599" s="181"/>
      <c r="M20599" s="180"/>
      <c r="N20599" s="180"/>
      <c r="O20599" s="180"/>
    </row>
    <row r="20600" spans="8:15" s="179" customFormat="1" x14ac:dyDescent="0.2">
      <c r="H20600" s="180"/>
      <c r="I20600" s="180"/>
      <c r="L20600" s="181"/>
      <c r="M20600" s="180"/>
      <c r="N20600" s="180"/>
      <c r="O20600" s="180"/>
    </row>
    <row r="20601" spans="8:15" s="179" customFormat="1" x14ac:dyDescent="0.2">
      <c r="H20601" s="180"/>
      <c r="I20601" s="180"/>
      <c r="L20601" s="181"/>
      <c r="M20601" s="180"/>
      <c r="N20601" s="180"/>
      <c r="O20601" s="180"/>
    </row>
    <row r="20602" spans="8:15" s="179" customFormat="1" x14ac:dyDescent="0.2">
      <c r="H20602" s="180"/>
      <c r="I20602" s="180"/>
      <c r="L20602" s="181"/>
      <c r="M20602" s="180"/>
      <c r="N20602" s="180"/>
      <c r="O20602" s="180"/>
    </row>
    <row r="20603" spans="8:15" s="179" customFormat="1" x14ac:dyDescent="0.2">
      <c r="H20603" s="180"/>
      <c r="I20603" s="180"/>
      <c r="L20603" s="181"/>
      <c r="M20603" s="180"/>
      <c r="N20603" s="180"/>
      <c r="O20603" s="180"/>
    </row>
    <row r="20604" spans="8:15" s="179" customFormat="1" x14ac:dyDescent="0.2">
      <c r="H20604" s="180"/>
      <c r="I20604" s="180"/>
      <c r="L20604" s="181"/>
      <c r="M20604" s="180"/>
      <c r="N20604" s="180"/>
      <c r="O20604" s="180"/>
    </row>
    <row r="20605" spans="8:15" s="179" customFormat="1" x14ac:dyDescent="0.2">
      <c r="H20605" s="180"/>
      <c r="I20605" s="180"/>
      <c r="L20605" s="181"/>
      <c r="M20605" s="180"/>
      <c r="N20605" s="180"/>
      <c r="O20605" s="180"/>
    </row>
    <row r="20606" spans="8:15" s="179" customFormat="1" x14ac:dyDescent="0.2">
      <c r="H20606" s="180"/>
      <c r="I20606" s="180"/>
      <c r="L20606" s="181"/>
      <c r="M20606" s="180"/>
      <c r="N20606" s="180"/>
      <c r="O20606" s="180"/>
    </row>
    <row r="20607" spans="8:15" s="179" customFormat="1" x14ac:dyDescent="0.2">
      <c r="H20607" s="180"/>
      <c r="I20607" s="180"/>
      <c r="L20607" s="181"/>
      <c r="M20607" s="180"/>
      <c r="N20607" s="180"/>
      <c r="O20607" s="180"/>
    </row>
    <row r="20608" spans="8:15" s="179" customFormat="1" x14ac:dyDescent="0.2">
      <c r="H20608" s="180"/>
      <c r="I20608" s="180"/>
      <c r="L20608" s="181"/>
      <c r="M20608" s="180"/>
      <c r="N20608" s="180"/>
      <c r="O20608" s="180"/>
    </row>
    <row r="20609" spans="8:15" s="179" customFormat="1" x14ac:dyDescent="0.2">
      <c r="H20609" s="180"/>
      <c r="I20609" s="180"/>
      <c r="L20609" s="181"/>
      <c r="M20609" s="180"/>
      <c r="N20609" s="180"/>
      <c r="O20609" s="180"/>
    </row>
    <row r="20610" spans="8:15" s="179" customFormat="1" x14ac:dyDescent="0.2">
      <c r="H20610" s="180"/>
      <c r="I20610" s="180"/>
      <c r="L20610" s="181"/>
      <c r="M20610" s="180"/>
      <c r="N20610" s="180"/>
      <c r="O20610" s="180"/>
    </row>
    <row r="20611" spans="8:15" s="179" customFormat="1" x14ac:dyDescent="0.2">
      <c r="H20611" s="180"/>
      <c r="I20611" s="180"/>
      <c r="L20611" s="181"/>
      <c r="M20611" s="180"/>
      <c r="N20611" s="180"/>
      <c r="O20611" s="180"/>
    </row>
    <row r="20612" spans="8:15" s="179" customFormat="1" x14ac:dyDescent="0.2">
      <c r="H20612" s="180"/>
      <c r="I20612" s="180"/>
      <c r="L20612" s="181"/>
      <c r="M20612" s="180"/>
      <c r="N20612" s="180"/>
      <c r="O20612" s="180"/>
    </row>
    <row r="20613" spans="8:15" s="179" customFormat="1" x14ac:dyDescent="0.2">
      <c r="H20613" s="180"/>
      <c r="I20613" s="180"/>
      <c r="L20613" s="181"/>
      <c r="M20613" s="180"/>
      <c r="N20613" s="180"/>
      <c r="O20613" s="180"/>
    </row>
    <row r="20614" spans="8:15" s="179" customFormat="1" x14ac:dyDescent="0.2">
      <c r="H20614" s="180"/>
      <c r="I20614" s="180"/>
      <c r="L20614" s="181"/>
      <c r="M20614" s="180"/>
      <c r="N20614" s="180"/>
      <c r="O20614" s="180"/>
    </row>
    <row r="20615" spans="8:15" s="179" customFormat="1" x14ac:dyDescent="0.2">
      <c r="H20615" s="180"/>
      <c r="I20615" s="180"/>
      <c r="L20615" s="181"/>
      <c r="M20615" s="180"/>
      <c r="N20615" s="180"/>
      <c r="O20615" s="180"/>
    </row>
    <row r="20616" spans="8:15" s="179" customFormat="1" x14ac:dyDescent="0.2">
      <c r="H20616" s="180"/>
      <c r="I20616" s="180"/>
      <c r="L20616" s="181"/>
      <c r="M20616" s="180"/>
      <c r="N20616" s="180"/>
      <c r="O20616" s="180"/>
    </row>
    <row r="20617" spans="8:15" s="179" customFormat="1" x14ac:dyDescent="0.2">
      <c r="H20617" s="180"/>
      <c r="I20617" s="180"/>
      <c r="L20617" s="181"/>
      <c r="M20617" s="180"/>
      <c r="N20617" s="180"/>
      <c r="O20617" s="180"/>
    </row>
    <row r="20618" spans="8:15" s="179" customFormat="1" x14ac:dyDescent="0.2">
      <c r="H20618" s="180"/>
      <c r="I20618" s="180"/>
      <c r="L20618" s="181"/>
      <c r="M20618" s="180"/>
      <c r="N20618" s="180"/>
      <c r="O20618" s="180"/>
    </row>
    <row r="20619" spans="8:15" s="179" customFormat="1" x14ac:dyDescent="0.2">
      <c r="H20619" s="180"/>
      <c r="I20619" s="180"/>
      <c r="L20619" s="181"/>
      <c r="M20619" s="180"/>
      <c r="N20619" s="180"/>
      <c r="O20619" s="180"/>
    </row>
    <row r="20620" spans="8:15" s="179" customFormat="1" x14ac:dyDescent="0.2">
      <c r="H20620" s="180"/>
      <c r="I20620" s="180"/>
      <c r="L20620" s="181"/>
      <c r="M20620" s="180"/>
      <c r="N20620" s="180"/>
      <c r="O20620" s="180"/>
    </row>
    <row r="20621" spans="8:15" s="179" customFormat="1" x14ac:dyDescent="0.2">
      <c r="H20621" s="180"/>
      <c r="I20621" s="180"/>
      <c r="L20621" s="181"/>
      <c r="M20621" s="180"/>
      <c r="N20621" s="180"/>
      <c r="O20621" s="180"/>
    </row>
    <row r="20622" spans="8:15" s="179" customFormat="1" x14ac:dyDescent="0.2">
      <c r="H20622" s="180"/>
      <c r="I20622" s="180"/>
      <c r="L20622" s="181"/>
      <c r="M20622" s="180"/>
      <c r="N20622" s="180"/>
      <c r="O20622" s="180"/>
    </row>
    <row r="20623" spans="8:15" s="179" customFormat="1" x14ac:dyDescent="0.2">
      <c r="H20623" s="180"/>
      <c r="I20623" s="180"/>
      <c r="L20623" s="181"/>
      <c r="M20623" s="180"/>
      <c r="N20623" s="180"/>
      <c r="O20623" s="180"/>
    </row>
    <row r="20624" spans="8:15" s="179" customFormat="1" x14ac:dyDescent="0.2">
      <c r="H20624" s="180"/>
      <c r="I20624" s="180"/>
      <c r="L20624" s="181"/>
      <c r="M20624" s="180"/>
      <c r="N20624" s="180"/>
      <c r="O20624" s="180"/>
    </row>
    <row r="20625" spans="8:15" s="179" customFormat="1" x14ac:dyDescent="0.2">
      <c r="H20625" s="180"/>
      <c r="I20625" s="180"/>
      <c r="L20625" s="181"/>
      <c r="M20625" s="180"/>
      <c r="N20625" s="180"/>
      <c r="O20625" s="180"/>
    </row>
    <row r="20626" spans="8:15" s="179" customFormat="1" x14ac:dyDescent="0.2">
      <c r="H20626" s="180"/>
      <c r="I20626" s="180"/>
      <c r="L20626" s="181"/>
      <c r="M20626" s="180"/>
      <c r="N20626" s="180"/>
      <c r="O20626" s="180"/>
    </row>
    <row r="20627" spans="8:15" s="179" customFormat="1" x14ac:dyDescent="0.2">
      <c r="H20627" s="180"/>
      <c r="I20627" s="180"/>
      <c r="L20627" s="181"/>
      <c r="M20627" s="180"/>
      <c r="N20627" s="180"/>
      <c r="O20627" s="180"/>
    </row>
    <row r="20628" spans="8:15" s="179" customFormat="1" x14ac:dyDescent="0.2">
      <c r="H20628" s="180"/>
      <c r="I20628" s="180"/>
      <c r="L20628" s="181"/>
      <c r="M20628" s="180"/>
      <c r="N20628" s="180"/>
      <c r="O20628" s="180"/>
    </row>
    <row r="20629" spans="8:15" s="179" customFormat="1" x14ac:dyDescent="0.2">
      <c r="H20629" s="180"/>
      <c r="I20629" s="180"/>
      <c r="L20629" s="181"/>
      <c r="M20629" s="180"/>
      <c r="N20629" s="180"/>
      <c r="O20629" s="180"/>
    </row>
    <row r="20630" spans="8:15" s="179" customFormat="1" x14ac:dyDescent="0.2">
      <c r="H20630" s="180"/>
      <c r="I20630" s="180"/>
      <c r="L20630" s="181"/>
      <c r="M20630" s="180"/>
      <c r="N20630" s="180"/>
      <c r="O20630" s="180"/>
    </row>
    <row r="20631" spans="8:15" s="179" customFormat="1" x14ac:dyDescent="0.2">
      <c r="H20631" s="180"/>
      <c r="I20631" s="180"/>
      <c r="L20631" s="181"/>
      <c r="M20631" s="180"/>
      <c r="N20631" s="180"/>
      <c r="O20631" s="180"/>
    </row>
    <row r="20632" spans="8:15" s="179" customFormat="1" x14ac:dyDescent="0.2">
      <c r="H20632" s="180"/>
      <c r="I20632" s="180"/>
      <c r="L20632" s="181"/>
      <c r="M20632" s="180"/>
      <c r="N20632" s="180"/>
      <c r="O20632" s="180"/>
    </row>
    <row r="20633" spans="8:15" s="179" customFormat="1" x14ac:dyDescent="0.2">
      <c r="H20633" s="180"/>
      <c r="I20633" s="180"/>
      <c r="L20633" s="181"/>
      <c r="M20633" s="180"/>
      <c r="N20633" s="180"/>
      <c r="O20633" s="180"/>
    </row>
    <row r="20634" spans="8:15" s="179" customFormat="1" x14ac:dyDescent="0.2">
      <c r="H20634" s="180"/>
      <c r="I20634" s="180"/>
      <c r="L20634" s="181"/>
      <c r="M20634" s="180"/>
      <c r="N20634" s="180"/>
      <c r="O20634" s="180"/>
    </row>
    <row r="20635" spans="8:15" s="179" customFormat="1" x14ac:dyDescent="0.2">
      <c r="H20635" s="180"/>
      <c r="I20635" s="180"/>
      <c r="L20635" s="181"/>
      <c r="M20635" s="180"/>
      <c r="N20635" s="180"/>
      <c r="O20635" s="180"/>
    </row>
    <row r="20636" spans="8:15" s="179" customFormat="1" x14ac:dyDescent="0.2">
      <c r="H20636" s="180"/>
      <c r="I20636" s="180"/>
      <c r="L20636" s="181"/>
      <c r="M20636" s="180"/>
      <c r="N20636" s="180"/>
      <c r="O20636" s="180"/>
    </row>
    <row r="20637" spans="8:15" s="179" customFormat="1" x14ac:dyDescent="0.2">
      <c r="H20637" s="180"/>
      <c r="I20637" s="180"/>
      <c r="L20637" s="181"/>
      <c r="M20637" s="180"/>
      <c r="N20637" s="180"/>
      <c r="O20637" s="180"/>
    </row>
    <row r="20638" spans="8:15" s="179" customFormat="1" x14ac:dyDescent="0.2">
      <c r="H20638" s="180"/>
      <c r="I20638" s="180"/>
      <c r="L20638" s="181"/>
      <c r="M20638" s="180"/>
      <c r="N20638" s="180"/>
      <c r="O20638" s="180"/>
    </row>
    <row r="20639" spans="8:15" s="179" customFormat="1" x14ac:dyDescent="0.2">
      <c r="H20639" s="180"/>
      <c r="I20639" s="180"/>
      <c r="L20639" s="181"/>
      <c r="M20639" s="180"/>
      <c r="N20639" s="180"/>
      <c r="O20639" s="180"/>
    </row>
    <row r="20640" spans="8:15" s="179" customFormat="1" x14ac:dyDescent="0.2">
      <c r="H20640" s="180"/>
      <c r="I20640" s="180"/>
      <c r="L20640" s="181"/>
      <c r="M20640" s="180"/>
      <c r="N20640" s="180"/>
      <c r="O20640" s="180"/>
    </row>
    <row r="20641" spans="8:15" s="179" customFormat="1" x14ac:dyDescent="0.2">
      <c r="H20641" s="180"/>
      <c r="I20641" s="180"/>
      <c r="L20641" s="181"/>
      <c r="M20641" s="180"/>
      <c r="N20641" s="180"/>
      <c r="O20641" s="180"/>
    </row>
    <row r="20642" spans="8:15" s="179" customFormat="1" x14ac:dyDescent="0.2">
      <c r="H20642" s="180"/>
      <c r="I20642" s="180"/>
      <c r="L20642" s="181"/>
      <c r="M20642" s="180"/>
      <c r="N20642" s="180"/>
      <c r="O20642" s="180"/>
    </row>
    <row r="20643" spans="8:15" s="179" customFormat="1" x14ac:dyDescent="0.2">
      <c r="H20643" s="180"/>
      <c r="I20643" s="180"/>
      <c r="L20643" s="181"/>
      <c r="M20643" s="180"/>
      <c r="N20643" s="180"/>
      <c r="O20643" s="180"/>
    </row>
    <row r="20644" spans="8:15" s="179" customFormat="1" x14ac:dyDescent="0.2">
      <c r="H20644" s="180"/>
      <c r="I20644" s="180"/>
      <c r="L20644" s="181"/>
      <c r="M20644" s="180"/>
      <c r="N20644" s="180"/>
      <c r="O20644" s="180"/>
    </row>
    <row r="20645" spans="8:15" s="179" customFormat="1" x14ac:dyDescent="0.2">
      <c r="H20645" s="180"/>
      <c r="I20645" s="180"/>
      <c r="L20645" s="181"/>
      <c r="M20645" s="180"/>
      <c r="N20645" s="180"/>
      <c r="O20645" s="180"/>
    </row>
    <row r="20646" spans="8:15" s="179" customFormat="1" x14ac:dyDescent="0.2">
      <c r="H20646" s="180"/>
      <c r="I20646" s="180"/>
      <c r="L20646" s="181"/>
      <c r="M20646" s="180"/>
      <c r="N20646" s="180"/>
      <c r="O20646" s="180"/>
    </row>
    <row r="20647" spans="8:15" s="179" customFormat="1" x14ac:dyDescent="0.2">
      <c r="H20647" s="180"/>
      <c r="I20647" s="180"/>
      <c r="L20647" s="181"/>
      <c r="M20647" s="180"/>
      <c r="N20647" s="180"/>
      <c r="O20647" s="180"/>
    </row>
    <row r="20648" spans="8:15" s="179" customFormat="1" x14ac:dyDescent="0.2">
      <c r="H20648" s="180"/>
      <c r="I20648" s="180"/>
      <c r="L20648" s="181"/>
      <c r="M20648" s="180"/>
      <c r="N20648" s="180"/>
      <c r="O20648" s="180"/>
    </row>
    <row r="20649" spans="8:15" s="179" customFormat="1" x14ac:dyDescent="0.2">
      <c r="H20649" s="180"/>
      <c r="I20649" s="180"/>
      <c r="L20649" s="181"/>
      <c r="M20649" s="180"/>
      <c r="N20649" s="180"/>
      <c r="O20649" s="180"/>
    </row>
    <row r="20650" spans="8:15" s="179" customFormat="1" x14ac:dyDescent="0.2">
      <c r="H20650" s="180"/>
      <c r="I20650" s="180"/>
      <c r="L20650" s="181"/>
      <c r="M20650" s="180"/>
      <c r="N20650" s="180"/>
      <c r="O20650" s="180"/>
    </row>
    <row r="20651" spans="8:15" s="179" customFormat="1" x14ac:dyDescent="0.2">
      <c r="H20651" s="180"/>
      <c r="I20651" s="180"/>
      <c r="L20651" s="181"/>
      <c r="M20651" s="180"/>
      <c r="N20651" s="180"/>
      <c r="O20651" s="180"/>
    </row>
    <row r="20652" spans="8:15" s="179" customFormat="1" x14ac:dyDescent="0.2">
      <c r="H20652" s="180"/>
      <c r="I20652" s="180"/>
      <c r="L20652" s="181"/>
      <c r="M20652" s="180"/>
      <c r="N20652" s="180"/>
      <c r="O20652" s="180"/>
    </row>
    <row r="20653" spans="8:15" s="179" customFormat="1" x14ac:dyDescent="0.2">
      <c r="H20653" s="180"/>
      <c r="I20653" s="180"/>
      <c r="L20653" s="181"/>
      <c r="M20653" s="180"/>
      <c r="N20653" s="180"/>
      <c r="O20653" s="180"/>
    </row>
    <row r="20654" spans="8:15" s="179" customFormat="1" x14ac:dyDescent="0.2">
      <c r="H20654" s="180"/>
      <c r="I20654" s="180"/>
      <c r="L20654" s="181"/>
      <c r="M20654" s="180"/>
      <c r="N20654" s="180"/>
      <c r="O20654" s="180"/>
    </row>
    <row r="20655" spans="8:15" s="179" customFormat="1" x14ac:dyDescent="0.2">
      <c r="H20655" s="180"/>
      <c r="I20655" s="180"/>
      <c r="L20655" s="181"/>
      <c r="M20655" s="180"/>
      <c r="N20655" s="180"/>
      <c r="O20655" s="180"/>
    </row>
    <row r="20656" spans="8:15" s="179" customFormat="1" x14ac:dyDescent="0.2">
      <c r="H20656" s="180"/>
      <c r="I20656" s="180"/>
      <c r="L20656" s="181"/>
      <c r="M20656" s="180"/>
      <c r="N20656" s="180"/>
      <c r="O20656" s="180"/>
    </row>
    <row r="20657" spans="8:15" s="179" customFormat="1" x14ac:dyDescent="0.2">
      <c r="H20657" s="180"/>
      <c r="I20657" s="180"/>
      <c r="L20657" s="181"/>
      <c r="M20657" s="180"/>
      <c r="N20657" s="180"/>
      <c r="O20657" s="180"/>
    </row>
    <row r="20658" spans="8:15" s="179" customFormat="1" x14ac:dyDescent="0.2">
      <c r="H20658" s="180"/>
      <c r="I20658" s="180"/>
      <c r="L20658" s="181"/>
      <c r="M20658" s="180"/>
      <c r="N20658" s="180"/>
      <c r="O20658" s="180"/>
    </row>
    <row r="20659" spans="8:15" s="179" customFormat="1" x14ac:dyDescent="0.2">
      <c r="H20659" s="180"/>
      <c r="I20659" s="180"/>
      <c r="L20659" s="181"/>
      <c r="M20659" s="180"/>
      <c r="N20659" s="180"/>
      <c r="O20659" s="180"/>
    </row>
    <row r="20660" spans="8:15" s="179" customFormat="1" x14ac:dyDescent="0.2">
      <c r="H20660" s="180"/>
      <c r="I20660" s="180"/>
      <c r="L20660" s="181"/>
      <c r="M20660" s="180"/>
      <c r="N20660" s="180"/>
      <c r="O20660" s="180"/>
    </row>
    <row r="20661" spans="8:15" s="179" customFormat="1" x14ac:dyDescent="0.2">
      <c r="H20661" s="180"/>
      <c r="I20661" s="180"/>
      <c r="L20661" s="181"/>
      <c r="M20661" s="180"/>
      <c r="N20661" s="180"/>
      <c r="O20661" s="180"/>
    </row>
    <row r="20662" spans="8:15" s="179" customFormat="1" x14ac:dyDescent="0.2">
      <c r="H20662" s="180"/>
      <c r="I20662" s="180"/>
      <c r="L20662" s="181"/>
      <c r="M20662" s="180"/>
      <c r="N20662" s="180"/>
      <c r="O20662" s="180"/>
    </row>
    <row r="20663" spans="8:15" s="179" customFormat="1" x14ac:dyDescent="0.2">
      <c r="H20663" s="180"/>
      <c r="I20663" s="180"/>
      <c r="L20663" s="181"/>
      <c r="M20663" s="180"/>
      <c r="N20663" s="180"/>
      <c r="O20663" s="180"/>
    </row>
    <row r="20664" spans="8:15" s="179" customFormat="1" x14ac:dyDescent="0.2">
      <c r="H20664" s="180"/>
      <c r="I20664" s="180"/>
      <c r="L20664" s="181"/>
      <c r="M20664" s="180"/>
      <c r="N20664" s="180"/>
      <c r="O20664" s="180"/>
    </row>
    <row r="20665" spans="8:15" s="179" customFormat="1" x14ac:dyDescent="0.2">
      <c r="H20665" s="180"/>
      <c r="I20665" s="180"/>
      <c r="L20665" s="181"/>
      <c r="M20665" s="180"/>
      <c r="N20665" s="180"/>
      <c r="O20665" s="180"/>
    </row>
    <row r="20666" spans="8:15" s="179" customFormat="1" x14ac:dyDescent="0.2">
      <c r="H20666" s="180"/>
      <c r="I20666" s="180"/>
      <c r="L20666" s="181"/>
      <c r="M20666" s="180"/>
      <c r="N20666" s="180"/>
      <c r="O20666" s="180"/>
    </row>
    <row r="20667" spans="8:15" s="179" customFormat="1" x14ac:dyDescent="0.2">
      <c r="H20667" s="180"/>
      <c r="I20667" s="180"/>
      <c r="L20667" s="181"/>
      <c r="M20667" s="180"/>
      <c r="N20667" s="180"/>
      <c r="O20667" s="180"/>
    </row>
    <row r="20668" spans="8:15" s="179" customFormat="1" x14ac:dyDescent="0.2">
      <c r="H20668" s="180"/>
      <c r="I20668" s="180"/>
      <c r="L20668" s="181"/>
      <c r="M20668" s="180"/>
      <c r="N20668" s="180"/>
      <c r="O20668" s="180"/>
    </row>
    <row r="20669" spans="8:15" s="179" customFormat="1" x14ac:dyDescent="0.2">
      <c r="H20669" s="180"/>
      <c r="I20669" s="180"/>
      <c r="L20669" s="181"/>
      <c r="M20669" s="180"/>
      <c r="N20669" s="180"/>
      <c r="O20669" s="180"/>
    </row>
    <row r="20670" spans="8:15" s="179" customFormat="1" x14ac:dyDescent="0.2">
      <c r="H20670" s="180"/>
      <c r="I20670" s="180"/>
      <c r="L20670" s="181"/>
      <c r="M20670" s="180"/>
      <c r="N20670" s="180"/>
      <c r="O20670" s="180"/>
    </row>
    <row r="20671" spans="8:15" s="179" customFormat="1" x14ac:dyDescent="0.2">
      <c r="H20671" s="180"/>
      <c r="I20671" s="180"/>
      <c r="L20671" s="181"/>
      <c r="M20671" s="180"/>
      <c r="N20671" s="180"/>
      <c r="O20671" s="180"/>
    </row>
    <row r="20672" spans="8:15" s="179" customFormat="1" x14ac:dyDescent="0.2">
      <c r="H20672" s="180"/>
      <c r="I20672" s="180"/>
      <c r="L20672" s="181"/>
      <c r="M20672" s="180"/>
      <c r="N20672" s="180"/>
      <c r="O20672" s="180"/>
    </row>
    <row r="20673" spans="8:15" s="179" customFormat="1" x14ac:dyDescent="0.2">
      <c r="H20673" s="180"/>
      <c r="I20673" s="180"/>
      <c r="L20673" s="181"/>
      <c r="M20673" s="180"/>
      <c r="N20673" s="180"/>
      <c r="O20673" s="180"/>
    </row>
    <row r="20674" spans="8:15" s="179" customFormat="1" x14ac:dyDescent="0.2">
      <c r="H20674" s="180"/>
      <c r="I20674" s="180"/>
      <c r="L20674" s="181"/>
      <c r="M20674" s="180"/>
      <c r="N20674" s="180"/>
      <c r="O20674" s="180"/>
    </row>
    <row r="20675" spans="8:15" s="179" customFormat="1" x14ac:dyDescent="0.2">
      <c r="H20675" s="180"/>
      <c r="I20675" s="180"/>
      <c r="L20675" s="181"/>
      <c r="M20675" s="180"/>
      <c r="N20675" s="180"/>
      <c r="O20675" s="180"/>
    </row>
    <row r="20676" spans="8:15" s="179" customFormat="1" x14ac:dyDescent="0.2">
      <c r="H20676" s="180"/>
      <c r="I20676" s="180"/>
      <c r="L20676" s="181"/>
      <c r="M20676" s="180"/>
      <c r="N20676" s="180"/>
      <c r="O20676" s="180"/>
    </row>
    <row r="20677" spans="8:15" s="179" customFormat="1" x14ac:dyDescent="0.2">
      <c r="H20677" s="180"/>
      <c r="I20677" s="180"/>
      <c r="L20677" s="181"/>
      <c r="M20677" s="180"/>
      <c r="N20677" s="180"/>
      <c r="O20677" s="180"/>
    </row>
    <row r="20678" spans="8:15" s="179" customFormat="1" x14ac:dyDescent="0.2">
      <c r="H20678" s="180"/>
      <c r="I20678" s="180"/>
      <c r="L20678" s="181"/>
      <c r="M20678" s="180"/>
      <c r="N20678" s="180"/>
      <c r="O20678" s="180"/>
    </row>
    <row r="20679" spans="8:15" s="179" customFormat="1" x14ac:dyDescent="0.2">
      <c r="H20679" s="180"/>
      <c r="I20679" s="180"/>
      <c r="L20679" s="181"/>
      <c r="M20679" s="180"/>
      <c r="N20679" s="180"/>
      <c r="O20679" s="180"/>
    </row>
    <row r="20680" spans="8:15" s="179" customFormat="1" x14ac:dyDescent="0.2">
      <c r="H20680" s="180"/>
      <c r="I20680" s="180"/>
      <c r="L20680" s="181"/>
      <c r="M20680" s="180"/>
      <c r="N20680" s="180"/>
      <c r="O20680" s="180"/>
    </row>
    <row r="20681" spans="8:15" s="179" customFormat="1" x14ac:dyDescent="0.2">
      <c r="H20681" s="180"/>
      <c r="I20681" s="180"/>
      <c r="L20681" s="181"/>
      <c r="M20681" s="180"/>
      <c r="N20681" s="180"/>
      <c r="O20681" s="180"/>
    </row>
    <row r="20682" spans="8:15" s="179" customFormat="1" x14ac:dyDescent="0.2">
      <c r="H20682" s="180"/>
      <c r="I20682" s="180"/>
      <c r="L20682" s="181"/>
      <c r="M20682" s="180"/>
      <c r="N20682" s="180"/>
      <c r="O20682" s="180"/>
    </row>
    <row r="20683" spans="8:15" s="179" customFormat="1" x14ac:dyDescent="0.2">
      <c r="H20683" s="180"/>
      <c r="I20683" s="180"/>
      <c r="L20683" s="181"/>
      <c r="M20683" s="180"/>
      <c r="N20683" s="180"/>
      <c r="O20683" s="180"/>
    </row>
    <row r="20684" spans="8:15" s="179" customFormat="1" x14ac:dyDescent="0.2">
      <c r="H20684" s="180"/>
      <c r="I20684" s="180"/>
      <c r="L20684" s="181"/>
      <c r="M20684" s="180"/>
      <c r="N20684" s="180"/>
      <c r="O20684" s="180"/>
    </row>
    <row r="20685" spans="8:15" s="179" customFormat="1" x14ac:dyDescent="0.2">
      <c r="H20685" s="180"/>
      <c r="I20685" s="180"/>
      <c r="L20685" s="181"/>
      <c r="M20685" s="180"/>
      <c r="N20685" s="180"/>
      <c r="O20685" s="180"/>
    </row>
    <row r="20686" spans="8:15" s="179" customFormat="1" x14ac:dyDescent="0.2">
      <c r="H20686" s="180"/>
      <c r="I20686" s="180"/>
      <c r="L20686" s="181"/>
      <c r="M20686" s="180"/>
      <c r="N20686" s="180"/>
      <c r="O20686" s="180"/>
    </row>
    <row r="20687" spans="8:15" s="179" customFormat="1" x14ac:dyDescent="0.2">
      <c r="H20687" s="180"/>
      <c r="I20687" s="180"/>
      <c r="L20687" s="181"/>
      <c r="M20687" s="180"/>
      <c r="N20687" s="180"/>
      <c r="O20687" s="180"/>
    </row>
    <row r="20688" spans="8:15" s="179" customFormat="1" x14ac:dyDescent="0.2">
      <c r="H20688" s="180"/>
      <c r="I20688" s="180"/>
      <c r="L20688" s="181"/>
      <c r="M20688" s="180"/>
      <c r="N20688" s="180"/>
      <c r="O20688" s="180"/>
    </row>
    <row r="20689" spans="8:15" s="179" customFormat="1" x14ac:dyDescent="0.2">
      <c r="H20689" s="180"/>
      <c r="I20689" s="180"/>
      <c r="L20689" s="181"/>
      <c r="M20689" s="180"/>
      <c r="N20689" s="180"/>
      <c r="O20689" s="180"/>
    </row>
    <row r="20690" spans="8:15" s="179" customFormat="1" x14ac:dyDescent="0.2">
      <c r="H20690" s="180"/>
      <c r="I20690" s="180"/>
      <c r="L20690" s="181"/>
      <c r="M20690" s="180"/>
      <c r="N20690" s="180"/>
      <c r="O20690" s="180"/>
    </row>
    <row r="20691" spans="8:15" s="179" customFormat="1" x14ac:dyDescent="0.2">
      <c r="H20691" s="180"/>
      <c r="I20691" s="180"/>
      <c r="L20691" s="181"/>
      <c r="M20691" s="180"/>
      <c r="N20691" s="180"/>
      <c r="O20691" s="180"/>
    </row>
    <row r="20692" spans="8:15" s="179" customFormat="1" x14ac:dyDescent="0.2">
      <c r="H20692" s="180"/>
      <c r="I20692" s="180"/>
      <c r="L20692" s="181"/>
      <c r="M20692" s="180"/>
      <c r="N20692" s="180"/>
      <c r="O20692" s="180"/>
    </row>
    <row r="20693" spans="8:15" s="179" customFormat="1" x14ac:dyDescent="0.2">
      <c r="H20693" s="180"/>
      <c r="I20693" s="180"/>
      <c r="L20693" s="181"/>
      <c r="M20693" s="180"/>
      <c r="N20693" s="180"/>
      <c r="O20693" s="180"/>
    </row>
    <row r="20694" spans="8:15" s="179" customFormat="1" x14ac:dyDescent="0.2">
      <c r="H20694" s="180"/>
      <c r="I20694" s="180"/>
      <c r="L20694" s="181"/>
      <c r="M20694" s="180"/>
      <c r="N20694" s="180"/>
      <c r="O20694" s="180"/>
    </row>
    <row r="20695" spans="8:15" s="179" customFormat="1" x14ac:dyDescent="0.2">
      <c r="H20695" s="180"/>
      <c r="I20695" s="180"/>
      <c r="L20695" s="181"/>
      <c r="M20695" s="180"/>
      <c r="N20695" s="180"/>
      <c r="O20695" s="180"/>
    </row>
    <row r="20696" spans="8:15" s="179" customFormat="1" x14ac:dyDescent="0.2">
      <c r="H20696" s="180"/>
      <c r="I20696" s="180"/>
      <c r="L20696" s="181"/>
      <c r="M20696" s="180"/>
      <c r="N20696" s="180"/>
      <c r="O20696" s="180"/>
    </row>
    <row r="20697" spans="8:15" s="179" customFormat="1" x14ac:dyDescent="0.2">
      <c r="H20697" s="180"/>
      <c r="I20697" s="180"/>
      <c r="L20697" s="181"/>
      <c r="M20697" s="180"/>
      <c r="N20697" s="180"/>
      <c r="O20697" s="180"/>
    </row>
    <row r="20698" spans="8:15" s="179" customFormat="1" x14ac:dyDescent="0.2">
      <c r="H20698" s="180"/>
      <c r="I20698" s="180"/>
      <c r="L20698" s="181"/>
      <c r="M20698" s="180"/>
      <c r="N20698" s="180"/>
      <c r="O20698" s="180"/>
    </row>
    <row r="20699" spans="8:15" s="179" customFormat="1" x14ac:dyDescent="0.2">
      <c r="H20699" s="180"/>
      <c r="I20699" s="180"/>
      <c r="L20699" s="181"/>
      <c r="M20699" s="180"/>
      <c r="N20699" s="180"/>
      <c r="O20699" s="180"/>
    </row>
    <row r="20700" spans="8:15" s="179" customFormat="1" x14ac:dyDescent="0.2">
      <c r="H20700" s="180"/>
      <c r="I20700" s="180"/>
      <c r="L20700" s="181"/>
      <c r="M20700" s="180"/>
      <c r="N20700" s="180"/>
      <c r="O20700" s="180"/>
    </row>
    <row r="20701" spans="8:15" s="179" customFormat="1" x14ac:dyDescent="0.2">
      <c r="H20701" s="180"/>
      <c r="I20701" s="180"/>
      <c r="L20701" s="181"/>
      <c r="M20701" s="180"/>
      <c r="N20701" s="180"/>
      <c r="O20701" s="180"/>
    </row>
    <row r="20702" spans="8:15" s="179" customFormat="1" x14ac:dyDescent="0.2">
      <c r="H20702" s="180"/>
      <c r="I20702" s="180"/>
      <c r="L20702" s="181"/>
      <c r="M20702" s="180"/>
      <c r="N20702" s="180"/>
      <c r="O20702" s="180"/>
    </row>
    <row r="20703" spans="8:15" s="179" customFormat="1" x14ac:dyDescent="0.2">
      <c r="H20703" s="180"/>
      <c r="I20703" s="180"/>
      <c r="L20703" s="181"/>
      <c r="M20703" s="180"/>
      <c r="N20703" s="180"/>
      <c r="O20703" s="180"/>
    </row>
    <row r="20704" spans="8:15" s="179" customFormat="1" x14ac:dyDescent="0.2">
      <c r="H20704" s="180"/>
      <c r="I20704" s="180"/>
      <c r="L20704" s="181"/>
      <c r="M20704" s="180"/>
      <c r="N20704" s="180"/>
      <c r="O20704" s="180"/>
    </row>
    <row r="20705" spans="8:15" s="179" customFormat="1" x14ac:dyDescent="0.2">
      <c r="H20705" s="180"/>
      <c r="I20705" s="180"/>
      <c r="L20705" s="181"/>
      <c r="M20705" s="180"/>
      <c r="N20705" s="180"/>
      <c r="O20705" s="180"/>
    </row>
    <row r="20706" spans="8:15" s="179" customFormat="1" x14ac:dyDescent="0.2">
      <c r="H20706" s="180"/>
      <c r="I20706" s="180"/>
      <c r="L20706" s="181"/>
      <c r="M20706" s="180"/>
      <c r="N20706" s="180"/>
      <c r="O20706" s="180"/>
    </row>
    <row r="20707" spans="8:15" s="179" customFormat="1" x14ac:dyDescent="0.2">
      <c r="H20707" s="180"/>
      <c r="I20707" s="180"/>
      <c r="L20707" s="181"/>
      <c r="M20707" s="180"/>
      <c r="N20707" s="180"/>
      <c r="O20707" s="180"/>
    </row>
    <row r="20708" spans="8:15" s="179" customFormat="1" x14ac:dyDescent="0.2">
      <c r="H20708" s="180"/>
      <c r="I20708" s="180"/>
      <c r="L20708" s="181"/>
      <c r="M20708" s="180"/>
      <c r="N20708" s="180"/>
      <c r="O20708" s="180"/>
    </row>
    <row r="20709" spans="8:15" s="179" customFormat="1" x14ac:dyDescent="0.2">
      <c r="H20709" s="180"/>
      <c r="I20709" s="180"/>
      <c r="L20709" s="181"/>
      <c r="M20709" s="180"/>
      <c r="N20709" s="180"/>
      <c r="O20709" s="180"/>
    </row>
    <row r="20710" spans="8:15" s="179" customFormat="1" x14ac:dyDescent="0.2">
      <c r="H20710" s="180"/>
      <c r="I20710" s="180"/>
      <c r="L20710" s="181"/>
      <c r="M20710" s="180"/>
      <c r="N20710" s="180"/>
      <c r="O20710" s="180"/>
    </row>
    <row r="20711" spans="8:15" s="179" customFormat="1" x14ac:dyDescent="0.2">
      <c r="H20711" s="180"/>
      <c r="I20711" s="180"/>
      <c r="L20711" s="181"/>
      <c r="M20711" s="180"/>
      <c r="N20711" s="180"/>
      <c r="O20711" s="180"/>
    </row>
    <row r="20712" spans="8:15" s="179" customFormat="1" x14ac:dyDescent="0.2">
      <c r="H20712" s="180"/>
      <c r="I20712" s="180"/>
      <c r="L20712" s="181"/>
      <c r="M20712" s="180"/>
      <c r="N20712" s="180"/>
      <c r="O20712" s="180"/>
    </row>
    <row r="20713" spans="8:15" s="179" customFormat="1" x14ac:dyDescent="0.2">
      <c r="H20713" s="180"/>
      <c r="I20713" s="180"/>
      <c r="L20713" s="181"/>
      <c r="M20713" s="180"/>
      <c r="N20713" s="180"/>
      <c r="O20713" s="180"/>
    </row>
    <row r="20714" spans="8:15" s="179" customFormat="1" x14ac:dyDescent="0.2">
      <c r="H20714" s="180"/>
      <c r="I20714" s="180"/>
      <c r="L20714" s="181"/>
      <c r="M20714" s="180"/>
      <c r="N20714" s="180"/>
      <c r="O20714" s="180"/>
    </row>
    <row r="20715" spans="8:15" s="179" customFormat="1" x14ac:dyDescent="0.2">
      <c r="H20715" s="180"/>
      <c r="I20715" s="180"/>
      <c r="L20715" s="181"/>
      <c r="M20715" s="180"/>
      <c r="N20715" s="180"/>
      <c r="O20715" s="180"/>
    </row>
    <row r="20716" spans="8:15" s="179" customFormat="1" x14ac:dyDescent="0.2">
      <c r="H20716" s="180"/>
      <c r="I20716" s="180"/>
      <c r="L20716" s="181"/>
      <c r="M20716" s="180"/>
      <c r="N20716" s="180"/>
      <c r="O20716" s="180"/>
    </row>
    <row r="20717" spans="8:15" s="179" customFormat="1" x14ac:dyDescent="0.2">
      <c r="H20717" s="180"/>
      <c r="I20717" s="180"/>
      <c r="L20717" s="181"/>
      <c r="M20717" s="180"/>
      <c r="N20717" s="180"/>
      <c r="O20717" s="180"/>
    </row>
    <row r="20718" spans="8:15" s="179" customFormat="1" x14ac:dyDescent="0.2">
      <c r="H20718" s="180"/>
      <c r="I20718" s="180"/>
      <c r="L20718" s="181"/>
      <c r="M20718" s="180"/>
      <c r="N20718" s="180"/>
      <c r="O20718" s="180"/>
    </row>
    <row r="20719" spans="8:15" s="179" customFormat="1" x14ac:dyDescent="0.2">
      <c r="H20719" s="180"/>
      <c r="I20719" s="180"/>
      <c r="L20719" s="181"/>
      <c r="M20719" s="180"/>
      <c r="N20719" s="180"/>
      <c r="O20719" s="180"/>
    </row>
    <row r="20720" spans="8:15" s="179" customFormat="1" x14ac:dyDescent="0.2">
      <c r="H20720" s="180"/>
      <c r="I20720" s="180"/>
      <c r="L20720" s="181"/>
      <c r="M20720" s="180"/>
      <c r="N20720" s="180"/>
      <c r="O20720" s="180"/>
    </row>
    <row r="20721" spans="8:15" s="179" customFormat="1" x14ac:dyDescent="0.2">
      <c r="H20721" s="180"/>
      <c r="I20721" s="180"/>
      <c r="L20721" s="181"/>
      <c r="M20721" s="180"/>
      <c r="N20721" s="180"/>
      <c r="O20721" s="180"/>
    </row>
    <row r="20722" spans="8:15" s="179" customFormat="1" x14ac:dyDescent="0.2">
      <c r="H20722" s="180"/>
      <c r="I20722" s="180"/>
      <c r="L20722" s="181"/>
      <c r="M20722" s="180"/>
      <c r="N20722" s="180"/>
      <c r="O20722" s="180"/>
    </row>
    <row r="20723" spans="8:15" s="179" customFormat="1" x14ac:dyDescent="0.2">
      <c r="H20723" s="180"/>
      <c r="I20723" s="180"/>
      <c r="L20723" s="181"/>
      <c r="M20723" s="180"/>
      <c r="N20723" s="180"/>
      <c r="O20723" s="180"/>
    </row>
    <row r="20724" spans="8:15" s="179" customFormat="1" x14ac:dyDescent="0.2">
      <c r="H20724" s="180"/>
      <c r="I20724" s="180"/>
      <c r="L20724" s="181"/>
      <c r="M20724" s="180"/>
      <c r="N20724" s="180"/>
      <c r="O20724" s="180"/>
    </row>
    <row r="20725" spans="8:15" s="179" customFormat="1" x14ac:dyDescent="0.2">
      <c r="H20725" s="180"/>
      <c r="I20725" s="180"/>
      <c r="L20725" s="181"/>
      <c r="M20725" s="180"/>
      <c r="N20725" s="180"/>
      <c r="O20725" s="180"/>
    </row>
    <row r="20726" spans="8:15" s="179" customFormat="1" x14ac:dyDescent="0.2">
      <c r="H20726" s="180"/>
      <c r="I20726" s="180"/>
      <c r="L20726" s="181"/>
      <c r="M20726" s="180"/>
      <c r="N20726" s="180"/>
      <c r="O20726" s="180"/>
    </row>
    <row r="20727" spans="8:15" s="179" customFormat="1" x14ac:dyDescent="0.2">
      <c r="H20727" s="180"/>
      <c r="I20727" s="180"/>
      <c r="L20727" s="181"/>
      <c r="M20727" s="180"/>
      <c r="N20727" s="180"/>
      <c r="O20727" s="180"/>
    </row>
    <row r="20728" spans="8:15" s="179" customFormat="1" x14ac:dyDescent="0.2">
      <c r="H20728" s="180"/>
      <c r="I20728" s="180"/>
      <c r="L20728" s="181"/>
      <c r="M20728" s="180"/>
      <c r="N20728" s="180"/>
      <c r="O20728" s="180"/>
    </row>
    <row r="20729" spans="8:15" s="179" customFormat="1" x14ac:dyDescent="0.2">
      <c r="H20729" s="180"/>
      <c r="I20729" s="180"/>
      <c r="L20729" s="181"/>
      <c r="M20729" s="180"/>
      <c r="N20729" s="180"/>
      <c r="O20729" s="180"/>
    </row>
    <row r="20730" spans="8:15" s="179" customFormat="1" x14ac:dyDescent="0.2">
      <c r="H20730" s="180"/>
      <c r="I20730" s="180"/>
      <c r="L20730" s="181"/>
      <c r="M20730" s="180"/>
      <c r="N20730" s="180"/>
      <c r="O20730" s="180"/>
    </row>
    <row r="20731" spans="8:15" s="179" customFormat="1" x14ac:dyDescent="0.2">
      <c r="H20731" s="180"/>
      <c r="I20731" s="180"/>
      <c r="L20731" s="181"/>
      <c r="M20731" s="180"/>
      <c r="N20731" s="180"/>
      <c r="O20731" s="180"/>
    </row>
    <row r="20732" spans="8:15" s="179" customFormat="1" x14ac:dyDescent="0.2">
      <c r="H20732" s="180"/>
      <c r="I20732" s="180"/>
      <c r="L20732" s="181"/>
      <c r="M20732" s="180"/>
      <c r="N20732" s="180"/>
      <c r="O20732" s="180"/>
    </row>
    <row r="20733" spans="8:15" s="179" customFormat="1" x14ac:dyDescent="0.2">
      <c r="H20733" s="180"/>
      <c r="I20733" s="180"/>
      <c r="L20733" s="181"/>
      <c r="M20733" s="180"/>
      <c r="N20733" s="180"/>
      <c r="O20733" s="180"/>
    </row>
    <row r="20734" spans="8:15" s="179" customFormat="1" x14ac:dyDescent="0.2">
      <c r="H20734" s="180"/>
      <c r="I20734" s="180"/>
      <c r="L20734" s="181"/>
      <c r="M20734" s="180"/>
      <c r="N20734" s="180"/>
      <c r="O20734" s="180"/>
    </row>
    <row r="20735" spans="8:15" s="179" customFormat="1" x14ac:dyDescent="0.2">
      <c r="H20735" s="180"/>
      <c r="I20735" s="180"/>
      <c r="L20735" s="181"/>
      <c r="M20735" s="180"/>
      <c r="N20735" s="180"/>
      <c r="O20735" s="180"/>
    </row>
    <row r="20736" spans="8:15" s="179" customFormat="1" x14ac:dyDescent="0.2">
      <c r="H20736" s="180"/>
      <c r="I20736" s="180"/>
      <c r="L20736" s="181"/>
      <c r="M20736" s="180"/>
      <c r="N20736" s="180"/>
      <c r="O20736" s="180"/>
    </row>
    <row r="20737" spans="8:15" s="179" customFormat="1" x14ac:dyDescent="0.2">
      <c r="H20737" s="180"/>
      <c r="I20737" s="180"/>
      <c r="L20737" s="181"/>
      <c r="M20737" s="180"/>
      <c r="N20737" s="180"/>
      <c r="O20737" s="180"/>
    </row>
    <row r="20738" spans="8:15" s="179" customFormat="1" x14ac:dyDescent="0.2">
      <c r="H20738" s="180"/>
      <c r="I20738" s="180"/>
      <c r="L20738" s="181"/>
      <c r="M20738" s="180"/>
      <c r="N20738" s="180"/>
      <c r="O20738" s="180"/>
    </row>
    <row r="20739" spans="8:15" s="179" customFormat="1" x14ac:dyDescent="0.2">
      <c r="H20739" s="180"/>
      <c r="I20739" s="180"/>
      <c r="L20739" s="181"/>
      <c r="M20739" s="180"/>
      <c r="N20739" s="180"/>
      <c r="O20739" s="180"/>
    </row>
    <row r="20740" spans="8:15" s="179" customFormat="1" x14ac:dyDescent="0.2">
      <c r="H20740" s="180"/>
      <c r="I20740" s="180"/>
      <c r="L20740" s="181"/>
      <c r="M20740" s="180"/>
      <c r="N20740" s="180"/>
      <c r="O20740" s="180"/>
    </row>
    <row r="20741" spans="8:15" s="179" customFormat="1" x14ac:dyDescent="0.2">
      <c r="H20741" s="180"/>
      <c r="I20741" s="180"/>
      <c r="L20741" s="181"/>
      <c r="M20741" s="180"/>
      <c r="N20741" s="180"/>
      <c r="O20741" s="180"/>
    </row>
    <row r="20742" spans="8:15" s="179" customFormat="1" x14ac:dyDescent="0.2">
      <c r="H20742" s="180"/>
      <c r="I20742" s="180"/>
      <c r="L20742" s="181"/>
      <c r="M20742" s="180"/>
      <c r="N20742" s="180"/>
      <c r="O20742" s="180"/>
    </row>
    <row r="20743" spans="8:15" s="179" customFormat="1" x14ac:dyDescent="0.2">
      <c r="H20743" s="180"/>
      <c r="I20743" s="180"/>
      <c r="L20743" s="181"/>
      <c r="M20743" s="180"/>
      <c r="N20743" s="180"/>
      <c r="O20743" s="180"/>
    </row>
    <row r="20744" spans="8:15" s="179" customFormat="1" x14ac:dyDescent="0.2">
      <c r="H20744" s="180"/>
      <c r="I20744" s="180"/>
      <c r="L20744" s="181"/>
      <c r="M20744" s="180"/>
      <c r="N20744" s="180"/>
      <c r="O20744" s="180"/>
    </row>
    <row r="20745" spans="8:15" s="179" customFormat="1" x14ac:dyDescent="0.2">
      <c r="H20745" s="180"/>
      <c r="I20745" s="180"/>
      <c r="L20745" s="181"/>
      <c r="M20745" s="180"/>
      <c r="N20745" s="180"/>
      <c r="O20745" s="180"/>
    </row>
    <row r="20746" spans="8:15" s="179" customFormat="1" x14ac:dyDescent="0.2">
      <c r="H20746" s="180"/>
      <c r="I20746" s="180"/>
      <c r="L20746" s="181"/>
      <c r="M20746" s="180"/>
      <c r="N20746" s="180"/>
      <c r="O20746" s="180"/>
    </row>
    <row r="20747" spans="8:15" s="179" customFormat="1" x14ac:dyDescent="0.2">
      <c r="H20747" s="180"/>
      <c r="I20747" s="180"/>
      <c r="L20747" s="181"/>
      <c r="M20747" s="180"/>
      <c r="N20747" s="180"/>
      <c r="O20747" s="180"/>
    </row>
    <row r="20748" spans="8:15" s="179" customFormat="1" x14ac:dyDescent="0.2">
      <c r="H20748" s="180"/>
      <c r="I20748" s="180"/>
      <c r="L20748" s="181"/>
      <c r="M20748" s="180"/>
      <c r="N20748" s="180"/>
      <c r="O20748" s="180"/>
    </row>
    <row r="20749" spans="8:15" s="179" customFormat="1" x14ac:dyDescent="0.2">
      <c r="H20749" s="180"/>
      <c r="I20749" s="180"/>
      <c r="L20749" s="181"/>
      <c r="M20749" s="180"/>
      <c r="N20749" s="180"/>
      <c r="O20749" s="180"/>
    </row>
    <row r="20750" spans="8:15" s="179" customFormat="1" x14ac:dyDescent="0.2">
      <c r="H20750" s="180"/>
      <c r="I20750" s="180"/>
      <c r="L20750" s="181"/>
      <c r="M20750" s="180"/>
      <c r="N20750" s="180"/>
      <c r="O20750" s="180"/>
    </row>
    <row r="20751" spans="8:15" s="179" customFormat="1" x14ac:dyDescent="0.2">
      <c r="H20751" s="180"/>
      <c r="I20751" s="180"/>
      <c r="L20751" s="181"/>
      <c r="M20751" s="180"/>
      <c r="N20751" s="180"/>
      <c r="O20751" s="180"/>
    </row>
    <row r="20752" spans="8:15" s="179" customFormat="1" x14ac:dyDescent="0.2">
      <c r="H20752" s="180"/>
      <c r="I20752" s="180"/>
      <c r="L20752" s="181"/>
      <c r="M20752" s="180"/>
      <c r="N20752" s="180"/>
      <c r="O20752" s="180"/>
    </row>
    <row r="20753" spans="8:15" s="179" customFormat="1" x14ac:dyDescent="0.2">
      <c r="H20753" s="180"/>
      <c r="I20753" s="180"/>
      <c r="L20753" s="181"/>
      <c r="M20753" s="180"/>
      <c r="N20753" s="180"/>
      <c r="O20753" s="180"/>
    </row>
    <row r="20754" spans="8:15" s="179" customFormat="1" x14ac:dyDescent="0.2">
      <c r="H20754" s="180"/>
      <c r="I20754" s="180"/>
      <c r="L20754" s="181"/>
      <c r="M20754" s="180"/>
      <c r="N20754" s="180"/>
      <c r="O20754" s="180"/>
    </row>
    <row r="20755" spans="8:15" s="179" customFormat="1" x14ac:dyDescent="0.2">
      <c r="H20755" s="180"/>
      <c r="I20755" s="180"/>
      <c r="L20755" s="181"/>
      <c r="M20755" s="180"/>
      <c r="N20755" s="180"/>
      <c r="O20755" s="180"/>
    </row>
    <row r="20756" spans="8:15" s="179" customFormat="1" x14ac:dyDescent="0.2">
      <c r="H20756" s="180"/>
      <c r="I20756" s="180"/>
      <c r="L20756" s="181"/>
      <c r="M20756" s="180"/>
      <c r="N20756" s="180"/>
      <c r="O20756" s="180"/>
    </row>
    <row r="20757" spans="8:15" s="179" customFormat="1" x14ac:dyDescent="0.2">
      <c r="H20757" s="180"/>
      <c r="I20757" s="180"/>
      <c r="L20757" s="181"/>
      <c r="M20757" s="180"/>
      <c r="N20757" s="180"/>
      <c r="O20757" s="180"/>
    </row>
    <row r="20758" spans="8:15" s="179" customFormat="1" x14ac:dyDescent="0.2">
      <c r="H20758" s="180"/>
      <c r="I20758" s="180"/>
      <c r="L20758" s="181"/>
      <c r="M20758" s="180"/>
      <c r="N20758" s="180"/>
      <c r="O20758" s="180"/>
    </row>
    <row r="20759" spans="8:15" s="179" customFormat="1" x14ac:dyDescent="0.2">
      <c r="H20759" s="180"/>
      <c r="I20759" s="180"/>
      <c r="L20759" s="181"/>
      <c r="M20759" s="180"/>
      <c r="N20759" s="180"/>
      <c r="O20759" s="180"/>
    </row>
    <row r="20760" spans="8:15" s="179" customFormat="1" x14ac:dyDescent="0.2">
      <c r="H20760" s="180"/>
      <c r="I20760" s="180"/>
      <c r="L20760" s="181"/>
      <c r="M20760" s="180"/>
      <c r="N20760" s="180"/>
      <c r="O20760" s="180"/>
    </row>
    <row r="20761" spans="8:15" s="179" customFormat="1" x14ac:dyDescent="0.2">
      <c r="H20761" s="180"/>
      <c r="I20761" s="180"/>
      <c r="L20761" s="181"/>
      <c r="M20761" s="180"/>
      <c r="N20761" s="180"/>
      <c r="O20761" s="180"/>
    </row>
    <row r="20762" spans="8:15" s="179" customFormat="1" x14ac:dyDescent="0.2">
      <c r="H20762" s="180"/>
      <c r="I20762" s="180"/>
      <c r="L20762" s="181"/>
      <c r="M20762" s="180"/>
      <c r="N20762" s="180"/>
      <c r="O20762" s="180"/>
    </row>
    <row r="20763" spans="8:15" s="179" customFormat="1" x14ac:dyDescent="0.2">
      <c r="H20763" s="180"/>
      <c r="I20763" s="180"/>
      <c r="L20763" s="181"/>
      <c r="M20763" s="180"/>
      <c r="N20763" s="180"/>
      <c r="O20763" s="180"/>
    </row>
    <row r="20764" spans="8:15" s="179" customFormat="1" x14ac:dyDescent="0.2">
      <c r="H20764" s="180"/>
      <c r="I20764" s="180"/>
      <c r="L20764" s="181"/>
      <c r="M20764" s="180"/>
      <c r="N20764" s="180"/>
      <c r="O20764" s="180"/>
    </row>
    <row r="20765" spans="8:15" s="179" customFormat="1" x14ac:dyDescent="0.2">
      <c r="H20765" s="180"/>
      <c r="I20765" s="180"/>
      <c r="L20765" s="181"/>
      <c r="M20765" s="180"/>
      <c r="N20765" s="180"/>
      <c r="O20765" s="180"/>
    </row>
    <row r="20766" spans="8:15" s="179" customFormat="1" x14ac:dyDescent="0.2">
      <c r="H20766" s="180"/>
      <c r="I20766" s="180"/>
      <c r="L20766" s="181"/>
      <c r="M20766" s="180"/>
      <c r="N20766" s="180"/>
      <c r="O20766" s="180"/>
    </row>
    <row r="20767" spans="8:15" s="179" customFormat="1" x14ac:dyDescent="0.2">
      <c r="H20767" s="180"/>
      <c r="I20767" s="180"/>
      <c r="L20767" s="181"/>
      <c r="M20767" s="180"/>
      <c r="N20767" s="180"/>
      <c r="O20767" s="180"/>
    </row>
    <row r="20768" spans="8:15" s="179" customFormat="1" x14ac:dyDescent="0.2">
      <c r="H20768" s="180"/>
      <c r="I20768" s="180"/>
      <c r="L20768" s="181"/>
      <c r="M20768" s="180"/>
      <c r="N20768" s="180"/>
      <c r="O20768" s="180"/>
    </row>
    <row r="20769" spans="8:15" s="179" customFormat="1" x14ac:dyDescent="0.2">
      <c r="H20769" s="180"/>
      <c r="I20769" s="180"/>
      <c r="L20769" s="181"/>
      <c r="M20769" s="180"/>
      <c r="N20769" s="180"/>
      <c r="O20769" s="180"/>
    </row>
    <row r="20770" spans="8:15" s="179" customFormat="1" x14ac:dyDescent="0.2">
      <c r="H20770" s="180"/>
      <c r="I20770" s="180"/>
      <c r="L20770" s="181"/>
      <c r="M20770" s="180"/>
      <c r="N20770" s="180"/>
      <c r="O20770" s="180"/>
    </row>
    <row r="20771" spans="8:15" s="179" customFormat="1" x14ac:dyDescent="0.2">
      <c r="H20771" s="180"/>
      <c r="I20771" s="180"/>
      <c r="L20771" s="181"/>
      <c r="M20771" s="180"/>
      <c r="N20771" s="180"/>
      <c r="O20771" s="180"/>
    </row>
    <row r="20772" spans="8:15" s="179" customFormat="1" x14ac:dyDescent="0.2">
      <c r="H20772" s="180"/>
      <c r="I20772" s="180"/>
      <c r="L20772" s="181"/>
      <c r="M20772" s="180"/>
      <c r="N20772" s="180"/>
      <c r="O20772" s="180"/>
    </row>
    <row r="20773" spans="8:15" s="179" customFormat="1" x14ac:dyDescent="0.2">
      <c r="H20773" s="180"/>
      <c r="I20773" s="180"/>
      <c r="L20773" s="181"/>
      <c r="M20773" s="180"/>
      <c r="N20773" s="180"/>
      <c r="O20773" s="180"/>
    </row>
    <row r="20774" spans="8:15" s="179" customFormat="1" x14ac:dyDescent="0.2">
      <c r="H20774" s="180"/>
      <c r="I20774" s="180"/>
      <c r="L20774" s="181"/>
      <c r="M20774" s="180"/>
      <c r="N20774" s="180"/>
      <c r="O20774" s="180"/>
    </row>
    <row r="20775" spans="8:15" s="179" customFormat="1" x14ac:dyDescent="0.2">
      <c r="H20775" s="180"/>
      <c r="I20775" s="180"/>
      <c r="L20775" s="181"/>
      <c r="M20775" s="180"/>
      <c r="N20775" s="180"/>
      <c r="O20775" s="180"/>
    </row>
    <row r="20776" spans="8:15" s="179" customFormat="1" x14ac:dyDescent="0.2">
      <c r="H20776" s="180"/>
      <c r="I20776" s="180"/>
      <c r="L20776" s="181"/>
      <c r="M20776" s="180"/>
      <c r="N20776" s="180"/>
      <c r="O20776" s="180"/>
    </row>
    <row r="20777" spans="8:15" s="179" customFormat="1" x14ac:dyDescent="0.2">
      <c r="H20777" s="180"/>
      <c r="I20777" s="180"/>
      <c r="L20777" s="181"/>
      <c r="M20777" s="180"/>
      <c r="N20777" s="180"/>
      <c r="O20777" s="180"/>
    </row>
    <row r="20778" spans="8:15" s="179" customFormat="1" x14ac:dyDescent="0.2">
      <c r="H20778" s="180"/>
      <c r="I20778" s="180"/>
      <c r="L20778" s="181"/>
      <c r="M20778" s="180"/>
      <c r="N20778" s="180"/>
      <c r="O20778" s="180"/>
    </row>
    <row r="20779" spans="8:15" s="179" customFormat="1" x14ac:dyDescent="0.2">
      <c r="H20779" s="180"/>
      <c r="I20779" s="180"/>
      <c r="L20779" s="181"/>
      <c r="M20779" s="180"/>
      <c r="N20779" s="180"/>
      <c r="O20779" s="180"/>
    </row>
    <row r="20780" spans="8:15" s="179" customFormat="1" x14ac:dyDescent="0.2">
      <c r="H20780" s="180"/>
      <c r="I20780" s="180"/>
      <c r="L20780" s="181"/>
      <c r="M20780" s="180"/>
      <c r="N20780" s="180"/>
      <c r="O20780" s="180"/>
    </row>
    <row r="20781" spans="8:15" s="179" customFormat="1" x14ac:dyDescent="0.2">
      <c r="H20781" s="180"/>
      <c r="I20781" s="180"/>
      <c r="L20781" s="181"/>
      <c r="M20781" s="180"/>
      <c r="N20781" s="180"/>
      <c r="O20781" s="180"/>
    </row>
    <row r="20782" spans="8:15" s="179" customFormat="1" x14ac:dyDescent="0.2">
      <c r="H20782" s="180"/>
      <c r="I20782" s="180"/>
      <c r="L20782" s="181"/>
      <c r="M20782" s="180"/>
      <c r="N20782" s="180"/>
      <c r="O20782" s="180"/>
    </row>
    <row r="20783" spans="8:15" s="179" customFormat="1" x14ac:dyDescent="0.2">
      <c r="H20783" s="180"/>
      <c r="I20783" s="180"/>
      <c r="L20783" s="181"/>
      <c r="M20783" s="180"/>
      <c r="N20783" s="180"/>
      <c r="O20783" s="180"/>
    </row>
    <row r="20784" spans="8:15" s="179" customFormat="1" x14ac:dyDescent="0.2">
      <c r="H20784" s="180"/>
      <c r="I20784" s="180"/>
      <c r="L20784" s="181"/>
      <c r="M20784" s="180"/>
      <c r="N20784" s="180"/>
      <c r="O20784" s="180"/>
    </row>
    <row r="20785" spans="8:15" s="179" customFormat="1" x14ac:dyDescent="0.2">
      <c r="H20785" s="180"/>
      <c r="I20785" s="180"/>
      <c r="L20785" s="181"/>
      <c r="M20785" s="180"/>
      <c r="N20785" s="180"/>
      <c r="O20785" s="180"/>
    </row>
    <row r="20786" spans="8:15" s="179" customFormat="1" x14ac:dyDescent="0.2">
      <c r="H20786" s="180"/>
      <c r="I20786" s="180"/>
      <c r="L20786" s="181"/>
      <c r="M20786" s="180"/>
      <c r="N20786" s="180"/>
      <c r="O20786" s="180"/>
    </row>
    <row r="20787" spans="8:15" s="179" customFormat="1" x14ac:dyDescent="0.2">
      <c r="H20787" s="180"/>
      <c r="I20787" s="180"/>
      <c r="L20787" s="181"/>
      <c r="M20787" s="180"/>
      <c r="N20787" s="180"/>
      <c r="O20787" s="180"/>
    </row>
    <row r="20788" spans="8:15" s="179" customFormat="1" x14ac:dyDescent="0.2">
      <c r="H20788" s="180"/>
      <c r="I20788" s="180"/>
      <c r="L20788" s="181"/>
      <c r="M20788" s="180"/>
      <c r="N20788" s="180"/>
      <c r="O20788" s="180"/>
    </row>
    <row r="20789" spans="8:15" s="179" customFormat="1" x14ac:dyDescent="0.2">
      <c r="H20789" s="180"/>
      <c r="I20789" s="180"/>
      <c r="L20789" s="181"/>
      <c r="M20789" s="180"/>
      <c r="N20789" s="180"/>
      <c r="O20789" s="180"/>
    </row>
    <row r="20790" spans="8:15" s="179" customFormat="1" x14ac:dyDescent="0.2">
      <c r="H20790" s="180"/>
      <c r="I20790" s="180"/>
      <c r="L20790" s="181"/>
      <c r="M20790" s="180"/>
      <c r="N20790" s="180"/>
      <c r="O20790" s="180"/>
    </row>
    <row r="20791" spans="8:15" s="179" customFormat="1" x14ac:dyDescent="0.2">
      <c r="H20791" s="180"/>
      <c r="I20791" s="180"/>
      <c r="L20791" s="181"/>
      <c r="M20791" s="180"/>
      <c r="N20791" s="180"/>
      <c r="O20791" s="180"/>
    </row>
    <row r="20792" spans="8:15" s="179" customFormat="1" x14ac:dyDescent="0.2">
      <c r="H20792" s="180"/>
      <c r="I20792" s="180"/>
      <c r="L20792" s="181"/>
      <c r="M20792" s="180"/>
      <c r="N20792" s="180"/>
      <c r="O20792" s="180"/>
    </row>
    <row r="20793" spans="8:15" s="179" customFormat="1" x14ac:dyDescent="0.2">
      <c r="H20793" s="180"/>
      <c r="I20793" s="180"/>
      <c r="L20793" s="181"/>
      <c r="M20793" s="180"/>
      <c r="N20793" s="180"/>
      <c r="O20793" s="180"/>
    </row>
    <row r="20794" spans="8:15" s="179" customFormat="1" x14ac:dyDescent="0.2">
      <c r="H20794" s="180"/>
      <c r="I20794" s="180"/>
      <c r="L20794" s="181"/>
      <c r="M20794" s="180"/>
      <c r="N20794" s="180"/>
      <c r="O20794" s="180"/>
    </row>
    <row r="20795" spans="8:15" s="179" customFormat="1" x14ac:dyDescent="0.2">
      <c r="H20795" s="180"/>
      <c r="I20795" s="180"/>
      <c r="L20795" s="181"/>
      <c r="M20795" s="180"/>
      <c r="N20795" s="180"/>
      <c r="O20795" s="180"/>
    </row>
    <row r="20796" spans="8:15" s="179" customFormat="1" x14ac:dyDescent="0.2">
      <c r="H20796" s="180"/>
      <c r="I20796" s="180"/>
      <c r="L20796" s="181"/>
      <c r="M20796" s="180"/>
      <c r="N20796" s="180"/>
      <c r="O20796" s="180"/>
    </row>
    <row r="20797" spans="8:15" s="179" customFormat="1" x14ac:dyDescent="0.2">
      <c r="H20797" s="180"/>
      <c r="I20797" s="180"/>
      <c r="L20797" s="181"/>
      <c r="M20797" s="180"/>
      <c r="N20797" s="180"/>
      <c r="O20797" s="180"/>
    </row>
    <row r="20798" spans="8:15" s="179" customFormat="1" x14ac:dyDescent="0.2">
      <c r="H20798" s="180"/>
      <c r="I20798" s="180"/>
      <c r="L20798" s="181"/>
      <c r="M20798" s="180"/>
      <c r="N20798" s="180"/>
      <c r="O20798" s="180"/>
    </row>
    <row r="20799" spans="8:15" s="179" customFormat="1" x14ac:dyDescent="0.2">
      <c r="H20799" s="180"/>
      <c r="I20799" s="180"/>
      <c r="L20799" s="181"/>
      <c r="M20799" s="180"/>
      <c r="N20799" s="180"/>
      <c r="O20799" s="180"/>
    </row>
    <row r="20800" spans="8:15" s="179" customFormat="1" x14ac:dyDescent="0.2">
      <c r="H20800" s="180"/>
      <c r="I20800" s="180"/>
      <c r="L20800" s="181"/>
      <c r="M20800" s="180"/>
      <c r="N20800" s="180"/>
      <c r="O20800" s="180"/>
    </row>
    <row r="20801" spans="8:15" s="179" customFormat="1" x14ac:dyDescent="0.2">
      <c r="H20801" s="180"/>
      <c r="I20801" s="180"/>
      <c r="L20801" s="181"/>
      <c r="M20801" s="180"/>
      <c r="N20801" s="180"/>
      <c r="O20801" s="180"/>
    </row>
    <row r="20802" spans="8:15" s="179" customFormat="1" x14ac:dyDescent="0.2">
      <c r="H20802" s="180"/>
      <c r="I20802" s="180"/>
      <c r="L20802" s="181"/>
      <c r="M20802" s="180"/>
      <c r="N20802" s="180"/>
      <c r="O20802" s="180"/>
    </row>
    <row r="20803" spans="8:15" s="179" customFormat="1" x14ac:dyDescent="0.2">
      <c r="H20803" s="180"/>
      <c r="I20803" s="180"/>
      <c r="L20803" s="181"/>
      <c r="M20803" s="180"/>
      <c r="N20803" s="180"/>
      <c r="O20803" s="180"/>
    </row>
    <row r="20804" spans="8:15" s="179" customFormat="1" x14ac:dyDescent="0.2">
      <c r="H20804" s="180"/>
      <c r="I20804" s="180"/>
      <c r="L20804" s="181"/>
      <c r="M20804" s="180"/>
      <c r="N20804" s="180"/>
      <c r="O20804" s="180"/>
    </row>
    <row r="20805" spans="8:15" s="179" customFormat="1" x14ac:dyDescent="0.2">
      <c r="H20805" s="180"/>
      <c r="I20805" s="180"/>
      <c r="L20805" s="181"/>
      <c r="M20805" s="180"/>
      <c r="N20805" s="180"/>
      <c r="O20805" s="180"/>
    </row>
    <row r="20806" spans="8:15" s="179" customFormat="1" x14ac:dyDescent="0.2">
      <c r="H20806" s="180"/>
      <c r="I20806" s="180"/>
      <c r="L20806" s="181"/>
      <c r="M20806" s="180"/>
      <c r="N20806" s="180"/>
      <c r="O20806" s="180"/>
    </row>
    <row r="20807" spans="8:15" s="179" customFormat="1" x14ac:dyDescent="0.2">
      <c r="H20807" s="180"/>
      <c r="I20807" s="180"/>
      <c r="L20807" s="181"/>
      <c r="M20807" s="180"/>
      <c r="N20807" s="180"/>
      <c r="O20807" s="180"/>
    </row>
    <row r="20808" spans="8:15" s="179" customFormat="1" x14ac:dyDescent="0.2">
      <c r="H20808" s="180"/>
      <c r="I20808" s="180"/>
      <c r="L20808" s="181"/>
      <c r="M20808" s="180"/>
      <c r="N20808" s="180"/>
      <c r="O20808" s="180"/>
    </row>
    <row r="20809" spans="8:15" s="179" customFormat="1" x14ac:dyDescent="0.2">
      <c r="H20809" s="180"/>
      <c r="I20809" s="180"/>
      <c r="L20809" s="181"/>
      <c r="M20809" s="180"/>
      <c r="N20809" s="180"/>
      <c r="O20809" s="180"/>
    </row>
    <row r="20810" spans="8:15" s="179" customFormat="1" x14ac:dyDescent="0.2">
      <c r="H20810" s="180"/>
      <c r="I20810" s="180"/>
      <c r="L20810" s="181"/>
      <c r="M20810" s="180"/>
      <c r="N20810" s="180"/>
      <c r="O20810" s="180"/>
    </row>
    <row r="20811" spans="8:15" s="179" customFormat="1" x14ac:dyDescent="0.2">
      <c r="H20811" s="180"/>
      <c r="I20811" s="180"/>
      <c r="L20811" s="181"/>
      <c r="M20811" s="180"/>
      <c r="N20811" s="180"/>
      <c r="O20811" s="180"/>
    </row>
    <row r="20812" spans="8:15" s="179" customFormat="1" x14ac:dyDescent="0.2">
      <c r="H20812" s="180"/>
      <c r="I20812" s="180"/>
      <c r="L20812" s="181"/>
      <c r="M20812" s="180"/>
      <c r="N20812" s="180"/>
      <c r="O20812" s="180"/>
    </row>
    <row r="20813" spans="8:15" s="179" customFormat="1" x14ac:dyDescent="0.2">
      <c r="H20813" s="180"/>
      <c r="I20813" s="180"/>
      <c r="L20813" s="181"/>
      <c r="M20813" s="180"/>
      <c r="N20813" s="180"/>
      <c r="O20813" s="180"/>
    </row>
    <row r="20814" spans="8:15" s="179" customFormat="1" x14ac:dyDescent="0.2">
      <c r="H20814" s="180"/>
      <c r="I20814" s="180"/>
      <c r="L20814" s="181"/>
      <c r="M20814" s="180"/>
      <c r="N20814" s="180"/>
      <c r="O20814" s="180"/>
    </row>
    <row r="20815" spans="8:15" s="179" customFormat="1" x14ac:dyDescent="0.2">
      <c r="H20815" s="180"/>
      <c r="I20815" s="180"/>
      <c r="L20815" s="181"/>
      <c r="M20815" s="180"/>
      <c r="N20815" s="180"/>
      <c r="O20815" s="180"/>
    </row>
    <row r="20816" spans="8:15" s="179" customFormat="1" x14ac:dyDescent="0.2">
      <c r="H20816" s="180"/>
      <c r="I20816" s="180"/>
      <c r="L20816" s="181"/>
      <c r="M20816" s="180"/>
      <c r="N20816" s="180"/>
      <c r="O20816" s="180"/>
    </row>
    <row r="20817" spans="8:15" s="179" customFormat="1" x14ac:dyDescent="0.2">
      <c r="H20817" s="180"/>
      <c r="I20817" s="180"/>
      <c r="L20817" s="181"/>
      <c r="M20817" s="180"/>
      <c r="N20817" s="180"/>
      <c r="O20817" s="180"/>
    </row>
    <row r="20818" spans="8:15" s="179" customFormat="1" x14ac:dyDescent="0.2">
      <c r="H20818" s="180"/>
      <c r="I20818" s="180"/>
      <c r="L20818" s="181"/>
      <c r="M20818" s="180"/>
      <c r="N20818" s="180"/>
      <c r="O20818" s="180"/>
    </row>
    <row r="20819" spans="8:15" s="179" customFormat="1" x14ac:dyDescent="0.2">
      <c r="H20819" s="180"/>
      <c r="I20819" s="180"/>
      <c r="L20819" s="181"/>
      <c r="M20819" s="180"/>
      <c r="N20819" s="180"/>
      <c r="O20819" s="180"/>
    </row>
    <row r="20820" spans="8:15" s="179" customFormat="1" x14ac:dyDescent="0.2">
      <c r="H20820" s="180"/>
      <c r="I20820" s="180"/>
      <c r="L20820" s="181"/>
      <c r="M20820" s="180"/>
      <c r="N20820" s="180"/>
      <c r="O20820" s="180"/>
    </row>
    <row r="20821" spans="8:15" s="179" customFormat="1" x14ac:dyDescent="0.2">
      <c r="H20821" s="180"/>
      <c r="I20821" s="180"/>
      <c r="L20821" s="181"/>
      <c r="M20821" s="180"/>
      <c r="N20821" s="180"/>
      <c r="O20821" s="180"/>
    </row>
    <row r="20822" spans="8:15" s="179" customFormat="1" x14ac:dyDescent="0.2">
      <c r="H20822" s="180"/>
      <c r="I20822" s="180"/>
      <c r="L20822" s="181"/>
      <c r="M20822" s="180"/>
      <c r="N20822" s="180"/>
      <c r="O20822" s="180"/>
    </row>
    <row r="20823" spans="8:15" s="179" customFormat="1" x14ac:dyDescent="0.2">
      <c r="H20823" s="180"/>
      <c r="I20823" s="180"/>
      <c r="L20823" s="181"/>
      <c r="M20823" s="180"/>
      <c r="N20823" s="180"/>
      <c r="O20823" s="180"/>
    </row>
    <row r="20824" spans="8:15" s="179" customFormat="1" x14ac:dyDescent="0.2">
      <c r="H20824" s="180"/>
      <c r="I20824" s="180"/>
      <c r="L20824" s="181"/>
      <c r="M20824" s="180"/>
      <c r="N20824" s="180"/>
      <c r="O20824" s="180"/>
    </row>
    <row r="20825" spans="8:15" s="179" customFormat="1" x14ac:dyDescent="0.2">
      <c r="H20825" s="180"/>
      <c r="I20825" s="180"/>
      <c r="L20825" s="181"/>
      <c r="M20825" s="180"/>
      <c r="N20825" s="180"/>
      <c r="O20825" s="180"/>
    </row>
    <row r="20826" spans="8:15" s="179" customFormat="1" x14ac:dyDescent="0.2">
      <c r="H20826" s="180"/>
      <c r="I20826" s="180"/>
      <c r="L20826" s="181"/>
      <c r="M20826" s="180"/>
      <c r="N20826" s="180"/>
      <c r="O20826" s="180"/>
    </row>
    <row r="20827" spans="8:15" s="179" customFormat="1" x14ac:dyDescent="0.2">
      <c r="H20827" s="180"/>
      <c r="I20827" s="180"/>
      <c r="L20827" s="181"/>
      <c r="M20827" s="180"/>
      <c r="N20827" s="180"/>
      <c r="O20827" s="180"/>
    </row>
    <row r="20828" spans="8:15" s="179" customFormat="1" x14ac:dyDescent="0.2">
      <c r="H20828" s="180"/>
      <c r="I20828" s="180"/>
      <c r="L20828" s="181"/>
      <c r="M20828" s="180"/>
      <c r="N20828" s="180"/>
      <c r="O20828" s="180"/>
    </row>
    <row r="20829" spans="8:15" s="179" customFormat="1" x14ac:dyDescent="0.2">
      <c r="H20829" s="180"/>
      <c r="I20829" s="180"/>
      <c r="L20829" s="181"/>
      <c r="M20829" s="180"/>
      <c r="N20829" s="180"/>
      <c r="O20829" s="180"/>
    </row>
    <row r="20830" spans="8:15" s="179" customFormat="1" x14ac:dyDescent="0.2">
      <c r="H20830" s="180"/>
      <c r="I20830" s="180"/>
      <c r="L20830" s="181"/>
      <c r="M20830" s="180"/>
      <c r="N20830" s="180"/>
      <c r="O20830" s="180"/>
    </row>
    <row r="20831" spans="8:15" s="179" customFormat="1" x14ac:dyDescent="0.2">
      <c r="H20831" s="180"/>
      <c r="I20831" s="180"/>
      <c r="L20831" s="181"/>
      <c r="M20831" s="180"/>
      <c r="N20831" s="180"/>
      <c r="O20831" s="180"/>
    </row>
    <row r="20832" spans="8:15" s="179" customFormat="1" x14ac:dyDescent="0.2">
      <c r="H20832" s="180"/>
      <c r="I20832" s="180"/>
      <c r="L20832" s="181"/>
      <c r="M20832" s="180"/>
      <c r="N20832" s="180"/>
      <c r="O20832" s="180"/>
    </row>
    <row r="20833" spans="8:15" s="179" customFormat="1" x14ac:dyDescent="0.2">
      <c r="H20833" s="180"/>
      <c r="I20833" s="180"/>
      <c r="L20833" s="181"/>
      <c r="M20833" s="180"/>
      <c r="N20833" s="180"/>
      <c r="O20833" s="180"/>
    </row>
    <row r="20834" spans="8:15" s="179" customFormat="1" x14ac:dyDescent="0.2">
      <c r="H20834" s="180"/>
      <c r="I20834" s="180"/>
      <c r="L20834" s="181"/>
      <c r="M20834" s="180"/>
      <c r="N20834" s="180"/>
      <c r="O20834" s="180"/>
    </row>
    <row r="20835" spans="8:15" s="179" customFormat="1" x14ac:dyDescent="0.2">
      <c r="H20835" s="180"/>
      <c r="I20835" s="180"/>
      <c r="L20835" s="181"/>
      <c r="M20835" s="180"/>
      <c r="N20835" s="180"/>
      <c r="O20835" s="180"/>
    </row>
    <row r="20836" spans="8:15" s="179" customFormat="1" x14ac:dyDescent="0.2">
      <c r="H20836" s="180"/>
      <c r="I20836" s="180"/>
      <c r="L20836" s="181"/>
      <c r="M20836" s="180"/>
      <c r="N20836" s="180"/>
      <c r="O20836" s="180"/>
    </row>
    <row r="20837" spans="8:15" s="179" customFormat="1" x14ac:dyDescent="0.2">
      <c r="H20837" s="180"/>
      <c r="I20837" s="180"/>
      <c r="L20837" s="181"/>
      <c r="M20837" s="180"/>
      <c r="N20837" s="180"/>
      <c r="O20837" s="180"/>
    </row>
    <row r="20838" spans="8:15" s="179" customFormat="1" x14ac:dyDescent="0.2">
      <c r="H20838" s="180"/>
      <c r="I20838" s="180"/>
      <c r="L20838" s="181"/>
      <c r="M20838" s="180"/>
      <c r="N20838" s="180"/>
      <c r="O20838" s="180"/>
    </row>
    <row r="20839" spans="8:15" s="179" customFormat="1" x14ac:dyDescent="0.2">
      <c r="H20839" s="180"/>
      <c r="I20839" s="180"/>
      <c r="L20839" s="181"/>
      <c r="M20839" s="180"/>
      <c r="N20839" s="180"/>
      <c r="O20839" s="180"/>
    </row>
    <row r="20840" spans="8:15" s="179" customFormat="1" x14ac:dyDescent="0.2">
      <c r="H20840" s="180"/>
      <c r="I20840" s="180"/>
      <c r="L20840" s="181"/>
      <c r="M20840" s="180"/>
      <c r="N20840" s="180"/>
      <c r="O20840" s="180"/>
    </row>
    <row r="20841" spans="8:15" s="179" customFormat="1" x14ac:dyDescent="0.2">
      <c r="H20841" s="180"/>
      <c r="I20841" s="180"/>
      <c r="L20841" s="181"/>
      <c r="M20841" s="180"/>
      <c r="N20841" s="180"/>
      <c r="O20841" s="180"/>
    </row>
    <row r="20842" spans="8:15" s="179" customFormat="1" x14ac:dyDescent="0.2">
      <c r="H20842" s="180"/>
      <c r="I20842" s="180"/>
      <c r="L20842" s="181"/>
      <c r="M20842" s="180"/>
      <c r="N20842" s="180"/>
      <c r="O20842" s="180"/>
    </row>
    <row r="20843" spans="8:15" s="179" customFormat="1" x14ac:dyDescent="0.2">
      <c r="H20843" s="180"/>
      <c r="I20843" s="180"/>
      <c r="L20843" s="181"/>
      <c r="M20843" s="180"/>
      <c r="N20843" s="180"/>
      <c r="O20843" s="180"/>
    </row>
    <row r="20844" spans="8:15" s="179" customFormat="1" x14ac:dyDescent="0.2">
      <c r="H20844" s="180"/>
      <c r="I20844" s="180"/>
      <c r="L20844" s="181"/>
      <c r="M20844" s="180"/>
      <c r="N20844" s="180"/>
      <c r="O20844" s="180"/>
    </row>
    <row r="20845" spans="8:15" s="179" customFormat="1" x14ac:dyDescent="0.2">
      <c r="H20845" s="180"/>
      <c r="I20845" s="180"/>
      <c r="L20845" s="181"/>
      <c r="M20845" s="180"/>
      <c r="N20845" s="180"/>
      <c r="O20845" s="180"/>
    </row>
    <row r="20846" spans="8:15" s="179" customFormat="1" x14ac:dyDescent="0.2">
      <c r="H20846" s="180"/>
      <c r="I20846" s="180"/>
      <c r="L20846" s="181"/>
      <c r="M20846" s="180"/>
      <c r="N20846" s="180"/>
      <c r="O20846" s="180"/>
    </row>
    <row r="20847" spans="8:15" s="179" customFormat="1" x14ac:dyDescent="0.2">
      <c r="H20847" s="180"/>
      <c r="I20847" s="180"/>
      <c r="L20847" s="181"/>
      <c r="M20847" s="180"/>
      <c r="N20847" s="180"/>
      <c r="O20847" s="180"/>
    </row>
    <row r="20848" spans="8:15" s="179" customFormat="1" x14ac:dyDescent="0.2">
      <c r="H20848" s="180"/>
      <c r="I20848" s="180"/>
      <c r="L20848" s="181"/>
      <c r="M20848" s="180"/>
      <c r="N20848" s="180"/>
      <c r="O20848" s="180"/>
    </row>
    <row r="20849" spans="8:15" s="179" customFormat="1" x14ac:dyDescent="0.2">
      <c r="H20849" s="180"/>
      <c r="I20849" s="180"/>
      <c r="L20849" s="181"/>
      <c r="M20849" s="180"/>
      <c r="N20849" s="180"/>
      <c r="O20849" s="180"/>
    </row>
    <row r="20850" spans="8:15" s="179" customFormat="1" x14ac:dyDescent="0.2">
      <c r="H20850" s="180"/>
      <c r="I20850" s="180"/>
      <c r="L20850" s="181"/>
      <c r="M20850" s="180"/>
      <c r="N20850" s="180"/>
      <c r="O20850" s="180"/>
    </row>
    <row r="20851" spans="8:15" s="179" customFormat="1" x14ac:dyDescent="0.2">
      <c r="H20851" s="180"/>
      <c r="I20851" s="180"/>
      <c r="L20851" s="181"/>
      <c r="M20851" s="180"/>
      <c r="N20851" s="180"/>
      <c r="O20851" s="180"/>
    </row>
    <row r="20852" spans="8:15" s="179" customFormat="1" x14ac:dyDescent="0.2">
      <c r="H20852" s="180"/>
      <c r="I20852" s="180"/>
      <c r="L20852" s="181"/>
      <c r="M20852" s="180"/>
      <c r="N20852" s="180"/>
      <c r="O20852" s="180"/>
    </row>
    <row r="20853" spans="8:15" s="179" customFormat="1" x14ac:dyDescent="0.2">
      <c r="H20853" s="180"/>
      <c r="I20853" s="180"/>
      <c r="L20853" s="181"/>
      <c r="M20853" s="180"/>
      <c r="N20853" s="180"/>
      <c r="O20853" s="180"/>
    </row>
    <row r="20854" spans="8:15" s="179" customFormat="1" x14ac:dyDescent="0.2">
      <c r="H20854" s="180"/>
      <c r="I20854" s="180"/>
      <c r="L20854" s="181"/>
      <c r="M20854" s="180"/>
      <c r="N20854" s="180"/>
      <c r="O20854" s="180"/>
    </row>
    <row r="20855" spans="8:15" s="179" customFormat="1" x14ac:dyDescent="0.2">
      <c r="H20855" s="180"/>
      <c r="I20855" s="180"/>
      <c r="L20855" s="181"/>
      <c r="M20855" s="180"/>
      <c r="N20855" s="180"/>
      <c r="O20855" s="180"/>
    </row>
    <row r="20856" spans="8:15" s="179" customFormat="1" x14ac:dyDescent="0.2">
      <c r="H20856" s="180"/>
      <c r="I20856" s="180"/>
      <c r="L20856" s="181"/>
      <c r="M20856" s="180"/>
      <c r="N20856" s="180"/>
      <c r="O20856" s="180"/>
    </row>
    <row r="20857" spans="8:15" s="179" customFormat="1" x14ac:dyDescent="0.2">
      <c r="H20857" s="180"/>
      <c r="I20857" s="180"/>
      <c r="L20857" s="181"/>
      <c r="M20857" s="180"/>
      <c r="N20857" s="180"/>
      <c r="O20857" s="180"/>
    </row>
    <row r="20858" spans="8:15" s="179" customFormat="1" x14ac:dyDescent="0.2">
      <c r="H20858" s="180"/>
      <c r="I20858" s="180"/>
      <c r="L20858" s="181"/>
      <c r="M20858" s="180"/>
      <c r="N20858" s="180"/>
      <c r="O20858" s="180"/>
    </row>
    <row r="20859" spans="8:15" s="179" customFormat="1" x14ac:dyDescent="0.2">
      <c r="H20859" s="180"/>
      <c r="I20859" s="180"/>
      <c r="L20859" s="181"/>
      <c r="M20859" s="180"/>
      <c r="N20859" s="180"/>
      <c r="O20859" s="180"/>
    </row>
    <row r="20860" spans="8:15" s="179" customFormat="1" x14ac:dyDescent="0.2">
      <c r="H20860" s="180"/>
      <c r="I20860" s="180"/>
      <c r="L20860" s="181"/>
      <c r="M20860" s="180"/>
      <c r="N20860" s="180"/>
      <c r="O20860" s="180"/>
    </row>
    <row r="20861" spans="8:15" s="179" customFormat="1" x14ac:dyDescent="0.2">
      <c r="H20861" s="180"/>
      <c r="I20861" s="180"/>
      <c r="L20861" s="181"/>
      <c r="M20861" s="180"/>
      <c r="N20861" s="180"/>
      <c r="O20861" s="180"/>
    </row>
    <row r="20862" spans="8:15" s="179" customFormat="1" x14ac:dyDescent="0.2">
      <c r="H20862" s="180"/>
      <c r="I20862" s="180"/>
      <c r="L20862" s="181"/>
      <c r="M20862" s="180"/>
      <c r="N20862" s="180"/>
      <c r="O20862" s="180"/>
    </row>
    <row r="20863" spans="8:15" s="179" customFormat="1" x14ac:dyDescent="0.2">
      <c r="H20863" s="180"/>
      <c r="I20863" s="180"/>
      <c r="L20863" s="181"/>
      <c r="M20863" s="180"/>
      <c r="N20863" s="180"/>
      <c r="O20863" s="180"/>
    </row>
    <row r="20864" spans="8:15" s="179" customFormat="1" x14ac:dyDescent="0.2">
      <c r="H20864" s="180"/>
      <c r="I20864" s="180"/>
      <c r="L20864" s="181"/>
      <c r="M20864" s="180"/>
      <c r="N20864" s="180"/>
      <c r="O20864" s="180"/>
    </row>
    <row r="20865" spans="8:15" s="179" customFormat="1" x14ac:dyDescent="0.2">
      <c r="H20865" s="180"/>
      <c r="I20865" s="180"/>
      <c r="L20865" s="181"/>
      <c r="M20865" s="180"/>
      <c r="N20865" s="180"/>
      <c r="O20865" s="180"/>
    </row>
    <row r="20866" spans="8:15" s="179" customFormat="1" x14ac:dyDescent="0.2">
      <c r="H20866" s="180"/>
      <c r="I20866" s="180"/>
      <c r="L20866" s="181"/>
      <c r="M20866" s="180"/>
      <c r="N20866" s="180"/>
      <c r="O20866" s="180"/>
    </row>
    <row r="20867" spans="8:15" s="179" customFormat="1" x14ac:dyDescent="0.2">
      <c r="H20867" s="180"/>
      <c r="I20867" s="180"/>
      <c r="L20867" s="181"/>
      <c r="M20867" s="180"/>
      <c r="N20867" s="180"/>
      <c r="O20867" s="180"/>
    </row>
    <row r="20868" spans="8:15" s="179" customFormat="1" x14ac:dyDescent="0.2">
      <c r="H20868" s="180"/>
      <c r="I20868" s="180"/>
      <c r="L20868" s="181"/>
      <c r="M20868" s="180"/>
      <c r="N20868" s="180"/>
      <c r="O20868" s="180"/>
    </row>
    <row r="20869" spans="8:15" s="179" customFormat="1" x14ac:dyDescent="0.2">
      <c r="H20869" s="180"/>
      <c r="I20869" s="180"/>
      <c r="L20869" s="181"/>
      <c r="M20869" s="180"/>
      <c r="N20869" s="180"/>
      <c r="O20869" s="180"/>
    </row>
    <row r="20870" spans="8:15" s="179" customFormat="1" x14ac:dyDescent="0.2">
      <c r="H20870" s="180"/>
      <c r="I20870" s="180"/>
      <c r="L20870" s="181"/>
      <c r="M20870" s="180"/>
      <c r="N20870" s="180"/>
      <c r="O20870" s="180"/>
    </row>
    <row r="20871" spans="8:15" s="179" customFormat="1" x14ac:dyDescent="0.2">
      <c r="H20871" s="180"/>
      <c r="I20871" s="180"/>
      <c r="L20871" s="181"/>
      <c r="M20871" s="180"/>
      <c r="N20871" s="180"/>
      <c r="O20871" s="180"/>
    </row>
    <row r="20872" spans="8:15" s="179" customFormat="1" x14ac:dyDescent="0.2">
      <c r="H20872" s="180"/>
      <c r="I20872" s="180"/>
      <c r="L20872" s="181"/>
      <c r="M20872" s="180"/>
      <c r="N20872" s="180"/>
      <c r="O20872" s="180"/>
    </row>
    <row r="20873" spans="8:15" s="179" customFormat="1" x14ac:dyDescent="0.2">
      <c r="H20873" s="180"/>
      <c r="I20873" s="180"/>
      <c r="L20873" s="181"/>
      <c r="M20873" s="180"/>
      <c r="N20873" s="180"/>
      <c r="O20873" s="180"/>
    </row>
    <row r="20874" spans="8:15" s="179" customFormat="1" x14ac:dyDescent="0.2">
      <c r="H20874" s="180"/>
      <c r="I20874" s="180"/>
      <c r="L20874" s="181"/>
      <c r="M20874" s="180"/>
      <c r="N20874" s="180"/>
      <c r="O20874" s="180"/>
    </row>
    <row r="20875" spans="8:15" s="179" customFormat="1" x14ac:dyDescent="0.2">
      <c r="H20875" s="180"/>
      <c r="I20875" s="180"/>
      <c r="L20875" s="181"/>
      <c r="M20875" s="180"/>
      <c r="N20875" s="180"/>
      <c r="O20875" s="180"/>
    </row>
    <row r="20876" spans="8:15" s="179" customFormat="1" x14ac:dyDescent="0.2">
      <c r="H20876" s="180"/>
      <c r="I20876" s="180"/>
      <c r="L20876" s="181"/>
      <c r="M20876" s="180"/>
      <c r="N20876" s="180"/>
      <c r="O20876" s="180"/>
    </row>
    <row r="20877" spans="8:15" s="179" customFormat="1" x14ac:dyDescent="0.2">
      <c r="H20877" s="180"/>
      <c r="I20877" s="180"/>
      <c r="L20877" s="181"/>
      <c r="M20877" s="180"/>
      <c r="N20877" s="180"/>
      <c r="O20877" s="180"/>
    </row>
    <row r="20878" spans="8:15" s="179" customFormat="1" x14ac:dyDescent="0.2">
      <c r="H20878" s="180"/>
      <c r="I20878" s="180"/>
      <c r="L20878" s="181"/>
      <c r="M20878" s="180"/>
      <c r="N20878" s="180"/>
      <c r="O20878" s="180"/>
    </row>
    <row r="20879" spans="8:15" s="179" customFormat="1" x14ac:dyDescent="0.2">
      <c r="H20879" s="180"/>
      <c r="I20879" s="180"/>
      <c r="L20879" s="181"/>
      <c r="M20879" s="180"/>
      <c r="N20879" s="180"/>
      <c r="O20879" s="180"/>
    </row>
    <row r="20880" spans="8:15" s="179" customFormat="1" x14ac:dyDescent="0.2">
      <c r="H20880" s="180"/>
      <c r="I20880" s="180"/>
      <c r="L20880" s="181"/>
      <c r="M20880" s="180"/>
      <c r="N20880" s="180"/>
      <c r="O20880" s="180"/>
    </row>
    <row r="20881" spans="8:15" s="179" customFormat="1" x14ac:dyDescent="0.2">
      <c r="H20881" s="180"/>
      <c r="I20881" s="180"/>
      <c r="L20881" s="181"/>
      <c r="M20881" s="180"/>
      <c r="N20881" s="180"/>
      <c r="O20881" s="180"/>
    </row>
    <row r="20882" spans="8:15" s="179" customFormat="1" x14ac:dyDescent="0.2">
      <c r="H20882" s="180"/>
      <c r="I20882" s="180"/>
      <c r="L20882" s="181"/>
      <c r="M20882" s="180"/>
      <c r="N20882" s="180"/>
      <c r="O20882" s="180"/>
    </row>
    <row r="20883" spans="8:15" s="179" customFormat="1" x14ac:dyDescent="0.2">
      <c r="H20883" s="180"/>
      <c r="I20883" s="180"/>
      <c r="L20883" s="181"/>
      <c r="M20883" s="180"/>
      <c r="N20883" s="180"/>
      <c r="O20883" s="180"/>
    </row>
    <row r="20884" spans="8:15" s="179" customFormat="1" x14ac:dyDescent="0.2">
      <c r="H20884" s="180"/>
      <c r="I20884" s="180"/>
      <c r="L20884" s="181"/>
      <c r="M20884" s="180"/>
      <c r="N20884" s="180"/>
      <c r="O20884" s="180"/>
    </row>
    <row r="20885" spans="8:15" s="179" customFormat="1" x14ac:dyDescent="0.2">
      <c r="H20885" s="180"/>
      <c r="I20885" s="180"/>
      <c r="L20885" s="181"/>
      <c r="M20885" s="180"/>
      <c r="N20885" s="180"/>
      <c r="O20885" s="180"/>
    </row>
    <row r="20886" spans="8:15" s="179" customFormat="1" x14ac:dyDescent="0.2">
      <c r="H20886" s="180"/>
      <c r="I20886" s="180"/>
      <c r="L20886" s="181"/>
      <c r="M20886" s="180"/>
      <c r="N20886" s="180"/>
      <c r="O20886" s="180"/>
    </row>
    <row r="20887" spans="8:15" s="179" customFormat="1" x14ac:dyDescent="0.2">
      <c r="H20887" s="180"/>
      <c r="I20887" s="180"/>
      <c r="L20887" s="181"/>
      <c r="M20887" s="180"/>
      <c r="N20887" s="180"/>
      <c r="O20887" s="180"/>
    </row>
    <row r="20888" spans="8:15" s="179" customFormat="1" x14ac:dyDescent="0.2">
      <c r="H20888" s="180"/>
      <c r="I20888" s="180"/>
      <c r="L20888" s="181"/>
      <c r="M20888" s="180"/>
      <c r="N20888" s="180"/>
      <c r="O20888" s="180"/>
    </row>
    <row r="20889" spans="8:15" s="179" customFormat="1" x14ac:dyDescent="0.2">
      <c r="H20889" s="180"/>
      <c r="I20889" s="180"/>
      <c r="L20889" s="181"/>
      <c r="M20889" s="180"/>
      <c r="N20889" s="180"/>
      <c r="O20889" s="180"/>
    </row>
    <row r="20890" spans="8:15" s="179" customFormat="1" x14ac:dyDescent="0.2">
      <c r="H20890" s="180"/>
      <c r="I20890" s="180"/>
      <c r="L20890" s="181"/>
      <c r="M20890" s="180"/>
      <c r="N20890" s="180"/>
      <c r="O20890" s="180"/>
    </row>
    <row r="20891" spans="8:15" s="179" customFormat="1" x14ac:dyDescent="0.2">
      <c r="H20891" s="180"/>
      <c r="I20891" s="180"/>
      <c r="L20891" s="181"/>
      <c r="M20891" s="180"/>
      <c r="N20891" s="180"/>
      <c r="O20891" s="180"/>
    </row>
    <row r="20892" spans="8:15" s="179" customFormat="1" x14ac:dyDescent="0.2">
      <c r="H20892" s="180"/>
      <c r="I20892" s="180"/>
      <c r="L20892" s="181"/>
      <c r="M20892" s="180"/>
      <c r="N20892" s="180"/>
      <c r="O20892" s="180"/>
    </row>
    <row r="20893" spans="8:15" s="179" customFormat="1" x14ac:dyDescent="0.2">
      <c r="H20893" s="180"/>
      <c r="I20893" s="180"/>
      <c r="L20893" s="181"/>
      <c r="M20893" s="180"/>
      <c r="N20893" s="180"/>
      <c r="O20893" s="180"/>
    </row>
    <row r="20894" spans="8:15" s="179" customFormat="1" x14ac:dyDescent="0.2">
      <c r="H20894" s="180"/>
      <c r="I20894" s="180"/>
      <c r="L20894" s="181"/>
      <c r="M20894" s="180"/>
      <c r="N20894" s="180"/>
      <c r="O20894" s="180"/>
    </row>
    <row r="20895" spans="8:15" s="179" customFormat="1" x14ac:dyDescent="0.2">
      <c r="H20895" s="180"/>
      <c r="I20895" s="180"/>
      <c r="L20895" s="181"/>
      <c r="M20895" s="180"/>
      <c r="N20895" s="180"/>
      <c r="O20895" s="180"/>
    </row>
    <row r="20896" spans="8:15" s="179" customFormat="1" x14ac:dyDescent="0.2">
      <c r="H20896" s="180"/>
      <c r="I20896" s="180"/>
      <c r="L20896" s="181"/>
      <c r="M20896" s="180"/>
      <c r="N20896" s="180"/>
      <c r="O20896" s="180"/>
    </row>
    <row r="20897" spans="8:15" s="179" customFormat="1" x14ac:dyDescent="0.2">
      <c r="H20897" s="180"/>
      <c r="I20897" s="180"/>
      <c r="L20897" s="181"/>
      <c r="M20897" s="180"/>
      <c r="N20897" s="180"/>
      <c r="O20897" s="180"/>
    </row>
    <row r="20898" spans="8:15" s="179" customFormat="1" x14ac:dyDescent="0.2">
      <c r="H20898" s="180"/>
      <c r="I20898" s="180"/>
      <c r="L20898" s="181"/>
      <c r="M20898" s="180"/>
      <c r="N20898" s="180"/>
      <c r="O20898" s="180"/>
    </row>
    <row r="20899" spans="8:15" s="179" customFormat="1" x14ac:dyDescent="0.2">
      <c r="H20899" s="180"/>
      <c r="I20899" s="180"/>
      <c r="L20899" s="181"/>
      <c r="M20899" s="180"/>
      <c r="N20899" s="180"/>
      <c r="O20899" s="180"/>
    </row>
    <row r="20900" spans="8:15" s="179" customFormat="1" x14ac:dyDescent="0.2">
      <c r="H20900" s="180"/>
      <c r="I20900" s="180"/>
      <c r="L20900" s="181"/>
      <c r="M20900" s="180"/>
      <c r="N20900" s="180"/>
      <c r="O20900" s="180"/>
    </row>
    <row r="20901" spans="8:15" s="179" customFormat="1" x14ac:dyDescent="0.2">
      <c r="H20901" s="180"/>
      <c r="I20901" s="180"/>
      <c r="L20901" s="181"/>
      <c r="M20901" s="180"/>
      <c r="N20901" s="180"/>
      <c r="O20901" s="180"/>
    </row>
    <row r="20902" spans="8:15" s="179" customFormat="1" x14ac:dyDescent="0.2">
      <c r="H20902" s="180"/>
      <c r="I20902" s="180"/>
      <c r="L20902" s="181"/>
      <c r="M20902" s="180"/>
      <c r="N20902" s="180"/>
      <c r="O20902" s="180"/>
    </row>
    <row r="20903" spans="8:15" s="179" customFormat="1" x14ac:dyDescent="0.2">
      <c r="H20903" s="180"/>
      <c r="I20903" s="180"/>
      <c r="L20903" s="181"/>
      <c r="M20903" s="180"/>
      <c r="N20903" s="180"/>
      <c r="O20903" s="180"/>
    </row>
    <row r="20904" spans="8:15" s="179" customFormat="1" x14ac:dyDescent="0.2">
      <c r="H20904" s="180"/>
      <c r="I20904" s="180"/>
      <c r="L20904" s="181"/>
      <c r="M20904" s="180"/>
      <c r="N20904" s="180"/>
      <c r="O20904" s="180"/>
    </row>
    <row r="20905" spans="8:15" s="179" customFormat="1" x14ac:dyDescent="0.2">
      <c r="H20905" s="180"/>
      <c r="I20905" s="180"/>
      <c r="L20905" s="181"/>
      <c r="M20905" s="180"/>
      <c r="N20905" s="180"/>
      <c r="O20905" s="180"/>
    </row>
    <row r="20906" spans="8:15" s="179" customFormat="1" x14ac:dyDescent="0.2">
      <c r="H20906" s="180"/>
      <c r="I20906" s="180"/>
      <c r="L20906" s="181"/>
      <c r="M20906" s="180"/>
      <c r="N20906" s="180"/>
      <c r="O20906" s="180"/>
    </row>
    <row r="20907" spans="8:15" s="179" customFormat="1" x14ac:dyDescent="0.2">
      <c r="H20907" s="180"/>
      <c r="I20907" s="180"/>
      <c r="L20907" s="181"/>
      <c r="M20907" s="180"/>
      <c r="N20907" s="180"/>
      <c r="O20907" s="180"/>
    </row>
    <row r="20908" spans="8:15" s="179" customFormat="1" x14ac:dyDescent="0.2">
      <c r="H20908" s="180"/>
      <c r="I20908" s="180"/>
      <c r="L20908" s="181"/>
      <c r="M20908" s="180"/>
      <c r="N20908" s="180"/>
      <c r="O20908" s="180"/>
    </row>
    <row r="20909" spans="8:15" s="179" customFormat="1" x14ac:dyDescent="0.2">
      <c r="H20909" s="180"/>
      <c r="I20909" s="180"/>
      <c r="L20909" s="181"/>
      <c r="M20909" s="180"/>
      <c r="N20909" s="180"/>
      <c r="O20909" s="180"/>
    </row>
    <row r="20910" spans="8:15" s="179" customFormat="1" x14ac:dyDescent="0.2">
      <c r="H20910" s="180"/>
      <c r="I20910" s="180"/>
      <c r="L20910" s="181"/>
      <c r="M20910" s="180"/>
      <c r="N20910" s="180"/>
      <c r="O20910" s="180"/>
    </row>
    <row r="20911" spans="8:15" s="179" customFormat="1" x14ac:dyDescent="0.2">
      <c r="H20911" s="180"/>
      <c r="I20911" s="180"/>
      <c r="L20911" s="181"/>
      <c r="M20911" s="180"/>
      <c r="N20911" s="180"/>
      <c r="O20911" s="180"/>
    </row>
    <row r="20912" spans="8:15" s="179" customFormat="1" x14ac:dyDescent="0.2">
      <c r="H20912" s="180"/>
      <c r="I20912" s="180"/>
      <c r="L20912" s="181"/>
      <c r="M20912" s="180"/>
      <c r="N20912" s="180"/>
      <c r="O20912" s="180"/>
    </row>
    <row r="20913" spans="8:15" s="179" customFormat="1" x14ac:dyDescent="0.2">
      <c r="H20913" s="180"/>
      <c r="I20913" s="180"/>
      <c r="L20913" s="181"/>
      <c r="M20913" s="180"/>
      <c r="N20913" s="180"/>
      <c r="O20913" s="180"/>
    </row>
    <row r="20914" spans="8:15" s="179" customFormat="1" x14ac:dyDescent="0.2">
      <c r="H20914" s="180"/>
      <c r="I20914" s="180"/>
      <c r="L20914" s="181"/>
      <c r="M20914" s="180"/>
      <c r="N20914" s="180"/>
      <c r="O20914" s="180"/>
    </row>
    <row r="20915" spans="8:15" s="179" customFormat="1" x14ac:dyDescent="0.2">
      <c r="H20915" s="180"/>
      <c r="I20915" s="180"/>
      <c r="L20915" s="181"/>
      <c r="M20915" s="180"/>
      <c r="N20915" s="180"/>
      <c r="O20915" s="180"/>
    </row>
    <row r="20916" spans="8:15" s="179" customFormat="1" x14ac:dyDescent="0.2">
      <c r="H20916" s="180"/>
      <c r="I20916" s="180"/>
      <c r="L20916" s="181"/>
      <c r="M20916" s="180"/>
      <c r="N20916" s="180"/>
      <c r="O20916" s="180"/>
    </row>
    <row r="20917" spans="8:15" s="179" customFormat="1" x14ac:dyDescent="0.2">
      <c r="H20917" s="180"/>
      <c r="I20917" s="180"/>
      <c r="L20917" s="181"/>
      <c r="M20917" s="180"/>
      <c r="N20917" s="180"/>
      <c r="O20917" s="180"/>
    </row>
    <row r="20918" spans="8:15" s="179" customFormat="1" x14ac:dyDescent="0.2">
      <c r="H20918" s="180"/>
      <c r="I20918" s="180"/>
      <c r="L20918" s="181"/>
      <c r="M20918" s="180"/>
      <c r="N20918" s="180"/>
      <c r="O20918" s="180"/>
    </row>
    <row r="20919" spans="8:15" s="179" customFormat="1" x14ac:dyDescent="0.2">
      <c r="H20919" s="180"/>
      <c r="I20919" s="180"/>
      <c r="L20919" s="181"/>
      <c r="M20919" s="180"/>
      <c r="N20919" s="180"/>
      <c r="O20919" s="180"/>
    </row>
    <row r="20920" spans="8:15" s="179" customFormat="1" x14ac:dyDescent="0.2">
      <c r="H20920" s="180"/>
      <c r="I20920" s="180"/>
      <c r="L20920" s="181"/>
      <c r="M20920" s="180"/>
      <c r="N20920" s="180"/>
      <c r="O20920" s="180"/>
    </row>
    <row r="20921" spans="8:15" s="179" customFormat="1" x14ac:dyDescent="0.2">
      <c r="H20921" s="180"/>
      <c r="I20921" s="180"/>
      <c r="L20921" s="181"/>
      <c r="M20921" s="180"/>
      <c r="N20921" s="180"/>
      <c r="O20921" s="180"/>
    </row>
    <row r="20922" spans="8:15" s="179" customFormat="1" x14ac:dyDescent="0.2">
      <c r="H20922" s="180"/>
      <c r="I20922" s="180"/>
      <c r="L20922" s="181"/>
      <c r="M20922" s="180"/>
      <c r="N20922" s="180"/>
      <c r="O20922" s="180"/>
    </row>
    <row r="20923" spans="8:15" s="179" customFormat="1" x14ac:dyDescent="0.2">
      <c r="H20923" s="180"/>
      <c r="I20923" s="180"/>
      <c r="L20923" s="181"/>
      <c r="M20923" s="180"/>
      <c r="N20923" s="180"/>
      <c r="O20923" s="180"/>
    </row>
    <row r="20924" spans="8:15" s="179" customFormat="1" x14ac:dyDescent="0.2">
      <c r="H20924" s="180"/>
      <c r="I20924" s="180"/>
      <c r="L20924" s="181"/>
      <c r="M20924" s="180"/>
      <c r="N20924" s="180"/>
      <c r="O20924" s="180"/>
    </row>
    <row r="20925" spans="8:15" s="179" customFormat="1" x14ac:dyDescent="0.2">
      <c r="H20925" s="180"/>
      <c r="I20925" s="180"/>
      <c r="L20925" s="181"/>
      <c r="M20925" s="180"/>
      <c r="N20925" s="180"/>
      <c r="O20925" s="180"/>
    </row>
    <row r="20926" spans="8:15" s="179" customFormat="1" x14ac:dyDescent="0.2">
      <c r="H20926" s="180"/>
      <c r="I20926" s="180"/>
      <c r="L20926" s="181"/>
      <c r="M20926" s="180"/>
      <c r="N20926" s="180"/>
      <c r="O20926" s="180"/>
    </row>
    <row r="20927" spans="8:15" s="179" customFormat="1" x14ac:dyDescent="0.2">
      <c r="H20927" s="180"/>
      <c r="I20927" s="180"/>
      <c r="L20927" s="181"/>
      <c r="M20927" s="180"/>
      <c r="N20927" s="180"/>
      <c r="O20927" s="180"/>
    </row>
    <row r="20928" spans="8:15" s="179" customFormat="1" x14ac:dyDescent="0.2">
      <c r="H20928" s="180"/>
      <c r="I20928" s="180"/>
      <c r="L20928" s="181"/>
      <c r="M20928" s="180"/>
      <c r="N20928" s="180"/>
      <c r="O20928" s="180"/>
    </row>
    <row r="20929" spans="8:15" s="179" customFormat="1" x14ac:dyDescent="0.2">
      <c r="H20929" s="180"/>
      <c r="I20929" s="180"/>
      <c r="L20929" s="181"/>
      <c r="M20929" s="180"/>
      <c r="N20929" s="180"/>
      <c r="O20929" s="180"/>
    </row>
    <row r="20930" spans="8:15" s="179" customFormat="1" x14ac:dyDescent="0.2">
      <c r="H20930" s="180"/>
      <c r="I20930" s="180"/>
      <c r="L20930" s="181"/>
      <c r="M20930" s="180"/>
      <c r="N20930" s="180"/>
      <c r="O20930" s="180"/>
    </row>
    <row r="20931" spans="8:15" s="179" customFormat="1" x14ac:dyDescent="0.2">
      <c r="H20931" s="180"/>
      <c r="I20931" s="180"/>
      <c r="L20931" s="181"/>
      <c r="M20931" s="180"/>
      <c r="N20931" s="180"/>
      <c r="O20931" s="180"/>
    </row>
    <row r="20932" spans="8:15" s="179" customFormat="1" x14ac:dyDescent="0.2">
      <c r="H20932" s="180"/>
      <c r="I20932" s="180"/>
      <c r="L20932" s="181"/>
      <c r="M20932" s="180"/>
      <c r="N20932" s="180"/>
      <c r="O20932" s="180"/>
    </row>
    <row r="20933" spans="8:15" s="179" customFormat="1" x14ac:dyDescent="0.2">
      <c r="H20933" s="180"/>
      <c r="I20933" s="180"/>
      <c r="L20933" s="181"/>
      <c r="M20933" s="180"/>
      <c r="N20933" s="180"/>
      <c r="O20933" s="180"/>
    </row>
    <row r="20934" spans="8:15" s="179" customFormat="1" x14ac:dyDescent="0.2">
      <c r="H20934" s="180"/>
      <c r="I20934" s="180"/>
      <c r="L20934" s="181"/>
      <c r="M20934" s="180"/>
      <c r="N20934" s="180"/>
      <c r="O20934" s="180"/>
    </row>
    <row r="20935" spans="8:15" s="179" customFormat="1" x14ac:dyDescent="0.2">
      <c r="H20935" s="180"/>
      <c r="I20935" s="180"/>
      <c r="L20935" s="181"/>
      <c r="M20935" s="180"/>
      <c r="N20935" s="180"/>
      <c r="O20935" s="180"/>
    </row>
    <row r="20936" spans="8:15" s="179" customFormat="1" x14ac:dyDescent="0.2">
      <c r="H20936" s="180"/>
      <c r="I20936" s="180"/>
      <c r="L20936" s="181"/>
      <c r="M20936" s="180"/>
      <c r="N20936" s="180"/>
      <c r="O20936" s="180"/>
    </row>
    <row r="20937" spans="8:15" s="179" customFormat="1" x14ac:dyDescent="0.2">
      <c r="H20937" s="180"/>
      <c r="I20937" s="180"/>
      <c r="L20937" s="181"/>
      <c r="M20937" s="180"/>
      <c r="N20937" s="180"/>
      <c r="O20937" s="180"/>
    </row>
    <row r="20938" spans="8:15" s="179" customFormat="1" x14ac:dyDescent="0.2">
      <c r="H20938" s="180"/>
      <c r="I20938" s="180"/>
      <c r="L20938" s="181"/>
      <c r="M20938" s="180"/>
      <c r="N20938" s="180"/>
      <c r="O20938" s="180"/>
    </row>
    <row r="20939" spans="8:15" s="179" customFormat="1" x14ac:dyDescent="0.2">
      <c r="H20939" s="180"/>
      <c r="I20939" s="180"/>
      <c r="L20939" s="181"/>
      <c r="M20939" s="180"/>
      <c r="N20939" s="180"/>
      <c r="O20939" s="180"/>
    </row>
    <row r="20940" spans="8:15" s="179" customFormat="1" x14ac:dyDescent="0.2">
      <c r="H20940" s="180"/>
      <c r="I20940" s="180"/>
      <c r="L20940" s="181"/>
      <c r="M20940" s="180"/>
      <c r="N20940" s="180"/>
      <c r="O20940" s="180"/>
    </row>
    <row r="20941" spans="8:15" s="179" customFormat="1" x14ac:dyDescent="0.2">
      <c r="H20941" s="180"/>
      <c r="I20941" s="180"/>
      <c r="L20941" s="181"/>
      <c r="M20941" s="180"/>
      <c r="N20941" s="180"/>
      <c r="O20941" s="180"/>
    </row>
    <row r="20942" spans="8:15" s="179" customFormat="1" x14ac:dyDescent="0.2">
      <c r="H20942" s="180"/>
      <c r="I20942" s="180"/>
      <c r="L20942" s="181"/>
      <c r="M20942" s="180"/>
      <c r="N20942" s="180"/>
      <c r="O20942" s="180"/>
    </row>
    <row r="20943" spans="8:15" s="179" customFormat="1" x14ac:dyDescent="0.2">
      <c r="H20943" s="180"/>
      <c r="I20943" s="180"/>
      <c r="L20943" s="181"/>
      <c r="M20943" s="180"/>
      <c r="N20943" s="180"/>
      <c r="O20943" s="180"/>
    </row>
    <row r="20944" spans="8:15" s="179" customFormat="1" x14ac:dyDescent="0.2">
      <c r="H20944" s="180"/>
      <c r="I20944" s="180"/>
      <c r="L20944" s="181"/>
      <c r="M20944" s="180"/>
      <c r="N20944" s="180"/>
      <c r="O20944" s="180"/>
    </row>
    <row r="20945" spans="8:15" s="179" customFormat="1" x14ac:dyDescent="0.2">
      <c r="H20945" s="180"/>
      <c r="I20945" s="180"/>
      <c r="L20945" s="181"/>
      <c r="M20945" s="180"/>
      <c r="N20945" s="180"/>
      <c r="O20945" s="180"/>
    </row>
    <row r="20946" spans="8:15" s="179" customFormat="1" x14ac:dyDescent="0.2">
      <c r="H20946" s="180"/>
      <c r="I20946" s="180"/>
      <c r="L20946" s="181"/>
      <c r="M20946" s="180"/>
      <c r="N20946" s="180"/>
      <c r="O20946" s="180"/>
    </row>
    <row r="20947" spans="8:15" s="179" customFormat="1" x14ac:dyDescent="0.2">
      <c r="H20947" s="180"/>
      <c r="I20947" s="180"/>
      <c r="L20947" s="181"/>
      <c r="M20947" s="180"/>
      <c r="N20947" s="180"/>
      <c r="O20947" s="180"/>
    </row>
    <row r="20948" spans="8:15" s="179" customFormat="1" x14ac:dyDescent="0.2">
      <c r="H20948" s="180"/>
      <c r="I20948" s="180"/>
      <c r="L20948" s="181"/>
      <c r="M20948" s="180"/>
      <c r="N20948" s="180"/>
      <c r="O20948" s="180"/>
    </row>
    <row r="20949" spans="8:15" s="179" customFormat="1" x14ac:dyDescent="0.2">
      <c r="H20949" s="180"/>
      <c r="I20949" s="180"/>
      <c r="L20949" s="181"/>
      <c r="M20949" s="180"/>
      <c r="N20949" s="180"/>
      <c r="O20949" s="180"/>
    </row>
    <row r="20950" spans="8:15" s="179" customFormat="1" x14ac:dyDescent="0.2">
      <c r="H20950" s="180"/>
      <c r="I20950" s="180"/>
      <c r="L20950" s="181"/>
      <c r="M20950" s="180"/>
      <c r="N20950" s="180"/>
      <c r="O20950" s="180"/>
    </row>
    <row r="20951" spans="8:15" s="179" customFormat="1" x14ac:dyDescent="0.2">
      <c r="H20951" s="180"/>
      <c r="I20951" s="180"/>
      <c r="L20951" s="181"/>
      <c r="M20951" s="180"/>
      <c r="N20951" s="180"/>
      <c r="O20951" s="180"/>
    </row>
    <row r="20952" spans="8:15" s="179" customFormat="1" x14ac:dyDescent="0.2">
      <c r="H20952" s="180"/>
      <c r="I20952" s="180"/>
      <c r="L20952" s="181"/>
      <c r="M20952" s="180"/>
      <c r="N20952" s="180"/>
      <c r="O20952" s="180"/>
    </row>
    <row r="20953" spans="8:15" s="179" customFormat="1" x14ac:dyDescent="0.2">
      <c r="H20953" s="180"/>
      <c r="I20953" s="180"/>
      <c r="L20953" s="181"/>
      <c r="M20953" s="180"/>
      <c r="N20953" s="180"/>
      <c r="O20953" s="180"/>
    </row>
    <row r="20954" spans="8:15" s="179" customFormat="1" x14ac:dyDescent="0.2">
      <c r="H20954" s="180"/>
      <c r="I20954" s="180"/>
      <c r="L20954" s="181"/>
      <c r="M20954" s="180"/>
      <c r="N20954" s="180"/>
      <c r="O20954" s="180"/>
    </row>
    <row r="20955" spans="8:15" s="179" customFormat="1" x14ac:dyDescent="0.2">
      <c r="H20955" s="180"/>
      <c r="I20955" s="180"/>
      <c r="L20955" s="181"/>
      <c r="M20955" s="180"/>
      <c r="N20955" s="180"/>
      <c r="O20955" s="180"/>
    </row>
    <row r="20956" spans="8:15" s="179" customFormat="1" x14ac:dyDescent="0.2">
      <c r="H20956" s="180"/>
      <c r="I20956" s="180"/>
      <c r="L20956" s="181"/>
      <c r="M20956" s="180"/>
      <c r="N20956" s="180"/>
      <c r="O20956" s="180"/>
    </row>
    <row r="20957" spans="8:15" s="179" customFormat="1" x14ac:dyDescent="0.2">
      <c r="H20957" s="180"/>
      <c r="I20957" s="180"/>
      <c r="L20957" s="181"/>
      <c r="M20957" s="180"/>
      <c r="N20957" s="180"/>
      <c r="O20957" s="180"/>
    </row>
    <row r="20958" spans="8:15" s="179" customFormat="1" x14ac:dyDescent="0.2">
      <c r="H20958" s="180"/>
      <c r="I20958" s="180"/>
      <c r="L20958" s="181"/>
      <c r="M20958" s="180"/>
      <c r="N20958" s="180"/>
      <c r="O20958" s="180"/>
    </row>
    <row r="20959" spans="8:15" s="179" customFormat="1" x14ac:dyDescent="0.2">
      <c r="H20959" s="180"/>
      <c r="I20959" s="180"/>
      <c r="L20959" s="181"/>
      <c r="M20959" s="180"/>
      <c r="N20959" s="180"/>
      <c r="O20959" s="180"/>
    </row>
    <row r="20960" spans="8:15" s="179" customFormat="1" x14ac:dyDescent="0.2">
      <c r="H20960" s="180"/>
      <c r="I20960" s="180"/>
      <c r="L20960" s="181"/>
      <c r="M20960" s="180"/>
      <c r="N20960" s="180"/>
      <c r="O20960" s="180"/>
    </row>
    <row r="20961" spans="8:15" s="179" customFormat="1" x14ac:dyDescent="0.2">
      <c r="H20961" s="180"/>
      <c r="I20961" s="180"/>
      <c r="L20961" s="181"/>
      <c r="M20961" s="180"/>
      <c r="N20961" s="180"/>
      <c r="O20961" s="180"/>
    </row>
    <row r="20962" spans="8:15" s="179" customFormat="1" x14ac:dyDescent="0.2">
      <c r="H20962" s="180"/>
      <c r="I20962" s="180"/>
      <c r="L20962" s="181"/>
      <c r="M20962" s="180"/>
      <c r="N20962" s="180"/>
      <c r="O20962" s="180"/>
    </row>
    <row r="20963" spans="8:15" s="179" customFormat="1" x14ac:dyDescent="0.2">
      <c r="H20963" s="180"/>
      <c r="I20963" s="180"/>
      <c r="L20963" s="181"/>
      <c r="M20963" s="180"/>
      <c r="N20963" s="180"/>
      <c r="O20963" s="180"/>
    </row>
    <row r="20964" spans="8:15" s="179" customFormat="1" x14ac:dyDescent="0.2">
      <c r="H20964" s="180"/>
      <c r="I20964" s="180"/>
      <c r="L20964" s="181"/>
      <c r="M20964" s="180"/>
      <c r="N20964" s="180"/>
      <c r="O20964" s="180"/>
    </row>
    <row r="20965" spans="8:15" s="179" customFormat="1" x14ac:dyDescent="0.2">
      <c r="H20965" s="180"/>
      <c r="I20965" s="180"/>
      <c r="L20965" s="181"/>
      <c r="M20965" s="180"/>
      <c r="N20965" s="180"/>
      <c r="O20965" s="180"/>
    </row>
    <row r="20966" spans="8:15" s="179" customFormat="1" x14ac:dyDescent="0.2">
      <c r="H20966" s="180"/>
      <c r="I20966" s="180"/>
      <c r="L20966" s="181"/>
      <c r="M20966" s="180"/>
      <c r="N20966" s="180"/>
      <c r="O20966" s="180"/>
    </row>
    <row r="20967" spans="8:15" s="179" customFormat="1" x14ac:dyDescent="0.2">
      <c r="H20967" s="180"/>
      <c r="I20967" s="180"/>
      <c r="L20967" s="181"/>
      <c r="M20967" s="180"/>
      <c r="N20967" s="180"/>
      <c r="O20967" s="180"/>
    </row>
    <row r="20968" spans="8:15" s="179" customFormat="1" x14ac:dyDescent="0.2">
      <c r="H20968" s="180"/>
      <c r="I20968" s="180"/>
      <c r="L20968" s="181"/>
      <c r="M20968" s="180"/>
      <c r="N20968" s="180"/>
      <c r="O20968" s="180"/>
    </row>
    <row r="20969" spans="8:15" s="179" customFormat="1" x14ac:dyDescent="0.2">
      <c r="H20969" s="180"/>
      <c r="I20969" s="180"/>
      <c r="L20969" s="181"/>
      <c r="M20969" s="180"/>
      <c r="N20969" s="180"/>
      <c r="O20969" s="180"/>
    </row>
    <row r="20970" spans="8:15" s="179" customFormat="1" x14ac:dyDescent="0.2">
      <c r="H20970" s="180"/>
      <c r="I20970" s="180"/>
      <c r="L20970" s="181"/>
      <c r="M20970" s="180"/>
      <c r="N20970" s="180"/>
      <c r="O20970" s="180"/>
    </row>
    <row r="20971" spans="8:15" s="179" customFormat="1" x14ac:dyDescent="0.2">
      <c r="H20971" s="180"/>
      <c r="I20971" s="180"/>
      <c r="L20971" s="181"/>
      <c r="M20971" s="180"/>
      <c r="N20971" s="180"/>
      <c r="O20971" s="180"/>
    </row>
    <row r="20972" spans="8:15" s="179" customFormat="1" x14ac:dyDescent="0.2">
      <c r="H20972" s="180"/>
      <c r="I20972" s="180"/>
      <c r="L20972" s="181"/>
      <c r="M20972" s="180"/>
      <c r="N20972" s="180"/>
      <c r="O20972" s="180"/>
    </row>
    <row r="20973" spans="8:15" s="179" customFormat="1" x14ac:dyDescent="0.2">
      <c r="H20973" s="180"/>
      <c r="I20973" s="180"/>
      <c r="L20973" s="181"/>
      <c r="M20973" s="180"/>
      <c r="N20973" s="180"/>
      <c r="O20973" s="180"/>
    </row>
    <row r="20974" spans="8:15" s="179" customFormat="1" x14ac:dyDescent="0.2">
      <c r="H20974" s="180"/>
      <c r="I20974" s="180"/>
      <c r="L20974" s="181"/>
      <c r="M20974" s="180"/>
      <c r="N20974" s="180"/>
      <c r="O20974" s="180"/>
    </row>
    <row r="20975" spans="8:15" s="179" customFormat="1" x14ac:dyDescent="0.2">
      <c r="H20975" s="180"/>
      <c r="I20975" s="180"/>
      <c r="L20975" s="181"/>
      <c r="M20975" s="180"/>
      <c r="N20975" s="180"/>
      <c r="O20975" s="180"/>
    </row>
    <row r="20976" spans="8:15" s="179" customFormat="1" x14ac:dyDescent="0.2">
      <c r="H20976" s="180"/>
      <c r="I20976" s="180"/>
      <c r="L20976" s="181"/>
      <c r="M20976" s="180"/>
      <c r="N20976" s="180"/>
      <c r="O20976" s="180"/>
    </row>
    <row r="20977" spans="8:15" s="179" customFormat="1" x14ac:dyDescent="0.2">
      <c r="H20977" s="180"/>
      <c r="I20977" s="180"/>
      <c r="L20977" s="181"/>
      <c r="M20977" s="180"/>
      <c r="N20977" s="180"/>
      <c r="O20977" s="180"/>
    </row>
    <row r="20978" spans="8:15" s="179" customFormat="1" x14ac:dyDescent="0.2">
      <c r="H20978" s="180"/>
      <c r="I20978" s="180"/>
      <c r="L20978" s="181"/>
      <c r="M20978" s="180"/>
      <c r="N20978" s="180"/>
      <c r="O20978" s="180"/>
    </row>
    <row r="20979" spans="8:15" s="179" customFormat="1" x14ac:dyDescent="0.2">
      <c r="H20979" s="180"/>
      <c r="I20979" s="180"/>
      <c r="L20979" s="181"/>
      <c r="M20979" s="180"/>
      <c r="N20979" s="180"/>
      <c r="O20979" s="180"/>
    </row>
    <row r="20980" spans="8:15" s="179" customFormat="1" x14ac:dyDescent="0.2">
      <c r="H20980" s="180"/>
      <c r="I20980" s="180"/>
      <c r="L20980" s="181"/>
      <c r="M20980" s="180"/>
      <c r="N20980" s="180"/>
      <c r="O20980" s="180"/>
    </row>
    <row r="20981" spans="8:15" s="179" customFormat="1" x14ac:dyDescent="0.2">
      <c r="H20981" s="180"/>
      <c r="I20981" s="180"/>
      <c r="L20981" s="181"/>
      <c r="M20981" s="180"/>
      <c r="N20981" s="180"/>
      <c r="O20981" s="180"/>
    </row>
    <row r="20982" spans="8:15" s="179" customFormat="1" x14ac:dyDescent="0.2">
      <c r="H20982" s="180"/>
      <c r="I20982" s="180"/>
      <c r="L20982" s="181"/>
      <c r="M20982" s="180"/>
      <c r="N20982" s="180"/>
      <c r="O20982" s="180"/>
    </row>
    <row r="20983" spans="8:15" s="179" customFormat="1" x14ac:dyDescent="0.2">
      <c r="H20983" s="180"/>
      <c r="I20983" s="180"/>
      <c r="L20983" s="181"/>
      <c r="M20983" s="180"/>
      <c r="N20983" s="180"/>
      <c r="O20983" s="180"/>
    </row>
    <row r="20984" spans="8:15" s="179" customFormat="1" x14ac:dyDescent="0.2">
      <c r="H20984" s="180"/>
      <c r="I20984" s="180"/>
      <c r="L20984" s="181"/>
      <c r="M20984" s="180"/>
      <c r="N20984" s="180"/>
      <c r="O20984" s="180"/>
    </row>
    <row r="20985" spans="8:15" s="179" customFormat="1" x14ac:dyDescent="0.2">
      <c r="H20985" s="180"/>
      <c r="I20985" s="180"/>
      <c r="L20985" s="181"/>
      <c r="M20985" s="180"/>
      <c r="N20985" s="180"/>
      <c r="O20985" s="180"/>
    </row>
    <row r="20986" spans="8:15" s="179" customFormat="1" x14ac:dyDescent="0.2">
      <c r="H20986" s="180"/>
      <c r="I20986" s="180"/>
      <c r="L20986" s="181"/>
      <c r="M20986" s="180"/>
      <c r="N20986" s="180"/>
      <c r="O20986" s="180"/>
    </row>
    <row r="20987" spans="8:15" s="179" customFormat="1" x14ac:dyDescent="0.2">
      <c r="H20987" s="180"/>
      <c r="I20987" s="180"/>
      <c r="L20987" s="181"/>
      <c r="M20987" s="180"/>
      <c r="N20987" s="180"/>
      <c r="O20987" s="180"/>
    </row>
    <row r="20988" spans="8:15" s="179" customFormat="1" x14ac:dyDescent="0.2">
      <c r="H20988" s="180"/>
      <c r="I20988" s="180"/>
      <c r="L20988" s="181"/>
      <c r="M20988" s="180"/>
      <c r="N20988" s="180"/>
      <c r="O20988" s="180"/>
    </row>
    <row r="20989" spans="8:15" s="179" customFormat="1" x14ac:dyDescent="0.2">
      <c r="H20989" s="180"/>
      <c r="I20989" s="180"/>
      <c r="L20989" s="181"/>
      <c r="M20989" s="180"/>
      <c r="N20989" s="180"/>
      <c r="O20989" s="180"/>
    </row>
    <row r="20990" spans="8:15" s="179" customFormat="1" x14ac:dyDescent="0.2">
      <c r="H20990" s="180"/>
      <c r="I20990" s="180"/>
      <c r="L20990" s="181"/>
      <c r="M20990" s="180"/>
      <c r="N20990" s="180"/>
      <c r="O20990" s="180"/>
    </row>
    <row r="20991" spans="8:15" s="179" customFormat="1" x14ac:dyDescent="0.2">
      <c r="H20991" s="180"/>
      <c r="I20991" s="180"/>
      <c r="L20991" s="181"/>
      <c r="M20991" s="180"/>
      <c r="N20991" s="180"/>
      <c r="O20991" s="180"/>
    </row>
    <row r="20992" spans="8:15" s="179" customFormat="1" x14ac:dyDescent="0.2">
      <c r="H20992" s="180"/>
      <c r="I20992" s="180"/>
      <c r="L20992" s="181"/>
      <c r="M20992" s="180"/>
      <c r="N20992" s="180"/>
      <c r="O20992" s="180"/>
    </row>
    <row r="20993" spans="8:15" s="179" customFormat="1" x14ac:dyDescent="0.2">
      <c r="H20993" s="180"/>
      <c r="I20993" s="180"/>
      <c r="L20993" s="181"/>
      <c r="M20993" s="180"/>
      <c r="N20993" s="180"/>
      <c r="O20993" s="180"/>
    </row>
    <row r="20994" spans="8:15" s="179" customFormat="1" x14ac:dyDescent="0.2">
      <c r="H20994" s="180"/>
      <c r="I20994" s="180"/>
      <c r="L20994" s="181"/>
      <c r="M20994" s="180"/>
      <c r="N20994" s="180"/>
      <c r="O20994" s="180"/>
    </row>
    <row r="20995" spans="8:15" s="179" customFormat="1" x14ac:dyDescent="0.2">
      <c r="H20995" s="180"/>
      <c r="I20995" s="180"/>
      <c r="L20995" s="181"/>
      <c r="M20995" s="180"/>
      <c r="N20995" s="180"/>
      <c r="O20995" s="180"/>
    </row>
    <row r="20996" spans="8:15" s="179" customFormat="1" x14ac:dyDescent="0.2">
      <c r="H20996" s="180"/>
      <c r="I20996" s="180"/>
      <c r="L20996" s="181"/>
      <c r="M20996" s="180"/>
      <c r="N20996" s="180"/>
      <c r="O20996" s="180"/>
    </row>
    <row r="20997" spans="8:15" s="179" customFormat="1" x14ac:dyDescent="0.2">
      <c r="H20997" s="180"/>
      <c r="I20997" s="180"/>
      <c r="L20997" s="181"/>
      <c r="M20997" s="180"/>
      <c r="N20997" s="180"/>
      <c r="O20997" s="180"/>
    </row>
    <row r="20998" spans="8:15" s="179" customFormat="1" x14ac:dyDescent="0.2">
      <c r="H20998" s="180"/>
      <c r="I20998" s="180"/>
      <c r="L20998" s="181"/>
      <c r="M20998" s="180"/>
      <c r="N20998" s="180"/>
      <c r="O20998" s="180"/>
    </row>
    <row r="20999" spans="8:15" s="179" customFormat="1" x14ac:dyDescent="0.2">
      <c r="H20999" s="180"/>
      <c r="I20999" s="180"/>
      <c r="L20999" s="181"/>
      <c r="M20999" s="180"/>
      <c r="N20999" s="180"/>
      <c r="O20999" s="180"/>
    </row>
    <row r="21000" spans="8:15" s="179" customFormat="1" x14ac:dyDescent="0.2">
      <c r="H21000" s="180"/>
      <c r="I21000" s="180"/>
      <c r="L21000" s="181"/>
      <c r="M21000" s="180"/>
      <c r="N21000" s="180"/>
      <c r="O21000" s="180"/>
    </row>
    <row r="21001" spans="8:15" s="179" customFormat="1" x14ac:dyDescent="0.2">
      <c r="H21001" s="180"/>
      <c r="I21001" s="180"/>
      <c r="L21001" s="181"/>
      <c r="M21001" s="180"/>
      <c r="N21001" s="180"/>
      <c r="O21001" s="180"/>
    </row>
    <row r="21002" spans="8:15" s="179" customFormat="1" x14ac:dyDescent="0.2">
      <c r="H21002" s="180"/>
      <c r="I21002" s="180"/>
      <c r="L21002" s="181"/>
      <c r="M21002" s="180"/>
      <c r="N21002" s="180"/>
      <c r="O21002" s="180"/>
    </row>
    <row r="21003" spans="8:15" s="179" customFormat="1" x14ac:dyDescent="0.2">
      <c r="H21003" s="180"/>
      <c r="I21003" s="180"/>
      <c r="L21003" s="181"/>
      <c r="M21003" s="180"/>
      <c r="N21003" s="180"/>
      <c r="O21003" s="180"/>
    </row>
    <row r="21004" spans="8:15" s="179" customFormat="1" x14ac:dyDescent="0.2">
      <c r="H21004" s="180"/>
      <c r="I21004" s="180"/>
      <c r="L21004" s="181"/>
      <c r="M21004" s="180"/>
      <c r="N21004" s="180"/>
      <c r="O21004" s="180"/>
    </row>
    <row r="21005" spans="8:15" s="179" customFormat="1" x14ac:dyDescent="0.2">
      <c r="H21005" s="180"/>
      <c r="I21005" s="180"/>
      <c r="L21005" s="181"/>
      <c r="M21005" s="180"/>
      <c r="N21005" s="180"/>
      <c r="O21005" s="180"/>
    </row>
    <row r="21006" spans="8:15" s="179" customFormat="1" x14ac:dyDescent="0.2">
      <c r="H21006" s="180"/>
      <c r="I21006" s="180"/>
      <c r="L21006" s="181"/>
      <c r="M21006" s="180"/>
      <c r="N21006" s="180"/>
      <c r="O21006" s="180"/>
    </row>
    <row r="21007" spans="8:15" s="179" customFormat="1" x14ac:dyDescent="0.2">
      <c r="H21007" s="180"/>
      <c r="I21007" s="180"/>
      <c r="L21007" s="181"/>
      <c r="M21007" s="180"/>
      <c r="N21007" s="180"/>
      <c r="O21007" s="180"/>
    </row>
    <row r="21008" spans="8:15" s="179" customFormat="1" x14ac:dyDescent="0.2">
      <c r="H21008" s="180"/>
      <c r="I21008" s="180"/>
      <c r="L21008" s="181"/>
      <c r="M21008" s="180"/>
      <c r="N21008" s="180"/>
      <c r="O21008" s="180"/>
    </row>
    <row r="21009" spans="8:15" s="179" customFormat="1" x14ac:dyDescent="0.2">
      <c r="H21009" s="180"/>
      <c r="I21009" s="180"/>
      <c r="L21009" s="181"/>
      <c r="M21009" s="180"/>
      <c r="N21009" s="180"/>
      <c r="O21009" s="180"/>
    </row>
    <row r="21010" spans="8:15" s="179" customFormat="1" x14ac:dyDescent="0.2">
      <c r="H21010" s="180"/>
      <c r="I21010" s="180"/>
      <c r="L21010" s="181"/>
      <c r="M21010" s="180"/>
      <c r="N21010" s="180"/>
      <c r="O21010" s="180"/>
    </row>
    <row r="21011" spans="8:15" s="179" customFormat="1" x14ac:dyDescent="0.2">
      <c r="H21011" s="180"/>
      <c r="I21011" s="180"/>
      <c r="L21011" s="181"/>
      <c r="M21011" s="180"/>
      <c r="N21011" s="180"/>
      <c r="O21011" s="180"/>
    </row>
    <row r="21012" spans="8:15" s="179" customFormat="1" x14ac:dyDescent="0.2">
      <c r="H21012" s="180"/>
      <c r="I21012" s="180"/>
      <c r="L21012" s="181"/>
      <c r="M21012" s="180"/>
      <c r="N21012" s="180"/>
      <c r="O21012" s="180"/>
    </row>
    <row r="21013" spans="8:15" s="179" customFormat="1" x14ac:dyDescent="0.2">
      <c r="H21013" s="180"/>
      <c r="I21013" s="180"/>
      <c r="L21013" s="181"/>
      <c r="M21013" s="180"/>
      <c r="N21013" s="180"/>
      <c r="O21013" s="180"/>
    </row>
    <row r="21014" spans="8:15" s="179" customFormat="1" x14ac:dyDescent="0.2">
      <c r="H21014" s="180"/>
      <c r="I21014" s="180"/>
      <c r="L21014" s="181"/>
      <c r="M21014" s="180"/>
      <c r="N21014" s="180"/>
      <c r="O21014" s="180"/>
    </row>
    <row r="21015" spans="8:15" s="179" customFormat="1" x14ac:dyDescent="0.2">
      <c r="H21015" s="180"/>
      <c r="I21015" s="180"/>
      <c r="L21015" s="181"/>
      <c r="M21015" s="180"/>
      <c r="N21015" s="180"/>
      <c r="O21015" s="180"/>
    </row>
    <row r="21016" spans="8:15" s="179" customFormat="1" x14ac:dyDescent="0.2">
      <c r="H21016" s="180"/>
      <c r="I21016" s="180"/>
      <c r="L21016" s="181"/>
      <c r="M21016" s="180"/>
      <c r="N21016" s="180"/>
      <c r="O21016" s="180"/>
    </row>
    <row r="21017" spans="8:15" s="179" customFormat="1" x14ac:dyDescent="0.2">
      <c r="H21017" s="180"/>
      <c r="I21017" s="180"/>
      <c r="L21017" s="181"/>
      <c r="M21017" s="180"/>
      <c r="N21017" s="180"/>
      <c r="O21017" s="180"/>
    </row>
    <row r="21018" spans="8:15" s="179" customFormat="1" x14ac:dyDescent="0.2">
      <c r="H21018" s="180"/>
      <c r="I21018" s="180"/>
      <c r="L21018" s="181"/>
      <c r="M21018" s="180"/>
      <c r="N21018" s="180"/>
      <c r="O21018" s="180"/>
    </row>
    <row r="21019" spans="8:15" s="179" customFormat="1" x14ac:dyDescent="0.2">
      <c r="H21019" s="180"/>
      <c r="I21019" s="180"/>
      <c r="L21019" s="181"/>
      <c r="M21019" s="180"/>
      <c r="N21019" s="180"/>
      <c r="O21019" s="180"/>
    </row>
    <row r="21020" spans="8:15" s="179" customFormat="1" x14ac:dyDescent="0.2">
      <c r="H21020" s="180"/>
      <c r="I21020" s="180"/>
      <c r="L21020" s="181"/>
      <c r="M21020" s="180"/>
      <c r="N21020" s="180"/>
      <c r="O21020" s="180"/>
    </row>
    <row r="21021" spans="8:15" s="179" customFormat="1" x14ac:dyDescent="0.2">
      <c r="H21021" s="180"/>
      <c r="I21021" s="180"/>
      <c r="L21021" s="181"/>
      <c r="M21021" s="180"/>
      <c r="N21021" s="180"/>
      <c r="O21021" s="180"/>
    </row>
    <row r="21022" spans="8:15" s="179" customFormat="1" x14ac:dyDescent="0.2">
      <c r="H21022" s="180"/>
      <c r="I21022" s="180"/>
      <c r="L21022" s="181"/>
      <c r="M21022" s="180"/>
      <c r="N21022" s="180"/>
      <c r="O21022" s="180"/>
    </row>
    <row r="21023" spans="8:15" s="179" customFormat="1" x14ac:dyDescent="0.2">
      <c r="H21023" s="180"/>
      <c r="I21023" s="180"/>
      <c r="L21023" s="181"/>
      <c r="M21023" s="180"/>
      <c r="N21023" s="180"/>
      <c r="O21023" s="180"/>
    </row>
    <row r="21024" spans="8:15" s="179" customFormat="1" x14ac:dyDescent="0.2">
      <c r="H21024" s="180"/>
      <c r="I21024" s="180"/>
      <c r="L21024" s="181"/>
      <c r="M21024" s="180"/>
      <c r="N21024" s="180"/>
      <c r="O21024" s="180"/>
    </row>
    <row r="21025" spans="8:15" s="179" customFormat="1" x14ac:dyDescent="0.2">
      <c r="H21025" s="180"/>
      <c r="I21025" s="180"/>
      <c r="L21025" s="181"/>
      <c r="M21025" s="180"/>
      <c r="N21025" s="180"/>
      <c r="O21025" s="180"/>
    </row>
    <row r="21026" spans="8:15" s="179" customFormat="1" x14ac:dyDescent="0.2">
      <c r="H21026" s="180"/>
      <c r="I21026" s="180"/>
      <c r="L21026" s="181"/>
      <c r="M21026" s="180"/>
      <c r="N21026" s="180"/>
      <c r="O21026" s="180"/>
    </row>
    <row r="21027" spans="8:15" s="179" customFormat="1" x14ac:dyDescent="0.2">
      <c r="H21027" s="180"/>
      <c r="I21027" s="180"/>
      <c r="L21027" s="181"/>
      <c r="M21027" s="180"/>
      <c r="N21027" s="180"/>
      <c r="O21027" s="180"/>
    </row>
    <row r="21028" spans="8:15" s="179" customFormat="1" x14ac:dyDescent="0.2">
      <c r="H21028" s="180"/>
      <c r="I21028" s="180"/>
      <c r="L21028" s="181"/>
      <c r="M21028" s="180"/>
      <c r="N21028" s="180"/>
      <c r="O21028" s="180"/>
    </row>
    <row r="21029" spans="8:15" s="179" customFormat="1" x14ac:dyDescent="0.2">
      <c r="H21029" s="180"/>
      <c r="I21029" s="180"/>
      <c r="L21029" s="181"/>
      <c r="M21029" s="180"/>
      <c r="N21029" s="180"/>
      <c r="O21029" s="180"/>
    </row>
    <row r="21030" spans="8:15" s="179" customFormat="1" x14ac:dyDescent="0.2">
      <c r="H21030" s="180"/>
      <c r="I21030" s="180"/>
      <c r="L21030" s="181"/>
      <c r="M21030" s="180"/>
      <c r="N21030" s="180"/>
      <c r="O21030" s="180"/>
    </row>
    <row r="21031" spans="8:15" s="179" customFormat="1" x14ac:dyDescent="0.2">
      <c r="H21031" s="180"/>
      <c r="I21031" s="180"/>
      <c r="L21031" s="181"/>
      <c r="M21031" s="180"/>
      <c r="N21031" s="180"/>
      <c r="O21031" s="180"/>
    </row>
    <row r="21032" spans="8:15" s="179" customFormat="1" x14ac:dyDescent="0.2">
      <c r="H21032" s="180"/>
      <c r="I21032" s="180"/>
      <c r="L21032" s="181"/>
      <c r="M21032" s="180"/>
      <c r="N21032" s="180"/>
      <c r="O21032" s="180"/>
    </row>
    <row r="21033" spans="8:15" s="179" customFormat="1" x14ac:dyDescent="0.2">
      <c r="H21033" s="180"/>
      <c r="I21033" s="180"/>
      <c r="L21033" s="181"/>
      <c r="M21033" s="180"/>
      <c r="N21033" s="180"/>
      <c r="O21033" s="180"/>
    </row>
    <row r="21034" spans="8:15" s="179" customFormat="1" x14ac:dyDescent="0.2">
      <c r="H21034" s="180"/>
      <c r="I21034" s="180"/>
      <c r="L21034" s="181"/>
      <c r="M21034" s="180"/>
      <c r="N21034" s="180"/>
      <c r="O21034" s="180"/>
    </row>
    <row r="21035" spans="8:15" s="179" customFormat="1" x14ac:dyDescent="0.2">
      <c r="H21035" s="180"/>
      <c r="I21035" s="180"/>
      <c r="L21035" s="181"/>
      <c r="M21035" s="180"/>
      <c r="N21035" s="180"/>
      <c r="O21035" s="180"/>
    </row>
    <row r="21036" spans="8:15" s="179" customFormat="1" x14ac:dyDescent="0.2">
      <c r="H21036" s="180"/>
      <c r="I21036" s="180"/>
      <c r="L21036" s="181"/>
      <c r="M21036" s="180"/>
      <c r="N21036" s="180"/>
      <c r="O21036" s="180"/>
    </row>
    <row r="21037" spans="8:15" s="179" customFormat="1" x14ac:dyDescent="0.2">
      <c r="H21037" s="180"/>
      <c r="I21037" s="180"/>
      <c r="L21037" s="181"/>
      <c r="M21037" s="180"/>
      <c r="N21037" s="180"/>
      <c r="O21037" s="180"/>
    </row>
    <row r="21038" spans="8:15" s="179" customFormat="1" x14ac:dyDescent="0.2">
      <c r="H21038" s="180"/>
      <c r="I21038" s="180"/>
      <c r="L21038" s="181"/>
      <c r="M21038" s="180"/>
      <c r="N21038" s="180"/>
      <c r="O21038" s="180"/>
    </row>
    <row r="21039" spans="8:15" s="179" customFormat="1" x14ac:dyDescent="0.2">
      <c r="H21039" s="180"/>
      <c r="I21039" s="180"/>
      <c r="L21039" s="181"/>
      <c r="M21039" s="180"/>
      <c r="N21039" s="180"/>
      <c r="O21039" s="180"/>
    </row>
    <row r="21040" spans="8:15" s="179" customFormat="1" x14ac:dyDescent="0.2">
      <c r="H21040" s="180"/>
      <c r="I21040" s="180"/>
      <c r="L21040" s="181"/>
      <c r="M21040" s="180"/>
      <c r="N21040" s="180"/>
      <c r="O21040" s="180"/>
    </row>
    <row r="21041" spans="8:15" s="179" customFormat="1" x14ac:dyDescent="0.2">
      <c r="H21041" s="180"/>
      <c r="I21041" s="180"/>
      <c r="L21041" s="181"/>
      <c r="M21041" s="180"/>
      <c r="N21041" s="180"/>
      <c r="O21041" s="180"/>
    </row>
    <row r="21042" spans="8:15" s="179" customFormat="1" x14ac:dyDescent="0.2">
      <c r="H21042" s="180"/>
      <c r="I21042" s="180"/>
      <c r="L21042" s="181"/>
      <c r="M21042" s="180"/>
      <c r="N21042" s="180"/>
      <c r="O21042" s="180"/>
    </row>
    <row r="21043" spans="8:15" s="179" customFormat="1" x14ac:dyDescent="0.2">
      <c r="H21043" s="180"/>
      <c r="I21043" s="180"/>
      <c r="L21043" s="181"/>
      <c r="M21043" s="180"/>
      <c r="N21043" s="180"/>
      <c r="O21043" s="180"/>
    </row>
    <row r="21044" spans="8:15" s="179" customFormat="1" x14ac:dyDescent="0.2">
      <c r="H21044" s="180"/>
      <c r="I21044" s="180"/>
      <c r="L21044" s="181"/>
      <c r="M21044" s="180"/>
      <c r="N21044" s="180"/>
      <c r="O21044" s="180"/>
    </row>
    <row r="21045" spans="8:15" s="179" customFormat="1" x14ac:dyDescent="0.2">
      <c r="H21045" s="180"/>
      <c r="I21045" s="180"/>
      <c r="L21045" s="181"/>
      <c r="M21045" s="180"/>
      <c r="N21045" s="180"/>
      <c r="O21045" s="180"/>
    </row>
    <row r="21046" spans="8:15" s="179" customFormat="1" x14ac:dyDescent="0.2">
      <c r="H21046" s="180"/>
      <c r="I21046" s="180"/>
      <c r="L21046" s="181"/>
      <c r="M21046" s="180"/>
      <c r="N21046" s="180"/>
      <c r="O21046" s="180"/>
    </row>
    <row r="21047" spans="8:15" s="179" customFormat="1" x14ac:dyDescent="0.2">
      <c r="H21047" s="180"/>
      <c r="I21047" s="180"/>
      <c r="L21047" s="181"/>
      <c r="M21047" s="180"/>
      <c r="N21047" s="180"/>
      <c r="O21047" s="180"/>
    </row>
    <row r="21048" spans="8:15" s="179" customFormat="1" x14ac:dyDescent="0.2">
      <c r="H21048" s="180"/>
      <c r="I21048" s="180"/>
      <c r="L21048" s="181"/>
      <c r="M21048" s="180"/>
      <c r="N21048" s="180"/>
      <c r="O21048" s="180"/>
    </row>
    <row r="21049" spans="8:15" s="179" customFormat="1" x14ac:dyDescent="0.2">
      <c r="H21049" s="180"/>
      <c r="I21049" s="180"/>
      <c r="L21049" s="181"/>
      <c r="M21049" s="180"/>
      <c r="N21049" s="180"/>
      <c r="O21049" s="180"/>
    </row>
    <row r="21050" spans="8:15" s="179" customFormat="1" x14ac:dyDescent="0.2">
      <c r="H21050" s="180"/>
      <c r="I21050" s="180"/>
      <c r="L21050" s="181"/>
      <c r="M21050" s="180"/>
      <c r="N21050" s="180"/>
      <c r="O21050" s="180"/>
    </row>
    <row r="21051" spans="8:15" s="179" customFormat="1" x14ac:dyDescent="0.2">
      <c r="H21051" s="180"/>
      <c r="I21051" s="180"/>
      <c r="L21051" s="181"/>
      <c r="M21051" s="180"/>
      <c r="N21051" s="180"/>
      <c r="O21051" s="180"/>
    </row>
    <row r="21052" spans="8:15" s="179" customFormat="1" x14ac:dyDescent="0.2">
      <c r="H21052" s="180"/>
      <c r="I21052" s="180"/>
      <c r="L21052" s="181"/>
      <c r="M21052" s="180"/>
      <c r="N21052" s="180"/>
      <c r="O21052" s="180"/>
    </row>
    <row r="21053" spans="8:15" s="179" customFormat="1" x14ac:dyDescent="0.2">
      <c r="H21053" s="180"/>
      <c r="I21053" s="180"/>
      <c r="L21053" s="181"/>
      <c r="M21053" s="180"/>
      <c r="N21053" s="180"/>
      <c r="O21053" s="180"/>
    </row>
    <row r="21054" spans="8:15" s="179" customFormat="1" x14ac:dyDescent="0.2">
      <c r="H21054" s="180"/>
      <c r="I21054" s="180"/>
      <c r="L21054" s="181"/>
      <c r="M21054" s="180"/>
      <c r="N21054" s="180"/>
      <c r="O21054" s="180"/>
    </row>
    <row r="21055" spans="8:15" s="179" customFormat="1" x14ac:dyDescent="0.2">
      <c r="H21055" s="180"/>
      <c r="I21055" s="180"/>
      <c r="L21055" s="181"/>
      <c r="M21055" s="180"/>
      <c r="N21055" s="180"/>
      <c r="O21055" s="180"/>
    </row>
    <row r="21056" spans="8:15" s="179" customFormat="1" x14ac:dyDescent="0.2">
      <c r="H21056" s="180"/>
      <c r="I21056" s="180"/>
      <c r="L21056" s="181"/>
      <c r="M21056" s="180"/>
      <c r="N21056" s="180"/>
      <c r="O21056" s="180"/>
    </row>
    <row r="21057" spans="8:15" s="179" customFormat="1" x14ac:dyDescent="0.2">
      <c r="H21057" s="180"/>
      <c r="I21057" s="180"/>
      <c r="L21057" s="181"/>
      <c r="M21057" s="180"/>
      <c r="N21057" s="180"/>
      <c r="O21057" s="180"/>
    </row>
    <row r="21058" spans="8:15" s="179" customFormat="1" x14ac:dyDescent="0.2">
      <c r="H21058" s="180"/>
      <c r="I21058" s="180"/>
      <c r="L21058" s="181"/>
      <c r="M21058" s="180"/>
      <c r="N21058" s="180"/>
      <c r="O21058" s="180"/>
    </row>
    <row r="21059" spans="8:15" s="179" customFormat="1" x14ac:dyDescent="0.2">
      <c r="H21059" s="180"/>
      <c r="I21059" s="180"/>
      <c r="L21059" s="181"/>
      <c r="M21059" s="180"/>
      <c r="N21059" s="180"/>
      <c r="O21059" s="180"/>
    </row>
    <row r="21060" spans="8:15" s="179" customFormat="1" x14ac:dyDescent="0.2">
      <c r="H21060" s="180"/>
      <c r="I21060" s="180"/>
      <c r="L21060" s="181"/>
      <c r="M21060" s="180"/>
      <c r="N21060" s="180"/>
      <c r="O21060" s="180"/>
    </row>
    <row r="21061" spans="8:15" s="179" customFormat="1" x14ac:dyDescent="0.2">
      <c r="H21061" s="180"/>
      <c r="I21061" s="180"/>
      <c r="L21061" s="181"/>
      <c r="M21061" s="180"/>
      <c r="N21061" s="180"/>
      <c r="O21061" s="180"/>
    </row>
    <row r="21062" spans="8:15" s="179" customFormat="1" x14ac:dyDescent="0.2">
      <c r="H21062" s="180"/>
      <c r="I21062" s="180"/>
      <c r="L21062" s="181"/>
      <c r="M21062" s="180"/>
      <c r="N21062" s="180"/>
      <c r="O21062" s="180"/>
    </row>
    <row r="21063" spans="8:15" s="179" customFormat="1" x14ac:dyDescent="0.2">
      <c r="H21063" s="180"/>
      <c r="I21063" s="180"/>
      <c r="L21063" s="181"/>
      <c r="M21063" s="180"/>
      <c r="N21063" s="180"/>
      <c r="O21063" s="180"/>
    </row>
    <row r="21064" spans="8:15" s="179" customFormat="1" x14ac:dyDescent="0.2">
      <c r="H21064" s="180"/>
      <c r="I21064" s="180"/>
      <c r="L21064" s="181"/>
      <c r="M21064" s="180"/>
      <c r="N21064" s="180"/>
      <c r="O21064" s="180"/>
    </row>
    <row r="21065" spans="8:15" s="179" customFormat="1" x14ac:dyDescent="0.2">
      <c r="H21065" s="180"/>
      <c r="I21065" s="180"/>
      <c r="L21065" s="181"/>
      <c r="M21065" s="180"/>
      <c r="N21065" s="180"/>
      <c r="O21065" s="180"/>
    </row>
    <row r="21066" spans="8:15" s="179" customFormat="1" x14ac:dyDescent="0.2">
      <c r="H21066" s="180"/>
      <c r="I21066" s="180"/>
      <c r="L21066" s="181"/>
      <c r="M21066" s="180"/>
      <c r="N21066" s="180"/>
      <c r="O21066" s="180"/>
    </row>
    <row r="21067" spans="8:15" s="179" customFormat="1" x14ac:dyDescent="0.2">
      <c r="H21067" s="180"/>
      <c r="I21067" s="180"/>
      <c r="L21067" s="181"/>
      <c r="M21067" s="180"/>
      <c r="N21067" s="180"/>
      <c r="O21067" s="180"/>
    </row>
    <row r="21068" spans="8:15" s="179" customFormat="1" x14ac:dyDescent="0.2">
      <c r="H21068" s="180"/>
      <c r="I21068" s="180"/>
      <c r="L21068" s="181"/>
      <c r="M21068" s="180"/>
      <c r="N21068" s="180"/>
      <c r="O21068" s="180"/>
    </row>
    <row r="21069" spans="8:15" s="179" customFormat="1" x14ac:dyDescent="0.2">
      <c r="H21069" s="180"/>
      <c r="I21069" s="180"/>
      <c r="L21069" s="181"/>
      <c r="M21069" s="180"/>
      <c r="N21069" s="180"/>
      <c r="O21069" s="180"/>
    </row>
    <row r="21070" spans="8:15" s="179" customFormat="1" x14ac:dyDescent="0.2">
      <c r="H21070" s="180"/>
      <c r="I21070" s="180"/>
      <c r="L21070" s="181"/>
      <c r="M21070" s="180"/>
      <c r="N21070" s="180"/>
      <c r="O21070" s="180"/>
    </row>
    <row r="21071" spans="8:15" s="179" customFormat="1" x14ac:dyDescent="0.2">
      <c r="H21071" s="180"/>
      <c r="I21071" s="180"/>
      <c r="L21071" s="181"/>
      <c r="M21071" s="180"/>
      <c r="N21071" s="180"/>
      <c r="O21071" s="180"/>
    </row>
    <row r="21072" spans="8:15" s="179" customFormat="1" x14ac:dyDescent="0.2">
      <c r="H21072" s="180"/>
      <c r="I21072" s="180"/>
      <c r="L21072" s="181"/>
      <c r="M21072" s="180"/>
      <c r="N21072" s="180"/>
      <c r="O21072" s="180"/>
    </row>
    <row r="21073" spans="8:15" s="179" customFormat="1" x14ac:dyDescent="0.2">
      <c r="H21073" s="180"/>
      <c r="I21073" s="180"/>
      <c r="L21073" s="181"/>
      <c r="M21073" s="180"/>
      <c r="N21073" s="180"/>
      <c r="O21073" s="180"/>
    </row>
    <row r="21074" spans="8:15" s="179" customFormat="1" x14ac:dyDescent="0.2">
      <c r="H21074" s="180"/>
      <c r="I21074" s="180"/>
      <c r="L21074" s="181"/>
      <c r="M21074" s="180"/>
      <c r="N21074" s="180"/>
      <c r="O21074" s="180"/>
    </row>
    <row r="21075" spans="8:15" s="179" customFormat="1" x14ac:dyDescent="0.2">
      <c r="H21075" s="180"/>
      <c r="I21075" s="180"/>
      <c r="L21075" s="181"/>
      <c r="M21075" s="180"/>
      <c r="N21075" s="180"/>
      <c r="O21075" s="180"/>
    </row>
    <row r="21076" spans="8:15" s="179" customFormat="1" x14ac:dyDescent="0.2">
      <c r="H21076" s="180"/>
      <c r="I21076" s="180"/>
      <c r="L21076" s="181"/>
      <c r="M21076" s="180"/>
      <c r="N21076" s="180"/>
      <c r="O21076" s="180"/>
    </row>
    <row r="21077" spans="8:15" s="179" customFormat="1" x14ac:dyDescent="0.2">
      <c r="H21077" s="180"/>
      <c r="I21077" s="180"/>
      <c r="L21077" s="181"/>
      <c r="M21077" s="180"/>
      <c r="N21077" s="180"/>
      <c r="O21077" s="180"/>
    </row>
    <row r="21078" spans="8:15" s="179" customFormat="1" x14ac:dyDescent="0.2">
      <c r="H21078" s="180"/>
      <c r="I21078" s="180"/>
      <c r="L21078" s="181"/>
      <c r="M21078" s="180"/>
      <c r="N21078" s="180"/>
      <c r="O21078" s="180"/>
    </row>
    <row r="21079" spans="8:15" s="179" customFormat="1" x14ac:dyDescent="0.2">
      <c r="H21079" s="180"/>
      <c r="I21079" s="180"/>
      <c r="L21079" s="181"/>
      <c r="M21079" s="180"/>
      <c r="N21079" s="180"/>
      <c r="O21079" s="180"/>
    </row>
    <row r="21080" spans="8:15" s="179" customFormat="1" x14ac:dyDescent="0.2">
      <c r="H21080" s="180"/>
      <c r="I21080" s="180"/>
      <c r="L21080" s="181"/>
      <c r="M21080" s="180"/>
      <c r="N21080" s="180"/>
      <c r="O21080" s="180"/>
    </row>
    <row r="21081" spans="8:15" s="179" customFormat="1" x14ac:dyDescent="0.2">
      <c r="H21081" s="180"/>
      <c r="I21081" s="180"/>
      <c r="L21081" s="181"/>
      <c r="M21081" s="180"/>
      <c r="N21081" s="180"/>
      <c r="O21081" s="180"/>
    </row>
    <row r="21082" spans="8:15" s="179" customFormat="1" x14ac:dyDescent="0.2">
      <c r="H21082" s="180"/>
      <c r="I21082" s="180"/>
      <c r="L21082" s="181"/>
      <c r="M21082" s="180"/>
      <c r="N21082" s="180"/>
      <c r="O21082" s="180"/>
    </row>
    <row r="21083" spans="8:15" s="179" customFormat="1" x14ac:dyDescent="0.2">
      <c r="H21083" s="180"/>
      <c r="I21083" s="180"/>
      <c r="L21083" s="181"/>
      <c r="M21083" s="180"/>
      <c r="N21083" s="180"/>
      <c r="O21083" s="180"/>
    </row>
    <row r="21084" spans="8:15" s="179" customFormat="1" x14ac:dyDescent="0.2">
      <c r="H21084" s="180"/>
      <c r="I21084" s="180"/>
      <c r="L21084" s="181"/>
      <c r="M21084" s="180"/>
      <c r="N21084" s="180"/>
      <c r="O21084" s="180"/>
    </row>
    <row r="21085" spans="8:15" s="179" customFormat="1" x14ac:dyDescent="0.2">
      <c r="H21085" s="180"/>
      <c r="I21085" s="180"/>
      <c r="L21085" s="181"/>
      <c r="M21085" s="180"/>
      <c r="N21085" s="180"/>
      <c r="O21085" s="180"/>
    </row>
    <row r="21086" spans="8:15" s="179" customFormat="1" x14ac:dyDescent="0.2">
      <c r="H21086" s="180"/>
      <c r="I21086" s="180"/>
      <c r="L21086" s="181"/>
      <c r="M21086" s="180"/>
      <c r="N21086" s="180"/>
      <c r="O21086" s="180"/>
    </row>
    <row r="21087" spans="8:15" s="179" customFormat="1" x14ac:dyDescent="0.2">
      <c r="H21087" s="180"/>
      <c r="I21087" s="180"/>
      <c r="L21087" s="181"/>
      <c r="M21087" s="180"/>
      <c r="N21087" s="180"/>
      <c r="O21087" s="180"/>
    </row>
    <row r="21088" spans="8:15" s="179" customFormat="1" x14ac:dyDescent="0.2">
      <c r="H21088" s="180"/>
      <c r="I21088" s="180"/>
      <c r="L21088" s="181"/>
      <c r="M21088" s="180"/>
      <c r="N21088" s="180"/>
      <c r="O21088" s="180"/>
    </row>
    <row r="21089" spans="8:15" s="179" customFormat="1" x14ac:dyDescent="0.2">
      <c r="H21089" s="180"/>
      <c r="I21089" s="180"/>
      <c r="L21089" s="181"/>
      <c r="M21089" s="180"/>
      <c r="N21089" s="180"/>
      <c r="O21089" s="180"/>
    </row>
    <row r="21090" spans="8:15" s="179" customFormat="1" x14ac:dyDescent="0.2">
      <c r="H21090" s="180"/>
      <c r="I21090" s="180"/>
      <c r="L21090" s="181"/>
      <c r="M21090" s="180"/>
      <c r="N21090" s="180"/>
      <c r="O21090" s="180"/>
    </row>
    <row r="21091" spans="8:15" s="179" customFormat="1" x14ac:dyDescent="0.2">
      <c r="H21091" s="180"/>
      <c r="I21091" s="180"/>
      <c r="L21091" s="181"/>
      <c r="M21091" s="180"/>
      <c r="N21091" s="180"/>
      <c r="O21091" s="180"/>
    </row>
    <row r="21092" spans="8:15" s="179" customFormat="1" x14ac:dyDescent="0.2">
      <c r="H21092" s="180"/>
      <c r="I21092" s="180"/>
      <c r="L21092" s="181"/>
      <c r="M21092" s="180"/>
      <c r="N21092" s="180"/>
      <c r="O21092" s="180"/>
    </row>
    <row r="21093" spans="8:15" s="179" customFormat="1" x14ac:dyDescent="0.2">
      <c r="H21093" s="180"/>
      <c r="I21093" s="180"/>
      <c r="L21093" s="181"/>
      <c r="M21093" s="180"/>
      <c r="N21093" s="180"/>
      <c r="O21093" s="180"/>
    </row>
    <row r="21094" spans="8:15" s="179" customFormat="1" x14ac:dyDescent="0.2">
      <c r="H21094" s="180"/>
      <c r="I21094" s="180"/>
      <c r="L21094" s="181"/>
      <c r="M21094" s="180"/>
      <c r="N21094" s="180"/>
      <c r="O21094" s="180"/>
    </row>
    <row r="21095" spans="8:15" s="179" customFormat="1" x14ac:dyDescent="0.2">
      <c r="H21095" s="180"/>
      <c r="I21095" s="180"/>
      <c r="L21095" s="181"/>
      <c r="M21095" s="180"/>
      <c r="N21095" s="180"/>
      <c r="O21095" s="180"/>
    </row>
    <row r="21096" spans="8:15" s="179" customFormat="1" x14ac:dyDescent="0.2">
      <c r="H21096" s="180"/>
      <c r="I21096" s="180"/>
      <c r="L21096" s="181"/>
      <c r="M21096" s="180"/>
      <c r="N21096" s="180"/>
      <c r="O21096" s="180"/>
    </row>
    <row r="21097" spans="8:15" s="179" customFormat="1" x14ac:dyDescent="0.2">
      <c r="H21097" s="180"/>
      <c r="I21097" s="180"/>
      <c r="L21097" s="181"/>
      <c r="M21097" s="180"/>
      <c r="N21097" s="180"/>
      <c r="O21097" s="180"/>
    </row>
    <row r="21098" spans="8:15" s="179" customFormat="1" x14ac:dyDescent="0.2">
      <c r="H21098" s="180"/>
      <c r="I21098" s="180"/>
      <c r="L21098" s="181"/>
      <c r="M21098" s="180"/>
      <c r="N21098" s="180"/>
      <c r="O21098" s="180"/>
    </row>
    <row r="21099" spans="8:15" s="179" customFormat="1" x14ac:dyDescent="0.2">
      <c r="H21099" s="180"/>
      <c r="I21099" s="180"/>
      <c r="L21099" s="181"/>
      <c r="M21099" s="180"/>
      <c r="N21099" s="180"/>
      <c r="O21099" s="180"/>
    </row>
    <row r="21100" spans="8:15" s="179" customFormat="1" x14ac:dyDescent="0.2">
      <c r="H21100" s="180"/>
      <c r="I21100" s="180"/>
      <c r="L21100" s="181"/>
      <c r="M21100" s="180"/>
      <c r="N21100" s="180"/>
      <c r="O21100" s="180"/>
    </row>
    <row r="21101" spans="8:15" s="179" customFormat="1" x14ac:dyDescent="0.2">
      <c r="H21101" s="180"/>
      <c r="I21101" s="180"/>
      <c r="L21101" s="181"/>
      <c r="M21101" s="180"/>
      <c r="N21101" s="180"/>
      <c r="O21101" s="180"/>
    </row>
    <row r="21102" spans="8:15" s="179" customFormat="1" x14ac:dyDescent="0.2">
      <c r="H21102" s="180"/>
      <c r="I21102" s="180"/>
      <c r="L21102" s="181"/>
      <c r="M21102" s="180"/>
      <c r="N21102" s="180"/>
      <c r="O21102" s="180"/>
    </row>
    <row r="21103" spans="8:15" s="179" customFormat="1" x14ac:dyDescent="0.2">
      <c r="H21103" s="180"/>
      <c r="I21103" s="180"/>
      <c r="L21103" s="181"/>
      <c r="M21103" s="180"/>
      <c r="N21103" s="180"/>
      <c r="O21103" s="180"/>
    </row>
    <row r="21104" spans="8:15" s="179" customFormat="1" x14ac:dyDescent="0.2">
      <c r="H21104" s="180"/>
      <c r="I21104" s="180"/>
      <c r="L21104" s="181"/>
      <c r="M21104" s="180"/>
      <c r="N21104" s="180"/>
      <c r="O21104" s="180"/>
    </row>
    <row r="21105" spans="8:15" s="179" customFormat="1" x14ac:dyDescent="0.2">
      <c r="H21105" s="180"/>
      <c r="I21105" s="180"/>
      <c r="L21105" s="181"/>
      <c r="M21105" s="180"/>
      <c r="N21105" s="180"/>
      <c r="O21105" s="180"/>
    </row>
    <row r="21106" spans="8:15" s="179" customFormat="1" x14ac:dyDescent="0.2">
      <c r="H21106" s="180"/>
      <c r="I21106" s="180"/>
      <c r="L21106" s="181"/>
      <c r="M21106" s="180"/>
      <c r="N21106" s="180"/>
      <c r="O21106" s="180"/>
    </row>
    <row r="21107" spans="8:15" s="179" customFormat="1" x14ac:dyDescent="0.2">
      <c r="H21107" s="180"/>
      <c r="I21107" s="180"/>
      <c r="L21107" s="181"/>
      <c r="M21107" s="180"/>
      <c r="N21107" s="180"/>
      <c r="O21107" s="180"/>
    </row>
    <row r="21108" spans="8:15" s="179" customFormat="1" x14ac:dyDescent="0.2">
      <c r="H21108" s="180"/>
      <c r="I21108" s="180"/>
      <c r="L21108" s="181"/>
      <c r="M21108" s="180"/>
      <c r="N21108" s="180"/>
      <c r="O21108" s="180"/>
    </row>
    <row r="21109" spans="8:15" s="179" customFormat="1" x14ac:dyDescent="0.2">
      <c r="H21109" s="180"/>
      <c r="I21109" s="180"/>
      <c r="L21109" s="181"/>
      <c r="M21109" s="180"/>
      <c r="N21109" s="180"/>
      <c r="O21109" s="180"/>
    </row>
    <row r="21110" spans="8:15" s="179" customFormat="1" x14ac:dyDescent="0.2">
      <c r="H21110" s="180"/>
      <c r="I21110" s="180"/>
      <c r="L21110" s="181"/>
      <c r="M21110" s="180"/>
      <c r="N21110" s="180"/>
      <c r="O21110" s="180"/>
    </row>
    <row r="21111" spans="8:15" s="179" customFormat="1" x14ac:dyDescent="0.2">
      <c r="H21111" s="180"/>
      <c r="I21111" s="180"/>
      <c r="L21111" s="181"/>
      <c r="M21111" s="180"/>
      <c r="N21111" s="180"/>
      <c r="O21111" s="180"/>
    </row>
    <row r="21112" spans="8:15" s="179" customFormat="1" x14ac:dyDescent="0.2">
      <c r="H21112" s="180"/>
      <c r="I21112" s="180"/>
      <c r="L21112" s="181"/>
      <c r="M21112" s="180"/>
      <c r="N21112" s="180"/>
      <c r="O21112" s="180"/>
    </row>
    <row r="21113" spans="8:15" s="179" customFormat="1" x14ac:dyDescent="0.2">
      <c r="H21113" s="180"/>
      <c r="I21113" s="180"/>
      <c r="L21113" s="181"/>
      <c r="M21113" s="180"/>
      <c r="N21113" s="180"/>
      <c r="O21113" s="180"/>
    </row>
    <row r="21114" spans="8:15" s="179" customFormat="1" x14ac:dyDescent="0.2">
      <c r="H21114" s="180"/>
      <c r="I21114" s="180"/>
      <c r="L21114" s="181"/>
      <c r="M21114" s="180"/>
      <c r="N21114" s="180"/>
      <c r="O21114" s="180"/>
    </row>
    <row r="21115" spans="8:15" s="179" customFormat="1" x14ac:dyDescent="0.2">
      <c r="H21115" s="180"/>
      <c r="I21115" s="180"/>
      <c r="L21115" s="181"/>
      <c r="M21115" s="180"/>
      <c r="N21115" s="180"/>
      <c r="O21115" s="180"/>
    </row>
    <row r="21116" spans="8:15" s="179" customFormat="1" x14ac:dyDescent="0.2">
      <c r="H21116" s="180"/>
      <c r="I21116" s="180"/>
      <c r="L21116" s="181"/>
      <c r="M21116" s="180"/>
      <c r="N21116" s="180"/>
      <c r="O21116" s="180"/>
    </row>
    <row r="21117" spans="8:15" s="179" customFormat="1" x14ac:dyDescent="0.2">
      <c r="H21117" s="180"/>
      <c r="I21117" s="180"/>
      <c r="L21117" s="181"/>
      <c r="M21117" s="180"/>
      <c r="N21117" s="180"/>
      <c r="O21117" s="180"/>
    </row>
    <row r="21118" spans="8:15" s="179" customFormat="1" x14ac:dyDescent="0.2">
      <c r="H21118" s="180"/>
      <c r="I21118" s="180"/>
      <c r="L21118" s="181"/>
      <c r="M21118" s="180"/>
      <c r="N21118" s="180"/>
      <c r="O21118" s="180"/>
    </row>
    <row r="21119" spans="8:15" s="179" customFormat="1" x14ac:dyDescent="0.2">
      <c r="H21119" s="180"/>
      <c r="I21119" s="180"/>
      <c r="L21119" s="181"/>
      <c r="M21119" s="180"/>
      <c r="N21119" s="180"/>
      <c r="O21119" s="180"/>
    </row>
    <row r="21120" spans="8:15" s="179" customFormat="1" x14ac:dyDescent="0.2">
      <c r="H21120" s="180"/>
      <c r="I21120" s="180"/>
      <c r="L21120" s="181"/>
      <c r="M21120" s="180"/>
      <c r="N21120" s="180"/>
      <c r="O21120" s="180"/>
    </row>
    <row r="21121" spans="8:15" s="179" customFormat="1" x14ac:dyDescent="0.2">
      <c r="H21121" s="180"/>
      <c r="I21121" s="180"/>
      <c r="L21121" s="181"/>
      <c r="M21121" s="180"/>
      <c r="N21121" s="180"/>
      <c r="O21121" s="180"/>
    </row>
    <row r="21122" spans="8:15" s="179" customFormat="1" x14ac:dyDescent="0.2">
      <c r="H21122" s="180"/>
      <c r="I21122" s="180"/>
      <c r="L21122" s="181"/>
      <c r="M21122" s="180"/>
      <c r="N21122" s="180"/>
      <c r="O21122" s="180"/>
    </row>
    <row r="21123" spans="8:15" s="179" customFormat="1" x14ac:dyDescent="0.2">
      <c r="H21123" s="180"/>
      <c r="I21123" s="180"/>
      <c r="L21123" s="181"/>
      <c r="M21123" s="180"/>
      <c r="N21123" s="180"/>
      <c r="O21123" s="180"/>
    </row>
    <row r="21124" spans="8:15" s="179" customFormat="1" x14ac:dyDescent="0.2">
      <c r="H21124" s="180"/>
      <c r="I21124" s="180"/>
      <c r="L21124" s="181"/>
      <c r="M21124" s="180"/>
      <c r="N21124" s="180"/>
      <c r="O21124" s="180"/>
    </row>
    <row r="21125" spans="8:15" s="179" customFormat="1" x14ac:dyDescent="0.2">
      <c r="H21125" s="180"/>
      <c r="I21125" s="180"/>
      <c r="L21125" s="181"/>
      <c r="M21125" s="180"/>
      <c r="N21125" s="180"/>
      <c r="O21125" s="180"/>
    </row>
    <row r="21126" spans="8:15" s="179" customFormat="1" x14ac:dyDescent="0.2">
      <c r="H21126" s="180"/>
      <c r="I21126" s="180"/>
      <c r="L21126" s="181"/>
      <c r="M21126" s="180"/>
      <c r="N21126" s="180"/>
      <c r="O21126" s="180"/>
    </row>
    <row r="21127" spans="8:15" s="179" customFormat="1" x14ac:dyDescent="0.2">
      <c r="H21127" s="180"/>
      <c r="I21127" s="180"/>
      <c r="L21127" s="181"/>
      <c r="M21127" s="180"/>
      <c r="N21127" s="180"/>
      <c r="O21127" s="180"/>
    </row>
    <row r="21128" spans="8:15" s="179" customFormat="1" x14ac:dyDescent="0.2">
      <c r="H21128" s="180"/>
      <c r="I21128" s="180"/>
      <c r="L21128" s="181"/>
      <c r="M21128" s="180"/>
      <c r="N21128" s="180"/>
      <c r="O21128" s="180"/>
    </row>
    <row r="21129" spans="8:15" s="179" customFormat="1" x14ac:dyDescent="0.2">
      <c r="H21129" s="180"/>
      <c r="I21129" s="180"/>
      <c r="L21129" s="181"/>
      <c r="M21129" s="180"/>
      <c r="N21129" s="180"/>
      <c r="O21129" s="180"/>
    </row>
    <row r="21130" spans="8:15" s="179" customFormat="1" x14ac:dyDescent="0.2">
      <c r="H21130" s="180"/>
      <c r="I21130" s="180"/>
      <c r="L21130" s="181"/>
      <c r="M21130" s="180"/>
      <c r="N21130" s="180"/>
      <c r="O21130" s="180"/>
    </row>
    <row r="21131" spans="8:15" s="179" customFormat="1" x14ac:dyDescent="0.2">
      <c r="H21131" s="180"/>
      <c r="I21131" s="180"/>
      <c r="L21131" s="181"/>
      <c r="M21131" s="180"/>
      <c r="N21131" s="180"/>
      <c r="O21131" s="180"/>
    </row>
    <row r="21132" spans="8:15" s="179" customFormat="1" x14ac:dyDescent="0.2">
      <c r="H21132" s="180"/>
      <c r="I21132" s="180"/>
      <c r="L21132" s="181"/>
      <c r="M21132" s="180"/>
      <c r="N21132" s="180"/>
      <c r="O21132" s="180"/>
    </row>
    <row r="21133" spans="8:15" s="179" customFormat="1" x14ac:dyDescent="0.2">
      <c r="H21133" s="180"/>
      <c r="I21133" s="180"/>
      <c r="L21133" s="181"/>
      <c r="M21133" s="180"/>
      <c r="N21133" s="180"/>
      <c r="O21133" s="180"/>
    </row>
    <row r="21134" spans="8:15" s="179" customFormat="1" x14ac:dyDescent="0.2">
      <c r="H21134" s="180"/>
      <c r="I21134" s="180"/>
      <c r="L21134" s="181"/>
      <c r="M21134" s="180"/>
      <c r="N21134" s="180"/>
      <c r="O21134" s="180"/>
    </row>
    <row r="21135" spans="8:15" s="179" customFormat="1" x14ac:dyDescent="0.2">
      <c r="H21135" s="180"/>
      <c r="I21135" s="180"/>
      <c r="L21135" s="181"/>
      <c r="M21135" s="180"/>
      <c r="N21135" s="180"/>
      <c r="O21135" s="180"/>
    </row>
    <row r="21136" spans="8:15" s="179" customFormat="1" x14ac:dyDescent="0.2">
      <c r="H21136" s="180"/>
      <c r="I21136" s="180"/>
      <c r="L21136" s="181"/>
      <c r="M21136" s="180"/>
      <c r="N21136" s="180"/>
      <c r="O21136" s="180"/>
    </row>
    <row r="21137" spans="8:15" s="179" customFormat="1" x14ac:dyDescent="0.2">
      <c r="H21137" s="180"/>
      <c r="I21137" s="180"/>
      <c r="L21137" s="181"/>
      <c r="M21137" s="180"/>
      <c r="N21137" s="180"/>
      <c r="O21137" s="180"/>
    </row>
    <row r="21138" spans="8:15" s="179" customFormat="1" x14ac:dyDescent="0.2">
      <c r="H21138" s="180"/>
      <c r="I21138" s="180"/>
      <c r="L21138" s="181"/>
      <c r="M21138" s="180"/>
      <c r="N21138" s="180"/>
      <c r="O21138" s="180"/>
    </row>
    <row r="21139" spans="8:15" s="179" customFormat="1" x14ac:dyDescent="0.2">
      <c r="H21139" s="180"/>
      <c r="I21139" s="180"/>
      <c r="L21139" s="181"/>
      <c r="M21139" s="180"/>
      <c r="N21139" s="180"/>
      <c r="O21139" s="180"/>
    </row>
    <row r="21140" spans="8:15" s="179" customFormat="1" x14ac:dyDescent="0.2">
      <c r="H21140" s="180"/>
      <c r="I21140" s="180"/>
      <c r="L21140" s="181"/>
      <c r="M21140" s="180"/>
      <c r="N21140" s="180"/>
      <c r="O21140" s="180"/>
    </row>
    <row r="21141" spans="8:15" s="179" customFormat="1" x14ac:dyDescent="0.2">
      <c r="H21141" s="180"/>
      <c r="I21141" s="180"/>
      <c r="L21141" s="181"/>
      <c r="M21141" s="180"/>
      <c r="N21141" s="180"/>
      <c r="O21141" s="180"/>
    </row>
    <row r="21142" spans="8:15" s="179" customFormat="1" x14ac:dyDescent="0.2">
      <c r="H21142" s="180"/>
      <c r="I21142" s="180"/>
      <c r="L21142" s="181"/>
      <c r="M21142" s="180"/>
      <c r="N21142" s="180"/>
      <c r="O21142" s="180"/>
    </row>
    <row r="21143" spans="8:15" s="179" customFormat="1" x14ac:dyDescent="0.2">
      <c r="H21143" s="180"/>
      <c r="I21143" s="180"/>
      <c r="L21143" s="181"/>
      <c r="M21143" s="180"/>
      <c r="N21143" s="180"/>
      <c r="O21143" s="180"/>
    </row>
    <row r="21144" spans="8:15" s="179" customFormat="1" x14ac:dyDescent="0.2">
      <c r="H21144" s="180"/>
      <c r="I21144" s="180"/>
      <c r="L21144" s="181"/>
      <c r="M21144" s="180"/>
      <c r="N21144" s="180"/>
      <c r="O21144" s="180"/>
    </row>
    <row r="21145" spans="8:15" s="179" customFormat="1" x14ac:dyDescent="0.2">
      <c r="H21145" s="180"/>
      <c r="I21145" s="180"/>
      <c r="L21145" s="181"/>
      <c r="M21145" s="180"/>
      <c r="N21145" s="180"/>
      <c r="O21145" s="180"/>
    </row>
    <row r="21146" spans="8:15" s="179" customFormat="1" x14ac:dyDescent="0.2">
      <c r="H21146" s="180"/>
      <c r="I21146" s="180"/>
      <c r="L21146" s="181"/>
      <c r="M21146" s="180"/>
      <c r="N21146" s="180"/>
      <c r="O21146" s="180"/>
    </row>
    <row r="21147" spans="8:15" s="179" customFormat="1" x14ac:dyDescent="0.2">
      <c r="H21147" s="180"/>
      <c r="I21147" s="180"/>
      <c r="L21147" s="181"/>
      <c r="M21147" s="180"/>
      <c r="N21147" s="180"/>
      <c r="O21147" s="180"/>
    </row>
    <row r="21148" spans="8:15" s="179" customFormat="1" x14ac:dyDescent="0.2">
      <c r="H21148" s="180"/>
      <c r="I21148" s="180"/>
      <c r="L21148" s="181"/>
      <c r="M21148" s="180"/>
      <c r="N21148" s="180"/>
      <c r="O21148" s="180"/>
    </row>
    <row r="21149" spans="8:15" s="179" customFormat="1" x14ac:dyDescent="0.2">
      <c r="H21149" s="180"/>
      <c r="I21149" s="180"/>
      <c r="L21149" s="181"/>
      <c r="M21149" s="180"/>
      <c r="N21149" s="180"/>
      <c r="O21149" s="180"/>
    </row>
    <row r="21150" spans="8:15" s="179" customFormat="1" x14ac:dyDescent="0.2">
      <c r="H21150" s="180"/>
      <c r="I21150" s="180"/>
      <c r="L21150" s="181"/>
      <c r="M21150" s="180"/>
      <c r="N21150" s="180"/>
      <c r="O21150" s="180"/>
    </row>
    <row r="21151" spans="8:15" s="179" customFormat="1" x14ac:dyDescent="0.2">
      <c r="H21151" s="180"/>
      <c r="I21151" s="180"/>
      <c r="L21151" s="181"/>
      <c r="M21151" s="180"/>
      <c r="N21151" s="180"/>
      <c r="O21151" s="180"/>
    </row>
    <row r="21152" spans="8:15" s="179" customFormat="1" x14ac:dyDescent="0.2">
      <c r="H21152" s="180"/>
      <c r="I21152" s="180"/>
      <c r="L21152" s="181"/>
      <c r="M21152" s="180"/>
      <c r="N21152" s="180"/>
      <c r="O21152" s="180"/>
    </row>
    <row r="21153" spans="8:15" s="179" customFormat="1" x14ac:dyDescent="0.2">
      <c r="H21153" s="180"/>
      <c r="I21153" s="180"/>
      <c r="L21153" s="181"/>
      <c r="M21153" s="180"/>
      <c r="N21153" s="180"/>
      <c r="O21153" s="180"/>
    </row>
    <row r="21154" spans="8:15" s="179" customFormat="1" x14ac:dyDescent="0.2">
      <c r="H21154" s="180"/>
      <c r="I21154" s="180"/>
      <c r="L21154" s="181"/>
      <c r="M21154" s="180"/>
      <c r="N21154" s="180"/>
      <c r="O21154" s="180"/>
    </row>
    <row r="21155" spans="8:15" s="179" customFormat="1" x14ac:dyDescent="0.2">
      <c r="H21155" s="180"/>
      <c r="I21155" s="180"/>
      <c r="L21155" s="181"/>
      <c r="M21155" s="180"/>
      <c r="N21155" s="180"/>
      <c r="O21155" s="180"/>
    </row>
    <row r="21156" spans="8:15" s="179" customFormat="1" x14ac:dyDescent="0.2">
      <c r="H21156" s="180"/>
      <c r="I21156" s="180"/>
      <c r="L21156" s="181"/>
      <c r="M21156" s="180"/>
      <c r="N21156" s="180"/>
      <c r="O21156" s="180"/>
    </row>
    <row r="21157" spans="8:15" s="179" customFormat="1" x14ac:dyDescent="0.2">
      <c r="H21157" s="180"/>
      <c r="I21157" s="180"/>
      <c r="L21157" s="181"/>
      <c r="M21157" s="180"/>
      <c r="N21157" s="180"/>
      <c r="O21157" s="180"/>
    </row>
    <row r="21158" spans="8:15" s="179" customFormat="1" x14ac:dyDescent="0.2">
      <c r="H21158" s="180"/>
      <c r="I21158" s="180"/>
      <c r="L21158" s="181"/>
      <c r="M21158" s="180"/>
      <c r="N21158" s="180"/>
      <c r="O21158" s="180"/>
    </row>
    <row r="21159" spans="8:15" s="179" customFormat="1" x14ac:dyDescent="0.2">
      <c r="H21159" s="180"/>
      <c r="I21159" s="180"/>
      <c r="L21159" s="181"/>
      <c r="M21159" s="180"/>
      <c r="N21159" s="180"/>
      <c r="O21159" s="180"/>
    </row>
    <row r="21160" spans="8:15" s="179" customFormat="1" x14ac:dyDescent="0.2">
      <c r="H21160" s="180"/>
      <c r="I21160" s="180"/>
      <c r="L21160" s="181"/>
      <c r="M21160" s="180"/>
      <c r="N21160" s="180"/>
      <c r="O21160" s="180"/>
    </row>
    <row r="21161" spans="8:15" s="179" customFormat="1" x14ac:dyDescent="0.2">
      <c r="H21161" s="180"/>
      <c r="I21161" s="180"/>
      <c r="L21161" s="181"/>
      <c r="M21161" s="180"/>
      <c r="N21161" s="180"/>
      <c r="O21161" s="180"/>
    </row>
    <row r="21162" spans="8:15" s="179" customFormat="1" x14ac:dyDescent="0.2">
      <c r="H21162" s="180"/>
      <c r="I21162" s="180"/>
      <c r="L21162" s="181"/>
      <c r="M21162" s="180"/>
      <c r="N21162" s="180"/>
      <c r="O21162" s="180"/>
    </row>
    <row r="21163" spans="8:15" s="179" customFormat="1" x14ac:dyDescent="0.2">
      <c r="H21163" s="180"/>
      <c r="I21163" s="180"/>
      <c r="L21163" s="181"/>
      <c r="M21163" s="180"/>
      <c r="N21163" s="180"/>
      <c r="O21163" s="180"/>
    </row>
    <row r="21164" spans="8:15" s="179" customFormat="1" x14ac:dyDescent="0.2">
      <c r="H21164" s="180"/>
      <c r="I21164" s="180"/>
      <c r="L21164" s="181"/>
      <c r="M21164" s="180"/>
      <c r="N21164" s="180"/>
      <c r="O21164" s="180"/>
    </row>
    <row r="21165" spans="8:15" s="179" customFormat="1" x14ac:dyDescent="0.2">
      <c r="H21165" s="180"/>
      <c r="I21165" s="180"/>
      <c r="L21165" s="181"/>
      <c r="M21165" s="180"/>
      <c r="N21165" s="180"/>
      <c r="O21165" s="180"/>
    </row>
    <row r="21166" spans="8:15" s="179" customFormat="1" x14ac:dyDescent="0.2">
      <c r="H21166" s="180"/>
      <c r="I21166" s="180"/>
      <c r="L21166" s="181"/>
      <c r="M21166" s="180"/>
      <c r="N21166" s="180"/>
      <c r="O21166" s="180"/>
    </row>
    <row r="21167" spans="8:15" s="179" customFormat="1" x14ac:dyDescent="0.2">
      <c r="H21167" s="180"/>
      <c r="I21167" s="180"/>
      <c r="L21167" s="181"/>
      <c r="M21167" s="180"/>
      <c r="N21167" s="180"/>
      <c r="O21167" s="180"/>
    </row>
    <row r="21168" spans="8:15" s="179" customFormat="1" x14ac:dyDescent="0.2">
      <c r="H21168" s="180"/>
      <c r="I21168" s="180"/>
      <c r="L21168" s="181"/>
      <c r="M21168" s="180"/>
      <c r="N21168" s="180"/>
      <c r="O21168" s="180"/>
    </row>
    <row r="21169" spans="8:15" s="179" customFormat="1" x14ac:dyDescent="0.2">
      <c r="H21169" s="180"/>
      <c r="I21169" s="180"/>
      <c r="L21169" s="181"/>
      <c r="M21169" s="180"/>
      <c r="N21169" s="180"/>
      <c r="O21169" s="180"/>
    </row>
    <row r="21170" spans="8:15" s="179" customFormat="1" x14ac:dyDescent="0.2">
      <c r="H21170" s="180"/>
      <c r="I21170" s="180"/>
      <c r="L21170" s="181"/>
      <c r="M21170" s="180"/>
      <c r="N21170" s="180"/>
      <c r="O21170" s="180"/>
    </row>
    <row r="21171" spans="8:15" s="179" customFormat="1" x14ac:dyDescent="0.2">
      <c r="H21171" s="180"/>
      <c r="I21171" s="180"/>
      <c r="L21171" s="181"/>
      <c r="M21171" s="180"/>
      <c r="N21171" s="180"/>
      <c r="O21171" s="180"/>
    </row>
    <row r="21172" spans="8:15" s="179" customFormat="1" x14ac:dyDescent="0.2">
      <c r="H21172" s="180"/>
      <c r="I21172" s="180"/>
      <c r="L21172" s="181"/>
      <c r="M21172" s="180"/>
      <c r="N21172" s="180"/>
      <c r="O21172" s="180"/>
    </row>
    <row r="21173" spans="8:15" s="179" customFormat="1" x14ac:dyDescent="0.2">
      <c r="H21173" s="180"/>
      <c r="I21173" s="180"/>
      <c r="L21173" s="181"/>
      <c r="M21173" s="180"/>
      <c r="N21173" s="180"/>
      <c r="O21173" s="180"/>
    </row>
    <row r="21174" spans="8:15" s="179" customFormat="1" x14ac:dyDescent="0.2">
      <c r="H21174" s="180"/>
      <c r="I21174" s="180"/>
      <c r="L21174" s="181"/>
      <c r="M21174" s="180"/>
      <c r="N21174" s="180"/>
      <c r="O21174" s="180"/>
    </row>
    <row r="21175" spans="8:15" s="179" customFormat="1" x14ac:dyDescent="0.2">
      <c r="H21175" s="180"/>
      <c r="I21175" s="180"/>
      <c r="L21175" s="181"/>
      <c r="M21175" s="180"/>
      <c r="N21175" s="180"/>
      <c r="O21175" s="180"/>
    </row>
    <row r="21176" spans="8:15" s="179" customFormat="1" x14ac:dyDescent="0.2">
      <c r="H21176" s="180"/>
      <c r="I21176" s="180"/>
      <c r="L21176" s="181"/>
      <c r="M21176" s="180"/>
      <c r="N21176" s="180"/>
      <c r="O21176" s="180"/>
    </row>
    <row r="21177" spans="8:15" s="179" customFormat="1" x14ac:dyDescent="0.2">
      <c r="H21177" s="180"/>
      <c r="I21177" s="180"/>
      <c r="L21177" s="181"/>
      <c r="M21177" s="180"/>
      <c r="N21177" s="180"/>
      <c r="O21177" s="180"/>
    </row>
    <row r="21178" spans="8:15" s="179" customFormat="1" x14ac:dyDescent="0.2">
      <c r="H21178" s="180"/>
      <c r="I21178" s="180"/>
      <c r="L21178" s="181"/>
      <c r="M21178" s="180"/>
      <c r="N21178" s="180"/>
      <c r="O21178" s="180"/>
    </row>
    <row r="21179" spans="8:15" s="179" customFormat="1" x14ac:dyDescent="0.2">
      <c r="H21179" s="180"/>
      <c r="I21179" s="180"/>
      <c r="L21179" s="181"/>
      <c r="M21179" s="180"/>
      <c r="N21179" s="180"/>
      <c r="O21179" s="180"/>
    </row>
    <row r="21180" spans="8:15" s="179" customFormat="1" x14ac:dyDescent="0.2">
      <c r="H21180" s="180"/>
      <c r="I21180" s="180"/>
      <c r="L21180" s="181"/>
      <c r="M21180" s="180"/>
      <c r="N21180" s="180"/>
      <c r="O21180" s="180"/>
    </row>
    <row r="21181" spans="8:15" s="179" customFormat="1" x14ac:dyDescent="0.2">
      <c r="H21181" s="180"/>
      <c r="I21181" s="180"/>
      <c r="L21181" s="181"/>
      <c r="M21181" s="180"/>
      <c r="N21181" s="180"/>
      <c r="O21181" s="180"/>
    </row>
    <row r="21182" spans="8:15" s="179" customFormat="1" x14ac:dyDescent="0.2">
      <c r="H21182" s="180"/>
      <c r="I21182" s="180"/>
      <c r="L21182" s="181"/>
      <c r="M21182" s="180"/>
      <c r="N21182" s="180"/>
      <c r="O21182" s="180"/>
    </row>
    <row r="21183" spans="8:15" s="179" customFormat="1" x14ac:dyDescent="0.2">
      <c r="H21183" s="180"/>
      <c r="I21183" s="180"/>
      <c r="L21183" s="181"/>
      <c r="M21183" s="180"/>
      <c r="N21183" s="180"/>
      <c r="O21183" s="180"/>
    </row>
    <row r="21184" spans="8:15" s="179" customFormat="1" x14ac:dyDescent="0.2">
      <c r="H21184" s="180"/>
      <c r="I21184" s="180"/>
      <c r="L21184" s="181"/>
      <c r="M21184" s="180"/>
      <c r="N21184" s="180"/>
      <c r="O21184" s="180"/>
    </row>
    <row r="21185" spans="8:15" s="179" customFormat="1" x14ac:dyDescent="0.2">
      <c r="H21185" s="180"/>
      <c r="I21185" s="180"/>
      <c r="L21185" s="181"/>
      <c r="M21185" s="180"/>
      <c r="N21185" s="180"/>
      <c r="O21185" s="180"/>
    </row>
    <row r="21186" spans="8:15" s="179" customFormat="1" x14ac:dyDescent="0.2">
      <c r="H21186" s="180"/>
      <c r="I21186" s="180"/>
      <c r="L21186" s="181"/>
      <c r="M21186" s="180"/>
      <c r="N21186" s="180"/>
      <c r="O21186" s="180"/>
    </row>
    <row r="21187" spans="8:15" s="179" customFormat="1" x14ac:dyDescent="0.2">
      <c r="H21187" s="180"/>
      <c r="I21187" s="180"/>
      <c r="L21187" s="181"/>
      <c r="M21187" s="180"/>
      <c r="N21187" s="180"/>
      <c r="O21187" s="180"/>
    </row>
    <row r="21188" spans="8:15" s="179" customFormat="1" x14ac:dyDescent="0.2">
      <c r="H21188" s="180"/>
      <c r="I21188" s="180"/>
      <c r="L21188" s="181"/>
      <c r="M21188" s="180"/>
      <c r="N21188" s="180"/>
      <c r="O21188" s="180"/>
    </row>
    <row r="21189" spans="8:15" s="179" customFormat="1" x14ac:dyDescent="0.2">
      <c r="H21189" s="180"/>
      <c r="I21189" s="180"/>
      <c r="L21189" s="181"/>
      <c r="M21189" s="180"/>
      <c r="N21189" s="180"/>
      <c r="O21189" s="180"/>
    </row>
    <row r="21190" spans="8:15" s="179" customFormat="1" x14ac:dyDescent="0.2">
      <c r="H21190" s="180"/>
      <c r="I21190" s="180"/>
      <c r="L21190" s="181"/>
      <c r="M21190" s="180"/>
      <c r="N21190" s="180"/>
      <c r="O21190" s="180"/>
    </row>
    <row r="21191" spans="8:15" s="179" customFormat="1" x14ac:dyDescent="0.2">
      <c r="H21191" s="180"/>
      <c r="I21191" s="180"/>
      <c r="L21191" s="181"/>
      <c r="M21191" s="180"/>
      <c r="N21191" s="180"/>
      <c r="O21191" s="180"/>
    </row>
    <row r="21192" spans="8:15" s="179" customFormat="1" x14ac:dyDescent="0.2">
      <c r="H21192" s="180"/>
      <c r="I21192" s="180"/>
      <c r="L21192" s="181"/>
      <c r="M21192" s="180"/>
      <c r="N21192" s="180"/>
      <c r="O21192" s="180"/>
    </row>
    <row r="21193" spans="8:15" s="179" customFormat="1" x14ac:dyDescent="0.2">
      <c r="H21193" s="180"/>
      <c r="I21193" s="180"/>
      <c r="L21193" s="181"/>
      <c r="M21193" s="180"/>
      <c r="N21193" s="180"/>
      <c r="O21193" s="180"/>
    </row>
    <row r="21194" spans="8:15" s="179" customFormat="1" x14ac:dyDescent="0.2">
      <c r="H21194" s="180"/>
      <c r="I21194" s="180"/>
      <c r="L21194" s="181"/>
      <c r="M21194" s="180"/>
      <c r="N21194" s="180"/>
      <c r="O21194" s="180"/>
    </row>
    <row r="21195" spans="8:15" s="179" customFormat="1" x14ac:dyDescent="0.2">
      <c r="H21195" s="180"/>
      <c r="I21195" s="180"/>
      <c r="L21195" s="181"/>
      <c r="M21195" s="180"/>
      <c r="N21195" s="180"/>
      <c r="O21195" s="180"/>
    </row>
    <row r="21196" spans="8:15" s="179" customFormat="1" x14ac:dyDescent="0.2">
      <c r="H21196" s="180"/>
      <c r="I21196" s="180"/>
      <c r="L21196" s="181"/>
      <c r="M21196" s="180"/>
      <c r="N21196" s="180"/>
      <c r="O21196" s="180"/>
    </row>
    <row r="21197" spans="8:15" s="179" customFormat="1" x14ac:dyDescent="0.2">
      <c r="H21197" s="180"/>
      <c r="I21197" s="180"/>
      <c r="L21197" s="181"/>
      <c r="M21197" s="180"/>
      <c r="N21197" s="180"/>
      <c r="O21197" s="180"/>
    </row>
    <row r="21198" spans="8:15" s="179" customFormat="1" x14ac:dyDescent="0.2">
      <c r="H21198" s="180"/>
      <c r="I21198" s="180"/>
      <c r="L21198" s="181"/>
      <c r="M21198" s="180"/>
      <c r="N21198" s="180"/>
      <c r="O21198" s="180"/>
    </row>
    <row r="21199" spans="8:15" s="179" customFormat="1" x14ac:dyDescent="0.2">
      <c r="H21199" s="180"/>
      <c r="I21199" s="180"/>
      <c r="L21199" s="181"/>
      <c r="M21199" s="180"/>
      <c r="N21199" s="180"/>
      <c r="O21199" s="180"/>
    </row>
    <row r="21200" spans="8:15" s="179" customFormat="1" x14ac:dyDescent="0.2">
      <c r="H21200" s="180"/>
      <c r="I21200" s="180"/>
      <c r="L21200" s="181"/>
      <c r="M21200" s="180"/>
      <c r="N21200" s="180"/>
      <c r="O21200" s="180"/>
    </row>
    <row r="21201" spans="8:15" s="179" customFormat="1" x14ac:dyDescent="0.2">
      <c r="H21201" s="180"/>
      <c r="I21201" s="180"/>
      <c r="L21201" s="181"/>
      <c r="M21201" s="180"/>
      <c r="N21201" s="180"/>
      <c r="O21201" s="180"/>
    </row>
    <row r="21202" spans="8:15" s="179" customFormat="1" x14ac:dyDescent="0.2">
      <c r="H21202" s="180"/>
      <c r="I21202" s="180"/>
      <c r="L21202" s="181"/>
      <c r="M21202" s="180"/>
      <c r="N21202" s="180"/>
      <c r="O21202" s="180"/>
    </row>
    <row r="21203" spans="8:15" s="179" customFormat="1" x14ac:dyDescent="0.2">
      <c r="H21203" s="180"/>
      <c r="I21203" s="180"/>
      <c r="L21203" s="181"/>
      <c r="M21203" s="180"/>
      <c r="N21203" s="180"/>
      <c r="O21203" s="180"/>
    </row>
    <row r="21204" spans="8:15" s="179" customFormat="1" x14ac:dyDescent="0.2">
      <c r="H21204" s="180"/>
      <c r="I21204" s="180"/>
      <c r="L21204" s="181"/>
      <c r="M21204" s="180"/>
      <c r="N21204" s="180"/>
      <c r="O21204" s="180"/>
    </row>
    <row r="21205" spans="8:15" s="179" customFormat="1" x14ac:dyDescent="0.2">
      <c r="H21205" s="180"/>
      <c r="I21205" s="180"/>
      <c r="L21205" s="181"/>
      <c r="M21205" s="180"/>
      <c r="N21205" s="180"/>
      <c r="O21205" s="180"/>
    </row>
    <row r="21206" spans="8:15" s="179" customFormat="1" x14ac:dyDescent="0.2">
      <c r="H21206" s="180"/>
      <c r="I21206" s="180"/>
      <c r="L21206" s="181"/>
      <c r="M21206" s="180"/>
      <c r="N21206" s="180"/>
      <c r="O21206" s="180"/>
    </row>
    <row r="21207" spans="8:15" s="179" customFormat="1" x14ac:dyDescent="0.2">
      <c r="H21207" s="180"/>
      <c r="I21207" s="180"/>
      <c r="L21207" s="181"/>
      <c r="M21207" s="180"/>
      <c r="N21207" s="180"/>
      <c r="O21207" s="180"/>
    </row>
    <row r="21208" spans="8:15" s="179" customFormat="1" x14ac:dyDescent="0.2">
      <c r="H21208" s="180"/>
      <c r="I21208" s="180"/>
      <c r="L21208" s="181"/>
      <c r="M21208" s="180"/>
      <c r="N21208" s="180"/>
      <c r="O21208" s="180"/>
    </row>
    <row r="21209" spans="8:15" s="179" customFormat="1" x14ac:dyDescent="0.2">
      <c r="H21209" s="180"/>
      <c r="I21209" s="180"/>
      <c r="L21209" s="181"/>
      <c r="M21209" s="180"/>
      <c r="N21209" s="180"/>
      <c r="O21209" s="180"/>
    </row>
    <row r="21210" spans="8:15" s="179" customFormat="1" x14ac:dyDescent="0.2">
      <c r="H21210" s="180"/>
      <c r="I21210" s="180"/>
      <c r="L21210" s="181"/>
      <c r="M21210" s="180"/>
      <c r="N21210" s="180"/>
      <c r="O21210" s="180"/>
    </row>
    <row r="21211" spans="8:15" s="179" customFormat="1" x14ac:dyDescent="0.2">
      <c r="H21211" s="180"/>
      <c r="I21211" s="180"/>
      <c r="L21211" s="181"/>
      <c r="M21211" s="180"/>
      <c r="N21211" s="180"/>
      <c r="O21211" s="180"/>
    </row>
    <row r="21212" spans="8:15" s="179" customFormat="1" x14ac:dyDescent="0.2">
      <c r="H21212" s="180"/>
      <c r="I21212" s="180"/>
      <c r="L21212" s="181"/>
      <c r="M21212" s="180"/>
      <c r="N21212" s="180"/>
      <c r="O21212" s="180"/>
    </row>
    <row r="21213" spans="8:15" s="179" customFormat="1" x14ac:dyDescent="0.2">
      <c r="H21213" s="180"/>
      <c r="I21213" s="180"/>
      <c r="L21213" s="181"/>
      <c r="M21213" s="180"/>
      <c r="N21213" s="180"/>
      <c r="O21213" s="180"/>
    </row>
    <row r="21214" spans="8:15" s="179" customFormat="1" x14ac:dyDescent="0.2">
      <c r="H21214" s="180"/>
      <c r="I21214" s="180"/>
      <c r="L21214" s="181"/>
      <c r="M21214" s="180"/>
      <c r="N21214" s="180"/>
      <c r="O21214" s="180"/>
    </row>
    <row r="21215" spans="8:15" s="179" customFormat="1" x14ac:dyDescent="0.2">
      <c r="H21215" s="180"/>
      <c r="I21215" s="180"/>
      <c r="L21215" s="181"/>
      <c r="M21215" s="180"/>
      <c r="N21215" s="180"/>
      <c r="O21215" s="180"/>
    </row>
    <row r="21216" spans="8:15" s="179" customFormat="1" x14ac:dyDescent="0.2">
      <c r="H21216" s="180"/>
      <c r="I21216" s="180"/>
      <c r="L21216" s="181"/>
      <c r="M21216" s="180"/>
      <c r="N21216" s="180"/>
      <c r="O21216" s="180"/>
    </row>
    <row r="21217" spans="8:15" s="179" customFormat="1" x14ac:dyDescent="0.2">
      <c r="H21217" s="180"/>
      <c r="I21217" s="180"/>
      <c r="L21217" s="181"/>
      <c r="M21217" s="180"/>
      <c r="N21217" s="180"/>
      <c r="O21217" s="180"/>
    </row>
    <row r="21218" spans="8:15" s="179" customFormat="1" x14ac:dyDescent="0.2">
      <c r="H21218" s="180"/>
      <c r="I21218" s="180"/>
      <c r="L21218" s="181"/>
      <c r="M21218" s="180"/>
      <c r="N21218" s="180"/>
      <c r="O21218" s="180"/>
    </row>
    <row r="21219" spans="8:15" s="179" customFormat="1" x14ac:dyDescent="0.2">
      <c r="H21219" s="180"/>
      <c r="I21219" s="180"/>
      <c r="L21219" s="181"/>
      <c r="M21219" s="180"/>
      <c r="N21219" s="180"/>
      <c r="O21219" s="180"/>
    </row>
    <row r="21220" spans="8:15" s="179" customFormat="1" x14ac:dyDescent="0.2">
      <c r="H21220" s="180"/>
      <c r="I21220" s="180"/>
      <c r="L21220" s="181"/>
      <c r="M21220" s="180"/>
      <c r="N21220" s="180"/>
      <c r="O21220" s="180"/>
    </row>
    <row r="21221" spans="8:15" s="179" customFormat="1" x14ac:dyDescent="0.2">
      <c r="H21221" s="180"/>
      <c r="I21221" s="180"/>
      <c r="L21221" s="181"/>
      <c r="M21221" s="180"/>
      <c r="N21221" s="180"/>
      <c r="O21221" s="180"/>
    </row>
    <row r="21222" spans="8:15" s="179" customFormat="1" x14ac:dyDescent="0.2">
      <c r="H21222" s="180"/>
      <c r="I21222" s="180"/>
      <c r="L21222" s="181"/>
      <c r="M21222" s="180"/>
      <c r="N21222" s="180"/>
      <c r="O21222" s="180"/>
    </row>
    <row r="21223" spans="8:15" s="179" customFormat="1" x14ac:dyDescent="0.2">
      <c r="H21223" s="180"/>
      <c r="I21223" s="180"/>
      <c r="L21223" s="181"/>
      <c r="M21223" s="180"/>
      <c r="N21223" s="180"/>
      <c r="O21223" s="180"/>
    </row>
    <row r="21224" spans="8:15" s="179" customFormat="1" x14ac:dyDescent="0.2">
      <c r="H21224" s="180"/>
      <c r="I21224" s="180"/>
      <c r="L21224" s="181"/>
      <c r="M21224" s="180"/>
      <c r="N21224" s="180"/>
      <c r="O21224" s="180"/>
    </row>
    <row r="21225" spans="8:15" s="179" customFormat="1" x14ac:dyDescent="0.2">
      <c r="H21225" s="180"/>
      <c r="I21225" s="180"/>
      <c r="L21225" s="181"/>
      <c r="M21225" s="180"/>
      <c r="N21225" s="180"/>
      <c r="O21225" s="180"/>
    </row>
    <row r="21226" spans="8:15" s="179" customFormat="1" x14ac:dyDescent="0.2">
      <c r="H21226" s="180"/>
      <c r="I21226" s="180"/>
      <c r="L21226" s="181"/>
      <c r="M21226" s="180"/>
      <c r="N21226" s="180"/>
      <c r="O21226" s="180"/>
    </row>
    <row r="21227" spans="8:15" s="179" customFormat="1" x14ac:dyDescent="0.2">
      <c r="H21227" s="180"/>
      <c r="I21227" s="180"/>
      <c r="L21227" s="181"/>
      <c r="M21227" s="180"/>
      <c r="N21227" s="180"/>
      <c r="O21227" s="180"/>
    </row>
    <row r="21228" spans="8:15" s="179" customFormat="1" x14ac:dyDescent="0.2">
      <c r="H21228" s="180"/>
      <c r="I21228" s="180"/>
      <c r="L21228" s="181"/>
      <c r="M21228" s="180"/>
      <c r="N21228" s="180"/>
      <c r="O21228" s="180"/>
    </row>
    <row r="21229" spans="8:15" s="179" customFormat="1" x14ac:dyDescent="0.2">
      <c r="H21229" s="180"/>
      <c r="I21229" s="180"/>
      <c r="L21229" s="181"/>
      <c r="M21229" s="180"/>
      <c r="N21229" s="180"/>
      <c r="O21229" s="180"/>
    </row>
    <row r="21230" spans="8:15" s="179" customFormat="1" x14ac:dyDescent="0.2">
      <c r="H21230" s="180"/>
      <c r="I21230" s="180"/>
      <c r="L21230" s="181"/>
      <c r="M21230" s="180"/>
      <c r="N21230" s="180"/>
      <c r="O21230" s="180"/>
    </row>
    <row r="21231" spans="8:15" s="179" customFormat="1" x14ac:dyDescent="0.2">
      <c r="H21231" s="180"/>
      <c r="I21231" s="180"/>
      <c r="L21231" s="181"/>
      <c r="M21231" s="180"/>
      <c r="N21231" s="180"/>
      <c r="O21231" s="180"/>
    </row>
    <row r="21232" spans="8:15" s="179" customFormat="1" x14ac:dyDescent="0.2">
      <c r="H21232" s="180"/>
      <c r="I21232" s="180"/>
      <c r="L21232" s="181"/>
      <c r="M21232" s="180"/>
      <c r="N21232" s="180"/>
      <c r="O21232" s="180"/>
    </row>
    <row r="21233" spans="8:15" s="179" customFormat="1" x14ac:dyDescent="0.2">
      <c r="H21233" s="180"/>
      <c r="I21233" s="180"/>
      <c r="L21233" s="181"/>
      <c r="M21233" s="180"/>
      <c r="N21233" s="180"/>
      <c r="O21233" s="180"/>
    </row>
    <row r="21234" spans="8:15" s="179" customFormat="1" x14ac:dyDescent="0.2">
      <c r="H21234" s="180"/>
      <c r="I21234" s="180"/>
      <c r="L21234" s="181"/>
      <c r="M21234" s="180"/>
      <c r="N21234" s="180"/>
      <c r="O21234" s="180"/>
    </row>
    <row r="21235" spans="8:15" s="179" customFormat="1" x14ac:dyDescent="0.2">
      <c r="H21235" s="180"/>
      <c r="I21235" s="180"/>
      <c r="L21235" s="181"/>
      <c r="M21235" s="180"/>
      <c r="N21235" s="180"/>
      <c r="O21235" s="180"/>
    </row>
    <row r="21236" spans="8:15" s="179" customFormat="1" x14ac:dyDescent="0.2">
      <c r="H21236" s="180"/>
      <c r="I21236" s="180"/>
      <c r="L21236" s="181"/>
      <c r="M21236" s="180"/>
      <c r="N21236" s="180"/>
      <c r="O21236" s="180"/>
    </row>
    <row r="21237" spans="8:15" s="179" customFormat="1" x14ac:dyDescent="0.2">
      <c r="H21237" s="180"/>
      <c r="I21237" s="180"/>
      <c r="L21237" s="181"/>
      <c r="M21237" s="180"/>
      <c r="N21237" s="180"/>
      <c r="O21237" s="180"/>
    </row>
    <row r="21238" spans="8:15" s="179" customFormat="1" x14ac:dyDescent="0.2">
      <c r="H21238" s="180"/>
      <c r="I21238" s="180"/>
      <c r="L21238" s="181"/>
      <c r="M21238" s="180"/>
      <c r="N21238" s="180"/>
      <c r="O21238" s="180"/>
    </row>
    <row r="21239" spans="8:15" s="179" customFormat="1" x14ac:dyDescent="0.2">
      <c r="H21239" s="180"/>
      <c r="I21239" s="180"/>
      <c r="L21239" s="181"/>
      <c r="M21239" s="180"/>
      <c r="N21239" s="180"/>
      <c r="O21239" s="180"/>
    </row>
    <row r="21240" spans="8:15" s="179" customFormat="1" x14ac:dyDescent="0.2">
      <c r="H21240" s="180"/>
      <c r="I21240" s="180"/>
      <c r="L21240" s="181"/>
      <c r="M21240" s="180"/>
      <c r="N21240" s="180"/>
      <c r="O21240" s="180"/>
    </row>
    <row r="21241" spans="8:15" s="179" customFormat="1" x14ac:dyDescent="0.2">
      <c r="H21241" s="180"/>
      <c r="I21241" s="180"/>
      <c r="L21241" s="181"/>
      <c r="M21241" s="180"/>
      <c r="N21241" s="180"/>
      <c r="O21241" s="180"/>
    </row>
    <row r="21242" spans="8:15" s="179" customFormat="1" x14ac:dyDescent="0.2">
      <c r="H21242" s="180"/>
      <c r="I21242" s="180"/>
      <c r="L21242" s="181"/>
      <c r="M21242" s="180"/>
      <c r="N21242" s="180"/>
      <c r="O21242" s="180"/>
    </row>
    <row r="21243" spans="8:15" s="179" customFormat="1" x14ac:dyDescent="0.2">
      <c r="H21243" s="180"/>
      <c r="I21243" s="180"/>
      <c r="L21243" s="181"/>
      <c r="M21243" s="180"/>
      <c r="N21243" s="180"/>
      <c r="O21243" s="180"/>
    </row>
    <row r="21244" spans="8:15" s="179" customFormat="1" x14ac:dyDescent="0.2">
      <c r="H21244" s="180"/>
      <c r="I21244" s="180"/>
      <c r="L21244" s="181"/>
      <c r="M21244" s="180"/>
      <c r="N21244" s="180"/>
      <c r="O21244" s="180"/>
    </row>
    <row r="21245" spans="8:15" s="179" customFormat="1" x14ac:dyDescent="0.2">
      <c r="H21245" s="180"/>
      <c r="I21245" s="180"/>
      <c r="L21245" s="181"/>
      <c r="M21245" s="180"/>
      <c r="N21245" s="180"/>
      <c r="O21245" s="180"/>
    </row>
    <row r="21246" spans="8:15" s="179" customFormat="1" x14ac:dyDescent="0.2">
      <c r="H21246" s="180"/>
      <c r="I21246" s="180"/>
      <c r="L21246" s="181"/>
      <c r="M21246" s="180"/>
      <c r="N21246" s="180"/>
      <c r="O21246" s="180"/>
    </row>
    <row r="21247" spans="8:15" s="179" customFormat="1" x14ac:dyDescent="0.2">
      <c r="H21247" s="180"/>
      <c r="I21247" s="180"/>
      <c r="L21247" s="181"/>
      <c r="M21247" s="180"/>
      <c r="N21247" s="180"/>
      <c r="O21247" s="180"/>
    </row>
    <row r="21248" spans="8:15" s="179" customFormat="1" x14ac:dyDescent="0.2">
      <c r="H21248" s="180"/>
      <c r="I21248" s="180"/>
      <c r="L21248" s="181"/>
      <c r="M21248" s="180"/>
      <c r="N21248" s="180"/>
      <c r="O21248" s="180"/>
    </row>
    <row r="21249" spans="8:15" s="179" customFormat="1" x14ac:dyDescent="0.2">
      <c r="H21249" s="180"/>
      <c r="I21249" s="180"/>
      <c r="L21249" s="181"/>
      <c r="M21249" s="180"/>
      <c r="N21249" s="180"/>
      <c r="O21249" s="180"/>
    </row>
    <row r="21250" spans="8:15" s="179" customFormat="1" x14ac:dyDescent="0.2">
      <c r="H21250" s="180"/>
      <c r="I21250" s="180"/>
      <c r="L21250" s="181"/>
      <c r="M21250" s="180"/>
      <c r="N21250" s="180"/>
      <c r="O21250" s="180"/>
    </row>
    <row r="21251" spans="8:15" s="179" customFormat="1" x14ac:dyDescent="0.2">
      <c r="H21251" s="180"/>
      <c r="I21251" s="180"/>
      <c r="L21251" s="181"/>
      <c r="M21251" s="180"/>
      <c r="N21251" s="180"/>
      <c r="O21251" s="180"/>
    </row>
    <row r="21252" spans="8:15" s="179" customFormat="1" x14ac:dyDescent="0.2">
      <c r="H21252" s="180"/>
      <c r="I21252" s="180"/>
      <c r="L21252" s="181"/>
      <c r="M21252" s="180"/>
      <c r="N21252" s="180"/>
      <c r="O21252" s="180"/>
    </row>
    <row r="21253" spans="8:15" s="179" customFormat="1" x14ac:dyDescent="0.2">
      <c r="H21253" s="180"/>
      <c r="I21253" s="180"/>
      <c r="L21253" s="181"/>
      <c r="M21253" s="180"/>
      <c r="N21253" s="180"/>
      <c r="O21253" s="180"/>
    </row>
    <row r="21254" spans="8:15" s="179" customFormat="1" x14ac:dyDescent="0.2">
      <c r="H21254" s="180"/>
      <c r="I21254" s="180"/>
      <c r="L21254" s="181"/>
      <c r="M21254" s="180"/>
      <c r="N21254" s="180"/>
      <c r="O21254" s="180"/>
    </row>
    <row r="21255" spans="8:15" s="179" customFormat="1" x14ac:dyDescent="0.2">
      <c r="H21255" s="180"/>
      <c r="I21255" s="180"/>
      <c r="L21255" s="181"/>
      <c r="M21255" s="180"/>
      <c r="N21255" s="180"/>
      <c r="O21255" s="180"/>
    </row>
    <row r="21256" spans="8:15" s="179" customFormat="1" x14ac:dyDescent="0.2">
      <c r="H21256" s="180"/>
      <c r="I21256" s="180"/>
      <c r="L21256" s="181"/>
      <c r="M21256" s="180"/>
      <c r="N21256" s="180"/>
      <c r="O21256" s="180"/>
    </row>
    <row r="21257" spans="8:15" s="179" customFormat="1" x14ac:dyDescent="0.2">
      <c r="H21257" s="180"/>
      <c r="I21257" s="180"/>
      <c r="L21257" s="181"/>
      <c r="M21257" s="180"/>
      <c r="N21257" s="180"/>
      <c r="O21257" s="180"/>
    </row>
    <row r="21258" spans="8:15" s="179" customFormat="1" x14ac:dyDescent="0.2">
      <c r="H21258" s="180"/>
      <c r="I21258" s="180"/>
      <c r="L21258" s="181"/>
      <c r="M21258" s="180"/>
      <c r="N21258" s="180"/>
      <c r="O21258" s="180"/>
    </row>
    <row r="21259" spans="8:15" s="179" customFormat="1" x14ac:dyDescent="0.2">
      <c r="H21259" s="180"/>
      <c r="I21259" s="180"/>
      <c r="L21259" s="181"/>
      <c r="M21259" s="180"/>
      <c r="N21259" s="180"/>
      <c r="O21259" s="180"/>
    </row>
    <row r="21260" spans="8:15" s="179" customFormat="1" x14ac:dyDescent="0.2">
      <c r="H21260" s="180"/>
      <c r="I21260" s="180"/>
      <c r="L21260" s="181"/>
      <c r="M21260" s="180"/>
      <c r="N21260" s="180"/>
      <c r="O21260" s="180"/>
    </row>
    <row r="21261" spans="8:15" s="179" customFormat="1" x14ac:dyDescent="0.2">
      <c r="H21261" s="180"/>
      <c r="I21261" s="180"/>
      <c r="L21261" s="181"/>
      <c r="M21261" s="180"/>
      <c r="N21261" s="180"/>
      <c r="O21261" s="180"/>
    </row>
    <row r="21262" spans="8:15" s="179" customFormat="1" x14ac:dyDescent="0.2">
      <c r="H21262" s="180"/>
      <c r="I21262" s="180"/>
      <c r="L21262" s="181"/>
      <c r="M21262" s="180"/>
      <c r="N21262" s="180"/>
      <c r="O21262" s="180"/>
    </row>
    <row r="21263" spans="8:15" s="179" customFormat="1" x14ac:dyDescent="0.2">
      <c r="H21263" s="180"/>
      <c r="I21263" s="180"/>
      <c r="L21263" s="181"/>
      <c r="M21263" s="180"/>
      <c r="N21263" s="180"/>
      <c r="O21263" s="180"/>
    </row>
    <row r="21264" spans="8:15" s="179" customFormat="1" x14ac:dyDescent="0.2">
      <c r="H21264" s="180"/>
      <c r="I21264" s="180"/>
      <c r="L21264" s="181"/>
      <c r="M21264" s="180"/>
      <c r="N21264" s="180"/>
      <c r="O21264" s="180"/>
    </row>
    <row r="21265" spans="8:15" s="179" customFormat="1" x14ac:dyDescent="0.2">
      <c r="H21265" s="180"/>
      <c r="I21265" s="180"/>
      <c r="L21265" s="181"/>
      <c r="M21265" s="180"/>
      <c r="N21265" s="180"/>
      <c r="O21265" s="180"/>
    </row>
    <row r="21266" spans="8:15" s="179" customFormat="1" x14ac:dyDescent="0.2">
      <c r="H21266" s="180"/>
      <c r="I21266" s="180"/>
      <c r="L21266" s="181"/>
      <c r="M21266" s="180"/>
      <c r="N21266" s="180"/>
      <c r="O21266" s="180"/>
    </row>
    <row r="21267" spans="8:15" s="179" customFormat="1" x14ac:dyDescent="0.2">
      <c r="H21267" s="180"/>
      <c r="I21267" s="180"/>
      <c r="L21267" s="181"/>
      <c r="M21267" s="180"/>
      <c r="N21267" s="180"/>
      <c r="O21267" s="180"/>
    </row>
    <row r="21268" spans="8:15" s="179" customFormat="1" x14ac:dyDescent="0.2">
      <c r="H21268" s="180"/>
      <c r="I21268" s="180"/>
      <c r="L21268" s="181"/>
      <c r="M21268" s="180"/>
      <c r="N21268" s="180"/>
      <c r="O21268" s="180"/>
    </row>
    <row r="21269" spans="8:15" s="179" customFormat="1" x14ac:dyDescent="0.2">
      <c r="H21269" s="180"/>
      <c r="I21269" s="180"/>
      <c r="L21269" s="181"/>
      <c r="M21269" s="180"/>
      <c r="N21269" s="180"/>
      <c r="O21269" s="180"/>
    </row>
    <row r="21270" spans="8:15" s="179" customFormat="1" x14ac:dyDescent="0.2">
      <c r="H21270" s="180"/>
      <c r="I21270" s="180"/>
      <c r="L21270" s="181"/>
      <c r="M21270" s="180"/>
      <c r="N21270" s="180"/>
      <c r="O21270" s="180"/>
    </row>
    <row r="21271" spans="8:15" s="179" customFormat="1" x14ac:dyDescent="0.2">
      <c r="H21271" s="180"/>
      <c r="I21271" s="180"/>
      <c r="L21271" s="181"/>
      <c r="M21271" s="180"/>
      <c r="N21271" s="180"/>
      <c r="O21271" s="180"/>
    </row>
    <row r="21272" spans="8:15" s="179" customFormat="1" x14ac:dyDescent="0.2">
      <c r="H21272" s="180"/>
      <c r="I21272" s="180"/>
      <c r="L21272" s="181"/>
      <c r="M21272" s="180"/>
      <c r="N21272" s="180"/>
      <c r="O21272" s="180"/>
    </row>
    <row r="21273" spans="8:15" s="179" customFormat="1" x14ac:dyDescent="0.2">
      <c r="H21273" s="180"/>
      <c r="I21273" s="180"/>
      <c r="L21273" s="181"/>
      <c r="M21273" s="180"/>
      <c r="N21273" s="180"/>
      <c r="O21273" s="180"/>
    </row>
    <row r="21274" spans="8:15" s="179" customFormat="1" x14ac:dyDescent="0.2">
      <c r="H21274" s="180"/>
      <c r="I21274" s="180"/>
      <c r="L21274" s="181"/>
      <c r="M21274" s="180"/>
      <c r="N21274" s="180"/>
      <c r="O21274" s="180"/>
    </row>
    <row r="21275" spans="8:15" s="179" customFormat="1" x14ac:dyDescent="0.2">
      <c r="H21275" s="180"/>
      <c r="I21275" s="180"/>
      <c r="L21275" s="181"/>
      <c r="M21275" s="180"/>
      <c r="N21275" s="180"/>
      <c r="O21275" s="180"/>
    </row>
    <row r="21276" spans="8:15" s="179" customFormat="1" x14ac:dyDescent="0.2">
      <c r="H21276" s="180"/>
      <c r="I21276" s="180"/>
      <c r="L21276" s="181"/>
      <c r="M21276" s="180"/>
      <c r="N21276" s="180"/>
      <c r="O21276" s="180"/>
    </row>
    <row r="21277" spans="8:15" s="179" customFormat="1" x14ac:dyDescent="0.2">
      <c r="H21277" s="180"/>
      <c r="I21277" s="180"/>
      <c r="L21277" s="181"/>
      <c r="M21277" s="180"/>
      <c r="N21277" s="180"/>
      <c r="O21277" s="180"/>
    </row>
    <row r="21278" spans="8:15" s="179" customFormat="1" x14ac:dyDescent="0.2">
      <c r="H21278" s="180"/>
      <c r="I21278" s="180"/>
      <c r="L21278" s="181"/>
      <c r="M21278" s="180"/>
      <c r="N21278" s="180"/>
      <c r="O21278" s="180"/>
    </row>
    <row r="21279" spans="8:15" s="179" customFormat="1" x14ac:dyDescent="0.2">
      <c r="H21279" s="180"/>
      <c r="I21279" s="180"/>
      <c r="L21279" s="181"/>
      <c r="M21279" s="180"/>
      <c r="N21279" s="180"/>
      <c r="O21279" s="180"/>
    </row>
    <row r="21280" spans="8:15" s="179" customFormat="1" x14ac:dyDescent="0.2">
      <c r="H21280" s="180"/>
      <c r="I21280" s="180"/>
      <c r="L21280" s="181"/>
      <c r="M21280" s="180"/>
      <c r="N21280" s="180"/>
      <c r="O21280" s="180"/>
    </row>
    <row r="21281" spans="8:15" s="179" customFormat="1" x14ac:dyDescent="0.2">
      <c r="H21281" s="180"/>
      <c r="I21281" s="180"/>
      <c r="L21281" s="181"/>
      <c r="M21281" s="180"/>
      <c r="N21281" s="180"/>
      <c r="O21281" s="180"/>
    </row>
    <row r="21282" spans="8:15" s="179" customFormat="1" x14ac:dyDescent="0.2">
      <c r="H21282" s="180"/>
      <c r="I21282" s="180"/>
      <c r="L21282" s="181"/>
      <c r="M21282" s="180"/>
      <c r="N21282" s="180"/>
      <c r="O21282" s="180"/>
    </row>
    <row r="21283" spans="8:15" s="179" customFormat="1" x14ac:dyDescent="0.2">
      <c r="H21283" s="180"/>
      <c r="I21283" s="180"/>
      <c r="L21283" s="181"/>
      <c r="M21283" s="180"/>
      <c r="N21283" s="180"/>
      <c r="O21283" s="180"/>
    </row>
    <row r="21284" spans="8:15" s="179" customFormat="1" x14ac:dyDescent="0.2">
      <c r="H21284" s="180"/>
      <c r="I21284" s="180"/>
      <c r="L21284" s="181"/>
      <c r="M21284" s="180"/>
      <c r="N21284" s="180"/>
      <c r="O21284" s="180"/>
    </row>
    <row r="21285" spans="8:15" s="179" customFormat="1" x14ac:dyDescent="0.2">
      <c r="H21285" s="180"/>
      <c r="I21285" s="180"/>
      <c r="L21285" s="181"/>
      <c r="M21285" s="180"/>
      <c r="N21285" s="180"/>
      <c r="O21285" s="180"/>
    </row>
    <row r="21286" spans="8:15" s="179" customFormat="1" x14ac:dyDescent="0.2">
      <c r="H21286" s="180"/>
      <c r="I21286" s="180"/>
      <c r="L21286" s="181"/>
      <c r="M21286" s="180"/>
      <c r="N21286" s="180"/>
      <c r="O21286" s="180"/>
    </row>
    <row r="21287" spans="8:15" s="179" customFormat="1" x14ac:dyDescent="0.2">
      <c r="H21287" s="180"/>
      <c r="I21287" s="180"/>
      <c r="L21287" s="181"/>
      <c r="M21287" s="180"/>
      <c r="N21287" s="180"/>
      <c r="O21287" s="180"/>
    </row>
    <row r="21288" spans="8:15" s="179" customFormat="1" x14ac:dyDescent="0.2">
      <c r="H21288" s="180"/>
      <c r="I21288" s="180"/>
      <c r="L21288" s="181"/>
      <c r="M21288" s="180"/>
      <c r="N21288" s="180"/>
      <c r="O21288" s="180"/>
    </row>
    <row r="21289" spans="8:15" s="179" customFormat="1" x14ac:dyDescent="0.2">
      <c r="H21289" s="180"/>
      <c r="I21289" s="180"/>
      <c r="L21289" s="181"/>
      <c r="M21289" s="180"/>
      <c r="N21289" s="180"/>
      <c r="O21289" s="180"/>
    </row>
    <row r="21290" spans="8:15" s="179" customFormat="1" x14ac:dyDescent="0.2">
      <c r="H21290" s="180"/>
      <c r="I21290" s="180"/>
      <c r="L21290" s="181"/>
      <c r="M21290" s="180"/>
      <c r="N21290" s="180"/>
      <c r="O21290" s="180"/>
    </row>
    <row r="21291" spans="8:15" s="179" customFormat="1" x14ac:dyDescent="0.2">
      <c r="H21291" s="180"/>
      <c r="I21291" s="180"/>
      <c r="L21291" s="181"/>
      <c r="M21291" s="180"/>
      <c r="N21291" s="180"/>
      <c r="O21291" s="180"/>
    </row>
    <row r="21292" spans="8:15" s="179" customFormat="1" x14ac:dyDescent="0.2">
      <c r="H21292" s="180"/>
      <c r="I21292" s="180"/>
      <c r="L21292" s="181"/>
      <c r="M21292" s="180"/>
      <c r="N21292" s="180"/>
      <c r="O21292" s="180"/>
    </row>
    <row r="21293" spans="8:15" s="179" customFormat="1" x14ac:dyDescent="0.2">
      <c r="H21293" s="180"/>
      <c r="I21293" s="180"/>
      <c r="L21293" s="181"/>
      <c r="M21293" s="180"/>
      <c r="N21293" s="180"/>
      <c r="O21293" s="180"/>
    </row>
    <row r="21294" spans="8:15" s="179" customFormat="1" x14ac:dyDescent="0.2">
      <c r="H21294" s="180"/>
      <c r="I21294" s="180"/>
      <c r="L21294" s="181"/>
      <c r="M21294" s="180"/>
      <c r="N21294" s="180"/>
      <c r="O21294" s="180"/>
    </row>
    <row r="21295" spans="8:15" s="179" customFormat="1" x14ac:dyDescent="0.2">
      <c r="H21295" s="180"/>
      <c r="I21295" s="180"/>
      <c r="L21295" s="181"/>
      <c r="M21295" s="180"/>
      <c r="N21295" s="180"/>
      <c r="O21295" s="180"/>
    </row>
    <row r="21296" spans="8:15" s="179" customFormat="1" x14ac:dyDescent="0.2">
      <c r="H21296" s="180"/>
      <c r="I21296" s="180"/>
      <c r="L21296" s="181"/>
      <c r="M21296" s="180"/>
      <c r="N21296" s="180"/>
      <c r="O21296" s="180"/>
    </row>
    <row r="21297" spans="8:15" s="179" customFormat="1" x14ac:dyDescent="0.2">
      <c r="H21297" s="180"/>
      <c r="I21297" s="180"/>
      <c r="L21297" s="181"/>
      <c r="M21297" s="180"/>
      <c r="N21297" s="180"/>
      <c r="O21297" s="180"/>
    </row>
    <row r="21298" spans="8:15" s="179" customFormat="1" x14ac:dyDescent="0.2">
      <c r="H21298" s="180"/>
      <c r="I21298" s="180"/>
      <c r="L21298" s="181"/>
      <c r="M21298" s="180"/>
      <c r="N21298" s="180"/>
      <c r="O21298" s="180"/>
    </row>
    <row r="21299" spans="8:15" s="179" customFormat="1" x14ac:dyDescent="0.2">
      <c r="H21299" s="180"/>
      <c r="I21299" s="180"/>
      <c r="L21299" s="181"/>
      <c r="M21299" s="180"/>
      <c r="N21299" s="180"/>
      <c r="O21299" s="180"/>
    </row>
    <row r="21300" spans="8:15" s="179" customFormat="1" x14ac:dyDescent="0.2">
      <c r="H21300" s="180"/>
      <c r="I21300" s="180"/>
      <c r="L21300" s="181"/>
      <c r="M21300" s="180"/>
      <c r="N21300" s="180"/>
      <c r="O21300" s="180"/>
    </row>
    <row r="21301" spans="8:15" s="179" customFormat="1" x14ac:dyDescent="0.2">
      <c r="H21301" s="180"/>
      <c r="I21301" s="180"/>
      <c r="L21301" s="181"/>
      <c r="M21301" s="180"/>
      <c r="N21301" s="180"/>
      <c r="O21301" s="180"/>
    </row>
    <row r="21302" spans="8:15" s="179" customFormat="1" x14ac:dyDescent="0.2">
      <c r="H21302" s="180"/>
      <c r="I21302" s="180"/>
      <c r="L21302" s="181"/>
      <c r="M21302" s="180"/>
      <c r="N21302" s="180"/>
      <c r="O21302" s="180"/>
    </row>
    <row r="21303" spans="8:15" s="179" customFormat="1" x14ac:dyDescent="0.2">
      <c r="H21303" s="180"/>
      <c r="I21303" s="180"/>
      <c r="L21303" s="181"/>
      <c r="M21303" s="180"/>
      <c r="N21303" s="180"/>
      <c r="O21303" s="180"/>
    </row>
    <row r="21304" spans="8:15" s="179" customFormat="1" x14ac:dyDescent="0.2">
      <c r="H21304" s="180"/>
      <c r="I21304" s="180"/>
      <c r="L21304" s="181"/>
      <c r="M21304" s="180"/>
      <c r="N21304" s="180"/>
      <c r="O21304" s="180"/>
    </row>
    <row r="21305" spans="8:15" s="179" customFormat="1" x14ac:dyDescent="0.2">
      <c r="H21305" s="180"/>
      <c r="I21305" s="180"/>
      <c r="L21305" s="181"/>
      <c r="M21305" s="180"/>
      <c r="N21305" s="180"/>
      <c r="O21305" s="180"/>
    </row>
    <row r="21306" spans="8:15" s="179" customFormat="1" x14ac:dyDescent="0.2">
      <c r="H21306" s="180"/>
      <c r="I21306" s="180"/>
      <c r="L21306" s="181"/>
      <c r="M21306" s="180"/>
      <c r="N21306" s="180"/>
      <c r="O21306" s="180"/>
    </row>
    <row r="21307" spans="8:15" s="179" customFormat="1" x14ac:dyDescent="0.2">
      <c r="H21307" s="180"/>
      <c r="I21307" s="180"/>
      <c r="L21307" s="181"/>
      <c r="M21307" s="180"/>
      <c r="N21307" s="180"/>
      <c r="O21307" s="180"/>
    </row>
    <row r="21308" spans="8:15" s="179" customFormat="1" x14ac:dyDescent="0.2">
      <c r="H21308" s="180"/>
      <c r="I21308" s="180"/>
      <c r="L21308" s="181"/>
      <c r="M21308" s="180"/>
      <c r="N21308" s="180"/>
      <c r="O21308" s="180"/>
    </row>
    <row r="21309" spans="8:15" s="179" customFormat="1" x14ac:dyDescent="0.2">
      <c r="H21309" s="180"/>
      <c r="I21309" s="180"/>
      <c r="L21309" s="181"/>
      <c r="M21309" s="180"/>
      <c r="N21309" s="180"/>
      <c r="O21309" s="180"/>
    </row>
    <row r="21310" spans="8:15" s="179" customFormat="1" x14ac:dyDescent="0.2">
      <c r="H21310" s="180"/>
      <c r="I21310" s="180"/>
      <c r="L21310" s="181"/>
      <c r="M21310" s="180"/>
      <c r="N21310" s="180"/>
      <c r="O21310" s="180"/>
    </row>
    <row r="21311" spans="8:15" s="179" customFormat="1" x14ac:dyDescent="0.2">
      <c r="H21311" s="180"/>
      <c r="I21311" s="180"/>
      <c r="L21311" s="181"/>
      <c r="M21311" s="180"/>
      <c r="N21311" s="180"/>
      <c r="O21311" s="180"/>
    </row>
    <row r="21312" spans="8:15" s="179" customFormat="1" x14ac:dyDescent="0.2">
      <c r="H21312" s="180"/>
      <c r="I21312" s="180"/>
      <c r="L21312" s="181"/>
      <c r="M21312" s="180"/>
      <c r="N21312" s="180"/>
      <c r="O21312" s="180"/>
    </row>
    <row r="21313" spans="8:15" s="179" customFormat="1" x14ac:dyDescent="0.2">
      <c r="H21313" s="180"/>
      <c r="I21313" s="180"/>
      <c r="L21313" s="181"/>
      <c r="M21313" s="180"/>
      <c r="N21313" s="180"/>
      <c r="O21313" s="180"/>
    </row>
    <row r="21314" spans="8:15" s="179" customFormat="1" x14ac:dyDescent="0.2">
      <c r="H21314" s="180"/>
      <c r="I21314" s="180"/>
      <c r="L21314" s="181"/>
      <c r="M21314" s="180"/>
      <c r="N21314" s="180"/>
      <c r="O21314" s="180"/>
    </row>
    <row r="21315" spans="8:15" s="179" customFormat="1" x14ac:dyDescent="0.2">
      <c r="H21315" s="180"/>
      <c r="I21315" s="180"/>
      <c r="L21315" s="181"/>
      <c r="M21315" s="180"/>
      <c r="N21315" s="180"/>
      <c r="O21315" s="180"/>
    </row>
    <row r="21316" spans="8:15" s="179" customFormat="1" x14ac:dyDescent="0.2">
      <c r="H21316" s="180"/>
      <c r="I21316" s="180"/>
      <c r="L21316" s="181"/>
      <c r="M21316" s="180"/>
      <c r="N21316" s="180"/>
      <c r="O21316" s="180"/>
    </row>
    <row r="21317" spans="8:15" s="179" customFormat="1" x14ac:dyDescent="0.2">
      <c r="H21317" s="180"/>
      <c r="I21317" s="180"/>
      <c r="L21317" s="181"/>
      <c r="M21317" s="180"/>
      <c r="N21317" s="180"/>
      <c r="O21317" s="180"/>
    </row>
    <row r="21318" spans="8:15" s="179" customFormat="1" x14ac:dyDescent="0.2">
      <c r="H21318" s="180"/>
      <c r="I21318" s="180"/>
      <c r="L21318" s="181"/>
      <c r="M21318" s="180"/>
      <c r="N21318" s="180"/>
      <c r="O21318" s="180"/>
    </row>
    <row r="21319" spans="8:15" s="179" customFormat="1" x14ac:dyDescent="0.2">
      <c r="H21319" s="180"/>
      <c r="I21319" s="180"/>
      <c r="L21319" s="181"/>
      <c r="M21319" s="180"/>
      <c r="N21319" s="180"/>
      <c r="O21319" s="180"/>
    </row>
    <row r="21320" spans="8:15" s="179" customFormat="1" x14ac:dyDescent="0.2">
      <c r="H21320" s="180"/>
      <c r="I21320" s="180"/>
      <c r="L21320" s="181"/>
      <c r="M21320" s="180"/>
      <c r="N21320" s="180"/>
      <c r="O21320" s="180"/>
    </row>
    <row r="21321" spans="8:15" s="179" customFormat="1" x14ac:dyDescent="0.2">
      <c r="H21321" s="180"/>
      <c r="I21321" s="180"/>
      <c r="L21321" s="181"/>
      <c r="M21321" s="180"/>
      <c r="N21321" s="180"/>
      <c r="O21321" s="180"/>
    </row>
    <row r="21322" spans="8:15" s="179" customFormat="1" x14ac:dyDescent="0.2">
      <c r="H21322" s="180"/>
      <c r="I21322" s="180"/>
      <c r="L21322" s="181"/>
      <c r="M21322" s="180"/>
      <c r="N21322" s="180"/>
      <c r="O21322" s="180"/>
    </row>
    <row r="21323" spans="8:15" s="179" customFormat="1" x14ac:dyDescent="0.2">
      <c r="H21323" s="180"/>
      <c r="I21323" s="180"/>
      <c r="L21323" s="181"/>
      <c r="M21323" s="180"/>
      <c r="N21323" s="180"/>
      <c r="O21323" s="180"/>
    </row>
    <row r="21324" spans="8:15" s="179" customFormat="1" x14ac:dyDescent="0.2">
      <c r="H21324" s="180"/>
      <c r="I21324" s="180"/>
      <c r="L21324" s="181"/>
      <c r="M21324" s="180"/>
      <c r="N21324" s="180"/>
      <c r="O21324" s="180"/>
    </row>
    <row r="21325" spans="8:15" s="179" customFormat="1" x14ac:dyDescent="0.2">
      <c r="H21325" s="180"/>
      <c r="I21325" s="180"/>
      <c r="L21325" s="181"/>
      <c r="M21325" s="180"/>
      <c r="N21325" s="180"/>
      <c r="O21325" s="180"/>
    </row>
    <row r="21326" spans="8:15" s="179" customFormat="1" x14ac:dyDescent="0.2">
      <c r="H21326" s="180"/>
      <c r="I21326" s="180"/>
      <c r="L21326" s="181"/>
      <c r="M21326" s="180"/>
      <c r="N21326" s="180"/>
      <c r="O21326" s="180"/>
    </row>
    <row r="21327" spans="8:15" s="179" customFormat="1" x14ac:dyDescent="0.2">
      <c r="H21327" s="180"/>
      <c r="I21327" s="180"/>
      <c r="L21327" s="181"/>
      <c r="M21327" s="180"/>
      <c r="N21327" s="180"/>
      <c r="O21327" s="180"/>
    </row>
    <row r="21328" spans="8:15" s="179" customFormat="1" x14ac:dyDescent="0.2">
      <c r="H21328" s="180"/>
      <c r="I21328" s="180"/>
      <c r="L21328" s="181"/>
      <c r="M21328" s="180"/>
      <c r="N21328" s="180"/>
      <c r="O21328" s="180"/>
    </row>
    <row r="21329" spans="8:15" s="179" customFormat="1" x14ac:dyDescent="0.2">
      <c r="H21329" s="180"/>
      <c r="I21329" s="180"/>
      <c r="L21329" s="181"/>
      <c r="M21329" s="180"/>
      <c r="N21329" s="180"/>
      <c r="O21329" s="180"/>
    </row>
    <row r="21330" spans="8:15" s="179" customFormat="1" x14ac:dyDescent="0.2">
      <c r="H21330" s="180"/>
      <c r="I21330" s="180"/>
      <c r="L21330" s="181"/>
      <c r="M21330" s="180"/>
      <c r="N21330" s="180"/>
      <c r="O21330" s="180"/>
    </row>
    <row r="21331" spans="8:15" s="179" customFormat="1" x14ac:dyDescent="0.2">
      <c r="H21331" s="180"/>
      <c r="I21331" s="180"/>
      <c r="L21331" s="181"/>
      <c r="M21331" s="180"/>
      <c r="N21331" s="180"/>
      <c r="O21331" s="180"/>
    </row>
    <row r="21332" spans="8:15" s="179" customFormat="1" x14ac:dyDescent="0.2">
      <c r="H21332" s="180"/>
      <c r="I21332" s="180"/>
      <c r="L21332" s="181"/>
      <c r="M21332" s="180"/>
      <c r="N21332" s="180"/>
      <c r="O21332" s="180"/>
    </row>
    <row r="21333" spans="8:15" s="179" customFormat="1" x14ac:dyDescent="0.2">
      <c r="H21333" s="180"/>
      <c r="I21333" s="180"/>
      <c r="L21333" s="181"/>
      <c r="M21333" s="180"/>
      <c r="N21333" s="180"/>
      <c r="O21333" s="180"/>
    </row>
    <row r="21334" spans="8:15" s="179" customFormat="1" x14ac:dyDescent="0.2">
      <c r="H21334" s="180"/>
      <c r="I21334" s="180"/>
      <c r="L21334" s="181"/>
      <c r="M21334" s="180"/>
      <c r="N21334" s="180"/>
      <c r="O21334" s="180"/>
    </row>
    <row r="21335" spans="8:15" s="179" customFormat="1" x14ac:dyDescent="0.2">
      <c r="H21335" s="180"/>
      <c r="I21335" s="180"/>
      <c r="L21335" s="181"/>
      <c r="M21335" s="180"/>
      <c r="N21335" s="180"/>
      <c r="O21335" s="180"/>
    </row>
    <row r="21336" spans="8:15" s="179" customFormat="1" x14ac:dyDescent="0.2">
      <c r="H21336" s="180"/>
      <c r="I21336" s="180"/>
      <c r="L21336" s="181"/>
      <c r="M21336" s="180"/>
      <c r="N21336" s="180"/>
      <c r="O21336" s="180"/>
    </row>
    <row r="21337" spans="8:15" s="179" customFormat="1" x14ac:dyDescent="0.2">
      <c r="H21337" s="180"/>
      <c r="I21337" s="180"/>
      <c r="L21337" s="181"/>
      <c r="M21337" s="180"/>
      <c r="N21337" s="180"/>
      <c r="O21337" s="180"/>
    </row>
    <row r="21338" spans="8:15" s="179" customFormat="1" x14ac:dyDescent="0.2">
      <c r="H21338" s="180"/>
      <c r="I21338" s="180"/>
      <c r="L21338" s="181"/>
      <c r="M21338" s="180"/>
      <c r="N21338" s="180"/>
      <c r="O21338" s="180"/>
    </row>
    <row r="21339" spans="8:15" s="179" customFormat="1" x14ac:dyDescent="0.2">
      <c r="H21339" s="180"/>
      <c r="I21339" s="180"/>
      <c r="L21339" s="181"/>
      <c r="M21339" s="180"/>
      <c r="N21339" s="180"/>
      <c r="O21339" s="180"/>
    </row>
    <row r="21340" spans="8:15" s="179" customFormat="1" x14ac:dyDescent="0.2">
      <c r="H21340" s="180"/>
      <c r="I21340" s="180"/>
      <c r="L21340" s="181"/>
      <c r="M21340" s="180"/>
      <c r="N21340" s="180"/>
      <c r="O21340" s="180"/>
    </row>
    <row r="21341" spans="8:15" s="179" customFormat="1" x14ac:dyDescent="0.2">
      <c r="H21341" s="180"/>
      <c r="I21341" s="180"/>
      <c r="L21341" s="181"/>
      <c r="M21341" s="180"/>
      <c r="N21341" s="180"/>
      <c r="O21341" s="180"/>
    </row>
    <row r="21342" spans="8:15" s="179" customFormat="1" x14ac:dyDescent="0.2">
      <c r="H21342" s="180"/>
      <c r="I21342" s="180"/>
      <c r="L21342" s="181"/>
      <c r="M21342" s="180"/>
      <c r="N21342" s="180"/>
      <c r="O21342" s="180"/>
    </row>
    <row r="21343" spans="8:15" s="179" customFormat="1" x14ac:dyDescent="0.2">
      <c r="H21343" s="180"/>
      <c r="I21343" s="180"/>
      <c r="L21343" s="181"/>
      <c r="M21343" s="180"/>
      <c r="N21343" s="180"/>
      <c r="O21343" s="180"/>
    </row>
    <row r="21344" spans="8:15" s="179" customFormat="1" x14ac:dyDescent="0.2">
      <c r="H21344" s="180"/>
      <c r="I21344" s="180"/>
      <c r="L21344" s="181"/>
      <c r="M21344" s="180"/>
      <c r="N21344" s="180"/>
      <c r="O21344" s="180"/>
    </row>
    <row r="21345" spans="8:15" s="179" customFormat="1" x14ac:dyDescent="0.2">
      <c r="H21345" s="180"/>
      <c r="I21345" s="180"/>
      <c r="L21345" s="181"/>
      <c r="M21345" s="180"/>
      <c r="N21345" s="180"/>
      <c r="O21345" s="180"/>
    </row>
    <row r="21346" spans="8:15" s="179" customFormat="1" x14ac:dyDescent="0.2">
      <c r="H21346" s="180"/>
      <c r="I21346" s="180"/>
      <c r="L21346" s="181"/>
      <c r="M21346" s="180"/>
      <c r="N21346" s="180"/>
      <c r="O21346" s="180"/>
    </row>
    <row r="21347" spans="8:15" s="179" customFormat="1" x14ac:dyDescent="0.2">
      <c r="H21347" s="180"/>
      <c r="I21347" s="180"/>
      <c r="L21347" s="181"/>
      <c r="M21347" s="180"/>
      <c r="N21347" s="180"/>
      <c r="O21347" s="180"/>
    </row>
    <row r="21348" spans="8:15" s="179" customFormat="1" x14ac:dyDescent="0.2">
      <c r="H21348" s="180"/>
      <c r="I21348" s="180"/>
      <c r="L21348" s="181"/>
      <c r="M21348" s="180"/>
      <c r="N21348" s="180"/>
      <c r="O21348" s="180"/>
    </row>
    <row r="21349" spans="8:15" s="179" customFormat="1" x14ac:dyDescent="0.2">
      <c r="H21349" s="180"/>
      <c r="I21349" s="180"/>
      <c r="L21349" s="181"/>
      <c r="M21349" s="180"/>
      <c r="N21349" s="180"/>
      <c r="O21349" s="180"/>
    </row>
    <row r="21350" spans="8:15" s="179" customFormat="1" x14ac:dyDescent="0.2">
      <c r="H21350" s="180"/>
      <c r="I21350" s="180"/>
      <c r="L21350" s="181"/>
      <c r="M21350" s="180"/>
      <c r="N21350" s="180"/>
      <c r="O21350" s="180"/>
    </row>
    <row r="21351" spans="8:15" s="179" customFormat="1" x14ac:dyDescent="0.2">
      <c r="H21351" s="180"/>
      <c r="I21351" s="180"/>
      <c r="L21351" s="181"/>
      <c r="M21351" s="180"/>
      <c r="N21351" s="180"/>
      <c r="O21351" s="180"/>
    </row>
    <row r="21352" spans="8:15" s="179" customFormat="1" x14ac:dyDescent="0.2">
      <c r="H21352" s="180"/>
      <c r="I21352" s="180"/>
      <c r="L21352" s="181"/>
      <c r="M21352" s="180"/>
      <c r="N21352" s="180"/>
      <c r="O21352" s="180"/>
    </row>
    <row r="21353" spans="8:15" s="179" customFormat="1" x14ac:dyDescent="0.2">
      <c r="H21353" s="180"/>
      <c r="I21353" s="180"/>
      <c r="L21353" s="181"/>
      <c r="M21353" s="180"/>
      <c r="N21353" s="180"/>
      <c r="O21353" s="180"/>
    </row>
    <row r="21354" spans="8:15" s="179" customFormat="1" x14ac:dyDescent="0.2">
      <c r="H21354" s="180"/>
      <c r="I21354" s="180"/>
      <c r="L21354" s="181"/>
      <c r="M21354" s="180"/>
      <c r="N21354" s="180"/>
      <c r="O21354" s="180"/>
    </row>
    <row r="21355" spans="8:15" s="179" customFormat="1" x14ac:dyDescent="0.2">
      <c r="H21355" s="180"/>
      <c r="I21355" s="180"/>
      <c r="L21355" s="181"/>
      <c r="M21355" s="180"/>
      <c r="N21355" s="180"/>
      <c r="O21355" s="180"/>
    </row>
    <row r="21356" spans="8:15" s="179" customFormat="1" x14ac:dyDescent="0.2">
      <c r="H21356" s="180"/>
      <c r="I21356" s="180"/>
      <c r="L21356" s="181"/>
      <c r="M21356" s="180"/>
      <c r="N21356" s="180"/>
      <c r="O21356" s="180"/>
    </row>
    <row r="21357" spans="8:15" s="179" customFormat="1" x14ac:dyDescent="0.2">
      <c r="H21357" s="180"/>
      <c r="I21357" s="180"/>
      <c r="L21357" s="181"/>
      <c r="M21357" s="180"/>
      <c r="N21357" s="180"/>
      <c r="O21357" s="180"/>
    </row>
    <row r="21358" spans="8:15" s="179" customFormat="1" x14ac:dyDescent="0.2">
      <c r="H21358" s="180"/>
      <c r="I21358" s="180"/>
      <c r="L21358" s="181"/>
      <c r="M21358" s="180"/>
      <c r="N21358" s="180"/>
      <c r="O21358" s="180"/>
    </row>
    <row r="21359" spans="8:15" s="179" customFormat="1" x14ac:dyDescent="0.2">
      <c r="H21359" s="180"/>
      <c r="I21359" s="180"/>
      <c r="L21359" s="181"/>
      <c r="M21359" s="180"/>
      <c r="N21359" s="180"/>
      <c r="O21359" s="180"/>
    </row>
    <row r="21360" spans="8:15" s="179" customFormat="1" x14ac:dyDescent="0.2">
      <c r="H21360" s="180"/>
      <c r="I21360" s="180"/>
      <c r="L21360" s="181"/>
      <c r="M21360" s="180"/>
      <c r="N21360" s="180"/>
      <c r="O21360" s="180"/>
    </row>
    <row r="21361" spans="8:15" s="179" customFormat="1" x14ac:dyDescent="0.2">
      <c r="H21361" s="180"/>
      <c r="I21361" s="180"/>
      <c r="L21361" s="181"/>
      <c r="M21361" s="180"/>
      <c r="N21361" s="180"/>
      <c r="O21361" s="180"/>
    </row>
    <row r="21362" spans="8:15" s="179" customFormat="1" x14ac:dyDescent="0.2">
      <c r="H21362" s="180"/>
      <c r="I21362" s="180"/>
      <c r="L21362" s="181"/>
      <c r="M21362" s="180"/>
      <c r="N21362" s="180"/>
      <c r="O21362" s="180"/>
    </row>
    <row r="21363" spans="8:15" s="179" customFormat="1" x14ac:dyDescent="0.2">
      <c r="H21363" s="180"/>
      <c r="I21363" s="180"/>
      <c r="L21363" s="181"/>
      <c r="M21363" s="180"/>
      <c r="N21363" s="180"/>
      <c r="O21363" s="180"/>
    </row>
    <row r="21364" spans="8:15" s="179" customFormat="1" x14ac:dyDescent="0.2">
      <c r="H21364" s="180"/>
      <c r="I21364" s="180"/>
      <c r="L21364" s="181"/>
      <c r="M21364" s="180"/>
      <c r="N21364" s="180"/>
      <c r="O21364" s="180"/>
    </row>
    <row r="21365" spans="8:15" s="179" customFormat="1" x14ac:dyDescent="0.2">
      <c r="H21365" s="180"/>
      <c r="I21365" s="180"/>
      <c r="L21365" s="181"/>
      <c r="M21365" s="180"/>
      <c r="N21365" s="180"/>
      <c r="O21365" s="180"/>
    </row>
    <row r="21366" spans="8:15" s="179" customFormat="1" x14ac:dyDescent="0.2">
      <c r="H21366" s="180"/>
      <c r="I21366" s="180"/>
      <c r="L21366" s="181"/>
      <c r="M21366" s="180"/>
      <c r="N21366" s="180"/>
      <c r="O21366" s="180"/>
    </row>
    <row r="21367" spans="8:15" s="179" customFormat="1" x14ac:dyDescent="0.2">
      <c r="H21367" s="180"/>
      <c r="I21367" s="180"/>
      <c r="L21367" s="181"/>
      <c r="M21367" s="180"/>
      <c r="N21367" s="180"/>
      <c r="O21367" s="180"/>
    </row>
    <row r="21368" spans="8:15" s="179" customFormat="1" x14ac:dyDescent="0.2">
      <c r="H21368" s="180"/>
      <c r="I21368" s="180"/>
      <c r="L21368" s="181"/>
      <c r="M21368" s="180"/>
      <c r="N21368" s="180"/>
      <c r="O21368" s="180"/>
    </row>
    <row r="21369" spans="8:15" s="179" customFormat="1" x14ac:dyDescent="0.2">
      <c r="H21369" s="180"/>
      <c r="I21369" s="180"/>
      <c r="L21369" s="181"/>
      <c r="M21369" s="180"/>
      <c r="N21369" s="180"/>
      <c r="O21369" s="180"/>
    </row>
    <row r="21370" spans="8:15" s="179" customFormat="1" x14ac:dyDescent="0.2">
      <c r="H21370" s="180"/>
      <c r="I21370" s="180"/>
      <c r="L21370" s="181"/>
      <c r="M21370" s="180"/>
      <c r="N21370" s="180"/>
      <c r="O21370" s="180"/>
    </row>
    <row r="21371" spans="8:15" s="179" customFormat="1" x14ac:dyDescent="0.2">
      <c r="H21371" s="180"/>
      <c r="I21371" s="180"/>
      <c r="L21371" s="181"/>
      <c r="M21371" s="180"/>
      <c r="N21371" s="180"/>
      <c r="O21371" s="180"/>
    </row>
    <row r="21372" spans="8:15" s="179" customFormat="1" x14ac:dyDescent="0.2">
      <c r="H21372" s="180"/>
      <c r="I21372" s="180"/>
      <c r="L21372" s="181"/>
      <c r="M21372" s="180"/>
      <c r="N21372" s="180"/>
      <c r="O21372" s="180"/>
    </row>
    <row r="21373" spans="8:15" s="179" customFormat="1" x14ac:dyDescent="0.2">
      <c r="H21373" s="180"/>
      <c r="I21373" s="180"/>
      <c r="L21373" s="181"/>
      <c r="M21373" s="180"/>
      <c r="N21373" s="180"/>
      <c r="O21373" s="180"/>
    </row>
    <row r="21374" spans="8:15" s="179" customFormat="1" x14ac:dyDescent="0.2">
      <c r="H21374" s="180"/>
      <c r="I21374" s="180"/>
      <c r="L21374" s="181"/>
      <c r="M21374" s="180"/>
      <c r="N21374" s="180"/>
      <c r="O21374" s="180"/>
    </row>
    <row r="21375" spans="8:15" s="179" customFormat="1" x14ac:dyDescent="0.2">
      <c r="H21375" s="180"/>
      <c r="I21375" s="180"/>
      <c r="L21375" s="181"/>
      <c r="M21375" s="180"/>
      <c r="N21375" s="180"/>
      <c r="O21375" s="180"/>
    </row>
    <row r="21376" spans="8:15" s="179" customFormat="1" x14ac:dyDescent="0.2">
      <c r="H21376" s="180"/>
      <c r="I21376" s="180"/>
      <c r="L21376" s="181"/>
      <c r="M21376" s="180"/>
      <c r="N21376" s="180"/>
      <c r="O21376" s="180"/>
    </row>
    <row r="21377" spans="8:15" s="179" customFormat="1" x14ac:dyDescent="0.2">
      <c r="H21377" s="180"/>
      <c r="I21377" s="180"/>
      <c r="L21377" s="181"/>
      <c r="M21377" s="180"/>
      <c r="N21377" s="180"/>
      <c r="O21377" s="180"/>
    </row>
    <row r="21378" spans="8:15" s="179" customFormat="1" x14ac:dyDescent="0.2">
      <c r="H21378" s="180"/>
      <c r="I21378" s="180"/>
      <c r="L21378" s="181"/>
      <c r="M21378" s="180"/>
      <c r="N21378" s="180"/>
      <c r="O21378" s="180"/>
    </row>
    <row r="21379" spans="8:15" s="179" customFormat="1" x14ac:dyDescent="0.2">
      <c r="H21379" s="180"/>
      <c r="I21379" s="180"/>
      <c r="L21379" s="181"/>
      <c r="M21379" s="180"/>
      <c r="N21379" s="180"/>
      <c r="O21379" s="180"/>
    </row>
    <row r="21380" spans="8:15" s="179" customFormat="1" x14ac:dyDescent="0.2">
      <c r="H21380" s="180"/>
      <c r="I21380" s="180"/>
      <c r="L21380" s="181"/>
      <c r="M21380" s="180"/>
      <c r="N21380" s="180"/>
      <c r="O21380" s="180"/>
    </row>
    <row r="21381" spans="8:15" s="179" customFormat="1" x14ac:dyDescent="0.2">
      <c r="H21381" s="180"/>
      <c r="I21381" s="180"/>
      <c r="L21381" s="181"/>
      <c r="M21381" s="180"/>
      <c r="N21381" s="180"/>
      <c r="O21381" s="180"/>
    </row>
    <row r="21382" spans="8:15" s="179" customFormat="1" x14ac:dyDescent="0.2">
      <c r="H21382" s="180"/>
      <c r="I21382" s="180"/>
      <c r="L21382" s="181"/>
      <c r="M21382" s="180"/>
      <c r="N21382" s="180"/>
      <c r="O21382" s="180"/>
    </row>
    <row r="21383" spans="8:15" s="179" customFormat="1" x14ac:dyDescent="0.2">
      <c r="H21383" s="180"/>
      <c r="I21383" s="180"/>
      <c r="L21383" s="181"/>
      <c r="M21383" s="180"/>
      <c r="N21383" s="180"/>
      <c r="O21383" s="180"/>
    </row>
    <row r="21384" spans="8:15" s="179" customFormat="1" x14ac:dyDescent="0.2">
      <c r="H21384" s="180"/>
      <c r="I21384" s="180"/>
      <c r="L21384" s="181"/>
      <c r="M21384" s="180"/>
      <c r="N21384" s="180"/>
      <c r="O21384" s="180"/>
    </row>
    <row r="21385" spans="8:15" s="179" customFormat="1" x14ac:dyDescent="0.2">
      <c r="H21385" s="180"/>
      <c r="I21385" s="180"/>
      <c r="L21385" s="181"/>
      <c r="M21385" s="180"/>
      <c r="N21385" s="180"/>
      <c r="O21385" s="180"/>
    </row>
    <row r="21386" spans="8:15" s="179" customFormat="1" x14ac:dyDescent="0.2">
      <c r="H21386" s="180"/>
      <c r="I21386" s="180"/>
      <c r="L21386" s="181"/>
      <c r="M21386" s="180"/>
      <c r="N21386" s="180"/>
      <c r="O21386" s="180"/>
    </row>
    <row r="21387" spans="8:15" s="179" customFormat="1" x14ac:dyDescent="0.2">
      <c r="H21387" s="180"/>
      <c r="I21387" s="180"/>
      <c r="L21387" s="181"/>
      <c r="M21387" s="180"/>
      <c r="N21387" s="180"/>
      <c r="O21387" s="180"/>
    </row>
    <row r="21388" spans="8:15" s="179" customFormat="1" x14ac:dyDescent="0.2">
      <c r="H21388" s="180"/>
      <c r="I21388" s="180"/>
      <c r="L21388" s="181"/>
      <c r="M21388" s="180"/>
      <c r="N21388" s="180"/>
      <c r="O21388" s="180"/>
    </row>
    <row r="21389" spans="8:15" s="179" customFormat="1" x14ac:dyDescent="0.2">
      <c r="H21389" s="180"/>
      <c r="I21389" s="180"/>
      <c r="L21389" s="181"/>
      <c r="M21389" s="180"/>
      <c r="N21389" s="180"/>
      <c r="O21389" s="180"/>
    </row>
    <row r="21390" spans="8:15" s="179" customFormat="1" x14ac:dyDescent="0.2">
      <c r="H21390" s="180"/>
      <c r="I21390" s="180"/>
      <c r="L21390" s="181"/>
      <c r="M21390" s="180"/>
      <c r="N21390" s="180"/>
      <c r="O21390" s="180"/>
    </row>
    <row r="21391" spans="8:15" s="179" customFormat="1" x14ac:dyDescent="0.2">
      <c r="H21391" s="180"/>
      <c r="I21391" s="180"/>
      <c r="L21391" s="181"/>
      <c r="M21391" s="180"/>
      <c r="N21391" s="180"/>
      <c r="O21391" s="180"/>
    </row>
    <row r="21392" spans="8:15" s="179" customFormat="1" x14ac:dyDescent="0.2">
      <c r="H21392" s="180"/>
      <c r="I21392" s="180"/>
      <c r="L21392" s="181"/>
      <c r="M21392" s="180"/>
      <c r="N21392" s="180"/>
      <c r="O21392" s="180"/>
    </row>
    <row r="21393" spans="8:15" s="179" customFormat="1" x14ac:dyDescent="0.2">
      <c r="H21393" s="180"/>
      <c r="I21393" s="180"/>
      <c r="L21393" s="181"/>
      <c r="M21393" s="180"/>
      <c r="N21393" s="180"/>
      <c r="O21393" s="180"/>
    </row>
    <row r="21394" spans="8:15" s="179" customFormat="1" x14ac:dyDescent="0.2">
      <c r="H21394" s="180"/>
      <c r="I21394" s="180"/>
      <c r="L21394" s="181"/>
      <c r="M21394" s="180"/>
      <c r="N21394" s="180"/>
      <c r="O21394" s="180"/>
    </row>
    <row r="21395" spans="8:15" s="179" customFormat="1" x14ac:dyDescent="0.2">
      <c r="H21395" s="180"/>
      <c r="I21395" s="180"/>
      <c r="L21395" s="181"/>
      <c r="M21395" s="180"/>
      <c r="N21395" s="180"/>
      <c r="O21395" s="180"/>
    </row>
    <row r="21396" spans="8:15" s="179" customFormat="1" x14ac:dyDescent="0.2">
      <c r="H21396" s="180"/>
      <c r="I21396" s="180"/>
      <c r="L21396" s="181"/>
      <c r="M21396" s="180"/>
      <c r="N21396" s="180"/>
      <c r="O21396" s="180"/>
    </row>
    <row r="21397" spans="8:15" s="179" customFormat="1" x14ac:dyDescent="0.2">
      <c r="H21397" s="180"/>
      <c r="I21397" s="180"/>
      <c r="L21397" s="181"/>
      <c r="M21397" s="180"/>
      <c r="N21397" s="180"/>
      <c r="O21397" s="180"/>
    </row>
    <row r="21398" spans="8:15" s="179" customFormat="1" x14ac:dyDescent="0.2">
      <c r="H21398" s="180"/>
      <c r="I21398" s="180"/>
      <c r="L21398" s="181"/>
      <c r="M21398" s="180"/>
      <c r="N21398" s="180"/>
      <c r="O21398" s="180"/>
    </row>
    <row r="21399" spans="8:15" s="179" customFormat="1" x14ac:dyDescent="0.2">
      <c r="H21399" s="180"/>
      <c r="I21399" s="180"/>
      <c r="L21399" s="181"/>
      <c r="M21399" s="180"/>
      <c r="N21399" s="180"/>
      <c r="O21399" s="180"/>
    </row>
    <row r="21400" spans="8:15" s="179" customFormat="1" x14ac:dyDescent="0.2">
      <c r="H21400" s="180"/>
      <c r="I21400" s="180"/>
      <c r="L21400" s="181"/>
      <c r="M21400" s="180"/>
      <c r="N21400" s="180"/>
      <c r="O21400" s="180"/>
    </row>
    <row r="21401" spans="8:15" s="179" customFormat="1" x14ac:dyDescent="0.2">
      <c r="H21401" s="180"/>
      <c r="I21401" s="180"/>
      <c r="L21401" s="181"/>
      <c r="M21401" s="180"/>
      <c r="N21401" s="180"/>
      <c r="O21401" s="180"/>
    </row>
    <row r="21402" spans="8:15" s="179" customFormat="1" x14ac:dyDescent="0.2">
      <c r="H21402" s="180"/>
      <c r="I21402" s="180"/>
      <c r="L21402" s="181"/>
      <c r="M21402" s="180"/>
      <c r="N21402" s="180"/>
      <c r="O21402" s="180"/>
    </row>
    <row r="21403" spans="8:15" s="179" customFormat="1" x14ac:dyDescent="0.2">
      <c r="H21403" s="180"/>
      <c r="I21403" s="180"/>
      <c r="L21403" s="181"/>
      <c r="M21403" s="180"/>
      <c r="N21403" s="180"/>
      <c r="O21403" s="180"/>
    </row>
    <row r="21404" spans="8:15" s="179" customFormat="1" x14ac:dyDescent="0.2">
      <c r="H21404" s="180"/>
      <c r="I21404" s="180"/>
      <c r="L21404" s="181"/>
      <c r="M21404" s="180"/>
      <c r="N21404" s="180"/>
      <c r="O21404" s="180"/>
    </row>
    <row r="21405" spans="8:15" s="179" customFormat="1" x14ac:dyDescent="0.2">
      <c r="H21405" s="180"/>
      <c r="I21405" s="180"/>
      <c r="L21405" s="181"/>
      <c r="M21405" s="180"/>
      <c r="N21405" s="180"/>
      <c r="O21405" s="180"/>
    </row>
    <row r="21406" spans="8:15" s="179" customFormat="1" x14ac:dyDescent="0.2">
      <c r="H21406" s="180"/>
      <c r="I21406" s="180"/>
      <c r="L21406" s="181"/>
      <c r="M21406" s="180"/>
      <c r="N21406" s="180"/>
      <c r="O21406" s="180"/>
    </row>
    <row r="21407" spans="8:15" s="179" customFormat="1" x14ac:dyDescent="0.2">
      <c r="H21407" s="180"/>
      <c r="I21407" s="180"/>
      <c r="L21407" s="181"/>
      <c r="M21407" s="180"/>
      <c r="N21407" s="180"/>
      <c r="O21407" s="180"/>
    </row>
    <row r="21408" spans="8:15" s="179" customFormat="1" x14ac:dyDescent="0.2">
      <c r="H21408" s="180"/>
      <c r="I21408" s="180"/>
      <c r="L21408" s="181"/>
      <c r="M21408" s="180"/>
      <c r="N21408" s="180"/>
      <c r="O21408" s="180"/>
    </row>
    <row r="21409" spans="8:15" s="179" customFormat="1" x14ac:dyDescent="0.2">
      <c r="H21409" s="180"/>
      <c r="I21409" s="180"/>
      <c r="L21409" s="181"/>
      <c r="M21409" s="180"/>
      <c r="N21409" s="180"/>
      <c r="O21409" s="180"/>
    </row>
    <row r="21410" spans="8:15" s="179" customFormat="1" x14ac:dyDescent="0.2">
      <c r="H21410" s="180"/>
      <c r="I21410" s="180"/>
      <c r="L21410" s="181"/>
      <c r="M21410" s="180"/>
      <c r="N21410" s="180"/>
      <c r="O21410" s="180"/>
    </row>
    <row r="21411" spans="8:15" s="179" customFormat="1" x14ac:dyDescent="0.2">
      <c r="H21411" s="180"/>
      <c r="I21411" s="180"/>
      <c r="L21411" s="181"/>
      <c r="M21411" s="180"/>
      <c r="N21411" s="180"/>
      <c r="O21411" s="180"/>
    </row>
    <row r="21412" spans="8:15" s="179" customFormat="1" x14ac:dyDescent="0.2">
      <c r="H21412" s="180"/>
      <c r="I21412" s="180"/>
      <c r="L21412" s="181"/>
      <c r="M21412" s="180"/>
      <c r="N21412" s="180"/>
      <c r="O21412" s="180"/>
    </row>
    <row r="21413" spans="8:15" s="179" customFormat="1" x14ac:dyDescent="0.2">
      <c r="H21413" s="180"/>
      <c r="I21413" s="180"/>
      <c r="L21413" s="181"/>
      <c r="M21413" s="180"/>
      <c r="N21413" s="180"/>
      <c r="O21413" s="180"/>
    </row>
    <row r="21414" spans="8:15" s="179" customFormat="1" x14ac:dyDescent="0.2">
      <c r="H21414" s="180"/>
      <c r="I21414" s="180"/>
      <c r="L21414" s="181"/>
      <c r="M21414" s="180"/>
      <c r="N21414" s="180"/>
      <c r="O21414" s="180"/>
    </row>
    <row r="21415" spans="8:15" s="179" customFormat="1" x14ac:dyDescent="0.2">
      <c r="H21415" s="180"/>
      <c r="I21415" s="180"/>
      <c r="L21415" s="181"/>
      <c r="M21415" s="180"/>
      <c r="N21415" s="180"/>
      <c r="O21415" s="180"/>
    </row>
    <row r="21416" spans="8:15" s="179" customFormat="1" x14ac:dyDescent="0.2">
      <c r="H21416" s="180"/>
      <c r="I21416" s="180"/>
      <c r="L21416" s="181"/>
      <c r="M21416" s="180"/>
      <c r="N21416" s="180"/>
      <c r="O21416" s="180"/>
    </row>
    <row r="21417" spans="8:15" s="179" customFormat="1" x14ac:dyDescent="0.2">
      <c r="H21417" s="180"/>
      <c r="I21417" s="180"/>
      <c r="L21417" s="181"/>
      <c r="M21417" s="180"/>
      <c r="N21417" s="180"/>
      <c r="O21417" s="180"/>
    </row>
    <row r="21418" spans="8:15" s="179" customFormat="1" x14ac:dyDescent="0.2">
      <c r="H21418" s="180"/>
      <c r="I21418" s="180"/>
      <c r="L21418" s="181"/>
      <c r="M21418" s="180"/>
      <c r="N21418" s="180"/>
      <c r="O21418" s="180"/>
    </row>
    <row r="21419" spans="8:15" s="179" customFormat="1" x14ac:dyDescent="0.2">
      <c r="H21419" s="180"/>
      <c r="I21419" s="180"/>
      <c r="L21419" s="181"/>
      <c r="M21419" s="180"/>
      <c r="N21419" s="180"/>
      <c r="O21419" s="180"/>
    </row>
    <row r="21420" spans="8:15" s="179" customFormat="1" x14ac:dyDescent="0.2">
      <c r="H21420" s="180"/>
      <c r="I21420" s="180"/>
      <c r="L21420" s="181"/>
      <c r="M21420" s="180"/>
      <c r="N21420" s="180"/>
      <c r="O21420" s="180"/>
    </row>
    <row r="21421" spans="8:15" s="179" customFormat="1" x14ac:dyDescent="0.2">
      <c r="H21421" s="180"/>
      <c r="I21421" s="180"/>
      <c r="L21421" s="181"/>
      <c r="M21421" s="180"/>
      <c r="N21421" s="180"/>
      <c r="O21421" s="180"/>
    </row>
    <row r="21422" spans="8:15" s="179" customFormat="1" x14ac:dyDescent="0.2">
      <c r="H21422" s="180"/>
      <c r="I21422" s="180"/>
      <c r="L21422" s="181"/>
      <c r="M21422" s="180"/>
      <c r="N21422" s="180"/>
      <c r="O21422" s="180"/>
    </row>
    <row r="21423" spans="8:15" s="179" customFormat="1" x14ac:dyDescent="0.2">
      <c r="H21423" s="180"/>
      <c r="I21423" s="180"/>
      <c r="L21423" s="181"/>
      <c r="M21423" s="180"/>
      <c r="N21423" s="180"/>
      <c r="O21423" s="180"/>
    </row>
    <row r="21424" spans="8:15" s="179" customFormat="1" x14ac:dyDescent="0.2">
      <c r="H21424" s="180"/>
      <c r="I21424" s="180"/>
      <c r="L21424" s="181"/>
      <c r="M21424" s="180"/>
      <c r="N21424" s="180"/>
      <c r="O21424" s="180"/>
    </row>
    <row r="21425" spans="8:15" s="179" customFormat="1" x14ac:dyDescent="0.2">
      <c r="H21425" s="180"/>
      <c r="I21425" s="180"/>
      <c r="L21425" s="181"/>
      <c r="M21425" s="180"/>
      <c r="N21425" s="180"/>
      <c r="O21425" s="180"/>
    </row>
    <row r="21426" spans="8:15" s="179" customFormat="1" x14ac:dyDescent="0.2">
      <c r="H21426" s="180"/>
      <c r="I21426" s="180"/>
      <c r="L21426" s="181"/>
      <c r="M21426" s="180"/>
      <c r="N21426" s="180"/>
      <c r="O21426" s="180"/>
    </row>
    <row r="21427" spans="8:15" s="179" customFormat="1" x14ac:dyDescent="0.2">
      <c r="H21427" s="180"/>
      <c r="I21427" s="180"/>
      <c r="L21427" s="181"/>
      <c r="M21427" s="180"/>
      <c r="N21427" s="180"/>
      <c r="O21427" s="180"/>
    </row>
    <row r="21428" spans="8:15" s="179" customFormat="1" x14ac:dyDescent="0.2">
      <c r="H21428" s="180"/>
      <c r="I21428" s="180"/>
      <c r="L21428" s="181"/>
      <c r="M21428" s="180"/>
      <c r="N21428" s="180"/>
      <c r="O21428" s="180"/>
    </row>
    <row r="21429" spans="8:15" s="179" customFormat="1" x14ac:dyDescent="0.2">
      <c r="H21429" s="180"/>
      <c r="I21429" s="180"/>
      <c r="L21429" s="181"/>
      <c r="M21429" s="180"/>
      <c r="N21429" s="180"/>
      <c r="O21429" s="180"/>
    </row>
    <row r="21430" spans="8:15" s="179" customFormat="1" x14ac:dyDescent="0.2">
      <c r="H21430" s="180"/>
      <c r="I21430" s="180"/>
      <c r="L21430" s="181"/>
      <c r="M21430" s="180"/>
      <c r="N21430" s="180"/>
      <c r="O21430" s="180"/>
    </row>
    <row r="21431" spans="8:15" s="179" customFormat="1" x14ac:dyDescent="0.2">
      <c r="H21431" s="180"/>
      <c r="I21431" s="180"/>
      <c r="L21431" s="181"/>
      <c r="M21431" s="180"/>
      <c r="N21431" s="180"/>
      <c r="O21431" s="180"/>
    </row>
    <row r="21432" spans="8:15" s="179" customFormat="1" x14ac:dyDescent="0.2">
      <c r="H21432" s="180"/>
      <c r="I21432" s="180"/>
      <c r="L21432" s="181"/>
      <c r="M21432" s="180"/>
      <c r="N21432" s="180"/>
      <c r="O21432" s="180"/>
    </row>
    <row r="21433" spans="8:15" s="179" customFormat="1" x14ac:dyDescent="0.2">
      <c r="H21433" s="180"/>
      <c r="I21433" s="180"/>
      <c r="L21433" s="181"/>
      <c r="M21433" s="180"/>
      <c r="N21433" s="180"/>
      <c r="O21433" s="180"/>
    </row>
    <row r="21434" spans="8:15" s="179" customFormat="1" x14ac:dyDescent="0.2">
      <c r="H21434" s="180"/>
      <c r="I21434" s="180"/>
      <c r="L21434" s="181"/>
      <c r="M21434" s="180"/>
      <c r="N21434" s="180"/>
      <c r="O21434" s="180"/>
    </row>
    <row r="21435" spans="8:15" s="179" customFormat="1" x14ac:dyDescent="0.2">
      <c r="H21435" s="180"/>
      <c r="I21435" s="180"/>
      <c r="L21435" s="181"/>
      <c r="M21435" s="180"/>
      <c r="N21435" s="180"/>
      <c r="O21435" s="180"/>
    </row>
    <row r="21436" spans="8:15" s="179" customFormat="1" x14ac:dyDescent="0.2">
      <c r="H21436" s="180"/>
      <c r="I21436" s="180"/>
      <c r="L21436" s="181"/>
      <c r="M21436" s="180"/>
      <c r="N21436" s="180"/>
      <c r="O21436" s="180"/>
    </row>
    <row r="21437" spans="8:15" s="179" customFormat="1" x14ac:dyDescent="0.2">
      <c r="H21437" s="180"/>
      <c r="I21437" s="180"/>
      <c r="L21437" s="181"/>
      <c r="M21437" s="180"/>
      <c r="N21437" s="180"/>
      <c r="O21437" s="180"/>
    </row>
    <row r="21438" spans="8:15" s="179" customFormat="1" x14ac:dyDescent="0.2">
      <c r="H21438" s="180"/>
      <c r="I21438" s="180"/>
      <c r="L21438" s="181"/>
      <c r="M21438" s="180"/>
      <c r="N21438" s="180"/>
      <c r="O21438" s="180"/>
    </row>
    <row r="21439" spans="8:15" s="179" customFormat="1" x14ac:dyDescent="0.2">
      <c r="H21439" s="180"/>
      <c r="I21439" s="180"/>
      <c r="L21439" s="181"/>
      <c r="M21439" s="180"/>
      <c r="N21439" s="180"/>
      <c r="O21439" s="180"/>
    </row>
    <row r="21440" spans="8:15" s="179" customFormat="1" x14ac:dyDescent="0.2">
      <c r="H21440" s="180"/>
      <c r="I21440" s="180"/>
      <c r="L21440" s="181"/>
      <c r="M21440" s="180"/>
      <c r="N21440" s="180"/>
      <c r="O21440" s="180"/>
    </row>
    <row r="21441" spans="8:15" s="179" customFormat="1" x14ac:dyDescent="0.2">
      <c r="H21441" s="180"/>
      <c r="I21441" s="180"/>
      <c r="L21441" s="181"/>
      <c r="M21441" s="180"/>
      <c r="N21441" s="180"/>
      <c r="O21441" s="180"/>
    </row>
    <row r="21442" spans="8:15" s="179" customFormat="1" x14ac:dyDescent="0.2">
      <c r="H21442" s="180"/>
      <c r="I21442" s="180"/>
      <c r="L21442" s="181"/>
      <c r="M21442" s="180"/>
      <c r="N21442" s="180"/>
      <c r="O21442" s="180"/>
    </row>
    <row r="21443" spans="8:15" s="179" customFormat="1" x14ac:dyDescent="0.2">
      <c r="H21443" s="180"/>
      <c r="I21443" s="180"/>
      <c r="L21443" s="181"/>
      <c r="M21443" s="180"/>
      <c r="N21443" s="180"/>
      <c r="O21443" s="180"/>
    </row>
    <row r="21444" spans="8:15" s="179" customFormat="1" x14ac:dyDescent="0.2">
      <c r="H21444" s="180"/>
      <c r="I21444" s="180"/>
      <c r="L21444" s="181"/>
      <c r="M21444" s="180"/>
      <c r="N21444" s="180"/>
      <c r="O21444" s="180"/>
    </row>
    <row r="21445" spans="8:15" s="179" customFormat="1" x14ac:dyDescent="0.2">
      <c r="H21445" s="180"/>
      <c r="I21445" s="180"/>
      <c r="L21445" s="181"/>
      <c r="M21445" s="180"/>
      <c r="N21445" s="180"/>
      <c r="O21445" s="180"/>
    </row>
    <row r="21446" spans="8:15" s="179" customFormat="1" x14ac:dyDescent="0.2">
      <c r="H21446" s="180"/>
      <c r="I21446" s="180"/>
      <c r="L21446" s="181"/>
      <c r="M21446" s="180"/>
      <c r="N21446" s="180"/>
      <c r="O21446" s="180"/>
    </row>
    <row r="21447" spans="8:15" s="179" customFormat="1" x14ac:dyDescent="0.2">
      <c r="H21447" s="180"/>
      <c r="I21447" s="180"/>
      <c r="L21447" s="181"/>
      <c r="M21447" s="180"/>
      <c r="N21447" s="180"/>
      <c r="O21447" s="180"/>
    </row>
    <row r="21448" spans="8:15" s="179" customFormat="1" x14ac:dyDescent="0.2">
      <c r="H21448" s="180"/>
      <c r="I21448" s="180"/>
      <c r="L21448" s="181"/>
      <c r="M21448" s="180"/>
      <c r="N21448" s="180"/>
      <c r="O21448" s="180"/>
    </row>
    <row r="21449" spans="8:15" s="179" customFormat="1" x14ac:dyDescent="0.2">
      <c r="H21449" s="180"/>
      <c r="I21449" s="180"/>
      <c r="L21449" s="181"/>
      <c r="M21449" s="180"/>
      <c r="N21449" s="180"/>
      <c r="O21449" s="180"/>
    </row>
    <row r="21450" spans="8:15" s="179" customFormat="1" x14ac:dyDescent="0.2">
      <c r="H21450" s="180"/>
      <c r="I21450" s="180"/>
      <c r="L21450" s="181"/>
      <c r="M21450" s="180"/>
      <c r="N21450" s="180"/>
      <c r="O21450" s="180"/>
    </row>
    <row r="21451" spans="8:15" s="179" customFormat="1" x14ac:dyDescent="0.2">
      <c r="H21451" s="180"/>
      <c r="I21451" s="180"/>
      <c r="L21451" s="181"/>
      <c r="M21451" s="180"/>
      <c r="N21451" s="180"/>
      <c r="O21451" s="180"/>
    </row>
    <row r="21452" spans="8:15" s="179" customFormat="1" x14ac:dyDescent="0.2">
      <c r="H21452" s="180"/>
      <c r="I21452" s="180"/>
      <c r="L21452" s="181"/>
      <c r="M21452" s="180"/>
      <c r="N21452" s="180"/>
      <c r="O21452" s="180"/>
    </row>
    <row r="21453" spans="8:15" s="179" customFormat="1" x14ac:dyDescent="0.2">
      <c r="H21453" s="180"/>
      <c r="I21453" s="180"/>
      <c r="L21453" s="181"/>
      <c r="M21453" s="180"/>
      <c r="N21453" s="180"/>
      <c r="O21453" s="180"/>
    </row>
    <row r="21454" spans="8:15" s="179" customFormat="1" x14ac:dyDescent="0.2">
      <c r="H21454" s="180"/>
      <c r="I21454" s="180"/>
      <c r="L21454" s="181"/>
      <c r="M21454" s="180"/>
      <c r="N21454" s="180"/>
      <c r="O21454" s="180"/>
    </row>
    <row r="21455" spans="8:15" s="179" customFormat="1" x14ac:dyDescent="0.2">
      <c r="H21455" s="180"/>
      <c r="I21455" s="180"/>
      <c r="L21455" s="181"/>
      <c r="M21455" s="180"/>
      <c r="N21455" s="180"/>
      <c r="O21455" s="180"/>
    </row>
    <row r="21456" spans="8:15" s="179" customFormat="1" x14ac:dyDescent="0.2">
      <c r="H21456" s="180"/>
      <c r="I21456" s="180"/>
      <c r="L21456" s="181"/>
      <c r="M21456" s="180"/>
      <c r="N21456" s="180"/>
      <c r="O21456" s="180"/>
    </row>
    <row r="21457" spans="8:15" s="179" customFormat="1" x14ac:dyDescent="0.2">
      <c r="H21457" s="180"/>
      <c r="I21457" s="180"/>
      <c r="L21457" s="181"/>
      <c r="M21457" s="180"/>
      <c r="N21457" s="180"/>
      <c r="O21457" s="180"/>
    </row>
    <row r="21458" spans="8:15" s="179" customFormat="1" x14ac:dyDescent="0.2">
      <c r="H21458" s="180"/>
      <c r="I21458" s="180"/>
      <c r="L21458" s="181"/>
      <c r="M21458" s="180"/>
      <c r="N21458" s="180"/>
      <c r="O21458" s="180"/>
    </row>
    <row r="21459" spans="8:15" s="179" customFormat="1" x14ac:dyDescent="0.2">
      <c r="H21459" s="180"/>
      <c r="I21459" s="180"/>
      <c r="L21459" s="181"/>
      <c r="M21459" s="180"/>
      <c r="N21459" s="180"/>
      <c r="O21459" s="180"/>
    </row>
    <row r="21460" spans="8:15" s="179" customFormat="1" x14ac:dyDescent="0.2">
      <c r="H21460" s="180"/>
      <c r="I21460" s="180"/>
      <c r="L21460" s="181"/>
      <c r="M21460" s="180"/>
      <c r="N21460" s="180"/>
      <c r="O21460" s="180"/>
    </row>
    <row r="21461" spans="8:15" s="179" customFormat="1" x14ac:dyDescent="0.2">
      <c r="H21461" s="180"/>
      <c r="I21461" s="180"/>
      <c r="L21461" s="181"/>
      <c r="M21461" s="180"/>
      <c r="N21461" s="180"/>
      <c r="O21461" s="180"/>
    </row>
    <row r="21462" spans="8:15" s="179" customFormat="1" x14ac:dyDescent="0.2">
      <c r="H21462" s="180"/>
      <c r="I21462" s="180"/>
      <c r="L21462" s="181"/>
      <c r="M21462" s="180"/>
      <c r="N21462" s="180"/>
      <c r="O21462" s="180"/>
    </row>
    <row r="21463" spans="8:15" s="179" customFormat="1" x14ac:dyDescent="0.2">
      <c r="H21463" s="180"/>
      <c r="I21463" s="180"/>
      <c r="L21463" s="181"/>
      <c r="M21463" s="180"/>
      <c r="N21463" s="180"/>
      <c r="O21463" s="180"/>
    </row>
    <row r="21464" spans="8:15" s="179" customFormat="1" x14ac:dyDescent="0.2">
      <c r="H21464" s="180"/>
      <c r="I21464" s="180"/>
      <c r="L21464" s="181"/>
      <c r="M21464" s="180"/>
      <c r="N21464" s="180"/>
      <c r="O21464" s="180"/>
    </row>
    <row r="21465" spans="8:15" s="179" customFormat="1" x14ac:dyDescent="0.2">
      <c r="H21465" s="180"/>
      <c r="I21465" s="180"/>
      <c r="L21465" s="181"/>
      <c r="M21465" s="180"/>
      <c r="N21465" s="180"/>
      <c r="O21465" s="180"/>
    </row>
    <row r="21466" spans="8:15" s="179" customFormat="1" x14ac:dyDescent="0.2">
      <c r="H21466" s="180"/>
      <c r="I21466" s="180"/>
      <c r="L21466" s="181"/>
      <c r="M21466" s="180"/>
      <c r="N21466" s="180"/>
      <c r="O21466" s="180"/>
    </row>
    <row r="21467" spans="8:15" s="179" customFormat="1" x14ac:dyDescent="0.2">
      <c r="H21467" s="180"/>
      <c r="I21467" s="180"/>
      <c r="L21467" s="181"/>
      <c r="M21467" s="180"/>
      <c r="N21467" s="180"/>
      <c r="O21467" s="180"/>
    </row>
    <row r="21468" spans="8:15" s="179" customFormat="1" x14ac:dyDescent="0.2">
      <c r="H21468" s="180"/>
      <c r="I21468" s="180"/>
      <c r="L21468" s="181"/>
      <c r="M21468" s="180"/>
      <c r="N21468" s="180"/>
      <c r="O21468" s="180"/>
    </row>
    <row r="21469" spans="8:15" s="179" customFormat="1" x14ac:dyDescent="0.2">
      <c r="H21469" s="180"/>
      <c r="I21469" s="180"/>
      <c r="L21469" s="181"/>
      <c r="M21469" s="180"/>
      <c r="N21469" s="180"/>
      <c r="O21469" s="180"/>
    </row>
    <row r="21470" spans="8:15" s="179" customFormat="1" x14ac:dyDescent="0.2">
      <c r="H21470" s="180"/>
      <c r="I21470" s="180"/>
      <c r="L21470" s="181"/>
      <c r="M21470" s="180"/>
      <c r="N21470" s="180"/>
      <c r="O21470" s="180"/>
    </row>
    <row r="21471" spans="8:15" s="179" customFormat="1" x14ac:dyDescent="0.2">
      <c r="H21471" s="180"/>
      <c r="I21471" s="180"/>
      <c r="L21471" s="181"/>
      <c r="M21471" s="180"/>
      <c r="N21471" s="180"/>
      <c r="O21471" s="180"/>
    </row>
    <row r="21472" spans="8:15" s="179" customFormat="1" x14ac:dyDescent="0.2">
      <c r="H21472" s="180"/>
      <c r="I21472" s="180"/>
      <c r="L21472" s="181"/>
      <c r="M21472" s="180"/>
      <c r="N21472" s="180"/>
      <c r="O21472" s="180"/>
    </row>
    <row r="21473" spans="8:15" s="179" customFormat="1" x14ac:dyDescent="0.2">
      <c r="H21473" s="180"/>
      <c r="I21473" s="180"/>
      <c r="L21473" s="181"/>
      <c r="M21473" s="180"/>
      <c r="N21473" s="180"/>
      <c r="O21473" s="180"/>
    </row>
    <row r="21474" spans="8:15" s="179" customFormat="1" x14ac:dyDescent="0.2">
      <c r="H21474" s="180"/>
      <c r="I21474" s="180"/>
      <c r="L21474" s="181"/>
      <c r="M21474" s="180"/>
      <c r="N21474" s="180"/>
      <c r="O21474" s="180"/>
    </row>
    <row r="21475" spans="8:15" s="179" customFormat="1" x14ac:dyDescent="0.2">
      <c r="H21475" s="180"/>
      <c r="I21475" s="180"/>
      <c r="L21475" s="181"/>
      <c r="M21475" s="180"/>
      <c r="N21475" s="180"/>
      <c r="O21475" s="180"/>
    </row>
    <row r="21476" spans="8:15" s="179" customFormat="1" x14ac:dyDescent="0.2">
      <c r="H21476" s="180"/>
      <c r="I21476" s="180"/>
      <c r="L21476" s="181"/>
      <c r="M21476" s="180"/>
      <c r="N21476" s="180"/>
      <c r="O21476" s="180"/>
    </row>
    <row r="21477" spans="8:15" s="179" customFormat="1" x14ac:dyDescent="0.2">
      <c r="H21477" s="180"/>
      <c r="I21477" s="180"/>
      <c r="L21477" s="181"/>
      <c r="M21477" s="180"/>
      <c r="N21477" s="180"/>
      <c r="O21477" s="180"/>
    </row>
    <row r="21478" spans="8:15" s="179" customFormat="1" x14ac:dyDescent="0.2">
      <c r="H21478" s="180"/>
      <c r="I21478" s="180"/>
      <c r="L21478" s="181"/>
      <c r="M21478" s="180"/>
      <c r="N21478" s="180"/>
      <c r="O21478" s="180"/>
    </row>
    <row r="21479" spans="8:15" s="179" customFormat="1" x14ac:dyDescent="0.2">
      <c r="H21479" s="180"/>
      <c r="I21479" s="180"/>
      <c r="L21479" s="181"/>
      <c r="M21479" s="180"/>
      <c r="N21479" s="180"/>
      <c r="O21479" s="180"/>
    </row>
    <row r="21480" spans="8:15" s="179" customFormat="1" x14ac:dyDescent="0.2">
      <c r="H21480" s="180"/>
      <c r="I21480" s="180"/>
      <c r="L21480" s="181"/>
      <c r="M21480" s="180"/>
      <c r="N21480" s="180"/>
      <c r="O21480" s="180"/>
    </row>
    <row r="21481" spans="8:15" s="179" customFormat="1" x14ac:dyDescent="0.2">
      <c r="H21481" s="180"/>
      <c r="I21481" s="180"/>
      <c r="L21481" s="181"/>
      <c r="M21481" s="180"/>
      <c r="N21481" s="180"/>
      <c r="O21481" s="180"/>
    </row>
    <row r="21482" spans="8:15" s="179" customFormat="1" x14ac:dyDescent="0.2">
      <c r="H21482" s="180"/>
      <c r="I21482" s="180"/>
      <c r="L21482" s="181"/>
      <c r="M21482" s="180"/>
      <c r="N21482" s="180"/>
      <c r="O21482" s="180"/>
    </row>
    <row r="21483" spans="8:15" s="179" customFormat="1" x14ac:dyDescent="0.2">
      <c r="H21483" s="180"/>
      <c r="I21483" s="180"/>
      <c r="L21483" s="181"/>
      <c r="M21483" s="180"/>
      <c r="N21483" s="180"/>
      <c r="O21483" s="180"/>
    </row>
    <row r="21484" spans="8:15" s="179" customFormat="1" x14ac:dyDescent="0.2">
      <c r="H21484" s="180"/>
      <c r="I21484" s="180"/>
      <c r="L21484" s="181"/>
      <c r="M21484" s="180"/>
      <c r="N21484" s="180"/>
      <c r="O21484" s="180"/>
    </row>
    <row r="21485" spans="8:15" s="179" customFormat="1" x14ac:dyDescent="0.2">
      <c r="H21485" s="180"/>
      <c r="I21485" s="180"/>
      <c r="L21485" s="181"/>
      <c r="M21485" s="180"/>
      <c r="N21485" s="180"/>
      <c r="O21485" s="180"/>
    </row>
    <row r="21486" spans="8:15" s="179" customFormat="1" x14ac:dyDescent="0.2">
      <c r="H21486" s="180"/>
      <c r="I21486" s="180"/>
      <c r="L21486" s="181"/>
      <c r="M21486" s="180"/>
      <c r="N21486" s="180"/>
      <c r="O21486" s="180"/>
    </row>
    <row r="21487" spans="8:15" s="179" customFormat="1" x14ac:dyDescent="0.2">
      <c r="H21487" s="180"/>
      <c r="I21487" s="180"/>
      <c r="L21487" s="181"/>
      <c r="M21487" s="180"/>
      <c r="N21487" s="180"/>
      <c r="O21487" s="180"/>
    </row>
    <row r="21488" spans="8:15" s="179" customFormat="1" x14ac:dyDescent="0.2">
      <c r="H21488" s="180"/>
      <c r="I21488" s="180"/>
      <c r="L21488" s="181"/>
      <c r="M21488" s="180"/>
      <c r="N21488" s="180"/>
      <c r="O21488" s="180"/>
    </row>
    <row r="21489" spans="8:15" s="179" customFormat="1" x14ac:dyDescent="0.2">
      <c r="H21489" s="180"/>
      <c r="I21489" s="180"/>
      <c r="L21489" s="181"/>
      <c r="M21489" s="180"/>
      <c r="N21489" s="180"/>
      <c r="O21489" s="180"/>
    </row>
    <row r="21490" spans="8:15" s="179" customFormat="1" x14ac:dyDescent="0.2">
      <c r="H21490" s="180"/>
      <c r="I21490" s="180"/>
      <c r="L21490" s="181"/>
      <c r="M21490" s="180"/>
      <c r="N21490" s="180"/>
      <c r="O21490" s="180"/>
    </row>
    <row r="21491" spans="8:15" s="179" customFormat="1" x14ac:dyDescent="0.2">
      <c r="H21491" s="180"/>
      <c r="I21491" s="180"/>
      <c r="L21491" s="181"/>
      <c r="M21491" s="180"/>
      <c r="N21491" s="180"/>
      <c r="O21491" s="180"/>
    </row>
    <row r="21492" spans="8:15" s="179" customFormat="1" x14ac:dyDescent="0.2">
      <c r="H21492" s="180"/>
      <c r="I21492" s="180"/>
      <c r="L21492" s="181"/>
      <c r="M21492" s="180"/>
      <c r="N21492" s="180"/>
      <c r="O21492" s="180"/>
    </row>
    <row r="21493" spans="8:15" s="179" customFormat="1" x14ac:dyDescent="0.2">
      <c r="H21493" s="180"/>
      <c r="I21493" s="180"/>
      <c r="L21493" s="181"/>
      <c r="M21493" s="180"/>
      <c r="N21493" s="180"/>
      <c r="O21493" s="180"/>
    </row>
    <row r="21494" spans="8:15" s="179" customFormat="1" x14ac:dyDescent="0.2">
      <c r="H21494" s="180"/>
      <c r="I21494" s="180"/>
      <c r="L21494" s="181"/>
      <c r="M21494" s="180"/>
      <c r="N21494" s="180"/>
      <c r="O21494" s="180"/>
    </row>
    <row r="21495" spans="8:15" s="179" customFormat="1" x14ac:dyDescent="0.2">
      <c r="H21495" s="180"/>
      <c r="I21495" s="180"/>
      <c r="L21495" s="181"/>
      <c r="M21495" s="180"/>
      <c r="N21495" s="180"/>
      <c r="O21495" s="180"/>
    </row>
    <row r="21496" spans="8:15" s="179" customFormat="1" x14ac:dyDescent="0.2">
      <c r="H21496" s="180"/>
      <c r="I21496" s="180"/>
      <c r="L21496" s="181"/>
      <c r="M21496" s="180"/>
      <c r="N21496" s="180"/>
      <c r="O21496" s="180"/>
    </row>
    <row r="21497" spans="8:15" s="179" customFormat="1" x14ac:dyDescent="0.2">
      <c r="H21497" s="180"/>
      <c r="I21497" s="180"/>
      <c r="L21497" s="181"/>
      <c r="M21497" s="180"/>
      <c r="N21497" s="180"/>
      <c r="O21497" s="180"/>
    </row>
    <row r="21498" spans="8:15" s="179" customFormat="1" x14ac:dyDescent="0.2">
      <c r="H21498" s="180"/>
      <c r="I21498" s="180"/>
      <c r="L21498" s="181"/>
      <c r="M21498" s="180"/>
      <c r="N21498" s="180"/>
      <c r="O21498" s="180"/>
    </row>
    <row r="21499" spans="8:15" s="179" customFormat="1" x14ac:dyDescent="0.2">
      <c r="H21499" s="180"/>
      <c r="I21499" s="180"/>
      <c r="L21499" s="181"/>
      <c r="M21499" s="180"/>
      <c r="N21499" s="180"/>
      <c r="O21499" s="180"/>
    </row>
    <row r="21500" spans="8:15" s="179" customFormat="1" x14ac:dyDescent="0.2">
      <c r="H21500" s="180"/>
      <c r="I21500" s="180"/>
      <c r="L21500" s="181"/>
      <c r="M21500" s="180"/>
      <c r="N21500" s="180"/>
      <c r="O21500" s="180"/>
    </row>
    <row r="21501" spans="8:15" s="179" customFormat="1" x14ac:dyDescent="0.2">
      <c r="H21501" s="180"/>
      <c r="I21501" s="180"/>
      <c r="L21501" s="181"/>
      <c r="M21501" s="180"/>
      <c r="N21501" s="180"/>
      <c r="O21501" s="180"/>
    </row>
    <row r="21502" spans="8:15" s="179" customFormat="1" x14ac:dyDescent="0.2">
      <c r="H21502" s="180"/>
      <c r="I21502" s="180"/>
      <c r="L21502" s="181"/>
      <c r="M21502" s="180"/>
      <c r="N21502" s="180"/>
      <c r="O21502" s="180"/>
    </row>
    <row r="21503" spans="8:15" s="179" customFormat="1" x14ac:dyDescent="0.2">
      <c r="H21503" s="180"/>
      <c r="I21503" s="180"/>
      <c r="L21503" s="181"/>
      <c r="M21503" s="180"/>
      <c r="N21503" s="180"/>
      <c r="O21503" s="180"/>
    </row>
    <row r="21504" spans="8:15" s="179" customFormat="1" x14ac:dyDescent="0.2">
      <c r="H21504" s="180"/>
      <c r="I21504" s="180"/>
      <c r="L21504" s="181"/>
      <c r="M21504" s="180"/>
      <c r="N21504" s="180"/>
      <c r="O21504" s="180"/>
    </row>
    <row r="21505" spans="8:15" s="179" customFormat="1" x14ac:dyDescent="0.2">
      <c r="H21505" s="180"/>
      <c r="I21505" s="180"/>
      <c r="L21505" s="181"/>
      <c r="M21505" s="180"/>
      <c r="N21505" s="180"/>
      <c r="O21505" s="180"/>
    </row>
    <row r="21506" spans="8:15" s="179" customFormat="1" x14ac:dyDescent="0.2">
      <c r="H21506" s="180"/>
      <c r="I21506" s="180"/>
      <c r="L21506" s="181"/>
      <c r="M21506" s="180"/>
      <c r="N21506" s="180"/>
      <c r="O21506" s="180"/>
    </row>
    <row r="21507" spans="8:15" s="179" customFormat="1" x14ac:dyDescent="0.2">
      <c r="H21507" s="180"/>
      <c r="I21507" s="180"/>
      <c r="L21507" s="181"/>
      <c r="M21507" s="180"/>
      <c r="N21507" s="180"/>
      <c r="O21507" s="180"/>
    </row>
    <row r="21508" spans="8:15" s="179" customFormat="1" x14ac:dyDescent="0.2">
      <c r="H21508" s="180"/>
      <c r="I21508" s="180"/>
      <c r="L21508" s="181"/>
      <c r="M21508" s="180"/>
      <c r="N21508" s="180"/>
      <c r="O21508" s="180"/>
    </row>
    <row r="21509" spans="8:15" s="179" customFormat="1" x14ac:dyDescent="0.2">
      <c r="H21509" s="180"/>
      <c r="I21509" s="180"/>
      <c r="L21509" s="181"/>
      <c r="M21509" s="180"/>
      <c r="N21509" s="180"/>
      <c r="O21509" s="180"/>
    </row>
    <row r="21510" spans="8:15" s="179" customFormat="1" x14ac:dyDescent="0.2">
      <c r="H21510" s="180"/>
      <c r="I21510" s="180"/>
      <c r="L21510" s="181"/>
      <c r="M21510" s="180"/>
      <c r="N21510" s="180"/>
      <c r="O21510" s="180"/>
    </row>
    <row r="21511" spans="8:15" s="179" customFormat="1" x14ac:dyDescent="0.2">
      <c r="H21511" s="180"/>
      <c r="I21511" s="180"/>
      <c r="L21511" s="181"/>
      <c r="M21511" s="180"/>
      <c r="N21511" s="180"/>
      <c r="O21511" s="180"/>
    </row>
    <row r="21512" spans="8:15" s="179" customFormat="1" x14ac:dyDescent="0.2">
      <c r="H21512" s="180"/>
      <c r="I21512" s="180"/>
      <c r="L21512" s="181"/>
      <c r="M21512" s="180"/>
      <c r="N21512" s="180"/>
      <c r="O21512" s="180"/>
    </row>
    <row r="21513" spans="8:15" s="179" customFormat="1" x14ac:dyDescent="0.2">
      <c r="H21513" s="180"/>
      <c r="I21513" s="180"/>
      <c r="L21513" s="181"/>
      <c r="M21513" s="180"/>
      <c r="N21513" s="180"/>
      <c r="O21513" s="180"/>
    </row>
    <row r="21514" spans="8:15" s="179" customFormat="1" x14ac:dyDescent="0.2">
      <c r="H21514" s="180"/>
      <c r="I21514" s="180"/>
      <c r="L21514" s="181"/>
      <c r="M21514" s="180"/>
      <c r="N21514" s="180"/>
      <c r="O21514" s="180"/>
    </row>
    <row r="21515" spans="8:15" s="179" customFormat="1" x14ac:dyDescent="0.2">
      <c r="H21515" s="180"/>
      <c r="I21515" s="180"/>
      <c r="L21515" s="181"/>
      <c r="M21515" s="180"/>
      <c r="N21515" s="180"/>
      <c r="O21515" s="180"/>
    </row>
    <row r="21516" spans="8:15" s="179" customFormat="1" x14ac:dyDescent="0.2">
      <c r="H21516" s="180"/>
      <c r="I21516" s="180"/>
      <c r="L21516" s="181"/>
      <c r="M21516" s="180"/>
      <c r="N21516" s="180"/>
      <c r="O21516" s="180"/>
    </row>
    <row r="21517" spans="8:15" s="179" customFormat="1" x14ac:dyDescent="0.2">
      <c r="H21517" s="180"/>
      <c r="I21517" s="180"/>
      <c r="L21517" s="181"/>
      <c r="M21517" s="180"/>
      <c r="N21517" s="180"/>
      <c r="O21517" s="180"/>
    </row>
    <row r="21518" spans="8:15" s="179" customFormat="1" x14ac:dyDescent="0.2">
      <c r="H21518" s="180"/>
      <c r="I21518" s="180"/>
      <c r="L21518" s="181"/>
      <c r="M21518" s="180"/>
      <c r="N21518" s="180"/>
      <c r="O21518" s="180"/>
    </row>
    <row r="21519" spans="8:15" s="179" customFormat="1" x14ac:dyDescent="0.2">
      <c r="H21519" s="180"/>
      <c r="I21519" s="180"/>
      <c r="L21519" s="181"/>
      <c r="M21519" s="180"/>
      <c r="N21519" s="180"/>
      <c r="O21519" s="180"/>
    </row>
    <row r="21520" spans="8:15" s="179" customFormat="1" x14ac:dyDescent="0.2">
      <c r="H21520" s="180"/>
      <c r="I21520" s="180"/>
      <c r="L21520" s="181"/>
      <c r="M21520" s="180"/>
      <c r="N21520" s="180"/>
      <c r="O21520" s="180"/>
    </row>
    <row r="21521" spans="8:15" s="179" customFormat="1" x14ac:dyDescent="0.2">
      <c r="H21521" s="180"/>
      <c r="I21521" s="180"/>
      <c r="L21521" s="181"/>
      <c r="M21521" s="180"/>
      <c r="N21521" s="180"/>
      <c r="O21521" s="180"/>
    </row>
    <row r="21522" spans="8:15" s="179" customFormat="1" x14ac:dyDescent="0.2">
      <c r="H21522" s="180"/>
      <c r="I21522" s="180"/>
      <c r="L21522" s="181"/>
      <c r="M21522" s="180"/>
      <c r="N21522" s="180"/>
      <c r="O21522" s="180"/>
    </row>
    <row r="21523" spans="8:15" s="179" customFormat="1" x14ac:dyDescent="0.2">
      <c r="H21523" s="180"/>
      <c r="I21523" s="180"/>
      <c r="L21523" s="181"/>
      <c r="M21523" s="180"/>
      <c r="N21523" s="180"/>
      <c r="O21523" s="180"/>
    </row>
    <row r="21524" spans="8:15" s="179" customFormat="1" x14ac:dyDescent="0.2">
      <c r="H21524" s="180"/>
      <c r="I21524" s="180"/>
      <c r="L21524" s="181"/>
      <c r="M21524" s="180"/>
      <c r="N21524" s="180"/>
      <c r="O21524" s="180"/>
    </row>
    <row r="21525" spans="8:15" s="179" customFormat="1" x14ac:dyDescent="0.2">
      <c r="H21525" s="180"/>
      <c r="I21525" s="180"/>
      <c r="L21525" s="181"/>
      <c r="M21525" s="180"/>
      <c r="N21525" s="180"/>
      <c r="O21525" s="180"/>
    </row>
    <row r="21526" spans="8:15" s="179" customFormat="1" x14ac:dyDescent="0.2">
      <c r="H21526" s="180"/>
      <c r="I21526" s="180"/>
      <c r="L21526" s="181"/>
      <c r="M21526" s="180"/>
      <c r="N21526" s="180"/>
      <c r="O21526" s="180"/>
    </row>
    <row r="21527" spans="8:15" s="179" customFormat="1" x14ac:dyDescent="0.2">
      <c r="H21527" s="180"/>
      <c r="I21527" s="180"/>
      <c r="L21527" s="181"/>
      <c r="M21527" s="180"/>
      <c r="N21527" s="180"/>
      <c r="O21527" s="180"/>
    </row>
    <row r="21528" spans="8:15" s="179" customFormat="1" x14ac:dyDescent="0.2">
      <c r="H21528" s="180"/>
      <c r="I21528" s="180"/>
      <c r="L21528" s="181"/>
      <c r="M21528" s="180"/>
      <c r="N21528" s="180"/>
      <c r="O21528" s="180"/>
    </row>
    <row r="21529" spans="8:15" s="179" customFormat="1" x14ac:dyDescent="0.2">
      <c r="H21529" s="180"/>
      <c r="I21529" s="180"/>
      <c r="L21529" s="181"/>
      <c r="M21529" s="180"/>
      <c r="N21529" s="180"/>
      <c r="O21529" s="180"/>
    </row>
    <row r="21530" spans="8:15" s="179" customFormat="1" x14ac:dyDescent="0.2">
      <c r="H21530" s="180"/>
      <c r="I21530" s="180"/>
      <c r="L21530" s="181"/>
      <c r="M21530" s="180"/>
      <c r="N21530" s="180"/>
      <c r="O21530" s="180"/>
    </row>
    <row r="21531" spans="8:15" s="179" customFormat="1" x14ac:dyDescent="0.2">
      <c r="H21531" s="180"/>
      <c r="I21531" s="180"/>
      <c r="L21531" s="181"/>
      <c r="M21531" s="180"/>
      <c r="N21531" s="180"/>
      <c r="O21531" s="180"/>
    </row>
    <row r="21532" spans="8:15" s="179" customFormat="1" x14ac:dyDescent="0.2">
      <c r="H21532" s="180"/>
      <c r="I21532" s="180"/>
      <c r="L21532" s="181"/>
      <c r="M21532" s="180"/>
      <c r="N21532" s="180"/>
      <c r="O21532" s="180"/>
    </row>
    <row r="21533" spans="8:15" s="179" customFormat="1" x14ac:dyDescent="0.2">
      <c r="H21533" s="180"/>
      <c r="I21533" s="180"/>
      <c r="L21533" s="181"/>
      <c r="M21533" s="180"/>
      <c r="N21533" s="180"/>
      <c r="O21533" s="180"/>
    </row>
    <row r="21534" spans="8:15" s="179" customFormat="1" x14ac:dyDescent="0.2">
      <c r="H21534" s="180"/>
      <c r="I21534" s="180"/>
      <c r="L21534" s="181"/>
      <c r="M21534" s="180"/>
      <c r="N21534" s="180"/>
      <c r="O21534" s="180"/>
    </row>
    <row r="21535" spans="8:15" s="179" customFormat="1" x14ac:dyDescent="0.2">
      <c r="H21535" s="180"/>
      <c r="I21535" s="180"/>
      <c r="L21535" s="181"/>
      <c r="M21535" s="180"/>
      <c r="N21535" s="180"/>
      <c r="O21535" s="180"/>
    </row>
    <row r="21536" spans="8:15" s="179" customFormat="1" x14ac:dyDescent="0.2">
      <c r="H21536" s="180"/>
      <c r="I21536" s="180"/>
      <c r="L21536" s="181"/>
      <c r="M21536" s="180"/>
      <c r="N21536" s="180"/>
      <c r="O21536" s="180"/>
    </row>
    <row r="21537" spans="8:15" s="179" customFormat="1" x14ac:dyDescent="0.2">
      <c r="H21537" s="180"/>
      <c r="I21537" s="180"/>
      <c r="L21537" s="181"/>
      <c r="M21537" s="180"/>
      <c r="N21537" s="180"/>
      <c r="O21537" s="180"/>
    </row>
    <row r="21538" spans="8:15" s="179" customFormat="1" x14ac:dyDescent="0.2">
      <c r="H21538" s="180"/>
      <c r="I21538" s="180"/>
      <c r="L21538" s="181"/>
      <c r="M21538" s="180"/>
      <c r="N21538" s="180"/>
      <c r="O21538" s="180"/>
    </row>
    <row r="21539" spans="8:15" s="179" customFormat="1" x14ac:dyDescent="0.2">
      <c r="H21539" s="180"/>
      <c r="I21539" s="180"/>
      <c r="L21539" s="181"/>
      <c r="M21539" s="180"/>
      <c r="N21539" s="180"/>
      <c r="O21539" s="180"/>
    </row>
    <row r="21540" spans="8:15" s="179" customFormat="1" x14ac:dyDescent="0.2">
      <c r="H21540" s="180"/>
      <c r="I21540" s="180"/>
      <c r="L21540" s="181"/>
      <c r="M21540" s="180"/>
      <c r="N21540" s="180"/>
      <c r="O21540" s="180"/>
    </row>
    <row r="21541" spans="8:15" s="179" customFormat="1" x14ac:dyDescent="0.2">
      <c r="H21541" s="180"/>
      <c r="I21541" s="180"/>
      <c r="L21541" s="181"/>
      <c r="M21541" s="180"/>
      <c r="N21541" s="180"/>
      <c r="O21541" s="180"/>
    </row>
    <row r="21542" spans="8:15" s="179" customFormat="1" x14ac:dyDescent="0.2">
      <c r="H21542" s="180"/>
      <c r="I21542" s="180"/>
      <c r="L21542" s="181"/>
      <c r="M21542" s="180"/>
      <c r="N21542" s="180"/>
      <c r="O21542" s="180"/>
    </row>
    <row r="21543" spans="8:15" s="179" customFormat="1" x14ac:dyDescent="0.2">
      <c r="H21543" s="180"/>
      <c r="I21543" s="180"/>
      <c r="L21543" s="181"/>
      <c r="M21543" s="180"/>
      <c r="N21543" s="180"/>
      <c r="O21543" s="180"/>
    </row>
    <row r="21544" spans="8:15" s="179" customFormat="1" x14ac:dyDescent="0.2">
      <c r="H21544" s="180"/>
      <c r="I21544" s="180"/>
      <c r="L21544" s="181"/>
      <c r="M21544" s="180"/>
      <c r="N21544" s="180"/>
      <c r="O21544" s="180"/>
    </row>
    <row r="21545" spans="8:15" s="179" customFormat="1" x14ac:dyDescent="0.2">
      <c r="H21545" s="180"/>
      <c r="I21545" s="180"/>
      <c r="L21545" s="181"/>
      <c r="M21545" s="180"/>
      <c r="N21545" s="180"/>
      <c r="O21545" s="180"/>
    </row>
    <row r="21546" spans="8:15" s="179" customFormat="1" x14ac:dyDescent="0.2">
      <c r="H21546" s="180"/>
      <c r="I21546" s="180"/>
      <c r="L21546" s="181"/>
      <c r="M21546" s="180"/>
      <c r="N21546" s="180"/>
      <c r="O21546" s="180"/>
    </row>
    <row r="21547" spans="8:15" s="179" customFormat="1" x14ac:dyDescent="0.2">
      <c r="H21547" s="180"/>
      <c r="I21547" s="180"/>
      <c r="L21547" s="181"/>
      <c r="M21547" s="180"/>
      <c r="N21547" s="180"/>
      <c r="O21547" s="180"/>
    </row>
    <row r="21548" spans="8:15" s="179" customFormat="1" x14ac:dyDescent="0.2">
      <c r="H21548" s="180"/>
      <c r="I21548" s="180"/>
      <c r="L21548" s="181"/>
      <c r="M21548" s="180"/>
      <c r="N21548" s="180"/>
      <c r="O21548" s="180"/>
    </row>
    <row r="21549" spans="8:15" s="179" customFormat="1" x14ac:dyDescent="0.2">
      <c r="H21549" s="180"/>
      <c r="I21549" s="180"/>
      <c r="L21549" s="181"/>
      <c r="M21549" s="180"/>
      <c r="N21549" s="180"/>
      <c r="O21549" s="180"/>
    </row>
    <row r="21550" spans="8:15" s="179" customFormat="1" x14ac:dyDescent="0.2">
      <c r="H21550" s="180"/>
      <c r="I21550" s="180"/>
      <c r="L21550" s="181"/>
      <c r="M21550" s="180"/>
      <c r="N21550" s="180"/>
      <c r="O21550" s="180"/>
    </row>
    <row r="21551" spans="8:15" s="179" customFormat="1" x14ac:dyDescent="0.2">
      <c r="H21551" s="180"/>
      <c r="I21551" s="180"/>
      <c r="L21551" s="181"/>
      <c r="M21551" s="180"/>
      <c r="N21551" s="180"/>
      <c r="O21551" s="180"/>
    </row>
    <row r="21552" spans="8:15" s="179" customFormat="1" x14ac:dyDescent="0.2">
      <c r="H21552" s="180"/>
      <c r="I21552" s="180"/>
      <c r="L21552" s="181"/>
      <c r="M21552" s="180"/>
      <c r="N21552" s="180"/>
      <c r="O21552" s="180"/>
    </row>
    <row r="21553" spans="8:15" s="179" customFormat="1" x14ac:dyDescent="0.2">
      <c r="H21553" s="180"/>
      <c r="I21553" s="180"/>
      <c r="L21553" s="181"/>
      <c r="M21553" s="180"/>
      <c r="N21553" s="180"/>
      <c r="O21553" s="180"/>
    </row>
    <row r="21554" spans="8:15" s="179" customFormat="1" x14ac:dyDescent="0.2">
      <c r="H21554" s="180"/>
      <c r="I21554" s="180"/>
      <c r="L21554" s="181"/>
      <c r="M21554" s="180"/>
      <c r="N21554" s="180"/>
      <c r="O21554" s="180"/>
    </row>
    <row r="21555" spans="8:15" s="179" customFormat="1" x14ac:dyDescent="0.2">
      <c r="H21555" s="180"/>
      <c r="I21555" s="180"/>
      <c r="L21555" s="181"/>
      <c r="M21555" s="180"/>
      <c r="N21555" s="180"/>
      <c r="O21555" s="180"/>
    </row>
    <row r="21556" spans="8:15" s="179" customFormat="1" x14ac:dyDescent="0.2">
      <c r="H21556" s="180"/>
      <c r="I21556" s="180"/>
      <c r="L21556" s="181"/>
      <c r="M21556" s="180"/>
      <c r="N21556" s="180"/>
      <c r="O21556" s="180"/>
    </row>
    <row r="21557" spans="8:15" s="179" customFormat="1" x14ac:dyDescent="0.2">
      <c r="H21557" s="180"/>
      <c r="I21557" s="180"/>
      <c r="L21557" s="181"/>
      <c r="M21557" s="180"/>
      <c r="N21557" s="180"/>
      <c r="O21557" s="180"/>
    </row>
    <row r="21558" spans="8:15" s="179" customFormat="1" x14ac:dyDescent="0.2">
      <c r="H21558" s="180"/>
      <c r="I21558" s="180"/>
      <c r="L21558" s="181"/>
      <c r="M21558" s="180"/>
      <c r="N21558" s="180"/>
      <c r="O21558" s="180"/>
    </row>
    <row r="21559" spans="8:15" s="179" customFormat="1" x14ac:dyDescent="0.2">
      <c r="H21559" s="180"/>
      <c r="I21559" s="180"/>
      <c r="L21559" s="181"/>
      <c r="M21559" s="180"/>
      <c r="N21559" s="180"/>
      <c r="O21559" s="180"/>
    </row>
    <row r="21560" spans="8:15" s="179" customFormat="1" x14ac:dyDescent="0.2">
      <c r="H21560" s="180"/>
      <c r="I21560" s="180"/>
      <c r="L21560" s="181"/>
      <c r="M21560" s="180"/>
      <c r="N21560" s="180"/>
      <c r="O21560" s="180"/>
    </row>
    <row r="21561" spans="8:15" s="179" customFormat="1" x14ac:dyDescent="0.2">
      <c r="H21561" s="180"/>
      <c r="I21561" s="180"/>
      <c r="L21561" s="181"/>
      <c r="M21561" s="180"/>
      <c r="N21561" s="180"/>
      <c r="O21561" s="180"/>
    </row>
    <row r="21562" spans="8:15" s="179" customFormat="1" x14ac:dyDescent="0.2">
      <c r="H21562" s="180"/>
      <c r="I21562" s="180"/>
      <c r="L21562" s="181"/>
      <c r="M21562" s="180"/>
      <c r="N21562" s="180"/>
      <c r="O21562" s="180"/>
    </row>
    <row r="21563" spans="8:15" s="179" customFormat="1" x14ac:dyDescent="0.2">
      <c r="H21563" s="180"/>
      <c r="I21563" s="180"/>
      <c r="L21563" s="181"/>
      <c r="M21563" s="180"/>
      <c r="N21563" s="180"/>
      <c r="O21563" s="180"/>
    </row>
    <row r="21564" spans="8:15" s="179" customFormat="1" x14ac:dyDescent="0.2">
      <c r="H21564" s="180"/>
      <c r="I21564" s="180"/>
      <c r="L21564" s="181"/>
      <c r="M21564" s="180"/>
      <c r="N21564" s="180"/>
      <c r="O21564" s="180"/>
    </row>
    <row r="21565" spans="8:15" s="179" customFormat="1" x14ac:dyDescent="0.2">
      <c r="H21565" s="180"/>
      <c r="I21565" s="180"/>
      <c r="L21565" s="181"/>
      <c r="M21565" s="180"/>
      <c r="N21565" s="180"/>
      <c r="O21565" s="180"/>
    </row>
    <row r="21566" spans="8:15" s="179" customFormat="1" x14ac:dyDescent="0.2">
      <c r="H21566" s="180"/>
      <c r="I21566" s="180"/>
      <c r="L21566" s="181"/>
      <c r="M21566" s="180"/>
      <c r="N21566" s="180"/>
      <c r="O21566" s="180"/>
    </row>
    <row r="21567" spans="8:15" s="179" customFormat="1" x14ac:dyDescent="0.2">
      <c r="H21567" s="180"/>
      <c r="I21567" s="180"/>
      <c r="L21567" s="181"/>
      <c r="M21567" s="180"/>
      <c r="N21567" s="180"/>
      <c r="O21567" s="180"/>
    </row>
    <row r="21568" spans="8:15" s="179" customFormat="1" x14ac:dyDescent="0.2">
      <c r="H21568" s="180"/>
      <c r="I21568" s="180"/>
      <c r="L21568" s="181"/>
      <c r="M21568" s="180"/>
      <c r="N21568" s="180"/>
      <c r="O21568" s="180"/>
    </row>
    <row r="21569" spans="8:15" s="179" customFormat="1" x14ac:dyDescent="0.2">
      <c r="H21569" s="180"/>
      <c r="I21569" s="180"/>
      <c r="L21569" s="181"/>
      <c r="M21569" s="180"/>
      <c r="N21569" s="180"/>
      <c r="O21569" s="180"/>
    </row>
    <row r="21570" spans="8:15" s="179" customFormat="1" x14ac:dyDescent="0.2">
      <c r="H21570" s="180"/>
      <c r="I21570" s="180"/>
      <c r="L21570" s="181"/>
      <c r="M21570" s="180"/>
      <c r="N21570" s="180"/>
      <c r="O21570" s="180"/>
    </row>
    <row r="21571" spans="8:15" s="179" customFormat="1" x14ac:dyDescent="0.2">
      <c r="H21571" s="180"/>
      <c r="I21571" s="180"/>
      <c r="L21571" s="181"/>
      <c r="M21571" s="180"/>
      <c r="N21571" s="180"/>
      <c r="O21571" s="180"/>
    </row>
    <row r="21572" spans="8:15" s="179" customFormat="1" x14ac:dyDescent="0.2">
      <c r="H21572" s="180"/>
      <c r="I21572" s="180"/>
      <c r="L21572" s="181"/>
      <c r="M21572" s="180"/>
      <c r="N21572" s="180"/>
      <c r="O21572" s="180"/>
    </row>
    <row r="21573" spans="8:15" s="179" customFormat="1" x14ac:dyDescent="0.2">
      <c r="H21573" s="180"/>
      <c r="I21573" s="180"/>
      <c r="L21573" s="181"/>
      <c r="M21573" s="180"/>
      <c r="N21573" s="180"/>
      <c r="O21573" s="180"/>
    </row>
    <row r="21574" spans="8:15" s="179" customFormat="1" x14ac:dyDescent="0.2">
      <c r="H21574" s="180"/>
      <c r="I21574" s="180"/>
      <c r="L21574" s="181"/>
      <c r="M21574" s="180"/>
      <c r="N21574" s="180"/>
      <c r="O21574" s="180"/>
    </row>
    <row r="21575" spans="8:15" s="179" customFormat="1" x14ac:dyDescent="0.2">
      <c r="H21575" s="180"/>
      <c r="I21575" s="180"/>
      <c r="L21575" s="181"/>
      <c r="M21575" s="180"/>
      <c r="N21575" s="180"/>
      <c r="O21575" s="180"/>
    </row>
    <row r="21576" spans="8:15" s="179" customFormat="1" x14ac:dyDescent="0.2">
      <c r="H21576" s="180"/>
      <c r="I21576" s="180"/>
      <c r="L21576" s="181"/>
      <c r="M21576" s="180"/>
      <c r="N21576" s="180"/>
      <c r="O21576" s="180"/>
    </row>
    <row r="21577" spans="8:15" s="179" customFormat="1" x14ac:dyDescent="0.2">
      <c r="H21577" s="180"/>
      <c r="I21577" s="180"/>
      <c r="L21577" s="181"/>
      <c r="M21577" s="180"/>
      <c r="N21577" s="180"/>
      <c r="O21577" s="180"/>
    </row>
    <row r="21578" spans="8:15" s="179" customFormat="1" x14ac:dyDescent="0.2">
      <c r="H21578" s="180"/>
      <c r="I21578" s="180"/>
      <c r="L21578" s="181"/>
      <c r="M21578" s="180"/>
      <c r="N21578" s="180"/>
      <c r="O21578" s="180"/>
    </row>
    <row r="21579" spans="8:15" s="179" customFormat="1" x14ac:dyDescent="0.2">
      <c r="H21579" s="180"/>
      <c r="I21579" s="180"/>
      <c r="L21579" s="181"/>
      <c r="M21579" s="180"/>
      <c r="N21579" s="180"/>
      <c r="O21579" s="180"/>
    </row>
    <row r="21580" spans="8:15" s="179" customFormat="1" x14ac:dyDescent="0.2">
      <c r="H21580" s="180"/>
      <c r="I21580" s="180"/>
      <c r="L21580" s="181"/>
      <c r="M21580" s="180"/>
      <c r="N21580" s="180"/>
      <c r="O21580" s="180"/>
    </row>
    <row r="21581" spans="8:15" s="179" customFormat="1" x14ac:dyDescent="0.2">
      <c r="H21581" s="180"/>
      <c r="I21581" s="180"/>
      <c r="L21581" s="181"/>
      <c r="M21581" s="180"/>
      <c r="N21581" s="180"/>
      <c r="O21581" s="180"/>
    </row>
    <row r="21582" spans="8:15" s="179" customFormat="1" x14ac:dyDescent="0.2">
      <c r="H21582" s="180"/>
      <c r="I21582" s="180"/>
      <c r="L21582" s="181"/>
      <c r="M21582" s="180"/>
      <c r="N21582" s="180"/>
      <c r="O21582" s="180"/>
    </row>
    <row r="21583" spans="8:15" s="179" customFormat="1" x14ac:dyDescent="0.2">
      <c r="H21583" s="180"/>
      <c r="I21583" s="180"/>
      <c r="L21583" s="181"/>
      <c r="M21583" s="180"/>
      <c r="N21583" s="180"/>
      <c r="O21583" s="180"/>
    </row>
    <row r="21584" spans="8:15" s="179" customFormat="1" x14ac:dyDescent="0.2">
      <c r="H21584" s="180"/>
      <c r="I21584" s="180"/>
      <c r="L21584" s="181"/>
      <c r="M21584" s="180"/>
      <c r="N21584" s="180"/>
      <c r="O21584" s="180"/>
    </row>
    <row r="21585" spans="8:15" s="179" customFormat="1" x14ac:dyDescent="0.2">
      <c r="H21585" s="180"/>
      <c r="I21585" s="180"/>
      <c r="L21585" s="181"/>
      <c r="M21585" s="180"/>
      <c r="N21585" s="180"/>
      <c r="O21585" s="180"/>
    </row>
    <row r="21586" spans="8:15" s="179" customFormat="1" x14ac:dyDescent="0.2">
      <c r="H21586" s="180"/>
      <c r="I21586" s="180"/>
      <c r="L21586" s="181"/>
      <c r="M21586" s="180"/>
      <c r="N21586" s="180"/>
      <c r="O21586" s="180"/>
    </row>
    <row r="21587" spans="8:15" s="179" customFormat="1" x14ac:dyDescent="0.2">
      <c r="H21587" s="180"/>
      <c r="I21587" s="180"/>
      <c r="L21587" s="181"/>
      <c r="M21587" s="180"/>
      <c r="N21587" s="180"/>
      <c r="O21587" s="180"/>
    </row>
    <row r="21588" spans="8:15" s="179" customFormat="1" x14ac:dyDescent="0.2">
      <c r="H21588" s="180"/>
      <c r="I21588" s="180"/>
      <c r="L21588" s="181"/>
      <c r="M21588" s="180"/>
      <c r="N21588" s="180"/>
      <c r="O21588" s="180"/>
    </row>
    <row r="21589" spans="8:15" s="179" customFormat="1" x14ac:dyDescent="0.2">
      <c r="H21589" s="180"/>
      <c r="I21589" s="180"/>
      <c r="L21589" s="181"/>
      <c r="M21589" s="180"/>
      <c r="N21589" s="180"/>
      <c r="O21589" s="180"/>
    </row>
    <row r="21590" spans="8:15" s="179" customFormat="1" x14ac:dyDescent="0.2">
      <c r="H21590" s="180"/>
      <c r="I21590" s="180"/>
      <c r="L21590" s="181"/>
      <c r="M21590" s="180"/>
      <c r="N21590" s="180"/>
      <c r="O21590" s="180"/>
    </row>
    <row r="21591" spans="8:15" s="179" customFormat="1" x14ac:dyDescent="0.2">
      <c r="H21591" s="180"/>
      <c r="I21591" s="180"/>
      <c r="L21591" s="181"/>
      <c r="M21591" s="180"/>
      <c r="N21591" s="180"/>
      <c r="O21591" s="180"/>
    </row>
    <row r="21592" spans="8:15" s="179" customFormat="1" x14ac:dyDescent="0.2">
      <c r="H21592" s="180"/>
      <c r="I21592" s="180"/>
      <c r="L21592" s="181"/>
      <c r="M21592" s="180"/>
      <c r="N21592" s="180"/>
      <c r="O21592" s="180"/>
    </row>
    <row r="21593" spans="8:15" s="179" customFormat="1" x14ac:dyDescent="0.2">
      <c r="H21593" s="180"/>
      <c r="I21593" s="180"/>
      <c r="L21593" s="181"/>
      <c r="M21593" s="180"/>
      <c r="N21593" s="180"/>
      <c r="O21593" s="180"/>
    </row>
    <row r="21594" spans="8:15" s="179" customFormat="1" x14ac:dyDescent="0.2">
      <c r="H21594" s="180"/>
      <c r="I21594" s="180"/>
      <c r="L21594" s="181"/>
      <c r="M21594" s="180"/>
      <c r="N21594" s="180"/>
      <c r="O21594" s="180"/>
    </row>
    <row r="21595" spans="8:15" s="179" customFormat="1" x14ac:dyDescent="0.2">
      <c r="H21595" s="180"/>
      <c r="I21595" s="180"/>
      <c r="L21595" s="181"/>
      <c r="M21595" s="180"/>
      <c r="N21595" s="180"/>
      <c r="O21595" s="180"/>
    </row>
    <row r="21596" spans="8:15" s="179" customFormat="1" x14ac:dyDescent="0.2">
      <c r="H21596" s="180"/>
      <c r="I21596" s="180"/>
      <c r="L21596" s="181"/>
      <c r="M21596" s="180"/>
      <c r="N21596" s="180"/>
      <c r="O21596" s="180"/>
    </row>
    <row r="21597" spans="8:15" s="179" customFormat="1" x14ac:dyDescent="0.2">
      <c r="H21597" s="180"/>
      <c r="I21597" s="180"/>
      <c r="L21597" s="181"/>
      <c r="M21597" s="180"/>
      <c r="N21597" s="180"/>
      <c r="O21597" s="180"/>
    </row>
    <row r="21598" spans="8:15" s="179" customFormat="1" x14ac:dyDescent="0.2">
      <c r="H21598" s="180"/>
      <c r="I21598" s="180"/>
      <c r="L21598" s="181"/>
      <c r="M21598" s="180"/>
      <c r="N21598" s="180"/>
      <c r="O21598" s="180"/>
    </row>
    <row r="21599" spans="8:15" s="179" customFormat="1" x14ac:dyDescent="0.2">
      <c r="H21599" s="180"/>
      <c r="I21599" s="180"/>
      <c r="L21599" s="181"/>
      <c r="M21599" s="180"/>
      <c r="N21599" s="180"/>
      <c r="O21599" s="180"/>
    </row>
    <row r="21600" spans="8:15" s="179" customFormat="1" x14ac:dyDescent="0.2">
      <c r="H21600" s="180"/>
      <c r="I21600" s="180"/>
      <c r="L21600" s="181"/>
      <c r="M21600" s="180"/>
      <c r="N21600" s="180"/>
      <c r="O21600" s="180"/>
    </row>
    <row r="21601" spans="8:15" s="179" customFormat="1" x14ac:dyDescent="0.2">
      <c r="H21601" s="180"/>
      <c r="I21601" s="180"/>
      <c r="L21601" s="181"/>
      <c r="M21601" s="180"/>
      <c r="N21601" s="180"/>
      <c r="O21601" s="180"/>
    </row>
    <row r="21602" spans="8:15" s="179" customFormat="1" x14ac:dyDescent="0.2">
      <c r="H21602" s="180"/>
      <c r="I21602" s="180"/>
      <c r="L21602" s="181"/>
      <c r="M21602" s="180"/>
      <c r="N21602" s="180"/>
      <c r="O21602" s="180"/>
    </row>
    <row r="21603" spans="8:15" s="179" customFormat="1" x14ac:dyDescent="0.2">
      <c r="H21603" s="180"/>
      <c r="I21603" s="180"/>
      <c r="L21603" s="181"/>
      <c r="M21603" s="180"/>
      <c r="N21603" s="180"/>
      <c r="O21603" s="180"/>
    </row>
    <row r="21604" spans="8:15" s="179" customFormat="1" x14ac:dyDescent="0.2">
      <c r="H21604" s="180"/>
      <c r="I21604" s="180"/>
      <c r="L21604" s="181"/>
      <c r="M21604" s="180"/>
      <c r="N21604" s="180"/>
      <c r="O21604" s="180"/>
    </row>
    <row r="21605" spans="8:15" s="179" customFormat="1" x14ac:dyDescent="0.2">
      <c r="H21605" s="180"/>
      <c r="I21605" s="180"/>
      <c r="L21605" s="181"/>
      <c r="M21605" s="180"/>
      <c r="N21605" s="180"/>
      <c r="O21605" s="180"/>
    </row>
    <row r="21606" spans="8:15" s="179" customFormat="1" x14ac:dyDescent="0.2">
      <c r="H21606" s="180"/>
      <c r="I21606" s="180"/>
      <c r="L21606" s="181"/>
      <c r="M21606" s="180"/>
      <c r="N21606" s="180"/>
      <c r="O21606" s="180"/>
    </row>
    <row r="21607" spans="8:15" s="179" customFormat="1" x14ac:dyDescent="0.2">
      <c r="H21607" s="180"/>
      <c r="I21607" s="180"/>
      <c r="L21607" s="181"/>
      <c r="M21607" s="180"/>
      <c r="N21607" s="180"/>
      <c r="O21607" s="180"/>
    </row>
    <row r="21608" spans="8:15" s="179" customFormat="1" x14ac:dyDescent="0.2">
      <c r="H21608" s="180"/>
      <c r="I21608" s="180"/>
      <c r="L21608" s="181"/>
      <c r="M21608" s="180"/>
      <c r="N21608" s="180"/>
      <c r="O21608" s="180"/>
    </row>
    <row r="21609" spans="8:15" s="179" customFormat="1" x14ac:dyDescent="0.2">
      <c r="H21609" s="180"/>
      <c r="I21609" s="180"/>
      <c r="L21609" s="181"/>
      <c r="M21609" s="180"/>
      <c r="N21609" s="180"/>
      <c r="O21609" s="180"/>
    </row>
    <row r="21610" spans="8:15" s="179" customFormat="1" x14ac:dyDescent="0.2">
      <c r="H21610" s="180"/>
      <c r="I21610" s="180"/>
      <c r="L21610" s="181"/>
      <c r="M21610" s="180"/>
      <c r="N21610" s="180"/>
      <c r="O21610" s="180"/>
    </row>
    <row r="21611" spans="8:15" s="179" customFormat="1" x14ac:dyDescent="0.2">
      <c r="H21611" s="180"/>
      <c r="I21611" s="180"/>
      <c r="L21611" s="181"/>
      <c r="M21611" s="180"/>
      <c r="N21611" s="180"/>
      <c r="O21611" s="180"/>
    </row>
    <row r="21612" spans="8:15" s="179" customFormat="1" x14ac:dyDescent="0.2">
      <c r="H21612" s="180"/>
      <c r="I21612" s="180"/>
      <c r="L21612" s="181"/>
      <c r="M21612" s="180"/>
      <c r="N21612" s="180"/>
      <c r="O21612" s="180"/>
    </row>
    <row r="21613" spans="8:15" s="179" customFormat="1" x14ac:dyDescent="0.2">
      <c r="H21613" s="180"/>
      <c r="I21613" s="180"/>
      <c r="L21613" s="181"/>
      <c r="M21613" s="180"/>
      <c r="N21613" s="180"/>
      <c r="O21613" s="180"/>
    </row>
    <row r="21614" spans="8:15" s="179" customFormat="1" x14ac:dyDescent="0.2">
      <c r="H21614" s="180"/>
      <c r="I21614" s="180"/>
      <c r="L21614" s="181"/>
      <c r="M21614" s="180"/>
      <c r="N21614" s="180"/>
      <c r="O21614" s="180"/>
    </row>
    <row r="21615" spans="8:15" s="179" customFormat="1" x14ac:dyDescent="0.2">
      <c r="H21615" s="180"/>
      <c r="I21615" s="180"/>
      <c r="L21615" s="181"/>
      <c r="M21615" s="180"/>
      <c r="N21615" s="180"/>
      <c r="O21615" s="180"/>
    </row>
    <row r="21616" spans="8:15" s="179" customFormat="1" x14ac:dyDescent="0.2">
      <c r="H21616" s="180"/>
      <c r="I21616" s="180"/>
      <c r="L21616" s="181"/>
      <c r="M21616" s="180"/>
      <c r="N21616" s="180"/>
      <c r="O21616" s="180"/>
    </row>
    <row r="21617" spans="8:15" s="179" customFormat="1" x14ac:dyDescent="0.2">
      <c r="H21617" s="180"/>
      <c r="I21617" s="180"/>
      <c r="L21617" s="181"/>
      <c r="M21617" s="180"/>
      <c r="N21617" s="180"/>
      <c r="O21617" s="180"/>
    </row>
    <row r="21618" spans="8:15" s="179" customFormat="1" x14ac:dyDescent="0.2">
      <c r="H21618" s="180"/>
      <c r="I21618" s="180"/>
      <c r="L21618" s="181"/>
      <c r="M21618" s="180"/>
      <c r="N21618" s="180"/>
      <c r="O21618" s="180"/>
    </row>
    <row r="21619" spans="8:15" s="179" customFormat="1" x14ac:dyDescent="0.2">
      <c r="H21619" s="180"/>
      <c r="I21619" s="180"/>
      <c r="L21619" s="181"/>
      <c r="M21619" s="180"/>
      <c r="N21619" s="180"/>
      <c r="O21619" s="180"/>
    </row>
    <row r="21620" spans="8:15" s="179" customFormat="1" x14ac:dyDescent="0.2">
      <c r="H21620" s="180"/>
      <c r="I21620" s="180"/>
      <c r="L21620" s="181"/>
      <c r="M21620" s="180"/>
      <c r="N21620" s="180"/>
      <c r="O21620" s="180"/>
    </row>
    <row r="21621" spans="8:15" s="179" customFormat="1" x14ac:dyDescent="0.2">
      <c r="H21621" s="180"/>
      <c r="I21621" s="180"/>
      <c r="L21621" s="181"/>
      <c r="M21621" s="180"/>
      <c r="N21621" s="180"/>
      <c r="O21621" s="180"/>
    </row>
    <row r="21622" spans="8:15" s="179" customFormat="1" x14ac:dyDescent="0.2">
      <c r="H21622" s="180"/>
      <c r="I21622" s="180"/>
      <c r="L21622" s="181"/>
      <c r="M21622" s="180"/>
      <c r="N21622" s="180"/>
      <c r="O21622" s="180"/>
    </row>
    <row r="21623" spans="8:15" s="179" customFormat="1" x14ac:dyDescent="0.2">
      <c r="H21623" s="180"/>
      <c r="I21623" s="180"/>
      <c r="L21623" s="181"/>
      <c r="M21623" s="180"/>
      <c r="N21623" s="180"/>
      <c r="O21623" s="180"/>
    </row>
    <row r="21624" spans="8:15" s="179" customFormat="1" x14ac:dyDescent="0.2">
      <c r="H21624" s="180"/>
      <c r="I21624" s="180"/>
      <c r="L21624" s="181"/>
      <c r="M21624" s="180"/>
      <c r="N21624" s="180"/>
      <c r="O21624" s="180"/>
    </row>
    <row r="21625" spans="8:15" s="179" customFormat="1" x14ac:dyDescent="0.2">
      <c r="H21625" s="180"/>
      <c r="I21625" s="180"/>
      <c r="L21625" s="181"/>
      <c r="M21625" s="180"/>
      <c r="N21625" s="180"/>
      <c r="O21625" s="180"/>
    </row>
    <row r="21626" spans="8:15" s="179" customFormat="1" x14ac:dyDescent="0.2">
      <c r="H21626" s="180"/>
      <c r="I21626" s="180"/>
      <c r="L21626" s="181"/>
      <c r="M21626" s="180"/>
      <c r="N21626" s="180"/>
      <c r="O21626" s="180"/>
    </row>
    <row r="21627" spans="8:15" s="179" customFormat="1" x14ac:dyDescent="0.2">
      <c r="H21627" s="180"/>
      <c r="I21627" s="180"/>
      <c r="L21627" s="181"/>
      <c r="M21627" s="180"/>
      <c r="N21627" s="180"/>
      <c r="O21627" s="180"/>
    </row>
    <row r="21628" spans="8:15" s="179" customFormat="1" x14ac:dyDescent="0.2">
      <c r="H21628" s="180"/>
      <c r="I21628" s="180"/>
      <c r="L21628" s="181"/>
      <c r="M21628" s="180"/>
      <c r="N21628" s="180"/>
      <c r="O21628" s="180"/>
    </row>
    <row r="21629" spans="8:15" s="179" customFormat="1" x14ac:dyDescent="0.2">
      <c r="H21629" s="180"/>
      <c r="I21629" s="180"/>
      <c r="L21629" s="181"/>
      <c r="M21629" s="180"/>
      <c r="N21629" s="180"/>
      <c r="O21629" s="180"/>
    </row>
    <row r="21630" spans="8:15" s="179" customFormat="1" x14ac:dyDescent="0.2">
      <c r="H21630" s="180"/>
      <c r="I21630" s="180"/>
      <c r="L21630" s="181"/>
      <c r="M21630" s="180"/>
      <c r="N21630" s="180"/>
      <c r="O21630" s="180"/>
    </row>
    <row r="21631" spans="8:15" s="179" customFormat="1" x14ac:dyDescent="0.2">
      <c r="H21631" s="180"/>
      <c r="I21631" s="180"/>
      <c r="L21631" s="181"/>
      <c r="M21631" s="180"/>
      <c r="N21631" s="180"/>
      <c r="O21631" s="180"/>
    </row>
    <row r="21632" spans="8:15" s="179" customFormat="1" x14ac:dyDescent="0.2">
      <c r="H21632" s="180"/>
      <c r="I21632" s="180"/>
      <c r="L21632" s="181"/>
      <c r="M21632" s="180"/>
      <c r="N21632" s="180"/>
      <c r="O21632" s="180"/>
    </row>
    <row r="21633" spans="8:15" s="179" customFormat="1" x14ac:dyDescent="0.2">
      <c r="H21633" s="180"/>
      <c r="I21633" s="180"/>
      <c r="L21633" s="181"/>
      <c r="M21633" s="180"/>
      <c r="N21633" s="180"/>
      <c r="O21633" s="180"/>
    </row>
    <row r="21634" spans="8:15" s="179" customFormat="1" x14ac:dyDescent="0.2">
      <c r="H21634" s="180"/>
      <c r="I21634" s="180"/>
      <c r="L21634" s="181"/>
      <c r="M21634" s="180"/>
      <c r="N21634" s="180"/>
      <c r="O21634" s="180"/>
    </row>
    <row r="21635" spans="8:15" s="179" customFormat="1" x14ac:dyDescent="0.2">
      <c r="H21635" s="180"/>
      <c r="I21635" s="180"/>
      <c r="L21635" s="181"/>
      <c r="M21635" s="180"/>
      <c r="N21635" s="180"/>
      <c r="O21635" s="180"/>
    </row>
    <row r="21636" spans="8:15" s="179" customFormat="1" x14ac:dyDescent="0.2">
      <c r="H21636" s="180"/>
      <c r="I21636" s="180"/>
      <c r="L21636" s="181"/>
      <c r="M21636" s="180"/>
      <c r="N21636" s="180"/>
      <c r="O21636" s="180"/>
    </row>
    <row r="21637" spans="8:15" s="179" customFormat="1" x14ac:dyDescent="0.2">
      <c r="H21637" s="180"/>
      <c r="I21637" s="180"/>
      <c r="L21637" s="181"/>
      <c r="M21637" s="180"/>
      <c r="N21637" s="180"/>
      <c r="O21637" s="180"/>
    </row>
    <row r="21638" spans="8:15" s="179" customFormat="1" x14ac:dyDescent="0.2">
      <c r="H21638" s="180"/>
      <c r="I21638" s="180"/>
      <c r="L21638" s="181"/>
      <c r="M21638" s="180"/>
      <c r="N21638" s="180"/>
      <c r="O21638" s="180"/>
    </row>
    <row r="21639" spans="8:15" s="179" customFormat="1" x14ac:dyDescent="0.2">
      <c r="H21639" s="180"/>
      <c r="I21639" s="180"/>
      <c r="L21639" s="181"/>
      <c r="M21639" s="180"/>
      <c r="N21639" s="180"/>
      <c r="O21639" s="180"/>
    </row>
    <row r="21640" spans="8:15" s="179" customFormat="1" x14ac:dyDescent="0.2">
      <c r="H21640" s="180"/>
      <c r="I21640" s="180"/>
      <c r="L21640" s="181"/>
      <c r="M21640" s="180"/>
      <c r="N21640" s="180"/>
      <c r="O21640" s="180"/>
    </row>
    <row r="21641" spans="8:15" s="179" customFormat="1" x14ac:dyDescent="0.2">
      <c r="H21641" s="180"/>
      <c r="I21641" s="180"/>
      <c r="L21641" s="181"/>
      <c r="M21641" s="180"/>
      <c r="N21641" s="180"/>
      <c r="O21641" s="180"/>
    </row>
    <row r="21642" spans="8:15" s="179" customFormat="1" x14ac:dyDescent="0.2">
      <c r="H21642" s="180"/>
      <c r="I21642" s="180"/>
      <c r="L21642" s="181"/>
      <c r="M21642" s="180"/>
      <c r="N21642" s="180"/>
      <c r="O21642" s="180"/>
    </row>
    <row r="21643" spans="8:15" s="179" customFormat="1" x14ac:dyDescent="0.2">
      <c r="H21643" s="180"/>
      <c r="I21643" s="180"/>
      <c r="L21643" s="181"/>
      <c r="M21643" s="180"/>
      <c r="N21643" s="180"/>
      <c r="O21643" s="180"/>
    </row>
    <row r="21644" spans="8:15" s="179" customFormat="1" x14ac:dyDescent="0.2">
      <c r="H21644" s="180"/>
      <c r="I21644" s="180"/>
      <c r="L21644" s="181"/>
      <c r="M21644" s="180"/>
      <c r="N21644" s="180"/>
      <c r="O21644" s="180"/>
    </row>
    <row r="21645" spans="8:15" s="179" customFormat="1" x14ac:dyDescent="0.2">
      <c r="H21645" s="180"/>
      <c r="I21645" s="180"/>
      <c r="L21645" s="181"/>
      <c r="M21645" s="180"/>
      <c r="N21645" s="180"/>
      <c r="O21645" s="180"/>
    </row>
    <row r="21646" spans="8:15" s="179" customFormat="1" x14ac:dyDescent="0.2">
      <c r="H21646" s="180"/>
      <c r="I21646" s="180"/>
      <c r="L21646" s="181"/>
      <c r="M21646" s="180"/>
      <c r="N21646" s="180"/>
      <c r="O21646" s="180"/>
    </row>
    <row r="21647" spans="8:15" s="179" customFormat="1" x14ac:dyDescent="0.2">
      <c r="H21647" s="180"/>
      <c r="I21647" s="180"/>
      <c r="L21647" s="181"/>
      <c r="M21647" s="180"/>
      <c r="N21647" s="180"/>
      <c r="O21647" s="180"/>
    </row>
    <row r="21648" spans="8:15" s="179" customFormat="1" x14ac:dyDescent="0.2">
      <c r="H21648" s="180"/>
      <c r="I21648" s="180"/>
      <c r="L21648" s="181"/>
      <c r="M21648" s="180"/>
      <c r="N21648" s="180"/>
      <c r="O21648" s="180"/>
    </row>
    <row r="21649" spans="8:15" s="179" customFormat="1" x14ac:dyDescent="0.2">
      <c r="H21649" s="180"/>
      <c r="I21649" s="180"/>
      <c r="L21649" s="181"/>
      <c r="M21649" s="180"/>
      <c r="N21649" s="180"/>
      <c r="O21649" s="180"/>
    </row>
    <row r="21650" spans="8:15" s="179" customFormat="1" x14ac:dyDescent="0.2">
      <c r="H21650" s="180"/>
      <c r="I21650" s="180"/>
      <c r="L21650" s="181"/>
      <c r="M21650" s="180"/>
      <c r="N21650" s="180"/>
      <c r="O21650" s="180"/>
    </row>
    <row r="21651" spans="8:15" s="179" customFormat="1" x14ac:dyDescent="0.2">
      <c r="H21651" s="180"/>
      <c r="I21651" s="180"/>
      <c r="L21651" s="181"/>
      <c r="M21651" s="180"/>
      <c r="N21651" s="180"/>
      <c r="O21651" s="180"/>
    </row>
    <row r="21652" spans="8:15" s="179" customFormat="1" x14ac:dyDescent="0.2">
      <c r="H21652" s="180"/>
      <c r="I21652" s="180"/>
      <c r="L21652" s="181"/>
      <c r="M21652" s="180"/>
      <c r="N21652" s="180"/>
      <c r="O21652" s="180"/>
    </row>
    <row r="21653" spans="8:15" s="179" customFormat="1" x14ac:dyDescent="0.2">
      <c r="H21653" s="180"/>
      <c r="I21653" s="180"/>
      <c r="L21653" s="181"/>
      <c r="M21653" s="180"/>
      <c r="N21653" s="180"/>
      <c r="O21653" s="180"/>
    </row>
    <row r="21654" spans="8:15" s="179" customFormat="1" x14ac:dyDescent="0.2">
      <c r="H21654" s="180"/>
      <c r="I21654" s="180"/>
      <c r="L21654" s="181"/>
      <c r="M21654" s="180"/>
      <c r="N21654" s="180"/>
      <c r="O21654" s="180"/>
    </row>
    <row r="21655" spans="8:15" s="179" customFormat="1" x14ac:dyDescent="0.2">
      <c r="H21655" s="180"/>
      <c r="I21655" s="180"/>
      <c r="L21655" s="181"/>
      <c r="M21655" s="180"/>
      <c r="N21655" s="180"/>
      <c r="O21655" s="180"/>
    </row>
    <row r="21656" spans="8:15" s="179" customFormat="1" x14ac:dyDescent="0.2">
      <c r="H21656" s="180"/>
      <c r="I21656" s="180"/>
      <c r="L21656" s="181"/>
      <c r="M21656" s="180"/>
      <c r="N21656" s="180"/>
      <c r="O21656" s="180"/>
    </row>
    <row r="21657" spans="8:15" s="179" customFormat="1" x14ac:dyDescent="0.2">
      <c r="H21657" s="180"/>
      <c r="I21657" s="180"/>
      <c r="L21657" s="181"/>
      <c r="M21657" s="180"/>
      <c r="N21657" s="180"/>
      <c r="O21657" s="180"/>
    </row>
    <row r="21658" spans="8:15" s="179" customFormat="1" x14ac:dyDescent="0.2">
      <c r="H21658" s="180"/>
      <c r="I21658" s="180"/>
      <c r="L21658" s="181"/>
      <c r="M21658" s="180"/>
      <c r="N21658" s="180"/>
      <c r="O21658" s="180"/>
    </row>
    <row r="21659" spans="8:15" s="179" customFormat="1" x14ac:dyDescent="0.2">
      <c r="H21659" s="180"/>
      <c r="I21659" s="180"/>
      <c r="L21659" s="181"/>
      <c r="M21659" s="180"/>
      <c r="N21659" s="180"/>
      <c r="O21659" s="180"/>
    </row>
    <row r="21660" spans="8:15" s="179" customFormat="1" x14ac:dyDescent="0.2">
      <c r="H21660" s="180"/>
      <c r="I21660" s="180"/>
      <c r="L21660" s="181"/>
      <c r="M21660" s="180"/>
      <c r="N21660" s="180"/>
      <c r="O21660" s="180"/>
    </row>
    <row r="21661" spans="8:15" s="179" customFormat="1" x14ac:dyDescent="0.2">
      <c r="H21661" s="180"/>
      <c r="I21661" s="180"/>
      <c r="L21661" s="181"/>
      <c r="M21661" s="180"/>
      <c r="N21661" s="180"/>
      <c r="O21661" s="180"/>
    </row>
    <row r="21662" spans="8:15" s="179" customFormat="1" x14ac:dyDescent="0.2">
      <c r="H21662" s="180"/>
      <c r="I21662" s="180"/>
      <c r="L21662" s="181"/>
      <c r="M21662" s="180"/>
      <c r="N21662" s="180"/>
      <c r="O21662" s="180"/>
    </row>
    <row r="21663" spans="8:15" s="179" customFormat="1" x14ac:dyDescent="0.2">
      <c r="H21663" s="180"/>
      <c r="I21663" s="180"/>
      <c r="L21663" s="181"/>
      <c r="M21663" s="180"/>
      <c r="N21663" s="180"/>
      <c r="O21663" s="180"/>
    </row>
    <row r="21664" spans="8:15" s="179" customFormat="1" x14ac:dyDescent="0.2">
      <c r="H21664" s="180"/>
      <c r="I21664" s="180"/>
      <c r="L21664" s="181"/>
      <c r="M21664" s="180"/>
      <c r="N21664" s="180"/>
      <c r="O21664" s="180"/>
    </row>
    <row r="21665" spans="8:15" s="179" customFormat="1" x14ac:dyDescent="0.2">
      <c r="H21665" s="180"/>
      <c r="I21665" s="180"/>
      <c r="L21665" s="181"/>
      <c r="M21665" s="180"/>
      <c r="N21665" s="180"/>
      <c r="O21665" s="180"/>
    </row>
    <row r="21666" spans="8:15" s="179" customFormat="1" x14ac:dyDescent="0.2">
      <c r="H21666" s="180"/>
      <c r="I21666" s="180"/>
      <c r="L21666" s="181"/>
      <c r="M21666" s="180"/>
      <c r="N21666" s="180"/>
      <c r="O21666" s="180"/>
    </row>
    <row r="21667" spans="8:15" s="179" customFormat="1" x14ac:dyDescent="0.2">
      <c r="H21667" s="180"/>
      <c r="I21667" s="180"/>
      <c r="L21667" s="181"/>
      <c r="M21667" s="180"/>
      <c r="N21667" s="180"/>
      <c r="O21667" s="180"/>
    </row>
    <row r="21668" spans="8:15" s="179" customFormat="1" x14ac:dyDescent="0.2">
      <c r="H21668" s="180"/>
      <c r="I21668" s="180"/>
      <c r="L21668" s="181"/>
      <c r="M21668" s="180"/>
      <c r="N21668" s="180"/>
      <c r="O21668" s="180"/>
    </row>
    <row r="21669" spans="8:15" s="179" customFormat="1" x14ac:dyDescent="0.2">
      <c r="H21669" s="180"/>
      <c r="I21669" s="180"/>
      <c r="L21669" s="181"/>
      <c r="M21669" s="180"/>
      <c r="N21669" s="180"/>
      <c r="O21669" s="180"/>
    </row>
    <row r="21670" spans="8:15" s="179" customFormat="1" x14ac:dyDescent="0.2">
      <c r="H21670" s="180"/>
      <c r="I21670" s="180"/>
      <c r="L21670" s="181"/>
      <c r="M21670" s="180"/>
      <c r="N21670" s="180"/>
      <c r="O21670" s="180"/>
    </row>
    <row r="21671" spans="8:15" s="179" customFormat="1" x14ac:dyDescent="0.2">
      <c r="H21671" s="180"/>
      <c r="I21671" s="180"/>
      <c r="L21671" s="181"/>
      <c r="M21671" s="180"/>
      <c r="N21671" s="180"/>
      <c r="O21671" s="180"/>
    </row>
    <row r="21672" spans="8:15" s="179" customFormat="1" x14ac:dyDescent="0.2">
      <c r="H21672" s="180"/>
      <c r="I21672" s="180"/>
      <c r="L21672" s="181"/>
      <c r="M21672" s="180"/>
      <c r="N21672" s="180"/>
      <c r="O21672" s="180"/>
    </row>
    <row r="21673" spans="8:15" s="179" customFormat="1" x14ac:dyDescent="0.2">
      <c r="H21673" s="180"/>
      <c r="I21673" s="180"/>
      <c r="L21673" s="181"/>
      <c r="M21673" s="180"/>
      <c r="N21673" s="180"/>
      <c r="O21673" s="180"/>
    </row>
    <row r="21674" spans="8:15" s="179" customFormat="1" x14ac:dyDescent="0.2">
      <c r="H21674" s="180"/>
      <c r="I21674" s="180"/>
      <c r="L21674" s="181"/>
      <c r="M21674" s="180"/>
      <c r="N21674" s="180"/>
      <c r="O21674" s="180"/>
    </row>
    <row r="21675" spans="8:15" s="179" customFormat="1" x14ac:dyDescent="0.2">
      <c r="H21675" s="180"/>
      <c r="I21675" s="180"/>
      <c r="L21675" s="181"/>
      <c r="M21675" s="180"/>
      <c r="N21675" s="180"/>
      <c r="O21675" s="180"/>
    </row>
    <row r="21676" spans="8:15" s="179" customFormat="1" x14ac:dyDescent="0.2">
      <c r="H21676" s="180"/>
      <c r="I21676" s="180"/>
      <c r="L21676" s="181"/>
      <c r="M21676" s="180"/>
      <c r="N21676" s="180"/>
      <c r="O21676" s="180"/>
    </row>
    <row r="21677" spans="8:15" s="179" customFormat="1" x14ac:dyDescent="0.2">
      <c r="H21677" s="180"/>
      <c r="I21677" s="180"/>
      <c r="L21677" s="181"/>
      <c r="M21677" s="180"/>
      <c r="N21677" s="180"/>
      <c r="O21677" s="180"/>
    </row>
    <row r="21678" spans="8:15" s="179" customFormat="1" x14ac:dyDescent="0.2">
      <c r="H21678" s="180"/>
      <c r="I21678" s="180"/>
      <c r="L21678" s="181"/>
      <c r="M21678" s="180"/>
      <c r="N21678" s="180"/>
      <c r="O21678" s="180"/>
    </row>
    <row r="21679" spans="8:15" s="179" customFormat="1" x14ac:dyDescent="0.2">
      <c r="H21679" s="180"/>
      <c r="I21679" s="180"/>
      <c r="L21679" s="181"/>
      <c r="M21679" s="180"/>
      <c r="N21679" s="180"/>
      <c r="O21679" s="180"/>
    </row>
    <row r="21680" spans="8:15" s="179" customFormat="1" x14ac:dyDescent="0.2">
      <c r="H21680" s="180"/>
      <c r="I21680" s="180"/>
      <c r="L21680" s="181"/>
      <c r="M21680" s="180"/>
      <c r="N21680" s="180"/>
      <c r="O21680" s="180"/>
    </row>
    <row r="21681" spans="8:15" s="179" customFormat="1" x14ac:dyDescent="0.2">
      <c r="H21681" s="180"/>
      <c r="I21681" s="180"/>
      <c r="L21681" s="181"/>
      <c r="M21681" s="180"/>
      <c r="N21681" s="180"/>
      <c r="O21681" s="180"/>
    </row>
    <row r="21682" spans="8:15" s="179" customFormat="1" x14ac:dyDescent="0.2">
      <c r="H21682" s="180"/>
      <c r="I21682" s="180"/>
      <c r="L21682" s="181"/>
      <c r="M21682" s="180"/>
      <c r="N21682" s="180"/>
      <c r="O21682" s="180"/>
    </row>
    <row r="21683" spans="8:15" s="179" customFormat="1" x14ac:dyDescent="0.2">
      <c r="H21683" s="180"/>
      <c r="I21683" s="180"/>
      <c r="L21683" s="181"/>
      <c r="M21683" s="180"/>
      <c r="N21683" s="180"/>
      <c r="O21683" s="180"/>
    </row>
    <row r="21684" spans="8:15" s="179" customFormat="1" x14ac:dyDescent="0.2">
      <c r="H21684" s="180"/>
      <c r="I21684" s="180"/>
      <c r="L21684" s="181"/>
      <c r="M21684" s="180"/>
      <c r="N21684" s="180"/>
      <c r="O21684" s="180"/>
    </row>
    <row r="21685" spans="8:15" s="179" customFormat="1" x14ac:dyDescent="0.2">
      <c r="H21685" s="180"/>
      <c r="I21685" s="180"/>
      <c r="L21685" s="181"/>
      <c r="M21685" s="180"/>
      <c r="N21685" s="180"/>
      <c r="O21685" s="180"/>
    </row>
    <row r="21686" spans="8:15" s="179" customFormat="1" x14ac:dyDescent="0.2">
      <c r="H21686" s="180"/>
      <c r="I21686" s="180"/>
      <c r="L21686" s="181"/>
      <c r="M21686" s="180"/>
      <c r="N21686" s="180"/>
      <c r="O21686" s="180"/>
    </row>
    <row r="21687" spans="8:15" s="179" customFormat="1" x14ac:dyDescent="0.2">
      <c r="H21687" s="180"/>
      <c r="I21687" s="180"/>
      <c r="L21687" s="181"/>
      <c r="M21687" s="180"/>
      <c r="N21687" s="180"/>
      <c r="O21687" s="180"/>
    </row>
    <row r="21688" spans="8:15" s="179" customFormat="1" x14ac:dyDescent="0.2">
      <c r="H21688" s="180"/>
      <c r="I21688" s="180"/>
      <c r="L21688" s="181"/>
      <c r="M21688" s="180"/>
      <c r="N21688" s="180"/>
      <c r="O21688" s="180"/>
    </row>
    <row r="21689" spans="8:15" s="179" customFormat="1" x14ac:dyDescent="0.2">
      <c r="H21689" s="180"/>
      <c r="I21689" s="180"/>
      <c r="L21689" s="181"/>
      <c r="M21689" s="180"/>
      <c r="N21689" s="180"/>
      <c r="O21689" s="180"/>
    </row>
    <row r="21690" spans="8:15" s="179" customFormat="1" x14ac:dyDescent="0.2">
      <c r="H21690" s="180"/>
      <c r="I21690" s="180"/>
      <c r="L21690" s="181"/>
      <c r="M21690" s="180"/>
      <c r="N21690" s="180"/>
      <c r="O21690" s="180"/>
    </row>
    <row r="21691" spans="8:15" s="179" customFormat="1" x14ac:dyDescent="0.2">
      <c r="H21691" s="180"/>
      <c r="I21691" s="180"/>
      <c r="L21691" s="181"/>
      <c r="M21691" s="180"/>
      <c r="N21691" s="180"/>
      <c r="O21691" s="180"/>
    </row>
    <row r="21692" spans="8:15" s="179" customFormat="1" x14ac:dyDescent="0.2">
      <c r="H21692" s="180"/>
      <c r="I21692" s="180"/>
      <c r="L21692" s="181"/>
      <c r="M21692" s="180"/>
      <c r="N21692" s="180"/>
      <c r="O21692" s="180"/>
    </row>
    <row r="21693" spans="8:15" s="179" customFormat="1" x14ac:dyDescent="0.2">
      <c r="H21693" s="180"/>
      <c r="I21693" s="180"/>
      <c r="L21693" s="181"/>
      <c r="M21693" s="180"/>
      <c r="N21693" s="180"/>
      <c r="O21693" s="180"/>
    </row>
    <row r="21694" spans="8:15" s="179" customFormat="1" x14ac:dyDescent="0.2">
      <c r="H21694" s="180"/>
      <c r="I21694" s="180"/>
      <c r="L21694" s="181"/>
      <c r="M21694" s="180"/>
      <c r="N21694" s="180"/>
      <c r="O21694" s="180"/>
    </row>
    <row r="21695" spans="8:15" s="179" customFormat="1" x14ac:dyDescent="0.2">
      <c r="H21695" s="180"/>
      <c r="I21695" s="180"/>
      <c r="L21695" s="181"/>
      <c r="M21695" s="180"/>
      <c r="N21695" s="180"/>
      <c r="O21695" s="180"/>
    </row>
    <row r="21696" spans="8:15" s="179" customFormat="1" x14ac:dyDescent="0.2">
      <c r="H21696" s="180"/>
      <c r="I21696" s="180"/>
      <c r="L21696" s="181"/>
      <c r="M21696" s="180"/>
      <c r="N21696" s="180"/>
      <c r="O21696" s="180"/>
    </row>
    <row r="21697" spans="8:15" s="179" customFormat="1" x14ac:dyDescent="0.2">
      <c r="H21697" s="180"/>
      <c r="I21697" s="180"/>
      <c r="L21697" s="181"/>
      <c r="M21697" s="180"/>
      <c r="N21697" s="180"/>
      <c r="O21697" s="180"/>
    </row>
    <row r="21698" spans="8:15" s="179" customFormat="1" x14ac:dyDescent="0.2">
      <c r="H21698" s="180"/>
      <c r="I21698" s="180"/>
      <c r="L21698" s="181"/>
      <c r="M21698" s="180"/>
      <c r="N21698" s="180"/>
      <c r="O21698" s="180"/>
    </row>
    <row r="21699" spans="8:15" s="179" customFormat="1" x14ac:dyDescent="0.2">
      <c r="H21699" s="180"/>
      <c r="I21699" s="180"/>
      <c r="L21699" s="181"/>
      <c r="M21699" s="180"/>
      <c r="N21699" s="180"/>
      <c r="O21699" s="180"/>
    </row>
    <row r="21700" spans="8:15" s="179" customFormat="1" x14ac:dyDescent="0.2">
      <c r="H21700" s="180"/>
      <c r="I21700" s="180"/>
      <c r="L21700" s="181"/>
      <c r="M21700" s="180"/>
      <c r="N21700" s="180"/>
      <c r="O21700" s="180"/>
    </row>
    <row r="21701" spans="8:15" s="179" customFormat="1" x14ac:dyDescent="0.2">
      <c r="H21701" s="180"/>
      <c r="I21701" s="180"/>
      <c r="L21701" s="181"/>
      <c r="M21701" s="180"/>
      <c r="N21701" s="180"/>
      <c r="O21701" s="180"/>
    </row>
    <row r="21702" spans="8:15" s="179" customFormat="1" x14ac:dyDescent="0.2">
      <c r="H21702" s="180"/>
      <c r="I21702" s="180"/>
      <c r="L21702" s="181"/>
      <c r="M21702" s="180"/>
      <c r="N21702" s="180"/>
      <c r="O21702" s="180"/>
    </row>
    <row r="21703" spans="8:15" s="179" customFormat="1" x14ac:dyDescent="0.2">
      <c r="H21703" s="180"/>
      <c r="I21703" s="180"/>
      <c r="L21703" s="181"/>
      <c r="M21703" s="180"/>
      <c r="N21703" s="180"/>
      <c r="O21703" s="180"/>
    </row>
    <row r="21704" spans="8:15" s="179" customFormat="1" x14ac:dyDescent="0.2">
      <c r="H21704" s="180"/>
      <c r="I21704" s="180"/>
      <c r="L21704" s="181"/>
      <c r="M21704" s="180"/>
      <c r="N21704" s="180"/>
      <c r="O21704" s="180"/>
    </row>
    <row r="21705" spans="8:15" s="179" customFormat="1" x14ac:dyDescent="0.2">
      <c r="H21705" s="180"/>
      <c r="I21705" s="180"/>
      <c r="L21705" s="181"/>
      <c r="M21705" s="180"/>
      <c r="N21705" s="180"/>
      <c r="O21705" s="180"/>
    </row>
    <row r="21706" spans="8:15" s="179" customFormat="1" x14ac:dyDescent="0.2">
      <c r="H21706" s="180"/>
      <c r="I21706" s="180"/>
      <c r="L21706" s="181"/>
      <c r="M21706" s="180"/>
      <c r="N21706" s="180"/>
      <c r="O21706" s="180"/>
    </row>
    <row r="21707" spans="8:15" s="179" customFormat="1" x14ac:dyDescent="0.2">
      <c r="H21707" s="180"/>
      <c r="I21707" s="180"/>
      <c r="L21707" s="181"/>
      <c r="M21707" s="180"/>
      <c r="N21707" s="180"/>
      <c r="O21707" s="180"/>
    </row>
    <row r="21708" spans="8:15" s="179" customFormat="1" x14ac:dyDescent="0.2">
      <c r="H21708" s="180"/>
      <c r="I21708" s="180"/>
      <c r="L21708" s="181"/>
      <c r="M21708" s="180"/>
      <c r="N21708" s="180"/>
      <c r="O21708" s="180"/>
    </row>
    <row r="21709" spans="8:15" s="179" customFormat="1" x14ac:dyDescent="0.2">
      <c r="H21709" s="180"/>
      <c r="I21709" s="180"/>
      <c r="L21709" s="181"/>
      <c r="M21709" s="180"/>
      <c r="N21709" s="180"/>
      <c r="O21709" s="180"/>
    </row>
    <row r="21710" spans="8:15" s="179" customFormat="1" x14ac:dyDescent="0.2">
      <c r="H21710" s="180"/>
      <c r="I21710" s="180"/>
      <c r="L21710" s="181"/>
      <c r="M21710" s="180"/>
      <c r="N21710" s="180"/>
      <c r="O21710" s="180"/>
    </row>
    <row r="21711" spans="8:15" s="179" customFormat="1" x14ac:dyDescent="0.2">
      <c r="H21711" s="180"/>
      <c r="I21711" s="180"/>
      <c r="L21711" s="181"/>
      <c r="M21711" s="180"/>
      <c r="N21711" s="180"/>
      <c r="O21711" s="180"/>
    </row>
    <row r="21712" spans="8:15" s="179" customFormat="1" x14ac:dyDescent="0.2">
      <c r="H21712" s="180"/>
      <c r="I21712" s="180"/>
      <c r="L21712" s="181"/>
      <c r="M21712" s="180"/>
      <c r="N21712" s="180"/>
      <c r="O21712" s="180"/>
    </row>
    <row r="21713" spans="8:15" s="179" customFormat="1" x14ac:dyDescent="0.2">
      <c r="H21713" s="180"/>
      <c r="I21713" s="180"/>
      <c r="L21713" s="181"/>
      <c r="M21713" s="180"/>
      <c r="N21713" s="180"/>
      <c r="O21713" s="180"/>
    </row>
    <row r="21714" spans="8:15" s="179" customFormat="1" x14ac:dyDescent="0.2">
      <c r="H21714" s="180"/>
      <c r="I21714" s="180"/>
      <c r="L21714" s="181"/>
      <c r="M21714" s="180"/>
      <c r="N21714" s="180"/>
      <c r="O21714" s="180"/>
    </row>
    <row r="21715" spans="8:15" s="179" customFormat="1" x14ac:dyDescent="0.2">
      <c r="H21715" s="180"/>
      <c r="I21715" s="180"/>
      <c r="L21715" s="181"/>
      <c r="M21715" s="180"/>
      <c r="N21715" s="180"/>
      <c r="O21715" s="180"/>
    </row>
    <row r="21716" spans="8:15" s="179" customFormat="1" x14ac:dyDescent="0.2">
      <c r="H21716" s="180"/>
      <c r="I21716" s="180"/>
      <c r="L21716" s="181"/>
      <c r="M21716" s="180"/>
      <c r="N21716" s="180"/>
      <c r="O21716" s="180"/>
    </row>
    <row r="21717" spans="8:15" s="179" customFormat="1" x14ac:dyDescent="0.2">
      <c r="H21717" s="180"/>
      <c r="I21717" s="180"/>
      <c r="L21717" s="181"/>
      <c r="M21717" s="180"/>
      <c r="N21717" s="180"/>
      <c r="O21717" s="180"/>
    </row>
    <row r="21718" spans="8:15" s="179" customFormat="1" x14ac:dyDescent="0.2">
      <c r="H21718" s="180"/>
      <c r="I21718" s="180"/>
      <c r="L21718" s="181"/>
      <c r="M21718" s="180"/>
      <c r="N21718" s="180"/>
      <c r="O21718" s="180"/>
    </row>
    <row r="21719" spans="8:15" s="179" customFormat="1" x14ac:dyDescent="0.2">
      <c r="H21719" s="180"/>
      <c r="I21719" s="180"/>
      <c r="L21719" s="181"/>
      <c r="M21719" s="180"/>
      <c r="N21719" s="180"/>
      <c r="O21719" s="180"/>
    </row>
    <row r="21720" spans="8:15" s="179" customFormat="1" x14ac:dyDescent="0.2">
      <c r="H21720" s="180"/>
      <c r="I21720" s="180"/>
      <c r="L21720" s="181"/>
      <c r="M21720" s="180"/>
      <c r="N21720" s="180"/>
      <c r="O21720" s="180"/>
    </row>
    <row r="21721" spans="8:15" s="179" customFormat="1" x14ac:dyDescent="0.2">
      <c r="H21721" s="180"/>
      <c r="I21721" s="180"/>
      <c r="L21721" s="181"/>
      <c r="M21721" s="180"/>
      <c r="N21721" s="180"/>
      <c r="O21721" s="180"/>
    </row>
    <row r="21722" spans="8:15" s="179" customFormat="1" x14ac:dyDescent="0.2">
      <c r="H21722" s="180"/>
      <c r="I21722" s="180"/>
      <c r="L21722" s="181"/>
      <c r="M21722" s="180"/>
      <c r="N21722" s="180"/>
      <c r="O21722" s="180"/>
    </row>
    <row r="21723" spans="8:15" s="179" customFormat="1" x14ac:dyDescent="0.2">
      <c r="H21723" s="180"/>
      <c r="I21723" s="180"/>
      <c r="L21723" s="181"/>
      <c r="M21723" s="180"/>
      <c r="N21723" s="180"/>
      <c r="O21723" s="180"/>
    </row>
    <row r="21724" spans="8:15" s="179" customFormat="1" x14ac:dyDescent="0.2">
      <c r="H21724" s="180"/>
      <c r="I21724" s="180"/>
      <c r="L21724" s="181"/>
      <c r="M21724" s="180"/>
      <c r="N21724" s="180"/>
      <c r="O21724" s="180"/>
    </row>
    <row r="21725" spans="8:15" s="179" customFormat="1" x14ac:dyDescent="0.2">
      <c r="H21725" s="180"/>
      <c r="I21725" s="180"/>
      <c r="L21725" s="181"/>
      <c r="M21725" s="180"/>
      <c r="N21725" s="180"/>
      <c r="O21725" s="180"/>
    </row>
    <row r="21726" spans="8:15" s="179" customFormat="1" x14ac:dyDescent="0.2">
      <c r="H21726" s="180"/>
      <c r="I21726" s="180"/>
      <c r="L21726" s="181"/>
      <c r="M21726" s="180"/>
      <c r="N21726" s="180"/>
      <c r="O21726" s="180"/>
    </row>
    <row r="21727" spans="8:15" s="179" customFormat="1" x14ac:dyDescent="0.2">
      <c r="H21727" s="180"/>
      <c r="I21727" s="180"/>
      <c r="L21727" s="181"/>
      <c r="M21727" s="180"/>
      <c r="N21727" s="180"/>
      <c r="O21727" s="180"/>
    </row>
    <row r="21728" spans="8:15" s="179" customFormat="1" x14ac:dyDescent="0.2">
      <c r="H21728" s="180"/>
      <c r="I21728" s="180"/>
      <c r="L21728" s="181"/>
      <c r="M21728" s="180"/>
      <c r="N21728" s="180"/>
      <c r="O21728" s="180"/>
    </row>
    <row r="21729" spans="8:15" s="179" customFormat="1" x14ac:dyDescent="0.2">
      <c r="H21729" s="180"/>
      <c r="I21729" s="180"/>
      <c r="L21729" s="181"/>
      <c r="M21729" s="180"/>
      <c r="N21729" s="180"/>
      <c r="O21729" s="180"/>
    </row>
    <row r="21730" spans="8:15" s="179" customFormat="1" x14ac:dyDescent="0.2">
      <c r="H21730" s="180"/>
      <c r="I21730" s="180"/>
      <c r="L21730" s="181"/>
      <c r="M21730" s="180"/>
      <c r="N21730" s="180"/>
      <c r="O21730" s="180"/>
    </row>
    <row r="21731" spans="8:15" s="179" customFormat="1" x14ac:dyDescent="0.2">
      <c r="H21731" s="180"/>
      <c r="I21731" s="180"/>
      <c r="L21731" s="181"/>
      <c r="M21731" s="180"/>
      <c r="N21731" s="180"/>
      <c r="O21731" s="180"/>
    </row>
    <row r="21732" spans="8:15" s="179" customFormat="1" x14ac:dyDescent="0.2">
      <c r="H21732" s="180"/>
      <c r="I21732" s="180"/>
      <c r="L21732" s="181"/>
      <c r="M21732" s="180"/>
      <c r="N21732" s="180"/>
      <c r="O21732" s="180"/>
    </row>
    <row r="21733" spans="8:15" s="179" customFormat="1" x14ac:dyDescent="0.2">
      <c r="H21733" s="180"/>
      <c r="I21733" s="180"/>
      <c r="L21733" s="181"/>
      <c r="M21733" s="180"/>
      <c r="N21733" s="180"/>
      <c r="O21733" s="180"/>
    </row>
    <row r="21734" spans="8:15" s="179" customFormat="1" x14ac:dyDescent="0.2">
      <c r="H21734" s="180"/>
      <c r="I21734" s="180"/>
      <c r="L21734" s="181"/>
      <c r="M21734" s="180"/>
      <c r="N21734" s="180"/>
      <c r="O21734" s="180"/>
    </row>
    <row r="21735" spans="8:15" s="179" customFormat="1" x14ac:dyDescent="0.2">
      <c r="H21735" s="180"/>
      <c r="I21735" s="180"/>
      <c r="L21735" s="181"/>
      <c r="M21735" s="180"/>
      <c r="N21735" s="180"/>
      <c r="O21735" s="180"/>
    </row>
    <row r="21736" spans="8:15" s="179" customFormat="1" x14ac:dyDescent="0.2">
      <c r="H21736" s="180"/>
      <c r="I21736" s="180"/>
      <c r="L21736" s="181"/>
      <c r="M21736" s="180"/>
      <c r="N21736" s="180"/>
      <c r="O21736" s="180"/>
    </row>
    <row r="21737" spans="8:15" s="179" customFormat="1" x14ac:dyDescent="0.2">
      <c r="H21737" s="180"/>
      <c r="I21737" s="180"/>
      <c r="L21737" s="181"/>
      <c r="M21737" s="180"/>
      <c r="N21737" s="180"/>
      <c r="O21737" s="180"/>
    </row>
    <row r="21738" spans="8:15" s="179" customFormat="1" x14ac:dyDescent="0.2">
      <c r="H21738" s="180"/>
      <c r="I21738" s="180"/>
      <c r="L21738" s="181"/>
      <c r="M21738" s="180"/>
      <c r="N21738" s="180"/>
      <c r="O21738" s="180"/>
    </row>
    <row r="21739" spans="8:15" s="179" customFormat="1" x14ac:dyDescent="0.2">
      <c r="H21739" s="180"/>
      <c r="I21739" s="180"/>
      <c r="L21739" s="181"/>
      <c r="M21739" s="180"/>
      <c r="N21739" s="180"/>
      <c r="O21739" s="180"/>
    </row>
    <row r="21740" spans="8:15" s="179" customFormat="1" x14ac:dyDescent="0.2">
      <c r="H21740" s="180"/>
      <c r="I21740" s="180"/>
      <c r="L21740" s="181"/>
      <c r="M21740" s="180"/>
      <c r="N21740" s="180"/>
      <c r="O21740" s="180"/>
    </row>
    <row r="21741" spans="8:15" s="179" customFormat="1" x14ac:dyDescent="0.2">
      <c r="H21741" s="180"/>
      <c r="I21741" s="180"/>
      <c r="L21741" s="181"/>
      <c r="M21741" s="180"/>
      <c r="N21741" s="180"/>
      <c r="O21741" s="180"/>
    </row>
    <row r="21742" spans="8:15" s="179" customFormat="1" x14ac:dyDescent="0.2">
      <c r="H21742" s="180"/>
      <c r="I21742" s="180"/>
      <c r="L21742" s="181"/>
      <c r="M21742" s="180"/>
      <c r="N21742" s="180"/>
      <c r="O21742" s="180"/>
    </row>
    <row r="21743" spans="8:15" s="179" customFormat="1" x14ac:dyDescent="0.2">
      <c r="H21743" s="180"/>
      <c r="I21743" s="180"/>
      <c r="L21743" s="181"/>
      <c r="M21743" s="180"/>
      <c r="N21743" s="180"/>
      <c r="O21743" s="180"/>
    </row>
    <row r="21744" spans="8:15" s="179" customFormat="1" x14ac:dyDescent="0.2">
      <c r="H21744" s="180"/>
      <c r="I21744" s="180"/>
      <c r="L21744" s="181"/>
      <c r="M21744" s="180"/>
      <c r="N21744" s="180"/>
      <c r="O21744" s="180"/>
    </row>
    <row r="21745" spans="8:15" s="179" customFormat="1" x14ac:dyDescent="0.2">
      <c r="H21745" s="180"/>
      <c r="I21745" s="180"/>
      <c r="L21745" s="181"/>
      <c r="M21745" s="180"/>
      <c r="N21745" s="180"/>
      <c r="O21745" s="180"/>
    </row>
    <row r="21746" spans="8:15" s="179" customFormat="1" x14ac:dyDescent="0.2">
      <c r="H21746" s="180"/>
      <c r="I21746" s="180"/>
      <c r="L21746" s="181"/>
      <c r="M21746" s="180"/>
      <c r="N21746" s="180"/>
      <c r="O21746" s="180"/>
    </row>
    <row r="21747" spans="8:15" s="179" customFormat="1" x14ac:dyDescent="0.2">
      <c r="H21747" s="180"/>
      <c r="I21747" s="180"/>
      <c r="L21747" s="181"/>
      <c r="M21747" s="180"/>
      <c r="N21747" s="180"/>
      <c r="O21747" s="180"/>
    </row>
    <row r="21748" spans="8:15" s="179" customFormat="1" x14ac:dyDescent="0.2">
      <c r="H21748" s="180"/>
      <c r="I21748" s="180"/>
      <c r="L21748" s="181"/>
      <c r="M21748" s="180"/>
      <c r="N21748" s="180"/>
      <c r="O21748" s="180"/>
    </row>
    <row r="21749" spans="8:15" s="179" customFormat="1" x14ac:dyDescent="0.2">
      <c r="H21749" s="180"/>
      <c r="I21749" s="180"/>
      <c r="L21749" s="181"/>
      <c r="M21749" s="180"/>
      <c r="N21749" s="180"/>
      <c r="O21749" s="180"/>
    </row>
    <row r="21750" spans="8:15" s="179" customFormat="1" x14ac:dyDescent="0.2">
      <c r="H21750" s="180"/>
      <c r="I21750" s="180"/>
      <c r="L21750" s="181"/>
      <c r="M21750" s="180"/>
      <c r="N21750" s="180"/>
      <c r="O21750" s="180"/>
    </row>
    <row r="21751" spans="8:15" s="179" customFormat="1" x14ac:dyDescent="0.2">
      <c r="H21751" s="180"/>
      <c r="I21751" s="180"/>
      <c r="L21751" s="181"/>
      <c r="M21751" s="180"/>
      <c r="N21751" s="180"/>
      <c r="O21751" s="180"/>
    </row>
    <row r="21752" spans="8:15" s="179" customFormat="1" x14ac:dyDescent="0.2">
      <c r="H21752" s="180"/>
      <c r="I21752" s="180"/>
      <c r="L21752" s="181"/>
      <c r="M21752" s="180"/>
      <c r="N21752" s="180"/>
      <c r="O21752" s="180"/>
    </row>
    <row r="21753" spans="8:15" s="179" customFormat="1" x14ac:dyDescent="0.2">
      <c r="H21753" s="180"/>
      <c r="I21753" s="180"/>
      <c r="L21753" s="181"/>
      <c r="M21753" s="180"/>
      <c r="N21753" s="180"/>
      <c r="O21753" s="180"/>
    </row>
    <row r="21754" spans="8:15" s="179" customFormat="1" x14ac:dyDescent="0.2">
      <c r="H21754" s="180"/>
      <c r="I21754" s="180"/>
      <c r="L21754" s="181"/>
      <c r="M21754" s="180"/>
      <c r="N21754" s="180"/>
      <c r="O21754" s="180"/>
    </row>
    <row r="21755" spans="8:15" s="179" customFormat="1" x14ac:dyDescent="0.2">
      <c r="H21755" s="180"/>
      <c r="I21755" s="180"/>
      <c r="L21755" s="181"/>
      <c r="M21755" s="180"/>
      <c r="N21755" s="180"/>
      <c r="O21755" s="180"/>
    </row>
    <row r="21756" spans="8:15" s="179" customFormat="1" x14ac:dyDescent="0.2">
      <c r="H21756" s="180"/>
      <c r="I21756" s="180"/>
      <c r="L21756" s="181"/>
      <c r="M21756" s="180"/>
      <c r="N21756" s="180"/>
      <c r="O21756" s="180"/>
    </row>
    <row r="21757" spans="8:15" s="179" customFormat="1" x14ac:dyDescent="0.2">
      <c r="H21757" s="180"/>
      <c r="I21757" s="180"/>
      <c r="L21757" s="181"/>
      <c r="M21757" s="180"/>
      <c r="N21757" s="180"/>
      <c r="O21757" s="180"/>
    </row>
    <row r="21758" spans="8:15" s="179" customFormat="1" x14ac:dyDescent="0.2">
      <c r="H21758" s="180"/>
      <c r="I21758" s="180"/>
      <c r="L21758" s="181"/>
      <c r="M21758" s="180"/>
      <c r="N21758" s="180"/>
      <c r="O21758" s="180"/>
    </row>
    <row r="21759" spans="8:15" s="179" customFormat="1" x14ac:dyDescent="0.2">
      <c r="H21759" s="180"/>
      <c r="I21759" s="180"/>
      <c r="L21759" s="181"/>
      <c r="M21759" s="180"/>
      <c r="N21759" s="180"/>
      <c r="O21759" s="180"/>
    </row>
    <row r="21760" spans="8:15" s="179" customFormat="1" x14ac:dyDescent="0.2">
      <c r="H21760" s="180"/>
      <c r="I21760" s="180"/>
      <c r="L21760" s="181"/>
      <c r="M21760" s="180"/>
      <c r="N21760" s="180"/>
      <c r="O21760" s="180"/>
    </row>
    <row r="21761" spans="8:15" s="179" customFormat="1" x14ac:dyDescent="0.2">
      <c r="H21761" s="180"/>
      <c r="I21761" s="180"/>
      <c r="L21761" s="181"/>
      <c r="M21761" s="180"/>
      <c r="N21761" s="180"/>
      <c r="O21761" s="180"/>
    </row>
    <row r="21762" spans="8:15" s="179" customFormat="1" x14ac:dyDescent="0.2">
      <c r="H21762" s="180"/>
      <c r="I21762" s="180"/>
      <c r="L21762" s="181"/>
      <c r="M21762" s="180"/>
      <c r="N21762" s="180"/>
      <c r="O21762" s="180"/>
    </row>
    <row r="21763" spans="8:15" s="179" customFormat="1" x14ac:dyDescent="0.2">
      <c r="H21763" s="180"/>
      <c r="I21763" s="180"/>
      <c r="L21763" s="181"/>
      <c r="M21763" s="180"/>
      <c r="N21763" s="180"/>
      <c r="O21763" s="180"/>
    </row>
    <row r="21764" spans="8:15" s="179" customFormat="1" x14ac:dyDescent="0.2">
      <c r="H21764" s="180"/>
      <c r="I21764" s="180"/>
      <c r="L21764" s="181"/>
      <c r="M21764" s="180"/>
      <c r="N21764" s="180"/>
      <c r="O21764" s="180"/>
    </row>
    <row r="21765" spans="8:15" s="179" customFormat="1" x14ac:dyDescent="0.2">
      <c r="H21765" s="180"/>
      <c r="I21765" s="180"/>
      <c r="L21765" s="181"/>
      <c r="M21765" s="180"/>
      <c r="N21765" s="180"/>
      <c r="O21765" s="180"/>
    </row>
    <row r="21766" spans="8:15" s="179" customFormat="1" x14ac:dyDescent="0.2">
      <c r="H21766" s="180"/>
      <c r="I21766" s="180"/>
      <c r="L21766" s="181"/>
      <c r="M21766" s="180"/>
      <c r="N21766" s="180"/>
      <c r="O21766" s="180"/>
    </row>
    <row r="21767" spans="8:15" s="179" customFormat="1" x14ac:dyDescent="0.2">
      <c r="H21767" s="180"/>
      <c r="I21767" s="180"/>
      <c r="L21767" s="181"/>
      <c r="M21767" s="180"/>
      <c r="N21767" s="180"/>
      <c r="O21767" s="180"/>
    </row>
    <row r="21768" spans="8:15" s="179" customFormat="1" x14ac:dyDescent="0.2">
      <c r="H21768" s="180"/>
      <c r="I21768" s="180"/>
      <c r="L21768" s="181"/>
      <c r="M21768" s="180"/>
      <c r="N21768" s="180"/>
      <c r="O21768" s="180"/>
    </row>
    <row r="21769" spans="8:15" s="179" customFormat="1" x14ac:dyDescent="0.2">
      <c r="H21769" s="180"/>
      <c r="I21769" s="180"/>
      <c r="L21769" s="181"/>
      <c r="M21769" s="180"/>
      <c r="N21769" s="180"/>
      <c r="O21769" s="180"/>
    </row>
    <row r="21770" spans="8:15" s="179" customFormat="1" x14ac:dyDescent="0.2">
      <c r="H21770" s="180"/>
      <c r="I21770" s="180"/>
      <c r="L21770" s="181"/>
      <c r="M21770" s="180"/>
      <c r="N21770" s="180"/>
      <c r="O21770" s="180"/>
    </row>
    <row r="21771" spans="8:15" s="179" customFormat="1" x14ac:dyDescent="0.2">
      <c r="H21771" s="180"/>
      <c r="I21771" s="180"/>
      <c r="L21771" s="181"/>
      <c r="M21771" s="180"/>
      <c r="N21771" s="180"/>
      <c r="O21771" s="180"/>
    </row>
    <row r="21772" spans="8:15" s="179" customFormat="1" x14ac:dyDescent="0.2">
      <c r="H21772" s="180"/>
      <c r="I21772" s="180"/>
      <c r="L21772" s="181"/>
      <c r="M21772" s="180"/>
      <c r="N21772" s="180"/>
      <c r="O21772" s="180"/>
    </row>
    <row r="21773" spans="8:15" s="179" customFormat="1" x14ac:dyDescent="0.2">
      <c r="H21773" s="180"/>
      <c r="I21773" s="180"/>
      <c r="L21773" s="181"/>
      <c r="M21773" s="180"/>
      <c r="N21773" s="180"/>
      <c r="O21773" s="180"/>
    </row>
    <row r="21774" spans="8:15" s="179" customFormat="1" x14ac:dyDescent="0.2">
      <c r="H21774" s="180"/>
      <c r="I21774" s="180"/>
      <c r="L21774" s="181"/>
      <c r="M21774" s="180"/>
      <c r="N21774" s="180"/>
      <c r="O21774" s="180"/>
    </row>
    <row r="21775" spans="8:15" s="179" customFormat="1" x14ac:dyDescent="0.2">
      <c r="H21775" s="180"/>
      <c r="I21775" s="180"/>
      <c r="L21775" s="181"/>
      <c r="M21775" s="180"/>
      <c r="N21775" s="180"/>
      <c r="O21775" s="180"/>
    </row>
    <row r="21776" spans="8:15" s="179" customFormat="1" x14ac:dyDescent="0.2">
      <c r="H21776" s="180"/>
      <c r="I21776" s="180"/>
      <c r="L21776" s="181"/>
      <c r="M21776" s="180"/>
      <c r="N21776" s="180"/>
      <c r="O21776" s="180"/>
    </row>
    <row r="21777" spans="8:15" s="179" customFormat="1" x14ac:dyDescent="0.2">
      <c r="H21777" s="180"/>
      <c r="I21777" s="180"/>
      <c r="L21777" s="181"/>
      <c r="M21777" s="180"/>
      <c r="N21777" s="180"/>
      <c r="O21777" s="180"/>
    </row>
    <row r="21778" spans="8:15" s="179" customFormat="1" x14ac:dyDescent="0.2">
      <c r="H21778" s="180"/>
      <c r="I21778" s="180"/>
      <c r="L21778" s="181"/>
      <c r="M21778" s="180"/>
      <c r="N21778" s="180"/>
      <c r="O21778" s="180"/>
    </row>
    <row r="21779" spans="8:15" s="179" customFormat="1" x14ac:dyDescent="0.2">
      <c r="H21779" s="180"/>
      <c r="I21779" s="180"/>
      <c r="L21779" s="181"/>
      <c r="M21779" s="180"/>
      <c r="N21779" s="180"/>
      <c r="O21779" s="180"/>
    </row>
    <row r="21780" spans="8:15" s="179" customFormat="1" x14ac:dyDescent="0.2">
      <c r="H21780" s="180"/>
      <c r="I21780" s="180"/>
      <c r="L21780" s="181"/>
      <c r="M21780" s="180"/>
      <c r="N21780" s="180"/>
      <c r="O21780" s="180"/>
    </row>
    <row r="21781" spans="8:15" s="179" customFormat="1" x14ac:dyDescent="0.2">
      <c r="H21781" s="180"/>
      <c r="I21781" s="180"/>
      <c r="L21781" s="181"/>
      <c r="M21781" s="180"/>
      <c r="N21781" s="180"/>
      <c r="O21781" s="180"/>
    </row>
    <row r="21782" spans="8:15" s="179" customFormat="1" x14ac:dyDescent="0.2">
      <c r="H21782" s="180"/>
      <c r="I21782" s="180"/>
      <c r="L21782" s="181"/>
      <c r="M21782" s="180"/>
      <c r="N21782" s="180"/>
      <c r="O21782" s="180"/>
    </row>
    <row r="21783" spans="8:15" s="179" customFormat="1" x14ac:dyDescent="0.2">
      <c r="H21783" s="180"/>
      <c r="I21783" s="180"/>
      <c r="L21783" s="181"/>
      <c r="M21783" s="180"/>
      <c r="N21783" s="180"/>
      <c r="O21783" s="180"/>
    </row>
    <row r="21784" spans="8:15" s="179" customFormat="1" x14ac:dyDescent="0.2">
      <c r="H21784" s="180"/>
      <c r="I21784" s="180"/>
      <c r="L21784" s="181"/>
      <c r="M21784" s="180"/>
      <c r="N21784" s="180"/>
      <c r="O21784" s="180"/>
    </row>
    <row r="21785" spans="8:15" s="179" customFormat="1" x14ac:dyDescent="0.2">
      <c r="H21785" s="180"/>
      <c r="I21785" s="180"/>
      <c r="L21785" s="181"/>
      <c r="M21785" s="180"/>
      <c r="N21785" s="180"/>
      <c r="O21785" s="180"/>
    </row>
    <row r="21786" spans="8:15" s="179" customFormat="1" x14ac:dyDescent="0.2">
      <c r="H21786" s="180"/>
      <c r="I21786" s="180"/>
      <c r="L21786" s="181"/>
      <c r="M21786" s="180"/>
      <c r="N21786" s="180"/>
      <c r="O21786" s="180"/>
    </row>
    <row r="21787" spans="8:15" s="179" customFormat="1" x14ac:dyDescent="0.2">
      <c r="H21787" s="180"/>
      <c r="I21787" s="180"/>
      <c r="L21787" s="181"/>
      <c r="M21787" s="180"/>
      <c r="N21787" s="180"/>
      <c r="O21787" s="180"/>
    </row>
    <row r="21788" spans="8:15" s="179" customFormat="1" x14ac:dyDescent="0.2">
      <c r="H21788" s="180"/>
      <c r="I21788" s="180"/>
      <c r="L21788" s="181"/>
      <c r="M21788" s="180"/>
      <c r="N21788" s="180"/>
      <c r="O21788" s="180"/>
    </row>
    <row r="21789" spans="8:15" s="179" customFormat="1" x14ac:dyDescent="0.2">
      <c r="H21789" s="180"/>
      <c r="I21789" s="180"/>
      <c r="L21789" s="181"/>
      <c r="M21789" s="180"/>
      <c r="N21789" s="180"/>
      <c r="O21789" s="180"/>
    </row>
    <row r="21790" spans="8:15" s="179" customFormat="1" x14ac:dyDescent="0.2">
      <c r="H21790" s="180"/>
      <c r="I21790" s="180"/>
      <c r="L21790" s="181"/>
      <c r="M21790" s="180"/>
      <c r="N21790" s="180"/>
      <c r="O21790" s="180"/>
    </row>
    <row r="21791" spans="8:15" s="179" customFormat="1" x14ac:dyDescent="0.2">
      <c r="H21791" s="180"/>
      <c r="I21791" s="180"/>
      <c r="L21791" s="181"/>
      <c r="M21791" s="180"/>
      <c r="N21791" s="180"/>
      <c r="O21791" s="180"/>
    </row>
    <row r="21792" spans="8:15" s="179" customFormat="1" x14ac:dyDescent="0.2">
      <c r="H21792" s="180"/>
      <c r="I21792" s="180"/>
      <c r="L21792" s="181"/>
      <c r="M21792" s="180"/>
      <c r="N21792" s="180"/>
      <c r="O21792" s="180"/>
    </row>
    <row r="21793" spans="8:15" s="179" customFormat="1" x14ac:dyDescent="0.2">
      <c r="H21793" s="180"/>
      <c r="I21793" s="180"/>
      <c r="L21793" s="181"/>
      <c r="M21793" s="180"/>
      <c r="N21793" s="180"/>
      <c r="O21793" s="180"/>
    </row>
    <row r="21794" spans="8:15" s="179" customFormat="1" x14ac:dyDescent="0.2">
      <c r="H21794" s="180"/>
      <c r="I21794" s="180"/>
      <c r="L21794" s="181"/>
      <c r="M21794" s="180"/>
      <c r="N21794" s="180"/>
      <c r="O21794" s="180"/>
    </row>
    <row r="21795" spans="8:15" s="179" customFormat="1" x14ac:dyDescent="0.2">
      <c r="H21795" s="180"/>
      <c r="I21795" s="180"/>
      <c r="L21795" s="181"/>
      <c r="M21795" s="180"/>
      <c r="N21795" s="180"/>
      <c r="O21795" s="180"/>
    </row>
    <row r="21796" spans="8:15" s="179" customFormat="1" x14ac:dyDescent="0.2">
      <c r="H21796" s="180"/>
      <c r="I21796" s="180"/>
      <c r="L21796" s="181"/>
      <c r="M21796" s="180"/>
      <c r="N21796" s="180"/>
      <c r="O21796" s="180"/>
    </row>
    <row r="21797" spans="8:15" s="179" customFormat="1" x14ac:dyDescent="0.2">
      <c r="H21797" s="180"/>
      <c r="I21797" s="180"/>
      <c r="L21797" s="181"/>
      <c r="M21797" s="180"/>
      <c r="N21797" s="180"/>
      <c r="O21797" s="180"/>
    </row>
    <row r="21798" spans="8:15" s="179" customFormat="1" x14ac:dyDescent="0.2">
      <c r="H21798" s="180"/>
      <c r="I21798" s="180"/>
      <c r="L21798" s="181"/>
      <c r="M21798" s="180"/>
      <c r="N21798" s="180"/>
      <c r="O21798" s="180"/>
    </row>
    <row r="21799" spans="8:15" s="179" customFormat="1" x14ac:dyDescent="0.2">
      <c r="H21799" s="180"/>
      <c r="I21799" s="180"/>
      <c r="L21799" s="181"/>
      <c r="M21799" s="180"/>
      <c r="N21799" s="180"/>
      <c r="O21799" s="180"/>
    </row>
    <row r="21800" spans="8:15" s="179" customFormat="1" x14ac:dyDescent="0.2">
      <c r="H21800" s="180"/>
      <c r="I21800" s="180"/>
      <c r="L21800" s="181"/>
      <c r="M21800" s="180"/>
      <c r="N21800" s="180"/>
      <c r="O21800" s="180"/>
    </row>
    <row r="21801" spans="8:15" s="179" customFormat="1" x14ac:dyDescent="0.2">
      <c r="H21801" s="180"/>
      <c r="I21801" s="180"/>
      <c r="L21801" s="181"/>
      <c r="M21801" s="180"/>
      <c r="N21801" s="180"/>
      <c r="O21801" s="180"/>
    </row>
    <row r="21802" spans="8:15" s="179" customFormat="1" x14ac:dyDescent="0.2">
      <c r="H21802" s="180"/>
      <c r="I21802" s="180"/>
      <c r="L21802" s="181"/>
      <c r="M21802" s="180"/>
      <c r="N21802" s="180"/>
      <c r="O21802" s="180"/>
    </row>
    <row r="21803" spans="8:15" s="179" customFormat="1" x14ac:dyDescent="0.2">
      <c r="H21803" s="180"/>
      <c r="I21803" s="180"/>
      <c r="L21803" s="181"/>
      <c r="M21803" s="180"/>
      <c r="N21803" s="180"/>
      <c r="O21803" s="180"/>
    </row>
    <row r="21804" spans="8:15" s="179" customFormat="1" x14ac:dyDescent="0.2">
      <c r="H21804" s="180"/>
      <c r="I21804" s="180"/>
      <c r="L21804" s="181"/>
      <c r="M21804" s="180"/>
      <c r="N21804" s="180"/>
      <c r="O21804" s="180"/>
    </row>
    <row r="21805" spans="8:15" s="179" customFormat="1" x14ac:dyDescent="0.2">
      <c r="H21805" s="180"/>
      <c r="I21805" s="180"/>
      <c r="L21805" s="181"/>
      <c r="M21805" s="180"/>
      <c r="N21805" s="180"/>
      <c r="O21805" s="180"/>
    </row>
    <row r="21806" spans="8:15" s="179" customFormat="1" x14ac:dyDescent="0.2">
      <c r="H21806" s="180"/>
      <c r="I21806" s="180"/>
      <c r="L21806" s="181"/>
      <c r="M21806" s="180"/>
      <c r="N21806" s="180"/>
      <c r="O21806" s="180"/>
    </row>
    <row r="21807" spans="8:15" s="179" customFormat="1" x14ac:dyDescent="0.2">
      <c r="H21807" s="180"/>
      <c r="I21807" s="180"/>
      <c r="L21807" s="181"/>
      <c r="M21807" s="180"/>
      <c r="N21807" s="180"/>
      <c r="O21807" s="180"/>
    </row>
    <row r="21808" spans="8:15" s="179" customFormat="1" x14ac:dyDescent="0.2">
      <c r="H21808" s="180"/>
      <c r="I21808" s="180"/>
      <c r="L21808" s="181"/>
      <c r="M21808" s="180"/>
      <c r="N21808" s="180"/>
      <c r="O21808" s="180"/>
    </row>
    <row r="21809" spans="8:15" s="179" customFormat="1" x14ac:dyDescent="0.2">
      <c r="H21809" s="180"/>
      <c r="I21809" s="180"/>
      <c r="L21809" s="181"/>
      <c r="M21809" s="180"/>
      <c r="N21809" s="180"/>
      <c r="O21809" s="180"/>
    </row>
    <row r="21810" spans="8:15" s="179" customFormat="1" x14ac:dyDescent="0.2">
      <c r="H21810" s="180"/>
      <c r="I21810" s="180"/>
      <c r="L21810" s="181"/>
      <c r="M21810" s="180"/>
      <c r="N21810" s="180"/>
      <c r="O21810" s="180"/>
    </row>
    <row r="21811" spans="8:15" s="179" customFormat="1" x14ac:dyDescent="0.2">
      <c r="H21811" s="180"/>
      <c r="I21811" s="180"/>
      <c r="L21811" s="181"/>
      <c r="M21811" s="180"/>
      <c r="N21811" s="180"/>
      <c r="O21811" s="180"/>
    </row>
    <row r="21812" spans="8:15" s="179" customFormat="1" x14ac:dyDescent="0.2">
      <c r="H21812" s="180"/>
      <c r="I21812" s="180"/>
      <c r="L21812" s="181"/>
      <c r="M21812" s="180"/>
      <c r="N21812" s="180"/>
      <c r="O21812" s="180"/>
    </row>
    <row r="21813" spans="8:15" s="179" customFormat="1" x14ac:dyDescent="0.2">
      <c r="H21813" s="180"/>
      <c r="I21813" s="180"/>
      <c r="L21813" s="181"/>
      <c r="M21813" s="180"/>
      <c r="N21813" s="180"/>
      <c r="O21813" s="180"/>
    </row>
    <row r="21814" spans="8:15" s="179" customFormat="1" x14ac:dyDescent="0.2">
      <c r="H21814" s="180"/>
      <c r="I21814" s="180"/>
      <c r="L21814" s="181"/>
      <c r="M21814" s="180"/>
      <c r="N21814" s="180"/>
      <c r="O21814" s="180"/>
    </row>
    <row r="21815" spans="8:15" s="179" customFormat="1" x14ac:dyDescent="0.2">
      <c r="H21815" s="180"/>
      <c r="I21815" s="180"/>
      <c r="L21815" s="181"/>
      <c r="M21815" s="180"/>
      <c r="N21815" s="180"/>
      <c r="O21815" s="180"/>
    </row>
    <row r="21816" spans="8:15" s="179" customFormat="1" x14ac:dyDescent="0.2">
      <c r="H21816" s="180"/>
      <c r="I21816" s="180"/>
      <c r="L21816" s="181"/>
      <c r="M21816" s="180"/>
      <c r="N21816" s="180"/>
      <c r="O21816" s="180"/>
    </row>
    <row r="21817" spans="8:15" s="179" customFormat="1" x14ac:dyDescent="0.2">
      <c r="H21817" s="180"/>
      <c r="I21817" s="180"/>
      <c r="L21817" s="181"/>
      <c r="M21817" s="180"/>
      <c r="N21817" s="180"/>
      <c r="O21817" s="180"/>
    </row>
    <row r="21818" spans="8:15" s="179" customFormat="1" x14ac:dyDescent="0.2">
      <c r="H21818" s="180"/>
      <c r="I21818" s="180"/>
      <c r="L21818" s="181"/>
      <c r="M21818" s="180"/>
      <c r="N21818" s="180"/>
      <c r="O21818" s="180"/>
    </row>
    <row r="21819" spans="8:15" s="179" customFormat="1" x14ac:dyDescent="0.2">
      <c r="H21819" s="180"/>
      <c r="I21819" s="180"/>
      <c r="L21819" s="181"/>
      <c r="M21819" s="180"/>
      <c r="N21819" s="180"/>
      <c r="O21819" s="180"/>
    </row>
    <row r="21820" spans="8:15" s="179" customFormat="1" x14ac:dyDescent="0.2">
      <c r="H21820" s="180"/>
      <c r="I21820" s="180"/>
      <c r="L21820" s="181"/>
      <c r="M21820" s="180"/>
      <c r="N21820" s="180"/>
      <c r="O21820" s="180"/>
    </row>
    <row r="21821" spans="8:15" s="179" customFormat="1" x14ac:dyDescent="0.2">
      <c r="H21821" s="180"/>
      <c r="I21821" s="180"/>
      <c r="L21821" s="181"/>
      <c r="M21821" s="180"/>
      <c r="N21821" s="180"/>
      <c r="O21821" s="180"/>
    </row>
    <row r="21822" spans="8:15" s="179" customFormat="1" x14ac:dyDescent="0.2">
      <c r="H21822" s="180"/>
      <c r="I21822" s="180"/>
      <c r="L21822" s="181"/>
      <c r="M21822" s="180"/>
      <c r="N21822" s="180"/>
      <c r="O21822" s="180"/>
    </row>
    <row r="21823" spans="8:15" s="179" customFormat="1" x14ac:dyDescent="0.2">
      <c r="H21823" s="180"/>
      <c r="I21823" s="180"/>
      <c r="L21823" s="181"/>
      <c r="M21823" s="180"/>
      <c r="N21823" s="180"/>
      <c r="O21823" s="180"/>
    </row>
    <row r="21824" spans="8:15" s="179" customFormat="1" x14ac:dyDescent="0.2">
      <c r="H21824" s="180"/>
      <c r="I21824" s="180"/>
      <c r="L21824" s="181"/>
      <c r="M21824" s="180"/>
      <c r="N21824" s="180"/>
      <c r="O21824" s="180"/>
    </row>
    <row r="21825" spans="8:15" s="179" customFormat="1" x14ac:dyDescent="0.2">
      <c r="H21825" s="180"/>
      <c r="I21825" s="180"/>
      <c r="L21825" s="181"/>
      <c r="M21825" s="180"/>
      <c r="N21825" s="180"/>
      <c r="O21825" s="180"/>
    </row>
    <row r="21826" spans="8:15" s="179" customFormat="1" x14ac:dyDescent="0.2">
      <c r="H21826" s="180"/>
      <c r="I21826" s="180"/>
      <c r="L21826" s="181"/>
      <c r="M21826" s="180"/>
      <c r="N21826" s="180"/>
      <c r="O21826" s="180"/>
    </row>
    <row r="21827" spans="8:15" s="179" customFormat="1" x14ac:dyDescent="0.2">
      <c r="H21827" s="180"/>
      <c r="I21827" s="180"/>
      <c r="L21827" s="181"/>
      <c r="M21827" s="180"/>
      <c r="N21827" s="180"/>
      <c r="O21827" s="180"/>
    </row>
    <row r="21828" spans="8:15" s="179" customFormat="1" x14ac:dyDescent="0.2">
      <c r="H21828" s="180"/>
      <c r="I21828" s="180"/>
      <c r="L21828" s="181"/>
      <c r="M21828" s="180"/>
      <c r="N21828" s="180"/>
      <c r="O21828" s="180"/>
    </row>
    <row r="21829" spans="8:15" s="179" customFormat="1" x14ac:dyDescent="0.2">
      <c r="H21829" s="180"/>
      <c r="I21829" s="180"/>
      <c r="L21829" s="181"/>
      <c r="M21829" s="180"/>
      <c r="N21829" s="180"/>
      <c r="O21829" s="180"/>
    </row>
    <row r="21830" spans="8:15" s="179" customFormat="1" x14ac:dyDescent="0.2">
      <c r="H21830" s="180"/>
      <c r="I21830" s="180"/>
      <c r="L21830" s="181"/>
      <c r="M21830" s="180"/>
      <c r="N21830" s="180"/>
      <c r="O21830" s="180"/>
    </row>
    <row r="21831" spans="8:15" s="179" customFormat="1" x14ac:dyDescent="0.2">
      <c r="H21831" s="180"/>
      <c r="I21831" s="180"/>
      <c r="L21831" s="181"/>
      <c r="M21831" s="180"/>
      <c r="N21831" s="180"/>
      <c r="O21831" s="180"/>
    </row>
    <row r="21832" spans="8:15" s="179" customFormat="1" x14ac:dyDescent="0.2">
      <c r="H21832" s="180"/>
      <c r="I21832" s="180"/>
      <c r="L21832" s="181"/>
      <c r="M21832" s="180"/>
      <c r="N21832" s="180"/>
      <c r="O21832" s="180"/>
    </row>
    <row r="21833" spans="8:15" s="179" customFormat="1" x14ac:dyDescent="0.2">
      <c r="H21833" s="180"/>
      <c r="I21833" s="180"/>
      <c r="L21833" s="181"/>
      <c r="M21833" s="180"/>
      <c r="N21833" s="180"/>
      <c r="O21833" s="180"/>
    </row>
    <row r="21834" spans="8:15" s="179" customFormat="1" x14ac:dyDescent="0.2">
      <c r="H21834" s="180"/>
      <c r="I21834" s="180"/>
      <c r="L21834" s="181"/>
      <c r="M21834" s="180"/>
      <c r="N21834" s="180"/>
      <c r="O21834" s="180"/>
    </row>
    <row r="21835" spans="8:15" s="179" customFormat="1" x14ac:dyDescent="0.2">
      <c r="H21835" s="180"/>
      <c r="I21835" s="180"/>
      <c r="L21835" s="181"/>
      <c r="M21835" s="180"/>
      <c r="N21835" s="180"/>
      <c r="O21835" s="180"/>
    </row>
    <row r="21836" spans="8:15" s="179" customFormat="1" x14ac:dyDescent="0.2">
      <c r="H21836" s="180"/>
      <c r="I21836" s="180"/>
      <c r="L21836" s="181"/>
      <c r="M21836" s="180"/>
      <c r="N21836" s="180"/>
      <c r="O21836" s="180"/>
    </row>
    <row r="21837" spans="8:15" s="179" customFormat="1" x14ac:dyDescent="0.2">
      <c r="H21837" s="180"/>
      <c r="I21837" s="180"/>
      <c r="L21837" s="181"/>
      <c r="M21837" s="180"/>
      <c r="N21837" s="180"/>
      <c r="O21837" s="180"/>
    </row>
    <row r="21838" spans="8:15" s="179" customFormat="1" x14ac:dyDescent="0.2">
      <c r="H21838" s="180"/>
      <c r="I21838" s="180"/>
      <c r="L21838" s="181"/>
      <c r="M21838" s="180"/>
      <c r="N21838" s="180"/>
      <c r="O21838" s="180"/>
    </row>
    <row r="21839" spans="8:15" s="179" customFormat="1" x14ac:dyDescent="0.2">
      <c r="H21839" s="180"/>
      <c r="I21839" s="180"/>
      <c r="L21839" s="181"/>
      <c r="M21839" s="180"/>
      <c r="N21839" s="180"/>
      <c r="O21839" s="180"/>
    </row>
    <row r="21840" spans="8:15" s="179" customFormat="1" x14ac:dyDescent="0.2">
      <c r="H21840" s="180"/>
      <c r="I21840" s="180"/>
      <c r="L21840" s="181"/>
      <c r="M21840" s="180"/>
      <c r="N21840" s="180"/>
      <c r="O21840" s="180"/>
    </row>
    <row r="21841" spans="8:15" s="179" customFormat="1" x14ac:dyDescent="0.2">
      <c r="H21841" s="180"/>
      <c r="I21841" s="180"/>
      <c r="L21841" s="181"/>
      <c r="M21841" s="180"/>
      <c r="N21841" s="180"/>
      <c r="O21841" s="180"/>
    </row>
    <row r="21842" spans="8:15" s="179" customFormat="1" x14ac:dyDescent="0.2">
      <c r="H21842" s="180"/>
      <c r="I21842" s="180"/>
      <c r="L21842" s="181"/>
      <c r="M21842" s="180"/>
      <c r="N21842" s="180"/>
      <c r="O21842" s="180"/>
    </row>
    <row r="21843" spans="8:15" s="179" customFormat="1" x14ac:dyDescent="0.2">
      <c r="H21843" s="180"/>
      <c r="I21843" s="180"/>
      <c r="L21843" s="181"/>
      <c r="M21843" s="180"/>
      <c r="N21843" s="180"/>
      <c r="O21843" s="180"/>
    </row>
    <row r="21844" spans="8:15" s="179" customFormat="1" x14ac:dyDescent="0.2">
      <c r="H21844" s="180"/>
      <c r="I21844" s="180"/>
      <c r="L21844" s="181"/>
      <c r="M21844" s="180"/>
      <c r="N21844" s="180"/>
      <c r="O21844" s="180"/>
    </row>
    <row r="21845" spans="8:15" s="179" customFormat="1" x14ac:dyDescent="0.2">
      <c r="H21845" s="180"/>
      <c r="I21845" s="180"/>
      <c r="L21845" s="181"/>
      <c r="M21845" s="180"/>
      <c r="N21845" s="180"/>
      <c r="O21845" s="180"/>
    </row>
    <row r="21846" spans="8:15" s="179" customFormat="1" x14ac:dyDescent="0.2">
      <c r="H21846" s="180"/>
      <c r="I21846" s="180"/>
      <c r="L21846" s="181"/>
      <c r="M21846" s="180"/>
      <c r="N21846" s="180"/>
      <c r="O21846" s="180"/>
    </row>
    <row r="21847" spans="8:15" s="179" customFormat="1" x14ac:dyDescent="0.2">
      <c r="H21847" s="180"/>
      <c r="I21847" s="180"/>
      <c r="L21847" s="181"/>
      <c r="M21847" s="180"/>
      <c r="N21847" s="180"/>
      <c r="O21847" s="180"/>
    </row>
    <row r="21848" spans="8:15" s="179" customFormat="1" x14ac:dyDescent="0.2">
      <c r="H21848" s="180"/>
      <c r="I21848" s="180"/>
      <c r="L21848" s="181"/>
      <c r="M21848" s="180"/>
      <c r="N21848" s="180"/>
      <c r="O21848" s="180"/>
    </row>
    <row r="21849" spans="8:15" s="179" customFormat="1" x14ac:dyDescent="0.2">
      <c r="H21849" s="180"/>
      <c r="I21849" s="180"/>
      <c r="L21849" s="181"/>
      <c r="M21849" s="180"/>
      <c r="N21849" s="180"/>
      <c r="O21849" s="180"/>
    </row>
    <row r="21850" spans="8:15" s="179" customFormat="1" x14ac:dyDescent="0.2">
      <c r="H21850" s="180"/>
      <c r="I21850" s="180"/>
      <c r="L21850" s="181"/>
      <c r="M21850" s="180"/>
      <c r="N21850" s="180"/>
      <c r="O21850" s="180"/>
    </row>
    <row r="21851" spans="8:15" s="179" customFormat="1" x14ac:dyDescent="0.2">
      <c r="H21851" s="180"/>
      <c r="I21851" s="180"/>
      <c r="L21851" s="181"/>
      <c r="M21851" s="180"/>
      <c r="N21851" s="180"/>
      <c r="O21851" s="180"/>
    </row>
    <row r="21852" spans="8:15" s="179" customFormat="1" x14ac:dyDescent="0.2">
      <c r="H21852" s="180"/>
      <c r="I21852" s="180"/>
      <c r="L21852" s="181"/>
      <c r="M21852" s="180"/>
      <c r="N21852" s="180"/>
      <c r="O21852" s="180"/>
    </row>
    <row r="21853" spans="8:15" s="179" customFormat="1" x14ac:dyDescent="0.2">
      <c r="H21853" s="180"/>
      <c r="I21853" s="180"/>
      <c r="L21853" s="181"/>
      <c r="M21853" s="180"/>
      <c r="N21853" s="180"/>
      <c r="O21853" s="180"/>
    </row>
    <row r="21854" spans="8:15" s="179" customFormat="1" x14ac:dyDescent="0.2">
      <c r="H21854" s="180"/>
      <c r="I21854" s="180"/>
      <c r="L21854" s="181"/>
      <c r="M21854" s="180"/>
      <c r="N21854" s="180"/>
      <c r="O21854" s="180"/>
    </row>
    <row r="21855" spans="8:15" s="179" customFormat="1" x14ac:dyDescent="0.2">
      <c r="H21855" s="180"/>
      <c r="I21855" s="180"/>
      <c r="L21855" s="181"/>
      <c r="M21855" s="180"/>
      <c r="N21855" s="180"/>
      <c r="O21855" s="180"/>
    </row>
    <row r="21856" spans="8:15" s="179" customFormat="1" x14ac:dyDescent="0.2">
      <c r="H21856" s="180"/>
      <c r="I21856" s="180"/>
      <c r="L21856" s="181"/>
      <c r="M21856" s="180"/>
      <c r="N21856" s="180"/>
      <c r="O21856" s="180"/>
    </row>
    <row r="21857" spans="8:15" s="179" customFormat="1" x14ac:dyDescent="0.2">
      <c r="H21857" s="180"/>
      <c r="I21857" s="180"/>
      <c r="L21857" s="181"/>
      <c r="M21857" s="180"/>
      <c r="N21857" s="180"/>
      <c r="O21857" s="180"/>
    </row>
    <row r="21858" spans="8:15" s="179" customFormat="1" x14ac:dyDescent="0.2">
      <c r="H21858" s="180"/>
      <c r="I21858" s="180"/>
      <c r="L21858" s="181"/>
      <c r="M21858" s="180"/>
      <c r="N21858" s="180"/>
      <c r="O21858" s="180"/>
    </row>
    <row r="21859" spans="8:15" s="179" customFormat="1" x14ac:dyDescent="0.2">
      <c r="H21859" s="180"/>
      <c r="I21859" s="180"/>
      <c r="L21859" s="181"/>
      <c r="M21859" s="180"/>
      <c r="N21859" s="180"/>
      <c r="O21859" s="180"/>
    </row>
    <row r="21860" spans="8:15" s="179" customFormat="1" x14ac:dyDescent="0.2">
      <c r="H21860" s="180"/>
      <c r="I21860" s="180"/>
      <c r="L21860" s="181"/>
      <c r="M21860" s="180"/>
      <c r="N21860" s="180"/>
      <c r="O21860" s="180"/>
    </row>
    <row r="21861" spans="8:15" s="179" customFormat="1" x14ac:dyDescent="0.2">
      <c r="H21861" s="180"/>
      <c r="I21861" s="180"/>
      <c r="L21861" s="181"/>
      <c r="M21861" s="180"/>
      <c r="N21861" s="180"/>
      <c r="O21861" s="180"/>
    </row>
    <row r="21862" spans="8:15" s="179" customFormat="1" x14ac:dyDescent="0.2">
      <c r="H21862" s="180"/>
      <c r="I21862" s="180"/>
      <c r="L21862" s="181"/>
      <c r="M21862" s="180"/>
      <c r="N21862" s="180"/>
      <c r="O21862" s="180"/>
    </row>
    <row r="21863" spans="8:15" s="179" customFormat="1" x14ac:dyDescent="0.2">
      <c r="H21863" s="180"/>
      <c r="I21863" s="180"/>
      <c r="L21863" s="181"/>
      <c r="M21863" s="180"/>
      <c r="N21863" s="180"/>
      <c r="O21863" s="180"/>
    </row>
    <row r="21864" spans="8:15" s="179" customFormat="1" x14ac:dyDescent="0.2">
      <c r="H21864" s="180"/>
      <c r="I21864" s="180"/>
      <c r="L21864" s="181"/>
      <c r="M21864" s="180"/>
      <c r="N21864" s="180"/>
      <c r="O21864" s="180"/>
    </row>
    <row r="21865" spans="8:15" s="179" customFormat="1" x14ac:dyDescent="0.2">
      <c r="H21865" s="180"/>
      <c r="I21865" s="180"/>
      <c r="L21865" s="181"/>
      <c r="M21865" s="180"/>
      <c r="N21865" s="180"/>
      <c r="O21865" s="180"/>
    </row>
    <row r="21866" spans="8:15" s="179" customFormat="1" x14ac:dyDescent="0.2">
      <c r="H21866" s="180"/>
      <c r="I21866" s="180"/>
      <c r="L21866" s="181"/>
      <c r="M21866" s="180"/>
      <c r="N21866" s="180"/>
      <c r="O21866" s="180"/>
    </row>
    <row r="21867" spans="8:15" s="179" customFormat="1" x14ac:dyDescent="0.2">
      <c r="H21867" s="180"/>
      <c r="I21867" s="180"/>
      <c r="L21867" s="181"/>
      <c r="M21867" s="180"/>
      <c r="N21867" s="180"/>
      <c r="O21867" s="180"/>
    </row>
    <row r="21868" spans="8:15" s="179" customFormat="1" x14ac:dyDescent="0.2">
      <c r="H21868" s="180"/>
      <c r="I21868" s="180"/>
      <c r="L21868" s="181"/>
      <c r="M21868" s="180"/>
      <c r="N21868" s="180"/>
      <c r="O21868" s="180"/>
    </row>
    <row r="21869" spans="8:15" s="179" customFormat="1" x14ac:dyDescent="0.2">
      <c r="H21869" s="180"/>
      <c r="I21869" s="180"/>
      <c r="L21869" s="181"/>
      <c r="M21869" s="180"/>
      <c r="N21869" s="180"/>
      <c r="O21869" s="180"/>
    </row>
    <row r="21870" spans="8:15" s="179" customFormat="1" x14ac:dyDescent="0.2">
      <c r="H21870" s="180"/>
      <c r="I21870" s="180"/>
      <c r="L21870" s="181"/>
      <c r="M21870" s="180"/>
      <c r="N21870" s="180"/>
      <c r="O21870" s="180"/>
    </row>
    <row r="21871" spans="8:15" s="179" customFormat="1" x14ac:dyDescent="0.2">
      <c r="H21871" s="180"/>
      <c r="I21871" s="180"/>
      <c r="L21871" s="181"/>
      <c r="M21871" s="180"/>
      <c r="N21871" s="180"/>
      <c r="O21871" s="180"/>
    </row>
    <row r="21872" spans="8:15" s="179" customFormat="1" x14ac:dyDescent="0.2">
      <c r="H21872" s="180"/>
      <c r="I21872" s="180"/>
      <c r="L21872" s="181"/>
      <c r="M21872" s="180"/>
      <c r="N21872" s="180"/>
      <c r="O21872" s="180"/>
    </row>
    <row r="21873" spans="8:15" s="179" customFormat="1" x14ac:dyDescent="0.2">
      <c r="H21873" s="180"/>
      <c r="I21873" s="180"/>
      <c r="L21873" s="181"/>
      <c r="M21873" s="180"/>
      <c r="N21873" s="180"/>
      <c r="O21873" s="180"/>
    </row>
    <row r="21874" spans="8:15" s="179" customFormat="1" x14ac:dyDescent="0.2">
      <c r="H21874" s="180"/>
      <c r="I21874" s="180"/>
      <c r="L21874" s="181"/>
      <c r="M21874" s="180"/>
      <c r="N21874" s="180"/>
      <c r="O21874" s="180"/>
    </row>
    <row r="21875" spans="8:15" s="179" customFormat="1" x14ac:dyDescent="0.2">
      <c r="H21875" s="180"/>
      <c r="I21875" s="180"/>
      <c r="L21875" s="181"/>
      <c r="M21875" s="180"/>
      <c r="N21875" s="180"/>
      <c r="O21875" s="180"/>
    </row>
    <row r="21876" spans="8:15" s="179" customFormat="1" x14ac:dyDescent="0.2">
      <c r="H21876" s="180"/>
      <c r="I21876" s="180"/>
      <c r="L21876" s="181"/>
      <c r="M21876" s="180"/>
      <c r="N21876" s="180"/>
      <c r="O21876" s="180"/>
    </row>
    <row r="21877" spans="8:15" s="179" customFormat="1" x14ac:dyDescent="0.2">
      <c r="H21877" s="180"/>
      <c r="I21877" s="180"/>
      <c r="L21877" s="181"/>
      <c r="M21877" s="180"/>
      <c r="N21877" s="180"/>
      <c r="O21877" s="180"/>
    </row>
    <row r="21878" spans="8:15" s="179" customFormat="1" x14ac:dyDescent="0.2">
      <c r="H21878" s="180"/>
      <c r="I21878" s="180"/>
      <c r="L21878" s="181"/>
      <c r="M21878" s="180"/>
      <c r="N21878" s="180"/>
      <c r="O21878" s="180"/>
    </row>
    <row r="21879" spans="8:15" s="179" customFormat="1" x14ac:dyDescent="0.2">
      <c r="H21879" s="180"/>
      <c r="I21879" s="180"/>
      <c r="L21879" s="181"/>
      <c r="M21879" s="180"/>
      <c r="N21879" s="180"/>
      <c r="O21879" s="180"/>
    </row>
    <row r="21880" spans="8:15" s="179" customFormat="1" x14ac:dyDescent="0.2">
      <c r="H21880" s="180"/>
      <c r="I21880" s="180"/>
      <c r="L21880" s="181"/>
      <c r="M21880" s="180"/>
      <c r="N21880" s="180"/>
      <c r="O21880" s="180"/>
    </row>
    <row r="21881" spans="8:15" s="179" customFormat="1" x14ac:dyDescent="0.2">
      <c r="H21881" s="180"/>
      <c r="I21881" s="180"/>
      <c r="L21881" s="181"/>
      <c r="M21881" s="180"/>
      <c r="N21881" s="180"/>
      <c r="O21881" s="180"/>
    </row>
    <row r="21882" spans="8:15" s="179" customFormat="1" x14ac:dyDescent="0.2">
      <c r="H21882" s="180"/>
      <c r="I21882" s="180"/>
      <c r="L21882" s="181"/>
      <c r="M21882" s="180"/>
      <c r="N21882" s="180"/>
      <c r="O21882" s="180"/>
    </row>
    <row r="21883" spans="8:15" s="179" customFormat="1" x14ac:dyDescent="0.2">
      <c r="H21883" s="180"/>
      <c r="I21883" s="180"/>
      <c r="L21883" s="181"/>
      <c r="M21883" s="180"/>
      <c r="N21883" s="180"/>
      <c r="O21883" s="180"/>
    </row>
    <row r="21884" spans="8:15" s="179" customFormat="1" x14ac:dyDescent="0.2">
      <c r="H21884" s="180"/>
      <c r="I21884" s="180"/>
      <c r="L21884" s="181"/>
      <c r="M21884" s="180"/>
      <c r="N21884" s="180"/>
      <c r="O21884" s="180"/>
    </row>
    <row r="21885" spans="8:15" s="179" customFormat="1" x14ac:dyDescent="0.2">
      <c r="H21885" s="180"/>
      <c r="I21885" s="180"/>
      <c r="L21885" s="181"/>
      <c r="M21885" s="180"/>
      <c r="N21885" s="180"/>
      <c r="O21885" s="180"/>
    </row>
    <row r="21886" spans="8:15" s="179" customFormat="1" x14ac:dyDescent="0.2">
      <c r="H21886" s="180"/>
      <c r="I21886" s="180"/>
      <c r="L21886" s="181"/>
      <c r="M21886" s="180"/>
      <c r="N21886" s="180"/>
      <c r="O21886" s="180"/>
    </row>
    <row r="21887" spans="8:15" s="179" customFormat="1" x14ac:dyDescent="0.2">
      <c r="H21887" s="180"/>
      <c r="I21887" s="180"/>
      <c r="L21887" s="181"/>
      <c r="M21887" s="180"/>
      <c r="N21887" s="180"/>
      <c r="O21887" s="180"/>
    </row>
    <row r="21888" spans="8:15" s="179" customFormat="1" x14ac:dyDescent="0.2">
      <c r="H21888" s="180"/>
      <c r="I21888" s="180"/>
      <c r="L21888" s="181"/>
      <c r="M21888" s="180"/>
      <c r="N21888" s="180"/>
      <c r="O21888" s="180"/>
    </row>
    <row r="21889" spans="8:15" s="179" customFormat="1" x14ac:dyDescent="0.2">
      <c r="H21889" s="180"/>
      <c r="I21889" s="180"/>
      <c r="L21889" s="181"/>
      <c r="M21889" s="180"/>
      <c r="N21889" s="180"/>
      <c r="O21889" s="180"/>
    </row>
    <row r="21890" spans="8:15" s="179" customFormat="1" x14ac:dyDescent="0.2">
      <c r="H21890" s="180"/>
      <c r="I21890" s="180"/>
      <c r="L21890" s="181"/>
      <c r="M21890" s="180"/>
      <c r="N21890" s="180"/>
      <c r="O21890" s="180"/>
    </row>
    <row r="21891" spans="8:15" s="179" customFormat="1" x14ac:dyDescent="0.2">
      <c r="H21891" s="180"/>
      <c r="I21891" s="180"/>
      <c r="L21891" s="181"/>
      <c r="M21891" s="180"/>
      <c r="N21891" s="180"/>
      <c r="O21891" s="180"/>
    </row>
    <row r="21892" spans="8:15" s="179" customFormat="1" x14ac:dyDescent="0.2">
      <c r="H21892" s="180"/>
      <c r="I21892" s="180"/>
      <c r="L21892" s="181"/>
      <c r="M21892" s="180"/>
      <c r="N21892" s="180"/>
      <c r="O21892" s="180"/>
    </row>
    <row r="21893" spans="8:15" s="179" customFormat="1" x14ac:dyDescent="0.2">
      <c r="H21893" s="180"/>
      <c r="I21893" s="180"/>
      <c r="L21893" s="181"/>
      <c r="M21893" s="180"/>
      <c r="N21893" s="180"/>
      <c r="O21893" s="180"/>
    </row>
    <row r="21894" spans="8:15" s="179" customFormat="1" x14ac:dyDescent="0.2">
      <c r="H21894" s="180"/>
      <c r="I21894" s="180"/>
      <c r="L21894" s="181"/>
      <c r="M21894" s="180"/>
      <c r="N21894" s="180"/>
      <c r="O21894" s="180"/>
    </row>
    <row r="21895" spans="8:15" s="179" customFormat="1" x14ac:dyDescent="0.2">
      <c r="H21895" s="180"/>
      <c r="I21895" s="180"/>
      <c r="L21895" s="181"/>
      <c r="M21895" s="180"/>
      <c r="N21895" s="180"/>
      <c r="O21895" s="180"/>
    </row>
    <row r="21896" spans="8:15" s="179" customFormat="1" x14ac:dyDescent="0.2">
      <c r="H21896" s="180"/>
      <c r="I21896" s="180"/>
      <c r="L21896" s="181"/>
      <c r="M21896" s="180"/>
      <c r="N21896" s="180"/>
      <c r="O21896" s="180"/>
    </row>
    <row r="21897" spans="8:15" s="179" customFormat="1" x14ac:dyDescent="0.2">
      <c r="H21897" s="180"/>
      <c r="I21897" s="180"/>
      <c r="L21897" s="181"/>
      <c r="M21897" s="180"/>
      <c r="N21897" s="180"/>
      <c r="O21897" s="180"/>
    </row>
    <row r="21898" spans="8:15" s="179" customFormat="1" x14ac:dyDescent="0.2">
      <c r="H21898" s="180"/>
      <c r="I21898" s="180"/>
      <c r="L21898" s="181"/>
      <c r="M21898" s="180"/>
      <c r="N21898" s="180"/>
      <c r="O21898" s="180"/>
    </row>
    <row r="21899" spans="8:15" s="179" customFormat="1" x14ac:dyDescent="0.2">
      <c r="H21899" s="180"/>
      <c r="I21899" s="180"/>
      <c r="L21899" s="181"/>
      <c r="M21899" s="180"/>
      <c r="N21899" s="180"/>
      <c r="O21899" s="180"/>
    </row>
    <row r="21900" spans="8:15" s="179" customFormat="1" x14ac:dyDescent="0.2">
      <c r="H21900" s="180"/>
      <c r="I21900" s="180"/>
      <c r="L21900" s="181"/>
      <c r="M21900" s="180"/>
      <c r="N21900" s="180"/>
      <c r="O21900" s="180"/>
    </row>
    <row r="21901" spans="8:15" s="179" customFormat="1" x14ac:dyDescent="0.2">
      <c r="H21901" s="180"/>
      <c r="I21901" s="180"/>
      <c r="L21901" s="181"/>
      <c r="M21901" s="180"/>
      <c r="N21901" s="180"/>
      <c r="O21901" s="180"/>
    </row>
    <row r="21902" spans="8:15" s="179" customFormat="1" x14ac:dyDescent="0.2">
      <c r="H21902" s="180"/>
      <c r="I21902" s="180"/>
      <c r="L21902" s="181"/>
      <c r="M21902" s="180"/>
      <c r="N21902" s="180"/>
      <c r="O21902" s="180"/>
    </row>
    <row r="21903" spans="8:15" s="179" customFormat="1" x14ac:dyDescent="0.2">
      <c r="H21903" s="180"/>
      <c r="I21903" s="180"/>
      <c r="L21903" s="181"/>
      <c r="M21903" s="180"/>
      <c r="N21903" s="180"/>
      <c r="O21903" s="180"/>
    </row>
    <row r="21904" spans="8:15" s="179" customFormat="1" x14ac:dyDescent="0.2">
      <c r="H21904" s="180"/>
      <c r="I21904" s="180"/>
      <c r="L21904" s="181"/>
      <c r="M21904" s="180"/>
      <c r="N21904" s="180"/>
      <c r="O21904" s="180"/>
    </row>
    <row r="21905" spans="8:15" s="179" customFormat="1" x14ac:dyDescent="0.2">
      <c r="H21905" s="180"/>
      <c r="I21905" s="180"/>
      <c r="L21905" s="181"/>
      <c r="M21905" s="180"/>
      <c r="N21905" s="180"/>
      <c r="O21905" s="180"/>
    </row>
    <row r="21906" spans="8:15" s="179" customFormat="1" x14ac:dyDescent="0.2">
      <c r="H21906" s="180"/>
      <c r="I21906" s="180"/>
      <c r="L21906" s="181"/>
      <c r="M21906" s="180"/>
      <c r="N21906" s="180"/>
      <c r="O21906" s="180"/>
    </row>
    <row r="21907" spans="8:15" s="179" customFormat="1" x14ac:dyDescent="0.2">
      <c r="H21907" s="180"/>
      <c r="I21907" s="180"/>
      <c r="L21907" s="181"/>
      <c r="M21907" s="180"/>
      <c r="N21907" s="180"/>
      <c r="O21907" s="180"/>
    </row>
    <row r="21908" spans="8:15" s="179" customFormat="1" x14ac:dyDescent="0.2">
      <c r="H21908" s="180"/>
      <c r="I21908" s="180"/>
      <c r="L21908" s="181"/>
      <c r="M21908" s="180"/>
      <c r="N21908" s="180"/>
      <c r="O21908" s="180"/>
    </row>
    <row r="21909" spans="8:15" s="179" customFormat="1" x14ac:dyDescent="0.2">
      <c r="H21909" s="180"/>
      <c r="I21909" s="180"/>
      <c r="L21909" s="181"/>
      <c r="M21909" s="180"/>
      <c r="N21909" s="180"/>
      <c r="O21909" s="180"/>
    </row>
    <row r="21910" spans="8:15" s="179" customFormat="1" x14ac:dyDescent="0.2">
      <c r="H21910" s="180"/>
      <c r="I21910" s="180"/>
      <c r="L21910" s="181"/>
      <c r="M21910" s="180"/>
      <c r="N21910" s="180"/>
      <c r="O21910" s="180"/>
    </row>
    <row r="21911" spans="8:15" s="179" customFormat="1" x14ac:dyDescent="0.2">
      <c r="H21911" s="180"/>
      <c r="I21911" s="180"/>
      <c r="L21911" s="181"/>
      <c r="M21911" s="180"/>
      <c r="N21911" s="180"/>
      <c r="O21911" s="180"/>
    </row>
    <row r="21912" spans="8:15" s="179" customFormat="1" x14ac:dyDescent="0.2">
      <c r="H21912" s="180"/>
      <c r="I21912" s="180"/>
      <c r="L21912" s="181"/>
      <c r="M21912" s="180"/>
      <c r="N21912" s="180"/>
      <c r="O21912" s="180"/>
    </row>
    <row r="21913" spans="8:15" s="179" customFormat="1" x14ac:dyDescent="0.2">
      <c r="H21913" s="180"/>
      <c r="I21913" s="180"/>
      <c r="L21913" s="181"/>
      <c r="M21913" s="180"/>
      <c r="N21913" s="180"/>
      <c r="O21913" s="180"/>
    </row>
    <row r="21914" spans="8:15" s="179" customFormat="1" x14ac:dyDescent="0.2">
      <c r="H21914" s="180"/>
      <c r="I21914" s="180"/>
      <c r="L21914" s="181"/>
      <c r="M21914" s="180"/>
      <c r="N21914" s="180"/>
      <c r="O21914" s="180"/>
    </row>
    <row r="21915" spans="8:15" s="179" customFormat="1" x14ac:dyDescent="0.2">
      <c r="H21915" s="180"/>
      <c r="I21915" s="180"/>
      <c r="L21915" s="181"/>
      <c r="M21915" s="180"/>
      <c r="N21915" s="180"/>
      <c r="O21915" s="180"/>
    </row>
    <row r="21916" spans="8:15" s="179" customFormat="1" x14ac:dyDescent="0.2">
      <c r="H21916" s="180"/>
      <c r="I21916" s="180"/>
      <c r="L21916" s="181"/>
      <c r="M21916" s="180"/>
      <c r="N21916" s="180"/>
      <c r="O21916" s="180"/>
    </row>
    <row r="21917" spans="8:15" s="179" customFormat="1" x14ac:dyDescent="0.2">
      <c r="H21917" s="180"/>
      <c r="I21917" s="180"/>
      <c r="L21917" s="181"/>
      <c r="M21917" s="180"/>
      <c r="N21917" s="180"/>
      <c r="O21917" s="180"/>
    </row>
    <row r="21918" spans="8:15" s="179" customFormat="1" x14ac:dyDescent="0.2">
      <c r="H21918" s="180"/>
      <c r="I21918" s="180"/>
      <c r="L21918" s="181"/>
      <c r="M21918" s="180"/>
      <c r="N21918" s="180"/>
      <c r="O21918" s="180"/>
    </row>
    <row r="21919" spans="8:15" s="179" customFormat="1" x14ac:dyDescent="0.2">
      <c r="H21919" s="180"/>
      <c r="I21919" s="180"/>
      <c r="L21919" s="181"/>
      <c r="M21919" s="180"/>
      <c r="N21919" s="180"/>
      <c r="O21919" s="180"/>
    </row>
    <row r="21920" spans="8:15" s="179" customFormat="1" x14ac:dyDescent="0.2">
      <c r="H21920" s="180"/>
      <c r="I21920" s="180"/>
      <c r="L21920" s="181"/>
      <c r="M21920" s="180"/>
      <c r="N21920" s="180"/>
      <c r="O21920" s="180"/>
    </row>
    <row r="21921" spans="8:15" s="179" customFormat="1" x14ac:dyDescent="0.2">
      <c r="H21921" s="180"/>
      <c r="I21921" s="180"/>
      <c r="L21921" s="181"/>
      <c r="M21921" s="180"/>
      <c r="N21921" s="180"/>
      <c r="O21921" s="180"/>
    </row>
    <row r="21922" spans="8:15" s="179" customFormat="1" x14ac:dyDescent="0.2">
      <c r="H21922" s="180"/>
      <c r="I21922" s="180"/>
      <c r="L21922" s="181"/>
      <c r="M21922" s="180"/>
      <c r="N21922" s="180"/>
      <c r="O21922" s="180"/>
    </row>
    <row r="21923" spans="8:15" s="179" customFormat="1" x14ac:dyDescent="0.2">
      <c r="H21923" s="180"/>
      <c r="I21923" s="180"/>
      <c r="L21923" s="181"/>
      <c r="M21923" s="180"/>
      <c r="N21923" s="180"/>
      <c r="O21923" s="180"/>
    </row>
    <row r="21924" spans="8:15" s="179" customFormat="1" x14ac:dyDescent="0.2">
      <c r="H21924" s="180"/>
      <c r="I21924" s="180"/>
      <c r="L21924" s="181"/>
      <c r="M21924" s="180"/>
      <c r="N21924" s="180"/>
      <c r="O21924" s="180"/>
    </row>
    <row r="21925" spans="8:15" s="179" customFormat="1" x14ac:dyDescent="0.2">
      <c r="H21925" s="180"/>
      <c r="I21925" s="180"/>
      <c r="L21925" s="181"/>
      <c r="M21925" s="180"/>
      <c r="N21925" s="180"/>
      <c r="O21925" s="180"/>
    </row>
    <row r="21926" spans="8:15" s="179" customFormat="1" x14ac:dyDescent="0.2">
      <c r="H21926" s="180"/>
      <c r="I21926" s="180"/>
      <c r="L21926" s="181"/>
      <c r="M21926" s="180"/>
      <c r="N21926" s="180"/>
      <c r="O21926" s="180"/>
    </row>
    <row r="21927" spans="8:15" s="179" customFormat="1" x14ac:dyDescent="0.2">
      <c r="H21927" s="180"/>
      <c r="I21927" s="180"/>
      <c r="L21927" s="181"/>
      <c r="M21927" s="180"/>
      <c r="N21927" s="180"/>
      <c r="O21927" s="180"/>
    </row>
    <row r="21928" spans="8:15" s="179" customFormat="1" x14ac:dyDescent="0.2">
      <c r="H21928" s="180"/>
      <c r="I21928" s="180"/>
      <c r="L21928" s="181"/>
      <c r="M21928" s="180"/>
      <c r="N21928" s="180"/>
      <c r="O21928" s="180"/>
    </row>
    <row r="21929" spans="8:15" s="179" customFormat="1" x14ac:dyDescent="0.2">
      <c r="H21929" s="180"/>
      <c r="I21929" s="180"/>
      <c r="L21929" s="181"/>
      <c r="M21929" s="180"/>
      <c r="N21929" s="180"/>
      <c r="O21929" s="180"/>
    </row>
    <row r="21930" spans="8:15" s="179" customFormat="1" x14ac:dyDescent="0.2">
      <c r="H21930" s="180"/>
      <c r="I21930" s="180"/>
      <c r="L21930" s="181"/>
      <c r="M21930" s="180"/>
      <c r="N21930" s="180"/>
      <c r="O21930" s="180"/>
    </row>
    <row r="21931" spans="8:15" s="179" customFormat="1" x14ac:dyDescent="0.2">
      <c r="H21931" s="180"/>
      <c r="I21931" s="180"/>
      <c r="L21931" s="181"/>
      <c r="M21931" s="180"/>
      <c r="N21931" s="180"/>
      <c r="O21931" s="180"/>
    </row>
    <row r="21932" spans="8:15" s="179" customFormat="1" x14ac:dyDescent="0.2">
      <c r="H21932" s="180"/>
      <c r="I21932" s="180"/>
      <c r="L21932" s="181"/>
      <c r="M21932" s="180"/>
      <c r="N21932" s="180"/>
      <c r="O21932" s="180"/>
    </row>
    <row r="21933" spans="8:15" s="179" customFormat="1" x14ac:dyDescent="0.2">
      <c r="H21933" s="180"/>
      <c r="I21933" s="180"/>
      <c r="L21933" s="181"/>
      <c r="M21933" s="180"/>
      <c r="N21933" s="180"/>
      <c r="O21933" s="180"/>
    </row>
    <row r="21934" spans="8:15" s="179" customFormat="1" x14ac:dyDescent="0.2">
      <c r="H21934" s="180"/>
      <c r="I21934" s="180"/>
      <c r="L21934" s="181"/>
      <c r="M21934" s="180"/>
      <c r="N21934" s="180"/>
      <c r="O21934" s="180"/>
    </row>
    <row r="21935" spans="8:15" s="179" customFormat="1" x14ac:dyDescent="0.2">
      <c r="H21935" s="180"/>
      <c r="I21935" s="180"/>
      <c r="L21935" s="181"/>
      <c r="M21935" s="180"/>
      <c r="N21935" s="180"/>
      <c r="O21935" s="180"/>
    </row>
    <row r="21936" spans="8:15" s="179" customFormat="1" x14ac:dyDescent="0.2">
      <c r="H21936" s="180"/>
      <c r="I21936" s="180"/>
      <c r="L21936" s="181"/>
      <c r="M21936" s="180"/>
      <c r="N21936" s="180"/>
      <c r="O21936" s="180"/>
    </row>
    <row r="21937" spans="8:15" s="179" customFormat="1" x14ac:dyDescent="0.2">
      <c r="H21937" s="180"/>
      <c r="I21937" s="180"/>
      <c r="L21937" s="181"/>
      <c r="M21937" s="180"/>
      <c r="N21937" s="180"/>
      <c r="O21937" s="180"/>
    </row>
    <row r="21938" spans="8:15" s="179" customFormat="1" x14ac:dyDescent="0.2">
      <c r="H21938" s="180"/>
      <c r="I21938" s="180"/>
      <c r="L21938" s="181"/>
      <c r="M21938" s="180"/>
      <c r="N21938" s="180"/>
      <c r="O21938" s="180"/>
    </row>
    <row r="21939" spans="8:15" s="179" customFormat="1" x14ac:dyDescent="0.2">
      <c r="H21939" s="180"/>
      <c r="I21939" s="180"/>
      <c r="L21939" s="181"/>
      <c r="M21939" s="180"/>
      <c r="N21939" s="180"/>
      <c r="O21939" s="180"/>
    </row>
    <row r="21940" spans="8:15" s="179" customFormat="1" x14ac:dyDescent="0.2">
      <c r="H21940" s="180"/>
      <c r="I21940" s="180"/>
      <c r="L21940" s="181"/>
      <c r="M21940" s="180"/>
      <c r="N21940" s="180"/>
      <c r="O21940" s="180"/>
    </row>
    <row r="21941" spans="8:15" s="179" customFormat="1" x14ac:dyDescent="0.2">
      <c r="H21941" s="180"/>
      <c r="I21941" s="180"/>
      <c r="L21941" s="181"/>
      <c r="M21941" s="180"/>
      <c r="N21941" s="180"/>
      <c r="O21941" s="180"/>
    </row>
    <row r="21942" spans="8:15" s="179" customFormat="1" x14ac:dyDescent="0.2">
      <c r="H21942" s="180"/>
      <c r="I21942" s="180"/>
      <c r="L21942" s="181"/>
      <c r="M21942" s="180"/>
      <c r="N21942" s="180"/>
      <c r="O21942" s="180"/>
    </row>
    <row r="21943" spans="8:15" s="179" customFormat="1" x14ac:dyDescent="0.2">
      <c r="H21943" s="180"/>
      <c r="I21943" s="180"/>
      <c r="L21943" s="181"/>
      <c r="M21943" s="180"/>
      <c r="N21943" s="180"/>
      <c r="O21943" s="180"/>
    </row>
    <row r="21944" spans="8:15" s="179" customFormat="1" x14ac:dyDescent="0.2">
      <c r="H21944" s="180"/>
      <c r="I21944" s="180"/>
      <c r="L21944" s="181"/>
      <c r="M21944" s="180"/>
      <c r="N21944" s="180"/>
      <c r="O21944" s="180"/>
    </row>
    <row r="21945" spans="8:15" s="179" customFormat="1" x14ac:dyDescent="0.2">
      <c r="H21945" s="180"/>
      <c r="I21945" s="180"/>
      <c r="L21945" s="181"/>
      <c r="M21945" s="180"/>
      <c r="N21945" s="180"/>
      <c r="O21945" s="180"/>
    </row>
    <row r="21946" spans="8:15" s="179" customFormat="1" x14ac:dyDescent="0.2">
      <c r="H21946" s="180"/>
      <c r="I21946" s="180"/>
      <c r="L21946" s="181"/>
      <c r="M21946" s="180"/>
      <c r="N21946" s="180"/>
      <c r="O21946" s="180"/>
    </row>
    <row r="21947" spans="8:15" s="179" customFormat="1" x14ac:dyDescent="0.2">
      <c r="H21947" s="180"/>
      <c r="I21947" s="180"/>
      <c r="L21947" s="181"/>
      <c r="M21947" s="180"/>
      <c r="N21947" s="180"/>
      <c r="O21947" s="180"/>
    </row>
    <row r="21948" spans="8:15" s="179" customFormat="1" x14ac:dyDescent="0.2">
      <c r="H21948" s="180"/>
      <c r="I21948" s="180"/>
      <c r="L21948" s="181"/>
      <c r="M21948" s="180"/>
      <c r="N21948" s="180"/>
      <c r="O21948" s="180"/>
    </row>
    <row r="21949" spans="8:15" s="179" customFormat="1" x14ac:dyDescent="0.2">
      <c r="H21949" s="180"/>
      <c r="I21949" s="180"/>
      <c r="L21949" s="181"/>
      <c r="M21949" s="180"/>
      <c r="N21949" s="180"/>
      <c r="O21949" s="180"/>
    </row>
    <row r="21950" spans="8:15" s="179" customFormat="1" x14ac:dyDescent="0.2">
      <c r="H21950" s="180"/>
      <c r="I21950" s="180"/>
      <c r="L21950" s="181"/>
      <c r="M21950" s="180"/>
      <c r="N21950" s="180"/>
      <c r="O21950" s="180"/>
    </row>
    <row r="21951" spans="8:15" s="179" customFormat="1" x14ac:dyDescent="0.2">
      <c r="H21951" s="180"/>
      <c r="I21951" s="180"/>
      <c r="L21951" s="181"/>
      <c r="M21951" s="180"/>
      <c r="N21951" s="180"/>
      <c r="O21951" s="180"/>
    </row>
    <row r="21952" spans="8:15" s="179" customFormat="1" x14ac:dyDescent="0.2">
      <c r="H21952" s="180"/>
      <c r="I21952" s="180"/>
      <c r="L21952" s="181"/>
      <c r="M21952" s="180"/>
      <c r="N21952" s="180"/>
      <c r="O21952" s="180"/>
    </row>
    <row r="21953" spans="8:15" s="179" customFormat="1" x14ac:dyDescent="0.2">
      <c r="H21953" s="180"/>
      <c r="I21953" s="180"/>
      <c r="L21953" s="181"/>
      <c r="M21953" s="180"/>
      <c r="N21953" s="180"/>
      <c r="O21953" s="180"/>
    </row>
    <row r="21954" spans="8:15" s="179" customFormat="1" x14ac:dyDescent="0.2">
      <c r="H21954" s="180"/>
      <c r="I21954" s="180"/>
      <c r="L21954" s="181"/>
      <c r="M21954" s="180"/>
      <c r="N21954" s="180"/>
      <c r="O21954" s="180"/>
    </row>
    <row r="21955" spans="8:15" s="179" customFormat="1" x14ac:dyDescent="0.2">
      <c r="H21955" s="180"/>
      <c r="I21955" s="180"/>
      <c r="L21955" s="181"/>
      <c r="M21955" s="180"/>
      <c r="N21955" s="180"/>
      <c r="O21955" s="180"/>
    </row>
    <row r="21956" spans="8:15" s="179" customFormat="1" x14ac:dyDescent="0.2">
      <c r="H21956" s="180"/>
      <c r="I21956" s="180"/>
      <c r="L21956" s="181"/>
      <c r="M21956" s="180"/>
      <c r="N21956" s="180"/>
      <c r="O21956" s="180"/>
    </row>
    <row r="21957" spans="8:15" s="179" customFormat="1" x14ac:dyDescent="0.2">
      <c r="H21957" s="180"/>
      <c r="I21957" s="180"/>
      <c r="L21957" s="181"/>
      <c r="M21957" s="180"/>
      <c r="N21957" s="180"/>
      <c r="O21957" s="180"/>
    </row>
    <row r="21958" spans="8:15" s="179" customFormat="1" x14ac:dyDescent="0.2">
      <c r="H21958" s="180"/>
      <c r="I21958" s="180"/>
      <c r="L21958" s="181"/>
      <c r="M21958" s="180"/>
      <c r="N21958" s="180"/>
      <c r="O21958" s="180"/>
    </row>
    <row r="21959" spans="8:15" s="179" customFormat="1" x14ac:dyDescent="0.2">
      <c r="H21959" s="180"/>
      <c r="I21959" s="180"/>
      <c r="L21959" s="181"/>
      <c r="M21959" s="180"/>
      <c r="N21959" s="180"/>
      <c r="O21959" s="180"/>
    </row>
    <row r="21960" spans="8:15" s="179" customFormat="1" x14ac:dyDescent="0.2">
      <c r="H21960" s="180"/>
      <c r="I21960" s="180"/>
      <c r="L21960" s="181"/>
      <c r="M21960" s="180"/>
      <c r="N21960" s="180"/>
      <c r="O21960" s="180"/>
    </row>
    <row r="21961" spans="8:15" s="179" customFormat="1" x14ac:dyDescent="0.2">
      <c r="H21961" s="180"/>
      <c r="I21961" s="180"/>
      <c r="L21961" s="181"/>
      <c r="M21961" s="180"/>
      <c r="N21961" s="180"/>
      <c r="O21961" s="180"/>
    </row>
    <row r="21962" spans="8:15" s="179" customFormat="1" x14ac:dyDescent="0.2">
      <c r="H21962" s="180"/>
      <c r="I21962" s="180"/>
      <c r="L21962" s="181"/>
      <c r="M21962" s="180"/>
      <c r="N21962" s="180"/>
      <c r="O21962" s="180"/>
    </row>
    <row r="21963" spans="8:15" s="179" customFormat="1" x14ac:dyDescent="0.2">
      <c r="H21963" s="180"/>
      <c r="I21963" s="180"/>
      <c r="L21963" s="181"/>
      <c r="M21963" s="180"/>
      <c r="N21963" s="180"/>
      <c r="O21963" s="180"/>
    </row>
    <row r="21964" spans="8:15" s="179" customFormat="1" x14ac:dyDescent="0.2">
      <c r="H21964" s="180"/>
      <c r="I21964" s="180"/>
      <c r="L21964" s="181"/>
      <c r="M21964" s="180"/>
      <c r="N21964" s="180"/>
      <c r="O21964" s="180"/>
    </row>
    <row r="21965" spans="8:15" s="179" customFormat="1" x14ac:dyDescent="0.2">
      <c r="H21965" s="180"/>
      <c r="I21965" s="180"/>
      <c r="L21965" s="181"/>
      <c r="M21965" s="180"/>
      <c r="N21965" s="180"/>
      <c r="O21965" s="180"/>
    </row>
    <row r="21966" spans="8:15" s="179" customFormat="1" x14ac:dyDescent="0.2">
      <c r="H21966" s="180"/>
      <c r="I21966" s="180"/>
      <c r="L21966" s="181"/>
      <c r="M21966" s="180"/>
      <c r="N21966" s="180"/>
      <c r="O21966" s="180"/>
    </row>
    <row r="21967" spans="8:15" s="179" customFormat="1" x14ac:dyDescent="0.2">
      <c r="H21967" s="180"/>
      <c r="I21967" s="180"/>
      <c r="L21967" s="181"/>
      <c r="M21967" s="180"/>
      <c r="N21967" s="180"/>
      <c r="O21967" s="180"/>
    </row>
    <row r="21968" spans="8:15" s="179" customFormat="1" x14ac:dyDescent="0.2">
      <c r="H21968" s="180"/>
      <c r="I21968" s="180"/>
      <c r="L21968" s="181"/>
      <c r="M21968" s="180"/>
      <c r="N21968" s="180"/>
      <c r="O21968" s="180"/>
    </row>
    <row r="21969" spans="8:15" s="179" customFormat="1" x14ac:dyDescent="0.2">
      <c r="H21969" s="180"/>
      <c r="I21969" s="180"/>
      <c r="L21969" s="181"/>
      <c r="M21969" s="180"/>
      <c r="N21969" s="180"/>
      <c r="O21969" s="180"/>
    </row>
    <row r="21970" spans="8:15" s="179" customFormat="1" x14ac:dyDescent="0.2">
      <c r="H21970" s="180"/>
      <c r="I21970" s="180"/>
      <c r="L21970" s="181"/>
      <c r="M21970" s="180"/>
      <c r="N21970" s="180"/>
      <c r="O21970" s="180"/>
    </row>
    <row r="21971" spans="8:15" s="179" customFormat="1" x14ac:dyDescent="0.2">
      <c r="H21971" s="180"/>
      <c r="I21971" s="180"/>
      <c r="L21971" s="181"/>
      <c r="M21971" s="180"/>
      <c r="N21971" s="180"/>
      <c r="O21971" s="180"/>
    </row>
    <row r="21972" spans="8:15" s="179" customFormat="1" x14ac:dyDescent="0.2">
      <c r="H21972" s="180"/>
      <c r="I21972" s="180"/>
      <c r="L21972" s="181"/>
      <c r="M21972" s="180"/>
      <c r="N21972" s="180"/>
      <c r="O21972" s="180"/>
    </row>
    <row r="21973" spans="8:15" s="179" customFormat="1" x14ac:dyDescent="0.2">
      <c r="H21973" s="180"/>
      <c r="I21973" s="180"/>
      <c r="L21973" s="181"/>
      <c r="M21973" s="180"/>
      <c r="N21973" s="180"/>
      <c r="O21973" s="180"/>
    </row>
    <row r="21974" spans="8:15" s="179" customFormat="1" x14ac:dyDescent="0.2">
      <c r="H21974" s="180"/>
      <c r="I21974" s="180"/>
      <c r="L21974" s="181"/>
      <c r="M21974" s="180"/>
      <c r="N21974" s="180"/>
      <c r="O21974" s="180"/>
    </row>
    <row r="21975" spans="8:15" s="179" customFormat="1" x14ac:dyDescent="0.2">
      <c r="H21975" s="180"/>
      <c r="I21975" s="180"/>
      <c r="L21975" s="181"/>
      <c r="M21975" s="180"/>
      <c r="N21975" s="180"/>
      <c r="O21975" s="180"/>
    </row>
    <row r="21976" spans="8:15" s="179" customFormat="1" x14ac:dyDescent="0.2">
      <c r="H21976" s="180"/>
      <c r="I21976" s="180"/>
      <c r="L21976" s="181"/>
      <c r="M21976" s="180"/>
      <c r="N21976" s="180"/>
      <c r="O21976" s="180"/>
    </row>
    <row r="21977" spans="8:15" s="179" customFormat="1" x14ac:dyDescent="0.2">
      <c r="H21977" s="180"/>
      <c r="I21977" s="180"/>
      <c r="L21977" s="181"/>
      <c r="M21977" s="180"/>
      <c r="N21977" s="180"/>
      <c r="O21977" s="180"/>
    </row>
    <row r="21978" spans="8:15" s="179" customFormat="1" x14ac:dyDescent="0.2">
      <c r="H21978" s="180"/>
      <c r="I21978" s="180"/>
      <c r="L21978" s="181"/>
      <c r="M21978" s="180"/>
      <c r="N21978" s="180"/>
      <c r="O21978" s="180"/>
    </row>
    <row r="21979" spans="8:15" s="179" customFormat="1" x14ac:dyDescent="0.2">
      <c r="H21979" s="180"/>
      <c r="I21979" s="180"/>
      <c r="L21979" s="181"/>
      <c r="M21979" s="180"/>
      <c r="N21979" s="180"/>
      <c r="O21979" s="180"/>
    </row>
    <row r="21980" spans="8:15" s="179" customFormat="1" x14ac:dyDescent="0.2">
      <c r="H21980" s="180"/>
      <c r="I21980" s="180"/>
      <c r="L21980" s="181"/>
      <c r="M21980" s="180"/>
      <c r="N21980" s="180"/>
      <c r="O21980" s="180"/>
    </row>
    <row r="21981" spans="8:15" s="179" customFormat="1" x14ac:dyDescent="0.2">
      <c r="H21981" s="180"/>
      <c r="I21981" s="180"/>
      <c r="L21981" s="181"/>
      <c r="M21981" s="180"/>
      <c r="N21981" s="180"/>
      <c r="O21981" s="180"/>
    </row>
    <row r="21982" spans="8:15" s="179" customFormat="1" x14ac:dyDescent="0.2">
      <c r="H21982" s="180"/>
      <c r="I21982" s="180"/>
      <c r="L21982" s="181"/>
      <c r="M21982" s="180"/>
      <c r="N21982" s="180"/>
      <c r="O21982" s="180"/>
    </row>
    <row r="21983" spans="8:15" s="179" customFormat="1" x14ac:dyDescent="0.2">
      <c r="H21983" s="180"/>
      <c r="I21983" s="180"/>
      <c r="L21983" s="181"/>
      <c r="M21983" s="180"/>
      <c r="N21983" s="180"/>
      <c r="O21983" s="180"/>
    </row>
    <row r="21984" spans="8:15" s="179" customFormat="1" x14ac:dyDescent="0.2">
      <c r="H21984" s="180"/>
      <c r="I21984" s="180"/>
      <c r="L21984" s="181"/>
      <c r="M21984" s="180"/>
      <c r="N21984" s="180"/>
      <c r="O21984" s="180"/>
    </row>
    <row r="21985" spans="8:15" s="179" customFormat="1" x14ac:dyDescent="0.2">
      <c r="H21985" s="180"/>
      <c r="I21985" s="180"/>
      <c r="L21985" s="181"/>
      <c r="M21985" s="180"/>
      <c r="N21985" s="180"/>
      <c r="O21985" s="180"/>
    </row>
    <row r="21986" spans="8:15" s="179" customFormat="1" x14ac:dyDescent="0.2">
      <c r="H21986" s="180"/>
      <c r="I21986" s="180"/>
      <c r="L21986" s="181"/>
      <c r="M21986" s="180"/>
      <c r="N21986" s="180"/>
      <c r="O21986" s="180"/>
    </row>
    <row r="21987" spans="8:15" s="179" customFormat="1" x14ac:dyDescent="0.2">
      <c r="H21987" s="180"/>
      <c r="I21987" s="180"/>
      <c r="L21987" s="181"/>
      <c r="M21987" s="180"/>
      <c r="N21987" s="180"/>
      <c r="O21987" s="180"/>
    </row>
    <row r="21988" spans="8:15" s="179" customFormat="1" x14ac:dyDescent="0.2">
      <c r="H21988" s="180"/>
      <c r="I21988" s="180"/>
      <c r="L21988" s="181"/>
      <c r="M21988" s="180"/>
      <c r="N21988" s="180"/>
      <c r="O21988" s="180"/>
    </row>
    <row r="21989" spans="8:15" s="179" customFormat="1" x14ac:dyDescent="0.2">
      <c r="H21989" s="180"/>
      <c r="I21989" s="180"/>
      <c r="L21989" s="181"/>
      <c r="M21989" s="180"/>
      <c r="N21989" s="180"/>
      <c r="O21989" s="180"/>
    </row>
    <row r="21990" spans="8:15" s="179" customFormat="1" x14ac:dyDescent="0.2">
      <c r="H21990" s="180"/>
      <c r="I21990" s="180"/>
      <c r="L21990" s="181"/>
      <c r="M21990" s="180"/>
      <c r="N21990" s="180"/>
      <c r="O21990" s="180"/>
    </row>
    <row r="21991" spans="8:15" s="179" customFormat="1" x14ac:dyDescent="0.2">
      <c r="H21991" s="180"/>
      <c r="I21991" s="180"/>
      <c r="L21991" s="181"/>
      <c r="M21991" s="180"/>
      <c r="N21991" s="180"/>
      <c r="O21991" s="180"/>
    </row>
    <row r="21992" spans="8:15" s="179" customFormat="1" x14ac:dyDescent="0.2">
      <c r="H21992" s="180"/>
      <c r="I21992" s="180"/>
      <c r="L21992" s="181"/>
      <c r="M21992" s="180"/>
      <c r="N21992" s="180"/>
      <c r="O21992" s="180"/>
    </row>
    <row r="21993" spans="8:15" s="179" customFormat="1" x14ac:dyDescent="0.2">
      <c r="H21993" s="180"/>
      <c r="I21993" s="180"/>
      <c r="L21993" s="181"/>
      <c r="M21993" s="180"/>
      <c r="N21993" s="180"/>
      <c r="O21993" s="180"/>
    </row>
    <row r="21994" spans="8:15" s="179" customFormat="1" x14ac:dyDescent="0.2">
      <c r="H21994" s="180"/>
      <c r="I21994" s="180"/>
      <c r="L21994" s="181"/>
      <c r="M21994" s="180"/>
      <c r="N21994" s="180"/>
      <c r="O21994" s="180"/>
    </row>
    <row r="21995" spans="8:15" s="179" customFormat="1" x14ac:dyDescent="0.2">
      <c r="H21995" s="180"/>
      <c r="I21995" s="180"/>
      <c r="L21995" s="181"/>
      <c r="M21995" s="180"/>
      <c r="N21995" s="180"/>
      <c r="O21995" s="180"/>
    </row>
    <row r="21996" spans="8:15" s="179" customFormat="1" x14ac:dyDescent="0.2">
      <c r="H21996" s="180"/>
      <c r="I21996" s="180"/>
      <c r="L21996" s="181"/>
      <c r="M21996" s="180"/>
      <c r="N21996" s="180"/>
      <c r="O21996" s="180"/>
    </row>
    <row r="21997" spans="8:15" s="179" customFormat="1" x14ac:dyDescent="0.2">
      <c r="H21997" s="180"/>
      <c r="I21997" s="180"/>
      <c r="L21997" s="181"/>
      <c r="M21997" s="180"/>
      <c r="N21997" s="180"/>
      <c r="O21997" s="180"/>
    </row>
    <row r="21998" spans="8:15" s="179" customFormat="1" x14ac:dyDescent="0.2">
      <c r="H21998" s="180"/>
      <c r="I21998" s="180"/>
      <c r="L21998" s="181"/>
      <c r="M21998" s="180"/>
      <c r="N21998" s="180"/>
      <c r="O21998" s="180"/>
    </row>
    <row r="21999" spans="8:15" s="179" customFormat="1" x14ac:dyDescent="0.2">
      <c r="H21999" s="180"/>
      <c r="I21999" s="180"/>
      <c r="L21999" s="181"/>
      <c r="M21999" s="180"/>
      <c r="N21999" s="180"/>
      <c r="O21999" s="180"/>
    </row>
    <row r="22000" spans="8:15" s="179" customFormat="1" x14ac:dyDescent="0.2">
      <c r="H22000" s="180"/>
      <c r="I22000" s="180"/>
      <c r="L22000" s="181"/>
      <c r="M22000" s="180"/>
      <c r="N22000" s="180"/>
      <c r="O22000" s="180"/>
    </row>
    <row r="22001" spans="8:15" s="179" customFormat="1" x14ac:dyDescent="0.2">
      <c r="H22001" s="180"/>
      <c r="I22001" s="180"/>
      <c r="L22001" s="181"/>
      <c r="M22001" s="180"/>
      <c r="N22001" s="180"/>
      <c r="O22001" s="180"/>
    </row>
    <row r="22002" spans="8:15" s="179" customFormat="1" x14ac:dyDescent="0.2">
      <c r="H22002" s="180"/>
      <c r="I22002" s="180"/>
      <c r="L22002" s="181"/>
      <c r="M22002" s="180"/>
      <c r="N22002" s="180"/>
      <c r="O22002" s="180"/>
    </row>
    <row r="22003" spans="8:15" s="179" customFormat="1" x14ac:dyDescent="0.2">
      <c r="H22003" s="180"/>
      <c r="I22003" s="180"/>
      <c r="L22003" s="181"/>
      <c r="M22003" s="180"/>
      <c r="N22003" s="180"/>
      <c r="O22003" s="180"/>
    </row>
    <row r="22004" spans="8:15" s="179" customFormat="1" x14ac:dyDescent="0.2">
      <c r="H22004" s="180"/>
      <c r="I22004" s="180"/>
      <c r="L22004" s="181"/>
      <c r="M22004" s="180"/>
      <c r="N22004" s="180"/>
      <c r="O22004" s="180"/>
    </row>
    <row r="22005" spans="8:15" s="179" customFormat="1" x14ac:dyDescent="0.2">
      <c r="H22005" s="180"/>
      <c r="I22005" s="180"/>
      <c r="L22005" s="181"/>
      <c r="M22005" s="180"/>
      <c r="N22005" s="180"/>
      <c r="O22005" s="180"/>
    </row>
    <row r="22006" spans="8:15" s="179" customFormat="1" x14ac:dyDescent="0.2">
      <c r="H22006" s="180"/>
      <c r="I22006" s="180"/>
      <c r="L22006" s="181"/>
      <c r="M22006" s="180"/>
      <c r="N22006" s="180"/>
      <c r="O22006" s="180"/>
    </row>
    <row r="22007" spans="8:15" s="179" customFormat="1" x14ac:dyDescent="0.2">
      <c r="H22007" s="180"/>
      <c r="I22007" s="180"/>
      <c r="L22007" s="181"/>
      <c r="M22007" s="180"/>
      <c r="N22007" s="180"/>
      <c r="O22007" s="180"/>
    </row>
    <row r="22008" spans="8:15" s="179" customFormat="1" x14ac:dyDescent="0.2">
      <c r="H22008" s="180"/>
      <c r="I22008" s="180"/>
      <c r="L22008" s="181"/>
      <c r="M22008" s="180"/>
      <c r="N22008" s="180"/>
      <c r="O22008" s="180"/>
    </row>
    <row r="22009" spans="8:15" s="179" customFormat="1" x14ac:dyDescent="0.2">
      <c r="H22009" s="180"/>
      <c r="I22009" s="180"/>
      <c r="L22009" s="181"/>
      <c r="M22009" s="180"/>
      <c r="N22009" s="180"/>
      <c r="O22009" s="180"/>
    </row>
    <row r="22010" spans="8:15" s="179" customFormat="1" x14ac:dyDescent="0.2">
      <c r="H22010" s="180"/>
      <c r="I22010" s="180"/>
      <c r="L22010" s="181"/>
      <c r="M22010" s="180"/>
      <c r="N22010" s="180"/>
      <c r="O22010" s="180"/>
    </row>
    <row r="22011" spans="8:15" s="179" customFormat="1" x14ac:dyDescent="0.2">
      <c r="H22011" s="180"/>
      <c r="I22011" s="180"/>
      <c r="L22011" s="181"/>
      <c r="M22011" s="180"/>
      <c r="N22011" s="180"/>
      <c r="O22011" s="180"/>
    </row>
    <row r="22012" spans="8:15" s="179" customFormat="1" x14ac:dyDescent="0.2">
      <c r="H22012" s="180"/>
      <c r="I22012" s="180"/>
      <c r="L22012" s="181"/>
      <c r="M22012" s="180"/>
      <c r="N22012" s="180"/>
      <c r="O22012" s="180"/>
    </row>
    <row r="22013" spans="8:15" s="179" customFormat="1" x14ac:dyDescent="0.2">
      <c r="H22013" s="180"/>
      <c r="I22013" s="180"/>
      <c r="L22013" s="181"/>
      <c r="M22013" s="180"/>
      <c r="N22013" s="180"/>
      <c r="O22013" s="180"/>
    </row>
    <row r="22014" spans="8:15" s="179" customFormat="1" x14ac:dyDescent="0.2">
      <c r="H22014" s="180"/>
      <c r="I22014" s="180"/>
      <c r="L22014" s="181"/>
      <c r="M22014" s="180"/>
      <c r="N22014" s="180"/>
      <c r="O22014" s="180"/>
    </row>
    <row r="22015" spans="8:15" s="179" customFormat="1" x14ac:dyDescent="0.2">
      <c r="H22015" s="180"/>
      <c r="I22015" s="180"/>
      <c r="L22015" s="181"/>
      <c r="M22015" s="180"/>
      <c r="N22015" s="180"/>
      <c r="O22015" s="180"/>
    </row>
    <row r="22016" spans="8:15" s="179" customFormat="1" x14ac:dyDescent="0.2">
      <c r="H22016" s="180"/>
      <c r="I22016" s="180"/>
      <c r="L22016" s="181"/>
      <c r="M22016" s="180"/>
      <c r="N22016" s="180"/>
      <c r="O22016" s="180"/>
    </row>
    <row r="22017" spans="8:15" s="179" customFormat="1" x14ac:dyDescent="0.2">
      <c r="H22017" s="180"/>
      <c r="I22017" s="180"/>
      <c r="L22017" s="181"/>
      <c r="M22017" s="180"/>
      <c r="N22017" s="180"/>
      <c r="O22017" s="180"/>
    </row>
    <row r="22018" spans="8:15" s="179" customFormat="1" x14ac:dyDescent="0.2">
      <c r="H22018" s="180"/>
      <c r="I22018" s="180"/>
      <c r="L22018" s="181"/>
      <c r="M22018" s="180"/>
      <c r="N22018" s="180"/>
      <c r="O22018" s="180"/>
    </row>
    <row r="22019" spans="8:15" s="179" customFormat="1" x14ac:dyDescent="0.2">
      <c r="H22019" s="180"/>
      <c r="I22019" s="180"/>
      <c r="L22019" s="181"/>
      <c r="M22019" s="180"/>
      <c r="N22019" s="180"/>
      <c r="O22019" s="180"/>
    </row>
    <row r="22020" spans="8:15" s="179" customFormat="1" x14ac:dyDescent="0.2">
      <c r="H22020" s="180"/>
      <c r="I22020" s="180"/>
      <c r="L22020" s="181"/>
      <c r="M22020" s="180"/>
      <c r="N22020" s="180"/>
      <c r="O22020" s="180"/>
    </row>
    <row r="22021" spans="8:15" s="179" customFormat="1" x14ac:dyDescent="0.2">
      <c r="H22021" s="180"/>
      <c r="I22021" s="180"/>
      <c r="L22021" s="181"/>
      <c r="M22021" s="180"/>
      <c r="N22021" s="180"/>
      <c r="O22021" s="180"/>
    </row>
    <row r="22022" spans="8:15" s="179" customFormat="1" x14ac:dyDescent="0.2">
      <c r="H22022" s="180"/>
      <c r="I22022" s="180"/>
      <c r="L22022" s="181"/>
      <c r="M22022" s="180"/>
      <c r="N22022" s="180"/>
      <c r="O22022" s="180"/>
    </row>
    <row r="22023" spans="8:15" s="179" customFormat="1" x14ac:dyDescent="0.2">
      <c r="H22023" s="180"/>
      <c r="I22023" s="180"/>
      <c r="L22023" s="181"/>
      <c r="M22023" s="180"/>
      <c r="N22023" s="180"/>
      <c r="O22023" s="180"/>
    </row>
    <row r="22024" spans="8:15" s="179" customFormat="1" x14ac:dyDescent="0.2">
      <c r="H22024" s="180"/>
      <c r="I22024" s="180"/>
      <c r="L22024" s="181"/>
      <c r="M22024" s="180"/>
      <c r="N22024" s="180"/>
      <c r="O22024" s="180"/>
    </row>
    <row r="22025" spans="8:15" s="179" customFormat="1" x14ac:dyDescent="0.2">
      <c r="H22025" s="180"/>
      <c r="I22025" s="180"/>
      <c r="L22025" s="181"/>
      <c r="M22025" s="180"/>
      <c r="N22025" s="180"/>
      <c r="O22025" s="180"/>
    </row>
    <row r="22026" spans="8:15" s="179" customFormat="1" x14ac:dyDescent="0.2">
      <c r="H22026" s="180"/>
      <c r="I22026" s="180"/>
      <c r="L22026" s="181"/>
      <c r="M22026" s="180"/>
      <c r="N22026" s="180"/>
      <c r="O22026" s="180"/>
    </row>
    <row r="22027" spans="8:15" s="179" customFormat="1" x14ac:dyDescent="0.2">
      <c r="H22027" s="180"/>
      <c r="I22027" s="180"/>
      <c r="L22027" s="181"/>
      <c r="M22027" s="180"/>
      <c r="N22027" s="180"/>
      <c r="O22027" s="180"/>
    </row>
    <row r="22028" spans="8:15" s="179" customFormat="1" x14ac:dyDescent="0.2">
      <c r="H22028" s="180"/>
      <c r="I22028" s="180"/>
      <c r="L22028" s="181"/>
      <c r="M22028" s="180"/>
      <c r="N22028" s="180"/>
      <c r="O22028" s="180"/>
    </row>
    <row r="22029" spans="8:15" s="179" customFormat="1" x14ac:dyDescent="0.2">
      <c r="H22029" s="180"/>
      <c r="I22029" s="180"/>
      <c r="L22029" s="181"/>
      <c r="M22029" s="180"/>
      <c r="N22029" s="180"/>
      <c r="O22029" s="180"/>
    </row>
    <row r="22030" spans="8:15" s="179" customFormat="1" x14ac:dyDescent="0.2">
      <c r="H22030" s="180"/>
      <c r="I22030" s="180"/>
      <c r="L22030" s="181"/>
      <c r="M22030" s="180"/>
      <c r="N22030" s="180"/>
      <c r="O22030" s="180"/>
    </row>
    <row r="22031" spans="8:15" s="179" customFormat="1" x14ac:dyDescent="0.2">
      <c r="H22031" s="180"/>
      <c r="I22031" s="180"/>
      <c r="L22031" s="181"/>
      <c r="M22031" s="180"/>
      <c r="N22031" s="180"/>
      <c r="O22031" s="180"/>
    </row>
    <row r="22032" spans="8:15" s="179" customFormat="1" x14ac:dyDescent="0.2">
      <c r="H22032" s="180"/>
      <c r="I22032" s="180"/>
      <c r="L22032" s="181"/>
      <c r="M22032" s="180"/>
      <c r="N22032" s="180"/>
      <c r="O22032" s="180"/>
    </row>
    <row r="22033" spans="8:15" s="179" customFormat="1" x14ac:dyDescent="0.2">
      <c r="H22033" s="180"/>
      <c r="I22033" s="180"/>
      <c r="L22033" s="181"/>
      <c r="M22033" s="180"/>
      <c r="N22033" s="180"/>
      <c r="O22033" s="180"/>
    </row>
    <row r="22034" spans="8:15" s="179" customFormat="1" x14ac:dyDescent="0.2">
      <c r="H22034" s="180"/>
      <c r="I22034" s="180"/>
      <c r="L22034" s="181"/>
      <c r="M22034" s="180"/>
      <c r="N22034" s="180"/>
      <c r="O22034" s="180"/>
    </row>
    <row r="22035" spans="8:15" s="179" customFormat="1" x14ac:dyDescent="0.2">
      <c r="H22035" s="180"/>
      <c r="I22035" s="180"/>
      <c r="L22035" s="181"/>
      <c r="M22035" s="180"/>
      <c r="N22035" s="180"/>
      <c r="O22035" s="180"/>
    </row>
    <row r="22036" spans="8:15" s="179" customFormat="1" x14ac:dyDescent="0.2">
      <c r="H22036" s="180"/>
      <c r="I22036" s="180"/>
      <c r="L22036" s="181"/>
      <c r="M22036" s="180"/>
      <c r="N22036" s="180"/>
      <c r="O22036" s="180"/>
    </row>
    <row r="22037" spans="8:15" s="179" customFormat="1" x14ac:dyDescent="0.2">
      <c r="H22037" s="180"/>
      <c r="I22037" s="180"/>
      <c r="L22037" s="181"/>
      <c r="M22037" s="180"/>
      <c r="N22037" s="180"/>
      <c r="O22037" s="180"/>
    </row>
    <row r="22038" spans="8:15" s="179" customFormat="1" x14ac:dyDescent="0.2">
      <c r="H22038" s="180"/>
      <c r="I22038" s="180"/>
      <c r="L22038" s="181"/>
      <c r="M22038" s="180"/>
      <c r="N22038" s="180"/>
      <c r="O22038" s="180"/>
    </row>
    <row r="22039" spans="8:15" s="179" customFormat="1" x14ac:dyDescent="0.2">
      <c r="H22039" s="180"/>
      <c r="I22039" s="180"/>
      <c r="L22039" s="181"/>
      <c r="M22039" s="180"/>
      <c r="N22039" s="180"/>
      <c r="O22039" s="180"/>
    </row>
    <row r="22040" spans="8:15" s="179" customFormat="1" x14ac:dyDescent="0.2">
      <c r="H22040" s="180"/>
      <c r="I22040" s="180"/>
      <c r="L22040" s="181"/>
      <c r="M22040" s="180"/>
      <c r="N22040" s="180"/>
      <c r="O22040" s="180"/>
    </row>
    <row r="22041" spans="8:15" s="179" customFormat="1" x14ac:dyDescent="0.2">
      <c r="H22041" s="180"/>
      <c r="I22041" s="180"/>
      <c r="L22041" s="181"/>
      <c r="M22041" s="180"/>
      <c r="N22041" s="180"/>
      <c r="O22041" s="180"/>
    </row>
    <row r="22042" spans="8:15" s="179" customFormat="1" x14ac:dyDescent="0.2">
      <c r="H22042" s="180"/>
      <c r="I22042" s="180"/>
      <c r="L22042" s="181"/>
      <c r="M22042" s="180"/>
      <c r="N22042" s="180"/>
      <c r="O22042" s="180"/>
    </row>
    <row r="22043" spans="8:15" s="179" customFormat="1" x14ac:dyDescent="0.2">
      <c r="H22043" s="180"/>
      <c r="I22043" s="180"/>
      <c r="L22043" s="181"/>
      <c r="M22043" s="180"/>
      <c r="N22043" s="180"/>
      <c r="O22043" s="180"/>
    </row>
    <row r="22044" spans="8:15" s="179" customFormat="1" x14ac:dyDescent="0.2">
      <c r="H22044" s="180"/>
      <c r="I22044" s="180"/>
      <c r="L22044" s="181"/>
      <c r="M22044" s="180"/>
      <c r="N22044" s="180"/>
      <c r="O22044" s="180"/>
    </row>
    <row r="22045" spans="8:15" s="179" customFormat="1" x14ac:dyDescent="0.2">
      <c r="H22045" s="180"/>
      <c r="I22045" s="180"/>
      <c r="L22045" s="181"/>
      <c r="M22045" s="180"/>
      <c r="N22045" s="180"/>
      <c r="O22045" s="180"/>
    </row>
    <row r="22046" spans="8:15" s="179" customFormat="1" x14ac:dyDescent="0.2">
      <c r="H22046" s="180"/>
      <c r="I22046" s="180"/>
      <c r="L22046" s="181"/>
      <c r="M22046" s="180"/>
      <c r="N22046" s="180"/>
      <c r="O22046" s="180"/>
    </row>
    <row r="22047" spans="8:15" s="179" customFormat="1" x14ac:dyDescent="0.2">
      <c r="H22047" s="180"/>
      <c r="I22047" s="180"/>
      <c r="L22047" s="181"/>
      <c r="M22047" s="180"/>
      <c r="N22047" s="180"/>
      <c r="O22047" s="180"/>
    </row>
    <row r="22048" spans="8:15" s="179" customFormat="1" x14ac:dyDescent="0.2">
      <c r="H22048" s="180"/>
      <c r="I22048" s="180"/>
      <c r="L22048" s="181"/>
      <c r="M22048" s="180"/>
      <c r="N22048" s="180"/>
      <c r="O22048" s="180"/>
    </row>
    <row r="22049" spans="8:15" s="179" customFormat="1" x14ac:dyDescent="0.2">
      <c r="H22049" s="180"/>
      <c r="I22049" s="180"/>
      <c r="L22049" s="181"/>
      <c r="M22049" s="180"/>
      <c r="N22049" s="180"/>
      <c r="O22049" s="180"/>
    </row>
    <row r="22050" spans="8:15" s="179" customFormat="1" x14ac:dyDescent="0.2">
      <c r="H22050" s="180"/>
      <c r="I22050" s="180"/>
      <c r="L22050" s="181"/>
      <c r="M22050" s="180"/>
      <c r="N22050" s="180"/>
      <c r="O22050" s="180"/>
    </row>
    <row r="22051" spans="8:15" s="179" customFormat="1" x14ac:dyDescent="0.2">
      <c r="H22051" s="180"/>
      <c r="I22051" s="180"/>
      <c r="L22051" s="181"/>
      <c r="M22051" s="180"/>
      <c r="N22051" s="180"/>
      <c r="O22051" s="180"/>
    </row>
    <row r="22052" spans="8:15" s="179" customFormat="1" x14ac:dyDescent="0.2">
      <c r="H22052" s="180"/>
      <c r="I22052" s="180"/>
      <c r="L22052" s="181"/>
      <c r="M22052" s="180"/>
      <c r="N22052" s="180"/>
      <c r="O22052" s="180"/>
    </row>
    <row r="22053" spans="8:15" s="179" customFormat="1" x14ac:dyDescent="0.2">
      <c r="H22053" s="180"/>
      <c r="I22053" s="180"/>
      <c r="L22053" s="181"/>
      <c r="M22053" s="180"/>
      <c r="N22053" s="180"/>
      <c r="O22053" s="180"/>
    </row>
    <row r="22054" spans="8:15" s="179" customFormat="1" x14ac:dyDescent="0.2">
      <c r="H22054" s="180"/>
      <c r="I22054" s="180"/>
      <c r="L22054" s="181"/>
      <c r="M22054" s="180"/>
      <c r="N22054" s="180"/>
      <c r="O22054" s="180"/>
    </row>
    <row r="22055" spans="8:15" s="179" customFormat="1" x14ac:dyDescent="0.2">
      <c r="H22055" s="180"/>
      <c r="I22055" s="180"/>
      <c r="L22055" s="181"/>
      <c r="M22055" s="180"/>
      <c r="N22055" s="180"/>
      <c r="O22055" s="180"/>
    </row>
    <row r="22056" spans="8:15" s="179" customFormat="1" x14ac:dyDescent="0.2">
      <c r="H22056" s="180"/>
      <c r="I22056" s="180"/>
      <c r="L22056" s="181"/>
      <c r="M22056" s="180"/>
      <c r="N22056" s="180"/>
      <c r="O22056" s="180"/>
    </row>
    <row r="22057" spans="8:15" s="179" customFormat="1" x14ac:dyDescent="0.2">
      <c r="H22057" s="180"/>
      <c r="I22057" s="180"/>
      <c r="L22057" s="181"/>
      <c r="M22057" s="180"/>
      <c r="N22057" s="180"/>
      <c r="O22057" s="180"/>
    </row>
    <row r="22058" spans="8:15" s="179" customFormat="1" x14ac:dyDescent="0.2">
      <c r="H22058" s="180"/>
      <c r="I22058" s="180"/>
      <c r="L22058" s="181"/>
      <c r="M22058" s="180"/>
      <c r="N22058" s="180"/>
      <c r="O22058" s="180"/>
    </row>
    <row r="22059" spans="8:15" s="179" customFormat="1" x14ac:dyDescent="0.2">
      <c r="H22059" s="180"/>
      <c r="I22059" s="180"/>
      <c r="L22059" s="181"/>
      <c r="M22059" s="180"/>
      <c r="N22059" s="180"/>
      <c r="O22059" s="180"/>
    </row>
    <row r="22060" spans="8:15" s="179" customFormat="1" x14ac:dyDescent="0.2">
      <c r="H22060" s="180"/>
      <c r="I22060" s="180"/>
      <c r="L22060" s="181"/>
      <c r="M22060" s="180"/>
      <c r="N22060" s="180"/>
      <c r="O22060" s="180"/>
    </row>
    <row r="22061" spans="8:15" s="179" customFormat="1" x14ac:dyDescent="0.2">
      <c r="H22061" s="180"/>
      <c r="I22061" s="180"/>
      <c r="L22061" s="181"/>
      <c r="M22061" s="180"/>
      <c r="N22061" s="180"/>
      <c r="O22061" s="180"/>
    </row>
    <row r="22062" spans="8:15" s="179" customFormat="1" x14ac:dyDescent="0.2">
      <c r="H22062" s="180"/>
      <c r="I22062" s="180"/>
      <c r="L22062" s="181"/>
      <c r="M22062" s="180"/>
      <c r="N22062" s="180"/>
      <c r="O22062" s="180"/>
    </row>
    <row r="22063" spans="8:15" s="179" customFormat="1" x14ac:dyDescent="0.2">
      <c r="H22063" s="180"/>
      <c r="I22063" s="180"/>
      <c r="L22063" s="181"/>
      <c r="M22063" s="180"/>
      <c r="N22063" s="180"/>
      <c r="O22063" s="180"/>
    </row>
    <row r="22064" spans="8:15" s="179" customFormat="1" x14ac:dyDescent="0.2">
      <c r="H22064" s="180"/>
      <c r="I22064" s="180"/>
      <c r="L22064" s="181"/>
      <c r="M22064" s="180"/>
      <c r="N22064" s="180"/>
      <c r="O22064" s="180"/>
    </row>
    <row r="22065" spans="8:15" s="179" customFormat="1" x14ac:dyDescent="0.2">
      <c r="H22065" s="180"/>
      <c r="I22065" s="180"/>
      <c r="L22065" s="181"/>
      <c r="M22065" s="180"/>
      <c r="N22065" s="180"/>
      <c r="O22065" s="180"/>
    </row>
    <row r="22066" spans="8:15" s="179" customFormat="1" x14ac:dyDescent="0.2">
      <c r="H22066" s="180"/>
      <c r="I22066" s="180"/>
      <c r="L22066" s="181"/>
      <c r="M22066" s="180"/>
      <c r="N22066" s="180"/>
      <c r="O22066" s="180"/>
    </row>
    <row r="22067" spans="8:15" s="179" customFormat="1" x14ac:dyDescent="0.2">
      <c r="H22067" s="180"/>
      <c r="I22067" s="180"/>
      <c r="L22067" s="181"/>
      <c r="M22067" s="180"/>
      <c r="N22067" s="180"/>
      <c r="O22067" s="180"/>
    </row>
    <row r="22068" spans="8:15" s="179" customFormat="1" x14ac:dyDescent="0.2">
      <c r="H22068" s="180"/>
      <c r="I22068" s="180"/>
      <c r="L22068" s="181"/>
      <c r="M22068" s="180"/>
      <c r="N22068" s="180"/>
      <c r="O22068" s="180"/>
    </row>
    <row r="22069" spans="8:15" s="179" customFormat="1" x14ac:dyDescent="0.2">
      <c r="H22069" s="180"/>
      <c r="I22069" s="180"/>
      <c r="L22069" s="181"/>
      <c r="M22069" s="180"/>
      <c r="N22069" s="180"/>
      <c r="O22069" s="180"/>
    </row>
    <row r="22070" spans="8:15" s="179" customFormat="1" x14ac:dyDescent="0.2">
      <c r="H22070" s="180"/>
      <c r="I22070" s="180"/>
      <c r="L22070" s="181"/>
      <c r="M22070" s="180"/>
      <c r="N22070" s="180"/>
      <c r="O22070" s="180"/>
    </row>
    <row r="22071" spans="8:15" s="179" customFormat="1" x14ac:dyDescent="0.2">
      <c r="H22071" s="180"/>
      <c r="I22071" s="180"/>
      <c r="L22071" s="181"/>
      <c r="M22071" s="180"/>
      <c r="N22071" s="180"/>
      <c r="O22071" s="180"/>
    </row>
    <row r="22072" spans="8:15" s="179" customFormat="1" x14ac:dyDescent="0.2">
      <c r="H22072" s="180"/>
      <c r="I22072" s="180"/>
      <c r="L22072" s="181"/>
      <c r="M22072" s="180"/>
      <c r="N22072" s="180"/>
      <c r="O22072" s="180"/>
    </row>
    <row r="22073" spans="8:15" s="179" customFormat="1" x14ac:dyDescent="0.2">
      <c r="H22073" s="180"/>
      <c r="I22073" s="180"/>
      <c r="L22073" s="181"/>
      <c r="M22073" s="180"/>
      <c r="N22073" s="180"/>
      <c r="O22073" s="180"/>
    </row>
    <row r="22074" spans="8:15" s="179" customFormat="1" x14ac:dyDescent="0.2">
      <c r="H22074" s="180"/>
      <c r="I22074" s="180"/>
      <c r="L22074" s="181"/>
      <c r="M22074" s="180"/>
      <c r="N22074" s="180"/>
      <c r="O22074" s="180"/>
    </row>
    <row r="22075" spans="8:15" s="179" customFormat="1" x14ac:dyDescent="0.2">
      <c r="H22075" s="180"/>
      <c r="I22075" s="180"/>
      <c r="L22075" s="181"/>
      <c r="M22075" s="180"/>
      <c r="N22075" s="180"/>
      <c r="O22075" s="180"/>
    </row>
    <row r="22076" spans="8:15" s="179" customFormat="1" x14ac:dyDescent="0.2">
      <c r="H22076" s="180"/>
      <c r="I22076" s="180"/>
      <c r="L22076" s="181"/>
      <c r="M22076" s="180"/>
      <c r="N22076" s="180"/>
      <c r="O22076" s="180"/>
    </row>
    <row r="22077" spans="8:15" s="179" customFormat="1" x14ac:dyDescent="0.2">
      <c r="H22077" s="180"/>
      <c r="I22077" s="180"/>
      <c r="L22077" s="181"/>
      <c r="M22077" s="180"/>
      <c r="N22077" s="180"/>
      <c r="O22077" s="180"/>
    </row>
    <row r="22078" spans="8:15" s="179" customFormat="1" x14ac:dyDescent="0.2">
      <c r="H22078" s="180"/>
      <c r="I22078" s="180"/>
      <c r="L22078" s="181"/>
      <c r="M22078" s="180"/>
      <c r="N22078" s="180"/>
      <c r="O22078" s="180"/>
    </row>
    <row r="22079" spans="8:15" s="179" customFormat="1" x14ac:dyDescent="0.2">
      <c r="H22079" s="180"/>
      <c r="I22079" s="180"/>
      <c r="L22079" s="181"/>
      <c r="M22079" s="180"/>
      <c r="N22079" s="180"/>
      <c r="O22079" s="180"/>
    </row>
    <row r="22080" spans="8:15" s="179" customFormat="1" x14ac:dyDescent="0.2">
      <c r="H22080" s="180"/>
      <c r="I22080" s="180"/>
      <c r="L22080" s="181"/>
      <c r="M22080" s="180"/>
      <c r="N22080" s="180"/>
      <c r="O22080" s="180"/>
    </row>
    <row r="22081" spans="8:15" s="179" customFormat="1" x14ac:dyDescent="0.2">
      <c r="H22081" s="180"/>
      <c r="I22081" s="180"/>
      <c r="L22081" s="181"/>
      <c r="M22081" s="180"/>
      <c r="N22081" s="180"/>
      <c r="O22081" s="180"/>
    </row>
    <row r="22082" spans="8:15" s="179" customFormat="1" x14ac:dyDescent="0.2">
      <c r="H22082" s="180"/>
      <c r="I22082" s="180"/>
      <c r="L22082" s="181"/>
      <c r="M22082" s="180"/>
      <c r="N22082" s="180"/>
      <c r="O22082" s="180"/>
    </row>
    <row r="22083" spans="8:15" s="179" customFormat="1" x14ac:dyDescent="0.2">
      <c r="H22083" s="180"/>
      <c r="I22083" s="180"/>
      <c r="L22083" s="181"/>
      <c r="M22083" s="180"/>
      <c r="N22083" s="180"/>
      <c r="O22083" s="180"/>
    </row>
    <row r="22084" spans="8:15" s="179" customFormat="1" x14ac:dyDescent="0.2">
      <c r="H22084" s="180"/>
      <c r="I22084" s="180"/>
      <c r="L22084" s="181"/>
      <c r="M22084" s="180"/>
      <c r="N22084" s="180"/>
      <c r="O22084" s="180"/>
    </row>
    <row r="22085" spans="8:15" s="179" customFormat="1" x14ac:dyDescent="0.2">
      <c r="H22085" s="180"/>
      <c r="I22085" s="180"/>
      <c r="L22085" s="181"/>
      <c r="M22085" s="180"/>
      <c r="N22085" s="180"/>
      <c r="O22085" s="180"/>
    </row>
    <row r="22086" spans="8:15" s="179" customFormat="1" x14ac:dyDescent="0.2">
      <c r="H22086" s="180"/>
      <c r="I22086" s="180"/>
      <c r="L22086" s="181"/>
      <c r="M22086" s="180"/>
      <c r="N22086" s="180"/>
      <c r="O22086" s="180"/>
    </row>
    <row r="22087" spans="8:15" s="179" customFormat="1" x14ac:dyDescent="0.2">
      <c r="H22087" s="180"/>
      <c r="I22087" s="180"/>
      <c r="L22087" s="181"/>
      <c r="M22087" s="180"/>
      <c r="N22087" s="180"/>
      <c r="O22087" s="180"/>
    </row>
    <row r="22088" spans="8:15" s="179" customFormat="1" x14ac:dyDescent="0.2">
      <c r="H22088" s="180"/>
      <c r="I22088" s="180"/>
      <c r="L22088" s="181"/>
      <c r="M22088" s="180"/>
      <c r="N22088" s="180"/>
      <c r="O22088" s="180"/>
    </row>
    <row r="22089" spans="8:15" s="179" customFormat="1" x14ac:dyDescent="0.2">
      <c r="H22089" s="180"/>
      <c r="I22089" s="180"/>
      <c r="L22089" s="181"/>
      <c r="M22089" s="180"/>
      <c r="N22089" s="180"/>
      <c r="O22089" s="180"/>
    </row>
    <row r="22090" spans="8:15" s="179" customFormat="1" x14ac:dyDescent="0.2">
      <c r="H22090" s="180"/>
      <c r="I22090" s="180"/>
      <c r="L22090" s="181"/>
      <c r="M22090" s="180"/>
      <c r="N22090" s="180"/>
      <c r="O22090" s="180"/>
    </row>
    <row r="22091" spans="8:15" s="179" customFormat="1" x14ac:dyDescent="0.2">
      <c r="H22091" s="180"/>
      <c r="I22091" s="180"/>
      <c r="L22091" s="181"/>
      <c r="M22091" s="180"/>
      <c r="N22091" s="180"/>
      <c r="O22091" s="180"/>
    </row>
    <row r="22092" spans="8:15" s="179" customFormat="1" x14ac:dyDescent="0.2">
      <c r="H22092" s="180"/>
      <c r="I22092" s="180"/>
      <c r="L22092" s="181"/>
      <c r="M22092" s="180"/>
      <c r="N22092" s="180"/>
      <c r="O22092" s="180"/>
    </row>
    <row r="22093" spans="8:15" s="179" customFormat="1" x14ac:dyDescent="0.2">
      <c r="H22093" s="180"/>
      <c r="I22093" s="180"/>
      <c r="L22093" s="181"/>
      <c r="M22093" s="180"/>
      <c r="N22093" s="180"/>
      <c r="O22093" s="180"/>
    </row>
    <row r="22094" spans="8:15" s="179" customFormat="1" x14ac:dyDescent="0.2">
      <c r="H22094" s="180"/>
      <c r="I22094" s="180"/>
      <c r="L22094" s="181"/>
      <c r="M22094" s="180"/>
      <c r="N22094" s="180"/>
      <c r="O22094" s="180"/>
    </row>
    <row r="22095" spans="8:15" s="179" customFormat="1" x14ac:dyDescent="0.2">
      <c r="H22095" s="180"/>
      <c r="I22095" s="180"/>
      <c r="L22095" s="181"/>
      <c r="M22095" s="180"/>
      <c r="N22095" s="180"/>
      <c r="O22095" s="180"/>
    </row>
    <row r="22096" spans="8:15" s="179" customFormat="1" x14ac:dyDescent="0.2">
      <c r="H22096" s="180"/>
      <c r="I22096" s="180"/>
      <c r="L22096" s="181"/>
      <c r="M22096" s="180"/>
      <c r="N22096" s="180"/>
      <c r="O22096" s="180"/>
    </row>
    <row r="22097" spans="8:15" s="179" customFormat="1" x14ac:dyDescent="0.2">
      <c r="H22097" s="180"/>
      <c r="I22097" s="180"/>
      <c r="L22097" s="181"/>
      <c r="M22097" s="180"/>
      <c r="N22097" s="180"/>
      <c r="O22097" s="180"/>
    </row>
    <row r="22098" spans="8:15" s="179" customFormat="1" x14ac:dyDescent="0.2">
      <c r="H22098" s="180"/>
      <c r="I22098" s="180"/>
      <c r="L22098" s="181"/>
      <c r="M22098" s="180"/>
      <c r="N22098" s="180"/>
      <c r="O22098" s="180"/>
    </row>
    <row r="22099" spans="8:15" s="179" customFormat="1" x14ac:dyDescent="0.2">
      <c r="H22099" s="180"/>
      <c r="I22099" s="180"/>
      <c r="L22099" s="181"/>
      <c r="M22099" s="180"/>
      <c r="N22099" s="180"/>
      <c r="O22099" s="180"/>
    </row>
    <row r="22100" spans="8:15" s="179" customFormat="1" x14ac:dyDescent="0.2">
      <c r="H22100" s="180"/>
      <c r="I22100" s="180"/>
      <c r="L22100" s="181"/>
      <c r="M22100" s="180"/>
      <c r="N22100" s="180"/>
      <c r="O22100" s="180"/>
    </row>
    <row r="22101" spans="8:15" s="179" customFormat="1" x14ac:dyDescent="0.2">
      <c r="H22101" s="180"/>
      <c r="I22101" s="180"/>
      <c r="L22101" s="181"/>
      <c r="M22101" s="180"/>
      <c r="N22101" s="180"/>
      <c r="O22101" s="180"/>
    </row>
    <row r="22102" spans="8:15" s="179" customFormat="1" x14ac:dyDescent="0.2">
      <c r="H22102" s="180"/>
      <c r="I22102" s="180"/>
      <c r="L22102" s="181"/>
      <c r="M22102" s="180"/>
      <c r="N22102" s="180"/>
      <c r="O22102" s="180"/>
    </row>
    <row r="22103" spans="8:15" s="179" customFormat="1" x14ac:dyDescent="0.2">
      <c r="H22103" s="180"/>
      <c r="I22103" s="180"/>
      <c r="L22103" s="181"/>
      <c r="M22103" s="180"/>
      <c r="N22103" s="180"/>
      <c r="O22103" s="180"/>
    </row>
    <row r="22104" spans="8:15" s="179" customFormat="1" x14ac:dyDescent="0.2">
      <c r="H22104" s="180"/>
      <c r="I22104" s="180"/>
      <c r="L22104" s="181"/>
      <c r="M22104" s="180"/>
      <c r="N22104" s="180"/>
      <c r="O22104" s="180"/>
    </row>
    <row r="22105" spans="8:15" s="179" customFormat="1" x14ac:dyDescent="0.2">
      <c r="H22105" s="180"/>
      <c r="I22105" s="180"/>
      <c r="L22105" s="181"/>
      <c r="M22105" s="180"/>
      <c r="N22105" s="180"/>
      <c r="O22105" s="180"/>
    </row>
    <row r="22106" spans="8:15" s="179" customFormat="1" x14ac:dyDescent="0.2">
      <c r="H22106" s="180"/>
      <c r="I22106" s="180"/>
      <c r="L22106" s="181"/>
      <c r="M22106" s="180"/>
      <c r="N22106" s="180"/>
      <c r="O22106" s="180"/>
    </row>
    <row r="22107" spans="8:15" s="179" customFormat="1" x14ac:dyDescent="0.2">
      <c r="H22107" s="180"/>
      <c r="I22107" s="180"/>
      <c r="L22107" s="181"/>
      <c r="M22107" s="180"/>
      <c r="N22107" s="180"/>
      <c r="O22107" s="180"/>
    </row>
    <row r="22108" spans="8:15" s="179" customFormat="1" x14ac:dyDescent="0.2">
      <c r="H22108" s="180"/>
      <c r="I22108" s="180"/>
      <c r="L22108" s="181"/>
      <c r="M22108" s="180"/>
      <c r="N22108" s="180"/>
      <c r="O22108" s="180"/>
    </row>
    <row r="22109" spans="8:15" s="179" customFormat="1" x14ac:dyDescent="0.2">
      <c r="H22109" s="180"/>
      <c r="I22109" s="180"/>
      <c r="L22109" s="181"/>
      <c r="M22109" s="180"/>
      <c r="N22109" s="180"/>
      <c r="O22109" s="180"/>
    </row>
    <row r="22110" spans="8:15" s="179" customFormat="1" x14ac:dyDescent="0.2">
      <c r="H22110" s="180"/>
      <c r="I22110" s="180"/>
      <c r="L22110" s="181"/>
      <c r="M22110" s="180"/>
      <c r="N22110" s="180"/>
      <c r="O22110" s="180"/>
    </row>
    <row r="22111" spans="8:15" s="179" customFormat="1" x14ac:dyDescent="0.2">
      <c r="H22111" s="180"/>
      <c r="I22111" s="180"/>
      <c r="L22111" s="181"/>
      <c r="M22111" s="180"/>
      <c r="N22111" s="180"/>
      <c r="O22111" s="180"/>
    </row>
    <row r="22112" spans="8:15" s="179" customFormat="1" x14ac:dyDescent="0.2">
      <c r="H22112" s="180"/>
      <c r="I22112" s="180"/>
      <c r="L22112" s="181"/>
      <c r="M22112" s="180"/>
      <c r="N22112" s="180"/>
      <c r="O22112" s="180"/>
    </row>
    <row r="22113" spans="8:15" s="179" customFormat="1" x14ac:dyDescent="0.2">
      <c r="H22113" s="180"/>
      <c r="I22113" s="180"/>
      <c r="L22113" s="181"/>
      <c r="M22113" s="180"/>
      <c r="N22113" s="180"/>
      <c r="O22113" s="180"/>
    </row>
    <row r="22114" spans="8:15" s="179" customFormat="1" x14ac:dyDescent="0.2">
      <c r="H22114" s="180"/>
      <c r="I22114" s="180"/>
      <c r="L22114" s="181"/>
      <c r="M22114" s="180"/>
      <c r="N22114" s="180"/>
      <c r="O22114" s="180"/>
    </row>
    <row r="22115" spans="8:15" s="179" customFormat="1" x14ac:dyDescent="0.2">
      <c r="H22115" s="180"/>
      <c r="I22115" s="180"/>
      <c r="L22115" s="181"/>
      <c r="M22115" s="180"/>
      <c r="N22115" s="180"/>
      <c r="O22115" s="180"/>
    </row>
    <row r="22116" spans="8:15" s="179" customFormat="1" x14ac:dyDescent="0.2">
      <c r="H22116" s="180"/>
      <c r="I22116" s="180"/>
      <c r="L22116" s="181"/>
      <c r="M22116" s="180"/>
      <c r="N22116" s="180"/>
      <c r="O22116" s="180"/>
    </row>
    <row r="22117" spans="8:15" s="179" customFormat="1" x14ac:dyDescent="0.2">
      <c r="H22117" s="180"/>
      <c r="I22117" s="180"/>
      <c r="L22117" s="181"/>
      <c r="M22117" s="180"/>
      <c r="N22117" s="180"/>
      <c r="O22117" s="180"/>
    </row>
    <row r="22118" spans="8:15" s="179" customFormat="1" x14ac:dyDescent="0.2">
      <c r="H22118" s="180"/>
      <c r="I22118" s="180"/>
      <c r="L22118" s="181"/>
      <c r="M22118" s="180"/>
      <c r="N22118" s="180"/>
      <c r="O22118" s="180"/>
    </row>
    <row r="22119" spans="8:15" s="179" customFormat="1" x14ac:dyDescent="0.2">
      <c r="H22119" s="180"/>
      <c r="I22119" s="180"/>
      <c r="L22119" s="181"/>
      <c r="M22119" s="180"/>
      <c r="N22119" s="180"/>
      <c r="O22119" s="180"/>
    </row>
    <row r="22120" spans="8:15" s="179" customFormat="1" x14ac:dyDescent="0.2">
      <c r="H22120" s="180"/>
      <c r="I22120" s="180"/>
      <c r="L22120" s="181"/>
      <c r="M22120" s="180"/>
      <c r="N22120" s="180"/>
      <c r="O22120" s="180"/>
    </row>
    <row r="22121" spans="8:15" s="179" customFormat="1" x14ac:dyDescent="0.2">
      <c r="H22121" s="180"/>
      <c r="I22121" s="180"/>
      <c r="L22121" s="181"/>
      <c r="M22121" s="180"/>
      <c r="N22121" s="180"/>
      <c r="O22121" s="180"/>
    </row>
    <row r="22122" spans="8:15" s="179" customFormat="1" x14ac:dyDescent="0.2">
      <c r="H22122" s="180"/>
      <c r="I22122" s="180"/>
      <c r="L22122" s="181"/>
      <c r="M22122" s="180"/>
      <c r="N22122" s="180"/>
      <c r="O22122" s="180"/>
    </row>
    <row r="22123" spans="8:15" s="179" customFormat="1" x14ac:dyDescent="0.2">
      <c r="H22123" s="180"/>
      <c r="I22123" s="180"/>
      <c r="L22123" s="181"/>
      <c r="M22123" s="180"/>
      <c r="N22123" s="180"/>
      <c r="O22123" s="180"/>
    </row>
    <row r="22124" spans="8:15" s="179" customFormat="1" x14ac:dyDescent="0.2">
      <c r="H22124" s="180"/>
      <c r="I22124" s="180"/>
      <c r="L22124" s="181"/>
      <c r="M22124" s="180"/>
      <c r="N22124" s="180"/>
      <c r="O22124" s="180"/>
    </row>
    <row r="22125" spans="8:15" s="179" customFormat="1" x14ac:dyDescent="0.2">
      <c r="H22125" s="180"/>
      <c r="I22125" s="180"/>
      <c r="L22125" s="181"/>
      <c r="M22125" s="180"/>
      <c r="N22125" s="180"/>
      <c r="O22125" s="180"/>
    </row>
    <row r="22126" spans="8:15" s="179" customFormat="1" x14ac:dyDescent="0.2">
      <c r="H22126" s="180"/>
      <c r="I22126" s="180"/>
      <c r="L22126" s="181"/>
      <c r="M22126" s="180"/>
      <c r="N22126" s="180"/>
      <c r="O22126" s="180"/>
    </row>
    <row r="22127" spans="8:15" s="179" customFormat="1" x14ac:dyDescent="0.2">
      <c r="H22127" s="180"/>
      <c r="I22127" s="180"/>
      <c r="L22127" s="181"/>
      <c r="M22127" s="180"/>
      <c r="N22127" s="180"/>
      <c r="O22127" s="180"/>
    </row>
    <row r="22128" spans="8:15" s="179" customFormat="1" x14ac:dyDescent="0.2">
      <c r="H22128" s="180"/>
      <c r="I22128" s="180"/>
      <c r="L22128" s="181"/>
      <c r="M22128" s="180"/>
      <c r="N22128" s="180"/>
      <c r="O22128" s="180"/>
    </row>
    <row r="22129" spans="8:15" s="179" customFormat="1" x14ac:dyDescent="0.2">
      <c r="H22129" s="180"/>
      <c r="I22129" s="180"/>
      <c r="L22129" s="181"/>
      <c r="M22129" s="180"/>
      <c r="N22129" s="180"/>
      <c r="O22129" s="180"/>
    </row>
    <row r="22130" spans="8:15" s="179" customFormat="1" x14ac:dyDescent="0.2">
      <c r="H22130" s="180"/>
      <c r="I22130" s="180"/>
      <c r="L22130" s="181"/>
      <c r="M22130" s="180"/>
      <c r="N22130" s="180"/>
      <c r="O22130" s="180"/>
    </row>
    <row r="22131" spans="8:15" s="179" customFormat="1" x14ac:dyDescent="0.2">
      <c r="H22131" s="180"/>
      <c r="I22131" s="180"/>
      <c r="L22131" s="181"/>
      <c r="M22131" s="180"/>
      <c r="N22131" s="180"/>
      <c r="O22131" s="180"/>
    </row>
    <row r="22132" spans="8:15" s="179" customFormat="1" x14ac:dyDescent="0.2">
      <c r="H22132" s="180"/>
      <c r="I22132" s="180"/>
      <c r="L22132" s="181"/>
      <c r="M22132" s="180"/>
      <c r="N22132" s="180"/>
      <c r="O22132" s="180"/>
    </row>
    <row r="22133" spans="8:15" s="179" customFormat="1" x14ac:dyDescent="0.2">
      <c r="H22133" s="180"/>
      <c r="I22133" s="180"/>
      <c r="L22133" s="181"/>
      <c r="M22133" s="180"/>
      <c r="N22133" s="180"/>
      <c r="O22133" s="180"/>
    </row>
    <row r="22134" spans="8:15" s="179" customFormat="1" x14ac:dyDescent="0.2">
      <c r="H22134" s="180"/>
      <c r="I22134" s="180"/>
      <c r="L22134" s="181"/>
      <c r="M22134" s="180"/>
      <c r="N22134" s="180"/>
      <c r="O22134" s="180"/>
    </row>
    <row r="22135" spans="8:15" s="179" customFormat="1" x14ac:dyDescent="0.2">
      <c r="H22135" s="180"/>
      <c r="I22135" s="180"/>
      <c r="L22135" s="181"/>
      <c r="M22135" s="180"/>
      <c r="N22135" s="180"/>
      <c r="O22135" s="180"/>
    </row>
    <row r="22136" spans="8:15" s="179" customFormat="1" x14ac:dyDescent="0.2">
      <c r="H22136" s="180"/>
      <c r="I22136" s="180"/>
      <c r="L22136" s="181"/>
      <c r="M22136" s="180"/>
      <c r="N22136" s="180"/>
      <c r="O22136" s="180"/>
    </row>
    <row r="22137" spans="8:15" s="179" customFormat="1" x14ac:dyDescent="0.2">
      <c r="H22137" s="180"/>
      <c r="I22137" s="180"/>
      <c r="L22137" s="181"/>
      <c r="M22137" s="180"/>
      <c r="N22137" s="180"/>
      <c r="O22137" s="180"/>
    </row>
    <row r="22138" spans="8:15" s="179" customFormat="1" x14ac:dyDescent="0.2">
      <c r="H22138" s="180"/>
      <c r="I22138" s="180"/>
      <c r="L22138" s="181"/>
      <c r="M22138" s="180"/>
      <c r="N22138" s="180"/>
      <c r="O22138" s="180"/>
    </row>
    <row r="22139" spans="8:15" s="179" customFormat="1" x14ac:dyDescent="0.2">
      <c r="H22139" s="180"/>
      <c r="I22139" s="180"/>
      <c r="L22139" s="181"/>
      <c r="M22139" s="180"/>
      <c r="N22139" s="180"/>
      <c r="O22139" s="180"/>
    </row>
    <row r="22140" spans="8:15" s="179" customFormat="1" x14ac:dyDescent="0.2">
      <c r="H22140" s="180"/>
      <c r="I22140" s="180"/>
      <c r="L22140" s="181"/>
      <c r="M22140" s="180"/>
      <c r="N22140" s="180"/>
      <c r="O22140" s="180"/>
    </row>
    <row r="22141" spans="8:15" s="179" customFormat="1" x14ac:dyDescent="0.2">
      <c r="H22141" s="180"/>
      <c r="I22141" s="180"/>
      <c r="L22141" s="181"/>
      <c r="M22141" s="180"/>
      <c r="N22141" s="180"/>
      <c r="O22141" s="180"/>
    </row>
    <row r="22142" spans="8:15" s="179" customFormat="1" x14ac:dyDescent="0.2">
      <c r="H22142" s="180"/>
      <c r="I22142" s="180"/>
      <c r="L22142" s="181"/>
      <c r="M22142" s="180"/>
      <c r="N22142" s="180"/>
      <c r="O22142" s="180"/>
    </row>
    <row r="22143" spans="8:15" s="179" customFormat="1" x14ac:dyDescent="0.2">
      <c r="H22143" s="180"/>
      <c r="I22143" s="180"/>
      <c r="L22143" s="181"/>
      <c r="M22143" s="180"/>
      <c r="N22143" s="180"/>
      <c r="O22143" s="180"/>
    </row>
    <row r="22144" spans="8:15" s="179" customFormat="1" x14ac:dyDescent="0.2">
      <c r="H22144" s="180"/>
      <c r="I22144" s="180"/>
      <c r="L22144" s="181"/>
      <c r="M22144" s="180"/>
      <c r="N22144" s="180"/>
      <c r="O22144" s="180"/>
    </row>
    <row r="22145" spans="8:15" s="179" customFormat="1" x14ac:dyDescent="0.2">
      <c r="H22145" s="180"/>
      <c r="I22145" s="180"/>
      <c r="L22145" s="181"/>
      <c r="M22145" s="180"/>
      <c r="N22145" s="180"/>
      <c r="O22145" s="180"/>
    </row>
    <row r="22146" spans="8:15" s="179" customFormat="1" x14ac:dyDescent="0.2">
      <c r="H22146" s="180"/>
      <c r="I22146" s="180"/>
      <c r="L22146" s="181"/>
      <c r="M22146" s="180"/>
      <c r="N22146" s="180"/>
      <c r="O22146" s="180"/>
    </row>
    <row r="22147" spans="8:15" s="179" customFormat="1" x14ac:dyDescent="0.2">
      <c r="H22147" s="180"/>
      <c r="I22147" s="180"/>
      <c r="L22147" s="181"/>
      <c r="M22147" s="180"/>
      <c r="N22147" s="180"/>
      <c r="O22147" s="180"/>
    </row>
    <row r="22148" spans="8:15" s="179" customFormat="1" x14ac:dyDescent="0.2">
      <c r="H22148" s="180"/>
      <c r="I22148" s="180"/>
      <c r="L22148" s="181"/>
      <c r="M22148" s="180"/>
      <c r="N22148" s="180"/>
      <c r="O22148" s="180"/>
    </row>
    <row r="22149" spans="8:15" s="179" customFormat="1" x14ac:dyDescent="0.2">
      <c r="H22149" s="180"/>
      <c r="I22149" s="180"/>
      <c r="L22149" s="181"/>
      <c r="M22149" s="180"/>
      <c r="N22149" s="180"/>
      <c r="O22149" s="180"/>
    </row>
    <row r="22150" spans="8:15" s="179" customFormat="1" x14ac:dyDescent="0.2">
      <c r="H22150" s="180"/>
      <c r="I22150" s="180"/>
      <c r="L22150" s="181"/>
      <c r="M22150" s="180"/>
      <c r="N22150" s="180"/>
      <c r="O22150" s="180"/>
    </row>
    <row r="22151" spans="8:15" s="179" customFormat="1" x14ac:dyDescent="0.2">
      <c r="H22151" s="180"/>
      <c r="I22151" s="180"/>
      <c r="L22151" s="181"/>
      <c r="M22151" s="180"/>
      <c r="N22151" s="180"/>
      <c r="O22151" s="180"/>
    </row>
    <row r="22152" spans="8:15" s="179" customFormat="1" x14ac:dyDescent="0.2">
      <c r="H22152" s="180"/>
      <c r="I22152" s="180"/>
      <c r="L22152" s="181"/>
      <c r="M22152" s="180"/>
      <c r="N22152" s="180"/>
      <c r="O22152" s="180"/>
    </row>
    <row r="22153" spans="8:15" s="179" customFormat="1" x14ac:dyDescent="0.2">
      <c r="H22153" s="180"/>
      <c r="I22153" s="180"/>
      <c r="L22153" s="181"/>
      <c r="M22153" s="180"/>
      <c r="N22153" s="180"/>
      <c r="O22153" s="180"/>
    </row>
    <row r="22154" spans="8:15" s="179" customFormat="1" x14ac:dyDescent="0.2">
      <c r="H22154" s="180"/>
      <c r="I22154" s="180"/>
      <c r="L22154" s="181"/>
      <c r="M22154" s="180"/>
      <c r="N22154" s="180"/>
      <c r="O22154" s="180"/>
    </row>
    <row r="22155" spans="8:15" s="179" customFormat="1" x14ac:dyDescent="0.2">
      <c r="H22155" s="180"/>
      <c r="I22155" s="180"/>
      <c r="L22155" s="181"/>
      <c r="M22155" s="180"/>
      <c r="N22155" s="180"/>
      <c r="O22155" s="180"/>
    </row>
    <row r="22156" spans="8:15" s="179" customFormat="1" x14ac:dyDescent="0.2">
      <c r="H22156" s="180"/>
      <c r="I22156" s="180"/>
      <c r="L22156" s="181"/>
      <c r="M22156" s="180"/>
      <c r="N22156" s="180"/>
      <c r="O22156" s="180"/>
    </row>
    <row r="22157" spans="8:15" s="179" customFormat="1" x14ac:dyDescent="0.2">
      <c r="H22157" s="180"/>
      <c r="I22157" s="180"/>
      <c r="L22157" s="181"/>
      <c r="M22157" s="180"/>
      <c r="N22157" s="180"/>
      <c r="O22157" s="180"/>
    </row>
    <row r="22158" spans="8:15" s="179" customFormat="1" x14ac:dyDescent="0.2">
      <c r="H22158" s="180"/>
      <c r="I22158" s="180"/>
      <c r="L22158" s="181"/>
      <c r="M22158" s="180"/>
      <c r="N22158" s="180"/>
      <c r="O22158" s="180"/>
    </row>
    <row r="22159" spans="8:15" s="179" customFormat="1" x14ac:dyDescent="0.2">
      <c r="H22159" s="180"/>
      <c r="I22159" s="180"/>
      <c r="L22159" s="181"/>
      <c r="M22159" s="180"/>
      <c r="N22159" s="180"/>
      <c r="O22159" s="180"/>
    </row>
    <row r="22160" spans="8:15" s="179" customFormat="1" x14ac:dyDescent="0.2">
      <c r="H22160" s="180"/>
      <c r="I22160" s="180"/>
      <c r="L22160" s="181"/>
      <c r="M22160" s="180"/>
      <c r="N22160" s="180"/>
      <c r="O22160" s="180"/>
    </row>
    <row r="22161" spans="8:15" s="179" customFormat="1" x14ac:dyDescent="0.2">
      <c r="H22161" s="180"/>
      <c r="I22161" s="180"/>
      <c r="L22161" s="181"/>
      <c r="M22161" s="180"/>
      <c r="N22161" s="180"/>
      <c r="O22161" s="180"/>
    </row>
    <row r="22162" spans="8:15" s="179" customFormat="1" x14ac:dyDescent="0.2">
      <c r="H22162" s="180"/>
      <c r="I22162" s="180"/>
      <c r="L22162" s="181"/>
      <c r="M22162" s="180"/>
      <c r="N22162" s="180"/>
      <c r="O22162" s="180"/>
    </row>
    <row r="22163" spans="8:15" s="179" customFormat="1" x14ac:dyDescent="0.2">
      <c r="H22163" s="180"/>
      <c r="I22163" s="180"/>
      <c r="L22163" s="181"/>
      <c r="M22163" s="180"/>
      <c r="N22163" s="180"/>
      <c r="O22163" s="180"/>
    </row>
    <row r="22164" spans="8:15" s="179" customFormat="1" x14ac:dyDescent="0.2">
      <c r="H22164" s="180"/>
      <c r="I22164" s="180"/>
      <c r="L22164" s="181"/>
      <c r="M22164" s="180"/>
      <c r="N22164" s="180"/>
      <c r="O22164" s="180"/>
    </row>
    <row r="22165" spans="8:15" s="179" customFormat="1" x14ac:dyDescent="0.2">
      <c r="H22165" s="180"/>
      <c r="I22165" s="180"/>
      <c r="L22165" s="181"/>
      <c r="M22165" s="180"/>
      <c r="N22165" s="180"/>
      <c r="O22165" s="180"/>
    </row>
    <row r="22166" spans="8:15" s="179" customFormat="1" x14ac:dyDescent="0.2">
      <c r="H22166" s="180"/>
      <c r="I22166" s="180"/>
      <c r="L22166" s="181"/>
      <c r="M22166" s="180"/>
      <c r="N22166" s="180"/>
      <c r="O22166" s="180"/>
    </row>
    <row r="22167" spans="8:15" s="179" customFormat="1" x14ac:dyDescent="0.2">
      <c r="H22167" s="180"/>
      <c r="I22167" s="180"/>
      <c r="L22167" s="181"/>
      <c r="M22167" s="180"/>
      <c r="N22167" s="180"/>
      <c r="O22167" s="180"/>
    </row>
    <row r="22168" spans="8:15" s="179" customFormat="1" x14ac:dyDescent="0.2">
      <c r="H22168" s="180"/>
      <c r="I22168" s="180"/>
      <c r="L22168" s="181"/>
      <c r="M22168" s="180"/>
      <c r="N22168" s="180"/>
      <c r="O22168" s="180"/>
    </row>
    <row r="22169" spans="8:15" s="179" customFormat="1" x14ac:dyDescent="0.2">
      <c r="H22169" s="180"/>
      <c r="I22169" s="180"/>
      <c r="L22169" s="181"/>
      <c r="M22169" s="180"/>
      <c r="N22169" s="180"/>
      <c r="O22169" s="180"/>
    </row>
    <row r="22170" spans="8:15" s="179" customFormat="1" x14ac:dyDescent="0.2">
      <c r="H22170" s="180"/>
      <c r="I22170" s="180"/>
      <c r="L22170" s="181"/>
      <c r="M22170" s="180"/>
      <c r="N22170" s="180"/>
      <c r="O22170" s="180"/>
    </row>
    <row r="22171" spans="8:15" s="179" customFormat="1" x14ac:dyDescent="0.2">
      <c r="H22171" s="180"/>
      <c r="I22171" s="180"/>
      <c r="L22171" s="181"/>
      <c r="M22171" s="180"/>
      <c r="N22171" s="180"/>
      <c r="O22171" s="180"/>
    </row>
    <row r="22172" spans="8:15" s="179" customFormat="1" x14ac:dyDescent="0.2">
      <c r="H22172" s="180"/>
      <c r="I22172" s="180"/>
      <c r="L22172" s="181"/>
      <c r="M22172" s="180"/>
      <c r="N22172" s="180"/>
      <c r="O22172" s="180"/>
    </row>
    <row r="22173" spans="8:15" s="179" customFormat="1" x14ac:dyDescent="0.2">
      <c r="H22173" s="180"/>
      <c r="I22173" s="180"/>
      <c r="L22173" s="181"/>
      <c r="M22173" s="180"/>
      <c r="N22173" s="180"/>
      <c r="O22173" s="180"/>
    </row>
    <row r="22174" spans="8:15" s="179" customFormat="1" x14ac:dyDescent="0.2">
      <c r="H22174" s="180"/>
      <c r="I22174" s="180"/>
      <c r="L22174" s="181"/>
      <c r="M22174" s="180"/>
      <c r="N22174" s="180"/>
      <c r="O22174" s="180"/>
    </row>
    <row r="22175" spans="8:15" s="179" customFormat="1" x14ac:dyDescent="0.2">
      <c r="H22175" s="180"/>
      <c r="I22175" s="180"/>
      <c r="L22175" s="181"/>
      <c r="M22175" s="180"/>
      <c r="N22175" s="180"/>
      <c r="O22175" s="180"/>
    </row>
    <row r="22176" spans="8:15" s="179" customFormat="1" x14ac:dyDescent="0.2">
      <c r="H22176" s="180"/>
      <c r="I22176" s="180"/>
      <c r="L22176" s="181"/>
      <c r="M22176" s="180"/>
      <c r="N22176" s="180"/>
      <c r="O22176" s="180"/>
    </row>
    <row r="22177" spans="8:15" s="179" customFormat="1" x14ac:dyDescent="0.2">
      <c r="H22177" s="180"/>
      <c r="I22177" s="180"/>
      <c r="L22177" s="181"/>
      <c r="M22177" s="180"/>
      <c r="N22177" s="180"/>
      <c r="O22177" s="180"/>
    </row>
    <row r="22178" spans="8:15" s="179" customFormat="1" x14ac:dyDescent="0.2">
      <c r="H22178" s="180"/>
      <c r="I22178" s="180"/>
      <c r="L22178" s="181"/>
      <c r="M22178" s="180"/>
      <c r="N22178" s="180"/>
      <c r="O22178" s="180"/>
    </row>
    <row r="22179" spans="8:15" s="179" customFormat="1" x14ac:dyDescent="0.2">
      <c r="H22179" s="180"/>
      <c r="I22179" s="180"/>
      <c r="L22179" s="181"/>
      <c r="M22179" s="180"/>
      <c r="N22179" s="180"/>
      <c r="O22179" s="180"/>
    </row>
    <row r="22180" spans="8:15" s="179" customFormat="1" x14ac:dyDescent="0.2">
      <c r="H22180" s="180"/>
      <c r="I22180" s="180"/>
      <c r="L22180" s="181"/>
      <c r="M22180" s="180"/>
      <c r="N22180" s="180"/>
      <c r="O22180" s="180"/>
    </row>
    <row r="22181" spans="8:15" s="179" customFormat="1" x14ac:dyDescent="0.2">
      <c r="H22181" s="180"/>
      <c r="I22181" s="180"/>
      <c r="L22181" s="181"/>
      <c r="M22181" s="180"/>
      <c r="N22181" s="180"/>
      <c r="O22181" s="180"/>
    </row>
    <row r="22182" spans="8:15" s="179" customFormat="1" x14ac:dyDescent="0.2">
      <c r="H22182" s="180"/>
      <c r="I22182" s="180"/>
      <c r="L22182" s="181"/>
      <c r="M22182" s="180"/>
      <c r="N22182" s="180"/>
      <c r="O22182" s="180"/>
    </row>
    <row r="22183" spans="8:15" s="179" customFormat="1" x14ac:dyDescent="0.2">
      <c r="H22183" s="180"/>
      <c r="I22183" s="180"/>
      <c r="L22183" s="181"/>
      <c r="M22183" s="180"/>
      <c r="N22183" s="180"/>
      <c r="O22183" s="180"/>
    </row>
    <row r="22184" spans="8:15" s="179" customFormat="1" x14ac:dyDescent="0.2">
      <c r="H22184" s="180"/>
      <c r="I22184" s="180"/>
      <c r="L22184" s="181"/>
      <c r="M22184" s="180"/>
      <c r="N22184" s="180"/>
      <c r="O22184" s="180"/>
    </row>
    <row r="22185" spans="8:15" s="179" customFormat="1" x14ac:dyDescent="0.2">
      <c r="H22185" s="180"/>
      <c r="I22185" s="180"/>
      <c r="L22185" s="181"/>
      <c r="M22185" s="180"/>
      <c r="N22185" s="180"/>
      <c r="O22185" s="180"/>
    </row>
    <row r="22186" spans="8:15" s="179" customFormat="1" x14ac:dyDescent="0.2">
      <c r="H22186" s="180"/>
      <c r="I22186" s="180"/>
      <c r="L22186" s="181"/>
      <c r="M22186" s="180"/>
      <c r="N22186" s="180"/>
      <c r="O22186" s="180"/>
    </row>
    <row r="22187" spans="8:15" s="179" customFormat="1" x14ac:dyDescent="0.2">
      <c r="H22187" s="180"/>
      <c r="I22187" s="180"/>
      <c r="L22187" s="181"/>
      <c r="M22187" s="180"/>
      <c r="N22187" s="180"/>
      <c r="O22187" s="180"/>
    </row>
    <row r="22188" spans="8:15" s="179" customFormat="1" x14ac:dyDescent="0.2">
      <c r="H22188" s="180"/>
      <c r="I22188" s="180"/>
      <c r="L22188" s="181"/>
      <c r="M22188" s="180"/>
      <c r="N22188" s="180"/>
      <c r="O22188" s="180"/>
    </row>
    <row r="22189" spans="8:15" s="179" customFormat="1" x14ac:dyDescent="0.2">
      <c r="H22189" s="180"/>
      <c r="I22189" s="180"/>
      <c r="L22189" s="181"/>
      <c r="M22189" s="180"/>
      <c r="N22189" s="180"/>
      <c r="O22189" s="180"/>
    </row>
    <row r="22190" spans="8:15" s="179" customFormat="1" x14ac:dyDescent="0.2">
      <c r="H22190" s="180"/>
      <c r="I22190" s="180"/>
      <c r="L22190" s="181"/>
      <c r="M22190" s="180"/>
      <c r="N22190" s="180"/>
      <c r="O22190" s="180"/>
    </row>
    <row r="22191" spans="8:15" s="179" customFormat="1" x14ac:dyDescent="0.2">
      <c r="H22191" s="180"/>
      <c r="I22191" s="180"/>
      <c r="L22191" s="181"/>
      <c r="M22191" s="180"/>
      <c r="N22191" s="180"/>
      <c r="O22191" s="180"/>
    </row>
    <row r="22192" spans="8:15" s="179" customFormat="1" x14ac:dyDescent="0.2">
      <c r="H22192" s="180"/>
      <c r="I22192" s="180"/>
      <c r="L22192" s="181"/>
      <c r="M22192" s="180"/>
      <c r="N22192" s="180"/>
      <c r="O22192" s="180"/>
    </row>
    <row r="22193" spans="8:15" s="179" customFormat="1" x14ac:dyDescent="0.2">
      <c r="H22193" s="180"/>
      <c r="I22193" s="180"/>
      <c r="L22193" s="181"/>
      <c r="M22193" s="180"/>
      <c r="N22193" s="180"/>
      <c r="O22193" s="180"/>
    </row>
    <row r="22194" spans="8:15" s="179" customFormat="1" x14ac:dyDescent="0.2">
      <c r="H22194" s="180"/>
      <c r="I22194" s="180"/>
      <c r="L22194" s="181"/>
      <c r="M22194" s="180"/>
      <c r="N22194" s="180"/>
      <c r="O22194" s="180"/>
    </row>
    <row r="22195" spans="8:15" s="179" customFormat="1" x14ac:dyDescent="0.2">
      <c r="H22195" s="180"/>
      <c r="I22195" s="180"/>
      <c r="L22195" s="181"/>
      <c r="M22195" s="180"/>
      <c r="N22195" s="180"/>
      <c r="O22195" s="180"/>
    </row>
    <row r="22196" spans="8:15" s="179" customFormat="1" x14ac:dyDescent="0.2">
      <c r="H22196" s="180"/>
      <c r="I22196" s="180"/>
      <c r="L22196" s="181"/>
      <c r="M22196" s="180"/>
      <c r="N22196" s="180"/>
      <c r="O22196" s="180"/>
    </row>
    <row r="22197" spans="8:15" s="179" customFormat="1" x14ac:dyDescent="0.2">
      <c r="H22197" s="180"/>
      <c r="I22197" s="180"/>
      <c r="L22197" s="181"/>
      <c r="M22197" s="180"/>
      <c r="N22197" s="180"/>
      <c r="O22197" s="180"/>
    </row>
    <row r="22198" spans="8:15" s="179" customFormat="1" x14ac:dyDescent="0.2">
      <c r="H22198" s="180"/>
      <c r="I22198" s="180"/>
      <c r="L22198" s="181"/>
      <c r="M22198" s="180"/>
      <c r="N22198" s="180"/>
      <c r="O22198" s="180"/>
    </row>
    <row r="22199" spans="8:15" s="179" customFormat="1" x14ac:dyDescent="0.2">
      <c r="H22199" s="180"/>
      <c r="I22199" s="180"/>
      <c r="L22199" s="181"/>
      <c r="M22199" s="180"/>
      <c r="N22199" s="180"/>
      <c r="O22199" s="180"/>
    </row>
    <row r="22200" spans="8:15" s="179" customFormat="1" x14ac:dyDescent="0.2">
      <c r="H22200" s="180"/>
      <c r="I22200" s="180"/>
      <c r="L22200" s="181"/>
      <c r="M22200" s="180"/>
      <c r="N22200" s="180"/>
      <c r="O22200" s="180"/>
    </row>
    <row r="22201" spans="8:15" s="179" customFormat="1" x14ac:dyDescent="0.2">
      <c r="H22201" s="180"/>
      <c r="I22201" s="180"/>
      <c r="L22201" s="181"/>
      <c r="M22201" s="180"/>
      <c r="N22201" s="180"/>
      <c r="O22201" s="180"/>
    </row>
    <row r="22202" spans="8:15" s="179" customFormat="1" x14ac:dyDescent="0.2">
      <c r="H22202" s="180"/>
      <c r="I22202" s="180"/>
      <c r="L22202" s="181"/>
      <c r="M22202" s="180"/>
      <c r="N22202" s="180"/>
      <c r="O22202" s="180"/>
    </row>
    <row r="22203" spans="8:15" s="179" customFormat="1" x14ac:dyDescent="0.2">
      <c r="H22203" s="180"/>
      <c r="I22203" s="180"/>
      <c r="L22203" s="181"/>
      <c r="M22203" s="180"/>
      <c r="N22203" s="180"/>
      <c r="O22203" s="180"/>
    </row>
    <row r="22204" spans="8:15" s="179" customFormat="1" x14ac:dyDescent="0.2">
      <c r="H22204" s="180"/>
      <c r="I22204" s="180"/>
      <c r="L22204" s="181"/>
      <c r="M22204" s="180"/>
      <c r="N22204" s="180"/>
      <c r="O22204" s="180"/>
    </row>
    <row r="22205" spans="8:15" s="179" customFormat="1" x14ac:dyDescent="0.2">
      <c r="H22205" s="180"/>
      <c r="I22205" s="180"/>
      <c r="L22205" s="181"/>
      <c r="M22205" s="180"/>
      <c r="N22205" s="180"/>
      <c r="O22205" s="180"/>
    </row>
    <row r="22206" spans="8:15" s="179" customFormat="1" x14ac:dyDescent="0.2">
      <c r="H22206" s="180"/>
      <c r="I22206" s="180"/>
      <c r="L22206" s="181"/>
      <c r="M22206" s="180"/>
      <c r="N22206" s="180"/>
      <c r="O22206" s="180"/>
    </row>
    <row r="22207" spans="8:15" s="179" customFormat="1" x14ac:dyDescent="0.2">
      <c r="H22207" s="180"/>
      <c r="I22207" s="180"/>
      <c r="L22207" s="181"/>
      <c r="M22207" s="180"/>
      <c r="N22207" s="180"/>
      <c r="O22207" s="180"/>
    </row>
    <row r="22208" spans="8:15" s="179" customFormat="1" x14ac:dyDescent="0.2">
      <c r="H22208" s="180"/>
      <c r="I22208" s="180"/>
      <c r="L22208" s="181"/>
      <c r="M22208" s="180"/>
      <c r="N22208" s="180"/>
      <c r="O22208" s="180"/>
    </row>
    <row r="22209" spans="8:15" s="179" customFormat="1" x14ac:dyDescent="0.2">
      <c r="H22209" s="180"/>
      <c r="I22209" s="180"/>
      <c r="L22209" s="181"/>
      <c r="M22209" s="180"/>
      <c r="N22209" s="180"/>
      <c r="O22209" s="180"/>
    </row>
    <row r="22210" spans="8:15" s="179" customFormat="1" x14ac:dyDescent="0.2">
      <c r="H22210" s="180"/>
      <c r="I22210" s="180"/>
      <c r="L22210" s="181"/>
      <c r="M22210" s="180"/>
      <c r="N22210" s="180"/>
      <c r="O22210" s="180"/>
    </row>
    <row r="22211" spans="8:15" s="179" customFormat="1" x14ac:dyDescent="0.2">
      <c r="H22211" s="180"/>
      <c r="I22211" s="180"/>
      <c r="L22211" s="181"/>
      <c r="M22211" s="180"/>
      <c r="N22211" s="180"/>
      <c r="O22211" s="180"/>
    </row>
    <row r="22212" spans="8:15" s="179" customFormat="1" x14ac:dyDescent="0.2">
      <c r="H22212" s="180"/>
      <c r="I22212" s="180"/>
      <c r="L22212" s="181"/>
      <c r="M22212" s="180"/>
      <c r="N22212" s="180"/>
      <c r="O22212" s="180"/>
    </row>
    <row r="22213" spans="8:15" s="179" customFormat="1" x14ac:dyDescent="0.2">
      <c r="H22213" s="180"/>
      <c r="I22213" s="180"/>
      <c r="L22213" s="181"/>
      <c r="M22213" s="180"/>
      <c r="N22213" s="180"/>
      <c r="O22213" s="180"/>
    </row>
    <row r="22214" spans="8:15" s="179" customFormat="1" x14ac:dyDescent="0.2">
      <c r="H22214" s="180"/>
      <c r="I22214" s="180"/>
      <c r="L22214" s="181"/>
      <c r="M22214" s="180"/>
      <c r="N22214" s="180"/>
      <c r="O22214" s="180"/>
    </row>
    <row r="22215" spans="8:15" s="179" customFormat="1" x14ac:dyDescent="0.2">
      <c r="H22215" s="180"/>
      <c r="I22215" s="180"/>
      <c r="L22215" s="181"/>
      <c r="M22215" s="180"/>
      <c r="N22215" s="180"/>
      <c r="O22215" s="180"/>
    </row>
    <row r="22216" spans="8:15" s="179" customFormat="1" x14ac:dyDescent="0.2">
      <c r="H22216" s="180"/>
      <c r="I22216" s="180"/>
      <c r="L22216" s="181"/>
      <c r="M22216" s="180"/>
      <c r="N22216" s="180"/>
      <c r="O22216" s="180"/>
    </row>
    <row r="22217" spans="8:15" s="179" customFormat="1" x14ac:dyDescent="0.2">
      <c r="H22217" s="180"/>
      <c r="I22217" s="180"/>
      <c r="L22217" s="181"/>
      <c r="M22217" s="180"/>
      <c r="N22217" s="180"/>
      <c r="O22217" s="180"/>
    </row>
    <row r="22218" spans="8:15" s="179" customFormat="1" x14ac:dyDescent="0.2">
      <c r="H22218" s="180"/>
      <c r="I22218" s="180"/>
      <c r="L22218" s="181"/>
      <c r="M22218" s="180"/>
      <c r="N22218" s="180"/>
      <c r="O22218" s="180"/>
    </row>
    <row r="22219" spans="8:15" s="179" customFormat="1" x14ac:dyDescent="0.2">
      <c r="H22219" s="180"/>
      <c r="I22219" s="180"/>
      <c r="L22219" s="181"/>
      <c r="M22219" s="180"/>
      <c r="N22219" s="180"/>
      <c r="O22219" s="180"/>
    </row>
    <row r="22220" spans="8:15" s="179" customFormat="1" x14ac:dyDescent="0.2">
      <c r="H22220" s="180"/>
      <c r="I22220" s="180"/>
      <c r="L22220" s="181"/>
      <c r="M22220" s="180"/>
      <c r="N22220" s="180"/>
      <c r="O22220" s="180"/>
    </row>
    <row r="22221" spans="8:15" s="179" customFormat="1" x14ac:dyDescent="0.2">
      <c r="H22221" s="180"/>
      <c r="I22221" s="180"/>
      <c r="L22221" s="181"/>
      <c r="M22221" s="180"/>
      <c r="N22221" s="180"/>
      <c r="O22221" s="180"/>
    </row>
    <row r="22222" spans="8:15" s="179" customFormat="1" x14ac:dyDescent="0.2">
      <c r="H22222" s="180"/>
      <c r="I22222" s="180"/>
      <c r="L22222" s="181"/>
      <c r="M22222" s="180"/>
      <c r="N22222" s="180"/>
      <c r="O22222" s="180"/>
    </row>
    <row r="22223" spans="8:15" s="179" customFormat="1" x14ac:dyDescent="0.2">
      <c r="H22223" s="180"/>
      <c r="I22223" s="180"/>
      <c r="L22223" s="181"/>
      <c r="M22223" s="180"/>
      <c r="N22223" s="180"/>
      <c r="O22223" s="180"/>
    </row>
    <row r="22224" spans="8:15" s="179" customFormat="1" x14ac:dyDescent="0.2">
      <c r="H22224" s="180"/>
      <c r="I22224" s="180"/>
      <c r="L22224" s="181"/>
      <c r="M22224" s="180"/>
      <c r="N22224" s="180"/>
      <c r="O22224" s="180"/>
    </row>
    <row r="22225" spans="8:15" s="179" customFormat="1" x14ac:dyDescent="0.2">
      <c r="H22225" s="180"/>
      <c r="I22225" s="180"/>
      <c r="L22225" s="181"/>
      <c r="M22225" s="180"/>
      <c r="N22225" s="180"/>
      <c r="O22225" s="180"/>
    </row>
    <row r="22226" spans="8:15" s="179" customFormat="1" x14ac:dyDescent="0.2">
      <c r="H22226" s="180"/>
      <c r="I22226" s="180"/>
      <c r="L22226" s="181"/>
      <c r="M22226" s="180"/>
      <c r="N22226" s="180"/>
      <c r="O22226" s="180"/>
    </row>
    <row r="22227" spans="8:15" s="179" customFormat="1" x14ac:dyDescent="0.2">
      <c r="H22227" s="180"/>
      <c r="I22227" s="180"/>
      <c r="L22227" s="181"/>
      <c r="M22227" s="180"/>
      <c r="N22227" s="180"/>
      <c r="O22227" s="180"/>
    </row>
    <row r="22228" spans="8:15" s="179" customFormat="1" x14ac:dyDescent="0.2">
      <c r="H22228" s="180"/>
      <c r="I22228" s="180"/>
      <c r="L22228" s="181"/>
      <c r="M22228" s="180"/>
      <c r="N22228" s="180"/>
      <c r="O22228" s="180"/>
    </row>
    <row r="22229" spans="8:15" s="179" customFormat="1" x14ac:dyDescent="0.2">
      <c r="H22229" s="180"/>
      <c r="I22229" s="180"/>
      <c r="L22229" s="181"/>
      <c r="M22229" s="180"/>
      <c r="N22229" s="180"/>
      <c r="O22229" s="180"/>
    </row>
    <row r="22230" spans="8:15" s="179" customFormat="1" x14ac:dyDescent="0.2">
      <c r="H22230" s="180"/>
      <c r="I22230" s="180"/>
      <c r="L22230" s="181"/>
      <c r="M22230" s="180"/>
      <c r="N22230" s="180"/>
      <c r="O22230" s="180"/>
    </row>
    <row r="22231" spans="8:15" s="179" customFormat="1" x14ac:dyDescent="0.2">
      <c r="H22231" s="180"/>
      <c r="I22231" s="180"/>
      <c r="L22231" s="181"/>
      <c r="M22231" s="180"/>
      <c r="N22231" s="180"/>
      <c r="O22231" s="180"/>
    </row>
    <row r="22232" spans="8:15" s="179" customFormat="1" x14ac:dyDescent="0.2">
      <c r="H22232" s="180"/>
      <c r="I22232" s="180"/>
      <c r="L22232" s="181"/>
      <c r="M22232" s="180"/>
      <c r="N22232" s="180"/>
      <c r="O22232" s="180"/>
    </row>
    <row r="22233" spans="8:15" s="179" customFormat="1" x14ac:dyDescent="0.2">
      <c r="H22233" s="180"/>
      <c r="I22233" s="180"/>
      <c r="L22233" s="181"/>
      <c r="M22233" s="180"/>
      <c r="N22233" s="180"/>
      <c r="O22233" s="180"/>
    </row>
    <row r="22234" spans="8:15" s="179" customFormat="1" x14ac:dyDescent="0.2">
      <c r="H22234" s="180"/>
      <c r="I22234" s="180"/>
      <c r="L22234" s="181"/>
      <c r="M22234" s="180"/>
      <c r="N22234" s="180"/>
      <c r="O22234" s="180"/>
    </row>
    <row r="22235" spans="8:15" s="179" customFormat="1" x14ac:dyDescent="0.2">
      <c r="H22235" s="180"/>
      <c r="I22235" s="180"/>
      <c r="L22235" s="181"/>
      <c r="M22235" s="180"/>
      <c r="N22235" s="180"/>
      <c r="O22235" s="180"/>
    </row>
    <row r="22236" spans="8:15" s="179" customFormat="1" x14ac:dyDescent="0.2">
      <c r="H22236" s="180"/>
      <c r="I22236" s="180"/>
      <c r="L22236" s="181"/>
      <c r="M22236" s="180"/>
      <c r="N22236" s="180"/>
      <c r="O22236" s="180"/>
    </row>
    <row r="22237" spans="8:15" s="179" customFormat="1" x14ac:dyDescent="0.2">
      <c r="H22237" s="180"/>
      <c r="I22237" s="180"/>
      <c r="L22237" s="181"/>
      <c r="M22237" s="180"/>
      <c r="N22237" s="180"/>
      <c r="O22237" s="180"/>
    </row>
    <row r="22238" spans="8:15" s="179" customFormat="1" x14ac:dyDescent="0.2">
      <c r="H22238" s="180"/>
      <c r="I22238" s="180"/>
      <c r="L22238" s="181"/>
      <c r="M22238" s="180"/>
      <c r="N22238" s="180"/>
      <c r="O22238" s="180"/>
    </row>
    <row r="22239" spans="8:15" s="179" customFormat="1" x14ac:dyDescent="0.2">
      <c r="H22239" s="180"/>
      <c r="I22239" s="180"/>
      <c r="L22239" s="181"/>
      <c r="M22239" s="180"/>
      <c r="N22239" s="180"/>
      <c r="O22239" s="180"/>
    </row>
    <row r="22240" spans="8:15" s="179" customFormat="1" x14ac:dyDescent="0.2">
      <c r="H22240" s="180"/>
      <c r="I22240" s="180"/>
      <c r="L22240" s="181"/>
      <c r="M22240" s="180"/>
      <c r="N22240" s="180"/>
      <c r="O22240" s="180"/>
    </row>
    <row r="22241" spans="8:15" s="179" customFormat="1" x14ac:dyDescent="0.2">
      <c r="H22241" s="180"/>
      <c r="I22241" s="180"/>
      <c r="L22241" s="181"/>
      <c r="M22241" s="180"/>
      <c r="N22241" s="180"/>
      <c r="O22241" s="180"/>
    </row>
    <row r="22242" spans="8:15" s="179" customFormat="1" x14ac:dyDescent="0.2">
      <c r="H22242" s="180"/>
      <c r="I22242" s="180"/>
      <c r="L22242" s="181"/>
      <c r="M22242" s="180"/>
      <c r="N22242" s="180"/>
      <c r="O22242" s="180"/>
    </row>
    <row r="22243" spans="8:15" s="179" customFormat="1" x14ac:dyDescent="0.2">
      <c r="H22243" s="180"/>
      <c r="I22243" s="180"/>
      <c r="L22243" s="181"/>
      <c r="M22243" s="180"/>
      <c r="N22243" s="180"/>
      <c r="O22243" s="180"/>
    </row>
    <row r="22244" spans="8:15" s="179" customFormat="1" x14ac:dyDescent="0.2">
      <c r="H22244" s="180"/>
      <c r="I22244" s="180"/>
      <c r="L22244" s="181"/>
      <c r="M22244" s="180"/>
      <c r="N22244" s="180"/>
      <c r="O22244" s="180"/>
    </row>
    <row r="22245" spans="8:15" s="179" customFormat="1" x14ac:dyDescent="0.2">
      <c r="H22245" s="180"/>
      <c r="I22245" s="180"/>
      <c r="L22245" s="181"/>
      <c r="M22245" s="180"/>
      <c r="N22245" s="180"/>
      <c r="O22245" s="180"/>
    </row>
    <row r="22246" spans="8:15" s="179" customFormat="1" x14ac:dyDescent="0.2">
      <c r="H22246" s="180"/>
      <c r="I22246" s="180"/>
      <c r="L22246" s="181"/>
      <c r="M22246" s="180"/>
      <c r="N22246" s="180"/>
      <c r="O22246" s="180"/>
    </row>
    <row r="22247" spans="8:15" s="179" customFormat="1" x14ac:dyDescent="0.2">
      <c r="H22247" s="180"/>
      <c r="I22247" s="180"/>
      <c r="L22247" s="181"/>
      <c r="M22247" s="180"/>
      <c r="N22247" s="180"/>
      <c r="O22247" s="180"/>
    </row>
    <row r="22248" spans="8:15" s="179" customFormat="1" x14ac:dyDescent="0.2">
      <c r="H22248" s="180"/>
      <c r="I22248" s="180"/>
      <c r="L22248" s="181"/>
      <c r="M22248" s="180"/>
      <c r="N22248" s="180"/>
      <c r="O22248" s="180"/>
    </row>
    <row r="22249" spans="8:15" s="179" customFormat="1" x14ac:dyDescent="0.2">
      <c r="H22249" s="180"/>
      <c r="I22249" s="180"/>
      <c r="L22249" s="181"/>
      <c r="M22249" s="180"/>
      <c r="N22249" s="180"/>
      <c r="O22249" s="180"/>
    </row>
    <row r="22250" spans="8:15" s="179" customFormat="1" x14ac:dyDescent="0.2">
      <c r="H22250" s="180"/>
      <c r="I22250" s="180"/>
      <c r="L22250" s="181"/>
      <c r="M22250" s="180"/>
      <c r="N22250" s="180"/>
      <c r="O22250" s="180"/>
    </row>
    <row r="22251" spans="8:15" s="179" customFormat="1" x14ac:dyDescent="0.2">
      <c r="H22251" s="180"/>
      <c r="I22251" s="180"/>
      <c r="L22251" s="181"/>
      <c r="M22251" s="180"/>
      <c r="N22251" s="180"/>
      <c r="O22251" s="180"/>
    </row>
    <row r="22252" spans="8:15" s="179" customFormat="1" x14ac:dyDescent="0.2">
      <c r="H22252" s="180"/>
      <c r="I22252" s="180"/>
      <c r="L22252" s="181"/>
      <c r="M22252" s="180"/>
      <c r="N22252" s="180"/>
      <c r="O22252" s="180"/>
    </row>
    <row r="22253" spans="8:15" s="179" customFormat="1" x14ac:dyDescent="0.2">
      <c r="H22253" s="180"/>
      <c r="I22253" s="180"/>
      <c r="L22253" s="181"/>
      <c r="M22253" s="180"/>
      <c r="N22253" s="180"/>
      <c r="O22253" s="180"/>
    </row>
    <row r="22254" spans="8:15" s="179" customFormat="1" x14ac:dyDescent="0.2">
      <c r="H22254" s="180"/>
      <c r="I22254" s="180"/>
      <c r="L22254" s="181"/>
      <c r="M22254" s="180"/>
      <c r="N22254" s="180"/>
      <c r="O22254" s="180"/>
    </row>
    <row r="22255" spans="8:15" s="179" customFormat="1" x14ac:dyDescent="0.2">
      <c r="H22255" s="180"/>
      <c r="I22255" s="180"/>
      <c r="L22255" s="181"/>
      <c r="M22255" s="180"/>
      <c r="N22255" s="180"/>
      <c r="O22255" s="180"/>
    </row>
    <row r="22256" spans="8:15" s="179" customFormat="1" x14ac:dyDescent="0.2">
      <c r="H22256" s="180"/>
      <c r="I22256" s="180"/>
      <c r="L22256" s="181"/>
      <c r="M22256" s="180"/>
      <c r="N22256" s="180"/>
      <c r="O22256" s="180"/>
    </row>
    <row r="22257" spans="8:15" s="179" customFormat="1" x14ac:dyDescent="0.2">
      <c r="H22257" s="180"/>
      <c r="I22257" s="180"/>
      <c r="L22257" s="181"/>
      <c r="M22257" s="180"/>
      <c r="N22257" s="180"/>
      <c r="O22257" s="180"/>
    </row>
    <row r="22258" spans="8:15" s="179" customFormat="1" x14ac:dyDescent="0.2">
      <c r="H22258" s="180"/>
      <c r="I22258" s="180"/>
      <c r="L22258" s="181"/>
      <c r="M22258" s="180"/>
      <c r="N22258" s="180"/>
      <c r="O22258" s="180"/>
    </row>
    <row r="22259" spans="8:15" s="179" customFormat="1" x14ac:dyDescent="0.2">
      <c r="H22259" s="180"/>
      <c r="I22259" s="180"/>
      <c r="L22259" s="181"/>
      <c r="M22259" s="180"/>
      <c r="N22259" s="180"/>
      <c r="O22259" s="180"/>
    </row>
    <row r="22260" spans="8:15" s="179" customFormat="1" x14ac:dyDescent="0.2">
      <c r="H22260" s="180"/>
      <c r="I22260" s="180"/>
      <c r="L22260" s="181"/>
      <c r="M22260" s="180"/>
      <c r="N22260" s="180"/>
      <c r="O22260" s="180"/>
    </row>
    <row r="22261" spans="8:15" s="179" customFormat="1" x14ac:dyDescent="0.2">
      <c r="H22261" s="180"/>
      <c r="I22261" s="180"/>
      <c r="L22261" s="181"/>
      <c r="M22261" s="180"/>
      <c r="N22261" s="180"/>
      <c r="O22261" s="180"/>
    </row>
    <row r="22262" spans="8:15" s="179" customFormat="1" x14ac:dyDescent="0.2">
      <c r="H22262" s="180"/>
      <c r="I22262" s="180"/>
      <c r="L22262" s="181"/>
      <c r="M22262" s="180"/>
      <c r="N22262" s="180"/>
      <c r="O22262" s="180"/>
    </row>
    <row r="22263" spans="8:15" s="179" customFormat="1" x14ac:dyDescent="0.2">
      <c r="H22263" s="180"/>
      <c r="I22263" s="180"/>
      <c r="L22263" s="181"/>
      <c r="M22263" s="180"/>
      <c r="N22263" s="180"/>
      <c r="O22263" s="180"/>
    </row>
    <row r="22264" spans="8:15" s="179" customFormat="1" x14ac:dyDescent="0.2">
      <c r="H22264" s="180"/>
      <c r="I22264" s="180"/>
      <c r="L22264" s="181"/>
      <c r="M22264" s="180"/>
      <c r="N22264" s="180"/>
      <c r="O22264" s="180"/>
    </row>
    <row r="22265" spans="8:15" s="179" customFormat="1" x14ac:dyDescent="0.2">
      <c r="H22265" s="180"/>
      <c r="I22265" s="180"/>
      <c r="L22265" s="181"/>
      <c r="M22265" s="180"/>
      <c r="N22265" s="180"/>
      <c r="O22265" s="180"/>
    </row>
    <row r="22266" spans="8:15" s="179" customFormat="1" x14ac:dyDescent="0.2">
      <c r="H22266" s="180"/>
      <c r="I22266" s="180"/>
      <c r="L22266" s="181"/>
      <c r="M22266" s="180"/>
      <c r="N22266" s="180"/>
      <c r="O22266" s="180"/>
    </row>
    <row r="22267" spans="8:15" s="179" customFormat="1" x14ac:dyDescent="0.2">
      <c r="H22267" s="180"/>
      <c r="I22267" s="180"/>
      <c r="L22267" s="181"/>
      <c r="M22267" s="180"/>
      <c r="N22267" s="180"/>
      <c r="O22267" s="180"/>
    </row>
    <row r="22268" spans="8:15" s="179" customFormat="1" x14ac:dyDescent="0.2">
      <c r="H22268" s="180"/>
      <c r="I22268" s="180"/>
      <c r="L22268" s="181"/>
      <c r="M22268" s="180"/>
      <c r="N22268" s="180"/>
      <c r="O22268" s="180"/>
    </row>
    <row r="22269" spans="8:15" s="179" customFormat="1" x14ac:dyDescent="0.2">
      <c r="H22269" s="180"/>
      <c r="I22269" s="180"/>
      <c r="L22269" s="181"/>
      <c r="M22269" s="180"/>
      <c r="N22269" s="180"/>
      <c r="O22269" s="180"/>
    </row>
    <row r="22270" spans="8:15" s="179" customFormat="1" x14ac:dyDescent="0.2">
      <c r="H22270" s="180"/>
      <c r="I22270" s="180"/>
      <c r="L22270" s="181"/>
      <c r="M22270" s="180"/>
      <c r="N22270" s="180"/>
      <c r="O22270" s="180"/>
    </row>
    <row r="22271" spans="8:15" s="179" customFormat="1" x14ac:dyDescent="0.2">
      <c r="H22271" s="180"/>
      <c r="I22271" s="180"/>
      <c r="L22271" s="181"/>
      <c r="M22271" s="180"/>
      <c r="N22271" s="180"/>
      <c r="O22271" s="180"/>
    </row>
    <row r="22272" spans="8:15" s="179" customFormat="1" x14ac:dyDescent="0.2">
      <c r="H22272" s="180"/>
      <c r="I22272" s="180"/>
      <c r="L22272" s="181"/>
      <c r="M22272" s="180"/>
      <c r="N22272" s="180"/>
      <c r="O22272" s="180"/>
    </row>
    <row r="22273" spans="8:15" s="179" customFormat="1" x14ac:dyDescent="0.2">
      <c r="H22273" s="180"/>
      <c r="I22273" s="180"/>
      <c r="L22273" s="181"/>
      <c r="M22273" s="180"/>
      <c r="N22273" s="180"/>
      <c r="O22273" s="180"/>
    </row>
    <row r="22274" spans="8:15" s="179" customFormat="1" x14ac:dyDescent="0.2">
      <c r="H22274" s="180"/>
      <c r="I22274" s="180"/>
      <c r="L22274" s="181"/>
      <c r="M22274" s="180"/>
      <c r="N22274" s="180"/>
      <c r="O22274" s="180"/>
    </row>
    <row r="22275" spans="8:15" s="179" customFormat="1" x14ac:dyDescent="0.2">
      <c r="H22275" s="180"/>
      <c r="I22275" s="180"/>
      <c r="L22275" s="181"/>
      <c r="M22275" s="180"/>
      <c r="N22275" s="180"/>
      <c r="O22275" s="180"/>
    </row>
    <row r="22276" spans="8:15" s="179" customFormat="1" x14ac:dyDescent="0.2">
      <c r="H22276" s="180"/>
      <c r="I22276" s="180"/>
      <c r="L22276" s="181"/>
      <c r="M22276" s="180"/>
      <c r="N22276" s="180"/>
      <c r="O22276" s="180"/>
    </row>
    <row r="22277" spans="8:15" s="179" customFormat="1" x14ac:dyDescent="0.2">
      <c r="H22277" s="180"/>
      <c r="I22277" s="180"/>
      <c r="L22277" s="181"/>
      <c r="M22277" s="180"/>
      <c r="N22277" s="180"/>
      <c r="O22277" s="180"/>
    </row>
    <row r="22278" spans="8:15" s="179" customFormat="1" x14ac:dyDescent="0.2">
      <c r="H22278" s="180"/>
      <c r="I22278" s="180"/>
      <c r="L22278" s="181"/>
      <c r="M22278" s="180"/>
      <c r="N22278" s="180"/>
      <c r="O22278" s="180"/>
    </row>
    <row r="22279" spans="8:15" s="179" customFormat="1" x14ac:dyDescent="0.2">
      <c r="H22279" s="180"/>
      <c r="I22279" s="180"/>
      <c r="L22279" s="181"/>
      <c r="M22279" s="180"/>
      <c r="N22279" s="180"/>
      <c r="O22279" s="180"/>
    </row>
    <row r="22280" spans="8:15" s="179" customFormat="1" x14ac:dyDescent="0.2">
      <c r="H22280" s="180"/>
      <c r="I22280" s="180"/>
      <c r="L22280" s="181"/>
      <c r="M22280" s="180"/>
      <c r="N22280" s="180"/>
      <c r="O22280" s="180"/>
    </row>
    <row r="22281" spans="8:15" s="179" customFormat="1" x14ac:dyDescent="0.2">
      <c r="H22281" s="180"/>
      <c r="I22281" s="180"/>
      <c r="L22281" s="181"/>
      <c r="M22281" s="180"/>
      <c r="N22281" s="180"/>
      <c r="O22281" s="180"/>
    </row>
    <row r="22282" spans="8:15" s="179" customFormat="1" x14ac:dyDescent="0.2">
      <c r="H22282" s="180"/>
      <c r="I22282" s="180"/>
      <c r="L22282" s="181"/>
      <c r="M22282" s="180"/>
      <c r="N22282" s="180"/>
      <c r="O22282" s="180"/>
    </row>
    <row r="22283" spans="8:15" s="179" customFormat="1" x14ac:dyDescent="0.2">
      <c r="H22283" s="180"/>
      <c r="I22283" s="180"/>
      <c r="L22283" s="181"/>
      <c r="M22283" s="180"/>
      <c r="N22283" s="180"/>
      <c r="O22283" s="180"/>
    </row>
    <row r="22284" spans="8:15" s="179" customFormat="1" x14ac:dyDescent="0.2">
      <c r="H22284" s="180"/>
      <c r="I22284" s="180"/>
      <c r="L22284" s="181"/>
      <c r="M22284" s="180"/>
      <c r="N22284" s="180"/>
      <c r="O22284" s="180"/>
    </row>
    <row r="22285" spans="8:15" s="179" customFormat="1" x14ac:dyDescent="0.2">
      <c r="H22285" s="180"/>
      <c r="I22285" s="180"/>
      <c r="L22285" s="181"/>
      <c r="M22285" s="180"/>
      <c r="N22285" s="180"/>
      <c r="O22285" s="180"/>
    </row>
    <row r="22286" spans="8:15" s="179" customFormat="1" x14ac:dyDescent="0.2">
      <c r="H22286" s="180"/>
      <c r="I22286" s="180"/>
      <c r="L22286" s="181"/>
      <c r="M22286" s="180"/>
      <c r="N22286" s="180"/>
      <c r="O22286" s="180"/>
    </row>
    <row r="22287" spans="8:15" s="179" customFormat="1" x14ac:dyDescent="0.2">
      <c r="H22287" s="180"/>
      <c r="I22287" s="180"/>
      <c r="L22287" s="181"/>
      <c r="M22287" s="180"/>
      <c r="N22287" s="180"/>
      <c r="O22287" s="180"/>
    </row>
    <row r="22288" spans="8:15" s="179" customFormat="1" x14ac:dyDescent="0.2">
      <c r="H22288" s="180"/>
      <c r="I22288" s="180"/>
      <c r="L22288" s="181"/>
      <c r="M22288" s="180"/>
      <c r="N22288" s="180"/>
      <c r="O22288" s="180"/>
    </row>
    <row r="22289" spans="8:15" s="179" customFormat="1" x14ac:dyDescent="0.2">
      <c r="H22289" s="180"/>
      <c r="I22289" s="180"/>
      <c r="L22289" s="181"/>
      <c r="M22289" s="180"/>
      <c r="N22289" s="180"/>
      <c r="O22289" s="180"/>
    </row>
    <row r="22290" spans="8:15" s="179" customFormat="1" x14ac:dyDescent="0.2">
      <c r="H22290" s="180"/>
      <c r="I22290" s="180"/>
      <c r="L22290" s="181"/>
      <c r="M22290" s="180"/>
      <c r="N22290" s="180"/>
      <c r="O22290" s="180"/>
    </row>
    <row r="22291" spans="8:15" s="179" customFormat="1" x14ac:dyDescent="0.2">
      <c r="H22291" s="180"/>
      <c r="I22291" s="180"/>
      <c r="L22291" s="181"/>
      <c r="M22291" s="180"/>
      <c r="N22291" s="180"/>
      <c r="O22291" s="180"/>
    </row>
    <row r="22292" spans="8:15" s="179" customFormat="1" x14ac:dyDescent="0.2">
      <c r="H22292" s="180"/>
      <c r="I22292" s="180"/>
      <c r="L22292" s="181"/>
      <c r="M22292" s="180"/>
      <c r="N22292" s="180"/>
      <c r="O22292" s="180"/>
    </row>
    <row r="22293" spans="8:15" s="179" customFormat="1" x14ac:dyDescent="0.2">
      <c r="H22293" s="180"/>
      <c r="I22293" s="180"/>
      <c r="L22293" s="181"/>
      <c r="M22293" s="180"/>
      <c r="N22293" s="180"/>
      <c r="O22293" s="180"/>
    </row>
    <row r="22294" spans="8:15" s="179" customFormat="1" x14ac:dyDescent="0.2">
      <c r="H22294" s="180"/>
      <c r="I22294" s="180"/>
      <c r="L22294" s="181"/>
      <c r="M22294" s="180"/>
      <c r="N22294" s="180"/>
      <c r="O22294" s="180"/>
    </row>
    <row r="22295" spans="8:15" s="179" customFormat="1" x14ac:dyDescent="0.2">
      <c r="H22295" s="180"/>
      <c r="I22295" s="180"/>
      <c r="L22295" s="181"/>
      <c r="M22295" s="180"/>
      <c r="N22295" s="180"/>
      <c r="O22295" s="180"/>
    </row>
    <row r="22296" spans="8:15" s="179" customFormat="1" x14ac:dyDescent="0.2">
      <c r="H22296" s="180"/>
      <c r="I22296" s="180"/>
      <c r="L22296" s="181"/>
      <c r="M22296" s="180"/>
      <c r="N22296" s="180"/>
      <c r="O22296" s="180"/>
    </row>
    <row r="22297" spans="8:15" s="179" customFormat="1" x14ac:dyDescent="0.2">
      <c r="H22297" s="180"/>
      <c r="I22297" s="180"/>
      <c r="L22297" s="181"/>
      <c r="M22297" s="180"/>
      <c r="N22297" s="180"/>
      <c r="O22297" s="180"/>
    </row>
    <row r="22298" spans="8:15" s="179" customFormat="1" x14ac:dyDescent="0.2">
      <c r="H22298" s="180"/>
      <c r="I22298" s="180"/>
      <c r="L22298" s="181"/>
      <c r="M22298" s="180"/>
      <c r="N22298" s="180"/>
      <c r="O22298" s="180"/>
    </row>
    <row r="22299" spans="8:15" s="179" customFormat="1" x14ac:dyDescent="0.2">
      <c r="H22299" s="180"/>
      <c r="I22299" s="180"/>
      <c r="L22299" s="181"/>
      <c r="M22299" s="180"/>
      <c r="N22299" s="180"/>
      <c r="O22299" s="180"/>
    </row>
    <row r="22300" spans="8:15" s="179" customFormat="1" x14ac:dyDescent="0.2">
      <c r="H22300" s="180"/>
      <c r="I22300" s="180"/>
      <c r="L22300" s="181"/>
      <c r="M22300" s="180"/>
      <c r="N22300" s="180"/>
      <c r="O22300" s="180"/>
    </row>
    <row r="22301" spans="8:15" s="179" customFormat="1" x14ac:dyDescent="0.2">
      <c r="H22301" s="180"/>
      <c r="I22301" s="180"/>
      <c r="L22301" s="181"/>
      <c r="M22301" s="180"/>
      <c r="N22301" s="180"/>
      <c r="O22301" s="180"/>
    </row>
    <row r="22302" spans="8:15" s="179" customFormat="1" x14ac:dyDescent="0.2">
      <c r="H22302" s="180"/>
      <c r="I22302" s="180"/>
      <c r="L22302" s="181"/>
      <c r="M22302" s="180"/>
      <c r="N22302" s="180"/>
      <c r="O22302" s="180"/>
    </row>
    <row r="22303" spans="8:15" s="179" customFormat="1" x14ac:dyDescent="0.2">
      <c r="H22303" s="180"/>
      <c r="I22303" s="180"/>
      <c r="L22303" s="181"/>
      <c r="M22303" s="180"/>
      <c r="N22303" s="180"/>
      <c r="O22303" s="180"/>
    </row>
    <row r="22304" spans="8:15" s="179" customFormat="1" x14ac:dyDescent="0.2">
      <c r="H22304" s="180"/>
      <c r="I22304" s="180"/>
      <c r="L22304" s="181"/>
      <c r="M22304" s="180"/>
      <c r="N22304" s="180"/>
      <c r="O22304" s="180"/>
    </row>
    <row r="22305" spans="8:15" s="179" customFormat="1" x14ac:dyDescent="0.2">
      <c r="H22305" s="180"/>
      <c r="I22305" s="180"/>
      <c r="L22305" s="181"/>
      <c r="M22305" s="180"/>
      <c r="N22305" s="180"/>
      <c r="O22305" s="180"/>
    </row>
    <row r="22306" spans="8:15" s="179" customFormat="1" x14ac:dyDescent="0.2">
      <c r="H22306" s="180"/>
      <c r="I22306" s="180"/>
      <c r="L22306" s="181"/>
      <c r="M22306" s="180"/>
      <c r="N22306" s="180"/>
      <c r="O22306" s="180"/>
    </row>
    <row r="22307" spans="8:15" s="179" customFormat="1" x14ac:dyDescent="0.2">
      <c r="H22307" s="180"/>
      <c r="I22307" s="180"/>
      <c r="L22307" s="181"/>
      <c r="M22307" s="180"/>
      <c r="N22307" s="180"/>
      <c r="O22307" s="180"/>
    </row>
    <row r="22308" spans="8:15" s="179" customFormat="1" x14ac:dyDescent="0.2">
      <c r="H22308" s="180"/>
      <c r="I22308" s="180"/>
      <c r="L22308" s="181"/>
      <c r="M22308" s="180"/>
      <c r="N22308" s="180"/>
      <c r="O22308" s="180"/>
    </row>
    <row r="22309" spans="8:15" s="179" customFormat="1" x14ac:dyDescent="0.2">
      <c r="H22309" s="180"/>
      <c r="I22309" s="180"/>
      <c r="L22309" s="181"/>
      <c r="M22309" s="180"/>
      <c r="N22309" s="180"/>
      <c r="O22309" s="180"/>
    </row>
    <row r="22310" spans="8:15" s="179" customFormat="1" x14ac:dyDescent="0.2">
      <c r="H22310" s="180"/>
      <c r="I22310" s="180"/>
      <c r="L22310" s="181"/>
      <c r="M22310" s="180"/>
      <c r="N22310" s="180"/>
      <c r="O22310" s="180"/>
    </row>
    <row r="22311" spans="8:15" s="179" customFormat="1" x14ac:dyDescent="0.2">
      <c r="H22311" s="180"/>
      <c r="I22311" s="180"/>
      <c r="L22311" s="181"/>
      <c r="M22311" s="180"/>
      <c r="N22311" s="180"/>
      <c r="O22311" s="180"/>
    </row>
    <row r="22312" spans="8:15" s="179" customFormat="1" x14ac:dyDescent="0.2">
      <c r="H22312" s="180"/>
      <c r="I22312" s="180"/>
      <c r="L22312" s="181"/>
      <c r="M22312" s="180"/>
      <c r="N22312" s="180"/>
      <c r="O22312" s="180"/>
    </row>
    <row r="22313" spans="8:15" s="179" customFormat="1" x14ac:dyDescent="0.2">
      <c r="H22313" s="180"/>
      <c r="I22313" s="180"/>
      <c r="L22313" s="181"/>
      <c r="M22313" s="180"/>
      <c r="N22313" s="180"/>
      <c r="O22313" s="180"/>
    </row>
    <row r="22314" spans="8:15" s="179" customFormat="1" x14ac:dyDescent="0.2">
      <c r="H22314" s="180"/>
      <c r="I22314" s="180"/>
      <c r="L22314" s="181"/>
      <c r="M22314" s="180"/>
      <c r="N22314" s="180"/>
      <c r="O22314" s="180"/>
    </row>
    <row r="22315" spans="8:15" s="179" customFormat="1" x14ac:dyDescent="0.2">
      <c r="H22315" s="180"/>
      <c r="I22315" s="180"/>
      <c r="L22315" s="181"/>
      <c r="M22315" s="180"/>
      <c r="N22315" s="180"/>
      <c r="O22315" s="180"/>
    </row>
    <row r="22316" spans="8:15" s="179" customFormat="1" x14ac:dyDescent="0.2">
      <c r="H22316" s="180"/>
      <c r="I22316" s="180"/>
      <c r="L22316" s="181"/>
      <c r="M22316" s="180"/>
      <c r="N22316" s="180"/>
      <c r="O22316" s="180"/>
    </row>
    <row r="22317" spans="8:15" s="179" customFormat="1" x14ac:dyDescent="0.2">
      <c r="H22317" s="180"/>
      <c r="I22317" s="180"/>
      <c r="L22317" s="181"/>
      <c r="M22317" s="180"/>
      <c r="N22317" s="180"/>
      <c r="O22317" s="180"/>
    </row>
    <row r="22318" spans="8:15" s="179" customFormat="1" x14ac:dyDescent="0.2">
      <c r="H22318" s="180"/>
      <c r="I22318" s="180"/>
      <c r="L22318" s="181"/>
      <c r="M22318" s="180"/>
      <c r="N22318" s="180"/>
      <c r="O22318" s="180"/>
    </row>
    <row r="22319" spans="8:15" s="179" customFormat="1" x14ac:dyDescent="0.2">
      <c r="H22319" s="180"/>
      <c r="I22319" s="180"/>
      <c r="L22319" s="181"/>
      <c r="M22319" s="180"/>
      <c r="N22319" s="180"/>
      <c r="O22319" s="180"/>
    </row>
    <row r="22320" spans="8:15" s="179" customFormat="1" x14ac:dyDescent="0.2">
      <c r="H22320" s="180"/>
      <c r="I22320" s="180"/>
      <c r="L22320" s="181"/>
      <c r="M22320" s="180"/>
      <c r="N22320" s="180"/>
      <c r="O22320" s="180"/>
    </row>
    <row r="22321" spans="8:15" s="179" customFormat="1" x14ac:dyDescent="0.2">
      <c r="H22321" s="180"/>
      <c r="I22321" s="180"/>
      <c r="L22321" s="181"/>
      <c r="M22321" s="180"/>
      <c r="N22321" s="180"/>
      <c r="O22321" s="180"/>
    </row>
    <row r="22322" spans="8:15" s="179" customFormat="1" x14ac:dyDescent="0.2">
      <c r="H22322" s="180"/>
      <c r="I22322" s="180"/>
      <c r="L22322" s="181"/>
      <c r="M22322" s="180"/>
      <c r="N22322" s="180"/>
      <c r="O22322" s="180"/>
    </row>
    <row r="22323" spans="8:15" s="179" customFormat="1" x14ac:dyDescent="0.2">
      <c r="H22323" s="180"/>
      <c r="I22323" s="180"/>
      <c r="L22323" s="181"/>
      <c r="M22323" s="180"/>
      <c r="N22323" s="180"/>
      <c r="O22323" s="180"/>
    </row>
    <row r="22324" spans="8:15" s="179" customFormat="1" x14ac:dyDescent="0.2">
      <c r="H22324" s="180"/>
      <c r="I22324" s="180"/>
      <c r="L22324" s="181"/>
      <c r="M22324" s="180"/>
      <c r="N22324" s="180"/>
      <c r="O22324" s="180"/>
    </row>
    <row r="22325" spans="8:15" s="179" customFormat="1" x14ac:dyDescent="0.2">
      <c r="H22325" s="180"/>
      <c r="I22325" s="180"/>
      <c r="L22325" s="181"/>
      <c r="M22325" s="180"/>
      <c r="N22325" s="180"/>
      <c r="O22325" s="180"/>
    </row>
    <row r="22326" spans="8:15" s="179" customFormat="1" x14ac:dyDescent="0.2">
      <c r="H22326" s="180"/>
      <c r="I22326" s="180"/>
      <c r="L22326" s="181"/>
      <c r="M22326" s="180"/>
      <c r="N22326" s="180"/>
      <c r="O22326" s="180"/>
    </row>
    <row r="22327" spans="8:15" s="179" customFormat="1" x14ac:dyDescent="0.2">
      <c r="H22327" s="180"/>
      <c r="I22327" s="180"/>
      <c r="L22327" s="181"/>
      <c r="M22327" s="180"/>
      <c r="N22327" s="180"/>
      <c r="O22327" s="180"/>
    </row>
    <row r="22328" spans="8:15" s="179" customFormat="1" x14ac:dyDescent="0.2">
      <c r="H22328" s="180"/>
      <c r="I22328" s="180"/>
      <c r="L22328" s="181"/>
      <c r="M22328" s="180"/>
      <c r="N22328" s="180"/>
      <c r="O22328" s="180"/>
    </row>
    <row r="22329" spans="8:15" s="179" customFormat="1" x14ac:dyDescent="0.2">
      <c r="H22329" s="180"/>
      <c r="I22329" s="180"/>
      <c r="L22329" s="181"/>
      <c r="M22329" s="180"/>
      <c r="N22329" s="180"/>
      <c r="O22329" s="180"/>
    </row>
    <row r="22330" spans="8:15" s="179" customFormat="1" x14ac:dyDescent="0.2">
      <c r="H22330" s="180"/>
      <c r="I22330" s="180"/>
      <c r="L22330" s="181"/>
      <c r="M22330" s="180"/>
      <c r="N22330" s="180"/>
      <c r="O22330" s="180"/>
    </row>
    <row r="22331" spans="8:15" s="179" customFormat="1" x14ac:dyDescent="0.2">
      <c r="H22331" s="180"/>
      <c r="I22331" s="180"/>
      <c r="L22331" s="181"/>
      <c r="M22331" s="180"/>
      <c r="N22331" s="180"/>
      <c r="O22331" s="180"/>
    </row>
    <row r="22332" spans="8:15" s="179" customFormat="1" x14ac:dyDescent="0.2">
      <c r="H22332" s="180"/>
      <c r="I22332" s="180"/>
      <c r="L22332" s="181"/>
      <c r="M22332" s="180"/>
      <c r="N22332" s="180"/>
      <c r="O22332" s="180"/>
    </row>
    <row r="22333" spans="8:15" s="179" customFormat="1" x14ac:dyDescent="0.2">
      <c r="H22333" s="180"/>
      <c r="I22333" s="180"/>
      <c r="L22333" s="181"/>
      <c r="M22333" s="180"/>
      <c r="N22333" s="180"/>
      <c r="O22333" s="180"/>
    </row>
    <row r="22334" spans="8:15" s="179" customFormat="1" x14ac:dyDescent="0.2">
      <c r="H22334" s="180"/>
      <c r="I22334" s="180"/>
      <c r="L22334" s="181"/>
      <c r="M22334" s="180"/>
      <c r="N22334" s="180"/>
      <c r="O22334" s="180"/>
    </row>
    <row r="22335" spans="8:15" s="179" customFormat="1" x14ac:dyDescent="0.2">
      <c r="H22335" s="180"/>
      <c r="I22335" s="180"/>
      <c r="L22335" s="181"/>
      <c r="M22335" s="180"/>
      <c r="N22335" s="180"/>
      <c r="O22335" s="180"/>
    </row>
    <row r="22336" spans="8:15" s="179" customFormat="1" x14ac:dyDescent="0.2">
      <c r="H22336" s="180"/>
      <c r="I22336" s="180"/>
      <c r="L22336" s="181"/>
      <c r="M22336" s="180"/>
      <c r="N22336" s="180"/>
      <c r="O22336" s="180"/>
    </row>
    <row r="22337" spans="8:15" s="179" customFormat="1" x14ac:dyDescent="0.2">
      <c r="H22337" s="180"/>
      <c r="I22337" s="180"/>
      <c r="L22337" s="181"/>
      <c r="M22337" s="180"/>
      <c r="N22337" s="180"/>
      <c r="O22337" s="180"/>
    </row>
    <row r="22338" spans="8:15" s="179" customFormat="1" x14ac:dyDescent="0.2">
      <c r="H22338" s="180"/>
      <c r="I22338" s="180"/>
      <c r="L22338" s="181"/>
      <c r="M22338" s="180"/>
      <c r="N22338" s="180"/>
      <c r="O22338" s="180"/>
    </row>
    <row r="22339" spans="8:15" s="179" customFormat="1" x14ac:dyDescent="0.2">
      <c r="H22339" s="180"/>
      <c r="I22339" s="180"/>
      <c r="L22339" s="181"/>
      <c r="M22339" s="180"/>
      <c r="N22339" s="180"/>
      <c r="O22339" s="180"/>
    </row>
    <row r="22340" spans="8:15" s="179" customFormat="1" x14ac:dyDescent="0.2">
      <c r="H22340" s="180"/>
      <c r="I22340" s="180"/>
      <c r="L22340" s="181"/>
      <c r="M22340" s="180"/>
      <c r="N22340" s="180"/>
      <c r="O22340" s="180"/>
    </row>
    <row r="22341" spans="8:15" s="179" customFormat="1" x14ac:dyDescent="0.2">
      <c r="H22341" s="180"/>
      <c r="I22341" s="180"/>
      <c r="L22341" s="181"/>
      <c r="M22341" s="180"/>
      <c r="N22341" s="180"/>
      <c r="O22341" s="180"/>
    </row>
    <row r="22342" spans="8:15" s="179" customFormat="1" x14ac:dyDescent="0.2">
      <c r="H22342" s="180"/>
      <c r="I22342" s="180"/>
      <c r="L22342" s="181"/>
      <c r="M22342" s="180"/>
      <c r="N22342" s="180"/>
      <c r="O22342" s="180"/>
    </row>
    <row r="22343" spans="8:15" s="179" customFormat="1" x14ac:dyDescent="0.2">
      <c r="H22343" s="180"/>
      <c r="I22343" s="180"/>
      <c r="L22343" s="181"/>
      <c r="M22343" s="180"/>
      <c r="N22343" s="180"/>
      <c r="O22343" s="180"/>
    </row>
    <row r="22344" spans="8:15" s="179" customFormat="1" x14ac:dyDescent="0.2">
      <c r="H22344" s="180"/>
      <c r="I22344" s="180"/>
      <c r="L22344" s="181"/>
      <c r="M22344" s="180"/>
      <c r="N22344" s="180"/>
      <c r="O22344" s="180"/>
    </row>
    <row r="22345" spans="8:15" s="179" customFormat="1" x14ac:dyDescent="0.2">
      <c r="H22345" s="180"/>
      <c r="I22345" s="180"/>
      <c r="L22345" s="181"/>
      <c r="M22345" s="180"/>
      <c r="N22345" s="180"/>
      <c r="O22345" s="180"/>
    </row>
    <row r="22346" spans="8:15" s="179" customFormat="1" x14ac:dyDescent="0.2">
      <c r="H22346" s="180"/>
      <c r="I22346" s="180"/>
      <c r="L22346" s="181"/>
      <c r="M22346" s="180"/>
      <c r="N22346" s="180"/>
      <c r="O22346" s="180"/>
    </row>
    <row r="22347" spans="8:15" s="179" customFormat="1" x14ac:dyDescent="0.2">
      <c r="H22347" s="180"/>
      <c r="I22347" s="180"/>
      <c r="L22347" s="181"/>
      <c r="M22347" s="180"/>
      <c r="N22347" s="180"/>
      <c r="O22347" s="180"/>
    </row>
    <row r="22348" spans="8:15" s="179" customFormat="1" x14ac:dyDescent="0.2">
      <c r="H22348" s="180"/>
      <c r="I22348" s="180"/>
      <c r="L22348" s="181"/>
      <c r="M22348" s="180"/>
      <c r="N22348" s="180"/>
      <c r="O22348" s="180"/>
    </row>
    <row r="22349" spans="8:15" s="179" customFormat="1" x14ac:dyDescent="0.2">
      <c r="H22349" s="180"/>
      <c r="I22349" s="180"/>
      <c r="L22349" s="181"/>
      <c r="M22349" s="180"/>
      <c r="N22349" s="180"/>
      <c r="O22349" s="180"/>
    </row>
    <row r="22350" spans="8:15" s="179" customFormat="1" x14ac:dyDescent="0.2">
      <c r="H22350" s="180"/>
      <c r="I22350" s="180"/>
      <c r="L22350" s="181"/>
      <c r="M22350" s="180"/>
      <c r="N22350" s="180"/>
      <c r="O22350" s="180"/>
    </row>
    <row r="22351" spans="8:15" s="179" customFormat="1" x14ac:dyDescent="0.2">
      <c r="H22351" s="180"/>
      <c r="I22351" s="180"/>
      <c r="L22351" s="181"/>
      <c r="M22351" s="180"/>
      <c r="N22351" s="180"/>
      <c r="O22351" s="180"/>
    </row>
    <row r="22352" spans="8:15" s="179" customFormat="1" x14ac:dyDescent="0.2">
      <c r="H22352" s="180"/>
      <c r="I22352" s="180"/>
      <c r="L22352" s="181"/>
      <c r="M22352" s="180"/>
      <c r="N22352" s="180"/>
      <c r="O22352" s="180"/>
    </row>
    <row r="22353" spans="8:15" s="179" customFormat="1" x14ac:dyDescent="0.2">
      <c r="H22353" s="180"/>
      <c r="I22353" s="180"/>
      <c r="L22353" s="181"/>
      <c r="M22353" s="180"/>
      <c r="N22353" s="180"/>
      <c r="O22353" s="180"/>
    </row>
    <row r="22354" spans="8:15" s="179" customFormat="1" x14ac:dyDescent="0.2">
      <c r="H22354" s="180"/>
      <c r="I22354" s="180"/>
      <c r="L22354" s="181"/>
      <c r="M22354" s="180"/>
      <c r="N22354" s="180"/>
      <c r="O22354" s="180"/>
    </row>
    <row r="22355" spans="8:15" s="179" customFormat="1" x14ac:dyDescent="0.2">
      <c r="H22355" s="180"/>
      <c r="I22355" s="180"/>
      <c r="L22355" s="181"/>
      <c r="M22355" s="180"/>
      <c r="N22355" s="180"/>
      <c r="O22355" s="180"/>
    </row>
    <row r="22356" spans="8:15" s="179" customFormat="1" x14ac:dyDescent="0.2">
      <c r="H22356" s="180"/>
      <c r="I22356" s="180"/>
      <c r="L22356" s="181"/>
      <c r="M22356" s="180"/>
      <c r="N22356" s="180"/>
      <c r="O22356" s="180"/>
    </row>
    <row r="22357" spans="8:15" s="179" customFormat="1" x14ac:dyDescent="0.2">
      <c r="H22357" s="180"/>
      <c r="I22357" s="180"/>
      <c r="L22357" s="181"/>
      <c r="M22357" s="180"/>
      <c r="N22357" s="180"/>
      <c r="O22357" s="180"/>
    </row>
    <row r="22358" spans="8:15" s="179" customFormat="1" x14ac:dyDescent="0.2">
      <c r="H22358" s="180"/>
      <c r="I22358" s="180"/>
      <c r="L22358" s="181"/>
      <c r="M22358" s="180"/>
      <c r="N22358" s="180"/>
      <c r="O22358" s="180"/>
    </row>
    <row r="22359" spans="8:15" s="179" customFormat="1" x14ac:dyDescent="0.2">
      <c r="H22359" s="180"/>
      <c r="I22359" s="180"/>
      <c r="L22359" s="181"/>
      <c r="M22359" s="180"/>
      <c r="N22359" s="180"/>
      <c r="O22359" s="180"/>
    </row>
    <row r="22360" spans="8:15" s="179" customFormat="1" x14ac:dyDescent="0.2">
      <c r="H22360" s="180"/>
      <c r="I22360" s="180"/>
      <c r="L22360" s="181"/>
      <c r="M22360" s="180"/>
      <c r="N22360" s="180"/>
      <c r="O22360" s="180"/>
    </row>
    <row r="22361" spans="8:15" s="179" customFormat="1" x14ac:dyDescent="0.2">
      <c r="H22361" s="180"/>
      <c r="I22361" s="180"/>
      <c r="L22361" s="181"/>
      <c r="M22361" s="180"/>
      <c r="N22361" s="180"/>
      <c r="O22361" s="180"/>
    </row>
    <row r="22362" spans="8:15" s="179" customFormat="1" x14ac:dyDescent="0.2">
      <c r="H22362" s="180"/>
      <c r="I22362" s="180"/>
      <c r="L22362" s="181"/>
      <c r="M22362" s="180"/>
      <c r="N22362" s="180"/>
      <c r="O22362" s="180"/>
    </row>
    <row r="22363" spans="8:15" s="179" customFormat="1" x14ac:dyDescent="0.2">
      <c r="H22363" s="180"/>
      <c r="I22363" s="180"/>
      <c r="L22363" s="181"/>
      <c r="M22363" s="180"/>
      <c r="N22363" s="180"/>
      <c r="O22363" s="180"/>
    </row>
    <row r="22364" spans="8:15" s="179" customFormat="1" x14ac:dyDescent="0.2">
      <c r="H22364" s="180"/>
      <c r="I22364" s="180"/>
      <c r="L22364" s="181"/>
      <c r="M22364" s="180"/>
      <c r="N22364" s="180"/>
      <c r="O22364" s="180"/>
    </row>
    <row r="22365" spans="8:15" s="179" customFormat="1" x14ac:dyDescent="0.2">
      <c r="H22365" s="180"/>
      <c r="I22365" s="180"/>
      <c r="L22365" s="181"/>
      <c r="M22365" s="180"/>
      <c r="N22365" s="180"/>
      <c r="O22365" s="180"/>
    </row>
    <row r="22366" spans="8:15" s="179" customFormat="1" x14ac:dyDescent="0.2">
      <c r="H22366" s="180"/>
      <c r="I22366" s="180"/>
      <c r="L22366" s="181"/>
      <c r="M22366" s="180"/>
      <c r="N22366" s="180"/>
      <c r="O22366" s="180"/>
    </row>
    <row r="22367" spans="8:15" s="179" customFormat="1" x14ac:dyDescent="0.2">
      <c r="H22367" s="180"/>
      <c r="I22367" s="180"/>
      <c r="L22367" s="181"/>
      <c r="M22367" s="180"/>
      <c r="N22367" s="180"/>
      <c r="O22367" s="180"/>
    </row>
    <row r="22368" spans="8:15" s="179" customFormat="1" x14ac:dyDescent="0.2">
      <c r="H22368" s="180"/>
      <c r="I22368" s="180"/>
      <c r="L22368" s="181"/>
      <c r="M22368" s="180"/>
      <c r="N22368" s="180"/>
      <c r="O22368" s="180"/>
    </row>
    <row r="22369" spans="8:15" s="179" customFormat="1" x14ac:dyDescent="0.2">
      <c r="H22369" s="180"/>
      <c r="I22369" s="180"/>
      <c r="L22369" s="181"/>
      <c r="M22369" s="180"/>
      <c r="N22369" s="180"/>
      <c r="O22369" s="180"/>
    </row>
    <row r="22370" spans="8:15" s="179" customFormat="1" x14ac:dyDescent="0.2">
      <c r="H22370" s="180"/>
      <c r="I22370" s="180"/>
      <c r="L22370" s="181"/>
      <c r="M22370" s="180"/>
      <c r="N22370" s="180"/>
      <c r="O22370" s="180"/>
    </row>
    <row r="22371" spans="8:15" s="179" customFormat="1" x14ac:dyDescent="0.2">
      <c r="H22371" s="180"/>
      <c r="I22371" s="180"/>
      <c r="L22371" s="181"/>
      <c r="M22371" s="180"/>
      <c r="N22371" s="180"/>
      <c r="O22371" s="180"/>
    </row>
    <row r="22372" spans="8:15" s="179" customFormat="1" x14ac:dyDescent="0.2">
      <c r="H22372" s="180"/>
      <c r="I22372" s="180"/>
      <c r="L22372" s="181"/>
      <c r="M22372" s="180"/>
      <c r="N22372" s="180"/>
      <c r="O22372" s="180"/>
    </row>
    <row r="22373" spans="8:15" s="179" customFormat="1" x14ac:dyDescent="0.2">
      <c r="H22373" s="180"/>
      <c r="I22373" s="180"/>
      <c r="L22373" s="181"/>
      <c r="M22373" s="180"/>
      <c r="N22373" s="180"/>
      <c r="O22373" s="180"/>
    </row>
    <row r="22374" spans="8:15" s="179" customFormat="1" x14ac:dyDescent="0.2">
      <c r="H22374" s="180"/>
      <c r="I22374" s="180"/>
      <c r="L22374" s="181"/>
      <c r="M22374" s="180"/>
      <c r="N22374" s="180"/>
      <c r="O22374" s="180"/>
    </row>
    <row r="22375" spans="8:15" s="179" customFormat="1" x14ac:dyDescent="0.2">
      <c r="H22375" s="180"/>
      <c r="I22375" s="180"/>
      <c r="L22375" s="181"/>
      <c r="M22375" s="180"/>
      <c r="N22375" s="180"/>
      <c r="O22375" s="180"/>
    </row>
    <row r="22376" spans="8:15" s="179" customFormat="1" x14ac:dyDescent="0.2">
      <c r="H22376" s="180"/>
      <c r="I22376" s="180"/>
      <c r="L22376" s="181"/>
      <c r="M22376" s="180"/>
      <c r="N22376" s="180"/>
      <c r="O22376" s="180"/>
    </row>
    <row r="22377" spans="8:15" s="179" customFormat="1" x14ac:dyDescent="0.2">
      <c r="H22377" s="180"/>
      <c r="I22377" s="180"/>
      <c r="L22377" s="181"/>
      <c r="M22377" s="180"/>
      <c r="N22377" s="180"/>
      <c r="O22377" s="180"/>
    </row>
    <row r="22378" spans="8:15" s="179" customFormat="1" x14ac:dyDescent="0.2">
      <c r="H22378" s="180"/>
      <c r="I22378" s="180"/>
      <c r="L22378" s="181"/>
      <c r="M22378" s="180"/>
      <c r="N22378" s="180"/>
      <c r="O22378" s="180"/>
    </row>
    <row r="22379" spans="8:15" s="179" customFormat="1" x14ac:dyDescent="0.2">
      <c r="H22379" s="180"/>
      <c r="I22379" s="180"/>
      <c r="L22379" s="181"/>
      <c r="M22379" s="180"/>
      <c r="N22379" s="180"/>
      <c r="O22379" s="180"/>
    </row>
    <row r="22380" spans="8:15" s="179" customFormat="1" x14ac:dyDescent="0.2">
      <c r="H22380" s="180"/>
      <c r="I22380" s="180"/>
      <c r="L22380" s="181"/>
      <c r="M22380" s="180"/>
      <c r="N22380" s="180"/>
      <c r="O22380" s="180"/>
    </row>
    <row r="22381" spans="8:15" s="179" customFormat="1" x14ac:dyDescent="0.2">
      <c r="H22381" s="180"/>
      <c r="I22381" s="180"/>
      <c r="L22381" s="181"/>
      <c r="M22381" s="180"/>
      <c r="N22381" s="180"/>
      <c r="O22381" s="180"/>
    </row>
    <row r="22382" spans="8:15" s="179" customFormat="1" x14ac:dyDescent="0.2">
      <c r="H22382" s="180"/>
      <c r="I22382" s="180"/>
      <c r="L22382" s="181"/>
      <c r="M22382" s="180"/>
      <c r="N22382" s="180"/>
      <c r="O22382" s="180"/>
    </row>
    <row r="22383" spans="8:15" s="179" customFormat="1" x14ac:dyDescent="0.2">
      <c r="H22383" s="180"/>
      <c r="I22383" s="180"/>
      <c r="L22383" s="181"/>
      <c r="M22383" s="180"/>
      <c r="N22383" s="180"/>
      <c r="O22383" s="180"/>
    </row>
    <row r="22384" spans="8:15" s="179" customFormat="1" x14ac:dyDescent="0.2">
      <c r="H22384" s="180"/>
      <c r="I22384" s="180"/>
      <c r="L22384" s="181"/>
      <c r="M22384" s="180"/>
      <c r="N22384" s="180"/>
      <c r="O22384" s="180"/>
    </row>
    <row r="22385" spans="8:15" s="179" customFormat="1" x14ac:dyDescent="0.2">
      <c r="H22385" s="180"/>
      <c r="I22385" s="180"/>
      <c r="L22385" s="181"/>
      <c r="M22385" s="180"/>
      <c r="N22385" s="180"/>
      <c r="O22385" s="180"/>
    </row>
    <row r="22386" spans="8:15" s="179" customFormat="1" x14ac:dyDescent="0.2">
      <c r="H22386" s="180"/>
      <c r="I22386" s="180"/>
      <c r="L22386" s="181"/>
      <c r="M22386" s="180"/>
      <c r="N22386" s="180"/>
      <c r="O22386" s="180"/>
    </row>
    <row r="22387" spans="8:15" s="179" customFormat="1" x14ac:dyDescent="0.2">
      <c r="H22387" s="180"/>
      <c r="I22387" s="180"/>
      <c r="L22387" s="181"/>
      <c r="M22387" s="180"/>
      <c r="N22387" s="180"/>
      <c r="O22387" s="180"/>
    </row>
    <row r="22388" spans="8:15" s="179" customFormat="1" x14ac:dyDescent="0.2">
      <c r="H22388" s="180"/>
      <c r="I22388" s="180"/>
      <c r="L22388" s="181"/>
      <c r="M22388" s="180"/>
      <c r="N22388" s="180"/>
      <c r="O22388" s="180"/>
    </row>
    <row r="22389" spans="8:15" s="179" customFormat="1" x14ac:dyDescent="0.2">
      <c r="H22389" s="180"/>
      <c r="I22389" s="180"/>
      <c r="L22389" s="181"/>
      <c r="M22389" s="180"/>
      <c r="N22389" s="180"/>
      <c r="O22389" s="180"/>
    </row>
    <row r="22390" spans="8:15" s="179" customFormat="1" x14ac:dyDescent="0.2">
      <c r="H22390" s="180"/>
      <c r="I22390" s="180"/>
      <c r="L22390" s="181"/>
      <c r="M22390" s="180"/>
      <c r="N22390" s="180"/>
      <c r="O22390" s="180"/>
    </row>
    <row r="22391" spans="8:15" s="179" customFormat="1" x14ac:dyDescent="0.2">
      <c r="H22391" s="180"/>
      <c r="I22391" s="180"/>
      <c r="L22391" s="181"/>
      <c r="M22391" s="180"/>
      <c r="N22391" s="180"/>
      <c r="O22391" s="180"/>
    </row>
    <row r="22392" spans="8:15" s="179" customFormat="1" x14ac:dyDescent="0.2">
      <c r="H22392" s="180"/>
      <c r="I22392" s="180"/>
      <c r="L22392" s="181"/>
      <c r="M22392" s="180"/>
      <c r="N22392" s="180"/>
      <c r="O22392" s="180"/>
    </row>
    <row r="22393" spans="8:15" s="179" customFormat="1" x14ac:dyDescent="0.2">
      <c r="H22393" s="180"/>
      <c r="I22393" s="180"/>
      <c r="L22393" s="181"/>
      <c r="M22393" s="180"/>
      <c r="N22393" s="180"/>
      <c r="O22393" s="180"/>
    </row>
    <row r="22394" spans="8:15" s="179" customFormat="1" x14ac:dyDescent="0.2">
      <c r="H22394" s="180"/>
      <c r="I22394" s="180"/>
      <c r="L22394" s="181"/>
      <c r="M22394" s="180"/>
      <c r="N22394" s="180"/>
      <c r="O22394" s="180"/>
    </row>
    <row r="22395" spans="8:15" s="179" customFormat="1" x14ac:dyDescent="0.2">
      <c r="H22395" s="180"/>
      <c r="I22395" s="180"/>
      <c r="L22395" s="181"/>
      <c r="M22395" s="180"/>
      <c r="N22395" s="180"/>
      <c r="O22395" s="180"/>
    </row>
    <row r="22396" spans="8:15" s="179" customFormat="1" x14ac:dyDescent="0.2">
      <c r="H22396" s="180"/>
      <c r="I22396" s="180"/>
      <c r="L22396" s="181"/>
      <c r="M22396" s="180"/>
      <c r="N22396" s="180"/>
      <c r="O22396" s="180"/>
    </row>
    <row r="22397" spans="8:15" s="179" customFormat="1" x14ac:dyDescent="0.2">
      <c r="H22397" s="180"/>
      <c r="I22397" s="180"/>
      <c r="L22397" s="181"/>
      <c r="M22397" s="180"/>
      <c r="N22397" s="180"/>
      <c r="O22397" s="180"/>
    </row>
    <row r="22398" spans="8:15" s="179" customFormat="1" x14ac:dyDescent="0.2">
      <c r="H22398" s="180"/>
      <c r="I22398" s="180"/>
      <c r="L22398" s="181"/>
      <c r="M22398" s="180"/>
      <c r="N22398" s="180"/>
      <c r="O22398" s="180"/>
    </row>
    <row r="22399" spans="8:15" s="179" customFormat="1" x14ac:dyDescent="0.2">
      <c r="H22399" s="180"/>
      <c r="I22399" s="180"/>
      <c r="L22399" s="181"/>
      <c r="M22399" s="180"/>
      <c r="N22399" s="180"/>
      <c r="O22399" s="180"/>
    </row>
    <row r="22400" spans="8:15" s="179" customFormat="1" x14ac:dyDescent="0.2">
      <c r="H22400" s="180"/>
      <c r="I22400" s="180"/>
      <c r="L22400" s="181"/>
      <c r="M22400" s="180"/>
      <c r="N22400" s="180"/>
      <c r="O22400" s="180"/>
    </row>
    <row r="22401" spans="8:15" s="179" customFormat="1" x14ac:dyDescent="0.2">
      <c r="H22401" s="180"/>
      <c r="I22401" s="180"/>
      <c r="L22401" s="181"/>
      <c r="M22401" s="180"/>
      <c r="N22401" s="180"/>
      <c r="O22401" s="180"/>
    </row>
    <row r="22402" spans="8:15" s="179" customFormat="1" x14ac:dyDescent="0.2">
      <c r="H22402" s="180"/>
      <c r="I22402" s="180"/>
      <c r="L22402" s="181"/>
      <c r="M22402" s="180"/>
      <c r="N22402" s="180"/>
      <c r="O22402" s="180"/>
    </row>
    <row r="22403" spans="8:15" s="179" customFormat="1" x14ac:dyDescent="0.2">
      <c r="H22403" s="180"/>
      <c r="I22403" s="180"/>
      <c r="L22403" s="181"/>
      <c r="M22403" s="180"/>
      <c r="N22403" s="180"/>
      <c r="O22403" s="180"/>
    </row>
    <row r="22404" spans="8:15" s="179" customFormat="1" x14ac:dyDescent="0.2">
      <c r="H22404" s="180"/>
      <c r="I22404" s="180"/>
      <c r="L22404" s="181"/>
      <c r="M22404" s="180"/>
      <c r="N22404" s="180"/>
      <c r="O22404" s="180"/>
    </row>
    <row r="22405" spans="8:15" s="179" customFormat="1" x14ac:dyDescent="0.2">
      <c r="H22405" s="180"/>
      <c r="I22405" s="180"/>
      <c r="L22405" s="181"/>
      <c r="M22405" s="180"/>
      <c r="N22405" s="180"/>
      <c r="O22405" s="180"/>
    </row>
    <row r="22406" spans="8:15" s="179" customFormat="1" x14ac:dyDescent="0.2">
      <c r="H22406" s="180"/>
      <c r="I22406" s="180"/>
      <c r="L22406" s="181"/>
      <c r="M22406" s="180"/>
      <c r="N22406" s="180"/>
      <c r="O22406" s="180"/>
    </row>
    <row r="22407" spans="8:15" s="179" customFormat="1" x14ac:dyDescent="0.2">
      <c r="H22407" s="180"/>
      <c r="I22407" s="180"/>
      <c r="L22407" s="181"/>
      <c r="M22407" s="180"/>
      <c r="N22407" s="180"/>
      <c r="O22407" s="180"/>
    </row>
    <row r="22408" spans="8:15" s="179" customFormat="1" x14ac:dyDescent="0.2">
      <c r="H22408" s="180"/>
      <c r="I22408" s="180"/>
      <c r="L22408" s="181"/>
      <c r="M22408" s="180"/>
      <c r="N22408" s="180"/>
      <c r="O22408" s="180"/>
    </row>
    <row r="22409" spans="8:15" s="179" customFormat="1" x14ac:dyDescent="0.2">
      <c r="H22409" s="180"/>
      <c r="I22409" s="180"/>
      <c r="L22409" s="181"/>
      <c r="M22409" s="180"/>
      <c r="N22409" s="180"/>
      <c r="O22409" s="180"/>
    </row>
    <row r="22410" spans="8:15" s="179" customFormat="1" x14ac:dyDescent="0.2">
      <c r="H22410" s="180"/>
      <c r="I22410" s="180"/>
      <c r="L22410" s="181"/>
      <c r="M22410" s="180"/>
      <c r="N22410" s="180"/>
      <c r="O22410" s="180"/>
    </row>
    <row r="22411" spans="8:15" s="179" customFormat="1" x14ac:dyDescent="0.2">
      <c r="H22411" s="180"/>
      <c r="I22411" s="180"/>
      <c r="L22411" s="181"/>
      <c r="M22411" s="180"/>
      <c r="N22411" s="180"/>
      <c r="O22411" s="180"/>
    </row>
    <row r="22412" spans="8:15" s="179" customFormat="1" x14ac:dyDescent="0.2">
      <c r="H22412" s="180"/>
      <c r="I22412" s="180"/>
      <c r="L22412" s="181"/>
      <c r="M22412" s="180"/>
      <c r="N22412" s="180"/>
      <c r="O22412" s="180"/>
    </row>
    <row r="22413" spans="8:15" s="179" customFormat="1" x14ac:dyDescent="0.2">
      <c r="H22413" s="180"/>
      <c r="I22413" s="180"/>
      <c r="L22413" s="181"/>
      <c r="M22413" s="180"/>
      <c r="N22413" s="180"/>
      <c r="O22413" s="180"/>
    </row>
    <row r="22414" spans="8:15" s="179" customFormat="1" x14ac:dyDescent="0.2">
      <c r="H22414" s="180"/>
      <c r="I22414" s="180"/>
      <c r="L22414" s="181"/>
      <c r="M22414" s="180"/>
      <c r="N22414" s="180"/>
      <c r="O22414" s="180"/>
    </row>
    <row r="22415" spans="8:15" s="179" customFormat="1" x14ac:dyDescent="0.2">
      <c r="H22415" s="180"/>
      <c r="I22415" s="180"/>
      <c r="L22415" s="181"/>
      <c r="M22415" s="180"/>
      <c r="N22415" s="180"/>
      <c r="O22415" s="180"/>
    </row>
    <row r="22416" spans="8:15" s="179" customFormat="1" x14ac:dyDescent="0.2">
      <c r="H22416" s="180"/>
      <c r="I22416" s="180"/>
      <c r="L22416" s="181"/>
      <c r="M22416" s="180"/>
      <c r="N22416" s="180"/>
      <c r="O22416" s="180"/>
    </row>
    <row r="22417" spans="8:15" s="179" customFormat="1" x14ac:dyDescent="0.2">
      <c r="H22417" s="180"/>
      <c r="I22417" s="180"/>
      <c r="L22417" s="181"/>
      <c r="M22417" s="180"/>
      <c r="N22417" s="180"/>
      <c r="O22417" s="180"/>
    </row>
    <row r="22418" spans="8:15" s="179" customFormat="1" x14ac:dyDescent="0.2">
      <c r="H22418" s="180"/>
      <c r="I22418" s="180"/>
      <c r="L22418" s="181"/>
      <c r="M22418" s="180"/>
      <c r="N22418" s="180"/>
      <c r="O22418" s="180"/>
    </row>
    <row r="22419" spans="8:15" s="179" customFormat="1" x14ac:dyDescent="0.2">
      <c r="H22419" s="180"/>
      <c r="I22419" s="180"/>
      <c r="L22419" s="181"/>
      <c r="M22419" s="180"/>
      <c r="N22419" s="180"/>
      <c r="O22419" s="180"/>
    </row>
    <row r="22420" spans="8:15" s="179" customFormat="1" x14ac:dyDescent="0.2">
      <c r="H22420" s="180"/>
      <c r="I22420" s="180"/>
      <c r="L22420" s="181"/>
      <c r="M22420" s="180"/>
      <c r="N22420" s="180"/>
      <c r="O22420" s="180"/>
    </row>
    <row r="22421" spans="8:15" s="179" customFormat="1" x14ac:dyDescent="0.2">
      <c r="H22421" s="180"/>
      <c r="I22421" s="180"/>
      <c r="L22421" s="181"/>
      <c r="M22421" s="180"/>
      <c r="N22421" s="180"/>
      <c r="O22421" s="180"/>
    </row>
    <row r="22422" spans="8:15" s="179" customFormat="1" x14ac:dyDescent="0.2">
      <c r="H22422" s="180"/>
      <c r="I22422" s="180"/>
      <c r="L22422" s="181"/>
      <c r="M22422" s="180"/>
      <c r="N22422" s="180"/>
      <c r="O22422" s="180"/>
    </row>
    <row r="22423" spans="8:15" s="179" customFormat="1" x14ac:dyDescent="0.2">
      <c r="H22423" s="180"/>
      <c r="I22423" s="180"/>
      <c r="L22423" s="181"/>
      <c r="M22423" s="180"/>
      <c r="N22423" s="180"/>
      <c r="O22423" s="180"/>
    </row>
    <row r="22424" spans="8:15" s="179" customFormat="1" x14ac:dyDescent="0.2">
      <c r="H22424" s="180"/>
      <c r="I22424" s="180"/>
      <c r="L22424" s="181"/>
      <c r="M22424" s="180"/>
      <c r="N22424" s="180"/>
      <c r="O22424" s="180"/>
    </row>
    <row r="22425" spans="8:15" s="179" customFormat="1" x14ac:dyDescent="0.2">
      <c r="H22425" s="180"/>
      <c r="I22425" s="180"/>
      <c r="L22425" s="181"/>
      <c r="M22425" s="180"/>
      <c r="N22425" s="180"/>
      <c r="O22425" s="180"/>
    </row>
    <row r="22426" spans="8:15" s="179" customFormat="1" x14ac:dyDescent="0.2">
      <c r="H22426" s="180"/>
      <c r="I22426" s="180"/>
      <c r="L22426" s="181"/>
      <c r="M22426" s="180"/>
      <c r="N22426" s="180"/>
      <c r="O22426" s="180"/>
    </row>
    <row r="22427" spans="8:15" s="179" customFormat="1" x14ac:dyDescent="0.2">
      <c r="H22427" s="180"/>
      <c r="I22427" s="180"/>
      <c r="L22427" s="181"/>
      <c r="M22427" s="180"/>
      <c r="N22427" s="180"/>
      <c r="O22427" s="180"/>
    </row>
    <row r="22428" spans="8:15" s="179" customFormat="1" x14ac:dyDescent="0.2">
      <c r="H22428" s="180"/>
      <c r="I22428" s="180"/>
      <c r="L22428" s="181"/>
      <c r="M22428" s="180"/>
      <c r="N22428" s="180"/>
      <c r="O22428" s="180"/>
    </row>
    <row r="22429" spans="8:15" s="179" customFormat="1" x14ac:dyDescent="0.2">
      <c r="H22429" s="180"/>
      <c r="I22429" s="180"/>
      <c r="L22429" s="181"/>
      <c r="M22429" s="180"/>
      <c r="N22429" s="180"/>
      <c r="O22429" s="180"/>
    </row>
    <row r="22430" spans="8:15" s="179" customFormat="1" x14ac:dyDescent="0.2">
      <c r="H22430" s="180"/>
      <c r="I22430" s="180"/>
      <c r="L22430" s="181"/>
      <c r="M22430" s="180"/>
      <c r="N22430" s="180"/>
      <c r="O22430" s="180"/>
    </row>
    <row r="22431" spans="8:15" s="179" customFormat="1" x14ac:dyDescent="0.2">
      <c r="H22431" s="180"/>
      <c r="I22431" s="180"/>
      <c r="L22431" s="181"/>
      <c r="M22431" s="180"/>
      <c r="N22431" s="180"/>
      <c r="O22431" s="180"/>
    </row>
    <row r="22432" spans="8:15" s="179" customFormat="1" x14ac:dyDescent="0.2">
      <c r="H22432" s="180"/>
      <c r="I22432" s="180"/>
      <c r="L22432" s="181"/>
      <c r="M22432" s="180"/>
      <c r="N22432" s="180"/>
      <c r="O22432" s="180"/>
    </row>
    <row r="22433" spans="8:15" s="179" customFormat="1" x14ac:dyDescent="0.2">
      <c r="H22433" s="180"/>
      <c r="I22433" s="180"/>
      <c r="L22433" s="181"/>
      <c r="M22433" s="180"/>
      <c r="N22433" s="180"/>
      <c r="O22433" s="180"/>
    </row>
    <row r="22434" spans="8:15" s="179" customFormat="1" x14ac:dyDescent="0.2">
      <c r="H22434" s="180"/>
      <c r="I22434" s="180"/>
      <c r="L22434" s="181"/>
      <c r="M22434" s="180"/>
      <c r="N22434" s="180"/>
      <c r="O22434" s="180"/>
    </row>
    <row r="22435" spans="8:15" s="179" customFormat="1" x14ac:dyDescent="0.2">
      <c r="H22435" s="180"/>
      <c r="I22435" s="180"/>
      <c r="L22435" s="181"/>
      <c r="M22435" s="180"/>
      <c r="N22435" s="180"/>
      <c r="O22435" s="180"/>
    </row>
    <row r="22436" spans="8:15" s="179" customFormat="1" x14ac:dyDescent="0.2">
      <c r="H22436" s="180"/>
      <c r="I22436" s="180"/>
      <c r="L22436" s="181"/>
      <c r="M22436" s="180"/>
      <c r="N22436" s="180"/>
      <c r="O22436" s="180"/>
    </row>
    <row r="22437" spans="8:15" s="179" customFormat="1" x14ac:dyDescent="0.2">
      <c r="H22437" s="180"/>
      <c r="I22437" s="180"/>
      <c r="L22437" s="181"/>
      <c r="M22437" s="180"/>
      <c r="N22437" s="180"/>
      <c r="O22437" s="180"/>
    </row>
    <row r="22438" spans="8:15" s="179" customFormat="1" x14ac:dyDescent="0.2">
      <c r="H22438" s="180"/>
      <c r="I22438" s="180"/>
      <c r="L22438" s="181"/>
      <c r="M22438" s="180"/>
      <c r="N22438" s="180"/>
      <c r="O22438" s="180"/>
    </row>
    <row r="22439" spans="8:15" s="179" customFormat="1" x14ac:dyDescent="0.2">
      <c r="H22439" s="180"/>
      <c r="I22439" s="180"/>
      <c r="L22439" s="181"/>
      <c r="M22439" s="180"/>
      <c r="N22439" s="180"/>
      <c r="O22439" s="180"/>
    </row>
    <row r="22440" spans="8:15" s="179" customFormat="1" x14ac:dyDescent="0.2">
      <c r="H22440" s="180"/>
      <c r="I22440" s="180"/>
      <c r="L22440" s="181"/>
      <c r="M22440" s="180"/>
      <c r="N22440" s="180"/>
      <c r="O22440" s="180"/>
    </row>
    <row r="22441" spans="8:15" s="179" customFormat="1" x14ac:dyDescent="0.2">
      <c r="H22441" s="180"/>
      <c r="I22441" s="180"/>
      <c r="L22441" s="181"/>
      <c r="M22441" s="180"/>
      <c r="N22441" s="180"/>
      <c r="O22441" s="180"/>
    </row>
    <row r="22442" spans="8:15" s="179" customFormat="1" x14ac:dyDescent="0.2">
      <c r="H22442" s="180"/>
      <c r="I22442" s="180"/>
      <c r="L22442" s="181"/>
      <c r="M22442" s="180"/>
      <c r="N22442" s="180"/>
      <c r="O22442" s="180"/>
    </row>
    <row r="22443" spans="8:15" s="179" customFormat="1" x14ac:dyDescent="0.2">
      <c r="H22443" s="180"/>
      <c r="I22443" s="180"/>
      <c r="L22443" s="181"/>
      <c r="M22443" s="180"/>
      <c r="N22443" s="180"/>
      <c r="O22443" s="180"/>
    </row>
    <row r="22444" spans="8:15" s="179" customFormat="1" x14ac:dyDescent="0.2">
      <c r="H22444" s="180"/>
      <c r="I22444" s="180"/>
      <c r="L22444" s="181"/>
      <c r="M22444" s="180"/>
      <c r="N22444" s="180"/>
      <c r="O22444" s="180"/>
    </row>
    <row r="22445" spans="8:15" s="179" customFormat="1" x14ac:dyDescent="0.2">
      <c r="H22445" s="180"/>
      <c r="I22445" s="180"/>
      <c r="L22445" s="181"/>
      <c r="M22445" s="180"/>
      <c r="N22445" s="180"/>
      <c r="O22445" s="180"/>
    </row>
    <row r="22446" spans="8:15" s="179" customFormat="1" x14ac:dyDescent="0.2">
      <c r="H22446" s="180"/>
      <c r="I22446" s="180"/>
      <c r="L22446" s="181"/>
      <c r="M22446" s="180"/>
      <c r="N22446" s="180"/>
      <c r="O22446" s="180"/>
    </row>
    <row r="22447" spans="8:15" s="179" customFormat="1" x14ac:dyDescent="0.2">
      <c r="H22447" s="180"/>
      <c r="I22447" s="180"/>
      <c r="L22447" s="181"/>
      <c r="M22447" s="180"/>
      <c r="N22447" s="180"/>
      <c r="O22447" s="180"/>
    </row>
    <row r="22448" spans="8:15" s="179" customFormat="1" x14ac:dyDescent="0.2">
      <c r="H22448" s="180"/>
      <c r="I22448" s="180"/>
      <c r="L22448" s="181"/>
      <c r="M22448" s="180"/>
      <c r="N22448" s="180"/>
      <c r="O22448" s="180"/>
    </row>
    <row r="22449" spans="8:15" s="179" customFormat="1" x14ac:dyDescent="0.2">
      <c r="H22449" s="180"/>
      <c r="I22449" s="180"/>
      <c r="L22449" s="181"/>
      <c r="M22449" s="180"/>
      <c r="N22449" s="180"/>
      <c r="O22449" s="180"/>
    </row>
    <row r="22450" spans="8:15" s="179" customFormat="1" x14ac:dyDescent="0.2">
      <c r="H22450" s="180"/>
      <c r="I22450" s="180"/>
      <c r="L22450" s="181"/>
      <c r="M22450" s="180"/>
      <c r="N22450" s="180"/>
      <c r="O22450" s="180"/>
    </row>
    <row r="22451" spans="8:15" s="179" customFormat="1" x14ac:dyDescent="0.2">
      <c r="H22451" s="180"/>
      <c r="I22451" s="180"/>
      <c r="L22451" s="181"/>
      <c r="M22451" s="180"/>
      <c r="N22451" s="180"/>
      <c r="O22451" s="180"/>
    </row>
    <row r="22452" spans="8:15" s="179" customFormat="1" x14ac:dyDescent="0.2">
      <c r="H22452" s="180"/>
      <c r="I22452" s="180"/>
      <c r="L22452" s="181"/>
      <c r="M22452" s="180"/>
      <c r="N22452" s="180"/>
      <c r="O22452" s="180"/>
    </row>
    <row r="22453" spans="8:15" s="179" customFormat="1" x14ac:dyDescent="0.2">
      <c r="H22453" s="180"/>
      <c r="I22453" s="180"/>
      <c r="L22453" s="181"/>
      <c r="M22453" s="180"/>
      <c r="N22453" s="180"/>
      <c r="O22453" s="180"/>
    </row>
    <row r="22454" spans="8:15" s="179" customFormat="1" x14ac:dyDescent="0.2">
      <c r="H22454" s="180"/>
      <c r="I22454" s="180"/>
      <c r="L22454" s="181"/>
      <c r="M22454" s="180"/>
      <c r="N22454" s="180"/>
      <c r="O22454" s="180"/>
    </row>
    <row r="22455" spans="8:15" s="179" customFormat="1" x14ac:dyDescent="0.2">
      <c r="H22455" s="180"/>
      <c r="I22455" s="180"/>
      <c r="L22455" s="181"/>
      <c r="M22455" s="180"/>
      <c r="N22455" s="180"/>
      <c r="O22455" s="180"/>
    </row>
    <row r="22456" spans="8:15" s="179" customFormat="1" x14ac:dyDescent="0.2">
      <c r="H22456" s="180"/>
      <c r="I22456" s="180"/>
      <c r="L22456" s="181"/>
      <c r="M22456" s="180"/>
      <c r="N22456" s="180"/>
      <c r="O22456" s="180"/>
    </row>
    <row r="22457" spans="8:15" s="179" customFormat="1" x14ac:dyDescent="0.2">
      <c r="H22457" s="180"/>
      <c r="I22457" s="180"/>
      <c r="L22457" s="181"/>
      <c r="M22457" s="180"/>
      <c r="N22457" s="180"/>
      <c r="O22457" s="180"/>
    </row>
    <row r="22458" spans="8:15" s="179" customFormat="1" x14ac:dyDescent="0.2">
      <c r="H22458" s="180"/>
      <c r="I22458" s="180"/>
      <c r="L22458" s="181"/>
      <c r="M22458" s="180"/>
      <c r="N22458" s="180"/>
      <c r="O22458" s="180"/>
    </row>
    <row r="22459" spans="8:15" s="179" customFormat="1" x14ac:dyDescent="0.2">
      <c r="H22459" s="180"/>
      <c r="I22459" s="180"/>
      <c r="L22459" s="181"/>
      <c r="M22459" s="180"/>
      <c r="N22459" s="180"/>
      <c r="O22459" s="180"/>
    </row>
    <row r="22460" spans="8:15" s="179" customFormat="1" x14ac:dyDescent="0.2">
      <c r="H22460" s="180"/>
      <c r="I22460" s="180"/>
      <c r="L22460" s="181"/>
      <c r="M22460" s="180"/>
      <c r="N22460" s="180"/>
      <c r="O22460" s="180"/>
    </row>
    <row r="22461" spans="8:15" s="179" customFormat="1" x14ac:dyDescent="0.2">
      <c r="H22461" s="180"/>
      <c r="I22461" s="180"/>
      <c r="L22461" s="181"/>
      <c r="M22461" s="180"/>
      <c r="N22461" s="180"/>
      <c r="O22461" s="180"/>
    </row>
    <row r="22462" spans="8:15" s="179" customFormat="1" x14ac:dyDescent="0.2">
      <c r="H22462" s="180"/>
      <c r="I22462" s="180"/>
      <c r="L22462" s="181"/>
      <c r="M22462" s="180"/>
      <c r="N22462" s="180"/>
      <c r="O22462" s="180"/>
    </row>
    <row r="22463" spans="8:15" s="179" customFormat="1" x14ac:dyDescent="0.2">
      <c r="H22463" s="180"/>
      <c r="I22463" s="180"/>
      <c r="L22463" s="181"/>
      <c r="M22463" s="180"/>
      <c r="N22463" s="180"/>
      <c r="O22463" s="180"/>
    </row>
    <row r="22464" spans="8:15" s="179" customFormat="1" x14ac:dyDescent="0.2">
      <c r="H22464" s="180"/>
      <c r="I22464" s="180"/>
      <c r="L22464" s="181"/>
      <c r="M22464" s="180"/>
      <c r="N22464" s="180"/>
      <c r="O22464" s="180"/>
    </row>
    <row r="22465" spans="8:15" s="179" customFormat="1" x14ac:dyDescent="0.2">
      <c r="H22465" s="180"/>
      <c r="I22465" s="180"/>
      <c r="L22465" s="181"/>
      <c r="M22465" s="180"/>
      <c r="N22465" s="180"/>
      <c r="O22465" s="180"/>
    </row>
    <row r="22466" spans="8:15" s="179" customFormat="1" x14ac:dyDescent="0.2">
      <c r="H22466" s="180"/>
      <c r="I22466" s="180"/>
      <c r="L22466" s="181"/>
      <c r="M22466" s="180"/>
      <c r="N22466" s="180"/>
      <c r="O22466" s="180"/>
    </row>
    <row r="22467" spans="8:15" s="179" customFormat="1" x14ac:dyDescent="0.2">
      <c r="H22467" s="180"/>
      <c r="I22467" s="180"/>
      <c r="L22467" s="181"/>
      <c r="M22467" s="180"/>
      <c r="N22467" s="180"/>
      <c r="O22467" s="180"/>
    </row>
    <row r="22468" spans="8:15" s="179" customFormat="1" x14ac:dyDescent="0.2">
      <c r="H22468" s="180"/>
      <c r="I22468" s="180"/>
      <c r="L22468" s="181"/>
      <c r="M22468" s="180"/>
      <c r="N22468" s="180"/>
      <c r="O22468" s="180"/>
    </row>
    <row r="22469" spans="8:15" s="179" customFormat="1" x14ac:dyDescent="0.2">
      <c r="H22469" s="180"/>
      <c r="I22469" s="180"/>
      <c r="L22469" s="181"/>
      <c r="M22469" s="180"/>
      <c r="N22469" s="180"/>
      <c r="O22469" s="180"/>
    </row>
    <row r="22470" spans="8:15" s="179" customFormat="1" x14ac:dyDescent="0.2">
      <c r="H22470" s="180"/>
      <c r="I22470" s="180"/>
      <c r="L22470" s="181"/>
      <c r="M22470" s="180"/>
      <c r="N22470" s="180"/>
      <c r="O22470" s="180"/>
    </row>
    <row r="22471" spans="8:15" s="179" customFormat="1" x14ac:dyDescent="0.2">
      <c r="H22471" s="180"/>
      <c r="I22471" s="180"/>
      <c r="L22471" s="181"/>
      <c r="M22471" s="180"/>
      <c r="N22471" s="180"/>
      <c r="O22471" s="180"/>
    </row>
    <row r="22472" spans="8:15" s="179" customFormat="1" x14ac:dyDescent="0.2">
      <c r="H22472" s="180"/>
      <c r="I22472" s="180"/>
      <c r="L22472" s="181"/>
      <c r="M22472" s="180"/>
      <c r="N22472" s="180"/>
      <c r="O22472" s="180"/>
    </row>
    <row r="22473" spans="8:15" s="179" customFormat="1" x14ac:dyDescent="0.2">
      <c r="H22473" s="180"/>
      <c r="I22473" s="180"/>
      <c r="L22473" s="181"/>
      <c r="M22473" s="180"/>
      <c r="N22473" s="180"/>
      <c r="O22473" s="180"/>
    </row>
    <row r="22474" spans="8:15" s="179" customFormat="1" x14ac:dyDescent="0.2">
      <c r="H22474" s="180"/>
      <c r="I22474" s="180"/>
      <c r="L22474" s="181"/>
      <c r="M22474" s="180"/>
      <c r="N22474" s="180"/>
      <c r="O22474" s="180"/>
    </row>
    <row r="22475" spans="8:15" s="179" customFormat="1" x14ac:dyDescent="0.2">
      <c r="H22475" s="180"/>
      <c r="I22475" s="180"/>
      <c r="L22475" s="181"/>
      <c r="M22475" s="180"/>
      <c r="N22475" s="180"/>
      <c r="O22475" s="180"/>
    </row>
    <row r="22476" spans="8:15" s="179" customFormat="1" x14ac:dyDescent="0.2">
      <c r="H22476" s="180"/>
      <c r="I22476" s="180"/>
      <c r="L22476" s="181"/>
      <c r="M22476" s="180"/>
      <c r="N22476" s="180"/>
      <c r="O22476" s="180"/>
    </row>
    <row r="22477" spans="8:15" s="179" customFormat="1" x14ac:dyDescent="0.2">
      <c r="H22477" s="180"/>
      <c r="I22477" s="180"/>
      <c r="L22477" s="181"/>
      <c r="M22477" s="180"/>
      <c r="N22477" s="180"/>
      <c r="O22477" s="180"/>
    </row>
    <row r="22478" spans="8:15" s="179" customFormat="1" x14ac:dyDescent="0.2">
      <c r="H22478" s="180"/>
      <c r="I22478" s="180"/>
      <c r="L22478" s="181"/>
      <c r="M22478" s="180"/>
      <c r="N22478" s="180"/>
      <c r="O22478" s="180"/>
    </row>
    <row r="22479" spans="8:15" s="179" customFormat="1" x14ac:dyDescent="0.2">
      <c r="H22479" s="180"/>
      <c r="I22479" s="180"/>
      <c r="L22479" s="181"/>
      <c r="M22479" s="180"/>
      <c r="N22479" s="180"/>
      <c r="O22479" s="180"/>
    </row>
    <row r="22480" spans="8:15" s="179" customFormat="1" x14ac:dyDescent="0.2">
      <c r="H22480" s="180"/>
      <c r="I22480" s="180"/>
      <c r="L22480" s="181"/>
      <c r="M22480" s="180"/>
      <c r="N22480" s="180"/>
      <c r="O22480" s="180"/>
    </row>
    <row r="22481" spans="8:15" s="179" customFormat="1" x14ac:dyDescent="0.2">
      <c r="H22481" s="180"/>
      <c r="I22481" s="180"/>
      <c r="L22481" s="181"/>
      <c r="M22481" s="180"/>
      <c r="N22481" s="180"/>
      <c r="O22481" s="180"/>
    </row>
    <row r="22482" spans="8:15" s="179" customFormat="1" x14ac:dyDescent="0.2">
      <c r="H22482" s="180"/>
      <c r="I22482" s="180"/>
      <c r="L22482" s="181"/>
      <c r="M22482" s="180"/>
      <c r="N22482" s="180"/>
      <c r="O22482" s="180"/>
    </row>
    <row r="22483" spans="8:15" s="179" customFormat="1" x14ac:dyDescent="0.2">
      <c r="H22483" s="180"/>
      <c r="I22483" s="180"/>
      <c r="L22483" s="181"/>
      <c r="M22483" s="180"/>
      <c r="N22483" s="180"/>
      <c r="O22483" s="180"/>
    </row>
    <row r="22484" spans="8:15" s="179" customFormat="1" x14ac:dyDescent="0.2">
      <c r="H22484" s="180"/>
      <c r="I22484" s="180"/>
      <c r="L22484" s="181"/>
      <c r="M22484" s="180"/>
      <c r="N22484" s="180"/>
      <c r="O22484" s="180"/>
    </row>
    <row r="22485" spans="8:15" s="179" customFormat="1" x14ac:dyDescent="0.2">
      <c r="H22485" s="180"/>
      <c r="I22485" s="180"/>
      <c r="L22485" s="181"/>
      <c r="M22485" s="180"/>
      <c r="N22485" s="180"/>
      <c r="O22485" s="180"/>
    </row>
    <row r="22486" spans="8:15" s="179" customFormat="1" x14ac:dyDescent="0.2">
      <c r="H22486" s="180"/>
      <c r="I22486" s="180"/>
      <c r="L22486" s="181"/>
      <c r="M22486" s="180"/>
      <c r="N22486" s="180"/>
      <c r="O22486" s="180"/>
    </row>
    <row r="22487" spans="8:15" s="179" customFormat="1" x14ac:dyDescent="0.2">
      <c r="H22487" s="180"/>
      <c r="I22487" s="180"/>
      <c r="L22487" s="181"/>
      <c r="M22487" s="180"/>
      <c r="N22487" s="180"/>
      <c r="O22487" s="180"/>
    </row>
    <row r="22488" spans="8:15" s="179" customFormat="1" x14ac:dyDescent="0.2">
      <c r="H22488" s="180"/>
      <c r="I22488" s="180"/>
      <c r="L22488" s="181"/>
      <c r="M22488" s="180"/>
      <c r="N22488" s="180"/>
      <c r="O22488" s="180"/>
    </row>
    <row r="22489" spans="8:15" s="179" customFormat="1" x14ac:dyDescent="0.2">
      <c r="H22489" s="180"/>
      <c r="I22489" s="180"/>
      <c r="L22489" s="181"/>
      <c r="M22489" s="180"/>
      <c r="N22489" s="180"/>
      <c r="O22489" s="180"/>
    </row>
    <row r="22490" spans="8:15" s="179" customFormat="1" x14ac:dyDescent="0.2">
      <c r="H22490" s="180"/>
      <c r="I22490" s="180"/>
      <c r="L22490" s="181"/>
      <c r="M22490" s="180"/>
      <c r="N22490" s="180"/>
      <c r="O22490" s="180"/>
    </row>
    <row r="22491" spans="8:15" s="179" customFormat="1" x14ac:dyDescent="0.2">
      <c r="H22491" s="180"/>
      <c r="I22491" s="180"/>
      <c r="L22491" s="181"/>
      <c r="M22491" s="180"/>
      <c r="N22491" s="180"/>
      <c r="O22491" s="180"/>
    </row>
    <row r="22492" spans="8:15" s="179" customFormat="1" x14ac:dyDescent="0.2">
      <c r="H22492" s="180"/>
      <c r="I22492" s="180"/>
      <c r="L22492" s="181"/>
      <c r="M22492" s="180"/>
      <c r="N22492" s="180"/>
      <c r="O22492" s="180"/>
    </row>
    <row r="22493" spans="8:15" s="179" customFormat="1" x14ac:dyDescent="0.2">
      <c r="H22493" s="180"/>
      <c r="I22493" s="180"/>
      <c r="L22493" s="181"/>
      <c r="M22493" s="180"/>
      <c r="N22493" s="180"/>
      <c r="O22493" s="180"/>
    </row>
    <row r="22494" spans="8:15" s="179" customFormat="1" x14ac:dyDescent="0.2">
      <c r="H22494" s="180"/>
      <c r="I22494" s="180"/>
      <c r="L22494" s="181"/>
      <c r="M22494" s="180"/>
      <c r="N22494" s="180"/>
      <c r="O22494" s="180"/>
    </row>
    <row r="22495" spans="8:15" s="179" customFormat="1" x14ac:dyDescent="0.2">
      <c r="H22495" s="180"/>
      <c r="I22495" s="180"/>
      <c r="L22495" s="181"/>
      <c r="M22495" s="180"/>
      <c r="N22495" s="180"/>
      <c r="O22495" s="180"/>
    </row>
    <row r="22496" spans="8:15" s="179" customFormat="1" x14ac:dyDescent="0.2">
      <c r="H22496" s="180"/>
      <c r="I22496" s="180"/>
      <c r="L22496" s="181"/>
      <c r="M22496" s="180"/>
      <c r="N22496" s="180"/>
      <c r="O22496" s="180"/>
    </row>
    <row r="22497" spans="8:15" s="179" customFormat="1" x14ac:dyDescent="0.2">
      <c r="H22497" s="180"/>
      <c r="I22497" s="180"/>
      <c r="L22497" s="181"/>
      <c r="M22497" s="180"/>
      <c r="N22497" s="180"/>
      <c r="O22497" s="180"/>
    </row>
    <row r="22498" spans="8:15" s="179" customFormat="1" x14ac:dyDescent="0.2">
      <c r="H22498" s="180"/>
      <c r="I22498" s="180"/>
      <c r="L22498" s="181"/>
      <c r="M22498" s="180"/>
      <c r="N22498" s="180"/>
      <c r="O22498" s="180"/>
    </row>
    <row r="22499" spans="8:15" s="179" customFormat="1" x14ac:dyDescent="0.2">
      <c r="H22499" s="180"/>
      <c r="I22499" s="180"/>
      <c r="L22499" s="181"/>
      <c r="M22499" s="180"/>
      <c r="N22499" s="180"/>
      <c r="O22499" s="180"/>
    </row>
    <row r="22500" spans="8:15" s="179" customFormat="1" x14ac:dyDescent="0.2">
      <c r="H22500" s="180"/>
      <c r="I22500" s="180"/>
      <c r="L22500" s="181"/>
      <c r="M22500" s="180"/>
      <c r="N22500" s="180"/>
      <c r="O22500" s="180"/>
    </row>
    <row r="22501" spans="8:15" s="179" customFormat="1" x14ac:dyDescent="0.2">
      <c r="H22501" s="180"/>
      <c r="I22501" s="180"/>
      <c r="L22501" s="181"/>
      <c r="M22501" s="180"/>
      <c r="N22501" s="180"/>
      <c r="O22501" s="180"/>
    </row>
    <row r="22502" spans="8:15" s="179" customFormat="1" x14ac:dyDescent="0.2">
      <c r="H22502" s="180"/>
      <c r="I22502" s="180"/>
      <c r="L22502" s="181"/>
      <c r="M22502" s="180"/>
      <c r="N22502" s="180"/>
      <c r="O22502" s="180"/>
    </row>
    <row r="22503" spans="8:15" s="179" customFormat="1" x14ac:dyDescent="0.2">
      <c r="H22503" s="180"/>
      <c r="I22503" s="180"/>
      <c r="L22503" s="181"/>
      <c r="M22503" s="180"/>
      <c r="N22503" s="180"/>
      <c r="O22503" s="180"/>
    </row>
    <row r="22504" spans="8:15" s="179" customFormat="1" x14ac:dyDescent="0.2">
      <c r="H22504" s="180"/>
      <c r="I22504" s="180"/>
      <c r="L22504" s="181"/>
      <c r="M22504" s="180"/>
      <c r="N22504" s="180"/>
      <c r="O22504" s="180"/>
    </row>
    <row r="22505" spans="8:15" s="179" customFormat="1" x14ac:dyDescent="0.2">
      <c r="H22505" s="180"/>
      <c r="I22505" s="180"/>
      <c r="L22505" s="181"/>
      <c r="M22505" s="180"/>
      <c r="N22505" s="180"/>
      <c r="O22505" s="180"/>
    </row>
    <row r="22506" spans="8:15" s="179" customFormat="1" x14ac:dyDescent="0.2">
      <c r="H22506" s="180"/>
      <c r="I22506" s="180"/>
      <c r="L22506" s="181"/>
      <c r="M22506" s="180"/>
      <c r="N22506" s="180"/>
      <c r="O22506" s="180"/>
    </row>
    <row r="22507" spans="8:15" s="179" customFormat="1" x14ac:dyDescent="0.2">
      <c r="H22507" s="180"/>
      <c r="I22507" s="180"/>
      <c r="L22507" s="181"/>
      <c r="M22507" s="180"/>
      <c r="N22507" s="180"/>
      <c r="O22507" s="180"/>
    </row>
    <row r="22508" spans="8:15" s="179" customFormat="1" x14ac:dyDescent="0.2">
      <c r="H22508" s="180"/>
      <c r="I22508" s="180"/>
      <c r="L22508" s="181"/>
      <c r="M22508" s="180"/>
      <c r="N22508" s="180"/>
      <c r="O22508" s="180"/>
    </row>
    <row r="22509" spans="8:15" s="179" customFormat="1" x14ac:dyDescent="0.2">
      <c r="H22509" s="180"/>
      <c r="I22509" s="180"/>
      <c r="L22509" s="181"/>
      <c r="M22509" s="180"/>
      <c r="N22509" s="180"/>
      <c r="O22509" s="180"/>
    </row>
    <row r="22510" spans="8:15" s="179" customFormat="1" x14ac:dyDescent="0.2">
      <c r="H22510" s="180"/>
      <c r="I22510" s="180"/>
      <c r="L22510" s="181"/>
      <c r="M22510" s="180"/>
      <c r="N22510" s="180"/>
      <c r="O22510" s="180"/>
    </row>
    <row r="22511" spans="8:15" s="179" customFormat="1" x14ac:dyDescent="0.2">
      <c r="H22511" s="180"/>
      <c r="I22511" s="180"/>
      <c r="L22511" s="181"/>
      <c r="M22511" s="180"/>
      <c r="N22511" s="180"/>
      <c r="O22511" s="180"/>
    </row>
    <row r="22512" spans="8:15" s="179" customFormat="1" x14ac:dyDescent="0.2">
      <c r="H22512" s="180"/>
      <c r="I22512" s="180"/>
      <c r="L22512" s="181"/>
      <c r="M22512" s="180"/>
      <c r="N22512" s="180"/>
      <c r="O22512" s="180"/>
    </row>
    <row r="22513" spans="8:15" s="179" customFormat="1" x14ac:dyDescent="0.2">
      <c r="H22513" s="180"/>
      <c r="I22513" s="180"/>
      <c r="L22513" s="181"/>
      <c r="M22513" s="180"/>
      <c r="N22513" s="180"/>
      <c r="O22513" s="180"/>
    </row>
    <row r="22514" spans="8:15" s="179" customFormat="1" x14ac:dyDescent="0.2">
      <c r="H22514" s="180"/>
      <c r="I22514" s="180"/>
      <c r="L22514" s="181"/>
      <c r="M22514" s="180"/>
      <c r="N22514" s="180"/>
      <c r="O22514" s="180"/>
    </row>
    <row r="22515" spans="8:15" s="179" customFormat="1" x14ac:dyDescent="0.2">
      <c r="H22515" s="180"/>
      <c r="I22515" s="180"/>
      <c r="L22515" s="181"/>
      <c r="M22515" s="180"/>
      <c r="N22515" s="180"/>
      <c r="O22515" s="180"/>
    </row>
    <row r="22516" spans="8:15" s="179" customFormat="1" x14ac:dyDescent="0.2">
      <c r="H22516" s="180"/>
      <c r="I22516" s="180"/>
      <c r="L22516" s="181"/>
      <c r="M22516" s="180"/>
      <c r="N22516" s="180"/>
      <c r="O22516" s="180"/>
    </row>
    <row r="22517" spans="8:15" s="179" customFormat="1" x14ac:dyDescent="0.2">
      <c r="H22517" s="180"/>
      <c r="I22517" s="180"/>
      <c r="L22517" s="181"/>
      <c r="M22517" s="180"/>
      <c r="N22517" s="180"/>
      <c r="O22517" s="180"/>
    </row>
    <row r="22518" spans="8:15" s="179" customFormat="1" x14ac:dyDescent="0.2">
      <c r="H22518" s="180"/>
      <c r="I22518" s="180"/>
      <c r="L22518" s="181"/>
      <c r="M22518" s="180"/>
      <c r="N22518" s="180"/>
      <c r="O22518" s="180"/>
    </row>
    <row r="22519" spans="8:15" s="179" customFormat="1" x14ac:dyDescent="0.2">
      <c r="H22519" s="180"/>
      <c r="I22519" s="180"/>
      <c r="L22519" s="181"/>
      <c r="M22519" s="180"/>
      <c r="N22519" s="180"/>
      <c r="O22519" s="180"/>
    </row>
    <row r="22520" spans="8:15" s="179" customFormat="1" x14ac:dyDescent="0.2">
      <c r="H22520" s="180"/>
      <c r="I22520" s="180"/>
      <c r="L22520" s="181"/>
      <c r="M22520" s="180"/>
      <c r="N22520" s="180"/>
      <c r="O22520" s="180"/>
    </row>
    <row r="22521" spans="8:15" s="179" customFormat="1" x14ac:dyDescent="0.2">
      <c r="H22521" s="180"/>
      <c r="I22521" s="180"/>
      <c r="L22521" s="181"/>
      <c r="M22521" s="180"/>
      <c r="N22521" s="180"/>
      <c r="O22521" s="180"/>
    </row>
    <row r="22522" spans="8:15" s="179" customFormat="1" x14ac:dyDescent="0.2">
      <c r="H22522" s="180"/>
      <c r="I22522" s="180"/>
      <c r="L22522" s="181"/>
      <c r="M22522" s="180"/>
      <c r="N22522" s="180"/>
      <c r="O22522" s="180"/>
    </row>
    <row r="22523" spans="8:15" s="179" customFormat="1" x14ac:dyDescent="0.2">
      <c r="H22523" s="180"/>
      <c r="I22523" s="180"/>
      <c r="L22523" s="181"/>
      <c r="M22523" s="180"/>
      <c r="N22523" s="180"/>
      <c r="O22523" s="180"/>
    </row>
    <row r="22524" spans="8:15" s="179" customFormat="1" x14ac:dyDescent="0.2">
      <c r="H22524" s="180"/>
      <c r="I22524" s="180"/>
      <c r="L22524" s="181"/>
      <c r="M22524" s="180"/>
      <c r="N22524" s="180"/>
      <c r="O22524" s="180"/>
    </row>
    <row r="22525" spans="8:15" s="179" customFormat="1" x14ac:dyDescent="0.2">
      <c r="H22525" s="180"/>
      <c r="I22525" s="180"/>
      <c r="L22525" s="181"/>
      <c r="M22525" s="180"/>
      <c r="N22525" s="180"/>
      <c r="O22525" s="180"/>
    </row>
    <row r="22526" spans="8:15" s="179" customFormat="1" x14ac:dyDescent="0.2">
      <c r="H22526" s="180"/>
      <c r="I22526" s="180"/>
      <c r="L22526" s="181"/>
      <c r="M22526" s="180"/>
      <c r="N22526" s="180"/>
      <c r="O22526" s="180"/>
    </row>
    <row r="22527" spans="8:15" s="179" customFormat="1" x14ac:dyDescent="0.2">
      <c r="H22527" s="180"/>
      <c r="I22527" s="180"/>
      <c r="L22527" s="181"/>
      <c r="M22527" s="180"/>
      <c r="N22527" s="180"/>
      <c r="O22527" s="180"/>
    </row>
    <row r="22528" spans="8:15" s="179" customFormat="1" x14ac:dyDescent="0.2">
      <c r="H22528" s="180"/>
      <c r="I22528" s="180"/>
      <c r="L22528" s="181"/>
      <c r="M22528" s="180"/>
      <c r="N22528" s="180"/>
      <c r="O22528" s="180"/>
    </row>
    <row r="22529" spans="8:15" s="179" customFormat="1" x14ac:dyDescent="0.2">
      <c r="H22529" s="180"/>
      <c r="I22529" s="180"/>
      <c r="L22529" s="181"/>
      <c r="M22529" s="180"/>
      <c r="N22529" s="180"/>
      <c r="O22529" s="180"/>
    </row>
    <row r="22530" spans="8:15" s="179" customFormat="1" x14ac:dyDescent="0.2">
      <c r="H22530" s="180"/>
      <c r="I22530" s="180"/>
      <c r="L22530" s="181"/>
      <c r="M22530" s="180"/>
      <c r="N22530" s="180"/>
      <c r="O22530" s="180"/>
    </row>
    <row r="22531" spans="8:15" s="179" customFormat="1" x14ac:dyDescent="0.2">
      <c r="H22531" s="180"/>
      <c r="I22531" s="180"/>
      <c r="L22531" s="181"/>
      <c r="M22531" s="180"/>
      <c r="N22531" s="180"/>
      <c r="O22531" s="180"/>
    </row>
    <row r="22532" spans="8:15" s="179" customFormat="1" x14ac:dyDescent="0.2">
      <c r="H22532" s="180"/>
      <c r="I22532" s="180"/>
      <c r="L22532" s="181"/>
      <c r="M22532" s="180"/>
      <c r="N22532" s="180"/>
      <c r="O22532" s="180"/>
    </row>
    <row r="22533" spans="8:15" s="179" customFormat="1" x14ac:dyDescent="0.2">
      <c r="H22533" s="180"/>
      <c r="I22533" s="180"/>
      <c r="L22533" s="181"/>
      <c r="M22533" s="180"/>
      <c r="N22533" s="180"/>
      <c r="O22533" s="180"/>
    </row>
    <row r="22534" spans="8:15" s="179" customFormat="1" x14ac:dyDescent="0.2">
      <c r="H22534" s="180"/>
      <c r="I22534" s="180"/>
      <c r="L22534" s="181"/>
      <c r="M22534" s="180"/>
      <c r="N22534" s="180"/>
      <c r="O22534" s="180"/>
    </row>
    <row r="22535" spans="8:15" s="179" customFormat="1" x14ac:dyDescent="0.2">
      <c r="H22535" s="180"/>
      <c r="I22535" s="180"/>
      <c r="L22535" s="181"/>
      <c r="M22535" s="180"/>
      <c r="N22535" s="180"/>
      <c r="O22535" s="180"/>
    </row>
    <row r="22536" spans="8:15" s="179" customFormat="1" x14ac:dyDescent="0.2">
      <c r="H22536" s="180"/>
      <c r="I22536" s="180"/>
      <c r="L22536" s="181"/>
      <c r="M22536" s="180"/>
      <c r="N22536" s="180"/>
      <c r="O22536" s="180"/>
    </row>
    <row r="22537" spans="8:15" s="179" customFormat="1" x14ac:dyDescent="0.2">
      <c r="H22537" s="180"/>
      <c r="I22537" s="180"/>
      <c r="L22537" s="181"/>
      <c r="M22537" s="180"/>
      <c r="N22537" s="180"/>
      <c r="O22537" s="180"/>
    </row>
    <row r="22538" spans="8:15" s="179" customFormat="1" x14ac:dyDescent="0.2">
      <c r="H22538" s="180"/>
      <c r="I22538" s="180"/>
      <c r="L22538" s="181"/>
      <c r="M22538" s="180"/>
      <c r="N22538" s="180"/>
      <c r="O22538" s="180"/>
    </row>
    <row r="22539" spans="8:15" s="179" customFormat="1" x14ac:dyDescent="0.2">
      <c r="H22539" s="180"/>
      <c r="I22539" s="180"/>
      <c r="L22539" s="181"/>
      <c r="M22539" s="180"/>
      <c r="N22539" s="180"/>
      <c r="O22539" s="180"/>
    </row>
    <row r="22540" spans="8:15" s="179" customFormat="1" x14ac:dyDescent="0.2">
      <c r="H22540" s="180"/>
      <c r="I22540" s="180"/>
      <c r="L22540" s="181"/>
      <c r="M22540" s="180"/>
      <c r="N22540" s="180"/>
      <c r="O22540" s="180"/>
    </row>
    <row r="22541" spans="8:15" s="179" customFormat="1" x14ac:dyDescent="0.2">
      <c r="H22541" s="180"/>
      <c r="I22541" s="180"/>
      <c r="L22541" s="181"/>
      <c r="M22541" s="180"/>
      <c r="N22541" s="180"/>
      <c r="O22541" s="180"/>
    </row>
    <row r="22542" spans="8:15" s="179" customFormat="1" x14ac:dyDescent="0.2">
      <c r="H22542" s="180"/>
      <c r="I22542" s="180"/>
      <c r="L22542" s="181"/>
      <c r="M22542" s="180"/>
      <c r="N22542" s="180"/>
      <c r="O22542" s="180"/>
    </row>
    <row r="22543" spans="8:15" s="179" customFormat="1" x14ac:dyDescent="0.2">
      <c r="H22543" s="180"/>
      <c r="I22543" s="180"/>
      <c r="L22543" s="181"/>
      <c r="M22543" s="180"/>
      <c r="N22543" s="180"/>
      <c r="O22543" s="180"/>
    </row>
    <row r="22544" spans="8:15" s="179" customFormat="1" x14ac:dyDescent="0.2">
      <c r="H22544" s="180"/>
      <c r="I22544" s="180"/>
      <c r="L22544" s="181"/>
      <c r="M22544" s="180"/>
      <c r="N22544" s="180"/>
      <c r="O22544" s="180"/>
    </row>
    <row r="22545" spans="8:15" s="179" customFormat="1" x14ac:dyDescent="0.2">
      <c r="H22545" s="180"/>
      <c r="I22545" s="180"/>
      <c r="L22545" s="181"/>
      <c r="M22545" s="180"/>
      <c r="N22545" s="180"/>
      <c r="O22545" s="180"/>
    </row>
    <row r="22546" spans="8:15" s="179" customFormat="1" x14ac:dyDescent="0.2">
      <c r="H22546" s="180"/>
      <c r="I22546" s="180"/>
      <c r="L22546" s="181"/>
      <c r="M22546" s="180"/>
      <c r="N22546" s="180"/>
      <c r="O22546" s="180"/>
    </row>
    <row r="22547" spans="8:15" s="179" customFormat="1" x14ac:dyDescent="0.2">
      <c r="H22547" s="180"/>
      <c r="I22547" s="180"/>
      <c r="L22547" s="181"/>
      <c r="M22547" s="180"/>
      <c r="N22547" s="180"/>
      <c r="O22547" s="180"/>
    </row>
    <row r="22548" spans="8:15" s="179" customFormat="1" x14ac:dyDescent="0.2">
      <c r="H22548" s="180"/>
      <c r="I22548" s="180"/>
      <c r="L22548" s="181"/>
      <c r="M22548" s="180"/>
      <c r="N22548" s="180"/>
      <c r="O22548" s="180"/>
    </row>
    <row r="22549" spans="8:15" s="179" customFormat="1" x14ac:dyDescent="0.2">
      <c r="H22549" s="180"/>
      <c r="I22549" s="180"/>
      <c r="L22549" s="181"/>
      <c r="M22549" s="180"/>
      <c r="N22549" s="180"/>
      <c r="O22549" s="180"/>
    </row>
    <row r="22550" spans="8:15" s="179" customFormat="1" x14ac:dyDescent="0.2">
      <c r="H22550" s="180"/>
      <c r="I22550" s="180"/>
      <c r="L22550" s="181"/>
      <c r="M22550" s="180"/>
      <c r="N22550" s="180"/>
      <c r="O22550" s="180"/>
    </row>
    <row r="22551" spans="8:15" s="179" customFormat="1" x14ac:dyDescent="0.2">
      <c r="H22551" s="180"/>
      <c r="I22551" s="180"/>
      <c r="L22551" s="181"/>
      <c r="M22551" s="180"/>
      <c r="N22551" s="180"/>
      <c r="O22551" s="180"/>
    </row>
    <row r="22552" spans="8:15" s="179" customFormat="1" x14ac:dyDescent="0.2">
      <c r="H22552" s="180"/>
      <c r="I22552" s="180"/>
      <c r="L22552" s="181"/>
      <c r="M22552" s="180"/>
      <c r="N22552" s="180"/>
      <c r="O22552" s="180"/>
    </row>
    <row r="22553" spans="8:15" s="179" customFormat="1" x14ac:dyDescent="0.2">
      <c r="H22553" s="180"/>
      <c r="I22553" s="180"/>
      <c r="L22553" s="181"/>
      <c r="M22553" s="180"/>
      <c r="N22553" s="180"/>
      <c r="O22553" s="180"/>
    </row>
    <row r="22554" spans="8:15" s="179" customFormat="1" x14ac:dyDescent="0.2">
      <c r="H22554" s="180"/>
      <c r="I22554" s="180"/>
      <c r="L22554" s="181"/>
      <c r="M22554" s="180"/>
      <c r="N22554" s="180"/>
      <c r="O22554" s="180"/>
    </row>
    <row r="22555" spans="8:15" s="179" customFormat="1" x14ac:dyDescent="0.2">
      <c r="H22555" s="180"/>
      <c r="I22555" s="180"/>
      <c r="L22555" s="181"/>
      <c r="M22555" s="180"/>
      <c r="N22555" s="180"/>
      <c r="O22555" s="180"/>
    </row>
    <row r="22556" spans="8:15" s="179" customFormat="1" x14ac:dyDescent="0.2">
      <c r="H22556" s="180"/>
      <c r="I22556" s="180"/>
      <c r="L22556" s="181"/>
      <c r="M22556" s="180"/>
      <c r="N22556" s="180"/>
      <c r="O22556" s="180"/>
    </row>
    <row r="22557" spans="8:15" s="179" customFormat="1" x14ac:dyDescent="0.2">
      <c r="H22557" s="180"/>
      <c r="I22557" s="180"/>
      <c r="L22557" s="181"/>
      <c r="M22557" s="180"/>
      <c r="N22557" s="180"/>
      <c r="O22557" s="180"/>
    </row>
    <row r="22558" spans="8:15" s="179" customFormat="1" x14ac:dyDescent="0.2">
      <c r="H22558" s="180"/>
      <c r="I22558" s="180"/>
      <c r="L22558" s="181"/>
      <c r="M22558" s="180"/>
      <c r="N22558" s="180"/>
      <c r="O22558" s="180"/>
    </row>
    <row r="22559" spans="8:15" s="179" customFormat="1" x14ac:dyDescent="0.2">
      <c r="H22559" s="180"/>
      <c r="I22559" s="180"/>
      <c r="L22559" s="181"/>
      <c r="M22559" s="180"/>
      <c r="N22559" s="180"/>
      <c r="O22559" s="180"/>
    </row>
    <row r="22560" spans="8:15" s="179" customFormat="1" x14ac:dyDescent="0.2">
      <c r="H22560" s="180"/>
      <c r="I22560" s="180"/>
      <c r="L22560" s="181"/>
      <c r="M22560" s="180"/>
      <c r="N22560" s="180"/>
      <c r="O22560" s="180"/>
    </row>
    <row r="22561" spans="8:15" s="179" customFormat="1" x14ac:dyDescent="0.2">
      <c r="H22561" s="180"/>
      <c r="I22561" s="180"/>
      <c r="L22561" s="181"/>
      <c r="M22561" s="180"/>
      <c r="N22561" s="180"/>
      <c r="O22561" s="180"/>
    </row>
    <row r="22562" spans="8:15" s="179" customFormat="1" x14ac:dyDescent="0.2">
      <c r="H22562" s="180"/>
      <c r="I22562" s="180"/>
      <c r="L22562" s="181"/>
      <c r="M22562" s="180"/>
      <c r="N22562" s="180"/>
      <c r="O22562" s="180"/>
    </row>
    <row r="22563" spans="8:15" s="179" customFormat="1" x14ac:dyDescent="0.2">
      <c r="H22563" s="180"/>
      <c r="I22563" s="180"/>
      <c r="L22563" s="181"/>
      <c r="M22563" s="180"/>
      <c r="N22563" s="180"/>
      <c r="O22563" s="180"/>
    </row>
    <row r="22564" spans="8:15" s="179" customFormat="1" x14ac:dyDescent="0.2">
      <c r="H22564" s="180"/>
      <c r="I22564" s="180"/>
      <c r="L22564" s="181"/>
      <c r="M22564" s="180"/>
      <c r="N22564" s="180"/>
      <c r="O22564" s="180"/>
    </row>
    <row r="22565" spans="8:15" s="179" customFormat="1" x14ac:dyDescent="0.2">
      <c r="H22565" s="180"/>
      <c r="I22565" s="180"/>
      <c r="L22565" s="181"/>
      <c r="M22565" s="180"/>
      <c r="N22565" s="180"/>
      <c r="O22565" s="180"/>
    </row>
    <row r="22566" spans="8:15" s="179" customFormat="1" x14ac:dyDescent="0.2">
      <c r="H22566" s="180"/>
      <c r="I22566" s="180"/>
      <c r="L22566" s="181"/>
      <c r="M22566" s="180"/>
      <c r="N22566" s="180"/>
      <c r="O22566" s="180"/>
    </row>
    <row r="22567" spans="8:15" s="179" customFormat="1" x14ac:dyDescent="0.2">
      <c r="H22567" s="180"/>
      <c r="I22567" s="180"/>
      <c r="L22567" s="181"/>
      <c r="M22567" s="180"/>
      <c r="N22567" s="180"/>
      <c r="O22567" s="180"/>
    </row>
    <row r="22568" spans="8:15" s="179" customFormat="1" x14ac:dyDescent="0.2">
      <c r="H22568" s="180"/>
      <c r="I22568" s="180"/>
      <c r="L22568" s="181"/>
      <c r="M22568" s="180"/>
      <c r="N22568" s="180"/>
      <c r="O22568" s="180"/>
    </row>
    <row r="22569" spans="8:15" s="179" customFormat="1" x14ac:dyDescent="0.2">
      <c r="H22569" s="180"/>
      <c r="I22569" s="180"/>
      <c r="L22569" s="181"/>
      <c r="M22569" s="180"/>
      <c r="N22569" s="180"/>
      <c r="O22569" s="180"/>
    </row>
    <row r="22570" spans="8:15" s="179" customFormat="1" x14ac:dyDescent="0.2">
      <c r="H22570" s="180"/>
      <c r="I22570" s="180"/>
      <c r="L22570" s="181"/>
      <c r="M22570" s="180"/>
      <c r="N22570" s="180"/>
      <c r="O22570" s="180"/>
    </row>
    <row r="22571" spans="8:15" s="179" customFormat="1" x14ac:dyDescent="0.2">
      <c r="H22571" s="180"/>
      <c r="I22571" s="180"/>
      <c r="L22571" s="181"/>
      <c r="M22571" s="180"/>
      <c r="N22571" s="180"/>
      <c r="O22571" s="180"/>
    </row>
    <row r="22572" spans="8:15" s="179" customFormat="1" x14ac:dyDescent="0.2">
      <c r="H22572" s="180"/>
      <c r="I22572" s="180"/>
      <c r="L22572" s="181"/>
      <c r="M22572" s="180"/>
      <c r="N22572" s="180"/>
      <c r="O22572" s="180"/>
    </row>
    <row r="22573" spans="8:15" s="179" customFormat="1" x14ac:dyDescent="0.2">
      <c r="H22573" s="180"/>
      <c r="I22573" s="180"/>
      <c r="L22573" s="181"/>
      <c r="M22573" s="180"/>
      <c r="N22573" s="180"/>
      <c r="O22573" s="180"/>
    </row>
    <row r="22574" spans="8:15" s="179" customFormat="1" x14ac:dyDescent="0.2">
      <c r="H22574" s="180"/>
      <c r="I22574" s="180"/>
      <c r="L22574" s="181"/>
      <c r="M22574" s="180"/>
      <c r="N22574" s="180"/>
      <c r="O22574" s="180"/>
    </row>
    <row r="22575" spans="8:15" s="179" customFormat="1" x14ac:dyDescent="0.2">
      <c r="H22575" s="180"/>
      <c r="I22575" s="180"/>
      <c r="L22575" s="181"/>
      <c r="M22575" s="180"/>
      <c r="N22575" s="180"/>
      <c r="O22575" s="180"/>
    </row>
    <row r="22576" spans="8:15" s="179" customFormat="1" x14ac:dyDescent="0.2">
      <c r="H22576" s="180"/>
      <c r="I22576" s="180"/>
      <c r="L22576" s="181"/>
      <c r="M22576" s="180"/>
      <c r="N22576" s="180"/>
      <c r="O22576" s="180"/>
    </row>
    <row r="22577" spans="8:15" s="179" customFormat="1" x14ac:dyDescent="0.2">
      <c r="H22577" s="180"/>
      <c r="I22577" s="180"/>
      <c r="L22577" s="181"/>
      <c r="M22577" s="180"/>
      <c r="N22577" s="180"/>
      <c r="O22577" s="180"/>
    </row>
    <row r="22578" spans="8:15" s="179" customFormat="1" x14ac:dyDescent="0.2">
      <c r="H22578" s="180"/>
      <c r="I22578" s="180"/>
      <c r="L22578" s="181"/>
      <c r="M22578" s="180"/>
      <c r="N22578" s="180"/>
      <c r="O22578" s="180"/>
    </row>
    <row r="22579" spans="8:15" s="179" customFormat="1" x14ac:dyDescent="0.2">
      <c r="H22579" s="180"/>
      <c r="I22579" s="180"/>
      <c r="L22579" s="181"/>
      <c r="M22579" s="180"/>
      <c r="N22579" s="180"/>
      <c r="O22579" s="180"/>
    </row>
    <row r="22580" spans="8:15" s="179" customFormat="1" x14ac:dyDescent="0.2">
      <c r="H22580" s="180"/>
      <c r="I22580" s="180"/>
      <c r="L22580" s="181"/>
      <c r="M22580" s="180"/>
      <c r="N22580" s="180"/>
      <c r="O22580" s="180"/>
    </row>
    <row r="22581" spans="8:15" s="179" customFormat="1" x14ac:dyDescent="0.2">
      <c r="H22581" s="180"/>
      <c r="I22581" s="180"/>
      <c r="L22581" s="181"/>
      <c r="M22581" s="180"/>
      <c r="N22581" s="180"/>
      <c r="O22581" s="180"/>
    </row>
    <row r="22582" spans="8:15" s="179" customFormat="1" x14ac:dyDescent="0.2">
      <c r="H22582" s="180"/>
      <c r="I22582" s="180"/>
      <c r="L22582" s="181"/>
      <c r="M22582" s="180"/>
      <c r="N22582" s="180"/>
      <c r="O22582" s="180"/>
    </row>
    <row r="22583" spans="8:15" s="179" customFormat="1" x14ac:dyDescent="0.2">
      <c r="H22583" s="180"/>
      <c r="I22583" s="180"/>
      <c r="L22583" s="181"/>
      <c r="M22583" s="180"/>
      <c r="N22583" s="180"/>
      <c r="O22583" s="180"/>
    </row>
    <row r="22584" spans="8:15" s="179" customFormat="1" x14ac:dyDescent="0.2">
      <c r="H22584" s="180"/>
      <c r="I22584" s="180"/>
      <c r="L22584" s="181"/>
      <c r="M22584" s="180"/>
      <c r="N22584" s="180"/>
      <c r="O22584" s="180"/>
    </row>
    <row r="22585" spans="8:15" s="179" customFormat="1" x14ac:dyDescent="0.2">
      <c r="H22585" s="180"/>
      <c r="I22585" s="180"/>
      <c r="L22585" s="181"/>
      <c r="M22585" s="180"/>
      <c r="N22585" s="180"/>
      <c r="O22585" s="180"/>
    </row>
    <row r="22586" spans="8:15" s="179" customFormat="1" x14ac:dyDescent="0.2">
      <c r="H22586" s="180"/>
      <c r="I22586" s="180"/>
      <c r="L22586" s="181"/>
      <c r="M22586" s="180"/>
      <c r="N22586" s="180"/>
      <c r="O22586" s="180"/>
    </row>
    <row r="22587" spans="8:15" s="179" customFormat="1" x14ac:dyDescent="0.2">
      <c r="H22587" s="180"/>
      <c r="I22587" s="180"/>
      <c r="L22587" s="181"/>
      <c r="M22587" s="180"/>
      <c r="N22587" s="180"/>
      <c r="O22587" s="180"/>
    </row>
    <row r="22588" spans="8:15" s="179" customFormat="1" x14ac:dyDescent="0.2">
      <c r="H22588" s="180"/>
      <c r="I22588" s="180"/>
      <c r="L22588" s="181"/>
      <c r="M22588" s="180"/>
      <c r="N22588" s="180"/>
      <c r="O22588" s="180"/>
    </row>
    <row r="22589" spans="8:15" s="179" customFormat="1" x14ac:dyDescent="0.2">
      <c r="H22589" s="180"/>
      <c r="I22589" s="180"/>
      <c r="L22589" s="181"/>
      <c r="M22589" s="180"/>
      <c r="N22589" s="180"/>
      <c r="O22589" s="180"/>
    </row>
    <row r="22590" spans="8:15" s="179" customFormat="1" x14ac:dyDescent="0.2">
      <c r="H22590" s="180"/>
      <c r="I22590" s="180"/>
      <c r="L22590" s="181"/>
      <c r="M22590" s="180"/>
      <c r="N22590" s="180"/>
      <c r="O22590" s="180"/>
    </row>
    <row r="22591" spans="8:15" s="179" customFormat="1" x14ac:dyDescent="0.2">
      <c r="H22591" s="180"/>
      <c r="I22591" s="180"/>
      <c r="L22591" s="181"/>
      <c r="M22591" s="180"/>
      <c r="N22591" s="180"/>
      <c r="O22591" s="180"/>
    </row>
    <row r="22592" spans="8:15" s="179" customFormat="1" x14ac:dyDescent="0.2">
      <c r="H22592" s="180"/>
      <c r="I22592" s="180"/>
      <c r="L22592" s="181"/>
      <c r="M22592" s="180"/>
      <c r="N22592" s="180"/>
      <c r="O22592" s="180"/>
    </row>
    <row r="22593" spans="8:15" s="179" customFormat="1" x14ac:dyDescent="0.2">
      <c r="H22593" s="180"/>
      <c r="I22593" s="180"/>
      <c r="L22593" s="181"/>
      <c r="M22593" s="180"/>
      <c r="N22593" s="180"/>
      <c r="O22593" s="180"/>
    </row>
    <row r="22594" spans="8:15" s="179" customFormat="1" x14ac:dyDescent="0.2">
      <c r="H22594" s="180"/>
      <c r="I22594" s="180"/>
      <c r="L22594" s="181"/>
      <c r="M22594" s="180"/>
      <c r="N22594" s="180"/>
      <c r="O22594" s="180"/>
    </row>
    <row r="22595" spans="8:15" s="179" customFormat="1" x14ac:dyDescent="0.2">
      <c r="H22595" s="180"/>
      <c r="I22595" s="180"/>
      <c r="L22595" s="181"/>
      <c r="M22595" s="180"/>
      <c r="N22595" s="180"/>
      <c r="O22595" s="180"/>
    </row>
    <row r="22596" spans="8:15" s="179" customFormat="1" x14ac:dyDescent="0.2">
      <c r="H22596" s="180"/>
      <c r="I22596" s="180"/>
      <c r="L22596" s="181"/>
      <c r="M22596" s="180"/>
      <c r="N22596" s="180"/>
      <c r="O22596" s="180"/>
    </row>
    <row r="22597" spans="8:15" s="179" customFormat="1" x14ac:dyDescent="0.2">
      <c r="H22597" s="180"/>
      <c r="I22597" s="180"/>
      <c r="L22597" s="181"/>
      <c r="M22597" s="180"/>
      <c r="N22597" s="180"/>
      <c r="O22597" s="180"/>
    </row>
    <row r="22598" spans="8:15" s="179" customFormat="1" x14ac:dyDescent="0.2">
      <c r="H22598" s="180"/>
      <c r="I22598" s="180"/>
      <c r="L22598" s="181"/>
      <c r="M22598" s="180"/>
      <c r="N22598" s="180"/>
      <c r="O22598" s="180"/>
    </row>
    <row r="22599" spans="8:15" s="179" customFormat="1" x14ac:dyDescent="0.2">
      <c r="H22599" s="180"/>
      <c r="I22599" s="180"/>
      <c r="L22599" s="181"/>
      <c r="M22599" s="180"/>
      <c r="N22599" s="180"/>
      <c r="O22599" s="180"/>
    </row>
    <row r="22600" spans="8:15" s="179" customFormat="1" x14ac:dyDescent="0.2">
      <c r="H22600" s="180"/>
      <c r="I22600" s="180"/>
      <c r="L22600" s="181"/>
      <c r="M22600" s="180"/>
      <c r="N22600" s="180"/>
      <c r="O22600" s="180"/>
    </row>
    <row r="22601" spans="8:15" s="179" customFormat="1" x14ac:dyDescent="0.2">
      <c r="H22601" s="180"/>
      <c r="I22601" s="180"/>
      <c r="L22601" s="181"/>
      <c r="M22601" s="180"/>
      <c r="N22601" s="180"/>
      <c r="O22601" s="180"/>
    </row>
    <row r="22602" spans="8:15" s="179" customFormat="1" x14ac:dyDescent="0.2">
      <c r="H22602" s="180"/>
      <c r="I22602" s="180"/>
      <c r="L22602" s="181"/>
      <c r="M22602" s="180"/>
      <c r="N22602" s="180"/>
      <c r="O22602" s="180"/>
    </row>
    <row r="22603" spans="8:15" s="179" customFormat="1" x14ac:dyDescent="0.2">
      <c r="H22603" s="180"/>
      <c r="I22603" s="180"/>
      <c r="L22603" s="181"/>
      <c r="M22603" s="180"/>
      <c r="N22603" s="180"/>
      <c r="O22603" s="180"/>
    </row>
    <row r="22604" spans="8:15" s="179" customFormat="1" x14ac:dyDescent="0.2">
      <c r="H22604" s="180"/>
      <c r="I22604" s="180"/>
      <c r="L22604" s="181"/>
      <c r="M22604" s="180"/>
      <c r="N22604" s="180"/>
      <c r="O22604" s="180"/>
    </row>
    <row r="22605" spans="8:15" s="179" customFormat="1" x14ac:dyDescent="0.2">
      <c r="H22605" s="180"/>
      <c r="I22605" s="180"/>
      <c r="L22605" s="181"/>
      <c r="M22605" s="180"/>
      <c r="N22605" s="180"/>
      <c r="O22605" s="180"/>
    </row>
    <row r="22606" spans="8:15" s="179" customFormat="1" x14ac:dyDescent="0.2">
      <c r="H22606" s="180"/>
      <c r="I22606" s="180"/>
      <c r="L22606" s="181"/>
      <c r="M22606" s="180"/>
      <c r="N22606" s="180"/>
      <c r="O22606" s="180"/>
    </row>
    <row r="22607" spans="8:15" s="179" customFormat="1" x14ac:dyDescent="0.2">
      <c r="H22607" s="180"/>
      <c r="I22607" s="180"/>
      <c r="L22607" s="181"/>
      <c r="M22607" s="180"/>
      <c r="N22607" s="180"/>
      <c r="O22607" s="180"/>
    </row>
    <row r="22608" spans="8:15" s="179" customFormat="1" x14ac:dyDescent="0.2">
      <c r="H22608" s="180"/>
      <c r="I22608" s="180"/>
      <c r="L22608" s="181"/>
      <c r="M22608" s="180"/>
      <c r="N22608" s="180"/>
      <c r="O22608" s="180"/>
    </row>
    <row r="22609" spans="8:15" s="179" customFormat="1" x14ac:dyDescent="0.2">
      <c r="H22609" s="180"/>
      <c r="I22609" s="180"/>
      <c r="L22609" s="181"/>
      <c r="M22609" s="180"/>
      <c r="N22609" s="180"/>
      <c r="O22609" s="180"/>
    </row>
    <row r="22610" spans="8:15" s="179" customFormat="1" x14ac:dyDescent="0.2">
      <c r="H22610" s="180"/>
      <c r="I22610" s="180"/>
      <c r="L22610" s="181"/>
      <c r="M22610" s="180"/>
      <c r="N22610" s="180"/>
      <c r="O22610" s="180"/>
    </row>
    <row r="22611" spans="8:15" s="179" customFormat="1" x14ac:dyDescent="0.2">
      <c r="H22611" s="180"/>
      <c r="I22611" s="180"/>
      <c r="L22611" s="181"/>
      <c r="M22611" s="180"/>
      <c r="N22611" s="180"/>
      <c r="O22611" s="180"/>
    </row>
    <row r="22612" spans="8:15" s="179" customFormat="1" x14ac:dyDescent="0.2">
      <c r="H22612" s="180"/>
      <c r="I22612" s="180"/>
      <c r="L22612" s="181"/>
      <c r="M22612" s="180"/>
      <c r="N22612" s="180"/>
      <c r="O22612" s="180"/>
    </row>
    <row r="22613" spans="8:15" s="179" customFormat="1" x14ac:dyDescent="0.2">
      <c r="H22613" s="180"/>
      <c r="I22613" s="180"/>
      <c r="L22613" s="181"/>
      <c r="M22613" s="180"/>
      <c r="N22613" s="180"/>
      <c r="O22613" s="180"/>
    </row>
    <row r="22614" spans="8:15" s="179" customFormat="1" x14ac:dyDescent="0.2">
      <c r="H22614" s="180"/>
      <c r="I22614" s="180"/>
      <c r="L22614" s="181"/>
      <c r="M22614" s="180"/>
      <c r="N22614" s="180"/>
      <c r="O22614" s="180"/>
    </row>
    <row r="22615" spans="8:15" s="179" customFormat="1" x14ac:dyDescent="0.2">
      <c r="H22615" s="180"/>
      <c r="I22615" s="180"/>
      <c r="L22615" s="181"/>
      <c r="M22615" s="180"/>
      <c r="N22615" s="180"/>
      <c r="O22615" s="180"/>
    </row>
    <row r="22616" spans="8:15" s="179" customFormat="1" x14ac:dyDescent="0.2">
      <c r="H22616" s="180"/>
      <c r="I22616" s="180"/>
      <c r="L22616" s="181"/>
      <c r="M22616" s="180"/>
      <c r="N22616" s="180"/>
      <c r="O22616" s="180"/>
    </row>
    <row r="22617" spans="8:15" s="179" customFormat="1" x14ac:dyDescent="0.2">
      <c r="H22617" s="180"/>
      <c r="I22617" s="180"/>
      <c r="L22617" s="181"/>
      <c r="M22617" s="180"/>
      <c r="N22617" s="180"/>
      <c r="O22617" s="180"/>
    </row>
    <row r="22618" spans="8:15" s="179" customFormat="1" x14ac:dyDescent="0.2">
      <c r="H22618" s="180"/>
      <c r="I22618" s="180"/>
      <c r="L22618" s="181"/>
      <c r="M22618" s="180"/>
      <c r="N22618" s="180"/>
      <c r="O22618" s="180"/>
    </row>
    <row r="22619" spans="8:15" s="179" customFormat="1" x14ac:dyDescent="0.2">
      <c r="H22619" s="180"/>
      <c r="I22619" s="180"/>
      <c r="L22619" s="181"/>
      <c r="M22619" s="180"/>
      <c r="N22619" s="180"/>
      <c r="O22619" s="180"/>
    </row>
    <row r="22620" spans="8:15" s="179" customFormat="1" x14ac:dyDescent="0.2">
      <c r="H22620" s="180"/>
      <c r="I22620" s="180"/>
      <c r="L22620" s="181"/>
      <c r="M22620" s="180"/>
      <c r="N22620" s="180"/>
      <c r="O22620" s="180"/>
    </row>
    <row r="22621" spans="8:15" s="179" customFormat="1" x14ac:dyDescent="0.2">
      <c r="H22621" s="180"/>
      <c r="I22621" s="180"/>
      <c r="L22621" s="181"/>
      <c r="M22621" s="180"/>
      <c r="N22621" s="180"/>
      <c r="O22621" s="180"/>
    </row>
    <row r="22622" spans="8:15" s="179" customFormat="1" x14ac:dyDescent="0.2">
      <c r="H22622" s="180"/>
      <c r="I22622" s="180"/>
      <c r="L22622" s="181"/>
      <c r="M22622" s="180"/>
      <c r="N22622" s="180"/>
      <c r="O22622" s="180"/>
    </row>
    <row r="22623" spans="8:15" s="179" customFormat="1" x14ac:dyDescent="0.2">
      <c r="H22623" s="180"/>
      <c r="I22623" s="180"/>
      <c r="L22623" s="181"/>
      <c r="M22623" s="180"/>
      <c r="N22623" s="180"/>
      <c r="O22623" s="180"/>
    </row>
    <row r="22624" spans="8:15" s="179" customFormat="1" x14ac:dyDescent="0.2">
      <c r="H22624" s="180"/>
      <c r="I22624" s="180"/>
      <c r="L22624" s="181"/>
      <c r="M22624" s="180"/>
      <c r="N22624" s="180"/>
      <c r="O22624" s="180"/>
    </row>
    <row r="22625" spans="8:15" s="179" customFormat="1" x14ac:dyDescent="0.2">
      <c r="H22625" s="180"/>
      <c r="I22625" s="180"/>
      <c r="L22625" s="181"/>
      <c r="M22625" s="180"/>
      <c r="N22625" s="180"/>
      <c r="O22625" s="180"/>
    </row>
    <row r="22626" spans="8:15" s="179" customFormat="1" x14ac:dyDescent="0.2">
      <c r="H22626" s="180"/>
      <c r="I22626" s="180"/>
      <c r="L22626" s="181"/>
      <c r="M22626" s="180"/>
      <c r="N22626" s="180"/>
      <c r="O22626" s="180"/>
    </row>
    <row r="22627" spans="8:15" s="179" customFormat="1" x14ac:dyDescent="0.2">
      <c r="H22627" s="180"/>
      <c r="I22627" s="180"/>
      <c r="L22627" s="181"/>
      <c r="M22627" s="180"/>
      <c r="N22627" s="180"/>
      <c r="O22627" s="180"/>
    </row>
    <row r="22628" spans="8:15" s="179" customFormat="1" x14ac:dyDescent="0.2">
      <c r="H22628" s="180"/>
      <c r="I22628" s="180"/>
      <c r="L22628" s="181"/>
      <c r="M22628" s="180"/>
      <c r="N22628" s="180"/>
      <c r="O22628" s="180"/>
    </row>
    <row r="22629" spans="8:15" s="179" customFormat="1" x14ac:dyDescent="0.2">
      <c r="H22629" s="180"/>
      <c r="I22629" s="180"/>
      <c r="L22629" s="181"/>
      <c r="M22629" s="180"/>
      <c r="N22629" s="180"/>
      <c r="O22629" s="180"/>
    </row>
    <row r="22630" spans="8:15" s="179" customFormat="1" x14ac:dyDescent="0.2">
      <c r="H22630" s="180"/>
      <c r="I22630" s="180"/>
      <c r="L22630" s="181"/>
      <c r="M22630" s="180"/>
      <c r="N22630" s="180"/>
      <c r="O22630" s="180"/>
    </row>
    <row r="22631" spans="8:15" s="179" customFormat="1" x14ac:dyDescent="0.2">
      <c r="H22631" s="180"/>
      <c r="I22631" s="180"/>
      <c r="L22631" s="181"/>
      <c r="M22631" s="180"/>
      <c r="N22631" s="180"/>
      <c r="O22631" s="180"/>
    </row>
    <row r="22632" spans="8:15" s="179" customFormat="1" x14ac:dyDescent="0.2">
      <c r="H22632" s="180"/>
      <c r="I22632" s="180"/>
      <c r="L22632" s="181"/>
      <c r="M22632" s="180"/>
      <c r="N22632" s="180"/>
      <c r="O22632" s="180"/>
    </row>
    <row r="22633" spans="8:15" s="179" customFormat="1" x14ac:dyDescent="0.2">
      <c r="H22633" s="180"/>
      <c r="I22633" s="180"/>
      <c r="L22633" s="181"/>
      <c r="M22633" s="180"/>
      <c r="N22633" s="180"/>
      <c r="O22633" s="180"/>
    </row>
    <row r="22634" spans="8:15" s="179" customFormat="1" x14ac:dyDescent="0.2">
      <c r="H22634" s="180"/>
      <c r="I22634" s="180"/>
      <c r="L22634" s="181"/>
      <c r="M22634" s="180"/>
      <c r="N22634" s="180"/>
      <c r="O22634" s="180"/>
    </row>
    <row r="22635" spans="8:15" s="179" customFormat="1" x14ac:dyDescent="0.2">
      <c r="H22635" s="180"/>
      <c r="I22635" s="180"/>
      <c r="L22635" s="181"/>
      <c r="M22635" s="180"/>
      <c r="N22635" s="180"/>
      <c r="O22635" s="180"/>
    </row>
    <row r="22636" spans="8:15" s="179" customFormat="1" x14ac:dyDescent="0.2">
      <c r="H22636" s="180"/>
      <c r="I22636" s="180"/>
      <c r="L22636" s="181"/>
      <c r="M22636" s="180"/>
      <c r="N22636" s="180"/>
      <c r="O22636" s="180"/>
    </row>
    <row r="22637" spans="8:15" s="179" customFormat="1" x14ac:dyDescent="0.2">
      <c r="H22637" s="180"/>
      <c r="I22637" s="180"/>
      <c r="L22637" s="181"/>
      <c r="M22637" s="180"/>
      <c r="N22637" s="180"/>
      <c r="O22637" s="180"/>
    </row>
    <row r="22638" spans="8:15" s="179" customFormat="1" x14ac:dyDescent="0.2">
      <c r="H22638" s="180"/>
      <c r="I22638" s="180"/>
      <c r="L22638" s="181"/>
      <c r="M22638" s="180"/>
      <c r="N22638" s="180"/>
      <c r="O22638" s="180"/>
    </row>
    <row r="22639" spans="8:15" s="179" customFormat="1" x14ac:dyDescent="0.2">
      <c r="H22639" s="180"/>
      <c r="I22639" s="180"/>
      <c r="L22639" s="181"/>
      <c r="M22639" s="180"/>
      <c r="N22639" s="180"/>
      <c r="O22639" s="180"/>
    </row>
    <row r="22640" spans="8:15" s="179" customFormat="1" x14ac:dyDescent="0.2">
      <c r="H22640" s="180"/>
      <c r="I22640" s="180"/>
      <c r="L22640" s="181"/>
      <c r="M22640" s="180"/>
      <c r="N22640" s="180"/>
      <c r="O22640" s="180"/>
    </row>
    <row r="22641" spans="8:15" s="179" customFormat="1" x14ac:dyDescent="0.2">
      <c r="H22641" s="180"/>
      <c r="I22641" s="180"/>
      <c r="L22641" s="181"/>
      <c r="M22641" s="180"/>
      <c r="N22641" s="180"/>
      <c r="O22641" s="180"/>
    </row>
    <row r="22642" spans="8:15" s="179" customFormat="1" x14ac:dyDescent="0.2">
      <c r="H22642" s="180"/>
      <c r="I22642" s="180"/>
      <c r="L22642" s="181"/>
      <c r="M22642" s="180"/>
      <c r="N22642" s="180"/>
      <c r="O22642" s="180"/>
    </row>
    <row r="22643" spans="8:15" s="179" customFormat="1" x14ac:dyDescent="0.2">
      <c r="H22643" s="180"/>
      <c r="I22643" s="180"/>
      <c r="L22643" s="181"/>
      <c r="M22643" s="180"/>
      <c r="N22643" s="180"/>
      <c r="O22643" s="180"/>
    </row>
    <row r="22644" spans="8:15" s="179" customFormat="1" x14ac:dyDescent="0.2">
      <c r="H22644" s="180"/>
      <c r="I22644" s="180"/>
      <c r="L22644" s="181"/>
      <c r="M22644" s="180"/>
      <c r="N22644" s="180"/>
      <c r="O22644" s="180"/>
    </row>
    <row r="22645" spans="8:15" s="179" customFormat="1" x14ac:dyDescent="0.2">
      <c r="H22645" s="180"/>
      <c r="I22645" s="180"/>
      <c r="L22645" s="181"/>
      <c r="M22645" s="180"/>
      <c r="N22645" s="180"/>
      <c r="O22645" s="180"/>
    </row>
    <row r="22646" spans="8:15" s="179" customFormat="1" x14ac:dyDescent="0.2">
      <c r="H22646" s="180"/>
      <c r="I22646" s="180"/>
      <c r="L22646" s="181"/>
      <c r="M22646" s="180"/>
      <c r="N22646" s="180"/>
      <c r="O22646" s="180"/>
    </row>
    <row r="22647" spans="8:15" s="179" customFormat="1" x14ac:dyDescent="0.2">
      <c r="H22647" s="180"/>
      <c r="I22647" s="180"/>
      <c r="L22647" s="181"/>
      <c r="M22647" s="180"/>
      <c r="N22647" s="180"/>
      <c r="O22647" s="180"/>
    </row>
    <row r="22648" spans="8:15" s="179" customFormat="1" x14ac:dyDescent="0.2">
      <c r="H22648" s="180"/>
      <c r="I22648" s="180"/>
      <c r="L22648" s="181"/>
      <c r="M22648" s="180"/>
      <c r="N22648" s="180"/>
      <c r="O22648" s="180"/>
    </row>
    <row r="22649" spans="8:15" s="179" customFormat="1" x14ac:dyDescent="0.2">
      <c r="H22649" s="180"/>
      <c r="I22649" s="180"/>
      <c r="L22649" s="181"/>
      <c r="M22649" s="180"/>
      <c r="N22649" s="180"/>
      <c r="O22649" s="180"/>
    </row>
    <row r="22650" spans="8:15" s="179" customFormat="1" x14ac:dyDescent="0.2">
      <c r="H22650" s="180"/>
      <c r="I22650" s="180"/>
      <c r="L22650" s="181"/>
      <c r="M22650" s="180"/>
      <c r="N22650" s="180"/>
      <c r="O22650" s="180"/>
    </row>
    <row r="22651" spans="8:15" s="179" customFormat="1" x14ac:dyDescent="0.2">
      <c r="H22651" s="180"/>
      <c r="I22651" s="180"/>
      <c r="L22651" s="181"/>
      <c r="M22651" s="180"/>
      <c r="N22651" s="180"/>
      <c r="O22651" s="180"/>
    </row>
    <row r="22652" spans="8:15" s="179" customFormat="1" x14ac:dyDescent="0.2">
      <c r="H22652" s="180"/>
      <c r="I22652" s="180"/>
      <c r="L22652" s="181"/>
      <c r="M22652" s="180"/>
      <c r="N22652" s="180"/>
      <c r="O22652" s="180"/>
    </row>
    <row r="22653" spans="8:15" s="179" customFormat="1" x14ac:dyDescent="0.2">
      <c r="H22653" s="180"/>
      <c r="I22653" s="180"/>
      <c r="L22653" s="181"/>
      <c r="M22653" s="180"/>
      <c r="N22653" s="180"/>
      <c r="O22653" s="180"/>
    </row>
    <row r="22654" spans="8:15" s="179" customFormat="1" x14ac:dyDescent="0.2">
      <c r="H22654" s="180"/>
      <c r="I22654" s="180"/>
      <c r="L22654" s="181"/>
      <c r="M22654" s="180"/>
      <c r="N22654" s="180"/>
      <c r="O22654" s="180"/>
    </row>
    <row r="22655" spans="8:15" s="179" customFormat="1" x14ac:dyDescent="0.2">
      <c r="H22655" s="180"/>
      <c r="I22655" s="180"/>
      <c r="L22655" s="181"/>
      <c r="M22655" s="180"/>
      <c r="N22655" s="180"/>
      <c r="O22655" s="180"/>
    </row>
    <row r="22656" spans="8:15" s="179" customFormat="1" x14ac:dyDescent="0.2">
      <c r="H22656" s="180"/>
      <c r="I22656" s="180"/>
      <c r="L22656" s="181"/>
      <c r="M22656" s="180"/>
      <c r="N22656" s="180"/>
      <c r="O22656" s="180"/>
    </row>
    <row r="22657" spans="8:15" s="179" customFormat="1" x14ac:dyDescent="0.2">
      <c r="H22657" s="180"/>
      <c r="I22657" s="180"/>
      <c r="L22657" s="181"/>
      <c r="M22657" s="180"/>
      <c r="N22657" s="180"/>
      <c r="O22657" s="180"/>
    </row>
    <row r="22658" spans="8:15" s="179" customFormat="1" x14ac:dyDescent="0.2">
      <c r="H22658" s="180"/>
      <c r="I22658" s="180"/>
      <c r="L22658" s="181"/>
      <c r="M22658" s="180"/>
      <c r="N22658" s="180"/>
      <c r="O22658" s="180"/>
    </row>
    <row r="22659" spans="8:15" s="179" customFormat="1" x14ac:dyDescent="0.2">
      <c r="H22659" s="180"/>
      <c r="I22659" s="180"/>
      <c r="L22659" s="181"/>
      <c r="M22659" s="180"/>
      <c r="N22659" s="180"/>
      <c r="O22659" s="180"/>
    </row>
    <row r="22660" spans="8:15" s="179" customFormat="1" x14ac:dyDescent="0.2">
      <c r="H22660" s="180"/>
      <c r="I22660" s="180"/>
      <c r="L22660" s="181"/>
      <c r="M22660" s="180"/>
      <c r="N22660" s="180"/>
      <c r="O22660" s="180"/>
    </row>
    <row r="22661" spans="8:15" s="179" customFormat="1" x14ac:dyDescent="0.2">
      <c r="H22661" s="180"/>
      <c r="I22661" s="180"/>
      <c r="L22661" s="181"/>
      <c r="M22661" s="180"/>
      <c r="N22661" s="180"/>
      <c r="O22661" s="180"/>
    </row>
    <row r="22662" spans="8:15" s="179" customFormat="1" x14ac:dyDescent="0.2">
      <c r="H22662" s="180"/>
      <c r="I22662" s="180"/>
      <c r="L22662" s="181"/>
      <c r="M22662" s="180"/>
      <c r="N22662" s="180"/>
      <c r="O22662" s="180"/>
    </row>
    <row r="22663" spans="8:15" s="179" customFormat="1" x14ac:dyDescent="0.2">
      <c r="H22663" s="180"/>
      <c r="I22663" s="180"/>
      <c r="L22663" s="181"/>
      <c r="M22663" s="180"/>
      <c r="N22663" s="180"/>
      <c r="O22663" s="180"/>
    </row>
    <row r="22664" spans="8:15" s="179" customFormat="1" x14ac:dyDescent="0.2">
      <c r="H22664" s="180"/>
      <c r="I22664" s="180"/>
      <c r="L22664" s="181"/>
      <c r="M22664" s="180"/>
      <c r="N22664" s="180"/>
      <c r="O22664" s="180"/>
    </row>
    <row r="22665" spans="8:15" s="179" customFormat="1" x14ac:dyDescent="0.2">
      <c r="H22665" s="180"/>
      <c r="I22665" s="180"/>
      <c r="L22665" s="181"/>
      <c r="M22665" s="180"/>
      <c r="N22665" s="180"/>
      <c r="O22665" s="180"/>
    </row>
    <row r="22666" spans="8:15" s="179" customFormat="1" x14ac:dyDescent="0.2">
      <c r="H22666" s="180"/>
      <c r="I22666" s="180"/>
      <c r="L22666" s="181"/>
      <c r="M22666" s="180"/>
      <c r="N22666" s="180"/>
      <c r="O22666" s="180"/>
    </row>
    <row r="22667" spans="8:15" s="179" customFormat="1" x14ac:dyDescent="0.2">
      <c r="H22667" s="180"/>
      <c r="I22667" s="180"/>
      <c r="L22667" s="181"/>
      <c r="M22667" s="180"/>
      <c r="N22667" s="180"/>
      <c r="O22667" s="180"/>
    </row>
    <row r="22668" spans="8:15" s="179" customFormat="1" x14ac:dyDescent="0.2">
      <c r="H22668" s="180"/>
      <c r="I22668" s="180"/>
      <c r="L22668" s="181"/>
      <c r="M22668" s="180"/>
      <c r="N22668" s="180"/>
      <c r="O22668" s="180"/>
    </row>
    <row r="22669" spans="8:15" s="179" customFormat="1" x14ac:dyDescent="0.2">
      <c r="H22669" s="180"/>
      <c r="I22669" s="180"/>
      <c r="L22669" s="181"/>
      <c r="M22669" s="180"/>
      <c r="N22669" s="180"/>
      <c r="O22669" s="180"/>
    </row>
    <row r="22670" spans="8:15" s="179" customFormat="1" x14ac:dyDescent="0.2">
      <c r="H22670" s="180"/>
      <c r="I22670" s="180"/>
      <c r="L22670" s="181"/>
      <c r="M22670" s="180"/>
      <c r="N22670" s="180"/>
      <c r="O22670" s="180"/>
    </row>
    <row r="22671" spans="8:15" s="179" customFormat="1" x14ac:dyDescent="0.2">
      <c r="H22671" s="180"/>
      <c r="I22671" s="180"/>
      <c r="L22671" s="181"/>
      <c r="M22671" s="180"/>
      <c r="N22671" s="180"/>
      <c r="O22671" s="180"/>
    </row>
    <row r="22672" spans="8:15" s="179" customFormat="1" x14ac:dyDescent="0.2">
      <c r="H22672" s="180"/>
      <c r="I22672" s="180"/>
      <c r="L22672" s="181"/>
      <c r="M22672" s="180"/>
      <c r="N22672" s="180"/>
      <c r="O22672" s="180"/>
    </row>
    <row r="22673" spans="8:15" s="179" customFormat="1" x14ac:dyDescent="0.2">
      <c r="H22673" s="180"/>
      <c r="I22673" s="180"/>
      <c r="L22673" s="181"/>
      <c r="M22673" s="180"/>
      <c r="N22673" s="180"/>
      <c r="O22673" s="180"/>
    </row>
    <row r="22674" spans="8:15" s="179" customFormat="1" x14ac:dyDescent="0.2">
      <c r="H22674" s="180"/>
      <c r="I22674" s="180"/>
      <c r="L22674" s="181"/>
      <c r="M22674" s="180"/>
      <c r="N22674" s="180"/>
      <c r="O22674" s="180"/>
    </row>
    <row r="22675" spans="8:15" s="179" customFormat="1" x14ac:dyDescent="0.2">
      <c r="H22675" s="180"/>
      <c r="I22675" s="180"/>
      <c r="L22675" s="181"/>
      <c r="M22675" s="180"/>
      <c r="N22675" s="180"/>
      <c r="O22675" s="180"/>
    </row>
    <row r="22676" spans="8:15" s="179" customFormat="1" x14ac:dyDescent="0.2">
      <c r="H22676" s="180"/>
      <c r="I22676" s="180"/>
      <c r="L22676" s="181"/>
      <c r="M22676" s="180"/>
      <c r="N22676" s="180"/>
      <c r="O22676" s="180"/>
    </row>
    <row r="22677" spans="8:15" s="179" customFormat="1" x14ac:dyDescent="0.2">
      <c r="H22677" s="180"/>
      <c r="I22677" s="180"/>
      <c r="L22677" s="181"/>
      <c r="M22677" s="180"/>
      <c r="N22677" s="180"/>
      <c r="O22677" s="180"/>
    </row>
    <row r="22678" spans="8:15" s="179" customFormat="1" x14ac:dyDescent="0.2">
      <c r="H22678" s="180"/>
      <c r="I22678" s="180"/>
      <c r="L22678" s="181"/>
      <c r="M22678" s="180"/>
      <c r="N22678" s="180"/>
      <c r="O22678" s="180"/>
    </row>
    <row r="22679" spans="8:15" s="179" customFormat="1" x14ac:dyDescent="0.2">
      <c r="H22679" s="180"/>
      <c r="I22679" s="180"/>
      <c r="L22679" s="181"/>
      <c r="M22679" s="180"/>
      <c r="N22679" s="180"/>
      <c r="O22679" s="180"/>
    </row>
    <row r="22680" spans="8:15" s="179" customFormat="1" x14ac:dyDescent="0.2">
      <c r="H22680" s="180"/>
      <c r="I22680" s="180"/>
      <c r="L22680" s="181"/>
      <c r="M22680" s="180"/>
      <c r="N22680" s="180"/>
      <c r="O22680" s="180"/>
    </row>
    <row r="22681" spans="8:15" s="179" customFormat="1" x14ac:dyDescent="0.2">
      <c r="H22681" s="180"/>
      <c r="I22681" s="180"/>
      <c r="L22681" s="181"/>
      <c r="M22681" s="180"/>
      <c r="N22681" s="180"/>
      <c r="O22681" s="180"/>
    </row>
    <row r="22682" spans="8:15" s="179" customFormat="1" x14ac:dyDescent="0.2">
      <c r="H22682" s="180"/>
      <c r="I22682" s="180"/>
      <c r="L22682" s="181"/>
      <c r="M22682" s="180"/>
      <c r="N22682" s="180"/>
      <c r="O22682" s="180"/>
    </row>
    <row r="22683" spans="8:15" s="179" customFormat="1" x14ac:dyDescent="0.2">
      <c r="H22683" s="180"/>
      <c r="I22683" s="180"/>
      <c r="L22683" s="181"/>
      <c r="M22683" s="180"/>
      <c r="N22683" s="180"/>
      <c r="O22683" s="180"/>
    </row>
    <row r="22684" spans="8:15" s="179" customFormat="1" x14ac:dyDescent="0.2">
      <c r="H22684" s="180"/>
      <c r="I22684" s="180"/>
      <c r="L22684" s="181"/>
      <c r="M22684" s="180"/>
      <c r="N22684" s="180"/>
      <c r="O22684" s="180"/>
    </row>
    <row r="22685" spans="8:15" s="179" customFormat="1" x14ac:dyDescent="0.2">
      <c r="H22685" s="180"/>
      <c r="I22685" s="180"/>
      <c r="L22685" s="181"/>
      <c r="M22685" s="180"/>
      <c r="N22685" s="180"/>
      <c r="O22685" s="180"/>
    </row>
    <row r="22686" spans="8:15" s="179" customFormat="1" x14ac:dyDescent="0.2">
      <c r="H22686" s="180"/>
      <c r="I22686" s="180"/>
      <c r="L22686" s="181"/>
      <c r="M22686" s="180"/>
      <c r="N22686" s="180"/>
      <c r="O22686" s="180"/>
    </row>
    <row r="22687" spans="8:15" s="179" customFormat="1" x14ac:dyDescent="0.2">
      <c r="H22687" s="180"/>
      <c r="I22687" s="180"/>
      <c r="L22687" s="181"/>
      <c r="M22687" s="180"/>
      <c r="N22687" s="180"/>
      <c r="O22687" s="180"/>
    </row>
    <row r="22688" spans="8:15" s="179" customFormat="1" x14ac:dyDescent="0.2">
      <c r="H22688" s="180"/>
      <c r="I22688" s="180"/>
      <c r="L22688" s="181"/>
      <c r="M22688" s="180"/>
      <c r="N22688" s="180"/>
      <c r="O22688" s="180"/>
    </row>
    <row r="22689" spans="8:15" s="179" customFormat="1" x14ac:dyDescent="0.2">
      <c r="H22689" s="180"/>
      <c r="I22689" s="180"/>
      <c r="L22689" s="181"/>
      <c r="M22689" s="180"/>
      <c r="N22689" s="180"/>
      <c r="O22689" s="180"/>
    </row>
    <row r="22690" spans="8:15" s="179" customFormat="1" x14ac:dyDescent="0.2">
      <c r="H22690" s="180"/>
      <c r="I22690" s="180"/>
      <c r="L22690" s="181"/>
      <c r="M22690" s="180"/>
      <c r="N22690" s="180"/>
      <c r="O22690" s="180"/>
    </row>
    <row r="22691" spans="8:15" s="179" customFormat="1" x14ac:dyDescent="0.2">
      <c r="H22691" s="180"/>
      <c r="I22691" s="180"/>
      <c r="L22691" s="181"/>
      <c r="M22691" s="180"/>
      <c r="N22691" s="180"/>
      <c r="O22691" s="180"/>
    </row>
    <row r="22692" spans="8:15" s="179" customFormat="1" x14ac:dyDescent="0.2">
      <c r="H22692" s="180"/>
      <c r="I22692" s="180"/>
      <c r="L22692" s="181"/>
      <c r="M22692" s="180"/>
      <c r="N22692" s="180"/>
      <c r="O22692" s="180"/>
    </row>
    <row r="22693" spans="8:15" s="179" customFormat="1" x14ac:dyDescent="0.2">
      <c r="H22693" s="180"/>
      <c r="I22693" s="180"/>
      <c r="L22693" s="181"/>
      <c r="M22693" s="180"/>
      <c r="N22693" s="180"/>
      <c r="O22693" s="180"/>
    </row>
    <row r="22694" spans="8:15" s="179" customFormat="1" x14ac:dyDescent="0.2">
      <c r="H22694" s="180"/>
      <c r="I22694" s="180"/>
      <c r="L22694" s="181"/>
      <c r="M22694" s="180"/>
      <c r="N22694" s="180"/>
      <c r="O22694" s="180"/>
    </row>
    <row r="22695" spans="8:15" s="179" customFormat="1" x14ac:dyDescent="0.2">
      <c r="H22695" s="180"/>
      <c r="I22695" s="180"/>
      <c r="L22695" s="181"/>
      <c r="M22695" s="180"/>
      <c r="N22695" s="180"/>
      <c r="O22695" s="180"/>
    </row>
    <row r="22696" spans="8:15" s="179" customFormat="1" x14ac:dyDescent="0.2">
      <c r="H22696" s="180"/>
      <c r="I22696" s="180"/>
      <c r="L22696" s="181"/>
      <c r="M22696" s="180"/>
      <c r="N22696" s="180"/>
      <c r="O22696" s="180"/>
    </row>
    <row r="22697" spans="8:15" s="179" customFormat="1" x14ac:dyDescent="0.2">
      <c r="H22697" s="180"/>
      <c r="I22697" s="180"/>
      <c r="L22697" s="181"/>
      <c r="M22697" s="180"/>
      <c r="N22697" s="180"/>
      <c r="O22697" s="180"/>
    </row>
    <row r="22698" spans="8:15" s="179" customFormat="1" x14ac:dyDescent="0.2">
      <c r="H22698" s="180"/>
      <c r="I22698" s="180"/>
      <c r="L22698" s="181"/>
      <c r="M22698" s="180"/>
      <c r="N22698" s="180"/>
      <c r="O22698" s="180"/>
    </row>
    <row r="22699" spans="8:15" s="179" customFormat="1" x14ac:dyDescent="0.2">
      <c r="H22699" s="180"/>
      <c r="I22699" s="180"/>
      <c r="L22699" s="181"/>
      <c r="M22699" s="180"/>
      <c r="N22699" s="180"/>
      <c r="O22699" s="180"/>
    </row>
    <row r="22700" spans="8:15" s="179" customFormat="1" x14ac:dyDescent="0.2">
      <c r="H22700" s="180"/>
      <c r="I22700" s="180"/>
      <c r="L22700" s="181"/>
      <c r="M22700" s="180"/>
      <c r="N22700" s="180"/>
      <c r="O22700" s="180"/>
    </row>
    <row r="22701" spans="8:15" s="179" customFormat="1" x14ac:dyDescent="0.2">
      <c r="H22701" s="180"/>
      <c r="I22701" s="180"/>
      <c r="L22701" s="181"/>
      <c r="M22701" s="180"/>
      <c r="N22701" s="180"/>
      <c r="O22701" s="180"/>
    </row>
    <row r="22702" spans="8:15" s="179" customFormat="1" x14ac:dyDescent="0.2">
      <c r="H22702" s="180"/>
      <c r="I22702" s="180"/>
      <c r="L22702" s="181"/>
      <c r="M22702" s="180"/>
      <c r="N22702" s="180"/>
      <c r="O22702" s="180"/>
    </row>
    <row r="22703" spans="8:15" s="179" customFormat="1" x14ac:dyDescent="0.2">
      <c r="H22703" s="180"/>
      <c r="I22703" s="180"/>
      <c r="L22703" s="181"/>
      <c r="M22703" s="180"/>
      <c r="N22703" s="180"/>
      <c r="O22703" s="180"/>
    </row>
    <row r="22704" spans="8:15" s="179" customFormat="1" x14ac:dyDescent="0.2">
      <c r="H22704" s="180"/>
      <c r="I22704" s="180"/>
      <c r="L22704" s="181"/>
      <c r="M22704" s="180"/>
      <c r="N22704" s="180"/>
      <c r="O22704" s="180"/>
    </row>
    <row r="22705" spans="8:15" s="179" customFormat="1" x14ac:dyDescent="0.2">
      <c r="H22705" s="180"/>
      <c r="I22705" s="180"/>
      <c r="L22705" s="181"/>
      <c r="M22705" s="180"/>
      <c r="N22705" s="180"/>
      <c r="O22705" s="180"/>
    </row>
    <row r="22706" spans="8:15" s="179" customFormat="1" x14ac:dyDescent="0.2">
      <c r="H22706" s="180"/>
      <c r="I22706" s="180"/>
      <c r="L22706" s="181"/>
      <c r="M22706" s="180"/>
      <c r="N22706" s="180"/>
      <c r="O22706" s="180"/>
    </row>
    <row r="22707" spans="8:15" s="179" customFormat="1" x14ac:dyDescent="0.2">
      <c r="H22707" s="180"/>
      <c r="I22707" s="180"/>
      <c r="L22707" s="181"/>
      <c r="M22707" s="180"/>
      <c r="N22707" s="180"/>
      <c r="O22707" s="180"/>
    </row>
    <row r="22708" spans="8:15" s="179" customFormat="1" x14ac:dyDescent="0.2">
      <c r="H22708" s="180"/>
      <c r="I22708" s="180"/>
      <c r="L22708" s="181"/>
      <c r="M22708" s="180"/>
      <c r="N22708" s="180"/>
      <c r="O22708" s="180"/>
    </row>
    <row r="22709" spans="8:15" s="179" customFormat="1" x14ac:dyDescent="0.2">
      <c r="H22709" s="180"/>
      <c r="I22709" s="180"/>
      <c r="L22709" s="181"/>
      <c r="M22709" s="180"/>
      <c r="N22709" s="180"/>
      <c r="O22709" s="180"/>
    </row>
    <row r="22710" spans="8:15" s="179" customFormat="1" x14ac:dyDescent="0.2">
      <c r="H22710" s="180"/>
      <c r="I22710" s="180"/>
      <c r="L22710" s="181"/>
      <c r="M22710" s="180"/>
      <c r="N22710" s="180"/>
      <c r="O22710" s="180"/>
    </row>
    <row r="22711" spans="8:15" s="179" customFormat="1" x14ac:dyDescent="0.2">
      <c r="H22711" s="180"/>
      <c r="I22711" s="180"/>
      <c r="L22711" s="181"/>
      <c r="M22711" s="180"/>
      <c r="N22711" s="180"/>
      <c r="O22711" s="180"/>
    </row>
    <row r="22712" spans="8:15" s="179" customFormat="1" x14ac:dyDescent="0.2">
      <c r="H22712" s="180"/>
      <c r="I22712" s="180"/>
      <c r="L22712" s="181"/>
      <c r="M22712" s="180"/>
      <c r="N22712" s="180"/>
      <c r="O22712" s="180"/>
    </row>
    <row r="22713" spans="8:15" s="179" customFormat="1" x14ac:dyDescent="0.2">
      <c r="H22713" s="180"/>
      <c r="I22713" s="180"/>
      <c r="L22713" s="181"/>
      <c r="M22713" s="180"/>
      <c r="N22713" s="180"/>
      <c r="O22713" s="180"/>
    </row>
    <row r="22714" spans="8:15" s="179" customFormat="1" x14ac:dyDescent="0.2">
      <c r="H22714" s="180"/>
      <c r="I22714" s="180"/>
      <c r="L22714" s="181"/>
      <c r="M22714" s="180"/>
      <c r="N22714" s="180"/>
      <c r="O22714" s="180"/>
    </row>
    <row r="22715" spans="8:15" s="179" customFormat="1" x14ac:dyDescent="0.2">
      <c r="H22715" s="180"/>
      <c r="I22715" s="180"/>
      <c r="L22715" s="181"/>
      <c r="M22715" s="180"/>
      <c r="N22715" s="180"/>
      <c r="O22715" s="180"/>
    </row>
    <row r="22716" spans="8:15" s="179" customFormat="1" x14ac:dyDescent="0.2">
      <c r="H22716" s="180"/>
      <c r="I22716" s="180"/>
      <c r="L22716" s="181"/>
      <c r="M22716" s="180"/>
      <c r="N22716" s="180"/>
      <c r="O22716" s="180"/>
    </row>
    <row r="22717" spans="8:15" s="179" customFormat="1" x14ac:dyDescent="0.2">
      <c r="H22717" s="180"/>
      <c r="I22717" s="180"/>
      <c r="L22717" s="181"/>
      <c r="M22717" s="180"/>
      <c r="N22717" s="180"/>
      <c r="O22717" s="180"/>
    </row>
    <row r="22718" spans="8:15" s="179" customFormat="1" x14ac:dyDescent="0.2">
      <c r="H22718" s="180"/>
      <c r="I22718" s="180"/>
      <c r="L22718" s="181"/>
      <c r="M22718" s="180"/>
      <c r="N22718" s="180"/>
      <c r="O22718" s="180"/>
    </row>
    <row r="22719" spans="8:15" s="179" customFormat="1" x14ac:dyDescent="0.2">
      <c r="H22719" s="180"/>
      <c r="I22719" s="180"/>
      <c r="L22719" s="181"/>
      <c r="M22719" s="180"/>
      <c r="N22719" s="180"/>
      <c r="O22719" s="180"/>
    </row>
    <row r="22720" spans="8:15" s="179" customFormat="1" x14ac:dyDescent="0.2">
      <c r="H22720" s="180"/>
      <c r="I22720" s="180"/>
      <c r="L22720" s="181"/>
      <c r="M22720" s="180"/>
      <c r="N22720" s="180"/>
      <c r="O22720" s="180"/>
    </row>
    <row r="22721" spans="8:15" s="179" customFormat="1" x14ac:dyDescent="0.2">
      <c r="H22721" s="180"/>
      <c r="I22721" s="180"/>
      <c r="L22721" s="181"/>
      <c r="M22721" s="180"/>
      <c r="N22721" s="180"/>
      <c r="O22721" s="180"/>
    </row>
    <row r="22722" spans="8:15" s="179" customFormat="1" x14ac:dyDescent="0.2">
      <c r="H22722" s="180"/>
      <c r="I22722" s="180"/>
      <c r="L22722" s="181"/>
      <c r="M22722" s="180"/>
      <c r="N22722" s="180"/>
      <c r="O22722" s="180"/>
    </row>
    <row r="22723" spans="8:15" s="179" customFormat="1" x14ac:dyDescent="0.2">
      <c r="H22723" s="180"/>
      <c r="I22723" s="180"/>
      <c r="L22723" s="181"/>
      <c r="M22723" s="180"/>
      <c r="N22723" s="180"/>
      <c r="O22723" s="180"/>
    </row>
    <row r="22724" spans="8:15" s="179" customFormat="1" x14ac:dyDescent="0.2">
      <c r="H22724" s="180"/>
      <c r="I22724" s="180"/>
      <c r="L22724" s="181"/>
      <c r="M22724" s="180"/>
      <c r="N22724" s="180"/>
      <c r="O22724" s="180"/>
    </row>
    <row r="22725" spans="8:15" s="179" customFormat="1" x14ac:dyDescent="0.2">
      <c r="H22725" s="180"/>
      <c r="I22725" s="180"/>
      <c r="L22725" s="181"/>
      <c r="M22725" s="180"/>
      <c r="N22725" s="180"/>
      <c r="O22725" s="180"/>
    </row>
    <row r="22726" spans="8:15" s="179" customFormat="1" x14ac:dyDescent="0.2">
      <c r="H22726" s="180"/>
      <c r="I22726" s="180"/>
      <c r="L22726" s="181"/>
      <c r="M22726" s="180"/>
      <c r="N22726" s="180"/>
      <c r="O22726" s="180"/>
    </row>
    <row r="22727" spans="8:15" s="179" customFormat="1" x14ac:dyDescent="0.2">
      <c r="H22727" s="180"/>
      <c r="I22727" s="180"/>
      <c r="L22727" s="181"/>
      <c r="M22727" s="180"/>
      <c r="N22727" s="180"/>
      <c r="O22727" s="180"/>
    </row>
    <row r="22728" spans="8:15" s="179" customFormat="1" x14ac:dyDescent="0.2">
      <c r="H22728" s="180"/>
      <c r="I22728" s="180"/>
      <c r="L22728" s="181"/>
      <c r="M22728" s="180"/>
      <c r="N22728" s="180"/>
      <c r="O22728" s="180"/>
    </row>
    <row r="22729" spans="8:15" s="179" customFormat="1" x14ac:dyDescent="0.2">
      <c r="H22729" s="180"/>
      <c r="I22729" s="180"/>
      <c r="L22729" s="181"/>
      <c r="M22729" s="180"/>
      <c r="N22729" s="180"/>
      <c r="O22729" s="180"/>
    </row>
    <row r="22730" spans="8:15" s="179" customFormat="1" x14ac:dyDescent="0.2">
      <c r="H22730" s="180"/>
      <c r="I22730" s="180"/>
      <c r="L22730" s="181"/>
      <c r="M22730" s="180"/>
      <c r="N22730" s="180"/>
      <c r="O22730" s="180"/>
    </row>
    <row r="22731" spans="8:15" s="179" customFormat="1" x14ac:dyDescent="0.2">
      <c r="H22731" s="180"/>
      <c r="I22731" s="180"/>
      <c r="L22731" s="181"/>
      <c r="M22731" s="180"/>
      <c r="N22731" s="180"/>
      <c r="O22731" s="180"/>
    </row>
    <row r="22732" spans="8:15" s="179" customFormat="1" x14ac:dyDescent="0.2">
      <c r="H22732" s="180"/>
      <c r="I22732" s="180"/>
      <c r="L22732" s="181"/>
      <c r="M22732" s="180"/>
      <c r="N22732" s="180"/>
      <c r="O22732" s="180"/>
    </row>
    <row r="22733" spans="8:15" s="179" customFormat="1" x14ac:dyDescent="0.2">
      <c r="H22733" s="180"/>
      <c r="I22733" s="180"/>
      <c r="L22733" s="181"/>
      <c r="M22733" s="180"/>
      <c r="N22733" s="180"/>
      <c r="O22733" s="180"/>
    </row>
    <row r="22734" spans="8:15" s="179" customFormat="1" x14ac:dyDescent="0.2">
      <c r="H22734" s="180"/>
      <c r="I22734" s="180"/>
      <c r="L22734" s="181"/>
      <c r="M22734" s="180"/>
      <c r="N22734" s="180"/>
      <c r="O22734" s="180"/>
    </row>
    <row r="22735" spans="8:15" s="179" customFormat="1" x14ac:dyDescent="0.2">
      <c r="H22735" s="180"/>
      <c r="I22735" s="180"/>
      <c r="L22735" s="181"/>
      <c r="M22735" s="180"/>
      <c r="N22735" s="180"/>
      <c r="O22735" s="180"/>
    </row>
    <row r="22736" spans="8:15" s="179" customFormat="1" x14ac:dyDescent="0.2">
      <c r="H22736" s="180"/>
      <c r="I22736" s="180"/>
      <c r="L22736" s="181"/>
      <c r="M22736" s="180"/>
      <c r="N22736" s="180"/>
      <c r="O22736" s="180"/>
    </row>
    <row r="22737" spans="8:15" s="179" customFormat="1" x14ac:dyDescent="0.2">
      <c r="H22737" s="180"/>
      <c r="I22737" s="180"/>
      <c r="L22737" s="181"/>
      <c r="M22737" s="180"/>
      <c r="N22737" s="180"/>
      <c r="O22737" s="180"/>
    </row>
    <row r="22738" spans="8:15" s="179" customFormat="1" x14ac:dyDescent="0.2">
      <c r="H22738" s="180"/>
      <c r="I22738" s="180"/>
      <c r="L22738" s="181"/>
      <c r="M22738" s="180"/>
      <c r="N22738" s="180"/>
      <c r="O22738" s="180"/>
    </row>
    <row r="22739" spans="8:15" s="179" customFormat="1" x14ac:dyDescent="0.2">
      <c r="H22739" s="180"/>
      <c r="I22739" s="180"/>
      <c r="L22739" s="181"/>
      <c r="M22739" s="180"/>
      <c r="N22739" s="180"/>
      <c r="O22739" s="180"/>
    </row>
    <row r="22740" spans="8:15" s="179" customFormat="1" x14ac:dyDescent="0.2">
      <c r="H22740" s="180"/>
      <c r="I22740" s="180"/>
      <c r="L22740" s="181"/>
      <c r="M22740" s="180"/>
      <c r="N22740" s="180"/>
      <c r="O22740" s="180"/>
    </row>
    <row r="22741" spans="8:15" s="179" customFormat="1" x14ac:dyDescent="0.2">
      <c r="H22741" s="180"/>
      <c r="I22741" s="180"/>
      <c r="L22741" s="181"/>
      <c r="M22741" s="180"/>
      <c r="N22741" s="180"/>
      <c r="O22741" s="180"/>
    </row>
    <row r="22742" spans="8:15" s="179" customFormat="1" x14ac:dyDescent="0.2">
      <c r="H22742" s="180"/>
      <c r="I22742" s="180"/>
      <c r="L22742" s="181"/>
      <c r="M22742" s="180"/>
      <c r="N22742" s="180"/>
      <c r="O22742" s="180"/>
    </row>
    <row r="22743" spans="8:15" s="179" customFormat="1" x14ac:dyDescent="0.2">
      <c r="H22743" s="180"/>
      <c r="I22743" s="180"/>
      <c r="L22743" s="181"/>
      <c r="M22743" s="180"/>
      <c r="N22743" s="180"/>
      <c r="O22743" s="180"/>
    </row>
    <row r="22744" spans="8:15" s="179" customFormat="1" x14ac:dyDescent="0.2">
      <c r="H22744" s="180"/>
      <c r="I22744" s="180"/>
      <c r="L22744" s="181"/>
      <c r="M22744" s="180"/>
      <c r="N22744" s="180"/>
      <c r="O22744" s="180"/>
    </row>
    <row r="22745" spans="8:15" s="179" customFormat="1" x14ac:dyDescent="0.2">
      <c r="H22745" s="180"/>
      <c r="I22745" s="180"/>
      <c r="L22745" s="181"/>
      <c r="M22745" s="180"/>
      <c r="N22745" s="180"/>
      <c r="O22745" s="180"/>
    </row>
    <row r="22746" spans="8:15" s="179" customFormat="1" x14ac:dyDescent="0.2">
      <c r="H22746" s="180"/>
      <c r="I22746" s="180"/>
      <c r="L22746" s="181"/>
      <c r="M22746" s="180"/>
      <c r="N22746" s="180"/>
      <c r="O22746" s="180"/>
    </row>
    <row r="22747" spans="8:15" s="179" customFormat="1" x14ac:dyDescent="0.2">
      <c r="H22747" s="180"/>
      <c r="I22747" s="180"/>
      <c r="L22747" s="181"/>
      <c r="M22747" s="180"/>
      <c r="N22747" s="180"/>
      <c r="O22747" s="180"/>
    </row>
    <row r="22748" spans="8:15" s="179" customFormat="1" x14ac:dyDescent="0.2">
      <c r="H22748" s="180"/>
      <c r="I22748" s="180"/>
      <c r="L22748" s="181"/>
      <c r="M22748" s="180"/>
      <c r="N22748" s="180"/>
      <c r="O22748" s="180"/>
    </row>
    <row r="22749" spans="8:15" s="179" customFormat="1" x14ac:dyDescent="0.2">
      <c r="H22749" s="180"/>
      <c r="I22749" s="180"/>
      <c r="L22749" s="181"/>
      <c r="M22749" s="180"/>
      <c r="N22749" s="180"/>
      <c r="O22749" s="180"/>
    </row>
    <row r="22750" spans="8:15" s="179" customFormat="1" x14ac:dyDescent="0.2">
      <c r="H22750" s="180"/>
      <c r="I22750" s="180"/>
      <c r="L22750" s="181"/>
      <c r="M22750" s="180"/>
      <c r="N22750" s="180"/>
      <c r="O22750" s="180"/>
    </row>
    <row r="22751" spans="8:15" s="179" customFormat="1" x14ac:dyDescent="0.2">
      <c r="H22751" s="180"/>
      <c r="I22751" s="180"/>
      <c r="L22751" s="181"/>
      <c r="M22751" s="180"/>
      <c r="N22751" s="180"/>
      <c r="O22751" s="180"/>
    </row>
    <row r="22752" spans="8:15" s="179" customFormat="1" x14ac:dyDescent="0.2">
      <c r="H22752" s="180"/>
      <c r="I22752" s="180"/>
      <c r="L22752" s="181"/>
      <c r="M22752" s="180"/>
      <c r="N22752" s="180"/>
      <c r="O22752" s="180"/>
    </row>
    <row r="22753" spans="8:15" s="179" customFormat="1" x14ac:dyDescent="0.2">
      <c r="H22753" s="180"/>
      <c r="I22753" s="180"/>
      <c r="L22753" s="181"/>
      <c r="M22753" s="180"/>
      <c r="N22753" s="180"/>
      <c r="O22753" s="180"/>
    </row>
    <row r="22754" spans="8:15" s="179" customFormat="1" x14ac:dyDescent="0.2">
      <c r="H22754" s="180"/>
      <c r="I22754" s="180"/>
      <c r="L22754" s="181"/>
      <c r="M22754" s="180"/>
      <c r="N22754" s="180"/>
      <c r="O22754" s="180"/>
    </row>
    <row r="22755" spans="8:15" s="179" customFormat="1" x14ac:dyDescent="0.2">
      <c r="H22755" s="180"/>
      <c r="I22755" s="180"/>
      <c r="L22755" s="181"/>
      <c r="M22755" s="180"/>
      <c r="N22755" s="180"/>
      <c r="O22755" s="180"/>
    </row>
    <row r="22756" spans="8:15" s="179" customFormat="1" x14ac:dyDescent="0.2">
      <c r="H22756" s="180"/>
      <c r="I22756" s="180"/>
      <c r="L22756" s="181"/>
      <c r="M22756" s="180"/>
      <c r="N22756" s="180"/>
      <c r="O22756" s="180"/>
    </row>
    <row r="22757" spans="8:15" s="179" customFormat="1" x14ac:dyDescent="0.2">
      <c r="H22757" s="180"/>
      <c r="I22757" s="180"/>
      <c r="L22757" s="181"/>
      <c r="M22757" s="180"/>
      <c r="N22757" s="180"/>
      <c r="O22757" s="180"/>
    </row>
    <row r="22758" spans="8:15" s="179" customFormat="1" x14ac:dyDescent="0.2">
      <c r="H22758" s="180"/>
      <c r="I22758" s="180"/>
      <c r="L22758" s="181"/>
      <c r="M22758" s="180"/>
      <c r="N22758" s="180"/>
      <c r="O22758" s="180"/>
    </row>
    <row r="22759" spans="8:15" s="179" customFormat="1" x14ac:dyDescent="0.2">
      <c r="H22759" s="180"/>
      <c r="I22759" s="180"/>
      <c r="L22759" s="181"/>
      <c r="M22759" s="180"/>
      <c r="N22759" s="180"/>
      <c r="O22759" s="180"/>
    </row>
    <row r="22760" spans="8:15" s="179" customFormat="1" x14ac:dyDescent="0.2">
      <c r="H22760" s="180"/>
      <c r="I22760" s="180"/>
      <c r="L22760" s="181"/>
      <c r="M22760" s="180"/>
      <c r="N22760" s="180"/>
      <c r="O22760" s="180"/>
    </row>
    <row r="22761" spans="8:15" s="179" customFormat="1" x14ac:dyDescent="0.2">
      <c r="H22761" s="180"/>
      <c r="I22761" s="180"/>
      <c r="L22761" s="181"/>
      <c r="M22761" s="180"/>
      <c r="N22761" s="180"/>
      <c r="O22761" s="180"/>
    </row>
    <row r="22762" spans="8:15" s="179" customFormat="1" x14ac:dyDescent="0.2">
      <c r="H22762" s="180"/>
      <c r="I22762" s="180"/>
      <c r="L22762" s="181"/>
      <c r="M22762" s="180"/>
      <c r="N22762" s="180"/>
      <c r="O22762" s="180"/>
    </row>
    <row r="22763" spans="8:15" s="179" customFormat="1" x14ac:dyDescent="0.2">
      <c r="H22763" s="180"/>
      <c r="I22763" s="180"/>
      <c r="L22763" s="181"/>
      <c r="M22763" s="180"/>
      <c r="N22763" s="180"/>
      <c r="O22763" s="180"/>
    </row>
    <row r="22764" spans="8:15" s="179" customFormat="1" x14ac:dyDescent="0.2">
      <c r="H22764" s="180"/>
      <c r="I22764" s="180"/>
      <c r="L22764" s="181"/>
      <c r="M22764" s="180"/>
      <c r="N22764" s="180"/>
      <c r="O22764" s="180"/>
    </row>
    <row r="22765" spans="8:15" s="179" customFormat="1" x14ac:dyDescent="0.2">
      <c r="H22765" s="180"/>
      <c r="I22765" s="180"/>
      <c r="L22765" s="181"/>
      <c r="M22765" s="180"/>
      <c r="N22765" s="180"/>
      <c r="O22765" s="180"/>
    </row>
    <row r="22766" spans="8:15" s="179" customFormat="1" x14ac:dyDescent="0.2">
      <c r="H22766" s="180"/>
      <c r="I22766" s="180"/>
      <c r="L22766" s="181"/>
      <c r="M22766" s="180"/>
      <c r="N22766" s="180"/>
      <c r="O22766" s="180"/>
    </row>
    <row r="22767" spans="8:15" s="179" customFormat="1" x14ac:dyDescent="0.2">
      <c r="H22767" s="180"/>
      <c r="I22767" s="180"/>
      <c r="L22767" s="181"/>
      <c r="M22767" s="180"/>
      <c r="N22767" s="180"/>
      <c r="O22767" s="180"/>
    </row>
    <row r="22768" spans="8:15" s="179" customFormat="1" x14ac:dyDescent="0.2">
      <c r="H22768" s="180"/>
      <c r="I22768" s="180"/>
      <c r="L22768" s="181"/>
      <c r="M22768" s="180"/>
      <c r="N22768" s="180"/>
      <c r="O22768" s="180"/>
    </row>
    <row r="22769" spans="8:15" s="179" customFormat="1" x14ac:dyDescent="0.2">
      <c r="H22769" s="180"/>
      <c r="I22769" s="180"/>
      <c r="L22769" s="181"/>
      <c r="M22769" s="180"/>
      <c r="N22769" s="180"/>
      <c r="O22769" s="180"/>
    </row>
    <row r="22770" spans="8:15" s="179" customFormat="1" x14ac:dyDescent="0.2">
      <c r="H22770" s="180"/>
      <c r="I22770" s="180"/>
      <c r="L22770" s="181"/>
      <c r="M22770" s="180"/>
      <c r="N22770" s="180"/>
      <c r="O22770" s="180"/>
    </row>
    <row r="22771" spans="8:15" s="179" customFormat="1" x14ac:dyDescent="0.2">
      <c r="H22771" s="180"/>
      <c r="I22771" s="180"/>
      <c r="L22771" s="181"/>
      <c r="M22771" s="180"/>
      <c r="N22771" s="180"/>
      <c r="O22771" s="180"/>
    </row>
    <row r="22772" spans="8:15" s="179" customFormat="1" x14ac:dyDescent="0.2">
      <c r="H22772" s="180"/>
      <c r="I22772" s="180"/>
      <c r="L22772" s="181"/>
      <c r="M22772" s="180"/>
      <c r="N22772" s="180"/>
      <c r="O22772" s="180"/>
    </row>
    <row r="22773" spans="8:15" s="179" customFormat="1" x14ac:dyDescent="0.2">
      <c r="H22773" s="180"/>
      <c r="I22773" s="180"/>
      <c r="L22773" s="181"/>
      <c r="M22773" s="180"/>
      <c r="N22773" s="180"/>
      <c r="O22773" s="180"/>
    </row>
    <row r="22774" spans="8:15" s="179" customFormat="1" x14ac:dyDescent="0.2">
      <c r="H22774" s="180"/>
      <c r="I22774" s="180"/>
      <c r="L22774" s="181"/>
      <c r="M22774" s="180"/>
      <c r="N22774" s="180"/>
      <c r="O22774" s="180"/>
    </row>
    <row r="22775" spans="8:15" s="179" customFormat="1" x14ac:dyDescent="0.2">
      <c r="H22775" s="180"/>
      <c r="I22775" s="180"/>
      <c r="L22775" s="181"/>
      <c r="M22775" s="180"/>
      <c r="N22775" s="180"/>
      <c r="O22775" s="180"/>
    </row>
    <row r="22776" spans="8:15" s="179" customFormat="1" x14ac:dyDescent="0.2">
      <c r="H22776" s="180"/>
      <c r="I22776" s="180"/>
      <c r="L22776" s="181"/>
      <c r="M22776" s="180"/>
      <c r="N22776" s="180"/>
      <c r="O22776" s="180"/>
    </row>
    <row r="22777" spans="8:15" s="179" customFormat="1" x14ac:dyDescent="0.2">
      <c r="H22777" s="180"/>
      <c r="I22777" s="180"/>
      <c r="L22777" s="181"/>
      <c r="M22777" s="180"/>
      <c r="N22777" s="180"/>
      <c r="O22777" s="180"/>
    </row>
    <row r="22778" spans="8:15" s="179" customFormat="1" x14ac:dyDescent="0.2">
      <c r="H22778" s="180"/>
      <c r="I22778" s="180"/>
      <c r="L22778" s="181"/>
      <c r="M22778" s="180"/>
      <c r="N22778" s="180"/>
      <c r="O22778" s="180"/>
    </row>
    <row r="22779" spans="8:15" s="179" customFormat="1" x14ac:dyDescent="0.2">
      <c r="H22779" s="180"/>
      <c r="I22779" s="180"/>
      <c r="L22779" s="181"/>
      <c r="M22779" s="180"/>
      <c r="N22779" s="180"/>
      <c r="O22779" s="180"/>
    </row>
    <row r="22780" spans="8:15" s="179" customFormat="1" x14ac:dyDescent="0.2">
      <c r="H22780" s="180"/>
      <c r="I22780" s="180"/>
      <c r="L22780" s="181"/>
      <c r="M22780" s="180"/>
      <c r="N22780" s="180"/>
      <c r="O22780" s="180"/>
    </row>
    <row r="22781" spans="8:15" s="179" customFormat="1" x14ac:dyDescent="0.2">
      <c r="H22781" s="180"/>
      <c r="I22781" s="180"/>
      <c r="L22781" s="181"/>
      <c r="M22781" s="180"/>
      <c r="N22781" s="180"/>
      <c r="O22781" s="180"/>
    </row>
    <row r="22782" spans="8:15" s="179" customFormat="1" x14ac:dyDescent="0.2">
      <c r="H22782" s="180"/>
      <c r="I22782" s="180"/>
      <c r="L22782" s="181"/>
      <c r="M22782" s="180"/>
      <c r="N22782" s="180"/>
      <c r="O22782" s="180"/>
    </row>
    <row r="22783" spans="8:15" s="179" customFormat="1" x14ac:dyDescent="0.2">
      <c r="H22783" s="180"/>
      <c r="I22783" s="180"/>
      <c r="L22783" s="181"/>
      <c r="M22783" s="180"/>
      <c r="N22783" s="180"/>
      <c r="O22783" s="180"/>
    </row>
    <row r="22784" spans="8:15" s="179" customFormat="1" x14ac:dyDescent="0.2">
      <c r="H22784" s="180"/>
      <c r="I22784" s="180"/>
      <c r="L22784" s="181"/>
      <c r="M22784" s="180"/>
      <c r="N22784" s="180"/>
      <c r="O22784" s="180"/>
    </row>
    <row r="22785" spans="8:15" s="179" customFormat="1" x14ac:dyDescent="0.2">
      <c r="H22785" s="180"/>
      <c r="I22785" s="180"/>
      <c r="L22785" s="181"/>
      <c r="M22785" s="180"/>
      <c r="N22785" s="180"/>
      <c r="O22785" s="180"/>
    </row>
    <row r="22786" spans="8:15" s="179" customFormat="1" x14ac:dyDescent="0.2">
      <c r="H22786" s="180"/>
      <c r="I22786" s="180"/>
      <c r="L22786" s="181"/>
      <c r="M22786" s="180"/>
      <c r="N22786" s="180"/>
      <c r="O22786" s="180"/>
    </row>
    <row r="22787" spans="8:15" s="179" customFormat="1" x14ac:dyDescent="0.2">
      <c r="H22787" s="180"/>
      <c r="I22787" s="180"/>
      <c r="L22787" s="181"/>
      <c r="M22787" s="180"/>
      <c r="N22787" s="180"/>
      <c r="O22787" s="180"/>
    </row>
    <row r="22788" spans="8:15" s="179" customFormat="1" x14ac:dyDescent="0.2">
      <c r="H22788" s="180"/>
      <c r="I22788" s="180"/>
      <c r="L22788" s="181"/>
      <c r="M22788" s="180"/>
      <c r="N22788" s="180"/>
      <c r="O22788" s="180"/>
    </row>
    <row r="22789" spans="8:15" s="179" customFormat="1" x14ac:dyDescent="0.2">
      <c r="H22789" s="180"/>
      <c r="I22789" s="180"/>
      <c r="L22789" s="181"/>
      <c r="M22789" s="180"/>
      <c r="N22789" s="180"/>
      <c r="O22789" s="180"/>
    </row>
    <row r="22790" spans="8:15" s="179" customFormat="1" x14ac:dyDescent="0.2">
      <c r="H22790" s="180"/>
      <c r="I22790" s="180"/>
      <c r="L22790" s="181"/>
      <c r="M22790" s="180"/>
      <c r="N22790" s="180"/>
      <c r="O22790" s="180"/>
    </row>
    <row r="22791" spans="8:15" s="179" customFormat="1" x14ac:dyDescent="0.2">
      <c r="H22791" s="180"/>
      <c r="I22791" s="180"/>
      <c r="L22791" s="181"/>
      <c r="M22791" s="180"/>
      <c r="N22791" s="180"/>
      <c r="O22791" s="180"/>
    </row>
    <row r="22792" spans="8:15" s="179" customFormat="1" x14ac:dyDescent="0.2">
      <c r="H22792" s="180"/>
      <c r="I22792" s="180"/>
      <c r="L22792" s="181"/>
      <c r="M22792" s="180"/>
      <c r="N22792" s="180"/>
      <c r="O22792" s="180"/>
    </row>
    <row r="22793" spans="8:15" s="179" customFormat="1" x14ac:dyDescent="0.2">
      <c r="H22793" s="180"/>
      <c r="I22793" s="180"/>
      <c r="L22793" s="181"/>
      <c r="M22793" s="180"/>
      <c r="N22793" s="180"/>
      <c r="O22793" s="180"/>
    </row>
    <row r="22794" spans="8:15" s="179" customFormat="1" x14ac:dyDescent="0.2">
      <c r="H22794" s="180"/>
      <c r="I22794" s="180"/>
      <c r="L22794" s="181"/>
      <c r="M22794" s="180"/>
      <c r="N22794" s="180"/>
      <c r="O22794" s="180"/>
    </row>
    <row r="22795" spans="8:15" s="179" customFormat="1" x14ac:dyDescent="0.2">
      <c r="H22795" s="180"/>
      <c r="I22795" s="180"/>
      <c r="L22795" s="181"/>
      <c r="M22795" s="180"/>
      <c r="N22795" s="180"/>
      <c r="O22795" s="180"/>
    </row>
    <row r="22796" spans="8:15" s="179" customFormat="1" x14ac:dyDescent="0.2">
      <c r="H22796" s="180"/>
      <c r="I22796" s="180"/>
      <c r="L22796" s="181"/>
      <c r="M22796" s="180"/>
      <c r="N22796" s="180"/>
      <c r="O22796" s="180"/>
    </row>
    <row r="22797" spans="8:15" s="179" customFormat="1" x14ac:dyDescent="0.2">
      <c r="H22797" s="180"/>
      <c r="I22797" s="180"/>
      <c r="L22797" s="181"/>
      <c r="M22797" s="180"/>
      <c r="N22797" s="180"/>
      <c r="O22797" s="180"/>
    </row>
    <row r="22798" spans="8:15" s="179" customFormat="1" x14ac:dyDescent="0.2">
      <c r="H22798" s="180"/>
      <c r="I22798" s="180"/>
      <c r="L22798" s="181"/>
      <c r="M22798" s="180"/>
      <c r="N22798" s="180"/>
      <c r="O22798" s="180"/>
    </row>
    <row r="22799" spans="8:15" s="179" customFormat="1" x14ac:dyDescent="0.2">
      <c r="H22799" s="180"/>
      <c r="I22799" s="180"/>
      <c r="L22799" s="181"/>
      <c r="M22799" s="180"/>
      <c r="N22799" s="180"/>
      <c r="O22799" s="180"/>
    </row>
    <row r="22800" spans="8:15" s="179" customFormat="1" x14ac:dyDescent="0.2">
      <c r="H22800" s="180"/>
      <c r="I22800" s="180"/>
      <c r="L22800" s="181"/>
      <c r="M22800" s="180"/>
      <c r="N22800" s="180"/>
      <c r="O22800" s="180"/>
    </row>
    <row r="22801" spans="8:15" s="179" customFormat="1" x14ac:dyDescent="0.2">
      <c r="H22801" s="180"/>
      <c r="I22801" s="180"/>
      <c r="L22801" s="181"/>
      <c r="M22801" s="180"/>
      <c r="N22801" s="180"/>
      <c r="O22801" s="180"/>
    </row>
    <row r="22802" spans="8:15" s="179" customFormat="1" x14ac:dyDescent="0.2">
      <c r="H22802" s="180"/>
      <c r="I22802" s="180"/>
      <c r="L22802" s="181"/>
      <c r="M22802" s="180"/>
      <c r="N22802" s="180"/>
      <c r="O22802" s="180"/>
    </row>
    <row r="22803" spans="8:15" s="179" customFormat="1" x14ac:dyDescent="0.2">
      <c r="H22803" s="180"/>
      <c r="I22803" s="180"/>
      <c r="L22803" s="181"/>
      <c r="M22803" s="180"/>
      <c r="N22803" s="180"/>
      <c r="O22803" s="180"/>
    </row>
    <row r="22804" spans="8:15" s="179" customFormat="1" x14ac:dyDescent="0.2">
      <c r="H22804" s="180"/>
      <c r="I22804" s="180"/>
      <c r="L22804" s="181"/>
      <c r="M22804" s="180"/>
      <c r="N22804" s="180"/>
      <c r="O22804" s="180"/>
    </row>
    <row r="22805" spans="8:15" s="179" customFormat="1" x14ac:dyDescent="0.2">
      <c r="H22805" s="180"/>
      <c r="I22805" s="180"/>
      <c r="L22805" s="181"/>
      <c r="M22805" s="180"/>
      <c r="N22805" s="180"/>
      <c r="O22805" s="180"/>
    </row>
    <row r="22806" spans="8:15" s="179" customFormat="1" x14ac:dyDescent="0.2">
      <c r="H22806" s="180"/>
      <c r="I22806" s="180"/>
      <c r="L22806" s="181"/>
      <c r="M22806" s="180"/>
      <c r="N22806" s="180"/>
      <c r="O22806" s="180"/>
    </row>
    <row r="22807" spans="8:15" s="179" customFormat="1" x14ac:dyDescent="0.2">
      <c r="H22807" s="180"/>
      <c r="I22807" s="180"/>
      <c r="L22807" s="181"/>
      <c r="M22807" s="180"/>
      <c r="N22807" s="180"/>
      <c r="O22807" s="180"/>
    </row>
    <row r="22808" spans="8:15" s="179" customFormat="1" x14ac:dyDescent="0.2">
      <c r="H22808" s="180"/>
      <c r="I22808" s="180"/>
      <c r="L22808" s="181"/>
      <c r="M22808" s="180"/>
      <c r="N22808" s="180"/>
      <c r="O22808" s="180"/>
    </row>
    <row r="22809" spans="8:15" s="179" customFormat="1" x14ac:dyDescent="0.2">
      <c r="H22809" s="180"/>
      <c r="I22809" s="180"/>
      <c r="L22809" s="181"/>
      <c r="M22809" s="180"/>
      <c r="N22809" s="180"/>
      <c r="O22809" s="180"/>
    </row>
    <row r="22810" spans="8:15" s="179" customFormat="1" x14ac:dyDescent="0.2">
      <c r="H22810" s="180"/>
      <c r="I22810" s="180"/>
      <c r="L22810" s="181"/>
      <c r="M22810" s="180"/>
      <c r="N22810" s="180"/>
      <c r="O22810" s="180"/>
    </row>
    <row r="22811" spans="8:15" s="179" customFormat="1" x14ac:dyDescent="0.2">
      <c r="H22811" s="180"/>
      <c r="I22811" s="180"/>
      <c r="L22811" s="181"/>
      <c r="M22811" s="180"/>
      <c r="N22811" s="180"/>
      <c r="O22811" s="180"/>
    </row>
    <row r="22812" spans="8:15" s="179" customFormat="1" x14ac:dyDescent="0.2">
      <c r="H22812" s="180"/>
      <c r="I22812" s="180"/>
      <c r="L22812" s="181"/>
      <c r="M22812" s="180"/>
      <c r="N22812" s="180"/>
      <c r="O22812" s="180"/>
    </row>
    <row r="22813" spans="8:15" s="179" customFormat="1" x14ac:dyDescent="0.2">
      <c r="H22813" s="180"/>
      <c r="I22813" s="180"/>
      <c r="L22813" s="181"/>
      <c r="M22813" s="180"/>
      <c r="N22813" s="180"/>
      <c r="O22813" s="180"/>
    </row>
    <row r="22814" spans="8:15" s="179" customFormat="1" x14ac:dyDescent="0.2">
      <c r="H22814" s="180"/>
      <c r="I22814" s="180"/>
      <c r="L22814" s="181"/>
      <c r="M22814" s="180"/>
      <c r="N22814" s="180"/>
      <c r="O22814" s="180"/>
    </row>
    <row r="22815" spans="8:15" s="179" customFormat="1" x14ac:dyDescent="0.2">
      <c r="H22815" s="180"/>
      <c r="I22815" s="180"/>
      <c r="L22815" s="181"/>
      <c r="M22815" s="180"/>
      <c r="N22815" s="180"/>
      <c r="O22815" s="180"/>
    </row>
    <row r="22816" spans="8:15" s="179" customFormat="1" x14ac:dyDescent="0.2">
      <c r="H22816" s="180"/>
      <c r="I22816" s="180"/>
      <c r="L22816" s="181"/>
      <c r="M22816" s="180"/>
      <c r="N22816" s="180"/>
      <c r="O22816" s="180"/>
    </row>
    <row r="22817" spans="8:15" s="179" customFormat="1" x14ac:dyDescent="0.2">
      <c r="H22817" s="180"/>
      <c r="I22817" s="180"/>
      <c r="L22817" s="181"/>
      <c r="M22817" s="180"/>
      <c r="N22817" s="180"/>
      <c r="O22817" s="180"/>
    </row>
    <row r="22818" spans="8:15" s="179" customFormat="1" x14ac:dyDescent="0.2">
      <c r="H22818" s="180"/>
      <c r="I22818" s="180"/>
      <c r="L22818" s="181"/>
      <c r="M22818" s="180"/>
      <c r="N22818" s="180"/>
      <c r="O22818" s="180"/>
    </row>
    <row r="22819" spans="8:15" s="179" customFormat="1" x14ac:dyDescent="0.2">
      <c r="H22819" s="180"/>
      <c r="I22819" s="180"/>
      <c r="L22819" s="181"/>
      <c r="M22819" s="180"/>
      <c r="N22819" s="180"/>
      <c r="O22819" s="180"/>
    </row>
    <row r="22820" spans="8:15" s="179" customFormat="1" x14ac:dyDescent="0.2">
      <c r="H22820" s="180"/>
      <c r="I22820" s="180"/>
      <c r="L22820" s="181"/>
      <c r="M22820" s="180"/>
      <c r="N22820" s="180"/>
      <c r="O22820" s="180"/>
    </row>
    <row r="22821" spans="8:15" s="179" customFormat="1" x14ac:dyDescent="0.2">
      <c r="H22821" s="180"/>
      <c r="I22821" s="180"/>
      <c r="L22821" s="181"/>
      <c r="M22821" s="180"/>
      <c r="N22821" s="180"/>
      <c r="O22821" s="180"/>
    </row>
    <row r="22822" spans="8:15" s="179" customFormat="1" x14ac:dyDescent="0.2">
      <c r="H22822" s="180"/>
      <c r="I22822" s="180"/>
      <c r="L22822" s="181"/>
      <c r="M22822" s="180"/>
      <c r="N22822" s="180"/>
      <c r="O22822" s="180"/>
    </row>
    <row r="22823" spans="8:15" s="179" customFormat="1" x14ac:dyDescent="0.2">
      <c r="H22823" s="180"/>
      <c r="I22823" s="180"/>
      <c r="L22823" s="181"/>
      <c r="M22823" s="180"/>
      <c r="N22823" s="180"/>
      <c r="O22823" s="180"/>
    </row>
    <row r="22824" spans="8:15" s="179" customFormat="1" x14ac:dyDescent="0.2">
      <c r="H22824" s="180"/>
      <c r="I22824" s="180"/>
      <c r="L22824" s="181"/>
      <c r="M22824" s="180"/>
      <c r="N22824" s="180"/>
      <c r="O22824" s="180"/>
    </row>
    <row r="22825" spans="8:15" s="179" customFormat="1" x14ac:dyDescent="0.2">
      <c r="H22825" s="180"/>
      <c r="I22825" s="180"/>
      <c r="L22825" s="181"/>
      <c r="M22825" s="180"/>
      <c r="N22825" s="180"/>
      <c r="O22825" s="180"/>
    </row>
    <row r="22826" spans="8:15" s="179" customFormat="1" x14ac:dyDescent="0.2">
      <c r="H22826" s="180"/>
      <c r="I22826" s="180"/>
      <c r="L22826" s="181"/>
      <c r="M22826" s="180"/>
      <c r="N22826" s="180"/>
      <c r="O22826" s="180"/>
    </row>
    <row r="22827" spans="8:15" s="179" customFormat="1" x14ac:dyDescent="0.2">
      <c r="H22827" s="180"/>
      <c r="I22827" s="180"/>
      <c r="L22827" s="181"/>
      <c r="M22827" s="180"/>
      <c r="N22827" s="180"/>
      <c r="O22827" s="180"/>
    </row>
    <row r="22828" spans="8:15" s="179" customFormat="1" x14ac:dyDescent="0.2">
      <c r="H22828" s="180"/>
      <c r="I22828" s="180"/>
      <c r="L22828" s="181"/>
      <c r="M22828" s="180"/>
      <c r="N22828" s="180"/>
      <c r="O22828" s="180"/>
    </row>
    <row r="22829" spans="8:15" s="179" customFormat="1" x14ac:dyDescent="0.2">
      <c r="H22829" s="180"/>
      <c r="I22829" s="180"/>
      <c r="L22829" s="181"/>
      <c r="M22829" s="180"/>
      <c r="N22829" s="180"/>
      <c r="O22829" s="180"/>
    </row>
    <row r="22830" spans="8:15" s="179" customFormat="1" x14ac:dyDescent="0.2">
      <c r="H22830" s="180"/>
      <c r="I22830" s="180"/>
      <c r="L22830" s="181"/>
      <c r="M22830" s="180"/>
      <c r="N22830" s="180"/>
      <c r="O22830" s="180"/>
    </row>
    <row r="22831" spans="8:15" s="179" customFormat="1" x14ac:dyDescent="0.2">
      <c r="H22831" s="180"/>
      <c r="I22831" s="180"/>
      <c r="L22831" s="181"/>
      <c r="M22831" s="180"/>
      <c r="N22831" s="180"/>
      <c r="O22831" s="180"/>
    </row>
    <row r="22832" spans="8:15" s="179" customFormat="1" x14ac:dyDescent="0.2">
      <c r="H22832" s="180"/>
      <c r="I22832" s="180"/>
      <c r="L22832" s="181"/>
      <c r="M22832" s="180"/>
      <c r="N22832" s="180"/>
      <c r="O22832" s="180"/>
    </row>
    <row r="22833" spans="8:15" s="179" customFormat="1" x14ac:dyDescent="0.2">
      <c r="H22833" s="180"/>
      <c r="I22833" s="180"/>
      <c r="L22833" s="181"/>
      <c r="M22833" s="180"/>
      <c r="N22833" s="180"/>
      <c r="O22833" s="180"/>
    </row>
    <row r="22834" spans="8:15" s="179" customFormat="1" x14ac:dyDescent="0.2">
      <c r="H22834" s="180"/>
      <c r="I22834" s="180"/>
      <c r="L22834" s="181"/>
      <c r="M22834" s="180"/>
      <c r="N22834" s="180"/>
      <c r="O22834" s="180"/>
    </row>
    <row r="22835" spans="8:15" s="179" customFormat="1" x14ac:dyDescent="0.2">
      <c r="H22835" s="180"/>
      <c r="I22835" s="180"/>
      <c r="L22835" s="181"/>
      <c r="M22835" s="180"/>
      <c r="N22835" s="180"/>
      <c r="O22835" s="180"/>
    </row>
    <row r="22836" spans="8:15" s="179" customFormat="1" x14ac:dyDescent="0.2">
      <c r="H22836" s="180"/>
      <c r="I22836" s="180"/>
      <c r="L22836" s="181"/>
      <c r="M22836" s="180"/>
      <c r="N22836" s="180"/>
      <c r="O22836" s="180"/>
    </row>
    <row r="22837" spans="8:15" s="179" customFormat="1" x14ac:dyDescent="0.2">
      <c r="H22837" s="180"/>
      <c r="I22837" s="180"/>
      <c r="L22837" s="181"/>
      <c r="M22837" s="180"/>
      <c r="N22837" s="180"/>
      <c r="O22837" s="180"/>
    </row>
    <row r="22838" spans="8:15" s="179" customFormat="1" x14ac:dyDescent="0.2">
      <c r="H22838" s="180"/>
      <c r="I22838" s="180"/>
      <c r="L22838" s="181"/>
      <c r="M22838" s="180"/>
      <c r="N22838" s="180"/>
      <c r="O22838" s="180"/>
    </row>
    <row r="22839" spans="8:15" s="179" customFormat="1" x14ac:dyDescent="0.2">
      <c r="H22839" s="180"/>
      <c r="I22839" s="180"/>
      <c r="L22839" s="181"/>
      <c r="M22839" s="180"/>
      <c r="N22839" s="180"/>
      <c r="O22839" s="180"/>
    </row>
    <row r="22840" spans="8:15" s="179" customFormat="1" x14ac:dyDescent="0.2">
      <c r="H22840" s="180"/>
      <c r="I22840" s="180"/>
      <c r="L22840" s="181"/>
      <c r="M22840" s="180"/>
      <c r="N22840" s="180"/>
      <c r="O22840" s="180"/>
    </row>
    <row r="22841" spans="8:15" s="179" customFormat="1" x14ac:dyDescent="0.2">
      <c r="H22841" s="180"/>
      <c r="I22841" s="180"/>
      <c r="L22841" s="181"/>
      <c r="M22841" s="180"/>
      <c r="N22841" s="180"/>
      <c r="O22841" s="180"/>
    </row>
    <row r="22842" spans="8:15" s="179" customFormat="1" x14ac:dyDescent="0.2">
      <c r="H22842" s="180"/>
      <c r="I22842" s="180"/>
      <c r="L22842" s="181"/>
      <c r="M22842" s="180"/>
      <c r="N22842" s="180"/>
      <c r="O22842" s="180"/>
    </row>
    <row r="22843" spans="8:15" s="179" customFormat="1" x14ac:dyDescent="0.2">
      <c r="H22843" s="180"/>
      <c r="I22843" s="180"/>
      <c r="L22843" s="181"/>
      <c r="M22843" s="180"/>
      <c r="N22843" s="180"/>
      <c r="O22843" s="180"/>
    </row>
    <row r="22844" spans="8:15" s="179" customFormat="1" x14ac:dyDescent="0.2">
      <c r="H22844" s="180"/>
      <c r="I22844" s="180"/>
      <c r="L22844" s="181"/>
      <c r="M22844" s="180"/>
      <c r="N22844" s="180"/>
      <c r="O22844" s="180"/>
    </row>
    <row r="22845" spans="8:15" s="179" customFormat="1" x14ac:dyDescent="0.2">
      <c r="H22845" s="180"/>
      <c r="I22845" s="180"/>
      <c r="L22845" s="181"/>
      <c r="M22845" s="180"/>
      <c r="N22845" s="180"/>
      <c r="O22845" s="180"/>
    </row>
    <row r="22846" spans="8:15" s="179" customFormat="1" x14ac:dyDescent="0.2">
      <c r="H22846" s="180"/>
      <c r="I22846" s="180"/>
      <c r="L22846" s="181"/>
      <c r="M22846" s="180"/>
      <c r="N22846" s="180"/>
      <c r="O22846" s="180"/>
    </row>
    <row r="22847" spans="8:15" s="179" customFormat="1" x14ac:dyDescent="0.2">
      <c r="H22847" s="180"/>
      <c r="I22847" s="180"/>
      <c r="L22847" s="181"/>
      <c r="M22847" s="180"/>
      <c r="N22847" s="180"/>
      <c r="O22847" s="180"/>
    </row>
    <row r="22848" spans="8:15" s="179" customFormat="1" x14ac:dyDescent="0.2">
      <c r="H22848" s="180"/>
      <c r="I22848" s="180"/>
      <c r="L22848" s="181"/>
      <c r="M22848" s="180"/>
      <c r="N22848" s="180"/>
      <c r="O22848" s="180"/>
    </row>
    <row r="22849" spans="8:15" s="179" customFormat="1" x14ac:dyDescent="0.2">
      <c r="H22849" s="180"/>
      <c r="I22849" s="180"/>
      <c r="L22849" s="181"/>
      <c r="M22849" s="180"/>
      <c r="N22849" s="180"/>
      <c r="O22849" s="180"/>
    </row>
    <row r="22850" spans="8:15" s="179" customFormat="1" x14ac:dyDescent="0.2">
      <c r="H22850" s="180"/>
      <c r="I22850" s="180"/>
      <c r="L22850" s="181"/>
      <c r="M22850" s="180"/>
      <c r="N22850" s="180"/>
      <c r="O22850" s="180"/>
    </row>
    <row r="22851" spans="8:15" s="179" customFormat="1" x14ac:dyDescent="0.2">
      <c r="H22851" s="180"/>
      <c r="I22851" s="180"/>
      <c r="L22851" s="181"/>
      <c r="M22851" s="180"/>
      <c r="N22851" s="180"/>
      <c r="O22851" s="180"/>
    </row>
    <row r="22852" spans="8:15" s="179" customFormat="1" x14ac:dyDescent="0.2">
      <c r="H22852" s="180"/>
      <c r="I22852" s="180"/>
      <c r="L22852" s="181"/>
      <c r="M22852" s="180"/>
      <c r="N22852" s="180"/>
      <c r="O22852" s="180"/>
    </row>
    <row r="22853" spans="8:15" s="179" customFormat="1" x14ac:dyDescent="0.2">
      <c r="H22853" s="180"/>
      <c r="I22853" s="180"/>
      <c r="L22853" s="181"/>
      <c r="M22853" s="180"/>
      <c r="N22853" s="180"/>
      <c r="O22853" s="180"/>
    </row>
    <row r="22854" spans="8:15" s="179" customFormat="1" x14ac:dyDescent="0.2">
      <c r="H22854" s="180"/>
      <c r="I22854" s="180"/>
      <c r="L22854" s="181"/>
      <c r="M22854" s="180"/>
      <c r="N22854" s="180"/>
      <c r="O22854" s="180"/>
    </row>
    <row r="22855" spans="8:15" s="179" customFormat="1" x14ac:dyDescent="0.2">
      <c r="H22855" s="180"/>
      <c r="I22855" s="180"/>
      <c r="L22855" s="181"/>
      <c r="M22855" s="180"/>
      <c r="N22855" s="180"/>
      <c r="O22855" s="180"/>
    </row>
    <row r="22856" spans="8:15" s="179" customFormat="1" x14ac:dyDescent="0.2">
      <c r="H22856" s="180"/>
      <c r="I22856" s="180"/>
      <c r="L22856" s="181"/>
      <c r="M22856" s="180"/>
      <c r="N22856" s="180"/>
      <c r="O22856" s="180"/>
    </row>
    <row r="22857" spans="8:15" s="179" customFormat="1" x14ac:dyDescent="0.2">
      <c r="H22857" s="180"/>
      <c r="I22857" s="180"/>
      <c r="L22857" s="181"/>
      <c r="M22857" s="180"/>
      <c r="N22857" s="180"/>
      <c r="O22857" s="180"/>
    </row>
    <row r="22858" spans="8:15" s="179" customFormat="1" x14ac:dyDescent="0.2">
      <c r="H22858" s="180"/>
      <c r="I22858" s="180"/>
      <c r="L22858" s="181"/>
      <c r="M22858" s="180"/>
      <c r="N22858" s="180"/>
      <c r="O22858" s="180"/>
    </row>
    <row r="22859" spans="8:15" s="179" customFormat="1" x14ac:dyDescent="0.2">
      <c r="H22859" s="180"/>
      <c r="I22859" s="180"/>
      <c r="L22859" s="181"/>
      <c r="M22859" s="180"/>
      <c r="N22859" s="180"/>
      <c r="O22859" s="180"/>
    </row>
    <row r="22860" spans="8:15" s="179" customFormat="1" x14ac:dyDescent="0.2">
      <c r="H22860" s="180"/>
      <c r="I22860" s="180"/>
      <c r="L22860" s="181"/>
      <c r="M22860" s="180"/>
      <c r="N22860" s="180"/>
      <c r="O22860" s="180"/>
    </row>
    <row r="22861" spans="8:15" s="179" customFormat="1" x14ac:dyDescent="0.2">
      <c r="H22861" s="180"/>
      <c r="I22861" s="180"/>
      <c r="L22861" s="181"/>
      <c r="M22861" s="180"/>
      <c r="N22861" s="180"/>
      <c r="O22861" s="180"/>
    </row>
    <row r="22862" spans="8:15" s="179" customFormat="1" x14ac:dyDescent="0.2">
      <c r="H22862" s="180"/>
      <c r="I22862" s="180"/>
      <c r="L22862" s="181"/>
      <c r="M22862" s="180"/>
      <c r="N22862" s="180"/>
      <c r="O22862" s="180"/>
    </row>
    <row r="22863" spans="8:15" s="179" customFormat="1" x14ac:dyDescent="0.2">
      <c r="H22863" s="180"/>
      <c r="I22863" s="180"/>
      <c r="L22863" s="181"/>
      <c r="M22863" s="180"/>
      <c r="N22863" s="180"/>
      <c r="O22863" s="180"/>
    </row>
    <row r="22864" spans="8:15" s="179" customFormat="1" x14ac:dyDescent="0.2">
      <c r="H22864" s="180"/>
      <c r="I22864" s="180"/>
      <c r="L22864" s="181"/>
      <c r="M22864" s="180"/>
      <c r="N22864" s="180"/>
      <c r="O22864" s="180"/>
    </row>
    <row r="22865" spans="8:15" s="179" customFormat="1" x14ac:dyDescent="0.2">
      <c r="H22865" s="180"/>
      <c r="I22865" s="180"/>
      <c r="L22865" s="181"/>
      <c r="M22865" s="180"/>
      <c r="N22865" s="180"/>
      <c r="O22865" s="180"/>
    </row>
    <row r="22866" spans="8:15" s="179" customFormat="1" x14ac:dyDescent="0.2">
      <c r="H22866" s="180"/>
      <c r="I22866" s="180"/>
      <c r="L22866" s="181"/>
      <c r="M22866" s="180"/>
      <c r="N22866" s="180"/>
      <c r="O22866" s="180"/>
    </row>
    <row r="22867" spans="8:15" s="179" customFormat="1" x14ac:dyDescent="0.2">
      <c r="H22867" s="180"/>
      <c r="I22867" s="180"/>
      <c r="L22867" s="181"/>
      <c r="M22867" s="180"/>
      <c r="N22867" s="180"/>
      <c r="O22867" s="180"/>
    </row>
    <row r="22868" spans="8:15" s="179" customFormat="1" x14ac:dyDescent="0.2">
      <c r="H22868" s="180"/>
      <c r="I22868" s="180"/>
      <c r="L22868" s="181"/>
      <c r="M22868" s="180"/>
      <c r="N22868" s="180"/>
      <c r="O22868" s="180"/>
    </row>
    <row r="22869" spans="8:15" s="179" customFormat="1" x14ac:dyDescent="0.2">
      <c r="H22869" s="180"/>
      <c r="I22869" s="180"/>
      <c r="L22869" s="181"/>
      <c r="M22869" s="180"/>
      <c r="N22869" s="180"/>
      <c r="O22869" s="180"/>
    </row>
    <row r="22870" spans="8:15" s="179" customFormat="1" x14ac:dyDescent="0.2">
      <c r="H22870" s="180"/>
      <c r="I22870" s="180"/>
      <c r="L22870" s="181"/>
      <c r="M22870" s="180"/>
      <c r="N22870" s="180"/>
      <c r="O22870" s="180"/>
    </row>
    <row r="22871" spans="8:15" s="179" customFormat="1" x14ac:dyDescent="0.2">
      <c r="H22871" s="180"/>
      <c r="I22871" s="180"/>
      <c r="L22871" s="181"/>
      <c r="M22871" s="180"/>
      <c r="N22871" s="180"/>
      <c r="O22871" s="180"/>
    </row>
    <row r="22872" spans="8:15" s="179" customFormat="1" x14ac:dyDescent="0.2">
      <c r="H22872" s="180"/>
      <c r="I22872" s="180"/>
      <c r="L22872" s="181"/>
      <c r="M22872" s="180"/>
      <c r="N22872" s="180"/>
      <c r="O22872" s="180"/>
    </row>
    <row r="22873" spans="8:15" s="179" customFormat="1" x14ac:dyDescent="0.2">
      <c r="H22873" s="180"/>
      <c r="I22873" s="180"/>
      <c r="L22873" s="181"/>
      <c r="M22873" s="180"/>
      <c r="N22873" s="180"/>
      <c r="O22873" s="180"/>
    </row>
    <row r="22874" spans="8:15" s="179" customFormat="1" x14ac:dyDescent="0.2">
      <c r="H22874" s="180"/>
      <c r="I22874" s="180"/>
      <c r="L22874" s="181"/>
      <c r="M22874" s="180"/>
      <c r="N22874" s="180"/>
      <c r="O22874" s="180"/>
    </row>
    <row r="22875" spans="8:15" s="179" customFormat="1" x14ac:dyDescent="0.2">
      <c r="H22875" s="180"/>
      <c r="I22875" s="180"/>
      <c r="L22875" s="181"/>
      <c r="M22875" s="180"/>
      <c r="N22875" s="180"/>
      <c r="O22875" s="180"/>
    </row>
    <row r="22876" spans="8:15" s="179" customFormat="1" x14ac:dyDescent="0.2">
      <c r="H22876" s="180"/>
      <c r="I22876" s="180"/>
      <c r="L22876" s="181"/>
      <c r="M22876" s="180"/>
      <c r="N22876" s="180"/>
      <c r="O22876" s="180"/>
    </row>
    <row r="22877" spans="8:15" s="179" customFormat="1" x14ac:dyDescent="0.2">
      <c r="H22877" s="180"/>
      <c r="I22877" s="180"/>
      <c r="L22877" s="181"/>
      <c r="M22877" s="180"/>
      <c r="N22877" s="180"/>
      <c r="O22877" s="180"/>
    </row>
    <row r="22878" spans="8:15" s="179" customFormat="1" x14ac:dyDescent="0.2">
      <c r="H22878" s="180"/>
      <c r="I22878" s="180"/>
      <c r="L22878" s="181"/>
      <c r="M22878" s="180"/>
      <c r="N22878" s="180"/>
      <c r="O22878" s="180"/>
    </row>
    <row r="22879" spans="8:15" s="179" customFormat="1" x14ac:dyDescent="0.2">
      <c r="H22879" s="180"/>
      <c r="I22879" s="180"/>
      <c r="L22879" s="181"/>
      <c r="M22879" s="180"/>
      <c r="N22879" s="180"/>
      <c r="O22879" s="180"/>
    </row>
    <row r="22880" spans="8:15" s="179" customFormat="1" x14ac:dyDescent="0.2">
      <c r="H22880" s="180"/>
      <c r="I22880" s="180"/>
      <c r="L22880" s="181"/>
      <c r="M22880" s="180"/>
      <c r="N22880" s="180"/>
      <c r="O22880" s="180"/>
    </row>
    <row r="22881" spans="8:15" s="179" customFormat="1" x14ac:dyDescent="0.2">
      <c r="H22881" s="180"/>
      <c r="I22881" s="180"/>
      <c r="L22881" s="181"/>
      <c r="M22881" s="180"/>
      <c r="N22881" s="180"/>
      <c r="O22881" s="180"/>
    </row>
    <row r="22882" spans="8:15" s="179" customFormat="1" x14ac:dyDescent="0.2">
      <c r="H22882" s="180"/>
      <c r="I22882" s="180"/>
      <c r="L22882" s="181"/>
      <c r="M22882" s="180"/>
      <c r="N22882" s="180"/>
      <c r="O22882" s="180"/>
    </row>
    <row r="22883" spans="8:15" s="179" customFormat="1" x14ac:dyDescent="0.2">
      <c r="H22883" s="180"/>
      <c r="I22883" s="180"/>
      <c r="L22883" s="181"/>
      <c r="M22883" s="180"/>
      <c r="N22883" s="180"/>
      <c r="O22883" s="180"/>
    </row>
    <row r="22884" spans="8:15" s="179" customFormat="1" x14ac:dyDescent="0.2">
      <c r="H22884" s="180"/>
      <c r="I22884" s="180"/>
      <c r="L22884" s="181"/>
      <c r="M22884" s="180"/>
      <c r="N22884" s="180"/>
      <c r="O22884" s="180"/>
    </row>
    <row r="22885" spans="8:15" s="179" customFormat="1" x14ac:dyDescent="0.2">
      <c r="H22885" s="180"/>
      <c r="I22885" s="180"/>
      <c r="L22885" s="181"/>
      <c r="M22885" s="180"/>
      <c r="N22885" s="180"/>
      <c r="O22885" s="180"/>
    </row>
    <row r="22886" spans="8:15" s="179" customFormat="1" x14ac:dyDescent="0.2">
      <c r="H22886" s="180"/>
      <c r="I22886" s="180"/>
      <c r="L22886" s="181"/>
      <c r="M22886" s="180"/>
      <c r="N22886" s="180"/>
      <c r="O22886" s="180"/>
    </row>
    <row r="22887" spans="8:15" s="179" customFormat="1" x14ac:dyDescent="0.2">
      <c r="H22887" s="180"/>
      <c r="I22887" s="180"/>
      <c r="L22887" s="181"/>
      <c r="M22887" s="180"/>
      <c r="N22887" s="180"/>
      <c r="O22887" s="180"/>
    </row>
    <row r="22888" spans="8:15" s="179" customFormat="1" x14ac:dyDescent="0.2">
      <c r="H22888" s="180"/>
      <c r="I22888" s="180"/>
      <c r="L22888" s="181"/>
      <c r="M22888" s="180"/>
      <c r="N22888" s="180"/>
      <c r="O22888" s="180"/>
    </row>
    <row r="22889" spans="8:15" s="179" customFormat="1" x14ac:dyDescent="0.2">
      <c r="H22889" s="180"/>
      <c r="I22889" s="180"/>
      <c r="L22889" s="181"/>
      <c r="M22889" s="180"/>
      <c r="N22889" s="180"/>
      <c r="O22889" s="180"/>
    </row>
    <row r="22890" spans="8:15" s="179" customFormat="1" x14ac:dyDescent="0.2">
      <c r="H22890" s="180"/>
      <c r="I22890" s="180"/>
      <c r="L22890" s="181"/>
      <c r="M22890" s="180"/>
      <c r="N22890" s="180"/>
      <c r="O22890" s="180"/>
    </row>
    <row r="22891" spans="8:15" s="179" customFormat="1" x14ac:dyDescent="0.2">
      <c r="H22891" s="180"/>
      <c r="I22891" s="180"/>
      <c r="L22891" s="181"/>
      <c r="M22891" s="180"/>
      <c r="N22891" s="180"/>
      <c r="O22891" s="180"/>
    </row>
    <row r="22892" spans="8:15" s="179" customFormat="1" x14ac:dyDescent="0.2">
      <c r="H22892" s="180"/>
      <c r="I22892" s="180"/>
      <c r="L22892" s="181"/>
      <c r="M22892" s="180"/>
      <c r="N22892" s="180"/>
      <c r="O22892" s="180"/>
    </row>
    <row r="22893" spans="8:15" s="179" customFormat="1" x14ac:dyDescent="0.2">
      <c r="H22893" s="180"/>
      <c r="I22893" s="180"/>
      <c r="L22893" s="181"/>
      <c r="M22893" s="180"/>
      <c r="N22893" s="180"/>
      <c r="O22893" s="180"/>
    </row>
    <row r="22894" spans="8:15" s="179" customFormat="1" x14ac:dyDescent="0.2">
      <c r="H22894" s="180"/>
      <c r="I22894" s="180"/>
      <c r="L22894" s="181"/>
      <c r="M22894" s="180"/>
      <c r="N22894" s="180"/>
      <c r="O22894" s="180"/>
    </row>
    <row r="22895" spans="8:15" s="179" customFormat="1" x14ac:dyDescent="0.2">
      <c r="H22895" s="180"/>
      <c r="I22895" s="180"/>
      <c r="L22895" s="181"/>
      <c r="M22895" s="180"/>
      <c r="N22895" s="180"/>
      <c r="O22895" s="180"/>
    </row>
    <row r="22896" spans="8:15" s="179" customFormat="1" x14ac:dyDescent="0.2">
      <c r="H22896" s="180"/>
      <c r="I22896" s="180"/>
      <c r="L22896" s="181"/>
      <c r="M22896" s="180"/>
      <c r="N22896" s="180"/>
      <c r="O22896" s="180"/>
    </row>
    <row r="22897" spans="8:15" s="179" customFormat="1" x14ac:dyDescent="0.2">
      <c r="H22897" s="180"/>
      <c r="I22897" s="180"/>
      <c r="L22897" s="181"/>
      <c r="M22897" s="180"/>
      <c r="N22897" s="180"/>
      <c r="O22897" s="180"/>
    </row>
    <row r="22898" spans="8:15" s="179" customFormat="1" x14ac:dyDescent="0.2">
      <c r="H22898" s="180"/>
      <c r="I22898" s="180"/>
      <c r="L22898" s="181"/>
      <c r="M22898" s="180"/>
      <c r="N22898" s="180"/>
      <c r="O22898" s="180"/>
    </row>
    <row r="22899" spans="8:15" s="179" customFormat="1" x14ac:dyDescent="0.2">
      <c r="H22899" s="180"/>
      <c r="I22899" s="180"/>
      <c r="L22899" s="181"/>
      <c r="M22899" s="180"/>
      <c r="N22899" s="180"/>
      <c r="O22899" s="180"/>
    </row>
    <row r="22900" spans="8:15" s="179" customFormat="1" x14ac:dyDescent="0.2">
      <c r="H22900" s="180"/>
      <c r="I22900" s="180"/>
      <c r="L22900" s="181"/>
      <c r="M22900" s="180"/>
      <c r="N22900" s="180"/>
      <c r="O22900" s="180"/>
    </row>
    <row r="22901" spans="8:15" s="179" customFormat="1" x14ac:dyDescent="0.2">
      <c r="H22901" s="180"/>
      <c r="I22901" s="180"/>
      <c r="L22901" s="181"/>
      <c r="M22901" s="180"/>
      <c r="N22901" s="180"/>
      <c r="O22901" s="180"/>
    </row>
    <row r="22902" spans="8:15" s="179" customFormat="1" x14ac:dyDescent="0.2">
      <c r="H22902" s="180"/>
      <c r="I22902" s="180"/>
      <c r="L22902" s="181"/>
      <c r="M22902" s="180"/>
      <c r="N22902" s="180"/>
      <c r="O22902" s="180"/>
    </row>
    <row r="22903" spans="8:15" s="179" customFormat="1" x14ac:dyDescent="0.2">
      <c r="H22903" s="180"/>
      <c r="I22903" s="180"/>
      <c r="L22903" s="181"/>
      <c r="M22903" s="180"/>
      <c r="N22903" s="180"/>
      <c r="O22903" s="180"/>
    </row>
    <row r="22904" spans="8:15" s="179" customFormat="1" x14ac:dyDescent="0.2">
      <c r="H22904" s="180"/>
      <c r="I22904" s="180"/>
      <c r="L22904" s="181"/>
      <c r="M22904" s="180"/>
      <c r="N22904" s="180"/>
      <c r="O22904" s="180"/>
    </row>
    <row r="22905" spans="8:15" s="179" customFormat="1" x14ac:dyDescent="0.2">
      <c r="H22905" s="180"/>
      <c r="I22905" s="180"/>
      <c r="L22905" s="181"/>
      <c r="M22905" s="180"/>
      <c r="N22905" s="180"/>
      <c r="O22905" s="180"/>
    </row>
    <row r="22906" spans="8:15" s="179" customFormat="1" x14ac:dyDescent="0.2">
      <c r="H22906" s="180"/>
      <c r="I22906" s="180"/>
      <c r="L22906" s="181"/>
      <c r="M22906" s="180"/>
      <c r="N22906" s="180"/>
      <c r="O22906" s="180"/>
    </row>
    <row r="22907" spans="8:15" s="179" customFormat="1" x14ac:dyDescent="0.2">
      <c r="H22907" s="180"/>
      <c r="I22907" s="180"/>
      <c r="L22907" s="181"/>
      <c r="M22907" s="180"/>
      <c r="N22907" s="180"/>
      <c r="O22907" s="180"/>
    </row>
    <row r="22908" spans="8:15" s="179" customFormat="1" x14ac:dyDescent="0.2">
      <c r="H22908" s="180"/>
      <c r="I22908" s="180"/>
      <c r="L22908" s="181"/>
      <c r="M22908" s="180"/>
      <c r="N22908" s="180"/>
      <c r="O22908" s="180"/>
    </row>
    <row r="22909" spans="8:15" s="179" customFormat="1" x14ac:dyDescent="0.2">
      <c r="H22909" s="180"/>
      <c r="I22909" s="180"/>
      <c r="L22909" s="181"/>
      <c r="M22909" s="180"/>
      <c r="N22909" s="180"/>
      <c r="O22909" s="180"/>
    </row>
    <row r="22910" spans="8:15" s="179" customFormat="1" x14ac:dyDescent="0.2">
      <c r="H22910" s="180"/>
      <c r="I22910" s="180"/>
      <c r="L22910" s="181"/>
      <c r="M22910" s="180"/>
      <c r="N22910" s="180"/>
      <c r="O22910" s="180"/>
    </row>
    <row r="22911" spans="8:15" s="179" customFormat="1" x14ac:dyDescent="0.2">
      <c r="H22911" s="180"/>
      <c r="I22911" s="180"/>
      <c r="L22911" s="181"/>
      <c r="M22911" s="180"/>
      <c r="N22911" s="180"/>
      <c r="O22911" s="180"/>
    </row>
    <row r="22912" spans="8:15" s="179" customFormat="1" x14ac:dyDescent="0.2">
      <c r="H22912" s="180"/>
      <c r="I22912" s="180"/>
      <c r="L22912" s="181"/>
      <c r="M22912" s="180"/>
      <c r="N22912" s="180"/>
      <c r="O22912" s="180"/>
    </row>
    <row r="22913" spans="8:15" s="179" customFormat="1" x14ac:dyDescent="0.2">
      <c r="H22913" s="180"/>
      <c r="I22913" s="180"/>
      <c r="L22913" s="181"/>
      <c r="M22913" s="180"/>
      <c r="N22913" s="180"/>
      <c r="O22913" s="180"/>
    </row>
    <row r="22914" spans="8:15" s="179" customFormat="1" x14ac:dyDescent="0.2">
      <c r="H22914" s="180"/>
      <c r="I22914" s="180"/>
      <c r="L22914" s="181"/>
      <c r="M22914" s="180"/>
      <c r="N22914" s="180"/>
      <c r="O22914" s="180"/>
    </row>
    <row r="22915" spans="8:15" s="179" customFormat="1" x14ac:dyDescent="0.2">
      <c r="H22915" s="180"/>
      <c r="I22915" s="180"/>
      <c r="L22915" s="181"/>
      <c r="M22915" s="180"/>
      <c r="N22915" s="180"/>
      <c r="O22915" s="180"/>
    </row>
    <row r="22916" spans="8:15" s="179" customFormat="1" x14ac:dyDescent="0.2">
      <c r="H22916" s="180"/>
      <c r="I22916" s="180"/>
      <c r="L22916" s="181"/>
      <c r="M22916" s="180"/>
      <c r="N22916" s="180"/>
      <c r="O22916" s="180"/>
    </row>
    <row r="22917" spans="8:15" s="179" customFormat="1" x14ac:dyDescent="0.2">
      <c r="H22917" s="180"/>
      <c r="I22917" s="180"/>
      <c r="L22917" s="181"/>
      <c r="M22917" s="180"/>
      <c r="N22917" s="180"/>
      <c r="O22917" s="180"/>
    </row>
    <row r="22918" spans="8:15" s="179" customFormat="1" x14ac:dyDescent="0.2">
      <c r="H22918" s="180"/>
      <c r="I22918" s="180"/>
      <c r="L22918" s="181"/>
      <c r="M22918" s="180"/>
      <c r="N22918" s="180"/>
      <c r="O22918" s="180"/>
    </row>
    <row r="22919" spans="8:15" s="179" customFormat="1" x14ac:dyDescent="0.2">
      <c r="H22919" s="180"/>
      <c r="I22919" s="180"/>
      <c r="L22919" s="181"/>
      <c r="M22919" s="180"/>
      <c r="N22919" s="180"/>
      <c r="O22919" s="180"/>
    </row>
    <row r="22920" spans="8:15" s="179" customFormat="1" x14ac:dyDescent="0.2">
      <c r="H22920" s="180"/>
      <c r="I22920" s="180"/>
      <c r="L22920" s="181"/>
      <c r="M22920" s="180"/>
      <c r="N22920" s="180"/>
      <c r="O22920" s="180"/>
    </row>
    <row r="22921" spans="8:15" s="179" customFormat="1" x14ac:dyDescent="0.2">
      <c r="H22921" s="180"/>
      <c r="I22921" s="180"/>
      <c r="L22921" s="181"/>
      <c r="M22921" s="180"/>
      <c r="N22921" s="180"/>
      <c r="O22921" s="180"/>
    </row>
    <row r="22922" spans="8:15" s="179" customFormat="1" x14ac:dyDescent="0.2">
      <c r="H22922" s="180"/>
      <c r="I22922" s="180"/>
      <c r="L22922" s="181"/>
      <c r="M22922" s="180"/>
      <c r="N22922" s="180"/>
      <c r="O22922" s="180"/>
    </row>
    <row r="22923" spans="8:15" s="179" customFormat="1" x14ac:dyDescent="0.2">
      <c r="H22923" s="180"/>
      <c r="I22923" s="180"/>
      <c r="L22923" s="181"/>
      <c r="M22923" s="180"/>
      <c r="N22923" s="180"/>
      <c r="O22923" s="180"/>
    </row>
    <row r="22924" spans="8:15" s="179" customFormat="1" x14ac:dyDescent="0.2">
      <c r="H22924" s="180"/>
      <c r="I22924" s="180"/>
      <c r="L22924" s="181"/>
      <c r="M22924" s="180"/>
      <c r="N22924" s="180"/>
      <c r="O22924" s="180"/>
    </row>
    <row r="22925" spans="8:15" s="179" customFormat="1" x14ac:dyDescent="0.2">
      <c r="H22925" s="180"/>
      <c r="I22925" s="180"/>
      <c r="L22925" s="181"/>
      <c r="M22925" s="180"/>
      <c r="N22925" s="180"/>
      <c r="O22925" s="180"/>
    </row>
    <row r="22926" spans="8:15" s="179" customFormat="1" x14ac:dyDescent="0.2">
      <c r="H22926" s="180"/>
      <c r="I22926" s="180"/>
      <c r="L22926" s="181"/>
      <c r="M22926" s="180"/>
      <c r="N22926" s="180"/>
      <c r="O22926" s="180"/>
    </row>
    <row r="22927" spans="8:15" s="179" customFormat="1" x14ac:dyDescent="0.2">
      <c r="H22927" s="180"/>
      <c r="I22927" s="180"/>
      <c r="L22927" s="181"/>
      <c r="M22927" s="180"/>
      <c r="N22927" s="180"/>
      <c r="O22927" s="180"/>
    </row>
    <row r="22928" spans="8:15" s="179" customFormat="1" x14ac:dyDescent="0.2">
      <c r="H22928" s="180"/>
      <c r="I22928" s="180"/>
      <c r="L22928" s="181"/>
      <c r="M22928" s="180"/>
      <c r="N22928" s="180"/>
      <c r="O22928" s="180"/>
    </row>
    <row r="22929" spans="8:15" s="179" customFormat="1" x14ac:dyDescent="0.2">
      <c r="H22929" s="180"/>
      <c r="I22929" s="180"/>
      <c r="L22929" s="181"/>
      <c r="M22929" s="180"/>
      <c r="N22929" s="180"/>
      <c r="O22929" s="180"/>
    </row>
    <row r="22930" spans="8:15" s="179" customFormat="1" x14ac:dyDescent="0.2">
      <c r="H22930" s="180"/>
      <c r="I22930" s="180"/>
      <c r="L22930" s="181"/>
      <c r="M22930" s="180"/>
      <c r="N22930" s="180"/>
      <c r="O22930" s="180"/>
    </row>
    <row r="22931" spans="8:15" s="179" customFormat="1" x14ac:dyDescent="0.2">
      <c r="H22931" s="180"/>
      <c r="I22931" s="180"/>
      <c r="L22931" s="181"/>
      <c r="M22931" s="180"/>
      <c r="N22931" s="180"/>
      <c r="O22931" s="180"/>
    </row>
    <row r="22932" spans="8:15" s="179" customFormat="1" x14ac:dyDescent="0.2">
      <c r="H22932" s="180"/>
      <c r="I22932" s="180"/>
      <c r="L22932" s="181"/>
      <c r="M22932" s="180"/>
      <c r="N22932" s="180"/>
      <c r="O22932" s="180"/>
    </row>
    <row r="22933" spans="8:15" s="179" customFormat="1" x14ac:dyDescent="0.2">
      <c r="H22933" s="180"/>
      <c r="I22933" s="180"/>
      <c r="L22933" s="181"/>
      <c r="M22933" s="180"/>
      <c r="N22933" s="180"/>
      <c r="O22933" s="180"/>
    </row>
    <row r="22934" spans="8:15" s="179" customFormat="1" x14ac:dyDescent="0.2">
      <c r="H22934" s="180"/>
      <c r="I22934" s="180"/>
      <c r="L22934" s="181"/>
      <c r="M22934" s="180"/>
      <c r="N22934" s="180"/>
      <c r="O22934" s="180"/>
    </row>
    <row r="22935" spans="8:15" s="179" customFormat="1" x14ac:dyDescent="0.2">
      <c r="H22935" s="180"/>
      <c r="I22935" s="180"/>
      <c r="L22935" s="181"/>
      <c r="M22935" s="180"/>
      <c r="N22935" s="180"/>
      <c r="O22935" s="180"/>
    </row>
    <row r="22936" spans="8:15" s="179" customFormat="1" x14ac:dyDescent="0.2">
      <c r="H22936" s="180"/>
      <c r="I22936" s="180"/>
      <c r="L22936" s="181"/>
      <c r="M22936" s="180"/>
      <c r="N22936" s="180"/>
      <c r="O22936" s="180"/>
    </row>
    <row r="22937" spans="8:15" s="179" customFormat="1" x14ac:dyDescent="0.2">
      <c r="H22937" s="180"/>
      <c r="I22937" s="180"/>
      <c r="L22937" s="181"/>
      <c r="M22937" s="180"/>
      <c r="N22937" s="180"/>
      <c r="O22937" s="180"/>
    </row>
    <row r="22938" spans="8:15" s="179" customFormat="1" x14ac:dyDescent="0.2">
      <c r="H22938" s="180"/>
      <c r="I22938" s="180"/>
      <c r="L22938" s="181"/>
      <c r="M22938" s="180"/>
      <c r="N22938" s="180"/>
      <c r="O22938" s="180"/>
    </row>
    <row r="22939" spans="8:15" s="179" customFormat="1" x14ac:dyDescent="0.2">
      <c r="H22939" s="180"/>
      <c r="I22939" s="180"/>
      <c r="L22939" s="181"/>
      <c r="M22939" s="180"/>
      <c r="N22939" s="180"/>
      <c r="O22939" s="180"/>
    </row>
    <row r="22940" spans="8:15" s="179" customFormat="1" x14ac:dyDescent="0.2">
      <c r="H22940" s="180"/>
      <c r="I22940" s="180"/>
      <c r="L22940" s="181"/>
      <c r="M22940" s="180"/>
      <c r="N22940" s="180"/>
      <c r="O22940" s="180"/>
    </row>
    <row r="22941" spans="8:15" s="179" customFormat="1" x14ac:dyDescent="0.2">
      <c r="H22941" s="180"/>
      <c r="I22941" s="180"/>
      <c r="L22941" s="181"/>
      <c r="M22941" s="180"/>
      <c r="N22941" s="180"/>
      <c r="O22941" s="180"/>
    </row>
    <row r="22942" spans="8:15" s="179" customFormat="1" x14ac:dyDescent="0.2">
      <c r="H22942" s="180"/>
      <c r="I22942" s="180"/>
      <c r="L22942" s="181"/>
      <c r="M22942" s="180"/>
      <c r="N22942" s="180"/>
      <c r="O22942" s="180"/>
    </row>
    <row r="22943" spans="8:15" s="179" customFormat="1" x14ac:dyDescent="0.2">
      <c r="H22943" s="180"/>
      <c r="I22943" s="180"/>
      <c r="L22943" s="181"/>
      <c r="M22943" s="180"/>
      <c r="N22943" s="180"/>
      <c r="O22943" s="180"/>
    </row>
    <row r="22944" spans="8:15" s="179" customFormat="1" x14ac:dyDescent="0.2">
      <c r="H22944" s="180"/>
      <c r="I22944" s="180"/>
      <c r="L22944" s="181"/>
      <c r="M22944" s="180"/>
      <c r="N22944" s="180"/>
      <c r="O22944" s="180"/>
    </row>
    <row r="22945" spans="8:15" s="179" customFormat="1" x14ac:dyDescent="0.2">
      <c r="H22945" s="180"/>
      <c r="I22945" s="180"/>
      <c r="L22945" s="181"/>
      <c r="M22945" s="180"/>
      <c r="N22945" s="180"/>
      <c r="O22945" s="180"/>
    </row>
    <row r="22946" spans="8:15" s="179" customFormat="1" x14ac:dyDescent="0.2">
      <c r="H22946" s="180"/>
      <c r="I22946" s="180"/>
      <c r="L22946" s="181"/>
      <c r="M22946" s="180"/>
      <c r="N22946" s="180"/>
      <c r="O22946" s="180"/>
    </row>
    <row r="22947" spans="8:15" s="179" customFormat="1" x14ac:dyDescent="0.2">
      <c r="H22947" s="180"/>
      <c r="I22947" s="180"/>
      <c r="L22947" s="181"/>
      <c r="M22947" s="180"/>
      <c r="N22947" s="180"/>
      <c r="O22947" s="180"/>
    </row>
    <row r="22948" spans="8:15" s="179" customFormat="1" x14ac:dyDescent="0.2">
      <c r="H22948" s="180"/>
      <c r="I22948" s="180"/>
      <c r="L22948" s="181"/>
      <c r="M22948" s="180"/>
      <c r="N22948" s="180"/>
      <c r="O22948" s="180"/>
    </row>
    <row r="22949" spans="8:15" s="179" customFormat="1" x14ac:dyDescent="0.2">
      <c r="H22949" s="180"/>
      <c r="I22949" s="180"/>
      <c r="L22949" s="181"/>
      <c r="M22949" s="180"/>
      <c r="N22949" s="180"/>
      <c r="O22949" s="180"/>
    </row>
    <row r="22950" spans="8:15" s="179" customFormat="1" x14ac:dyDescent="0.2">
      <c r="H22950" s="180"/>
      <c r="I22950" s="180"/>
      <c r="L22950" s="181"/>
      <c r="M22950" s="180"/>
      <c r="N22950" s="180"/>
      <c r="O22950" s="180"/>
    </row>
    <row r="22951" spans="8:15" s="179" customFormat="1" x14ac:dyDescent="0.2">
      <c r="H22951" s="180"/>
      <c r="I22951" s="180"/>
      <c r="L22951" s="181"/>
      <c r="M22951" s="180"/>
      <c r="N22951" s="180"/>
      <c r="O22951" s="180"/>
    </row>
    <row r="22952" spans="8:15" s="179" customFormat="1" x14ac:dyDescent="0.2">
      <c r="H22952" s="180"/>
      <c r="I22952" s="180"/>
      <c r="L22952" s="181"/>
      <c r="M22952" s="180"/>
      <c r="N22952" s="180"/>
      <c r="O22952" s="180"/>
    </row>
    <row r="22953" spans="8:15" s="179" customFormat="1" x14ac:dyDescent="0.2">
      <c r="H22953" s="180"/>
      <c r="I22953" s="180"/>
      <c r="L22953" s="181"/>
      <c r="M22953" s="180"/>
      <c r="N22953" s="180"/>
      <c r="O22953" s="180"/>
    </row>
    <row r="22954" spans="8:15" s="179" customFormat="1" x14ac:dyDescent="0.2">
      <c r="H22954" s="180"/>
      <c r="I22954" s="180"/>
      <c r="L22954" s="181"/>
      <c r="M22954" s="180"/>
      <c r="N22954" s="180"/>
      <c r="O22954" s="180"/>
    </row>
    <row r="22955" spans="8:15" s="179" customFormat="1" x14ac:dyDescent="0.2">
      <c r="H22955" s="180"/>
      <c r="I22955" s="180"/>
      <c r="L22955" s="181"/>
      <c r="M22955" s="180"/>
      <c r="N22955" s="180"/>
      <c r="O22955" s="180"/>
    </row>
    <row r="22956" spans="8:15" s="179" customFormat="1" x14ac:dyDescent="0.2">
      <c r="H22956" s="180"/>
      <c r="I22956" s="180"/>
      <c r="L22956" s="181"/>
      <c r="M22956" s="180"/>
      <c r="N22956" s="180"/>
      <c r="O22956" s="180"/>
    </row>
    <row r="22957" spans="8:15" s="179" customFormat="1" x14ac:dyDescent="0.2">
      <c r="H22957" s="180"/>
      <c r="I22957" s="180"/>
      <c r="L22957" s="181"/>
      <c r="M22957" s="180"/>
      <c r="N22957" s="180"/>
      <c r="O22957" s="180"/>
    </row>
    <row r="22958" spans="8:15" s="179" customFormat="1" x14ac:dyDescent="0.2">
      <c r="H22958" s="180"/>
      <c r="I22958" s="180"/>
      <c r="L22958" s="181"/>
      <c r="M22958" s="180"/>
      <c r="N22958" s="180"/>
      <c r="O22958" s="180"/>
    </row>
    <row r="22959" spans="8:15" s="179" customFormat="1" x14ac:dyDescent="0.2">
      <c r="H22959" s="180"/>
      <c r="I22959" s="180"/>
      <c r="L22959" s="181"/>
      <c r="M22959" s="180"/>
      <c r="N22959" s="180"/>
      <c r="O22959" s="180"/>
    </row>
    <row r="22960" spans="8:15" s="179" customFormat="1" x14ac:dyDescent="0.2">
      <c r="H22960" s="180"/>
      <c r="I22960" s="180"/>
      <c r="L22960" s="181"/>
      <c r="M22960" s="180"/>
      <c r="N22960" s="180"/>
      <c r="O22960" s="180"/>
    </row>
    <row r="22961" spans="8:15" s="179" customFormat="1" x14ac:dyDescent="0.2">
      <c r="H22961" s="180"/>
      <c r="I22961" s="180"/>
      <c r="L22961" s="181"/>
      <c r="M22961" s="180"/>
      <c r="N22961" s="180"/>
      <c r="O22961" s="180"/>
    </row>
    <row r="22962" spans="8:15" s="179" customFormat="1" x14ac:dyDescent="0.2">
      <c r="H22962" s="180"/>
      <c r="I22962" s="180"/>
      <c r="L22962" s="181"/>
      <c r="M22962" s="180"/>
      <c r="N22962" s="180"/>
      <c r="O22962" s="180"/>
    </row>
    <row r="22963" spans="8:15" s="179" customFormat="1" x14ac:dyDescent="0.2">
      <c r="H22963" s="180"/>
      <c r="I22963" s="180"/>
      <c r="L22963" s="181"/>
      <c r="M22963" s="180"/>
      <c r="N22963" s="180"/>
      <c r="O22963" s="180"/>
    </row>
    <row r="22964" spans="8:15" s="179" customFormat="1" x14ac:dyDescent="0.2">
      <c r="H22964" s="180"/>
      <c r="I22964" s="180"/>
      <c r="L22964" s="181"/>
      <c r="M22964" s="180"/>
      <c r="N22964" s="180"/>
      <c r="O22964" s="180"/>
    </row>
    <row r="22965" spans="8:15" s="179" customFormat="1" x14ac:dyDescent="0.2">
      <c r="H22965" s="180"/>
      <c r="I22965" s="180"/>
      <c r="L22965" s="181"/>
      <c r="M22965" s="180"/>
      <c r="N22965" s="180"/>
      <c r="O22965" s="180"/>
    </row>
    <row r="22966" spans="8:15" s="179" customFormat="1" x14ac:dyDescent="0.2">
      <c r="H22966" s="180"/>
      <c r="I22966" s="180"/>
      <c r="L22966" s="181"/>
      <c r="M22966" s="180"/>
      <c r="N22966" s="180"/>
      <c r="O22966" s="180"/>
    </row>
    <row r="22967" spans="8:15" s="179" customFormat="1" x14ac:dyDescent="0.2">
      <c r="H22967" s="180"/>
      <c r="I22967" s="180"/>
      <c r="L22967" s="181"/>
      <c r="M22967" s="180"/>
      <c r="N22967" s="180"/>
      <c r="O22967" s="180"/>
    </row>
    <row r="22968" spans="8:15" s="179" customFormat="1" x14ac:dyDescent="0.2">
      <c r="H22968" s="180"/>
      <c r="I22968" s="180"/>
      <c r="L22968" s="181"/>
      <c r="M22968" s="180"/>
      <c r="N22968" s="180"/>
      <c r="O22968" s="180"/>
    </row>
    <row r="22969" spans="8:15" s="179" customFormat="1" x14ac:dyDescent="0.2">
      <c r="H22969" s="180"/>
      <c r="I22969" s="180"/>
      <c r="L22969" s="181"/>
      <c r="M22969" s="180"/>
      <c r="N22969" s="180"/>
      <c r="O22969" s="180"/>
    </row>
    <row r="22970" spans="8:15" s="179" customFormat="1" x14ac:dyDescent="0.2">
      <c r="H22970" s="180"/>
      <c r="I22970" s="180"/>
      <c r="L22970" s="181"/>
      <c r="M22970" s="180"/>
      <c r="N22970" s="180"/>
      <c r="O22970" s="180"/>
    </row>
    <row r="22971" spans="8:15" s="179" customFormat="1" x14ac:dyDescent="0.2">
      <c r="H22971" s="180"/>
      <c r="I22971" s="180"/>
      <c r="L22971" s="181"/>
      <c r="M22971" s="180"/>
      <c r="N22971" s="180"/>
      <c r="O22971" s="180"/>
    </row>
    <row r="22972" spans="8:15" s="179" customFormat="1" x14ac:dyDescent="0.2">
      <c r="H22972" s="180"/>
      <c r="I22972" s="180"/>
      <c r="L22972" s="181"/>
      <c r="M22972" s="180"/>
      <c r="N22972" s="180"/>
      <c r="O22972" s="180"/>
    </row>
    <row r="22973" spans="8:15" s="179" customFormat="1" x14ac:dyDescent="0.2">
      <c r="H22973" s="180"/>
      <c r="I22973" s="180"/>
      <c r="L22973" s="181"/>
      <c r="M22973" s="180"/>
      <c r="N22973" s="180"/>
      <c r="O22973" s="180"/>
    </row>
    <row r="22974" spans="8:15" s="179" customFormat="1" x14ac:dyDescent="0.2">
      <c r="H22974" s="180"/>
      <c r="I22974" s="180"/>
      <c r="L22974" s="181"/>
      <c r="M22974" s="180"/>
      <c r="N22974" s="180"/>
      <c r="O22974" s="180"/>
    </row>
    <row r="22975" spans="8:15" s="179" customFormat="1" x14ac:dyDescent="0.2">
      <c r="H22975" s="180"/>
      <c r="I22975" s="180"/>
      <c r="L22975" s="181"/>
      <c r="M22975" s="180"/>
      <c r="N22975" s="180"/>
      <c r="O22975" s="180"/>
    </row>
    <row r="22976" spans="8:15" s="179" customFormat="1" x14ac:dyDescent="0.2">
      <c r="H22976" s="180"/>
      <c r="I22976" s="180"/>
      <c r="L22976" s="181"/>
      <c r="M22976" s="180"/>
      <c r="N22976" s="180"/>
      <c r="O22976" s="180"/>
    </row>
    <row r="22977" spans="8:15" s="179" customFormat="1" x14ac:dyDescent="0.2">
      <c r="H22977" s="180"/>
      <c r="I22977" s="180"/>
      <c r="L22977" s="181"/>
      <c r="M22977" s="180"/>
      <c r="N22977" s="180"/>
      <c r="O22977" s="180"/>
    </row>
    <row r="22978" spans="8:15" s="179" customFormat="1" x14ac:dyDescent="0.2">
      <c r="H22978" s="180"/>
      <c r="I22978" s="180"/>
      <c r="L22978" s="181"/>
      <c r="M22978" s="180"/>
      <c r="N22978" s="180"/>
      <c r="O22978" s="180"/>
    </row>
    <row r="22979" spans="8:15" s="179" customFormat="1" x14ac:dyDescent="0.2">
      <c r="H22979" s="180"/>
      <c r="I22979" s="180"/>
      <c r="L22979" s="181"/>
      <c r="M22979" s="180"/>
      <c r="N22979" s="180"/>
      <c r="O22979" s="180"/>
    </row>
    <row r="22980" spans="8:15" s="179" customFormat="1" x14ac:dyDescent="0.2">
      <c r="H22980" s="180"/>
      <c r="I22980" s="180"/>
      <c r="L22980" s="181"/>
      <c r="M22980" s="180"/>
      <c r="N22980" s="180"/>
      <c r="O22980" s="180"/>
    </row>
    <row r="22981" spans="8:15" s="179" customFormat="1" x14ac:dyDescent="0.2">
      <c r="H22981" s="180"/>
      <c r="I22981" s="180"/>
      <c r="L22981" s="181"/>
      <c r="M22981" s="180"/>
      <c r="N22981" s="180"/>
      <c r="O22981" s="180"/>
    </row>
    <row r="22982" spans="8:15" s="179" customFormat="1" x14ac:dyDescent="0.2">
      <c r="H22982" s="180"/>
      <c r="I22982" s="180"/>
      <c r="L22982" s="181"/>
      <c r="M22982" s="180"/>
      <c r="N22982" s="180"/>
      <c r="O22982" s="180"/>
    </row>
    <row r="22983" spans="8:15" s="179" customFormat="1" x14ac:dyDescent="0.2">
      <c r="H22983" s="180"/>
      <c r="I22983" s="180"/>
      <c r="L22983" s="181"/>
      <c r="M22983" s="180"/>
      <c r="N22983" s="180"/>
      <c r="O22983" s="180"/>
    </row>
    <row r="22984" spans="8:15" s="179" customFormat="1" x14ac:dyDescent="0.2">
      <c r="H22984" s="180"/>
      <c r="I22984" s="180"/>
      <c r="L22984" s="181"/>
      <c r="M22984" s="180"/>
      <c r="N22984" s="180"/>
      <c r="O22984" s="180"/>
    </row>
    <row r="22985" spans="8:15" s="179" customFormat="1" x14ac:dyDescent="0.2">
      <c r="H22985" s="180"/>
      <c r="I22985" s="180"/>
      <c r="L22985" s="181"/>
      <c r="M22985" s="180"/>
      <c r="N22985" s="180"/>
      <c r="O22985" s="180"/>
    </row>
    <row r="22986" spans="8:15" s="179" customFormat="1" x14ac:dyDescent="0.2">
      <c r="H22986" s="180"/>
      <c r="I22986" s="180"/>
      <c r="L22986" s="181"/>
      <c r="M22986" s="180"/>
      <c r="N22986" s="180"/>
      <c r="O22986" s="180"/>
    </row>
    <row r="22987" spans="8:15" s="179" customFormat="1" x14ac:dyDescent="0.2">
      <c r="H22987" s="180"/>
      <c r="I22987" s="180"/>
      <c r="L22987" s="181"/>
      <c r="M22987" s="180"/>
      <c r="N22987" s="180"/>
      <c r="O22987" s="180"/>
    </row>
    <row r="22988" spans="8:15" s="179" customFormat="1" x14ac:dyDescent="0.2">
      <c r="H22988" s="180"/>
      <c r="I22988" s="180"/>
      <c r="L22988" s="181"/>
      <c r="M22988" s="180"/>
      <c r="N22988" s="180"/>
      <c r="O22988" s="180"/>
    </row>
    <row r="22989" spans="8:15" s="179" customFormat="1" x14ac:dyDescent="0.2">
      <c r="H22989" s="180"/>
      <c r="I22989" s="180"/>
      <c r="L22989" s="181"/>
      <c r="M22989" s="180"/>
      <c r="N22989" s="180"/>
      <c r="O22989" s="180"/>
    </row>
    <row r="22990" spans="8:15" s="179" customFormat="1" x14ac:dyDescent="0.2">
      <c r="H22990" s="180"/>
      <c r="I22990" s="180"/>
      <c r="L22990" s="181"/>
      <c r="M22990" s="180"/>
      <c r="N22990" s="180"/>
      <c r="O22990" s="180"/>
    </row>
    <row r="22991" spans="8:15" s="179" customFormat="1" x14ac:dyDescent="0.2">
      <c r="H22991" s="180"/>
      <c r="I22991" s="180"/>
      <c r="L22991" s="181"/>
      <c r="M22991" s="180"/>
      <c r="N22991" s="180"/>
      <c r="O22991" s="180"/>
    </row>
    <row r="22992" spans="8:15" s="179" customFormat="1" x14ac:dyDescent="0.2">
      <c r="H22992" s="180"/>
      <c r="I22992" s="180"/>
      <c r="L22992" s="181"/>
      <c r="M22992" s="180"/>
      <c r="N22992" s="180"/>
      <c r="O22992" s="180"/>
    </row>
    <row r="22993" spans="8:15" s="179" customFormat="1" x14ac:dyDescent="0.2">
      <c r="H22993" s="180"/>
      <c r="I22993" s="180"/>
      <c r="L22993" s="181"/>
      <c r="M22993" s="180"/>
      <c r="N22993" s="180"/>
      <c r="O22993" s="180"/>
    </row>
    <row r="22994" spans="8:15" s="179" customFormat="1" x14ac:dyDescent="0.2">
      <c r="H22994" s="180"/>
      <c r="I22994" s="180"/>
      <c r="L22994" s="181"/>
      <c r="M22994" s="180"/>
      <c r="N22994" s="180"/>
      <c r="O22994" s="180"/>
    </row>
    <row r="22995" spans="8:15" s="179" customFormat="1" x14ac:dyDescent="0.2">
      <c r="H22995" s="180"/>
      <c r="I22995" s="180"/>
      <c r="L22995" s="181"/>
      <c r="M22995" s="180"/>
      <c r="N22995" s="180"/>
      <c r="O22995" s="180"/>
    </row>
    <row r="22996" spans="8:15" s="179" customFormat="1" x14ac:dyDescent="0.2">
      <c r="H22996" s="180"/>
      <c r="I22996" s="180"/>
      <c r="L22996" s="181"/>
      <c r="M22996" s="180"/>
      <c r="N22996" s="180"/>
      <c r="O22996" s="180"/>
    </row>
    <row r="22997" spans="8:15" s="179" customFormat="1" x14ac:dyDescent="0.2">
      <c r="H22997" s="180"/>
      <c r="I22997" s="180"/>
      <c r="L22997" s="181"/>
      <c r="M22997" s="180"/>
      <c r="N22997" s="180"/>
      <c r="O22997" s="180"/>
    </row>
    <row r="22998" spans="8:15" s="179" customFormat="1" x14ac:dyDescent="0.2">
      <c r="H22998" s="180"/>
      <c r="I22998" s="180"/>
      <c r="L22998" s="181"/>
      <c r="M22998" s="180"/>
      <c r="N22998" s="180"/>
      <c r="O22998" s="180"/>
    </row>
    <row r="22999" spans="8:15" s="179" customFormat="1" x14ac:dyDescent="0.2">
      <c r="H22999" s="180"/>
      <c r="I22999" s="180"/>
      <c r="L22999" s="181"/>
      <c r="M22999" s="180"/>
      <c r="N22999" s="180"/>
      <c r="O22999" s="180"/>
    </row>
    <row r="23000" spans="8:15" s="179" customFormat="1" x14ac:dyDescent="0.2">
      <c r="H23000" s="180"/>
      <c r="I23000" s="180"/>
      <c r="L23000" s="181"/>
      <c r="M23000" s="180"/>
      <c r="N23000" s="180"/>
      <c r="O23000" s="180"/>
    </row>
    <row r="23001" spans="8:15" s="179" customFormat="1" x14ac:dyDescent="0.2">
      <c r="H23001" s="180"/>
      <c r="I23001" s="180"/>
      <c r="L23001" s="181"/>
      <c r="M23001" s="180"/>
      <c r="N23001" s="180"/>
      <c r="O23001" s="180"/>
    </row>
    <row r="23002" spans="8:15" s="179" customFormat="1" x14ac:dyDescent="0.2">
      <c r="H23002" s="180"/>
      <c r="I23002" s="180"/>
      <c r="L23002" s="181"/>
      <c r="M23002" s="180"/>
      <c r="N23002" s="180"/>
      <c r="O23002" s="180"/>
    </row>
    <row r="23003" spans="8:15" s="179" customFormat="1" x14ac:dyDescent="0.2">
      <c r="H23003" s="180"/>
      <c r="I23003" s="180"/>
      <c r="L23003" s="181"/>
      <c r="M23003" s="180"/>
      <c r="N23003" s="180"/>
      <c r="O23003" s="180"/>
    </row>
    <row r="23004" spans="8:15" s="179" customFormat="1" x14ac:dyDescent="0.2">
      <c r="H23004" s="180"/>
      <c r="I23004" s="180"/>
      <c r="L23004" s="181"/>
      <c r="M23004" s="180"/>
      <c r="N23004" s="180"/>
      <c r="O23004" s="180"/>
    </row>
    <row r="23005" spans="8:15" s="179" customFormat="1" x14ac:dyDescent="0.2">
      <c r="H23005" s="180"/>
      <c r="I23005" s="180"/>
      <c r="L23005" s="181"/>
      <c r="M23005" s="180"/>
      <c r="N23005" s="180"/>
      <c r="O23005" s="180"/>
    </row>
    <row r="23006" spans="8:15" s="179" customFormat="1" x14ac:dyDescent="0.2">
      <c r="H23006" s="180"/>
      <c r="I23006" s="180"/>
      <c r="L23006" s="181"/>
      <c r="M23006" s="180"/>
      <c r="N23006" s="180"/>
      <c r="O23006" s="180"/>
    </row>
    <row r="23007" spans="8:15" s="179" customFormat="1" x14ac:dyDescent="0.2">
      <c r="H23007" s="180"/>
      <c r="I23007" s="180"/>
      <c r="L23007" s="181"/>
      <c r="M23007" s="180"/>
      <c r="N23007" s="180"/>
      <c r="O23007" s="180"/>
    </row>
    <row r="23008" spans="8:15" s="179" customFormat="1" x14ac:dyDescent="0.2">
      <c r="H23008" s="180"/>
      <c r="I23008" s="180"/>
      <c r="L23008" s="181"/>
      <c r="M23008" s="180"/>
      <c r="N23008" s="180"/>
      <c r="O23008" s="180"/>
    </row>
    <row r="23009" spans="8:15" s="179" customFormat="1" x14ac:dyDescent="0.2">
      <c r="H23009" s="180"/>
      <c r="I23009" s="180"/>
      <c r="L23009" s="181"/>
      <c r="M23009" s="180"/>
      <c r="N23009" s="180"/>
      <c r="O23009" s="180"/>
    </row>
    <row r="23010" spans="8:15" s="179" customFormat="1" x14ac:dyDescent="0.2">
      <c r="H23010" s="180"/>
      <c r="I23010" s="180"/>
      <c r="L23010" s="181"/>
      <c r="M23010" s="180"/>
      <c r="N23010" s="180"/>
      <c r="O23010" s="180"/>
    </row>
    <row r="23011" spans="8:15" s="179" customFormat="1" x14ac:dyDescent="0.2">
      <c r="H23011" s="180"/>
      <c r="I23011" s="180"/>
      <c r="L23011" s="181"/>
      <c r="M23011" s="180"/>
      <c r="N23011" s="180"/>
      <c r="O23011" s="180"/>
    </row>
    <row r="23012" spans="8:15" s="179" customFormat="1" x14ac:dyDescent="0.2">
      <c r="H23012" s="180"/>
      <c r="I23012" s="180"/>
      <c r="L23012" s="181"/>
      <c r="M23012" s="180"/>
      <c r="N23012" s="180"/>
      <c r="O23012" s="180"/>
    </row>
    <row r="23013" spans="8:15" s="179" customFormat="1" x14ac:dyDescent="0.2">
      <c r="H23013" s="180"/>
      <c r="I23013" s="180"/>
      <c r="L23013" s="181"/>
      <c r="M23013" s="180"/>
      <c r="N23013" s="180"/>
      <c r="O23013" s="180"/>
    </row>
    <row r="23014" spans="8:15" s="179" customFormat="1" x14ac:dyDescent="0.2">
      <c r="H23014" s="180"/>
      <c r="I23014" s="180"/>
      <c r="L23014" s="181"/>
      <c r="M23014" s="180"/>
      <c r="N23014" s="180"/>
      <c r="O23014" s="180"/>
    </row>
    <row r="23015" spans="8:15" s="179" customFormat="1" x14ac:dyDescent="0.2">
      <c r="H23015" s="180"/>
      <c r="I23015" s="180"/>
      <c r="L23015" s="181"/>
      <c r="M23015" s="180"/>
      <c r="N23015" s="180"/>
      <c r="O23015" s="180"/>
    </row>
    <row r="23016" spans="8:15" s="179" customFormat="1" x14ac:dyDescent="0.2">
      <c r="H23016" s="180"/>
      <c r="I23016" s="180"/>
      <c r="L23016" s="181"/>
      <c r="M23016" s="180"/>
      <c r="N23016" s="180"/>
      <c r="O23016" s="180"/>
    </row>
    <row r="23017" spans="8:15" s="179" customFormat="1" x14ac:dyDescent="0.2">
      <c r="H23017" s="180"/>
      <c r="I23017" s="180"/>
      <c r="L23017" s="181"/>
      <c r="M23017" s="180"/>
      <c r="N23017" s="180"/>
      <c r="O23017" s="180"/>
    </row>
    <row r="23018" spans="8:15" s="179" customFormat="1" x14ac:dyDescent="0.2">
      <c r="H23018" s="180"/>
      <c r="I23018" s="180"/>
      <c r="L23018" s="181"/>
      <c r="M23018" s="180"/>
      <c r="N23018" s="180"/>
      <c r="O23018" s="180"/>
    </row>
    <row r="23019" spans="8:15" s="179" customFormat="1" x14ac:dyDescent="0.2">
      <c r="H23019" s="180"/>
      <c r="I23019" s="180"/>
      <c r="L23019" s="181"/>
      <c r="M23019" s="180"/>
      <c r="N23019" s="180"/>
      <c r="O23019" s="180"/>
    </row>
    <row r="23020" spans="8:15" s="179" customFormat="1" x14ac:dyDescent="0.2">
      <c r="H23020" s="180"/>
      <c r="I23020" s="180"/>
      <c r="L23020" s="181"/>
      <c r="M23020" s="180"/>
      <c r="N23020" s="180"/>
      <c r="O23020" s="180"/>
    </row>
    <row r="23021" spans="8:15" s="179" customFormat="1" x14ac:dyDescent="0.2">
      <c r="H23021" s="180"/>
      <c r="I23021" s="180"/>
      <c r="L23021" s="181"/>
      <c r="M23021" s="180"/>
      <c r="N23021" s="180"/>
      <c r="O23021" s="180"/>
    </row>
    <row r="23022" spans="8:15" s="179" customFormat="1" x14ac:dyDescent="0.2">
      <c r="H23022" s="180"/>
      <c r="I23022" s="180"/>
      <c r="L23022" s="181"/>
      <c r="M23022" s="180"/>
      <c r="N23022" s="180"/>
      <c r="O23022" s="180"/>
    </row>
    <row r="23023" spans="8:15" s="179" customFormat="1" x14ac:dyDescent="0.2">
      <c r="H23023" s="180"/>
      <c r="I23023" s="180"/>
      <c r="L23023" s="181"/>
      <c r="M23023" s="180"/>
      <c r="N23023" s="180"/>
      <c r="O23023" s="180"/>
    </row>
    <row r="23024" spans="8:15" s="179" customFormat="1" x14ac:dyDescent="0.2">
      <c r="H23024" s="180"/>
      <c r="I23024" s="180"/>
      <c r="L23024" s="181"/>
      <c r="M23024" s="180"/>
      <c r="N23024" s="180"/>
      <c r="O23024" s="180"/>
    </row>
    <row r="23025" spans="8:15" s="179" customFormat="1" x14ac:dyDescent="0.2">
      <c r="H23025" s="180"/>
      <c r="I23025" s="180"/>
      <c r="L23025" s="181"/>
      <c r="M23025" s="180"/>
      <c r="N23025" s="180"/>
      <c r="O23025" s="180"/>
    </row>
    <row r="23026" spans="8:15" s="179" customFormat="1" x14ac:dyDescent="0.2">
      <c r="H23026" s="180"/>
      <c r="I23026" s="180"/>
      <c r="L23026" s="181"/>
      <c r="M23026" s="180"/>
      <c r="N23026" s="180"/>
      <c r="O23026" s="180"/>
    </row>
    <row r="23027" spans="8:15" s="179" customFormat="1" x14ac:dyDescent="0.2">
      <c r="H23027" s="180"/>
      <c r="I23027" s="180"/>
      <c r="L23027" s="181"/>
      <c r="M23027" s="180"/>
      <c r="N23027" s="180"/>
      <c r="O23027" s="180"/>
    </row>
    <row r="23028" spans="8:15" s="179" customFormat="1" x14ac:dyDescent="0.2">
      <c r="H23028" s="180"/>
      <c r="I23028" s="180"/>
      <c r="L23028" s="181"/>
      <c r="M23028" s="180"/>
      <c r="N23028" s="180"/>
      <c r="O23028" s="180"/>
    </row>
    <row r="23029" spans="8:15" s="179" customFormat="1" x14ac:dyDescent="0.2">
      <c r="H23029" s="180"/>
      <c r="I23029" s="180"/>
      <c r="L23029" s="181"/>
      <c r="M23029" s="180"/>
      <c r="N23029" s="180"/>
      <c r="O23029" s="180"/>
    </row>
    <row r="23030" spans="8:15" s="179" customFormat="1" x14ac:dyDescent="0.2">
      <c r="H23030" s="180"/>
      <c r="I23030" s="180"/>
      <c r="L23030" s="181"/>
      <c r="M23030" s="180"/>
      <c r="N23030" s="180"/>
      <c r="O23030" s="180"/>
    </row>
    <row r="23031" spans="8:15" s="179" customFormat="1" x14ac:dyDescent="0.2">
      <c r="H23031" s="180"/>
      <c r="I23031" s="180"/>
      <c r="L23031" s="181"/>
      <c r="M23031" s="180"/>
      <c r="N23031" s="180"/>
      <c r="O23031" s="180"/>
    </row>
    <row r="23032" spans="8:15" s="179" customFormat="1" x14ac:dyDescent="0.2">
      <c r="H23032" s="180"/>
      <c r="I23032" s="180"/>
      <c r="L23032" s="181"/>
      <c r="M23032" s="180"/>
      <c r="N23032" s="180"/>
      <c r="O23032" s="180"/>
    </row>
    <row r="23033" spans="8:15" s="179" customFormat="1" x14ac:dyDescent="0.2">
      <c r="H23033" s="180"/>
      <c r="I23033" s="180"/>
      <c r="L23033" s="181"/>
      <c r="M23033" s="180"/>
      <c r="N23033" s="180"/>
      <c r="O23033" s="180"/>
    </row>
    <row r="23034" spans="8:15" s="179" customFormat="1" x14ac:dyDescent="0.2">
      <c r="H23034" s="180"/>
      <c r="I23034" s="180"/>
      <c r="L23034" s="181"/>
      <c r="M23034" s="180"/>
      <c r="N23034" s="180"/>
      <c r="O23034" s="180"/>
    </row>
    <row r="23035" spans="8:15" s="179" customFormat="1" x14ac:dyDescent="0.2">
      <c r="H23035" s="180"/>
      <c r="I23035" s="180"/>
      <c r="L23035" s="181"/>
      <c r="M23035" s="180"/>
      <c r="N23035" s="180"/>
      <c r="O23035" s="180"/>
    </row>
    <row r="23036" spans="8:15" s="179" customFormat="1" x14ac:dyDescent="0.2">
      <c r="H23036" s="180"/>
      <c r="I23036" s="180"/>
      <c r="L23036" s="181"/>
      <c r="M23036" s="180"/>
      <c r="N23036" s="180"/>
      <c r="O23036" s="180"/>
    </row>
    <row r="23037" spans="8:15" s="179" customFormat="1" x14ac:dyDescent="0.2">
      <c r="H23037" s="180"/>
      <c r="I23037" s="180"/>
      <c r="L23037" s="181"/>
      <c r="M23037" s="180"/>
      <c r="N23037" s="180"/>
      <c r="O23037" s="180"/>
    </row>
    <row r="23038" spans="8:15" s="179" customFormat="1" x14ac:dyDescent="0.2">
      <c r="H23038" s="180"/>
      <c r="I23038" s="180"/>
      <c r="L23038" s="181"/>
      <c r="M23038" s="180"/>
      <c r="N23038" s="180"/>
      <c r="O23038" s="180"/>
    </row>
    <row r="23039" spans="8:15" s="179" customFormat="1" x14ac:dyDescent="0.2">
      <c r="H23039" s="180"/>
      <c r="I23039" s="180"/>
      <c r="L23039" s="181"/>
      <c r="M23039" s="180"/>
      <c r="N23039" s="180"/>
      <c r="O23039" s="180"/>
    </row>
    <row r="23040" spans="8:15" s="179" customFormat="1" x14ac:dyDescent="0.2">
      <c r="H23040" s="180"/>
      <c r="I23040" s="180"/>
      <c r="L23040" s="181"/>
      <c r="M23040" s="180"/>
      <c r="N23040" s="180"/>
      <c r="O23040" s="180"/>
    </row>
    <row r="23041" spans="8:15" s="179" customFormat="1" x14ac:dyDescent="0.2">
      <c r="H23041" s="180"/>
      <c r="I23041" s="180"/>
      <c r="L23041" s="181"/>
      <c r="M23041" s="180"/>
      <c r="N23041" s="180"/>
      <c r="O23041" s="180"/>
    </row>
    <row r="23042" spans="8:15" s="179" customFormat="1" x14ac:dyDescent="0.2">
      <c r="H23042" s="180"/>
      <c r="I23042" s="180"/>
      <c r="L23042" s="181"/>
      <c r="M23042" s="180"/>
      <c r="N23042" s="180"/>
      <c r="O23042" s="180"/>
    </row>
    <row r="23043" spans="8:15" s="179" customFormat="1" x14ac:dyDescent="0.2">
      <c r="H23043" s="180"/>
      <c r="I23043" s="180"/>
      <c r="L23043" s="181"/>
      <c r="M23043" s="180"/>
      <c r="N23043" s="180"/>
      <c r="O23043" s="180"/>
    </row>
    <row r="23044" spans="8:15" s="179" customFormat="1" x14ac:dyDescent="0.2">
      <c r="H23044" s="180"/>
      <c r="I23044" s="180"/>
      <c r="L23044" s="181"/>
      <c r="M23044" s="180"/>
      <c r="N23044" s="180"/>
      <c r="O23044" s="180"/>
    </row>
    <row r="23045" spans="8:15" s="179" customFormat="1" x14ac:dyDescent="0.2">
      <c r="H23045" s="180"/>
      <c r="I23045" s="180"/>
      <c r="L23045" s="181"/>
      <c r="M23045" s="180"/>
      <c r="N23045" s="180"/>
      <c r="O23045" s="180"/>
    </row>
    <row r="23046" spans="8:15" s="179" customFormat="1" x14ac:dyDescent="0.2">
      <c r="H23046" s="180"/>
      <c r="I23046" s="180"/>
      <c r="L23046" s="181"/>
      <c r="M23046" s="180"/>
      <c r="N23046" s="180"/>
      <c r="O23046" s="180"/>
    </row>
    <row r="23047" spans="8:15" s="179" customFormat="1" x14ac:dyDescent="0.2">
      <c r="H23047" s="180"/>
      <c r="I23047" s="180"/>
      <c r="L23047" s="181"/>
      <c r="M23047" s="180"/>
      <c r="N23047" s="180"/>
      <c r="O23047" s="180"/>
    </row>
    <row r="23048" spans="8:15" s="179" customFormat="1" x14ac:dyDescent="0.2">
      <c r="H23048" s="180"/>
      <c r="I23048" s="180"/>
      <c r="L23048" s="181"/>
      <c r="M23048" s="180"/>
      <c r="N23048" s="180"/>
      <c r="O23048" s="180"/>
    </row>
    <row r="23049" spans="8:15" s="179" customFormat="1" x14ac:dyDescent="0.2">
      <c r="H23049" s="180"/>
      <c r="I23049" s="180"/>
      <c r="L23049" s="181"/>
      <c r="M23049" s="180"/>
      <c r="N23049" s="180"/>
      <c r="O23049" s="180"/>
    </row>
    <row r="23050" spans="8:15" s="179" customFormat="1" x14ac:dyDescent="0.2">
      <c r="H23050" s="180"/>
      <c r="I23050" s="180"/>
      <c r="L23050" s="181"/>
      <c r="M23050" s="180"/>
      <c r="N23050" s="180"/>
      <c r="O23050" s="180"/>
    </row>
    <row r="23051" spans="8:15" s="179" customFormat="1" x14ac:dyDescent="0.2">
      <c r="H23051" s="180"/>
      <c r="I23051" s="180"/>
      <c r="L23051" s="181"/>
      <c r="M23051" s="180"/>
      <c r="N23051" s="180"/>
      <c r="O23051" s="180"/>
    </row>
    <row r="23052" spans="8:15" s="179" customFormat="1" x14ac:dyDescent="0.2">
      <c r="H23052" s="180"/>
      <c r="I23052" s="180"/>
      <c r="L23052" s="181"/>
      <c r="M23052" s="180"/>
      <c r="N23052" s="180"/>
      <c r="O23052" s="180"/>
    </row>
    <row r="23053" spans="8:15" s="179" customFormat="1" x14ac:dyDescent="0.2">
      <c r="H23053" s="180"/>
      <c r="I23053" s="180"/>
      <c r="L23053" s="181"/>
      <c r="M23053" s="180"/>
      <c r="N23053" s="180"/>
      <c r="O23053" s="180"/>
    </row>
    <row r="23054" spans="8:15" s="179" customFormat="1" x14ac:dyDescent="0.2">
      <c r="H23054" s="180"/>
      <c r="I23054" s="180"/>
      <c r="L23054" s="181"/>
      <c r="M23054" s="180"/>
      <c r="N23054" s="180"/>
      <c r="O23054" s="180"/>
    </row>
    <row r="23055" spans="8:15" s="179" customFormat="1" x14ac:dyDescent="0.2">
      <c r="H23055" s="180"/>
      <c r="I23055" s="180"/>
      <c r="L23055" s="181"/>
      <c r="M23055" s="180"/>
      <c r="N23055" s="180"/>
      <c r="O23055" s="180"/>
    </row>
    <row r="23056" spans="8:15" s="179" customFormat="1" x14ac:dyDescent="0.2">
      <c r="H23056" s="180"/>
      <c r="I23056" s="180"/>
      <c r="L23056" s="181"/>
      <c r="M23056" s="180"/>
      <c r="N23056" s="180"/>
      <c r="O23056" s="180"/>
    </row>
    <row r="23057" spans="8:15" s="179" customFormat="1" x14ac:dyDescent="0.2">
      <c r="H23057" s="180"/>
      <c r="I23057" s="180"/>
      <c r="L23057" s="181"/>
      <c r="M23057" s="180"/>
      <c r="N23057" s="180"/>
      <c r="O23057" s="180"/>
    </row>
    <row r="23058" spans="8:15" s="179" customFormat="1" x14ac:dyDescent="0.2">
      <c r="H23058" s="180"/>
      <c r="I23058" s="180"/>
      <c r="L23058" s="181"/>
      <c r="M23058" s="180"/>
      <c r="N23058" s="180"/>
      <c r="O23058" s="180"/>
    </row>
    <row r="23059" spans="8:15" s="179" customFormat="1" x14ac:dyDescent="0.2">
      <c r="H23059" s="180"/>
      <c r="I23059" s="180"/>
      <c r="L23059" s="181"/>
      <c r="M23059" s="180"/>
      <c r="N23059" s="180"/>
      <c r="O23059" s="180"/>
    </row>
    <row r="23060" spans="8:15" s="179" customFormat="1" x14ac:dyDescent="0.2">
      <c r="H23060" s="180"/>
      <c r="I23060" s="180"/>
      <c r="L23060" s="181"/>
      <c r="M23060" s="180"/>
      <c r="N23060" s="180"/>
      <c r="O23060" s="180"/>
    </row>
    <row r="23061" spans="8:15" s="179" customFormat="1" x14ac:dyDescent="0.2">
      <c r="H23061" s="180"/>
      <c r="I23061" s="180"/>
      <c r="L23061" s="181"/>
      <c r="M23061" s="180"/>
      <c r="N23061" s="180"/>
      <c r="O23061" s="180"/>
    </row>
    <row r="23062" spans="8:15" s="179" customFormat="1" x14ac:dyDescent="0.2">
      <c r="H23062" s="180"/>
      <c r="I23062" s="180"/>
      <c r="L23062" s="181"/>
      <c r="M23062" s="180"/>
      <c r="N23062" s="180"/>
      <c r="O23062" s="180"/>
    </row>
    <row r="23063" spans="8:15" s="179" customFormat="1" x14ac:dyDescent="0.2">
      <c r="H23063" s="180"/>
      <c r="I23063" s="180"/>
      <c r="L23063" s="181"/>
      <c r="M23063" s="180"/>
      <c r="N23063" s="180"/>
      <c r="O23063" s="180"/>
    </row>
    <row r="23064" spans="8:15" s="179" customFormat="1" x14ac:dyDescent="0.2">
      <c r="H23064" s="180"/>
      <c r="I23064" s="180"/>
      <c r="L23064" s="181"/>
      <c r="M23064" s="180"/>
      <c r="N23064" s="180"/>
      <c r="O23064" s="180"/>
    </row>
    <row r="23065" spans="8:15" s="179" customFormat="1" x14ac:dyDescent="0.2">
      <c r="H23065" s="180"/>
      <c r="I23065" s="180"/>
      <c r="L23065" s="181"/>
      <c r="M23065" s="180"/>
      <c r="N23065" s="180"/>
      <c r="O23065" s="180"/>
    </row>
    <row r="23066" spans="8:15" s="179" customFormat="1" x14ac:dyDescent="0.2">
      <c r="H23066" s="180"/>
      <c r="I23066" s="180"/>
      <c r="L23066" s="181"/>
      <c r="M23066" s="180"/>
      <c r="N23066" s="180"/>
      <c r="O23066" s="180"/>
    </row>
    <row r="23067" spans="8:15" s="179" customFormat="1" x14ac:dyDescent="0.2">
      <c r="H23067" s="180"/>
      <c r="I23067" s="180"/>
      <c r="L23067" s="181"/>
      <c r="M23067" s="180"/>
      <c r="N23067" s="180"/>
      <c r="O23067" s="180"/>
    </row>
    <row r="23068" spans="8:15" s="179" customFormat="1" x14ac:dyDescent="0.2">
      <c r="H23068" s="180"/>
      <c r="I23068" s="180"/>
      <c r="L23068" s="181"/>
      <c r="M23068" s="180"/>
      <c r="N23068" s="180"/>
      <c r="O23068" s="180"/>
    </row>
    <row r="23069" spans="8:15" s="179" customFormat="1" x14ac:dyDescent="0.2">
      <c r="H23069" s="180"/>
      <c r="I23069" s="180"/>
      <c r="L23069" s="181"/>
      <c r="M23069" s="180"/>
      <c r="N23069" s="180"/>
      <c r="O23069" s="180"/>
    </row>
    <row r="23070" spans="8:15" s="179" customFormat="1" x14ac:dyDescent="0.2">
      <c r="H23070" s="180"/>
      <c r="I23070" s="180"/>
      <c r="L23070" s="181"/>
      <c r="M23070" s="180"/>
      <c r="N23070" s="180"/>
      <c r="O23070" s="180"/>
    </row>
    <row r="23071" spans="8:15" s="179" customFormat="1" x14ac:dyDescent="0.2">
      <c r="H23071" s="180"/>
      <c r="I23071" s="180"/>
      <c r="L23071" s="181"/>
      <c r="M23071" s="180"/>
      <c r="N23071" s="180"/>
      <c r="O23071" s="180"/>
    </row>
    <row r="23072" spans="8:15" s="179" customFormat="1" x14ac:dyDescent="0.2">
      <c r="H23072" s="180"/>
      <c r="I23072" s="180"/>
      <c r="L23072" s="181"/>
      <c r="M23072" s="180"/>
      <c r="N23072" s="180"/>
      <c r="O23072" s="180"/>
    </row>
    <row r="23073" spans="8:15" s="179" customFormat="1" x14ac:dyDescent="0.2">
      <c r="H23073" s="180"/>
      <c r="I23073" s="180"/>
      <c r="L23073" s="181"/>
      <c r="M23073" s="180"/>
      <c r="N23073" s="180"/>
      <c r="O23073" s="180"/>
    </row>
    <row r="23074" spans="8:15" s="179" customFormat="1" x14ac:dyDescent="0.2">
      <c r="H23074" s="180"/>
      <c r="I23074" s="180"/>
      <c r="L23074" s="181"/>
      <c r="M23074" s="180"/>
      <c r="N23074" s="180"/>
      <c r="O23074" s="180"/>
    </row>
    <row r="23075" spans="8:15" s="179" customFormat="1" x14ac:dyDescent="0.2">
      <c r="H23075" s="180"/>
      <c r="I23075" s="180"/>
      <c r="L23075" s="181"/>
      <c r="M23075" s="180"/>
      <c r="N23075" s="180"/>
      <c r="O23075" s="180"/>
    </row>
    <row r="23076" spans="8:15" s="179" customFormat="1" x14ac:dyDescent="0.2">
      <c r="H23076" s="180"/>
      <c r="I23076" s="180"/>
      <c r="L23076" s="181"/>
      <c r="M23076" s="180"/>
      <c r="N23076" s="180"/>
      <c r="O23076" s="180"/>
    </row>
    <row r="23077" spans="8:15" s="179" customFormat="1" x14ac:dyDescent="0.2">
      <c r="H23077" s="180"/>
      <c r="I23077" s="180"/>
      <c r="L23077" s="181"/>
      <c r="M23077" s="180"/>
      <c r="N23077" s="180"/>
      <c r="O23077" s="180"/>
    </row>
    <row r="23078" spans="8:15" s="179" customFormat="1" x14ac:dyDescent="0.2">
      <c r="H23078" s="180"/>
      <c r="I23078" s="180"/>
      <c r="L23078" s="181"/>
      <c r="M23078" s="180"/>
      <c r="N23078" s="180"/>
      <c r="O23078" s="180"/>
    </row>
    <row r="23079" spans="8:15" s="179" customFormat="1" x14ac:dyDescent="0.2">
      <c r="H23079" s="180"/>
      <c r="I23079" s="180"/>
      <c r="L23079" s="181"/>
      <c r="M23079" s="180"/>
      <c r="N23079" s="180"/>
      <c r="O23079" s="180"/>
    </row>
    <row r="23080" spans="8:15" s="179" customFormat="1" x14ac:dyDescent="0.2">
      <c r="H23080" s="180"/>
      <c r="I23080" s="180"/>
      <c r="L23080" s="181"/>
      <c r="M23080" s="180"/>
      <c r="N23080" s="180"/>
      <c r="O23080" s="180"/>
    </row>
    <row r="23081" spans="8:15" s="179" customFormat="1" x14ac:dyDescent="0.2">
      <c r="H23081" s="180"/>
      <c r="I23081" s="180"/>
      <c r="L23081" s="181"/>
      <c r="M23081" s="180"/>
      <c r="N23081" s="180"/>
      <c r="O23081" s="180"/>
    </row>
    <row r="23082" spans="8:15" s="179" customFormat="1" x14ac:dyDescent="0.2">
      <c r="H23082" s="180"/>
      <c r="I23082" s="180"/>
      <c r="L23082" s="181"/>
      <c r="M23082" s="180"/>
      <c r="N23082" s="180"/>
      <c r="O23082" s="180"/>
    </row>
    <row r="23083" spans="8:15" s="179" customFormat="1" x14ac:dyDescent="0.2">
      <c r="H23083" s="180"/>
      <c r="I23083" s="180"/>
      <c r="L23083" s="181"/>
      <c r="M23083" s="180"/>
      <c r="N23083" s="180"/>
      <c r="O23083" s="180"/>
    </row>
    <row r="23084" spans="8:15" s="179" customFormat="1" x14ac:dyDescent="0.2">
      <c r="H23084" s="180"/>
      <c r="I23084" s="180"/>
      <c r="L23084" s="181"/>
      <c r="M23084" s="180"/>
      <c r="N23084" s="180"/>
      <c r="O23084" s="180"/>
    </row>
    <row r="23085" spans="8:15" s="179" customFormat="1" x14ac:dyDescent="0.2">
      <c r="H23085" s="180"/>
      <c r="I23085" s="180"/>
      <c r="L23085" s="181"/>
      <c r="M23085" s="180"/>
      <c r="N23085" s="180"/>
      <c r="O23085" s="180"/>
    </row>
    <row r="23086" spans="8:15" s="179" customFormat="1" x14ac:dyDescent="0.2">
      <c r="H23086" s="180"/>
      <c r="I23086" s="180"/>
      <c r="L23086" s="181"/>
      <c r="M23086" s="180"/>
      <c r="N23086" s="180"/>
      <c r="O23086" s="180"/>
    </row>
    <row r="23087" spans="8:15" s="179" customFormat="1" x14ac:dyDescent="0.2">
      <c r="H23087" s="180"/>
      <c r="I23087" s="180"/>
      <c r="L23087" s="181"/>
      <c r="M23087" s="180"/>
      <c r="N23087" s="180"/>
      <c r="O23087" s="180"/>
    </row>
    <row r="23088" spans="8:15" s="179" customFormat="1" x14ac:dyDescent="0.2">
      <c r="H23088" s="180"/>
      <c r="I23088" s="180"/>
      <c r="L23088" s="181"/>
      <c r="M23088" s="180"/>
      <c r="N23088" s="180"/>
      <c r="O23088" s="180"/>
    </row>
    <row r="23089" spans="8:15" s="179" customFormat="1" x14ac:dyDescent="0.2">
      <c r="H23089" s="180"/>
      <c r="I23089" s="180"/>
      <c r="L23089" s="181"/>
      <c r="M23089" s="180"/>
      <c r="N23089" s="180"/>
      <c r="O23089" s="180"/>
    </row>
    <row r="23090" spans="8:15" s="179" customFormat="1" x14ac:dyDescent="0.2">
      <c r="H23090" s="180"/>
      <c r="I23090" s="180"/>
      <c r="L23090" s="181"/>
      <c r="M23090" s="180"/>
      <c r="N23090" s="180"/>
      <c r="O23090" s="180"/>
    </row>
    <row r="23091" spans="8:15" s="179" customFormat="1" x14ac:dyDescent="0.2">
      <c r="H23091" s="180"/>
      <c r="I23091" s="180"/>
      <c r="L23091" s="181"/>
      <c r="M23091" s="180"/>
      <c r="N23091" s="180"/>
      <c r="O23091" s="180"/>
    </row>
    <row r="23092" spans="8:15" s="179" customFormat="1" x14ac:dyDescent="0.2">
      <c r="H23092" s="180"/>
      <c r="I23092" s="180"/>
      <c r="L23092" s="181"/>
      <c r="M23092" s="180"/>
      <c r="N23092" s="180"/>
      <c r="O23092" s="180"/>
    </row>
    <row r="23093" spans="8:15" s="179" customFormat="1" x14ac:dyDescent="0.2">
      <c r="H23093" s="180"/>
      <c r="I23093" s="180"/>
      <c r="L23093" s="181"/>
      <c r="M23093" s="180"/>
      <c r="N23093" s="180"/>
      <c r="O23093" s="180"/>
    </row>
    <row r="23094" spans="8:15" s="179" customFormat="1" x14ac:dyDescent="0.2">
      <c r="H23094" s="180"/>
      <c r="I23094" s="180"/>
      <c r="L23094" s="181"/>
      <c r="M23094" s="180"/>
      <c r="N23094" s="180"/>
      <c r="O23094" s="180"/>
    </row>
    <row r="23095" spans="8:15" s="179" customFormat="1" x14ac:dyDescent="0.2">
      <c r="H23095" s="180"/>
      <c r="I23095" s="180"/>
      <c r="L23095" s="181"/>
      <c r="M23095" s="180"/>
      <c r="N23095" s="180"/>
      <c r="O23095" s="180"/>
    </row>
    <row r="23096" spans="8:15" s="179" customFormat="1" x14ac:dyDescent="0.2">
      <c r="H23096" s="180"/>
      <c r="I23096" s="180"/>
      <c r="L23096" s="181"/>
      <c r="M23096" s="180"/>
      <c r="N23096" s="180"/>
      <c r="O23096" s="180"/>
    </row>
    <row r="23097" spans="8:15" s="179" customFormat="1" x14ac:dyDescent="0.2">
      <c r="H23097" s="180"/>
      <c r="I23097" s="180"/>
      <c r="L23097" s="181"/>
      <c r="M23097" s="180"/>
      <c r="N23097" s="180"/>
      <c r="O23097" s="180"/>
    </row>
    <row r="23098" spans="8:15" s="179" customFormat="1" x14ac:dyDescent="0.2">
      <c r="H23098" s="180"/>
      <c r="I23098" s="180"/>
      <c r="L23098" s="181"/>
      <c r="M23098" s="180"/>
      <c r="N23098" s="180"/>
      <c r="O23098" s="180"/>
    </row>
    <row r="23099" spans="8:15" s="179" customFormat="1" x14ac:dyDescent="0.2">
      <c r="H23099" s="180"/>
      <c r="I23099" s="180"/>
      <c r="L23099" s="181"/>
      <c r="M23099" s="180"/>
      <c r="N23099" s="180"/>
      <c r="O23099" s="180"/>
    </row>
    <row r="23100" spans="8:15" s="179" customFormat="1" x14ac:dyDescent="0.2">
      <c r="H23100" s="180"/>
      <c r="I23100" s="180"/>
      <c r="L23100" s="181"/>
      <c r="M23100" s="180"/>
      <c r="N23100" s="180"/>
      <c r="O23100" s="180"/>
    </row>
    <row r="23101" spans="8:15" s="179" customFormat="1" x14ac:dyDescent="0.2">
      <c r="H23101" s="180"/>
      <c r="I23101" s="180"/>
      <c r="L23101" s="181"/>
      <c r="M23101" s="180"/>
      <c r="N23101" s="180"/>
      <c r="O23101" s="180"/>
    </row>
    <row r="23102" spans="8:15" s="179" customFormat="1" x14ac:dyDescent="0.2">
      <c r="H23102" s="180"/>
      <c r="I23102" s="180"/>
      <c r="L23102" s="181"/>
      <c r="M23102" s="180"/>
      <c r="N23102" s="180"/>
      <c r="O23102" s="180"/>
    </row>
    <row r="23103" spans="8:15" s="179" customFormat="1" x14ac:dyDescent="0.2">
      <c r="H23103" s="180"/>
      <c r="I23103" s="180"/>
      <c r="L23103" s="181"/>
      <c r="M23103" s="180"/>
      <c r="N23103" s="180"/>
      <c r="O23103" s="180"/>
    </row>
    <row r="23104" spans="8:15" s="179" customFormat="1" x14ac:dyDescent="0.2">
      <c r="H23104" s="180"/>
      <c r="I23104" s="180"/>
      <c r="L23104" s="181"/>
      <c r="M23104" s="180"/>
      <c r="N23104" s="180"/>
      <c r="O23104" s="180"/>
    </row>
    <row r="23105" spans="8:15" s="179" customFormat="1" x14ac:dyDescent="0.2">
      <c r="H23105" s="180"/>
      <c r="I23105" s="180"/>
      <c r="L23105" s="181"/>
      <c r="M23105" s="180"/>
      <c r="N23105" s="180"/>
      <c r="O23105" s="180"/>
    </row>
    <row r="23106" spans="8:15" s="179" customFormat="1" x14ac:dyDescent="0.2">
      <c r="H23106" s="180"/>
      <c r="I23106" s="180"/>
      <c r="L23106" s="181"/>
      <c r="M23106" s="180"/>
      <c r="N23106" s="180"/>
      <c r="O23106" s="180"/>
    </row>
    <row r="23107" spans="8:15" s="179" customFormat="1" x14ac:dyDescent="0.2">
      <c r="H23107" s="180"/>
      <c r="I23107" s="180"/>
      <c r="L23107" s="181"/>
      <c r="M23107" s="180"/>
      <c r="N23107" s="180"/>
      <c r="O23107" s="180"/>
    </row>
    <row r="23108" spans="8:15" s="179" customFormat="1" x14ac:dyDescent="0.2">
      <c r="H23108" s="180"/>
      <c r="I23108" s="180"/>
      <c r="L23108" s="181"/>
      <c r="M23108" s="180"/>
      <c r="N23108" s="180"/>
      <c r="O23108" s="180"/>
    </row>
    <row r="23109" spans="8:15" s="179" customFormat="1" x14ac:dyDescent="0.2">
      <c r="H23109" s="180"/>
      <c r="I23109" s="180"/>
      <c r="L23109" s="181"/>
      <c r="M23109" s="180"/>
      <c r="N23109" s="180"/>
      <c r="O23109" s="180"/>
    </row>
    <row r="23110" spans="8:15" s="179" customFormat="1" x14ac:dyDescent="0.2">
      <c r="H23110" s="180"/>
      <c r="I23110" s="180"/>
      <c r="L23110" s="181"/>
      <c r="M23110" s="180"/>
      <c r="N23110" s="180"/>
      <c r="O23110" s="180"/>
    </row>
    <row r="23111" spans="8:15" s="179" customFormat="1" x14ac:dyDescent="0.2">
      <c r="H23111" s="180"/>
      <c r="I23111" s="180"/>
      <c r="L23111" s="181"/>
      <c r="M23111" s="180"/>
      <c r="N23111" s="180"/>
      <c r="O23111" s="180"/>
    </row>
    <row r="23112" spans="8:15" s="179" customFormat="1" x14ac:dyDescent="0.2">
      <c r="H23112" s="180"/>
      <c r="I23112" s="180"/>
      <c r="L23112" s="181"/>
      <c r="M23112" s="180"/>
      <c r="N23112" s="180"/>
      <c r="O23112" s="180"/>
    </row>
    <row r="23113" spans="8:15" s="179" customFormat="1" x14ac:dyDescent="0.2">
      <c r="H23113" s="180"/>
      <c r="I23113" s="180"/>
      <c r="L23113" s="181"/>
      <c r="M23113" s="180"/>
      <c r="N23113" s="180"/>
      <c r="O23113" s="180"/>
    </row>
    <row r="23114" spans="8:15" s="179" customFormat="1" x14ac:dyDescent="0.2">
      <c r="H23114" s="180"/>
      <c r="I23114" s="180"/>
      <c r="L23114" s="181"/>
      <c r="M23114" s="180"/>
      <c r="N23114" s="180"/>
      <c r="O23114" s="180"/>
    </row>
    <row r="23115" spans="8:15" s="179" customFormat="1" x14ac:dyDescent="0.2">
      <c r="H23115" s="180"/>
      <c r="I23115" s="180"/>
      <c r="L23115" s="181"/>
      <c r="M23115" s="180"/>
      <c r="N23115" s="180"/>
      <c r="O23115" s="180"/>
    </row>
    <row r="23116" spans="8:15" s="179" customFormat="1" x14ac:dyDescent="0.2">
      <c r="H23116" s="180"/>
      <c r="I23116" s="180"/>
      <c r="L23116" s="181"/>
      <c r="M23116" s="180"/>
      <c r="N23116" s="180"/>
      <c r="O23116" s="180"/>
    </row>
    <row r="23117" spans="8:15" s="179" customFormat="1" x14ac:dyDescent="0.2">
      <c r="H23117" s="180"/>
      <c r="I23117" s="180"/>
      <c r="L23117" s="181"/>
      <c r="M23117" s="180"/>
      <c r="N23117" s="180"/>
      <c r="O23117" s="180"/>
    </row>
    <row r="23118" spans="8:15" s="179" customFormat="1" x14ac:dyDescent="0.2">
      <c r="H23118" s="180"/>
      <c r="I23118" s="180"/>
      <c r="L23118" s="181"/>
      <c r="M23118" s="180"/>
      <c r="N23118" s="180"/>
      <c r="O23118" s="180"/>
    </row>
    <row r="23119" spans="8:15" s="179" customFormat="1" x14ac:dyDescent="0.2">
      <c r="H23119" s="180"/>
      <c r="I23119" s="180"/>
      <c r="L23119" s="181"/>
      <c r="M23119" s="180"/>
      <c r="N23119" s="180"/>
      <c r="O23119" s="180"/>
    </row>
    <row r="23120" spans="8:15" s="179" customFormat="1" x14ac:dyDescent="0.2">
      <c r="H23120" s="180"/>
      <c r="I23120" s="180"/>
      <c r="L23120" s="181"/>
      <c r="M23120" s="180"/>
      <c r="N23120" s="180"/>
      <c r="O23120" s="180"/>
    </row>
    <row r="23121" spans="8:15" s="179" customFormat="1" x14ac:dyDescent="0.2">
      <c r="H23121" s="180"/>
      <c r="I23121" s="180"/>
      <c r="L23121" s="181"/>
      <c r="M23121" s="180"/>
      <c r="N23121" s="180"/>
      <c r="O23121" s="180"/>
    </row>
    <row r="23122" spans="8:15" s="179" customFormat="1" x14ac:dyDescent="0.2">
      <c r="H23122" s="180"/>
      <c r="I23122" s="180"/>
      <c r="L23122" s="181"/>
      <c r="M23122" s="180"/>
      <c r="N23122" s="180"/>
      <c r="O23122" s="180"/>
    </row>
    <row r="23123" spans="8:15" s="179" customFormat="1" x14ac:dyDescent="0.2">
      <c r="H23123" s="180"/>
      <c r="I23123" s="180"/>
      <c r="L23123" s="181"/>
      <c r="M23123" s="180"/>
      <c r="N23123" s="180"/>
      <c r="O23123" s="180"/>
    </row>
    <row r="23124" spans="8:15" s="179" customFormat="1" x14ac:dyDescent="0.2">
      <c r="H23124" s="180"/>
      <c r="I23124" s="180"/>
      <c r="L23124" s="181"/>
      <c r="M23124" s="180"/>
      <c r="N23124" s="180"/>
      <c r="O23124" s="180"/>
    </row>
    <row r="23125" spans="8:15" s="179" customFormat="1" x14ac:dyDescent="0.2">
      <c r="H23125" s="180"/>
      <c r="I23125" s="180"/>
      <c r="L23125" s="181"/>
      <c r="M23125" s="180"/>
      <c r="N23125" s="180"/>
      <c r="O23125" s="180"/>
    </row>
    <row r="23126" spans="8:15" s="179" customFormat="1" x14ac:dyDescent="0.2">
      <c r="H23126" s="180"/>
      <c r="I23126" s="180"/>
      <c r="L23126" s="181"/>
      <c r="M23126" s="180"/>
      <c r="N23126" s="180"/>
      <c r="O23126" s="180"/>
    </row>
    <row r="23127" spans="8:15" s="179" customFormat="1" x14ac:dyDescent="0.2">
      <c r="H23127" s="180"/>
      <c r="I23127" s="180"/>
      <c r="L23127" s="181"/>
      <c r="M23127" s="180"/>
      <c r="N23127" s="180"/>
      <c r="O23127" s="180"/>
    </row>
    <row r="23128" spans="8:15" s="179" customFormat="1" x14ac:dyDescent="0.2">
      <c r="H23128" s="180"/>
      <c r="I23128" s="180"/>
      <c r="L23128" s="181"/>
      <c r="M23128" s="180"/>
      <c r="N23128" s="180"/>
      <c r="O23128" s="180"/>
    </row>
    <row r="23129" spans="8:15" s="179" customFormat="1" x14ac:dyDescent="0.2">
      <c r="H23129" s="180"/>
      <c r="I23129" s="180"/>
      <c r="L23129" s="181"/>
      <c r="M23129" s="180"/>
      <c r="N23129" s="180"/>
      <c r="O23129" s="180"/>
    </row>
    <row r="23130" spans="8:15" s="179" customFormat="1" x14ac:dyDescent="0.2">
      <c r="H23130" s="180"/>
      <c r="I23130" s="180"/>
      <c r="L23130" s="181"/>
      <c r="M23130" s="180"/>
      <c r="N23130" s="180"/>
      <c r="O23130" s="180"/>
    </row>
    <row r="23131" spans="8:15" s="179" customFormat="1" x14ac:dyDescent="0.2">
      <c r="H23131" s="180"/>
      <c r="I23131" s="180"/>
      <c r="L23131" s="181"/>
      <c r="M23131" s="180"/>
      <c r="N23131" s="180"/>
      <c r="O23131" s="180"/>
    </row>
    <row r="23132" spans="8:15" s="179" customFormat="1" x14ac:dyDescent="0.2">
      <c r="H23132" s="180"/>
      <c r="I23132" s="180"/>
      <c r="L23132" s="181"/>
      <c r="M23132" s="180"/>
      <c r="N23132" s="180"/>
      <c r="O23132" s="180"/>
    </row>
    <row r="23133" spans="8:15" s="179" customFormat="1" x14ac:dyDescent="0.2">
      <c r="H23133" s="180"/>
      <c r="I23133" s="180"/>
      <c r="L23133" s="181"/>
      <c r="M23133" s="180"/>
      <c r="N23133" s="180"/>
      <c r="O23133" s="180"/>
    </row>
    <row r="23134" spans="8:15" s="179" customFormat="1" x14ac:dyDescent="0.2">
      <c r="H23134" s="180"/>
      <c r="I23134" s="180"/>
      <c r="L23134" s="181"/>
      <c r="M23134" s="180"/>
      <c r="N23134" s="180"/>
      <c r="O23134" s="180"/>
    </row>
    <row r="23135" spans="8:15" s="179" customFormat="1" x14ac:dyDescent="0.2">
      <c r="H23135" s="180"/>
      <c r="I23135" s="180"/>
      <c r="L23135" s="181"/>
      <c r="M23135" s="180"/>
      <c r="N23135" s="180"/>
      <c r="O23135" s="180"/>
    </row>
    <row r="23136" spans="8:15" s="179" customFormat="1" x14ac:dyDescent="0.2">
      <c r="H23136" s="180"/>
      <c r="I23136" s="180"/>
      <c r="L23136" s="181"/>
      <c r="M23136" s="180"/>
      <c r="N23136" s="180"/>
      <c r="O23136" s="180"/>
    </row>
    <row r="23137" spans="8:15" s="179" customFormat="1" x14ac:dyDescent="0.2">
      <c r="H23137" s="180"/>
      <c r="I23137" s="180"/>
      <c r="L23137" s="181"/>
      <c r="M23137" s="180"/>
      <c r="N23137" s="180"/>
      <c r="O23137" s="180"/>
    </row>
    <row r="23138" spans="8:15" s="179" customFormat="1" x14ac:dyDescent="0.2">
      <c r="H23138" s="180"/>
      <c r="I23138" s="180"/>
      <c r="L23138" s="181"/>
      <c r="M23138" s="180"/>
      <c r="N23138" s="180"/>
      <c r="O23138" s="180"/>
    </row>
    <row r="23139" spans="8:15" s="179" customFormat="1" x14ac:dyDescent="0.2">
      <c r="H23139" s="180"/>
      <c r="I23139" s="180"/>
      <c r="L23139" s="181"/>
      <c r="M23139" s="180"/>
      <c r="N23139" s="180"/>
      <c r="O23139" s="180"/>
    </row>
    <row r="23140" spans="8:15" s="179" customFormat="1" x14ac:dyDescent="0.2">
      <c r="H23140" s="180"/>
      <c r="I23140" s="180"/>
      <c r="L23140" s="181"/>
      <c r="M23140" s="180"/>
      <c r="N23140" s="180"/>
      <c r="O23140" s="180"/>
    </row>
    <row r="23141" spans="8:15" s="179" customFormat="1" x14ac:dyDescent="0.2">
      <c r="H23141" s="180"/>
      <c r="I23141" s="180"/>
      <c r="L23141" s="181"/>
      <c r="M23141" s="180"/>
      <c r="N23141" s="180"/>
      <c r="O23141" s="180"/>
    </row>
    <row r="23142" spans="8:15" s="179" customFormat="1" x14ac:dyDescent="0.2">
      <c r="H23142" s="180"/>
      <c r="I23142" s="180"/>
      <c r="L23142" s="181"/>
      <c r="M23142" s="180"/>
      <c r="N23142" s="180"/>
      <c r="O23142" s="180"/>
    </row>
    <row r="23143" spans="8:15" s="179" customFormat="1" x14ac:dyDescent="0.2">
      <c r="H23143" s="180"/>
      <c r="I23143" s="180"/>
      <c r="L23143" s="181"/>
      <c r="M23143" s="180"/>
      <c r="N23143" s="180"/>
      <c r="O23143" s="180"/>
    </row>
    <row r="23144" spans="8:15" s="179" customFormat="1" x14ac:dyDescent="0.2">
      <c r="H23144" s="180"/>
      <c r="I23144" s="180"/>
      <c r="L23144" s="181"/>
      <c r="M23144" s="180"/>
      <c r="N23144" s="180"/>
      <c r="O23144" s="180"/>
    </row>
    <row r="23145" spans="8:15" s="179" customFormat="1" x14ac:dyDescent="0.2">
      <c r="H23145" s="180"/>
      <c r="I23145" s="180"/>
      <c r="L23145" s="181"/>
      <c r="M23145" s="180"/>
      <c r="N23145" s="180"/>
      <c r="O23145" s="180"/>
    </row>
    <row r="23146" spans="8:15" s="179" customFormat="1" x14ac:dyDescent="0.2">
      <c r="H23146" s="180"/>
      <c r="I23146" s="180"/>
      <c r="L23146" s="181"/>
      <c r="M23146" s="180"/>
      <c r="N23146" s="180"/>
      <c r="O23146" s="180"/>
    </row>
    <row r="23147" spans="8:15" s="179" customFormat="1" x14ac:dyDescent="0.2">
      <c r="H23147" s="180"/>
      <c r="I23147" s="180"/>
      <c r="L23147" s="181"/>
      <c r="M23147" s="180"/>
      <c r="N23147" s="180"/>
      <c r="O23147" s="180"/>
    </row>
    <row r="23148" spans="8:15" s="179" customFormat="1" x14ac:dyDescent="0.2">
      <c r="H23148" s="180"/>
      <c r="I23148" s="180"/>
      <c r="L23148" s="181"/>
      <c r="M23148" s="180"/>
      <c r="N23148" s="180"/>
      <c r="O23148" s="180"/>
    </row>
    <row r="23149" spans="8:15" s="179" customFormat="1" x14ac:dyDescent="0.2">
      <c r="H23149" s="180"/>
      <c r="I23149" s="180"/>
      <c r="L23149" s="181"/>
      <c r="M23149" s="180"/>
      <c r="N23149" s="180"/>
      <c r="O23149" s="180"/>
    </row>
    <row r="23150" spans="8:15" s="179" customFormat="1" x14ac:dyDescent="0.2">
      <c r="H23150" s="180"/>
      <c r="I23150" s="180"/>
      <c r="L23150" s="181"/>
      <c r="M23150" s="180"/>
      <c r="N23150" s="180"/>
      <c r="O23150" s="180"/>
    </row>
    <row r="23151" spans="8:15" s="179" customFormat="1" x14ac:dyDescent="0.2">
      <c r="H23151" s="180"/>
      <c r="I23151" s="180"/>
      <c r="L23151" s="181"/>
      <c r="M23151" s="180"/>
      <c r="N23151" s="180"/>
      <c r="O23151" s="180"/>
    </row>
    <row r="23152" spans="8:15" s="179" customFormat="1" x14ac:dyDescent="0.2">
      <c r="H23152" s="180"/>
      <c r="I23152" s="180"/>
      <c r="L23152" s="181"/>
      <c r="M23152" s="180"/>
      <c r="N23152" s="180"/>
      <c r="O23152" s="180"/>
    </row>
    <row r="23153" spans="8:15" s="179" customFormat="1" x14ac:dyDescent="0.2">
      <c r="H23153" s="180"/>
      <c r="I23153" s="180"/>
      <c r="L23153" s="181"/>
      <c r="M23153" s="180"/>
      <c r="N23153" s="180"/>
      <c r="O23153" s="180"/>
    </row>
    <row r="23154" spans="8:15" s="179" customFormat="1" x14ac:dyDescent="0.2">
      <c r="H23154" s="180"/>
      <c r="I23154" s="180"/>
      <c r="L23154" s="181"/>
      <c r="M23154" s="180"/>
      <c r="N23154" s="180"/>
      <c r="O23154" s="180"/>
    </row>
    <row r="23155" spans="8:15" s="179" customFormat="1" x14ac:dyDescent="0.2">
      <c r="H23155" s="180"/>
      <c r="I23155" s="180"/>
      <c r="L23155" s="181"/>
      <c r="M23155" s="180"/>
      <c r="N23155" s="180"/>
      <c r="O23155" s="180"/>
    </row>
    <row r="23156" spans="8:15" s="179" customFormat="1" x14ac:dyDescent="0.2">
      <c r="H23156" s="180"/>
      <c r="I23156" s="180"/>
      <c r="L23156" s="181"/>
      <c r="M23156" s="180"/>
      <c r="N23156" s="180"/>
      <c r="O23156" s="180"/>
    </row>
    <row r="23157" spans="8:15" s="179" customFormat="1" x14ac:dyDescent="0.2">
      <c r="H23157" s="180"/>
      <c r="I23157" s="180"/>
      <c r="L23157" s="181"/>
      <c r="M23157" s="180"/>
      <c r="N23157" s="180"/>
      <c r="O23157" s="180"/>
    </row>
    <row r="23158" spans="8:15" s="179" customFormat="1" x14ac:dyDescent="0.2">
      <c r="H23158" s="180"/>
      <c r="I23158" s="180"/>
      <c r="L23158" s="181"/>
      <c r="M23158" s="180"/>
      <c r="N23158" s="180"/>
      <c r="O23158" s="180"/>
    </row>
    <row r="23159" spans="8:15" s="179" customFormat="1" x14ac:dyDescent="0.2">
      <c r="H23159" s="180"/>
      <c r="I23159" s="180"/>
      <c r="L23159" s="181"/>
      <c r="M23159" s="180"/>
      <c r="N23159" s="180"/>
      <c r="O23159" s="180"/>
    </row>
    <row r="23160" spans="8:15" s="179" customFormat="1" x14ac:dyDescent="0.2">
      <c r="H23160" s="180"/>
      <c r="I23160" s="180"/>
      <c r="L23160" s="181"/>
      <c r="M23160" s="180"/>
      <c r="N23160" s="180"/>
      <c r="O23160" s="180"/>
    </row>
    <row r="23161" spans="8:15" s="179" customFormat="1" x14ac:dyDescent="0.2">
      <c r="H23161" s="180"/>
      <c r="I23161" s="180"/>
      <c r="L23161" s="181"/>
      <c r="M23161" s="180"/>
      <c r="N23161" s="180"/>
      <c r="O23161" s="180"/>
    </row>
    <row r="23162" spans="8:15" s="179" customFormat="1" x14ac:dyDescent="0.2">
      <c r="H23162" s="180"/>
      <c r="I23162" s="180"/>
      <c r="L23162" s="181"/>
      <c r="M23162" s="180"/>
      <c r="N23162" s="180"/>
      <c r="O23162" s="180"/>
    </row>
    <row r="23163" spans="8:15" s="179" customFormat="1" x14ac:dyDescent="0.2">
      <c r="H23163" s="180"/>
      <c r="I23163" s="180"/>
      <c r="L23163" s="181"/>
      <c r="M23163" s="180"/>
      <c r="N23163" s="180"/>
      <c r="O23163" s="180"/>
    </row>
    <row r="23164" spans="8:15" s="179" customFormat="1" x14ac:dyDescent="0.2">
      <c r="H23164" s="180"/>
      <c r="I23164" s="180"/>
      <c r="L23164" s="181"/>
      <c r="M23164" s="180"/>
      <c r="N23164" s="180"/>
      <c r="O23164" s="180"/>
    </row>
    <row r="23165" spans="8:15" s="179" customFormat="1" x14ac:dyDescent="0.2">
      <c r="H23165" s="180"/>
      <c r="I23165" s="180"/>
      <c r="L23165" s="181"/>
      <c r="M23165" s="180"/>
      <c r="N23165" s="180"/>
      <c r="O23165" s="180"/>
    </row>
    <row r="23166" spans="8:15" s="179" customFormat="1" x14ac:dyDescent="0.2">
      <c r="H23166" s="180"/>
      <c r="I23166" s="180"/>
      <c r="L23166" s="181"/>
      <c r="M23166" s="180"/>
      <c r="N23166" s="180"/>
      <c r="O23166" s="180"/>
    </row>
    <row r="23167" spans="8:15" s="179" customFormat="1" x14ac:dyDescent="0.2">
      <c r="H23167" s="180"/>
      <c r="I23167" s="180"/>
      <c r="L23167" s="181"/>
      <c r="M23167" s="180"/>
      <c r="N23167" s="180"/>
      <c r="O23167" s="180"/>
    </row>
    <row r="23168" spans="8:15" s="179" customFormat="1" x14ac:dyDescent="0.2">
      <c r="H23168" s="180"/>
      <c r="I23168" s="180"/>
      <c r="L23168" s="181"/>
      <c r="M23168" s="180"/>
      <c r="N23168" s="180"/>
      <c r="O23168" s="180"/>
    </row>
    <row r="23169" spans="8:15" s="179" customFormat="1" x14ac:dyDescent="0.2">
      <c r="H23169" s="180"/>
      <c r="I23169" s="180"/>
      <c r="L23169" s="181"/>
      <c r="M23169" s="180"/>
      <c r="N23169" s="180"/>
      <c r="O23169" s="180"/>
    </row>
    <row r="23170" spans="8:15" s="179" customFormat="1" x14ac:dyDescent="0.2">
      <c r="H23170" s="180"/>
      <c r="I23170" s="180"/>
      <c r="L23170" s="181"/>
      <c r="M23170" s="180"/>
      <c r="N23170" s="180"/>
      <c r="O23170" s="180"/>
    </row>
    <row r="23171" spans="8:15" s="179" customFormat="1" x14ac:dyDescent="0.2">
      <c r="H23171" s="180"/>
      <c r="I23171" s="180"/>
      <c r="L23171" s="181"/>
      <c r="M23171" s="180"/>
      <c r="N23171" s="180"/>
      <c r="O23171" s="180"/>
    </row>
    <row r="23172" spans="8:15" s="179" customFormat="1" x14ac:dyDescent="0.2">
      <c r="H23172" s="180"/>
      <c r="I23172" s="180"/>
      <c r="L23172" s="181"/>
      <c r="M23172" s="180"/>
      <c r="N23172" s="180"/>
      <c r="O23172" s="180"/>
    </row>
    <row r="23173" spans="8:15" s="179" customFormat="1" x14ac:dyDescent="0.2">
      <c r="H23173" s="180"/>
      <c r="I23173" s="180"/>
      <c r="L23173" s="181"/>
      <c r="M23173" s="180"/>
      <c r="N23173" s="180"/>
      <c r="O23173" s="180"/>
    </row>
    <row r="23174" spans="8:15" s="179" customFormat="1" x14ac:dyDescent="0.2">
      <c r="H23174" s="180"/>
      <c r="I23174" s="180"/>
      <c r="L23174" s="181"/>
      <c r="M23174" s="180"/>
      <c r="N23174" s="180"/>
      <c r="O23174" s="180"/>
    </row>
    <row r="23175" spans="8:15" s="179" customFormat="1" x14ac:dyDescent="0.2">
      <c r="H23175" s="180"/>
      <c r="I23175" s="180"/>
      <c r="L23175" s="181"/>
      <c r="M23175" s="180"/>
      <c r="N23175" s="180"/>
      <c r="O23175" s="180"/>
    </row>
    <row r="23176" spans="8:15" s="179" customFormat="1" x14ac:dyDescent="0.2">
      <c r="H23176" s="180"/>
      <c r="I23176" s="180"/>
      <c r="L23176" s="181"/>
      <c r="M23176" s="180"/>
      <c r="N23176" s="180"/>
      <c r="O23176" s="180"/>
    </row>
    <row r="23177" spans="8:15" s="179" customFormat="1" x14ac:dyDescent="0.2">
      <c r="H23177" s="180"/>
      <c r="I23177" s="180"/>
      <c r="L23177" s="181"/>
      <c r="M23177" s="180"/>
      <c r="N23177" s="180"/>
      <c r="O23177" s="180"/>
    </row>
    <row r="23178" spans="8:15" s="179" customFormat="1" x14ac:dyDescent="0.2">
      <c r="H23178" s="180"/>
      <c r="I23178" s="180"/>
      <c r="L23178" s="181"/>
      <c r="M23178" s="180"/>
      <c r="N23178" s="180"/>
      <c r="O23178" s="180"/>
    </row>
    <row r="23179" spans="8:15" s="179" customFormat="1" x14ac:dyDescent="0.2">
      <c r="H23179" s="180"/>
      <c r="I23179" s="180"/>
      <c r="L23179" s="181"/>
      <c r="M23179" s="180"/>
      <c r="N23179" s="180"/>
      <c r="O23179" s="180"/>
    </row>
    <row r="23180" spans="8:15" s="179" customFormat="1" x14ac:dyDescent="0.2">
      <c r="H23180" s="180"/>
      <c r="I23180" s="180"/>
      <c r="L23180" s="181"/>
      <c r="M23180" s="180"/>
      <c r="N23180" s="180"/>
      <c r="O23180" s="180"/>
    </row>
    <row r="23181" spans="8:15" s="179" customFormat="1" x14ac:dyDescent="0.2">
      <c r="H23181" s="180"/>
      <c r="I23181" s="180"/>
      <c r="L23181" s="181"/>
      <c r="M23181" s="180"/>
      <c r="N23181" s="180"/>
      <c r="O23181" s="180"/>
    </row>
    <row r="23182" spans="8:15" s="179" customFormat="1" x14ac:dyDescent="0.2">
      <c r="H23182" s="180"/>
      <c r="I23182" s="180"/>
      <c r="L23182" s="181"/>
      <c r="M23182" s="180"/>
      <c r="N23182" s="180"/>
      <c r="O23182" s="180"/>
    </row>
    <row r="23183" spans="8:15" s="179" customFormat="1" x14ac:dyDescent="0.2">
      <c r="H23183" s="180"/>
      <c r="I23183" s="180"/>
      <c r="L23183" s="181"/>
      <c r="M23183" s="180"/>
      <c r="N23183" s="180"/>
      <c r="O23183" s="180"/>
    </row>
    <row r="23184" spans="8:15" s="179" customFormat="1" x14ac:dyDescent="0.2">
      <c r="H23184" s="180"/>
      <c r="I23184" s="180"/>
      <c r="L23184" s="181"/>
      <c r="M23184" s="180"/>
      <c r="N23184" s="180"/>
      <c r="O23184" s="180"/>
    </row>
    <row r="23185" spans="8:15" s="179" customFormat="1" x14ac:dyDescent="0.2">
      <c r="H23185" s="180"/>
      <c r="I23185" s="180"/>
      <c r="L23185" s="181"/>
      <c r="M23185" s="180"/>
      <c r="N23185" s="180"/>
      <c r="O23185" s="180"/>
    </row>
    <row r="23186" spans="8:15" s="179" customFormat="1" x14ac:dyDescent="0.2">
      <c r="H23186" s="180"/>
      <c r="I23186" s="180"/>
      <c r="L23186" s="181"/>
      <c r="M23186" s="180"/>
      <c r="N23186" s="180"/>
      <c r="O23186" s="180"/>
    </row>
    <row r="23187" spans="8:15" s="179" customFormat="1" x14ac:dyDescent="0.2">
      <c r="H23187" s="180"/>
      <c r="I23187" s="180"/>
      <c r="L23187" s="181"/>
      <c r="M23187" s="180"/>
      <c r="N23187" s="180"/>
      <c r="O23187" s="180"/>
    </row>
    <row r="23188" spans="8:15" s="179" customFormat="1" x14ac:dyDescent="0.2">
      <c r="H23188" s="180"/>
      <c r="I23188" s="180"/>
      <c r="L23188" s="181"/>
      <c r="M23188" s="180"/>
      <c r="N23188" s="180"/>
      <c r="O23188" s="180"/>
    </row>
    <row r="23189" spans="8:15" s="179" customFormat="1" x14ac:dyDescent="0.2">
      <c r="H23189" s="180"/>
      <c r="I23189" s="180"/>
      <c r="L23189" s="181"/>
      <c r="M23189" s="180"/>
      <c r="N23189" s="180"/>
      <c r="O23189" s="180"/>
    </row>
    <row r="23190" spans="8:15" s="179" customFormat="1" x14ac:dyDescent="0.2">
      <c r="H23190" s="180"/>
      <c r="I23190" s="180"/>
      <c r="L23190" s="181"/>
      <c r="M23190" s="180"/>
      <c r="N23190" s="180"/>
      <c r="O23190" s="180"/>
    </row>
    <row r="23191" spans="8:15" s="179" customFormat="1" x14ac:dyDescent="0.2">
      <c r="H23191" s="180"/>
      <c r="I23191" s="180"/>
      <c r="L23191" s="181"/>
      <c r="M23191" s="180"/>
      <c r="N23191" s="180"/>
      <c r="O23191" s="180"/>
    </row>
    <row r="23192" spans="8:15" s="179" customFormat="1" x14ac:dyDescent="0.2">
      <c r="H23192" s="180"/>
      <c r="I23192" s="180"/>
      <c r="L23192" s="181"/>
      <c r="M23192" s="180"/>
      <c r="N23192" s="180"/>
      <c r="O23192" s="180"/>
    </row>
    <row r="23193" spans="8:15" s="179" customFormat="1" x14ac:dyDescent="0.2">
      <c r="H23193" s="180"/>
      <c r="I23193" s="180"/>
      <c r="L23193" s="181"/>
      <c r="M23193" s="180"/>
      <c r="N23193" s="180"/>
      <c r="O23193" s="180"/>
    </row>
    <row r="23194" spans="8:15" s="179" customFormat="1" x14ac:dyDescent="0.2">
      <c r="H23194" s="180"/>
      <c r="I23194" s="180"/>
      <c r="L23194" s="181"/>
      <c r="M23194" s="180"/>
      <c r="N23194" s="180"/>
      <c r="O23194" s="180"/>
    </row>
    <row r="23195" spans="8:15" s="179" customFormat="1" x14ac:dyDescent="0.2">
      <c r="H23195" s="180"/>
      <c r="I23195" s="180"/>
      <c r="L23195" s="181"/>
      <c r="M23195" s="180"/>
      <c r="N23195" s="180"/>
      <c r="O23195" s="180"/>
    </row>
    <row r="23196" spans="8:15" s="179" customFormat="1" x14ac:dyDescent="0.2">
      <c r="H23196" s="180"/>
      <c r="I23196" s="180"/>
      <c r="L23196" s="181"/>
      <c r="M23196" s="180"/>
      <c r="N23196" s="180"/>
      <c r="O23196" s="180"/>
    </row>
    <row r="23197" spans="8:15" s="179" customFormat="1" x14ac:dyDescent="0.2">
      <c r="H23197" s="180"/>
      <c r="I23197" s="180"/>
      <c r="L23197" s="181"/>
      <c r="M23197" s="180"/>
      <c r="N23197" s="180"/>
      <c r="O23197" s="180"/>
    </row>
    <row r="23198" spans="8:15" s="179" customFormat="1" x14ac:dyDescent="0.2">
      <c r="H23198" s="180"/>
      <c r="I23198" s="180"/>
      <c r="L23198" s="181"/>
      <c r="M23198" s="180"/>
      <c r="N23198" s="180"/>
      <c r="O23198" s="180"/>
    </row>
    <row r="23199" spans="8:15" s="179" customFormat="1" x14ac:dyDescent="0.2">
      <c r="H23199" s="180"/>
      <c r="I23199" s="180"/>
      <c r="L23199" s="181"/>
      <c r="M23199" s="180"/>
      <c r="N23199" s="180"/>
      <c r="O23199" s="180"/>
    </row>
    <row r="23200" spans="8:15" s="179" customFormat="1" x14ac:dyDescent="0.2">
      <c r="H23200" s="180"/>
      <c r="I23200" s="180"/>
      <c r="L23200" s="181"/>
      <c r="M23200" s="180"/>
      <c r="N23200" s="180"/>
      <c r="O23200" s="180"/>
    </row>
    <row r="23201" spans="8:15" s="179" customFormat="1" x14ac:dyDescent="0.2">
      <c r="H23201" s="180"/>
      <c r="I23201" s="180"/>
      <c r="L23201" s="181"/>
      <c r="M23201" s="180"/>
      <c r="N23201" s="180"/>
      <c r="O23201" s="180"/>
    </row>
    <row r="23202" spans="8:15" s="179" customFormat="1" x14ac:dyDescent="0.2">
      <c r="H23202" s="180"/>
      <c r="I23202" s="180"/>
      <c r="L23202" s="181"/>
      <c r="M23202" s="180"/>
      <c r="N23202" s="180"/>
      <c r="O23202" s="180"/>
    </row>
    <row r="23203" spans="8:15" s="179" customFormat="1" x14ac:dyDescent="0.2">
      <c r="H23203" s="180"/>
      <c r="I23203" s="180"/>
      <c r="L23203" s="181"/>
      <c r="M23203" s="180"/>
      <c r="N23203" s="180"/>
      <c r="O23203" s="180"/>
    </row>
    <row r="23204" spans="8:15" s="179" customFormat="1" x14ac:dyDescent="0.2">
      <c r="H23204" s="180"/>
      <c r="I23204" s="180"/>
      <c r="L23204" s="181"/>
      <c r="M23204" s="180"/>
      <c r="N23204" s="180"/>
      <c r="O23204" s="180"/>
    </row>
    <row r="23205" spans="8:15" s="179" customFormat="1" x14ac:dyDescent="0.2">
      <c r="H23205" s="180"/>
      <c r="I23205" s="180"/>
      <c r="L23205" s="181"/>
      <c r="M23205" s="180"/>
      <c r="N23205" s="180"/>
      <c r="O23205" s="180"/>
    </row>
    <row r="23206" spans="8:15" s="179" customFormat="1" x14ac:dyDescent="0.2">
      <c r="H23206" s="180"/>
      <c r="I23206" s="180"/>
      <c r="L23206" s="181"/>
      <c r="M23206" s="180"/>
      <c r="N23206" s="180"/>
      <c r="O23206" s="180"/>
    </row>
    <row r="23207" spans="8:15" s="179" customFormat="1" x14ac:dyDescent="0.2">
      <c r="H23207" s="180"/>
      <c r="I23207" s="180"/>
      <c r="L23207" s="181"/>
      <c r="M23207" s="180"/>
      <c r="N23207" s="180"/>
      <c r="O23207" s="180"/>
    </row>
    <row r="23208" spans="8:15" s="179" customFormat="1" x14ac:dyDescent="0.2">
      <c r="H23208" s="180"/>
      <c r="I23208" s="180"/>
      <c r="L23208" s="181"/>
      <c r="M23208" s="180"/>
      <c r="N23208" s="180"/>
      <c r="O23208" s="180"/>
    </row>
    <row r="23209" spans="8:15" s="179" customFormat="1" x14ac:dyDescent="0.2">
      <c r="H23209" s="180"/>
      <c r="I23209" s="180"/>
      <c r="L23209" s="181"/>
      <c r="M23209" s="180"/>
      <c r="N23209" s="180"/>
      <c r="O23209" s="180"/>
    </row>
    <row r="23210" spans="8:15" s="179" customFormat="1" x14ac:dyDescent="0.2">
      <c r="H23210" s="180"/>
      <c r="I23210" s="180"/>
      <c r="L23210" s="181"/>
      <c r="M23210" s="180"/>
      <c r="N23210" s="180"/>
      <c r="O23210" s="180"/>
    </row>
    <row r="23211" spans="8:15" s="179" customFormat="1" x14ac:dyDescent="0.2">
      <c r="H23211" s="180"/>
      <c r="I23211" s="180"/>
      <c r="L23211" s="181"/>
      <c r="M23211" s="180"/>
      <c r="N23211" s="180"/>
      <c r="O23211" s="180"/>
    </row>
    <row r="23212" spans="8:15" s="179" customFormat="1" x14ac:dyDescent="0.2">
      <c r="H23212" s="180"/>
      <c r="I23212" s="180"/>
      <c r="L23212" s="181"/>
      <c r="M23212" s="180"/>
      <c r="N23212" s="180"/>
      <c r="O23212" s="180"/>
    </row>
    <row r="23213" spans="8:15" s="179" customFormat="1" x14ac:dyDescent="0.2">
      <c r="H23213" s="180"/>
      <c r="I23213" s="180"/>
      <c r="L23213" s="181"/>
      <c r="M23213" s="180"/>
      <c r="N23213" s="180"/>
      <c r="O23213" s="180"/>
    </row>
    <row r="23214" spans="8:15" s="179" customFormat="1" x14ac:dyDescent="0.2">
      <c r="H23214" s="180"/>
      <c r="I23214" s="180"/>
      <c r="L23214" s="181"/>
      <c r="M23214" s="180"/>
      <c r="N23214" s="180"/>
      <c r="O23214" s="180"/>
    </row>
    <row r="23215" spans="8:15" s="179" customFormat="1" x14ac:dyDescent="0.2">
      <c r="H23215" s="180"/>
      <c r="I23215" s="180"/>
      <c r="L23215" s="181"/>
      <c r="M23215" s="180"/>
      <c r="N23215" s="180"/>
      <c r="O23215" s="180"/>
    </row>
    <row r="23216" spans="8:15" s="179" customFormat="1" x14ac:dyDescent="0.2">
      <c r="H23216" s="180"/>
      <c r="I23216" s="180"/>
      <c r="L23216" s="181"/>
      <c r="M23216" s="180"/>
      <c r="N23216" s="180"/>
      <c r="O23216" s="180"/>
    </row>
    <row r="23217" spans="8:15" s="179" customFormat="1" x14ac:dyDescent="0.2">
      <c r="H23217" s="180"/>
      <c r="I23217" s="180"/>
      <c r="L23217" s="181"/>
      <c r="M23217" s="180"/>
      <c r="N23217" s="180"/>
      <c r="O23217" s="180"/>
    </row>
    <row r="23218" spans="8:15" s="179" customFormat="1" x14ac:dyDescent="0.2">
      <c r="H23218" s="180"/>
      <c r="I23218" s="180"/>
      <c r="L23218" s="181"/>
      <c r="M23218" s="180"/>
      <c r="N23218" s="180"/>
      <c r="O23218" s="180"/>
    </row>
    <row r="23219" spans="8:15" s="179" customFormat="1" x14ac:dyDescent="0.2">
      <c r="H23219" s="180"/>
      <c r="I23219" s="180"/>
      <c r="L23219" s="181"/>
      <c r="M23219" s="180"/>
      <c r="N23219" s="180"/>
      <c r="O23219" s="180"/>
    </row>
    <row r="23220" spans="8:15" s="179" customFormat="1" x14ac:dyDescent="0.2">
      <c r="H23220" s="180"/>
      <c r="I23220" s="180"/>
      <c r="L23220" s="181"/>
      <c r="M23220" s="180"/>
      <c r="N23220" s="180"/>
      <c r="O23220" s="180"/>
    </row>
    <row r="23221" spans="8:15" s="179" customFormat="1" x14ac:dyDescent="0.2">
      <c r="H23221" s="180"/>
      <c r="I23221" s="180"/>
      <c r="L23221" s="181"/>
      <c r="M23221" s="180"/>
      <c r="N23221" s="180"/>
      <c r="O23221" s="180"/>
    </row>
    <row r="23222" spans="8:15" s="179" customFormat="1" x14ac:dyDescent="0.2">
      <c r="H23222" s="180"/>
      <c r="I23222" s="180"/>
      <c r="L23222" s="181"/>
      <c r="M23222" s="180"/>
      <c r="N23222" s="180"/>
      <c r="O23222" s="180"/>
    </row>
    <row r="23223" spans="8:15" s="179" customFormat="1" x14ac:dyDescent="0.2">
      <c r="H23223" s="180"/>
      <c r="I23223" s="180"/>
      <c r="L23223" s="181"/>
      <c r="M23223" s="180"/>
      <c r="N23223" s="180"/>
      <c r="O23223" s="180"/>
    </row>
    <row r="23224" spans="8:15" s="179" customFormat="1" x14ac:dyDescent="0.2">
      <c r="H23224" s="180"/>
      <c r="I23224" s="180"/>
      <c r="L23224" s="181"/>
      <c r="M23224" s="180"/>
      <c r="N23224" s="180"/>
      <c r="O23224" s="180"/>
    </row>
    <row r="23225" spans="8:15" s="179" customFormat="1" x14ac:dyDescent="0.2">
      <c r="H23225" s="180"/>
      <c r="I23225" s="180"/>
      <c r="L23225" s="181"/>
      <c r="M23225" s="180"/>
      <c r="N23225" s="180"/>
      <c r="O23225" s="180"/>
    </row>
    <row r="23226" spans="8:15" s="179" customFormat="1" x14ac:dyDescent="0.2">
      <c r="H23226" s="180"/>
      <c r="I23226" s="180"/>
      <c r="L23226" s="181"/>
      <c r="M23226" s="180"/>
      <c r="N23226" s="180"/>
      <c r="O23226" s="180"/>
    </row>
    <row r="23227" spans="8:15" s="179" customFormat="1" x14ac:dyDescent="0.2">
      <c r="H23227" s="180"/>
      <c r="I23227" s="180"/>
      <c r="L23227" s="181"/>
      <c r="M23227" s="180"/>
      <c r="N23227" s="180"/>
      <c r="O23227" s="180"/>
    </row>
    <row r="23228" spans="8:15" s="179" customFormat="1" x14ac:dyDescent="0.2">
      <c r="H23228" s="180"/>
      <c r="I23228" s="180"/>
      <c r="L23228" s="181"/>
      <c r="M23228" s="180"/>
      <c r="N23228" s="180"/>
      <c r="O23228" s="180"/>
    </row>
    <row r="23229" spans="8:15" s="179" customFormat="1" x14ac:dyDescent="0.2">
      <c r="H23229" s="180"/>
      <c r="I23229" s="180"/>
      <c r="L23229" s="181"/>
      <c r="M23229" s="180"/>
      <c r="N23229" s="180"/>
      <c r="O23229" s="180"/>
    </row>
    <row r="23230" spans="8:15" s="179" customFormat="1" x14ac:dyDescent="0.2">
      <c r="H23230" s="180"/>
      <c r="I23230" s="180"/>
      <c r="L23230" s="181"/>
      <c r="M23230" s="180"/>
      <c r="N23230" s="180"/>
      <c r="O23230" s="180"/>
    </row>
    <row r="23231" spans="8:15" s="179" customFormat="1" x14ac:dyDescent="0.2">
      <c r="H23231" s="180"/>
      <c r="I23231" s="180"/>
      <c r="L23231" s="181"/>
      <c r="M23231" s="180"/>
      <c r="N23231" s="180"/>
      <c r="O23231" s="180"/>
    </row>
    <row r="23232" spans="8:15" s="179" customFormat="1" x14ac:dyDescent="0.2">
      <c r="H23232" s="180"/>
      <c r="I23232" s="180"/>
      <c r="L23232" s="181"/>
      <c r="M23232" s="180"/>
      <c r="N23232" s="180"/>
      <c r="O23232" s="180"/>
    </row>
    <row r="23233" spans="8:15" s="179" customFormat="1" x14ac:dyDescent="0.2">
      <c r="H23233" s="180"/>
      <c r="I23233" s="180"/>
      <c r="L23233" s="181"/>
      <c r="M23233" s="180"/>
      <c r="N23233" s="180"/>
      <c r="O23233" s="180"/>
    </row>
    <row r="23234" spans="8:15" s="179" customFormat="1" x14ac:dyDescent="0.2">
      <c r="H23234" s="180"/>
      <c r="I23234" s="180"/>
      <c r="L23234" s="181"/>
      <c r="M23234" s="180"/>
      <c r="N23234" s="180"/>
      <c r="O23234" s="180"/>
    </row>
    <row r="23235" spans="8:15" s="179" customFormat="1" x14ac:dyDescent="0.2">
      <c r="H23235" s="180"/>
      <c r="I23235" s="180"/>
      <c r="L23235" s="181"/>
      <c r="M23235" s="180"/>
      <c r="N23235" s="180"/>
      <c r="O23235" s="180"/>
    </row>
    <row r="23236" spans="8:15" s="179" customFormat="1" x14ac:dyDescent="0.2">
      <c r="H23236" s="180"/>
      <c r="I23236" s="180"/>
      <c r="L23236" s="181"/>
      <c r="M23236" s="180"/>
      <c r="N23236" s="180"/>
      <c r="O23236" s="180"/>
    </row>
    <row r="23237" spans="8:15" s="179" customFormat="1" x14ac:dyDescent="0.2">
      <c r="H23237" s="180"/>
      <c r="I23237" s="180"/>
      <c r="L23237" s="181"/>
      <c r="M23237" s="180"/>
      <c r="N23237" s="180"/>
      <c r="O23237" s="180"/>
    </row>
    <row r="23238" spans="8:15" s="179" customFormat="1" x14ac:dyDescent="0.2">
      <c r="H23238" s="180"/>
      <c r="I23238" s="180"/>
      <c r="L23238" s="181"/>
      <c r="M23238" s="180"/>
      <c r="N23238" s="180"/>
      <c r="O23238" s="180"/>
    </row>
    <row r="23239" spans="8:15" s="179" customFormat="1" x14ac:dyDescent="0.2">
      <c r="H23239" s="180"/>
      <c r="I23239" s="180"/>
      <c r="L23239" s="181"/>
      <c r="M23239" s="180"/>
      <c r="N23239" s="180"/>
      <c r="O23239" s="180"/>
    </row>
    <row r="23240" spans="8:15" s="179" customFormat="1" x14ac:dyDescent="0.2">
      <c r="H23240" s="180"/>
      <c r="I23240" s="180"/>
      <c r="L23240" s="181"/>
      <c r="M23240" s="180"/>
      <c r="N23240" s="180"/>
      <c r="O23240" s="180"/>
    </row>
    <row r="23241" spans="8:15" s="179" customFormat="1" x14ac:dyDescent="0.2">
      <c r="H23241" s="180"/>
      <c r="I23241" s="180"/>
      <c r="L23241" s="181"/>
      <c r="M23241" s="180"/>
      <c r="N23241" s="180"/>
      <c r="O23241" s="180"/>
    </row>
    <row r="23242" spans="8:15" s="179" customFormat="1" x14ac:dyDescent="0.2">
      <c r="H23242" s="180"/>
      <c r="I23242" s="180"/>
      <c r="L23242" s="181"/>
      <c r="M23242" s="180"/>
      <c r="N23242" s="180"/>
      <c r="O23242" s="180"/>
    </row>
    <row r="23243" spans="8:15" s="179" customFormat="1" x14ac:dyDescent="0.2">
      <c r="H23243" s="180"/>
      <c r="I23243" s="180"/>
      <c r="L23243" s="181"/>
      <c r="M23243" s="180"/>
      <c r="N23243" s="180"/>
      <c r="O23243" s="180"/>
    </row>
    <row r="23244" spans="8:15" s="179" customFormat="1" x14ac:dyDescent="0.2">
      <c r="H23244" s="180"/>
      <c r="I23244" s="180"/>
      <c r="L23244" s="181"/>
      <c r="M23244" s="180"/>
      <c r="N23244" s="180"/>
      <c r="O23244" s="180"/>
    </row>
    <row r="23245" spans="8:15" s="179" customFormat="1" x14ac:dyDescent="0.2">
      <c r="H23245" s="180"/>
      <c r="I23245" s="180"/>
      <c r="L23245" s="181"/>
      <c r="M23245" s="180"/>
      <c r="N23245" s="180"/>
      <c r="O23245" s="180"/>
    </row>
    <row r="23246" spans="8:15" s="179" customFormat="1" x14ac:dyDescent="0.2">
      <c r="H23246" s="180"/>
      <c r="I23246" s="180"/>
      <c r="L23246" s="181"/>
      <c r="M23246" s="180"/>
      <c r="N23246" s="180"/>
      <c r="O23246" s="180"/>
    </row>
    <row r="23247" spans="8:15" s="179" customFormat="1" x14ac:dyDescent="0.2">
      <c r="H23247" s="180"/>
      <c r="I23247" s="180"/>
      <c r="L23247" s="181"/>
      <c r="M23247" s="180"/>
      <c r="N23247" s="180"/>
      <c r="O23247" s="180"/>
    </row>
    <row r="23248" spans="8:15" s="179" customFormat="1" x14ac:dyDescent="0.2">
      <c r="H23248" s="180"/>
      <c r="I23248" s="180"/>
      <c r="L23248" s="181"/>
      <c r="M23248" s="180"/>
      <c r="N23248" s="180"/>
      <c r="O23248" s="180"/>
    </row>
    <row r="23249" spans="8:15" s="179" customFormat="1" x14ac:dyDescent="0.2">
      <c r="H23249" s="180"/>
      <c r="I23249" s="180"/>
      <c r="L23249" s="181"/>
      <c r="M23249" s="180"/>
      <c r="N23249" s="180"/>
      <c r="O23249" s="180"/>
    </row>
    <row r="23250" spans="8:15" s="179" customFormat="1" x14ac:dyDescent="0.2">
      <c r="H23250" s="180"/>
      <c r="I23250" s="180"/>
      <c r="L23250" s="181"/>
      <c r="M23250" s="180"/>
      <c r="N23250" s="180"/>
      <c r="O23250" s="180"/>
    </row>
    <row r="23251" spans="8:15" s="179" customFormat="1" x14ac:dyDescent="0.2">
      <c r="H23251" s="180"/>
      <c r="I23251" s="180"/>
      <c r="L23251" s="181"/>
      <c r="M23251" s="180"/>
      <c r="N23251" s="180"/>
      <c r="O23251" s="180"/>
    </row>
    <row r="23252" spans="8:15" s="179" customFormat="1" x14ac:dyDescent="0.2">
      <c r="H23252" s="180"/>
      <c r="I23252" s="180"/>
      <c r="L23252" s="181"/>
      <c r="M23252" s="180"/>
      <c r="N23252" s="180"/>
      <c r="O23252" s="180"/>
    </row>
    <row r="23253" spans="8:15" s="179" customFormat="1" x14ac:dyDescent="0.2">
      <c r="H23253" s="180"/>
      <c r="I23253" s="180"/>
      <c r="L23253" s="181"/>
      <c r="M23253" s="180"/>
      <c r="N23253" s="180"/>
      <c r="O23253" s="180"/>
    </row>
    <row r="23254" spans="8:15" s="179" customFormat="1" x14ac:dyDescent="0.2">
      <c r="H23254" s="180"/>
      <c r="I23254" s="180"/>
      <c r="L23254" s="181"/>
      <c r="M23254" s="180"/>
      <c r="N23254" s="180"/>
      <c r="O23254" s="180"/>
    </row>
    <row r="23255" spans="8:15" s="179" customFormat="1" x14ac:dyDescent="0.2">
      <c r="H23255" s="180"/>
      <c r="I23255" s="180"/>
      <c r="L23255" s="181"/>
      <c r="M23255" s="180"/>
      <c r="N23255" s="180"/>
      <c r="O23255" s="180"/>
    </row>
    <row r="23256" spans="8:15" s="179" customFormat="1" x14ac:dyDescent="0.2">
      <c r="H23256" s="180"/>
      <c r="I23256" s="180"/>
      <c r="L23256" s="181"/>
      <c r="M23256" s="180"/>
      <c r="N23256" s="180"/>
      <c r="O23256" s="180"/>
    </row>
    <row r="23257" spans="8:15" s="179" customFormat="1" x14ac:dyDescent="0.2">
      <c r="H23257" s="180"/>
      <c r="I23257" s="180"/>
      <c r="L23257" s="181"/>
      <c r="M23257" s="180"/>
      <c r="N23257" s="180"/>
      <c r="O23257" s="180"/>
    </row>
    <row r="23258" spans="8:15" s="179" customFormat="1" x14ac:dyDescent="0.2">
      <c r="H23258" s="180"/>
      <c r="I23258" s="180"/>
      <c r="L23258" s="181"/>
      <c r="M23258" s="180"/>
      <c r="N23258" s="180"/>
      <c r="O23258" s="180"/>
    </row>
    <row r="23259" spans="8:15" s="179" customFormat="1" x14ac:dyDescent="0.2">
      <c r="H23259" s="180"/>
      <c r="I23259" s="180"/>
      <c r="L23259" s="181"/>
      <c r="M23259" s="180"/>
      <c r="N23259" s="180"/>
      <c r="O23259" s="180"/>
    </row>
    <row r="23260" spans="8:15" s="179" customFormat="1" x14ac:dyDescent="0.2">
      <c r="H23260" s="180"/>
      <c r="I23260" s="180"/>
      <c r="L23260" s="181"/>
      <c r="M23260" s="180"/>
      <c r="N23260" s="180"/>
      <c r="O23260" s="180"/>
    </row>
    <row r="23261" spans="8:15" s="179" customFormat="1" x14ac:dyDescent="0.2">
      <c r="H23261" s="180"/>
      <c r="I23261" s="180"/>
      <c r="L23261" s="181"/>
      <c r="M23261" s="180"/>
      <c r="N23261" s="180"/>
      <c r="O23261" s="180"/>
    </row>
    <row r="23262" spans="8:15" s="179" customFormat="1" x14ac:dyDescent="0.2">
      <c r="H23262" s="180"/>
      <c r="I23262" s="180"/>
      <c r="L23262" s="181"/>
      <c r="M23262" s="180"/>
      <c r="N23262" s="180"/>
      <c r="O23262" s="180"/>
    </row>
    <row r="23263" spans="8:15" s="179" customFormat="1" x14ac:dyDescent="0.2">
      <c r="H23263" s="180"/>
      <c r="I23263" s="180"/>
      <c r="L23263" s="181"/>
      <c r="M23263" s="180"/>
      <c r="N23263" s="180"/>
      <c r="O23263" s="180"/>
    </row>
    <row r="23264" spans="8:15" s="179" customFormat="1" x14ac:dyDescent="0.2">
      <c r="H23264" s="180"/>
      <c r="I23264" s="180"/>
      <c r="L23264" s="181"/>
      <c r="M23264" s="180"/>
      <c r="N23264" s="180"/>
      <c r="O23264" s="180"/>
    </row>
    <row r="23265" spans="8:15" s="179" customFormat="1" x14ac:dyDescent="0.2">
      <c r="H23265" s="180"/>
      <c r="I23265" s="180"/>
      <c r="L23265" s="181"/>
      <c r="M23265" s="180"/>
      <c r="N23265" s="180"/>
      <c r="O23265" s="180"/>
    </row>
    <row r="23266" spans="8:15" s="179" customFormat="1" x14ac:dyDescent="0.2">
      <c r="H23266" s="180"/>
      <c r="I23266" s="180"/>
      <c r="L23266" s="181"/>
      <c r="M23266" s="180"/>
      <c r="N23266" s="180"/>
      <c r="O23266" s="180"/>
    </row>
    <row r="23267" spans="8:15" s="179" customFormat="1" x14ac:dyDescent="0.2">
      <c r="H23267" s="180"/>
      <c r="I23267" s="180"/>
      <c r="L23267" s="181"/>
      <c r="M23267" s="180"/>
      <c r="N23267" s="180"/>
      <c r="O23267" s="180"/>
    </row>
    <row r="23268" spans="8:15" s="179" customFormat="1" x14ac:dyDescent="0.2">
      <c r="H23268" s="180"/>
      <c r="I23268" s="180"/>
      <c r="L23268" s="181"/>
      <c r="M23268" s="180"/>
      <c r="N23268" s="180"/>
      <c r="O23268" s="180"/>
    </row>
    <row r="23269" spans="8:15" s="179" customFormat="1" x14ac:dyDescent="0.2">
      <c r="H23269" s="180"/>
      <c r="I23269" s="180"/>
      <c r="L23269" s="181"/>
      <c r="M23269" s="180"/>
      <c r="N23269" s="180"/>
      <c r="O23269" s="180"/>
    </row>
    <row r="23270" spans="8:15" s="179" customFormat="1" x14ac:dyDescent="0.2">
      <c r="H23270" s="180"/>
      <c r="I23270" s="180"/>
      <c r="L23270" s="181"/>
      <c r="M23270" s="180"/>
      <c r="N23270" s="180"/>
      <c r="O23270" s="180"/>
    </row>
    <row r="23271" spans="8:15" s="179" customFormat="1" x14ac:dyDescent="0.2">
      <c r="H23271" s="180"/>
      <c r="I23271" s="180"/>
      <c r="L23271" s="181"/>
      <c r="M23271" s="180"/>
      <c r="N23271" s="180"/>
      <c r="O23271" s="180"/>
    </row>
    <row r="23272" spans="8:15" s="179" customFormat="1" x14ac:dyDescent="0.2">
      <c r="H23272" s="180"/>
      <c r="I23272" s="180"/>
      <c r="L23272" s="181"/>
      <c r="M23272" s="180"/>
      <c r="N23272" s="180"/>
      <c r="O23272" s="180"/>
    </row>
    <row r="23273" spans="8:15" s="179" customFormat="1" x14ac:dyDescent="0.2">
      <c r="H23273" s="180"/>
      <c r="I23273" s="180"/>
      <c r="L23273" s="181"/>
      <c r="M23273" s="180"/>
      <c r="N23273" s="180"/>
      <c r="O23273" s="180"/>
    </row>
    <row r="23274" spans="8:15" s="179" customFormat="1" x14ac:dyDescent="0.2">
      <c r="H23274" s="180"/>
      <c r="I23274" s="180"/>
      <c r="L23274" s="181"/>
      <c r="M23274" s="180"/>
      <c r="N23274" s="180"/>
      <c r="O23274" s="180"/>
    </row>
    <row r="23275" spans="8:15" s="179" customFormat="1" x14ac:dyDescent="0.2">
      <c r="H23275" s="180"/>
      <c r="I23275" s="180"/>
      <c r="L23275" s="181"/>
      <c r="M23275" s="180"/>
      <c r="N23275" s="180"/>
      <c r="O23275" s="180"/>
    </row>
    <row r="23276" spans="8:15" s="179" customFormat="1" x14ac:dyDescent="0.2">
      <c r="H23276" s="180"/>
      <c r="I23276" s="180"/>
      <c r="L23276" s="181"/>
      <c r="M23276" s="180"/>
      <c r="N23276" s="180"/>
      <c r="O23276" s="180"/>
    </row>
    <row r="23277" spans="8:15" s="179" customFormat="1" x14ac:dyDescent="0.2">
      <c r="H23277" s="180"/>
      <c r="I23277" s="180"/>
      <c r="L23277" s="181"/>
      <c r="M23277" s="180"/>
      <c r="N23277" s="180"/>
      <c r="O23277" s="180"/>
    </row>
    <row r="23278" spans="8:15" s="179" customFormat="1" x14ac:dyDescent="0.2">
      <c r="H23278" s="180"/>
      <c r="I23278" s="180"/>
      <c r="L23278" s="181"/>
      <c r="M23278" s="180"/>
      <c r="N23278" s="180"/>
      <c r="O23278" s="180"/>
    </row>
    <row r="23279" spans="8:15" s="179" customFormat="1" x14ac:dyDescent="0.2">
      <c r="H23279" s="180"/>
      <c r="I23279" s="180"/>
      <c r="L23279" s="181"/>
      <c r="M23279" s="180"/>
      <c r="N23279" s="180"/>
      <c r="O23279" s="180"/>
    </row>
    <row r="23280" spans="8:15" s="179" customFormat="1" x14ac:dyDescent="0.2">
      <c r="H23280" s="180"/>
      <c r="I23280" s="180"/>
      <c r="L23280" s="181"/>
      <c r="M23280" s="180"/>
      <c r="N23280" s="180"/>
      <c r="O23280" s="180"/>
    </row>
    <row r="23281" spans="8:15" s="179" customFormat="1" x14ac:dyDescent="0.2">
      <c r="H23281" s="180"/>
      <c r="I23281" s="180"/>
      <c r="L23281" s="181"/>
      <c r="M23281" s="180"/>
      <c r="N23281" s="180"/>
      <c r="O23281" s="180"/>
    </row>
    <row r="23282" spans="8:15" s="179" customFormat="1" x14ac:dyDescent="0.2">
      <c r="H23282" s="180"/>
      <c r="I23282" s="180"/>
      <c r="L23282" s="181"/>
      <c r="M23282" s="180"/>
      <c r="N23282" s="180"/>
      <c r="O23282" s="180"/>
    </row>
    <row r="23283" spans="8:15" s="179" customFormat="1" x14ac:dyDescent="0.2">
      <c r="H23283" s="180"/>
      <c r="I23283" s="180"/>
      <c r="L23283" s="181"/>
      <c r="M23283" s="180"/>
      <c r="N23283" s="180"/>
      <c r="O23283" s="180"/>
    </row>
    <row r="23284" spans="8:15" s="179" customFormat="1" x14ac:dyDescent="0.2">
      <c r="H23284" s="180"/>
      <c r="I23284" s="180"/>
      <c r="L23284" s="181"/>
      <c r="M23284" s="180"/>
      <c r="N23284" s="180"/>
      <c r="O23284" s="180"/>
    </row>
    <row r="23285" spans="8:15" s="179" customFormat="1" x14ac:dyDescent="0.2">
      <c r="H23285" s="180"/>
      <c r="I23285" s="180"/>
      <c r="L23285" s="181"/>
      <c r="M23285" s="180"/>
      <c r="N23285" s="180"/>
      <c r="O23285" s="180"/>
    </row>
    <row r="23286" spans="8:15" s="179" customFormat="1" x14ac:dyDescent="0.2">
      <c r="H23286" s="180"/>
      <c r="I23286" s="180"/>
      <c r="L23286" s="181"/>
      <c r="M23286" s="180"/>
      <c r="N23286" s="180"/>
      <c r="O23286" s="180"/>
    </row>
    <row r="23287" spans="8:15" s="179" customFormat="1" x14ac:dyDescent="0.2">
      <c r="H23287" s="180"/>
      <c r="I23287" s="180"/>
      <c r="L23287" s="181"/>
      <c r="M23287" s="180"/>
      <c r="N23287" s="180"/>
      <c r="O23287" s="180"/>
    </row>
    <row r="23288" spans="8:15" s="179" customFormat="1" x14ac:dyDescent="0.2">
      <c r="H23288" s="180"/>
      <c r="I23288" s="180"/>
      <c r="L23288" s="181"/>
      <c r="M23288" s="180"/>
      <c r="N23288" s="180"/>
      <c r="O23288" s="180"/>
    </row>
    <row r="23289" spans="8:15" s="179" customFormat="1" x14ac:dyDescent="0.2">
      <c r="H23289" s="180"/>
      <c r="I23289" s="180"/>
      <c r="L23289" s="181"/>
      <c r="M23289" s="180"/>
      <c r="N23289" s="180"/>
      <c r="O23289" s="180"/>
    </row>
    <row r="23290" spans="8:15" s="179" customFormat="1" x14ac:dyDescent="0.2">
      <c r="H23290" s="180"/>
      <c r="I23290" s="180"/>
      <c r="L23290" s="181"/>
      <c r="M23290" s="180"/>
      <c r="N23290" s="180"/>
      <c r="O23290" s="180"/>
    </row>
    <row r="23291" spans="8:15" s="179" customFormat="1" x14ac:dyDescent="0.2">
      <c r="H23291" s="180"/>
      <c r="I23291" s="180"/>
      <c r="L23291" s="181"/>
      <c r="M23291" s="180"/>
      <c r="N23291" s="180"/>
      <c r="O23291" s="180"/>
    </row>
    <row r="23292" spans="8:15" s="179" customFormat="1" x14ac:dyDescent="0.2">
      <c r="H23292" s="180"/>
      <c r="I23292" s="180"/>
      <c r="L23292" s="181"/>
      <c r="M23292" s="180"/>
      <c r="N23292" s="180"/>
      <c r="O23292" s="180"/>
    </row>
    <row r="23293" spans="8:15" s="179" customFormat="1" x14ac:dyDescent="0.2">
      <c r="H23293" s="180"/>
      <c r="I23293" s="180"/>
      <c r="L23293" s="181"/>
      <c r="M23293" s="180"/>
      <c r="N23293" s="180"/>
      <c r="O23293" s="180"/>
    </row>
    <row r="23294" spans="8:15" s="179" customFormat="1" x14ac:dyDescent="0.2">
      <c r="H23294" s="180"/>
      <c r="I23294" s="180"/>
      <c r="L23294" s="181"/>
      <c r="M23294" s="180"/>
      <c r="N23294" s="180"/>
      <c r="O23294" s="180"/>
    </row>
    <row r="23295" spans="8:15" s="179" customFormat="1" x14ac:dyDescent="0.2">
      <c r="H23295" s="180"/>
      <c r="I23295" s="180"/>
      <c r="L23295" s="181"/>
      <c r="M23295" s="180"/>
      <c r="N23295" s="180"/>
      <c r="O23295" s="180"/>
    </row>
    <row r="23296" spans="8:15" s="179" customFormat="1" x14ac:dyDescent="0.2">
      <c r="H23296" s="180"/>
      <c r="I23296" s="180"/>
      <c r="L23296" s="181"/>
      <c r="M23296" s="180"/>
      <c r="N23296" s="180"/>
      <c r="O23296" s="180"/>
    </row>
    <row r="23297" spans="8:15" s="179" customFormat="1" x14ac:dyDescent="0.2">
      <c r="H23297" s="180"/>
      <c r="I23297" s="180"/>
      <c r="L23297" s="181"/>
      <c r="M23297" s="180"/>
      <c r="N23297" s="180"/>
      <c r="O23297" s="180"/>
    </row>
    <row r="23298" spans="8:15" s="179" customFormat="1" x14ac:dyDescent="0.2">
      <c r="H23298" s="180"/>
      <c r="I23298" s="180"/>
      <c r="L23298" s="181"/>
      <c r="M23298" s="180"/>
      <c r="N23298" s="180"/>
      <c r="O23298" s="180"/>
    </row>
    <row r="23299" spans="8:15" s="179" customFormat="1" x14ac:dyDescent="0.2">
      <c r="H23299" s="180"/>
      <c r="I23299" s="180"/>
      <c r="L23299" s="181"/>
      <c r="M23299" s="180"/>
      <c r="N23299" s="180"/>
      <c r="O23299" s="180"/>
    </row>
    <row r="23300" spans="8:15" s="179" customFormat="1" x14ac:dyDescent="0.2">
      <c r="H23300" s="180"/>
      <c r="I23300" s="180"/>
      <c r="L23300" s="181"/>
      <c r="M23300" s="180"/>
      <c r="N23300" s="180"/>
      <c r="O23300" s="180"/>
    </row>
    <row r="23301" spans="8:15" s="179" customFormat="1" x14ac:dyDescent="0.2">
      <c r="H23301" s="180"/>
      <c r="I23301" s="180"/>
      <c r="L23301" s="181"/>
      <c r="M23301" s="180"/>
      <c r="N23301" s="180"/>
      <c r="O23301" s="180"/>
    </row>
    <row r="23302" spans="8:15" s="179" customFormat="1" x14ac:dyDescent="0.2">
      <c r="H23302" s="180"/>
      <c r="I23302" s="180"/>
      <c r="L23302" s="181"/>
      <c r="M23302" s="180"/>
      <c r="N23302" s="180"/>
      <c r="O23302" s="180"/>
    </row>
    <row r="23303" spans="8:15" s="179" customFormat="1" x14ac:dyDescent="0.2">
      <c r="H23303" s="180"/>
      <c r="I23303" s="180"/>
      <c r="L23303" s="181"/>
      <c r="M23303" s="180"/>
      <c r="N23303" s="180"/>
      <c r="O23303" s="180"/>
    </row>
    <row r="23304" spans="8:15" s="179" customFormat="1" x14ac:dyDescent="0.2">
      <c r="H23304" s="180"/>
      <c r="I23304" s="180"/>
      <c r="L23304" s="181"/>
      <c r="M23304" s="180"/>
      <c r="N23304" s="180"/>
      <c r="O23304" s="180"/>
    </row>
    <row r="23305" spans="8:15" s="179" customFormat="1" x14ac:dyDescent="0.2">
      <c r="H23305" s="180"/>
      <c r="I23305" s="180"/>
      <c r="L23305" s="181"/>
      <c r="M23305" s="180"/>
      <c r="N23305" s="180"/>
      <c r="O23305" s="180"/>
    </row>
    <row r="23306" spans="8:15" s="179" customFormat="1" x14ac:dyDescent="0.2">
      <c r="H23306" s="180"/>
      <c r="I23306" s="180"/>
      <c r="L23306" s="181"/>
      <c r="M23306" s="180"/>
      <c r="N23306" s="180"/>
      <c r="O23306" s="180"/>
    </row>
    <row r="23307" spans="8:15" s="179" customFormat="1" x14ac:dyDescent="0.2">
      <c r="H23307" s="180"/>
      <c r="I23307" s="180"/>
      <c r="L23307" s="181"/>
      <c r="M23307" s="180"/>
      <c r="N23307" s="180"/>
      <c r="O23307" s="180"/>
    </row>
    <row r="23308" spans="8:15" s="179" customFormat="1" x14ac:dyDescent="0.2">
      <c r="H23308" s="180"/>
      <c r="I23308" s="180"/>
      <c r="L23308" s="181"/>
      <c r="M23308" s="180"/>
      <c r="N23308" s="180"/>
      <c r="O23308" s="180"/>
    </row>
    <row r="23309" spans="8:15" s="179" customFormat="1" x14ac:dyDescent="0.2">
      <c r="H23309" s="180"/>
      <c r="I23309" s="180"/>
      <c r="L23309" s="181"/>
      <c r="M23309" s="180"/>
      <c r="N23309" s="180"/>
      <c r="O23309" s="180"/>
    </row>
    <row r="23310" spans="8:15" s="179" customFormat="1" x14ac:dyDescent="0.2">
      <c r="H23310" s="180"/>
      <c r="I23310" s="180"/>
      <c r="L23310" s="181"/>
      <c r="M23310" s="180"/>
      <c r="N23310" s="180"/>
      <c r="O23310" s="180"/>
    </row>
    <row r="23311" spans="8:15" s="179" customFormat="1" x14ac:dyDescent="0.2">
      <c r="H23311" s="180"/>
      <c r="I23311" s="180"/>
      <c r="L23311" s="181"/>
      <c r="M23311" s="180"/>
      <c r="N23311" s="180"/>
      <c r="O23311" s="180"/>
    </row>
    <row r="23312" spans="8:15" s="179" customFormat="1" x14ac:dyDescent="0.2">
      <c r="H23312" s="180"/>
      <c r="I23312" s="180"/>
      <c r="L23312" s="181"/>
      <c r="M23312" s="180"/>
      <c r="N23312" s="180"/>
      <c r="O23312" s="180"/>
    </row>
    <row r="23313" spans="8:15" s="179" customFormat="1" x14ac:dyDescent="0.2">
      <c r="H23313" s="180"/>
      <c r="I23313" s="180"/>
      <c r="L23313" s="181"/>
      <c r="M23313" s="180"/>
      <c r="N23313" s="180"/>
      <c r="O23313" s="180"/>
    </row>
    <row r="23314" spans="8:15" s="179" customFormat="1" x14ac:dyDescent="0.2">
      <c r="H23314" s="180"/>
      <c r="I23314" s="180"/>
      <c r="L23314" s="181"/>
      <c r="M23314" s="180"/>
      <c r="N23314" s="180"/>
      <c r="O23314" s="180"/>
    </row>
    <row r="23315" spans="8:15" s="179" customFormat="1" x14ac:dyDescent="0.2">
      <c r="H23315" s="180"/>
      <c r="I23315" s="180"/>
      <c r="L23315" s="181"/>
      <c r="M23315" s="180"/>
      <c r="N23315" s="180"/>
      <c r="O23315" s="180"/>
    </row>
    <row r="23316" spans="8:15" s="179" customFormat="1" x14ac:dyDescent="0.2">
      <c r="H23316" s="180"/>
      <c r="I23316" s="180"/>
      <c r="L23316" s="181"/>
      <c r="M23316" s="180"/>
      <c r="N23316" s="180"/>
      <c r="O23316" s="180"/>
    </row>
    <row r="23317" spans="8:15" s="179" customFormat="1" x14ac:dyDescent="0.2">
      <c r="H23317" s="180"/>
      <c r="I23317" s="180"/>
      <c r="L23317" s="181"/>
      <c r="M23317" s="180"/>
      <c r="N23317" s="180"/>
      <c r="O23317" s="180"/>
    </row>
    <row r="23318" spans="8:15" s="179" customFormat="1" x14ac:dyDescent="0.2">
      <c r="H23318" s="180"/>
      <c r="I23318" s="180"/>
      <c r="L23318" s="181"/>
      <c r="M23318" s="180"/>
      <c r="N23318" s="180"/>
      <c r="O23318" s="180"/>
    </row>
    <row r="23319" spans="8:15" s="179" customFormat="1" x14ac:dyDescent="0.2">
      <c r="H23319" s="180"/>
      <c r="I23319" s="180"/>
      <c r="L23319" s="181"/>
      <c r="M23319" s="180"/>
      <c r="N23319" s="180"/>
      <c r="O23319" s="180"/>
    </row>
    <row r="23320" spans="8:15" s="179" customFormat="1" x14ac:dyDescent="0.2">
      <c r="H23320" s="180"/>
      <c r="I23320" s="180"/>
      <c r="L23320" s="181"/>
      <c r="M23320" s="180"/>
      <c r="N23320" s="180"/>
      <c r="O23320" s="180"/>
    </row>
    <row r="23321" spans="8:15" s="179" customFormat="1" x14ac:dyDescent="0.2">
      <c r="H23321" s="180"/>
      <c r="I23321" s="180"/>
      <c r="L23321" s="181"/>
      <c r="M23321" s="180"/>
      <c r="N23321" s="180"/>
      <c r="O23321" s="180"/>
    </row>
    <row r="23322" spans="8:15" s="179" customFormat="1" x14ac:dyDescent="0.2">
      <c r="H23322" s="180"/>
      <c r="I23322" s="180"/>
      <c r="L23322" s="181"/>
      <c r="M23322" s="180"/>
      <c r="N23322" s="180"/>
      <c r="O23322" s="180"/>
    </row>
    <row r="23323" spans="8:15" s="179" customFormat="1" x14ac:dyDescent="0.2">
      <c r="H23323" s="180"/>
      <c r="I23323" s="180"/>
      <c r="L23323" s="181"/>
      <c r="M23323" s="180"/>
      <c r="N23323" s="180"/>
      <c r="O23323" s="180"/>
    </row>
    <row r="23324" spans="8:15" s="179" customFormat="1" x14ac:dyDescent="0.2">
      <c r="H23324" s="180"/>
      <c r="I23324" s="180"/>
      <c r="L23324" s="181"/>
      <c r="M23324" s="180"/>
      <c r="N23324" s="180"/>
      <c r="O23324" s="180"/>
    </row>
    <row r="23325" spans="8:15" s="179" customFormat="1" x14ac:dyDescent="0.2">
      <c r="H23325" s="180"/>
      <c r="I23325" s="180"/>
      <c r="L23325" s="181"/>
      <c r="M23325" s="180"/>
      <c r="N23325" s="180"/>
      <c r="O23325" s="180"/>
    </row>
    <row r="23326" spans="8:15" s="179" customFormat="1" x14ac:dyDescent="0.2">
      <c r="H23326" s="180"/>
      <c r="I23326" s="180"/>
      <c r="L23326" s="181"/>
      <c r="M23326" s="180"/>
      <c r="N23326" s="180"/>
      <c r="O23326" s="180"/>
    </row>
    <row r="23327" spans="8:15" s="179" customFormat="1" x14ac:dyDescent="0.2">
      <c r="H23327" s="180"/>
      <c r="I23327" s="180"/>
      <c r="L23327" s="181"/>
      <c r="M23327" s="180"/>
      <c r="N23327" s="180"/>
      <c r="O23327" s="180"/>
    </row>
    <row r="23328" spans="8:15" s="179" customFormat="1" x14ac:dyDescent="0.2">
      <c r="H23328" s="180"/>
      <c r="I23328" s="180"/>
      <c r="L23328" s="181"/>
      <c r="M23328" s="180"/>
      <c r="N23328" s="180"/>
      <c r="O23328" s="180"/>
    </row>
    <row r="23329" spans="8:15" s="179" customFormat="1" x14ac:dyDescent="0.2">
      <c r="H23329" s="180"/>
      <c r="I23329" s="180"/>
      <c r="L23329" s="181"/>
      <c r="M23329" s="180"/>
      <c r="N23329" s="180"/>
      <c r="O23329" s="180"/>
    </row>
    <row r="23330" spans="8:15" s="179" customFormat="1" x14ac:dyDescent="0.2">
      <c r="H23330" s="180"/>
      <c r="I23330" s="180"/>
      <c r="L23330" s="181"/>
      <c r="M23330" s="180"/>
      <c r="N23330" s="180"/>
      <c r="O23330" s="180"/>
    </row>
    <row r="23331" spans="8:15" s="179" customFormat="1" x14ac:dyDescent="0.2">
      <c r="H23331" s="180"/>
      <c r="I23331" s="180"/>
      <c r="L23331" s="181"/>
      <c r="M23331" s="180"/>
      <c r="N23331" s="180"/>
      <c r="O23331" s="180"/>
    </row>
    <row r="23332" spans="8:15" s="179" customFormat="1" x14ac:dyDescent="0.2">
      <c r="H23332" s="180"/>
      <c r="I23332" s="180"/>
      <c r="L23332" s="181"/>
      <c r="M23332" s="180"/>
      <c r="N23332" s="180"/>
      <c r="O23332" s="180"/>
    </row>
    <row r="23333" spans="8:15" s="179" customFormat="1" x14ac:dyDescent="0.2">
      <c r="H23333" s="180"/>
      <c r="I23333" s="180"/>
      <c r="L23333" s="181"/>
      <c r="M23333" s="180"/>
      <c r="N23333" s="180"/>
      <c r="O23333" s="180"/>
    </row>
    <row r="23334" spans="8:15" s="179" customFormat="1" x14ac:dyDescent="0.2">
      <c r="H23334" s="180"/>
      <c r="I23334" s="180"/>
      <c r="L23334" s="181"/>
      <c r="M23334" s="180"/>
      <c r="N23334" s="180"/>
      <c r="O23334" s="180"/>
    </row>
    <row r="23335" spans="8:15" s="179" customFormat="1" x14ac:dyDescent="0.2">
      <c r="H23335" s="180"/>
      <c r="I23335" s="180"/>
      <c r="L23335" s="181"/>
      <c r="M23335" s="180"/>
      <c r="N23335" s="180"/>
      <c r="O23335" s="180"/>
    </row>
    <row r="23336" spans="8:15" s="179" customFormat="1" x14ac:dyDescent="0.2">
      <c r="H23336" s="180"/>
      <c r="I23336" s="180"/>
      <c r="L23336" s="181"/>
      <c r="M23336" s="180"/>
      <c r="N23336" s="180"/>
      <c r="O23336" s="180"/>
    </row>
    <row r="23337" spans="8:15" s="179" customFormat="1" x14ac:dyDescent="0.2">
      <c r="H23337" s="180"/>
      <c r="I23337" s="180"/>
      <c r="L23337" s="181"/>
      <c r="M23337" s="180"/>
      <c r="N23337" s="180"/>
      <c r="O23337" s="180"/>
    </row>
    <row r="23338" spans="8:15" s="179" customFormat="1" x14ac:dyDescent="0.2">
      <c r="H23338" s="180"/>
      <c r="I23338" s="180"/>
      <c r="L23338" s="181"/>
      <c r="M23338" s="180"/>
      <c r="N23338" s="180"/>
      <c r="O23338" s="180"/>
    </row>
    <row r="23339" spans="8:15" s="179" customFormat="1" x14ac:dyDescent="0.2">
      <c r="H23339" s="180"/>
      <c r="I23339" s="180"/>
      <c r="L23339" s="181"/>
      <c r="M23339" s="180"/>
      <c r="N23339" s="180"/>
      <c r="O23339" s="180"/>
    </row>
    <row r="23340" spans="8:15" s="179" customFormat="1" x14ac:dyDescent="0.2">
      <c r="H23340" s="180"/>
      <c r="I23340" s="180"/>
      <c r="L23340" s="181"/>
      <c r="M23340" s="180"/>
      <c r="N23340" s="180"/>
      <c r="O23340" s="180"/>
    </row>
    <row r="23341" spans="8:15" s="179" customFormat="1" x14ac:dyDescent="0.2">
      <c r="H23341" s="180"/>
      <c r="I23341" s="180"/>
      <c r="L23341" s="181"/>
      <c r="M23341" s="180"/>
      <c r="N23341" s="180"/>
      <c r="O23341" s="180"/>
    </row>
    <row r="23342" spans="8:15" s="179" customFormat="1" x14ac:dyDescent="0.2">
      <c r="H23342" s="180"/>
      <c r="I23342" s="180"/>
      <c r="L23342" s="181"/>
      <c r="M23342" s="180"/>
      <c r="N23342" s="180"/>
      <c r="O23342" s="180"/>
    </row>
    <row r="23343" spans="8:15" s="179" customFormat="1" x14ac:dyDescent="0.2">
      <c r="H23343" s="180"/>
      <c r="I23343" s="180"/>
      <c r="L23343" s="181"/>
      <c r="M23343" s="180"/>
      <c r="N23343" s="180"/>
      <c r="O23343" s="180"/>
    </row>
    <row r="23344" spans="8:15" s="179" customFormat="1" x14ac:dyDescent="0.2">
      <c r="H23344" s="180"/>
      <c r="I23344" s="180"/>
      <c r="L23344" s="181"/>
      <c r="M23344" s="180"/>
      <c r="N23344" s="180"/>
      <c r="O23344" s="180"/>
    </row>
    <row r="23345" spans="8:15" s="179" customFormat="1" x14ac:dyDescent="0.2">
      <c r="H23345" s="180"/>
      <c r="I23345" s="180"/>
      <c r="L23345" s="181"/>
      <c r="M23345" s="180"/>
      <c r="N23345" s="180"/>
      <c r="O23345" s="180"/>
    </row>
    <row r="23346" spans="8:15" s="179" customFormat="1" x14ac:dyDescent="0.2">
      <c r="H23346" s="180"/>
      <c r="I23346" s="180"/>
      <c r="L23346" s="181"/>
      <c r="M23346" s="180"/>
      <c r="N23346" s="180"/>
      <c r="O23346" s="180"/>
    </row>
    <row r="23347" spans="8:15" s="179" customFormat="1" x14ac:dyDescent="0.2">
      <c r="H23347" s="180"/>
      <c r="I23347" s="180"/>
      <c r="L23347" s="181"/>
      <c r="M23347" s="180"/>
      <c r="N23347" s="180"/>
      <c r="O23347" s="180"/>
    </row>
    <row r="23348" spans="8:15" s="179" customFormat="1" x14ac:dyDescent="0.2">
      <c r="H23348" s="180"/>
      <c r="I23348" s="180"/>
      <c r="L23348" s="181"/>
      <c r="M23348" s="180"/>
      <c r="N23348" s="180"/>
      <c r="O23348" s="180"/>
    </row>
    <row r="23349" spans="8:15" s="179" customFormat="1" x14ac:dyDescent="0.2">
      <c r="H23349" s="180"/>
      <c r="I23349" s="180"/>
      <c r="L23349" s="181"/>
      <c r="M23349" s="180"/>
      <c r="N23349" s="180"/>
      <c r="O23349" s="180"/>
    </row>
    <row r="23350" spans="8:15" s="179" customFormat="1" x14ac:dyDescent="0.2">
      <c r="H23350" s="180"/>
      <c r="I23350" s="180"/>
      <c r="L23350" s="181"/>
      <c r="M23350" s="180"/>
      <c r="N23350" s="180"/>
      <c r="O23350" s="180"/>
    </row>
    <row r="23351" spans="8:15" s="179" customFormat="1" x14ac:dyDescent="0.2">
      <c r="H23351" s="180"/>
      <c r="I23351" s="180"/>
      <c r="L23351" s="181"/>
      <c r="M23351" s="180"/>
      <c r="N23351" s="180"/>
      <c r="O23351" s="180"/>
    </row>
    <row r="23352" spans="8:15" s="179" customFormat="1" x14ac:dyDescent="0.2">
      <c r="H23352" s="180"/>
      <c r="I23352" s="180"/>
      <c r="L23352" s="181"/>
      <c r="M23352" s="180"/>
      <c r="N23352" s="180"/>
      <c r="O23352" s="180"/>
    </row>
    <row r="23353" spans="8:15" s="179" customFormat="1" x14ac:dyDescent="0.2">
      <c r="H23353" s="180"/>
      <c r="I23353" s="180"/>
      <c r="L23353" s="181"/>
      <c r="M23353" s="180"/>
      <c r="N23353" s="180"/>
      <c r="O23353" s="180"/>
    </row>
    <row r="23354" spans="8:15" s="179" customFormat="1" x14ac:dyDescent="0.2">
      <c r="H23354" s="180"/>
      <c r="I23354" s="180"/>
      <c r="L23354" s="181"/>
      <c r="M23354" s="180"/>
      <c r="N23354" s="180"/>
      <c r="O23354" s="180"/>
    </row>
    <row r="23355" spans="8:15" s="179" customFormat="1" x14ac:dyDescent="0.2">
      <c r="H23355" s="180"/>
      <c r="I23355" s="180"/>
      <c r="L23355" s="181"/>
      <c r="M23355" s="180"/>
      <c r="N23355" s="180"/>
      <c r="O23355" s="180"/>
    </row>
    <row r="23356" spans="8:15" s="179" customFormat="1" x14ac:dyDescent="0.2">
      <c r="H23356" s="180"/>
      <c r="I23356" s="180"/>
      <c r="L23356" s="181"/>
      <c r="M23356" s="180"/>
      <c r="N23356" s="180"/>
      <c r="O23356" s="180"/>
    </row>
    <row r="23357" spans="8:15" s="179" customFormat="1" x14ac:dyDescent="0.2">
      <c r="H23357" s="180"/>
      <c r="I23357" s="180"/>
      <c r="L23357" s="181"/>
      <c r="M23357" s="180"/>
      <c r="N23357" s="180"/>
      <c r="O23357" s="180"/>
    </row>
    <row r="23358" spans="8:15" s="179" customFormat="1" x14ac:dyDescent="0.2">
      <c r="H23358" s="180"/>
      <c r="I23358" s="180"/>
      <c r="L23358" s="181"/>
      <c r="M23358" s="180"/>
      <c r="N23358" s="180"/>
      <c r="O23358" s="180"/>
    </row>
    <row r="23359" spans="8:15" s="179" customFormat="1" x14ac:dyDescent="0.2">
      <c r="H23359" s="180"/>
      <c r="I23359" s="180"/>
      <c r="L23359" s="181"/>
      <c r="M23359" s="180"/>
      <c r="N23359" s="180"/>
      <c r="O23359" s="180"/>
    </row>
    <row r="23360" spans="8:15" s="179" customFormat="1" x14ac:dyDescent="0.2">
      <c r="H23360" s="180"/>
      <c r="I23360" s="180"/>
      <c r="L23360" s="181"/>
      <c r="M23360" s="180"/>
      <c r="N23360" s="180"/>
      <c r="O23360" s="180"/>
    </row>
    <row r="23361" spans="8:15" s="179" customFormat="1" x14ac:dyDescent="0.2">
      <c r="H23361" s="180"/>
      <c r="I23361" s="180"/>
      <c r="L23361" s="181"/>
      <c r="M23361" s="180"/>
      <c r="N23361" s="180"/>
      <c r="O23361" s="180"/>
    </row>
    <row r="23362" spans="8:15" s="179" customFormat="1" x14ac:dyDescent="0.2">
      <c r="H23362" s="180"/>
      <c r="I23362" s="180"/>
      <c r="L23362" s="181"/>
      <c r="M23362" s="180"/>
      <c r="N23362" s="180"/>
      <c r="O23362" s="180"/>
    </row>
    <row r="23363" spans="8:15" s="179" customFormat="1" x14ac:dyDescent="0.2">
      <c r="H23363" s="180"/>
      <c r="I23363" s="180"/>
      <c r="L23363" s="181"/>
      <c r="M23363" s="180"/>
      <c r="N23363" s="180"/>
      <c r="O23363" s="180"/>
    </row>
    <row r="23364" spans="8:15" s="179" customFormat="1" x14ac:dyDescent="0.2">
      <c r="H23364" s="180"/>
      <c r="I23364" s="180"/>
      <c r="L23364" s="181"/>
      <c r="M23364" s="180"/>
      <c r="N23364" s="180"/>
      <c r="O23364" s="180"/>
    </row>
    <row r="23365" spans="8:15" s="179" customFormat="1" x14ac:dyDescent="0.2">
      <c r="H23365" s="180"/>
      <c r="I23365" s="180"/>
      <c r="L23365" s="181"/>
      <c r="M23365" s="180"/>
      <c r="N23365" s="180"/>
      <c r="O23365" s="180"/>
    </row>
    <row r="23366" spans="8:15" s="179" customFormat="1" x14ac:dyDescent="0.2">
      <c r="H23366" s="180"/>
      <c r="I23366" s="180"/>
      <c r="L23366" s="181"/>
      <c r="M23366" s="180"/>
      <c r="N23366" s="180"/>
      <c r="O23366" s="180"/>
    </row>
    <row r="23367" spans="8:15" s="179" customFormat="1" x14ac:dyDescent="0.2">
      <c r="H23367" s="180"/>
      <c r="I23367" s="180"/>
      <c r="L23367" s="181"/>
      <c r="M23367" s="180"/>
      <c r="N23367" s="180"/>
      <c r="O23367" s="180"/>
    </row>
    <row r="23368" spans="8:15" s="179" customFormat="1" x14ac:dyDescent="0.2">
      <c r="H23368" s="180"/>
      <c r="I23368" s="180"/>
      <c r="L23368" s="181"/>
      <c r="M23368" s="180"/>
      <c r="N23368" s="180"/>
      <c r="O23368" s="180"/>
    </row>
    <row r="23369" spans="8:15" s="179" customFormat="1" x14ac:dyDescent="0.2">
      <c r="H23369" s="180"/>
      <c r="I23369" s="180"/>
      <c r="L23369" s="181"/>
      <c r="M23369" s="180"/>
      <c r="N23369" s="180"/>
      <c r="O23369" s="180"/>
    </row>
    <row r="23370" spans="8:15" s="179" customFormat="1" x14ac:dyDescent="0.2">
      <c r="H23370" s="180"/>
      <c r="I23370" s="180"/>
      <c r="L23370" s="181"/>
      <c r="M23370" s="180"/>
      <c r="N23370" s="180"/>
      <c r="O23370" s="180"/>
    </row>
    <row r="23371" spans="8:15" s="179" customFormat="1" x14ac:dyDescent="0.2">
      <c r="H23371" s="180"/>
      <c r="I23371" s="180"/>
      <c r="L23371" s="181"/>
      <c r="M23371" s="180"/>
      <c r="N23371" s="180"/>
      <c r="O23371" s="180"/>
    </row>
    <row r="23372" spans="8:15" s="179" customFormat="1" x14ac:dyDescent="0.2">
      <c r="H23372" s="180"/>
      <c r="I23372" s="180"/>
      <c r="L23372" s="181"/>
      <c r="M23372" s="180"/>
      <c r="N23372" s="180"/>
      <c r="O23372" s="180"/>
    </row>
    <row r="23373" spans="8:15" s="179" customFormat="1" x14ac:dyDescent="0.2">
      <c r="H23373" s="180"/>
      <c r="I23373" s="180"/>
      <c r="L23373" s="181"/>
      <c r="M23373" s="180"/>
      <c r="N23373" s="180"/>
      <c r="O23373" s="180"/>
    </row>
    <row r="23374" spans="8:15" s="179" customFormat="1" x14ac:dyDescent="0.2">
      <c r="H23374" s="180"/>
      <c r="I23374" s="180"/>
      <c r="L23374" s="181"/>
      <c r="M23374" s="180"/>
      <c r="N23374" s="180"/>
      <c r="O23374" s="180"/>
    </row>
    <row r="23375" spans="8:15" s="179" customFormat="1" x14ac:dyDescent="0.2">
      <c r="H23375" s="180"/>
      <c r="I23375" s="180"/>
      <c r="L23375" s="181"/>
      <c r="M23375" s="180"/>
      <c r="N23375" s="180"/>
      <c r="O23375" s="180"/>
    </row>
    <row r="23376" spans="8:15" s="179" customFormat="1" x14ac:dyDescent="0.2">
      <c r="H23376" s="180"/>
      <c r="I23376" s="180"/>
      <c r="L23376" s="181"/>
      <c r="M23376" s="180"/>
      <c r="N23376" s="180"/>
      <c r="O23376" s="180"/>
    </row>
    <row r="23377" spans="8:15" s="179" customFormat="1" x14ac:dyDescent="0.2">
      <c r="H23377" s="180"/>
      <c r="I23377" s="180"/>
      <c r="L23377" s="181"/>
      <c r="M23377" s="180"/>
      <c r="N23377" s="180"/>
      <c r="O23377" s="180"/>
    </row>
    <row r="23378" spans="8:15" s="179" customFormat="1" x14ac:dyDescent="0.2">
      <c r="H23378" s="180"/>
      <c r="I23378" s="180"/>
      <c r="L23378" s="181"/>
      <c r="M23378" s="180"/>
      <c r="N23378" s="180"/>
      <c r="O23378" s="180"/>
    </row>
    <row r="23379" spans="8:15" s="179" customFormat="1" x14ac:dyDescent="0.2">
      <c r="H23379" s="180"/>
      <c r="I23379" s="180"/>
      <c r="L23379" s="181"/>
      <c r="M23379" s="180"/>
      <c r="N23379" s="180"/>
      <c r="O23379" s="180"/>
    </row>
    <row r="23380" spans="8:15" s="179" customFormat="1" x14ac:dyDescent="0.2">
      <c r="H23380" s="180"/>
      <c r="I23380" s="180"/>
      <c r="L23380" s="181"/>
      <c r="M23380" s="180"/>
      <c r="N23380" s="180"/>
      <c r="O23380" s="180"/>
    </row>
    <row r="23381" spans="8:15" s="179" customFormat="1" x14ac:dyDescent="0.2">
      <c r="H23381" s="180"/>
      <c r="I23381" s="180"/>
      <c r="L23381" s="181"/>
      <c r="M23381" s="180"/>
      <c r="N23381" s="180"/>
      <c r="O23381" s="180"/>
    </row>
    <row r="23382" spans="8:15" s="179" customFormat="1" x14ac:dyDescent="0.2">
      <c r="H23382" s="180"/>
      <c r="I23382" s="180"/>
      <c r="L23382" s="181"/>
      <c r="M23382" s="180"/>
      <c r="N23382" s="180"/>
      <c r="O23382" s="180"/>
    </row>
    <row r="23383" spans="8:15" s="179" customFormat="1" x14ac:dyDescent="0.2">
      <c r="H23383" s="180"/>
      <c r="I23383" s="180"/>
      <c r="L23383" s="181"/>
      <c r="M23383" s="180"/>
      <c r="N23383" s="180"/>
      <c r="O23383" s="180"/>
    </row>
    <row r="23384" spans="8:15" s="179" customFormat="1" x14ac:dyDescent="0.2">
      <c r="H23384" s="180"/>
      <c r="I23384" s="180"/>
      <c r="L23384" s="181"/>
      <c r="M23384" s="180"/>
      <c r="N23384" s="180"/>
      <c r="O23384" s="180"/>
    </row>
    <row r="23385" spans="8:15" s="179" customFormat="1" x14ac:dyDescent="0.2">
      <c r="H23385" s="180"/>
      <c r="I23385" s="180"/>
      <c r="L23385" s="181"/>
      <c r="M23385" s="180"/>
      <c r="N23385" s="180"/>
      <c r="O23385" s="180"/>
    </row>
    <row r="23386" spans="8:15" s="179" customFormat="1" x14ac:dyDescent="0.2">
      <c r="H23386" s="180"/>
      <c r="I23386" s="180"/>
      <c r="L23386" s="181"/>
      <c r="M23386" s="180"/>
      <c r="N23386" s="180"/>
      <c r="O23386" s="180"/>
    </row>
    <row r="23387" spans="8:15" s="179" customFormat="1" x14ac:dyDescent="0.2">
      <c r="H23387" s="180"/>
      <c r="I23387" s="180"/>
      <c r="L23387" s="181"/>
      <c r="M23387" s="180"/>
      <c r="N23387" s="180"/>
      <c r="O23387" s="180"/>
    </row>
    <row r="23388" spans="8:15" s="179" customFormat="1" x14ac:dyDescent="0.2">
      <c r="H23388" s="180"/>
      <c r="I23388" s="180"/>
      <c r="L23388" s="181"/>
      <c r="M23388" s="180"/>
      <c r="N23388" s="180"/>
      <c r="O23388" s="180"/>
    </row>
    <row r="23389" spans="8:15" s="179" customFormat="1" x14ac:dyDescent="0.2">
      <c r="H23389" s="180"/>
      <c r="I23389" s="180"/>
      <c r="L23389" s="181"/>
      <c r="M23389" s="180"/>
      <c r="N23389" s="180"/>
      <c r="O23389" s="180"/>
    </row>
    <row r="23390" spans="8:15" s="179" customFormat="1" x14ac:dyDescent="0.2">
      <c r="H23390" s="180"/>
      <c r="I23390" s="180"/>
      <c r="L23390" s="181"/>
      <c r="M23390" s="180"/>
      <c r="N23390" s="180"/>
      <c r="O23390" s="180"/>
    </row>
    <row r="23391" spans="8:15" s="179" customFormat="1" x14ac:dyDescent="0.2">
      <c r="H23391" s="180"/>
      <c r="I23391" s="180"/>
      <c r="L23391" s="181"/>
      <c r="M23391" s="180"/>
      <c r="N23391" s="180"/>
      <c r="O23391" s="180"/>
    </row>
    <row r="23392" spans="8:15" s="179" customFormat="1" x14ac:dyDescent="0.2">
      <c r="H23392" s="180"/>
      <c r="I23392" s="180"/>
      <c r="L23392" s="181"/>
      <c r="M23392" s="180"/>
      <c r="N23392" s="180"/>
      <c r="O23392" s="180"/>
    </row>
    <row r="23393" spans="8:15" s="179" customFormat="1" x14ac:dyDescent="0.2">
      <c r="H23393" s="180"/>
      <c r="I23393" s="180"/>
      <c r="L23393" s="181"/>
      <c r="M23393" s="180"/>
      <c r="N23393" s="180"/>
      <c r="O23393" s="180"/>
    </row>
    <row r="23394" spans="8:15" s="179" customFormat="1" x14ac:dyDescent="0.2">
      <c r="H23394" s="180"/>
      <c r="I23394" s="180"/>
      <c r="L23394" s="181"/>
      <c r="M23394" s="180"/>
      <c r="N23394" s="180"/>
      <c r="O23394" s="180"/>
    </row>
    <row r="23395" spans="8:15" s="179" customFormat="1" x14ac:dyDescent="0.2">
      <c r="H23395" s="180"/>
      <c r="I23395" s="180"/>
      <c r="L23395" s="181"/>
      <c r="M23395" s="180"/>
      <c r="N23395" s="180"/>
      <c r="O23395" s="180"/>
    </row>
    <row r="23396" spans="8:15" s="179" customFormat="1" x14ac:dyDescent="0.2">
      <c r="H23396" s="180"/>
      <c r="I23396" s="180"/>
      <c r="L23396" s="181"/>
      <c r="M23396" s="180"/>
      <c r="N23396" s="180"/>
      <c r="O23396" s="180"/>
    </row>
    <row r="23397" spans="8:15" s="179" customFormat="1" x14ac:dyDescent="0.2">
      <c r="H23397" s="180"/>
      <c r="I23397" s="180"/>
      <c r="L23397" s="181"/>
      <c r="M23397" s="180"/>
      <c r="N23397" s="180"/>
      <c r="O23397" s="180"/>
    </row>
    <row r="23398" spans="8:15" s="179" customFormat="1" x14ac:dyDescent="0.2">
      <c r="H23398" s="180"/>
      <c r="I23398" s="180"/>
      <c r="L23398" s="181"/>
      <c r="M23398" s="180"/>
      <c r="N23398" s="180"/>
      <c r="O23398" s="180"/>
    </row>
    <row r="23399" spans="8:15" s="179" customFormat="1" x14ac:dyDescent="0.2">
      <c r="H23399" s="180"/>
      <c r="I23399" s="180"/>
      <c r="L23399" s="181"/>
      <c r="M23399" s="180"/>
      <c r="N23399" s="180"/>
      <c r="O23399" s="180"/>
    </row>
    <row r="23400" spans="8:15" s="179" customFormat="1" x14ac:dyDescent="0.2">
      <c r="H23400" s="180"/>
      <c r="I23400" s="180"/>
      <c r="L23400" s="181"/>
      <c r="M23400" s="180"/>
      <c r="N23400" s="180"/>
      <c r="O23400" s="180"/>
    </row>
    <row r="23401" spans="8:15" s="179" customFormat="1" x14ac:dyDescent="0.2">
      <c r="H23401" s="180"/>
      <c r="I23401" s="180"/>
      <c r="L23401" s="181"/>
      <c r="M23401" s="180"/>
      <c r="N23401" s="180"/>
      <c r="O23401" s="180"/>
    </row>
    <row r="23402" spans="8:15" s="179" customFormat="1" x14ac:dyDescent="0.2">
      <c r="H23402" s="180"/>
      <c r="I23402" s="180"/>
      <c r="L23402" s="181"/>
      <c r="M23402" s="180"/>
      <c r="N23402" s="180"/>
      <c r="O23402" s="180"/>
    </row>
    <row r="23403" spans="8:15" s="179" customFormat="1" x14ac:dyDescent="0.2">
      <c r="H23403" s="180"/>
      <c r="I23403" s="180"/>
      <c r="L23403" s="181"/>
      <c r="M23403" s="180"/>
      <c r="N23403" s="180"/>
      <c r="O23403" s="180"/>
    </row>
    <row r="23404" spans="8:15" s="179" customFormat="1" x14ac:dyDescent="0.2">
      <c r="H23404" s="180"/>
      <c r="I23404" s="180"/>
      <c r="L23404" s="181"/>
      <c r="M23404" s="180"/>
      <c r="N23404" s="180"/>
      <c r="O23404" s="180"/>
    </row>
    <row r="23405" spans="8:15" s="179" customFormat="1" x14ac:dyDescent="0.2">
      <c r="H23405" s="180"/>
      <c r="I23405" s="180"/>
      <c r="L23405" s="181"/>
      <c r="M23405" s="180"/>
      <c r="N23405" s="180"/>
      <c r="O23405" s="180"/>
    </row>
    <row r="23406" spans="8:15" s="179" customFormat="1" x14ac:dyDescent="0.2">
      <c r="H23406" s="180"/>
      <c r="I23406" s="180"/>
      <c r="L23406" s="181"/>
      <c r="M23406" s="180"/>
      <c r="N23406" s="180"/>
      <c r="O23406" s="180"/>
    </row>
    <row r="23407" spans="8:15" s="179" customFormat="1" x14ac:dyDescent="0.2">
      <c r="H23407" s="180"/>
      <c r="I23407" s="180"/>
      <c r="L23407" s="181"/>
      <c r="M23407" s="180"/>
      <c r="N23407" s="180"/>
      <c r="O23407" s="180"/>
    </row>
    <row r="23408" spans="8:15" s="179" customFormat="1" x14ac:dyDescent="0.2">
      <c r="H23408" s="180"/>
      <c r="I23408" s="180"/>
      <c r="L23408" s="181"/>
      <c r="M23408" s="180"/>
      <c r="N23408" s="180"/>
      <c r="O23408" s="180"/>
    </row>
    <row r="23409" spans="8:15" s="179" customFormat="1" x14ac:dyDescent="0.2">
      <c r="H23409" s="180"/>
      <c r="I23409" s="180"/>
      <c r="L23409" s="181"/>
      <c r="M23409" s="180"/>
      <c r="N23409" s="180"/>
      <c r="O23409" s="180"/>
    </row>
    <row r="23410" spans="8:15" s="179" customFormat="1" x14ac:dyDescent="0.2">
      <c r="H23410" s="180"/>
      <c r="I23410" s="180"/>
      <c r="L23410" s="181"/>
      <c r="M23410" s="180"/>
      <c r="N23410" s="180"/>
      <c r="O23410" s="180"/>
    </row>
    <row r="23411" spans="8:15" s="179" customFormat="1" x14ac:dyDescent="0.2">
      <c r="H23411" s="180"/>
      <c r="I23411" s="180"/>
      <c r="L23411" s="181"/>
      <c r="M23411" s="180"/>
      <c r="N23411" s="180"/>
      <c r="O23411" s="180"/>
    </row>
    <row r="23412" spans="8:15" s="179" customFormat="1" x14ac:dyDescent="0.2">
      <c r="H23412" s="180"/>
      <c r="I23412" s="180"/>
      <c r="L23412" s="181"/>
      <c r="M23412" s="180"/>
      <c r="N23412" s="180"/>
      <c r="O23412" s="180"/>
    </row>
    <row r="23413" spans="8:15" s="179" customFormat="1" x14ac:dyDescent="0.2">
      <c r="H23413" s="180"/>
      <c r="I23413" s="180"/>
      <c r="L23413" s="181"/>
      <c r="M23413" s="180"/>
      <c r="N23413" s="180"/>
      <c r="O23413" s="180"/>
    </row>
    <row r="23414" spans="8:15" s="179" customFormat="1" x14ac:dyDescent="0.2">
      <c r="H23414" s="180"/>
      <c r="I23414" s="180"/>
      <c r="L23414" s="181"/>
      <c r="M23414" s="180"/>
      <c r="N23414" s="180"/>
      <c r="O23414" s="180"/>
    </row>
    <row r="23415" spans="8:15" s="179" customFormat="1" x14ac:dyDescent="0.2">
      <c r="H23415" s="180"/>
      <c r="I23415" s="180"/>
      <c r="L23415" s="181"/>
      <c r="M23415" s="180"/>
      <c r="N23415" s="180"/>
      <c r="O23415" s="180"/>
    </row>
    <row r="23416" spans="8:15" s="179" customFormat="1" x14ac:dyDescent="0.2">
      <c r="H23416" s="180"/>
      <c r="I23416" s="180"/>
      <c r="L23416" s="181"/>
      <c r="M23416" s="180"/>
      <c r="N23416" s="180"/>
      <c r="O23416" s="180"/>
    </row>
    <row r="23417" spans="8:15" s="179" customFormat="1" x14ac:dyDescent="0.2">
      <c r="H23417" s="180"/>
      <c r="I23417" s="180"/>
      <c r="L23417" s="181"/>
      <c r="M23417" s="180"/>
      <c r="N23417" s="180"/>
      <c r="O23417" s="180"/>
    </row>
    <row r="23418" spans="8:15" s="179" customFormat="1" x14ac:dyDescent="0.2">
      <c r="H23418" s="180"/>
      <c r="I23418" s="180"/>
      <c r="L23418" s="181"/>
      <c r="M23418" s="180"/>
      <c r="N23418" s="180"/>
      <c r="O23418" s="180"/>
    </row>
    <row r="23419" spans="8:15" s="179" customFormat="1" x14ac:dyDescent="0.2">
      <c r="H23419" s="180"/>
      <c r="I23419" s="180"/>
      <c r="L23419" s="181"/>
      <c r="M23419" s="180"/>
      <c r="N23419" s="180"/>
      <c r="O23419" s="180"/>
    </row>
    <row r="23420" spans="8:15" s="179" customFormat="1" x14ac:dyDescent="0.2">
      <c r="H23420" s="180"/>
      <c r="I23420" s="180"/>
      <c r="L23420" s="181"/>
      <c r="M23420" s="180"/>
      <c r="N23420" s="180"/>
      <c r="O23420" s="180"/>
    </row>
    <row r="23421" spans="8:15" s="179" customFormat="1" x14ac:dyDescent="0.2">
      <c r="H23421" s="180"/>
      <c r="I23421" s="180"/>
      <c r="L23421" s="181"/>
      <c r="M23421" s="180"/>
      <c r="N23421" s="180"/>
      <c r="O23421" s="180"/>
    </row>
    <row r="23422" spans="8:15" s="179" customFormat="1" x14ac:dyDescent="0.2">
      <c r="H23422" s="180"/>
      <c r="I23422" s="180"/>
      <c r="L23422" s="181"/>
      <c r="M23422" s="180"/>
      <c r="N23422" s="180"/>
      <c r="O23422" s="180"/>
    </row>
    <row r="23423" spans="8:15" s="179" customFormat="1" x14ac:dyDescent="0.2">
      <c r="H23423" s="180"/>
      <c r="I23423" s="180"/>
      <c r="L23423" s="181"/>
      <c r="M23423" s="180"/>
      <c r="N23423" s="180"/>
      <c r="O23423" s="180"/>
    </row>
    <row r="23424" spans="8:15" s="179" customFormat="1" x14ac:dyDescent="0.2">
      <c r="H23424" s="180"/>
      <c r="I23424" s="180"/>
      <c r="L23424" s="181"/>
      <c r="M23424" s="180"/>
      <c r="N23424" s="180"/>
      <c r="O23424" s="180"/>
    </row>
    <row r="23425" spans="8:15" s="179" customFormat="1" x14ac:dyDescent="0.2">
      <c r="H23425" s="180"/>
      <c r="I23425" s="180"/>
      <c r="L23425" s="181"/>
      <c r="M23425" s="180"/>
      <c r="N23425" s="180"/>
      <c r="O23425" s="180"/>
    </row>
    <row r="23426" spans="8:15" s="179" customFormat="1" x14ac:dyDescent="0.2">
      <c r="H23426" s="180"/>
      <c r="I23426" s="180"/>
      <c r="L23426" s="181"/>
      <c r="M23426" s="180"/>
      <c r="N23426" s="180"/>
      <c r="O23426" s="180"/>
    </row>
    <row r="23427" spans="8:15" s="179" customFormat="1" x14ac:dyDescent="0.2">
      <c r="H23427" s="180"/>
      <c r="I23427" s="180"/>
      <c r="L23427" s="181"/>
      <c r="M23427" s="180"/>
      <c r="N23427" s="180"/>
      <c r="O23427" s="180"/>
    </row>
    <row r="23428" spans="8:15" s="179" customFormat="1" x14ac:dyDescent="0.2">
      <c r="H23428" s="180"/>
      <c r="I23428" s="180"/>
      <c r="L23428" s="181"/>
      <c r="M23428" s="180"/>
      <c r="N23428" s="180"/>
      <c r="O23428" s="180"/>
    </row>
    <row r="23429" spans="8:15" s="179" customFormat="1" x14ac:dyDescent="0.2">
      <c r="H23429" s="180"/>
      <c r="I23429" s="180"/>
      <c r="L23429" s="181"/>
      <c r="M23429" s="180"/>
      <c r="N23429" s="180"/>
      <c r="O23429" s="180"/>
    </row>
    <row r="23430" spans="8:15" s="179" customFormat="1" x14ac:dyDescent="0.2">
      <c r="H23430" s="180"/>
      <c r="I23430" s="180"/>
      <c r="L23430" s="181"/>
      <c r="M23430" s="180"/>
      <c r="N23430" s="180"/>
      <c r="O23430" s="180"/>
    </row>
    <row r="23431" spans="8:15" s="179" customFormat="1" x14ac:dyDescent="0.2">
      <c r="H23431" s="180"/>
      <c r="I23431" s="180"/>
      <c r="L23431" s="181"/>
      <c r="M23431" s="180"/>
      <c r="N23431" s="180"/>
      <c r="O23431" s="180"/>
    </row>
    <row r="23432" spans="8:15" s="179" customFormat="1" x14ac:dyDescent="0.2">
      <c r="H23432" s="180"/>
      <c r="I23432" s="180"/>
      <c r="L23432" s="181"/>
      <c r="M23432" s="180"/>
      <c r="N23432" s="180"/>
      <c r="O23432" s="180"/>
    </row>
    <row r="23433" spans="8:15" s="179" customFormat="1" x14ac:dyDescent="0.2">
      <c r="H23433" s="180"/>
      <c r="I23433" s="180"/>
      <c r="L23433" s="181"/>
      <c r="M23433" s="180"/>
      <c r="N23433" s="180"/>
      <c r="O23433" s="180"/>
    </row>
    <row r="23434" spans="8:15" s="179" customFormat="1" x14ac:dyDescent="0.2">
      <c r="H23434" s="180"/>
      <c r="I23434" s="180"/>
      <c r="L23434" s="181"/>
      <c r="M23434" s="180"/>
      <c r="N23434" s="180"/>
      <c r="O23434" s="180"/>
    </row>
    <row r="23435" spans="8:15" s="179" customFormat="1" x14ac:dyDescent="0.2">
      <c r="H23435" s="180"/>
      <c r="I23435" s="180"/>
      <c r="L23435" s="181"/>
      <c r="M23435" s="180"/>
      <c r="N23435" s="180"/>
      <c r="O23435" s="180"/>
    </row>
    <row r="23436" spans="8:15" s="179" customFormat="1" x14ac:dyDescent="0.2">
      <c r="H23436" s="180"/>
      <c r="I23436" s="180"/>
      <c r="L23436" s="181"/>
      <c r="M23436" s="180"/>
      <c r="N23436" s="180"/>
      <c r="O23436" s="180"/>
    </row>
    <row r="23437" spans="8:15" s="179" customFormat="1" x14ac:dyDescent="0.2">
      <c r="H23437" s="180"/>
      <c r="I23437" s="180"/>
      <c r="L23437" s="181"/>
      <c r="M23437" s="180"/>
      <c r="N23437" s="180"/>
      <c r="O23437" s="180"/>
    </row>
    <row r="23438" spans="8:15" s="179" customFormat="1" x14ac:dyDescent="0.2">
      <c r="H23438" s="180"/>
      <c r="I23438" s="180"/>
      <c r="L23438" s="181"/>
      <c r="M23438" s="180"/>
      <c r="N23438" s="180"/>
      <c r="O23438" s="180"/>
    </row>
    <row r="23439" spans="8:15" s="179" customFormat="1" x14ac:dyDescent="0.2">
      <c r="H23439" s="180"/>
      <c r="I23439" s="180"/>
      <c r="L23439" s="181"/>
      <c r="M23439" s="180"/>
      <c r="N23439" s="180"/>
      <c r="O23439" s="180"/>
    </row>
    <row r="23440" spans="8:15" s="179" customFormat="1" x14ac:dyDescent="0.2">
      <c r="H23440" s="180"/>
      <c r="I23440" s="180"/>
      <c r="L23440" s="181"/>
      <c r="M23440" s="180"/>
      <c r="N23440" s="180"/>
      <c r="O23440" s="180"/>
    </row>
    <row r="23441" spans="8:15" s="179" customFormat="1" x14ac:dyDescent="0.2">
      <c r="H23441" s="180"/>
      <c r="I23441" s="180"/>
      <c r="L23441" s="181"/>
      <c r="M23441" s="180"/>
      <c r="N23441" s="180"/>
      <c r="O23441" s="180"/>
    </row>
    <row r="23442" spans="8:15" s="179" customFormat="1" x14ac:dyDescent="0.2">
      <c r="H23442" s="180"/>
      <c r="I23442" s="180"/>
      <c r="L23442" s="181"/>
      <c r="M23442" s="180"/>
      <c r="N23442" s="180"/>
      <c r="O23442" s="180"/>
    </row>
    <row r="23443" spans="8:15" s="179" customFormat="1" x14ac:dyDescent="0.2">
      <c r="H23443" s="180"/>
      <c r="I23443" s="180"/>
      <c r="L23443" s="181"/>
      <c r="M23443" s="180"/>
      <c r="N23443" s="180"/>
      <c r="O23443" s="180"/>
    </row>
    <row r="23444" spans="8:15" s="179" customFormat="1" x14ac:dyDescent="0.2">
      <c r="H23444" s="180"/>
      <c r="I23444" s="180"/>
      <c r="L23444" s="181"/>
      <c r="M23444" s="180"/>
      <c r="N23444" s="180"/>
      <c r="O23444" s="180"/>
    </row>
    <row r="23445" spans="8:15" s="179" customFormat="1" x14ac:dyDescent="0.2">
      <c r="H23445" s="180"/>
      <c r="I23445" s="180"/>
      <c r="L23445" s="181"/>
      <c r="M23445" s="180"/>
      <c r="N23445" s="180"/>
      <c r="O23445" s="180"/>
    </row>
    <row r="23446" spans="8:15" s="179" customFormat="1" x14ac:dyDescent="0.2">
      <c r="H23446" s="180"/>
      <c r="I23446" s="180"/>
      <c r="L23446" s="181"/>
      <c r="M23446" s="180"/>
      <c r="N23446" s="180"/>
      <c r="O23446" s="180"/>
    </row>
    <row r="23447" spans="8:15" s="179" customFormat="1" x14ac:dyDescent="0.2">
      <c r="H23447" s="180"/>
      <c r="I23447" s="180"/>
      <c r="L23447" s="181"/>
      <c r="M23447" s="180"/>
      <c r="N23447" s="180"/>
      <c r="O23447" s="180"/>
    </row>
    <row r="23448" spans="8:15" s="179" customFormat="1" x14ac:dyDescent="0.2">
      <c r="H23448" s="180"/>
      <c r="I23448" s="180"/>
      <c r="L23448" s="181"/>
      <c r="M23448" s="180"/>
      <c r="N23448" s="180"/>
      <c r="O23448" s="180"/>
    </row>
    <row r="23449" spans="8:15" s="179" customFormat="1" x14ac:dyDescent="0.2">
      <c r="H23449" s="180"/>
      <c r="I23449" s="180"/>
      <c r="L23449" s="181"/>
      <c r="M23449" s="180"/>
      <c r="N23449" s="180"/>
      <c r="O23449" s="180"/>
    </row>
    <row r="23450" spans="8:15" s="179" customFormat="1" x14ac:dyDescent="0.2">
      <c r="H23450" s="180"/>
      <c r="I23450" s="180"/>
      <c r="L23450" s="181"/>
      <c r="M23450" s="180"/>
      <c r="N23450" s="180"/>
      <c r="O23450" s="180"/>
    </row>
    <row r="23451" spans="8:15" s="179" customFormat="1" x14ac:dyDescent="0.2">
      <c r="H23451" s="180"/>
      <c r="I23451" s="180"/>
      <c r="L23451" s="181"/>
      <c r="M23451" s="180"/>
      <c r="N23451" s="180"/>
      <c r="O23451" s="180"/>
    </row>
    <row r="23452" spans="8:15" s="179" customFormat="1" x14ac:dyDescent="0.2">
      <c r="H23452" s="180"/>
      <c r="I23452" s="180"/>
      <c r="L23452" s="181"/>
      <c r="M23452" s="180"/>
      <c r="N23452" s="180"/>
      <c r="O23452" s="180"/>
    </row>
    <row r="23453" spans="8:15" s="179" customFormat="1" x14ac:dyDescent="0.2">
      <c r="H23453" s="180"/>
      <c r="I23453" s="180"/>
      <c r="L23453" s="181"/>
      <c r="M23453" s="180"/>
      <c r="N23453" s="180"/>
      <c r="O23453" s="180"/>
    </row>
    <row r="23454" spans="8:15" s="179" customFormat="1" x14ac:dyDescent="0.2">
      <c r="H23454" s="180"/>
      <c r="I23454" s="180"/>
      <c r="L23454" s="181"/>
      <c r="M23454" s="180"/>
      <c r="N23454" s="180"/>
      <c r="O23454" s="180"/>
    </row>
    <row r="23455" spans="8:15" s="179" customFormat="1" x14ac:dyDescent="0.2">
      <c r="H23455" s="180"/>
      <c r="I23455" s="180"/>
      <c r="L23455" s="181"/>
      <c r="M23455" s="180"/>
      <c r="N23455" s="180"/>
      <c r="O23455" s="180"/>
    </row>
    <row r="23456" spans="8:15" s="179" customFormat="1" x14ac:dyDescent="0.2">
      <c r="H23456" s="180"/>
      <c r="I23456" s="180"/>
      <c r="L23456" s="181"/>
      <c r="M23456" s="180"/>
      <c r="N23456" s="180"/>
      <c r="O23456" s="180"/>
    </row>
    <row r="23457" spans="8:15" s="179" customFormat="1" x14ac:dyDescent="0.2">
      <c r="H23457" s="180"/>
      <c r="I23457" s="180"/>
      <c r="L23457" s="181"/>
      <c r="M23457" s="180"/>
      <c r="N23457" s="180"/>
      <c r="O23457" s="180"/>
    </row>
    <row r="23458" spans="8:15" s="179" customFormat="1" x14ac:dyDescent="0.2">
      <c r="H23458" s="180"/>
      <c r="I23458" s="180"/>
      <c r="L23458" s="181"/>
      <c r="M23458" s="180"/>
      <c r="N23458" s="180"/>
      <c r="O23458" s="180"/>
    </row>
    <row r="23459" spans="8:15" s="179" customFormat="1" x14ac:dyDescent="0.2">
      <c r="H23459" s="180"/>
      <c r="I23459" s="180"/>
      <c r="L23459" s="181"/>
      <c r="M23459" s="180"/>
      <c r="N23459" s="180"/>
      <c r="O23459" s="180"/>
    </row>
    <row r="23460" spans="8:15" s="179" customFormat="1" x14ac:dyDescent="0.2">
      <c r="H23460" s="180"/>
      <c r="I23460" s="180"/>
      <c r="L23460" s="181"/>
      <c r="M23460" s="180"/>
      <c r="N23460" s="180"/>
      <c r="O23460" s="180"/>
    </row>
    <row r="23461" spans="8:15" s="179" customFormat="1" x14ac:dyDescent="0.2">
      <c r="H23461" s="180"/>
      <c r="I23461" s="180"/>
      <c r="L23461" s="181"/>
      <c r="M23461" s="180"/>
      <c r="N23461" s="180"/>
      <c r="O23461" s="180"/>
    </row>
    <row r="23462" spans="8:15" s="179" customFormat="1" x14ac:dyDescent="0.2">
      <c r="H23462" s="180"/>
      <c r="I23462" s="180"/>
      <c r="L23462" s="181"/>
      <c r="M23462" s="180"/>
      <c r="N23462" s="180"/>
      <c r="O23462" s="180"/>
    </row>
    <row r="23463" spans="8:15" s="179" customFormat="1" x14ac:dyDescent="0.2">
      <c r="H23463" s="180"/>
      <c r="I23463" s="180"/>
      <c r="L23463" s="181"/>
      <c r="M23463" s="180"/>
      <c r="N23463" s="180"/>
      <c r="O23463" s="180"/>
    </row>
    <row r="23464" spans="8:15" s="179" customFormat="1" x14ac:dyDescent="0.2">
      <c r="H23464" s="180"/>
      <c r="I23464" s="180"/>
      <c r="L23464" s="181"/>
      <c r="M23464" s="180"/>
      <c r="N23464" s="180"/>
      <c r="O23464" s="180"/>
    </row>
    <row r="23465" spans="8:15" s="179" customFormat="1" x14ac:dyDescent="0.2">
      <c r="H23465" s="180"/>
      <c r="I23465" s="180"/>
      <c r="L23465" s="181"/>
      <c r="M23465" s="180"/>
      <c r="N23465" s="180"/>
      <c r="O23465" s="180"/>
    </row>
    <row r="23466" spans="8:15" s="179" customFormat="1" x14ac:dyDescent="0.2">
      <c r="H23466" s="180"/>
      <c r="I23466" s="180"/>
      <c r="L23466" s="181"/>
      <c r="M23466" s="180"/>
      <c r="N23466" s="180"/>
      <c r="O23466" s="180"/>
    </row>
    <row r="23467" spans="8:15" s="179" customFormat="1" x14ac:dyDescent="0.2">
      <c r="H23467" s="180"/>
      <c r="I23467" s="180"/>
      <c r="L23467" s="181"/>
      <c r="M23467" s="180"/>
      <c r="N23467" s="180"/>
      <c r="O23467" s="180"/>
    </row>
    <row r="23468" spans="8:15" s="179" customFormat="1" x14ac:dyDescent="0.2">
      <c r="H23468" s="180"/>
      <c r="I23468" s="180"/>
      <c r="L23468" s="181"/>
      <c r="M23468" s="180"/>
      <c r="N23468" s="180"/>
      <c r="O23468" s="180"/>
    </row>
    <row r="23469" spans="8:15" s="179" customFormat="1" x14ac:dyDescent="0.2">
      <c r="H23469" s="180"/>
      <c r="I23469" s="180"/>
      <c r="L23469" s="181"/>
      <c r="M23469" s="180"/>
      <c r="N23469" s="180"/>
      <c r="O23469" s="180"/>
    </row>
    <row r="23470" spans="8:15" s="179" customFormat="1" x14ac:dyDescent="0.2">
      <c r="H23470" s="180"/>
      <c r="I23470" s="180"/>
      <c r="L23470" s="181"/>
      <c r="M23470" s="180"/>
      <c r="N23470" s="180"/>
      <c r="O23470" s="180"/>
    </row>
    <row r="23471" spans="8:15" s="179" customFormat="1" x14ac:dyDescent="0.2">
      <c r="H23471" s="180"/>
      <c r="I23471" s="180"/>
      <c r="L23471" s="181"/>
      <c r="M23471" s="180"/>
      <c r="N23471" s="180"/>
      <c r="O23471" s="180"/>
    </row>
    <row r="23472" spans="8:15" s="179" customFormat="1" x14ac:dyDescent="0.2">
      <c r="H23472" s="180"/>
      <c r="I23472" s="180"/>
      <c r="L23472" s="181"/>
      <c r="M23472" s="180"/>
      <c r="N23472" s="180"/>
      <c r="O23472" s="180"/>
    </row>
    <row r="23473" spans="8:15" s="179" customFormat="1" x14ac:dyDescent="0.2">
      <c r="H23473" s="180"/>
      <c r="I23473" s="180"/>
      <c r="L23473" s="181"/>
      <c r="M23473" s="180"/>
      <c r="N23473" s="180"/>
      <c r="O23473" s="180"/>
    </row>
    <row r="23474" spans="8:15" s="179" customFormat="1" x14ac:dyDescent="0.2">
      <c r="H23474" s="180"/>
      <c r="I23474" s="180"/>
      <c r="L23474" s="181"/>
      <c r="M23474" s="180"/>
      <c r="N23474" s="180"/>
      <c r="O23474" s="180"/>
    </row>
    <row r="23475" spans="8:15" s="179" customFormat="1" x14ac:dyDescent="0.2">
      <c r="H23475" s="180"/>
      <c r="I23475" s="180"/>
      <c r="L23475" s="181"/>
      <c r="M23475" s="180"/>
      <c r="N23475" s="180"/>
      <c r="O23475" s="180"/>
    </row>
    <row r="23476" spans="8:15" s="179" customFormat="1" x14ac:dyDescent="0.2">
      <c r="H23476" s="180"/>
      <c r="I23476" s="180"/>
      <c r="L23476" s="181"/>
      <c r="M23476" s="180"/>
      <c r="N23476" s="180"/>
      <c r="O23476" s="180"/>
    </row>
    <row r="23477" spans="8:15" s="179" customFormat="1" x14ac:dyDescent="0.2">
      <c r="H23477" s="180"/>
      <c r="I23477" s="180"/>
      <c r="L23477" s="181"/>
      <c r="M23477" s="180"/>
      <c r="N23477" s="180"/>
      <c r="O23477" s="180"/>
    </row>
    <row r="23478" spans="8:15" s="179" customFormat="1" x14ac:dyDescent="0.2">
      <c r="H23478" s="180"/>
      <c r="I23478" s="180"/>
      <c r="L23478" s="181"/>
      <c r="M23478" s="180"/>
      <c r="N23478" s="180"/>
      <c r="O23478" s="180"/>
    </row>
    <row r="23479" spans="8:15" s="179" customFormat="1" x14ac:dyDescent="0.2">
      <c r="H23479" s="180"/>
      <c r="I23479" s="180"/>
      <c r="L23479" s="181"/>
      <c r="M23479" s="180"/>
      <c r="N23479" s="180"/>
      <c r="O23479" s="180"/>
    </row>
    <row r="23480" spans="8:15" s="179" customFormat="1" x14ac:dyDescent="0.2">
      <c r="H23480" s="180"/>
      <c r="I23480" s="180"/>
      <c r="L23480" s="181"/>
      <c r="M23480" s="180"/>
      <c r="N23480" s="180"/>
      <c r="O23480" s="180"/>
    </row>
    <row r="23481" spans="8:15" s="179" customFormat="1" x14ac:dyDescent="0.2">
      <c r="H23481" s="180"/>
      <c r="I23481" s="180"/>
      <c r="L23481" s="181"/>
      <c r="M23481" s="180"/>
      <c r="N23481" s="180"/>
      <c r="O23481" s="180"/>
    </row>
    <row r="23482" spans="8:15" s="179" customFormat="1" x14ac:dyDescent="0.2">
      <c r="H23482" s="180"/>
      <c r="I23482" s="180"/>
      <c r="L23482" s="181"/>
      <c r="M23482" s="180"/>
      <c r="N23482" s="180"/>
      <c r="O23482" s="180"/>
    </row>
    <row r="23483" spans="8:15" s="179" customFormat="1" x14ac:dyDescent="0.2">
      <c r="H23483" s="180"/>
      <c r="I23483" s="180"/>
      <c r="L23483" s="181"/>
      <c r="M23483" s="180"/>
      <c r="N23483" s="180"/>
      <c r="O23483" s="180"/>
    </row>
    <row r="23484" spans="8:15" s="179" customFormat="1" x14ac:dyDescent="0.2">
      <c r="H23484" s="180"/>
      <c r="I23484" s="180"/>
      <c r="L23484" s="181"/>
      <c r="M23484" s="180"/>
      <c r="N23484" s="180"/>
      <c r="O23484" s="180"/>
    </row>
    <row r="23485" spans="8:15" s="179" customFormat="1" x14ac:dyDescent="0.2">
      <c r="H23485" s="180"/>
      <c r="I23485" s="180"/>
      <c r="L23485" s="181"/>
      <c r="M23485" s="180"/>
      <c r="N23485" s="180"/>
      <c r="O23485" s="180"/>
    </row>
    <row r="23486" spans="8:15" s="179" customFormat="1" x14ac:dyDescent="0.2">
      <c r="H23486" s="180"/>
      <c r="I23486" s="180"/>
      <c r="L23486" s="181"/>
      <c r="M23486" s="180"/>
      <c r="N23486" s="180"/>
      <c r="O23486" s="180"/>
    </row>
    <row r="23487" spans="8:15" s="179" customFormat="1" x14ac:dyDescent="0.2">
      <c r="H23487" s="180"/>
      <c r="I23487" s="180"/>
      <c r="L23487" s="181"/>
      <c r="M23487" s="180"/>
      <c r="N23487" s="180"/>
      <c r="O23487" s="180"/>
    </row>
    <row r="23488" spans="8:15" s="179" customFormat="1" x14ac:dyDescent="0.2">
      <c r="H23488" s="180"/>
      <c r="I23488" s="180"/>
      <c r="L23488" s="181"/>
      <c r="M23488" s="180"/>
      <c r="N23488" s="180"/>
      <c r="O23488" s="180"/>
    </row>
    <row r="23489" spans="8:15" s="179" customFormat="1" x14ac:dyDescent="0.2">
      <c r="H23489" s="180"/>
      <c r="I23489" s="180"/>
      <c r="L23489" s="181"/>
      <c r="M23489" s="180"/>
      <c r="N23489" s="180"/>
      <c r="O23489" s="180"/>
    </row>
    <row r="23490" spans="8:15" s="179" customFormat="1" x14ac:dyDescent="0.2">
      <c r="H23490" s="180"/>
      <c r="I23490" s="180"/>
      <c r="L23490" s="181"/>
      <c r="M23490" s="180"/>
      <c r="N23490" s="180"/>
      <c r="O23490" s="180"/>
    </row>
    <row r="23491" spans="8:15" s="179" customFormat="1" x14ac:dyDescent="0.2">
      <c r="H23491" s="180"/>
      <c r="I23491" s="180"/>
      <c r="L23491" s="181"/>
      <c r="M23491" s="180"/>
      <c r="N23491" s="180"/>
      <c r="O23491" s="180"/>
    </row>
    <row r="23492" spans="8:15" s="179" customFormat="1" x14ac:dyDescent="0.2">
      <c r="H23492" s="180"/>
      <c r="I23492" s="180"/>
      <c r="L23492" s="181"/>
      <c r="M23492" s="180"/>
      <c r="N23492" s="180"/>
      <c r="O23492" s="180"/>
    </row>
    <row r="23493" spans="8:15" s="179" customFormat="1" x14ac:dyDescent="0.2">
      <c r="H23493" s="180"/>
      <c r="I23493" s="180"/>
      <c r="L23493" s="181"/>
      <c r="M23493" s="180"/>
      <c r="N23493" s="180"/>
      <c r="O23493" s="180"/>
    </row>
    <row r="23494" spans="8:15" s="179" customFormat="1" x14ac:dyDescent="0.2">
      <c r="H23494" s="180"/>
      <c r="I23494" s="180"/>
      <c r="L23494" s="181"/>
      <c r="M23494" s="180"/>
      <c r="N23494" s="180"/>
      <c r="O23494" s="180"/>
    </row>
    <row r="23495" spans="8:15" s="179" customFormat="1" x14ac:dyDescent="0.2">
      <c r="H23495" s="180"/>
      <c r="I23495" s="180"/>
      <c r="L23495" s="181"/>
      <c r="M23495" s="180"/>
      <c r="N23495" s="180"/>
      <c r="O23495" s="180"/>
    </row>
    <row r="23496" spans="8:15" s="179" customFormat="1" x14ac:dyDescent="0.2">
      <c r="H23496" s="180"/>
      <c r="I23496" s="180"/>
      <c r="L23496" s="181"/>
      <c r="M23496" s="180"/>
      <c r="N23496" s="180"/>
      <c r="O23496" s="180"/>
    </row>
    <row r="23497" spans="8:15" s="179" customFormat="1" x14ac:dyDescent="0.2">
      <c r="H23497" s="180"/>
      <c r="I23497" s="180"/>
      <c r="L23497" s="181"/>
      <c r="M23497" s="180"/>
      <c r="N23497" s="180"/>
      <c r="O23497" s="180"/>
    </row>
    <row r="23498" spans="8:15" s="179" customFormat="1" x14ac:dyDescent="0.2">
      <c r="H23498" s="180"/>
      <c r="I23498" s="180"/>
      <c r="L23498" s="181"/>
      <c r="M23498" s="180"/>
      <c r="N23498" s="180"/>
      <c r="O23498" s="180"/>
    </row>
    <row r="23499" spans="8:15" s="179" customFormat="1" x14ac:dyDescent="0.2">
      <c r="H23499" s="180"/>
      <c r="I23499" s="180"/>
      <c r="L23499" s="181"/>
      <c r="M23499" s="180"/>
      <c r="N23499" s="180"/>
      <c r="O23499" s="180"/>
    </row>
    <row r="23500" spans="8:15" s="179" customFormat="1" x14ac:dyDescent="0.2">
      <c r="H23500" s="180"/>
      <c r="I23500" s="180"/>
      <c r="L23500" s="181"/>
      <c r="M23500" s="180"/>
      <c r="N23500" s="180"/>
      <c r="O23500" s="180"/>
    </row>
    <row r="23501" spans="8:15" s="179" customFormat="1" x14ac:dyDescent="0.2">
      <c r="H23501" s="180"/>
      <c r="I23501" s="180"/>
      <c r="L23501" s="181"/>
      <c r="M23501" s="180"/>
      <c r="N23501" s="180"/>
      <c r="O23501" s="180"/>
    </row>
    <row r="23502" spans="8:15" s="179" customFormat="1" x14ac:dyDescent="0.2">
      <c r="H23502" s="180"/>
      <c r="I23502" s="180"/>
      <c r="L23502" s="181"/>
      <c r="M23502" s="180"/>
      <c r="N23502" s="180"/>
      <c r="O23502" s="180"/>
    </row>
    <row r="23503" spans="8:15" s="179" customFormat="1" x14ac:dyDescent="0.2">
      <c r="H23503" s="180"/>
      <c r="I23503" s="180"/>
      <c r="L23503" s="181"/>
      <c r="M23503" s="180"/>
      <c r="N23503" s="180"/>
      <c r="O23503" s="180"/>
    </row>
    <row r="23504" spans="8:15" s="179" customFormat="1" x14ac:dyDescent="0.2">
      <c r="H23504" s="180"/>
      <c r="I23504" s="180"/>
      <c r="L23504" s="181"/>
      <c r="M23504" s="180"/>
      <c r="N23504" s="180"/>
      <c r="O23504" s="180"/>
    </row>
    <row r="23505" spans="8:15" s="179" customFormat="1" x14ac:dyDescent="0.2">
      <c r="H23505" s="180"/>
      <c r="I23505" s="180"/>
      <c r="L23505" s="181"/>
      <c r="M23505" s="180"/>
      <c r="N23505" s="180"/>
      <c r="O23505" s="180"/>
    </row>
    <row r="23506" spans="8:15" s="179" customFormat="1" x14ac:dyDescent="0.2">
      <c r="H23506" s="180"/>
      <c r="I23506" s="180"/>
      <c r="L23506" s="181"/>
      <c r="M23506" s="180"/>
      <c r="N23506" s="180"/>
      <c r="O23506" s="180"/>
    </row>
    <row r="23507" spans="8:15" s="179" customFormat="1" x14ac:dyDescent="0.2">
      <c r="H23507" s="180"/>
      <c r="I23507" s="180"/>
      <c r="L23507" s="181"/>
      <c r="M23507" s="180"/>
      <c r="N23507" s="180"/>
      <c r="O23507" s="180"/>
    </row>
    <row r="23508" spans="8:15" s="179" customFormat="1" x14ac:dyDescent="0.2">
      <c r="H23508" s="180"/>
      <c r="I23508" s="180"/>
      <c r="L23508" s="181"/>
      <c r="M23508" s="180"/>
      <c r="N23508" s="180"/>
      <c r="O23508" s="180"/>
    </row>
    <row r="23509" spans="8:15" s="179" customFormat="1" x14ac:dyDescent="0.2">
      <c r="H23509" s="180"/>
      <c r="I23509" s="180"/>
      <c r="L23509" s="181"/>
      <c r="M23509" s="180"/>
      <c r="N23509" s="180"/>
      <c r="O23509" s="180"/>
    </row>
    <row r="23510" spans="8:15" s="179" customFormat="1" x14ac:dyDescent="0.2">
      <c r="H23510" s="180"/>
      <c r="I23510" s="180"/>
      <c r="L23510" s="181"/>
      <c r="M23510" s="180"/>
      <c r="N23510" s="180"/>
      <c r="O23510" s="180"/>
    </row>
    <row r="23511" spans="8:15" s="179" customFormat="1" x14ac:dyDescent="0.2">
      <c r="H23511" s="180"/>
      <c r="I23511" s="180"/>
      <c r="L23511" s="181"/>
      <c r="M23511" s="180"/>
      <c r="N23511" s="180"/>
      <c r="O23511" s="180"/>
    </row>
    <row r="23512" spans="8:15" s="179" customFormat="1" x14ac:dyDescent="0.2">
      <c r="H23512" s="180"/>
      <c r="I23512" s="180"/>
      <c r="L23512" s="181"/>
      <c r="M23512" s="180"/>
      <c r="N23512" s="180"/>
      <c r="O23512" s="180"/>
    </row>
    <row r="23513" spans="8:15" s="179" customFormat="1" x14ac:dyDescent="0.2">
      <c r="H23513" s="180"/>
      <c r="I23513" s="180"/>
      <c r="L23513" s="181"/>
      <c r="M23513" s="180"/>
      <c r="N23513" s="180"/>
      <c r="O23513" s="180"/>
    </row>
    <row r="23514" spans="8:15" s="179" customFormat="1" x14ac:dyDescent="0.2">
      <c r="H23514" s="180"/>
      <c r="I23514" s="180"/>
      <c r="L23514" s="181"/>
      <c r="M23514" s="180"/>
      <c r="N23514" s="180"/>
      <c r="O23514" s="180"/>
    </row>
    <row r="23515" spans="8:15" s="179" customFormat="1" x14ac:dyDescent="0.2">
      <c r="H23515" s="180"/>
      <c r="I23515" s="180"/>
      <c r="L23515" s="181"/>
      <c r="M23515" s="180"/>
      <c r="N23515" s="180"/>
      <c r="O23515" s="180"/>
    </row>
    <row r="23516" spans="8:15" s="179" customFormat="1" x14ac:dyDescent="0.2">
      <c r="H23516" s="180"/>
      <c r="I23516" s="180"/>
      <c r="L23516" s="181"/>
      <c r="M23516" s="180"/>
      <c r="N23516" s="180"/>
      <c r="O23516" s="180"/>
    </row>
    <row r="23517" spans="8:15" s="179" customFormat="1" x14ac:dyDescent="0.2">
      <c r="H23517" s="180"/>
      <c r="I23517" s="180"/>
      <c r="L23517" s="181"/>
      <c r="M23517" s="180"/>
      <c r="N23517" s="180"/>
      <c r="O23517" s="180"/>
    </row>
    <row r="23518" spans="8:15" s="179" customFormat="1" x14ac:dyDescent="0.2">
      <c r="H23518" s="180"/>
      <c r="I23518" s="180"/>
      <c r="L23518" s="181"/>
      <c r="M23518" s="180"/>
      <c r="N23518" s="180"/>
      <c r="O23518" s="180"/>
    </row>
    <row r="23519" spans="8:15" s="179" customFormat="1" x14ac:dyDescent="0.2">
      <c r="H23519" s="180"/>
      <c r="I23519" s="180"/>
      <c r="L23519" s="181"/>
      <c r="M23519" s="180"/>
      <c r="N23519" s="180"/>
      <c r="O23519" s="180"/>
    </row>
    <row r="23520" spans="8:15" s="179" customFormat="1" x14ac:dyDescent="0.2">
      <c r="H23520" s="180"/>
      <c r="I23520" s="180"/>
      <c r="L23520" s="181"/>
      <c r="M23520" s="180"/>
      <c r="N23520" s="180"/>
      <c r="O23520" s="180"/>
    </row>
    <row r="23521" spans="8:15" s="179" customFormat="1" x14ac:dyDescent="0.2">
      <c r="H23521" s="180"/>
      <c r="I23521" s="180"/>
      <c r="L23521" s="181"/>
      <c r="M23521" s="180"/>
      <c r="N23521" s="180"/>
      <c r="O23521" s="180"/>
    </row>
    <row r="23522" spans="8:15" s="179" customFormat="1" x14ac:dyDescent="0.2">
      <c r="H23522" s="180"/>
      <c r="I23522" s="180"/>
      <c r="L23522" s="181"/>
      <c r="M23522" s="180"/>
      <c r="N23522" s="180"/>
      <c r="O23522" s="180"/>
    </row>
    <row r="23523" spans="8:15" s="179" customFormat="1" x14ac:dyDescent="0.2">
      <c r="H23523" s="180"/>
      <c r="I23523" s="180"/>
      <c r="L23523" s="181"/>
      <c r="M23523" s="180"/>
      <c r="N23523" s="180"/>
      <c r="O23523" s="180"/>
    </row>
    <row r="23524" spans="8:15" s="179" customFormat="1" x14ac:dyDescent="0.2">
      <c r="H23524" s="180"/>
      <c r="I23524" s="180"/>
      <c r="L23524" s="181"/>
      <c r="M23524" s="180"/>
      <c r="N23524" s="180"/>
      <c r="O23524" s="180"/>
    </row>
    <row r="23525" spans="8:15" s="179" customFormat="1" x14ac:dyDescent="0.2">
      <c r="H23525" s="180"/>
      <c r="I23525" s="180"/>
      <c r="L23525" s="181"/>
      <c r="M23525" s="180"/>
      <c r="N23525" s="180"/>
      <c r="O23525" s="180"/>
    </row>
    <row r="23526" spans="8:15" s="179" customFormat="1" x14ac:dyDescent="0.2">
      <c r="H23526" s="180"/>
      <c r="I23526" s="180"/>
      <c r="L23526" s="181"/>
      <c r="M23526" s="180"/>
      <c r="N23526" s="180"/>
      <c r="O23526" s="180"/>
    </row>
    <row r="23527" spans="8:15" s="179" customFormat="1" x14ac:dyDescent="0.2">
      <c r="H23527" s="180"/>
      <c r="I23527" s="180"/>
      <c r="L23527" s="181"/>
      <c r="M23527" s="180"/>
      <c r="N23527" s="180"/>
      <c r="O23527" s="180"/>
    </row>
    <row r="23528" spans="8:15" s="179" customFormat="1" x14ac:dyDescent="0.2">
      <c r="H23528" s="180"/>
      <c r="I23528" s="180"/>
      <c r="L23528" s="181"/>
      <c r="M23528" s="180"/>
      <c r="N23528" s="180"/>
      <c r="O23528" s="180"/>
    </row>
    <row r="23529" spans="8:15" s="179" customFormat="1" x14ac:dyDescent="0.2">
      <c r="H23529" s="180"/>
      <c r="I23529" s="180"/>
      <c r="L23529" s="181"/>
      <c r="M23529" s="180"/>
      <c r="N23529" s="180"/>
      <c r="O23529" s="180"/>
    </row>
    <row r="23530" spans="8:15" s="179" customFormat="1" x14ac:dyDescent="0.2">
      <c r="H23530" s="180"/>
      <c r="I23530" s="180"/>
      <c r="L23530" s="181"/>
      <c r="M23530" s="180"/>
      <c r="N23530" s="180"/>
      <c r="O23530" s="180"/>
    </row>
    <row r="23531" spans="8:15" s="179" customFormat="1" x14ac:dyDescent="0.2">
      <c r="H23531" s="180"/>
      <c r="I23531" s="180"/>
      <c r="L23531" s="181"/>
      <c r="M23531" s="180"/>
      <c r="N23531" s="180"/>
      <c r="O23531" s="180"/>
    </row>
    <row r="23532" spans="8:15" s="179" customFormat="1" x14ac:dyDescent="0.2">
      <c r="H23532" s="180"/>
      <c r="I23532" s="180"/>
      <c r="L23532" s="181"/>
      <c r="M23532" s="180"/>
      <c r="N23532" s="180"/>
      <c r="O23532" s="180"/>
    </row>
    <row r="23533" spans="8:15" s="179" customFormat="1" x14ac:dyDescent="0.2">
      <c r="H23533" s="180"/>
      <c r="I23533" s="180"/>
      <c r="L23533" s="181"/>
      <c r="M23533" s="180"/>
      <c r="N23533" s="180"/>
      <c r="O23533" s="180"/>
    </row>
    <row r="23534" spans="8:15" s="179" customFormat="1" x14ac:dyDescent="0.2">
      <c r="H23534" s="180"/>
      <c r="I23534" s="180"/>
      <c r="L23534" s="181"/>
      <c r="M23534" s="180"/>
      <c r="N23534" s="180"/>
      <c r="O23534" s="180"/>
    </row>
    <row r="23535" spans="8:15" s="179" customFormat="1" x14ac:dyDescent="0.2">
      <c r="H23535" s="180"/>
      <c r="I23535" s="180"/>
      <c r="L23535" s="181"/>
      <c r="M23535" s="180"/>
      <c r="N23535" s="180"/>
      <c r="O23535" s="180"/>
    </row>
    <row r="23536" spans="8:15" s="179" customFormat="1" x14ac:dyDescent="0.2">
      <c r="H23536" s="180"/>
      <c r="I23536" s="180"/>
      <c r="L23536" s="181"/>
      <c r="M23536" s="180"/>
      <c r="N23536" s="180"/>
      <c r="O23536" s="180"/>
    </row>
    <row r="23537" spans="8:15" s="179" customFormat="1" x14ac:dyDescent="0.2">
      <c r="H23537" s="180"/>
      <c r="I23537" s="180"/>
      <c r="L23537" s="181"/>
      <c r="M23537" s="180"/>
      <c r="N23537" s="180"/>
      <c r="O23537" s="180"/>
    </row>
    <row r="23538" spans="8:15" s="179" customFormat="1" x14ac:dyDescent="0.2">
      <c r="H23538" s="180"/>
      <c r="I23538" s="180"/>
      <c r="L23538" s="181"/>
      <c r="M23538" s="180"/>
      <c r="N23538" s="180"/>
      <c r="O23538" s="180"/>
    </row>
    <row r="23539" spans="8:15" s="179" customFormat="1" x14ac:dyDescent="0.2">
      <c r="H23539" s="180"/>
      <c r="I23539" s="180"/>
      <c r="L23539" s="181"/>
      <c r="M23539" s="180"/>
      <c r="N23539" s="180"/>
      <c r="O23539" s="180"/>
    </row>
    <row r="23540" spans="8:15" s="179" customFormat="1" x14ac:dyDescent="0.2">
      <c r="H23540" s="180"/>
      <c r="I23540" s="180"/>
      <c r="L23540" s="181"/>
      <c r="M23540" s="180"/>
      <c r="N23540" s="180"/>
      <c r="O23540" s="180"/>
    </row>
    <row r="23541" spans="8:15" s="179" customFormat="1" x14ac:dyDescent="0.2">
      <c r="H23541" s="180"/>
      <c r="I23541" s="180"/>
      <c r="L23541" s="181"/>
      <c r="M23541" s="180"/>
      <c r="N23541" s="180"/>
      <c r="O23541" s="180"/>
    </row>
    <row r="23542" spans="8:15" s="179" customFormat="1" x14ac:dyDescent="0.2">
      <c r="H23542" s="180"/>
      <c r="I23542" s="180"/>
      <c r="L23542" s="181"/>
      <c r="M23542" s="180"/>
      <c r="N23542" s="180"/>
      <c r="O23542" s="180"/>
    </row>
    <row r="23543" spans="8:15" s="179" customFormat="1" x14ac:dyDescent="0.2">
      <c r="H23543" s="180"/>
      <c r="I23543" s="180"/>
      <c r="L23543" s="181"/>
      <c r="M23543" s="180"/>
      <c r="N23543" s="180"/>
      <c r="O23543" s="180"/>
    </row>
    <row r="23544" spans="8:15" s="179" customFormat="1" x14ac:dyDescent="0.2">
      <c r="H23544" s="180"/>
      <c r="I23544" s="180"/>
      <c r="L23544" s="181"/>
      <c r="M23544" s="180"/>
      <c r="N23544" s="180"/>
      <c r="O23544" s="180"/>
    </row>
    <row r="23545" spans="8:15" s="179" customFormat="1" x14ac:dyDescent="0.2">
      <c r="H23545" s="180"/>
      <c r="I23545" s="180"/>
      <c r="L23545" s="181"/>
      <c r="M23545" s="180"/>
      <c r="N23545" s="180"/>
      <c r="O23545" s="180"/>
    </row>
    <row r="23546" spans="8:15" s="179" customFormat="1" x14ac:dyDescent="0.2">
      <c r="H23546" s="180"/>
      <c r="I23546" s="180"/>
      <c r="L23546" s="181"/>
      <c r="M23546" s="180"/>
      <c r="N23546" s="180"/>
      <c r="O23546" s="180"/>
    </row>
    <row r="23547" spans="8:15" s="179" customFormat="1" x14ac:dyDescent="0.2">
      <c r="H23547" s="180"/>
      <c r="I23547" s="180"/>
      <c r="L23547" s="181"/>
      <c r="M23547" s="180"/>
      <c r="N23547" s="180"/>
      <c r="O23547" s="180"/>
    </row>
    <row r="23548" spans="8:15" s="179" customFormat="1" x14ac:dyDescent="0.2">
      <c r="H23548" s="180"/>
      <c r="I23548" s="180"/>
      <c r="L23548" s="181"/>
      <c r="M23548" s="180"/>
      <c r="N23548" s="180"/>
      <c r="O23548" s="180"/>
    </row>
    <row r="23549" spans="8:15" s="179" customFormat="1" x14ac:dyDescent="0.2">
      <c r="H23549" s="180"/>
      <c r="I23549" s="180"/>
      <c r="L23549" s="181"/>
      <c r="M23549" s="180"/>
      <c r="N23549" s="180"/>
      <c r="O23549" s="180"/>
    </row>
    <row r="23550" spans="8:15" s="179" customFormat="1" x14ac:dyDescent="0.2">
      <c r="H23550" s="180"/>
      <c r="I23550" s="180"/>
      <c r="L23550" s="181"/>
      <c r="M23550" s="180"/>
      <c r="N23550" s="180"/>
      <c r="O23550" s="180"/>
    </row>
    <row r="23551" spans="8:15" s="179" customFormat="1" x14ac:dyDescent="0.2">
      <c r="H23551" s="180"/>
      <c r="I23551" s="180"/>
      <c r="L23551" s="181"/>
      <c r="M23551" s="180"/>
      <c r="N23551" s="180"/>
      <c r="O23551" s="180"/>
    </row>
    <row r="23552" spans="8:15" s="179" customFormat="1" x14ac:dyDescent="0.2">
      <c r="H23552" s="180"/>
      <c r="I23552" s="180"/>
      <c r="L23552" s="181"/>
      <c r="M23552" s="180"/>
      <c r="N23552" s="180"/>
      <c r="O23552" s="180"/>
    </row>
    <row r="23553" spans="8:15" s="179" customFormat="1" x14ac:dyDescent="0.2">
      <c r="H23553" s="180"/>
      <c r="I23553" s="180"/>
      <c r="L23553" s="181"/>
      <c r="M23553" s="180"/>
      <c r="N23553" s="180"/>
      <c r="O23553" s="180"/>
    </row>
    <row r="23554" spans="8:15" s="179" customFormat="1" x14ac:dyDescent="0.2">
      <c r="H23554" s="180"/>
      <c r="I23554" s="180"/>
      <c r="L23554" s="181"/>
      <c r="M23554" s="180"/>
      <c r="N23554" s="180"/>
      <c r="O23554" s="180"/>
    </row>
    <row r="23555" spans="8:15" s="179" customFormat="1" x14ac:dyDescent="0.2">
      <c r="H23555" s="180"/>
      <c r="I23555" s="180"/>
      <c r="L23555" s="181"/>
      <c r="M23555" s="180"/>
      <c r="N23555" s="180"/>
      <c r="O23555" s="180"/>
    </row>
    <row r="23556" spans="8:15" s="179" customFormat="1" x14ac:dyDescent="0.2">
      <c r="H23556" s="180"/>
      <c r="I23556" s="180"/>
      <c r="L23556" s="181"/>
      <c r="M23556" s="180"/>
      <c r="N23556" s="180"/>
      <c r="O23556" s="180"/>
    </row>
    <row r="23557" spans="8:15" s="179" customFormat="1" x14ac:dyDescent="0.2">
      <c r="H23557" s="180"/>
      <c r="I23557" s="180"/>
      <c r="L23557" s="181"/>
      <c r="M23557" s="180"/>
      <c r="N23557" s="180"/>
      <c r="O23557" s="180"/>
    </row>
    <row r="23558" spans="8:15" s="179" customFormat="1" x14ac:dyDescent="0.2">
      <c r="H23558" s="180"/>
      <c r="I23558" s="180"/>
      <c r="L23558" s="181"/>
      <c r="M23558" s="180"/>
      <c r="N23558" s="180"/>
      <c r="O23558" s="180"/>
    </row>
    <row r="23559" spans="8:15" s="179" customFormat="1" x14ac:dyDescent="0.2">
      <c r="H23559" s="180"/>
      <c r="I23559" s="180"/>
      <c r="L23559" s="181"/>
      <c r="M23559" s="180"/>
      <c r="N23559" s="180"/>
      <c r="O23559" s="180"/>
    </row>
    <row r="23560" spans="8:15" s="179" customFormat="1" x14ac:dyDescent="0.2">
      <c r="H23560" s="180"/>
      <c r="I23560" s="180"/>
      <c r="L23560" s="181"/>
      <c r="M23560" s="180"/>
      <c r="N23560" s="180"/>
      <c r="O23560" s="180"/>
    </row>
    <row r="23561" spans="8:15" s="179" customFormat="1" x14ac:dyDescent="0.2">
      <c r="H23561" s="180"/>
      <c r="I23561" s="180"/>
      <c r="L23561" s="181"/>
      <c r="M23561" s="180"/>
      <c r="N23561" s="180"/>
      <c r="O23561" s="180"/>
    </row>
    <row r="23562" spans="8:15" s="179" customFormat="1" x14ac:dyDescent="0.2">
      <c r="H23562" s="180"/>
      <c r="I23562" s="180"/>
      <c r="L23562" s="181"/>
      <c r="M23562" s="180"/>
      <c r="N23562" s="180"/>
      <c r="O23562" s="180"/>
    </row>
    <row r="23563" spans="8:15" s="179" customFormat="1" x14ac:dyDescent="0.2">
      <c r="H23563" s="180"/>
      <c r="I23563" s="180"/>
      <c r="L23563" s="181"/>
      <c r="M23563" s="180"/>
      <c r="N23563" s="180"/>
      <c r="O23563" s="180"/>
    </row>
    <row r="23564" spans="8:15" s="179" customFormat="1" x14ac:dyDescent="0.2">
      <c r="H23564" s="180"/>
      <c r="I23564" s="180"/>
      <c r="L23564" s="181"/>
      <c r="M23564" s="180"/>
      <c r="N23564" s="180"/>
      <c r="O23564" s="180"/>
    </row>
    <row r="23565" spans="8:15" s="179" customFormat="1" x14ac:dyDescent="0.2">
      <c r="H23565" s="180"/>
      <c r="I23565" s="180"/>
      <c r="L23565" s="181"/>
      <c r="M23565" s="180"/>
      <c r="N23565" s="180"/>
      <c r="O23565" s="180"/>
    </row>
    <row r="23566" spans="8:15" s="179" customFormat="1" x14ac:dyDescent="0.2">
      <c r="H23566" s="180"/>
      <c r="I23566" s="180"/>
      <c r="L23566" s="181"/>
      <c r="M23566" s="180"/>
      <c r="N23566" s="180"/>
      <c r="O23566" s="180"/>
    </row>
    <row r="23567" spans="8:15" s="179" customFormat="1" x14ac:dyDescent="0.2">
      <c r="H23567" s="180"/>
      <c r="I23567" s="180"/>
      <c r="L23567" s="181"/>
      <c r="M23567" s="180"/>
      <c r="N23567" s="180"/>
      <c r="O23567" s="180"/>
    </row>
    <row r="23568" spans="8:15" s="179" customFormat="1" x14ac:dyDescent="0.2">
      <c r="H23568" s="180"/>
      <c r="I23568" s="180"/>
      <c r="L23568" s="181"/>
      <c r="M23568" s="180"/>
      <c r="N23568" s="180"/>
      <c r="O23568" s="180"/>
    </row>
    <row r="23569" spans="8:15" s="179" customFormat="1" x14ac:dyDescent="0.2">
      <c r="H23569" s="180"/>
      <c r="I23569" s="180"/>
      <c r="L23569" s="181"/>
      <c r="M23569" s="180"/>
      <c r="N23569" s="180"/>
      <c r="O23569" s="180"/>
    </row>
    <row r="23570" spans="8:15" s="179" customFormat="1" x14ac:dyDescent="0.2">
      <c r="H23570" s="180"/>
      <c r="I23570" s="180"/>
      <c r="L23570" s="181"/>
      <c r="M23570" s="180"/>
      <c r="N23570" s="180"/>
      <c r="O23570" s="180"/>
    </row>
    <row r="23571" spans="8:15" s="179" customFormat="1" x14ac:dyDescent="0.2">
      <c r="H23571" s="180"/>
      <c r="I23571" s="180"/>
      <c r="L23571" s="181"/>
      <c r="M23571" s="180"/>
      <c r="N23571" s="180"/>
      <c r="O23571" s="180"/>
    </row>
    <row r="23572" spans="8:15" s="179" customFormat="1" x14ac:dyDescent="0.2">
      <c r="H23572" s="180"/>
      <c r="I23572" s="180"/>
      <c r="L23572" s="181"/>
      <c r="M23572" s="180"/>
      <c r="N23572" s="180"/>
      <c r="O23572" s="180"/>
    </row>
    <row r="23573" spans="8:15" s="179" customFormat="1" x14ac:dyDescent="0.2">
      <c r="H23573" s="180"/>
      <c r="I23573" s="180"/>
      <c r="L23573" s="181"/>
      <c r="M23573" s="180"/>
      <c r="N23573" s="180"/>
      <c r="O23573" s="180"/>
    </row>
    <row r="23574" spans="8:15" s="179" customFormat="1" x14ac:dyDescent="0.2">
      <c r="H23574" s="180"/>
      <c r="I23574" s="180"/>
      <c r="L23574" s="181"/>
      <c r="M23574" s="180"/>
      <c r="N23574" s="180"/>
      <c r="O23574" s="180"/>
    </row>
    <row r="23575" spans="8:15" s="179" customFormat="1" x14ac:dyDescent="0.2">
      <c r="H23575" s="180"/>
      <c r="I23575" s="180"/>
      <c r="L23575" s="181"/>
      <c r="M23575" s="180"/>
      <c r="N23575" s="180"/>
      <c r="O23575" s="180"/>
    </row>
    <row r="23576" spans="8:15" s="179" customFormat="1" x14ac:dyDescent="0.2">
      <c r="H23576" s="180"/>
      <c r="I23576" s="180"/>
      <c r="L23576" s="181"/>
      <c r="M23576" s="180"/>
      <c r="N23576" s="180"/>
      <c r="O23576" s="180"/>
    </row>
    <row r="23577" spans="8:15" s="179" customFormat="1" x14ac:dyDescent="0.2">
      <c r="H23577" s="180"/>
      <c r="I23577" s="180"/>
      <c r="L23577" s="181"/>
      <c r="M23577" s="180"/>
      <c r="N23577" s="180"/>
      <c r="O23577" s="180"/>
    </row>
    <row r="23578" spans="8:15" s="179" customFormat="1" x14ac:dyDescent="0.2">
      <c r="H23578" s="180"/>
      <c r="I23578" s="180"/>
      <c r="L23578" s="181"/>
      <c r="M23578" s="180"/>
      <c r="N23578" s="180"/>
      <c r="O23578" s="180"/>
    </row>
    <row r="23579" spans="8:15" s="179" customFormat="1" x14ac:dyDescent="0.2">
      <c r="H23579" s="180"/>
      <c r="I23579" s="180"/>
      <c r="L23579" s="181"/>
      <c r="M23579" s="180"/>
      <c r="N23579" s="180"/>
      <c r="O23579" s="180"/>
    </row>
    <row r="23580" spans="8:15" s="179" customFormat="1" x14ac:dyDescent="0.2">
      <c r="H23580" s="180"/>
      <c r="I23580" s="180"/>
      <c r="L23580" s="181"/>
      <c r="M23580" s="180"/>
      <c r="N23580" s="180"/>
      <c r="O23580" s="180"/>
    </row>
    <row r="23581" spans="8:15" s="179" customFormat="1" x14ac:dyDescent="0.2">
      <c r="H23581" s="180"/>
      <c r="I23581" s="180"/>
      <c r="L23581" s="181"/>
      <c r="M23581" s="180"/>
      <c r="N23581" s="180"/>
      <c r="O23581" s="180"/>
    </row>
    <row r="23582" spans="8:15" s="179" customFormat="1" x14ac:dyDescent="0.2">
      <c r="H23582" s="180"/>
      <c r="I23582" s="180"/>
      <c r="L23582" s="181"/>
      <c r="M23582" s="180"/>
      <c r="N23582" s="180"/>
      <c r="O23582" s="180"/>
    </row>
    <row r="23583" spans="8:15" s="179" customFormat="1" x14ac:dyDescent="0.2">
      <c r="H23583" s="180"/>
      <c r="I23583" s="180"/>
      <c r="L23583" s="181"/>
      <c r="M23583" s="180"/>
      <c r="N23583" s="180"/>
      <c r="O23583" s="180"/>
    </row>
    <row r="23584" spans="8:15" s="179" customFormat="1" x14ac:dyDescent="0.2">
      <c r="H23584" s="180"/>
      <c r="I23584" s="180"/>
      <c r="L23584" s="181"/>
      <c r="M23584" s="180"/>
      <c r="N23584" s="180"/>
      <c r="O23584" s="180"/>
    </row>
    <row r="23585" spans="8:15" s="179" customFormat="1" x14ac:dyDescent="0.2">
      <c r="H23585" s="180"/>
      <c r="I23585" s="180"/>
      <c r="L23585" s="181"/>
      <c r="M23585" s="180"/>
      <c r="N23585" s="180"/>
      <c r="O23585" s="180"/>
    </row>
    <row r="23586" spans="8:15" s="179" customFormat="1" x14ac:dyDescent="0.2">
      <c r="H23586" s="180"/>
      <c r="I23586" s="180"/>
      <c r="L23586" s="181"/>
      <c r="M23586" s="180"/>
      <c r="N23586" s="180"/>
      <c r="O23586" s="180"/>
    </row>
    <row r="23587" spans="8:15" s="179" customFormat="1" x14ac:dyDescent="0.2">
      <c r="H23587" s="180"/>
      <c r="I23587" s="180"/>
      <c r="L23587" s="181"/>
      <c r="M23587" s="180"/>
      <c r="N23587" s="180"/>
      <c r="O23587" s="180"/>
    </row>
    <row r="23588" spans="8:15" s="179" customFormat="1" x14ac:dyDescent="0.2">
      <c r="H23588" s="180"/>
      <c r="I23588" s="180"/>
      <c r="L23588" s="181"/>
      <c r="M23588" s="180"/>
      <c r="N23588" s="180"/>
      <c r="O23588" s="180"/>
    </row>
    <row r="23589" spans="8:15" s="179" customFormat="1" x14ac:dyDescent="0.2">
      <c r="H23589" s="180"/>
      <c r="I23589" s="180"/>
      <c r="L23589" s="181"/>
      <c r="M23589" s="180"/>
      <c r="N23589" s="180"/>
      <c r="O23589" s="180"/>
    </row>
    <row r="23590" spans="8:15" s="179" customFormat="1" x14ac:dyDescent="0.2">
      <c r="H23590" s="180"/>
      <c r="I23590" s="180"/>
      <c r="L23590" s="181"/>
      <c r="M23590" s="180"/>
      <c r="N23590" s="180"/>
      <c r="O23590" s="180"/>
    </row>
    <row r="23591" spans="8:15" s="179" customFormat="1" x14ac:dyDescent="0.2">
      <c r="H23591" s="180"/>
      <c r="I23591" s="180"/>
      <c r="L23591" s="181"/>
      <c r="M23591" s="180"/>
      <c r="N23591" s="180"/>
      <c r="O23591" s="180"/>
    </row>
    <row r="23592" spans="8:15" s="179" customFormat="1" x14ac:dyDescent="0.2">
      <c r="H23592" s="180"/>
      <c r="I23592" s="180"/>
      <c r="L23592" s="181"/>
      <c r="M23592" s="180"/>
      <c r="N23592" s="180"/>
      <c r="O23592" s="180"/>
    </row>
    <row r="23593" spans="8:15" s="179" customFormat="1" x14ac:dyDescent="0.2">
      <c r="H23593" s="180"/>
      <c r="I23593" s="180"/>
      <c r="L23593" s="181"/>
      <c r="M23593" s="180"/>
      <c r="N23593" s="180"/>
      <c r="O23593" s="180"/>
    </row>
    <row r="23594" spans="8:15" s="179" customFormat="1" x14ac:dyDescent="0.2">
      <c r="H23594" s="180"/>
      <c r="I23594" s="180"/>
      <c r="L23594" s="181"/>
      <c r="M23594" s="180"/>
      <c r="N23594" s="180"/>
      <c r="O23594" s="180"/>
    </row>
    <row r="23595" spans="8:15" s="179" customFormat="1" x14ac:dyDescent="0.2">
      <c r="H23595" s="180"/>
      <c r="I23595" s="180"/>
      <c r="L23595" s="181"/>
      <c r="M23595" s="180"/>
      <c r="N23595" s="180"/>
      <c r="O23595" s="180"/>
    </row>
    <row r="23596" spans="8:15" s="179" customFormat="1" x14ac:dyDescent="0.2">
      <c r="H23596" s="180"/>
      <c r="I23596" s="180"/>
      <c r="L23596" s="181"/>
      <c r="M23596" s="180"/>
      <c r="N23596" s="180"/>
      <c r="O23596" s="180"/>
    </row>
    <row r="23597" spans="8:15" s="179" customFormat="1" x14ac:dyDescent="0.2">
      <c r="H23597" s="180"/>
      <c r="I23597" s="180"/>
      <c r="L23597" s="181"/>
      <c r="M23597" s="180"/>
      <c r="N23597" s="180"/>
      <c r="O23597" s="180"/>
    </row>
    <row r="23598" spans="8:15" s="179" customFormat="1" x14ac:dyDescent="0.2">
      <c r="H23598" s="180"/>
      <c r="I23598" s="180"/>
      <c r="L23598" s="181"/>
      <c r="M23598" s="180"/>
      <c r="N23598" s="180"/>
      <c r="O23598" s="180"/>
    </row>
    <row r="23599" spans="8:15" s="179" customFormat="1" x14ac:dyDescent="0.2">
      <c r="H23599" s="180"/>
      <c r="I23599" s="180"/>
      <c r="L23599" s="181"/>
      <c r="M23599" s="180"/>
      <c r="N23599" s="180"/>
      <c r="O23599" s="180"/>
    </row>
    <row r="23600" spans="8:15" s="179" customFormat="1" x14ac:dyDescent="0.2">
      <c r="H23600" s="180"/>
      <c r="I23600" s="180"/>
      <c r="L23600" s="181"/>
      <c r="M23600" s="180"/>
      <c r="N23600" s="180"/>
      <c r="O23600" s="180"/>
    </row>
    <row r="23601" spans="8:15" s="179" customFormat="1" x14ac:dyDescent="0.2">
      <c r="H23601" s="180"/>
      <c r="I23601" s="180"/>
      <c r="L23601" s="181"/>
      <c r="M23601" s="180"/>
      <c r="N23601" s="180"/>
      <c r="O23601" s="180"/>
    </row>
    <row r="23602" spans="8:15" s="179" customFormat="1" x14ac:dyDescent="0.2">
      <c r="H23602" s="180"/>
      <c r="I23602" s="180"/>
      <c r="L23602" s="181"/>
      <c r="M23602" s="180"/>
      <c r="N23602" s="180"/>
      <c r="O23602" s="180"/>
    </row>
    <row r="23603" spans="8:15" s="179" customFormat="1" x14ac:dyDescent="0.2">
      <c r="H23603" s="180"/>
      <c r="I23603" s="180"/>
      <c r="L23603" s="181"/>
      <c r="M23603" s="180"/>
      <c r="N23603" s="180"/>
      <c r="O23603" s="180"/>
    </row>
    <row r="23604" spans="8:15" s="179" customFormat="1" x14ac:dyDescent="0.2">
      <c r="H23604" s="180"/>
      <c r="I23604" s="180"/>
      <c r="L23604" s="181"/>
      <c r="M23604" s="180"/>
      <c r="N23604" s="180"/>
      <c r="O23604" s="180"/>
    </row>
    <row r="23605" spans="8:15" s="179" customFormat="1" x14ac:dyDescent="0.2">
      <c r="H23605" s="180"/>
      <c r="I23605" s="180"/>
      <c r="L23605" s="181"/>
      <c r="M23605" s="180"/>
      <c r="N23605" s="180"/>
      <c r="O23605" s="180"/>
    </row>
    <row r="23606" spans="8:15" s="179" customFormat="1" x14ac:dyDescent="0.2">
      <c r="H23606" s="180"/>
      <c r="I23606" s="180"/>
      <c r="L23606" s="181"/>
      <c r="M23606" s="180"/>
      <c r="N23606" s="180"/>
      <c r="O23606" s="180"/>
    </row>
    <row r="23607" spans="8:15" s="179" customFormat="1" x14ac:dyDescent="0.2">
      <c r="H23607" s="180"/>
      <c r="I23607" s="180"/>
      <c r="L23607" s="181"/>
      <c r="M23607" s="180"/>
      <c r="N23607" s="180"/>
      <c r="O23607" s="180"/>
    </row>
    <row r="23608" spans="8:15" s="179" customFormat="1" x14ac:dyDescent="0.2">
      <c r="H23608" s="180"/>
      <c r="I23608" s="180"/>
      <c r="L23608" s="181"/>
      <c r="M23608" s="180"/>
      <c r="N23608" s="180"/>
      <c r="O23608" s="180"/>
    </row>
    <row r="23609" spans="8:15" s="179" customFormat="1" x14ac:dyDescent="0.2">
      <c r="H23609" s="180"/>
      <c r="I23609" s="180"/>
      <c r="L23609" s="181"/>
      <c r="M23609" s="180"/>
      <c r="N23609" s="180"/>
      <c r="O23609" s="180"/>
    </row>
    <row r="23610" spans="8:15" s="179" customFormat="1" x14ac:dyDescent="0.2">
      <c r="H23610" s="180"/>
      <c r="I23610" s="180"/>
      <c r="L23610" s="181"/>
      <c r="M23610" s="180"/>
      <c r="N23610" s="180"/>
      <c r="O23610" s="180"/>
    </row>
    <row r="23611" spans="8:15" s="179" customFormat="1" x14ac:dyDescent="0.2">
      <c r="H23611" s="180"/>
      <c r="I23611" s="180"/>
      <c r="L23611" s="181"/>
      <c r="M23611" s="180"/>
      <c r="N23611" s="180"/>
      <c r="O23611" s="180"/>
    </row>
    <row r="23612" spans="8:15" s="179" customFormat="1" x14ac:dyDescent="0.2">
      <c r="H23612" s="180"/>
      <c r="I23612" s="180"/>
      <c r="L23612" s="181"/>
      <c r="M23612" s="180"/>
      <c r="N23612" s="180"/>
      <c r="O23612" s="180"/>
    </row>
    <row r="23613" spans="8:15" s="179" customFormat="1" x14ac:dyDescent="0.2">
      <c r="H23613" s="180"/>
      <c r="I23613" s="180"/>
      <c r="L23613" s="181"/>
      <c r="M23613" s="180"/>
      <c r="N23613" s="180"/>
      <c r="O23613" s="180"/>
    </row>
    <row r="23614" spans="8:15" s="179" customFormat="1" x14ac:dyDescent="0.2">
      <c r="H23614" s="180"/>
      <c r="I23614" s="180"/>
      <c r="L23614" s="181"/>
      <c r="M23614" s="180"/>
      <c r="N23614" s="180"/>
      <c r="O23614" s="180"/>
    </row>
    <row r="23615" spans="8:15" s="179" customFormat="1" x14ac:dyDescent="0.2">
      <c r="H23615" s="180"/>
      <c r="I23615" s="180"/>
      <c r="L23615" s="181"/>
      <c r="M23615" s="180"/>
      <c r="N23615" s="180"/>
      <c r="O23615" s="180"/>
    </row>
    <row r="23616" spans="8:15" s="179" customFormat="1" x14ac:dyDescent="0.2">
      <c r="H23616" s="180"/>
      <c r="I23616" s="180"/>
      <c r="L23616" s="181"/>
      <c r="M23616" s="180"/>
      <c r="N23616" s="180"/>
      <c r="O23616" s="180"/>
    </row>
    <row r="23617" spans="8:15" s="179" customFormat="1" x14ac:dyDescent="0.2">
      <c r="H23617" s="180"/>
      <c r="I23617" s="180"/>
      <c r="L23617" s="181"/>
      <c r="M23617" s="180"/>
      <c r="N23617" s="180"/>
      <c r="O23617" s="180"/>
    </row>
    <row r="23618" spans="8:15" s="179" customFormat="1" x14ac:dyDescent="0.2">
      <c r="H23618" s="180"/>
      <c r="I23618" s="180"/>
      <c r="L23618" s="181"/>
      <c r="M23618" s="180"/>
      <c r="N23618" s="180"/>
      <c r="O23618" s="180"/>
    </row>
    <row r="23619" spans="8:15" s="179" customFormat="1" x14ac:dyDescent="0.2">
      <c r="H23619" s="180"/>
      <c r="I23619" s="180"/>
      <c r="L23619" s="181"/>
      <c r="M23619" s="180"/>
      <c r="N23619" s="180"/>
      <c r="O23619" s="180"/>
    </row>
    <row r="23620" spans="8:15" s="179" customFormat="1" x14ac:dyDescent="0.2">
      <c r="H23620" s="180"/>
      <c r="I23620" s="180"/>
      <c r="L23620" s="181"/>
      <c r="M23620" s="180"/>
      <c r="N23620" s="180"/>
      <c r="O23620" s="180"/>
    </row>
    <row r="23621" spans="8:15" s="179" customFormat="1" x14ac:dyDescent="0.2">
      <c r="H23621" s="180"/>
      <c r="I23621" s="180"/>
      <c r="L23621" s="181"/>
      <c r="M23621" s="180"/>
      <c r="N23621" s="180"/>
      <c r="O23621" s="180"/>
    </row>
    <row r="23622" spans="8:15" s="179" customFormat="1" x14ac:dyDescent="0.2">
      <c r="H23622" s="180"/>
      <c r="I23622" s="180"/>
      <c r="L23622" s="181"/>
      <c r="M23622" s="180"/>
      <c r="N23622" s="180"/>
      <c r="O23622" s="180"/>
    </row>
    <row r="23623" spans="8:15" s="179" customFormat="1" x14ac:dyDescent="0.2">
      <c r="H23623" s="180"/>
      <c r="I23623" s="180"/>
      <c r="L23623" s="181"/>
      <c r="M23623" s="180"/>
      <c r="N23623" s="180"/>
      <c r="O23623" s="180"/>
    </row>
    <row r="23624" spans="8:15" s="179" customFormat="1" x14ac:dyDescent="0.2">
      <c r="H23624" s="180"/>
      <c r="I23624" s="180"/>
      <c r="L23624" s="181"/>
      <c r="M23624" s="180"/>
      <c r="N23624" s="180"/>
      <c r="O23624" s="180"/>
    </row>
    <row r="23625" spans="8:15" s="179" customFormat="1" x14ac:dyDescent="0.2">
      <c r="H23625" s="180"/>
      <c r="I23625" s="180"/>
      <c r="L23625" s="181"/>
      <c r="M23625" s="180"/>
      <c r="N23625" s="180"/>
      <c r="O23625" s="180"/>
    </row>
    <row r="23626" spans="8:15" s="179" customFormat="1" x14ac:dyDescent="0.2">
      <c r="H23626" s="180"/>
      <c r="I23626" s="180"/>
      <c r="L23626" s="181"/>
      <c r="M23626" s="180"/>
      <c r="N23626" s="180"/>
      <c r="O23626" s="180"/>
    </row>
    <row r="23627" spans="8:15" s="179" customFormat="1" x14ac:dyDescent="0.2">
      <c r="H23627" s="180"/>
      <c r="I23627" s="180"/>
      <c r="L23627" s="181"/>
      <c r="M23627" s="180"/>
      <c r="N23627" s="180"/>
      <c r="O23627" s="180"/>
    </row>
    <row r="23628" spans="8:15" s="179" customFormat="1" x14ac:dyDescent="0.2">
      <c r="H23628" s="180"/>
      <c r="I23628" s="180"/>
      <c r="L23628" s="181"/>
      <c r="M23628" s="180"/>
      <c r="N23628" s="180"/>
      <c r="O23628" s="180"/>
    </row>
    <row r="23629" spans="8:15" s="179" customFormat="1" x14ac:dyDescent="0.2">
      <c r="H23629" s="180"/>
      <c r="I23629" s="180"/>
      <c r="L23629" s="181"/>
      <c r="M23629" s="180"/>
      <c r="N23629" s="180"/>
      <c r="O23629" s="180"/>
    </row>
    <row r="23630" spans="8:15" s="179" customFormat="1" x14ac:dyDescent="0.2">
      <c r="H23630" s="180"/>
      <c r="I23630" s="180"/>
      <c r="L23630" s="181"/>
      <c r="M23630" s="180"/>
      <c r="N23630" s="180"/>
      <c r="O23630" s="180"/>
    </row>
    <row r="23631" spans="8:15" s="179" customFormat="1" x14ac:dyDescent="0.2">
      <c r="H23631" s="180"/>
      <c r="I23631" s="180"/>
      <c r="L23631" s="181"/>
      <c r="M23631" s="180"/>
      <c r="N23631" s="180"/>
      <c r="O23631" s="180"/>
    </row>
    <row r="23632" spans="8:15" s="179" customFormat="1" x14ac:dyDescent="0.2">
      <c r="H23632" s="180"/>
      <c r="I23632" s="180"/>
      <c r="L23632" s="181"/>
      <c r="M23632" s="180"/>
      <c r="N23632" s="180"/>
      <c r="O23632" s="180"/>
    </row>
    <row r="23633" spans="8:15" s="179" customFormat="1" x14ac:dyDescent="0.2">
      <c r="H23633" s="180"/>
      <c r="I23633" s="180"/>
      <c r="L23633" s="181"/>
      <c r="M23633" s="180"/>
      <c r="N23633" s="180"/>
      <c r="O23633" s="180"/>
    </row>
    <row r="23634" spans="8:15" s="179" customFormat="1" x14ac:dyDescent="0.2">
      <c r="H23634" s="180"/>
      <c r="I23634" s="180"/>
      <c r="L23634" s="181"/>
      <c r="M23634" s="180"/>
      <c r="N23634" s="180"/>
      <c r="O23634" s="180"/>
    </row>
    <row r="23635" spans="8:15" s="179" customFormat="1" x14ac:dyDescent="0.2">
      <c r="H23635" s="180"/>
      <c r="I23635" s="180"/>
      <c r="L23635" s="181"/>
      <c r="M23635" s="180"/>
      <c r="N23635" s="180"/>
      <c r="O23635" s="180"/>
    </row>
    <row r="23636" spans="8:15" s="179" customFormat="1" x14ac:dyDescent="0.2">
      <c r="H23636" s="180"/>
      <c r="I23636" s="180"/>
      <c r="L23636" s="181"/>
      <c r="M23636" s="180"/>
      <c r="N23636" s="180"/>
      <c r="O23636" s="180"/>
    </row>
    <row r="23637" spans="8:15" s="179" customFormat="1" x14ac:dyDescent="0.2">
      <c r="H23637" s="180"/>
      <c r="I23637" s="180"/>
      <c r="L23637" s="181"/>
      <c r="M23637" s="180"/>
      <c r="N23637" s="180"/>
      <c r="O23637" s="180"/>
    </row>
    <row r="23638" spans="8:15" s="179" customFormat="1" x14ac:dyDescent="0.2">
      <c r="H23638" s="180"/>
      <c r="I23638" s="180"/>
      <c r="L23638" s="181"/>
      <c r="M23638" s="180"/>
      <c r="N23638" s="180"/>
      <c r="O23638" s="180"/>
    </row>
    <row r="23639" spans="8:15" s="179" customFormat="1" x14ac:dyDescent="0.2">
      <c r="H23639" s="180"/>
      <c r="I23639" s="180"/>
      <c r="L23639" s="181"/>
      <c r="M23639" s="180"/>
      <c r="N23639" s="180"/>
      <c r="O23639" s="180"/>
    </row>
    <row r="23640" spans="8:15" s="179" customFormat="1" x14ac:dyDescent="0.2">
      <c r="H23640" s="180"/>
      <c r="I23640" s="180"/>
      <c r="L23640" s="181"/>
      <c r="M23640" s="180"/>
      <c r="N23640" s="180"/>
      <c r="O23640" s="180"/>
    </row>
    <row r="23641" spans="8:15" s="179" customFormat="1" x14ac:dyDescent="0.2">
      <c r="H23641" s="180"/>
      <c r="I23641" s="180"/>
      <c r="L23641" s="181"/>
      <c r="M23641" s="180"/>
      <c r="N23641" s="180"/>
      <c r="O23641" s="180"/>
    </row>
    <row r="23642" spans="8:15" s="179" customFormat="1" x14ac:dyDescent="0.2">
      <c r="H23642" s="180"/>
      <c r="I23642" s="180"/>
      <c r="L23642" s="181"/>
      <c r="M23642" s="180"/>
      <c r="N23642" s="180"/>
      <c r="O23642" s="180"/>
    </row>
    <row r="23643" spans="8:15" s="179" customFormat="1" x14ac:dyDescent="0.2">
      <c r="H23643" s="180"/>
      <c r="I23643" s="180"/>
      <c r="L23643" s="181"/>
      <c r="M23643" s="180"/>
      <c r="N23643" s="180"/>
      <c r="O23643" s="180"/>
    </row>
    <row r="23644" spans="8:15" s="179" customFormat="1" x14ac:dyDescent="0.2">
      <c r="H23644" s="180"/>
      <c r="I23644" s="180"/>
      <c r="L23644" s="181"/>
      <c r="M23644" s="180"/>
      <c r="N23644" s="180"/>
      <c r="O23644" s="180"/>
    </row>
    <row r="23645" spans="8:15" s="179" customFormat="1" x14ac:dyDescent="0.2">
      <c r="H23645" s="180"/>
      <c r="I23645" s="180"/>
      <c r="L23645" s="181"/>
      <c r="M23645" s="180"/>
      <c r="N23645" s="180"/>
      <c r="O23645" s="180"/>
    </row>
    <row r="23646" spans="8:15" s="179" customFormat="1" x14ac:dyDescent="0.2">
      <c r="H23646" s="180"/>
      <c r="I23646" s="180"/>
      <c r="L23646" s="181"/>
      <c r="M23646" s="180"/>
      <c r="N23646" s="180"/>
      <c r="O23646" s="180"/>
    </row>
    <row r="23647" spans="8:15" s="179" customFormat="1" x14ac:dyDescent="0.2">
      <c r="H23647" s="180"/>
      <c r="I23647" s="180"/>
      <c r="L23647" s="181"/>
      <c r="M23647" s="180"/>
      <c r="N23647" s="180"/>
      <c r="O23647" s="180"/>
    </row>
    <row r="23648" spans="8:15" s="179" customFormat="1" x14ac:dyDescent="0.2">
      <c r="H23648" s="180"/>
      <c r="I23648" s="180"/>
      <c r="L23648" s="181"/>
      <c r="M23648" s="180"/>
      <c r="N23648" s="180"/>
      <c r="O23648" s="180"/>
    </row>
    <row r="23649" spans="8:15" s="179" customFormat="1" x14ac:dyDescent="0.2">
      <c r="H23649" s="180"/>
      <c r="I23649" s="180"/>
      <c r="L23649" s="181"/>
      <c r="M23649" s="180"/>
      <c r="N23649" s="180"/>
      <c r="O23649" s="180"/>
    </row>
    <row r="23650" spans="8:15" s="179" customFormat="1" x14ac:dyDescent="0.2">
      <c r="H23650" s="180"/>
      <c r="I23650" s="180"/>
      <c r="L23650" s="181"/>
      <c r="M23650" s="180"/>
      <c r="N23650" s="180"/>
      <c r="O23650" s="180"/>
    </row>
    <row r="23651" spans="8:15" s="179" customFormat="1" x14ac:dyDescent="0.2">
      <c r="H23651" s="180"/>
      <c r="I23651" s="180"/>
      <c r="L23651" s="181"/>
      <c r="M23651" s="180"/>
      <c r="N23651" s="180"/>
      <c r="O23651" s="180"/>
    </row>
    <row r="23652" spans="8:15" s="179" customFormat="1" x14ac:dyDescent="0.2">
      <c r="H23652" s="180"/>
      <c r="I23652" s="180"/>
      <c r="L23652" s="181"/>
      <c r="M23652" s="180"/>
      <c r="N23652" s="180"/>
      <c r="O23652" s="180"/>
    </row>
    <row r="23653" spans="8:15" s="179" customFormat="1" x14ac:dyDescent="0.2">
      <c r="H23653" s="180"/>
      <c r="I23653" s="180"/>
      <c r="L23653" s="181"/>
      <c r="M23653" s="180"/>
      <c r="N23653" s="180"/>
      <c r="O23653" s="180"/>
    </row>
    <row r="23654" spans="8:15" s="179" customFormat="1" x14ac:dyDescent="0.2">
      <c r="H23654" s="180"/>
      <c r="I23654" s="180"/>
      <c r="L23654" s="181"/>
      <c r="M23654" s="180"/>
      <c r="N23654" s="180"/>
      <c r="O23654" s="180"/>
    </row>
    <row r="23655" spans="8:15" s="179" customFormat="1" x14ac:dyDescent="0.2">
      <c r="H23655" s="180"/>
      <c r="I23655" s="180"/>
      <c r="L23655" s="181"/>
      <c r="M23655" s="180"/>
      <c r="N23655" s="180"/>
      <c r="O23655" s="180"/>
    </row>
    <row r="23656" spans="8:15" s="179" customFormat="1" x14ac:dyDescent="0.2">
      <c r="H23656" s="180"/>
      <c r="I23656" s="180"/>
      <c r="L23656" s="181"/>
      <c r="M23656" s="180"/>
      <c r="N23656" s="180"/>
      <c r="O23656" s="180"/>
    </row>
    <row r="23657" spans="8:15" s="179" customFormat="1" x14ac:dyDescent="0.2">
      <c r="H23657" s="180"/>
      <c r="I23657" s="180"/>
      <c r="L23657" s="181"/>
      <c r="M23657" s="180"/>
      <c r="N23657" s="180"/>
      <c r="O23657" s="180"/>
    </row>
    <row r="23658" spans="8:15" s="179" customFormat="1" x14ac:dyDescent="0.2">
      <c r="H23658" s="180"/>
      <c r="I23658" s="180"/>
      <c r="L23658" s="181"/>
      <c r="M23658" s="180"/>
      <c r="N23658" s="180"/>
      <c r="O23658" s="180"/>
    </row>
    <row r="23659" spans="8:15" s="179" customFormat="1" x14ac:dyDescent="0.2">
      <c r="H23659" s="180"/>
      <c r="I23659" s="180"/>
      <c r="L23659" s="181"/>
      <c r="M23659" s="180"/>
      <c r="N23659" s="180"/>
      <c r="O23659" s="180"/>
    </row>
    <row r="23660" spans="8:15" s="179" customFormat="1" x14ac:dyDescent="0.2">
      <c r="H23660" s="180"/>
      <c r="I23660" s="180"/>
      <c r="L23660" s="181"/>
      <c r="M23660" s="180"/>
      <c r="N23660" s="180"/>
      <c r="O23660" s="180"/>
    </row>
    <row r="23661" spans="8:15" s="179" customFormat="1" x14ac:dyDescent="0.2">
      <c r="H23661" s="180"/>
      <c r="I23661" s="180"/>
      <c r="L23661" s="181"/>
      <c r="M23661" s="180"/>
      <c r="N23661" s="180"/>
      <c r="O23661" s="180"/>
    </row>
    <row r="23662" spans="8:15" s="179" customFormat="1" x14ac:dyDescent="0.2">
      <c r="H23662" s="180"/>
      <c r="I23662" s="180"/>
      <c r="L23662" s="181"/>
      <c r="M23662" s="180"/>
      <c r="N23662" s="180"/>
      <c r="O23662" s="180"/>
    </row>
    <row r="23663" spans="8:15" s="179" customFormat="1" x14ac:dyDescent="0.2">
      <c r="H23663" s="180"/>
      <c r="I23663" s="180"/>
      <c r="L23663" s="181"/>
      <c r="M23663" s="180"/>
      <c r="N23663" s="180"/>
      <c r="O23663" s="180"/>
    </row>
    <row r="23664" spans="8:15" s="179" customFormat="1" x14ac:dyDescent="0.2">
      <c r="H23664" s="180"/>
      <c r="I23664" s="180"/>
      <c r="L23664" s="181"/>
      <c r="M23664" s="180"/>
      <c r="N23664" s="180"/>
      <c r="O23664" s="180"/>
    </row>
    <row r="23665" spans="8:15" s="179" customFormat="1" x14ac:dyDescent="0.2">
      <c r="H23665" s="180"/>
      <c r="I23665" s="180"/>
      <c r="L23665" s="181"/>
      <c r="M23665" s="180"/>
      <c r="N23665" s="180"/>
      <c r="O23665" s="180"/>
    </row>
    <row r="23666" spans="8:15" s="179" customFormat="1" x14ac:dyDescent="0.2">
      <c r="H23666" s="180"/>
      <c r="I23666" s="180"/>
      <c r="L23666" s="181"/>
      <c r="M23666" s="180"/>
      <c r="N23666" s="180"/>
      <c r="O23666" s="180"/>
    </row>
    <row r="23667" spans="8:15" s="179" customFormat="1" x14ac:dyDescent="0.2">
      <c r="H23667" s="180"/>
      <c r="I23667" s="180"/>
      <c r="L23667" s="181"/>
      <c r="M23667" s="180"/>
      <c r="N23667" s="180"/>
      <c r="O23667" s="180"/>
    </row>
    <row r="23668" spans="8:15" s="179" customFormat="1" x14ac:dyDescent="0.2">
      <c r="H23668" s="180"/>
      <c r="I23668" s="180"/>
      <c r="L23668" s="181"/>
      <c r="M23668" s="180"/>
      <c r="N23668" s="180"/>
      <c r="O23668" s="180"/>
    </row>
    <row r="23669" spans="8:15" s="179" customFormat="1" x14ac:dyDescent="0.2">
      <c r="H23669" s="180"/>
      <c r="I23669" s="180"/>
      <c r="L23669" s="181"/>
      <c r="M23669" s="180"/>
      <c r="N23669" s="180"/>
      <c r="O23669" s="180"/>
    </row>
    <row r="23670" spans="8:15" s="179" customFormat="1" x14ac:dyDescent="0.2">
      <c r="H23670" s="180"/>
      <c r="I23670" s="180"/>
      <c r="L23670" s="181"/>
      <c r="M23670" s="180"/>
      <c r="N23670" s="180"/>
      <c r="O23670" s="180"/>
    </row>
    <row r="23671" spans="8:15" s="179" customFormat="1" x14ac:dyDescent="0.2">
      <c r="H23671" s="180"/>
      <c r="I23671" s="180"/>
      <c r="L23671" s="181"/>
      <c r="M23671" s="180"/>
      <c r="N23671" s="180"/>
      <c r="O23671" s="180"/>
    </row>
    <row r="23672" spans="8:15" s="179" customFormat="1" x14ac:dyDescent="0.2">
      <c r="H23672" s="180"/>
      <c r="I23672" s="180"/>
      <c r="L23672" s="181"/>
      <c r="M23672" s="180"/>
      <c r="N23672" s="180"/>
      <c r="O23672" s="180"/>
    </row>
    <row r="23673" spans="8:15" s="179" customFormat="1" x14ac:dyDescent="0.2">
      <c r="H23673" s="180"/>
      <c r="I23673" s="180"/>
      <c r="L23673" s="181"/>
      <c r="M23673" s="180"/>
      <c r="N23673" s="180"/>
      <c r="O23673" s="180"/>
    </row>
    <row r="23674" spans="8:15" s="179" customFormat="1" x14ac:dyDescent="0.2">
      <c r="H23674" s="180"/>
      <c r="I23674" s="180"/>
      <c r="L23674" s="181"/>
      <c r="M23674" s="180"/>
      <c r="N23674" s="180"/>
      <c r="O23674" s="180"/>
    </row>
    <row r="23675" spans="8:15" s="179" customFormat="1" x14ac:dyDescent="0.2">
      <c r="H23675" s="180"/>
      <c r="I23675" s="180"/>
      <c r="L23675" s="181"/>
      <c r="M23675" s="180"/>
      <c r="N23675" s="180"/>
      <c r="O23675" s="180"/>
    </row>
    <row r="23676" spans="8:15" s="179" customFormat="1" x14ac:dyDescent="0.2">
      <c r="H23676" s="180"/>
      <c r="I23676" s="180"/>
      <c r="L23676" s="181"/>
      <c r="M23676" s="180"/>
      <c r="N23676" s="180"/>
      <c r="O23676" s="180"/>
    </row>
    <row r="23677" spans="8:15" s="179" customFormat="1" x14ac:dyDescent="0.2">
      <c r="H23677" s="180"/>
      <c r="I23677" s="180"/>
      <c r="L23677" s="181"/>
      <c r="M23677" s="180"/>
      <c r="N23677" s="180"/>
      <c r="O23677" s="180"/>
    </row>
    <row r="23678" spans="8:15" s="179" customFormat="1" x14ac:dyDescent="0.2">
      <c r="H23678" s="180"/>
      <c r="I23678" s="180"/>
      <c r="L23678" s="181"/>
      <c r="M23678" s="180"/>
      <c r="N23678" s="180"/>
      <c r="O23678" s="180"/>
    </row>
    <row r="23679" spans="8:15" s="179" customFormat="1" x14ac:dyDescent="0.2">
      <c r="H23679" s="180"/>
      <c r="I23679" s="180"/>
      <c r="L23679" s="181"/>
      <c r="M23679" s="180"/>
      <c r="N23679" s="180"/>
      <c r="O23679" s="180"/>
    </row>
    <row r="23680" spans="8:15" s="179" customFormat="1" x14ac:dyDescent="0.2">
      <c r="H23680" s="180"/>
      <c r="I23680" s="180"/>
      <c r="L23680" s="181"/>
      <c r="M23680" s="180"/>
      <c r="N23680" s="180"/>
      <c r="O23680" s="180"/>
    </row>
    <row r="23681" spans="8:15" s="179" customFormat="1" x14ac:dyDescent="0.2">
      <c r="H23681" s="180"/>
      <c r="I23681" s="180"/>
      <c r="L23681" s="181"/>
      <c r="M23681" s="180"/>
      <c r="N23681" s="180"/>
      <c r="O23681" s="180"/>
    </row>
    <row r="23682" spans="8:15" s="179" customFormat="1" x14ac:dyDescent="0.2">
      <c r="H23682" s="180"/>
      <c r="I23682" s="180"/>
      <c r="L23682" s="181"/>
      <c r="M23682" s="180"/>
      <c r="N23682" s="180"/>
      <c r="O23682" s="180"/>
    </row>
    <row r="23683" spans="8:15" s="179" customFormat="1" x14ac:dyDescent="0.2">
      <c r="H23683" s="180"/>
      <c r="I23683" s="180"/>
      <c r="L23683" s="181"/>
      <c r="M23683" s="180"/>
      <c r="N23683" s="180"/>
      <c r="O23683" s="180"/>
    </row>
    <row r="23684" spans="8:15" s="179" customFormat="1" x14ac:dyDescent="0.2">
      <c r="H23684" s="180"/>
      <c r="I23684" s="180"/>
      <c r="L23684" s="181"/>
      <c r="M23684" s="180"/>
      <c r="N23684" s="180"/>
      <c r="O23684" s="180"/>
    </row>
    <row r="23685" spans="8:15" s="179" customFormat="1" x14ac:dyDescent="0.2">
      <c r="H23685" s="180"/>
      <c r="I23685" s="180"/>
      <c r="L23685" s="181"/>
      <c r="M23685" s="180"/>
      <c r="N23685" s="180"/>
      <c r="O23685" s="180"/>
    </row>
    <row r="23686" spans="8:15" s="179" customFormat="1" x14ac:dyDescent="0.2">
      <c r="H23686" s="180"/>
      <c r="I23686" s="180"/>
      <c r="L23686" s="181"/>
      <c r="M23686" s="180"/>
      <c r="N23686" s="180"/>
      <c r="O23686" s="180"/>
    </row>
    <row r="23687" spans="8:15" s="179" customFormat="1" x14ac:dyDescent="0.2">
      <c r="H23687" s="180"/>
      <c r="I23687" s="180"/>
      <c r="L23687" s="181"/>
      <c r="M23687" s="180"/>
      <c r="N23687" s="180"/>
      <c r="O23687" s="180"/>
    </row>
    <row r="23688" spans="8:15" s="179" customFormat="1" x14ac:dyDescent="0.2">
      <c r="H23688" s="180"/>
      <c r="I23688" s="180"/>
      <c r="L23688" s="181"/>
      <c r="M23688" s="180"/>
      <c r="N23688" s="180"/>
      <c r="O23688" s="180"/>
    </row>
    <row r="23689" spans="8:15" s="179" customFormat="1" x14ac:dyDescent="0.2">
      <c r="H23689" s="180"/>
      <c r="I23689" s="180"/>
      <c r="L23689" s="181"/>
      <c r="M23689" s="180"/>
      <c r="N23689" s="180"/>
      <c r="O23689" s="180"/>
    </row>
    <row r="23690" spans="8:15" s="179" customFormat="1" x14ac:dyDescent="0.2">
      <c r="H23690" s="180"/>
      <c r="I23690" s="180"/>
      <c r="L23690" s="181"/>
      <c r="M23690" s="180"/>
      <c r="N23690" s="180"/>
      <c r="O23690" s="180"/>
    </row>
    <row r="23691" spans="8:15" s="179" customFormat="1" x14ac:dyDescent="0.2">
      <c r="H23691" s="180"/>
      <c r="I23691" s="180"/>
      <c r="L23691" s="181"/>
      <c r="M23691" s="180"/>
      <c r="N23691" s="180"/>
      <c r="O23691" s="180"/>
    </row>
    <row r="23692" spans="8:15" s="179" customFormat="1" x14ac:dyDescent="0.2">
      <c r="H23692" s="180"/>
      <c r="I23692" s="180"/>
      <c r="L23692" s="181"/>
      <c r="M23692" s="180"/>
      <c r="N23692" s="180"/>
      <c r="O23692" s="180"/>
    </row>
    <row r="23693" spans="8:15" s="179" customFormat="1" x14ac:dyDescent="0.2">
      <c r="H23693" s="180"/>
      <c r="I23693" s="180"/>
      <c r="L23693" s="181"/>
      <c r="M23693" s="180"/>
      <c r="N23693" s="180"/>
      <c r="O23693" s="180"/>
    </row>
    <row r="23694" spans="8:15" s="179" customFormat="1" x14ac:dyDescent="0.2">
      <c r="H23694" s="180"/>
      <c r="I23694" s="180"/>
      <c r="L23694" s="181"/>
      <c r="M23694" s="180"/>
      <c r="N23694" s="180"/>
      <c r="O23694" s="180"/>
    </row>
    <row r="23695" spans="8:15" s="179" customFormat="1" x14ac:dyDescent="0.2">
      <c r="H23695" s="180"/>
      <c r="I23695" s="180"/>
      <c r="L23695" s="181"/>
      <c r="M23695" s="180"/>
      <c r="N23695" s="180"/>
      <c r="O23695" s="180"/>
    </row>
    <row r="23696" spans="8:15" s="179" customFormat="1" x14ac:dyDescent="0.2">
      <c r="H23696" s="180"/>
      <c r="I23696" s="180"/>
      <c r="L23696" s="181"/>
      <c r="M23696" s="180"/>
      <c r="N23696" s="180"/>
      <c r="O23696" s="180"/>
    </row>
    <row r="23697" spans="8:15" s="179" customFormat="1" x14ac:dyDescent="0.2">
      <c r="H23697" s="180"/>
      <c r="I23697" s="180"/>
      <c r="L23697" s="181"/>
      <c r="M23697" s="180"/>
      <c r="N23697" s="180"/>
      <c r="O23697" s="180"/>
    </row>
    <row r="23698" spans="8:15" s="179" customFormat="1" x14ac:dyDescent="0.2">
      <c r="H23698" s="180"/>
      <c r="I23698" s="180"/>
      <c r="L23698" s="181"/>
      <c r="M23698" s="180"/>
      <c r="N23698" s="180"/>
      <c r="O23698" s="180"/>
    </row>
    <row r="23699" spans="8:15" s="179" customFormat="1" x14ac:dyDescent="0.2">
      <c r="H23699" s="180"/>
      <c r="I23699" s="180"/>
      <c r="L23699" s="181"/>
      <c r="M23699" s="180"/>
      <c r="N23699" s="180"/>
      <c r="O23699" s="180"/>
    </row>
    <row r="23700" spans="8:15" s="179" customFormat="1" x14ac:dyDescent="0.2">
      <c r="H23700" s="180"/>
      <c r="I23700" s="180"/>
      <c r="L23700" s="181"/>
      <c r="M23700" s="180"/>
      <c r="N23700" s="180"/>
      <c r="O23700" s="180"/>
    </row>
    <row r="23701" spans="8:15" s="179" customFormat="1" x14ac:dyDescent="0.2">
      <c r="H23701" s="180"/>
      <c r="I23701" s="180"/>
      <c r="L23701" s="181"/>
      <c r="M23701" s="180"/>
      <c r="N23701" s="180"/>
      <c r="O23701" s="180"/>
    </row>
    <row r="23702" spans="8:15" s="179" customFormat="1" x14ac:dyDescent="0.2">
      <c r="H23702" s="180"/>
      <c r="I23702" s="180"/>
      <c r="L23702" s="181"/>
      <c r="M23702" s="180"/>
      <c r="N23702" s="180"/>
      <c r="O23702" s="180"/>
    </row>
    <row r="23703" spans="8:15" s="179" customFormat="1" x14ac:dyDescent="0.2">
      <c r="H23703" s="180"/>
      <c r="I23703" s="180"/>
      <c r="L23703" s="181"/>
      <c r="M23703" s="180"/>
      <c r="N23703" s="180"/>
      <c r="O23703" s="180"/>
    </row>
    <row r="23704" spans="8:15" s="179" customFormat="1" x14ac:dyDescent="0.2">
      <c r="H23704" s="180"/>
      <c r="I23704" s="180"/>
      <c r="L23704" s="181"/>
      <c r="M23704" s="180"/>
      <c r="N23704" s="180"/>
      <c r="O23704" s="180"/>
    </row>
    <row r="23705" spans="8:15" s="179" customFormat="1" x14ac:dyDescent="0.2">
      <c r="H23705" s="180"/>
      <c r="I23705" s="180"/>
      <c r="L23705" s="181"/>
      <c r="M23705" s="180"/>
      <c r="N23705" s="180"/>
      <c r="O23705" s="180"/>
    </row>
    <row r="23706" spans="8:15" s="179" customFormat="1" x14ac:dyDescent="0.2">
      <c r="H23706" s="180"/>
      <c r="I23706" s="180"/>
      <c r="L23706" s="181"/>
      <c r="M23706" s="180"/>
      <c r="N23706" s="180"/>
      <c r="O23706" s="180"/>
    </row>
    <row r="23707" spans="8:15" s="179" customFormat="1" x14ac:dyDescent="0.2">
      <c r="H23707" s="180"/>
      <c r="I23707" s="180"/>
      <c r="L23707" s="181"/>
      <c r="M23707" s="180"/>
      <c r="N23707" s="180"/>
      <c r="O23707" s="180"/>
    </row>
    <row r="23708" spans="8:15" s="179" customFormat="1" x14ac:dyDescent="0.2">
      <c r="H23708" s="180"/>
      <c r="I23708" s="180"/>
      <c r="L23708" s="181"/>
      <c r="M23708" s="180"/>
      <c r="N23708" s="180"/>
      <c r="O23708" s="180"/>
    </row>
    <row r="23709" spans="8:15" s="179" customFormat="1" x14ac:dyDescent="0.2">
      <c r="H23709" s="180"/>
      <c r="I23709" s="180"/>
      <c r="L23709" s="181"/>
      <c r="M23709" s="180"/>
      <c r="N23709" s="180"/>
      <c r="O23709" s="180"/>
    </row>
    <row r="23710" spans="8:15" s="179" customFormat="1" x14ac:dyDescent="0.2">
      <c r="H23710" s="180"/>
      <c r="I23710" s="180"/>
      <c r="L23710" s="181"/>
      <c r="M23710" s="180"/>
      <c r="N23710" s="180"/>
      <c r="O23710" s="180"/>
    </row>
    <row r="23711" spans="8:15" s="179" customFormat="1" x14ac:dyDescent="0.2">
      <c r="H23711" s="180"/>
      <c r="I23711" s="180"/>
      <c r="L23711" s="181"/>
      <c r="M23711" s="180"/>
      <c r="N23711" s="180"/>
      <c r="O23711" s="180"/>
    </row>
    <row r="23712" spans="8:15" s="179" customFormat="1" x14ac:dyDescent="0.2">
      <c r="H23712" s="180"/>
      <c r="I23712" s="180"/>
      <c r="L23712" s="181"/>
      <c r="M23712" s="180"/>
      <c r="N23712" s="180"/>
      <c r="O23712" s="180"/>
    </row>
    <row r="23713" spans="8:15" s="179" customFormat="1" x14ac:dyDescent="0.2">
      <c r="H23713" s="180"/>
      <c r="I23713" s="180"/>
      <c r="L23713" s="181"/>
      <c r="M23713" s="180"/>
      <c r="N23713" s="180"/>
      <c r="O23713" s="180"/>
    </row>
    <row r="23714" spans="8:15" s="179" customFormat="1" x14ac:dyDescent="0.2">
      <c r="H23714" s="180"/>
      <c r="I23714" s="180"/>
      <c r="L23714" s="181"/>
      <c r="M23714" s="180"/>
      <c r="N23714" s="180"/>
      <c r="O23714" s="180"/>
    </row>
    <row r="23715" spans="8:15" s="179" customFormat="1" x14ac:dyDescent="0.2">
      <c r="H23715" s="180"/>
      <c r="I23715" s="180"/>
      <c r="L23715" s="181"/>
      <c r="M23715" s="180"/>
      <c r="N23715" s="180"/>
      <c r="O23715" s="180"/>
    </row>
    <row r="23716" spans="8:15" s="179" customFormat="1" x14ac:dyDescent="0.2">
      <c r="H23716" s="180"/>
      <c r="I23716" s="180"/>
      <c r="L23716" s="181"/>
      <c r="M23716" s="180"/>
      <c r="N23716" s="180"/>
      <c r="O23716" s="180"/>
    </row>
    <row r="23717" spans="8:15" s="179" customFormat="1" x14ac:dyDescent="0.2">
      <c r="H23717" s="180"/>
      <c r="I23717" s="180"/>
      <c r="L23717" s="181"/>
      <c r="M23717" s="180"/>
      <c r="N23717" s="180"/>
      <c r="O23717" s="180"/>
    </row>
    <row r="23718" spans="8:15" s="179" customFormat="1" x14ac:dyDescent="0.2">
      <c r="H23718" s="180"/>
      <c r="I23718" s="180"/>
      <c r="L23718" s="181"/>
      <c r="M23718" s="180"/>
      <c r="N23718" s="180"/>
      <c r="O23718" s="180"/>
    </row>
    <row r="23719" spans="8:15" s="179" customFormat="1" x14ac:dyDescent="0.2">
      <c r="H23719" s="180"/>
      <c r="I23719" s="180"/>
      <c r="L23719" s="181"/>
      <c r="M23719" s="180"/>
      <c r="N23719" s="180"/>
      <c r="O23719" s="180"/>
    </row>
    <row r="23720" spans="8:15" s="179" customFormat="1" x14ac:dyDescent="0.2">
      <c r="H23720" s="180"/>
      <c r="I23720" s="180"/>
      <c r="L23720" s="181"/>
      <c r="M23720" s="180"/>
      <c r="N23720" s="180"/>
      <c r="O23720" s="180"/>
    </row>
    <row r="23721" spans="8:15" s="179" customFormat="1" x14ac:dyDescent="0.2">
      <c r="H23721" s="180"/>
      <c r="I23721" s="180"/>
      <c r="L23721" s="181"/>
      <c r="M23721" s="180"/>
      <c r="N23721" s="180"/>
      <c r="O23721" s="180"/>
    </row>
    <row r="23722" spans="8:15" s="179" customFormat="1" x14ac:dyDescent="0.2">
      <c r="H23722" s="180"/>
      <c r="I23722" s="180"/>
      <c r="L23722" s="181"/>
      <c r="M23722" s="180"/>
      <c r="N23722" s="180"/>
      <c r="O23722" s="180"/>
    </row>
    <row r="23723" spans="8:15" s="179" customFormat="1" x14ac:dyDescent="0.2">
      <c r="H23723" s="180"/>
      <c r="I23723" s="180"/>
      <c r="L23723" s="181"/>
      <c r="M23723" s="180"/>
      <c r="N23723" s="180"/>
      <c r="O23723" s="180"/>
    </row>
    <row r="23724" spans="8:15" s="179" customFormat="1" x14ac:dyDescent="0.2">
      <c r="H23724" s="180"/>
      <c r="I23724" s="180"/>
      <c r="L23724" s="181"/>
      <c r="M23724" s="180"/>
      <c r="N23724" s="180"/>
      <c r="O23724" s="180"/>
    </row>
    <row r="23725" spans="8:15" s="179" customFormat="1" x14ac:dyDescent="0.2">
      <c r="H23725" s="180"/>
      <c r="I23725" s="180"/>
      <c r="L23725" s="181"/>
      <c r="M23725" s="180"/>
      <c r="N23725" s="180"/>
      <c r="O23725" s="180"/>
    </row>
    <row r="23726" spans="8:15" s="179" customFormat="1" x14ac:dyDescent="0.2">
      <c r="H23726" s="180"/>
      <c r="I23726" s="180"/>
      <c r="L23726" s="181"/>
      <c r="M23726" s="180"/>
      <c r="N23726" s="180"/>
      <c r="O23726" s="180"/>
    </row>
    <row r="23727" spans="8:15" s="179" customFormat="1" x14ac:dyDescent="0.2">
      <c r="H23727" s="180"/>
      <c r="I23727" s="180"/>
      <c r="L23727" s="181"/>
      <c r="M23727" s="180"/>
      <c r="N23727" s="180"/>
      <c r="O23727" s="180"/>
    </row>
    <row r="23728" spans="8:15" s="179" customFormat="1" x14ac:dyDescent="0.2">
      <c r="H23728" s="180"/>
      <c r="I23728" s="180"/>
      <c r="L23728" s="181"/>
      <c r="M23728" s="180"/>
      <c r="N23728" s="180"/>
      <c r="O23728" s="180"/>
    </row>
    <row r="23729" spans="8:15" s="179" customFormat="1" x14ac:dyDescent="0.2">
      <c r="H23729" s="180"/>
      <c r="I23729" s="180"/>
      <c r="L23729" s="181"/>
      <c r="M23729" s="180"/>
      <c r="N23729" s="180"/>
      <c r="O23729" s="180"/>
    </row>
    <row r="23730" spans="8:15" s="179" customFormat="1" x14ac:dyDescent="0.2">
      <c r="H23730" s="180"/>
      <c r="I23730" s="180"/>
      <c r="L23730" s="181"/>
      <c r="M23730" s="180"/>
      <c r="N23730" s="180"/>
      <c r="O23730" s="180"/>
    </row>
    <row r="23731" spans="8:15" s="179" customFormat="1" x14ac:dyDescent="0.2">
      <c r="H23731" s="180"/>
      <c r="I23731" s="180"/>
      <c r="L23731" s="181"/>
      <c r="M23731" s="180"/>
      <c r="N23731" s="180"/>
      <c r="O23731" s="180"/>
    </row>
    <row r="23732" spans="8:15" s="179" customFormat="1" x14ac:dyDescent="0.2">
      <c r="H23732" s="180"/>
      <c r="I23732" s="180"/>
      <c r="L23732" s="181"/>
      <c r="M23732" s="180"/>
      <c r="N23732" s="180"/>
      <c r="O23732" s="180"/>
    </row>
    <row r="23733" spans="8:15" s="179" customFormat="1" x14ac:dyDescent="0.2">
      <c r="H23733" s="180"/>
      <c r="I23733" s="180"/>
      <c r="L23733" s="181"/>
      <c r="M23733" s="180"/>
      <c r="N23733" s="180"/>
      <c r="O23733" s="180"/>
    </row>
    <row r="23734" spans="8:15" s="179" customFormat="1" x14ac:dyDescent="0.2">
      <c r="H23734" s="180"/>
      <c r="I23734" s="180"/>
      <c r="L23734" s="181"/>
      <c r="M23734" s="180"/>
      <c r="N23734" s="180"/>
      <c r="O23734" s="180"/>
    </row>
    <row r="23735" spans="8:15" s="179" customFormat="1" x14ac:dyDescent="0.2">
      <c r="H23735" s="180"/>
      <c r="I23735" s="180"/>
      <c r="L23735" s="181"/>
      <c r="M23735" s="180"/>
      <c r="N23735" s="180"/>
      <c r="O23735" s="180"/>
    </row>
    <row r="23736" spans="8:15" s="179" customFormat="1" x14ac:dyDescent="0.2">
      <c r="H23736" s="180"/>
      <c r="I23736" s="180"/>
      <c r="L23736" s="181"/>
      <c r="M23736" s="180"/>
      <c r="N23736" s="180"/>
      <c r="O23736" s="180"/>
    </row>
    <row r="23737" spans="8:15" s="179" customFormat="1" x14ac:dyDescent="0.2">
      <c r="H23737" s="180"/>
      <c r="I23737" s="180"/>
      <c r="L23737" s="181"/>
      <c r="M23737" s="180"/>
      <c r="N23737" s="180"/>
      <c r="O23737" s="180"/>
    </row>
    <row r="23738" spans="8:15" s="179" customFormat="1" x14ac:dyDescent="0.2">
      <c r="H23738" s="180"/>
      <c r="I23738" s="180"/>
      <c r="L23738" s="181"/>
      <c r="M23738" s="180"/>
      <c r="N23738" s="180"/>
      <c r="O23738" s="180"/>
    </row>
    <row r="23739" spans="8:15" s="179" customFormat="1" x14ac:dyDescent="0.2">
      <c r="H23739" s="180"/>
      <c r="I23739" s="180"/>
      <c r="L23739" s="181"/>
      <c r="M23739" s="180"/>
      <c r="N23739" s="180"/>
      <c r="O23739" s="180"/>
    </row>
    <row r="23740" spans="8:15" s="179" customFormat="1" x14ac:dyDescent="0.2">
      <c r="H23740" s="180"/>
      <c r="I23740" s="180"/>
      <c r="L23740" s="181"/>
      <c r="M23740" s="180"/>
      <c r="N23740" s="180"/>
      <c r="O23740" s="180"/>
    </row>
    <row r="23741" spans="8:15" s="179" customFormat="1" x14ac:dyDescent="0.2">
      <c r="H23741" s="180"/>
      <c r="I23741" s="180"/>
      <c r="L23741" s="181"/>
      <c r="M23741" s="180"/>
      <c r="N23741" s="180"/>
      <c r="O23741" s="180"/>
    </row>
    <row r="23742" spans="8:15" s="179" customFormat="1" x14ac:dyDescent="0.2">
      <c r="H23742" s="180"/>
      <c r="I23742" s="180"/>
      <c r="L23742" s="181"/>
      <c r="M23742" s="180"/>
      <c r="N23742" s="180"/>
      <c r="O23742" s="180"/>
    </row>
    <row r="23743" spans="8:15" s="179" customFormat="1" x14ac:dyDescent="0.2">
      <c r="H23743" s="180"/>
      <c r="I23743" s="180"/>
      <c r="L23743" s="181"/>
      <c r="M23743" s="180"/>
      <c r="N23743" s="180"/>
      <c r="O23743" s="180"/>
    </row>
    <row r="23744" spans="8:15" s="179" customFormat="1" x14ac:dyDescent="0.2">
      <c r="H23744" s="180"/>
      <c r="I23744" s="180"/>
      <c r="L23744" s="181"/>
      <c r="M23744" s="180"/>
      <c r="N23744" s="180"/>
      <c r="O23744" s="180"/>
    </row>
    <row r="23745" spans="8:15" s="179" customFormat="1" x14ac:dyDescent="0.2">
      <c r="H23745" s="180"/>
      <c r="I23745" s="180"/>
      <c r="L23745" s="181"/>
      <c r="M23745" s="180"/>
      <c r="N23745" s="180"/>
      <c r="O23745" s="180"/>
    </row>
    <row r="23746" spans="8:15" s="179" customFormat="1" x14ac:dyDescent="0.2">
      <c r="H23746" s="180"/>
      <c r="I23746" s="180"/>
      <c r="L23746" s="181"/>
      <c r="M23746" s="180"/>
      <c r="N23746" s="180"/>
      <c r="O23746" s="180"/>
    </row>
    <row r="23747" spans="8:15" s="179" customFormat="1" x14ac:dyDescent="0.2">
      <c r="H23747" s="180"/>
      <c r="I23747" s="180"/>
      <c r="L23747" s="181"/>
      <c r="M23747" s="180"/>
      <c r="N23747" s="180"/>
      <c r="O23747" s="180"/>
    </row>
    <row r="23748" spans="8:15" s="179" customFormat="1" x14ac:dyDescent="0.2">
      <c r="H23748" s="180"/>
      <c r="I23748" s="180"/>
      <c r="L23748" s="181"/>
      <c r="M23748" s="180"/>
      <c r="N23748" s="180"/>
      <c r="O23748" s="180"/>
    </row>
    <row r="23749" spans="8:15" s="179" customFormat="1" x14ac:dyDescent="0.2">
      <c r="H23749" s="180"/>
      <c r="I23749" s="180"/>
      <c r="L23749" s="181"/>
      <c r="M23749" s="180"/>
      <c r="N23749" s="180"/>
      <c r="O23749" s="180"/>
    </row>
    <row r="23750" spans="8:15" s="179" customFormat="1" x14ac:dyDescent="0.2">
      <c r="H23750" s="180"/>
      <c r="I23750" s="180"/>
      <c r="L23750" s="181"/>
      <c r="M23750" s="180"/>
      <c r="N23750" s="180"/>
      <c r="O23750" s="180"/>
    </row>
    <row r="23751" spans="8:15" s="179" customFormat="1" x14ac:dyDescent="0.2">
      <c r="H23751" s="180"/>
      <c r="I23751" s="180"/>
      <c r="L23751" s="181"/>
      <c r="M23751" s="180"/>
      <c r="N23751" s="180"/>
      <c r="O23751" s="180"/>
    </row>
    <row r="23752" spans="8:15" s="179" customFormat="1" x14ac:dyDescent="0.2">
      <c r="H23752" s="180"/>
      <c r="I23752" s="180"/>
      <c r="L23752" s="181"/>
      <c r="M23752" s="180"/>
      <c r="N23752" s="180"/>
      <c r="O23752" s="180"/>
    </row>
    <row r="23753" spans="8:15" s="179" customFormat="1" x14ac:dyDescent="0.2">
      <c r="H23753" s="180"/>
      <c r="I23753" s="180"/>
      <c r="L23753" s="181"/>
      <c r="M23753" s="180"/>
      <c r="N23753" s="180"/>
      <c r="O23753" s="180"/>
    </row>
    <row r="23754" spans="8:15" s="179" customFormat="1" x14ac:dyDescent="0.2">
      <c r="H23754" s="180"/>
      <c r="I23754" s="180"/>
      <c r="L23754" s="181"/>
      <c r="M23754" s="180"/>
      <c r="N23754" s="180"/>
      <c r="O23754" s="180"/>
    </row>
    <row r="23755" spans="8:15" s="179" customFormat="1" x14ac:dyDescent="0.2">
      <c r="H23755" s="180"/>
      <c r="I23755" s="180"/>
      <c r="L23755" s="181"/>
      <c r="M23755" s="180"/>
      <c r="N23755" s="180"/>
      <c r="O23755" s="180"/>
    </row>
    <row r="23756" spans="8:15" s="179" customFormat="1" x14ac:dyDescent="0.2">
      <c r="H23756" s="180"/>
      <c r="I23756" s="180"/>
      <c r="L23756" s="181"/>
      <c r="M23756" s="180"/>
      <c r="N23756" s="180"/>
      <c r="O23756" s="180"/>
    </row>
    <row r="23757" spans="8:15" s="179" customFormat="1" x14ac:dyDescent="0.2">
      <c r="H23757" s="180"/>
      <c r="I23757" s="180"/>
      <c r="L23757" s="181"/>
      <c r="M23757" s="180"/>
      <c r="N23757" s="180"/>
      <c r="O23757" s="180"/>
    </row>
    <row r="23758" spans="8:15" s="179" customFormat="1" x14ac:dyDescent="0.2">
      <c r="H23758" s="180"/>
      <c r="I23758" s="180"/>
      <c r="L23758" s="181"/>
      <c r="M23758" s="180"/>
      <c r="N23758" s="180"/>
      <c r="O23758" s="180"/>
    </row>
    <row r="23759" spans="8:15" s="179" customFormat="1" x14ac:dyDescent="0.2">
      <c r="H23759" s="180"/>
      <c r="I23759" s="180"/>
      <c r="L23759" s="181"/>
      <c r="M23759" s="180"/>
      <c r="N23759" s="180"/>
      <c r="O23759" s="180"/>
    </row>
    <row r="23760" spans="8:15" s="179" customFormat="1" x14ac:dyDescent="0.2">
      <c r="H23760" s="180"/>
      <c r="I23760" s="180"/>
      <c r="L23760" s="181"/>
      <c r="M23760" s="180"/>
      <c r="N23760" s="180"/>
      <c r="O23760" s="180"/>
    </row>
    <row r="23761" spans="8:15" s="179" customFormat="1" x14ac:dyDescent="0.2">
      <c r="H23761" s="180"/>
      <c r="I23761" s="180"/>
      <c r="L23761" s="181"/>
      <c r="M23761" s="180"/>
      <c r="N23761" s="180"/>
      <c r="O23761" s="180"/>
    </row>
    <row r="23762" spans="8:15" s="179" customFormat="1" x14ac:dyDescent="0.2">
      <c r="H23762" s="180"/>
      <c r="I23762" s="180"/>
      <c r="L23762" s="181"/>
      <c r="M23762" s="180"/>
      <c r="N23762" s="180"/>
      <c r="O23762" s="180"/>
    </row>
    <row r="23763" spans="8:15" s="179" customFormat="1" x14ac:dyDescent="0.2">
      <c r="H23763" s="180"/>
      <c r="I23763" s="180"/>
      <c r="L23763" s="181"/>
      <c r="M23763" s="180"/>
      <c r="N23763" s="180"/>
      <c r="O23763" s="180"/>
    </row>
    <row r="23764" spans="8:15" s="179" customFormat="1" x14ac:dyDescent="0.2">
      <c r="H23764" s="180"/>
      <c r="I23764" s="180"/>
      <c r="L23764" s="181"/>
      <c r="M23764" s="180"/>
      <c r="N23764" s="180"/>
      <c r="O23764" s="180"/>
    </row>
    <row r="23765" spans="8:15" s="179" customFormat="1" x14ac:dyDescent="0.2">
      <c r="H23765" s="180"/>
      <c r="I23765" s="180"/>
      <c r="L23765" s="181"/>
      <c r="M23765" s="180"/>
      <c r="N23765" s="180"/>
      <c r="O23765" s="180"/>
    </row>
    <row r="23766" spans="8:15" s="179" customFormat="1" x14ac:dyDescent="0.2">
      <c r="H23766" s="180"/>
      <c r="I23766" s="180"/>
      <c r="L23766" s="181"/>
      <c r="M23766" s="180"/>
      <c r="N23766" s="180"/>
      <c r="O23766" s="180"/>
    </row>
    <row r="23767" spans="8:15" s="179" customFormat="1" x14ac:dyDescent="0.2">
      <c r="H23767" s="180"/>
      <c r="I23767" s="180"/>
      <c r="L23767" s="181"/>
      <c r="M23767" s="180"/>
      <c r="N23767" s="180"/>
      <c r="O23767" s="180"/>
    </row>
    <row r="23768" spans="8:15" s="179" customFormat="1" x14ac:dyDescent="0.2">
      <c r="H23768" s="180"/>
      <c r="I23768" s="180"/>
      <c r="L23768" s="181"/>
      <c r="M23768" s="180"/>
      <c r="N23768" s="180"/>
      <c r="O23768" s="180"/>
    </row>
    <row r="23769" spans="8:15" s="179" customFormat="1" x14ac:dyDescent="0.2">
      <c r="H23769" s="180"/>
      <c r="I23769" s="180"/>
      <c r="L23769" s="181"/>
      <c r="M23769" s="180"/>
      <c r="N23769" s="180"/>
      <c r="O23769" s="180"/>
    </row>
    <row r="23770" spans="8:15" s="179" customFormat="1" x14ac:dyDescent="0.2">
      <c r="H23770" s="180"/>
      <c r="I23770" s="180"/>
      <c r="L23770" s="181"/>
      <c r="M23770" s="180"/>
      <c r="N23770" s="180"/>
      <c r="O23770" s="180"/>
    </row>
    <row r="23771" spans="8:15" s="179" customFormat="1" x14ac:dyDescent="0.2">
      <c r="H23771" s="180"/>
      <c r="I23771" s="180"/>
      <c r="L23771" s="181"/>
      <c r="M23771" s="180"/>
      <c r="N23771" s="180"/>
      <c r="O23771" s="180"/>
    </row>
    <row r="23772" spans="8:15" s="179" customFormat="1" x14ac:dyDescent="0.2">
      <c r="H23772" s="180"/>
      <c r="I23772" s="180"/>
      <c r="L23772" s="181"/>
      <c r="M23772" s="180"/>
      <c r="N23772" s="180"/>
      <c r="O23772" s="180"/>
    </row>
    <row r="23773" spans="8:15" s="179" customFormat="1" x14ac:dyDescent="0.2">
      <c r="H23773" s="180"/>
      <c r="I23773" s="180"/>
      <c r="L23773" s="181"/>
      <c r="M23773" s="180"/>
      <c r="N23773" s="180"/>
      <c r="O23773" s="180"/>
    </row>
    <row r="23774" spans="8:15" s="179" customFormat="1" x14ac:dyDescent="0.2">
      <c r="H23774" s="180"/>
      <c r="I23774" s="180"/>
      <c r="L23774" s="181"/>
      <c r="M23774" s="180"/>
      <c r="N23774" s="180"/>
      <c r="O23774" s="180"/>
    </row>
    <row r="23775" spans="8:15" s="179" customFormat="1" x14ac:dyDescent="0.2">
      <c r="H23775" s="180"/>
      <c r="I23775" s="180"/>
      <c r="L23775" s="181"/>
      <c r="M23775" s="180"/>
      <c r="N23775" s="180"/>
      <c r="O23775" s="180"/>
    </row>
    <row r="23776" spans="8:15" s="179" customFormat="1" x14ac:dyDescent="0.2">
      <c r="H23776" s="180"/>
      <c r="I23776" s="180"/>
      <c r="L23776" s="181"/>
      <c r="M23776" s="180"/>
      <c r="N23776" s="180"/>
      <c r="O23776" s="180"/>
    </row>
    <row r="23777" spans="8:15" s="179" customFormat="1" x14ac:dyDescent="0.2">
      <c r="H23777" s="180"/>
      <c r="I23777" s="180"/>
      <c r="L23777" s="181"/>
      <c r="M23777" s="180"/>
      <c r="N23777" s="180"/>
      <c r="O23777" s="180"/>
    </row>
    <row r="23778" spans="8:15" s="179" customFormat="1" x14ac:dyDescent="0.2">
      <c r="H23778" s="180"/>
      <c r="I23778" s="180"/>
      <c r="L23778" s="181"/>
      <c r="M23778" s="180"/>
      <c r="N23778" s="180"/>
      <c r="O23778" s="180"/>
    </row>
    <row r="23779" spans="8:15" s="179" customFormat="1" x14ac:dyDescent="0.2">
      <c r="H23779" s="180"/>
      <c r="I23779" s="180"/>
      <c r="L23779" s="181"/>
      <c r="M23779" s="180"/>
      <c r="N23779" s="180"/>
      <c r="O23779" s="180"/>
    </row>
    <row r="23780" spans="8:15" s="179" customFormat="1" x14ac:dyDescent="0.2">
      <c r="H23780" s="180"/>
      <c r="I23780" s="180"/>
      <c r="L23780" s="181"/>
      <c r="M23780" s="180"/>
      <c r="N23780" s="180"/>
      <c r="O23780" s="180"/>
    </row>
    <row r="23781" spans="8:15" s="179" customFormat="1" x14ac:dyDescent="0.2">
      <c r="H23781" s="180"/>
      <c r="I23781" s="180"/>
      <c r="L23781" s="181"/>
      <c r="M23781" s="180"/>
      <c r="N23781" s="180"/>
      <c r="O23781" s="180"/>
    </row>
    <row r="23782" spans="8:15" s="179" customFormat="1" x14ac:dyDescent="0.2">
      <c r="H23782" s="180"/>
      <c r="I23782" s="180"/>
      <c r="L23782" s="181"/>
      <c r="M23782" s="180"/>
      <c r="N23782" s="180"/>
      <c r="O23782" s="180"/>
    </row>
    <row r="23783" spans="8:15" s="179" customFormat="1" x14ac:dyDescent="0.2">
      <c r="H23783" s="180"/>
      <c r="I23783" s="180"/>
      <c r="L23783" s="181"/>
      <c r="M23783" s="180"/>
      <c r="N23783" s="180"/>
      <c r="O23783" s="180"/>
    </row>
    <row r="23784" spans="8:15" s="179" customFormat="1" x14ac:dyDescent="0.2">
      <c r="H23784" s="180"/>
      <c r="I23784" s="180"/>
      <c r="L23784" s="181"/>
      <c r="M23784" s="180"/>
      <c r="N23784" s="180"/>
      <c r="O23784" s="180"/>
    </row>
    <row r="23785" spans="8:15" s="179" customFormat="1" x14ac:dyDescent="0.2">
      <c r="H23785" s="180"/>
      <c r="I23785" s="180"/>
      <c r="L23785" s="181"/>
      <c r="M23785" s="180"/>
      <c r="N23785" s="180"/>
      <c r="O23785" s="180"/>
    </row>
    <row r="23786" spans="8:15" s="179" customFormat="1" x14ac:dyDescent="0.2">
      <c r="H23786" s="180"/>
      <c r="I23786" s="180"/>
      <c r="L23786" s="181"/>
      <c r="M23786" s="180"/>
      <c r="N23786" s="180"/>
      <c r="O23786" s="180"/>
    </row>
    <row r="23787" spans="8:15" s="179" customFormat="1" x14ac:dyDescent="0.2">
      <c r="H23787" s="180"/>
      <c r="I23787" s="180"/>
      <c r="L23787" s="181"/>
      <c r="M23787" s="180"/>
      <c r="N23787" s="180"/>
      <c r="O23787" s="180"/>
    </row>
    <row r="23788" spans="8:15" s="179" customFormat="1" x14ac:dyDescent="0.2">
      <c r="H23788" s="180"/>
      <c r="I23788" s="180"/>
      <c r="L23788" s="181"/>
      <c r="M23788" s="180"/>
      <c r="N23788" s="180"/>
      <c r="O23788" s="180"/>
    </row>
    <row r="23789" spans="8:15" s="179" customFormat="1" x14ac:dyDescent="0.2">
      <c r="H23789" s="180"/>
      <c r="I23789" s="180"/>
      <c r="L23789" s="181"/>
      <c r="M23789" s="180"/>
      <c r="N23789" s="180"/>
      <c r="O23789" s="180"/>
    </row>
    <row r="23790" spans="8:15" s="179" customFormat="1" x14ac:dyDescent="0.2">
      <c r="H23790" s="180"/>
      <c r="I23790" s="180"/>
      <c r="L23790" s="181"/>
      <c r="M23790" s="180"/>
      <c r="N23790" s="180"/>
      <c r="O23790" s="180"/>
    </row>
    <row r="23791" spans="8:15" s="179" customFormat="1" x14ac:dyDescent="0.2">
      <c r="H23791" s="180"/>
      <c r="I23791" s="180"/>
      <c r="L23791" s="181"/>
      <c r="M23791" s="180"/>
      <c r="N23791" s="180"/>
      <c r="O23791" s="180"/>
    </row>
    <row r="23792" spans="8:15" s="179" customFormat="1" x14ac:dyDescent="0.2">
      <c r="H23792" s="180"/>
      <c r="I23792" s="180"/>
      <c r="L23792" s="181"/>
      <c r="M23792" s="180"/>
      <c r="N23792" s="180"/>
      <c r="O23792" s="180"/>
    </row>
    <row r="23793" spans="8:15" s="179" customFormat="1" x14ac:dyDescent="0.2">
      <c r="H23793" s="180"/>
      <c r="I23793" s="180"/>
      <c r="L23793" s="181"/>
      <c r="M23793" s="180"/>
      <c r="N23793" s="180"/>
      <c r="O23793" s="180"/>
    </row>
    <row r="23794" spans="8:15" s="179" customFormat="1" x14ac:dyDescent="0.2">
      <c r="H23794" s="180"/>
      <c r="I23794" s="180"/>
      <c r="L23794" s="181"/>
      <c r="M23794" s="180"/>
      <c r="N23794" s="180"/>
      <c r="O23794" s="180"/>
    </row>
    <row r="23795" spans="8:15" s="179" customFormat="1" x14ac:dyDescent="0.2">
      <c r="H23795" s="180"/>
      <c r="I23795" s="180"/>
      <c r="L23795" s="181"/>
      <c r="M23795" s="180"/>
      <c r="N23795" s="180"/>
      <c r="O23795" s="180"/>
    </row>
    <row r="23796" spans="8:15" s="179" customFormat="1" x14ac:dyDescent="0.2">
      <c r="H23796" s="180"/>
      <c r="I23796" s="180"/>
      <c r="L23796" s="181"/>
      <c r="M23796" s="180"/>
      <c r="N23796" s="180"/>
      <c r="O23796" s="180"/>
    </row>
    <row r="23797" spans="8:15" s="179" customFormat="1" x14ac:dyDescent="0.2">
      <c r="H23797" s="180"/>
      <c r="I23797" s="180"/>
      <c r="L23797" s="181"/>
      <c r="M23797" s="180"/>
      <c r="N23797" s="180"/>
      <c r="O23797" s="180"/>
    </row>
    <row r="23798" spans="8:15" s="179" customFormat="1" x14ac:dyDescent="0.2">
      <c r="H23798" s="180"/>
      <c r="I23798" s="180"/>
      <c r="L23798" s="181"/>
      <c r="M23798" s="180"/>
      <c r="N23798" s="180"/>
      <c r="O23798" s="180"/>
    </row>
    <row r="23799" spans="8:15" s="179" customFormat="1" x14ac:dyDescent="0.2">
      <c r="H23799" s="180"/>
      <c r="I23799" s="180"/>
      <c r="L23799" s="181"/>
      <c r="M23799" s="180"/>
      <c r="N23799" s="180"/>
      <c r="O23799" s="180"/>
    </row>
    <row r="23800" spans="8:15" s="179" customFormat="1" x14ac:dyDescent="0.2">
      <c r="H23800" s="180"/>
      <c r="I23800" s="180"/>
      <c r="L23800" s="181"/>
      <c r="M23800" s="180"/>
      <c r="N23800" s="180"/>
      <c r="O23800" s="180"/>
    </row>
    <row r="23801" spans="8:15" s="179" customFormat="1" x14ac:dyDescent="0.2">
      <c r="H23801" s="180"/>
      <c r="I23801" s="180"/>
      <c r="L23801" s="181"/>
      <c r="M23801" s="180"/>
      <c r="N23801" s="180"/>
      <c r="O23801" s="180"/>
    </row>
    <row r="23802" spans="8:15" s="179" customFormat="1" x14ac:dyDescent="0.2">
      <c r="H23802" s="180"/>
      <c r="I23802" s="180"/>
      <c r="L23802" s="181"/>
      <c r="M23802" s="180"/>
      <c r="N23802" s="180"/>
      <c r="O23802" s="180"/>
    </row>
    <row r="23803" spans="8:15" s="179" customFormat="1" x14ac:dyDescent="0.2">
      <c r="H23803" s="180"/>
      <c r="I23803" s="180"/>
      <c r="L23803" s="181"/>
      <c r="M23803" s="180"/>
      <c r="N23803" s="180"/>
      <c r="O23803" s="180"/>
    </row>
    <row r="23804" spans="8:15" s="179" customFormat="1" x14ac:dyDescent="0.2">
      <c r="H23804" s="180"/>
      <c r="I23804" s="180"/>
      <c r="L23804" s="181"/>
      <c r="M23804" s="180"/>
      <c r="N23804" s="180"/>
      <c r="O23804" s="180"/>
    </row>
    <row r="23805" spans="8:15" s="179" customFormat="1" x14ac:dyDescent="0.2">
      <c r="H23805" s="180"/>
      <c r="I23805" s="180"/>
      <c r="L23805" s="181"/>
      <c r="M23805" s="180"/>
      <c r="N23805" s="180"/>
      <c r="O23805" s="180"/>
    </row>
    <row r="23806" spans="8:15" s="179" customFormat="1" x14ac:dyDescent="0.2">
      <c r="H23806" s="180"/>
      <c r="I23806" s="180"/>
      <c r="L23806" s="181"/>
      <c r="M23806" s="180"/>
      <c r="N23806" s="180"/>
      <c r="O23806" s="180"/>
    </row>
    <row r="23807" spans="8:15" s="179" customFormat="1" x14ac:dyDescent="0.2">
      <c r="H23807" s="180"/>
      <c r="I23807" s="180"/>
      <c r="L23807" s="181"/>
      <c r="M23807" s="180"/>
      <c r="N23807" s="180"/>
      <c r="O23807" s="180"/>
    </row>
    <row r="23808" spans="8:15" s="179" customFormat="1" x14ac:dyDescent="0.2">
      <c r="H23808" s="180"/>
      <c r="I23808" s="180"/>
      <c r="L23808" s="181"/>
      <c r="M23808" s="180"/>
      <c r="N23808" s="180"/>
      <c r="O23808" s="180"/>
    </row>
    <row r="23809" spans="8:15" s="179" customFormat="1" x14ac:dyDescent="0.2">
      <c r="H23809" s="180"/>
      <c r="I23809" s="180"/>
      <c r="L23809" s="181"/>
      <c r="M23809" s="180"/>
      <c r="N23809" s="180"/>
      <c r="O23809" s="180"/>
    </row>
    <row r="23810" spans="8:15" s="179" customFormat="1" x14ac:dyDescent="0.2">
      <c r="H23810" s="180"/>
      <c r="I23810" s="180"/>
      <c r="L23810" s="181"/>
      <c r="M23810" s="180"/>
      <c r="N23810" s="180"/>
      <c r="O23810" s="180"/>
    </row>
    <row r="23811" spans="8:15" s="179" customFormat="1" x14ac:dyDescent="0.2">
      <c r="H23811" s="180"/>
      <c r="I23811" s="180"/>
      <c r="L23811" s="181"/>
      <c r="M23811" s="180"/>
      <c r="N23811" s="180"/>
      <c r="O23811" s="180"/>
    </row>
    <row r="23812" spans="8:15" s="179" customFormat="1" x14ac:dyDescent="0.2">
      <c r="H23812" s="180"/>
      <c r="I23812" s="180"/>
      <c r="L23812" s="181"/>
      <c r="M23812" s="180"/>
      <c r="N23812" s="180"/>
      <c r="O23812" s="180"/>
    </row>
    <row r="23813" spans="8:15" s="179" customFormat="1" x14ac:dyDescent="0.2">
      <c r="H23813" s="180"/>
      <c r="I23813" s="180"/>
      <c r="L23813" s="181"/>
      <c r="M23813" s="180"/>
      <c r="N23813" s="180"/>
      <c r="O23813" s="180"/>
    </row>
    <row r="23814" spans="8:15" s="179" customFormat="1" x14ac:dyDescent="0.2">
      <c r="H23814" s="180"/>
      <c r="I23814" s="180"/>
      <c r="L23814" s="181"/>
      <c r="M23814" s="180"/>
      <c r="N23814" s="180"/>
      <c r="O23814" s="180"/>
    </row>
    <row r="23815" spans="8:15" s="179" customFormat="1" x14ac:dyDescent="0.2">
      <c r="H23815" s="180"/>
      <c r="I23815" s="180"/>
      <c r="L23815" s="181"/>
      <c r="M23815" s="180"/>
      <c r="N23815" s="180"/>
      <c r="O23815" s="180"/>
    </row>
    <row r="23816" spans="8:15" s="179" customFormat="1" x14ac:dyDescent="0.2">
      <c r="H23816" s="180"/>
      <c r="I23816" s="180"/>
      <c r="L23816" s="181"/>
      <c r="M23816" s="180"/>
      <c r="N23816" s="180"/>
      <c r="O23816" s="180"/>
    </row>
    <row r="23817" spans="8:15" s="179" customFormat="1" x14ac:dyDescent="0.2">
      <c r="H23817" s="180"/>
      <c r="I23817" s="180"/>
      <c r="L23817" s="181"/>
      <c r="M23817" s="180"/>
      <c r="N23817" s="180"/>
      <c r="O23817" s="180"/>
    </row>
    <row r="23818" spans="8:15" s="179" customFormat="1" x14ac:dyDescent="0.2">
      <c r="H23818" s="180"/>
      <c r="I23818" s="180"/>
      <c r="L23818" s="181"/>
      <c r="M23818" s="180"/>
      <c r="N23818" s="180"/>
      <c r="O23818" s="180"/>
    </row>
    <row r="23819" spans="8:15" s="179" customFormat="1" x14ac:dyDescent="0.2">
      <c r="H23819" s="180"/>
      <c r="I23819" s="180"/>
      <c r="L23819" s="181"/>
      <c r="M23819" s="180"/>
      <c r="N23819" s="180"/>
      <c r="O23819" s="180"/>
    </row>
    <row r="23820" spans="8:15" s="179" customFormat="1" x14ac:dyDescent="0.2">
      <c r="H23820" s="180"/>
      <c r="I23820" s="180"/>
      <c r="L23820" s="181"/>
      <c r="M23820" s="180"/>
      <c r="N23820" s="180"/>
      <c r="O23820" s="180"/>
    </row>
    <row r="23821" spans="8:15" s="179" customFormat="1" x14ac:dyDescent="0.2">
      <c r="H23821" s="180"/>
      <c r="I23821" s="180"/>
      <c r="L23821" s="181"/>
      <c r="M23821" s="180"/>
      <c r="N23821" s="180"/>
      <c r="O23821" s="180"/>
    </row>
    <row r="23822" spans="8:15" s="179" customFormat="1" x14ac:dyDescent="0.2">
      <c r="H23822" s="180"/>
      <c r="I23822" s="180"/>
      <c r="L23822" s="181"/>
      <c r="M23822" s="180"/>
      <c r="N23822" s="180"/>
      <c r="O23822" s="180"/>
    </row>
    <row r="23823" spans="8:15" s="179" customFormat="1" x14ac:dyDescent="0.2">
      <c r="H23823" s="180"/>
      <c r="I23823" s="180"/>
      <c r="L23823" s="181"/>
      <c r="M23823" s="180"/>
      <c r="N23823" s="180"/>
      <c r="O23823" s="180"/>
    </row>
    <row r="23824" spans="8:15" s="179" customFormat="1" x14ac:dyDescent="0.2">
      <c r="H23824" s="180"/>
      <c r="I23824" s="180"/>
      <c r="L23824" s="181"/>
      <c r="M23824" s="180"/>
      <c r="N23824" s="180"/>
      <c r="O23824" s="180"/>
    </row>
    <row r="23825" spans="8:15" s="179" customFormat="1" x14ac:dyDescent="0.2">
      <c r="H23825" s="180"/>
      <c r="I23825" s="180"/>
      <c r="L23825" s="181"/>
      <c r="M23825" s="180"/>
      <c r="N23825" s="180"/>
      <c r="O23825" s="180"/>
    </row>
    <row r="23826" spans="8:15" s="179" customFormat="1" x14ac:dyDescent="0.2">
      <c r="H23826" s="180"/>
      <c r="I23826" s="180"/>
      <c r="L23826" s="181"/>
      <c r="M23826" s="180"/>
      <c r="N23826" s="180"/>
      <c r="O23826" s="180"/>
    </row>
    <row r="23827" spans="8:15" s="179" customFormat="1" x14ac:dyDescent="0.2">
      <c r="H23827" s="180"/>
      <c r="I23827" s="180"/>
      <c r="L23827" s="181"/>
      <c r="M23827" s="180"/>
      <c r="N23827" s="180"/>
      <c r="O23827" s="180"/>
    </row>
    <row r="23828" spans="8:15" s="179" customFormat="1" x14ac:dyDescent="0.2">
      <c r="H23828" s="180"/>
      <c r="I23828" s="180"/>
      <c r="L23828" s="181"/>
      <c r="M23828" s="180"/>
      <c r="N23828" s="180"/>
      <c r="O23828" s="180"/>
    </row>
    <row r="23829" spans="8:15" s="179" customFormat="1" x14ac:dyDescent="0.2">
      <c r="H23829" s="180"/>
      <c r="I23829" s="180"/>
      <c r="L23829" s="181"/>
      <c r="M23829" s="180"/>
      <c r="N23829" s="180"/>
      <c r="O23829" s="180"/>
    </row>
    <row r="23830" spans="8:15" s="179" customFormat="1" x14ac:dyDescent="0.2">
      <c r="H23830" s="180"/>
      <c r="I23830" s="180"/>
      <c r="L23830" s="181"/>
      <c r="M23830" s="180"/>
      <c r="N23830" s="180"/>
      <c r="O23830" s="180"/>
    </row>
    <row r="23831" spans="8:15" s="179" customFormat="1" x14ac:dyDescent="0.2">
      <c r="H23831" s="180"/>
      <c r="I23831" s="180"/>
      <c r="L23831" s="181"/>
      <c r="M23831" s="180"/>
      <c r="N23831" s="180"/>
      <c r="O23831" s="180"/>
    </row>
    <row r="23832" spans="8:15" s="179" customFormat="1" x14ac:dyDescent="0.2">
      <c r="H23832" s="180"/>
      <c r="I23832" s="180"/>
      <c r="L23832" s="181"/>
      <c r="M23832" s="180"/>
      <c r="N23832" s="180"/>
      <c r="O23832" s="180"/>
    </row>
    <row r="23833" spans="8:15" s="179" customFormat="1" x14ac:dyDescent="0.2">
      <c r="H23833" s="180"/>
      <c r="I23833" s="180"/>
      <c r="L23833" s="181"/>
      <c r="M23833" s="180"/>
      <c r="N23833" s="180"/>
      <c r="O23833" s="180"/>
    </row>
    <row r="23834" spans="8:15" s="179" customFormat="1" x14ac:dyDescent="0.2">
      <c r="H23834" s="180"/>
      <c r="I23834" s="180"/>
      <c r="L23834" s="181"/>
      <c r="M23834" s="180"/>
      <c r="N23834" s="180"/>
      <c r="O23834" s="180"/>
    </row>
    <row r="23835" spans="8:15" s="179" customFormat="1" x14ac:dyDescent="0.2">
      <c r="H23835" s="180"/>
      <c r="I23835" s="180"/>
      <c r="L23835" s="181"/>
      <c r="M23835" s="180"/>
      <c r="N23835" s="180"/>
      <c r="O23835" s="180"/>
    </row>
    <row r="23836" spans="8:15" s="179" customFormat="1" x14ac:dyDescent="0.2">
      <c r="H23836" s="180"/>
      <c r="I23836" s="180"/>
      <c r="L23836" s="181"/>
      <c r="M23836" s="180"/>
      <c r="N23836" s="180"/>
      <c r="O23836" s="180"/>
    </row>
    <row r="23837" spans="8:15" s="179" customFormat="1" x14ac:dyDescent="0.2">
      <c r="H23837" s="180"/>
      <c r="I23837" s="180"/>
      <c r="L23837" s="181"/>
      <c r="M23837" s="180"/>
      <c r="N23837" s="180"/>
      <c r="O23837" s="180"/>
    </row>
    <row r="23838" spans="8:15" s="179" customFormat="1" x14ac:dyDescent="0.2">
      <c r="H23838" s="180"/>
      <c r="I23838" s="180"/>
      <c r="L23838" s="181"/>
      <c r="M23838" s="180"/>
      <c r="N23838" s="180"/>
      <c r="O23838" s="180"/>
    </row>
    <row r="23839" spans="8:15" s="179" customFormat="1" x14ac:dyDescent="0.2">
      <c r="H23839" s="180"/>
      <c r="I23839" s="180"/>
      <c r="L23839" s="181"/>
      <c r="M23839" s="180"/>
      <c r="N23839" s="180"/>
      <c r="O23839" s="180"/>
    </row>
    <row r="23840" spans="8:15" s="179" customFormat="1" x14ac:dyDescent="0.2">
      <c r="H23840" s="180"/>
      <c r="I23840" s="180"/>
      <c r="L23840" s="181"/>
      <c r="M23840" s="180"/>
      <c r="N23840" s="180"/>
      <c r="O23840" s="180"/>
    </row>
    <row r="23841" spans="8:15" s="179" customFormat="1" x14ac:dyDescent="0.2">
      <c r="H23841" s="180"/>
      <c r="I23841" s="180"/>
      <c r="L23841" s="181"/>
      <c r="M23841" s="180"/>
      <c r="N23841" s="180"/>
      <c r="O23841" s="180"/>
    </row>
    <row r="23842" spans="8:15" s="179" customFormat="1" x14ac:dyDescent="0.2">
      <c r="H23842" s="180"/>
      <c r="I23842" s="180"/>
      <c r="L23842" s="181"/>
      <c r="M23842" s="180"/>
      <c r="N23842" s="180"/>
      <c r="O23842" s="180"/>
    </row>
    <row r="23843" spans="8:15" s="179" customFormat="1" x14ac:dyDescent="0.2">
      <c r="H23843" s="180"/>
      <c r="I23843" s="180"/>
      <c r="L23843" s="181"/>
      <c r="M23843" s="180"/>
      <c r="N23843" s="180"/>
      <c r="O23843" s="180"/>
    </row>
    <row r="23844" spans="8:15" s="179" customFormat="1" x14ac:dyDescent="0.2">
      <c r="H23844" s="180"/>
      <c r="I23844" s="180"/>
      <c r="L23844" s="181"/>
      <c r="M23844" s="180"/>
      <c r="N23844" s="180"/>
      <c r="O23844" s="180"/>
    </row>
    <row r="23845" spans="8:15" s="179" customFormat="1" x14ac:dyDescent="0.2">
      <c r="H23845" s="180"/>
      <c r="I23845" s="180"/>
      <c r="L23845" s="181"/>
      <c r="M23845" s="180"/>
      <c r="N23845" s="180"/>
      <c r="O23845" s="180"/>
    </row>
    <row r="23846" spans="8:15" s="179" customFormat="1" x14ac:dyDescent="0.2">
      <c r="H23846" s="180"/>
      <c r="I23846" s="180"/>
      <c r="L23846" s="181"/>
      <c r="M23846" s="180"/>
      <c r="N23846" s="180"/>
      <c r="O23846" s="180"/>
    </row>
    <row r="23847" spans="8:15" s="179" customFormat="1" x14ac:dyDescent="0.2">
      <c r="H23847" s="180"/>
      <c r="I23847" s="180"/>
      <c r="L23847" s="181"/>
      <c r="M23847" s="180"/>
      <c r="N23847" s="180"/>
      <c r="O23847" s="180"/>
    </row>
    <row r="23848" spans="8:15" s="179" customFormat="1" x14ac:dyDescent="0.2">
      <c r="H23848" s="180"/>
      <c r="I23848" s="180"/>
      <c r="L23848" s="181"/>
      <c r="M23848" s="180"/>
      <c r="N23848" s="180"/>
      <c r="O23848" s="180"/>
    </row>
    <row r="23849" spans="8:15" s="179" customFormat="1" x14ac:dyDescent="0.2">
      <c r="H23849" s="180"/>
      <c r="I23849" s="180"/>
      <c r="L23849" s="181"/>
      <c r="M23849" s="180"/>
      <c r="N23849" s="180"/>
      <c r="O23849" s="180"/>
    </row>
    <row r="23850" spans="8:15" s="179" customFormat="1" x14ac:dyDescent="0.2">
      <c r="H23850" s="180"/>
      <c r="I23850" s="180"/>
      <c r="L23850" s="181"/>
      <c r="M23850" s="180"/>
      <c r="N23850" s="180"/>
      <c r="O23850" s="180"/>
    </row>
    <row r="23851" spans="8:15" s="179" customFormat="1" x14ac:dyDescent="0.2">
      <c r="H23851" s="180"/>
      <c r="I23851" s="180"/>
      <c r="L23851" s="181"/>
      <c r="M23851" s="180"/>
      <c r="N23851" s="180"/>
      <c r="O23851" s="180"/>
    </row>
    <row r="23852" spans="8:15" s="179" customFormat="1" x14ac:dyDescent="0.2">
      <c r="H23852" s="180"/>
      <c r="I23852" s="180"/>
      <c r="L23852" s="181"/>
      <c r="M23852" s="180"/>
      <c r="N23852" s="180"/>
      <c r="O23852" s="180"/>
    </row>
    <row r="23853" spans="8:15" s="179" customFormat="1" x14ac:dyDescent="0.2">
      <c r="H23853" s="180"/>
      <c r="I23853" s="180"/>
      <c r="L23853" s="181"/>
      <c r="M23853" s="180"/>
      <c r="N23853" s="180"/>
      <c r="O23853" s="180"/>
    </row>
    <row r="23854" spans="8:15" s="179" customFormat="1" x14ac:dyDescent="0.2">
      <c r="H23854" s="180"/>
      <c r="I23854" s="180"/>
      <c r="L23854" s="181"/>
      <c r="M23854" s="180"/>
      <c r="N23854" s="180"/>
      <c r="O23854" s="180"/>
    </row>
    <row r="23855" spans="8:15" s="179" customFormat="1" x14ac:dyDescent="0.2">
      <c r="H23855" s="180"/>
      <c r="I23855" s="180"/>
      <c r="L23855" s="181"/>
      <c r="M23855" s="180"/>
      <c r="N23855" s="180"/>
      <c r="O23855" s="180"/>
    </row>
    <row r="23856" spans="8:15" s="179" customFormat="1" x14ac:dyDescent="0.2">
      <c r="H23856" s="180"/>
      <c r="I23856" s="180"/>
      <c r="L23856" s="181"/>
      <c r="M23856" s="180"/>
      <c r="N23856" s="180"/>
      <c r="O23856" s="180"/>
    </row>
    <row r="23857" spans="8:15" s="179" customFormat="1" x14ac:dyDescent="0.2">
      <c r="H23857" s="180"/>
      <c r="I23857" s="180"/>
      <c r="L23857" s="181"/>
      <c r="M23857" s="180"/>
      <c r="N23857" s="180"/>
      <c r="O23857" s="180"/>
    </row>
    <row r="23858" spans="8:15" s="179" customFormat="1" x14ac:dyDescent="0.2">
      <c r="H23858" s="180"/>
      <c r="I23858" s="180"/>
      <c r="L23858" s="181"/>
      <c r="M23858" s="180"/>
      <c r="N23858" s="180"/>
      <c r="O23858" s="180"/>
    </row>
    <row r="23859" spans="8:15" s="179" customFormat="1" x14ac:dyDescent="0.2">
      <c r="H23859" s="180"/>
      <c r="I23859" s="180"/>
      <c r="L23859" s="181"/>
      <c r="M23859" s="180"/>
      <c r="N23859" s="180"/>
      <c r="O23859" s="180"/>
    </row>
    <row r="23860" spans="8:15" s="179" customFormat="1" x14ac:dyDescent="0.2">
      <c r="H23860" s="180"/>
      <c r="I23860" s="180"/>
      <c r="L23860" s="181"/>
      <c r="M23860" s="180"/>
      <c r="N23860" s="180"/>
      <c r="O23860" s="180"/>
    </row>
    <row r="23861" spans="8:15" s="179" customFormat="1" x14ac:dyDescent="0.2">
      <c r="H23861" s="180"/>
      <c r="I23861" s="180"/>
      <c r="L23861" s="181"/>
      <c r="M23861" s="180"/>
      <c r="N23861" s="180"/>
      <c r="O23861" s="180"/>
    </row>
    <row r="23862" spans="8:15" s="179" customFormat="1" x14ac:dyDescent="0.2">
      <c r="H23862" s="180"/>
      <c r="I23862" s="180"/>
      <c r="L23862" s="181"/>
      <c r="M23862" s="180"/>
      <c r="N23862" s="180"/>
      <c r="O23862" s="180"/>
    </row>
    <row r="23863" spans="8:15" s="179" customFormat="1" x14ac:dyDescent="0.2">
      <c r="H23863" s="180"/>
      <c r="I23863" s="180"/>
      <c r="L23863" s="181"/>
      <c r="M23863" s="180"/>
      <c r="N23863" s="180"/>
      <c r="O23863" s="180"/>
    </row>
    <row r="23864" spans="8:15" s="179" customFormat="1" x14ac:dyDescent="0.2">
      <c r="H23864" s="180"/>
      <c r="I23864" s="180"/>
      <c r="L23864" s="181"/>
      <c r="M23864" s="180"/>
      <c r="N23864" s="180"/>
      <c r="O23864" s="180"/>
    </row>
    <row r="23865" spans="8:15" s="179" customFormat="1" x14ac:dyDescent="0.2">
      <c r="H23865" s="180"/>
      <c r="I23865" s="180"/>
      <c r="L23865" s="181"/>
      <c r="M23865" s="180"/>
      <c r="N23865" s="180"/>
      <c r="O23865" s="180"/>
    </row>
    <row r="23866" spans="8:15" s="179" customFormat="1" x14ac:dyDescent="0.2">
      <c r="H23866" s="180"/>
      <c r="I23866" s="180"/>
      <c r="L23866" s="181"/>
      <c r="M23866" s="180"/>
      <c r="N23866" s="180"/>
      <c r="O23866" s="180"/>
    </row>
    <row r="23867" spans="8:15" s="179" customFormat="1" x14ac:dyDescent="0.2">
      <c r="H23867" s="180"/>
      <c r="I23867" s="180"/>
      <c r="L23867" s="181"/>
      <c r="M23867" s="180"/>
      <c r="N23867" s="180"/>
      <c r="O23867" s="180"/>
    </row>
    <row r="23868" spans="8:15" s="179" customFormat="1" x14ac:dyDescent="0.2">
      <c r="H23868" s="180"/>
      <c r="I23868" s="180"/>
      <c r="L23868" s="181"/>
      <c r="M23868" s="180"/>
      <c r="N23868" s="180"/>
      <c r="O23868" s="180"/>
    </row>
    <row r="23869" spans="8:15" s="179" customFormat="1" x14ac:dyDescent="0.2">
      <c r="H23869" s="180"/>
      <c r="I23869" s="180"/>
      <c r="L23869" s="181"/>
      <c r="M23869" s="180"/>
      <c r="N23869" s="180"/>
      <c r="O23869" s="180"/>
    </row>
    <row r="23870" spans="8:15" s="179" customFormat="1" x14ac:dyDescent="0.2">
      <c r="H23870" s="180"/>
      <c r="I23870" s="180"/>
      <c r="L23870" s="181"/>
      <c r="M23870" s="180"/>
      <c r="N23870" s="180"/>
      <c r="O23870" s="180"/>
    </row>
    <row r="23871" spans="8:15" s="179" customFormat="1" x14ac:dyDescent="0.2">
      <c r="H23871" s="180"/>
      <c r="I23871" s="180"/>
      <c r="L23871" s="181"/>
      <c r="M23871" s="180"/>
      <c r="N23871" s="180"/>
      <c r="O23871" s="180"/>
    </row>
    <row r="23872" spans="8:15" s="179" customFormat="1" x14ac:dyDescent="0.2">
      <c r="H23872" s="180"/>
      <c r="I23872" s="180"/>
      <c r="L23872" s="181"/>
      <c r="M23872" s="180"/>
      <c r="N23872" s="180"/>
      <c r="O23872" s="180"/>
    </row>
    <row r="23873" spans="8:15" s="179" customFormat="1" x14ac:dyDescent="0.2">
      <c r="H23873" s="180"/>
      <c r="I23873" s="180"/>
      <c r="L23873" s="181"/>
      <c r="M23873" s="180"/>
      <c r="N23873" s="180"/>
      <c r="O23873" s="180"/>
    </row>
    <row r="23874" spans="8:15" s="179" customFormat="1" x14ac:dyDescent="0.2">
      <c r="H23874" s="180"/>
      <c r="I23874" s="180"/>
      <c r="L23874" s="181"/>
      <c r="M23874" s="180"/>
      <c r="N23874" s="180"/>
      <c r="O23874" s="180"/>
    </row>
    <row r="23875" spans="8:15" s="179" customFormat="1" x14ac:dyDescent="0.2">
      <c r="H23875" s="180"/>
      <c r="I23875" s="180"/>
      <c r="L23875" s="181"/>
      <c r="M23875" s="180"/>
      <c r="N23875" s="180"/>
      <c r="O23875" s="180"/>
    </row>
    <row r="23876" spans="8:15" s="179" customFormat="1" x14ac:dyDescent="0.2">
      <c r="H23876" s="180"/>
      <c r="I23876" s="180"/>
      <c r="L23876" s="181"/>
      <c r="M23876" s="180"/>
      <c r="N23876" s="180"/>
      <c r="O23876" s="180"/>
    </row>
    <row r="23877" spans="8:15" s="179" customFormat="1" x14ac:dyDescent="0.2">
      <c r="H23877" s="180"/>
      <c r="I23877" s="180"/>
      <c r="L23877" s="181"/>
      <c r="M23877" s="180"/>
      <c r="N23877" s="180"/>
      <c r="O23877" s="180"/>
    </row>
    <row r="23878" spans="8:15" s="179" customFormat="1" x14ac:dyDescent="0.2">
      <c r="H23878" s="180"/>
      <c r="I23878" s="180"/>
      <c r="L23878" s="181"/>
      <c r="M23878" s="180"/>
      <c r="N23878" s="180"/>
      <c r="O23878" s="180"/>
    </row>
    <row r="23879" spans="8:15" s="179" customFormat="1" x14ac:dyDescent="0.2">
      <c r="H23879" s="180"/>
      <c r="I23879" s="180"/>
      <c r="L23879" s="181"/>
      <c r="M23879" s="180"/>
      <c r="N23879" s="180"/>
      <c r="O23879" s="180"/>
    </row>
    <row r="23880" spans="8:15" s="179" customFormat="1" x14ac:dyDescent="0.2">
      <c r="H23880" s="180"/>
      <c r="I23880" s="180"/>
      <c r="L23880" s="181"/>
      <c r="M23880" s="180"/>
      <c r="N23880" s="180"/>
      <c r="O23880" s="180"/>
    </row>
    <row r="23881" spans="8:15" s="179" customFormat="1" x14ac:dyDescent="0.2">
      <c r="H23881" s="180"/>
      <c r="I23881" s="180"/>
      <c r="L23881" s="181"/>
      <c r="M23881" s="180"/>
      <c r="N23881" s="180"/>
      <c r="O23881" s="180"/>
    </row>
    <row r="23882" spans="8:15" s="179" customFormat="1" x14ac:dyDescent="0.2">
      <c r="H23882" s="180"/>
      <c r="I23882" s="180"/>
      <c r="L23882" s="181"/>
      <c r="M23882" s="180"/>
      <c r="N23882" s="180"/>
      <c r="O23882" s="180"/>
    </row>
    <row r="23883" spans="8:15" s="179" customFormat="1" x14ac:dyDescent="0.2">
      <c r="H23883" s="180"/>
      <c r="I23883" s="180"/>
      <c r="L23883" s="181"/>
      <c r="M23883" s="180"/>
      <c r="N23883" s="180"/>
      <c r="O23883" s="180"/>
    </row>
    <row r="23884" spans="8:15" s="179" customFormat="1" x14ac:dyDescent="0.2">
      <c r="H23884" s="180"/>
      <c r="I23884" s="180"/>
      <c r="L23884" s="181"/>
      <c r="M23884" s="180"/>
      <c r="N23884" s="180"/>
      <c r="O23884" s="180"/>
    </row>
    <row r="23885" spans="8:15" s="179" customFormat="1" x14ac:dyDescent="0.2">
      <c r="H23885" s="180"/>
      <c r="I23885" s="180"/>
      <c r="L23885" s="181"/>
      <c r="M23885" s="180"/>
      <c r="N23885" s="180"/>
      <c r="O23885" s="180"/>
    </row>
    <row r="23886" spans="8:15" s="179" customFormat="1" x14ac:dyDescent="0.2">
      <c r="H23886" s="180"/>
      <c r="I23886" s="180"/>
      <c r="L23886" s="181"/>
      <c r="M23886" s="180"/>
      <c r="N23886" s="180"/>
      <c r="O23886" s="180"/>
    </row>
    <row r="23887" spans="8:15" s="179" customFormat="1" x14ac:dyDescent="0.2">
      <c r="H23887" s="180"/>
      <c r="I23887" s="180"/>
      <c r="L23887" s="181"/>
      <c r="M23887" s="180"/>
      <c r="N23887" s="180"/>
      <c r="O23887" s="180"/>
    </row>
    <row r="23888" spans="8:15" s="179" customFormat="1" x14ac:dyDescent="0.2">
      <c r="H23888" s="180"/>
      <c r="I23888" s="180"/>
      <c r="L23888" s="181"/>
      <c r="M23888" s="180"/>
      <c r="N23888" s="180"/>
      <c r="O23888" s="180"/>
    </row>
    <row r="23889" spans="8:15" s="179" customFormat="1" x14ac:dyDescent="0.2">
      <c r="H23889" s="180"/>
      <c r="I23889" s="180"/>
      <c r="L23889" s="181"/>
      <c r="M23889" s="180"/>
      <c r="N23889" s="180"/>
      <c r="O23889" s="180"/>
    </row>
    <row r="23890" spans="8:15" s="179" customFormat="1" x14ac:dyDescent="0.2">
      <c r="H23890" s="180"/>
      <c r="I23890" s="180"/>
      <c r="L23890" s="181"/>
      <c r="M23890" s="180"/>
      <c r="N23890" s="180"/>
      <c r="O23890" s="180"/>
    </row>
    <row r="23891" spans="8:15" s="179" customFormat="1" x14ac:dyDescent="0.2">
      <c r="H23891" s="180"/>
      <c r="I23891" s="180"/>
      <c r="L23891" s="181"/>
      <c r="M23891" s="180"/>
      <c r="N23891" s="180"/>
      <c r="O23891" s="180"/>
    </row>
    <row r="23892" spans="8:15" s="179" customFormat="1" x14ac:dyDescent="0.2">
      <c r="H23892" s="180"/>
      <c r="I23892" s="180"/>
      <c r="L23892" s="181"/>
      <c r="M23892" s="180"/>
      <c r="N23892" s="180"/>
      <c r="O23892" s="180"/>
    </row>
    <row r="23893" spans="8:15" s="179" customFormat="1" x14ac:dyDescent="0.2">
      <c r="H23893" s="180"/>
      <c r="I23893" s="180"/>
      <c r="L23893" s="181"/>
      <c r="M23893" s="180"/>
      <c r="N23893" s="180"/>
      <c r="O23893" s="180"/>
    </row>
    <row r="23894" spans="8:15" s="179" customFormat="1" x14ac:dyDescent="0.2">
      <c r="H23894" s="180"/>
      <c r="I23894" s="180"/>
      <c r="L23894" s="181"/>
      <c r="M23894" s="180"/>
      <c r="N23894" s="180"/>
      <c r="O23894" s="180"/>
    </row>
    <row r="23895" spans="8:15" s="179" customFormat="1" x14ac:dyDescent="0.2">
      <c r="H23895" s="180"/>
      <c r="I23895" s="180"/>
      <c r="L23895" s="181"/>
      <c r="M23895" s="180"/>
      <c r="N23895" s="180"/>
      <c r="O23895" s="180"/>
    </row>
    <row r="23896" spans="8:15" s="179" customFormat="1" x14ac:dyDescent="0.2">
      <c r="H23896" s="180"/>
      <c r="I23896" s="180"/>
      <c r="L23896" s="181"/>
      <c r="M23896" s="180"/>
      <c r="N23896" s="180"/>
      <c r="O23896" s="180"/>
    </row>
    <row r="23897" spans="8:15" s="179" customFormat="1" x14ac:dyDescent="0.2">
      <c r="H23897" s="180"/>
      <c r="I23897" s="180"/>
      <c r="L23897" s="181"/>
      <c r="M23897" s="180"/>
      <c r="N23897" s="180"/>
      <c r="O23897" s="180"/>
    </row>
    <row r="23898" spans="8:15" s="179" customFormat="1" x14ac:dyDescent="0.2">
      <c r="H23898" s="180"/>
      <c r="I23898" s="180"/>
      <c r="L23898" s="181"/>
      <c r="M23898" s="180"/>
      <c r="N23898" s="180"/>
      <c r="O23898" s="180"/>
    </row>
    <row r="23899" spans="8:15" s="179" customFormat="1" x14ac:dyDescent="0.2">
      <c r="H23899" s="180"/>
      <c r="I23899" s="180"/>
      <c r="L23899" s="181"/>
      <c r="M23899" s="180"/>
      <c r="N23899" s="180"/>
      <c r="O23899" s="180"/>
    </row>
    <row r="23900" spans="8:15" s="179" customFormat="1" x14ac:dyDescent="0.2">
      <c r="H23900" s="180"/>
      <c r="I23900" s="180"/>
      <c r="L23900" s="181"/>
      <c r="M23900" s="180"/>
      <c r="N23900" s="180"/>
      <c r="O23900" s="180"/>
    </row>
    <row r="23901" spans="8:15" s="179" customFormat="1" x14ac:dyDescent="0.2">
      <c r="H23901" s="180"/>
      <c r="I23901" s="180"/>
      <c r="L23901" s="181"/>
      <c r="M23901" s="180"/>
      <c r="N23901" s="180"/>
      <c r="O23901" s="180"/>
    </row>
    <row r="23902" spans="8:15" s="179" customFormat="1" x14ac:dyDescent="0.2">
      <c r="H23902" s="180"/>
      <c r="I23902" s="180"/>
      <c r="L23902" s="181"/>
      <c r="M23902" s="180"/>
      <c r="N23902" s="180"/>
      <c r="O23902" s="180"/>
    </row>
    <row r="23903" spans="8:15" s="179" customFormat="1" x14ac:dyDescent="0.2">
      <c r="H23903" s="180"/>
      <c r="I23903" s="180"/>
      <c r="L23903" s="181"/>
      <c r="M23903" s="180"/>
      <c r="N23903" s="180"/>
      <c r="O23903" s="180"/>
    </row>
    <row r="23904" spans="8:15" s="179" customFormat="1" x14ac:dyDescent="0.2">
      <c r="H23904" s="180"/>
      <c r="I23904" s="180"/>
      <c r="L23904" s="181"/>
      <c r="M23904" s="180"/>
      <c r="N23904" s="180"/>
      <c r="O23904" s="180"/>
    </row>
    <row r="23905" spans="8:15" s="179" customFormat="1" x14ac:dyDescent="0.2">
      <c r="H23905" s="180"/>
      <c r="I23905" s="180"/>
      <c r="L23905" s="181"/>
      <c r="M23905" s="180"/>
      <c r="N23905" s="180"/>
      <c r="O23905" s="180"/>
    </row>
    <row r="23906" spans="8:15" s="179" customFormat="1" x14ac:dyDescent="0.2">
      <c r="H23906" s="180"/>
      <c r="I23906" s="180"/>
      <c r="L23906" s="181"/>
      <c r="M23906" s="180"/>
      <c r="N23906" s="180"/>
      <c r="O23906" s="180"/>
    </row>
    <row r="23907" spans="8:15" s="179" customFormat="1" x14ac:dyDescent="0.2">
      <c r="H23907" s="180"/>
      <c r="I23907" s="180"/>
      <c r="L23907" s="181"/>
      <c r="M23907" s="180"/>
      <c r="N23907" s="180"/>
      <c r="O23907" s="180"/>
    </row>
    <row r="23908" spans="8:15" s="179" customFormat="1" x14ac:dyDescent="0.2">
      <c r="H23908" s="180"/>
      <c r="I23908" s="180"/>
      <c r="L23908" s="181"/>
      <c r="M23908" s="180"/>
      <c r="N23908" s="180"/>
      <c r="O23908" s="180"/>
    </row>
    <row r="23909" spans="8:15" s="179" customFormat="1" x14ac:dyDescent="0.2">
      <c r="H23909" s="180"/>
      <c r="I23909" s="180"/>
      <c r="L23909" s="181"/>
      <c r="M23909" s="180"/>
      <c r="N23909" s="180"/>
      <c r="O23909" s="180"/>
    </row>
    <row r="23910" spans="8:15" s="179" customFormat="1" x14ac:dyDescent="0.2">
      <c r="H23910" s="180"/>
      <c r="I23910" s="180"/>
      <c r="L23910" s="181"/>
      <c r="M23910" s="180"/>
      <c r="N23910" s="180"/>
      <c r="O23910" s="180"/>
    </row>
    <row r="23911" spans="8:15" s="179" customFormat="1" x14ac:dyDescent="0.2">
      <c r="H23911" s="180"/>
      <c r="I23911" s="180"/>
      <c r="L23911" s="181"/>
      <c r="M23911" s="180"/>
      <c r="N23911" s="180"/>
      <c r="O23911" s="180"/>
    </row>
    <row r="23912" spans="8:15" s="179" customFormat="1" x14ac:dyDescent="0.2">
      <c r="H23912" s="180"/>
      <c r="I23912" s="180"/>
      <c r="L23912" s="181"/>
      <c r="M23912" s="180"/>
      <c r="N23912" s="180"/>
      <c r="O23912" s="180"/>
    </row>
    <row r="23913" spans="8:15" s="179" customFormat="1" x14ac:dyDescent="0.2">
      <c r="H23913" s="180"/>
      <c r="I23913" s="180"/>
      <c r="L23913" s="181"/>
      <c r="M23913" s="180"/>
      <c r="N23913" s="180"/>
      <c r="O23913" s="180"/>
    </row>
    <row r="23914" spans="8:15" s="179" customFormat="1" x14ac:dyDescent="0.2">
      <c r="H23914" s="180"/>
      <c r="I23914" s="180"/>
      <c r="L23914" s="181"/>
      <c r="M23914" s="180"/>
      <c r="N23914" s="180"/>
      <c r="O23914" s="180"/>
    </row>
    <row r="23915" spans="8:15" s="179" customFormat="1" x14ac:dyDescent="0.2">
      <c r="H23915" s="180"/>
      <c r="I23915" s="180"/>
      <c r="L23915" s="181"/>
      <c r="M23915" s="180"/>
      <c r="N23915" s="180"/>
      <c r="O23915" s="180"/>
    </row>
    <row r="23916" spans="8:15" s="179" customFormat="1" x14ac:dyDescent="0.2">
      <c r="H23916" s="180"/>
      <c r="I23916" s="180"/>
      <c r="L23916" s="181"/>
      <c r="M23916" s="180"/>
      <c r="N23916" s="180"/>
      <c r="O23916" s="180"/>
    </row>
    <row r="23917" spans="8:15" s="179" customFormat="1" x14ac:dyDescent="0.2">
      <c r="H23917" s="180"/>
      <c r="I23917" s="180"/>
      <c r="L23917" s="181"/>
      <c r="M23917" s="180"/>
      <c r="N23917" s="180"/>
      <c r="O23917" s="180"/>
    </row>
    <row r="23918" spans="8:15" s="179" customFormat="1" x14ac:dyDescent="0.2">
      <c r="H23918" s="180"/>
      <c r="I23918" s="180"/>
      <c r="L23918" s="181"/>
      <c r="M23918" s="180"/>
      <c r="N23918" s="180"/>
      <c r="O23918" s="180"/>
    </row>
    <row r="23919" spans="8:15" s="179" customFormat="1" x14ac:dyDescent="0.2">
      <c r="H23919" s="180"/>
      <c r="I23919" s="180"/>
      <c r="L23919" s="181"/>
      <c r="M23919" s="180"/>
      <c r="N23919" s="180"/>
      <c r="O23919" s="180"/>
    </row>
    <row r="23920" spans="8:15" s="179" customFormat="1" x14ac:dyDescent="0.2">
      <c r="H23920" s="180"/>
      <c r="I23920" s="180"/>
      <c r="L23920" s="181"/>
      <c r="M23920" s="180"/>
      <c r="N23920" s="180"/>
      <c r="O23920" s="180"/>
    </row>
    <row r="23921" spans="8:15" s="179" customFormat="1" x14ac:dyDescent="0.2">
      <c r="H23921" s="180"/>
      <c r="I23921" s="180"/>
      <c r="L23921" s="181"/>
      <c r="M23921" s="180"/>
      <c r="N23921" s="180"/>
      <c r="O23921" s="180"/>
    </row>
    <row r="23922" spans="8:15" s="179" customFormat="1" x14ac:dyDescent="0.2">
      <c r="H23922" s="180"/>
      <c r="I23922" s="180"/>
      <c r="L23922" s="181"/>
      <c r="M23922" s="180"/>
      <c r="N23922" s="180"/>
      <c r="O23922" s="180"/>
    </row>
    <row r="23923" spans="8:15" s="179" customFormat="1" x14ac:dyDescent="0.2">
      <c r="H23923" s="180"/>
      <c r="I23923" s="180"/>
      <c r="L23923" s="181"/>
      <c r="M23923" s="180"/>
      <c r="N23923" s="180"/>
      <c r="O23923" s="180"/>
    </row>
    <row r="23924" spans="8:15" s="179" customFormat="1" x14ac:dyDescent="0.2">
      <c r="H23924" s="180"/>
      <c r="I23924" s="180"/>
      <c r="L23924" s="181"/>
      <c r="M23924" s="180"/>
      <c r="N23924" s="180"/>
      <c r="O23924" s="180"/>
    </row>
    <row r="23925" spans="8:15" s="179" customFormat="1" x14ac:dyDescent="0.2">
      <c r="H23925" s="180"/>
      <c r="I23925" s="180"/>
      <c r="L23925" s="181"/>
      <c r="M23925" s="180"/>
      <c r="N23925" s="180"/>
      <c r="O23925" s="180"/>
    </row>
    <row r="23926" spans="8:15" s="179" customFormat="1" x14ac:dyDescent="0.2">
      <c r="H23926" s="180"/>
      <c r="I23926" s="180"/>
      <c r="L23926" s="181"/>
      <c r="M23926" s="180"/>
      <c r="N23926" s="180"/>
      <c r="O23926" s="180"/>
    </row>
    <row r="23927" spans="8:15" s="179" customFormat="1" x14ac:dyDescent="0.2">
      <c r="H23927" s="180"/>
      <c r="I23927" s="180"/>
      <c r="L23927" s="181"/>
      <c r="M23927" s="180"/>
      <c r="N23927" s="180"/>
      <c r="O23927" s="180"/>
    </row>
    <row r="23928" spans="8:15" s="179" customFormat="1" x14ac:dyDescent="0.2">
      <c r="H23928" s="180"/>
      <c r="I23928" s="180"/>
      <c r="L23928" s="181"/>
      <c r="M23928" s="180"/>
      <c r="N23928" s="180"/>
      <c r="O23928" s="180"/>
    </row>
    <row r="23929" spans="8:15" s="179" customFormat="1" x14ac:dyDescent="0.2">
      <c r="H23929" s="180"/>
      <c r="I23929" s="180"/>
      <c r="L23929" s="181"/>
      <c r="M23929" s="180"/>
      <c r="N23929" s="180"/>
      <c r="O23929" s="180"/>
    </row>
    <row r="23930" spans="8:15" s="179" customFormat="1" x14ac:dyDescent="0.2">
      <c r="H23930" s="180"/>
      <c r="I23930" s="180"/>
      <c r="L23930" s="181"/>
      <c r="M23930" s="180"/>
      <c r="N23930" s="180"/>
      <c r="O23930" s="180"/>
    </row>
    <row r="23931" spans="8:15" s="179" customFormat="1" x14ac:dyDescent="0.2">
      <c r="H23931" s="180"/>
      <c r="I23931" s="180"/>
      <c r="L23931" s="181"/>
      <c r="M23931" s="180"/>
      <c r="N23931" s="180"/>
      <c r="O23931" s="180"/>
    </row>
    <row r="23932" spans="8:15" s="179" customFormat="1" x14ac:dyDescent="0.2">
      <c r="H23932" s="180"/>
      <c r="I23932" s="180"/>
      <c r="L23932" s="181"/>
      <c r="M23932" s="180"/>
      <c r="N23932" s="180"/>
      <c r="O23932" s="180"/>
    </row>
    <row r="23933" spans="8:15" s="179" customFormat="1" x14ac:dyDescent="0.2">
      <c r="H23933" s="180"/>
      <c r="I23933" s="180"/>
      <c r="L23933" s="181"/>
      <c r="M23933" s="180"/>
      <c r="N23933" s="180"/>
      <c r="O23933" s="180"/>
    </row>
    <row r="23934" spans="8:15" s="179" customFormat="1" x14ac:dyDescent="0.2">
      <c r="H23934" s="180"/>
      <c r="I23934" s="180"/>
      <c r="L23934" s="181"/>
      <c r="M23934" s="180"/>
      <c r="N23934" s="180"/>
      <c r="O23934" s="180"/>
    </row>
    <row r="23935" spans="8:15" s="179" customFormat="1" x14ac:dyDescent="0.2">
      <c r="H23935" s="180"/>
      <c r="I23935" s="180"/>
      <c r="L23935" s="181"/>
      <c r="M23935" s="180"/>
      <c r="N23935" s="180"/>
      <c r="O23935" s="180"/>
    </row>
    <row r="23936" spans="8:15" s="179" customFormat="1" x14ac:dyDescent="0.2">
      <c r="H23936" s="180"/>
      <c r="I23936" s="180"/>
      <c r="L23936" s="181"/>
      <c r="M23936" s="180"/>
      <c r="N23936" s="180"/>
      <c r="O23936" s="180"/>
    </row>
    <row r="23937" spans="8:15" s="179" customFormat="1" x14ac:dyDescent="0.2">
      <c r="H23937" s="180"/>
      <c r="I23937" s="180"/>
      <c r="L23937" s="181"/>
      <c r="M23937" s="180"/>
      <c r="N23937" s="180"/>
      <c r="O23937" s="180"/>
    </row>
    <row r="23938" spans="8:15" s="179" customFormat="1" x14ac:dyDescent="0.2">
      <c r="H23938" s="180"/>
      <c r="I23938" s="180"/>
      <c r="L23938" s="181"/>
      <c r="M23938" s="180"/>
      <c r="N23938" s="180"/>
      <c r="O23938" s="180"/>
    </row>
    <row r="23939" spans="8:15" s="179" customFormat="1" x14ac:dyDescent="0.2">
      <c r="H23939" s="180"/>
      <c r="I23939" s="180"/>
      <c r="L23939" s="181"/>
      <c r="M23939" s="180"/>
      <c r="N23939" s="180"/>
      <c r="O23939" s="180"/>
    </row>
    <row r="23940" spans="8:15" s="179" customFormat="1" x14ac:dyDescent="0.2">
      <c r="H23940" s="180"/>
      <c r="I23940" s="180"/>
      <c r="L23940" s="181"/>
      <c r="M23940" s="180"/>
      <c r="N23940" s="180"/>
      <c r="O23940" s="180"/>
    </row>
    <row r="23941" spans="8:15" s="179" customFormat="1" x14ac:dyDescent="0.2">
      <c r="H23941" s="180"/>
      <c r="I23941" s="180"/>
      <c r="L23941" s="181"/>
      <c r="M23941" s="180"/>
      <c r="N23941" s="180"/>
      <c r="O23941" s="180"/>
    </row>
    <row r="23942" spans="8:15" s="179" customFormat="1" x14ac:dyDescent="0.2">
      <c r="H23942" s="180"/>
      <c r="I23942" s="180"/>
      <c r="L23942" s="181"/>
      <c r="M23942" s="180"/>
      <c r="N23942" s="180"/>
      <c r="O23942" s="180"/>
    </row>
    <row r="23943" spans="8:15" s="179" customFormat="1" x14ac:dyDescent="0.2">
      <c r="H23943" s="180"/>
      <c r="I23943" s="180"/>
      <c r="L23943" s="181"/>
      <c r="M23943" s="180"/>
      <c r="N23943" s="180"/>
      <c r="O23943" s="180"/>
    </row>
    <row r="23944" spans="8:15" s="179" customFormat="1" x14ac:dyDescent="0.2">
      <c r="H23944" s="180"/>
      <c r="I23944" s="180"/>
      <c r="L23944" s="181"/>
      <c r="M23944" s="180"/>
      <c r="N23944" s="180"/>
      <c r="O23944" s="180"/>
    </row>
    <row r="23945" spans="8:15" s="179" customFormat="1" x14ac:dyDescent="0.2">
      <c r="H23945" s="180"/>
      <c r="I23945" s="180"/>
      <c r="L23945" s="181"/>
      <c r="M23945" s="180"/>
      <c r="N23945" s="180"/>
      <c r="O23945" s="180"/>
    </row>
    <row r="23946" spans="8:15" s="179" customFormat="1" x14ac:dyDescent="0.2">
      <c r="H23946" s="180"/>
      <c r="I23946" s="180"/>
      <c r="L23946" s="181"/>
      <c r="M23946" s="180"/>
      <c r="N23946" s="180"/>
      <c r="O23946" s="180"/>
    </row>
    <row r="23947" spans="8:15" s="179" customFormat="1" x14ac:dyDescent="0.2">
      <c r="H23947" s="180"/>
      <c r="I23947" s="180"/>
      <c r="L23947" s="181"/>
      <c r="M23947" s="180"/>
      <c r="N23947" s="180"/>
      <c r="O23947" s="180"/>
    </row>
    <row r="23948" spans="8:15" s="179" customFormat="1" x14ac:dyDescent="0.2">
      <c r="H23948" s="180"/>
      <c r="I23948" s="180"/>
      <c r="L23948" s="181"/>
      <c r="M23948" s="180"/>
      <c r="N23948" s="180"/>
      <c r="O23948" s="180"/>
    </row>
    <row r="23949" spans="8:15" s="179" customFormat="1" x14ac:dyDescent="0.2">
      <c r="H23949" s="180"/>
      <c r="I23949" s="180"/>
      <c r="L23949" s="181"/>
      <c r="M23949" s="180"/>
      <c r="N23949" s="180"/>
      <c r="O23949" s="180"/>
    </row>
    <row r="23950" spans="8:15" s="179" customFormat="1" x14ac:dyDescent="0.2">
      <c r="H23950" s="180"/>
      <c r="I23950" s="180"/>
      <c r="L23950" s="181"/>
      <c r="M23950" s="180"/>
      <c r="N23950" s="180"/>
      <c r="O23950" s="180"/>
    </row>
    <row r="23951" spans="8:15" s="179" customFormat="1" x14ac:dyDescent="0.2">
      <c r="H23951" s="180"/>
      <c r="I23951" s="180"/>
      <c r="L23951" s="181"/>
      <c r="M23951" s="180"/>
      <c r="N23951" s="180"/>
      <c r="O23951" s="180"/>
    </row>
    <row r="23952" spans="8:15" s="179" customFormat="1" x14ac:dyDescent="0.2">
      <c r="H23952" s="180"/>
      <c r="I23952" s="180"/>
      <c r="L23952" s="181"/>
      <c r="M23952" s="180"/>
      <c r="N23952" s="180"/>
      <c r="O23952" s="180"/>
    </row>
    <row r="23953" spans="8:15" s="179" customFormat="1" x14ac:dyDescent="0.2">
      <c r="H23953" s="180"/>
      <c r="I23953" s="180"/>
      <c r="L23953" s="181"/>
      <c r="M23953" s="180"/>
      <c r="N23953" s="180"/>
      <c r="O23953" s="180"/>
    </row>
    <row r="23954" spans="8:15" s="179" customFormat="1" x14ac:dyDescent="0.2">
      <c r="H23954" s="180"/>
      <c r="I23954" s="180"/>
      <c r="L23954" s="181"/>
      <c r="M23954" s="180"/>
      <c r="N23954" s="180"/>
      <c r="O23954" s="180"/>
    </row>
    <row r="23955" spans="8:15" s="179" customFormat="1" x14ac:dyDescent="0.2">
      <c r="H23955" s="180"/>
      <c r="I23955" s="180"/>
      <c r="L23955" s="181"/>
      <c r="M23955" s="180"/>
      <c r="N23955" s="180"/>
      <c r="O23955" s="180"/>
    </row>
    <row r="23956" spans="8:15" s="179" customFormat="1" x14ac:dyDescent="0.2">
      <c r="H23956" s="180"/>
      <c r="I23956" s="180"/>
      <c r="L23956" s="181"/>
      <c r="M23956" s="180"/>
      <c r="N23956" s="180"/>
      <c r="O23956" s="180"/>
    </row>
    <row r="23957" spans="8:15" s="179" customFormat="1" x14ac:dyDescent="0.2">
      <c r="H23957" s="180"/>
      <c r="I23957" s="180"/>
      <c r="L23957" s="181"/>
      <c r="M23957" s="180"/>
      <c r="N23957" s="180"/>
      <c r="O23957" s="180"/>
    </row>
    <row r="23958" spans="8:15" s="179" customFormat="1" x14ac:dyDescent="0.2">
      <c r="H23958" s="180"/>
      <c r="I23958" s="180"/>
      <c r="L23958" s="181"/>
      <c r="M23958" s="180"/>
      <c r="N23958" s="180"/>
      <c r="O23958" s="180"/>
    </row>
    <row r="23959" spans="8:15" s="179" customFormat="1" x14ac:dyDescent="0.2">
      <c r="H23959" s="180"/>
      <c r="I23959" s="180"/>
      <c r="L23959" s="181"/>
      <c r="M23959" s="180"/>
      <c r="N23959" s="180"/>
      <c r="O23959" s="180"/>
    </row>
    <row r="23960" spans="8:15" s="179" customFormat="1" x14ac:dyDescent="0.2">
      <c r="H23960" s="180"/>
      <c r="I23960" s="180"/>
      <c r="L23960" s="181"/>
      <c r="M23960" s="180"/>
      <c r="N23960" s="180"/>
      <c r="O23960" s="180"/>
    </row>
    <row r="23961" spans="8:15" s="179" customFormat="1" x14ac:dyDescent="0.2">
      <c r="H23961" s="180"/>
      <c r="I23961" s="180"/>
      <c r="L23961" s="181"/>
      <c r="M23961" s="180"/>
      <c r="N23961" s="180"/>
      <c r="O23961" s="180"/>
    </row>
    <row r="23962" spans="8:15" s="179" customFormat="1" x14ac:dyDescent="0.2">
      <c r="H23962" s="180"/>
      <c r="I23962" s="180"/>
      <c r="L23962" s="181"/>
      <c r="M23962" s="180"/>
      <c r="N23962" s="180"/>
      <c r="O23962" s="180"/>
    </row>
    <row r="23963" spans="8:15" s="179" customFormat="1" x14ac:dyDescent="0.2">
      <c r="H23963" s="180"/>
      <c r="I23963" s="180"/>
      <c r="L23963" s="181"/>
      <c r="M23963" s="180"/>
      <c r="N23963" s="180"/>
      <c r="O23963" s="180"/>
    </row>
    <row r="23964" spans="8:15" s="179" customFormat="1" x14ac:dyDescent="0.2">
      <c r="H23964" s="180"/>
      <c r="I23964" s="180"/>
      <c r="L23964" s="181"/>
      <c r="M23964" s="180"/>
      <c r="N23964" s="180"/>
      <c r="O23964" s="180"/>
    </row>
    <row r="23965" spans="8:15" s="179" customFormat="1" x14ac:dyDescent="0.2">
      <c r="H23965" s="180"/>
      <c r="I23965" s="180"/>
      <c r="L23965" s="181"/>
      <c r="M23965" s="180"/>
      <c r="N23965" s="180"/>
      <c r="O23965" s="180"/>
    </row>
    <row r="23966" spans="8:15" s="179" customFormat="1" x14ac:dyDescent="0.2">
      <c r="H23966" s="180"/>
      <c r="I23966" s="180"/>
      <c r="L23966" s="181"/>
      <c r="M23966" s="180"/>
      <c r="N23966" s="180"/>
      <c r="O23966" s="180"/>
    </row>
    <row r="23967" spans="8:15" s="179" customFormat="1" x14ac:dyDescent="0.2">
      <c r="H23967" s="180"/>
      <c r="I23967" s="180"/>
      <c r="L23967" s="181"/>
      <c r="M23967" s="180"/>
      <c r="N23967" s="180"/>
      <c r="O23967" s="180"/>
    </row>
    <row r="23968" spans="8:15" s="179" customFormat="1" x14ac:dyDescent="0.2">
      <c r="H23968" s="180"/>
      <c r="I23968" s="180"/>
      <c r="L23968" s="181"/>
      <c r="M23968" s="180"/>
      <c r="N23968" s="180"/>
      <c r="O23968" s="180"/>
    </row>
    <row r="23969" spans="8:15" s="179" customFormat="1" x14ac:dyDescent="0.2">
      <c r="H23969" s="180"/>
      <c r="I23969" s="180"/>
      <c r="L23969" s="181"/>
      <c r="M23969" s="180"/>
      <c r="N23969" s="180"/>
      <c r="O23969" s="180"/>
    </row>
    <row r="23970" spans="8:15" s="179" customFormat="1" x14ac:dyDescent="0.2">
      <c r="H23970" s="180"/>
      <c r="I23970" s="180"/>
      <c r="L23970" s="181"/>
      <c r="M23970" s="180"/>
      <c r="N23970" s="180"/>
      <c r="O23970" s="180"/>
    </row>
    <row r="23971" spans="8:15" s="179" customFormat="1" x14ac:dyDescent="0.2">
      <c r="H23971" s="180"/>
      <c r="I23971" s="180"/>
      <c r="L23971" s="181"/>
      <c r="M23971" s="180"/>
      <c r="N23971" s="180"/>
      <c r="O23971" s="180"/>
    </row>
    <row r="23972" spans="8:15" s="179" customFormat="1" x14ac:dyDescent="0.2">
      <c r="H23972" s="180"/>
      <c r="I23972" s="180"/>
      <c r="L23972" s="181"/>
      <c r="M23972" s="180"/>
      <c r="N23972" s="180"/>
      <c r="O23972" s="180"/>
    </row>
    <row r="23973" spans="8:15" s="179" customFormat="1" x14ac:dyDescent="0.2">
      <c r="H23973" s="180"/>
      <c r="I23973" s="180"/>
      <c r="L23973" s="181"/>
      <c r="M23973" s="180"/>
      <c r="N23973" s="180"/>
      <c r="O23973" s="180"/>
    </row>
    <row r="23974" spans="8:15" s="179" customFormat="1" x14ac:dyDescent="0.2">
      <c r="H23974" s="180"/>
      <c r="I23974" s="180"/>
      <c r="L23974" s="181"/>
      <c r="M23974" s="180"/>
      <c r="N23974" s="180"/>
      <c r="O23974" s="180"/>
    </row>
    <row r="23975" spans="8:15" s="179" customFormat="1" x14ac:dyDescent="0.2">
      <c r="H23975" s="180"/>
      <c r="I23975" s="180"/>
      <c r="L23975" s="181"/>
      <c r="M23975" s="180"/>
      <c r="N23975" s="180"/>
      <c r="O23975" s="180"/>
    </row>
    <row r="23976" spans="8:15" s="179" customFormat="1" x14ac:dyDescent="0.2">
      <c r="H23976" s="180"/>
      <c r="I23976" s="180"/>
      <c r="L23976" s="181"/>
      <c r="M23976" s="180"/>
      <c r="N23976" s="180"/>
      <c r="O23976" s="180"/>
    </row>
    <row r="23977" spans="8:15" s="179" customFormat="1" x14ac:dyDescent="0.2">
      <c r="H23977" s="180"/>
      <c r="I23977" s="180"/>
      <c r="L23977" s="181"/>
      <c r="M23977" s="180"/>
      <c r="N23977" s="180"/>
      <c r="O23977" s="180"/>
    </row>
    <row r="23978" spans="8:15" s="179" customFormat="1" x14ac:dyDescent="0.2">
      <c r="H23978" s="180"/>
      <c r="I23978" s="180"/>
      <c r="L23978" s="181"/>
      <c r="M23978" s="180"/>
      <c r="N23978" s="180"/>
      <c r="O23978" s="180"/>
    </row>
    <row r="23979" spans="8:15" s="179" customFormat="1" x14ac:dyDescent="0.2">
      <c r="H23979" s="180"/>
      <c r="I23979" s="180"/>
      <c r="L23979" s="181"/>
      <c r="M23979" s="180"/>
      <c r="N23979" s="180"/>
      <c r="O23979" s="180"/>
    </row>
    <row r="23980" spans="8:15" s="179" customFormat="1" x14ac:dyDescent="0.2">
      <c r="H23980" s="180"/>
      <c r="I23980" s="180"/>
      <c r="L23980" s="181"/>
      <c r="M23980" s="180"/>
      <c r="N23980" s="180"/>
      <c r="O23980" s="180"/>
    </row>
    <row r="23981" spans="8:15" s="179" customFormat="1" x14ac:dyDescent="0.2">
      <c r="H23981" s="180"/>
      <c r="I23981" s="180"/>
      <c r="L23981" s="181"/>
      <c r="M23981" s="180"/>
      <c r="N23981" s="180"/>
      <c r="O23981" s="180"/>
    </row>
    <row r="23982" spans="8:15" s="179" customFormat="1" x14ac:dyDescent="0.2">
      <c r="H23982" s="180"/>
      <c r="I23982" s="180"/>
      <c r="L23982" s="181"/>
      <c r="M23982" s="180"/>
      <c r="N23982" s="180"/>
      <c r="O23982" s="180"/>
    </row>
    <row r="23983" spans="8:15" s="179" customFormat="1" x14ac:dyDescent="0.2">
      <c r="H23983" s="180"/>
      <c r="I23983" s="180"/>
      <c r="L23983" s="181"/>
      <c r="M23983" s="180"/>
      <c r="N23983" s="180"/>
      <c r="O23983" s="180"/>
    </row>
    <row r="23984" spans="8:15" s="179" customFormat="1" x14ac:dyDescent="0.2">
      <c r="H23984" s="180"/>
      <c r="I23984" s="180"/>
      <c r="L23984" s="181"/>
      <c r="M23984" s="180"/>
      <c r="N23984" s="180"/>
      <c r="O23984" s="180"/>
    </row>
    <row r="23985" spans="8:15" s="179" customFormat="1" x14ac:dyDescent="0.2">
      <c r="H23985" s="180"/>
      <c r="I23985" s="180"/>
      <c r="L23985" s="181"/>
      <c r="M23985" s="180"/>
      <c r="N23985" s="180"/>
      <c r="O23985" s="180"/>
    </row>
    <row r="23986" spans="8:15" s="179" customFormat="1" x14ac:dyDescent="0.2">
      <c r="H23986" s="180"/>
      <c r="I23986" s="180"/>
      <c r="L23986" s="181"/>
      <c r="M23986" s="180"/>
      <c r="N23986" s="180"/>
      <c r="O23986" s="180"/>
    </row>
    <row r="23987" spans="8:15" s="179" customFormat="1" x14ac:dyDescent="0.2">
      <c r="H23987" s="180"/>
      <c r="I23987" s="180"/>
      <c r="L23987" s="181"/>
      <c r="M23987" s="180"/>
      <c r="N23987" s="180"/>
      <c r="O23987" s="180"/>
    </row>
    <row r="23988" spans="8:15" s="179" customFormat="1" x14ac:dyDescent="0.2">
      <c r="H23988" s="180"/>
      <c r="I23988" s="180"/>
      <c r="L23988" s="181"/>
      <c r="M23988" s="180"/>
      <c r="N23988" s="180"/>
      <c r="O23988" s="180"/>
    </row>
    <row r="23989" spans="8:15" s="179" customFormat="1" x14ac:dyDescent="0.2">
      <c r="H23989" s="180"/>
      <c r="I23989" s="180"/>
      <c r="L23989" s="181"/>
      <c r="M23989" s="180"/>
      <c r="N23989" s="180"/>
      <c r="O23989" s="180"/>
    </row>
    <row r="23990" spans="8:15" s="179" customFormat="1" x14ac:dyDescent="0.2">
      <c r="H23990" s="180"/>
      <c r="I23990" s="180"/>
      <c r="L23990" s="181"/>
      <c r="M23990" s="180"/>
      <c r="N23990" s="180"/>
      <c r="O23990" s="180"/>
    </row>
    <row r="23991" spans="8:15" s="179" customFormat="1" x14ac:dyDescent="0.2">
      <c r="H23991" s="180"/>
      <c r="I23991" s="180"/>
      <c r="L23991" s="181"/>
      <c r="M23991" s="180"/>
      <c r="N23991" s="180"/>
      <c r="O23991" s="180"/>
    </row>
    <row r="23992" spans="8:15" s="179" customFormat="1" x14ac:dyDescent="0.2">
      <c r="H23992" s="180"/>
      <c r="I23992" s="180"/>
      <c r="L23992" s="181"/>
      <c r="M23992" s="180"/>
      <c r="N23992" s="180"/>
      <c r="O23992" s="180"/>
    </row>
    <row r="23993" spans="8:15" s="179" customFormat="1" x14ac:dyDescent="0.2">
      <c r="H23993" s="180"/>
      <c r="I23993" s="180"/>
      <c r="L23993" s="181"/>
      <c r="M23993" s="180"/>
      <c r="N23993" s="180"/>
      <c r="O23993" s="180"/>
    </row>
    <row r="23994" spans="8:15" s="179" customFormat="1" x14ac:dyDescent="0.2">
      <c r="H23994" s="180"/>
      <c r="I23994" s="180"/>
      <c r="L23994" s="181"/>
      <c r="M23994" s="180"/>
      <c r="N23994" s="180"/>
      <c r="O23994" s="180"/>
    </row>
    <row r="23995" spans="8:15" s="179" customFormat="1" x14ac:dyDescent="0.2">
      <c r="H23995" s="180"/>
      <c r="I23995" s="180"/>
      <c r="L23995" s="181"/>
      <c r="M23995" s="180"/>
      <c r="N23995" s="180"/>
      <c r="O23995" s="180"/>
    </row>
    <row r="23996" spans="8:15" s="179" customFormat="1" x14ac:dyDescent="0.2">
      <c r="H23996" s="180"/>
      <c r="I23996" s="180"/>
      <c r="L23996" s="181"/>
      <c r="M23996" s="180"/>
      <c r="N23996" s="180"/>
      <c r="O23996" s="180"/>
    </row>
    <row r="23997" spans="8:15" s="179" customFormat="1" x14ac:dyDescent="0.2">
      <c r="H23997" s="180"/>
      <c r="I23997" s="180"/>
      <c r="L23997" s="181"/>
      <c r="M23997" s="180"/>
      <c r="N23997" s="180"/>
      <c r="O23997" s="180"/>
    </row>
    <row r="23998" spans="8:15" s="179" customFormat="1" x14ac:dyDescent="0.2">
      <c r="H23998" s="180"/>
      <c r="I23998" s="180"/>
      <c r="L23998" s="181"/>
      <c r="M23998" s="180"/>
      <c r="N23998" s="180"/>
      <c r="O23998" s="180"/>
    </row>
    <row r="23999" spans="8:15" s="179" customFormat="1" x14ac:dyDescent="0.2">
      <c r="H23999" s="180"/>
      <c r="I23999" s="180"/>
      <c r="L23999" s="181"/>
      <c r="M23999" s="180"/>
      <c r="N23999" s="180"/>
      <c r="O23999" s="180"/>
    </row>
    <row r="24000" spans="8:15" s="179" customFormat="1" x14ac:dyDescent="0.2">
      <c r="H24000" s="180"/>
      <c r="I24000" s="180"/>
      <c r="L24000" s="181"/>
      <c r="M24000" s="180"/>
      <c r="N24000" s="180"/>
      <c r="O24000" s="180"/>
    </row>
    <row r="24001" spans="8:15" s="179" customFormat="1" x14ac:dyDescent="0.2">
      <c r="H24001" s="180"/>
      <c r="I24001" s="180"/>
      <c r="L24001" s="181"/>
      <c r="M24001" s="180"/>
      <c r="N24001" s="180"/>
      <c r="O24001" s="180"/>
    </row>
    <row r="24002" spans="8:15" s="179" customFormat="1" x14ac:dyDescent="0.2">
      <c r="H24002" s="180"/>
      <c r="I24002" s="180"/>
      <c r="L24002" s="181"/>
      <c r="M24002" s="180"/>
      <c r="N24002" s="180"/>
      <c r="O24002" s="180"/>
    </row>
    <row r="24003" spans="8:15" s="179" customFormat="1" x14ac:dyDescent="0.2">
      <c r="H24003" s="180"/>
      <c r="I24003" s="180"/>
      <c r="L24003" s="181"/>
      <c r="M24003" s="180"/>
      <c r="N24003" s="180"/>
      <c r="O24003" s="180"/>
    </row>
    <row r="24004" spans="8:15" s="179" customFormat="1" x14ac:dyDescent="0.2">
      <c r="H24004" s="180"/>
      <c r="I24004" s="180"/>
      <c r="L24004" s="181"/>
      <c r="M24004" s="180"/>
      <c r="N24004" s="180"/>
      <c r="O24004" s="180"/>
    </row>
    <row r="24005" spans="8:15" s="179" customFormat="1" x14ac:dyDescent="0.2">
      <c r="H24005" s="180"/>
      <c r="I24005" s="180"/>
      <c r="L24005" s="181"/>
      <c r="M24005" s="180"/>
      <c r="N24005" s="180"/>
      <c r="O24005" s="180"/>
    </row>
    <row r="24006" spans="8:15" s="179" customFormat="1" x14ac:dyDescent="0.2">
      <c r="H24006" s="180"/>
      <c r="I24006" s="180"/>
      <c r="L24006" s="181"/>
      <c r="M24006" s="180"/>
      <c r="N24006" s="180"/>
      <c r="O24006" s="180"/>
    </row>
    <row r="24007" spans="8:15" s="179" customFormat="1" x14ac:dyDescent="0.2">
      <c r="H24007" s="180"/>
      <c r="I24007" s="180"/>
      <c r="L24007" s="181"/>
      <c r="M24007" s="180"/>
      <c r="N24007" s="180"/>
      <c r="O24007" s="180"/>
    </row>
    <row r="24008" spans="8:15" s="179" customFormat="1" x14ac:dyDescent="0.2">
      <c r="H24008" s="180"/>
      <c r="I24008" s="180"/>
      <c r="L24008" s="181"/>
      <c r="M24008" s="180"/>
      <c r="N24008" s="180"/>
      <c r="O24008" s="180"/>
    </row>
    <row r="24009" spans="8:15" s="179" customFormat="1" x14ac:dyDescent="0.2">
      <c r="H24009" s="180"/>
      <c r="I24009" s="180"/>
      <c r="L24009" s="181"/>
      <c r="M24009" s="180"/>
      <c r="N24009" s="180"/>
      <c r="O24009" s="180"/>
    </row>
    <row r="24010" spans="8:15" s="179" customFormat="1" x14ac:dyDescent="0.2">
      <c r="H24010" s="180"/>
      <c r="I24010" s="180"/>
      <c r="L24010" s="181"/>
      <c r="M24010" s="180"/>
      <c r="N24010" s="180"/>
      <c r="O24010" s="180"/>
    </row>
    <row r="24011" spans="8:15" s="179" customFormat="1" x14ac:dyDescent="0.2">
      <c r="H24011" s="180"/>
      <c r="I24011" s="180"/>
      <c r="L24011" s="181"/>
      <c r="M24011" s="180"/>
      <c r="N24011" s="180"/>
      <c r="O24011" s="180"/>
    </row>
    <row r="24012" spans="8:15" s="179" customFormat="1" x14ac:dyDescent="0.2">
      <c r="H24012" s="180"/>
      <c r="I24012" s="180"/>
      <c r="L24012" s="181"/>
      <c r="M24012" s="180"/>
      <c r="N24012" s="180"/>
      <c r="O24012" s="180"/>
    </row>
    <row r="24013" spans="8:15" s="179" customFormat="1" x14ac:dyDescent="0.2">
      <c r="H24013" s="180"/>
      <c r="I24013" s="180"/>
      <c r="L24013" s="181"/>
      <c r="M24013" s="180"/>
      <c r="N24013" s="180"/>
      <c r="O24013" s="180"/>
    </row>
    <row r="24014" spans="8:15" s="179" customFormat="1" x14ac:dyDescent="0.2">
      <c r="H24014" s="180"/>
      <c r="I24014" s="180"/>
      <c r="L24014" s="181"/>
      <c r="M24014" s="180"/>
      <c r="N24014" s="180"/>
      <c r="O24014" s="180"/>
    </row>
    <row r="24015" spans="8:15" s="179" customFormat="1" x14ac:dyDescent="0.2">
      <c r="H24015" s="180"/>
      <c r="I24015" s="180"/>
      <c r="L24015" s="181"/>
      <c r="M24015" s="180"/>
      <c r="N24015" s="180"/>
      <c r="O24015" s="180"/>
    </row>
    <row r="24016" spans="8:15" s="179" customFormat="1" x14ac:dyDescent="0.2">
      <c r="H24016" s="180"/>
      <c r="I24016" s="180"/>
      <c r="L24016" s="181"/>
      <c r="M24016" s="180"/>
      <c r="N24016" s="180"/>
      <c r="O24016" s="180"/>
    </row>
    <row r="24017" spans="8:15" s="179" customFormat="1" x14ac:dyDescent="0.2">
      <c r="H24017" s="180"/>
      <c r="I24017" s="180"/>
      <c r="L24017" s="181"/>
      <c r="M24017" s="180"/>
      <c r="N24017" s="180"/>
      <c r="O24017" s="180"/>
    </row>
    <row r="24018" spans="8:15" s="179" customFormat="1" x14ac:dyDescent="0.2">
      <c r="H24018" s="180"/>
      <c r="I24018" s="180"/>
      <c r="L24018" s="181"/>
      <c r="M24018" s="180"/>
      <c r="N24018" s="180"/>
      <c r="O24018" s="180"/>
    </row>
    <row r="24019" spans="8:15" s="179" customFormat="1" x14ac:dyDescent="0.2">
      <c r="H24019" s="180"/>
      <c r="I24019" s="180"/>
      <c r="L24019" s="181"/>
      <c r="M24019" s="180"/>
      <c r="N24019" s="180"/>
      <c r="O24019" s="180"/>
    </row>
    <row r="24020" spans="8:15" s="179" customFormat="1" x14ac:dyDescent="0.2">
      <c r="H24020" s="180"/>
      <c r="I24020" s="180"/>
      <c r="L24020" s="181"/>
      <c r="M24020" s="180"/>
      <c r="N24020" s="180"/>
      <c r="O24020" s="180"/>
    </row>
    <row r="24021" spans="8:15" s="179" customFormat="1" x14ac:dyDescent="0.2">
      <c r="H24021" s="180"/>
      <c r="I24021" s="180"/>
      <c r="L24021" s="181"/>
      <c r="M24021" s="180"/>
      <c r="N24021" s="180"/>
      <c r="O24021" s="180"/>
    </row>
    <row r="24022" spans="8:15" s="179" customFormat="1" x14ac:dyDescent="0.2">
      <c r="H24022" s="180"/>
      <c r="I24022" s="180"/>
      <c r="L24022" s="181"/>
      <c r="M24022" s="180"/>
      <c r="N24022" s="180"/>
      <c r="O24022" s="180"/>
    </row>
    <row r="24023" spans="8:15" s="179" customFormat="1" x14ac:dyDescent="0.2">
      <c r="H24023" s="180"/>
      <c r="I24023" s="180"/>
      <c r="L24023" s="181"/>
      <c r="M24023" s="180"/>
      <c r="N24023" s="180"/>
      <c r="O24023" s="180"/>
    </row>
    <row r="24024" spans="8:15" s="179" customFormat="1" x14ac:dyDescent="0.2">
      <c r="H24024" s="180"/>
      <c r="I24024" s="180"/>
      <c r="L24024" s="181"/>
      <c r="M24024" s="180"/>
      <c r="N24024" s="180"/>
      <c r="O24024" s="180"/>
    </row>
    <row r="24025" spans="8:15" s="179" customFormat="1" x14ac:dyDescent="0.2">
      <c r="H24025" s="180"/>
      <c r="I24025" s="180"/>
      <c r="L24025" s="181"/>
      <c r="M24025" s="180"/>
      <c r="N24025" s="180"/>
      <c r="O24025" s="180"/>
    </row>
    <row r="24026" spans="8:15" s="179" customFormat="1" x14ac:dyDescent="0.2">
      <c r="H24026" s="180"/>
      <c r="I24026" s="180"/>
      <c r="L24026" s="181"/>
      <c r="M24026" s="180"/>
      <c r="N24026" s="180"/>
      <c r="O24026" s="180"/>
    </row>
    <row r="24027" spans="8:15" s="179" customFormat="1" x14ac:dyDescent="0.2">
      <c r="H24027" s="180"/>
      <c r="I24027" s="180"/>
      <c r="L24027" s="181"/>
      <c r="M24027" s="180"/>
      <c r="N24027" s="180"/>
      <c r="O24027" s="180"/>
    </row>
    <row r="24028" spans="8:15" s="179" customFormat="1" x14ac:dyDescent="0.2">
      <c r="H24028" s="180"/>
      <c r="I24028" s="180"/>
      <c r="L24028" s="181"/>
      <c r="M24028" s="180"/>
      <c r="N24028" s="180"/>
      <c r="O24028" s="180"/>
    </row>
    <row r="24029" spans="8:15" s="179" customFormat="1" x14ac:dyDescent="0.2">
      <c r="H24029" s="180"/>
      <c r="I24029" s="180"/>
      <c r="L24029" s="181"/>
      <c r="M24029" s="180"/>
      <c r="N24029" s="180"/>
      <c r="O24029" s="180"/>
    </row>
    <row r="24030" spans="8:15" s="179" customFormat="1" x14ac:dyDescent="0.2">
      <c r="H24030" s="180"/>
      <c r="I24030" s="180"/>
      <c r="L24030" s="181"/>
      <c r="M24030" s="180"/>
      <c r="N24030" s="180"/>
      <c r="O24030" s="180"/>
    </row>
    <row r="24031" spans="8:15" s="179" customFormat="1" x14ac:dyDescent="0.2">
      <c r="H24031" s="180"/>
      <c r="I24031" s="180"/>
      <c r="L24031" s="181"/>
      <c r="M24031" s="180"/>
      <c r="N24031" s="180"/>
      <c r="O24031" s="180"/>
    </row>
    <row r="24032" spans="8:15" s="179" customFormat="1" x14ac:dyDescent="0.2">
      <c r="H24032" s="180"/>
      <c r="I24032" s="180"/>
      <c r="L24032" s="181"/>
      <c r="M24032" s="180"/>
      <c r="N24032" s="180"/>
      <c r="O24032" s="180"/>
    </row>
    <row r="24033" spans="8:15" s="179" customFormat="1" x14ac:dyDescent="0.2">
      <c r="H24033" s="180"/>
      <c r="I24033" s="180"/>
      <c r="L24033" s="181"/>
      <c r="M24033" s="180"/>
      <c r="N24033" s="180"/>
      <c r="O24033" s="180"/>
    </row>
    <row r="24034" spans="8:15" s="179" customFormat="1" x14ac:dyDescent="0.2">
      <c r="H24034" s="180"/>
      <c r="I24034" s="180"/>
      <c r="L24034" s="181"/>
      <c r="M24034" s="180"/>
      <c r="N24034" s="180"/>
      <c r="O24034" s="180"/>
    </row>
    <row r="24035" spans="8:15" s="179" customFormat="1" x14ac:dyDescent="0.2">
      <c r="H24035" s="180"/>
      <c r="I24035" s="180"/>
      <c r="L24035" s="181"/>
      <c r="M24035" s="180"/>
      <c r="N24035" s="180"/>
      <c r="O24035" s="180"/>
    </row>
    <row r="24036" spans="8:15" s="179" customFormat="1" x14ac:dyDescent="0.2">
      <c r="H24036" s="180"/>
      <c r="I24036" s="180"/>
      <c r="L24036" s="181"/>
      <c r="M24036" s="180"/>
      <c r="N24036" s="180"/>
      <c r="O24036" s="180"/>
    </row>
    <row r="24037" spans="8:15" s="179" customFormat="1" x14ac:dyDescent="0.2">
      <c r="H24037" s="180"/>
      <c r="I24037" s="180"/>
      <c r="L24037" s="181"/>
      <c r="M24037" s="180"/>
      <c r="N24037" s="180"/>
      <c r="O24037" s="180"/>
    </row>
    <row r="24038" spans="8:15" s="179" customFormat="1" x14ac:dyDescent="0.2">
      <c r="H24038" s="180"/>
      <c r="I24038" s="180"/>
      <c r="L24038" s="181"/>
      <c r="M24038" s="180"/>
      <c r="N24038" s="180"/>
      <c r="O24038" s="180"/>
    </row>
    <row r="24039" spans="8:15" s="179" customFormat="1" x14ac:dyDescent="0.2">
      <c r="H24039" s="180"/>
      <c r="I24039" s="180"/>
      <c r="L24039" s="181"/>
      <c r="M24039" s="180"/>
      <c r="N24039" s="180"/>
      <c r="O24039" s="180"/>
    </row>
    <row r="24040" spans="8:15" s="179" customFormat="1" x14ac:dyDescent="0.2">
      <c r="H24040" s="180"/>
      <c r="I24040" s="180"/>
      <c r="L24040" s="181"/>
      <c r="M24040" s="180"/>
      <c r="N24040" s="180"/>
      <c r="O24040" s="180"/>
    </row>
    <row r="24041" spans="8:15" s="179" customFormat="1" x14ac:dyDescent="0.2">
      <c r="H24041" s="180"/>
      <c r="I24041" s="180"/>
      <c r="L24041" s="181"/>
      <c r="M24041" s="180"/>
      <c r="N24041" s="180"/>
      <c r="O24041" s="180"/>
    </row>
    <row r="24042" spans="8:15" s="179" customFormat="1" x14ac:dyDescent="0.2">
      <c r="H24042" s="180"/>
      <c r="I24042" s="180"/>
      <c r="L24042" s="181"/>
      <c r="M24042" s="180"/>
      <c r="N24042" s="180"/>
      <c r="O24042" s="180"/>
    </row>
    <row r="24043" spans="8:15" s="179" customFormat="1" x14ac:dyDescent="0.2">
      <c r="H24043" s="180"/>
      <c r="I24043" s="180"/>
      <c r="L24043" s="181"/>
      <c r="M24043" s="180"/>
      <c r="N24043" s="180"/>
      <c r="O24043" s="180"/>
    </row>
    <row r="24044" spans="8:15" s="179" customFormat="1" x14ac:dyDescent="0.2">
      <c r="H24044" s="180"/>
      <c r="I24044" s="180"/>
      <c r="L24044" s="181"/>
      <c r="M24044" s="180"/>
      <c r="N24044" s="180"/>
      <c r="O24044" s="180"/>
    </row>
    <row r="24045" spans="8:15" s="179" customFormat="1" x14ac:dyDescent="0.2">
      <c r="H24045" s="180"/>
      <c r="I24045" s="180"/>
      <c r="L24045" s="181"/>
      <c r="M24045" s="180"/>
      <c r="N24045" s="180"/>
      <c r="O24045" s="180"/>
    </row>
    <row r="24046" spans="8:15" s="179" customFormat="1" x14ac:dyDescent="0.2">
      <c r="H24046" s="180"/>
      <c r="I24046" s="180"/>
      <c r="L24046" s="181"/>
      <c r="M24046" s="180"/>
      <c r="N24046" s="180"/>
      <c r="O24046" s="180"/>
    </row>
    <row r="24047" spans="8:15" s="179" customFormat="1" x14ac:dyDescent="0.2">
      <c r="H24047" s="180"/>
      <c r="I24047" s="180"/>
      <c r="L24047" s="181"/>
      <c r="M24047" s="180"/>
      <c r="N24047" s="180"/>
      <c r="O24047" s="180"/>
    </row>
    <row r="24048" spans="8:15" s="179" customFormat="1" x14ac:dyDescent="0.2">
      <c r="H24048" s="180"/>
      <c r="I24048" s="180"/>
      <c r="L24048" s="181"/>
      <c r="M24048" s="180"/>
      <c r="N24048" s="180"/>
      <c r="O24048" s="180"/>
    </row>
    <row r="24049" spans="8:15" s="179" customFormat="1" x14ac:dyDescent="0.2">
      <c r="H24049" s="180"/>
      <c r="I24049" s="180"/>
      <c r="L24049" s="181"/>
      <c r="M24049" s="180"/>
      <c r="N24049" s="180"/>
      <c r="O24049" s="180"/>
    </row>
    <row r="24050" spans="8:15" s="179" customFormat="1" x14ac:dyDescent="0.2">
      <c r="H24050" s="180"/>
      <c r="I24050" s="180"/>
      <c r="L24050" s="181"/>
      <c r="M24050" s="180"/>
      <c r="N24050" s="180"/>
      <c r="O24050" s="180"/>
    </row>
    <row r="24051" spans="8:15" s="179" customFormat="1" x14ac:dyDescent="0.2">
      <c r="H24051" s="180"/>
      <c r="I24051" s="180"/>
      <c r="L24051" s="181"/>
      <c r="M24051" s="180"/>
      <c r="N24051" s="180"/>
      <c r="O24051" s="180"/>
    </row>
    <row r="24052" spans="8:15" s="179" customFormat="1" x14ac:dyDescent="0.2">
      <c r="H24052" s="180"/>
      <c r="I24052" s="180"/>
      <c r="L24052" s="181"/>
      <c r="M24052" s="180"/>
      <c r="N24052" s="180"/>
      <c r="O24052" s="180"/>
    </row>
    <row r="24053" spans="8:15" s="179" customFormat="1" x14ac:dyDescent="0.2">
      <c r="H24053" s="180"/>
      <c r="I24053" s="180"/>
      <c r="L24053" s="181"/>
      <c r="M24053" s="180"/>
      <c r="N24053" s="180"/>
      <c r="O24053" s="180"/>
    </row>
    <row r="24054" spans="8:15" s="179" customFormat="1" x14ac:dyDescent="0.2">
      <c r="H24054" s="180"/>
      <c r="I24054" s="180"/>
      <c r="L24054" s="181"/>
      <c r="M24054" s="180"/>
      <c r="N24054" s="180"/>
      <c r="O24054" s="180"/>
    </row>
    <row r="24055" spans="8:15" s="179" customFormat="1" x14ac:dyDescent="0.2">
      <c r="H24055" s="180"/>
      <c r="I24055" s="180"/>
      <c r="L24055" s="181"/>
      <c r="M24055" s="180"/>
      <c r="N24055" s="180"/>
      <c r="O24055" s="180"/>
    </row>
    <row r="24056" spans="8:15" s="179" customFormat="1" x14ac:dyDescent="0.2">
      <c r="H24056" s="180"/>
      <c r="I24056" s="180"/>
      <c r="L24056" s="181"/>
      <c r="M24056" s="180"/>
      <c r="N24056" s="180"/>
      <c r="O24056" s="180"/>
    </row>
    <row r="24057" spans="8:15" s="179" customFormat="1" x14ac:dyDescent="0.2">
      <c r="H24057" s="180"/>
      <c r="I24057" s="180"/>
      <c r="L24057" s="181"/>
      <c r="M24057" s="180"/>
      <c r="N24057" s="180"/>
      <c r="O24057" s="180"/>
    </row>
    <row r="24058" spans="8:15" s="179" customFormat="1" x14ac:dyDescent="0.2">
      <c r="H24058" s="180"/>
      <c r="I24058" s="180"/>
      <c r="L24058" s="181"/>
      <c r="M24058" s="180"/>
      <c r="N24058" s="180"/>
      <c r="O24058" s="180"/>
    </row>
    <row r="24059" spans="8:15" s="179" customFormat="1" x14ac:dyDescent="0.2">
      <c r="H24059" s="180"/>
      <c r="I24059" s="180"/>
      <c r="L24059" s="181"/>
      <c r="M24059" s="180"/>
      <c r="N24059" s="180"/>
      <c r="O24059" s="180"/>
    </row>
    <row r="24060" spans="8:15" s="179" customFormat="1" x14ac:dyDescent="0.2">
      <c r="H24060" s="180"/>
      <c r="I24060" s="180"/>
      <c r="L24060" s="181"/>
      <c r="M24060" s="180"/>
      <c r="N24060" s="180"/>
      <c r="O24060" s="180"/>
    </row>
    <row r="24061" spans="8:15" s="179" customFormat="1" x14ac:dyDescent="0.2">
      <c r="H24061" s="180"/>
      <c r="I24061" s="180"/>
      <c r="L24061" s="181"/>
      <c r="M24061" s="180"/>
      <c r="N24061" s="180"/>
      <c r="O24061" s="180"/>
    </row>
    <row r="24062" spans="8:15" s="179" customFormat="1" x14ac:dyDescent="0.2">
      <c r="H24062" s="180"/>
      <c r="I24062" s="180"/>
      <c r="L24062" s="181"/>
      <c r="M24062" s="180"/>
      <c r="N24062" s="180"/>
      <c r="O24062" s="180"/>
    </row>
    <row r="24063" spans="8:15" s="179" customFormat="1" x14ac:dyDescent="0.2">
      <c r="H24063" s="180"/>
      <c r="I24063" s="180"/>
      <c r="L24063" s="181"/>
      <c r="M24063" s="180"/>
      <c r="N24063" s="180"/>
      <c r="O24063" s="180"/>
    </row>
    <row r="24064" spans="8:15" s="179" customFormat="1" x14ac:dyDescent="0.2">
      <c r="H24064" s="180"/>
      <c r="I24064" s="180"/>
      <c r="L24064" s="181"/>
      <c r="M24064" s="180"/>
      <c r="N24064" s="180"/>
      <c r="O24064" s="180"/>
    </row>
    <row r="24065" spans="8:15" s="179" customFormat="1" x14ac:dyDescent="0.2">
      <c r="H24065" s="180"/>
      <c r="I24065" s="180"/>
      <c r="L24065" s="181"/>
      <c r="M24065" s="180"/>
      <c r="N24065" s="180"/>
      <c r="O24065" s="180"/>
    </row>
    <row r="24066" spans="8:15" s="179" customFormat="1" x14ac:dyDescent="0.2">
      <c r="H24066" s="180"/>
      <c r="I24066" s="180"/>
      <c r="L24066" s="181"/>
      <c r="M24066" s="180"/>
      <c r="N24066" s="180"/>
      <c r="O24066" s="180"/>
    </row>
    <row r="24067" spans="8:15" s="179" customFormat="1" x14ac:dyDescent="0.2">
      <c r="H24067" s="180"/>
      <c r="I24067" s="180"/>
      <c r="L24067" s="181"/>
      <c r="M24067" s="180"/>
      <c r="N24067" s="180"/>
      <c r="O24067" s="180"/>
    </row>
    <row r="24068" spans="8:15" s="179" customFormat="1" x14ac:dyDescent="0.2">
      <c r="H24068" s="180"/>
      <c r="I24068" s="180"/>
      <c r="L24068" s="181"/>
      <c r="M24068" s="180"/>
      <c r="N24068" s="180"/>
      <c r="O24068" s="180"/>
    </row>
    <row r="24069" spans="8:15" s="179" customFormat="1" x14ac:dyDescent="0.2">
      <c r="H24069" s="180"/>
      <c r="I24069" s="180"/>
      <c r="L24069" s="181"/>
      <c r="M24069" s="180"/>
      <c r="N24069" s="180"/>
      <c r="O24069" s="180"/>
    </row>
    <row r="24070" spans="8:15" s="179" customFormat="1" x14ac:dyDescent="0.2">
      <c r="H24070" s="180"/>
      <c r="I24070" s="180"/>
      <c r="L24070" s="181"/>
      <c r="M24070" s="180"/>
      <c r="N24070" s="180"/>
      <c r="O24070" s="180"/>
    </row>
    <row r="24071" spans="8:15" s="179" customFormat="1" x14ac:dyDescent="0.2">
      <c r="H24071" s="180"/>
      <c r="I24071" s="180"/>
      <c r="L24071" s="181"/>
      <c r="M24071" s="180"/>
      <c r="N24071" s="180"/>
      <c r="O24071" s="180"/>
    </row>
    <row r="24072" spans="8:15" s="179" customFormat="1" x14ac:dyDescent="0.2">
      <c r="H24072" s="180"/>
      <c r="I24072" s="180"/>
      <c r="L24072" s="181"/>
      <c r="M24072" s="180"/>
      <c r="N24072" s="180"/>
      <c r="O24072" s="180"/>
    </row>
    <row r="24073" spans="8:15" s="179" customFormat="1" x14ac:dyDescent="0.2">
      <c r="H24073" s="180"/>
      <c r="I24073" s="180"/>
      <c r="L24073" s="181"/>
      <c r="M24073" s="180"/>
      <c r="N24073" s="180"/>
      <c r="O24073" s="180"/>
    </row>
    <row r="24074" spans="8:15" s="179" customFormat="1" x14ac:dyDescent="0.2">
      <c r="H24074" s="180"/>
      <c r="I24074" s="180"/>
      <c r="L24074" s="181"/>
      <c r="M24074" s="180"/>
      <c r="N24074" s="180"/>
      <c r="O24074" s="180"/>
    </row>
    <row r="24075" spans="8:15" s="179" customFormat="1" x14ac:dyDescent="0.2">
      <c r="H24075" s="180"/>
      <c r="I24075" s="180"/>
      <c r="L24075" s="181"/>
      <c r="M24075" s="180"/>
      <c r="N24075" s="180"/>
      <c r="O24075" s="180"/>
    </row>
    <row r="24076" spans="8:15" s="179" customFormat="1" x14ac:dyDescent="0.2">
      <c r="H24076" s="180"/>
      <c r="I24076" s="180"/>
      <c r="L24076" s="181"/>
      <c r="M24076" s="180"/>
      <c r="N24076" s="180"/>
      <c r="O24076" s="180"/>
    </row>
    <row r="24077" spans="8:15" s="179" customFormat="1" x14ac:dyDescent="0.2">
      <c r="H24077" s="180"/>
      <c r="I24077" s="180"/>
      <c r="L24077" s="181"/>
      <c r="M24077" s="180"/>
      <c r="N24077" s="180"/>
      <c r="O24077" s="180"/>
    </row>
    <row r="24078" spans="8:15" s="179" customFormat="1" x14ac:dyDescent="0.2">
      <c r="H24078" s="180"/>
      <c r="I24078" s="180"/>
      <c r="L24078" s="181"/>
      <c r="M24078" s="180"/>
      <c r="N24078" s="180"/>
      <c r="O24078" s="180"/>
    </row>
    <row r="24079" spans="8:15" s="179" customFormat="1" x14ac:dyDescent="0.2">
      <c r="H24079" s="180"/>
      <c r="I24079" s="180"/>
      <c r="L24079" s="181"/>
      <c r="M24079" s="180"/>
      <c r="N24079" s="180"/>
      <c r="O24079" s="180"/>
    </row>
    <row r="24080" spans="8:15" s="179" customFormat="1" x14ac:dyDescent="0.2">
      <c r="H24080" s="180"/>
      <c r="I24080" s="180"/>
      <c r="L24080" s="181"/>
      <c r="M24080" s="180"/>
      <c r="N24080" s="180"/>
      <c r="O24080" s="180"/>
    </row>
    <row r="24081" spans="8:15" s="179" customFormat="1" x14ac:dyDescent="0.2">
      <c r="H24081" s="180"/>
      <c r="I24081" s="180"/>
      <c r="L24081" s="181"/>
      <c r="M24081" s="180"/>
      <c r="N24081" s="180"/>
      <c r="O24081" s="180"/>
    </row>
    <row r="24082" spans="8:15" s="179" customFormat="1" x14ac:dyDescent="0.2">
      <c r="H24082" s="180"/>
      <c r="I24082" s="180"/>
      <c r="L24082" s="181"/>
      <c r="M24082" s="180"/>
      <c r="N24082" s="180"/>
      <c r="O24082" s="180"/>
    </row>
    <row r="24083" spans="8:15" s="179" customFormat="1" x14ac:dyDescent="0.2">
      <c r="H24083" s="180"/>
      <c r="I24083" s="180"/>
      <c r="L24083" s="181"/>
      <c r="M24083" s="180"/>
      <c r="N24083" s="180"/>
      <c r="O24083" s="180"/>
    </row>
    <row r="24084" spans="8:15" s="179" customFormat="1" x14ac:dyDescent="0.2">
      <c r="H24084" s="180"/>
      <c r="I24084" s="180"/>
      <c r="L24084" s="181"/>
      <c r="M24084" s="180"/>
      <c r="N24084" s="180"/>
      <c r="O24084" s="180"/>
    </row>
    <row r="24085" spans="8:15" s="179" customFormat="1" x14ac:dyDescent="0.2">
      <c r="H24085" s="180"/>
      <c r="I24085" s="180"/>
      <c r="L24085" s="181"/>
      <c r="M24085" s="180"/>
      <c r="N24085" s="180"/>
      <c r="O24085" s="180"/>
    </row>
    <row r="24086" spans="8:15" s="179" customFormat="1" x14ac:dyDescent="0.2">
      <c r="H24086" s="180"/>
      <c r="I24086" s="180"/>
      <c r="L24086" s="181"/>
      <c r="M24086" s="180"/>
      <c r="N24086" s="180"/>
      <c r="O24086" s="180"/>
    </row>
    <row r="24087" spans="8:15" s="179" customFormat="1" x14ac:dyDescent="0.2">
      <c r="H24087" s="180"/>
      <c r="I24087" s="180"/>
      <c r="L24087" s="181"/>
      <c r="M24087" s="180"/>
      <c r="N24087" s="180"/>
      <c r="O24087" s="180"/>
    </row>
    <row r="24088" spans="8:15" s="179" customFormat="1" x14ac:dyDescent="0.2">
      <c r="H24088" s="180"/>
      <c r="I24088" s="180"/>
      <c r="L24088" s="181"/>
      <c r="M24088" s="180"/>
      <c r="N24088" s="180"/>
      <c r="O24088" s="180"/>
    </row>
    <row r="24089" spans="8:15" s="179" customFormat="1" x14ac:dyDescent="0.2">
      <c r="H24089" s="180"/>
      <c r="I24089" s="180"/>
      <c r="L24089" s="181"/>
      <c r="M24089" s="180"/>
      <c r="N24089" s="180"/>
      <c r="O24089" s="180"/>
    </row>
    <row r="24090" spans="8:15" s="179" customFormat="1" x14ac:dyDescent="0.2">
      <c r="H24090" s="180"/>
      <c r="I24090" s="180"/>
      <c r="L24090" s="181"/>
      <c r="M24090" s="180"/>
      <c r="N24090" s="180"/>
      <c r="O24090" s="180"/>
    </row>
    <row r="24091" spans="8:15" s="179" customFormat="1" x14ac:dyDescent="0.2">
      <c r="H24091" s="180"/>
      <c r="I24091" s="180"/>
      <c r="L24091" s="181"/>
      <c r="M24091" s="180"/>
      <c r="N24091" s="180"/>
      <c r="O24091" s="180"/>
    </row>
    <row r="24092" spans="8:15" s="179" customFormat="1" x14ac:dyDescent="0.2">
      <c r="H24092" s="180"/>
      <c r="I24092" s="180"/>
      <c r="L24092" s="181"/>
      <c r="M24092" s="180"/>
      <c r="N24092" s="180"/>
      <c r="O24092" s="180"/>
    </row>
    <row r="24093" spans="8:15" s="179" customFormat="1" x14ac:dyDescent="0.2">
      <c r="H24093" s="180"/>
      <c r="I24093" s="180"/>
      <c r="L24093" s="181"/>
      <c r="M24093" s="180"/>
      <c r="N24093" s="180"/>
      <c r="O24093" s="180"/>
    </row>
    <row r="24094" spans="8:15" s="179" customFormat="1" x14ac:dyDescent="0.2">
      <c r="H24094" s="180"/>
      <c r="I24094" s="180"/>
      <c r="L24094" s="181"/>
      <c r="M24094" s="180"/>
      <c r="N24094" s="180"/>
      <c r="O24094" s="180"/>
    </row>
    <row r="24095" spans="8:15" s="179" customFormat="1" x14ac:dyDescent="0.2">
      <c r="H24095" s="180"/>
      <c r="I24095" s="180"/>
      <c r="L24095" s="181"/>
      <c r="M24095" s="180"/>
      <c r="N24095" s="180"/>
      <c r="O24095" s="180"/>
    </row>
    <row r="24096" spans="8:15" s="179" customFormat="1" x14ac:dyDescent="0.2">
      <c r="H24096" s="180"/>
      <c r="I24096" s="180"/>
      <c r="L24096" s="181"/>
      <c r="M24096" s="180"/>
      <c r="N24096" s="180"/>
      <c r="O24096" s="180"/>
    </row>
    <row r="24097" spans="8:15" s="179" customFormat="1" x14ac:dyDescent="0.2">
      <c r="H24097" s="180"/>
      <c r="I24097" s="180"/>
      <c r="L24097" s="181"/>
      <c r="M24097" s="180"/>
      <c r="N24097" s="180"/>
      <c r="O24097" s="180"/>
    </row>
    <row r="24098" spans="8:15" s="179" customFormat="1" x14ac:dyDescent="0.2">
      <c r="H24098" s="180"/>
      <c r="I24098" s="180"/>
      <c r="L24098" s="181"/>
      <c r="M24098" s="180"/>
      <c r="N24098" s="180"/>
      <c r="O24098" s="180"/>
    </row>
    <row r="24099" spans="8:15" s="179" customFormat="1" x14ac:dyDescent="0.2">
      <c r="H24099" s="180"/>
      <c r="I24099" s="180"/>
      <c r="L24099" s="181"/>
      <c r="M24099" s="180"/>
      <c r="N24099" s="180"/>
      <c r="O24099" s="180"/>
    </row>
    <row r="24100" spans="8:15" s="179" customFormat="1" x14ac:dyDescent="0.2">
      <c r="H24100" s="180"/>
      <c r="I24100" s="180"/>
      <c r="L24100" s="181"/>
      <c r="M24100" s="180"/>
      <c r="N24100" s="180"/>
      <c r="O24100" s="180"/>
    </row>
    <row r="24101" spans="8:15" s="179" customFormat="1" x14ac:dyDescent="0.2">
      <c r="H24101" s="180"/>
      <c r="I24101" s="180"/>
      <c r="L24101" s="181"/>
      <c r="M24101" s="180"/>
      <c r="N24101" s="180"/>
      <c r="O24101" s="180"/>
    </row>
    <row r="24102" spans="8:15" s="179" customFormat="1" x14ac:dyDescent="0.2">
      <c r="H24102" s="180"/>
      <c r="I24102" s="180"/>
      <c r="L24102" s="181"/>
      <c r="M24102" s="180"/>
      <c r="N24102" s="180"/>
      <c r="O24102" s="180"/>
    </row>
    <row r="24103" spans="8:15" s="179" customFormat="1" x14ac:dyDescent="0.2">
      <c r="H24103" s="180"/>
      <c r="I24103" s="180"/>
      <c r="L24103" s="181"/>
      <c r="M24103" s="180"/>
      <c r="N24103" s="180"/>
      <c r="O24103" s="180"/>
    </row>
    <row r="24104" spans="8:15" s="179" customFormat="1" x14ac:dyDescent="0.2">
      <c r="H24104" s="180"/>
      <c r="I24104" s="180"/>
      <c r="L24104" s="181"/>
      <c r="M24104" s="180"/>
      <c r="N24104" s="180"/>
      <c r="O24104" s="180"/>
    </row>
    <row r="24105" spans="8:15" s="179" customFormat="1" x14ac:dyDescent="0.2">
      <c r="H24105" s="180"/>
      <c r="I24105" s="180"/>
      <c r="L24105" s="181"/>
      <c r="M24105" s="180"/>
      <c r="N24105" s="180"/>
      <c r="O24105" s="180"/>
    </row>
    <row r="24106" spans="8:15" s="179" customFormat="1" x14ac:dyDescent="0.2">
      <c r="H24106" s="180"/>
      <c r="I24106" s="180"/>
      <c r="L24106" s="181"/>
      <c r="M24106" s="180"/>
      <c r="N24106" s="180"/>
      <c r="O24106" s="180"/>
    </row>
    <row r="24107" spans="8:15" s="179" customFormat="1" x14ac:dyDescent="0.2">
      <c r="H24107" s="180"/>
      <c r="I24107" s="180"/>
      <c r="L24107" s="181"/>
      <c r="M24107" s="180"/>
      <c r="N24107" s="180"/>
      <c r="O24107" s="180"/>
    </row>
    <row r="24108" spans="8:15" s="179" customFormat="1" x14ac:dyDescent="0.2">
      <c r="H24108" s="180"/>
      <c r="I24108" s="180"/>
      <c r="L24108" s="181"/>
      <c r="M24108" s="180"/>
      <c r="N24108" s="180"/>
      <c r="O24108" s="180"/>
    </row>
    <row r="24109" spans="8:15" s="179" customFormat="1" x14ac:dyDescent="0.2">
      <c r="H24109" s="180"/>
      <c r="I24109" s="180"/>
      <c r="L24109" s="181"/>
      <c r="M24109" s="180"/>
      <c r="N24109" s="180"/>
      <c r="O24109" s="180"/>
    </row>
    <row r="24110" spans="8:15" s="179" customFormat="1" x14ac:dyDescent="0.2">
      <c r="H24110" s="180"/>
      <c r="I24110" s="180"/>
      <c r="L24110" s="181"/>
      <c r="M24110" s="180"/>
      <c r="N24110" s="180"/>
      <c r="O24110" s="180"/>
    </row>
    <row r="24111" spans="8:15" s="179" customFormat="1" x14ac:dyDescent="0.2">
      <c r="H24111" s="180"/>
      <c r="I24111" s="180"/>
      <c r="L24111" s="181"/>
      <c r="M24111" s="180"/>
      <c r="N24111" s="180"/>
      <c r="O24111" s="180"/>
    </row>
    <row r="24112" spans="8:15" s="179" customFormat="1" x14ac:dyDescent="0.2">
      <c r="H24112" s="180"/>
      <c r="I24112" s="180"/>
      <c r="L24112" s="181"/>
      <c r="M24112" s="180"/>
      <c r="N24112" s="180"/>
      <c r="O24112" s="180"/>
    </row>
    <row r="24113" spans="8:15" s="179" customFormat="1" x14ac:dyDescent="0.2">
      <c r="H24113" s="180"/>
      <c r="I24113" s="180"/>
      <c r="L24113" s="181"/>
      <c r="M24113" s="180"/>
      <c r="N24113" s="180"/>
      <c r="O24113" s="180"/>
    </row>
    <row r="24114" spans="8:15" s="179" customFormat="1" x14ac:dyDescent="0.2">
      <c r="H24114" s="180"/>
      <c r="I24114" s="180"/>
      <c r="L24114" s="181"/>
      <c r="M24114" s="180"/>
      <c r="N24114" s="180"/>
      <c r="O24114" s="180"/>
    </row>
    <row r="24115" spans="8:15" s="179" customFormat="1" x14ac:dyDescent="0.2">
      <c r="H24115" s="180"/>
      <c r="I24115" s="180"/>
      <c r="L24115" s="181"/>
      <c r="M24115" s="180"/>
      <c r="N24115" s="180"/>
      <c r="O24115" s="180"/>
    </row>
    <row r="24116" spans="8:15" s="179" customFormat="1" x14ac:dyDescent="0.2">
      <c r="H24116" s="180"/>
      <c r="I24116" s="180"/>
      <c r="L24116" s="181"/>
      <c r="M24116" s="180"/>
      <c r="N24116" s="180"/>
      <c r="O24116" s="180"/>
    </row>
    <row r="24117" spans="8:15" s="179" customFormat="1" x14ac:dyDescent="0.2">
      <c r="H24117" s="180"/>
      <c r="I24117" s="180"/>
      <c r="L24117" s="181"/>
      <c r="M24117" s="180"/>
      <c r="N24117" s="180"/>
      <c r="O24117" s="180"/>
    </row>
    <row r="24118" spans="8:15" s="179" customFormat="1" x14ac:dyDescent="0.2">
      <c r="H24118" s="180"/>
      <c r="I24118" s="180"/>
      <c r="L24118" s="181"/>
      <c r="M24118" s="180"/>
      <c r="N24118" s="180"/>
      <c r="O24118" s="180"/>
    </row>
    <row r="24119" spans="8:15" s="179" customFormat="1" x14ac:dyDescent="0.2">
      <c r="H24119" s="180"/>
      <c r="I24119" s="180"/>
      <c r="L24119" s="181"/>
      <c r="M24119" s="180"/>
      <c r="N24119" s="180"/>
      <c r="O24119" s="180"/>
    </row>
    <row r="24120" spans="8:15" s="179" customFormat="1" x14ac:dyDescent="0.2">
      <c r="H24120" s="180"/>
      <c r="I24120" s="180"/>
      <c r="L24120" s="181"/>
      <c r="M24120" s="180"/>
      <c r="N24120" s="180"/>
      <c r="O24120" s="180"/>
    </row>
    <row r="24121" spans="8:15" s="179" customFormat="1" x14ac:dyDescent="0.2">
      <c r="H24121" s="180"/>
      <c r="I24121" s="180"/>
      <c r="L24121" s="181"/>
      <c r="M24121" s="180"/>
      <c r="N24121" s="180"/>
      <c r="O24121" s="180"/>
    </row>
    <row r="24122" spans="8:15" s="179" customFormat="1" x14ac:dyDescent="0.2">
      <c r="H24122" s="180"/>
      <c r="I24122" s="180"/>
      <c r="L24122" s="181"/>
      <c r="M24122" s="180"/>
      <c r="N24122" s="180"/>
      <c r="O24122" s="180"/>
    </row>
    <row r="24123" spans="8:15" s="179" customFormat="1" x14ac:dyDescent="0.2">
      <c r="H24123" s="180"/>
      <c r="I24123" s="180"/>
      <c r="L24123" s="181"/>
      <c r="M24123" s="180"/>
      <c r="N24123" s="180"/>
      <c r="O24123" s="180"/>
    </row>
    <row r="24124" spans="8:15" s="179" customFormat="1" x14ac:dyDescent="0.2">
      <c r="H24124" s="180"/>
      <c r="I24124" s="180"/>
      <c r="L24124" s="181"/>
      <c r="M24124" s="180"/>
      <c r="N24124" s="180"/>
      <c r="O24124" s="180"/>
    </row>
    <row r="24125" spans="8:15" s="179" customFormat="1" x14ac:dyDescent="0.2">
      <c r="H24125" s="180"/>
      <c r="I24125" s="180"/>
      <c r="L24125" s="181"/>
      <c r="M24125" s="180"/>
      <c r="N24125" s="180"/>
      <c r="O24125" s="180"/>
    </row>
    <row r="24126" spans="8:15" s="179" customFormat="1" x14ac:dyDescent="0.2">
      <c r="H24126" s="180"/>
      <c r="I24126" s="180"/>
      <c r="L24126" s="181"/>
      <c r="M24126" s="180"/>
      <c r="N24126" s="180"/>
      <c r="O24126" s="180"/>
    </row>
    <row r="24127" spans="8:15" s="179" customFormat="1" x14ac:dyDescent="0.2">
      <c r="H24127" s="180"/>
      <c r="I24127" s="180"/>
      <c r="L24127" s="181"/>
      <c r="M24127" s="180"/>
      <c r="N24127" s="180"/>
      <c r="O24127" s="180"/>
    </row>
    <row r="24128" spans="8:15" s="179" customFormat="1" x14ac:dyDescent="0.2">
      <c r="H24128" s="180"/>
      <c r="I24128" s="180"/>
      <c r="L24128" s="181"/>
      <c r="M24128" s="180"/>
      <c r="N24128" s="180"/>
      <c r="O24128" s="180"/>
    </row>
    <row r="24129" spans="8:15" s="179" customFormat="1" x14ac:dyDescent="0.2">
      <c r="H24129" s="180"/>
      <c r="I24129" s="180"/>
      <c r="L24129" s="181"/>
      <c r="M24129" s="180"/>
      <c r="N24129" s="180"/>
      <c r="O24129" s="180"/>
    </row>
    <row r="24130" spans="8:15" s="179" customFormat="1" x14ac:dyDescent="0.2">
      <c r="H24130" s="180"/>
      <c r="I24130" s="180"/>
      <c r="L24130" s="181"/>
      <c r="M24130" s="180"/>
      <c r="N24130" s="180"/>
      <c r="O24130" s="180"/>
    </row>
    <row r="24131" spans="8:15" s="179" customFormat="1" x14ac:dyDescent="0.2">
      <c r="H24131" s="180"/>
      <c r="I24131" s="180"/>
      <c r="L24131" s="181"/>
      <c r="M24131" s="180"/>
      <c r="N24131" s="180"/>
      <c r="O24131" s="180"/>
    </row>
    <row r="24132" spans="8:15" s="179" customFormat="1" x14ac:dyDescent="0.2">
      <c r="H24132" s="180"/>
      <c r="I24132" s="180"/>
      <c r="L24132" s="181"/>
      <c r="M24132" s="180"/>
      <c r="N24132" s="180"/>
      <c r="O24132" s="180"/>
    </row>
    <row r="24133" spans="8:15" s="179" customFormat="1" x14ac:dyDescent="0.2">
      <c r="H24133" s="180"/>
      <c r="I24133" s="180"/>
      <c r="L24133" s="181"/>
      <c r="M24133" s="180"/>
      <c r="N24133" s="180"/>
      <c r="O24133" s="180"/>
    </row>
    <row r="24134" spans="8:15" s="179" customFormat="1" x14ac:dyDescent="0.2">
      <c r="H24134" s="180"/>
      <c r="I24134" s="180"/>
      <c r="L24134" s="181"/>
      <c r="M24134" s="180"/>
      <c r="N24134" s="180"/>
      <c r="O24134" s="180"/>
    </row>
    <row r="24135" spans="8:15" s="179" customFormat="1" x14ac:dyDescent="0.2">
      <c r="H24135" s="180"/>
      <c r="I24135" s="180"/>
      <c r="L24135" s="181"/>
      <c r="M24135" s="180"/>
      <c r="N24135" s="180"/>
      <c r="O24135" s="180"/>
    </row>
    <row r="24136" spans="8:15" s="179" customFormat="1" x14ac:dyDescent="0.2">
      <c r="H24136" s="180"/>
      <c r="I24136" s="180"/>
      <c r="L24136" s="181"/>
      <c r="M24136" s="180"/>
      <c r="N24136" s="180"/>
      <c r="O24136" s="180"/>
    </row>
    <row r="24137" spans="8:15" s="179" customFormat="1" x14ac:dyDescent="0.2">
      <c r="H24137" s="180"/>
      <c r="I24137" s="180"/>
      <c r="L24137" s="181"/>
      <c r="M24137" s="180"/>
      <c r="N24137" s="180"/>
      <c r="O24137" s="180"/>
    </row>
    <row r="24138" spans="8:15" s="179" customFormat="1" x14ac:dyDescent="0.2">
      <c r="H24138" s="180"/>
      <c r="I24138" s="180"/>
      <c r="L24138" s="181"/>
      <c r="M24138" s="180"/>
      <c r="N24138" s="180"/>
      <c r="O24138" s="180"/>
    </row>
    <row r="24139" spans="8:15" s="179" customFormat="1" x14ac:dyDescent="0.2">
      <c r="H24139" s="180"/>
      <c r="I24139" s="180"/>
      <c r="L24139" s="181"/>
      <c r="M24139" s="180"/>
      <c r="N24139" s="180"/>
      <c r="O24139" s="180"/>
    </row>
    <row r="24140" spans="8:15" s="179" customFormat="1" x14ac:dyDescent="0.2">
      <c r="H24140" s="180"/>
      <c r="I24140" s="180"/>
      <c r="L24140" s="181"/>
      <c r="M24140" s="180"/>
      <c r="N24140" s="180"/>
      <c r="O24140" s="180"/>
    </row>
    <row r="24141" spans="8:15" s="179" customFormat="1" x14ac:dyDescent="0.2">
      <c r="H24141" s="180"/>
      <c r="I24141" s="180"/>
      <c r="L24141" s="181"/>
      <c r="M24141" s="180"/>
      <c r="N24141" s="180"/>
      <c r="O24141" s="180"/>
    </row>
    <row r="24142" spans="8:15" s="179" customFormat="1" x14ac:dyDescent="0.2">
      <c r="H24142" s="180"/>
      <c r="I24142" s="180"/>
      <c r="L24142" s="181"/>
      <c r="M24142" s="180"/>
      <c r="N24142" s="180"/>
      <c r="O24142" s="180"/>
    </row>
    <row r="24143" spans="8:15" s="179" customFormat="1" x14ac:dyDescent="0.2">
      <c r="H24143" s="180"/>
      <c r="I24143" s="180"/>
      <c r="L24143" s="181"/>
      <c r="M24143" s="180"/>
      <c r="N24143" s="180"/>
      <c r="O24143" s="180"/>
    </row>
    <row r="24144" spans="8:15" s="179" customFormat="1" x14ac:dyDescent="0.2">
      <c r="H24144" s="180"/>
      <c r="I24144" s="180"/>
      <c r="L24144" s="181"/>
      <c r="M24144" s="180"/>
      <c r="N24144" s="180"/>
      <c r="O24144" s="180"/>
    </row>
    <row r="24145" spans="8:15" s="179" customFormat="1" x14ac:dyDescent="0.2">
      <c r="H24145" s="180"/>
      <c r="I24145" s="180"/>
      <c r="L24145" s="181"/>
      <c r="M24145" s="180"/>
      <c r="N24145" s="180"/>
      <c r="O24145" s="180"/>
    </row>
    <row r="24146" spans="8:15" s="179" customFormat="1" x14ac:dyDescent="0.2">
      <c r="H24146" s="180"/>
      <c r="I24146" s="180"/>
      <c r="L24146" s="181"/>
      <c r="M24146" s="180"/>
      <c r="N24146" s="180"/>
      <c r="O24146" s="180"/>
    </row>
    <row r="24147" spans="8:15" s="179" customFormat="1" x14ac:dyDescent="0.2">
      <c r="H24147" s="180"/>
      <c r="I24147" s="180"/>
      <c r="L24147" s="181"/>
      <c r="M24147" s="180"/>
      <c r="N24147" s="180"/>
      <c r="O24147" s="180"/>
    </row>
    <row r="24148" spans="8:15" s="179" customFormat="1" x14ac:dyDescent="0.2">
      <c r="H24148" s="180"/>
      <c r="I24148" s="180"/>
      <c r="L24148" s="181"/>
      <c r="M24148" s="180"/>
      <c r="N24148" s="180"/>
      <c r="O24148" s="180"/>
    </row>
    <row r="24149" spans="8:15" s="179" customFormat="1" x14ac:dyDescent="0.2">
      <c r="H24149" s="180"/>
      <c r="I24149" s="180"/>
      <c r="L24149" s="181"/>
      <c r="M24149" s="180"/>
      <c r="N24149" s="180"/>
      <c r="O24149" s="180"/>
    </row>
    <row r="24150" spans="8:15" s="179" customFormat="1" x14ac:dyDescent="0.2">
      <c r="H24150" s="180"/>
      <c r="I24150" s="180"/>
      <c r="L24150" s="181"/>
      <c r="M24150" s="180"/>
      <c r="N24150" s="180"/>
      <c r="O24150" s="180"/>
    </row>
    <row r="24151" spans="8:15" s="179" customFormat="1" x14ac:dyDescent="0.2">
      <c r="H24151" s="180"/>
      <c r="I24151" s="180"/>
      <c r="L24151" s="181"/>
      <c r="M24151" s="180"/>
      <c r="N24151" s="180"/>
      <c r="O24151" s="180"/>
    </row>
    <row r="24152" spans="8:15" s="179" customFormat="1" x14ac:dyDescent="0.2">
      <c r="H24152" s="180"/>
      <c r="I24152" s="180"/>
      <c r="L24152" s="181"/>
      <c r="M24152" s="180"/>
      <c r="N24152" s="180"/>
      <c r="O24152" s="180"/>
    </row>
    <row r="24153" spans="8:15" s="179" customFormat="1" x14ac:dyDescent="0.2">
      <c r="H24153" s="180"/>
      <c r="I24153" s="180"/>
      <c r="L24153" s="181"/>
      <c r="M24153" s="180"/>
      <c r="N24153" s="180"/>
      <c r="O24153" s="180"/>
    </row>
    <row r="24154" spans="8:15" s="179" customFormat="1" x14ac:dyDescent="0.2">
      <c r="H24154" s="180"/>
      <c r="I24154" s="180"/>
      <c r="L24154" s="181"/>
      <c r="M24154" s="180"/>
      <c r="N24154" s="180"/>
      <c r="O24154" s="180"/>
    </row>
    <row r="24155" spans="8:15" s="179" customFormat="1" x14ac:dyDescent="0.2">
      <c r="H24155" s="180"/>
      <c r="I24155" s="180"/>
      <c r="L24155" s="181"/>
      <c r="M24155" s="180"/>
      <c r="N24155" s="180"/>
      <c r="O24155" s="180"/>
    </row>
    <row r="24156" spans="8:15" s="179" customFormat="1" x14ac:dyDescent="0.2">
      <c r="H24156" s="180"/>
      <c r="I24156" s="180"/>
      <c r="L24156" s="181"/>
      <c r="M24156" s="180"/>
      <c r="N24156" s="180"/>
      <c r="O24156" s="180"/>
    </row>
    <row r="24157" spans="8:15" s="179" customFormat="1" x14ac:dyDescent="0.2">
      <c r="H24157" s="180"/>
      <c r="I24157" s="180"/>
      <c r="L24157" s="181"/>
      <c r="M24157" s="180"/>
      <c r="N24157" s="180"/>
      <c r="O24157" s="180"/>
    </row>
    <row r="24158" spans="8:15" s="179" customFormat="1" x14ac:dyDescent="0.2">
      <c r="H24158" s="180"/>
      <c r="I24158" s="180"/>
      <c r="L24158" s="181"/>
      <c r="M24158" s="180"/>
      <c r="N24158" s="180"/>
      <c r="O24158" s="180"/>
    </row>
    <row r="24159" spans="8:15" s="179" customFormat="1" x14ac:dyDescent="0.2">
      <c r="H24159" s="180"/>
      <c r="I24159" s="180"/>
      <c r="L24159" s="181"/>
      <c r="M24159" s="180"/>
      <c r="N24159" s="180"/>
      <c r="O24159" s="180"/>
    </row>
    <row r="24160" spans="8:15" s="179" customFormat="1" x14ac:dyDescent="0.2">
      <c r="H24160" s="180"/>
      <c r="I24160" s="180"/>
      <c r="L24160" s="181"/>
      <c r="M24160" s="180"/>
      <c r="N24160" s="180"/>
      <c r="O24160" s="180"/>
    </row>
    <row r="24161" spans="8:15" s="179" customFormat="1" x14ac:dyDescent="0.2">
      <c r="H24161" s="180"/>
      <c r="I24161" s="180"/>
      <c r="L24161" s="181"/>
      <c r="M24161" s="180"/>
      <c r="N24161" s="180"/>
      <c r="O24161" s="180"/>
    </row>
    <row r="24162" spans="8:15" s="179" customFormat="1" x14ac:dyDescent="0.2">
      <c r="H24162" s="180"/>
      <c r="I24162" s="180"/>
      <c r="L24162" s="181"/>
      <c r="M24162" s="180"/>
      <c r="N24162" s="180"/>
      <c r="O24162" s="180"/>
    </row>
    <row r="24163" spans="8:15" s="179" customFormat="1" x14ac:dyDescent="0.2">
      <c r="H24163" s="180"/>
      <c r="I24163" s="180"/>
      <c r="L24163" s="181"/>
      <c r="M24163" s="180"/>
      <c r="N24163" s="180"/>
      <c r="O24163" s="180"/>
    </row>
    <row r="24164" spans="8:15" s="179" customFormat="1" x14ac:dyDescent="0.2">
      <c r="H24164" s="180"/>
      <c r="I24164" s="180"/>
      <c r="L24164" s="181"/>
      <c r="M24164" s="180"/>
      <c r="N24164" s="180"/>
      <c r="O24164" s="180"/>
    </row>
    <row r="24165" spans="8:15" s="179" customFormat="1" x14ac:dyDescent="0.2">
      <c r="H24165" s="180"/>
      <c r="I24165" s="180"/>
      <c r="L24165" s="181"/>
      <c r="M24165" s="180"/>
      <c r="N24165" s="180"/>
      <c r="O24165" s="180"/>
    </row>
    <row r="24166" spans="8:15" s="179" customFormat="1" x14ac:dyDescent="0.2">
      <c r="H24166" s="180"/>
      <c r="I24166" s="180"/>
      <c r="L24166" s="181"/>
      <c r="M24166" s="180"/>
      <c r="N24166" s="180"/>
      <c r="O24166" s="180"/>
    </row>
    <row r="24167" spans="8:15" s="179" customFormat="1" x14ac:dyDescent="0.2">
      <c r="H24167" s="180"/>
      <c r="I24167" s="180"/>
      <c r="L24167" s="181"/>
      <c r="M24167" s="180"/>
      <c r="N24167" s="180"/>
      <c r="O24167" s="180"/>
    </row>
    <row r="24168" spans="8:15" s="179" customFormat="1" x14ac:dyDescent="0.2">
      <c r="H24168" s="180"/>
      <c r="I24168" s="180"/>
      <c r="L24168" s="181"/>
      <c r="M24168" s="180"/>
      <c r="N24168" s="180"/>
      <c r="O24168" s="180"/>
    </row>
    <row r="24169" spans="8:15" s="179" customFormat="1" x14ac:dyDescent="0.2">
      <c r="H24169" s="180"/>
      <c r="I24169" s="180"/>
      <c r="L24169" s="181"/>
      <c r="M24169" s="180"/>
      <c r="N24169" s="180"/>
      <c r="O24169" s="180"/>
    </row>
    <row r="24170" spans="8:15" s="179" customFormat="1" x14ac:dyDescent="0.2">
      <c r="H24170" s="180"/>
      <c r="I24170" s="180"/>
      <c r="L24170" s="181"/>
      <c r="M24170" s="180"/>
      <c r="N24170" s="180"/>
      <c r="O24170" s="180"/>
    </row>
    <row r="24171" spans="8:15" s="179" customFormat="1" x14ac:dyDescent="0.2">
      <c r="H24171" s="180"/>
      <c r="I24171" s="180"/>
      <c r="L24171" s="181"/>
      <c r="M24171" s="180"/>
      <c r="N24171" s="180"/>
      <c r="O24171" s="180"/>
    </row>
    <row r="24172" spans="8:15" s="179" customFormat="1" x14ac:dyDescent="0.2">
      <c r="H24172" s="180"/>
      <c r="I24172" s="180"/>
      <c r="L24172" s="181"/>
      <c r="M24172" s="180"/>
      <c r="N24172" s="180"/>
      <c r="O24172" s="180"/>
    </row>
    <row r="24173" spans="8:15" s="179" customFormat="1" x14ac:dyDescent="0.2">
      <c r="H24173" s="180"/>
      <c r="I24173" s="180"/>
      <c r="L24173" s="181"/>
      <c r="M24173" s="180"/>
      <c r="N24173" s="180"/>
      <c r="O24173" s="180"/>
    </row>
    <row r="24174" spans="8:15" s="179" customFormat="1" x14ac:dyDescent="0.2">
      <c r="H24174" s="180"/>
      <c r="I24174" s="180"/>
      <c r="L24174" s="181"/>
      <c r="M24174" s="180"/>
      <c r="N24174" s="180"/>
      <c r="O24174" s="180"/>
    </row>
    <row r="24175" spans="8:15" s="179" customFormat="1" x14ac:dyDescent="0.2">
      <c r="H24175" s="180"/>
      <c r="I24175" s="180"/>
      <c r="L24175" s="181"/>
      <c r="M24175" s="180"/>
      <c r="N24175" s="180"/>
      <c r="O24175" s="180"/>
    </row>
    <row r="24176" spans="8:15" s="179" customFormat="1" x14ac:dyDescent="0.2">
      <c r="H24176" s="180"/>
      <c r="I24176" s="180"/>
      <c r="L24176" s="181"/>
      <c r="M24176" s="180"/>
      <c r="N24176" s="180"/>
      <c r="O24176" s="180"/>
    </row>
    <row r="24177" spans="8:15" s="179" customFormat="1" x14ac:dyDescent="0.2">
      <c r="H24177" s="180"/>
      <c r="I24177" s="180"/>
      <c r="L24177" s="181"/>
      <c r="M24177" s="180"/>
      <c r="N24177" s="180"/>
      <c r="O24177" s="180"/>
    </row>
    <row r="24178" spans="8:15" s="179" customFormat="1" x14ac:dyDescent="0.2">
      <c r="H24178" s="180"/>
      <c r="I24178" s="180"/>
      <c r="L24178" s="181"/>
      <c r="M24178" s="180"/>
      <c r="N24178" s="180"/>
      <c r="O24178" s="180"/>
    </row>
    <row r="24179" spans="8:15" s="179" customFormat="1" x14ac:dyDescent="0.2">
      <c r="H24179" s="180"/>
      <c r="I24179" s="180"/>
      <c r="L24179" s="181"/>
      <c r="M24179" s="180"/>
      <c r="N24179" s="180"/>
      <c r="O24179" s="180"/>
    </row>
    <row r="24180" spans="8:15" s="179" customFormat="1" x14ac:dyDescent="0.2">
      <c r="H24180" s="180"/>
      <c r="I24180" s="180"/>
      <c r="L24180" s="181"/>
      <c r="M24180" s="180"/>
      <c r="N24180" s="180"/>
      <c r="O24180" s="180"/>
    </row>
    <row r="24181" spans="8:15" s="179" customFormat="1" x14ac:dyDescent="0.2">
      <c r="H24181" s="180"/>
      <c r="I24181" s="180"/>
      <c r="L24181" s="181"/>
      <c r="M24181" s="180"/>
      <c r="N24181" s="180"/>
      <c r="O24181" s="180"/>
    </row>
    <row r="24182" spans="8:15" s="179" customFormat="1" x14ac:dyDescent="0.2">
      <c r="H24182" s="180"/>
      <c r="I24182" s="180"/>
      <c r="L24182" s="181"/>
      <c r="M24182" s="180"/>
      <c r="N24182" s="180"/>
      <c r="O24182" s="180"/>
    </row>
    <row r="24183" spans="8:15" s="179" customFormat="1" x14ac:dyDescent="0.2">
      <c r="H24183" s="180"/>
      <c r="I24183" s="180"/>
      <c r="L24183" s="181"/>
      <c r="M24183" s="180"/>
      <c r="N24183" s="180"/>
      <c r="O24183" s="180"/>
    </row>
    <row r="24184" spans="8:15" s="179" customFormat="1" x14ac:dyDescent="0.2">
      <c r="H24184" s="180"/>
      <c r="I24184" s="180"/>
      <c r="L24184" s="181"/>
      <c r="M24184" s="180"/>
      <c r="N24184" s="180"/>
      <c r="O24184" s="180"/>
    </row>
    <row r="24185" spans="8:15" s="179" customFormat="1" x14ac:dyDescent="0.2">
      <c r="H24185" s="180"/>
      <c r="I24185" s="180"/>
      <c r="L24185" s="181"/>
      <c r="M24185" s="180"/>
      <c r="N24185" s="180"/>
      <c r="O24185" s="180"/>
    </row>
    <row r="24186" spans="8:15" s="179" customFormat="1" x14ac:dyDescent="0.2">
      <c r="H24186" s="180"/>
      <c r="I24186" s="180"/>
      <c r="L24186" s="181"/>
      <c r="M24186" s="180"/>
      <c r="N24186" s="180"/>
      <c r="O24186" s="180"/>
    </row>
    <row r="24187" spans="8:15" s="179" customFormat="1" x14ac:dyDescent="0.2">
      <c r="H24187" s="180"/>
      <c r="I24187" s="180"/>
      <c r="L24187" s="181"/>
      <c r="M24187" s="180"/>
      <c r="N24187" s="180"/>
      <c r="O24187" s="180"/>
    </row>
    <row r="24188" spans="8:15" s="179" customFormat="1" x14ac:dyDescent="0.2">
      <c r="H24188" s="180"/>
      <c r="I24188" s="180"/>
      <c r="L24188" s="181"/>
      <c r="M24188" s="180"/>
      <c r="N24188" s="180"/>
      <c r="O24188" s="180"/>
    </row>
    <row r="24189" spans="8:15" s="179" customFormat="1" x14ac:dyDescent="0.2">
      <c r="H24189" s="180"/>
      <c r="I24189" s="180"/>
      <c r="L24189" s="181"/>
      <c r="M24189" s="180"/>
      <c r="N24189" s="180"/>
      <c r="O24189" s="180"/>
    </row>
    <row r="24190" spans="8:15" s="179" customFormat="1" x14ac:dyDescent="0.2">
      <c r="H24190" s="180"/>
      <c r="I24190" s="180"/>
      <c r="L24190" s="181"/>
      <c r="M24190" s="180"/>
      <c r="N24190" s="180"/>
      <c r="O24190" s="180"/>
    </row>
    <row r="24191" spans="8:15" s="179" customFormat="1" x14ac:dyDescent="0.2">
      <c r="H24191" s="180"/>
      <c r="I24191" s="180"/>
      <c r="L24191" s="181"/>
      <c r="M24191" s="180"/>
      <c r="N24191" s="180"/>
      <c r="O24191" s="180"/>
    </row>
    <row r="24192" spans="8:15" s="179" customFormat="1" x14ac:dyDescent="0.2">
      <c r="H24192" s="180"/>
      <c r="I24192" s="180"/>
      <c r="L24192" s="181"/>
      <c r="M24192" s="180"/>
      <c r="N24192" s="180"/>
      <c r="O24192" s="180"/>
    </row>
    <row r="24193" spans="8:15" s="179" customFormat="1" x14ac:dyDescent="0.2">
      <c r="H24193" s="180"/>
      <c r="I24193" s="180"/>
      <c r="L24193" s="181"/>
      <c r="M24193" s="180"/>
      <c r="N24193" s="180"/>
      <c r="O24193" s="180"/>
    </row>
    <row r="24194" spans="8:15" s="179" customFormat="1" x14ac:dyDescent="0.2">
      <c r="H24194" s="180"/>
      <c r="I24194" s="180"/>
      <c r="L24194" s="181"/>
      <c r="M24194" s="180"/>
      <c r="N24194" s="180"/>
      <c r="O24194" s="180"/>
    </row>
    <row r="24195" spans="8:15" s="179" customFormat="1" x14ac:dyDescent="0.2">
      <c r="H24195" s="180"/>
      <c r="I24195" s="180"/>
      <c r="L24195" s="181"/>
      <c r="M24195" s="180"/>
      <c r="N24195" s="180"/>
      <c r="O24195" s="180"/>
    </row>
    <row r="24196" spans="8:15" s="179" customFormat="1" x14ac:dyDescent="0.2">
      <c r="H24196" s="180"/>
      <c r="I24196" s="180"/>
      <c r="L24196" s="181"/>
      <c r="M24196" s="180"/>
      <c r="N24196" s="180"/>
      <c r="O24196" s="180"/>
    </row>
    <row r="24197" spans="8:15" s="179" customFormat="1" x14ac:dyDescent="0.2">
      <c r="H24197" s="180"/>
      <c r="I24197" s="180"/>
      <c r="L24197" s="181"/>
      <c r="M24197" s="180"/>
      <c r="N24197" s="180"/>
      <c r="O24197" s="180"/>
    </row>
    <row r="24198" spans="8:15" s="179" customFormat="1" x14ac:dyDescent="0.2">
      <c r="H24198" s="180"/>
      <c r="I24198" s="180"/>
      <c r="L24198" s="181"/>
      <c r="M24198" s="180"/>
      <c r="N24198" s="180"/>
      <c r="O24198" s="180"/>
    </row>
    <row r="24199" spans="8:15" s="179" customFormat="1" x14ac:dyDescent="0.2">
      <c r="H24199" s="180"/>
      <c r="I24199" s="180"/>
      <c r="L24199" s="181"/>
      <c r="M24199" s="180"/>
      <c r="N24199" s="180"/>
      <c r="O24199" s="180"/>
    </row>
    <row r="24200" spans="8:15" s="179" customFormat="1" x14ac:dyDescent="0.2">
      <c r="H24200" s="180"/>
      <c r="I24200" s="180"/>
      <c r="L24200" s="181"/>
      <c r="M24200" s="180"/>
      <c r="N24200" s="180"/>
      <c r="O24200" s="180"/>
    </row>
    <row r="24201" spans="8:15" s="179" customFormat="1" x14ac:dyDescent="0.2">
      <c r="H24201" s="180"/>
      <c r="I24201" s="180"/>
      <c r="L24201" s="181"/>
      <c r="M24201" s="180"/>
      <c r="N24201" s="180"/>
      <c r="O24201" s="180"/>
    </row>
    <row r="24202" spans="8:15" s="179" customFormat="1" x14ac:dyDescent="0.2">
      <c r="H24202" s="180"/>
      <c r="I24202" s="180"/>
      <c r="L24202" s="181"/>
      <c r="M24202" s="180"/>
      <c r="N24202" s="180"/>
      <c r="O24202" s="180"/>
    </row>
    <row r="24203" spans="8:15" s="179" customFormat="1" x14ac:dyDescent="0.2">
      <c r="H24203" s="180"/>
      <c r="I24203" s="180"/>
      <c r="L24203" s="181"/>
      <c r="M24203" s="180"/>
      <c r="N24203" s="180"/>
      <c r="O24203" s="180"/>
    </row>
    <row r="24204" spans="8:15" s="179" customFormat="1" x14ac:dyDescent="0.2">
      <c r="H24204" s="180"/>
      <c r="I24204" s="180"/>
      <c r="L24204" s="181"/>
      <c r="M24204" s="180"/>
      <c r="N24204" s="180"/>
      <c r="O24204" s="180"/>
    </row>
    <row r="24205" spans="8:15" s="179" customFormat="1" x14ac:dyDescent="0.2">
      <c r="H24205" s="180"/>
      <c r="I24205" s="180"/>
      <c r="L24205" s="181"/>
      <c r="M24205" s="180"/>
      <c r="N24205" s="180"/>
      <c r="O24205" s="180"/>
    </row>
    <row r="24206" spans="8:15" s="179" customFormat="1" x14ac:dyDescent="0.2">
      <c r="H24206" s="180"/>
      <c r="I24206" s="180"/>
      <c r="L24206" s="181"/>
      <c r="M24206" s="180"/>
      <c r="N24206" s="180"/>
      <c r="O24206" s="180"/>
    </row>
    <row r="24207" spans="8:15" s="179" customFormat="1" x14ac:dyDescent="0.2">
      <c r="H24207" s="180"/>
      <c r="I24207" s="180"/>
      <c r="L24207" s="181"/>
      <c r="M24207" s="180"/>
      <c r="N24207" s="180"/>
      <c r="O24207" s="180"/>
    </row>
    <row r="24208" spans="8:15" s="179" customFormat="1" x14ac:dyDescent="0.2">
      <c r="H24208" s="180"/>
      <c r="I24208" s="180"/>
      <c r="L24208" s="181"/>
      <c r="M24208" s="180"/>
      <c r="N24208" s="180"/>
      <c r="O24208" s="180"/>
    </row>
    <row r="24209" spans="8:15" s="179" customFormat="1" x14ac:dyDescent="0.2">
      <c r="H24209" s="180"/>
      <c r="I24209" s="180"/>
      <c r="L24209" s="181"/>
      <c r="M24209" s="180"/>
      <c r="N24209" s="180"/>
      <c r="O24209" s="180"/>
    </row>
    <row r="24210" spans="8:15" s="179" customFormat="1" x14ac:dyDescent="0.2">
      <c r="H24210" s="180"/>
      <c r="I24210" s="180"/>
      <c r="L24210" s="181"/>
      <c r="M24210" s="180"/>
      <c r="N24210" s="180"/>
      <c r="O24210" s="180"/>
    </row>
    <row r="24211" spans="8:15" s="179" customFormat="1" x14ac:dyDescent="0.2">
      <c r="H24211" s="180"/>
      <c r="I24211" s="180"/>
      <c r="L24211" s="181"/>
      <c r="M24211" s="180"/>
      <c r="N24211" s="180"/>
      <c r="O24211" s="180"/>
    </row>
    <row r="24212" spans="8:15" s="179" customFormat="1" x14ac:dyDescent="0.2">
      <c r="H24212" s="180"/>
      <c r="I24212" s="180"/>
      <c r="L24212" s="181"/>
      <c r="M24212" s="180"/>
      <c r="N24212" s="180"/>
      <c r="O24212" s="180"/>
    </row>
    <row r="24213" spans="8:15" s="179" customFormat="1" x14ac:dyDescent="0.2">
      <c r="H24213" s="180"/>
      <c r="I24213" s="180"/>
      <c r="L24213" s="181"/>
      <c r="M24213" s="180"/>
      <c r="N24213" s="180"/>
      <c r="O24213" s="180"/>
    </row>
    <row r="24214" spans="8:15" s="179" customFormat="1" x14ac:dyDescent="0.2">
      <c r="H24214" s="180"/>
      <c r="I24214" s="180"/>
      <c r="L24214" s="181"/>
      <c r="M24214" s="180"/>
      <c r="N24214" s="180"/>
      <c r="O24214" s="180"/>
    </row>
    <row r="24215" spans="8:15" s="179" customFormat="1" x14ac:dyDescent="0.2">
      <c r="H24215" s="180"/>
      <c r="I24215" s="180"/>
      <c r="L24215" s="181"/>
      <c r="M24215" s="180"/>
      <c r="N24215" s="180"/>
      <c r="O24215" s="180"/>
    </row>
    <row r="24216" spans="8:15" s="179" customFormat="1" x14ac:dyDescent="0.2">
      <c r="H24216" s="180"/>
      <c r="I24216" s="180"/>
      <c r="L24216" s="181"/>
      <c r="M24216" s="180"/>
      <c r="N24216" s="180"/>
      <c r="O24216" s="180"/>
    </row>
    <row r="24217" spans="8:15" s="179" customFormat="1" x14ac:dyDescent="0.2">
      <c r="H24217" s="180"/>
      <c r="I24217" s="180"/>
      <c r="L24217" s="181"/>
      <c r="M24217" s="180"/>
      <c r="N24217" s="180"/>
      <c r="O24217" s="180"/>
    </row>
    <row r="24218" spans="8:15" s="179" customFormat="1" x14ac:dyDescent="0.2">
      <c r="H24218" s="180"/>
      <c r="I24218" s="180"/>
      <c r="L24218" s="181"/>
      <c r="M24218" s="180"/>
      <c r="N24218" s="180"/>
      <c r="O24218" s="180"/>
    </row>
    <row r="24219" spans="8:15" s="179" customFormat="1" x14ac:dyDescent="0.2">
      <c r="H24219" s="180"/>
      <c r="I24219" s="180"/>
      <c r="L24219" s="181"/>
      <c r="M24219" s="180"/>
      <c r="N24219" s="180"/>
      <c r="O24219" s="180"/>
    </row>
    <row r="24220" spans="8:15" s="179" customFormat="1" x14ac:dyDescent="0.2">
      <c r="H24220" s="180"/>
      <c r="I24220" s="180"/>
      <c r="L24220" s="181"/>
      <c r="M24220" s="180"/>
      <c r="N24220" s="180"/>
      <c r="O24220" s="180"/>
    </row>
    <row r="24221" spans="8:15" s="179" customFormat="1" x14ac:dyDescent="0.2">
      <c r="H24221" s="180"/>
      <c r="I24221" s="180"/>
      <c r="L24221" s="181"/>
      <c r="M24221" s="180"/>
      <c r="N24221" s="180"/>
      <c r="O24221" s="180"/>
    </row>
    <row r="24222" spans="8:15" s="179" customFormat="1" x14ac:dyDescent="0.2">
      <c r="H24222" s="180"/>
      <c r="I24222" s="180"/>
      <c r="L24222" s="181"/>
      <c r="M24222" s="180"/>
      <c r="N24222" s="180"/>
      <c r="O24222" s="180"/>
    </row>
    <row r="24223" spans="8:15" s="179" customFormat="1" x14ac:dyDescent="0.2">
      <c r="H24223" s="180"/>
      <c r="I24223" s="180"/>
      <c r="L24223" s="181"/>
      <c r="M24223" s="180"/>
      <c r="N24223" s="180"/>
      <c r="O24223" s="180"/>
    </row>
    <row r="24224" spans="8:15" s="179" customFormat="1" x14ac:dyDescent="0.2">
      <c r="H24224" s="180"/>
      <c r="I24224" s="180"/>
      <c r="L24224" s="181"/>
      <c r="M24224" s="180"/>
      <c r="N24224" s="180"/>
      <c r="O24224" s="180"/>
    </row>
    <row r="24225" spans="8:15" s="179" customFormat="1" x14ac:dyDescent="0.2">
      <c r="H24225" s="180"/>
      <c r="I24225" s="180"/>
      <c r="L24225" s="181"/>
      <c r="M24225" s="180"/>
      <c r="N24225" s="180"/>
      <c r="O24225" s="180"/>
    </row>
    <row r="24226" spans="8:15" s="179" customFormat="1" x14ac:dyDescent="0.2">
      <c r="H24226" s="180"/>
      <c r="I24226" s="180"/>
      <c r="L24226" s="181"/>
      <c r="M24226" s="180"/>
      <c r="N24226" s="180"/>
      <c r="O24226" s="180"/>
    </row>
    <row r="24227" spans="8:15" s="179" customFormat="1" x14ac:dyDescent="0.2">
      <c r="H24227" s="180"/>
      <c r="I24227" s="180"/>
      <c r="L24227" s="181"/>
      <c r="M24227" s="180"/>
      <c r="N24227" s="180"/>
      <c r="O24227" s="180"/>
    </row>
    <row r="24228" spans="8:15" s="179" customFormat="1" x14ac:dyDescent="0.2">
      <c r="H24228" s="180"/>
      <c r="I24228" s="180"/>
      <c r="L24228" s="181"/>
      <c r="M24228" s="180"/>
      <c r="N24228" s="180"/>
      <c r="O24228" s="180"/>
    </row>
    <row r="24229" spans="8:15" s="179" customFormat="1" x14ac:dyDescent="0.2">
      <c r="H24229" s="180"/>
      <c r="I24229" s="180"/>
      <c r="L24229" s="181"/>
      <c r="M24229" s="180"/>
      <c r="N24229" s="180"/>
      <c r="O24229" s="180"/>
    </row>
    <row r="24230" spans="8:15" s="179" customFormat="1" x14ac:dyDescent="0.2">
      <c r="H24230" s="180"/>
      <c r="I24230" s="180"/>
      <c r="L24230" s="181"/>
      <c r="M24230" s="180"/>
      <c r="N24230" s="180"/>
      <c r="O24230" s="180"/>
    </row>
    <row r="24231" spans="8:15" s="179" customFormat="1" x14ac:dyDescent="0.2">
      <c r="H24231" s="180"/>
      <c r="I24231" s="180"/>
      <c r="L24231" s="181"/>
      <c r="M24231" s="180"/>
      <c r="N24231" s="180"/>
      <c r="O24231" s="180"/>
    </row>
    <row r="24232" spans="8:15" s="179" customFormat="1" x14ac:dyDescent="0.2">
      <c r="H24232" s="180"/>
      <c r="I24232" s="180"/>
      <c r="L24232" s="181"/>
      <c r="M24232" s="180"/>
      <c r="N24232" s="180"/>
      <c r="O24232" s="180"/>
    </row>
    <row r="24233" spans="8:15" s="179" customFormat="1" x14ac:dyDescent="0.2">
      <c r="H24233" s="180"/>
      <c r="I24233" s="180"/>
      <c r="L24233" s="181"/>
      <c r="M24233" s="180"/>
      <c r="N24233" s="180"/>
      <c r="O24233" s="180"/>
    </row>
    <row r="24234" spans="8:15" s="179" customFormat="1" x14ac:dyDescent="0.2">
      <c r="H24234" s="180"/>
      <c r="I24234" s="180"/>
      <c r="L24234" s="181"/>
      <c r="M24234" s="180"/>
      <c r="N24234" s="180"/>
      <c r="O24234" s="180"/>
    </row>
    <row r="24235" spans="8:15" s="179" customFormat="1" x14ac:dyDescent="0.2">
      <c r="H24235" s="180"/>
      <c r="I24235" s="180"/>
      <c r="L24235" s="181"/>
      <c r="M24235" s="180"/>
      <c r="N24235" s="180"/>
      <c r="O24235" s="180"/>
    </row>
    <row r="24236" spans="8:15" s="179" customFormat="1" x14ac:dyDescent="0.2">
      <c r="H24236" s="180"/>
      <c r="I24236" s="180"/>
      <c r="L24236" s="181"/>
      <c r="M24236" s="180"/>
      <c r="N24236" s="180"/>
      <c r="O24236" s="180"/>
    </row>
    <row r="24237" spans="8:15" s="179" customFormat="1" x14ac:dyDescent="0.2">
      <c r="H24237" s="180"/>
      <c r="I24237" s="180"/>
      <c r="L24237" s="181"/>
      <c r="M24237" s="180"/>
      <c r="N24237" s="180"/>
      <c r="O24237" s="180"/>
    </row>
    <row r="24238" spans="8:15" s="179" customFormat="1" x14ac:dyDescent="0.2">
      <c r="H24238" s="180"/>
      <c r="I24238" s="180"/>
      <c r="L24238" s="181"/>
      <c r="M24238" s="180"/>
      <c r="N24238" s="180"/>
      <c r="O24238" s="180"/>
    </row>
    <row r="24239" spans="8:15" s="179" customFormat="1" x14ac:dyDescent="0.2">
      <c r="H24239" s="180"/>
      <c r="I24239" s="180"/>
      <c r="L24239" s="181"/>
      <c r="M24239" s="180"/>
      <c r="N24239" s="180"/>
      <c r="O24239" s="180"/>
    </row>
    <row r="24240" spans="8:15" s="179" customFormat="1" x14ac:dyDescent="0.2">
      <c r="H24240" s="180"/>
      <c r="I24240" s="180"/>
      <c r="L24240" s="181"/>
      <c r="M24240" s="180"/>
      <c r="N24240" s="180"/>
      <c r="O24240" s="180"/>
    </row>
    <row r="24241" spans="8:15" s="179" customFormat="1" x14ac:dyDescent="0.2">
      <c r="H24241" s="180"/>
      <c r="I24241" s="180"/>
      <c r="L24241" s="181"/>
      <c r="M24241" s="180"/>
      <c r="N24241" s="180"/>
      <c r="O24241" s="180"/>
    </row>
    <row r="24242" spans="8:15" s="179" customFormat="1" x14ac:dyDescent="0.2">
      <c r="H24242" s="180"/>
      <c r="I24242" s="180"/>
      <c r="L24242" s="181"/>
      <c r="M24242" s="180"/>
      <c r="N24242" s="180"/>
      <c r="O24242" s="180"/>
    </row>
    <row r="24243" spans="8:15" s="179" customFormat="1" x14ac:dyDescent="0.2">
      <c r="H24243" s="180"/>
      <c r="I24243" s="180"/>
      <c r="L24243" s="181"/>
      <c r="M24243" s="180"/>
      <c r="N24243" s="180"/>
      <c r="O24243" s="180"/>
    </row>
    <row r="24244" spans="8:15" s="179" customFormat="1" x14ac:dyDescent="0.2">
      <c r="H24244" s="180"/>
      <c r="I24244" s="180"/>
      <c r="L24244" s="181"/>
      <c r="M24244" s="180"/>
      <c r="N24244" s="180"/>
      <c r="O24244" s="180"/>
    </row>
    <row r="24245" spans="8:15" s="179" customFormat="1" x14ac:dyDescent="0.2">
      <c r="H24245" s="180"/>
      <c r="I24245" s="180"/>
      <c r="L24245" s="181"/>
      <c r="M24245" s="180"/>
      <c r="N24245" s="180"/>
      <c r="O24245" s="180"/>
    </row>
    <row r="24246" spans="8:15" s="179" customFormat="1" x14ac:dyDescent="0.2">
      <c r="H24246" s="180"/>
      <c r="I24246" s="180"/>
      <c r="L24246" s="181"/>
      <c r="M24246" s="180"/>
      <c r="N24246" s="180"/>
      <c r="O24246" s="180"/>
    </row>
    <row r="24247" spans="8:15" s="179" customFormat="1" x14ac:dyDescent="0.2">
      <c r="H24247" s="180"/>
      <c r="I24247" s="180"/>
      <c r="L24247" s="181"/>
      <c r="M24247" s="180"/>
      <c r="N24247" s="180"/>
      <c r="O24247" s="180"/>
    </row>
    <row r="24248" spans="8:15" s="179" customFormat="1" x14ac:dyDescent="0.2">
      <c r="H24248" s="180"/>
      <c r="I24248" s="180"/>
      <c r="L24248" s="181"/>
      <c r="M24248" s="180"/>
      <c r="N24248" s="180"/>
      <c r="O24248" s="180"/>
    </row>
    <row r="24249" spans="8:15" s="179" customFormat="1" x14ac:dyDescent="0.2">
      <c r="H24249" s="180"/>
      <c r="I24249" s="180"/>
      <c r="L24249" s="181"/>
      <c r="M24249" s="180"/>
      <c r="N24249" s="180"/>
      <c r="O24249" s="180"/>
    </row>
    <row r="24250" spans="8:15" s="179" customFormat="1" x14ac:dyDescent="0.2">
      <c r="H24250" s="180"/>
      <c r="I24250" s="180"/>
      <c r="L24250" s="181"/>
      <c r="M24250" s="180"/>
      <c r="N24250" s="180"/>
      <c r="O24250" s="180"/>
    </row>
    <row r="24251" spans="8:15" s="179" customFormat="1" x14ac:dyDescent="0.2">
      <c r="H24251" s="180"/>
      <c r="I24251" s="180"/>
      <c r="L24251" s="181"/>
      <c r="M24251" s="180"/>
      <c r="N24251" s="180"/>
      <c r="O24251" s="180"/>
    </row>
    <row r="24252" spans="8:15" s="179" customFormat="1" x14ac:dyDescent="0.2">
      <c r="H24252" s="180"/>
      <c r="I24252" s="180"/>
      <c r="L24252" s="181"/>
      <c r="M24252" s="180"/>
      <c r="N24252" s="180"/>
      <c r="O24252" s="180"/>
    </row>
    <row r="24253" spans="8:15" s="179" customFormat="1" x14ac:dyDescent="0.2">
      <c r="H24253" s="180"/>
      <c r="I24253" s="180"/>
      <c r="L24253" s="181"/>
      <c r="M24253" s="180"/>
      <c r="N24253" s="180"/>
      <c r="O24253" s="180"/>
    </row>
    <row r="24254" spans="8:15" s="179" customFormat="1" x14ac:dyDescent="0.2">
      <c r="H24254" s="180"/>
      <c r="I24254" s="180"/>
      <c r="L24254" s="181"/>
      <c r="M24254" s="180"/>
      <c r="N24254" s="180"/>
      <c r="O24254" s="180"/>
    </row>
    <row r="24255" spans="8:15" s="179" customFormat="1" x14ac:dyDescent="0.2">
      <c r="H24255" s="180"/>
      <c r="I24255" s="180"/>
      <c r="L24255" s="181"/>
      <c r="M24255" s="180"/>
      <c r="N24255" s="180"/>
      <c r="O24255" s="180"/>
    </row>
    <row r="24256" spans="8:15" s="179" customFormat="1" x14ac:dyDescent="0.2">
      <c r="H24256" s="180"/>
      <c r="I24256" s="180"/>
      <c r="L24256" s="181"/>
      <c r="M24256" s="180"/>
      <c r="N24256" s="180"/>
      <c r="O24256" s="180"/>
    </row>
    <row r="24257" spans="8:15" s="179" customFormat="1" x14ac:dyDescent="0.2">
      <c r="H24257" s="180"/>
      <c r="I24257" s="180"/>
      <c r="L24257" s="181"/>
      <c r="M24257" s="180"/>
      <c r="N24257" s="180"/>
      <c r="O24257" s="180"/>
    </row>
    <row r="24258" spans="8:15" s="179" customFormat="1" x14ac:dyDescent="0.2">
      <c r="H24258" s="180"/>
      <c r="I24258" s="180"/>
      <c r="L24258" s="181"/>
      <c r="M24258" s="180"/>
      <c r="N24258" s="180"/>
      <c r="O24258" s="180"/>
    </row>
    <row r="24259" spans="8:15" s="179" customFormat="1" x14ac:dyDescent="0.2">
      <c r="H24259" s="180"/>
      <c r="I24259" s="180"/>
      <c r="L24259" s="181"/>
      <c r="M24259" s="180"/>
      <c r="N24259" s="180"/>
      <c r="O24259" s="180"/>
    </row>
    <row r="24260" spans="8:15" s="179" customFormat="1" x14ac:dyDescent="0.2">
      <c r="H24260" s="180"/>
      <c r="I24260" s="180"/>
      <c r="L24260" s="181"/>
      <c r="M24260" s="180"/>
      <c r="N24260" s="180"/>
      <c r="O24260" s="180"/>
    </row>
    <row r="24261" spans="8:15" s="179" customFormat="1" x14ac:dyDescent="0.2">
      <c r="H24261" s="180"/>
      <c r="I24261" s="180"/>
      <c r="L24261" s="181"/>
      <c r="M24261" s="180"/>
      <c r="N24261" s="180"/>
      <c r="O24261" s="180"/>
    </row>
    <row r="24262" spans="8:15" s="179" customFormat="1" x14ac:dyDescent="0.2">
      <c r="H24262" s="180"/>
      <c r="I24262" s="180"/>
      <c r="L24262" s="181"/>
      <c r="M24262" s="180"/>
      <c r="N24262" s="180"/>
      <c r="O24262" s="180"/>
    </row>
    <row r="24263" spans="8:15" s="179" customFormat="1" x14ac:dyDescent="0.2">
      <c r="H24263" s="180"/>
      <c r="I24263" s="180"/>
      <c r="L24263" s="181"/>
      <c r="M24263" s="180"/>
      <c r="N24263" s="180"/>
      <c r="O24263" s="180"/>
    </row>
    <row r="24264" spans="8:15" s="179" customFormat="1" x14ac:dyDescent="0.2">
      <c r="H24264" s="180"/>
      <c r="I24264" s="180"/>
      <c r="L24264" s="181"/>
      <c r="M24264" s="180"/>
      <c r="N24264" s="180"/>
      <c r="O24264" s="180"/>
    </row>
    <row r="24265" spans="8:15" s="179" customFormat="1" x14ac:dyDescent="0.2">
      <c r="H24265" s="180"/>
      <c r="I24265" s="180"/>
      <c r="L24265" s="181"/>
      <c r="M24265" s="180"/>
      <c r="N24265" s="180"/>
      <c r="O24265" s="180"/>
    </row>
    <row r="24266" spans="8:15" s="179" customFormat="1" x14ac:dyDescent="0.2">
      <c r="H24266" s="180"/>
      <c r="I24266" s="180"/>
      <c r="L24266" s="181"/>
      <c r="M24266" s="180"/>
      <c r="N24266" s="180"/>
      <c r="O24266" s="180"/>
    </row>
    <row r="24267" spans="8:15" s="179" customFormat="1" x14ac:dyDescent="0.2">
      <c r="H24267" s="180"/>
      <c r="I24267" s="180"/>
      <c r="L24267" s="181"/>
      <c r="M24267" s="180"/>
      <c r="N24267" s="180"/>
      <c r="O24267" s="180"/>
    </row>
    <row r="24268" spans="8:15" s="179" customFormat="1" x14ac:dyDescent="0.2">
      <c r="H24268" s="180"/>
      <c r="I24268" s="180"/>
      <c r="L24268" s="181"/>
      <c r="M24268" s="180"/>
      <c r="N24268" s="180"/>
      <c r="O24268" s="180"/>
    </row>
    <row r="24269" spans="8:15" s="179" customFormat="1" x14ac:dyDescent="0.2">
      <c r="H24269" s="180"/>
      <c r="I24269" s="180"/>
      <c r="L24269" s="181"/>
      <c r="M24269" s="180"/>
      <c r="N24269" s="180"/>
      <c r="O24269" s="180"/>
    </row>
    <row r="24270" spans="8:15" s="179" customFormat="1" x14ac:dyDescent="0.2">
      <c r="H24270" s="180"/>
      <c r="I24270" s="180"/>
      <c r="L24270" s="181"/>
      <c r="M24270" s="180"/>
      <c r="N24270" s="180"/>
      <c r="O24270" s="180"/>
    </row>
    <row r="24271" spans="8:15" s="179" customFormat="1" x14ac:dyDescent="0.2">
      <c r="H24271" s="180"/>
      <c r="I24271" s="180"/>
      <c r="L24271" s="181"/>
      <c r="M24271" s="180"/>
      <c r="N24271" s="180"/>
      <c r="O24271" s="180"/>
    </row>
    <row r="24272" spans="8:15" s="179" customFormat="1" x14ac:dyDescent="0.2">
      <c r="H24272" s="180"/>
      <c r="I24272" s="180"/>
      <c r="L24272" s="181"/>
      <c r="M24272" s="180"/>
      <c r="N24272" s="180"/>
      <c r="O24272" s="180"/>
    </row>
    <row r="24273" spans="8:15" s="179" customFormat="1" x14ac:dyDescent="0.2">
      <c r="H24273" s="180"/>
      <c r="I24273" s="180"/>
      <c r="L24273" s="181"/>
      <c r="M24273" s="180"/>
      <c r="N24273" s="180"/>
      <c r="O24273" s="180"/>
    </row>
    <row r="24274" spans="8:15" s="179" customFormat="1" x14ac:dyDescent="0.2">
      <c r="H24274" s="180"/>
      <c r="I24274" s="180"/>
      <c r="L24274" s="181"/>
      <c r="M24274" s="180"/>
      <c r="N24274" s="180"/>
      <c r="O24274" s="180"/>
    </row>
    <row r="24275" spans="8:15" s="179" customFormat="1" x14ac:dyDescent="0.2">
      <c r="H24275" s="180"/>
      <c r="I24275" s="180"/>
      <c r="L24275" s="181"/>
      <c r="M24275" s="180"/>
      <c r="N24275" s="180"/>
      <c r="O24275" s="180"/>
    </row>
    <row r="24276" spans="8:15" s="179" customFormat="1" x14ac:dyDescent="0.2">
      <c r="H24276" s="180"/>
      <c r="I24276" s="180"/>
      <c r="L24276" s="181"/>
      <c r="M24276" s="180"/>
      <c r="N24276" s="180"/>
      <c r="O24276" s="180"/>
    </row>
    <row r="24277" spans="8:15" s="179" customFormat="1" x14ac:dyDescent="0.2">
      <c r="H24277" s="180"/>
      <c r="I24277" s="180"/>
      <c r="L24277" s="181"/>
      <c r="M24277" s="180"/>
      <c r="N24277" s="180"/>
      <c r="O24277" s="180"/>
    </row>
    <row r="24278" spans="8:15" s="179" customFormat="1" x14ac:dyDescent="0.2">
      <c r="H24278" s="180"/>
      <c r="I24278" s="180"/>
      <c r="L24278" s="181"/>
      <c r="M24278" s="180"/>
      <c r="N24278" s="180"/>
      <c r="O24278" s="180"/>
    </row>
    <row r="24279" spans="8:15" s="179" customFormat="1" x14ac:dyDescent="0.2">
      <c r="H24279" s="180"/>
      <c r="I24279" s="180"/>
      <c r="L24279" s="181"/>
      <c r="M24279" s="180"/>
      <c r="N24279" s="180"/>
      <c r="O24279" s="180"/>
    </row>
    <row r="24280" spans="8:15" s="179" customFormat="1" x14ac:dyDescent="0.2">
      <c r="H24280" s="180"/>
      <c r="I24280" s="180"/>
      <c r="L24280" s="181"/>
      <c r="M24280" s="180"/>
      <c r="N24280" s="180"/>
      <c r="O24280" s="180"/>
    </row>
    <row r="24281" spans="8:15" s="179" customFormat="1" x14ac:dyDescent="0.2">
      <c r="H24281" s="180"/>
      <c r="I24281" s="180"/>
      <c r="L24281" s="181"/>
      <c r="M24281" s="180"/>
      <c r="N24281" s="180"/>
      <c r="O24281" s="180"/>
    </row>
    <row r="24282" spans="8:15" s="179" customFormat="1" x14ac:dyDescent="0.2">
      <c r="H24282" s="180"/>
      <c r="I24282" s="180"/>
      <c r="L24282" s="181"/>
      <c r="M24282" s="180"/>
      <c r="N24282" s="180"/>
      <c r="O24282" s="180"/>
    </row>
    <row r="24283" spans="8:15" s="179" customFormat="1" x14ac:dyDescent="0.2">
      <c r="H24283" s="180"/>
      <c r="I24283" s="180"/>
      <c r="L24283" s="181"/>
      <c r="M24283" s="180"/>
      <c r="N24283" s="180"/>
      <c r="O24283" s="180"/>
    </row>
    <row r="24284" spans="8:15" s="179" customFormat="1" x14ac:dyDescent="0.2">
      <c r="H24284" s="180"/>
      <c r="I24284" s="180"/>
      <c r="L24284" s="181"/>
      <c r="M24284" s="180"/>
      <c r="N24284" s="180"/>
      <c r="O24284" s="180"/>
    </row>
    <row r="24285" spans="8:15" s="179" customFormat="1" x14ac:dyDescent="0.2">
      <c r="H24285" s="180"/>
      <c r="I24285" s="180"/>
      <c r="L24285" s="181"/>
      <c r="M24285" s="180"/>
      <c r="N24285" s="180"/>
      <c r="O24285" s="180"/>
    </row>
    <row r="24286" spans="8:15" s="179" customFormat="1" x14ac:dyDescent="0.2">
      <c r="H24286" s="180"/>
      <c r="I24286" s="180"/>
      <c r="L24286" s="181"/>
      <c r="M24286" s="180"/>
      <c r="N24286" s="180"/>
      <c r="O24286" s="180"/>
    </row>
    <row r="24287" spans="8:15" s="179" customFormat="1" x14ac:dyDescent="0.2">
      <c r="H24287" s="180"/>
      <c r="I24287" s="180"/>
      <c r="L24287" s="181"/>
      <c r="M24287" s="180"/>
      <c r="N24287" s="180"/>
      <c r="O24287" s="180"/>
    </row>
    <row r="24288" spans="8:15" s="179" customFormat="1" x14ac:dyDescent="0.2">
      <c r="H24288" s="180"/>
      <c r="I24288" s="180"/>
      <c r="L24288" s="181"/>
      <c r="M24288" s="180"/>
      <c r="N24288" s="180"/>
      <c r="O24288" s="180"/>
    </row>
    <row r="24289" spans="8:15" s="179" customFormat="1" x14ac:dyDescent="0.2">
      <c r="H24289" s="180"/>
      <c r="I24289" s="180"/>
      <c r="L24289" s="181"/>
      <c r="M24289" s="180"/>
      <c r="N24289" s="180"/>
      <c r="O24289" s="180"/>
    </row>
    <row r="24290" spans="8:15" s="179" customFormat="1" x14ac:dyDescent="0.2">
      <c r="H24290" s="180"/>
      <c r="I24290" s="180"/>
      <c r="L24290" s="181"/>
      <c r="M24290" s="180"/>
      <c r="N24290" s="180"/>
      <c r="O24290" s="180"/>
    </row>
    <row r="24291" spans="8:15" s="179" customFormat="1" x14ac:dyDescent="0.2">
      <c r="H24291" s="180"/>
      <c r="I24291" s="180"/>
      <c r="L24291" s="181"/>
      <c r="M24291" s="180"/>
      <c r="N24291" s="180"/>
      <c r="O24291" s="180"/>
    </row>
    <row r="24292" spans="8:15" s="179" customFormat="1" x14ac:dyDescent="0.2">
      <c r="H24292" s="180"/>
      <c r="I24292" s="180"/>
      <c r="L24292" s="181"/>
      <c r="M24292" s="180"/>
      <c r="N24292" s="180"/>
      <c r="O24292" s="180"/>
    </row>
    <row r="24293" spans="8:15" s="179" customFormat="1" x14ac:dyDescent="0.2">
      <c r="H24293" s="180"/>
      <c r="I24293" s="180"/>
      <c r="L24293" s="181"/>
      <c r="M24293" s="180"/>
      <c r="N24293" s="180"/>
      <c r="O24293" s="180"/>
    </row>
    <row r="24294" spans="8:15" s="179" customFormat="1" x14ac:dyDescent="0.2">
      <c r="H24294" s="180"/>
      <c r="I24294" s="180"/>
      <c r="L24294" s="181"/>
      <c r="M24294" s="180"/>
      <c r="N24294" s="180"/>
      <c r="O24294" s="180"/>
    </row>
    <row r="24295" spans="8:15" s="179" customFormat="1" x14ac:dyDescent="0.2">
      <c r="H24295" s="180"/>
      <c r="I24295" s="180"/>
      <c r="L24295" s="181"/>
      <c r="M24295" s="180"/>
      <c r="N24295" s="180"/>
      <c r="O24295" s="180"/>
    </row>
    <row r="24296" spans="8:15" s="179" customFormat="1" x14ac:dyDescent="0.2">
      <c r="H24296" s="180"/>
      <c r="I24296" s="180"/>
      <c r="L24296" s="181"/>
      <c r="M24296" s="180"/>
      <c r="N24296" s="180"/>
      <c r="O24296" s="180"/>
    </row>
    <row r="24297" spans="8:15" s="179" customFormat="1" x14ac:dyDescent="0.2">
      <c r="H24297" s="180"/>
      <c r="I24297" s="180"/>
      <c r="L24297" s="181"/>
      <c r="M24297" s="180"/>
      <c r="N24297" s="180"/>
      <c r="O24297" s="180"/>
    </row>
    <row r="24298" spans="8:15" s="179" customFormat="1" x14ac:dyDescent="0.2">
      <c r="H24298" s="180"/>
      <c r="I24298" s="180"/>
      <c r="L24298" s="181"/>
      <c r="M24298" s="180"/>
      <c r="N24298" s="180"/>
      <c r="O24298" s="180"/>
    </row>
    <row r="24299" spans="8:15" s="179" customFormat="1" x14ac:dyDescent="0.2">
      <c r="H24299" s="180"/>
      <c r="I24299" s="180"/>
      <c r="L24299" s="181"/>
      <c r="M24299" s="180"/>
      <c r="N24299" s="180"/>
      <c r="O24299" s="180"/>
    </row>
    <row r="24300" spans="8:15" s="179" customFormat="1" x14ac:dyDescent="0.2">
      <c r="H24300" s="180"/>
      <c r="I24300" s="180"/>
      <c r="L24300" s="181"/>
      <c r="M24300" s="180"/>
      <c r="N24300" s="180"/>
      <c r="O24300" s="180"/>
    </row>
    <row r="24301" spans="8:15" s="179" customFormat="1" x14ac:dyDescent="0.2">
      <c r="H24301" s="180"/>
      <c r="I24301" s="180"/>
      <c r="L24301" s="181"/>
      <c r="M24301" s="180"/>
      <c r="N24301" s="180"/>
      <c r="O24301" s="180"/>
    </row>
    <row r="24302" spans="8:15" s="179" customFormat="1" x14ac:dyDescent="0.2">
      <c r="H24302" s="180"/>
      <c r="I24302" s="180"/>
      <c r="L24302" s="181"/>
      <c r="M24302" s="180"/>
      <c r="N24302" s="180"/>
      <c r="O24302" s="180"/>
    </row>
    <row r="24303" spans="8:15" s="179" customFormat="1" x14ac:dyDescent="0.2">
      <c r="H24303" s="180"/>
      <c r="I24303" s="180"/>
      <c r="L24303" s="181"/>
      <c r="M24303" s="180"/>
      <c r="N24303" s="180"/>
      <c r="O24303" s="180"/>
    </row>
    <row r="24304" spans="8:15" s="179" customFormat="1" x14ac:dyDescent="0.2">
      <c r="H24304" s="180"/>
      <c r="I24304" s="180"/>
      <c r="L24304" s="181"/>
      <c r="M24304" s="180"/>
      <c r="N24304" s="180"/>
      <c r="O24304" s="180"/>
    </row>
    <row r="24305" spans="8:15" s="179" customFormat="1" x14ac:dyDescent="0.2">
      <c r="H24305" s="180"/>
      <c r="I24305" s="180"/>
      <c r="L24305" s="181"/>
      <c r="M24305" s="180"/>
      <c r="N24305" s="180"/>
      <c r="O24305" s="180"/>
    </row>
    <row r="24306" spans="8:15" s="179" customFormat="1" x14ac:dyDescent="0.2">
      <c r="H24306" s="180"/>
      <c r="I24306" s="180"/>
      <c r="L24306" s="181"/>
      <c r="M24306" s="180"/>
      <c r="N24306" s="180"/>
      <c r="O24306" s="180"/>
    </row>
    <row r="24307" spans="8:15" s="179" customFormat="1" x14ac:dyDescent="0.2">
      <c r="H24307" s="180"/>
      <c r="I24307" s="180"/>
      <c r="L24307" s="181"/>
      <c r="M24307" s="180"/>
      <c r="N24307" s="180"/>
      <c r="O24307" s="180"/>
    </row>
    <row r="24308" spans="8:15" s="179" customFormat="1" x14ac:dyDescent="0.2">
      <c r="H24308" s="180"/>
      <c r="I24308" s="180"/>
      <c r="L24308" s="181"/>
      <c r="M24308" s="180"/>
      <c r="N24308" s="180"/>
      <c r="O24308" s="180"/>
    </row>
    <row r="24309" spans="8:15" s="179" customFormat="1" x14ac:dyDescent="0.2">
      <c r="H24309" s="180"/>
      <c r="I24309" s="180"/>
      <c r="L24309" s="181"/>
      <c r="M24309" s="180"/>
      <c r="N24309" s="180"/>
      <c r="O24309" s="180"/>
    </row>
    <row r="24310" spans="8:15" s="179" customFormat="1" x14ac:dyDescent="0.2">
      <c r="H24310" s="180"/>
      <c r="I24310" s="180"/>
      <c r="L24310" s="181"/>
      <c r="M24310" s="180"/>
      <c r="N24310" s="180"/>
      <c r="O24310" s="180"/>
    </row>
    <row r="24311" spans="8:15" s="179" customFormat="1" x14ac:dyDescent="0.2">
      <c r="H24311" s="180"/>
      <c r="I24311" s="180"/>
      <c r="L24311" s="181"/>
      <c r="M24311" s="180"/>
      <c r="N24311" s="180"/>
      <c r="O24311" s="180"/>
    </row>
    <row r="24312" spans="8:15" s="179" customFormat="1" x14ac:dyDescent="0.2">
      <c r="H24312" s="180"/>
      <c r="I24312" s="180"/>
      <c r="L24312" s="181"/>
      <c r="M24312" s="180"/>
      <c r="N24312" s="180"/>
      <c r="O24312" s="180"/>
    </row>
    <row r="24313" spans="8:15" s="179" customFormat="1" x14ac:dyDescent="0.2">
      <c r="H24313" s="180"/>
      <c r="I24313" s="180"/>
      <c r="L24313" s="181"/>
      <c r="M24313" s="180"/>
      <c r="N24313" s="180"/>
      <c r="O24313" s="180"/>
    </row>
    <row r="24314" spans="8:15" s="179" customFormat="1" x14ac:dyDescent="0.2">
      <c r="H24314" s="180"/>
      <c r="I24314" s="180"/>
      <c r="L24314" s="181"/>
      <c r="M24314" s="180"/>
      <c r="N24314" s="180"/>
      <c r="O24314" s="180"/>
    </row>
    <row r="24315" spans="8:15" s="179" customFormat="1" x14ac:dyDescent="0.2">
      <c r="H24315" s="180"/>
      <c r="I24315" s="180"/>
      <c r="L24315" s="181"/>
      <c r="M24315" s="180"/>
      <c r="N24315" s="180"/>
      <c r="O24315" s="180"/>
    </row>
    <row r="24316" spans="8:15" s="179" customFormat="1" x14ac:dyDescent="0.2">
      <c r="H24316" s="180"/>
      <c r="I24316" s="180"/>
      <c r="L24316" s="181"/>
      <c r="M24316" s="180"/>
      <c r="N24316" s="180"/>
      <c r="O24316" s="180"/>
    </row>
    <row r="24317" spans="8:15" s="179" customFormat="1" x14ac:dyDescent="0.2">
      <c r="H24317" s="180"/>
      <c r="I24317" s="180"/>
      <c r="L24317" s="181"/>
      <c r="M24317" s="180"/>
      <c r="N24317" s="180"/>
      <c r="O24317" s="180"/>
    </row>
    <row r="24318" spans="8:15" s="179" customFormat="1" x14ac:dyDescent="0.2">
      <c r="H24318" s="180"/>
      <c r="I24318" s="180"/>
      <c r="L24318" s="181"/>
      <c r="M24318" s="180"/>
      <c r="N24318" s="180"/>
      <c r="O24318" s="180"/>
    </row>
    <row r="24319" spans="8:15" s="179" customFormat="1" x14ac:dyDescent="0.2">
      <c r="H24319" s="180"/>
      <c r="I24319" s="180"/>
      <c r="L24319" s="181"/>
      <c r="M24319" s="180"/>
      <c r="N24319" s="180"/>
      <c r="O24319" s="180"/>
    </row>
    <row r="24320" spans="8:15" s="179" customFormat="1" x14ac:dyDescent="0.2">
      <c r="H24320" s="180"/>
      <c r="I24320" s="180"/>
      <c r="L24320" s="181"/>
      <c r="M24320" s="180"/>
      <c r="N24320" s="180"/>
      <c r="O24320" s="180"/>
    </row>
    <row r="24321" spans="8:15" s="179" customFormat="1" x14ac:dyDescent="0.2">
      <c r="H24321" s="180"/>
      <c r="I24321" s="180"/>
      <c r="L24321" s="181"/>
      <c r="M24321" s="180"/>
      <c r="N24321" s="180"/>
      <c r="O24321" s="180"/>
    </row>
    <row r="24322" spans="8:15" s="179" customFormat="1" x14ac:dyDescent="0.2">
      <c r="H24322" s="180"/>
      <c r="I24322" s="180"/>
      <c r="L24322" s="181"/>
      <c r="M24322" s="180"/>
      <c r="N24322" s="180"/>
      <c r="O24322" s="180"/>
    </row>
    <row r="24323" spans="8:15" s="179" customFormat="1" x14ac:dyDescent="0.2">
      <c r="H24323" s="180"/>
      <c r="I24323" s="180"/>
      <c r="L24323" s="181"/>
      <c r="M24323" s="180"/>
      <c r="N24323" s="180"/>
      <c r="O24323" s="180"/>
    </row>
    <row r="24324" spans="8:15" s="179" customFormat="1" x14ac:dyDescent="0.2">
      <c r="H24324" s="180"/>
      <c r="I24324" s="180"/>
      <c r="L24324" s="181"/>
      <c r="M24324" s="180"/>
      <c r="N24324" s="180"/>
      <c r="O24324" s="180"/>
    </row>
    <row r="24325" spans="8:15" s="179" customFormat="1" x14ac:dyDescent="0.2">
      <c r="H24325" s="180"/>
      <c r="I24325" s="180"/>
      <c r="L24325" s="181"/>
      <c r="M24325" s="180"/>
      <c r="N24325" s="180"/>
      <c r="O24325" s="180"/>
    </row>
    <row r="24326" spans="8:15" s="179" customFormat="1" x14ac:dyDescent="0.2">
      <c r="H24326" s="180"/>
      <c r="I24326" s="180"/>
      <c r="L24326" s="181"/>
      <c r="M24326" s="180"/>
      <c r="N24326" s="180"/>
      <c r="O24326" s="180"/>
    </row>
    <row r="24327" spans="8:15" s="179" customFormat="1" x14ac:dyDescent="0.2">
      <c r="H24327" s="180"/>
      <c r="I24327" s="180"/>
      <c r="L24327" s="181"/>
      <c r="M24327" s="180"/>
      <c r="N24327" s="180"/>
      <c r="O24327" s="180"/>
    </row>
    <row r="24328" spans="8:15" s="179" customFormat="1" x14ac:dyDescent="0.2">
      <c r="H24328" s="180"/>
      <c r="I24328" s="180"/>
      <c r="L24328" s="181"/>
      <c r="M24328" s="180"/>
      <c r="N24328" s="180"/>
      <c r="O24328" s="180"/>
    </row>
    <row r="24329" spans="8:15" s="179" customFormat="1" x14ac:dyDescent="0.2">
      <c r="H24329" s="180"/>
      <c r="I24329" s="180"/>
      <c r="L24329" s="181"/>
      <c r="M24329" s="180"/>
      <c r="N24329" s="180"/>
      <c r="O24329" s="180"/>
    </row>
    <row r="24330" spans="8:15" s="179" customFormat="1" x14ac:dyDescent="0.2">
      <c r="H24330" s="180"/>
      <c r="I24330" s="180"/>
      <c r="L24330" s="181"/>
      <c r="M24330" s="180"/>
      <c r="N24330" s="180"/>
      <c r="O24330" s="180"/>
    </row>
    <row r="24331" spans="8:15" s="179" customFormat="1" x14ac:dyDescent="0.2">
      <c r="H24331" s="180"/>
      <c r="I24331" s="180"/>
      <c r="L24331" s="181"/>
      <c r="M24331" s="180"/>
      <c r="N24331" s="180"/>
      <c r="O24331" s="180"/>
    </row>
    <row r="24332" spans="8:15" s="179" customFormat="1" x14ac:dyDescent="0.2">
      <c r="H24332" s="180"/>
      <c r="I24332" s="180"/>
      <c r="L24332" s="181"/>
      <c r="M24332" s="180"/>
      <c r="N24332" s="180"/>
      <c r="O24332" s="180"/>
    </row>
    <row r="24333" spans="8:15" s="179" customFormat="1" x14ac:dyDescent="0.2">
      <c r="H24333" s="180"/>
      <c r="I24333" s="180"/>
      <c r="L24333" s="181"/>
      <c r="M24333" s="180"/>
      <c r="N24333" s="180"/>
      <c r="O24333" s="180"/>
    </row>
    <row r="24334" spans="8:15" s="179" customFormat="1" x14ac:dyDescent="0.2">
      <c r="H24334" s="180"/>
      <c r="I24334" s="180"/>
      <c r="L24334" s="181"/>
      <c r="M24334" s="180"/>
      <c r="N24334" s="180"/>
      <c r="O24334" s="180"/>
    </row>
    <row r="24335" spans="8:15" s="179" customFormat="1" x14ac:dyDescent="0.2">
      <c r="H24335" s="180"/>
      <c r="I24335" s="180"/>
      <c r="L24335" s="181"/>
      <c r="M24335" s="180"/>
      <c r="N24335" s="180"/>
      <c r="O24335" s="180"/>
    </row>
    <row r="24336" spans="8:15" s="179" customFormat="1" x14ac:dyDescent="0.2">
      <c r="H24336" s="180"/>
      <c r="I24336" s="180"/>
      <c r="L24336" s="181"/>
      <c r="M24336" s="180"/>
      <c r="N24336" s="180"/>
      <c r="O24336" s="180"/>
    </row>
    <row r="24337" spans="8:15" s="179" customFormat="1" x14ac:dyDescent="0.2">
      <c r="H24337" s="180"/>
      <c r="I24337" s="180"/>
      <c r="L24337" s="181"/>
      <c r="M24337" s="180"/>
      <c r="N24337" s="180"/>
      <c r="O24337" s="180"/>
    </row>
    <row r="24338" spans="8:15" s="179" customFormat="1" x14ac:dyDescent="0.2">
      <c r="H24338" s="180"/>
      <c r="I24338" s="180"/>
      <c r="L24338" s="181"/>
      <c r="M24338" s="180"/>
      <c r="N24338" s="180"/>
      <c r="O24338" s="180"/>
    </row>
    <row r="24339" spans="8:15" s="179" customFormat="1" x14ac:dyDescent="0.2">
      <c r="H24339" s="180"/>
      <c r="I24339" s="180"/>
      <c r="L24339" s="181"/>
      <c r="M24339" s="180"/>
      <c r="N24339" s="180"/>
      <c r="O24339" s="180"/>
    </row>
    <row r="24340" spans="8:15" s="179" customFormat="1" x14ac:dyDescent="0.2">
      <c r="H24340" s="180"/>
      <c r="I24340" s="180"/>
      <c r="L24340" s="181"/>
      <c r="M24340" s="180"/>
      <c r="N24340" s="180"/>
      <c r="O24340" s="180"/>
    </row>
    <row r="24341" spans="8:15" s="179" customFormat="1" x14ac:dyDescent="0.2">
      <c r="H24341" s="180"/>
      <c r="I24341" s="180"/>
      <c r="L24341" s="181"/>
      <c r="M24341" s="180"/>
      <c r="N24341" s="180"/>
      <c r="O24341" s="180"/>
    </row>
    <row r="24342" spans="8:15" s="179" customFormat="1" x14ac:dyDescent="0.2">
      <c r="H24342" s="180"/>
      <c r="I24342" s="180"/>
      <c r="L24342" s="181"/>
      <c r="M24342" s="180"/>
      <c r="N24342" s="180"/>
      <c r="O24342" s="180"/>
    </row>
    <row r="24343" spans="8:15" s="179" customFormat="1" x14ac:dyDescent="0.2">
      <c r="H24343" s="180"/>
      <c r="I24343" s="180"/>
      <c r="L24343" s="181"/>
      <c r="M24343" s="180"/>
      <c r="N24343" s="180"/>
      <c r="O24343" s="180"/>
    </row>
    <row r="24344" spans="8:15" s="179" customFormat="1" x14ac:dyDescent="0.2">
      <c r="H24344" s="180"/>
      <c r="I24344" s="180"/>
      <c r="L24344" s="181"/>
      <c r="M24344" s="180"/>
      <c r="N24344" s="180"/>
      <c r="O24344" s="180"/>
    </row>
    <row r="24345" spans="8:15" s="179" customFormat="1" x14ac:dyDescent="0.2">
      <c r="H24345" s="180"/>
      <c r="I24345" s="180"/>
      <c r="L24345" s="181"/>
      <c r="M24345" s="180"/>
      <c r="N24345" s="180"/>
      <c r="O24345" s="180"/>
    </row>
    <row r="24346" spans="8:15" s="179" customFormat="1" x14ac:dyDescent="0.2">
      <c r="H24346" s="180"/>
      <c r="I24346" s="180"/>
      <c r="L24346" s="181"/>
      <c r="M24346" s="180"/>
      <c r="N24346" s="180"/>
      <c r="O24346" s="180"/>
    </row>
    <row r="24347" spans="8:15" s="179" customFormat="1" x14ac:dyDescent="0.2">
      <c r="H24347" s="180"/>
      <c r="I24347" s="180"/>
      <c r="L24347" s="181"/>
      <c r="M24347" s="180"/>
      <c r="N24347" s="180"/>
      <c r="O24347" s="180"/>
    </row>
    <row r="24348" spans="8:15" s="179" customFormat="1" x14ac:dyDescent="0.2">
      <c r="H24348" s="180"/>
      <c r="I24348" s="180"/>
      <c r="L24348" s="181"/>
      <c r="M24348" s="180"/>
      <c r="N24348" s="180"/>
      <c r="O24348" s="180"/>
    </row>
    <row r="24349" spans="8:15" s="179" customFormat="1" x14ac:dyDescent="0.2">
      <c r="H24349" s="180"/>
      <c r="I24349" s="180"/>
      <c r="L24349" s="181"/>
      <c r="M24349" s="180"/>
      <c r="N24349" s="180"/>
      <c r="O24349" s="180"/>
    </row>
    <row r="24350" spans="8:15" s="179" customFormat="1" x14ac:dyDescent="0.2">
      <c r="H24350" s="180"/>
      <c r="I24350" s="180"/>
      <c r="L24350" s="181"/>
      <c r="M24350" s="180"/>
      <c r="N24350" s="180"/>
      <c r="O24350" s="180"/>
    </row>
    <row r="24351" spans="8:15" s="179" customFormat="1" x14ac:dyDescent="0.2">
      <c r="H24351" s="180"/>
      <c r="I24351" s="180"/>
      <c r="L24351" s="181"/>
      <c r="M24351" s="180"/>
      <c r="N24351" s="180"/>
      <c r="O24351" s="180"/>
    </row>
    <row r="24352" spans="8:15" s="179" customFormat="1" x14ac:dyDescent="0.2">
      <c r="H24352" s="180"/>
      <c r="I24352" s="180"/>
      <c r="L24352" s="181"/>
      <c r="M24352" s="180"/>
      <c r="N24352" s="180"/>
      <c r="O24352" s="180"/>
    </row>
    <row r="24353" spans="8:15" s="179" customFormat="1" x14ac:dyDescent="0.2">
      <c r="H24353" s="180"/>
      <c r="I24353" s="180"/>
      <c r="L24353" s="181"/>
      <c r="M24353" s="180"/>
      <c r="N24353" s="180"/>
      <c r="O24353" s="180"/>
    </row>
    <row r="24354" spans="8:15" s="179" customFormat="1" x14ac:dyDescent="0.2">
      <c r="H24354" s="180"/>
      <c r="I24354" s="180"/>
      <c r="L24354" s="181"/>
      <c r="M24354" s="180"/>
      <c r="N24354" s="180"/>
      <c r="O24354" s="180"/>
    </row>
    <row r="24355" spans="8:15" s="179" customFormat="1" x14ac:dyDescent="0.2">
      <c r="H24355" s="180"/>
      <c r="I24355" s="180"/>
      <c r="L24355" s="181"/>
      <c r="M24355" s="180"/>
      <c r="N24355" s="180"/>
      <c r="O24355" s="180"/>
    </row>
    <row r="24356" spans="8:15" s="179" customFormat="1" x14ac:dyDescent="0.2">
      <c r="H24356" s="180"/>
      <c r="I24356" s="180"/>
      <c r="L24356" s="181"/>
      <c r="M24356" s="180"/>
      <c r="N24356" s="180"/>
      <c r="O24356" s="180"/>
    </row>
    <row r="24357" spans="8:15" s="179" customFormat="1" x14ac:dyDescent="0.2">
      <c r="H24357" s="180"/>
      <c r="I24357" s="180"/>
      <c r="L24357" s="181"/>
      <c r="M24357" s="180"/>
      <c r="N24357" s="180"/>
      <c r="O24357" s="180"/>
    </row>
    <row r="24358" spans="8:15" s="179" customFormat="1" x14ac:dyDescent="0.2">
      <c r="H24358" s="180"/>
      <c r="I24358" s="180"/>
      <c r="L24358" s="181"/>
      <c r="M24358" s="180"/>
      <c r="N24358" s="180"/>
      <c r="O24358" s="180"/>
    </row>
    <row r="24359" spans="8:15" s="179" customFormat="1" x14ac:dyDescent="0.2">
      <c r="H24359" s="180"/>
      <c r="I24359" s="180"/>
      <c r="L24359" s="181"/>
      <c r="M24359" s="180"/>
      <c r="N24359" s="180"/>
      <c r="O24359" s="180"/>
    </row>
    <row r="24360" spans="8:15" s="179" customFormat="1" x14ac:dyDescent="0.2">
      <c r="H24360" s="180"/>
      <c r="I24360" s="180"/>
      <c r="L24360" s="181"/>
      <c r="M24360" s="180"/>
      <c r="N24360" s="180"/>
      <c r="O24360" s="180"/>
    </row>
    <row r="24361" spans="8:15" s="179" customFormat="1" x14ac:dyDescent="0.2">
      <c r="H24361" s="180"/>
      <c r="I24361" s="180"/>
      <c r="L24361" s="181"/>
      <c r="M24361" s="180"/>
      <c r="N24361" s="180"/>
      <c r="O24361" s="180"/>
    </row>
    <row r="24362" spans="8:15" s="179" customFormat="1" x14ac:dyDescent="0.2">
      <c r="H24362" s="180"/>
      <c r="I24362" s="180"/>
      <c r="L24362" s="181"/>
      <c r="M24362" s="180"/>
      <c r="N24362" s="180"/>
      <c r="O24362" s="180"/>
    </row>
    <row r="24363" spans="8:15" s="179" customFormat="1" x14ac:dyDescent="0.2">
      <c r="H24363" s="180"/>
      <c r="I24363" s="180"/>
      <c r="L24363" s="181"/>
      <c r="M24363" s="180"/>
      <c r="N24363" s="180"/>
      <c r="O24363" s="180"/>
    </row>
    <row r="24364" spans="8:15" s="179" customFormat="1" x14ac:dyDescent="0.2">
      <c r="H24364" s="180"/>
      <c r="I24364" s="180"/>
      <c r="L24364" s="181"/>
      <c r="M24364" s="180"/>
      <c r="N24364" s="180"/>
      <c r="O24364" s="180"/>
    </row>
    <row r="24365" spans="8:15" s="179" customFormat="1" x14ac:dyDescent="0.2">
      <c r="H24365" s="180"/>
      <c r="I24365" s="180"/>
      <c r="L24365" s="181"/>
      <c r="M24365" s="180"/>
      <c r="N24365" s="180"/>
      <c r="O24365" s="180"/>
    </row>
    <row r="24366" spans="8:15" s="179" customFormat="1" x14ac:dyDescent="0.2">
      <c r="H24366" s="180"/>
      <c r="I24366" s="180"/>
      <c r="L24366" s="181"/>
      <c r="M24366" s="180"/>
      <c r="N24366" s="180"/>
      <c r="O24366" s="180"/>
    </row>
    <row r="24367" spans="8:15" s="179" customFormat="1" x14ac:dyDescent="0.2">
      <c r="H24367" s="180"/>
      <c r="I24367" s="180"/>
      <c r="L24367" s="181"/>
      <c r="M24367" s="180"/>
      <c r="N24367" s="180"/>
      <c r="O24367" s="180"/>
    </row>
    <row r="24368" spans="8:15" s="179" customFormat="1" x14ac:dyDescent="0.2">
      <c r="H24368" s="180"/>
      <c r="I24368" s="180"/>
      <c r="L24368" s="181"/>
      <c r="M24368" s="180"/>
      <c r="N24368" s="180"/>
      <c r="O24368" s="180"/>
    </row>
    <row r="24369" spans="8:15" s="179" customFormat="1" x14ac:dyDescent="0.2">
      <c r="H24369" s="180"/>
      <c r="I24369" s="180"/>
      <c r="L24369" s="181"/>
      <c r="M24369" s="180"/>
      <c r="N24369" s="180"/>
      <c r="O24369" s="180"/>
    </row>
    <row r="24370" spans="8:15" s="179" customFormat="1" x14ac:dyDescent="0.2">
      <c r="H24370" s="180"/>
      <c r="I24370" s="180"/>
      <c r="L24370" s="181"/>
      <c r="M24370" s="180"/>
      <c r="N24370" s="180"/>
      <c r="O24370" s="180"/>
    </row>
    <row r="24371" spans="8:15" s="179" customFormat="1" x14ac:dyDescent="0.2">
      <c r="H24371" s="180"/>
      <c r="I24371" s="180"/>
      <c r="L24371" s="181"/>
      <c r="M24371" s="180"/>
      <c r="N24371" s="180"/>
      <c r="O24371" s="180"/>
    </row>
    <row r="24372" spans="8:15" s="179" customFormat="1" x14ac:dyDescent="0.2">
      <c r="H24372" s="180"/>
      <c r="I24372" s="180"/>
      <c r="L24372" s="181"/>
      <c r="M24372" s="180"/>
      <c r="N24372" s="180"/>
      <c r="O24372" s="180"/>
    </row>
    <row r="24373" spans="8:15" s="179" customFormat="1" x14ac:dyDescent="0.2">
      <c r="H24373" s="180"/>
      <c r="I24373" s="180"/>
      <c r="L24373" s="181"/>
      <c r="M24373" s="180"/>
      <c r="N24373" s="180"/>
      <c r="O24373" s="180"/>
    </row>
    <row r="24374" spans="8:15" s="179" customFormat="1" x14ac:dyDescent="0.2">
      <c r="H24374" s="180"/>
      <c r="I24374" s="180"/>
      <c r="L24374" s="181"/>
      <c r="M24374" s="180"/>
      <c r="N24374" s="180"/>
      <c r="O24374" s="180"/>
    </row>
    <row r="24375" spans="8:15" s="179" customFormat="1" x14ac:dyDescent="0.2">
      <c r="H24375" s="180"/>
      <c r="I24375" s="180"/>
      <c r="L24375" s="181"/>
      <c r="M24375" s="180"/>
      <c r="N24375" s="180"/>
      <c r="O24375" s="180"/>
    </row>
    <row r="24376" spans="8:15" s="179" customFormat="1" x14ac:dyDescent="0.2">
      <c r="H24376" s="180"/>
      <c r="I24376" s="180"/>
      <c r="L24376" s="181"/>
      <c r="M24376" s="180"/>
      <c r="N24376" s="180"/>
      <c r="O24376" s="180"/>
    </row>
    <row r="24377" spans="8:15" s="179" customFormat="1" x14ac:dyDescent="0.2">
      <c r="H24377" s="180"/>
      <c r="I24377" s="180"/>
      <c r="L24377" s="181"/>
      <c r="M24377" s="180"/>
      <c r="N24377" s="180"/>
      <c r="O24377" s="180"/>
    </row>
    <row r="24378" spans="8:15" s="179" customFormat="1" x14ac:dyDescent="0.2">
      <c r="H24378" s="180"/>
      <c r="I24378" s="180"/>
      <c r="L24378" s="181"/>
      <c r="M24378" s="180"/>
      <c r="N24378" s="180"/>
      <c r="O24378" s="180"/>
    </row>
    <row r="24379" spans="8:15" s="179" customFormat="1" x14ac:dyDescent="0.2">
      <c r="H24379" s="180"/>
      <c r="I24379" s="180"/>
      <c r="L24379" s="181"/>
      <c r="M24379" s="180"/>
      <c r="N24379" s="180"/>
      <c r="O24379" s="180"/>
    </row>
    <row r="24380" spans="8:15" s="179" customFormat="1" x14ac:dyDescent="0.2">
      <c r="H24380" s="180"/>
      <c r="I24380" s="180"/>
      <c r="L24380" s="181"/>
      <c r="M24380" s="180"/>
      <c r="N24380" s="180"/>
      <c r="O24380" s="180"/>
    </row>
    <row r="24381" spans="8:15" s="179" customFormat="1" x14ac:dyDescent="0.2">
      <c r="H24381" s="180"/>
      <c r="I24381" s="180"/>
      <c r="L24381" s="181"/>
      <c r="M24381" s="180"/>
      <c r="N24381" s="180"/>
      <c r="O24381" s="180"/>
    </row>
    <row r="24382" spans="8:15" s="179" customFormat="1" x14ac:dyDescent="0.2">
      <c r="H24382" s="180"/>
      <c r="I24382" s="180"/>
      <c r="L24382" s="181"/>
      <c r="M24382" s="180"/>
      <c r="N24382" s="180"/>
      <c r="O24382" s="180"/>
    </row>
    <row r="24383" spans="8:15" s="179" customFormat="1" x14ac:dyDescent="0.2">
      <c r="H24383" s="180"/>
      <c r="I24383" s="180"/>
      <c r="L24383" s="181"/>
      <c r="M24383" s="180"/>
      <c r="N24383" s="180"/>
      <c r="O24383" s="180"/>
    </row>
    <row r="24384" spans="8:15" s="179" customFormat="1" x14ac:dyDescent="0.2">
      <c r="H24384" s="180"/>
      <c r="I24384" s="180"/>
      <c r="L24384" s="181"/>
      <c r="M24384" s="180"/>
      <c r="N24384" s="180"/>
      <c r="O24384" s="180"/>
    </row>
    <row r="24385" spans="8:15" s="179" customFormat="1" x14ac:dyDescent="0.2">
      <c r="H24385" s="180"/>
      <c r="I24385" s="180"/>
      <c r="L24385" s="181"/>
      <c r="M24385" s="180"/>
      <c r="N24385" s="180"/>
      <c r="O24385" s="180"/>
    </row>
    <row r="24386" spans="8:15" s="179" customFormat="1" x14ac:dyDescent="0.2">
      <c r="H24386" s="180"/>
      <c r="I24386" s="180"/>
      <c r="L24386" s="181"/>
      <c r="M24386" s="180"/>
      <c r="N24386" s="180"/>
      <c r="O24386" s="180"/>
    </row>
    <row r="24387" spans="8:15" s="179" customFormat="1" x14ac:dyDescent="0.2">
      <c r="H24387" s="180"/>
      <c r="I24387" s="180"/>
      <c r="L24387" s="181"/>
      <c r="M24387" s="180"/>
      <c r="N24387" s="180"/>
      <c r="O24387" s="180"/>
    </row>
    <row r="24388" spans="8:15" s="179" customFormat="1" x14ac:dyDescent="0.2">
      <c r="H24388" s="180"/>
      <c r="I24388" s="180"/>
      <c r="L24388" s="181"/>
      <c r="M24388" s="180"/>
      <c r="N24388" s="180"/>
      <c r="O24388" s="180"/>
    </row>
    <row r="24389" spans="8:15" s="179" customFormat="1" x14ac:dyDescent="0.2">
      <c r="H24389" s="180"/>
      <c r="I24389" s="180"/>
      <c r="L24389" s="181"/>
      <c r="M24389" s="180"/>
      <c r="N24389" s="180"/>
      <c r="O24389" s="180"/>
    </row>
    <row r="24390" spans="8:15" s="179" customFormat="1" x14ac:dyDescent="0.2">
      <c r="H24390" s="180"/>
      <c r="I24390" s="180"/>
      <c r="L24390" s="181"/>
      <c r="M24390" s="180"/>
      <c r="N24390" s="180"/>
      <c r="O24390" s="180"/>
    </row>
    <row r="24391" spans="8:15" s="179" customFormat="1" x14ac:dyDescent="0.2">
      <c r="H24391" s="180"/>
      <c r="I24391" s="180"/>
      <c r="L24391" s="181"/>
      <c r="M24391" s="180"/>
      <c r="N24391" s="180"/>
      <c r="O24391" s="180"/>
    </row>
    <row r="24392" spans="8:15" s="179" customFormat="1" x14ac:dyDescent="0.2">
      <c r="H24392" s="180"/>
      <c r="I24392" s="180"/>
      <c r="L24392" s="181"/>
      <c r="M24392" s="180"/>
      <c r="N24392" s="180"/>
      <c r="O24392" s="180"/>
    </row>
    <row r="24393" spans="8:15" s="179" customFormat="1" x14ac:dyDescent="0.2">
      <c r="H24393" s="180"/>
      <c r="I24393" s="180"/>
      <c r="L24393" s="181"/>
      <c r="M24393" s="180"/>
      <c r="N24393" s="180"/>
      <c r="O24393" s="180"/>
    </row>
    <row r="24394" spans="8:15" s="179" customFormat="1" x14ac:dyDescent="0.2">
      <c r="H24394" s="180"/>
      <c r="I24394" s="180"/>
      <c r="L24394" s="181"/>
      <c r="M24394" s="180"/>
      <c r="N24394" s="180"/>
      <c r="O24394" s="180"/>
    </row>
    <row r="24395" spans="8:15" s="179" customFormat="1" x14ac:dyDescent="0.2">
      <c r="H24395" s="180"/>
      <c r="I24395" s="180"/>
      <c r="L24395" s="181"/>
      <c r="M24395" s="180"/>
      <c r="N24395" s="180"/>
      <c r="O24395" s="180"/>
    </row>
    <row r="24396" spans="8:15" s="179" customFormat="1" x14ac:dyDescent="0.2">
      <c r="H24396" s="180"/>
      <c r="I24396" s="180"/>
      <c r="L24396" s="181"/>
      <c r="M24396" s="180"/>
      <c r="N24396" s="180"/>
      <c r="O24396" s="180"/>
    </row>
    <row r="24397" spans="8:15" s="179" customFormat="1" x14ac:dyDescent="0.2">
      <c r="H24397" s="180"/>
      <c r="I24397" s="180"/>
      <c r="L24397" s="181"/>
      <c r="M24397" s="180"/>
      <c r="N24397" s="180"/>
      <c r="O24397" s="180"/>
    </row>
    <row r="24398" spans="8:15" s="179" customFormat="1" x14ac:dyDescent="0.2">
      <c r="H24398" s="180"/>
      <c r="I24398" s="180"/>
      <c r="L24398" s="181"/>
      <c r="M24398" s="180"/>
      <c r="N24398" s="180"/>
      <c r="O24398" s="180"/>
    </row>
    <row r="24399" spans="8:15" s="179" customFormat="1" x14ac:dyDescent="0.2">
      <c r="H24399" s="180"/>
      <c r="I24399" s="180"/>
      <c r="L24399" s="181"/>
      <c r="M24399" s="180"/>
      <c r="N24399" s="180"/>
      <c r="O24399" s="180"/>
    </row>
    <row r="24400" spans="8:15" s="179" customFormat="1" x14ac:dyDescent="0.2">
      <c r="H24400" s="180"/>
      <c r="I24400" s="180"/>
      <c r="L24400" s="181"/>
      <c r="M24400" s="180"/>
      <c r="N24400" s="180"/>
      <c r="O24400" s="180"/>
    </row>
    <row r="24401" spans="8:15" s="179" customFormat="1" x14ac:dyDescent="0.2">
      <c r="H24401" s="180"/>
      <c r="I24401" s="180"/>
      <c r="L24401" s="181"/>
      <c r="M24401" s="180"/>
      <c r="N24401" s="180"/>
      <c r="O24401" s="180"/>
    </row>
    <row r="24402" spans="8:15" s="179" customFormat="1" x14ac:dyDescent="0.2">
      <c r="H24402" s="180"/>
      <c r="I24402" s="180"/>
      <c r="L24402" s="181"/>
      <c r="M24402" s="180"/>
      <c r="N24402" s="180"/>
      <c r="O24402" s="180"/>
    </row>
    <row r="24403" spans="8:15" s="179" customFormat="1" x14ac:dyDescent="0.2">
      <c r="H24403" s="180"/>
      <c r="I24403" s="180"/>
      <c r="L24403" s="181"/>
      <c r="M24403" s="180"/>
      <c r="N24403" s="180"/>
      <c r="O24403" s="180"/>
    </row>
    <row r="24404" spans="8:15" s="179" customFormat="1" x14ac:dyDescent="0.2">
      <c r="H24404" s="180"/>
      <c r="I24404" s="180"/>
      <c r="L24404" s="181"/>
      <c r="M24404" s="180"/>
      <c r="N24404" s="180"/>
      <c r="O24404" s="180"/>
    </row>
    <row r="24405" spans="8:15" s="179" customFormat="1" x14ac:dyDescent="0.2">
      <c r="H24405" s="180"/>
      <c r="I24405" s="180"/>
      <c r="L24405" s="181"/>
      <c r="M24405" s="180"/>
      <c r="N24405" s="180"/>
      <c r="O24405" s="180"/>
    </row>
    <row r="24406" spans="8:15" s="179" customFormat="1" x14ac:dyDescent="0.2">
      <c r="H24406" s="180"/>
      <c r="I24406" s="180"/>
      <c r="L24406" s="181"/>
      <c r="M24406" s="180"/>
      <c r="N24406" s="180"/>
      <c r="O24406" s="180"/>
    </row>
    <row r="24407" spans="8:15" s="179" customFormat="1" x14ac:dyDescent="0.2">
      <c r="H24407" s="180"/>
      <c r="I24407" s="180"/>
      <c r="L24407" s="181"/>
      <c r="M24407" s="180"/>
      <c r="N24407" s="180"/>
      <c r="O24407" s="180"/>
    </row>
    <row r="24408" spans="8:15" s="179" customFormat="1" x14ac:dyDescent="0.2">
      <c r="H24408" s="180"/>
      <c r="I24408" s="180"/>
      <c r="L24408" s="181"/>
      <c r="M24408" s="180"/>
      <c r="N24408" s="180"/>
      <c r="O24408" s="180"/>
    </row>
    <row r="24409" spans="8:15" s="179" customFormat="1" x14ac:dyDescent="0.2">
      <c r="H24409" s="180"/>
      <c r="I24409" s="180"/>
      <c r="L24409" s="181"/>
      <c r="M24409" s="180"/>
      <c r="N24409" s="180"/>
      <c r="O24409" s="180"/>
    </row>
    <row r="24410" spans="8:15" s="179" customFormat="1" x14ac:dyDescent="0.2">
      <c r="H24410" s="180"/>
      <c r="I24410" s="180"/>
      <c r="L24410" s="181"/>
      <c r="M24410" s="180"/>
      <c r="N24410" s="180"/>
      <c r="O24410" s="180"/>
    </row>
    <row r="24411" spans="8:15" s="179" customFormat="1" x14ac:dyDescent="0.2">
      <c r="H24411" s="180"/>
      <c r="I24411" s="180"/>
      <c r="L24411" s="181"/>
      <c r="M24411" s="180"/>
      <c r="N24411" s="180"/>
      <c r="O24411" s="180"/>
    </row>
    <row r="24412" spans="8:15" s="179" customFormat="1" x14ac:dyDescent="0.2">
      <c r="H24412" s="180"/>
      <c r="I24412" s="180"/>
      <c r="L24412" s="181"/>
      <c r="M24412" s="180"/>
      <c r="N24412" s="180"/>
      <c r="O24412" s="180"/>
    </row>
    <row r="24413" spans="8:15" s="179" customFormat="1" x14ac:dyDescent="0.2">
      <c r="H24413" s="180"/>
      <c r="I24413" s="180"/>
      <c r="L24413" s="181"/>
      <c r="M24413" s="180"/>
      <c r="N24413" s="180"/>
      <c r="O24413" s="180"/>
    </row>
    <row r="24414" spans="8:15" s="179" customFormat="1" x14ac:dyDescent="0.2">
      <c r="H24414" s="180"/>
      <c r="I24414" s="180"/>
      <c r="L24414" s="181"/>
      <c r="M24414" s="180"/>
      <c r="N24414" s="180"/>
      <c r="O24414" s="180"/>
    </row>
    <row r="24415" spans="8:15" s="179" customFormat="1" x14ac:dyDescent="0.2">
      <c r="H24415" s="180"/>
      <c r="I24415" s="180"/>
      <c r="L24415" s="181"/>
      <c r="M24415" s="180"/>
      <c r="N24415" s="180"/>
      <c r="O24415" s="180"/>
    </row>
    <row r="24416" spans="8:15" s="179" customFormat="1" x14ac:dyDescent="0.2">
      <c r="H24416" s="180"/>
      <c r="I24416" s="180"/>
      <c r="L24416" s="181"/>
      <c r="M24416" s="180"/>
      <c r="N24416" s="180"/>
      <c r="O24416" s="180"/>
    </row>
    <row r="24417" spans="8:15" s="179" customFormat="1" x14ac:dyDescent="0.2">
      <c r="H24417" s="180"/>
      <c r="I24417" s="180"/>
      <c r="L24417" s="181"/>
      <c r="M24417" s="180"/>
      <c r="N24417" s="180"/>
      <c r="O24417" s="180"/>
    </row>
    <row r="24418" spans="8:15" s="179" customFormat="1" x14ac:dyDescent="0.2">
      <c r="H24418" s="180"/>
      <c r="I24418" s="180"/>
      <c r="L24418" s="181"/>
      <c r="M24418" s="180"/>
      <c r="N24418" s="180"/>
      <c r="O24418" s="180"/>
    </row>
    <row r="24419" spans="8:15" s="179" customFormat="1" x14ac:dyDescent="0.2">
      <c r="H24419" s="180"/>
      <c r="I24419" s="180"/>
      <c r="L24419" s="181"/>
      <c r="M24419" s="180"/>
      <c r="N24419" s="180"/>
      <c r="O24419" s="180"/>
    </row>
    <row r="24420" spans="8:15" s="179" customFormat="1" x14ac:dyDescent="0.2">
      <c r="H24420" s="180"/>
      <c r="I24420" s="180"/>
      <c r="L24420" s="181"/>
      <c r="M24420" s="180"/>
      <c r="N24420" s="180"/>
      <c r="O24420" s="180"/>
    </row>
    <row r="24421" spans="8:15" s="179" customFormat="1" x14ac:dyDescent="0.2">
      <c r="H24421" s="180"/>
      <c r="I24421" s="180"/>
      <c r="L24421" s="181"/>
      <c r="M24421" s="180"/>
      <c r="N24421" s="180"/>
      <c r="O24421" s="180"/>
    </row>
    <row r="24422" spans="8:15" s="179" customFormat="1" x14ac:dyDescent="0.2">
      <c r="H24422" s="180"/>
      <c r="I24422" s="180"/>
      <c r="L24422" s="181"/>
      <c r="M24422" s="180"/>
      <c r="N24422" s="180"/>
      <c r="O24422" s="180"/>
    </row>
    <row r="24423" spans="8:15" s="179" customFormat="1" x14ac:dyDescent="0.2">
      <c r="H24423" s="180"/>
      <c r="I24423" s="180"/>
      <c r="L24423" s="181"/>
      <c r="M24423" s="180"/>
      <c r="N24423" s="180"/>
      <c r="O24423" s="180"/>
    </row>
    <row r="24424" spans="8:15" s="179" customFormat="1" x14ac:dyDescent="0.2">
      <c r="H24424" s="180"/>
      <c r="I24424" s="180"/>
      <c r="L24424" s="181"/>
      <c r="M24424" s="180"/>
      <c r="N24424" s="180"/>
      <c r="O24424" s="180"/>
    </row>
    <row r="24425" spans="8:15" s="179" customFormat="1" x14ac:dyDescent="0.2">
      <c r="H24425" s="180"/>
      <c r="I24425" s="180"/>
      <c r="L24425" s="181"/>
      <c r="M24425" s="180"/>
      <c r="N24425" s="180"/>
      <c r="O24425" s="180"/>
    </row>
    <row r="24426" spans="8:15" s="179" customFormat="1" x14ac:dyDescent="0.2">
      <c r="H24426" s="180"/>
      <c r="I24426" s="180"/>
      <c r="L24426" s="181"/>
      <c r="M24426" s="180"/>
      <c r="N24426" s="180"/>
      <c r="O24426" s="180"/>
    </row>
    <row r="24427" spans="8:15" s="179" customFormat="1" x14ac:dyDescent="0.2">
      <c r="H24427" s="180"/>
      <c r="I24427" s="180"/>
      <c r="L24427" s="181"/>
      <c r="M24427" s="180"/>
      <c r="N24427" s="180"/>
      <c r="O24427" s="180"/>
    </row>
    <row r="24428" spans="8:15" s="179" customFormat="1" x14ac:dyDescent="0.2">
      <c r="H24428" s="180"/>
      <c r="I24428" s="180"/>
      <c r="L24428" s="181"/>
      <c r="M24428" s="180"/>
      <c r="N24428" s="180"/>
      <c r="O24428" s="180"/>
    </row>
    <row r="24429" spans="8:15" s="179" customFormat="1" x14ac:dyDescent="0.2">
      <c r="H24429" s="180"/>
      <c r="I24429" s="180"/>
      <c r="L24429" s="181"/>
      <c r="M24429" s="180"/>
      <c r="N24429" s="180"/>
      <c r="O24429" s="180"/>
    </row>
    <row r="24430" spans="8:15" s="179" customFormat="1" x14ac:dyDescent="0.2">
      <c r="H24430" s="180"/>
      <c r="I24430" s="180"/>
      <c r="L24430" s="181"/>
      <c r="M24430" s="180"/>
      <c r="N24430" s="180"/>
      <c r="O24430" s="180"/>
    </row>
    <row r="24431" spans="8:15" s="179" customFormat="1" x14ac:dyDescent="0.2">
      <c r="H24431" s="180"/>
      <c r="I24431" s="180"/>
      <c r="L24431" s="181"/>
      <c r="M24431" s="180"/>
      <c r="N24431" s="180"/>
      <c r="O24431" s="180"/>
    </row>
    <row r="24432" spans="8:15" s="179" customFormat="1" x14ac:dyDescent="0.2">
      <c r="H24432" s="180"/>
      <c r="I24432" s="180"/>
      <c r="L24432" s="181"/>
      <c r="M24432" s="180"/>
      <c r="N24432" s="180"/>
      <c r="O24432" s="180"/>
    </row>
    <row r="24433" spans="8:15" s="179" customFormat="1" x14ac:dyDescent="0.2">
      <c r="H24433" s="180"/>
      <c r="I24433" s="180"/>
      <c r="L24433" s="181"/>
      <c r="M24433" s="180"/>
      <c r="N24433" s="180"/>
      <c r="O24433" s="180"/>
    </row>
    <row r="24434" spans="8:15" s="179" customFormat="1" x14ac:dyDescent="0.2">
      <c r="H24434" s="180"/>
      <c r="I24434" s="180"/>
      <c r="L24434" s="181"/>
      <c r="M24434" s="180"/>
      <c r="N24434" s="180"/>
      <c r="O24434" s="180"/>
    </row>
    <row r="24435" spans="8:15" s="179" customFormat="1" x14ac:dyDescent="0.2">
      <c r="H24435" s="180"/>
      <c r="I24435" s="180"/>
      <c r="L24435" s="181"/>
      <c r="M24435" s="180"/>
      <c r="N24435" s="180"/>
      <c r="O24435" s="180"/>
    </row>
    <row r="24436" spans="8:15" s="179" customFormat="1" x14ac:dyDescent="0.2">
      <c r="H24436" s="180"/>
      <c r="I24436" s="180"/>
      <c r="L24436" s="181"/>
      <c r="M24436" s="180"/>
      <c r="N24436" s="180"/>
      <c r="O24436" s="180"/>
    </row>
    <row r="24437" spans="8:15" s="179" customFormat="1" x14ac:dyDescent="0.2">
      <c r="H24437" s="180"/>
      <c r="I24437" s="180"/>
      <c r="L24437" s="181"/>
      <c r="M24437" s="180"/>
      <c r="N24437" s="180"/>
      <c r="O24437" s="180"/>
    </row>
    <row r="24438" spans="8:15" s="179" customFormat="1" x14ac:dyDescent="0.2">
      <c r="H24438" s="180"/>
      <c r="I24438" s="180"/>
      <c r="L24438" s="181"/>
      <c r="M24438" s="180"/>
      <c r="N24438" s="180"/>
      <c r="O24438" s="180"/>
    </row>
    <row r="24439" spans="8:15" s="179" customFormat="1" x14ac:dyDescent="0.2">
      <c r="H24439" s="180"/>
      <c r="I24439" s="180"/>
      <c r="L24439" s="181"/>
      <c r="M24439" s="180"/>
      <c r="N24439" s="180"/>
      <c r="O24439" s="180"/>
    </row>
    <row r="24440" spans="8:15" s="179" customFormat="1" x14ac:dyDescent="0.2">
      <c r="H24440" s="180"/>
      <c r="I24440" s="180"/>
      <c r="L24440" s="181"/>
      <c r="M24440" s="180"/>
      <c r="N24440" s="180"/>
      <c r="O24440" s="180"/>
    </row>
    <row r="24441" spans="8:15" s="179" customFormat="1" x14ac:dyDescent="0.2">
      <c r="H24441" s="180"/>
      <c r="I24441" s="180"/>
      <c r="L24441" s="181"/>
      <c r="M24441" s="180"/>
      <c r="N24441" s="180"/>
      <c r="O24441" s="180"/>
    </row>
    <row r="24442" spans="8:15" s="179" customFormat="1" x14ac:dyDescent="0.2">
      <c r="H24442" s="180"/>
      <c r="I24442" s="180"/>
      <c r="L24442" s="181"/>
      <c r="M24442" s="180"/>
      <c r="N24442" s="180"/>
      <c r="O24442" s="180"/>
    </row>
    <row r="24443" spans="8:15" s="179" customFormat="1" x14ac:dyDescent="0.2">
      <c r="H24443" s="180"/>
      <c r="I24443" s="180"/>
      <c r="L24443" s="181"/>
      <c r="M24443" s="180"/>
      <c r="N24443" s="180"/>
      <c r="O24443" s="180"/>
    </row>
    <row r="24444" spans="8:15" s="179" customFormat="1" x14ac:dyDescent="0.2">
      <c r="H24444" s="180"/>
      <c r="I24444" s="180"/>
      <c r="L24444" s="181"/>
      <c r="M24444" s="180"/>
      <c r="N24444" s="180"/>
      <c r="O24444" s="180"/>
    </row>
    <row r="24445" spans="8:15" s="179" customFormat="1" x14ac:dyDescent="0.2">
      <c r="H24445" s="180"/>
      <c r="I24445" s="180"/>
      <c r="L24445" s="181"/>
      <c r="M24445" s="180"/>
      <c r="N24445" s="180"/>
      <c r="O24445" s="180"/>
    </row>
    <row r="24446" spans="8:15" s="179" customFormat="1" x14ac:dyDescent="0.2">
      <c r="H24446" s="180"/>
      <c r="I24446" s="180"/>
      <c r="L24446" s="181"/>
      <c r="M24446" s="180"/>
      <c r="N24446" s="180"/>
      <c r="O24446" s="180"/>
    </row>
    <row r="24447" spans="8:15" s="179" customFormat="1" x14ac:dyDescent="0.2">
      <c r="H24447" s="180"/>
      <c r="I24447" s="180"/>
      <c r="L24447" s="181"/>
      <c r="M24447" s="180"/>
      <c r="N24447" s="180"/>
      <c r="O24447" s="180"/>
    </row>
    <row r="24448" spans="8:15" s="179" customFormat="1" x14ac:dyDescent="0.2">
      <c r="H24448" s="180"/>
      <c r="I24448" s="180"/>
      <c r="L24448" s="181"/>
      <c r="M24448" s="180"/>
      <c r="N24448" s="180"/>
      <c r="O24448" s="180"/>
    </row>
    <row r="24449" spans="8:15" s="179" customFormat="1" x14ac:dyDescent="0.2">
      <c r="H24449" s="180"/>
      <c r="I24449" s="180"/>
      <c r="L24449" s="181"/>
      <c r="M24449" s="180"/>
      <c r="N24449" s="180"/>
      <c r="O24449" s="180"/>
    </row>
    <row r="24450" spans="8:15" s="179" customFormat="1" x14ac:dyDescent="0.2">
      <c r="H24450" s="180"/>
      <c r="I24450" s="180"/>
      <c r="L24450" s="181"/>
      <c r="M24450" s="180"/>
      <c r="N24450" s="180"/>
      <c r="O24450" s="180"/>
    </row>
    <row r="24451" spans="8:15" s="179" customFormat="1" x14ac:dyDescent="0.2">
      <c r="H24451" s="180"/>
      <c r="I24451" s="180"/>
      <c r="L24451" s="181"/>
      <c r="M24451" s="180"/>
      <c r="N24451" s="180"/>
      <c r="O24451" s="180"/>
    </row>
    <row r="24452" spans="8:15" s="179" customFormat="1" x14ac:dyDescent="0.2">
      <c r="H24452" s="180"/>
      <c r="I24452" s="180"/>
      <c r="L24452" s="181"/>
      <c r="M24452" s="180"/>
      <c r="N24452" s="180"/>
      <c r="O24452" s="180"/>
    </row>
    <row r="24453" spans="8:15" s="179" customFormat="1" x14ac:dyDescent="0.2">
      <c r="H24453" s="180"/>
      <c r="I24453" s="180"/>
      <c r="L24453" s="181"/>
      <c r="M24453" s="180"/>
      <c r="N24453" s="180"/>
      <c r="O24453" s="180"/>
    </row>
    <row r="24454" spans="8:15" s="179" customFormat="1" x14ac:dyDescent="0.2">
      <c r="H24454" s="180"/>
      <c r="I24454" s="180"/>
      <c r="L24454" s="181"/>
      <c r="M24454" s="180"/>
      <c r="N24454" s="180"/>
      <c r="O24454" s="180"/>
    </row>
    <row r="24455" spans="8:15" s="179" customFormat="1" x14ac:dyDescent="0.2">
      <c r="H24455" s="180"/>
      <c r="I24455" s="180"/>
      <c r="L24455" s="181"/>
      <c r="M24455" s="180"/>
      <c r="N24455" s="180"/>
      <c r="O24455" s="180"/>
    </row>
    <row r="24456" spans="8:15" s="179" customFormat="1" x14ac:dyDescent="0.2">
      <c r="H24456" s="180"/>
      <c r="I24456" s="180"/>
      <c r="L24456" s="181"/>
      <c r="M24456" s="180"/>
      <c r="N24456" s="180"/>
      <c r="O24456" s="180"/>
    </row>
    <row r="24457" spans="8:15" s="179" customFormat="1" x14ac:dyDescent="0.2">
      <c r="H24457" s="180"/>
      <c r="I24457" s="180"/>
      <c r="L24457" s="181"/>
      <c r="M24457" s="180"/>
      <c r="N24457" s="180"/>
      <c r="O24457" s="180"/>
    </row>
    <row r="24458" spans="8:15" s="179" customFormat="1" x14ac:dyDescent="0.2">
      <c r="H24458" s="180"/>
      <c r="I24458" s="180"/>
      <c r="L24458" s="181"/>
      <c r="M24458" s="180"/>
      <c r="N24458" s="180"/>
      <c r="O24458" s="180"/>
    </row>
    <row r="24459" spans="8:15" s="179" customFormat="1" x14ac:dyDescent="0.2">
      <c r="H24459" s="180"/>
      <c r="I24459" s="180"/>
      <c r="L24459" s="181"/>
      <c r="M24459" s="180"/>
      <c r="N24459" s="180"/>
      <c r="O24459" s="180"/>
    </row>
    <row r="24460" spans="8:15" s="179" customFormat="1" x14ac:dyDescent="0.2">
      <c r="H24460" s="180"/>
      <c r="I24460" s="180"/>
      <c r="L24460" s="181"/>
      <c r="M24460" s="180"/>
      <c r="N24460" s="180"/>
      <c r="O24460" s="180"/>
    </row>
    <row r="24461" spans="8:15" s="179" customFormat="1" x14ac:dyDescent="0.2">
      <c r="H24461" s="180"/>
      <c r="I24461" s="180"/>
      <c r="L24461" s="181"/>
      <c r="M24461" s="180"/>
      <c r="N24461" s="180"/>
      <c r="O24461" s="180"/>
    </row>
    <row r="24462" spans="8:15" s="179" customFormat="1" x14ac:dyDescent="0.2">
      <c r="H24462" s="180"/>
      <c r="I24462" s="180"/>
      <c r="L24462" s="181"/>
      <c r="M24462" s="180"/>
      <c r="N24462" s="180"/>
      <c r="O24462" s="180"/>
    </row>
    <row r="24463" spans="8:15" s="179" customFormat="1" x14ac:dyDescent="0.2">
      <c r="H24463" s="180"/>
      <c r="I24463" s="180"/>
      <c r="L24463" s="181"/>
      <c r="M24463" s="180"/>
      <c r="N24463" s="180"/>
      <c r="O24463" s="180"/>
    </row>
    <row r="24464" spans="8:15" s="179" customFormat="1" x14ac:dyDescent="0.2">
      <c r="H24464" s="180"/>
      <c r="I24464" s="180"/>
      <c r="L24464" s="181"/>
      <c r="M24464" s="180"/>
      <c r="N24464" s="180"/>
      <c r="O24464" s="180"/>
    </row>
    <row r="24465" spans="8:15" s="179" customFormat="1" x14ac:dyDescent="0.2">
      <c r="H24465" s="180"/>
      <c r="I24465" s="180"/>
      <c r="L24465" s="181"/>
      <c r="M24465" s="180"/>
      <c r="N24465" s="180"/>
      <c r="O24465" s="180"/>
    </row>
    <row r="24466" spans="8:15" s="179" customFormat="1" x14ac:dyDescent="0.2">
      <c r="H24466" s="180"/>
      <c r="I24466" s="180"/>
      <c r="L24466" s="181"/>
      <c r="M24466" s="180"/>
      <c r="N24466" s="180"/>
      <c r="O24466" s="180"/>
    </row>
    <row r="24467" spans="8:15" s="179" customFormat="1" x14ac:dyDescent="0.2">
      <c r="H24467" s="180"/>
      <c r="I24467" s="180"/>
      <c r="L24467" s="181"/>
      <c r="M24467" s="180"/>
      <c r="N24467" s="180"/>
      <c r="O24467" s="180"/>
    </row>
    <row r="24468" spans="8:15" s="179" customFormat="1" x14ac:dyDescent="0.2">
      <c r="H24468" s="180"/>
      <c r="I24468" s="180"/>
      <c r="L24468" s="181"/>
      <c r="M24468" s="180"/>
      <c r="N24468" s="180"/>
      <c r="O24468" s="180"/>
    </row>
    <row r="24469" spans="8:15" s="179" customFormat="1" x14ac:dyDescent="0.2">
      <c r="H24469" s="180"/>
      <c r="I24469" s="180"/>
      <c r="L24469" s="181"/>
      <c r="M24469" s="180"/>
      <c r="N24469" s="180"/>
      <c r="O24469" s="180"/>
    </row>
    <row r="24470" spans="8:15" s="179" customFormat="1" x14ac:dyDescent="0.2">
      <c r="H24470" s="180"/>
      <c r="I24470" s="180"/>
      <c r="L24470" s="181"/>
      <c r="M24470" s="180"/>
      <c r="N24470" s="180"/>
      <c r="O24470" s="180"/>
    </row>
    <row r="24471" spans="8:15" s="179" customFormat="1" x14ac:dyDescent="0.2">
      <c r="H24471" s="180"/>
      <c r="I24471" s="180"/>
      <c r="L24471" s="181"/>
      <c r="M24471" s="180"/>
      <c r="N24471" s="180"/>
      <c r="O24471" s="180"/>
    </row>
    <row r="24472" spans="8:15" s="179" customFormat="1" x14ac:dyDescent="0.2">
      <c r="H24472" s="180"/>
      <c r="I24472" s="180"/>
      <c r="L24472" s="181"/>
      <c r="M24472" s="180"/>
      <c r="N24472" s="180"/>
      <c r="O24472" s="180"/>
    </row>
    <row r="24473" spans="8:15" s="179" customFormat="1" x14ac:dyDescent="0.2">
      <c r="H24473" s="180"/>
      <c r="I24473" s="180"/>
      <c r="L24473" s="181"/>
      <c r="M24473" s="180"/>
      <c r="N24473" s="180"/>
      <c r="O24473" s="180"/>
    </row>
    <row r="24474" spans="8:15" s="179" customFormat="1" x14ac:dyDescent="0.2">
      <c r="H24474" s="180"/>
      <c r="I24474" s="180"/>
      <c r="L24474" s="181"/>
      <c r="M24474" s="180"/>
      <c r="N24474" s="180"/>
      <c r="O24474" s="180"/>
    </row>
    <row r="24475" spans="8:15" s="179" customFormat="1" x14ac:dyDescent="0.2">
      <c r="H24475" s="180"/>
      <c r="I24475" s="180"/>
      <c r="L24475" s="181"/>
      <c r="M24475" s="180"/>
      <c r="N24475" s="180"/>
      <c r="O24475" s="180"/>
    </row>
    <row r="24476" spans="8:15" s="179" customFormat="1" x14ac:dyDescent="0.2">
      <c r="H24476" s="180"/>
      <c r="I24476" s="180"/>
      <c r="L24476" s="181"/>
      <c r="M24476" s="180"/>
      <c r="N24476" s="180"/>
      <c r="O24476" s="180"/>
    </row>
    <row r="24477" spans="8:15" s="179" customFormat="1" x14ac:dyDescent="0.2">
      <c r="H24477" s="180"/>
      <c r="I24477" s="180"/>
      <c r="L24477" s="181"/>
      <c r="M24477" s="180"/>
      <c r="N24477" s="180"/>
      <c r="O24477" s="180"/>
    </row>
    <row r="24478" spans="8:15" s="179" customFormat="1" x14ac:dyDescent="0.2">
      <c r="H24478" s="180"/>
      <c r="I24478" s="180"/>
      <c r="L24478" s="181"/>
      <c r="M24478" s="180"/>
      <c r="N24478" s="180"/>
      <c r="O24478" s="180"/>
    </row>
    <row r="24479" spans="8:15" s="179" customFormat="1" x14ac:dyDescent="0.2">
      <c r="H24479" s="180"/>
      <c r="I24479" s="180"/>
      <c r="L24479" s="181"/>
      <c r="M24479" s="180"/>
      <c r="N24479" s="180"/>
      <c r="O24479" s="180"/>
    </row>
    <row r="24480" spans="8:15" s="179" customFormat="1" x14ac:dyDescent="0.2">
      <c r="H24480" s="180"/>
      <c r="I24480" s="180"/>
      <c r="L24480" s="181"/>
      <c r="M24480" s="180"/>
      <c r="N24480" s="180"/>
      <c r="O24480" s="180"/>
    </row>
    <row r="24481" spans="8:15" s="179" customFormat="1" x14ac:dyDescent="0.2">
      <c r="H24481" s="180"/>
      <c r="I24481" s="180"/>
      <c r="L24481" s="181"/>
      <c r="M24481" s="180"/>
      <c r="N24481" s="180"/>
      <c r="O24481" s="180"/>
    </row>
    <row r="24482" spans="8:15" s="179" customFormat="1" x14ac:dyDescent="0.2">
      <c r="H24482" s="180"/>
      <c r="I24482" s="180"/>
      <c r="L24482" s="181"/>
      <c r="M24482" s="180"/>
      <c r="N24482" s="180"/>
      <c r="O24482" s="180"/>
    </row>
    <row r="24483" spans="8:15" s="179" customFormat="1" x14ac:dyDescent="0.2">
      <c r="H24483" s="180"/>
      <c r="I24483" s="180"/>
      <c r="L24483" s="181"/>
      <c r="M24483" s="180"/>
      <c r="N24483" s="180"/>
      <c r="O24483" s="180"/>
    </row>
    <row r="24484" spans="8:15" s="179" customFormat="1" x14ac:dyDescent="0.2">
      <c r="H24484" s="180"/>
      <c r="I24484" s="180"/>
      <c r="L24484" s="181"/>
      <c r="M24484" s="180"/>
      <c r="N24484" s="180"/>
      <c r="O24484" s="180"/>
    </row>
    <row r="24485" spans="8:15" s="179" customFormat="1" x14ac:dyDescent="0.2">
      <c r="H24485" s="180"/>
      <c r="I24485" s="180"/>
      <c r="L24485" s="181"/>
      <c r="M24485" s="180"/>
      <c r="N24485" s="180"/>
      <c r="O24485" s="180"/>
    </row>
    <row r="24486" spans="8:15" s="179" customFormat="1" x14ac:dyDescent="0.2">
      <c r="H24486" s="180"/>
      <c r="I24486" s="180"/>
      <c r="L24486" s="181"/>
      <c r="M24486" s="180"/>
      <c r="N24486" s="180"/>
      <c r="O24486" s="180"/>
    </row>
    <row r="24487" spans="8:15" s="179" customFormat="1" x14ac:dyDescent="0.2">
      <c r="H24487" s="180"/>
      <c r="I24487" s="180"/>
      <c r="L24487" s="181"/>
      <c r="M24487" s="180"/>
      <c r="N24487" s="180"/>
      <c r="O24487" s="180"/>
    </row>
    <row r="24488" spans="8:15" s="179" customFormat="1" x14ac:dyDescent="0.2">
      <c r="H24488" s="180"/>
      <c r="I24488" s="180"/>
      <c r="L24488" s="181"/>
      <c r="M24488" s="180"/>
      <c r="N24488" s="180"/>
      <c r="O24488" s="180"/>
    </row>
    <row r="24489" spans="8:15" s="179" customFormat="1" x14ac:dyDescent="0.2">
      <c r="H24489" s="180"/>
      <c r="I24489" s="180"/>
      <c r="L24489" s="181"/>
      <c r="M24489" s="180"/>
      <c r="N24489" s="180"/>
      <c r="O24489" s="180"/>
    </row>
    <row r="24490" spans="8:15" s="179" customFormat="1" x14ac:dyDescent="0.2">
      <c r="H24490" s="180"/>
      <c r="I24490" s="180"/>
      <c r="L24490" s="181"/>
      <c r="M24490" s="180"/>
      <c r="N24490" s="180"/>
      <c r="O24490" s="180"/>
    </row>
    <row r="24491" spans="8:15" s="179" customFormat="1" x14ac:dyDescent="0.2">
      <c r="H24491" s="180"/>
      <c r="I24491" s="180"/>
      <c r="L24491" s="181"/>
      <c r="M24491" s="180"/>
      <c r="N24491" s="180"/>
      <c r="O24491" s="180"/>
    </row>
    <row r="24492" spans="8:15" s="179" customFormat="1" x14ac:dyDescent="0.2">
      <c r="H24492" s="180"/>
      <c r="I24492" s="180"/>
      <c r="L24492" s="181"/>
      <c r="M24492" s="180"/>
      <c r="N24492" s="180"/>
      <c r="O24492" s="180"/>
    </row>
    <row r="24493" spans="8:15" s="179" customFormat="1" x14ac:dyDescent="0.2">
      <c r="H24493" s="180"/>
      <c r="I24493" s="180"/>
      <c r="L24493" s="181"/>
      <c r="M24493" s="180"/>
      <c r="N24493" s="180"/>
      <c r="O24493" s="180"/>
    </row>
    <row r="24494" spans="8:15" s="179" customFormat="1" x14ac:dyDescent="0.2">
      <c r="H24494" s="180"/>
      <c r="I24494" s="180"/>
      <c r="L24494" s="181"/>
      <c r="M24494" s="180"/>
      <c r="N24494" s="180"/>
      <c r="O24494" s="180"/>
    </row>
    <row r="24495" spans="8:15" s="179" customFormat="1" x14ac:dyDescent="0.2">
      <c r="H24495" s="180"/>
      <c r="I24495" s="180"/>
      <c r="L24495" s="181"/>
      <c r="M24495" s="180"/>
      <c r="N24495" s="180"/>
      <c r="O24495" s="180"/>
    </row>
    <row r="24496" spans="8:15" s="179" customFormat="1" x14ac:dyDescent="0.2">
      <c r="H24496" s="180"/>
      <c r="I24496" s="180"/>
      <c r="L24496" s="181"/>
      <c r="M24496" s="180"/>
      <c r="N24496" s="180"/>
      <c r="O24496" s="180"/>
    </row>
    <row r="24497" spans="8:15" s="179" customFormat="1" x14ac:dyDescent="0.2">
      <c r="H24497" s="180"/>
      <c r="I24497" s="180"/>
      <c r="L24497" s="181"/>
      <c r="M24497" s="180"/>
      <c r="N24497" s="180"/>
      <c r="O24497" s="180"/>
    </row>
    <row r="24498" spans="8:15" s="179" customFormat="1" x14ac:dyDescent="0.2">
      <c r="H24498" s="180"/>
      <c r="I24498" s="180"/>
      <c r="L24498" s="181"/>
      <c r="M24498" s="180"/>
      <c r="N24498" s="180"/>
      <c r="O24498" s="180"/>
    </row>
    <row r="24499" spans="8:15" s="179" customFormat="1" x14ac:dyDescent="0.2">
      <c r="H24499" s="180"/>
      <c r="I24499" s="180"/>
      <c r="L24499" s="181"/>
      <c r="M24499" s="180"/>
      <c r="N24499" s="180"/>
      <c r="O24499" s="180"/>
    </row>
    <row r="24500" spans="8:15" s="179" customFormat="1" x14ac:dyDescent="0.2">
      <c r="H24500" s="180"/>
      <c r="I24500" s="180"/>
      <c r="L24500" s="181"/>
      <c r="M24500" s="180"/>
      <c r="N24500" s="180"/>
      <c r="O24500" s="180"/>
    </row>
    <row r="24501" spans="8:15" s="179" customFormat="1" x14ac:dyDescent="0.2">
      <c r="H24501" s="180"/>
      <c r="I24501" s="180"/>
      <c r="L24501" s="181"/>
      <c r="M24501" s="180"/>
      <c r="N24501" s="180"/>
      <c r="O24501" s="180"/>
    </row>
    <row r="24502" spans="8:15" s="179" customFormat="1" x14ac:dyDescent="0.2">
      <c r="H24502" s="180"/>
      <c r="I24502" s="180"/>
      <c r="L24502" s="181"/>
      <c r="M24502" s="180"/>
      <c r="N24502" s="180"/>
      <c r="O24502" s="180"/>
    </row>
    <row r="24503" spans="8:15" s="179" customFormat="1" x14ac:dyDescent="0.2">
      <c r="H24503" s="180"/>
      <c r="I24503" s="180"/>
      <c r="L24503" s="181"/>
      <c r="M24503" s="180"/>
      <c r="N24503" s="180"/>
      <c r="O24503" s="180"/>
    </row>
    <row r="24504" spans="8:15" s="179" customFormat="1" x14ac:dyDescent="0.2">
      <c r="H24504" s="180"/>
      <c r="I24504" s="180"/>
      <c r="L24504" s="181"/>
      <c r="M24504" s="180"/>
      <c r="N24504" s="180"/>
      <c r="O24504" s="180"/>
    </row>
    <row r="24505" spans="8:15" s="179" customFormat="1" x14ac:dyDescent="0.2">
      <c r="H24505" s="180"/>
      <c r="I24505" s="180"/>
      <c r="L24505" s="181"/>
      <c r="M24505" s="180"/>
      <c r="N24505" s="180"/>
      <c r="O24505" s="180"/>
    </row>
    <row r="24506" spans="8:15" s="179" customFormat="1" x14ac:dyDescent="0.2">
      <c r="H24506" s="180"/>
      <c r="I24506" s="180"/>
      <c r="L24506" s="181"/>
      <c r="M24506" s="180"/>
      <c r="N24506" s="180"/>
      <c r="O24506" s="180"/>
    </row>
    <row r="24507" spans="8:15" s="179" customFormat="1" x14ac:dyDescent="0.2">
      <c r="H24507" s="180"/>
      <c r="I24507" s="180"/>
      <c r="L24507" s="181"/>
      <c r="M24507" s="180"/>
      <c r="N24507" s="180"/>
      <c r="O24507" s="180"/>
    </row>
    <row r="24508" spans="8:15" s="179" customFormat="1" x14ac:dyDescent="0.2">
      <c r="H24508" s="180"/>
      <c r="I24508" s="180"/>
      <c r="L24508" s="181"/>
      <c r="M24508" s="180"/>
      <c r="N24508" s="180"/>
      <c r="O24508" s="180"/>
    </row>
    <row r="24509" spans="8:15" s="179" customFormat="1" x14ac:dyDescent="0.2">
      <c r="H24509" s="180"/>
      <c r="I24509" s="180"/>
      <c r="L24509" s="181"/>
      <c r="M24509" s="180"/>
      <c r="N24509" s="180"/>
      <c r="O24509" s="180"/>
    </row>
    <row r="24510" spans="8:15" s="179" customFormat="1" x14ac:dyDescent="0.2">
      <c r="H24510" s="180"/>
      <c r="I24510" s="180"/>
      <c r="L24510" s="181"/>
      <c r="M24510" s="180"/>
      <c r="N24510" s="180"/>
      <c r="O24510" s="180"/>
    </row>
    <row r="24511" spans="8:15" s="179" customFormat="1" x14ac:dyDescent="0.2">
      <c r="H24511" s="180"/>
      <c r="I24511" s="180"/>
      <c r="L24511" s="181"/>
      <c r="M24511" s="180"/>
      <c r="N24511" s="180"/>
      <c r="O24511" s="180"/>
    </row>
    <row r="24512" spans="8:15" s="179" customFormat="1" x14ac:dyDescent="0.2">
      <c r="H24512" s="180"/>
      <c r="I24512" s="180"/>
      <c r="L24512" s="181"/>
      <c r="M24512" s="180"/>
      <c r="N24512" s="180"/>
      <c r="O24512" s="180"/>
    </row>
    <row r="24513" spans="8:15" s="179" customFormat="1" x14ac:dyDescent="0.2">
      <c r="H24513" s="180"/>
      <c r="I24513" s="180"/>
      <c r="L24513" s="181"/>
      <c r="M24513" s="180"/>
      <c r="N24513" s="180"/>
      <c r="O24513" s="180"/>
    </row>
    <row r="24514" spans="8:15" s="179" customFormat="1" x14ac:dyDescent="0.2">
      <c r="H24514" s="180"/>
      <c r="I24514" s="180"/>
      <c r="L24514" s="181"/>
      <c r="M24514" s="180"/>
      <c r="N24514" s="180"/>
      <c r="O24514" s="180"/>
    </row>
    <row r="24515" spans="8:15" s="179" customFormat="1" x14ac:dyDescent="0.2">
      <c r="H24515" s="180"/>
      <c r="I24515" s="180"/>
      <c r="L24515" s="181"/>
      <c r="M24515" s="180"/>
      <c r="N24515" s="180"/>
      <c r="O24515" s="180"/>
    </row>
    <row r="24516" spans="8:15" s="179" customFormat="1" x14ac:dyDescent="0.2">
      <c r="H24516" s="180"/>
      <c r="I24516" s="180"/>
      <c r="L24516" s="181"/>
      <c r="M24516" s="180"/>
      <c r="N24516" s="180"/>
      <c r="O24516" s="180"/>
    </row>
    <row r="24517" spans="8:15" s="179" customFormat="1" x14ac:dyDescent="0.2">
      <c r="H24517" s="180"/>
      <c r="I24517" s="180"/>
      <c r="L24517" s="181"/>
      <c r="M24517" s="180"/>
      <c r="N24517" s="180"/>
      <c r="O24517" s="180"/>
    </row>
    <row r="24518" spans="8:15" s="179" customFormat="1" x14ac:dyDescent="0.2">
      <c r="H24518" s="180"/>
      <c r="I24518" s="180"/>
      <c r="L24518" s="181"/>
      <c r="M24518" s="180"/>
      <c r="N24518" s="180"/>
      <c r="O24518" s="180"/>
    </row>
    <row r="24519" spans="8:15" s="179" customFormat="1" x14ac:dyDescent="0.2">
      <c r="H24519" s="180"/>
      <c r="I24519" s="180"/>
      <c r="L24519" s="181"/>
      <c r="M24519" s="180"/>
      <c r="N24519" s="180"/>
      <c r="O24519" s="180"/>
    </row>
    <row r="24520" spans="8:15" s="179" customFormat="1" x14ac:dyDescent="0.2">
      <c r="H24520" s="180"/>
      <c r="I24520" s="180"/>
      <c r="L24520" s="181"/>
      <c r="M24520" s="180"/>
      <c r="N24520" s="180"/>
      <c r="O24520" s="180"/>
    </row>
    <row r="24521" spans="8:15" s="179" customFormat="1" x14ac:dyDescent="0.2">
      <c r="H24521" s="180"/>
      <c r="I24521" s="180"/>
      <c r="L24521" s="181"/>
      <c r="M24521" s="180"/>
      <c r="N24521" s="180"/>
      <c r="O24521" s="180"/>
    </row>
    <row r="24522" spans="8:15" s="179" customFormat="1" x14ac:dyDescent="0.2">
      <c r="H24522" s="180"/>
      <c r="I24522" s="180"/>
      <c r="L24522" s="181"/>
      <c r="M24522" s="180"/>
      <c r="N24522" s="180"/>
      <c r="O24522" s="180"/>
    </row>
    <row r="24523" spans="8:15" s="179" customFormat="1" x14ac:dyDescent="0.2">
      <c r="H24523" s="180"/>
      <c r="I24523" s="180"/>
      <c r="L24523" s="181"/>
      <c r="M24523" s="180"/>
      <c r="N24523" s="180"/>
      <c r="O24523" s="180"/>
    </row>
    <row r="24524" spans="8:15" s="179" customFormat="1" x14ac:dyDescent="0.2">
      <c r="H24524" s="180"/>
      <c r="I24524" s="180"/>
      <c r="L24524" s="181"/>
      <c r="M24524" s="180"/>
      <c r="N24524" s="180"/>
      <c r="O24524" s="180"/>
    </row>
    <row r="24525" spans="8:15" s="179" customFormat="1" x14ac:dyDescent="0.2">
      <c r="H24525" s="180"/>
      <c r="I24525" s="180"/>
      <c r="L24525" s="181"/>
      <c r="M24525" s="180"/>
      <c r="N24525" s="180"/>
      <c r="O24525" s="180"/>
    </row>
    <row r="24526" spans="8:15" s="179" customFormat="1" x14ac:dyDescent="0.2">
      <c r="H24526" s="180"/>
      <c r="I24526" s="180"/>
      <c r="L24526" s="181"/>
      <c r="M24526" s="180"/>
      <c r="N24526" s="180"/>
      <c r="O24526" s="180"/>
    </row>
    <row r="24527" spans="8:15" s="179" customFormat="1" x14ac:dyDescent="0.2">
      <c r="H24527" s="180"/>
      <c r="I24527" s="180"/>
      <c r="L24527" s="181"/>
      <c r="M24527" s="180"/>
      <c r="N24527" s="180"/>
      <c r="O24527" s="180"/>
    </row>
    <row r="24528" spans="8:15" s="179" customFormat="1" x14ac:dyDescent="0.2">
      <c r="H24528" s="180"/>
      <c r="I24528" s="180"/>
      <c r="L24528" s="181"/>
      <c r="M24528" s="180"/>
      <c r="N24528" s="180"/>
      <c r="O24528" s="180"/>
    </row>
    <row r="24529" spans="8:15" s="179" customFormat="1" x14ac:dyDescent="0.2">
      <c r="H24529" s="180"/>
      <c r="I24529" s="180"/>
      <c r="L24529" s="181"/>
      <c r="M24529" s="180"/>
      <c r="N24529" s="180"/>
      <c r="O24529" s="180"/>
    </row>
    <row r="24530" spans="8:15" s="179" customFormat="1" x14ac:dyDescent="0.2">
      <c r="H24530" s="180"/>
      <c r="I24530" s="180"/>
      <c r="L24530" s="181"/>
      <c r="M24530" s="180"/>
      <c r="N24530" s="180"/>
      <c r="O24530" s="180"/>
    </row>
    <row r="24531" spans="8:15" s="179" customFormat="1" x14ac:dyDescent="0.2">
      <c r="H24531" s="180"/>
      <c r="I24531" s="180"/>
      <c r="L24531" s="181"/>
      <c r="M24531" s="180"/>
      <c r="N24531" s="180"/>
      <c r="O24531" s="180"/>
    </row>
    <row r="24532" spans="8:15" s="179" customFormat="1" x14ac:dyDescent="0.2">
      <c r="H24532" s="180"/>
      <c r="I24532" s="180"/>
      <c r="L24532" s="181"/>
      <c r="M24532" s="180"/>
      <c r="N24532" s="180"/>
      <c r="O24532" s="180"/>
    </row>
    <row r="24533" spans="8:15" s="179" customFormat="1" x14ac:dyDescent="0.2">
      <c r="H24533" s="180"/>
      <c r="I24533" s="180"/>
      <c r="L24533" s="181"/>
      <c r="M24533" s="180"/>
      <c r="N24533" s="180"/>
      <c r="O24533" s="180"/>
    </row>
    <row r="24534" spans="8:15" s="179" customFormat="1" x14ac:dyDescent="0.2">
      <c r="H24534" s="180"/>
      <c r="I24534" s="180"/>
      <c r="L24534" s="181"/>
      <c r="M24534" s="180"/>
      <c r="N24534" s="180"/>
      <c r="O24534" s="180"/>
    </row>
    <row r="24535" spans="8:15" s="179" customFormat="1" x14ac:dyDescent="0.2">
      <c r="H24535" s="180"/>
      <c r="I24535" s="180"/>
      <c r="L24535" s="181"/>
      <c r="M24535" s="180"/>
      <c r="N24535" s="180"/>
      <c r="O24535" s="180"/>
    </row>
    <row r="24536" spans="8:15" s="179" customFormat="1" x14ac:dyDescent="0.2">
      <c r="H24536" s="180"/>
      <c r="I24536" s="180"/>
      <c r="L24536" s="181"/>
      <c r="M24536" s="180"/>
      <c r="N24536" s="180"/>
      <c r="O24536" s="180"/>
    </row>
    <row r="24537" spans="8:15" s="179" customFormat="1" x14ac:dyDescent="0.2">
      <c r="H24537" s="180"/>
      <c r="I24537" s="180"/>
      <c r="L24537" s="181"/>
      <c r="M24537" s="180"/>
      <c r="N24537" s="180"/>
      <c r="O24537" s="180"/>
    </row>
    <row r="24538" spans="8:15" s="179" customFormat="1" x14ac:dyDescent="0.2">
      <c r="H24538" s="180"/>
      <c r="I24538" s="180"/>
      <c r="L24538" s="181"/>
      <c r="M24538" s="180"/>
      <c r="N24538" s="180"/>
      <c r="O24538" s="180"/>
    </row>
    <row r="24539" spans="8:15" s="179" customFormat="1" x14ac:dyDescent="0.2">
      <c r="H24539" s="180"/>
      <c r="I24539" s="180"/>
      <c r="L24539" s="181"/>
      <c r="M24539" s="180"/>
      <c r="N24539" s="180"/>
      <c r="O24539" s="180"/>
    </row>
    <row r="24540" spans="8:15" s="179" customFormat="1" x14ac:dyDescent="0.2">
      <c r="H24540" s="180"/>
      <c r="I24540" s="180"/>
      <c r="L24540" s="181"/>
      <c r="M24540" s="180"/>
      <c r="N24540" s="180"/>
      <c r="O24540" s="180"/>
    </row>
    <row r="24541" spans="8:15" s="179" customFormat="1" x14ac:dyDescent="0.2">
      <c r="H24541" s="180"/>
      <c r="I24541" s="180"/>
      <c r="L24541" s="181"/>
      <c r="M24541" s="180"/>
      <c r="N24541" s="180"/>
      <c r="O24541" s="180"/>
    </row>
    <row r="24542" spans="8:15" s="179" customFormat="1" x14ac:dyDescent="0.2">
      <c r="H24542" s="180"/>
      <c r="I24542" s="180"/>
      <c r="L24542" s="181"/>
      <c r="M24542" s="180"/>
      <c r="N24542" s="180"/>
      <c r="O24542" s="180"/>
    </row>
    <row r="24543" spans="8:15" s="179" customFormat="1" x14ac:dyDescent="0.2">
      <c r="H24543" s="180"/>
      <c r="I24543" s="180"/>
      <c r="L24543" s="181"/>
      <c r="M24543" s="180"/>
      <c r="N24543" s="180"/>
      <c r="O24543" s="180"/>
    </row>
    <row r="24544" spans="8:15" s="179" customFormat="1" x14ac:dyDescent="0.2">
      <c r="H24544" s="180"/>
      <c r="I24544" s="180"/>
      <c r="L24544" s="181"/>
      <c r="M24544" s="180"/>
      <c r="N24544" s="180"/>
      <c r="O24544" s="180"/>
    </row>
    <row r="24545" spans="8:15" s="179" customFormat="1" x14ac:dyDescent="0.2">
      <c r="H24545" s="180"/>
      <c r="I24545" s="180"/>
      <c r="L24545" s="181"/>
      <c r="M24545" s="180"/>
      <c r="N24545" s="180"/>
      <c r="O24545" s="180"/>
    </row>
    <row r="24546" spans="8:15" s="179" customFormat="1" x14ac:dyDescent="0.2">
      <c r="H24546" s="180"/>
      <c r="I24546" s="180"/>
      <c r="L24546" s="181"/>
      <c r="M24546" s="180"/>
      <c r="N24546" s="180"/>
      <c r="O24546" s="180"/>
    </row>
    <row r="24547" spans="8:15" s="179" customFormat="1" x14ac:dyDescent="0.2">
      <c r="H24547" s="180"/>
      <c r="I24547" s="180"/>
      <c r="L24547" s="181"/>
      <c r="M24547" s="180"/>
      <c r="N24547" s="180"/>
      <c r="O24547" s="180"/>
    </row>
    <row r="24548" spans="8:15" s="179" customFormat="1" x14ac:dyDescent="0.2">
      <c r="H24548" s="180"/>
      <c r="I24548" s="180"/>
      <c r="L24548" s="181"/>
      <c r="M24548" s="180"/>
      <c r="N24548" s="180"/>
      <c r="O24548" s="180"/>
    </row>
    <row r="24549" spans="8:15" s="179" customFormat="1" x14ac:dyDescent="0.2">
      <c r="H24549" s="180"/>
      <c r="I24549" s="180"/>
      <c r="L24549" s="181"/>
      <c r="M24549" s="180"/>
      <c r="N24549" s="180"/>
      <c r="O24549" s="180"/>
    </row>
    <row r="24550" spans="8:15" s="179" customFormat="1" x14ac:dyDescent="0.2">
      <c r="H24550" s="180"/>
      <c r="I24550" s="180"/>
      <c r="L24550" s="181"/>
      <c r="M24550" s="180"/>
      <c r="N24550" s="180"/>
      <c r="O24550" s="180"/>
    </row>
    <row r="24551" spans="8:15" s="179" customFormat="1" x14ac:dyDescent="0.2">
      <c r="H24551" s="180"/>
      <c r="I24551" s="180"/>
      <c r="L24551" s="181"/>
      <c r="M24551" s="180"/>
      <c r="N24551" s="180"/>
      <c r="O24551" s="180"/>
    </row>
    <row r="24552" spans="8:15" s="179" customFormat="1" x14ac:dyDescent="0.2">
      <c r="H24552" s="180"/>
      <c r="I24552" s="180"/>
      <c r="L24552" s="181"/>
      <c r="M24552" s="180"/>
      <c r="N24552" s="180"/>
      <c r="O24552" s="180"/>
    </row>
    <row r="24553" spans="8:15" s="179" customFormat="1" x14ac:dyDescent="0.2">
      <c r="H24553" s="180"/>
      <c r="I24553" s="180"/>
      <c r="L24553" s="181"/>
      <c r="M24553" s="180"/>
      <c r="N24553" s="180"/>
      <c r="O24553" s="180"/>
    </row>
    <row r="24554" spans="8:15" s="179" customFormat="1" x14ac:dyDescent="0.2">
      <c r="H24554" s="180"/>
      <c r="I24554" s="180"/>
      <c r="L24554" s="181"/>
      <c r="M24554" s="180"/>
      <c r="N24554" s="180"/>
      <c r="O24554" s="180"/>
    </row>
    <row r="24555" spans="8:15" s="179" customFormat="1" x14ac:dyDescent="0.2">
      <c r="H24555" s="180"/>
      <c r="I24555" s="180"/>
      <c r="L24555" s="181"/>
      <c r="M24555" s="180"/>
      <c r="N24555" s="180"/>
      <c r="O24555" s="180"/>
    </row>
    <row r="24556" spans="8:15" s="179" customFormat="1" x14ac:dyDescent="0.2">
      <c r="H24556" s="180"/>
      <c r="I24556" s="180"/>
      <c r="L24556" s="181"/>
      <c r="M24556" s="180"/>
      <c r="N24556" s="180"/>
      <c r="O24556" s="180"/>
    </row>
    <row r="24557" spans="8:15" s="179" customFormat="1" x14ac:dyDescent="0.2">
      <c r="H24557" s="180"/>
      <c r="I24557" s="180"/>
      <c r="L24557" s="181"/>
      <c r="M24557" s="180"/>
      <c r="N24557" s="180"/>
      <c r="O24557" s="180"/>
    </row>
    <row r="24558" spans="8:15" s="179" customFormat="1" x14ac:dyDescent="0.2">
      <c r="H24558" s="180"/>
      <c r="I24558" s="180"/>
      <c r="L24558" s="181"/>
      <c r="M24558" s="180"/>
      <c r="N24558" s="180"/>
      <c r="O24558" s="180"/>
    </row>
    <row r="24559" spans="8:15" s="179" customFormat="1" x14ac:dyDescent="0.2">
      <c r="H24559" s="180"/>
      <c r="I24559" s="180"/>
      <c r="L24559" s="181"/>
      <c r="M24559" s="180"/>
      <c r="N24559" s="180"/>
      <c r="O24559" s="180"/>
    </row>
    <row r="24560" spans="8:15" s="179" customFormat="1" x14ac:dyDescent="0.2">
      <c r="H24560" s="180"/>
      <c r="I24560" s="180"/>
      <c r="L24560" s="181"/>
      <c r="M24560" s="180"/>
      <c r="N24560" s="180"/>
      <c r="O24560" s="180"/>
    </row>
    <row r="24561" spans="8:15" s="179" customFormat="1" x14ac:dyDescent="0.2">
      <c r="H24561" s="180"/>
      <c r="I24561" s="180"/>
      <c r="L24561" s="181"/>
      <c r="M24561" s="180"/>
      <c r="N24561" s="180"/>
      <c r="O24561" s="180"/>
    </row>
    <row r="24562" spans="8:15" s="179" customFormat="1" x14ac:dyDescent="0.2">
      <c r="H24562" s="180"/>
      <c r="I24562" s="180"/>
      <c r="L24562" s="181"/>
      <c r="M24562" s="180"/>
      <c r="N24562" s="180"/>
      <c r="O24562" s="180"/>
    </row>
    <row r="24563" spans="8:15" s="179" customFormat="1" x14ac:dyDescent="0.2">
      <c r="H24563" s="180"/>
      <c r="I24563" s="180"/>
      <c r="L24563" s="181"/>
      <c r="M24563" s="180"/>
      <c r="N24563" s="180"/>
      <c r="O24563" s="180"/>
    </row>
    <row r="24564" spans="8:15" s="179" customFormat="1" x14ac:dyDescent="0.2">
      <c r="H24564" s="180"/>
      <c r="I24564" s="180"/>
      <c r="L24564" s="181"/>
      <c r="M24564" s="180"/>
      <c r="N24564" s="180"/>
      <c r="O24564" s="180"/>
    </row>
    <row r="24565" spans="8:15" s="179" customFormat="1" x14ac:dyDescent="0.2">
      <c r="H24565" s="180"/>
      <c r="I24565" s="180"/>
      <c r="L24565" s="181"/>
      <c r="M24565" s="180"/>
      <c r="N24565" s="180"/>
      <c r="O24565" s="180"/>
    </row>
    <row r="24566" spans="8:15" s="179" customFormat="1" x14ac:dyDescent="0.2">
      <c r="H24566" s="180"/>
      <c r="I24566" s="180"/>
      <c r="L24566" s="181"/>
      <c r="M24566" s="180"/>
      <c r="N24566" s="180"/>
      <c r="O24566" s="180"/>
    </row>
    <row r="24567" spans="8:15" s="179" customFormat="1" x14ac:dyDescent="0.2">
      <c r="H24567" s="180"/>
      <c r="I24567" s="180"/>
      <c r="L24567" s="181"/>
      <c r="M24567" s="180"/>
      <c r="N24567" s="180"/>
      <c r="O24567" s="180"/>
    </row>
    <row r="24568" spans="8:15" s="179" customFormat="1" x14ac:dyDescent="0.2">
      <c r="H24568" s="180"/>
      <c r="I24568" s="180"/>
      <c r="L24568" s="181"/>
      <c r="M24568" s="180"/>
      <c r="N24568" s="180"/>
      <c r="O24568" s="180"/>
    </row>
    <row r="24569" spans="8:15" s="179" customFormat="1" x14ac:dyDescent="0.2">
      <c r="H24569" s="180"/>
      <c r="I24569" s="180"/>
      <c r="L24569" s="181"/>
      <c r="M24569" s="180"/>
      <c r="N24569" s="180"/>
      <c r="O24569" s="180"/>
    </row>
    <row r="24570" spans="8:15" s="179" customFormat="1" x14ac:dyDescent="0.2">
      <c r="H24570" s="180"/>
      <c r="I24570" s="180"/>
      <c r="L24570" s="181"/>
      <c r="M24570" s="180"/>
      <c r="N24570" s="180"/>
      <c r="O24570" s="180"/>
    </row>
    <row r="24571" spans="8:15" s="179" customFormat="1" x14ac:dyDescent="0.2">
      <c r="H24571" s="180"/>
      <c r="I24571" s="180"/>
      <c r="L24571" s="181"/>
      <c r="M24571" s="180"/>
      <c r="N24571" s="180"/>
      <c r="O24571" s="180"/>
    </row>
    <row r="24572" spans="8:15" s="179" customFormat="1" x14ac:dyDescent="0.2">
      <c r="H24572" s="180"/>
      <c r="I24572" s="180"/>
      <c r="L24572" s="181"/>
      <c r="M24572" s="180"/>
      <c r="N24572" s="180"/>
      <c r="O24572" s="180"/>
    </row>
    <row r="24573" spans="8:15" s="179" customFormat="1" x14ac:dyDescent="0.2">
      <c r="H24573" s="180"/>
      <c r="I24573" s="180"/>
      <c r="L24573" s="181"/>
      <c r="M24573" s="180"/>
      <c r="N24573" s="180"/>
      <c r="O24573" s="180"/>
    </row>
    <row r="24574" spans="8:15" s="179" customFormat="1" x14ac:dyDescent="0.2">
      <c r="H24574" s="180"/>
      <c r="I24574" s="180"/>
      <c r="L24574" s="181"/>
      <c r="M24574" s="180"/>
      <c r="N24574" s="180"/>
      <c r="O24574" s="180"/>
    </row>
    <row r="24575" spans="8:15" s="179" customFormat="1" x14ac:dyDescent="0.2">
      <c r="H24575" s="180"/>
      <c r="I24575" s="180"/>
      <c r="L24575" s="181"/>
      <c r="M24575" s="180"/>
      <c r="N24575" s="180"/>
      <c r="O24575" s="180"/>
    </row>
    <row r="24576" spans="8:15" s="179" customFormat="1" x14ac:dyDescent="0.2">
      <c r="H24576" s="180"/>
      <c r="I24576" s="180"/>
      <c r="L24576" s="181"/>
      <c r="M24576" s="180"/>
      <c r="N24576" s="180"/>
      <c r="O24576" s="180"/>
    </row>
    <row r="24577" spans="8:15" s="179" customFormat="1" x14ac:dyDescent="0.2">
      <c r="H24577" s="180"/>
      <c r="I24577" s="180"/>
      <c r="L24577" s="181"/>
      <c r="M24577" s="180"/>
      <c r="N24577" s="180"/>
      <c r="O24577" s="180"/>
    </row>
    <row r="24578" spans="8:15" s="179" customFormat="1" x14ac:dyDescent="0.2">
      <c r="H24578" s="180"/>
      <c r="I24578" s="180"/>
      <c r="L24578" s="181"/>
      <c r="M24578" s="180"/>
      <c r="N24578" s="180"/>
      <c r="O24578" s="180"/>
    </row>
    <row r="24579" spans="8:15" s="179" customFormat="1" x14ac:dyDescent="0.2">
      <c r="H24579" s="180"/>
      <c r="I24579" s="180"/>
      <c r="L24579" s="181"/>
      <c r="M24579" s="180"/>
      <c r="N24579" s="180"/>
      <c r="O24579" s="180"/>
    </row>
    <row r="24580" spans="8:15" s="179" customFormat="1" x14ac:dyDescent="0.2">
      <c r="H24580" s="180"/>
      <c r="I24580" s="180"/>
      <c r="L24580" s="181"/>
      <c r="M24580" s="180"/>
      <c r="N24580" s="180"/>
      <c r="O24580" s="180"/>
    </row>
    <row r="24581" spans="8:15" s="179" customFormat="1" x14ac:dyDescent="0.2">
      <c r="H24581" s="180"/>
      <c r="I24581" s="180"/>
      <c r="L24581" s="181"/>
      <c r="M24581" s="180"/>
      <c r="N24581" s="180"/>
      <c r="O24581" s="180"/>
    </row>
    <row r="24582" spans="8:15" s="179" customFormat="1" x14ac:dyDescent="0.2">
      <c r="H24582" s="180"/>
      <c r="I24582" s="180"/>
      <c r="L24582" s="181"/>
      <c r="M24582" s="180"/>
      <c r="N24582" s="180"/>
      <c r="O24582" s="180"/>
    </row>
    <row r="24583" spans="8:15" s="179" customFormat="1" x14ac:dyDescent="0.2">
      <c r="H24583" s="180"/>
      <c r="I24583" s="180"/>
      <c r="L24583" s="181"/>
      <c r="M24583" s="180"/>
      <c r="N24583" s="180"/>
      <c r="O24583" s="180"/>
    </row>
    <row r="24584" spans="8:15" s="179" customFormat="1" x14ac:dyDescent="0.2">
      <c r="H24584" s="180"/>
      <c r="I24584" s="180"/>
      <c r="L24584" s="181"/>
      <c r="M24584" s="180"/>
      <c r="N24584" s="180"/>
      <c r="O24584" s="180"/>
    </row>
    <row r="24585" spans="8:15" s="179" customFormat="1" x14ac:dyDescent="0.2">
      <c r="H24585" s="180"/>
      <c r="I24585" s="180"/>
      <c r="L24585" s="181"/>
      <c r="M24585" s="180"/>
      <c r="N24585" s="180"/>
      <c r="O24585" s="180"/>
    </row>
    <row r="24586" spans="8:15" s="179" customFormat="1" x14ac:dyDescent="0.2">
      <c r="H24586" s="180"/>
      <c r="I24586" s="180"/>
      <c r="L24586" s="181"/>
      <c r="M24586" s="180"/>
      <c r="N24586" s="180"/>
      <c r="O24586" s="180"/>
    </row>
    <row r="24587" spans="8:15" s="179" customFormat="1" x14ac:dyDescent="0.2">
      <c r="H24587" s="180"/>
      <c r="I24587" s="180"/>
      <c r="L24587" s="181"/>
      <c r="M24587" s="180"/>
      <c r="N24587" s="180"/>
      <c r="O24587" s="180"/>
    </row>
    <row r="24588" spans="8:15" s="179" customFormat="1" x14ac:dyDescent="0.2">
      <c r="H24588" s="180"/>
      <c r="I24588" s="180"/>
      <c r="L24588" s="181"/>
      <c r="M24588" s="180"/>
      <c r="N24588" s="180"/>
      <c r="O24588" s="180"/>
    </row>
    <row r="24589" spans="8:15" s="179" customFormat="1" x14ac:dyDescent="0.2">
      <c r="H24589" s="180"/>
      <c r="I24589" s="180"/>
      <c r="L24589" s="181"/>
      <c r="M24589" s="180"/>
      <c r="N24589" s="180"/>
      <c r="O24589" s="180"/>
    </row>
    <row r="24590" spans="8:15" s="179" customFormat="1" x14ac:dyDescent="0.2">
      <c r="H24590" s="180"/>
      <c r="I24590" s="180"/>
      <c r="L24590" s="181"/>
      <c r="M24590" s="180"/>
      <c r="N24590" s="180"/>
      <c r="O24590" s="180"/>
    </row>
    <row r="24591" spans="8:15" s="179" customFormat="1" x14ac:dyDescent="0.2">
      <c r="H24591" s="180"/>
      <c r="I24591" s="180"/>
      <c r="L24591" s="181"/>
      <c r="M24591" s="180"/>
      <c r="N24591" s="180"/>
      <c r="O24591" s="180"/>
    </row>
    <row r="24592" spans="8:15" s="179" customFormat="1" x14ac:dyDescent="0.2">
      <c r="H24592" s="180"/>
      <c r="I24592" s="180"/>
      <c r="L24592" s="181"/>
      <c r="M24592" s="180"/>
      <c r="N24592" s="180"/>
      <c r="O24592" s="180"/>
    </row>
    <row r="24593" spans="8:15" s="179" customFormat="1" x14ac:dyDescent="0.2">
      <c r="H24593" s="180"/>
      <c r="I24593" s="180"/>
      <c r="L24593" s="181"/>
      <c r="M24593" s="180"/>
      <c r="N24593" s="180"/>
      <c r="O24593" s="180"/>
    </row>
    <row r="24594" spans="8:15" s="179" customFormat="1" x14ac:dyDescent="0.2">
      <c r="H24594" s="180"/>
      <c r="I24594" s="180"/>
      <c r="L24594" s="181"/>
      <c r="M24594" s="180"/>
      <c r="N24594" s="180"/>
      <c r="O24594" s="180"/>
    </row>
    <row r="24595" spans="8:15" s="179" customFormat="1" x14ac:dyDescent="0.2">
      <c r="H24595" s="180"/>
      <c r="I24595" s="180"/>
      <c r="L24595" s="181"/>
      <c r="M24595" s="180"/>
      <c r="N24595" s="180"/>
      <c r="O24595" s="180"/>
    </row>
    <row r="24596" spans="8:15" s="179" customFormat="1" x14ac:dyDescent="0.2">
      <c r="H24596" s="180"/>
      <c r="I24596" s="180"/>
      <c r="L24596" s="181"/>
      <c r="M24596" s="180"/>
      <c r="N24596" s="180"/>
      <c r="O24596" s="180"/>
    </row>
    <row r="24597" spans="8:15" s="179" customFormat="1" x14ac:dyDescent="0.2">
      <c r="H24597" s="180"/>
      <c r="I24597" s="180"/>
      <c r="L24597" s="181"/>
      <c r="M24597" s="180"/>
      <c r="N24597" s="180"/>
      <c r="O24597" s="180"/>
    </row>
    <row r="24598" spans="8:15" s="179" customFormat="1" x14ac:dyDescent="0.2">
      <c r="H24598" s="180"/>
      <c r="I24598" s="180"/>
      <c r="L24598" s="181"/>
      <c r="M24598" s="180"/>
      <c r="N24598" s="180"/>
      <c r="O24598" s="180"/>
    </row>
    <row r="24599" spans="8:15" s="179" customFormat="1" x14ac:dyDescent="0.2">
      <c r="H24599" s="180"/>
      <c r="I24599" s="180"/>
      <c r="L24599" s="181"/>
      <c r="M24599" s="180"/>
      <c r="N24599" s="180"/>
      <c r="O24599" s="180"/>
    </row>
    <row r="24600" spans="8:15" s="179" customFormat="1" x14ac:dyDescent="0.2">
      <c r="H24600" s="180"/>
      <c r="I24600" s="180"/>
      <c r="L24600" s="181"/>
      <c r="M24600" s="180"/>
      <c r="N24600" s="180"/>
      <c r="O24600" s="180"/>
    </row>
    <row r="24601" spans="8:15" s="179" customFormat="1" x14ac:dyDescent="0.2">
      <c r="H24601" s="180"/>
      <c r="I24601" s="180"/>
      <c r="L24601" s="181"/>
      <c r="M24601" s="180"/>
      <c r="N24601" s="180"/>
      <c r="O24601" s="180"/>
    </row>
    <row r="24602" spans="8:15" s="179" customFormat="1" x14ac:dyDescent="0.2">
      <c r="H24602" s="180"/>
      <c r="I24602" s="180"/>
      <c r="L24602" s="181"/>
      <c r="M24602" s="180"/>
      <c r="N24602" s="180"/>
      <c r="O24602" s="180"/>
    </row>
    <row r="24603" spans="8:15" s="179" customFormat="1" x14ac:dyDescent="0.2">
      <c r="H24603" s="180"/>
      <c r="I24603" s="180"/>
      <c r="L24603" s="181"/>
      <c r="M24603" s="180"/>
      <c r="N24603" s="180"/>
      <c r="O24603" s="180"/>
    </row>
    <row r="24604" spans="8:15" s="179" customFormat="1" x14ac:dyDescent="0.2">
      <c r="H24604" s="180"/>
      <c r="I24604" s="180"/>
      <c r="L24604" s="181"/>
      <c r="M24604" s="180"/>
      <c r="N24604" s="180"/>
      <c r="O24604" s="180"/>
    </row>
    <row r="24605" spans="8:15" s="179" customFormat="1" x14ac:dyDescent="0.2">
      <c r="H24605" s="180"/>
      <c r="I24605" s="180"/>
      <c r="L24605" s="181"/>
      <c r="M24605" s="180"/>
      <c r="N24605" s="180"/>
      <c r="O24605" s="180"/>
    </row>
    <row r="24606" spans="8:15" s="179" customFormat="1" x14ac:dyDescent="0.2">
      <c r="H24606" s="180"/>
      <c r="I24606" s="180"/>
      <c r="L24606" s="181"/>
      <c r="M24606" s="180"/>
      <c r="N24606" s="180"/>
      <c r="O24606" s="180"/>
    </row>
    <row r="24607" spans="8:15" s="179" customFormat="1" x14ac:dyDescent="0.2">
      <c r="H24607" s="180"/>
      <c r="I24607" s="180"/>
      <c r="L24607" s="181"/>
      <c r="M24607" s="180"/>
      <c r="N24607" s="180"/>
      <c r="O24607" s="180"/>
    </row>
    <row r="24608" spans="8:15" s="179" customFormat="1" x14ac:dyDescent="0.2">
      <c r="H24608" s="180"/>
      <c r="I24608" s="180"/>
      <c r="L24608" s="181"/>
      <c r="M24608" s="180"/>
      <c r="N24608" s="180"/>
      <c r="O24608" s="180"/>
    </row>
    <row r="24609" spans="8:15" s="179" customFormat="1" x14ac:dyDescent="0.2">
      <c r="H24609" s="180"/>
      <c r="I24609" s="180"/>
      <c r="L24609" s="181"/>
      <c r="M24609" s="180"/>
      <c r="N24609" s="180"/>
      <c r="O24609" s="180"/>
    </row>
    <row r="24610" spans="8:15" s="179" customFormat="1" x14ac:dyDescent="0.2">
      <c r="H24610" s="180"/>
      <c r="I24610" s="180"/>
      <c r="L24610" s="181"/>
      <c r="M24610" s="180"/>
      <c r="N24610" s="180"/>
      <c r="O24610" s="180"/>
    </row>
    <row r="24611" spans="8:15" s="179" customFormat="1" x14ac:dyDescent="0.2">
      <c r="H24611" s="180"/>
      <c r="I24611" s="180"/>
      <c r="L24611" s="181"/>
      <c r="M24611" s="180"/>
      <c r="N24611" s="180"/>
      <c r="O24611" s="180"/>
    </row>
    <row r="24612" spans="8:15" s="179" customFormat="1" x14ac:dyDescent="0.2">
      <c r="H24612" s="180"/>
      <c r="I24612" s="180"/>
      <c r="L24612" s="181"/>
      <c r="M24612" s="180"/>
      <c r="N24612" s="180"/>
      <c r="O24612" s="180"/>
    </row>
    <row r="24613" spans="8:15" s="179" customFormat="1" x14ac:dyDescent="0.2">
      <c r="H24613" s="180"/>
      <c r="I24613" s="180"/>
      <c r="L24613" s="181"/>
      <c r="M24613" s="180"/>
      <c r="N24613" s="180"/>
      <c r="O24613" s="180"/>
    </row>
    <row r="24614" spans="8:15" s="179" customFormat="1" x14ac:dyDescent="0.2">
      <c r="H24614" s="180"/>
      <c r="I24614" s="180"/>
      <c r="L24614" s="181"/>
      <c r="M24614" s="180"/>
      <c r="N24614" s="180"/>
      <c r="O24614" s="180"/>
    </row>
    <row r="24615" spans="8:15" s="179" customFormat="1" x14ac:dyDescent="0.2">
      <c r="H24615" s="180"/>
      <c r="I24615" s="180"/>
      <c r="L24615" s="181"/>
      <c r="M24615" s="180"/>
      <c r="N24615" s="180"/>
      <c r="O24615" s="180"/>
    </row>
    <row r="24616" spans="8:15" s="179" customFormat="1" x14ac:dyDescent="0.2">
      <c r="H24616" s="180"/>
      <c r="I24616" s="180"/>
      <c r="L24616" s="181"/>
      <c r="M24616" s="180"/>
      <c r="N24616" s="180"/>
      <c r="O24616" s="180"/>
    </row>
    <row r="24617" spans="8:15" s="179" customFormat="1" x14ac:dyDescent="0.2">
      <c r="H24617" s="180"/>
      <c r="I24617" s="180"/>
      <c r="L24617" s="181"/>
      <c r="M24617" s="180"/>
      <c r="N24617" s="180"/>
      <c r="O24617" s="180"/>
    </row>
    <row r="24618" spans="8:15" s="179" customFormat="1" x14ac:dyDescent="0.2">
      <c r="H24618" s="180"/>
      <c r="I24618" s="180"/>
      <c r="L24618" s="181"/>
      <c r="M24618" s="180"/>
      <c r="N24618" s="180"/>
      <c r="O24618" s="180"/>
    </row>
    <row r="24619" spans="8:15" s="179" customFormat="1" x14ac:dyDescent="0.2">
      <c r="H24619" s="180"/>
      <c r="I24619" s="180"/>
      <c r="L24619" s="181"/>
      <c r="M24619" s="180"/>
      <c r="N24619" s="180"/>
      <c r="O24619" s="180"/>
    </row>
    <row r="24620" spans="8:15" s="179" customFormat="1" x14ac:dyDescent="0.2">
      <c r="H24620" s="180"/>
      <c r="I24620" s="180"/>
      <c r="L24620" s="181"/>
      <c r="M24620" s="180"/>
      <c r="N24620" s="180"/>
      <c r="O24620" s="180"/>
    </row>
    <row r="24621" spans="8:15" s="179" customFormat="1" x14ac:dyDescent="0.2">
      <c r="H24621" s="180"/>
      <c r="I24621" s="180"/>
      <c r="L24621" s="181"/>
      <c r="M24621" s="180"/>
      <c r="N24621" s="180"/>
      <c r="O24621" s="180"/>
    </row>
    <row r="24622" spans="8:15" s="179" customFormat="1" x14ac:dyDescent="0.2">
      <c r="H24622" s="180"/>
      <c r="I24622" s="180"/>
      <c r="L24622" s="181"/>
      <c r="M24622" s="180"/>
      <c r="N24622" s="180"/>
      <c r="O24622" s="180"/>
    </row>
    <row r="24623" spans="8:15" s="179" customFormat="1" x14ac:dyDescent="0.2">
      <c r="H24623" s="180"/>
      <c r="I24623" s="180"/>
      <c r="L24623" s="181"/>
      <c r="M24623" s="180"/>
      <c r="N24623" s="180"/>
      <c r="O24623" s="180"/>
    </row>
    <row r="24624" spans="8:15" s="179" customFormat="1" x14ac:dyDescent="0.2">
      <c r="H24624" s="180"/>
      <c r="I24624" s="180"/>
      <c r="L24624" s="181"/>
      <c r="M24624" s="180"/>
      <c r="N24624" s="180"/>
      <c r="O24624" s="180"/>
    </row>
    <row r="24625" spans="8:15" s="179" customFormat="1" x14ac:dyDescent="0.2">
      <c r="H24625" s="180"/>
      <c r="I24625" s="180"/>
      <c r="L24625" s="181"/>
      <c r="M24625" s="180"/>
      <c r="N24625" s="180"/>
      <c r="O24625" s="180"/>
    </row>
    <row r="24626" spans="8:15" s="179" customFormat="1" x14ac:dyDescent="0.2">
      <c r="H24626" s="180"/>
      <c r="I24626" s="180"/>
      <c r="L24626" s="181"/>
      <c r="M24626" s="180"/>
      <c r="N24626" s="180"/>
      <c r="O24626" s="180"/>
    </row>
    <row r="24627" spans="8:15" s="179" customFormat="1" x14ac:dyDescent="0.2">
      <c r="H24627" s="180"/>
      <c r="I24627" s="180"/>
      <c r="L24627" s="181"/>
      <c r="M24627" s="180"/>
      <c r="N24627" s="180"/>
      <c r="O24627" s="180"/>
    </row>
    <row r="24628" spans="8:15" s="179" customFormat="1" x14ac:dyDescent="0.2">
      <c r="H24628" s="180"/>
      <c r="I24628" s="180"/>
      <c r="L24628" s="181"/>
      <c r="M24628" s="180"/>
      <c r="N24628" s="180"/>
      <c r="O24628" s="180"/>
    </row>
    <row r="24629" spans="8:15" s="179" customFormat="1" x14ac:dyDescent="0.2">
      <c r="H24629" s="180"/>
      <c r="I24629" s="180"/>
      <c r="L24629" s="181"/>
      <c r="M24629" s="180"/>
      <c r="N24629" s="180"/>
      <c r="O24629" s="180"/>
    </row>
    <row r="24630" spans="8:15" s="179" customFormat="1" x14ac:dyDescent="0.2">
      <c r="H24630" s="180"/>
      <c r="I24630" s="180"/>
      <c r="L24630" s="181"/>
      <c r="M24630" s="180"/>
      <c r="N24630" s="180"/>
      <c r="O24630" s="180"/>
    </row>
    <row r="24631" spans="8:15" s="179" customFormat="1" x14ac:dyDescent="0.2">
      <c r="H24631" s="180"/>
      <c r="I24631" s="180"/>
      <c r="L24631" s="181"/>
      <c r="M24631" s="180"/>
      <c r="N24631" s="180"/>
      <c r="O24631" s="180"/>
    </row>
    <row r="24632" spans="8:15" s="179" customFormat="1" x14ac:dyDescent="0.2">
      <c r="H24632" s="180"/>
      <c r="I24632" s="180"/>
      <c r="L24632" s="181"/>
      <c r="M24632" s="180"/>
      <c r="N24632" s="180"/>
      <c r="O24632" s="180"/>
    </row>
    <row r="24633" spans="8:15" s="179" customFormat="1" x14ac:dyDescent="0.2">
      <c r="H24633" s="180"/>
      <c r="I24633" s="180"/>
      <c r="L24633" s="181"/>
      <c r="M24633" s="180"/>
      <c r="N24633" s="180"/>
      <c r="O24633" s="180"/>
    </row>
    <row r="24634" spans="8:15" s="179" customFormat="1" x14ac:dyDescent="0.2">
      <c r="H24634" s="180"/>
      <c r="I24634" s="180"/>
      <c r="L24634" s="181"/>
      <c r="M24634" s="180"/>
      <c r="N24634" s="180"/>
      <c r="O24634" s="180"/>
    </row>
    <row r="24635" spans="8:15" s="179" customFormat="1" x14ac:dyDescent="0.2">
      <c r="H24635" s="180"/>
      <c r="I24635" s="180"/>
      <c r="L24635" s="181"/>
      <c r="M24635" s="180"/>
      <c r="N24635" s="180"/>
      <c r="O24635" s="180"/>
    </row>
    <row r="24636" spans="8:15" s="179" customFormat="1" x14ac:dyDescent="0.2">
      <c r="H24636" s="180"/>
      <c r="I24636" s="180"/>
      <c r="L24636" s="181"/>
      <c r="M24636" s="180"/>
      <c r="N24636" s="180"/>
      <c r="O24636" s="180"/>
    </row>
    <row r="24637" spans="8:15" s="179" customFormat="1" x14ac:dyDescent="0.2">
      <c r="H24637" s="180"/>
      <c r="I24637" s="180"/>
      <c r="L24637" s="181"/>
      <c r="M24637" s="180"/>
      <c r="N24637" s="180"/>
      <c r="O24637" s="180"/>
    </row>
    <row r="24638" spans="8:15" s="179" customFormat="1" x14ac:dyDescent="0.2">
      <c r="H24638" s="180"/>
      <c r="I24638" s="180"/>
      <c r="L24638" s="181"/>
      <c r="M24638" s="180"/>
      <c r="N24638" s="180"/>
      <c r="O24638" s="180"/>
    </row>
    <row r="24639" spans="8:15" s="179" customFormat="1" x14ac:dyDescent="0.2">
      <c r="H24639" s="180"/>
      <c r="I24639" s="180"/>
      <c r="L24639" s="181"/>
      <c r="M24639" s="180"/>
      <c r="N24639" s="180"/>
      <c r="O24639" s="180"/>
    </row>
    <row r="24640" spans="8:15" s="179" customFormat="1" x14ac:dyDescent="0.2">
      <c r="H24640" s="180"/>
      <c r="I24640" s="180"/>
      <c r="L24640" s="181"/>
      <c r="M24640" s="180"/>
      <c r="N24640" s="180"/>
      <c r="O24640" s="180"/>
    </row>
    <row r="24641" spans="8:15" s="179" customFormat="1" x14ac:dyDescent="0.2">
      <c r="H24641" s="180"/>
      <c r="I24641" s="180"/>
      <c r="L24641" s="181"/>
      <c r="M24641" s="180"/>
      <c r="N24641" s="180"/>
      <c r="O24641" s="180"/>
    </row>
    <row r="24642" spans="8:15" s="179" customFormat="1" x14ac:dyDescent="0.2">
      <c r="H24642" s="180"/>
      <c r="I24642" s="180"/>
      <c r="L24642" s="181"/>
      <c r="M24642" s="180"/>
      <c r="N24642" s="180"/>
      <c r="O24642" s="180"/>
    </row>
    <row r="24643" spans="8:15" s="179" customFormat="1" x14ac:dyDescent="0.2">
      <c r="H24643" s="180"/>
      <c r="I24643" s="180"/>
      <c r="L24643" s="181"/>
      <c r="M24643" s="180"/>
      <c r="N24643" s="180"/>
      <c r="O24643" s="180"/>
    </row>
    <row r="24644" spans="8:15" s="179" customFormat="1" x14ac:dyDescent="0.2">
      <c r="H24644" s="180"/>
      <c r="I24644" s="180"/>
      <c r="L24644" s="181"/>
      <c r="M24644" s="180"/>
      <c r="N24644" s="180"/>
      <c r="O24644" s="180"/>
    </row>
    <row r="24645" spans="8:15" s="179" customFormat="1" x14ac:dyDescent="0.2">
      <c r="H24645" s="180"/>
      <c r="I24645" s="180"/>
      <c r="L24645" s="181"/>
      <c r="M24645" s="180"/>
      <c r="N24645" s="180"/>
      <c r="O24645" s="180"/>
    </row>
    <row r="24646" spans="8:15" s="179" customFormat="1" x14ac:dyDescent="0.2">
      <c r="H24646" s="180"/>
      <c r="I24646" s="180"/>
      <c r="L24646" s="181"/>
      <c r="M24646" s="180"/>
      <c r="N24646" s="180"/>
      <c r="O24646" s="180"/>
    </row>
    <row r="24647" spans="8:15" s="179" customFormat="1" x14ac:dyDescent="0.2">
      <c r="H24647" s="180"/>
      <c r="I24647" s="180"/>
      <c r="L24647" s="181"/>
      <c r="M24647" s="180"/>
      <c r="N24647" s="180"/>
      <c r="O24647" s="180"/>
    </row>
    <row r="24648" spans="8:15" s="179" customFormat="1" x14ac:dyDescent="0.2">
      <c r="H24648" s="180"/>
      <c r="I24648" s="180"/>
      <c r="L24648" s="181"/>
      <c r="M24648" s="180"/>
      <c r="N24648" s="180"/>
      <c r="O24648" s="180"/>
    </row>
    <row r="24649" spans="8:15" s="179" customFormat="1" x14ac:dyDescent="0.2">
      <c r="H24649" s="180"/>
      <c r="I24649" s="180"/>
      <c r="L24649" s="181"/>
      <c r="M24649" s="180"/>
      <c r="N24649" s="180"/>
      <c r="O24649" s="180"/>
    </row>
    <row r="24650" spans="8:15" s="179" customFormat="1" x14ac:dyDescent="0.2">
      <c r="H24650" s="180"/>
      <c r="I24650" s="180"/>
      <c r="L24650" s="181"/>
      <c r="M24650" s="180"/>
      <c r="N24650" s="180"/>
      <c r="O24650" s="180"/>
    </row>
    <row r="24651" spans="8:15" s="179" customFormat="1" x14ac:dyDescent="0.2">
      <c r="H24651" s="180"/>
      <c r="I24651" s="180"/>
      <c r="L24651" s="181"/>
      <c r="M24651" s="180"/>
      <c r="N24651" s="180"/>
      <c r="O24651" s="180"/>
    </row>
    <row r="24652" spans="8:15" s="179" customFormat="1" x14ac:dyDescent="0.2">
      <c r="H24652" s="180"/>
      <c r="I24652" s="180"/>
      <c r="L24652" s="181"/>
      <c r="M24652" s="180"/>
      <c r="N24652" s="180"/>
      <c r="O24652" s="180"/>
    </row>
    <row r="24653" spans="8:15" s="179" customFormat="1" x14ac:dyDescent="0.2">
      <c r="H24653" s="180"/>
      <c r="I24653" s="180"/>
      <c r="L24653" s="181"/>
      <c r="M24653" s="180"/>
      <c r="N24653" s="180"/>
      <c r="O24653" s="180"/>
    </row>
    <row r="24654" spans="8:15" s="179" customFormat="1" x14ac:dyDescent="0.2">
      <c r="H24654" s="180"/>
      <c r="I24654" s="180"/>
      <c r="L24654" s="181"/>
      <c r="M24654" s="180"/>
      <c r="N24654" s="180"/>
      <c r="O24654" s="180"/>
    </row>
    <row r="24655" spans="8:15" s="179" customFormat="1" x14ac:dyDescent="0.2">
      <c r="H24655" s="180"/>
      <c r="I24655" s="180"/>
      <c r="L24655" s="181"/>
      <c r="M24655" s="180"/>
      <c r="N24655" s="180"/>
      <c r="O24655" s="180"/>
    </row>
    <row r="24656" spans="8:15" s="179" customFormat="1" x14ac:dyDescent="0.2">
      <c r="H24656" s="180"/>
      <c r="I24656" s="180"/>
      <c r="L24656" s="181"/>
      <c r="M24656" s="180"/>
      <c r="N24656" s="180"/>
      <c r="O24656" s="180"/>
    </row>
    <row r="24657" spans="8:15" s="179" customFormat="1" x14ac:dyDescent="0.2">
      <c r="H24657" s="180"/>
      <c r="I24657" s="180"/>
      <c r="L24657" s="181"/>
      <c r="M24657" s="180"/>
      <c r="N24657" s="180"/>
      <c r="O24657" s="180"/>
    </row>
    <row r="24658" spans="8:15" s="179" customFormat="1" x14ac:dyDescent="0.2">
      <c r="H24658" s="180"/>
      <c r="I24658" s="180"/>
      <c r="L24658" s="181"/>
      <c r="M24658" s="180"/>
      <c r="N24658" s="180"/>
      <c r="O24658" s="180"/>
    </row>
    <row r="24659" spans="8:15" s="179" customFormat="1" x14ac:dyDescent="0.2">
      <c r="H24659" s="180"/>
      <c r="I24659" s="180"/>
      <c r="L24659" s="181"/>
      <c r="M24659" s="180"/>
      <c r="N24659" s="180"/>
      <c r="O24659" s="180"/>
    </row>
    <row r="24660" spans="8:15" s="179" customFormat="1" x14ac:dyDescent="0.2">
      <c r="H24660" s="180"/>
      <c r="I24660" s="180"/>
      <c r="L24660" s="181"/>
      <c r="M24660" s="180"/>
      <c r="N24660" s="180"/>
      <c r="O24660" s="180"/>
    </row>
    <row r="24661" spans="8:15" s="179" customFormat="1" x14ac:dyDescent="0.2">
      <c r="H24661" s="180"/>
      <c r="I24661" s="180"/>
      <c r="L24661" s="181"/>
      <c r="M24661" s="180"/>
      <c r="N24661" s="180"/>
      <c r="O24661" s="180"/>
    </row>
    <row r="24662" spans="8:15" s="179" customFormat="1" x14ac:dyDescent="0.2">
      <c r="H24662" s="180"/>
      <c r="I24662" s="180"/>
      <c r="L24662" s="181"/>
      <c r="M24662" s="180"/>
      <c r="N24662" s="180"/>
      <c r="O24662" s="180"/>
    </row>
    <row r="24663" spans="8:15" s="179" customFormat="1" x14ac:dyDescent="0.2">
      <c r="H24663" s="180"/>
      <c r="I24663" s="180"/>
      <c r="L24663" s="181"/>
      <c r="M24663" s="180"/>
      <c r="N24663" s="180"/>
      <c r="O24663" s="180"/>
    </row>
    <row r="24664" spans="8:15" s="179" customFormat="1" x14ac:dyDescent="0.2">
      <c r="H24664" s="180"/>
      <c r="I24664" s="180"/>
      <c r="L24664" s="181"/>
      <c r="M24664" s="180"/>
      <c r="N24664" s="180"/>
      <c r="O24664" s="180"/>
    </row>
    <row r="24665" spans="8:15" s="179" customFormat="1" x14ac:dyDescent="0.2">
      <c r="H24665" s="180"/>
      <c r="I24665" s="180"/>
      <c r="L24665" s="181"/>
      <c r="M24665" s="180"/>
      <c r="N24665" s="180"/>
      <c r="O24665" s="180"/>
    </row>
    <row r="24666" spans="8:15" s="179" customFormat="1" x14ac:dyDescent="0.2">
      <c r="H24666" s="180"/>
      <c r="I24666" s="180"/>
      <c r="L24666" s="181"/>
      <c r="M24666" s="180"/>
      <c r="N24666" s="180"/>
      <c r="O24666" s="180"/>
    </row>
    <row r="24667" spans="8:15" s="179" customFormat="1" x14ac:dyDescent="0.2">
      <c r="H24667" s="180"/>
      <c r="I24667" s="180"/>
      <c r="L24667" s="181"/>
      <c r="M24667" s="180"/>
      <c r="N24667" s="180"/>
      <c r="O24667" s="180"/>
    </row>
    <row r="24668" spans="8:15" s="179" customFormat="1" x14ac:dyDescent="0.2">
      <c r="H24668" s="180"/>
      <c r="I24668" s="180"/>
      <c r="L24668" s="181"/>
      <c r="M24668" s="180"/>
      <c r="N24668" s="180"/>
      <c r="O24668" s="180"/>
    </row>
    <row r="24669" spans="8:15" s="179" customFormat="1" x14ac:dyDescent="0.2">
      <c r="H24669" s="180"/>
      <c r="I24669" s="180"/>
      <c r="L24669" s="181"/>
      <c r="M24669" s="180"/>
      <c r="N24669" s="180"/>
      <c r="O24669" s="180"/>
    </row>
    <row r="24670" spans="8:15" s="179" customFormat="1" x14ac:dyDescent="0.2">
      <c r="H24670" s="180"/>
      <c r="I24670" s="180"/>
      <c r="L24670" s="181"/>
      <c r="M24670" s="180"/>
      <c r="N24670" s="180"/>
      <c r="O24670" s="180"/>
    </row>
    <row r="24671" spans="8:15" s="179" customFormat="1" x14ac:dyDescent="0.2">
      <c r="H24671" s="180"/>
      <c r="I24671" s="180"/>
      <c r="L24671" s="181"/>
      <c r="M24671" s="180"/>
      <c r="N24671" s="180"/>
      <c r="O24671" s="180"/>
    </row>
    <row r="24672" spans="8:15" s="179" customFormat="1" x14ac:dyDescent="0.2">
      <c r="H24672" s="180"/>
      <c r="I24672" s="180"/>
      <c r="L24672" s="181"/>
      <c r="M24672" s="180"/>
      <c r="N24672" s="180"/>
      <c r="O24672" s="180"/>
    </row>
    <row r="24673" spans="8:15" s="179" customFormat="1" x14ac:dyDescent="0.2">
      <c r="H24673" s="180"/>
      <c r="I24673" s="180"/>
      <c r="L24673" s="181"/>
      <c r="M24673" s="180"/>
      <c r="N24673" s="180"/>
      <c r="O24673" s="180"/>
    </row>
    <row r="24674" spans="8:15" s="179" customFormat="1" x14ac:dyDescent="0.2">
      <c r="H24674" s="180"/>
      <c r="I24674" s="180"/>
      <c r="L24674" s="181"/>
      <c r="M24674" s="180"/>
      <c r="N24674" s="180"/>
      <c r="O24674" s="180"/>
    </row>
    <row r="24675" spans="8:15" s="179" customFormat="1" x14ac:dyDescent="0.2">
      <c r="H24675" s="180"/>
      <c r="I24675" s="180"/>
      <c r="L24675" s="181"/>
      <c r="M24675" s="180"/>
      <c r="N24675" s="180"/>
      <c r="O24675" s="180"/>
    </row>
    <row r="24676" spans="8:15" s="179" customFormat="1" x14ac:dyDescent="0.2">
      <c r="H24676" s="180"/>
      <c r="I24676" s="180"/>
      <c r="L24676" s="181"/>
      <c r="M24676" s="180"/>
      <c r="N24676" s="180"/>
      <c r="O24676" s="180"/>
    </row>
    <row r="24677" spans="8:15" s="179" customFormat="1" x14ac:dyDescent="0.2">
      <c r="H24677" s="180"/>
      <c r="I24677" s="180"/>
      <c r="L24677" s="181"/>
      <c r="M24677" s="180"/>
      <c r="N24677" s="180"/>
      <c r="O24677" s="180"/>
    </row>
    <row r="24678" spans="8:15" s="179" customFormat="1" x14ac:dyDescent="0.2">
      <c r="H24678" s="180"/>
      <c r="I24678" s="180"/>
      <c r="L24678" s="181"/>
      <c r="M24678" s="180"/>
      <c r="N24678" s="180"/>
      <c r="O24678" s="180"/>
    </row>
    <row r="24679" spans="8:15" s="179" customFormat="1" x14ac:dyDescent="0.2">
      <c r="H24679" s="180"/>
      <c r="I24679" s="180"/>
      <c r="L24679" s="181"/>
      <c r="M24679" s="180"/>
      <c r="N24679" s="180"/>
      <c r="O24679" s="180"/>
    </row>
    <row r="24680" spans="8:15" s="179" customFormat="1" x14ac:dyDescent="0.2">
      <c r="H24680" s="180"/>
      <c r="I24680" s="180"/>
      <c r="L24680" s="181"/>
      <c r="M24680" s="180"/>
      <c r="N24680" s="180"/>
      <c r="O24680" s="180"/>
    </row>
    <row r="24681" spans="8:15" s="179" customFormat="1" x14ac:dyDescent="0.2">
      <c r="H24681" s="180"/>
      <c r="I24681" s="180"/>
      <c r="L24681" s="181"/>
      <c r="M24681" s="180"/>
      <c r="N24681" s="180"/>
      <c r="O24681" s="180"/>
    </row>
    <row r="24682" spans="8:15" s="179" customFormat="1" x14ac:dyDescent="0.2">
      <c r="H24682" s="180"/>
      <c r="I24682" s="180"/>
      <c r="L24682" s="181"/>
      <c r="M24682" s="180"/>
      <c r="N24682" s="180"/>
      <c r="O24682" s="180"/>
    </row>
    <row r="24683" spans="8:15" s="179" customFormat="1" x14ac:dyDescent="0.2">
      <c r="H24683" s="180"/>
      <c r="I24683" s="180"/>
      <c r="L24683" s="181"/>
      <c r="M24683" s="180"/>
      <c r="N24683" s="180"/>
      <c r="O24683" s="180"/>
    </row>
    <row r="24684" spans="8:15" s="179" customFormat="1" x14ac:dyDescent="0.2">
      <c r="H24684" s="180"/>
      <c r="I24684" s="180"/>
      <c r="L24684" s="181"/>
      <c r="M24684" s="180"/>
      <c r="N24684" s="180"/>
      <c r="O24684" s="180"/>
    </row>
    <row r="24685" spans="8:15" s="179" customFormat="1" x14ac:dyDescent="0.2">
      <c r="H24685" s="180"/>
      <c r="I24685" s="180"/>
      <c r="L24685" s="181"/>
      <c r="M24685" s="180"/>
      <c r="N24685" s="180"/>
      <c r="O24685" s="180"/>
    </row>
    <row r="24686" spans="8:15" s="179" customFormat="1" x14ac:dyDescent="0.2">
      <c r="H24686" s="180"/>
      <c r="I24686" s="180"/>
      <c r="L24686" s="181"/>
      <c r="M24686" s="180"/>
      <c r="N24686" s="180"/>
      <c r="O24686" s="180"/>
    </row>
    <row r="24687" spans="8:15" s="179" customFormat="1" x14ac:dyDescent="0.2">
      <c r="H24687" s="180"/>
      <c r="I24687" s="180"/>
      <c r="L24687" s="181"/>
      <c r="M24687" s="180"/>
      <c r="N24687" s="180"/>
      <c r="O24687" s="180"/>
    </row>
    <row r="24688" spans="8:15" s="179" customFormat="1" x14ac:dyDescent="0.2">
      <c r="H24688" s="180"/>
      <c r="I24688" s="180"/>
      <c r="L24688" s="181"/>
      <c r="M24688" s="180"/>
      <c r="N24688" s="180"/>
      <c r="O24688" s="180"/>
    </row>
    <row r="24689" spans="8:15" s="179" customFormat="1" x14ac:dyDescent="0.2">
      <c r="H24689" s="180"/>
      <c r="I24689" s="180"/>
      <c r="L24689" s="181"/>
      <c r="M24689" s="180"/>
      <c r="N24689" s="180"/>
      <c r="O24689" s="180"/>
    </row>
    <row r="24690" spans="8:15" s="179" customFormat="1" x14ac:dyDescent="0.2">
      <c r="H24690" s="180"/>
      <c r="I24690" s="180"/>
      <c r="L24690" s="181"/>
      <c r="M24690" s="180"/>
      <c r="N24690" s="180"/>
      <c r="O24690" s="180"/>
    </row>
    <row r="24691" spans="8:15" s="179" customFormat="1" x14ac:dyDescent="0.2">
      <c r="H24691" s="180"/>
      <c r="I24691" s="180"/>
      <c r="L24691" s="181"/>
      <c r="M24691" s="180"/>
      <c r="N24691" s="180"/>
      <c r="O24691" s="180"/>
    </row>
    <row r="24692" spans="8:15" s="179" customFormat="1" x14ac:dyDescent="0.2">
      <c r="H24692" s="180"/>
      <c r="I24692" s="180"/>
      <c r="L24692" s="181"/>
      <c r="M24692" s="180"/>
      <c r="N24692" s="180"/>
      <c r="O24692" s="180"/>
    </row>
    <row r="24693" spans="8:15" s="179" customFormat="1" x14ac:dyDescent="0.2">
      <c r="H24693" s="180"/>
      <c r="I24693" s="180"/>
      <c r="L24693" s="181"/>
      <c r="M24693" s="180"/>
      <c r="N24693" s="180"/>
      <c r="O24693" s="180"/>
    </row>
    <row r="24694" spans="8:15" s="179" customFormat="1" x14ac:dyDescent="0.2">
      <c r="H24694" s="180"/>
      <c r="I24694" s="180"/>
      <c r="L24694" s="181"/>
      <c r="M24694" s="180"/>
      <c r="N24694" s="180"/>
      <c r="O24694" s="180"/>
    </row>
    <row r="24695" spans="8:15" s="179" customFormat="1" x14ac:dyDescent="0.2">
      <c r="H24695" s="180"/>
      <c r="I24695" s="180"/>
      <c r="L24695" s="181"/>
      <c r="M24695" s="180"/>
      <c r="N24695" s="180"/>
      <c r="O24695" s="180"/>
    </row>
    <row r="24696" spans="8:15" s="179" customFormat="1" x14ac:dyDescent="0.2">
      <c r="H24696" s="180"/>
      <c r="I24696" s="180"/>
      <c r="L24696" s="181"/>
      <c r="M24696" s="180"/>
      <c r="N24696" s="180"/>
      <c r="O24696" s="180"/>
    </row>
    <row r="24697" spans="8:15" s="179" customFormat="1" x14ac:dyDescent="0.2">
      <c r="H24697" s="180"/>
      <c r="I24697" s="180"/>
      <c r="L24697" s="181"/>
      <c r="M24697" s="180"/>
      <c r="N24697" s="180"/>
      <c r="O24697" s="180"/>
    </row>
    <row r="24698" spans="8:15" s="179" customFormat="1" x14ac:dyDescent="0.2">
      <c r="H24698" s="180"/>
      <c r="I24698" s="180"/>
      <c r="L24698" s="181"/>
      <c r="M24698" s="180"/>
      <c r="N24698" s="180"/>
      <c r="O24698" s="180"/>
    </row>
    <row r="24699" spans="8:15" s="179" customFormat="1" x14ac:dyDescent="0.2">
      <c r="H24699" s="180"/>
      <c r="I24699" s="180"/>
      <c r="L24699" s="181"/>
      <c r="M24699" s="180"/>
      <c r="N24699" s="180"/>
      <c r="O24699" s="180"/>
    </row>
    <row r="24700" spans="8:15" s="179" customFormat="1" x14ac:dyDescent="0.2">
      <c r="H24700" s="180"/>
      <c r="I24700" s="180"/>
      <c r="L24700" s="181"/>
      <c r="M24700" s="180"/>
      <c r="N24700" s="180"/>
      <c r="O24700" s="180"/>
    </row>
    <row r="24701" spans="8:15" s="179" customFormat="1" x14ac:dyDescent="0.2">
      <c r="H24701" s="180"/>
      <c r="I24701" s="180"/>
      <c r="L24701" s="181"/>
      <c r="M24701" s="180"/>
      <c r="N24701" s="180"/>
      <c r="O24701" s="180"/>
    </row>
    <row r="24702" spans="8:15" s="179" customFormat="1" x14ac:dyDescent="0.2">
      <c r="H24702" s="180"/>
      <c r="I24702" s="180"/>
      <c r="L24702" s="181"/>
      <c r="M24702" s="180"/>
      <c r="N24702" s="180"/>
      <c r="O24702" s="180"/>
    </row>
    <row r="24703" spans="8:15" s="179" customFormat="1" x14ac:dyDescent="0.2">
      <c r="H24703" s="180"/>
      <c r="I24703" s="180"/>
      <c r="L24703" s="181"/>
      <c r="M24703" s="180"/>
      <c r="N24703" s="180"/>
      <c r="O24703" s="180"/>
    </row>
    <row r="24704" spans="8:15" s="179" customFormat="1" x14ac:dyDescent="0.2">
      <c r="H24704" s="180"/>
      <c r="I24704" s="180"/>
      <c r="L24704" s="181"/>
      <c r="M24704" s="180"/>
      <c r="N24704" s="180"/>
      <c r="O24704" s="180"/>
    </row>
    <row r="24705" spans="8:15" s="179" customFormat="1" x14ac:dyDescent="0.2">
      <c r="H24705" s="180"/>
      <c r="I24705" s="180"/>
      <c r="L24705" s="181"/>
      <c r="M24705" s="180"/>
      <c r="N24705" s="180"/>
      <c r="O24705" s="180"/>
    </row>
    <row r="24706" spans="8:15" s="179" customFormat="1" x14ac:dyDescent="0.2">
      <c r="H24706" s="180"/>
      <c r="I24706" s="180"/>
      <c r="L24706" s="181"/>
      <c r="M24706" s="180"/>
      <c r="N24706" s="180"/>
      <c r="O24706" s="180"/>
    </row>
    <row r="24707" spans="8:15" s="179" customFormat="1" x14ac:dyDescent="0.2">
      <c r="H24707" s="180"/>
      <c r="I24707" s="180"/>
      <c r="L24707" s="181"/>
      <c r="M24707" s="180"/>
      <c r="N24707" s="180"/>
      <c r="O24707" s="180"/>
    </row>
    <row r="24708" spans="8:15" s="179" customFormat="1" x14ac:dyDescent="0.2">
      <c r="H24708" s="180"/>
      <c r="I24708" s="180"/>
      <c r="L24708" s="181"/>
      <c r="M24708" s="180"/>
      <c r="N24708" s="180"/>
      <c r="O24708" s="180"/>
    </row>
    <row r="24709" spans="8:15" s="179" customFormat="1" x14ac:dyDescent="0.2">
      <c r="H24709" s="180"/>
      <c r="I24709" s="180"/>
      <c r="L24709" s="181"/>
      <c r="M24709" s="180"/>
      <c r="N24709" s="180"/>
      <c r="O24709" s="180"/>
    </row>
    <row r="24710" spans="8:15" s="179" customFormat="1" x14ac:dyDescent="0.2">
      <c r="H24710" s="180"/>
      <c r="I24710" s="180"/>
      <c r="L24710" s="181"/>
      <c r="M24710" s="180"/>
      <c r="N24710" s="180"/>
      <c r="O24710" s="180"/>
    </row>
    <row r="24711" spans="8:15" s="179" customFormat="1" x14ac:dyDescent="0.2">
      <c r="H24711" s="180"/>
      <c r="I24711" s="180"/>
      <c r="L24711" s="181"/>
      <c r="M24711" s="180"/>
      <c r="N24711" s="180"/>
      <c r="O24711" s="180"/>
    </row>
    <row r="24712" spans="8:15" s="179" customFormat="1" x14ac:dyDescent="0.2">
      <c r="H24712" s="180"/>
      <c r="I24712" s="180"/>
      <c r="L24712" s="181"/>
      <c r="M24712" s="180"/>
      <c r="N24712" s="180"/>
      <c r="O24712" s="180"/>
    </row>
    <row r="24713" spans="8:15" s="179" customFormat="1" x14ac:dyDescent="0.2">
      <c r="H24713" s="180"/>
      <c r="I24713" s="180"/>
      <c r="L24713" s="181"/>
      <c r="M24713" s="180"/>
      <c r="N24713" s="180"/>
      <c r="O24713" s="180"/>
    </row>
    <row r="24714" spans="8:15" s="179" customFormat="1" x14ac:dyDescent="0.2">
      <c r="H24714" s="180"/>
      <c r="I24714" s="180"/>
      <c r="L24714" s="181"/>
      <c r="M24714" s="180"/>
      <c r="N24714" s="180"/>
      <c r="O24714" s="180"/>
    </row>
    <row r="24715" spans="8:15" s="179" customFormat="1" x14ac:dyDescent="0.2">
      <c r="H24715" s="180"/>
      <c r="I24715" s="180"/>
      <c r="L24715" s="181"/>
      <c r="M24715" s="180"/>
      <c r="N24715" s="180"/>
      <c r="O24715" s="180"/>
    </row>
    <row r="24716" spans="8:15" s="179" customFormat="1" x14ac:dyDescent="0.2">
      <c r="H24716" s="180"/>
      <c r="I24716" s="180"/>
      <c r="L24716" s="181"/>
      <c r="M24716" s="180"/>
      <c r="N24716" s="180"/>
      <c r="O24716" s="180"/>
    </row>
    <row r="24717" spans="8:15" s="179" customFormat="1" x14ac:dyDescent="0.2">
      <c r="H24717" s="180"/>
      <c r="I24717" s="180"/>
      <c r="L24717" s="181"/>
      <c r="M24717" s="180"/>
      <c r="N24717" s="180"/>
      <c r="O24717" s="180"/>
    </row>
    <row r="24718" spans="8:15" s="179" customFormat="1" x14ac:dyDescent="0.2">
      <c r="H24718" s="180"/>
      <c r="I24718" s="180"/>
      <c r="L24718" s="181"/>
      <c r="M24718" s="180"/>
      <c r="N24718" s="180"/>
      <c r="O24718" s="180"/>
    </row>
    <row r="24719" spans="8:15" s="179" customFormat="1" x14ac:dyDescent="0.2">
      <c r="H24719" s="180"/>
      <c r="I24719" s="180"/>
      <c r="L24719" s="181"/>
      <c r="M24719" s="180"/>
      <c r="N24719" s="180"/>
      <c r="O24719" s="180"/>
    </row>
    <row r="24720" spans="8:15" s="179" customFormat="1" x14ac:dyDescent="0.2">
      <c r="H24720" s="180"/>
      <c r="I24720" s="180"/>
      <c r="L24720" s="181"/>
      <c r="M24720" s="180"/>
      <c r="N24720" s="180"/>
      <c r="O24720" s="180"/>
    </row>
    <row r="24721" spans="8:15" s="179" customFormat="1" x14ac:dyDescent="0.2">
      <c r="H24721" s="180"/>
      <c r="I24721" s="180"/>
      <c r="L24721" s="181"/>
      <c r="M24721" s="180"/>
      <c r="N24721" s="180"/>
      <c r="O24721" s="180"/>
    </row>
    <row r="24722" spans="8:15" s="179" customFormat="1" x14ac:dyDescent="0.2">
      <c r="H24722" s="180"/>
      <c r="I24722" s="180"/>
      <c r="L24722" s="181"/>
      <c r="M24722" s="180"/>
      <c r="N24722" s="180"/>
      <c r="O24722" s="180"/>
    </row>
    <row r="24723" spans="8:15" s="179" customFormat="1" x14ac:dyDescent="0.2">
      <c r="H24723" s="180"/>
      <c r="I24723" s="180"/>
      <c r="L24723" s="181"/>
      <c r="M24723" s="180"/>
      <c r="N24723" s="180"/>
      <c r="O24723" s="180"/>
    </row>
    <row r="24724" spans="8:15" s="179" customFormat="1" x14ac:dyDescent="0.2">
      <c r="H24724" s="180"/>
      <c r="I24724" s="180"/>
      <c r="L24724" s="181"/>
      <c r="M24724" s="180"/>
      <c r="N24724" s="180"/>
      <c r="O24724" s="180"/>
    </row>
    <row r="24725" spans="8:15" s="179" customFormat="1" x14ac:dyDescent="0.2">
      <c r="H24725" s="180"/>
      <c r="I24725" s="180"/>
      <c r="L24725" s="181"/>
      <c r="M24725" s="180"/>
      <c r="N24725" s="180"/>
      <c r="O24725" s="180"/>
    </row>
    <row r="24726" spans="8:15" s="179" customFormat="1" x14ac:dyDescent="0.2">
      <c r="H24726" s="180"/>
      <c r="I24726" s="180"/>
      <c r="L24726" s="181"/>
      <c r="M24726" s="180"/>
      <c r="N24726" s="180"/>
      <c r="O24726" s="180"/>
    </row>
    <row r="24727" spans="8:15" s="179" customFormat="1" x14ac:dyDescent="0.2">
      <c r="H24727" s="180"/>
      <c r="I24727" s="180"/>
      <c r="L24727" s="181"/>
      <c r="M24727" s="180"/>
      <c r="N24727" s="180"/>
      <c r="O24727" s="180"/>
    </row>
    <row r="24728" spans="8:15" s="179" customFormat="1" x14ac:dyDescent="0.2">
      <c r="H24728" s="180"/>
      <c r="I24728" s="180"/>
      <c r="L24728" s="181"/>
      <c r="M24728" s="180"/>
      <c r="N24728" s="180"/>
      <c r="O24728" s="180"/>
    </row>
    <row r="24729" spans="8:15" s="179" customFormat="1" x14ac:dyDescent="0.2">
      <c r="H24729" s="180"/>
      <c r="I24729" s="180"/>
      <c r="L24729" s="181"/>
      <c r="M24729" s="180"/>
      <c r="N24729" s="180"/>
      <c r="O24729" s="180"/>
    </row>
    <row r="24730" spans="8:15" s="179" customFormat="1" x14ac:dyDescent="0.2">
      <c r="H24730" s="180"/>
      <c r="I24730" s="180"/>
      <c r="L24730" s="181"/>
      <c r="M24730" s="180"/>
      <c r="N24730" s="180"/>
      <c r="O24730" s="180"/>
    </row>
    <row r="24731" spans="8:15" s="179" customFormat="1" x14ac:dyDescent="0.2">
      <c r="H24731" s="180"/>
      <c r="I24731" s="180"/>
      <c r="L24731" s="181"/>
      <c r="M24731" s="180"/>
      <c r="N24731" s="180"/>
      <c r="O24731" s="180"/>
    </row>
    <row r="24732" spans="8:15" s="179" customFormat="1" x14ac:dyDescent="0.2">
      <c r="H24732" s="180"/>
      <c r="I24732" s="180"/>
      <c r="L24732" s="181"/>
      <c r="M24732" s="180"/>
      <c r="N24732" s="180"/>
      <c r="O24732" s="180"/>
    </row>
    <row r="24733" spans="8:15" s="179" customFormat="1" x14ac:dyDescent="0.2">
      <c r="H24733" s="180"/>
      <c r="I24733" s="180"/>
      <c r="L24733" s="181"/>
      <c r="M24733" s="180"/>
      <c r="N24733" s="180"/>
      <c r="O24733" s="180"/>
    </row>
    <row r="24734" spans="8:15" s="179" customFormat="1" x14ac:dyDescent="0.2">
      <c r="H24734" s="180"/>
      <c r="I24734" s="180"/>
      <c r="L24734" s="181"/>
      <c r="M24734" s="180"/>
      <c r="N24734" s="180"/>
      <c r="O24734" s="180"/>
    </row>
    <row r="24735" spans="8:15" s="179" customFormat="1" x14ac:dyDescent="0.2">
      <c r="H24735" s="180"/>
      <c r="I24735" s="180"/>
      <c r="L24735" s="181"/>
      <c r="M24735" s="180"/>
      <c r="N24735" s="180"/>
      <c r="O24735" s="180"/>
    </row>
    <row r="24736" spans="8:15" s="179" customFormat="1" x14ac:dyDescent="0.2">
      <c r="H24736" s="180"/>
      <c r="I24736" s="180"/>
      <c r="L24736" s="181"/>
      <c r="M24736" s="180"/>
      <c r="N24736" s="180"/>
      <c r="O24736" s="180"/>
    </row>
    <row r="24737" spans="8:15" s="179" customFormat="1" x14ac:dyDescent="0.2">
      <c r="H24737" s="180"/>
      <c r="I24737" s="180"/>
      <c r="L24737" s="181"/>
      <c r="M24737" s="180"/>
      <c r="N24737" s="180"/>
      <c r="O24737" s="180"/>
    </row>
    <row r="24738" spans="8:15" s="179" customFormat="1" x14ac:dyDescent="0.2">
      <c r="H24738" s="180"/>
      <c r="I24738" s="180"/>
      <c r="L24738" s="181"/>
      <c r="M24738" s="180"/>
      <c r="N24738" s="180"/>
      <c r="O24738" s="180"/>
    </row>
    <row r="24739" spans="8:15" s="179" customFormat="1" x14ac:dyDescent="0.2">
      <c r="H24739" s="180"/>
      <c r="I24739" s="180"/>
      <c r="L24739" s="181"/>
      <c r="M24739" s="180"/>
      <c r="N24739" s="180"/>
      <c r="O24739" s="180"/>
    </row>
    <row r="24740" spans="8:15" s="179" customFormat="1" x14ac:dyDescent="0.2">
      <c r="H24740" s="180"/>
      <c r="I24740" s="180"/>
      <c r="L24740" s="181"/>
      <c r="M24740" s="180"/>
      <c r="N24740" s="180"/>
      <c r="O24740" s="180"/>
    </row>
    <row r="24741" spans="8:15" s="179" customFormat="1" x14ac:dyDescent="0.2">
      <c r="H24741" s="180"/>
      <c r="I24741" s="180"/>
      <c r="L24741" s="181"/>
      <c r="M24741" s="180"/>
      <c r="N24741" s="180"/>
      <c r="O24741" s="180"/>
    </row>
    <row r="24742" spans="8:15" s="179" customFormat="1" x14ac:dyDescent="0.2">
      <c r="H24742" s="180"/>
      <c r="I24742" s="180"/>
      <c r="L24742" s="181"/>
      <c r="M24742" s="180"/>
      <c r="N24742" s="180"/>
      <c r="O24742" s="180"/>
    </row>
    <row r="24743" spans="8:15" s="179" customFormat="1" x14ac:dyDescent="0.2">
      <c r="H24743" s="180"/>
      <c r="I24743" s="180"/>
      <c r="L24743" s="181"/>
      <c r="M24743" s="180"/>
      <c r="N24743" s="180"/>
      <c r="O24743" s="180"/>
    </row>
    <row r="24744" spans="8:15" s="179" customFormat="1" x14ac:dyDescent="0.2">
      <c r="H24744" s="180"/>
      <c r="I24744" s="180"/>
      <c r="L24744" s="181"/>
      <c r="M24744" s="180"/>
      <c r="N24744" s="180"/>
      <c r="O24744" s="180"/>
    </row>
    <row r="24745" spans="8:15" s="179" customFormat="1" x14ac:dyDescent="0.2">
      <c r="H24745" s="180"/>
      <c r="I24745" s="180"/>
      <c r="L24745" s="181"/>
      <c r="M24745" s="180"/>
      <c r="N24745" s="180"/>
      <c r="O24745" s="180"/>
    </row>
    <row r="24746" spans="8:15" s="179" customFormat="1" x14ac:dyDescent="0.2">
      <c r="H24746" s="180"/>
      <c r="I24746" s="180"/>
      <c r="L24746" s="181"/>
      <c r="M24746" s="180"/>
      <c r="N24746" s="180"/>
      <c r="O24746" s="180"/>
    </row>
    <row r="24747" spans="8:15" s="179" customFormat="1" x14ac:dyDescent="0.2">
      <c r="H24747" s="180"/>
      <c r="I24747" s="180"/>
      <c r="L24747" s="181"/>
      <c r="M24747" s="180"/>
      <c r="N24747" s="180"/>
      <c r="O24747" s="180"/>
    </row>
    <row r="24748" spans="8:15" s="179" customFormat="1" x14ac:dyDescent="0.2">
      <c r="H24748" s="180"/>
      <c r="I24748" s="180"/>
      <c r="L24748" s="181"/>
      <c r="M24748" s="180"/>
      <c r="N24748" s="180"/>
      <c r="O24748" s="180"/>
    </row>
    <row r="24749" spans="8:15" s="179" customFormat="1" x14ac:dyDescent="0.2">
      <c r="H24749" s="180"/>
      <c r="I24749" s="180"/>
      <c r="L24749" s="181"/>
      <c r="M24749" s="180"/>
      <c r="N24749" s="180"/>
      <c r="O24749" s="180"/>
    </row>
    <row r="24750" spans="8:15" s="179" customFormat="1" x14ac:dyDescent="0.2">
      <c r="H24750" s="180"/>
      <c r="I24750" s="180"/>
      <c r="L24750" s="181"/>
      <c r="M24750" s="180"/>
      <c r="N24750" s="180"/>
      <c r="O24750" s="180"/>
    </row>
    <row r="24751" spans="8:15" s="179" customFormat="1" x14ac:dyDescent="0.2">
      <c r="H24751" s="180"/>
      <c r="I24751" s="180"/>
      <c r="L24751" s="181"/>
      <c r="M24751" s="180"/>
      <c r="N24751" s="180"/>
      <c r="O24751" s="180"/>
    </row>
    <row r="24752" spans="8:15" s="179" customFormat="1" x14ac:dyDescent="0.2">
      <c r="H24752" s="180"/>
      <c r="I24752" s="180"/>
      <c r="L24752" s="181"/>
      <c r="M24752" s="180"/>
      <c r="N24752" s="180"/>
      <c r="O24752" s="180"/>
    </row>
    <row r="24753" spans="8:15" s="179" customFormat="1" x14ac:dyDescent="0.2">
      <c r="H24753" s="180"/>
      <c r="I24753" s="180"/>
      <c r="L24753" s="181"/>
      <c r="M24753" s="180"/>
      <c r="N24753" s="180"/>
      <c r="O24753" s="180"/>
    </row>
    <row r="24754" spans="8:15" s="179" customFormat="1" x14ac:dyDescent="0.2">
      <c r="H24754" s="180"/>
      <c r="I24754" s="180"/>
      <c r="L24754" s="181"/>
      <c r="M24754" s="180"/>
      <c r="N24754" s="180"/>
      <c r="O24754" s="180"/>
    </row>
    <row r="24755" spans="8:15" s="179" customFormat="1" x14ac:dyDescent="0.2">
      <c r="H24755" s="180"/>
      <c r="I24755" s="180"/>
      <c r="L24755" s="181"/>
      <c r="M24755" s="180"/>
      <c r="N24755" s="180"/>
      <c r="O24755" s="180"/>
    </row>
    <row r="24756" spans="8:15" s="179" customFormat="1" x14ac:dyDescent="0.2">
      <c r="H24756" s="180"/>
      <c r="I24756" s="180"/>
      <c r="L24756" s="181"/>
      <c r="M24756" s="180"/>
      <c r="N24756" s="180"/>
      <c r="O24756" s="180"/>
    </row>
    <row r="24757" spans="8:15" s="179" customFormat="1" x14ac:dyDescent="0.2">
      <c r="H24757" s="180"/>
      <c r="I24757" s="180"/>
      <c r="L24757" s="181"/>
      <c r="M24757" s="180"/>
      <c r="N24757" s="180"/>
      <c r="O24757" s="180"/>
    </row>
    <row r="24758" spans="8:15" s="179" customFormat="1" x14ac:dyDescent="0.2">
      <c r="H24758" s="180"/>
      <c r="I24758" s="180"/>
      <c r="L24758" s="181"/>
      <c r="M24758" s="180"/>
      <c r="N24758" s="180"/>
      <c r="O24758" s="180"/>
    </row>
    <row r="24759" spans="8:15" s="179" customFormat="1" x14ac:dyDescent="0.2">
      <c r="H24759" s="180"/>
      <c r="I24759" s="180"/>
      <c r="L24759" s="181"/>
      <c r="M24759" s="180"/>
      <c r="N24759" s="180"/>
      <c r="O24759" s="180"/>
    </row>
    <row r="24760" spans="8:15" s="179" customFormat="1" x14ac:dyDescent="0.2">
      <c r="H24760" s="180"/>
      <c r="I24760" s="180"/>
      <c r="L24760" s="181"/>
      <c r="M24760" s="180"/>
      <c r="N24760" s="180"/>
      <c r="O24760" s="180"/>
    </row>
    <row r="24761" spans="8:15" s="179" customFormat="1" x14ac:dyDescent="0.2">
      <c r="H24761" s="180"/>
      <c r="I24761" s="180"/>
      <c r="L24761" s="181"/>
      <c r="M24761" s="180"/>
      <c r="N24761" s="180"/>
      <c r="O24761" s="180"/>
    </row>
    <row r="24762" spans="8:15" s="179" customFormat="1" x14ac:dyDescent="0.2">
      <c r="H24762" s="180"/>
      <c r="I24762" s="180"/>
      <c r="L24762" s="181"/>
      <c r="M24762" s="180"/>
      <c r="N24762" s="180"/>
      <c r="O24762" s="180"/>
    </row>
    <row r="24763" spans="8:15" s="179" customFormat="1" x14ac:dyDescent="0.2">
      <c r="H24763" s="180"/>
      <c r="I24763" s="180"/>
      <c r="L24763" s="181"/>
      <c r="M24763" s="180"/>
      <c r="N24763" s="180"/>
      <c r="O24763" s="180"/>
    </row>
    <row r="24764" spans="8:15" s="179" customFormat="1" x14ac:dyDescent="0.2">
      <c r="H24764" s="180"/>
      <c r="I24764" s="180"/>
      <c r="L24764" s="181"/>
      <c r="M24764" s="180"/>
      <c r="N24764" s="180"/>
      <c r="O24764" s="180"/>
    </row>
    <row r="24765" spans="8:15" s="179" customFormat="1" x14ac:dyDescent="0.2">
      <c r="H24765" s="180"/>
      <c r="I24765" s="180"/>
      <c r="L24765" s="181"/>
      <c r="M24765" s="180"/>
      <c r="N24765" s="180"/>
      <c r="O24765" s="180"/>
    </row>
    <row r="24766" spans="8:15" s="179" customFormat="1" x14ac:dyDescent="0.2">
      <c r="H24766" s="180"/>
      <c r="I24766" s="180"/>
      <c r="L24766" s="181"/>
      <c r="M24766" s="180"/>
      <c r="N24766" s="180"/>
      <c r="O24766" s="180"/>
    </row>
    <row r="24767" spans="8:15" s="179" customFormat="1" x14ac:dyDescent="0.2">
      <c r="H24767" s="180"/>
      <c r="I24767" s="180"/>
      <c r="L24767" s="181"/>
      <c r="M24767" s="180"/>
      <c r="N24767" s="180"/>
      <c r="O24767" s="180"/>
    </row>
    <row r="24768" spans="8:15" s="179" customFormat="1" x14ac:dyDescent="0.2">
      <c r="H24768" s="180"/>
      <c r="I24768" s="180"/>
      <c r="L24768" s="181"/>
      <c r="M24768" s="180"/>
      <c r="N24768" s="180"/>
      <c r="O24768" s="180"/>
    </row>
    <row r="24769" spans="8:15" s="179" customFormat="1" x14ac:dyDescent="0.2">
      <c r="H24769" s="180"/>
      <c r="I24769" s="180"/>
      <c r="L24769" s="181"/>
      <c r="M24769" s="180"/>
      <c r="N24769" s="180"/>
      <c r="O24769" s="180"/>
    </row>
    <row r="24770" spans="8:15" s="179" customFormat="1" x14ac:dyDescent="0.2">
      <c r="H24770" s="180"/>
      <c r="I24770" s="180"/>
      <c r="L24770" s="181"/>
      <c r="M24770" s="180"/>
      <c r="N24770" s="180"/>
      <c r="O24770" s="180"/>
    </row>
    <row r="24771" spans="8:15" s="179" customFormat="1" x14ac:dyDescent="0.2">
      <c r="H24771" s="180"/>
      <c r="I24771" s="180"/>
      <c r="L24771" s="181"/>
      <c r="M24771" s="180"/>
      <c r="N24771" s="180"/>
      <c r="O24771" s="180"/>
    </row>
    <row r="24772" spans="8:15" s="179" customFormat="1" x14ac:dyDescent="0.2">
      <c r="H24772" s="180"/>
      <c r="I24772" s="180"/>
      <c r="L24772" s="181"/>
      <c r="M24772" s="180"/>
      <c r="N24772" s="180"/>
      <c r="O24772" s="180"/>
    </row>
    <row r="24773" spans="8:15" s="179" customFormat="1" x14ac:dyDescent="0.2">
      <c r="H24773" s="180"/>
      <c r="I24773" s="180"/>
      <c r="L24773" s="181"/>
      <c r="M24773" s="180"/>
      <c r="N24773" s="180"/>
      <c r="O24773" s="180"/>
    </row>
    <row r="24774" spans="8:15" s="179" customFormat="1" x14ac:dyDescent="0.2">
      <c r="H24774" s="180"/>
      <c r="I24774" s="180"/>
      <c r="L24774" s="181"/>
      <c r="M24774" s="180"/>
      <c r="N24774" s="180"/>
      <c r="O24774" s="180"/>
    </row>
    <row r="24775" spans="8:15" s="179" customFormat="1" x14ac:dyDescent="0.2">
      <c r="H24775" s="180"/>
      <c r="I24775" s="180"/>
      <c r="L24775" s="181"/>
      <c r="M24775" s="180"/>
      <c r="N24775" s="180"/>
      <c r="O24775" s="180"/>
    </row>
    <row r="24776" spans="8:15" s="179" customFormat="1" x14ac:dyDescent="0.2">
      <c r="H24776" s="180"/>
      <c r="I24776" s="180"/>
      <c r="L24776" s="181"/>
      <c r="M24776" s="180"/>
      <c r="N24776" s="180"/>
      <c r="O24776" s="180"/>
    </row>
    <row r="24777" spans="8:15" s="179" customFormat="1" x14ac:dyDescent="0.2">
      <c r="H24777" s="180"/>
      <c r="I24777" s="180"/>
      <c r="L24777" s="181"/>
      <c r="M24777" s="180"/>
      <c r="N24777" s="180"/>
      <c r="O24777" s="180"/>
    </row>
    <row r="24778" spans="8:15" s="179" customFormat="1" x14ac:dyDescent="0.2">
      <c r="H24778" s="180"/>
      <c r="I24778" s="180"/>
      <c r="L24778" s="181"/>
      <c r="M24778" s="180"/>
      <c r="N24778" s="180"/>
      <c r="O24778" s="180"/>
    </row>
    <row r="24779" spans="8:15" s="179" customFormat="1" x14ac:dyDescent="0.2">
      <c r="H24779" s="180"/>
      <c r="I24779" s="180"/>
      <c r="L24779" s="181"/>
      <c r="M24779" s="180"/>
      <c r="N24779" s="180"/>
      <c r="O24779" s="180"/>
    </row>
    <row r="24780" spans="8:15" s="179" customFormat="1" x14ac:dyDescent="0.2">
      <c r="H24780" s="180"/>
      <c r="I24780" s="180"/>
      <c r="L24780" s="181"/>
      <c r="M24780" s="180"/>
      <c r="N24780" s="180"/>
      <c r="O24780" s="180"/>
    </row>
    <row r="24781" spans="8:15" s="179" customFormat="1" x14ac:dyDescent="0.2">
      <c r="H24781" s="180"/>
      <c r="I24781" s="180"/>
      <c r="L24781" s="181"/>
      <c r="M24781" s="180"/>
      <c r="N24781" s="180"/>
      <c r="O24781" s="180"/>
    </row>
    <row r="24782" spans="8:15" s="179" customFormat="1" x14ac:dyDescent="0.2">
      <c r="H24782" s="180"/>
      <c r="I24782" s="180"/>
      <c r="L24782" s="181"/>
      <c r="M24782" s="180"/>
      <c r="N24782" s="180"/>
      <c r="O24782" s="180"/>
    </row>
    <row r="24783" spans="8:15" s="179" customFormat="1" x14ac:dyDescent="0.2">
      <c r="H24783" s="180"/>
      <c r="I24783" s="180"/>
      <c r="L24783" s="181"/>
      <c r="M24783" s="180"/>
      <c r="N24783" s="180"/>
      <c r="O24783" s="180"/>
    </row>
    <row r="24784" spans="8:15" s="179" customFormat="1" x14ac:dyDescent="0.2">
      <c r="H24784" s="180"/>
      <c r="I24784" s="180"/>
      <c r="L24784" s="181"/>
      <c r="M24784" s="180"/>
      <c r="N24784" s="180"/>
      <c r="O24784" s="180"/>
    </row>
    <row r="24785" spans="8:15" s="179" customFormat="1" x14ac:dyDescent="0.2">
      <c r="H24785" s="180"/>
      <c r="I24785" s="180"/>
      <c r="L24785" s="181"/>
      <c r="M24785" s="180"/>
      <c r="N24785" s="180"/>
      <c r="O24785" s="180"/>
    </row>
    <row r="24786" spans="8:15" s="179" customFormat="1" x14ac:dyDescent="0.2">
      <c r="H24786" s="180"/>
      <c r="I24786" s="180"/>
      <c r="L24786" s="181"/>
      <c r="M24786" s="180"/>
      <c r="N24786" s="180"/>
      <c r="O24786" s="180"/>
    </row>
    <row r="24787" spans="8:15" s="179" customFormat="1" x14ac:dyDescent="0.2">
      <c r="H24787" s="180"/>
      <c r="I24787" s="180"/>
      <c r="L24787" s="181"/>
      <c r="M24787" s="180"/>
      <c r="N24787" s="180"/>
      <c r="O24787" s="180"/>
    </row>
    <row r="24788" spans="8:15" s="179" customFormat="1" x14ac:dyDescent="0.2">
      <c r="H24788" s="180"/>
      <c r="I24788" s="180"/>
      <c r="L24788" s="181"/>
      <c r="M24788" s="180"/>
      <c r="N24788" s="180"/>
      <c r="O24788" s="180"/>
    </row>
    <row r="24789" spans="8:15" s="179" customFormat="1" x14ac:dyDescent="0.2">
      <c r="H24789" s="180"/>
      <c r="I24789" s="180"/>
      <c r="L24789" s="181"/>
      <c r="M24789" s="180"/>
      <c r="N24789" s="180"/>
      <c r="O24789" s="180"/>
    </row>
    <row r="24790" spans="8:15" s="179" customFormat="1" x14ac:dyDescent="0.2">
      <c r="H24790" s="180"/>
      <c r="I24790" s="180"/>
      <c r="L24790" s="181"/>
      <c r="M24790" s="180"/>
      <c r="N24790" s="180"/>
      <c r="O24790" s="180"/>
    </row>
    <row r="24791" spans="8:15" s="179" customFormat="1" x14ac:dyDescent="0.2">
      <c r="H24791" s="180"/>
      <c r="I24791" s="180"/>
      <c r="L24791" s="181"/>
      <c r="M24791" s="180"/>
      <c r="N24791" s="180"/>
      <c r="O24791" s="180"/>
    </row>
    <row r="24792" spans="8:15" s="179" customFormat="1" x14ac:dyDescent="0.2">
      <c r="H24792" s="180"/>
      <c r="I24792" s="180"/>
      <c r="L24792" s="181"/>
      <c r="M24792" s="180"/>
      <c r="N24792" s="180"/>
      <c r="O24792" s="180"/>
    </row>
    <row r="24793" spans="8:15" s="179" customFormat="1" x14ac:dyDescent="0.2">
      <c r="H24793" s="180"/>
      <c r="I24793" s="180"/>
      <c r="L24793" s="181"/>
      <c r="M24793" s="180"/>
      <c r="N24793" s="180"/>
      <c r="O24793" s="180"/>
    </row>
    <row r="24794" spans="8:15" s="179" customFormat="1" x14ac:dyDescent="0.2">
      <c r="H24794" s="180"/>
      <c r="I24794" s="180"/>
      <c r="L24794" s="181"/>
      <c r="M24794" s="180"/>
      <c r="N24794" s="180"/>
      <c r="O24794" s="180"/>
    </row>
    <row r="24795" spans="8:15" s="179" customFormat="1" x14ac:dyDescent="0.2">
      <c r="H24795" s="180"/>
      <c r="I24795" s="180"/>
      <c r="L24795" s="181"/>
      <c r="M24795" s="180"/>
      <c r="N24795" s="180"/>
      <c r="O24795" s="180"/>
    </row>
    <row r="24796" spans="8:15" s="179" customFormat="1" x14ac:dyDescent="0.2">
      <c r="H24796" s="180"/>
      <c r="I24796" s="180"/>
      <c r="L24796" s="181"/>
      <c r="M24796" s="180"/>
      <c r="N24796" s="180"/>
      <c r="O24796" s="180"/>
    </row>
    <row r="24797" spans="8:15" s="179" customFormat="1" x14ac:dyDescent="0.2">
      <c r="H24797" s="180"/>
      <c r="I24797" s="180"/>
      <c r="L24797" s="181"/>
      <c r="M24797" s="180"/>
      <c r="N24797" s="180"/>
      <c r="O24797" s="180"/>
    </row>
    <row r="24798" spans="8:15" s="179" customFormat="1" x14ac:dyDescent="0.2">
      <c r="H24798" s="180"/>
      <c r="I24798" s="180"/>
      <c r="L24798" s="181"/>
      <c r="M24798" s="180"/>
      <c r="N24798" s="180"/>
      <c r="O24798" s="180"/>
    </row>
    <row r="24799" spans="8:15" s="179" customFormat="1" x14ac:dyDescent="0.2">
      <c r="H24799" s="180"/>
      <c r="I24799" s="180"/>
      <c r="L24799" s="181"/>
      <c r="M24799" s="180"/>
      <c r="N24799" s="180"/>
      <c r="O24799" s="180"/>
    </row>
    <row r="24800" spans="8:15" s="179" customFormat="1" x14ac:dyDescent="0.2">
      <c r="H24800" s="180"/>
      <c r="I24800" s="180"/>
      <c r="L24800" s="181"/>
      <c r="M24800" s="180"/>
      <c r="N24800" s="180"/>
      <c r="O24800" s="180"/>
    </row>
    <row r="24801" spans="8:15" s="179" customFormat="1" x14ac:dyDescent="0.2">
      <c r="H24801" s="180"/>
      <c r="I24801" s="180"/>
      <c r="L24801" s="181"/>
      <c r="M24801" s="180"/>
      <c r="N24801" s="180"/>
      <c r="O24801" s="180"/>
    </row>
    <row r="24802" spans="8:15" s="179" customFormat="1" x14ac:dyDescent="0.2">
      <c r="H24802" s="180"/>
      <c r="I24802" s="180"/>
      <c r="L24802" s="181"/>
      <c r="M24802" s="180"/>
      <c r="N24802" s="180"/>
      <c r="O24802" s="180"/>
    </row>
    <row r="24803" spans="8:15" s="179" customFormat="1" x14ac:dyDescent="0.2">
      <c r="H24803" s="180"/>
      <c r="I24803" s="180"/>
      <c r="L24803" s="181"/>
      <c r="M24803" s="180"/>
      <c r="N24803" s="180"/>
      <c r="O24803" s="180"/>
    </row>
    <row r="24804" spans="8:15" s="179" customFormat="1" x14ac:dyDescent="0.2">
      <c r="H24804" s="180"/>
      <c r="I24804" s="180"/>
      <c r="L24804" s="181"/>
      <c r="M24804" s="180"/>
      <c r="N24804" s="180"/>
      <c r="O24804" s="180"/>
    </row>
    <row r="24805" spans="8:15" s="179" customFormat="1" x14ac:dyDescent="0.2">
      <c r="H24805" s="180"/>
      <c r="I24805" s="180"/>
      <c r="L24805" s="181"/>
      <c r="M24805" s="180"/>
      <c r="N24805" s="180"/>
      <c r="O24805" s="180"/>
    </row>
    <row r="24806" spans="8:15" s="179" customFormat="1" x14ac:dyDescent="0.2">
      <c r="H24806" s="180"/>
      <c r="I24806" s="180"/>
      <c r="L24806" s="181"/>
      <c r="M24806" s="180"/>
      <c r="N24806" s="180"/>
      <c r="O24806" s="180"/>
    </row>
    <row r="24807" spans="8:15" s="179" customFormat="1" x14ac:dyDescent="0.2">
      <c r="H24807" s="180"/>
      <c r="I24807" s="180"/>
      <c r="L24807" s="181"/>
      <c r="M24807" s="180"/>
      <c r="N24807" s="180"/>
      <c r="O24807" s="180"/>
    </row>
    <row r="24808" spans="8:15" s="179" customFormat="1" x14ac:dyDescent="0.2">
      <c r="H24808" s="180"/>
      <c r="I24808" s="180"/>
      <c r="L24808" s="181"/>
      <c r="M24808" s="180"/>
      <c r="N24808" s="180"/>
      <c r="O24808" s="180"/>
    </row>
    <row r="24809" spans="8:15" s="179" customFormat="1" x14ac:dyDescent="0.2">
      <c r="H24809" s="180"/>
      <c r="I24809" s="180"/>
      <c r="L24809" s="181"/>
      <c r="M24809" s="180"/>
      <c r="N24809" s="180"/>
      <c r="O24809" s="180"/>
    </row>
    <row r="24810" spans="8:15" s="179" customFormat="1" x14ac:dyDescent="0.2">
      <c r="H24810" s="180"/>
      <c r="I24810" s="180"/>
      <c r="L24810" s="181"/>
      <c r="M24810" s="180"/>
      <c r="N24810" s="180"/>
      <c r="O24810" s="180"/>
    </row>
    <row r="24811" spans="8:15" s="179" customFormat="1" x14ac:dyDescent="0.2">
      <c r="H24811" s="180"/>
      <c r="I24811" s="180"/>
      <c r="L24811" s="181"/>
      <c r="M24811" s="180"/>
      <c r="N24811" s="180"/>
      <c r="O24811" s="180"/>
    </row>
    <row r="24812" spans="8:15" s="179" customFormat="1" x14ac:dyDescent="0.2">
      <c r="H24812" s="180"/>
      <c r="I24812" s="180"/>
      <c r="L24812" s="181"/>
      <c r="M24812" s="180"/>
      <c r="N24812" s="180"/>
      <c r="O24812" s="180"/>
    </row>
    <row r="24813" spans="8:15" s="179" customFormat="1" x14ac:dyDescent="0.2">
      <c r="H24813" s="180"/>
      <c r="I24813" s="180"/>
      <c r="L24813" s="181"/>
      <c r="M24813" s="180"/>
      <c r="N24813" s="180"/>
      <c r="O24813" s="180"/>
    </row>
    <row r="24814" spans="8:15" s="179" customFormat="1" x14ac:dyDescent="0.2">
      <c r="H24814" s="180"/>
      <c r="I24814" s="180"/>
      <c r="L24814" s="181"/>
      <c r="M24814" s="180"/>
      <c r="N24814" s="180"/>
      <c r="O24814" s="180"/>
    </row>
    <row r="24815" spans="8:15" s="179" customFormat="1" x14ac:dyDescent="0.2">
      <c r="H24815" s="180"/>
      <c r="I24815" s="180"/>
      <c r="L24815" s="181"/>
      <c r="M24815" s="180"/>
      <c r="N24815" s="180"/>
      <c r="O24815" s="180"/>
    </row>
    <row r="24816" spans="8:15" s="179" customFormat="1" x14ac:dyDescent="0.2">
      <c r="H24816" s="180"/>
      <c r="I24816" s="180"/>
      <c r="L24816" s="181"/>
      <c r="M24816" s="180"/>
      <c r="N24816" s="180"/>
      <c r="O24816" s="180"/>
    </row>
    <row r="24817" spans="8:15" s="179" customFormat="1" x14ac:dyDescent="0.2">
      <c r="H24817" s="180"/>
      <c r="I24817" s="180"/>
      <c r="L24817" s="181"/>
      <c r="M24817" s="180"/>
      <c r="N24817" s="180"/>
      <c r="O24817" s="180"/>
    </row>
    <row r="24818" spans="8:15" s="179" customFormat="1" x14ac:dyDescent="0.2">
      <c r="H24818" s="180"/>
      <c r="I24818" s="180"/>
      <c r="L24818" s="181"/>
      <c r="M24818" s="180"/>
      <c r="N24818" s="180"/>
      <c r="O24818" s="180"/>
    </row>
    <row r="24819" spans="8:15" s="179" customFormat="1" x14ac:dyDescent="0.2">
      <c r="H24819" s="180"/>
      <c r="I24819" s="180"/>
      <c r="L24819" s="181"/>
      <c r="M24819" s="180"/>
      <c r="N24819" s="180"/>
      <c r="O24819" s="180"/>
    </row>
    <row r="24820" spans="8:15" s="179" customFormat="1" x14ac:dyDescent="0.2">
      <c r="H24820" s="180"/>
      <c r="I24820" s="180"/>
      <c r="L24820" s="181"/>
      <c r="M24820" s="180"/>
      <c r="N24820" s="180"/>
      <c r="O24820" s="180"/>
    </row>
    <row r="24821" spans="8:15" s="179" customFormat="1" x14ac:dyDescent="0.2">
      <c r="H24821" s="180"/>
      <c r="I24821" s="180"/>
      <c r="L24821" s="181"/>
      <c r="M24821" s="180"/>
      <c r="N24821" s="180"/>
      <c r="O24821" s="180"/>
    </row>
    <row r="24822" spans="8:15" s="179" customFormat="1" x14ac:dyDescent="0.2">
      <c r="H24822" s="180"/>
      <c r="I24822" s="180"/>
      <c r="L24822" s="181"/>
      <c r="M24822" s="180"/>
      <c r="N24822" s="180"/>
      <c r="O24822" s="180"/>
    </row>
    <row r="24823" spans="8:15" s="179" customFormat="1" x14ac:dyDescent="0.2">
      <c r="H24823" s="180"/>
      <c r="I24823" s="180"/>
      <c r="L24823" s="181"/>
      <c r="M24823" s="180"/>
      <c r="N24823" s="180"/>
      <c r="O24823" s="180"/>
    </row>
    <row r="24824" spans="8:15" s="179" customFormat="1" x14ac:dyDescent="0.2">
      <c r="H24824" s="180"/>
      <c r="I24824" s="180"/>
      <c r="L24824" s="181"/>
      <c r="M24824" s="180"/>
      <c r="N24824" s="180"/>
      <c r="O24824" s="180"/>
    </row>
    <row r="24825" spans="8:15" s="179" customFormat="1" x14ac:dyDescent="0.2">
      <c r="H24825" s="180"/>
      <c r="I24825" s="180"/>
      <c r="L24825" s="181"/>
      <c r="M24825" s="180"/>
      <c r="N24825" s="180"/>
      <c r="O24825" s="180"/>
    </row>
    <row r="24826" spans="8:15" s="179" customFormat="1" x14ac:dyDescent="0.2">
      <c r="H24826" s="180"/>
      <c r="I24826" s="180"/>
      <c r="L24826" s="181"/>
      <c r="M24826" s="180"/>
      <c r="N24826" s="180"/>
      <c r="O24826" s="180"/>
    </row>
    <row r="24827" spans="8:15" s="179" customFormat="1" x14ac:dyDescent="0.2">
      <c r="H24827" s="180"/>
      <c r="I24827" s="180"/>
      <c r="L24827" s="181"/>
      <c r="M24827" s="180"/>
      <c r="N24827" s="180"/>
      <c r="O24827" s="180"/>
    </row>
    <row r="24828" spans="8:15" s="179" customFormat="1" x14ac:dyDescent="0.2">
      <c r="H24828" s="180"/>
      <c r="I24828" s="180"/>
      <c r="L24828" s="181"/>
      <c r="M24828" s="180"/>
      <c r="N24828" s="180"/>
      <c r="O24828" s="180"/>
    </row>
    <row r="24829" spans="8:15" s="179" customFormat="1" x14ac:dyDescent="0.2">
      <c r="H24829" s="180"/>
      <c r="I24829" s="180"/>
      <c r="L24829" s="181"/>
      <c r="M24829" s="180"/>
      <c r="N24829" s="180"/>
      <c r="O24829" s="180"/>
    </row>
    <row r="24830" spans="8:15" s="179" customFormat="1" x14ac:dyDescent="0.2">
      <c r="H24830" s="180"/>
      <c r="I24830" s="180"/>
      <c r="L24830" s="181"/>
      <c r="M24830" s="180"/>
      <c r="N24830" s="180"/>
      <c r="O24830" s="180"/>
    </row>
    <row r="24831" spans="8:15" s="179" customFormat="1" x14ac:dyDescent="0.2">
      <c r="H24831" s="180"/>
      <c r="I24831" s="180"/>
      <c r="L24831" s="181"/>
      <c r="M24831" s="180"/>
      <c r="N24831" s="180"/>
      <c r="O24831" s="180"/>
    </row>
    <row r="24832" spans="8:15" s="179" customFormat="1" x14ac:dyDescent="0.2">
      <c r="H24832" s="180"/>
      <c r="I24832" s="180"/>
      <c r="L24832" s="181"/>
      <c r="M24832" s="180"/>
      <c r="N24832" s="180"/>
      <c r="O24832" s="180"/>
    </row>
    <row r="24833" spans="8:15" s="179" customFormat="1" x14ac:dyDescent="0.2">
      <c r="H24833" s="180"/>
      <c r="I24833" s="180"/>
      <c r="L24833" s="181"/>
      <c r="M24833" s="180"/>
      <c r="N24833" s="180"/>
      <c r="O24833" s="180"/>
    </row>
    <row r="24834" spans="8:15" s="179" customFormat="1" x14ac:dyDescent="0.2">
      <c r="H24834" s="180"/>
      <c r="I24834" s="180"/>
      <c r="L24834" s="181"/>
      <c r="M24834" s="180"/>
      <c r="N24834" s="180"/>
      <c r="O24834" s="180"/>
    </row>
    <row r="24835" spans="8:15" s="179" customFormat="1" x14ac:dyDescent="0.2">
      <c r="H24835" s="180"/>
      <c r="I24835" s="180"/>
      <c r="L24835" s="181"/>
      <c r="M24835" s="180"/>
      <c r="N24835" s="180"/>
      <c r="O24835" s="180"/>
    </row>
    <row r="24836" spans="8:15" s="179" customFormat="1" x14ac:dyDescent="0.2">
      <c r="H24836" s="180"/>
      <c r="I24836" s="180"/>
      <c r="L24836" s="181"/>
      <c r="M24836" s="180"/>
      <c r="N24836" s="180"/>
      <c r="O24836" s="180"/>
    </row>
    <row r="24837" spans="8:15" s="179" customFormat="1" x14ac:dyDescent="0.2">
      <c r="H24837" s="180"/>
      <c r="I24837" s="180"/>
      <c r="L24837" s="181"/>
      <c r="M24837" s="180"/>
      <c r="N24837" s="180"/>
      <c r="O24837" s="180"/>
    </row>
    <row r="24838" spans="8:15" s="179" customFormat="1" x14ac:dyDescent="0.2">
      <c r="H24838" s="180"/>
      <c r="I24838" s="180"/>
      <c r="L24838" s="181"/>
      <c r="M24838" s="180"/>
      <c r="N24838" s="180"/>
      <c r="O24838" s="180"/>
    </row>
    <row r="24839" spans="8:15" s="179" customFormat="1" x14ac:dyDescent="0.2">
      <c r="H24839" s="180"/>
      <c r="I24839" s="180"/>
      <c r="L24839" s="181"/>
      <c r="M24839" s="180"/>
      <c r="N24839" s="180"/>
      <c r="O24839" s="180"/>
    </row>
    <row r="24840" spans="8:15" s="179" customFormat="1" x14ac:dyDescent="0.2">
      <c r="H24840" s="180"/>
      <c r="I24840" s="180"/>
      <c r="L24840" s="181"/>
      <c r="M24840" s="180"/>
      <c r="N24840" s="180"/>
      <c r="O24840" s="180"/>
    </row>
    <row r="24841" spans="8:15" s="179" customFormat="1" x14ac:dyDescent="0.2">
      <c r="H24841" s="180"/>
      <c r="I24841" s="180"/>
      <c r="L24841" s="181"/>
      <c r="M24841" s="180"/>
      <c r="N24841" s="180"/>
      <c r="O24841" s="180"/>
    </row>
    <row r="24842" spans="8:15" s="179" customFormat="1" x14ac:dyDescent="0.2">
      <c r="H24842" s="180"/>
      <c r="I24842" s="180"/>
      <c r="L24842" s="181"/>
      <c r="M24842" s="180"/>
      <c r="N24842" s="180"/>
      <c r="O24842" s="180"/>
    </row>
    <row r="24843" spans="8:15" s="179" customFormat="1" x14ac:dyDescent="0.2">
      <c r="H24843" s="180"/>
      <c r="I24843" s="180"/>
      <c r="L24843" s="181"/>
      <c r="M24843" s="180"/>
      <c r="N24843" s="180"/>
      <c r="O24843" s="180"/>
    </row>
    <row r="24844" spans="8:15" s="179" customFormat="1" x14ac:dyDescent="0.2">
      <c r="H24844" s="180"/>
      <c r="I24844" s="180"/>
      <c r="L24844" s="181"/>
      <c r="M24844" s="180"/>
      <c r="N24844" s="180"/>
      <c r="O24844" s="180"/>
    </row>
    <row r="24845" spans="8:15" s="179" customFormat="1" x14ac:dyDescent="0.2">
      <c r="H24845" s="180"/>
      <c r="I24845" s="180"/>
      <c r="L24845" s="181"/>
      <c r="M24845" s="180"/>
      <c r="N24845" s="180"/>
      <c r="O24845" s="180"/>
    </row>
    <row r="24846" spans="8:15" s="179" customFormat="1" x14ac:dyDescent="0.2">
      <c r="H24846" s="180"/>
      <c r="I24846" s="180"/>
      <c r="L24846" s="181"/>
      <c r="M24846" s="180"/>
      <c r="N24846" s="180"/>
      <c r="O24846" s="180"/>
    </row>
    <row r="24847" spans="8:15" s="179" customFormat="1" x14ac:dyDescent="0.2">
      <c r="H24847" s="180"/>
      <c r="I24847" s="180"/>
      <c r="L24847" s="181"/>
      <c r="M24847" s="180"/>
      <c r="N24847" s="180"/>
      <c r="O24847" s="180"/>
    </row>
    <row r="24848" spans="8:15" s="179" customFormat="1" x14ac:dyDescent="0.2">
      <c r="H24848" s="180"/>
      <c r="I24848" s="180"/>
      <c r="L24848" s="181"/>
      <c r="M24848" s="180"/>
      <c r="N24848" s="180"/>
      <c r="O24848" s="180"/>
    </row>
    <row r="24849" spans="8:15" s="179" customFormat="1" x14ac:dyDescent="0.2">
      <c r="H24849" s="180"/>
      <c r="I24849" s="180"/>
      <c r="L24849" s="181"/>
      <c r="M24849" s="180"/>
      <c r="N24849" s="180"/>
      <c r="O24849" s="180"/>
    </row>
    <row r="24850" spans="8:15" s="179" customFormat="1" x14ac:dyDescent="0.2">
      <c r="H24850" s="180"/>
      <c r="I24850" s="180"/>
      <c r="L24850" s="181"/>
      <c r="M24850" s="180"/>
      <c r="N24850" s="180"/>
      <c r="O24850" s="180"/>
    </row>
    <row r="24851" spans="8:15" s="179" customFormat="1" x14ac:dyDescent="0.2">
      <c r="H24851" s="180"/>
      <c r="I24851" s="180"/>
      <c r="L24851" s="181"/>
      <c r="M24851" s="180"/>
      <c r="N24851" s="180"/>
      <c r="O24851" s="180"/>
    </row>
    <row r="24852" spans="8:15" s="179" customFormat="1" x14ac:dyDescent="0.2">
      <c r="H24852" s="180"/>
      <c r="I24852" s="180"/>
      <c r="L24852" s="181"/>
      <c r="M24852" s="180"/>
      <c r="N24852" s="180"/>
      <c r="O24852" s="180"/>
    </row>
    <row r="24853" spans="8:15" s="179" customFormat="1" x14ac:dyDescent="0.2">
      <c r="H24853" s="180"/>
      <c r="I24853" s="180"/>
      <c r="L24853" s="181"/>
      <c r="M24853" s="180"/>
      <c r="N24853" s="180"/>
      <c r="O24853" s="180"/>
    </row>
    <row r="24854" spans="8:15" s="179" customFormat="1" x14ac:dyDescent="0.2">
      <c r="H24854" s="180"/>
      <c r="I24854" s="180"/>
      <c r="L24854" s="181"/>
      <c r="M24854" s="180"/>
      <c r="N24854" s="180"/>
      <c r="O24854" s="180"/>
    </row>
    <row r="24855" spans="8:15" s="179" customFormat="1" x14ac:dyDescent="0.2">
      <c r="H24855" s="180"/>
      <c r="I24855" s="180"/>
      <c r="L24855" s="181"/>
      <c r="M24855" s="180"/>
      <c r="N24855" s="180"/>
      <c r="O24855" s="180"/>
    </row>
    <row r="24856" spans="8:15" s="179" customFormat="1" x14ac:dyDescent="0.2">
      <c r="H24856" s="180"/>
      <c r="I24856" s="180"/>
      <c r="L24856" s="181"/>
      <c r="M24856" s="180"/>
      <c r="N24856" s="180"/>
      <c r="O24856" s="180"/>
    </row>
    <row r="24857" spans="8:15" s="179" customFormat="1" x14ac:dyDescent="0.2">
      <c r="H24857" s="180"/>
      <c r="I24857" s="180"/>
      <c r="L24857" s="181"/>
      <c r="M24857" s="180"/>
      <c r="N24857" s="180"/>
      <c r="O24857" s="180"/>
    </row>
    <row r="24858" spans="8:15" s="179" customFormat="1" x14ac:dyDescent="0.2">
      <c r="H24858" s="180"/>
      <c r="I24858" s="180"/>
      <c r="L24858" s="181"/>
      <c r="M24858" s="180"/>
      <c r="N24858" s="180"/>
      <c r="O24858" s="180"/>
    </row>
    <row r="24859" spans="8:15" s="179" customFormat="1" x14ac:dyDescent="0.2">
      <c r="H24859" s="180"/>
      <c r="I24859" s="180"/>
      <c r="L24859" s="181"/>
      <c r="M24859" s="180"/>
      <c r="N24859" s="180"/>
      <c r="O24859" s="180"/>
    </row>
    <row r="24860" spans="8:15" s="179" customFormat="1" x14ac:dyDescent="0.2">
      <c r="H24860" s="180"/>
      <c r="I24860" s="180"/>
      <c r="L24860" s="181"/>
      <c r="M24860" s="180"/>
      <c r="N24860" s="180"/>
      <c r="O24860" s="180"/>
    </row>
    <row r="24861" spans="8:15" s="179" customFormat="1" x14ac:dyDescent="0.2">
      <c r="H24861" s="180"/>
      <c r="I24861" s="180"/>
      <c r="L24861" s="181"/>
      <c r="M24861" s="180"/>
      <c r="N24861" s="180"/>
      <c r="O24861" s="180"/>
    </row>
    <row r="24862" spans="8:15" s="179" customFormat="1" x14ac:dyDescent="0.2">
      <c r="H24862" s="180"/>
      <c r="I24862" s="180"/>
      <c r="L24862" s="181"/>
      <c r="M24862" s="180"/>
      <c r="N24862" s="180"/>
      <c r="O24862" s="180"/>
    </row>
    <row r="24863" spans="8:15" s="179" customFormat="1" x14ac:dyDescent="0.2">
      <c r="H24863" s="180"/>
      <c r="I24863" s="180"/>
      <c r="L24863" s="181"/>
      <c r="M24863" s="180"/>
      <c r="N24863" s="180"/>
      <c r="O24863" s="180"/>
    </row>
    <row r="24864" spans="8:15" s="179" customFormat="1" x14ac:dyDescent="0.2">
      <c r="H24864" s="180"/>
      <c r="I24864" s="180"/>
      <c r="L24864" s="181"/>
      <c r="M24864" s="180"/>
      <c r="N24864" s="180"/>
      <c r="O24864" s="180"/>
    </row>
    <row r="24865" spans="8:15" s="179" customFormat="1" x14ac:dyDescent="0.2">
      <c r="H24865" s="180"/>
      <c r="I24865" s="180"/>
      <c r="L24865" s="181"/>
      <c r="M24865" s="180"/>
      <c r="N24865" s="180"/>
      <c r="O24865" s="180"/>
    </row>
    <row r="24866" spans="8:15" s="179" customFormat="1" x14ac:dyDescent="0.2">
      <c r="H24866" s="180"/>
      <c r="I24866" s="180"/>
      <c r="L24866" s="181"/>
      <c r="M24866" s="180"/>
      <c r="N24866" s="180"/>
      <c r="O24866" s="180"/>
    </row>
    <row r="24867" spans="8:15" s="179" customFormat="1" x14ac:dyDescent="0.2">
      <c r="H24867" s="180"/>
      <c r="I24867" s="180"/>
      <c r="L24867" s="181"/>
      <c r="M24867" s="180"/>
      <c r="N24867" s="180"/>
      <c r="O24867" s="180"/>
    </row>
    <row r="24868" spans="8:15" s="179" customFormat="1" x14ac:dyDescent="0.2">
      <c r="H24868" s="180"/>
      <c r="I24868" s="180"/>
      <c r="L24868" s="181"/>
      <c r="M24868" s="180"/>
      <c r="N24868" s="180"/>
      <c r="O24868" s="180"/>
    </row>
    <row r="24869" spans="8:15" s="179" customFormat="1" x14ac:dyDescent="0.2">
      <c r="H24869" s="180"/>
      <c r="I24869" s="180"/>
      <c r="L24869" s="181"/>
      <c r="M24869" s="180"/>
      <c r="N24869" s="180"/>
      <c r="O24869" s="180"/>
    </row>
    <row r="24870" spans="8:15" s="179" customFormat="1" x14ac:dyDescent="0.2">
      <c r="H24870" s="180"/>
      <c r="I24870" s="180"/>
      <c r="L24870" s="181"/>
      <c r="M24870" s="180"/>
      <c r="N24870" s="180"/>
      <c r="O24870" s="180"/>
    </row>
    <row r="24871" spans="8:15" s="179" customFormat="1" x14ac:dyDescent="0.2">
      <c r="H24871" s="180"/>
      <c r="I24871" s="180"/>
      <c r="L24871" s="181"/>
      <c r="M24871" s="180"/>
      <c r="N24871" s="180"/>
      <c r="O24871" s="180"/>
    </row>
    <row r="24872" spans="8:15" s="179" customFormat="1" x14ac:dyDescent="0.2">
      <c r="H24872" s="180"/>
      <c r="I24872" s="180"/>
      <c r="L24872" s="181"/>
      <c r="M24872" s="180"/>
      <c r="N24872" s="180"/>
      <c r="O24872" s="180"/>
    </row>
    <row r="24873" spans="8:15" s="179" customFormat="1" x14ac:dyDescent="0.2">
      <c r="H24873" s="180"/>
      <c r="I24873" s="180"/>
      <c r="L24873" s="181"/>
      <c r="M24873" s="180"/>
      <c r="N24873" s="180"/>
      <c r="O24873" s="180"/>
    </row>
    <row r="24874" spans="8:15" s="179" customFormat="1" x14ac:dyDescent="0.2">
      <c r="H24874" s="180"/>
      <c r="I24874" s="180"/>
      <c r="L24874" s="181"/>
      <c r="M24874" s="180"/>
      <c r="N24874" s="180"/>
      <c r="O24874" s="180"/>
    </row>
    <row r="24875" spans="8:15" s="179" customFormat="1" x14ac:dyDescent="0.2">
      <c r="H24875" s="180"/>
      <c r="I24875" s="180"/>
      <c r="L24875" s="181"/>
      <c r="M24875" s="180"/>
      <c r="N24875" s="180"/>
      <c r="O24875" s="180"/>
    </row>
    <row r="24876" spans="8:15" s="179" customFormat="1" x14ac:dyDescent="0.2">
      <c r="H24876" s="180"/>
      <c r="I24876" s="180"/>
      <c r="L24876" s="181"/>
      <c r="M24876" s="180"/>
      <c r="N24876" s="180"/>
      <c r="O24876" s="180"/>
    </row>
    <row r="24877" spans="8:15" s="179" customFormat="1" x14ac:dyDescent="0.2">
      <c r="H24877" s="180"/>
      <c r="I24877" s="180"/>
      <c r="L24877" s="181"/>
      <c r="M24877" s="180"/>
      <c r="N24877" s="180"/>
      <c r="O24877" s="180"/>
    </row>
    <row r="24878" spans="8:15" s="179" customFormat="1" x14ac:dyDescent="0.2">
      <c r="H24878" s="180"/>
      <c r="I24878" s="180"/>
      <c r="L24878" s="181"/>
      <c r="M24878" s="180"/>
      <c r="N24878" s="180"/>
      <c r="O24878" s="180"/>
    </row>
    <row r="24879" spans="8:15" s="179" customFormat="1" x14ac:dyDescent="0.2">
      <c r="H24879" s="180"/>
      <c r="I24879" s="180"/>
      <c r="L24879" s="181"/>
      <c r="M24879" s="180"/>
      <c r="N24879" s="180"/>
      <c r="O24879" s="180"/>
    </row>
    <row r="24880" spans="8:15" s="179" customFormat="1" x14ac:dyDescent="0.2">
      <c r="H24880" s="180"/>
      <c r="I24880" s="180"/>
      <c r="L24880" s="181"/>
      <c r="M24880" s="180"/>
      <c r="N24880" s="180"/>
      <c r="O24880" s="180"/>
    </row>
    <row r="24881" spans="8:15" s="179" customFormat="1" x14ac:dyDescent="0.2">
      <c r="H24881" s="180"/>
      <c r="I24881" s="180"/>
      <c r="L24881" s="181"/>
      <c r="M24881" s="180"/>
      <c r="N24881" s="180"/>
      <c r="O24881" s="180"/>
    </row>
    <row r="24882" spans="8:15" s="179" customFormat="1" x14ac:dyDescent="0.2">
      <c r="H24882" s="180"/>
      <c r="I24882" s="180"/>
      <c r="L24882" s="181"/>
      <c r="M24882" s="180"/>
      <c r="N24882" s="180"/>
      <c r="O24882" s="180"/>
    </row>
    <row r="24883" spans="8:15" s="179" customFormat="1" x14ac:dyDescent="0.2">
      <c r="H24883" s="180"/>
      <c r="I24883" s="180"/>
      <c r="L24883" s="181"/>
      <c r="M24883" s="180"/>
      <c r="N24883" s="180"/>
      <c r="O24883" s="180"/>
    </row>
    <row r="24884" spans="8:15" s="179" customFormat="1" x14ac:dyDescent="0.2">
      <c r="H24884" s="180"/>
      <c r="I24884" s="180"/>
      <c r="L24884" s="181"/>
      <c r="M24884" s="180"/>
      <c r="N24884" s="180"/>
      <c r="O24884" s="180"/>
    </row>
    <row r="24885" spans="8:15" s="179" customFormat="1" x14ac:dyDescent="0.2">
      <c r="H24885" s="180"/>
      <c r="I24885" s="180"/>
      <c r="L24885" s="181"/>
      <c r="M24885" s="180"/>
      <c r="N24885" s="180"/>
      <c r="O24885" s="180"/>
    </row>
    <row r="24886" spans="8:15" s="179" customFormat="1" x14ac:dyDescent="0.2">
      <c r="H24886" s="180"/>
      <c r="I24886" s="180"/>
      <c r="L24886" s="181"/>
      <c r="M24886" s="180"/>
      <c r="N24886" s="180"/>
      <c r="O24886" s="180"/>
    </row>
    <row r="24887" spans="8:15" s="179" customFormat="1" x14ac:dyDescent="0.2">
      <c r="H24887" s="180"/>
      <c r="I24887" s="180"/>
      <c r="L24887" s="181"/>
      <c r="M24887" s="180"/>
      <c r="N24887" s="180"/>
      <c r="O24887" s="180"/>
    </row>
    <row r="24888" spans="8:15" s="179" customFormat="1" x14ac:dyDescent="0.2">
      <c r="H24888" s="180"/>
      <c r="I24888" s="180"/>
      <c r="L24888" s="181"/>
      <c r="M24888" s="180"/>
      <c r="N24888" s="180"/>
      <c r="O24888" s="180"/>
    </row>
    <row r="24889" spans="8:15" s="179" customFormat="1" x14ac:dyDescent="0.2">
      <c r="H24889" s="180"/>
      <c r="I24889" s="180"/>
      <c r="L24889" s="181"/>
      <c r="M24889" s="180"/>
      <c r="N24889" s="180"/>
      <c r="O24889" s="180"/>
    </row>
    <row r="24890" spans="8:15" s="179" customFormat="1" x14ac:dyDescent="0.2">
      <c r="H24890" s="180"/>
      <c r="I24890" s="180"/>
      <c r="L24890" s="181"/>
      <c r="M24890" s="180"/>
      <c r="N24890" s="180"/>
      <c r="O24890" s="180"/>
    </row>
    <row r="24891" spans="8:15" s="179" customFormat="1" x14ac:dyDescent="0.2">
      <c r="H24891" s="180"/>
      <c r="I24891" s="180"/>
      <c r="L24891" s="181"/>
      <c r="M24891" s="180"/>
      <c r="N24891" s="180"/>
      <c r="O24891" s="180"/>
    </row>
    <row r="24892" spans="8:15" s="179" customFormat="1" x14ac:dyDescent="0.2">
      <c r="H24892" s="180"/>
      <c r="I24892" s="180"/>
      <c r="L24892" s="181"/>
      <c r="M24892" s="180"/>
      <c r="N24892" s="180"/>
      <c r="O24892" s="180"/>
    </row>
    <row r="24893" spans="8:15" s="179" customFormat="1" x14ac:dyDescent="0.2">
      <c r="H24893" s="180"/>
      <c r="I24893" s="180"/>
      <c r="L24893" s="181"/>
      <c r="M24893" s="180"/>
      <c r="N24893" s="180"/>
      <c r="O24893" s="180"/>
    </row>
    <row r="24894" spans="8:15" s="179" customFormat="1" x14ac:dyDescent="0.2">
      <c r="H24894" s="180"/>
      <c r="I24894" s="180"/>
      <c r="L24894" s="181"/>
      <c r="M24894" s="180"/>
      <c r="N24894" s="180"/>
      <c r="O24894" s="180"/>
    </row>
    <row r="24895" spans="8:15" s="179" customFormat="1" x14ac:dyDescent="0.2">
      <c r="H24895" s="180"/>
      <c r="I24895" s="180"/>
      <c r="L24895" s="181"/>
      <c r="M24895" s="180"/>
      <c r="N24895" s="180"/>
      <c r="O24895" s="180"/>
    </row>
    <row r="24896" spans="8:15" s="179" customFormat="1" x14ac:dyDescent="0.2">
      <c r="H24896" s="180"/>
      <c r="I24896" s="180"/>
      <c r="L24896" s="181"/>
      <c r="M24896" s="180"/>
      <c r="N24896" s="180"/>
      <c r="O24896" s="180"/>
    </row>
    <row r="24897" spans="8:15" s="179" customFormat="1" x14ac:dyDescent="0.2">
      <c r="H24897" s="180"/>
      <c r="I24897" s="180"/>
      <c r="L24897" s="181"/>
      <c r="M24897" s="180"/>
      <c r="N24897" s="180"/>
      <c r="O24897" s="180"/>
    </row>
    <row r="24898" spans="8:15" s="179" customFormat="1" x14ac:dyDescent="0.2">
      <c r="H24898" s="180"/>
      <c r="I24898" s="180"/>
      <c r="L24898" s="181"/>
      <c r="M24898" s="180"/>
      <c r="N24898" s="180"/>
      <c r="O24898" s="180"/>
    </row>
    <row r="24899" spans="8:15" s="179" customFormat="1" x14ac:dyDescent="0.2">
      <c r="H24899" s="180"/>
      <c r="I24899" s="180"/>
      <c r="L24899" s="181"/>
      <c r="M24899" s="180"/>
      <c r="N24899" s="180"/>
      <c r="O24899" s="180"/>
    </row>
    <row r="24900" spans="8:15" s="179" customFormat="1" x14ac:dyDescent="0.2">
      <c r="H24900" s="180"/>
      <c r="I24900" s="180"/>
      <c r="L24900" s="181"/>
      <c r="M24900" s="180"/>
      <c r="N24900" s="180"/>
      <c r="O24900" s="180"/>
    </row>
    <row r="24901" spans="8:15" s="179" customFormat="1" x14ac:dyDescent="0.2">
      <c r="H24901" s="180"/>
      <c r="I24901" s="180"/>
      <c r="L24901" s="181"/>
      <c r="M24901" s="180"/>
      <c r="N24901" s="180"/>
      <c r="O24901" s="180"/>
    </row>
    <row r="24902" spans="8:15" s="179" customFormat="1" x14ac:dyDescent="0.2">
      <c r="H24902" s="180"/>
      <c r="I24902" s="180"/>
      <c r="L24902" s="181"/>
      <c r="M24902" s="180"/>
      <c r="N24902" s="180"/>
      <c r="O24902" s="180"/>
    </row>
    <row r="24903" spans="8:15" s="179" customFormat="1" x14ac:dyDescent="0.2">
      <c r="H24903" s="180"/>
      <c r="I24903" s="180"/>
      <c r="L24903" s="181"/>
      <c r="M24903" s="180"/>
      <c r="N24903" s="180"/>
      <c r="O24903" s="180"/>
    </row>
    <row r="24904" spans="8:15" s="179" customFormat="1" x14ac:dyDescent="0.2">
      <c r="H24904" s="180"/>
      <c r="I24904" s="180"/>
      <c r="L24904" s="181"/>
      <c r="M24904" s="180"/>
      <c r="N24904" s="180"/>
      <c r="O24904" s="180"/>
    </row>
    <row r="24905" spans="8:15" s="179" customFormat="1" x14ac:dyDescent="0.2">
      <c r="H24905" s="180"/>
      <c r="I24905" s="180"/>
      <c r="L24905" s="181"/>
      <c r="M24905" s="180"/>
      <c r="N24905" s="180"/>
      <c r="O24905" s="180"/>
    </row>
    <row r="24906" spans="8:15" s="179" customFormat="1" x14ac:dyDescent="0.2">
      <c r="H24906" s="180"/>
      <c r="I24906" s="180"/>
      <c r="L24906" s="181"/>
      <c r="M24906" s="180"/>
      <c r="N24906" s="180"/>
      <c r="O24906" s="180"/>
    </row>
    <row r="24907" spans="8:15" s="179" customFormat="1" x14ac:dyDescent="0.2">
      <c r="H24907" s="180"/>
      <c r="I24907" s="180"/>
      <c r="L24907" s="181"/>
      <c r="M24907" s="180"/>
      <c r="N24907" s="180"/>
      <c r="O24907" s="180"/>
    </row>
    <row r="24908" spans="8:15" s="179" customFormat="1" x14ac:dyDescent="0.2">
      <c r="H24908" s="180"/>
      <c r="I24908" s="180"/>
      <c r="L24908" s="181"/>
      <c r="M24908" s="180"/>
      <c r="N24908" s="180"/>
      <c r="O24908" s="180"/>
    </row>
    <row r="24909" spans="8:15" s="179" customFormat="1" x14ac:dyDescent="0.2">
      <c r="H24909" s="180"/>
      <c r="I24909" s="180"/>
      <c r="L24909" s="181"/>
      <c r="M24909" s="180"/>
      <c r="N24909" s="180"/>
      <c r="O24909" s="180"/>
    </row>
    <row r="24910" spans="8:15" s="179" customFormat="1" x14ac:dyDescent="0.2">
      <c r="H24910" s="180"/>
      <c r="I24910" s="180"/>
      <c r="L24910" s="181"/>
      <c r="M24910" s="180"/>
      <c r="N24910" s="180"/>
      <c r="O24910" s="180"/>
    </row>
    <row r="24911" spans="8:15" s="179" customFormat="1" x14ac:dyDescent="0.2">
      <c r="H24911" s="180"/>
      <c r="I24911" s="180"/>
      <c r="L24911" s="181"/>
      <c r="M24911" s="180"/>
      <c r="N24911" s="180"/>
      <c r="O24911" s="180"/>
    </row>
    <row r="24912" spans="8:15" s="179" customFormat="1" x14ac:dyDescent="0.2">
      <c r="H24912" s="180"/>
      <c r="I24912" s="180"/>
      <c r="L24912" s="181"/>
      <c r="M24912" s="180"/>
      <c r="N24912" s="180"/>
      <c r="O24912" s="180"/>
    </row>
    <row r="24913" spans="8:15" s="179" customFormat="1" x14ac:dyDescent="0.2">
      <c r="H24913" s="180"/>
      <c r="I24913" s="180"/>
      <c r="L24913" s="181"/>
      <c r="M24913" s="180"/>
      <c r="N24913" s="180"/>
      <c r="O24913" s="180"/>
    </row>
    <row r="24914" spans="8:15" s="179" customFormat="1" x14ac:dyDescent="0.2">
      <c r="H24914" s="180"/>
      <c r="I24914" s="180"/>
      <c r="L24914" s="181"/>
      <c r="M24914" s="180"/>
      <c r="N24914" s="180"/>
      <c r="O24914" s="180"/>
    </row>
    <row r="24915" spans="8:15" s="179" customFormat="1" x14ac:dyDescent="0.2">
      <c r="H24915" s="180"/>
      <c r="I24915" s="180"/>
      <c r="L24915" s="181"/>
      <c r="M24915" s="180"/>
      <c r="N24915" s="180"/>
      <c r="O24915" s="180"/>
    </row>
    <row r="24916" spans="8:15" s="179" customFormat="1" x14ac:dyDescent="0.2">
      <c r="H24916" s="180"/>
      <c r="I24916" s="180"/>
      <c r="L24916" s="181"/>
      <c r="M24916" s="180"/>
      <c r="N24916" s="180"/>
      <c r="O24916" s="180"/>
    </row>
    <row r="24917" spans="8:15" s="179" customFormat="1" x14ac:dyDescent="0.2">
      <c r="H24917" s="180"/>
      <c r="I24917" s="180"/>
      <c r="L24917" s="181"/>
      <c r="M24917" s="180"/>
      <c r="N24917" s="180"/>
      <c r="O24917" s="180"/>
    </row>
    <row r="24918" spans="8:15" s="179" customFormat="1" x14ac:dyDescent="0.2">
      <c r="H24918" s="180"/>
      <c r="I24918" s="180"/>
      <c r="L24918" s="181"/>
      <c r="M24918" s="180"/>
      <c r="N24918" s="180"/>
      <c r="O24918" s="180"/>
    </row>
    <row r="24919" spans="8:15" s="179" customFormat="1" x14ac:dyDescent="0.2">
      <c r="H24919" s="180"/>
      <c r="I24919" s="180"/>
      <c r="L24919" s="181"/>
      <c r="M24919" s="180"/>
      <c r="N24919" s="180"/>
      <c r="O24919" s="180"/>
    </row>
    <row r="24920" spans="8:15" s="179" customFormat="1" x14ac:dyDescent="0.2">
      <c r="H24920" s="180"/>
      <c r="I24920" s="180"/>
      <c r="L24920" s="181"/>
      <c r="M24920" s="180"/>
      <c r="N24920" s="180"/>
      <c r="O24920" s="180"/>
    </row>
    <row r="24921" spans="8:15" s="179" customFormat="1" x14ac:dyDescent="0.2">
      <c r="H24921" s="180"/>
      <c r="I24921" s="180"/>
      <c r="L24921" s="181"/>
      <c r="M24921" s="180"/>
      <c r="N24921" s="180"/>
      <c r="O24921" s="180"/>
    </row>
    <row r="24922" spans="8:15" s="179" customFormat="1" x14ac:dyDescent="0.2">
      <c r="H24922" s="180"/>
      <c r="I24922" s="180"/>
      <c r="L24922" s="181"/>
      <c r="M24922" s="180"/>
      <c r="N24922" s="180"/>
      <c r="O24922" s="180"/>
    </row>
    <row r="24923" spans="8:15" s="179" customFormat="1" x14ac:dyDescent="0.2">
      <c r="H24923" s="180"/>
      <c r="I24923" s="180"/>
      <c r="L24923" s="181"/>
      <c r="M24923" s="180"/>
      <c r="N24923" s="180"/>
      <c r="O24923" s="180"/>
    </row>
    <row r="24924" spans="8:15" s="179" customFormat="1" x14ac:dyDescent="0.2">
      <c r="H24924" s="180"/>
      <c r="I24924" s="180"/>
      <c r="L24924" s="181"/>
      <c r="M24924" s="180"/>
      <c r="N24924" s="180"/>
      <c r="O24924" s="180"/>
    </row>
    <row r="24925" spans="8:15" s="179" customFormat="1" x14ac:dyDescent="0.2">
      <c r="H24925" s="180"/>
      <c r="I24925" s="180"/>
      <c r="L24925" s="181"/>
      <c r="M24925" s="180"/>
      <c r="N24925" s="180"/>
      <c r="O24925" s="180"/>
    </row>
    <row r="24926" spans="8:15" s="179" customFormat="1" x14ac:dyDescent="0.2">
      <c r="H24926" s="180"/>
      <c r="I24926" s="180"/>
      <c r="L24926" s="181"/>
      <c r="M24926" s="180"/>
      <c r="N24926" s="180"/>
      <c r="O24926" s="180"/>
    </row>
    <row r="24927" spans="8:15" s="179" customFormat="1" x14ac:dyDescent="0.2">
      <c r="H24927" s="180"/>
      <c r="I24927" s="180"/>
      <c r="L24927" s="181"/>
      <c r="M24927" s="180"/>
      <c r="N24927" s="180"/>
      <c r="O24927" s="180"/>
    </row>
    <row r="24928" spans="8:15" s="179" customFormat="1" x14ac:dyDescent="0.2">
      <c r="H24928" s="180"/>
      <c r="I24928" s="180"/>
      <c r="L24928" s="181"/>
      <c r="M24928" s="180"/>
      <c r="N24928" s="180"/>
      <c r="O24928" s="180"/>
    </row>
    <row r="24929" spans="8:15" s="179" customFormat="1" x14ac:dyDescent="0.2">
      <c r="H24929" s="180"/>
      <c r="I24929" s="180"/>
      <c r="L24929" s="181"/>
      <c r="M24929" s="180"/>
      <c r="N24929" s="180"/>
      <c r="O24929" s="180"/>
    </row>
    <row r="24930" spans="8:15" s="179" customFormat="1" x14ac:dyDescent="0.2">
      <c r="H24930" s="180"/>
      <c r="I24930" s="180"/>
      <c r="L24930" s="181"/>
      <c r="M24930" s="180"/>
      <c r="N24930" s="180"/>
      <c r="O24930" s="180"/>
    </row>
    <row r="24931" spans="8:15" s="179" customFormat="1" x14ac:dyDescent="0.2">
      <c r="H24931" s="180"/>
      <c r="I24931" s="180"/>
      <c r="L24931" s="181"/>
      <c r="M24931" s="180"/>
      <c r="N24931" s="180"/>
      <c r="O24931" s="180"/>
    </row>
    <row r="24932" spans="8:15" s="179" customFormat="1" x14ac:dyDescent="0.2">
      <c r="H24932" s="180"/>
      <c r="I24932" s="180"/>
      <c r="L24932" s="181"/>
      <c r="M24932" s="180"/>
      <c r="N24932" s="180"/>
      <c r="O24932" s="180"/>
    </row>
    <row r="24933" spans="8:15" s="179" customFormat="1" x14ac:dyDescent="0.2">
      <c r="H24933" s="180"/>
      <c r="I24933" s="180"/>
      <c r="L24933" s="181"/>
      <c r="M24933" s="180"/>
      <c r="N24933" s="180"/>
      <c r="O24933" s="180"/>
    </row>
    <row r="24934" spans="8:15" s="179" customFormat="1" x14ac:dyDescent="0.2">
      <c r="H24934" s="180"/>
      <c r="I24934" s="180"/>
      <c r="L24934" s="181"/>
      <c r="M24934" s="180"/>
      <c r="N24934" s="180"/>
      <c r="O24934" s="180"/>
    </row>
    <row r="24935" spans="8:15" s="179" customFormat="1" x14ac:dyDescent="0.2">
      <c r="H24935" s="180"/>
      <c r="I24935" s="180"/>
      <c r="L24935" s="181"/>
      <c r="M24935" s="180"/>
      <c r="N24935" s="180"/>
      <c r="O24935" s="180"/>
    </row>
    <row r="24936" spans="8:15" s="179" customFormat="1" x14ac:dyDescent="0.2">
      <c r="H24936" s="180"/>
      <c r="I24936" s="180"/>
      <c r="L24936" s="181"/>
      <c r="M24936" s="180"/>
      <c r="N24936" s="180"/>
      <c r="O24936" s="180"/>
    </row>
    <row r="24937" spans="8:15" s="179" customFormat="1" x14ac:dyDescent="0.2">
      <c r="H24937" s="180"/>
      <c r="I24937" s="180"/>
      <c r="L24937" s="181"/>
      <c r="M24937" s="180"/>
      <c r="N24937" s="180"/>
      <c r="O24937" s="180"/>
    </row>
    <row r="24938" spans="8:15" s="179" customFormat="1" x14ac:dyDescent="0.2">
      <c r="H24938" s="180"/>
      <c r="I24938" s="180"/>
      <c r="L24938" s="181"/>
      <c r="M24938" s="180"/>
      <c r="N24938" s="180"/>
      <c r="O24938" s="180"/>
    </row>
    <row r="24939" spans="8:15" s="179" customFormat="1" x14ac:dyDescent="0.2">
      <c r="H24939" s="180"/>
      <c r="I24939" s="180"/>
      <c r="L24939" s="181"/>
      <c r="M24939" s="180"/>
      <c r="N24939" s="180"/>
      <c r="O24939" s="180"/>
    </row>
    <row r="24940" spans="8:15" s="179" customFormat="1" x14ac:dyDescent="0.2">
      <c r="H24940" s="180"/>
      <c r="I24940" s="180"/>
      <c r="L24940" s="181"/>
      <c r="M24940" s="180"/>
      <c r="N24940" s="180"/>
      <c r="O24940" s="180"/>
    </row>
    <row r="24941" spans="8:15" s="179" customFormat="1" x14ac:dyDescent="0.2">
      <c r="H24941" s="180"/>
      <c r="I24941" s="180"/>
      <c r="L24941" s="181"/>
      <c r="M24941" s="180"/>
      <c r="N24941" s="180"/>
      <c r="O24941" s="180"/>
    </row>
    <row r="24942" spans="8:15" s="179" customFormat="1" x14ac:dyDescent="0.2">
      <c r="H24942" s="180"/>
      <c r="I24942" s="180"/>
      <c r="L24942" s="181"/>
      <c r="M24942" s="180"/>
      <c r="N24942" s="180"/>
      <c r="O24942" s="180"/>
    </row>
    <row r="24943" spans="8:15" s="179" customFormat="1" x14ac:dyDescent="0.2">
      <c r="H24943" s="180"/>
      <c r="I24943" s="180"/>
      <c r="L24943" s="181"/>
      <c r="M24943" s="180"/>
      <c r="N24943" s="180"/>
      <c r="O24943" s="180"/>
    </row>
    <row r="24944" spans="8:15" s="179" customFormat="1" x14ac:dyDescent="0.2">
      <c r="H24944" s="180"/>
      <c r="I24944" s="180"/>
      <c r="L24944" s="181"/>
      <c r="M24944" s="180"/>
      <c r="N24944" s="180"/>
      <c r="O24944" s="180"/>
    </row>
    <row r="24945" spans="8:15" s="179" customFormat="1" x14ac:dyDescent="0.2">
      <c r="H24945" s="180"/>
      <c r="I24945" s="180"/>
      <c r="L24945" s="181"/>
      <c r="M24945" s="180"/>
      <c r="N24945" s="180"/>
      <c r="O24945" s="180"/>
    </row>
    <row r="24946" spans="8:15" s="179" customFormat="1" x14ac:dyDescent="0.2">
      <c r="H24946" s="180"/>
      <c r="I24946" s="180"/>
      <c r="L24946" s="181"/>
      <c r="M24946" s="180"/>
      <c r="N24946" s="180"/>
      <c r="O24946" s="180"/>
    </row>
    <row r="24947" spans="8:15" s="179" customFormat="1" x14ac:dyDescent="0.2">
      <c r="H24947" s="180"/>
      <c r="I24947" s="180"/>
      <c r="L24947" s="181"/>
      <c r="M24947" s="180"/>
      <c r="N24947" s="180"/>
      <c r="O24947" s="180"/>
    </row>
    <row r="24948" spans="8:15" s="179" customFormat="1" x14ac:dyDescent="0.2">
      <c r="H24948" s="180"/>
      <c r="I24948" s="180"/>
      <c r="L24948" s="181"/>
      <c r="M24948" s="180"/>
      <c r="N24948" s="180"/>
      <c r="O24948" s="180"/>
    </row>
    <row r="24949" spans="8:15" s="179" customFormat="1" x14ac:dyDescent="0.2">
      <c r="H24949" s="180"/>
      <c r="I24949" s="180"/>
      <c r="L24949" s="181"/>
      <c r="M24949" s="180"/>
      <c r="N24949" s="180"/>
      <c r="O24949" s="180"/>
    </row>
    <row r="24950" spans="8:15" s="179" customFormat="1" x14ac:dyDescent="0.2">
      <c r="H24950" s="180"/>
      <c r="I24950" s="180"/>
      <c r="L24950" s="181"/>
      <c r="M24950" s="180"/>
      <c r="N24950" s="180"/>
      <c r="O24950" s="180"/>
    </row>
    <row r="24951" spans="8:15" s="179" customFormat="1" x14ac:dyDescent="0.2">
      <c r="H24951" s="180"/>
      <c r="I24951" s="180"/>
      <c r="L24951" s="181"/>
      <c r="M24951" s="180"/>
      <c r="N24951" s="180"/>
      <c r="O24951" s="180"/>
    </row>
    <row r="24952" spans="8:15" s="179" customFormat="1" x14ac:dyDescent="0.2">
      <c r="H24952" s="180"/>
      <c r="I24952" s="180"/>
      <c r="L24952" s="181"/>
      <c r="M24952" s="180"/>
      <c r="N24952" s="180"/>
      <c r="O24952" s="180"/>
    </row>
    <row r="24953" spans="8:15" s="179" customFormat="1" x14ac:dyDescent="0.2">
      <c r="H24953" s="180"/>
      <c r="I24953" s="180"/>
      <c r="L24953" s="181"/>
      <c r="M24953" s="180"/>
      <c r="N24953" s="180"/>
      <c r="O24953" s="180"/>
    </row>
    <row r="24954" spans="8:15" s="179" customFormat="1" x14ac:dyDescent="0.2">
      <c r="H24954" s="180"/>
      <c r="I24954" s="180"/>
      <c r="L24954" s="181"/>
      <c r="M24954" s="180"/>
      <c r="N24954" s="180"/>
      <c r="O24954" s="180"/>
    </row>
    <row r="24955" spans="8:15" s="179" customFormat="1" x14ac:dyDescent="0.2">
      <c r="H24955" s="180"/>
      <c r="I24955" s="180"/>
      <c r="L24955" s="181"/>
      <c r="M24955" s="180"/>
      <c r="N24955" s="180"/>
      <c r="O24955" s="180"/>
    </row>
    <row r="24956" spans="8:15" s="179" customFormat="1" x14ac:dyDescent="0.2">
      <c r="H24956" s="180"/>
      <c r="I24956" s="180"/>
      <c r="L24956" s="181"/>
      <c r="M24956" s="180"/>
      <c r="N24956" s="180"/>
      <c r="O24956" s="180"/>
    </row>
    <row r="24957" spans="8:15" s="179" customFormat="1" x14ac:dyDescent="0.2">
      <c r="H24957" s="180"/>
      <c r="I24957" s="180"/>
      <c r="L24957" s="181"/>
      <c r="M24957" s="180"/>
      <c r="N24957" s="180"/>
      <c r="O24957" s="180"/>
    </row>
    <row r="24958" spans="8:15" s="179" customFormat="1" x14ac:dyDescent="0.2">
      <c r="H24958" s="180"/>
      <c r="I24958" s="180"/>
      <c r="L24958" s="181"/>
      <c r="M24958" s="180"/>
      <c r="N24958" s="180"/>
      <c r="O24958" s="180"/>
    </row>
    <row r="24959" spans="8:15" s="179" customFormat="1" x14ac:dyDescent="0.2">
      <c r="H24959" s="180"/>
      <c r="I24959" s="180"/>
      <c r="L24959" s="181"/>
      <c r="M24959" s="180"/>
      <c r="N24959" s="180"/>
      <c r="O24959" s="180"/>
    </row>
    <row r="24960" spans="8:15" s="179" customFormat="1" x14ac:dyDescent="0.2">
      <c r="H24960" s="180"/>
      <c r="I24960" s="180"/>
      <c r="L24960" s="181"/>
      <c r="M24960" s="180"/>
      <c r="N24960" s="180"/>
      <c r="O24960" s="180"/>
    </row>
    <row r="24961" spans="8:15" s="179" customFormat="1" x14ac:dyDescent="0.2">
      <c r="H24961" s="180"/>
      <c r="I24961" s="180"/>
      <c r="L24961" s="181"/>
      <c r="M24961" s="180"/>
      <c r="N24961" s="180"/>
      <c r="O24961" s="180"/>
    </row>
    <row r="24962" spans="8:15" s="179" customFormat="1" x14ac:dyDescent="0.2">
      <c r="H24962" s="180"/>
      <c r="I24962" s="180"/>
      <c r="L24962" s="181"/>
      <c r="M24962" s="180"/>
      <c r="N24962" s="180"/>
      <c r="O24962" s="180"/>
    </row>
    <row r="24963" spans="8:15" s="179" customFormat="1" x14ac:dyDescent="0.2">
      <c r="H24963" s="180"/>
      <c r="I24963" s="180"/>
      <c r="L24963" s="181"/>
      <c r="M24963" s="180"/>
      <c r="N24963" s="180"/>
      <c r="O24963" s="180"/>
    </row>
    <row r="24964" spans="8:15" s="179" customFormat="1" x14ac:dyDescent="0.2">
      <c r="H24964" s="180"/>
      <c r="I24964" s="180"/>
      <c r="L24964" s="181"/>
      <c r="M24964" s="180"/>
      <c r="N24964" s="180"/>
      <c r="O24964" s="180"/>
    </row>
    <row r="24965" spans="8:15" s="179" customFormat="1" x14ac:dyDescent="0.2">
      <c r="H24965" s="180"/>
      <c r="I24965" s="180"/>
      <c r="L24965" s="181"/>
      <c r="M24965" s="180"/>
      <c r="N24965" s="180"/>
      <c r="O24965" s="180"/>
    </row>
    <row r="24966" spans="8:15" s="179" customFormat="1" x14ac:dyDescent="0.2">
      <c r="H24966" s="180"/>
      <c r="I24966" s="180"/>
      <c r="L24966" s="181"/>
      <c r="M24966" s="180"/>
      <c r="N24966" s="180"/>
      <c r="O24966" s="180"/>
    </row>
    <row r="24967" spans="8:15" s="179" customFormat="1" x14ac:dyDescent="0.2">
      <c r="H24967" s="180"/>
      <c r="I24967" s="180"/>
      <c r="L24967" s="181"/>
      <c r="M24967" s="180"/>
      <c r="N24967" s="180"/>
      <c r="O24967" s="180"/>
    </row>
    <row r="24968" spans="8:15" s="179" customFormat="1" x14ac:dyDescent="0.2">
      <c r="H24968" s="180"/>
      <c r="I24968" s="180"/>
      <c r="L24968" s="181"/>
      <c r="M24968" s="180"/>
      <c r="N24968" s="180"/>
      <c r="O24968" s="180"/>
    </row>
    <row r="24969" spans="8:15" s="179" customFormat="1" x14ac:dyDescent="0.2">
      <c r="H24969" s="180"/>
      <c r="I24969" s="180"/>
      <c r="L24969" s="181"/>
      <c r="M24969" s="180"/>
      <c r="N24969" s="180"/>
      <c r="O24969" s="180"/>
    </row>
    <row r="24970" spans="8:15" s="179" customFormat="1" x14ac:dyDescent="0.2">
      <c r="H24970" s="180"/>
      <c r="I24970" s="180"/>
      <c r="L24970" s="181"/>
      <c r="M24970" s="180"/>
      <c r="N24970" s="180"/>
      <c r="O24970" s="180"/>
    </row>
    <row r="24971" spans="8:15" s="179" customFormat="1" x14ac:dyDescent="0.2">
      <c r="H24971" s="180"/>
      <c r="I24971" s="180"/>
      <c r="L24971" s="181"/>
      <c r="M24971" s="180"/>
      <c r="N24971" s="180"/>
      <c r="O24971" s="180"/>
    </row>
    <row r="24972" spans="8:15" s="179" customFormat="1" x14ac:dyDescent="0.2">
      <c r="H24972" s="180"/>
      <c r="I24972" s="180"/>
      <c r="L24972" s="181"/>
      <c r="M24972" s="180"/>
      <c r="N24972" s="180"/>
      <c r="O24972" s="180"/>
    </row>
    <row r="24973" spans="8:15" s="179" customFormat="1" x14ac:dyDescent="0.2">
      <c r="H24973" s="180"/>
      <c r="I24973" s="180"/>
      <c r="L24973" s="181"/>
      <c r="M24973" s="180"/>
      <c r="N24973" s="180"/>
      <c r="O24973" s="180"/>
    </row>
    <row r="24974" spans="8:15" s="179" customFormat="1" x14ac:dyDescent="0.2">
      <c r="H24974" s="180"/>
      <c r="I24974" s="180"/>
      <c r="L24974" s="181"/>
      <c r="M24974" s="180"/>
      <c r="N24974" s="180"/>
      <c r="O24974" s="180"/>
    </row>
    <row r="24975" spans="8:15" s="179" customFormat="1" x14ac:dyDescent="0.2">
      <c r="H24975" s="180"/>
      <c r="I24975" s="180"/>
      <c r="L24975" s="181"/>
      <c r="M24975" s="180"/>
      <c r="N24975" s="180"/>
      <c r="O24975" s="180"/>
    </row>
    <row r="24976" spans="8:15" s="179" customFormat="1" x14ac:dyDescent="0.2">
      <c r="H24976" s="180"/>
      <c r="I24976" s="180"/>
      <c r="L24976" s="181"/>
      <c r="M24976" s="180"/>
      <c r="N24976" s="180"/>
      <c r="O24976" s="180"/>
    </row>
    <row r="24977" spans="8:15" s="179" customFormat="1" x14ac:dyDescent="0.2">
      <c r="H24977" s="180"/>
      <c r="I24977" s="180"/>
      <c r="L24977" s="181"/>
      <c r="M24977" s="180"/>
      <c r="N24977" s="180"/>
      <c r="O24977" s="180"/>
    </row>
    <row r="24978" spans="8:15" s="179" customFormat="1" x14ac:dyDescent="0.2">
      <c r="H24978" s="180"/>
      <c r="I24978" s="180"/>
      <c r="L24978" s="181"/>
      <c r="M24978" s="180"/>
      <c r="N24978" s="180"/>
      <c r="O24978" s="180"/>
    </row>
    <row r="24979" spans="8:15" s="179" customFormat="1" x14ac:dyDescent="0.2">
      <c r="H24979" s="180"/>
      <c r="I24979" s="180"/>
      <c r="L24979" s="181"/>
      <c r="M24979" s="180"/>
      <c r="N24979" s="180"/>
      <c r="O24979" s="180"/>
    </row>
    <row r="24980" spans="8:15" s="179" customFormat="1" x14ac:dyDescent="0.2">
      <c r="H24980" s="180"/>
      <c r="I24980" s="180"/>
      <c r="L24980" s="181"/>
      <c r="M24980" s="180"/>
      <c r="N24980" s="180"/>
      <c r="O24980" s="180"/>
    </row>
    <row r="24981" spans="8:15" s="179" customFormat="1" x14ac:dyDescent="0.2">
      <c r="H24981" s="180"/>
      <c r="I24981" s="180"/>
      <c r="L24981" s="181"/>
      <c r="M24981" s="180"/>
      <c r="N24981" s="180"/>
      <c r="O24981" s="180"/>
    </row>
    <row r="24982" spans="8:15" s="179" customFormat="1" x14ac:dyDescent="0.2">
      <c r="H24982" s="180"/>
      <c r="I24982" s="180"/>
      <c r="L24982" s="181"/>
      <c r="M24982" s="180"/>
      <c r="N24982" s="180"/>
      <c r="O24982" s="180"/>
    </row>
    <row r="24983" spans="8:15" s="179" customFormat="1" x14ac:dyDescent="0.2">
      <c r="H24983" s="180"/>
      <c r="I24983" s="180"/>
      <c r="L24983" s="181"/>
      <c r="M24983" s="180"/>
      <c r="N24983" s="180"/>
      <c r="O24983" s="180"/>
    </row>
    <row r="24984" spans="8:15" s="179" customFormat="1" x14ac:dyDescent="0.2">
      <c r="H24984" s="180"/>
      <c r="I24984" s="180"/>
      <c r="L24984" s="181"/>
      <c r="M24984" s="180"/>
      <c r="N24984" s="180"/>
      <c r="O24984" s="180"/>
    </row>
    <row r="24985" spans="8:15" s="179" customFormat="1" x14ac:dyDescent="0.2">
      <c r="H24985" s="180"/>
      <c r="I24985" s="180"/>
      <c r="L24985" s="181"/>
      <c r="M24985" s="180"/>
      <c r="N24985" s="180"/>
      <c r="O24985" s="180"/>
    </row>
    <row r="24986" spans="8:15" s="179" customFormat="1" x14ac:dyDescent="0.2">
      <c r="H24986" s="180"/>
      <c r="I24986" s="180"/>
      <c r="L24986" s="181"/>
      <c r="M24986" s="180"/>
      <c r="N24986" s="180"/>
      <c r="O24986" s="180"/>
    </row>
    <row r="24987" spans="8:15" s="179" customFormat="1" x14ac:dyDescent="0.2">
      <c r="H24987" s="180"/>
      <c r="I24987" s="180"/>
      <c r="L24987" s="181"/>
      <c r="M24987" s="180"/>
      <c r="N24987" s="180"/>
      <c r="O24987" s="180"/>
    </row>
    <row r="24988" spans="8:15" s="179" customFormat="1" x14ac:dyDescent="0.2">
      <c r="H24988" s="180"/>
      <c r="I24988" s="180"/>
      <c r="L24988" s="181"/>
      <c r="M24988" s="180"/>
      <c r="N24988" s="180"/>
      <c r="O24988" s="180"/>
    </row>
    <row r="24989" spans="8:15" s="179" customFormat="1" x14ac:dyDescent="0.2">
      <c r="H24989" s="180"/>
      <c r="I24989" s="180"/>
      <c r="L24989" s="181"/>
      <c r="M24989" s="180"/>
      <c r="N24989" s="180"/>
      <c r="O24989" s="180"/>
    </row>
    <row r="24990" spans="8:15" s="179" customFormat="1" x14ac:dyDescent="0.2">
      <c r="H24990" s="180"/>
      <c r="I24990" s="180"/>
      <c r="L24990" s="181"/>
      <c r="M24990" s="180"/>
      <c r="N24990" s="180"/>
      <c r="O24990" s="180"/>
    </row>
    <row r="24991" spans="8:15" s="179" customFormat="1" x14ac:dyDescent="0.2">
      <c r="H24991" s="180"/>
      <c r="I24991" s="180"/>
      <c r="L24991" s="181"/>
      <c r="M24991" s="180"/>
      <c r="N24991" s="180"/>
      <c r="O24991" s="180"/>
    </row>
    <row r="24992" spans="8:15" s="179" customFormat="1" x14ac:dyDescent="0.2">
      <c r="H24992" s="180"/>
      <c r="I24992" s="180"/>
      <c r="L24992" s="181"/>
      <c r="M24992" s="180"/>
      <c r="N24992" s="180"/>
      <c r="O24992" s="180"/>
    </row>
    <row r="24993" spans="8:15" s="179" customFormat="1" x14ac:dyDescent="0.2">
      <c r="H24993" s="180"/>
      <c r="I24993" s="180"/>
      <c r="L24993" s="181"/>
      <c r="M24993" s="180"/>
      <c r="N24993" s="180"/>
      <c r="O24993" s="180"/>
    </row>
    <row r="24994" spans="8:15" s="179" customFormat="1" x14ac:dyDescent="0.2">
      <c r="H24994" s="180"/>
      <c r="I24994" s="180"/>
      <c r="L24994" s="181"/>
      <c r="M24994" s="180"/>
      <c r="N24994" s="180"/>
      <c r="O24994" s="180"/>
    </row>
    <row r="24995" spans="8:15" s="179" customFormat="1" x14ac:dyDescent="0.2">
      <c r="H24995" s="180"/>
      <c r="I24995" s="180"/>
      <c r="L24995" s="181"/>
      <c r="M24995" s="180"/>
      <c r="N24995" s="180"/>
      <c r="O24995" s="180"/>
    </row>
    <row r="24996" spans="8:15" s="179" customFormat="1" x14ac:dyDescent="0.2">
      <c r="H24996" s="180"/>
      <c r="I24996" s="180"/>
      <c r="L24996" s="181"/>
      <c r="M24996" s="180"/>
      <c r="N24996" s="180"/>
      <c r="O24996" s="180"/>
    </row>
    <row r="24997" spans="8:15" s="179" customFormat="1" x14ac:dyDescent="0.2">
      <c r="H24997" s="180"/>
      <c r="I24997" s="180"/>
      <c r="L24997" s="181"/>
      <c r="M24997" s="180"/>
      <c r="N24997" s="180"/>
      <c r="O24997" s="180"/>
    </row>
    <row r="24998" spans="8:15" s="179" customFormat="1" x14ac:dyDescent="0.2">
      <c r="H24998" s="180"/>
      <c r="I24998" s="180"/>
      <c r="L24998" s="181"/>
      <c r="M24998" s="180"/>
      <c r="N24998" s="180"/>
      <c r="O24998" s="180"/>
    </row>
    <row r="24999" spans="8:15" s="179" customFormat="1" x14ac:dyDescent="0.2">
      <c r="H24999" s="180"/>
      <c r="I24999" s="180"/>
      <c r="L24999" s="181"/>
      <c r="M24999" s="180"/>
      <c r="N24999" s="180"/>
      <c r="O24999" s="180"/>
    </row>
    <row r="25000" spans="8:15" s="179" customFormat="1" x14ac:dyDescent="0.2">
      <c r="H25000" s="180"/>
      <c r="I25000" s="180"/>
      <c r="L25000" s="181"/>
      <c r="M25000" s="180"/>
      <c r="N25000" s="180"/>
      <c r="O25000" s="180"/>
    </row>
    <row r="25001" spans="8:15" s="179" customFormat="1" x14ac:dyDescent="0.2">
      <c r="H25001" s="180"/>
      <c r="I25001" s="180"/>
      <c r="L25001" s="181"/>
      <c r="M25001" s="180"/>
      <c r="N25001" s="180"/>
      <c r="O25001" s="180"/>
    </row>
    <row r="25002" spans="8:15" s="179" customFormat="1" x14ac:dyDescent="0.2">
      <c r="H25002" s="180"/>
      <c r="I25002" s="180"/>
      <c r="L25002" s="181"/>
      <c r="M25002" s="180"/>
      <c r="N25002" s="180"/>
      <c r="O25002" s="180"/>
    </row>
    <row r="25003" spans="8:15" s="179" customFormat="1" x14ac:dyDescent="0.2">
      <c r="H25003" s="180"/>
      <c r="I25003" s="180"/>
      <c r="L25003" s="181"/>
      <c r="M25003" s="180"/>
      <c r="N25003" s="180"/>
      <c r="O25003" s="180"/>
    </row>
    <row r="25004" spans="8:15" s="179" customFormat="1" x14ac:dyDescent="0.2">
      <c r="H25004" s="180"/>
      <c r="I25004" s="180"/>
      <c r="L25004" s="181"/>
      <c r="M25004" s="180"/>
      <c r="N25004" s="180"/>
      <c r="O25004" s="180"/>
    </row>
    <row r="25005" spans="8:15" s="179" customFormat="1" x14ac:dyDescent="0.2">
      <c r="H25005" s="180"/>
      <c r="I25005" s="180"/>
      <c r="L25005" s="181"/>
      <c r="M25005" s="180"/>
      <c r="N25005" s="180"/>
      <c r="O25005" s="180"/>
    </row>
    <row r="25006" spans="8:15" s="179" customFormat="1" x14ac:dyDescent="0.2">
      <c r="H25006" s="180"/>
      <c r="I25006" s="180"/>
      <c r="L25006" s="181"/>
      <c r="M25006" s="180"/>
      <c r="N25006" s="180"/>
      <c r="O25006" s="180"/>
    </row>
    <row r="25007" spans="8:15" s="179" customFormat="1" x14ac:dyDescent="0.2">
      <c r="H25007" s="180"/>
      <c r="I25007" s="180"/>
      <c r="L25007" s="181"/>
      <c r="M25007" s="180"/>
      <c r="N25007" s="180"/>
      <c r="O25007" s="180"/>
    </row>
    <row r="25008" spans="8:15" s="179" customFormat="1" x14ac:dyDescent="0.2">
      <c r="H25008" s="180"/>
      <c r="I25008" s="180"/>
      <c r="L25008" s="181"/>
      <c r="M25008" s="180"/>
      <c r="N25008" s="180"/>
      <c r="O25008" s="180"/>
    </row>
    <row r="25009" spans="8:15" s="179" customFormat="1" x14ac:dyDescent="0.2">
      <c r="H25009" s="180"/>
      <c r="I25009" s="180"/>
      <c r="L25009" s="181"/>
      <c r="M25009" s="180"/>
      <c r="N25009" s="180"/>
      <c r="O25009" s="180"/>
    </row>
    <row r="25010" spans="8:15" s="179" customFormat="1" x14ac:dyDescent="0.2">
      <c r="H25010" s="180"/>
      <c r="I25010" s="180"/>
      <c r="L25010" s="181"/>
      <c r="M25010" s="180"/>
      <c r="N25010" s="180"/>
      <c r="O25010" s="180"/>
    </row>
    <row r="25011" spans="8:15" s="179" customFormat="1" x14ac:dyDescent="0.2">
      <c r="H25011" s="180"/>
      <c r="I25011" s="180"/>
      <c r="L25011" s="181"/>
      <c r="M25011" s="180"/>
      <c r="N25011" s="180"/>
      <c r="O25011" s="180"/>
    </row>
    <row r="25012" spans="8:15" s="179" customFormat="1" x14ac:dyDescent="0.2">
      <c r="H25012" s="180"/>
      <c r="I25012" s="180"/>
      <c r="L25012" s="181"/>
      <c r="M25012" s="180"/>
      <c r="N25012" s="180"/>
      <c r="O25012" s="180"/>
    </row>
    <row r="25013" spans="8:15" s="179" customFormat="1" x14ac:dyDescent="0.2">
      <c r="H25013" s="180"/>
      <c r="I25013" s="180"/>
      <c r="L25013" s="181"/>
      <c r="M25013" s="180"/>
      <c r="N25013" s="180"/>
      <c r="O25013" s="180"/>
    </row>
    <row r="25014" spans="8:15" s="179" customFormat="1" x14ac:dyDescent="0.2">
      <c r="H25014" s="180"/>
      <c r="I25014" s="180"/>
      <c r="L25014" s="181"/>
      <c r="M25014" s="180"/>
      <c r="N25014" s="180"/>
      <c r="O25014" s="180"/>
    </row>
    <row r="25015" spans="8:15" s="179" customFormat="1" x14ac:dyDescent="0.2">
      <c r="H25015" s="180"/>
      <c r="I25015" s="180"/>
      <c r="L25015" s="181"/>
      <c r="M25015" s="180"/>
      <c r="N25015" s="180"/>
      <c r="O25015" s="180"/>
    </row>
    <row r="25016" spans="8:15" s="179" customFormat="1" x14ac:dyDescent="0.2">
      <c r="H25016" s="180"/>
      <c r="I25016" s="180"/>
      <c r="L25016" s="181"/>
      <c r="M25016" s="180"/>
      <c r="N25016" s="180"/>
      <c r="O25016" s="180"/>
    </row>
    <row r="25017" spans="8:15" s="179" customFormat="1" x14ac:dyDescent="0.2">
      <c r="H25017" s="180"/>
      <c r="I25017" s="180"/>
      <c r="L25017" s="181"/>
      <c r="M25017" s="180"/>
      <c r="N25017" s="180"/>
      <c r="O25017" s="180"/>
    </row>
    <row r="25018" spans="8:15" s="179" customFormat="1" x14ac:dyDescent="0.2">
      <c r="H25018" s="180"/>
      <c r="I25018" s="180"/>
      <c r="L25018" s="181"/>
      <c r="M25018" s="180"/>
      <c r="N25018" s="180"/>
      <c r="O25018" s="180"/>
    </row>
    <row r="25019" spans="8:15" s="179" customFormat="1" x14ac:dyDescent="0.2">
      <c r="H25019" s="180"/>
      <c r="I25019" s="180"/>
      <c r="L25019" s="181"/>
      <c r="M25019" s="180"/>
      <c r="N25019" s="180"/>
      <c r="O25019" s="180"/>
    </row>
    <row r="25020" spans="8:15" s="179" customFormat="1" x14ac:dyDescent="0.2">
      <c r="H25020" s="180"/>
      <c r="I25020" s="180"/>
      <c r="L25020" s="181"/>
      <c r="M25020" s="180"/>
      <c r="N25020" s="180"/>
      <c r="O25020" s="180"/>
    </row>
    <row r="25021" spans="8:15" s="179" customFormat="1" x14ac:dyDescent="0.2">
      <c r="H25021" s="180"/>
      <c r="I25021" s="180"/>
      <c r="L25021" s="181"/>
      <c r="M25021" s="180"/>
      <c r="N25021" s="180"/>
      <c r="O25021" s="180"/>
    </row>
    <row r="25022" spans="8:15" s="179" customFormat="1" x14ac:dyDescent="0.2">
      <c r="H25022" s="180"/>
      <c r="I25022" s="180"/>
      <c r="L25022" s="181"/>
      <c r="M25022" s="180"/>
      <c r="N25022" s="180"/>
      <c r="O25022" s="180"/>
    </row>
    <row r="25023" spans="8:15" s="179" customFormat="1" x14ac:dyDescent="0.2">
      <c r="H25023" s="180"/>
      <c r="I25023" s="180"/>
      <c r="L25023" s="181"/>
      <c r="M25023" s="180"/>
      <c r="N25023" s="180"/>
      <c r="O25023" s="180"/>
    </row>
    <row r="25024" spans="8:15" s="179" customFormat="1" x14ac:dyDescent="0.2">
      <c r="H25024" s="180"/>
      <c r="I25024" s="180"/>
      <c r="L25024" s="181"/>
      <c r="M25024" s="180"/>
      <c r="N25024" s="180"/>
      <c r="O25024" s="180"/>
    </row>
    <row r="25025" spans="8:15" s="179" customFormat="1" x14ac:dyDescent="0.2">
      <c r="H25025" s="180"/>
      <c r="I25025" s="180"/>
      <c r="L25025" s="181"/>
      <c r="M25025" s="180"/>
      <c r="N25025" s="180"/>
      <c r="O25025" s="180"/>
    </row>
    <row r="25026" spans="8:15" s="179" customFormat="1" x14ac:dyDescent="0.2">
      <c r="H25026" s="180"/>
      <c r="I25026" s="180"/>
      <c r="L25026" s="181"/>
      <c r="M25026" s="180"/>
      <c r="N25026" s="180"/>
      <c r="O25026" s="180"/>
    </row>
    <row r="25027" spans="8:15" s="179" customFormat="1" x14ac:dyDescent="0.2">
      <c r="H25027" s="180"/>
      <c r="I25027" s="180"/>
      <c r="L25027" s="181"/>
      <c r="M25027" s="180"/>
      <c r="N25027" s="180"/>
      <c r="O25027" s="180"/>
    </row>
    <row r="25028" spans="8:15" s="179" customFormat="1" x14ac:dyDescent="0.2">
      <c r="H25028" s="180"/>
      <c r="I25028" s="180"/>
      <c r="L25028" s="181"/>
      <c r="M25028" s="180"/>
      <c r="N25028" s="180"/>
      <c r="O25028" s="180"/>
    </row>
    <row r="25029" spans="8:15" s="179" customFormat="1" x14ac:dyDescent="0.2">
      <c r="H25029" s="180"/>
      <c r="I25029" s="180"/>
      <c r="L25029" s="181"/>
      <c r="M25029" s="180"/>
      <c r="N25029" s="180"/>
      <c r="O25029" s="180"/>
    </row>
    <row r="25030" spans="8:15" s="179" customFormat="1" x14ac:dyDescent="0.2">
      <c r="H25030" s="180"/>
      <c r="I25030" s="180"/>
      <c r="L25030" s="181"/>
      <c r="M25030" s="180"/>
      <c r="N25030" s="180"/>
      <c r="O25030" s="180"/>
    </row>
    <row r="25031" spans="8:15" s="179" customFormat="1" x14ac:dyDescent="0.2">
      <c r="H25031" s="180"/>
      <c r="I25031" s="180"/>
      <c r="L25031" s="181"/>
      <c r="M25031" s="180"/>
      <c r="N25031" s="180"/>
      <c r="O25031" s="180"/>
    </row>
    <row r="25032" spans="8:15" s="179" customFormat="1" x14ac:dyDescent="0.2">
      <c r="H25032" s="180"/>
      <c r="I25032" s="180"/>
      <c r="L25032" s="181"/>
      <c r="M25032" s="180"/>
      <c r="N25032" s="180"/>
      <c r="O25032" s="180"/>
    </row>
    <row r="25033" spans="8:15" s="179" customFormat="1" x14ac:dyDescent="0.2">
      <c r="H25033" s="180"/>
      <c r="I25033" s="180"/>
      <c r="L25033" s="181"/>
      <c r="M25033" s="180"/>
      <c r="N25033" s="180"/>
      <c r="O25033" s="180"/>
    </row>
    <row r="25034" spans="8:15" s="179" customFormat="1" x14ac:dyDescent="0.2">
      <c r="H25034" s="180"/>
      <c r="I25034" s="180"/>
      <c r="L25034" s="181"/>
      <c r="M25034" s="180"/>
      <c r="N25034" s="180"/>
      <c r="O25034" s="180"/>
    </row>
    <row r="25035" spans="8:15" s="179" customFormat="1" x14ac:dyDescent="0.2">
      <c r="H25035" s="180"/>
      <c r="I25035" s="180"/>
      <c r="L25035" s="181"/>
      <c r="M25035" s="180"/>
      <c r="N25035" s="180"/>
      <c r="O25035" s="180"/>
    </row>
    <row r="25036" spans="8:15" s="179" customFormat="1" x14ac:dyDescent="0.2">
      <c r="H25036" s="180"/>
      <c r="I25036" s="180"/>
      <c r="L25036" s="181"/>
      <c r="M25036" s="180"/>
      <c r="N25036" s="180"/>
      <c r="O25036" s="180"/>
    </row>
    <row r="25037" spans="8:15" s="179" customFormat="1" x14ac:dyDescent="0.2">
      <c r="H25037" s="180"/>
      <c r="I25037" s="180"/>
      <c r="L25037" s="181"/>
      <c r="M25037" s="180"/>
      <c r="N25037" s="180"/>
      <c r="O25037" s="180"/>
    </row>
    <row r="25038" spans="8:15" s="179" customFormat="1" x14ac:dyDescent="0.2">
      <c r="H25038" s="180"/>
      <c r="I25038" s="180"/>
      <c r="L25038" s="181"/>
      <c r="M25038" s="180"/>
      <c r="N25038" s="180"/>
      <c r="O25038" s="180"/>
    </row>
    <row r="25039" spans="8:15" s="179" customFormat="1" x14ac:dyDescent="0.2">
      <c r="H25039" s="180"/>
      <c r="I25039" s="180"/>
      <c r="L25039" s="181"/>
      <c r="M25039" s="180"/>
      <c r="N25039" s="180"/>
      <c r="O25039" s="180"/>
    </row>
    <row r="25040" spans="8:15" s="179" customFormat="1" x14ac:dyDescent="0.2">
      <c r="H25040" s="180"/>
      <c r="I25040" s="180"/>
      <c r="L25040" s="181"/>
      <c r="M25040" s="180"/>
      <c r="N25040" s="180"/>
      <c r="O25040" s="180"/>
    </row>
    <row r="25041" spans="8:15" s="179" customFormat="1" x14ac:dyDescent="0.2">
      <c r="H25041" s="180"/>
      <c r="I25041" s="180"/>
      <c r="L25041" s="181"/>
      <c r="M25041" s="180"/>
      <c r="N25041" s="180"/>
      <c r="O25041" s="180"/>
    </row>
    <row r="25042" spans="8:15" s="179" customFormat="1" x14ac:dyDescent="0.2">
      <c r="H25042" s="180"/>
      <c r="I25042" s="180"/>
      <c r="L25042" s="181"/>
      <c r="M25042" s="180"/>
      <c r="N25042" s="180"/>
      <c r="O25042" s="180"/>
    </row>
    <row r="25043" spans="8:15" s="179" customFormat="1" x14ac:dyDescent="0.2">
      <c r="H25043" s="180"/>
      <c r="I25043" s="180"/>
      <c r="L25043" s="181"/>
      <c r="M25043" s="180"/>
      <c r="N25043" s="180"/>
      <c r="O25043" s="180"/>
    </row>
    <row r="25044" spans="8:15" s="179" customFormat="1" x14ac:dyDescent="0.2">
      <c r="H25044" s="180"/>
      <c r="I25044" s="180"/>
      <c r="L25044" s="181"/>
      <c r="M25044" s="180"/>
      <c r="N25044" s="180"/>
      <c r="O25044" s="180"/>
    </row>
    <row r="25045" spans="8:15" s="179" customFormat="1" x14ac:dyDescent="0.2">
      <c r="H25045" s="180"/>
      <c r="I25045" s="180"/>
      <c r="L25045" s="181"/>
      <c r="M25045" s="180"/>
      <c r="N25045" s="180"/>
      <c r="O25045" s="180"/>
    </row>
    <row r="25046" spans="8:15" s="179" customFormat="1" x14ac:dyDescent="0.2">
      <c r="H25046" s="180"/>
      <c r="I25046" s="180"/>
      <c r="L25046" s="181"/>
      <c r="M25046" s="180"/>
      <c r="N25046" s="180"/>
      <c r="O25046" s="180"/>
    </row>
    <row r="25047" spans="8:15" s="179" customFormat="1" x14ac:dyDescent="0.2">
      <c r="H25047" s="180"/>
      <c r="I25047" s="180"/>
      <c r="L25047" s="181"/>
      <c r="M25047" s="180"/>
      <c r="N25047" s="180"/>
      <c r="O25047" s="180"/>
    </row>
    <row r="25048" spans="8:15" s="179" customFormat="1" x14ac:dyDescent="0.2">
      <c r="H25048" s="180"/>
      <c r="I25048" s="180"/>
      <c r="L25048" s="181"/>
      <c r="M25048" s="180"/>
      <c r="N25048" s="180"/>
      <c r="O25048" s="180"/>
    </row>
    <row r="25049" spans="8:15" s="179" customFormat="1" x14ac:dyDescent="0.2">
      <c r="H25049" s="180"/>
      <c r="I25049" s="180"/>
      <c r="L25049" s="181"/>
      <c r="M25049" s="180"/>
      <c r="N25049" s="180"/>
      <c r="O25049" s="180"/>
    </row>
    <row r="25050" spans="8:15" s="179" customFormat="1" x14ac:dyDescent="0.2">
      <c r="H25050" s="180"/>
      <c r="I25050" s="180"/>
      <c r="L25050" s="181"/>
      <c r="M25050" s="180"/>
      <c r="N25050" s="180"/>
      <c r="O25050" s="180"/>
    </row>
    <row r="25051" spans="8:15" s="179" customFormat="1" x14ac:dyDescent="0.2">
      <c r="H25051" s="180"/>
      <c r="I25051" s="180"/>
      <c r="L25051" s="181"/>
      <c r="M25051" s="180"/>
      <c r="N25051" s="180"/>
      <c r="O25051" s="180"/>
    </row>
    <row r="25052" spans="8:15" s="179" customFormat="1" x14ac:dyDescent="0.2">
      <c r="H25052" s="180"/>
      <c r="I25052" s="180"/>
      <c r="L25052" s="181"/>
      <c r="M25052" s="180"/>
      <c r="N25052" s="180"/>
      <c r="O25052" s="180"/>
    </row>
    <row r="25053" spans="8:15" s="179" customFormat="1" x14ac:dyDescent="0.2">
      <c r="H25053" s="180"/>
      <c r="I25053" s="180"/>
      <c r="L25053" s="181"/>
      <c r="M25053" s="180"/>
      <c r="N25053" s="180"/>
      <c r="O25053" s="180"/>
    </row>
    <row r="25054" spans="8:15" s="179" customFormat="1" x14ac:dyDescent="0.2">
      <c r="H25054" s="180"/>
      <c r="I25054" s="180"/>
      <c r="L25054" s="181"/>
      <c r="M25054" s="180"/>
      <c r="N25054" s="180"/>
      <c r="O25054" s="180"/>
    </row>
    <row r="25055" spans="8:15" s="179" customFormat="1" x14ac:dyDescent="0.2">
      <c r="H25055" s="180"/>
      <c r="I25055" s="180"/>
      <c r="L25055" s="181"/>
      <c r="M25055" s="180"/>
      <c r="N25055" s="180"/>
      <c r="O25055" s="180"/>
    </row>
    <row r="25056" spans="8:15" s="179" customFormat="1" x14ac:dyDescent="0.2">
      <c r="H25056" s="180"/>
      <c r="I25056" s="180"/>
      <c r="L25056" s="181"/>
      <c r="M25056" s="180"/>
      <c r="N25056" s="180"/>
      <c r="O25056" s="180"/>
    </row>
    <row r="25057" spans="8:15" s="179" customFormat="1" x14ac:dyDescent="0.2">
      <c r="H25057" s="180"/>
      <c r="I25057" s="180"/>
      <c r="L25057" s="181"/>
      <c r="M25057" s="180"/>
      <c r="N25057" s="180"/>
      <c r="O25057" s="180"/>
    </row>
    <row r="25058" spans="8:15" s="179" customFormat="1" x14ac:dyDescent="0.2">
      <c r="H25058" s="180"/>
      <c r="I25058" s="180"/>
      <c r="L25058" s="181"/>
      <c r="M25058" s="180"/>
      <c r="N25058" s="180"/>
      <c r="O25058" s="180"/>
    </row>
    <row r="25059" spans="8:15" s="179" customFormat="1" x14ac:dyDescent="0.2">
      <c r="H25059" s="180"/>
      <c r="I25059" s="180"/>
      <c r="L25059" s="181"/>
      <c r="M25059" s="180"/>
      <c r="N25059" s="180"/>
      <c r="O25059" s="180"/>
    </row>
    <row r="25060" spans="8:15" s="179" customFormat="1" x14ac:dyDescent="0.2">
      <c r="H25060" s="180"/>
      <c r="I25060" s="180"/>
      <c r="L25060" s="181"/>
      <c r="M25060" s="180"/>
      <c r="N25060" s="180"/>
      <c r="O25060" s="180"/>
    </row>
    <row r="25061" spans="8:15" s="179" customFormat="1" x14ac:dyDescent="0.2">
      <c r="H25061" s="180"/>
      <c r="I25061" s="180"/>
      <c r="L25061" s="181"/>
      <c r="M25061" s="180"/>
      <c r="N25061" s="180"/>
      <c r="O25061" s="180"/>
    </row>
    <row r="25062" spans="8:15" s="179" customFormat="1" x14ac:dyDescent="0.2">
      <c r="H25062" s="180"/>
      <c r="I25062" s="180"/>
      <c r="L25062" s="181"/>
      <c r="M25062" s="180"/>
      <c r="N25062" s="180"/>
      <c r="O25062" s="180"/>
    </row>
    <row r="25063" spans="8:15" s="179" customFormat="1" x14ac:dyDescent="0.2">
      <c r="H25063" s="180"/>
      <c r="I25063" s="180"/>
      <c r="L25063" s="181"/>
      <c r="M25063" s="180"/>
      <c r="N25063" s="180"/>
      <c r="O25063" s="180"/>
    </row>
    <row r="25064" spans="8:15" s="179" customFormat="1" x14ac:dyDescent="0.2">
      <c r="H25064" s="180"/>
      <c r="I25064" s="180"/>
      <c r="L25064" s="181"/>
      <c r="M25064" s="180"/>
      <c r="N25064" s="180"/>
      <c r="O25064" s="180"/>
    </row>
    <row r="25065" spans="8:15" s="179" customFormat="1" x14ac:dyDescent="0.2">
      <c r="H25065" s="180"/>
      <c r="I25065" s="180"/>
      <c r="L25065" s="181"/>
      <c r="M25065" s="180"/>
      <c r="N25065" s="180"/>
      <c r="O25065" s="180"/>
    </row>
    <row r="25066" spans="8:15" s="179" customFormat="1" x14ac:dyDescent="0.2">
      <c r="H25066" s="180"/>
      <c r="I25066" s="180"/>
      <c r="L25066" s="181"/>
      <c r="M25066" s="180"/>
      <c r="N25066" s="180"/>
      <c r="O25066" s="180"/>
    </row>
    <row r="25067" spans="8:15" s="179" customFormat="1" x14ac:dyDescent="0.2">
      <c r="H25067" s="180"/>
      <c r="I25067" s="180"/>
      <c r="L25067" s="181"/>
      <c r="M25067" s="180"/>
      <c r="N25067" s="180"/>
      <c r="O25067" s="180"/>
    </row>
    <row r="25068" spans="8:15" s="179" customFormat="1" x14ac:dyDescent="0.2">
      <c r="H25068" s="180"/>
      <c r="I25068" s="180"/>
      <c r="L25068" s="181"/>
      <c r="M25068" s="180"/>
      <c r="N25068" s="180"/>
      <c r="O25068" s="180"/>
    </row>
    <row r="25069" spans="8:15" s="179" customFormat="1" x14ac:dyDescent="0.2">
      <c r="H25069" s="180"/>
      <c r="I25069" s="180"/>
      <c r="L25069" s="181"/>
      <c r="M25069" s="180"/>
      <c r="N25069" s="180"/>
      <c r="O25069" s="180"/>
    </row>
    <row r="25070" spans="8:15" s="179" customFormat="1" x14ac:dyDescent="0.2">
      <c r="H25070" s="180"/>
      <c r="I25070" s="180"/>
      <c r="L25070" s="181"/>
      <c r="M25070" s="180"/>
      <c r="N25070" s="180"/>
      <c r="O25070" s="180"/>
    </row>
    <row r="25071" spans="8:15" s="179" customFormat="1" x14ac:dyDescent="0.2">
      <c r="H25071" s="180"/>
      <c r="I25071" s="180"/>
      <c r="L25071" s="181"/>
      <c r="M25071" s="180"/>
      <c r="N25071" s="180"/>
      <c r="O25071" s="180"/>
    </row>
    <row r="25072" spans="8:15" s="179" customFormat="1" x14ac:dyDescent="0.2">
      <c r="H25072" s="180"/>
      <c r="I25072" s="180"/>
      <c r="L25072" s="181"/>
      <c r="M25072" s="180"/>
      <c r="N25072" s="180"/>
      <c r="O25072" s="180"/>
    </row>
    <row r="25073" spans="8:15" s="179" customFormat="1" x14ac:dyDescent="0.2">
      <c r="H25073" s="180"/>
      <c r="I25073" s="180"/>
      <c r="L25073" s="181"/>
      <c r="M25073" s="180"/>
      <c r="N25073" s="180"/>
      <c r="O25073" s="180"/>
    </row>
    <row r="25074" spans="8:15" s="179" customFormat="1" x14ac:dyDescent="0.2">
      <c r="H25074" s="180"/>
      <c r="I25074" s="180"/>
      <c r="L25074" s="181"/>
      <c r="M25074" s="180"/>
      <c r="N25074" s="180"/>
      <c r="O25074" s="180"/>
    </row>
    <row r="25075" spans="8:15" s="179" customFormat="1" x14ac:dyDescent="0.2">
      <c r="H25075" s="180"/>
      <c r="I25075" s="180"/>
      <c r="L25075" s="181"/>
      <c r="M25075" s="180"/>
      <c r="N25075" s="180"/>
      <c r="O25075" s="180"/>
    </row>
    <row r="25076" spans="8:15" s="179" customFormat="1" x14ac:dyDescent="0.2">
      <c r="H25076" s="180"/>
      <c r="I25076" s="180"/>
      <c r="L25076" s="181"/>
      <c r="M25076" s="180"/>
      <c r="N25076" s="180"/>
      <c r="O25076" s="180"/>
    </row>
    <row r="25077" spans="8:15" s="179" customFormat="1" x14ac:dyDescent="0.2">
      <c r="H25077" s="180"/>
      <c r="I25077" s="180"/>
      <c r="L25077" s="181"/>
      <c r="M25077" s="180"/>
      <c r="N25077" s="180"/>
      <c r="O25077" s="180"/>
    </row>
    <row r="25078" spans="8:15" s="179" customFormat="1" x14ac:dyDescent="0.2">
      <c r="H25078" s="180"/>
      <c r="I25078" s="180"/>
      <c r="L25078" s="181"/>
      <c r="M25078" s="180"/>
      <c r="N25078" s="180"/>
      <c r="O25078" s="180"/>
    </row>
    <row r="25079" spans="8:15" s="179" customFormat="1" x14ac:dyDescent="0.2">
      <c r="H25079" s="180"/>
      <c r="I25079" s="180"/>
      <c r="L25079" s="181"/>
      <c r="M25079" s="180"/>
      <c r="N25079" s="180"/>
      <c r="O25079" s="180"/>
    </row>
    <row r="25080" spans="8:15" s="179" customFormat="1" x14ac:dyDescent="0.2">
      <c r="H25080" s="180"/>
      <c r="I25080" s="180"/>
      <c r="L25080" s="181"/>
      <c r="M25080" s="180"/>
      <c r="N25080" s="180"/>
      <c r="O25080" s="180"/>
    </row>
    <row r="25081" spans="8:15" s="179" customFormat="1" x14ac:dyDescent="0.2">
      <c r="H25081" s="180"/>
      <c r="I25081" s="180"/>
      <c r="L25081" s="181"/>
      <c r="M25081" s="180"/>
      <c r="N25081" s="180"/>
      <c r="O25081" s="180"/>
    </row>
    <row r="25082" spans="8:15" s="179" customFormat="1" x14ac:dyDescent="0.2">
      <c r="H25082" s="180"/>
      <c r="I25082" s="180"/>
      <c r="L25082" s="181"/>
      <c r="M25082" s="180"/>
      <c r="N25082" s="180"/>
      <c r="O25082" s="180"/>
    </row>
    <row r="25083" spans="8:15" s="179" customFormat="1" x14ac:dyDescent="0.2">
      <c r="H25083" s="180"/>
      <c r="I25083" s="180"/>
      <c r="L25083" s="181"/>
      <c r="M25083" s="180"/>
      <c r="N25083" s="180"/>
      <c r="O25083" s="180"/>
    </row>
    <row r="25084" spans="8:15" s="179" customFormat="1" x14ac:dyDescent="0.2">
      <c r="H25084" s="180"/>
      <c r="I25084" s="180"/>
      <c r="L25084" s="181"/>
      <c r="M25084" s="180"/>
      <c r="N25084" s="180"/>
      <c r="O25084" s="180"/>
    </row>
    <row r="25085" spans="8:15" s="179" customFormat="1" x14ac:dyDescent="0.2">
      <c r="H25085" s="180"/>
      <c r="I25085" s="180"/>
      <c r="L25085" s="181"/>
      <c r="M25085" s="180"/>
      <c r="N25085" s="180"/>
      <c r="O25085" s="180"/>
    </row>
    <row r="25086" spans="8:15" s="179" customFormat="1" x14ac:dyDescent="0.2">
      <c r="H25086" s="180"/>
      <c r="I25086" s="180"/>
      <c r="L25086" s="181"/>
      <c r="M25086" s="180"/>
      <c r="N25086" s="180"/>
      <c r="O25086" s="180"/>
    </row>
    <row r="25087" spans="8:15" s="179" customFormat="1" x14ac:dyDescent="0.2">
      <c r="H25087" s="180"/>
      <c r="I25087" s="180"/>
      <c r="L25087" s="181"/>
      <c r="M25087" s="180"/>
      <c r="N25087" s="180"/>
      <c r="O25087" s="180"/>
    </row>
    <row r="25088" spans="8:15" s="179" customFormat="1" x14ac:dyDescent="0.2">
      <c r="H25088" s="180"/>
      <c r="I25088" s="180"/>
      <c r="L25088" s="181"/>
      <c r="M25088" s="180"/>
      <c r="N25088" s="180"/>
      <c r="O25088" s="180"/>
    </row>
    <row r="25089" spans="8:15" s="179" customFormat="1" x14ac:dyDescent="0.2">
      <c r="H25089" s="180"/>
      <c r="I25089" s="180"/>
      <c r="L25089" s="181"/>
      <c r="M25089" s="180"/>
      <c r="N25089" s="180"/>
      <c r="O25089" s="180"/>
    </row>
    <row r="25090" spans="8:15" s="179" customFormat="1" x14ac:dyDescent="0.2">
      <c r="H25090" s="180"/>
      <c r="I25090" s="180"/>
      <c r="L25090" s="181"/>
      <c r="M25090" s="180"/>
      <c r="N25090" s="180"/>
      <c r="O25090" s="180"/>
    </row>
    <row r="25091" spans="8:15" s="179" customFormat="1" x14ac:dyDescent="0.2">
      <c r="H25091" s="180"/>
      <c r="I25091" s="180"/>
      <c r="L25091" s="181"/>
      <c r="M25091" s="180"/>
      <c r="N25091" s="180"/>
      <c r="O25091" s="180"/>
    </row>
    <row r="25092" spans="8:15" s="179" customFormat="1" x14ac:dyDescent="0.2">
      <c r="H25092" s="180"/>
      <c r="I25092" s="180"/>
      <c r="L25092" s="181"/>
      <c r="M25092" s="180"/>
      <c r="N25092" s="180"/>
      <c r="O25092" s="180"/>
    </row>
    <row r="25093" spans="8:15" s="179" customFormat="1" x14ac:dyDescent="0.2">
      <c r="H25093" s="180"/>
      <c r="I25093" s="180"/>
      <c r="L25093" s="181"/>
      <c r="M25093" s="180"/>
      <c r="N25093" s="180"/>
      <c r="O25093" s="180"/>
    </row>
    <row r="25094" spans="8:15" s="179" customFormat="1" x14ac:dyDescent="0.2">
      <c r="H25094" s="180"/>
      <c r="I25094" s="180"/>
      <c r="L25094" s="181"/>
      <c r="M25094" s="180"/>
      <c r="N25094" s="180"/>
      <c r="O25094" s="180"/>
    </row>
    <row r="25095" spans="8:15" s="179" customFormat="1" x14ac:dyDescent="0.2">
      <c r="H25095" s="180"/>
      <c r="I25095" s="180"/>
      <c r="L25095" s="181"/>
      <c r="M25095" s="180"/>
      <c r="N25095" s="180"/>
      <c r="O25095" s="180"/>
    </row>
    <row r="25096" spans="8:15" s="179" customFormat="1" x14ac:dyDescent="0.2">
      <c r="H25096" s="180"/>
      <c r="I25096" s="180"/>
      <c r="L25096" s="181"/>
      <c r="M25096" s="180"/>
      <c r="N25096" s="180"/>
      <c r="O25096" s="180"/>
    </row>
    <row r="25097" spans="8:15" s="179" customFormat="1" x14ac:dyDescent="0.2">
      <c r="H25097" s="180"/>
      <c r="I25097" s="180"/>
      <c r="L25097" s="181"/>
      <c r="M25097" s="180"/>
      <c r="N25097" s="180"/>
      <c r="O25097" s="180"/>
    </row>
    <row r="25098" spans="8:15" s="179" customFormat="1" x14ac:dyDescent="0.2">
      <c r="H25098" s="180"/>
      <c r="I25098" s="180"/>
      <c r="L25098" s="181"/>
      <c r="M25098" s="180"/>
      <c r="N25098" s="180"/>
      <c r="O25098" s="180"/>
    </row>
    <row r="25099" spans="8:15" s="179" customFormat="1" x14ac:dyDescent="0.2">
      <c r="H25099" s="180"/>
      <c r="I25099" s="180"/>
      <c r="L25099" s="181"/>
      <c r="M25099" s="180"/>
      <c r="N25099" s="180"/>
      <c r="O25099" s="180"/>
    </row>
    <row r="25100" spans="8:15" s="179" customFormat="1" x14ac:dyDescent="0.2">
      <c r="H25100" s="180"/>
      <c r="I25100" s="180"/>
      <c r="L25100" s="181"/>
      <c r="M25100" s="180"/>
      <c r="N25100" s="180"/>
      <c r="O25100" s="180"/>
    </row>
    <row r="25101" spans="8:15" s="179" customFormat="1" x14ac:dyDescent="0.2">
      <c r="H25101" s="180"/>
      <c r="I25101" s="180"/>
      <c r="L25101" s="181"/>
      <c r="M25101" s="180"/>
      <c r="N25101" s="180"/>
      <c r="O25101" s="180"/>
    </row>
    <row r="25102" spans="8:15" s="179" customFormat="1" x14ac:dyDescent="0.2">
      <c r="H25102" s="180"/>
      <c r="I25102" s="180"/>
      <c r="L25102" s="181"/>
      <c r="M25102" s="180"/>
      <c r="N25102" s="180"/>
      <c r="O25102" s="180"/>
    </row>
    <row r="25103" spans="8:15" s="179" customFormat="1" x14ac:dyDescent="0.2">
      <c r="H25103" s="180"/>
      <c r="I25103" s="180"/>
      <c r="L25103" s="181"/>
      <c r="M25103" s="180"/>
      <c r="N25103" s="180"/>
      <c r="O25103" s="180"/>
    </row>
    <row r="25104" spans="8:15" s="179" customFormat="1" x14ac:dyDescent="0.2">
      <c r="H25104" s="180"/>
      <c r="I25104" s="180"/>
      <c r="L25104" s="181"/>
      <c r="M25104" s="180"/>
      <c r="N25104" s="180"/>
      <c r="O25104" s="180"/>
    </row>
    <row r="25105" spans="8:15" s="179" customFormat="1" x14ac:dyDescent="0.2">
      <c r="H25105" s="180"/>
      <c r="I25105" s="180"/>
      <c r="L25105" s="181"/>
      <c r="M25105" s="180"/>
      <c r="N25105" s="180"/>
      <c r="O25105" s="180"/>
    </row>
    <row r="25106" spans="8:15" s="179" customFormat="1" x14ac:dyDescent="0.2">
      <c r="H25106" s="180"/>
      <c r="I25106" s="180"/>
      <c r="L25106" s="181"/>
      <c r="M25106" s="180"/>
      <c r="N25106" s="180"/>
      <c r="O25106" s="180"/>
    </row>
    <row r="25107" spans="8:15" s="179" customFormat="1" x14ac:dyDescent="0.2">
      <c r="H25107" s="180"/>
      <c r="I25107" s="180"/>
      <c r="L25107" s="181"/>
      <c r="M25107" s="180"/>
      <c r="N25107" s="180"/>
      <c r="O25107" s="180"/>
    </row>
    <row r="25108" spans="8:15" s="179" customFormat="1" x14ac:dyDescent="0.2">
      <c r="H25108" s="180"/>
      <c r="I25108" s="180"/>
      <c r="L25108" s="181"/>
      <c r="M25108" s="180"/>
      <c r="N25108" s="180"/>
      <c r="O25108" s="180"/>
    </row>
    <row r="25109" spans="8:15" s="179" customFormat="1" x14ac:dyDescent="0.2">
      <c r="H25109" s="180"/>
      <c r="I25109" s="180"/>
      <c r="L25109" s="181"/>
      <c r="M25109" s="180"/>
      <c r="N25109" s="180"/>
      <c r="O25109" s="180"/>
    </row>
    <row r="25110" spans="8:15" s="179" customFormat="1" x14ac:dyDescent="0.2">
      <c r="H25110" s="180"/>
      <c r="I25110" s="180"/>
      <c r="L25110" s="181"/>
      <c r="M25110" s="180"/>
      <c r="N25110" s="180"/>
      <c r="O25110" s="180"/>
    </row>
    <row r="25111" spans="8:15" s="179" customFormat="1" x14ac:dyDescent="0.2">
      <c r="H25111" s="180"/>
      <c r="I25111" s="180"/>
      <c r="L25111" s="181"/>
      <c r="M25111" s="180"/>
      <c r="N25111" s="180"/>
      <c r="O25111" s="180"/>
    </row>
    <row r="25112" spans="8:15" s="179" customFormat="1" x14ac:dyDescent="0.2">
      <c r="H25112" s="180"/>
      <c r="I25112" s="180"/>
      <c r="L25112" s="181"/>
      <c r="M25112" s="180"/>
      <c r="N25112" s="180"/>
      <c r="O25112" s="180"/>
    </row>
    <row r="25113" spans="8:15" s="179" customFormat="1" x14ac:dyDescent="0.2">
      <c r="H25113" s="180"/>
      <c r="I25113" s="180"/>
      <c r="L25113" s="181"/>
      <c r="M25113" s="180"/>
      <c r="N25113" s="180"/>
      <c r="O25113" s="180"/>
    </row>
    <row r="25114" spans="8:15" s="179" customFormat="1" x14ac:dyDescent="0.2">
      <c r="H25114" s="180"/>
      <c r="I25114" s="180"/>
      <c r="L25114" s="181"/>
      <c r="M25114" s="180"/>
      <c r="N25114" s="180"/>
      <c r="O25114" s="180"/>
    </row>
    <row r="25115" spans="8:15" s="179" customFormat="1" x14ac:dyDescent="0.2">
      <c r="H25115" s="180"/>
      <c r="I25115" s="180"/>
      <c r="L25115" s="181"/>
      <c r="M25115" s="180"/>
      <c r="N25115" s="180"/>
      <c r="O25115" s="180"/>
    </row>
    <row r="25116" spans="8:15" s="179" customFormat="1" x14ac:dyDescent="0.2">
      <c r="H25116" s="180"/>
      <c r="I25116" s="180"/>
      <c r="L25116" s="181"/>
      <c r="M25116" s="180"/>
      <c r="N25116" s="180"/>
      <c r="O25116" s="180"/>
    </row>
    <row r="25117" spans="8:15" s="179" customFormat="1" x14ac:dyDescent="0.2">
      <c r="H25117" s="180"/>
      <c r="I25117" s="180"/>
      <c r="L25117" s="181"/>
      <c r="M25117" s="180"/>
      <c r="N25117" s="180"/>
      <c r="O25117" s="180"/>
    </row>
    <row r="25118" spans="8:15" s="179" customFormat="1" x14ac:dyDescent="0.2">
      <c r="H25118" s="180"/>
      <c r="I25118" s="180"/>
      <c r="L25118" s="181"/>
      <c r="M25118" s="180"/>
      <c r="N25118" s="180"/>
      <c r="O25118" s="180"/>
    </row>
    <row r="25119" spans="8:15" s="179" customFormat="1" x14ac:dyDescent="0.2">
      <c r="H25119" s="180"/>
      <c r="I25119" s="180"/>
      <c r="L25119" s="181"/>
      <c r="M25119" s="180"/>
      <c r="N25119" s="180"/>
      <c r="O25119" s="180"/>
    </row>
    <row r="25120" spans="8:15" s="179" customFormat="1" x14ac:dyDescent="0.2">
      <c r="H25120" s="180"/>
      <c r="I25120" s="180"/>
      <c r="L25120" s="181"/>
      <c r="M25120" s="180"/>
      <c r="N25120" s="180"/>
      <c r="O25120" s="180"/>
    </row>
    <row r="25121" spans="8:15" s="179" customFormat="1" x14ac:dyDescent="0.2">
      <c r="H25121" s="180"/>
      <c r="I25121" s="180"/>
      <c r="L25121" s="181"/>
      <c r="M25121" s="180"/>
      <c r="N25121" s="180"/>
      <c r="O25121" s="180"/>
    </row>
    <row r="25122" spans="8:15" s="179" customFormat="1" x14ac:dyDescent="0.2">
      <c r="H25122" s="180"/>
      <c r="I25122" s="180"/>
      <c r="L25122" s="181"/>
      <c r="M25122" s="180"/>
      <c r="N25122" s="180"/>
      <c r="O25122" s="180"/>
    </row>
    <row r="25123" spans="8:15" s="179" customFormat="1" x14ac:dyDescent="0.2">
      <c r="H25123" s="180"/>
      <c r="I25123" s="180"/>
      <c r="L25123" s="181"/>
      <c r="M25123" s="180"/>
      <c r="N25123" s="180"/>
      <c r="O25123" s="180"/>
    </row>
    <row r="25124" spans="8:15" s="179" customFormat="1" x14ac:dyDescent="0.2">
      <c r="H25124" s="180"/>
      <c r="I25124" s="180"/>
      <c r="L25124" s="181"/>
      <c r="M25124" s="180"/>
      <c r="N25124" s="180"/>
      <c r="O25124" s="180"/>
    </row>
    <row r="25125" spans="8:15" s="179" customFormat="1" x14ac:dyDescent="0.2">
      <c r="H25125" s="180"/>
      <c r="I25125" s="180"/>
      <c r="L25125" s="181"/>
      <c r="M25125" s="180"/>
      <c r="N25125" s="180"/>
      <c r="O25125" s="180"/>
    </row>
    <row r="25126" spans="8:15" s="179" customFormat="1" x14ac:dyDescent="0.2">
      <c r="H25126" s="180"/>
      <c r="I25126" s="180"/>
      <c r="L25126" s="181"/>
      <c r="M25126" s="180"/>
      <c r="N25126" s="180"/>
      <c r="O25126" s="180"/>
    </row>
    <row r="25127" spans="8:15" s="179" customFormat="1" x14ac:dyDescent="0.2">
      <c r="H25127" s="180"/>
      <c r="I25127" s="180"/>
      <c r="L25127" s="181"/>
      <c r="M25127" s="180"/>
      <c r="N25127" s="180"/>
      <c r="O25127" s="180"/>
    </row>
    <row r="25128" spans="8:15" s="179" customFormat="1" x14ac:dyDescent="0.2">
      <c r="H25128" s="180"/>
      <c r="I25128" s="180"/>
      <c r="L25128" s="181"/>
      <c r="M25128" s="180"/>
      <c r="N25128" s="180"/>
      <c r="O25128" s="180"/>
    </row>
    <row r="25129" spans="8:15" s="179" customFormat="1" x14ac:dyDescent="0.2">
      <c r="H25129" s="180"/>
      <c r="I25129" s="180"/>
      <c r="L25129" s="181"/>
      <c r="M25129" s="180"/>
      <c r="N25129" s="180"/>
      <c r="O25129" s="180"/>
    </row>
    <row r="25130" spans="8:15" s="179" customFormat="1" x14ac:dyDescent="0.2">
      <c r="H25130" s="180"/>
      <c r="I25130" s="180"/>
      <c r="L25130" s="181"/>
      <c r="M25130" s="180"/>
      <c r="N25130" s="180"/>
      <c r="O25130" s="180"/>
    </row>
    <row r="25131" spans="8:15" s="179" customFormat="1" x14ac:dyDescent="0.2">
      <c r="H25131" s="180"/>
      <c r="I25131" s="180"/>
      <c r="L25131" s="181"/>
      <c r="M25131" s="180"/>
      <c r="N25131" s="180"/>
      <c r="O25131" s="180"/>
    </row>
    <row r="25132" spans="8:15" s="179" customFormat="1" x14ac:dyDescent="0.2">
      <c r="H25132" s="180"/>
      <c r="I25132" s="180"/>
      <c r="L25132" s="181"/>
      <c r="M25132" s="180"/>
      <c r="N25132" s="180"/>
      <c r="O25132" s="180"/>
    </row>
    <row r="25133" spans="8:15" s="179" customFormat="1" x14ac:dyDescent="0.2">
      <c r="H25133" s="180"/>
      <c r="I25133" s="180"/>
      <c r="L25133" s="181"/>
      <c r="M25133" s="180"/>
      <c r="N25133" s="180"/>
      <c r="O25133" s="180"/>
    </row>
    <row r="25134" spans="8:15" s="179" customFormat="1" x14ac:dyDescent="0.2">
      <c r="H25134" s="180"/>
      <c r="I25134" s="180"/>
      <c r="L25134" s="181"/>
      <c r="M25134" s="180"/>
      <c r="N25134" s="180"/>
      <c r="O25134" s="180"/>
    </row>
    <row r="25135" spans="8:15" s="179" customFormat="1" x14ac:dyDescent="0.2">
      <c r="H25135" s="180"/>
      <c r="I25135" s="180"/>
      <c r="L25135" s="181"/>
      <c r="M25135" s="180"/>
      <c r="N25135" s="180"/>
      <c r="O25135" s="180"/>
    </row>
    <row r="25136" spans="8:15" s="179" customFormat="1" x14ac:dyDescent="0.2">
      <c r="H25136" s="180"/>
      <c r="I25136" s="180"/>
      <c r="L25136" s="181"/>
      <c r="M25136" s="180"/>
      <c r="N25136" s="180"/>
      <c r="O25136" s="180"/>
    </row>
    <row r="25137" spans="8:15" s="179" customFormat="1" x14ac:dyDescent="0.2">
      <c r="H25137" s="180"/>
      <c r="I25137" s="180"/>
      <c r="L25137" s="181"/>
      <c r="M25137" s="180"/>
      <c r="N25137" s="180"/>
      <c r="O25137" s="180"/>
    </row>
    <row r="25138" spans="8:15" s="179" customFormat="1" x14ac:dyDescent="0.2">
      <c r="H25138" s="180"/>
      <c r="I25138" s="180"/>
      <c r="L25138" s="181"/>
      <c r="M25138" s="180"/>
      <c r="N25138" s="180"/>
      <c r="O25138" s="180"/>
    </row>
    <row r="25139" spans="8:15" s="179" customFormat="1" x14ac:dyDescent="0.2">
      <c r="H25139" s="180"/>
      <c r="I25139" s="180"/>
      <c r="L25139" s="181"/>
      <c r="M25139" s="180"/>
      <c r="N25139" s="180"/>
      <c r="O25139" s="180"/>
    </row>
    <row r="25140" spans="8:15" s="179" customFormat="1" x14ac:dyDescent="0.2">
      <c r="H25140" s="180"/>
      <c r="I25140" s="180"/>
      <c r="L25140" s="181"/>
      <c r="M25140" s="180"/>
      <c r="N25140" s="180"/>
      <c r="O25140" s="180"/>
    </row>
    <row r="25141" spans="8:15" s="179" customFormat="1" x14ac:dyDescent="0.2">
      <c r="H25141" s="180"/>
      <c r="I25141" s="180"/>
      <c r="L25141" s="181"/>
      <c r="M25141" s="180"/>
      <c r="N25141" s="180"/>
      <c r="O25141" s="180"/>
    </row>
    <row r="25142" spans="8:15" s="179" customFormat="1" x14ac:dyDescent="0.2">
      <c r="H25142" s="180"/>
      <c r="I25142" s="180"/>
      <c r="L25142" s="181"/>
      <c r="M25142" s="180"/>
      <c r="N25142" s="180"/>
      <c r="O25142" s="180"/>
    </row>
    <row r="25143" spans="8:15" s="179" customFormat="1" x14ac:dyDescent="0.2">
      <c r="H25143" s="180"/>
      <c r="I25143" s="180"/>
      <c r="L25143" s="181"/>
      <c r="M25143" s="180"/>
      <c r="N25143" s="180"/>
      <c r="O25143" s="180"/>
    </row>
    <row r="25144" spans="8:15" s="179" customFormat="1" x14ac:dyDescent="0.2">
      <c r="H25144" s="180"/>
      <c r="I25144" s="180"/>
      <c r="L25144" s="181"/>
      <c r="M25144" s="180"/>
      <c r="N25144" s="180"/>
      <c r="O25144" s="180"/>
    </row>
    <row r="25145" spans="8:15" s="179" customFormat="1" x14ac:dyDescent="0.2">
      <c r="H25145" s="180"/>
      <c r="I25145" s="180"/>
      <c r="L25145" s="181"/>
      <c r="M25145" s="180"/>
      <c r="N25145" s="180"/>
      <c r="O25145" s="180"/>
    </row>
    <row r="25146" spans="8:15" s="179" customFormat="1" x14ac:dyDescent="0.2">
      <c r="H25146" s="180"/>
      <c r="I25146" s="180"/>
      <c r="L25146" s="181"/>
      <c r="M25146" s="180"/>
      <c r="N25146" s="180"/>
      <c r="O25146" s="180"/>
    </row>
    <row r="25147" spans="8:15" s="179" customFormat="1" x14ac:dyDescent="0.2">
      <c r="H25147" s="180"/>
      <c r="I25147" s="180"/>
      <c r="L25147" s="181"/>
      <c r="M25147" s="180"/>
      <c r="N25147" s="180"/>
      <c r="O25147" s="180"/>
    </row>
    <row r="25148" spans="8:15" s="179" customFormat="1" x14ac:dyDescent="0.2">
      <c r="H25148" s="180"/>
      <c r="I25148" s="180"/>
      <c r="L25148" s="181"/>
      <c r="M25148" s="180"/>
      <c r="N25148" s="180"/>
      <c r="O25148" s="180"/>
    </row>
    <row r="25149" spans="8:15" s="179" customFormat="1" x14ac:dyDescent="0.2">
      <c r="H25149" s="180"/>
      <c r="I25149" s="180"/>
      <c r="L25149" s="181"/>
      <c r="M25149" s="180"/>
      <c r="N25149" s="180"/>
      <c r="O25149" s="180"/>
    </row>
    <row r="25150" spans="8:15" s="179" customFormat="1" x14ac:dyDescent="0.2">
      <c r="H25150" s="180"/>
      <c r="I25150" s="180"/>
      <c r="L25150" s="181"/>
      <c r="M25150" s="180"/>
      <c r="N25150" s="180"/>
      <c r="O25150" s="180"/>
    </row>
    <row r="25151" spans="8:15" s="179" customFormat="1" x14ac:dyDescent="0.2">
      <c r="H25151" s="180"/>
      <c r="I25151" s="180"/>
      <c r="L25151" s="181"/>
      <c r="M25151" s="180"/>
      <c r="N25151" s="180"/>
      <c r="O25151" s="180"/>
    </row>
    <row r="25152" spans="8:15" s="179" customFormat="1" x14ac:dyDescent="0.2">
      <c r="H25152" s="180"/>
      <c r="I25152" s="180"/>
      <c r="L25152" s="181"/>
      <c r="M25152" s="180"/>
      <c r="N25152" s="180"/>
      <c r="O25152" s="180"/>
    </row>
    <row r="25153" spans="8:15" s="179" customFormat="1" x14ac:dyDescent="0.2">
      <c r="H25153" s="180"/>
      <c r="I25153" s="180"/>
      <c r="L25153" s="181"/>
      <c r="M25153" s="180"/>
      <c r="N25153" s="180"/>
      <c r="O25153" s="180"/>
    </row>
    <row r="25154" spans="8:15" s="179" customFormat="1" x14ac:dyDescent="0.2">
      <c r="H25154" s="180"/>
      <c r="I25154" s="180"/>
      <c r="L25154" s="181"/>
      <c r="M25154" s="180"/>
      <c r="N25154" s="180"/>
      <c r="O25154" s="180"/>
    </row>
    <row r="25155" spans="8:15" s="179" customFormat="1" x14ac:dyDescent="0.2">
      <c r="H25155" s="180"/>
      <c r="I25155" s="180"/>
      <c r="L25155" s="181"/>
      <c r="M25155" s="180"/>
      <c r="N25155" s="180"/>
      <c r="O25155" s="180"/>
    </row>
    <row r="25156" spans="8:15" s="179" customFormat="1" x14ac:dyDescent="0.2">
      <c r="H25156" s="180"/>
      <c r="I25156" s="180"/>
      <c r="L25156" s="181"/>
      <c r="M25156" s="180"/>
      <c r="N25156" s="180"/>
      <c r="O25156" s="180"/>
    </row>
    <row r="25157" spans="8:15" s="179" customFormat="1" x14ac:dyDescent="0.2">
      <c r="H25157" s="180"/>
      <c r="I25157" s="180"/>
      <c r="L25157" s="181"/>
      <c r="M25157" s="180"/>
      <c r="N25157" s="180"/>
      <c r="O25157" s="180"/>
    </row>
    <row r="25158" spans="8:15" s="179" customFormat="1" x14ac:dyDescent="0.2">
      <c r="H25158" s="180"/>
      <c r="I25158" s="180"/>
      <c r="L25158" s="181"/>
      <c r="M25158" s="180"/>
      <c r="N25158" s="180"/>
      <c r="O25158" s="180"/>
    </row>
    <row r="25159" spans="8:15" s="179" customFormat="1" x14ac:dyDescent="0.2">
      <c r="H25159" s="180"/>
      <c r="I25159" s="180"/>
      <c r="L25159" s="181"/>
      <c r="M25159" s="180"/>
      <c r="N25159" s="180"/>
      <c r="O25159" s="180"/>
    </row>
    <row r="25160" spans="8:15" s="179" customFormat="1" x14ac:dyDescent="0.2">
      <c r="H25160" s="180"/>
      <c r="I25160" s="180"/>
      <c r="L25160" s="181"/>
      <c r="M25160" s="180"/>
      <c r="N25160" s="180"/>
      <c r="O25160" s="180"/>
    </row>
    <row r="25161" spans="8:15" s="179" customFormat="1" x14ac:dyDescent="0.2">
      <c r="H25161" s="180"/>
      <c r="I25161" s="180"/>
      <c r="L25161" s="181"/>
      <c r="M25161" s="180"/>
      <c r="N25161" s="180"/>
      <c r="O25161" s="180"/>
    </row>
    <row r="25162" spans="8:15" s="179" customFormat="1" x14ac:dyDescent="0.2">
      <c r="H25162" s="180"/>
      <c r="I25162" s="180"/>
      <c r="L25162" s="181"/>
      <c r="M25162" s="180"/>
      <c r="N25162" s="180"/>
      <c r="O25162" s="180"/>
    </row>
    <row r="25163" spans="8:15" s="179" customFormat="1" x14ac:dyDescent="0.2">
      <c r="H25163" s="180"/>
      <c r="I25163" s="180"/>
      <c r="L25163" s="181"/>
      <c r="M25163" s="180"/>
      <c r="N25163" s="180"/>
      <c r="O25163" s="180"/>
    </row>
    <row r="25164" spans="8:15" s="179" customFormat="1" x14ac:dyDescent="0.2">
      <c r="H25164" s="180"/>
      <c r="I25164" s="180"/>
      <c r="L25164" s="181"/>
      <c r="M25164" s="180"/>
      <c r="N25164" s="180"/>
      <c r="O25164" s="180"/>
    </row>
    <row r="25165" spans="8:15" s="179" customFormat="1" x14ac:dyDescent="0.2">
      <c r="H25165" s="180"/>
      <c r="I25165" s="180"/>
      <c r="L25165" s="181"/>
      <c r="M25165" s="180"/>
      <c r="N25165" s="180"/>
      <c r="O25165" s="180"/>
    </row>
    <row r="25166" spans="8:15" s="179" customFormat="1" x14ac:dyDescent="0.2">
      <c r="H25166" s="180"/>
      <c r="I25166" s="180"/>
      <c r="L25166" s="181"/>
      <c r="M25166" s="180"/>
      <c r="N25166" s="180"/>
      <c r="O25166" s="180"/>
    </row>
    <row r="25167" spans="8:15" s="179" customFormat="1" x14ac:dyDescent="0.2">
      <c r="H25167" s="180"/>
      <c r="I25167" s="180"/>
      <c r="L25167" s="181"/>
      <c r="M25167" s="180"/>
      <c r="N25167" s="180"/>
      <c r="O25167" s="180"/>
    </row>
    <row r="25168" spans="8:15" s="179" customFormat="1" x14ac:dyDescent="0.2">
      <c r="H25168" s="180"/>
      <c r="I25168" s="180"/>
      <c r="L25168" s="181"/>
      <c r="M25168" s="180"/>
      <c r="N25168" s="180"/>
      <c r="O25168" s="180"/>
    </row>
    <row r="25169" spans="8:15" s="179" customFormat="1" x14ac:dyDescent="0.2">
      <c r="H25169" s="180"/>
      <c r="I25169" s="180"/>
      <c r="L25169" s="181"/>
      <c r="M25169" s="180"/>
      <c r="N25169" s="180"/>
      <c r="O25169" s="180"/>
    </row>
    <row r="25170" spans="8:15" s="179" customFormat="1" x14ac:dyDescent="0.2">
      <c r="H25170" s="180"/>
      <c r="I25170" s="180"/>
      <c r="L25170" s="181"/>
      <c r="M25170" s="180"/>
      <c r="N25170" s="180"/>
      <c r="O25170" s="180"/>
    </row>
    <row r="25171" spans="8:15" s="179" customFormat="1" x14ac:dyDescent="0.2">
      <c r="H25171" s="180"/>
      <c r="I25171" s="180"/>
      <c r="L25171" s="181"/>
      <c r="M25171" s="180"/>
      <c r="N25171" s="180"/>
      <c r="O25171" s="180"/>
    </row>
    <row r="25172" spans="8:15" s="179" customFormat="1" x14ac:dyDescent="0.2">
      <c r="H25172" s="180"/>
      <c r="I25172" s="180"/>
      <c r="L25172" s="181"/>
      <c r="M25172" s="180"/>
      <c r="N25172" s="180"/>
      <c r="O25172" s="180"/>
    </row>
    <row r="25173" spans="8:15" s="179" customFormat="1" x14ac:dyDescent="0.2">
      <c r="H25173" s="180"/>
      <c r="I25173" s="180"/>
      <c r="L25173" s="181"/>
      <c r="M25173" s="180"/>
      <c r="N25173" s="180"/>
      <c r="O25173" s="180"/>
    </row>
    <row r="25174" spans="8:15" s="179" customFormat="1" x14ac:dyDescent="0.2">
      <c r="H25174" s="180"/>
      <c r="I25174" s="180"/>
      <c r="L25174" s="181"/>
      <c r="M25174" s="180"/>
      <c r="N25174" s="180"/>
      <c r="O25174" s="180"/>
    </row>
    <row r="25175" spans="8:15" s="179" customFormat="1" x14ac:dyDescent="0.2">
      <c r="H25175" s="180"/>
      <c r="I25175" s="180"/>
      <c r="L25175" s="181"/>
      <c r="M25175" s="180"/>
      <c r="N25175" s="180"/>
      <c r="O25175" s="180"/>
    </row>
    <row r="25176" spans="8:15" s="179" customFormat="1" x14ac:dyDescent="0.2">
      <c r="H25176" s="180"/>
      <c r="I25176" s="180"/>
      <c r="L25176" s="181"/>
      <c r="M25176" s="180"/>
      <c r="N25176" s="180"/>
      <c r="O25176" s="180"/>
    </row>
    <row r="25177" spans="8:15" s="179" customFormat="1" x14ac:dyDescent="0.2">
      <c r="H25177" s="180"/>
      <c r="I25177" s="180"/>
      <c r="L25177" s="181"/>
      <c r="M25177" s="180"/>
      <c r="N25177" s="180"/>
      <c r="O25177" s="180"/>
    </row>
    <row r="25178" spans="8:15" s="179" customFormat="1" x14ac:dyDescent="0.2">
      <c r="H25178" s="180"/>
      <c r="I25178" s="180"/>
      <c r="L25178" s="181"/>
      <c r="M25178" s="180"/>
      <c r="N25178" s="180"/>
      <c r="O25178" s="180"/>
    </row>
    <row r="25179" spans="8:15" s="179" customFormat="1" x14ac:dyDescent="0.2">
      <c r="H25179" s="180"/>
      <c r="I25179" s="180"/>
      <c r="L25179" s="181"/>
      <c r="M25179" s="180"/>
      <c r="N25179" s="180"/>
      <c r="O25179" s="180"/>
    </row>
    <row r="25180" spans="8:15" s="179" customFormat="1" x14ac:dyDescent="0.2">
      <c r="H25180" s="180"/>
      <c r="I25180" s="180"/>
      <c r="L25180" s="181"/>
      <c r="M25180" s="180"/>
      <c r="N25180" s="180"/>
      <c r="O25180" s="180"/>
    </row>
    <row r="25181" spans="8:15" s="179" customFormat="1" x14ac:dyDescent="0.2">
      <c r="H25181" s="180"/>
      <c r="I25181" s="180"/>
      <c r="L25181" s="181"/>
      <c r="M25181" s="180"/>
      <c r="N25181" s="180"/>
      <c r="O25181" s="180"/>
    </row>
    <row r="25182" spans="8:15" s="179" customFormat="1" x14ac:dyDescent="0.2">
      <c r="H25182" s="180"/>
      <c r="I25182" s="180"/>
      <c r="L25182" s="181"/>
      <c r="M25182" s="180"/>
      <c r="N25182" s="180"/>
      <c r="O25182" s="180"/>
    </row>
    <row r="25183" spans="8:15" s="179" customFormat="1" x14ac:dyDescent="0.2">
      <c r="H25183" s="180"/>
      <c r="I25183" s="180"/>
      <c r="L25183" s="181"/>
      <c r="M25183" s="180"/>
      <c r="N25183" s="180"/>
      <c r="O25183" s="180"/>
    </row>
    <row r="25184" spans="8:15" s="179" customFormat="1" x14ac:dyDescent="0.2">
      <c r="H25184" s="180"/>
      <c r="I25184" s="180"/>
      <c r="L25184" s="181"/>
      <c r="M25184" s="180"/>
      <c r="N25184" s="180"/>
      <c r="O25184" s="180"/>
    </row>
    <row r="25185" spans="8:15" s="179" customFormat="1" x14ac:dyDescent="0.2">
      <c r="H25185" s="180"/>
      <c r="I25185" s="180"/>
      <c r="L25185" s="181"/>
      <c r="M25185" s="180"/>
      <c r="N25185" s="180"/>
      <c r="O25185" s="180"/>
    </row>
    <row r="25186" spans="8:15" s="179" customFormat="1" x14ac:dyDescent="0.2">
      <c r="H25186" s="180"/>
      <c r="I25186" s="180"/>
      <c r="L25186" s="181"/>
      <c r="M25186" s="180"/>
      <c r="N25186" s="180"/>
      <c r="O25186" s="180"/>
    </row>
    <row r="25187" spans="8:15" s="179" customFormat="1" x14ac:dyDescent="0.2">
      <c r="H25187" s="180"/>
      <c r="I25187" s="180"/>
      <c r="L25187" s="181"/>
      <c r="M25187" s="180"/>
      <c r="N25187" s="180"/>
      <c r="O25187" s="180"/>
    </row>
    <row r="25188" spans="8:15" s="179" customFormat="1" x14ac:dyDescent="0.2">
      <c r="H25188" s="180"/>
      <c r="I25188" s="180"/>
      <c r="L25188" s="181"/>
      <c r="M25188" s="180"/>
      <c r="N25188" s="180"/>
      <c r="O25188" s="180"/>
    </row>
    <row r="25189" spans="8:15" s="179" customFormat="1" x14ac:dyDescent="0.2">
      <c r="H25189" s="180"/>
      <c r="I25189" s="180"/>
      <c r="L25189" s="181"/>
      <c r="M25189" s="180"/>
      <c r="N25189" s="180"/>
      <c r="O25189" s="180"/>
    </row>
    <row r="25190" spans="8:15" s="179" customFormat="1" x14ac:dyDescent="0.2">
      <c r="H25190" s="180"/>
      <c r="I25190" s="180"/>
      <c r="L25190" s="181"/>
      <c r="M25190" s="180"/>
      <c r="N25190" s="180"/>
      <c r="O25190" s="180"/>
    </row>
    <row r="25191" spans="8:15" s="179" customFormat="1" x14ac:dyDescent="0.2">
      <c r="H25191" s="180"/>
      <c r="I25191" s="180"/>
      <c r="L25191" s="181"/>
      <c r="M25191" s="180"/>
      <c r="N25191" s="180"/>
      <c r="O25191" s="180"/>
    </row>
    <row r="25192" spans="8:15" s="179" customFormat="1" x14ac:dyDescent="0.2">
      <c r="H25192" s="180"/>
      <c r="I25192" s="180"/>
      <c r="L25192" s="181"/>
      <c r="M25192" s="180"/>
      <c r="N25192" s="180"/>
      <c r="O25192" s="180"/>
    </row>
    <row r="25193" spans="8:15" s="179" customFormat="1" x14ac:dyDescent="0.2">
      <c r="H25193" s="180"/>
      <c r="I25193" s="180"/>
      <c r="L25193" s="181"/>
      <c r="M25193" s="180"/>
      <c r="N25193" s="180"/>
      <c r="O25193" s="180"/>
    </row>
    <row r="25194" spans="8:15" s="179" customFormat="1" x14ac:dyDescent="0.2">
      <c r="H25194" s="180"/>
      <c r="I25194" s="180"/>
      <c r="L25194" s="181"/>
      <c r="M25194" s="180"/>
      <c r="N25194" s="180"/>
      <c r="O25194" s="180"/>
    </row>
    <row r="25195" spans="8:15" s="179" customFormat="1" x14ac:dyDescent="0.2">
      <c r="H25195" s="180"/>
      <c r="I25195" s="180"/>
      <c r="L25195" s="181"/>
      <c r="M25195" s="180"/>
      <c r="N25195" s="180"/>
      <c r="O25195" s="180"/>
    </row>
    <row r="25196" spans="8:15" s="179" customFormat="1" x14ac:dyDescent="0.2">
      <c r="H25196" s="180"/>
      <c r="I25196" s="180"/>
      <c r="L25196" s="181"/>
      <c r="M25196" s="180"/>
      <c r="N25196" s="180"/>
      <c r="O25196" s="180"/>
    </row>
    <row r="25197" spans="8:15" s="179" customFormat="1" x14ac:dyDescent="0.2">
      <c r="H25197" s="180"/>
      <c r="I25197" s="180"/>
      <c r="L25197" s="181"/>
      <c r="M25197" s="180"/>
      <c r="N25197" s="180"/>
      <c r="O25197" s="180"/>
    </row>
    <row r="25198" spans="8:15" s="179" customFormat="1" x14ac:dyDescent="0.2">
      <c r="H25198" s="180"/>
      <c r="I25198" s="180"/>
      <c r="L25198" s="181"/>
      <c r="M25198" s="180"/>
      <c r="N25198" s="180"/>
      <c r="O25198" s="180"/>
    </row>
    <row r="25199" spans="8:15" s="179" customFormat="1" x14ac:dyDescent="0.2">
      <c r="H25199" s="180"/>
      <c r="I25199" s="180"/>
      <c r="L25199" s="181"/>
      <c r="M25199" s="180"/>
      <c r="N25199" s="180"/>
      <c r="O25199" s="180"/>
    </row>
    <row r="25200" spans="8:15" s="179" customFormat="1" x14ac:dyDescent="0.2">
      <c r="H25200" s="180"/>
      <c r="I25200" s="180"/>
      <c r="L25200" s="181"/>
      <c r="M25200" s="180"/>
      <c r="N25200" s="180"/>
      <c r="O25200" s="180"/>
    </row>
    <row r="25201" spans="8:15" s="179" customFormat="1" x14ac:dyDescent="0.2">
      <c r="H25201" s="180"/>
      <c r="I25201" s="180"/>
      <c r="L25201" s="181"/>
      <c r="M25201" s="180"/>
      <c r="N25201" s="180"/>
      <c r="O25201" s="180"/>
    </row>
    <row r="25202" spans="8:15" s="179" customFormat="1" x14ac:dyDescent="0.2">
      <c r="H25202" s="180"/>
      <c r="I25202" s="180"/>
      <c r="L25202" s="181"/>
      <c r="M25202" s="180"/>
      <c r="N25202" s="180"/>
      <c r="O25202" s="180"/>
    </row>
    <row r="25203" spans="8:15" s="179" customFormat="1" x14ac:dyDescent="0.2">
      <c r="H25203" s="180"/>
      <c r="I25203" s="180"/>
      <c r="L25203" s="181"/>
      <c r="M25203" s="180"/>
      <c r="N25203" s="180"/>
      <c r="O25203" s="180"/>
    </row>
    <row r="25204" spans="8:15" s="179" customFormat="1" x14ac:dyDescent="0.2">
      <c r="H25204" s="180"/>
      <c r="I25204" s="180"/>
      <c r="L25204" s="181"/>
      <c r="M25204" s="180"/>
      <c r="N25204" s="180"/>
      <c r="O25204" s="180"/>
    </row>
    <row r="25205" spans="8:15" s="179" customFormat="1" x14ac:dyDescent="0.2">
      <c r="H25205" s="180"/>
      <c r="I25205" s="180"/>
      <c r="L25205" s="181"/>
      <c r="M25205" s="180"/>
      <c r="N25205" s="180"/>
      <c r="O25205" s="180"/>
    </row>
    <row r="25206" spans="8:15" s="179" customFormat="1" x14ac:dyDescent="0.2">
      <c r="H25206" s="180"/>
      <c r="I25206" s="180"/>
      <c r="L25206" s="181"/>
      <c r="M25206" s="180"/>
      <c r="N25206" s="180"/>
      <c r="O25206" s="180"/>
    </row>
    <row r="25207" spans="8:15" s="179" customFormat="1" x14ac:dyDescent="0.2">
      <c r="H25207" s="180"/>
      <c r="I25207" s="180"/>
      <c r="L25207" s="181"/>
      <c r="M25207" s="180"/>
      <c r="N25207" s="180"/>
      <c r="O25207" s="180"/>
    </row>
    <row r="25208" spans="8:15" s="179" customFormat="1" x14ac:dyDescent="0.2">
      <c r="H25208" s="180"/>
      <c r="I25208" s="180"/>
      <c r="L25208" s="181"/>
      <c r="M25208" s="180"/>
      <c r="N25208" s="180"/>
      <c r="O25208" s="180"/>
    </row>
    <row r="25209" spans="8:15" s="179" customFormat="1" x14ac:dyDescent="0.2">
      <c r="H25209" s="180"/>
      <c r="I25209" s="180"/>
      <c r="L25209" s="181"/>
      <c r="M25209" s="180"/>
      <c r="N25209" s="180"/>
      <c r="O25209" s="180"/>
    </row>
    <row r="25210" spans="8:15" s="179" customFormat="1" x14ac:dyDescent="0.2">
      <c r="H25210" s="180"/>
      <c r="I25210" s="180"/>
      <c r="L25210" s="181"/>
      <c r="M25210" s="180"/>
      <c r="N25210" s="180"/>
      <c r="O25210" s="180"/>
    </row>
    <row r="25211" spans="8:15" s="179" customFormat="1" x14ac:dyDescent="0.2">
      <c r="H25211" s="180"/>
      <c r="I25211" s="180"/>
      <c r="L25211" s="181"/>
      <c r="M25211" s="180"/>
      <c r="N25211" s="180"/>
      <c r="O25211" s="180"/>
    </row>
    <row r="25212" spans="8:15" s="179" customFormat="1" x14ac:dyDescent="0.2">
      <c r="H25212" s="180"/>
      <c r="I25212" s="180"/>
      <c r="L25212" s="181"/>
      <c r="M25212" s="180"/>
      <c r="N25212" s="180"/>
      <c r="O25212" s="180"/>
    </row>
    <row r="25213" spans="8:15" s="179" customFormat="1" x14ac:dyDescent="0.2">
      <c r="H25213" s="180"/>
      <c r="I25213" s="180"/>
      <c r="L25213" s="181"/>
      <c r="M25213" s="180"/>
      <c r="N25213" s="180"/>
      <c r="O25213" s="180"/>
    </row>
    <row r="25214" spans="8:15" s="179" customFormat="1" x14ac:dyDescent="0.2">
      <c r="H25214" s="180"/>
      <c r="I25214" s="180"/>
      <c r="L25214" s="181"/>
      <c r="M25214" s="180"/>
      <c r="N25214" s="180"/>
      <c r="O25214" s="180"/>
    </row>
    <row r="25215" spans="8:15" s="179" customFormat="1" x14ac:dyDescent="0.2">
      <c r="H25215" s="180"/>
      <c r="I25215" s="180"/>
      <c r="L25215" s="181"/>
      <c r="M25215" s="180"/>
      <c r="N25215" s="180"/>
      <c r="O25215" s="180"/>
    </row>
    <row r="25216" spans="8:15" s="179" customFormat="1" x14ac:dyDescent="0.2">
      <c r="H25216" s="180"/>
      <c r="I25216" s="180"/>
      <c r="L25216" s="181"/>
      <c r="M25216" s="180"/>
      <c r="N25216" s="180"/>
      <c r="O25216" s="180"/>
    </row>
    <row r="25217" spans="8:15" s="179" customFormat="1" x14ac:dyDescent="0.2">
      <c r="H25217" s="180"/>
      <c r="I25217" s="180"/>
      <c r="L25217" s="181"/>
      <c r="M25217" s="180"/>
      <c r="N25217" s="180"/>
      <c r="O25217" s="180"/>
    </row>
    <row r="25218" spans="8:15" s="179" customFormat="1" x14ac:dyDescent="0.2">
      <c r="H25218" s="180"/>
      <c r="I25218" s="180"/>
      <c r="L25218" s="181"/>
      <c r="M25218" s="180"/>
      <c r="N25218" s="180"/>
      <c r="O25218" s="180"/>
    </row>
    <row r="25219" spans="8:15" s="179" customFormat="1" x14ac:dyDescent="0.2">
      <c r="H25219" s="180"/>
      <c r="I25219" s="180"/>
      <c r="L25219" s="181"/>
      <c r="M25219" s="180"/>
      <c r="N25219" s="180"/>
      <c r="O25219" s="180"/>
    </row>
    <row r="25220" spans="8:15" s="179" customFormat="1" x14ac:dyDescent="0.2">
      <c r="H25220" s="180"/>
      <c r="I25220" s="180"/>
      <c r="L25220" s="181"/>
      <c r="M25220" s="180"/>
      <c r="N25220" s="180"/>
      <c r="O25220" s="180"/>
    </row>
    <row r="25221" spans="8:15" s="179" customFormat="1" x14ac:dyDescent="0.2">
      <c r="H25221" s="180"/>
      <c r="I25221" s="180"/>
      <c r="L25221" s="181"/>
      <c r="M25221" s="180"/>
      <c r="N25221" s="180"/>
      <c r="O25221" s="180"/>
    </row>
    <row r="25222" spans="8:15" s="179" customFormat="1" x14ac:dyDescent="0.2">
      <c r="H25222" s="180"/>
      <c r="I25222" s="180"/>
      <c r="L25222" s="181"/>
      <c r="M25222" s="180"/>
      <c r="N25222" s="180"/>
      <c r="O25222" s="180"/>
    </row>
    <row r="25223" spans="8:15" s="179" customFormat="1" x14ac:dyDescent="0.2">
      <c r="H25223" s="180"/>
      <c r="I25223" s="180"/>
      <c r="L25223" s="181"/>
      <c r="M25223" s="180"/>
      <c r="N25223" s="180"/>
      <c r="O25223" s="180"/>
    </row>
    <row r="25224" spans="8:15" s="179" customFormat="1" x14ac:dyDescent="0.2">
      <c r="H25224" s="180"/>
      <c r="I25224" s="180"/>
      <c r="L25224" s="181"/>
      <c r="M25224" s="180"/>
      <c r="N25224" s="180"/>
      <c r="O25224" s="180"/>
    </row>
    <row r="25225" spans="8:15" s="179" customFormat="1" x14ac:dyDescent="0.2">
      <c r="H25225" s="180"/>
      <c r="I25225" s="180"/>
      <c r="L25225" s="181"/>
      <c r="M25225" s="180"/>
      <c r="N25225" s="180"/>
      <c r="O25225" s="180"/>
    </row>
    <row r="25226" spans="8:15" s="179" customFormat="1" x14ac:dyDescent="0.2">
      <c r="H25226" s="180"/>
      <c r="I25226" s="180"/>
      <c r="L25226" s="181"/>
      <c r="M25226" s="180"/>
      <c r="N25226" s="180"/>
      <c r="O25226" s="180"/>
    </row>
    <row r="25227" spans="8:15" s="179" customFormat="1" x14ac:dyDescent="0.2">
      <c r="H25227" s="180"/>
      <c r="I25227" s="180"/>
      <c r="L25227" s="181"/>
      <c r="M25227" s="180"/>
      <c r="N25227" s="180"/>
      <c r="O25227" s="180"/>
    </row>
    <row r="25228" spans="8:15" s="179" customFormat="1" x14ac:dyDescent="0.2">
      <c r="H25228" s="180"/>
      <c r="I25228" s="180"/>
      <c r="L25228" s="181"/>
      <c r="M25228" s="180"/>
      <c r="N25228" s="180"/>
      <c r="O25228" s="180"/>
    </row>
    <row r="25229" spans="8:15" s="179" customFormat="1" x14ac:dyDescent="0.2">
      <c r="H25229" s="180"/>
      <c r="I25229" s="180"/>
      <c r="L25229" s="181"/>
      <c r="M25229" s="180"/>
      <c r="N25229" s="180"/>
      <c r="O25229" s="180"/>
    </row>
    <row r="25230" spans="8:15" s="179" customFormat="1" x14ac:dyDescent="0.2">
      <c r="H25230" s="180"/>
      <c r="I25230" s="180"/>
      <c r="L25230" s="181"/>
      <c r="M25230" s="180"/>
      <c r="N25230" s="180"/>
      <c r="O25230" s="180"/>
    </row>
    <row r="25231" spans="8:15" s="179" customFormat="1" x14ac:dyDescent="0.2">
      <c r="H25231" s="180"/>
      <c r="I25231" s="180"/>
      <c r="L25231" s="181"/>
      <c r="M25231" s="180"/>
      <c r="N25231" s="180"/>
      <c r="O25231" s="180"/>
    </row>
    <row r="25232" spans="8:15" s="179" customFormat="1" x14ac:dyDescent="0.2">
      <c r="H25232" s="180"/>
      <c r="I25232" s="180"/>
      <c r="L25232" s="181"/>
      <c r="M25232" s="180"/>
      <c r="N25232" s="180"/>
      <c r="O25232" s="180"/>
    </row>
    <row r="25233" spans="8:15" s="179" customFormat="1" x14ac:dyDescent="0.2">
      <c r="H25233" s="180"/>
      <c r="I25233" s="180"/>
      <c r="L25233" s="181"/>
      <c r="M25233" s="180"/>
      <c r="N25233" s="180"/>
      <c r="O25233" s="180"/>
    </row>
    <row r="25234" spans="8:15" s="179" customFormat="1" x14ac:dyDescent="0.2">
      <c r="H25234" s="180"/>
      <c r="I25234" s="180"/>
      <c r="L25234" s="181"/>
      <c r="M25234" s="180"/>
      <c r="N25234" s="180"/>
      <c r="O25234" s="180"/>
    </row>
    <row r="25235" spans="8:15" s="179" customFormat="1" x14ac:dyDescent="0.2">
      <c r="H25235" s="180"/>
      <c r="I25235" s="180"/>
      <c r="L25235" s="181"/>
      <c r="M25235" s="180"/>
      <c r="N25235" s="180"/>
      <c r="O25235" s="180"/>
    </row>
    <row r="25236" spans="8:15" s="179" customFormat="1" x14ac:dyDescent="0.2">
      <c r="H25236" s="180"/>
      <c r="I25236" s="180"/>
      <c r="L25236" s="181"/>
      <c r="M25236" s="180"/>
      <c r="N25236" s="180"/>
      <c r="O25236" s="180"/>
    </row>
    <row r="25237" spans="8:15" s="179" customFormat="1" x14ac:dyDescent="0.2">
      <c r="H25237" s="180"/>
      <c r="I25237" s="180"/>
      <c r="L25237" s="181"/>
      <c r="M25237" s="180"/>
      <c r="N25237" s="180"/>
      <c r="O25237" s="180"/>
    </row>
    <row r="25238" spans="8:15" s="179" customFormat="1" x14ac:dyDescent="0.2">
      <c r="H25238" s="180"/>
      <c r="I25238" s="180"/>
      <c r="L25238" s="181"/>
      <c r="M25238" s="180"/>
      <c r="N25238" s="180"/>
      <c r="O25238" s="180"/>
    </row>
    <row r="25239" spans="8:15" s="179" customFormat="1" x14ac:dyDescent="0.2">
      <c r="H25239" s="180"/>
      <c r="I25239" s="180"/>
      <c r="L25239" s="181"/>
      <c r="M25239" s="180"/>
      <c r="N25239" s="180"/>
      <c r="O25239" s="180"/>
    </row>
    <row r="25240" spans="8:15" s="179" customFormat="1" x14ac:dyDescent="0.2">
      <c r="H25240" s="180"/>
      <c r="I25240" s="180"/>
      <c r="L25240" s="181"/>
      <c r="M25240" s="180"/>
      <c r="N25240" s="180"/>
      <c r="O25240" s="180"/>
    </row>
    <row r="25241" spans="8:15" s="179" customFormat="1" x14ac:dyDescent="0.2">
      <c r="H25241" s="180"/>
      <c r="I25241" s="180"/>
      <c r="L25241" s="181"/>
      <c r="M25241" s="180"/>
      <c r="N25241" s="180"/>
      <c r="O25241" s="180"/>
    </row>
    <row r="25242" spans="8:15" s="179" customFormat="1" x14ac:dyDescent="0.2">
      <c r="H25242" s="180"/>
      <c r="I25242" s="180"/>
      <c r="L25242" s="181"/>
      <c r="M25242" s="180"/>
      <c r="N25242" s="180"/>
      <c r="O25242" s="180"/>
    </row>
    <row r="25243" spans="8:15" s="179" customFormat="1" x14ac:dyDescent="0.2">
      <c r="H25243" s="180"/>
      <c r="I25243" s="180"/>
      <c r="L25243" s="181"/>
      <c r="M25243" s="180"/>
      <c r="N25243" s="180"/>
      <c r="O25243" s="180"/>
    </row>
    <row r="25244" spans="8:15" s="179" customFormat="1" x14ac:dyDescent="0.2">
      <c r="H25244" s="180"/>
      <c r="I25244" s="180"/>
      <c r="L25244" s="181"/>
      <c r="M25244" s="180"/>
      <c r="N25244" s="180"/>
      <c r="O25244" s="180"/>
    </row>
    <row r="25245" spans="8:15" s="179" customFormat="1" x14ac:dyDescent="0.2">
      <c r="H25245" s="180"/>
      <c r="I25245" s="180"/>
      <c r="L25245" s="181"/>
      <c r="M25245" s="180"/>
      <c r="N25245" s="180"/>
      <c r="O25245" s="180"/>
    </row>
    <row r="25246" spans="8:15" s="179" customFormat="1" x14ac:dyDescent="0.2">
      <c r="H25246" s="180"/>
      <c r="I25246" s="180"/>
      <c r="L25246" s="181"/>
      <c r="M25246" s="180"/>
      <c r="N25246" s="180"/>
      <c r="O25246" s="180"/>
    </row>
    <row r="25247" spans="8:15" s="179" customFormat="1" x14ac:dyDescent="0.2">
      <c r="H25247" s="180"/>
      <c r="I25247" s="180"/>
      <c r="L25247" s="181"/>
      <c r="M25247" s="180"/>
      <c r="N25247" s="180"/>
      <c r="O25247" s="180"/>
    </row>
    <row r="25248" spans="8:15" s="179" customFormat="1" x14ac:dyDescent="0.2">
      <c r="H25248" s="180"/>
      <c r="I25248" s="180"/>
      <c r="L25248" s="181"/>
      <c r="M25248" s="180"/>
      <c r="N25248" s="180"/>
      <c r="O25248" s="180"/>
    </row>
    <row r="25249" spans="8:15" s="179" customFormat="1" x14ac:dyDescent="0.2">
      <c r="H25249" s="180"/>
      <c r="I25249" s="180"/>
      <c r="L25249" s="181"/>
      <c r="M25249" s="180"/>
      <c r="N25249" s="180"/>
      <c r="O25249" s="180"/>
    </row>
    <row r="25250" spans="8:15" s="179" customFormat="1" x14ac:dyDescent="0.2">
      <c r="H25250" s="180"/>
      <c r="I25250" s="180"/>
      <c r="L25250" s="181"/>
      <c r="M25250" s="180"/>
      <c r="N25250" s="180"/>
      <c r="O25250" s="180"/>
    </row>
    <row r="25251" spans="8:15" s="179" customFormat="1" x14ac:dyDescent="0.2">
      <c r="H25251" s="180"/>
      <c r="I25251" s="180"/>
      <c r="L25251" s="181"/>
      <c r="M25251" s="180"/>
      <c r="N25251" s="180"/>
      <c r="O25251" s="180"/>
    </row>
    <row r="25252" spans="8:15" s="179" customFormat="1" x14ac:dyDescent="0.2">
      <c r="H25252" s="180"/>
      <c r="I25252" s="180"/>
      <c r="L25252" s="181"/>
      <c r="M25252" s="180"/>
      <c r="N25252" s="180"/>
      <c r="O25252" s="180"/>
    </row>
    <row r="25253" spans="8:15" s="179" customFormat="1" x14ac:dyDescent="0.2">
      <c r="H25253" s="180"/>
      <c r="I25253" s="180"/>
      <c r="L25253" s="181"/>
      <c r="M25253" s="180"/>
      <c r="N25253" s="180"/>
      <c r="O25253" s="180"/>
    </row>
    <row r="25254" spans="8:15" s="179" customFormat="1" x14ac:dyDescent="0.2">
      <c r="H25254" s="180"/>
      <c r="I25254" s="180"/>
      <c r="L25254" s="181"/>
      <c r="M25254" s="180"/>
      <c r="N25254" s="180"/>
      <c r="O25254" s="180"/>
    </row>
    <row r="25255" spans="8:15" s="179" customFormat="1" x14ac:dyDescent="0.2">
      <c r="H25255" s="180"/>
      <c r="I25255" s="180"/>
      <c r="L25255" s="181"/>
      <c r="M25255" s="180"/>
      <c r="N25255" s="180"/>
      <c r="O25255" s="180"/>
    </row>
    <row r="25256" spans="8:15" s="179" customFormat="1" x14ac:dyDescent="0.2">
      <c r="H25256" s="180"/>
      <c r="I25256" s="180"/>
      <c r="L25256" s="181"/>
      <c r="M25256" s="180"/>
      <c r="N25256" s="180"/>
      <c r="O25256" s="180"/>
    </row>
    <row r="25257" spans="8:15" s="179" customFormat="1" x14ac:dyDescent="0.2">
      <c r="H25257" s="180"/>
      <c r="I25257" s="180"/>
      <c r="L25257" s="181"/>
      <c r="M25257" s="180"/>
      <c r="N25257" s="180"/>
      <c r="O25257" s="180"/>
    </row>
    <row r="25258" spans="8:15" s="179" customFormat="1" x14ac:dyDescent="0.2">
      <c r="H25258" s="180"/>
      <c r="I25258" s="180"/>
      <c r="L25258" s="181"/>
      <c r="M25258" s="180"/>
      <c r="N25258" s="180"/>
      <c r="O25258" s="180"/>
    </row>
    <row r="25259" spans="8:15" s="179" customFormat="1" x14ac:dyDescent="0.2">
      <c r="H25259" s="180"/>
      <c r="I25259" s="180"/>
      <c r="L25259" s="181"/>
      <c r="M25259" s="180"/>
      <c r="N25259" s="180"/>
      <c r="O25259" s="180"/>
    </row>
    <row r="25260" spans="8:15" s="179" customFormat="1" x14ac:dyDescent="0.2">
      <c r="H25260" s="180"/>
      <c r="I25260" s="180"/>
      <c r="L25260" s="181"/>
      <c r="M25260" s="180"/>
      <c r="N25260" s="180"/>
      <c r="O25260" s="180"/>
    </row>
    <row r="25261" spans="8:15" s="179" customFormat="1" x14ac:dyDescent="0.2">
      <c r="H25261" s="180"/>
      <c r="I25261" s="180"/>
      <c r="L25261" s="181"/>
      <c r="M25261" s="180"/>
      <c r="N25261" s="180"/>
      <c r="O25261" s="180"/>
    </row>
    <row r="25262" spans="8:15" s="179" customFormat="1" x14ac:dyDescent="0.2">
      <c r="H25262" s="180"/>
      <c r="I25262" s="180"/>
      <c r="L25262" s="181"/>
      <c r="M25262" s="180"/>
      <c r="N25262" s="180"/>
      <c r="O25262" s="180"/>
    </row>
    <row r="25263" spans="8:15" s="179" customFormat="1" x14ac:dyDescent="0.2">
      <c r="H25263" s="180"/>
      <c r="I25263" s="180"/>
      <c r="L25263" s="181"/>
      <c r="M25263" s="180"/>
      <c r="N25263" s="180"/>
      <c r="O25263" s="180"/>
    </row>
    <row r="25264" spans="8:15" s="179" customFormat="1" x14ac:dyDescent="0.2">
      <c r="H25264" s="180"/>
      <c r="I25264" s="180"/>
      <c r="L25264" s="181"/>
      <c r="M25264" s="180"/>
      <c r="N25264" s="180"/>
      <c r="O25264" s="180"/>
    </row>
    <row r="25265" spans="8:15" s="179" customFormat="1" x14ac:dyDescent="0.2">
      <c r="H25265" s="180"/>
      <c r="I25265" s="180"/>
      <c r="L25265" s="181"/>
      <c r="M25265" s="180"/>
      <c r="N25265" s="180"/>
      <c r="O25265" s="180"/>
    </row>
    <row r="25266" spans="8:15" s="179" customFormat="1" x14ac:dyDescent="0.2">
      <c r="H25266" s="180"/>
      <c r="I25266" s="180"/>
      <c r="L25266" s="181"/>
      <c r="M25266" s="180"/>
      <c r="N25266" s="180"/>
      <c r="O25266" s="180"/>
    </row>
    <row r="25267" spans="8:15" s="179" customFormat="1" x14ac:dyDescent="0.2">
      <c r="H25267" s="180"/>
      <c r="I25267" s="180"/>
      <c r="L25267" s="181"/>
      <c r="M25267" s="180"/>
      <c r="N25267" s="180"/>
      <c r="O25267" s="180"/>
    </row>
    <row r="25268" spans="8:15" s="179" customFormat="1" x14ac:dyDescent="0.2">
      <c r="H25268" s="180"/>
      <c r="I25268" s="180"/>
      <c r="L25268" s="181"/>
      <c r="M25268" s="180"/>
      <c r="N25268" s="180"/>
      <c r="O25268" s="180"/>
    </row>
    <row r="25269" spans="8:15" s="179" customFormat="1" x14ac:dyDescent="0.2">
      <c r="H25269" s="180"/>
      <c r="I25269" s="180"/>
      <c r="L25269" s="181"/>
      <c r="M25269" s="180"/>
      <c r="N25269" s="180"/>
      <c r="O25269" s="180"/>
    </row>
    <row r="25270" spans="8:15" s="179" customFormat="1" x14ac:dyDescent="0.2">
      <c r="H25270" s="180"/>
      <c r="I25270" s="180"/>
      <c r="L25270" s="181"/>
      <c r="M25270" s="180"/>
      <c r="N25270" s="180"/>
      <c r="O25270" s="180"/>
    </row>
    <row r="25271" spans="8:15" s="179" customFormat="1" x14ac:dyDescent="0.2">
      <c r="H25271" s="180"/>
      <c r="I25271" s="180"/>
      <c r="L25271" s="181"/>
      <c r="M25271" s="180"/>
      <c r="N25271" s="180"/>
      <c r="O25271" s="180"/>
    </row>
    <row r="25272" spans="8:15" s="179" customFormat="1" x14ac:dyDescent="0.2">
      <c r="H25272" s="180"/>
      <c r="I25272" s="180"/>
      <c r="L25272" s="181"/>
      <c r="M25272" s="180"/>
      <c r="N25272" s="180"/>
      <c r="O25272" s="180"/>
    </row>
    <row r="25273" spans="8:15" s="179" customFormat="1" x14ac:dyDescent="0.2">
      <c r="H25273" s="180"/>
      <c r="I25273" s="180"/>
      <c r="L25273" s="181"/>
      <c r="M25273" s="180"/>
      <c r="N25273" s="180"/>
      <c r="O25273" s="180"/>
    </row>
    <row r="25274" spans="8:15" s="179" customFormat="1" x14ac:dyDescent="0.2">
      <c r="H25274" s="180"/>
      <c r="I25274" s="180"/>
      <c r="L25274" s="181"/>
      <c r="M25274" s="180"/>
      <c r="N25274" s="180"/>
      <c r="O25274" s="180"/>
    </row>
    <row r="25275" spans="8:15" s="179" customFormat="1" x14ac:dyDescent="0.2">
      <c r="H25275" s="180"/>
      <c r="I25275" s="180"/>
      <c r="L25275" s="181"/>
      <c r="M25275" s="180"/>
      <c r="N25275" s="180"/>
      <c r="O25275" s="180"/>
    </row>
    <row r="25276" spans="8:15" s="179" customFormat="1" x14ac:dyDescent="0.2">
      <c r="H25276" s="180"/>
      <c r="I25276" s="180"/>
      <c r="L25276" s="181"/>
      <c r="M25276" s="180"/>
      <c r="N25276" s="180"/>
      <c r="O25276" s="180"/>
    </row>
    <row r="25277" spans="8:15" s="179" customFormat="1" x14ac:dyDescent="0.2">
      <c r="H25277" s="180"/>
      <c r="I25277" s="180"/>
      <c r="L25277" s="181"/>
      <c r="M25277" s="180"/>
      <c r="N25277" s="180"/>
      <c r="O25277" s="180"/>
    </row>
    <row r="25278" spans="8:15" s="179" customFormat="1" x14ac:dyDescent="0.2">
      <c r="H25278" s="180"/>
      <c r="I25278" s="180"/>
      <c r="L25278" s="181"/>
      <c r="M25278" s="180"/>
      <c r="N25278" s="180"/>
      <c r="O25278" s="180"/>
    </row>
    <row r="25279" spans="8:15" s="179" customFormat="1" x14ac:dyDescent="0.2">
      <c r="H25279" s="180"/>
      <c r="I25279" s="180"/>
      <c r="L25279" s="181"/>
      <c r="M25279" s="180"/>
      <c r="N25279" s="180"/>
      <c r="O25279" s="180"/>
    </row>
    <row r="25280" spans="8:15" s="179" customFormat="1" x14ac:dyDescent="0.2">
      <c r="H25280" s="180"/>
      <c r="I25280" s="180"/>
      <c r="L25280" s="181"/>
      <c r="M25280" s="180"/>
      <c r="N25280" s="180"/>
      <c r="O25280" s="180"/>
    </row>
    <row r="25281" spans="8:15" s="179" customFormat="1" x14ac:dyDescent="0.2">
      <c r="H25281" s="180"/>
      <c r="I25281" s="180"/>
      <c r="L25281" s="181"/>
      <c r="M25281" s="180"/>
      <c r="N25281" s="180"/>
      <c r="O25281" s="180"/>
    </row>
    <row r="25282" spans="8:15" s="179" customFormat="1" x14ac:dyDescent="0.2">
      <c r="H25282" s="180"/>
      <c r="I25282" s="180"/>
      <c r="L25282" s="181"/>
      <c r="M25282" s="180"/>
      <c r="N25282" s="180"/>
      <c r="O25282" s="180"/>
    </row>
    <row r="25283" spans="8:15" s="179" customFormat="1" x14ac:dyDescent="0.2">
      <c r="H25283" s="180"/>
      <c r="I25283" s="180"/>
      <c r="L25283" s="181"/>
      <c r="M25283" s="180"/>
      <c r="N25283" s="180"/>
      <c r="O25283" s="180"/>
    </row>
    <row r="25284" spans="8:15" s="179" customFormat="1" x14ac:dyDescent="0.2">
      <c r="H25284" s="180"/>
      <c r="I25284" s="180"/>
      <c r="L25284" s="181"/>
      <c r="M25284" s="180"/>
      <c r="N25284" s="180"/>
      <c r="O25284" s="180"/>
    </row>
    <row r="25285" spans="8:15" s="179" customFormat="1" x14ac:dyDescent="0.2">
      <c r="H25285" s="180"/>
      <c r="I25285" s="180"/>
      <c r="L25285" s="181"/>
      <c r="M25285" s="180"/>
      <c r="N25285" s="180"/>
      <c r="O25285" s="180"/>
    </row>
    <row r="25286" spans="8:15" s="179" customFormat="1" x14ac:dyDescent="0.2">
      <c r="H25286" s="180"/>
      <c r="I25286" s="180"/>
      <c r="L25286" s="181"/>
      <c r="M25286" s="180"/>
      <c r="N25286" s="180"/>
      <c r="O25286" s="180"/>
    </row>
    <row r="25287" spans="8:15" s="179" customFormat="1" x14ac:dyDescent="0.2">
      <c r="H25287" s="180"/>
      <c r="I25287" s="180"/>
      <c r="L25287" s="181"/>
      <c r="M25287" s="180"/>
      <c r="N25287" s="180"/>
      <c r="O25287" s="180"/>
    </row>
    <row r="25288" spans="8:15" s="179" customFormat="1" x14ac:dyDescent="0.2">
      <c r="H25288" s="180"/>
      <c r="I25288" s="180"/>
      <c r="L25288" s="181"/>
      <c r="M25288" s="180"/>
      <c r="N25288" s="180"/>
      <c r="O25288" s="180"/>
    </row>
    <row r="25289" spans="8:15" s="179" customFormat="1" x14ac:dyDescent="0.2">
      <c r="H25289" s="180"/>
      <c r="I25289" s="180"/>
      <c r="L25289" s="181"/>
      <c r="M25289" s="180"/>
      <c r="N25289" s="180"/>
      <c r="O25289" s="180"/>
    </row>
    <row r="25290" spans="8:15" s="179" customFormat="1" x14ac:dyDescent="0.2">
      <c r="H25290" s="180"/>
      <c r="I25290" s="180"/>
      <c r="L25290" s="181"/>
      <c r="M25290" s="180"/>
      <c r="N25290" s="180"/>
      <c r="O25290" s="180"/>
    </row>
    <row r="25291" spans="8:15" s="179" customFormat="1" x14ac:dyDescent="0.2">
      <c r="H25291" s="180"/>
      <c r="I25291" s="180"/>
      <c r="L25291" s="181"/>
      <c r="M25291" s="180"/>
      <c r="N25291" s="180"/>
      <c r="O25291" s="180"/>
    </row>
    <row r="25292" spans="8:15" s="179" customFormat="1" x14ac:dyDescent="0.2">
      <c r="H25292" s="180"/>
      <c r="I25292" s="180"/>
      <c r="L25292" s="181"/>
      <c r="M25292" s="180"/>
      <c r="N25292" s="180"/>
      <c r="O25292" s="180"/>
    </row>
    <row r="25293" spans="8:15" s="179" customFormat="1" x14ac:dyDescent="0.2">
      <c r="H25293" s="180"/>
      <c r="I25293" s="180"/>
      <c r="L25293" s="181"/>
      <c r="M25293" s="180"/>
      <c r="N25293" s="180"/>
      <c r="O25293" s="180"/>
    </row>
    <row r="25294" spans="8:15" s="179" customFormat="1" x14ac:dyDescent="0.2">
      <c r="H25294" s="180"/>
      <c r="I25294" s="180"/>
      <c r="L25294" s="181"/>
      <c r="M25294" s="180"/>
      <c r="N25294" s="180"/>
      <c r="O25294" s="180"/>
    </row>
    <row r="25295" spans="8:15" s="179" customFormat="1" x14ac:dyDescent="0.2">
      <c r="H25295" s="180"/>
      <c r="I25295" s="180"/>
      <c r="L25295" s="181"/>
      <c r="M25295" s="180"/>
      <c r="N25295" s="180"/>
      <c r="O25295" s="180"/>
    </row>
    <row r="25296" spans="8:15" s="179" customFormat="1" x14ac:dyDescent="0.2">
      <c r="H25296" s="180"/>
      <c r="I25296" s="180"/>
      <c r="L25296" s="181"/>
      <c r="M25296" s="180"/>
      <c r="N25296" s="180"/>
      <c r="O25296" s="180"/>
    </row>
    <row r="25297" spans="8:15" s="179" customFormat="1" x14ac:dyDescent="0.2">
      <c r="H25297" s="180"/>
      <c r="I25297" s="180"/>
      <c r="L25297" s="181"/>
      <c r="M25297" s="180"/>
      <c r="N25297" s="180"/>
      <c r="O25297" s="180"/>
    </row>
    <row r="25298" spans="8:15" s="179" customFormat="1" x14ac:dyDescent="0.2">
      <c r="H25298" s="180"/>
      <c r="I25298" s="180"/>
      <c r="L25298" s="181"/>
      <c r="M25298" s="180"/>
      <c r="N25298" s="180"/>
      <c r="O25298" s="180"/>
    </row>
    <row r="25299" spans="8:15" s="179" customFormat="1" x14ac:dyDescent="0.2">
      <c r="H25299" s="180"/>
      <c r="I25299" s="180"/>
      <c r="L25299" s="181"/>
      <c r="M25299" s="180"/>
      <c r="N25299" s="180"/>
      <c r="O25299" s="180"/>
    </row>
    <row r="25300" spans="8:15" s="179" customFormat="1" x14ac:dyDescent="0.2">
      <c r="H25300" s="180"/>
      <c r="I25300" s="180"/>
      <c r="L25300" s="181"/>
      <c r="M25300" s="180"/>
      <c r="N25300" s="180"/>
      <c r="O25300" s="180"/>
    </row>
    <row r="25301" spans="8:15" s="179" customFormat="1" x14ac:dyDescent="0.2">
      <c r="H25301" s="180"/>
      <c r="I25301" s="180"/>
      <c r="L25301" s="181"/>
      <c r="M25301" s="180"/>
      <c r="N25301" s="180"/>
      <c r="O25301" s="180"/>
    </row>
    <row r="25302" spans="8:15" s="179" customFormat="1" x14ac:dyDescent="0.2">
      <c r="H25302" s="180"/>
      <c r="I25302" s="180"/>
      <c r="L25302" s="181"/>
      <c r="M25302" s="180"/>
      <c r="N25302" s="180"/>
      <c r="O25302" s="180"/>
    </row>
    <row r="25303" spans="8:15" s="179" customFormat="1" x14ac:dyDescent="0.2">
      <c r="H25303" s="180"/>
      <c r="I25303" s="180"/>
      <c r="L25303" s="181"/>
      <c r="M25303" s="180"/>
      <c r="N25303" s="180"/>
      <c r="O25303" s="180"/>
    </row>
    <row r="25304" spans="8:15" s="179" customFormat="1" x14ac:dyDescent="0.2">
      <c r="H25304" s="180"/>
      <c r="I25304" s="180"/>
      <c r="L25304" s="181"/>
      <c r="M25304" s="180"/>
      <c r="N25304" s="180"/>
      <c r="O25304" s="180"/>
    </row>
    <row r="25305" spans="8:15" s="179" customFormat="1" x14ac:dyDescent="0.2">
      <c r="H25305" s="180"/>
      <c r="I25305" s="180"/>
      <c r="L25305" s="181"/>
      <c r="M25305" s="180"/>
      <c r="N25305" s="180"/>
      <c r="O25305" s="180"/>
    </row>
    <row r="25306" spans="8:15" s="179" customFormat="1" x14ac:dyDescent="0.2">
      <c r="H25306" s="180"/>
      <c r="I25306" s="180"/>
      <c r="L25306" s="181"/>
      <c r="M25306" s="180"/>
      <c r="N25306" s="180"/>
      <c r="O25306" s="180"/>
    </row>
    <row r="25307" spans="8:15" s="179" customFormat="1" x14ac:dyDescent="0.2">
      <c r="H25307" s="180"/>
      <c r="I25307" s="180"/>
      <c r="L25307" s="181"/>
      <c r="M25307" s="180"/>
      <c r="N25307" s="180"/>
      <c r="O25307" s="180"/>
    </row>
    <row r="25308" spans="8:15" s="179" customFormat="1" x14ac:dyDescent="0.2">
      <c r="H25308" s="180"/>
      <c r="I25308" s="180"/>
      <c r="L25308" s="181"/>
      <c r="M25308" s="180"/>
      <c r="N25308" s="180"/>
      <c r="O25308" s="180"/>
    </row>
    <row r="25309" spans="8:15" s="179" customFormat="1" x14ac:dyDescent="0.2">
      <c r="H25309" s="180"/>
      <c r="I25309" s="180"/>
      <c r="L25309" s="181"/>
      <c r="M25309" s="180"/>
      <c r="N25309" s="180"/>
      <c r="O25309" s="180"/>
    </row>
    <row r="25310" spans="8:15" s="179" customFormat="1" x14ac:dyDescent="0.2">
      <c r="H25310" s="180"/>
      <c r="I25310" s="180"/>
      <c r="L25310" s="181"/>
      <c r="M25310" s="180"/>
      <c r="N25310" s="180"/>
      <c r="O25310" s="180"/>
    </row>
    <row r="25311" spans="8:15" s="179" customFormat="1" x14ac:dyDescent="0.2">
      <c r="H25311" s="180"/>
      <c r="I25311" s="180"/>
      <c r="L25311" s="181"/>
      <c r="M25311" s="180"/>
      <c r="N25311" s="180"/>
      <c r="O25311" s="180"/>
    </row>
    <row r="25312" spans="8:15" s="179" customFormat="1" x14ac:dyDescent="0.2">
      <c r="H25312" s="180"/>
      <c r="I25312" s="180"/>
      <c r="L25312" s="181"/>
      <c r="M25312" s="180"/>
      <c r="N25312" s="180"/>
      <c r="O25312" s="180"/>
    </row>
    <row r="25313" spans="8:15" s="179" customFormat="1" x14ac:dyDescent="0.2">
      <c r="H25313" s="180"/>
      <c r="I25313" s="180"/>
      <c r="L25313" s="181"/>
      <c r="M25313" s="180"/>
      <c r="N25313" s="180"/>
      <c r="O25313" s="180"/>
    </row>
    <row r="25314" spans="8:15" s="179" customFormat="1" x14ac:dyDescent="0.2">
      <c r="H25314" s="180"/>
      <c r="I25314" s="180"/>
      <c r="L25314" s="181"/>
      <c r="M25314" s="180"/>
      <c r="N25314" s="180"/>
      <c r="O25314" s="180"/>
    </row>
    <row r="25315" spans="8:15" s="179" customFormat="1" x14ac:dyDescent="0.2">
      <c r="H25315" s="180"/>
      <c r="I25315" s="180"/>
      <c r="L25315" s="181"/>
      <c r="M25315" s="180"/>
      <c r="N25315" s="180"/>
      <c r="O25315" s="180"/>
    </row>
    <row r="25316" spans="8:15" s="179" customFormat="1" x14ac:dyDescent="0.2">
      <c r="H25316" s="180"/>
      <c r="I25316" s="180"/>
      <c r="L25316" s="181"/>
      <c r="M25316" s="180"/>
      <c r="N25316" s="180"/>
      <c r="O25316" s="180"/>
    </row>
    <row r="25317" spans="8:15" s="179" customFormat="1" x14ac:dyDescent="0.2">
      <c r="H25317" s="180"/>
      <c r="I25317" s="180"/>
      <c r="L25317" s="181"/>
      <c r="M25317" s="180"/>
      <c r="N25317" s="180"/>
      <c r="O25317" s="180"/>
    </row>
    <row r="25318" spans="8:15" s="179" customFormat="1" x14ac:dyDescent="0.2">
      <c r="H25318" s="180"/>
      <c r="I25318" s="180"/>
      <c r="L25318" s="181"/>
      <c r="M25318" s="180"/>
      <c r="N25318" s="180"/>
      <c r="O25318" s="180"/>
    </row>
    <row r="25319" spans="8:15" s="179" customFormat="1" x14ac:dyDescent="0.2">
      <c r="H25319" s="180"/>
      <c r="I25319" s="180"/>
      <c r="L25319" s="181"/>
      <c r="M25319" s="180"/>
      <c r="N25319" s="180"/>
      <c r="O25319" s="180"/>
    </row>
    <row r="25320" spans="8:15" s="179" customFormat="1" x14ac:dyDescent="0.2">
      <c r="H25320" s="180"/>
      <c r="I25320" s="180"/>
      <c r="L25320" s="181"/>
      <c r="M25320" s="180"/>
      <c r="N25320" s="180"/>
      <c r="O25320" s="180"/>
    </row>
    <row r="25321" spans="8:15" s="179" customFormat="1" x14ac:dyDescent="0.2">
      <c r="H25321" s="180"/>
      <c r="I25321" s="180"/>
      <c r="L25321" s="181"/>
      <c r="M25321" s="180"/>
      <c r="N25321" s="180"/>
      <c r="O25321" s="180"/>
    </row>
    <row r="25322" spans="8:15" s="179" customFormat="1" x14ac:dyDescent="0.2">
      <c r="H25322" s="180"/>
      <c r="I25322" s="180"/>
      <c r="L25322" s="181"/>
      <c r="M25322" s="180"/>
      <c r="N25322" s="180"/>
      <c r="O25322" s="180"/>
    </row>
    <row r="25323" spans="8:15" s="179" customFormat="1" x14ac:dyDescent="0.2">
      <c r="H25323" s="180"/>
      <c r="I25323" s="180"/>
      <c r="L25323" s="181"/>
      <c r="M25323" s="180"/>
      <c r="N25323" s="180"/>
      <c r="O25323" s="180"/>
    </row>
    <row r="25324" spans="8:15" s="179" customFormat="1" x14ac:dyDescent="0.2">
      <c r="H25324" s="180"/>
      <c r="I25324" s="180"/>
      <c r="L25324" s="181"/>
      <c r="M25324" s="180"/>
      <c r="N25324" s="180"/>
      <c r="O25324" s="180"/>
    </row>
    <row r="25325" spans="8:15" s="179" customFormat="1" x14ac:dyDescent="0.2">
      <c r="H25325" s="180"/>
      <c r="I25325" s="180"/>
      <c r="L25325" s="181"/>
      <c r="M25325" s="180"/>
      <c r="N25325" s="180"/>
      <c r="O25325" s="180"/>
    </row>
    <row r="25326" spans="8:15" s="179" customFormat="1" x14ac:dyDescent="0.2">
      <c r="H25326" s="180"/>
      <c r="I25326" s="180"/>
      <c r="L25326" s="181"/>
      <c r="M25326" s="180"/>
      <c r="N25326" s="180"/>
      <c r="O25326" s="180"/>
    </row>
    <row r="25327" spans="8:15" s="179" customFormat="1" x14ac:dyDescent="0.2">
      <c r="H25327" s="180"/>
      <c r="I25327" s="180"/>
      <c r="L25327" s="181"/>
      <c r="M25327" s="180"/>
      <c r="N25327" s="180"/>
      <c r="O25327" s="180"/>
    </row>
    <row r="25328" spans="8:15" s="179" customFormat="1" x14ac:dyDescent="0.2">
      <c r="H25328" s="180"/>
      <c r="I25328" s="180"/>
      <c r="L25328" s="181"/>
      <c r="M25328" s="180"/>
      <c r="N25328" s="180"/>
      <c r="O25328" s="180"/>
    </row>
    <row r="25329" spans="8:15" s="179" customFormat="1" x14ac:dyDescent="0.2">
      <c r="H25329" s="180"/>
      <c r="I25329" s="180"/>
      <c r="L25329" s="181"/>
      <c r="M25329" s="180"/>
      <c r="N25329" s="180"/>
      <c r="O25329" s="180"/>
    </row>
    <row r="25330" spans="8:15" s="179" customFormat="1" x14ac:dyDescent="0.2">
      <c r="H25330" s="180"/>
      <c r="I25330" s="180"/>
      <c r="L25330" s="181"/>
      <c r="M25330" s="180"/>
      <c r="N25330" s="180"/>
      <c r="O25330" s="180"/>
    </row>
    <row r="25331" spans="8:15" s="179" customFormat="1" x14ac:dyDescent="0.2">
      <c r="H25331" s="180"/>
      <c r="I25331" s="180"/>
      <c r="L25331" s="181"/>
      <c r="M25331" s="180"/>
      <c r="N25331" s="180"/>
      <c r="O25331" s="180"/>
    </row>
    <row r="25332" spans="8:15" s="179" customFormat="1" x14ac:dyDescent="0.2">
      <c r="H25332" s="180"/>
      <c r="I25332" s="180"/>
      <c r="L25332" s="181"/>
      <c r="M25332" s="180"/>
      <c r="N25332" s="180"/>
      <c r="O25332" s="180"/>
    </row>
    <row r="25333" spans="8:15" s="179" customFormat="1" x14ac:dyDescent="0.2">
      <c r="H25333" s="180"/>
      <c r="I25333" s="180"/>
      <c r="L25333" s="181"/>
      <c r="M25333" s="180"/>
      <c r="N25333" s="180"/>
      <c r="O25333" s="180"/>
    </row>
    <row r="25334" spans="8:15" s="179" customFormat="1" x14ac:dyDescent="0.2">
      <c r="H25334" s="180"/>
      <c r="I25334" s="180"/>
      <c r="L25334" s="181"/>
      <c r="M25334" s="180"/>
      <c r="N25334" s="180"/>
      <c r="O25334" s="180"/>
    </row>
    <row r="25335" spans="8:15" s="179" customFormat="1" x14ac:dyDescent="0.2">
      <c r="H25335" s="180"/>
      <c r="I25335" s="180"/>
      <c r="L25335" s="181"/>
      <c r="M25335" s="180"/>
      <c r="N25335" s="180"/>
      <c r="O25335" s="180"/>
    </row>
    <row r="25336" spans="8:15" s="179" customFormat="1" x14ac:dyDescent="0.2">
      <c r="H25336" s="180"/>
      <c r="I25336" s="180"/>
      <c r="L25336" s="181"/>
      <c r="M25336" s="180"/>
      <c r="N25336" s="180"/>
      <c r="O25336" s="180"/>
    </row>
    <row r="25337" spans="8:15" s="179" customFormat="1" x14ac:dyDescent="0.2">
      <c r="H25337" s="180"/>
      <c r="I25337" s="180"/>
      <c r="L25337" s="181"/>
      <c r="M25337" s="180"/>
      <c r="N25337" s="180"/>
      <c r="O25337" s="180"/>
    </row>
    <row r="25338" spans="8:15" s="179" customFormat="1" x14ac:dyDescent="0.2">
      <c r="H25338" s="180"/>
      <c r="I25338" s="180"/>
      <c r="L25338" s="181"/>
      <c r="M25338" s="180"/>
      <c r="N25338" s="180"/>
      <c r="O25338" s="180"/>
    </row>
    <row r="25339" spans="8:15" s="179" customFormat="1" x14ac:dyDescent="0.2">
      <c r="H25339" s="180"/>
      <c r="I25339" s="180"/>
      <c r="L25339" s="181"/>
      <c r="M25339" s="180"/>
      <c r="N25339" s="180"/>
      <c r="O25339" s="180"/>
    </row>
    <row r="25340" spans="8:15" s="179" customFormat="1" x14ac:dyDescent="0.2">
      <c r="H25340" s="180"/>
      <c r="I25340" s="180"/>
      <c r="L25340" s="181"/>
      <c r="M25340" s="180"/>
      <c r="N25340" s="180"/>
      <c r="O25340" s="180"/>
    </row>
    <row r="25341" spans="8:15" s="179" customFormat="1" x14ac:dyDescent="0.2">
      <c r="H25341" s="180"/>
      <c r="I25341" s="180"/>
      <c r="L25341" s="181"/>
      <c r="M25341" s="180"/>
      <c r="N25341" s="180"/>
      <c r="O25341" s="180"/>
    </row>
    <row r="25342" spans="8:15" s="179" customFormat="1" x14ac:dyDescent="0.2">
      <c r="H25342" s="180"/>
      <c r="I25342" s="180"/>
      <c r="L25342" s="181"/>
      <c r="M25342" s="180"/>
      <c r="N25342" s="180"/>
      <c r="O25342" s="180"/>
    </row>
    <row r="25343" spans="8:15" s="179" customFormat="1" x14ac:dyDescent="0.2">
      <c r="H25343" s="180"/>
      <c r="I25343" s="180"/>
      <c r="L25343" s="181"/>
      <c r="M25343" s="180"/>
      <c r="N25343" s="180"/>
      <c r="O25343" s="180"/>
    </row>
    <row r="25344" spans="8:15" s="179" customFormat="1" x14ac:dyDescent="0.2">
      <c r="H25344" s="180"/>
      <c r="I25344" s="180"/>
      <c r="L25344" s="181"/>
      <c r="M25344" s="180"/>
      <c r="N25344" s="180"/>
      <c r="O25344" s="180"/>
    </row>
    <row r="25345" spans="8:15" s="179" customFormat="1" x14ac:dyDescent="0.2">
      <c r="H25345" s="180"/>
      <c r="I25345" s="180"/>
      <c r="L25345" s="181"/>
      <c r="M25345" s="180"/>
      <c r="N25345" s="180"/>
      <c r="O25345" s="180"/>
    </row>
    <row r="25346" spans="8:15" s="179" customFormat="1" x14ac:dyDescent="0.2">
      <c r="H25346" s="180"/>
      <c r="I25346" s="180"/>
      <c r="L25346" s="181"/>
      <c r="M25346" s="180"/>
      <c r="N25346" s="180"/>
      <c r="O25346" s="180"/>
    </row>
    <row r="25347" spans="8:15" s="179" customFormat="1" x14ac:dyDescent="0.2">
      <c r="H25347" s="180"/>
      <c r="I25347" s="180"/>
      <c r="L25347" s="181"/>
      <c r="M25347" s="180"/>
      <c r="N25347" s="180"/>
      <c r="O25347" s="180"/>
    </row>
    <row r="25348" spans="8:15" s="179" customFormat="1" x14ac:dyDescent="0.2">
      <c r="H25348" s="180"/>
      <c r="I25348" s="180"/>
      <c r="L25348" s="181"/>
      <c r="M25348" s="180"/>
      <c r="N25348" s="180"/>
      <c r="O25348" s="180"/>
    </row>
    <row r="25349" spans="8:15" s="179" customFormat="1" x14ac:dyDescent="0.2">
      <c r="H25349" s="180"/>
      <c r="I25349" s="180"/>
      <c r="L25349" s="181"/>
      <c r="M25349" s="180"/>
      <c r="N25349" s="180"/>
      <c r="O25349" s="180"/>
    </row>
    <row r="25350" spans="8:15" s="179" customFormat="1" x14ac:dyDescent="0.2">
      <c r="H25350" s="180"/>
      <c r="I25350" s="180"/>
      <c r="L25350" s="181"/>
      <c r="M25350" s="180"/>
      <c r="N25350" s="180"/>
      <c r="O25350" s="180"/>
    </row>
    <row r="25351" spans="8:15" s="179" customFormat="1" x14ac:dyDescent="0.2">
      <c r="H25351" s="180"/>
      <c r="I25351" s="180"/>
      <c r="L25351" s="181"/>
      <c r="M25351" s="180"/>
      <c r="N25351" s="180"/>
      <c r="O25351" s="180"/>
    </row>
    <row r="25352" spans="8:15" s="179" customFormat="1" x14ac:dyDescent="0.2">
      <c r="H25352" s="180"/>
      <c r="I25352" s="180"/>
      <c r="L25352" s="181"/>
      <c r="M25352" s="180"/>
      <c r="N25352" s="180"/>
      <c r="O25352" s="180"/>
    </row>
    <row r="25353" spans="8:15" s="179" customFormat="1" x14ac:dyDescent="0.2">
      <c r="H25353" s="180"/>
      <c r="I25353" s="180"/>
      <c r="L25353" s="181"/>
      <c r="M25353" s="180"/>
      <c r="N25353" s="180"/>
      <c r="O25353" s="180"/>
    </row>
    <row r="25354" spans="8:15" s="179" customFormat="1" x14ac:dyDescent="0.2">
      <c r="H25354" s="180"/>
      <c r="I25354" s="180"/>
      <c r="L25354" s="181"/>
      <c r="M25354" s="180"/>
      <c r="N25354" s="180"/>
      <c r="O25354" s="180"/>
    </row>
    <row r="25355" spans="8:15" s="179" customFormat="1" x14ac:dyDescent="0.2">
      <c r="H25355" s="180"/>
      <c r="I25355" s="180"/>
      <c r="L25355" s="181"/>
      <c r="M25355" s="180"/>
      <c r="N25355" s="180"/>
      <c r="O25355" s="180"/>
    </row>
    <row r="25356" spans="8:15" s="179" customFormat="1" x14ac:dyDescent="0.2">
      <c r="H25356" s="180"/>
      <c r="I25356" s="180"/>
      <c r="L25356" s="181"/>
      <c r="M25356" s="180"/>
      <c r="N25356" s="180"/>
      <c r="O25356" s="180"/>
    </row>
    <row r="25357" spans="8:15" s="179" customFormat="1" x14ac:dyDescent="0.2">
      <c r="H25357" s="180"/>
      <c r="I25357" s="180"/>
      <c r="L25357" s="181"/>
      <c r="M25357" s="180"/>
      <c r="N25357" s="180"/>
      <c r="O25357" s="180"/>
    </row>
    <row r="25358" spans="8:15" s="179" customFormat="1" x14ac:dyDescent="0.2">
      <c r="H25358" s="180"/>
      <c r="I25358" s="180"/>
      <c r="L25358" s="181"/>
      <c r="M25358" s="180"/>
      <c r="N25358" s="180"/>
      <c r="O25358" s="180"/>
    </row>
    <row r="25359" spans="8:15" s="179" customFormat="1" x14ac:dyDescent="0.2">
      <c r="H25359" s="180"/>
      <c r="I25359" s="180"/>
      <c r="L25359" s="181"/>
      <c r="M25359" s="180"/>
      <c r="N25359" s="180"/>
      <c r="O25359" s="180"/>
    </row>
    <row r="25360" spans="8:15" s="179" customFormat="1" x14ac:dyDescent="0.2">
      <c r="H25360" s="180"/>
      <c r="I25360" s="180"/>
      <c r="L25360" s="181"/>
      <c r="M25360" s="180"/>
      <c r="N25360" s="180"/>
      <c r="O25360" s="180"/>
    </row>
    <row r="25361" spans="8:15" s="179" customFormat="1" x14ac:dyDescent="0.2">
      <c r="H25361" s="180"/>
      <c r="I25361" s="180"/>
      <c r="L25361" s="181"/>
      <c r="M25361" s="180"/>
      <c r="N25361" s="180"/>
      <c r="O25361" s="180"/>
    </row>
    <row r="25362" spans="8:15" s="179" customFormat="1" x14ac:dyDescent="0.2">
      <c r="H25362" s="180"/>
      <c r="I25362" s="180"/>
      <c r="L25362" s="181"/>
      <c r="M25362" s="180"/>
      <c r="N25362" s="180"/>
      <c r="O25362" s="180"/>
    </row>
    <row r="25363" spans="8:15" s="179" customFormat="1" x14ac:dyDescent="0.2">
      <c r="H25363" s="180"/>
      <c r="I25363" s="180"/>
      <c r="L25363" s="181"/>
      <c r="M25363" s="180"/>
      <c r="N25363" s="180"/>
      <c r="O25363" s="180"/>
    </row>
    <row r="25364" spans="8:15" s="179" customFormat="1" x14ac:dyDescent="0.2">
      <c r="H25364" s="180"/>
      <c r="I25364" s="180"/>
      <c r="L25364" s="181"/>
      <c r="M25364" s="180"/>
      <c r="N25364" s="180"/>
      <c r="O25364" s="180"/>
    </row>
    <row r="25365" spans="8:15" s="179" customFormat="1" x14ac:dyDescent="0.2">
      <c r="H25365" s="180"/>
      <c r="I25365" s="180"/>
      <c r="L25365" s="181"/>
      <c r="M25365" s="180"/>
      <c r="N25365" s="180"/>
      <c r="O25365" s="180"/>
    </row>
    <row r="25366" spans="8:15" s="179" customFormat="1" x14ac:dyDescent="0.2">
      <c r="H25366" s="180"/>
      <c r="I25366" s="180"/>
      <c r="L25366" s="181"/>
      <c r="M25366" s="180"/>
      <c r="N25366" s="180"/>
      <c r="O25366" s="180"/>
    </row>
    <row r="25367" spans="8:15" s="179" customFormat="1" x14ac:dyDescent="0.2">
      <c r="H25367" s="180"/>
      <c r="I25367" s="180"/>
      <c r="L25367" s="181"/>
      <c r="M25367" s="180"/>
      <c r="N25367" s="180"/>
      <c r="O25367" s="180"/>
    </row>
    <row r="25368" spans="8:15" s="179" customFormat="1" x14ac:dyDescent="0.2">
      <c r="H25368" s="180"/>
      <c r="I25368" s="180"/>
      <c r="L25368" s="181"/>
      <c r="M25368" s="180"/>
      <c r="N25368" s="180"/>
      <c r="O25368" s="180"/>
    </row>
    <row r="25369" spans="8:15" s="179" customFormat="1" x14ac:dyDescent="0.2">
      <c r="H25369" s="180"/>
      <c r="I25369" s="180"/>
      <c r="L25369" s="181"/>
      <c r="M25369" s="180"/>
      <c r="N25369" s="180"/>
      <c r="O25369" s="180"/>
    </row>
    <row r="25370" spans="8:15" s="179" customFormat="1" x14ac:dyDescent="0.2">
      <c r="H25370" s="180"/>
      <c r="I25370" s="180"/>
      <c r="L25370" s="181"/>
      <c r="M25370" s="180"/>
      <c r="N25370" s="180"/>
      <c r="O25370" s="180"/>
    </row>
    <row r="25371" spans="8:15" s="179" customFormat="1" x14ac:dyDescent="0.2">
      <c r="H25371" s="180"/>
      <c r="I25371" s="180"/>
      <c r="L25371" s="181"/>
      <c r="M25371" s="180"/>
      <c r="N25371" s="180"/>
      <c r="O25371" s="180"/>
    </row>
    <row r="25372" spans="8:15" s="179" customFormat="1" x14ac:dyDescent="0.2">
      <c r="H25372" s="180"/>
      <c r="I25372" s="180"/>
      <c r="L25372" s="181"/>
      <c r="M25372" s="180"/>
      <c r="N25372" s="180"/>
      <c r="O25372" s="180"/>
    </row>
    <row r="25373" spans="8:15" s="179" customFormat="1" x14ac:dyDescent="0.2">
      <c r="H25373" s="180"/>
      <c r="I25373" s="180"/>
      <c r="L25373" s="181"/>
      <c r="M25373" s="180"/>
      <c r="N25373" s="180"/>
      <c r="O25373" s="180"/>
    </row>
    <row r="25374" spans="8:15" s="179" customFormat="1" x14ac:dyDescent="0.2">
      <c r="H25374" s="180"/>
      <c r="I25374" s="180"/>
      <c r="L25374" s="181"/>
      <c r="M25374" s="180"/>
      <c r="N25374" s="180"/>
      <c r="O25374" s="180"/>
    </row>
    <row r="25375" spans="8:15" s="179" customFormat="1" x14ac:dyDescent="0.2">
      <c r="H25375" s="180"/>
      <c r="I25375" s="180"/>
      <c r="L25375" s="181"/>
      <c r="M25375" s="180"/>
      <c r="N25375" s="180"/>
      <c r="O25375" s="180"/>
    </row>
    <row r="25376" spans="8:15" s="179" customFormat="1" x14ac:dyDescent="0.2">
      <c r="H25376" s="180"/>
      <c r="I25376" s="180"/>
      <c r="L25376" s="181"/>
      <c r="M25376" s="180"/>
      <c r="N25376" s="180"/>
      <c r="O25376" s="180"/>
    </row>
    <row r="25377" spans="8:15" s="179" customFormat="1" x14ac:dyDescent="0.2">
      <c r="H25377" s="180"/>
      <c r="I25377" s="180"/>
      <c r="L25377" s="181"/>
      <c r="M25377" s="180"/>
      <c r="N25377" s="180"/>
      <c r="O25377" s="180"/>
    </row>
    <row r="25378" spans="8:15" s="179" customFormat="1" x14ac:dyDescent="0.2">
      <c r="H25378" s="180"/>
      <c r="I25378" s="180"/>
      <c r="L25378" s="181"/>
      <c r="M25378" s="180"/>
      <c r="N25378" s="180"/>
      <c r="O25378" s="180"/>
    </row>
    <row r="25379" spans="8:15" s="179" customFormat="1" x14ac:dyDescent="0.2">
      <c r="H25379" s="180"/>
      <c r="I25379" s="180"/>
      <c r="L25379" s="181"/>
      <c r="M25379" s="180"/>
      <c r="N25379" s="180"/>
      <c r="O25379" s="180"/>
    </row>
    <row r="25380" spans="8:15" s="179" customFormat="1" x14ac:dyDescent="0.2">
      <c r="H25380" s="180"/>
      <c r="I25380" s="180"/>
      <c r="L25380" s="181"/>
      <c r="M25380" s="180"/>
      <c r="N25380" s="180"/>
      <c r="O25380" s="180"/>
    </row>
    <row r="25381" spans="8:15" s="179" customFormat="1" x14ac:dyDescent="0.2">
      <c r="H25381" s="180"/>
      <c r="I25381" s="180"/>
      <c r="L25381" s="181"/>
      <c r="M25381" s="180"/>
      <c r="N25381" s="180"/>
      <c r="O25381" s="180"/>
    </row>
    <row r="25382" spans="8:15" s="179" customFormat="1" x14ac:dyDescent="0.2">
      <c r="H25382" s="180"/>
      <c r="I25382" s="180"/>
      <c r="L25382" s="181"/>
      <c r="M25382" s="180"/>
      <c r="N25382" s="180"/>
      <c r="O25382" s="180"/>
    </row>
    <row r="25383" spans="8:15" s="179" customFormat="1" x14ac:dyDescent="0.2">
      <c r="H25383" s="180"/>
      <c r="I25383" s="180"/>
      <c r="L25383" s="181"/>
      <c r="M25383" s="180"/>
      <c r="N25383" s="180"/>
      <c r="O25383" s="180"/>
    </row>
    <row r="25384" spans="8:15" s="179" customFormat="1" x14ac:dyDescent="0.2">
      <c r="H25384" s="180"/>
      <c r="I25384" s="180"/>
      <c r="L25384" s="181"/>
      <c r="M25384" s="180"/>
      <c r="N25384" s="180"/>
      <c r="O25384" s="180"/>
    </row>
    <row r="25385" spans="8:15" s="179" customFormat="1" x14ac:dyDescent="0.2">
      <c r="H25385" s="180"/>
      <c r="I25385" s="180"/>
      <c r="L25385" s="181"/>
      <c r="M25385" s="180"/>
      <c r="N25385" s="180"/>
      <c r="O25385" s="180"/>
    </row>
    <row r="25386" spans="8:15" s="179" customFormat="1" x14ac:dyDescent="0.2">
      <c r="H25386" s="180"/>
      <c r="I25386" s="180"/>
      <c r="L25386" s="181"/>
      <c r="M25386" s="180"/>
      <c r="N25386" s="180"/>
      <c r="O25386" s="180"/>
    </row>
    <row r="25387" spans="8:15" s="179" customFormat="1" x14ac:dyDescent="0.2">
      <c r="H25387" s="180"/>
      <c r="I25387" s="180"/>
      <c r="L25387" s="181"/>
      <c r="M25387" s="180"/>
      <c r="N25387" s="180"/>
      <c r="O25387" s="180"/>
    </row>
    <row r="25388" spans="8:15" s="179" customFormat="1" x14ac:dyDescent="0.2">
      <c r="H25388" s="180"/>
      <c r="I25388" s="180"/>
      <c r="L25388" s="181"/>
      <c r="M25388" s="180"/>
      <c r="N25388" s="180"/>
      <c r="O25388" s="180"/>
    </row>
    <row r="25389" spans="8:15" s="179" customFormat="1" x14ac:dyDescent="0.2">
      <c r="H25389" s="180"/>
      <c r="I25389" s="180"/>
      <c r="L25389" s="181"/>
      <c r="M25389" s="180"/>
      <c r="N25389" s="180"/>
      <c r="O25389" s="180"/>
    </row>
    <row r="25390" spans="8:15" s="179" customFormat="1" x14ac:dyDescent="0.2">
      <c r="H25390" s="180"/>
      <c r="I25390" s="180"/>
      <c r="L25390" s="181"/>
      <c r="M25390" s="180"/>
      <c r="N25390" s="180"/>
      <c r="O25390" s="180"/>
    </row>
    <row r="25391" spans="8:15" s="179" customFormat="1" x14ac:dyDescent="0.2">
      <c r="H25391" s="180"/>
      <c r="I25391" s="180"/>
      <c r="L25391" s="181"/>
      <c r="M25391" s="180"/>
      <c r="N25391" s="180"/>
      <c r="O25391" s="180"/>
    </row>
    <row r="25392" spans="8:15" s="179" customFormat="1" x14ac:dyDescent="0.2">
      <c r="H25392" s="180"/>
      <c r="I25392" s="180"/>
      <c r="L25392" s="181"/>
      <c r="M25392" s="180"/>
      <c r="N25392" s="180"/>
      <c r="O25392" s="180"/>
    </row>
    <row r="25393" spans="8:15" s="179" customFormat="1" x14ac:dyDescent="0.2">
      <c r="H25393" s="180"/>
      <c r="I25393" s="180"/>
      <c r="L25393" s="181"/>
      <c r="M25393" s="180"/>
      <c r="N25393" s="180"/>
      <c r="O25393" s="180"/>
    </row>
    <row r="25394" spans="8:15" s="179" customFormat="1" x14ac:dyDescent="0.2">
      <c r="H25394" s="180"/>
      <c r="I25394" s="180"/>
      <c r="L25394" s="181"/>
      <c r="M25394" s="180"/>
      <c r="N25394" s="180"/>
      <c r="O25394" s="180"/>
    </row>
    <row r="25395" spans="8:15" s="179" customFormat="1" x14ac:dyDescent="0.2">
      <c r="H25395" s="180"/>
      <c r="I25395" s="180"/>
      <c r="L25395" s="181"/>
      <c r="M25395" s="180"/>
      <c r="N25395" s="180"/>
      <c r="O25395" s="180"/>
    </row>
    <row r="25396" spans="8:15" s="179" customFormat="1" x14ac:dyDescent="0.2">
      <c r="H25396" s="180"/>
      <c r="I25396" s="180"/>
      <c r="L25396" s="181"/>
      <c r="M25396" s="180"/>
      <c r="N25396" s="180"/>
      <c r="O25396" s="180"/>
    </row>
    <row r="25397" spans="8:15" s="179" customFormat="1" x14ac:dyDescent="0.2">
      <c r="H25397" s="180"/>
      <c r="I25397" s="180"/>
      <c r="L25397" s="181"/>
      <c r="M25397" s="180"/>
      <c r="N25397" s="180"/>
      <c r="O25397" s="180"/>
    </row>
    <row r="25398" spans="8:15" s="179" customFormat="1" x14ac:dyDescent="0.2">
      <c r="H25398" s="180"/>
      <c r="I25398" s="180"/>
      <c r="L25398" s="181"/>
      <c r="M25398" s="180"/>
      <c r="N25398" s="180"/>
      <c r="O25398" s="180"/>
    </row>
    <row r="25399" spans="8:15" s="179" customFormat="1" x14ac:dyDescent="0.2">
      <c r="H25399" s="180"/>
      <c r="I25399" s="180"/>
      <c r="L25399" s="181"/>
      <c r="M25399" s="180"/>
      <c r="N25399" s="180"/>
      <c r="O25399" s="180"/>
    </row>
    <row r="25400" spans="8:15" s="179" customFormat="1" x14ac:dyDescent="0.2">
      <c r="H25400" s="180"/>
      <c r="I25400" s="180"/>
      <c r="L25400" s="181"/>
      <c r="M25400" s="180"/>
      <c r="N25400" s="180"/>
      <c r="O25400" s="180"/>
    </row>
    <row r="25401" spans="8:15" s="179" customFormat="1" x14ac:dyDescent="0.2">
      <c r="H25401" s="180"/>
      <c r="I25401" s="180"/>
      <c r="L25401" s="181"/>
      <c r="M25401" s="180"/>
      <c r="N25401" s="180"/>
      <c r="O25401" s="180"/>
    </row>
    <row r="25402" spans="8:15" s="179" customFormat="1" x14ac:dyDescent="0.2">
      <c r="H25402" s="180"/>
      <c r="I25402" s="180"/>
      <c r="L25402" s="181"/>
      <c r="M25402" s="180"/>
      <c r="N25402" s="180"/>
      <c r="O25402" s="180"/>
    </row>
    <row r="25403" spans="8:15" s="179" customFormat="1" x14ac:dyDescent="0.2">
      <c r="H25403" s="180"/>
      <c r="I25403" s="180"/>
      <c r="L25403" s="181"/>
      <c r="M25403" s="180"/>
      <c r="N25403" s="180"/>
      <c r="O25403" s="180"/>
    </row>
    <row r="25404" spans="8:15" s="179" customFormat="1" x14ac:dyDescent="0.2">
      <c r="H25404" s="180"/>
      <c r="I25404" s="180"/>
      <c r="L25404" s="181"/>
      <c r="M25404" s="180"/>
      <c r="N25404" s="180"/>
      <c r="O25404" s="180"/>
    </row>
    <row r="25405" spans="8:15" s="179" customFormat="1" x14ac:dyDescent="0.2">
      <c r="H25405" s="180"/>
      <c r="I25405" s="180"/>
      <c r="L25405" s="181"/>
      <c r="M25405" s="180"/>
      <c r="N25405" s="180"/>
      <c r="O25405" s="180"/>
    </row>
    <row r="25406" spans="8:15" s="179" customFormat="1" x14ac:dyDescent="0.2">
      <c r="H25406" s="180"/>
      <c r="I25406" s="180"/>
      <c r="L25406" s="181"/>
      <c r="M25406" s="180"/>
      <c r="N25406" s="180"/>
      <c r="O25406" s="180"/>
    </row>
    <row r="25407" spans="8:15" s="179" customFormat="1" x14ac:dyDescent="0.2">
      <c r="H25407" s="180"/>
      <c r="I25407" s="180"/>
      <c r="L25407" s="181"/>
      <c r="M25407" s="180"/>
      <c r="N25407" s="180"/>
      <c r="O25407" s="180"/>
    </row>
    <row r="25408" spans="8:15" s="179" customFormat="1" x14ac:dyDescent="0.2">
      <c r="H25408" s="180"/>
      <c r="I25408" s="180"/>
      <c r="L25408" s="181"/>
      <c r="M25408" s="180"/>
      <c r="N25408" s="180"/>
      <c r="O25408" s="180"/>
    </row>
    <row r="25409" spans="8:15" s="179" customFormat="1" x14ac:dyDescent="0.2">
      <c r="H25409" s="180"/>
      <c r="I25409" s="180"/>
      <c r="L25409" s="181"/>
      <c r="M25409" s="180"/>
      <c r="N25409" s="180"/>
      <c r="O25409" s="180"/>
    </row>
    <row r="25410" spans="8:15" s="179" customFormat="1" x14ac:dyDescent="0.2">
      <c r="H25410" s="180"/>
      <c r="I25410" s="180"/>
      <c r="L25410" s="181"/>
      <c r="M25410" s="180"/>
      <c r="N25410" s="180"/>
      <c r="O25410" s="180"/>
    </row>
    <row r="25411" spans="8:15" s="179" customFormat="1" x14ac:dyDescent="0.2">
      <c r="H25411" s="180"/>
      <c r="I25411" s="180"/>
      <c r="L25411" s="181"/>
      <c r="M25411" s="180"/>
      <c r="N25411" s="180"/>
      <c r="O25411" s="180"/>
    </row>
    <row r="25412" spans="8:15" s="179" customFormat="1" x14ac:dyDescent="0.2">
      <c r="H25412" s="180"/>
      <c r="I25412" s="180"/>
      <c r="L25412" s="181"/>
      <c r="M25412" s="180"/>
      <c r="N25412" s="180"/>
      <c r="O25412" s="180"/>
    </row>
    <row r="25413" spans="8:15" s="179" customFormat="1" x14ac:dyDescent="0.2">
      <c r="H25413" s="180"/>
      <c r="I25413" s="180"/>
      <c r="L25413" s="181"/>
      <c r="M25413" s="180"/>
      <c r="N25413" s="180"/>
      <c r="O25413" s="180"/>
    </row>
    <row r="25414" spans="8:15" s="179" customFormat="1" x14ac:dyDescent="0.2">
      <c r="H25414" s="180"/>
      <c r="I25414" s="180"/>
      <c r="L25414" s="181"/>
      <c r="M25414" s="180"/>
      <c r="N25414" s="180"/>
      <c r="O25414" s="180"/>
    </row>
    <row r="25415" spans="8:15" s="179" customFormat="1" x14ac:dyDescent="0.2">
      <c r="H25415" s="180"/>
      <c r="I25415" s="180"/>
      <c r="L25415" s="181"/>
      <c r="M25415" s="180"/>
      <c r="N25415" s="180"/>
      <c r="O25415" s="180"/>
    </row>
    <row r="25416" spans="8:15" s="179" customFormat="1" x14ac:dyDescent="0.2">
      <c r="H25416" s="180"/>
      <c r="I25416" s="180"/>
      <c r="L25416" s="181"/>
      <c r="M25416" s="180"/>
      <c r="N25416" s="180"/>
      <c r="O25416" s="180"/>
    </row>
    <row r="25417" spans="8:15" s="179" customFormat="1" x14ac:dyDescent="0.2">
      <c r="H25417" s="180"/>
      <c r="I25417" s="180"/>
      <c r="L25417" s="181"/>
      <c r="M25417" s="180"/>
      <c r="N25417" s="180"/>
      <c r="O25417" s="180"/>
    </row>
    <row r="25418" spans="8:15" s="179" customFormat="1" x14ac:dyDescent="0.2">
      <c r="H25418" s="180"/>
      <c r="I25418" s="180"/>
      <c r="L25418" s="181"/>
      <c r="M25418" s="180"/>
      <c r="N25418" s="180"/>
      <c r="O25418" s="180"/>
    </row>
    <row r="25419" spans="8:15" s="179" customFormat="1" x14ac:dyDescent="0.2">
      <c r="H25419" s="180"/>
      <c r="I25419" s="180"/>
      <c r="L25419" s="181"/>
      <c r="M25419" s="180"/>
      <c r="N25419" s="180"/>
      <c r="O25419" s="180"/>
    </row>
    <row r="25420" spans="8:15" s="179" customFormat="1" x14ac:dyDescent="0.2">
      <c r="H25420" s="180"/>
      <c r="I25420" s="180"/>
      <c r="L25420" s="181"/>
      <c r="M25420" s="180"/>
      <c r="N25420" s="180"/>
      <c r="O25420" s="180"/>
    </row>
    <row r="25421" spans="8:15" s="179" customFormat="1" x14ac:dyDescent="0.2">
      <c r="H25421" s="180"/>
      <c r="I25421" s="180"/>
      <c r="L25421" s="181"/>
      <c r="M25421" s="180"/>
      <c r="N25421" s="180"/>
      <c r="O25421" s="180"/>
    </row>
    <row r="25422" spans="8:15" s="179" customFormat="1" x14ac:dyDescent="0.2">
      <c r="H25422" s="180"/>
      <c r="I25422" s="180"/>
      <c r="L25422" s="181"/>
      <c r="M25422" s="180"/>
      <c r="N25422" s="180"/>
      <c r="O25422" s="180"/>
    </row>
    <row r="25423" spans="8:15" s="179" customFormat="1" x14ac:dyDescent="0.2">
      <c r="H25423" s="180"/>
      <c r="I25423" s="180"/>
      <c r="L25423" s="181"/>
      <c r="M25423" s="180"/>
      <c r="N25423" s="180"/>
      <c r="O25423" s="180"/>
    </row>
    <row r="25424" spans="8:15" s="179" customFormat="1" x14ac:dyDescent="0.2">
      <c r="H25424" s="180"/>
      <c r="I25424" s="180"/>
      <c r="L25424" s="181"/>
      <c r="M25424" s="180"/>
      <c r="N25424" s="180"/>
      <c r="O25424" s="180"/>
    </row>
    <row r="25425" spans="8:15" s="179" customFormat="1" x14ac:dyDescent="0.2">
      <c r="H25425" s="180"/>
      <c r="I25425" s="180"/>
      <c r="L25425" s="181"/>
      <c r="M25425" s="180"/>
      <c r="N25425" s="180"/>
      <c r="O25425" s="180"/>
    </row>
    <row r="25426" spans="8:15" s="179" customFormat="1" x14ac:dyDescent="0.2">
      <c r="H25426" s="180"/>
      <c r="I25426" s="180"/>
      <c r="L25426" s="181"/>
      <c r="M25426" s="180"/>
      <c r="N25426" s="180"/>
      <c r="O25426" s="180"/>
    </row>
    <row r="25427" spans="8:15" s="179" customFormat="1" x14ac:dyDescent="0.2">
      <c r="H25427" s="180"/>
      <c r="I25427" s="180"/>
      <c r="L25427" s="181"/>
      <c r="M25427" s="180"/>
      <c r="N25427" s="180"/>
      <c r="O25427" s="180"/>
    </row>
    <row r="25428" spans="8:15" s="179" customFormat="1" x14ac:dyDescent="0.2">
      <c r="H25428" s="180"/>
      <c r="I25428" s="180"/>
      <c r="L25428" s="181"/>
      <c r="M25428" s="180"/>
      <c r="N25428" s="180"/>
      <c r="O25428" s="180"/>
    </row>
    <row r="25429" spans="8:15" s="179" customFormat="1" x14ac:dyDescent="0.2">
      <c r="H25429" s="180"/>
      <c r="I25429" s="180"/>
      <c r="L25429" s="181"/>
      <c r="M25429" s="180"/>
      <c r="N25429" s="180"/>
      <c r="O25429" s="180"/>
    </row>
    <row r="25430" spans="8:15" s="179" customFormat="1" x14ac:dyDescent="0.2">
      <c r="H25430" s="180"/>
      <c r="I25430" s="180"/>
      <c r="L25430" s="181"/>
      <c r="M25430" s="180"/>
      <c r="N25430" s="180"/>
      <c r="O25430" s="180"/>
    </row>
    <row r="25431" spans="8:15" s="179" customFormat="1" x14ac:dyDescent="0.2">
      <c r="H25431" s="180"/>
      <c r="I25431" s="180"/>
      <c r="L25431" s="181"/>
      <c r="M25431" s="180"/>
      <c r="N25431" s="180"/>
      <c r="O25431" s="180"/>
    </row>
    <row r="25432" spans="8:15" s="179" customFormat="1" x14ac:dyDescent="0.2">
      <c r="H25432" s="180"/>
      <c r="I25432" s="180"/>
      <c r="L25432" s="181"/>
      <c r="M25432" s="180"/>
      <c r="N25432" s="180"/>
      <c r="O25432" s="180"/>
    </row>
    <row r="25433" spans="8:15" s="179" customFormat="1" x14ac:dyDescent="0.2">
      <c r="H25433" s="180"/>
      <c r="I25433" s="180"/>
      <c r="L25433" s="181"/>
      <c r="M25433" s="180"/>
      <c r="N25433" s="180"/>
      <c r="O25433" s="180"/>
    </row>
    <row r="25434" spans="8:15" s="179" customFormat="1" x14ac:dyDescent="0.2">
      <c r="H25434" s="180"/>
      <c r="I25434" s="180"/>
      <c r="L25434" s="181"/>
      <c r="M25434" s="180"/>
      <c r="N25434" s="180"/>
      <c r="O25434" s="180"/>
    </row>
    <row r="25435" spans="8:15" s="179" customFormat="1" x14ac:dyDescent="0.2">
      <c r="H25435" s="180"/>
      <c r="I25435" s="180"/>
      <c r="L25435" s="181"/>
      <c r="M25435" s="180"/>
      <c r="N25435" s="180"/>
      <c r="O25435" s="180"/>
    </row>
    <row r="25436" spans="8:15" s="179" customFormat="1" x14ac:dyDescent="0.2">
      <c r="H25436" s="180"/>
      <c r="I25436" s="180"/>
      <c r="L25436" s="181"/>
      <c r="M25436" s="180"/>
      <c r="N25436" s="180"/>
      <c r="O25436" s="180"/>
    </row>
    <row r="25437" spans="8:15" s="179" customFormat="1" x14ac:dyDescent="0.2">
      <c r="H25437" s="180"/>
      <c r="I25437" s="180"/>
      <c r="L25437" s="181"/>
      <c r="M25437" s="180"/>
      <c r="N25437" s="180"/>
      <c r="O25437" s="180"/>
    </row>
    <row r="25438" spans="8:15" s="179" customFormat="1" x14ac:dyDescent="0.2">
      <c r="H25438" s="180"/>
      <c r="I25438" s="180"/>
      <c r="L25438" s="181"/>
      <c r="M25438" s="180"/>
      <c r="N25438" s="180"/>
      <c r="O25438" s="180"/>
    </row>
    <row r="25439" spans="8:15" s="179" customFormat="1" x14ac:dyDescent="0.2">
      <c r="H25439" s="180"/>
      <c r="I25439" s="180"/>
      <c r="L25439" s="181"/>
      <c r="M25439" s="180"/>
      <c r="N25439" s="180"/>
      <c r="O25439" s="180"/>
    </row>
    <row r="25440" spans="8:15" s="179" customFormat="1" x14ac:dyDescent="0.2">
      <c r="H25440" s="180"/>
      <c r="I25440" s="180"/>
      <c r="L25440" s="181"/>
      <c r="M25440" s="180"/>
      <c r="N25440" s="180"/>
      <c r="O25440" s="180"/>
    </row>
    <row r="25441" spans="8:15" s="179" customFormat="1" x14ac:dyDescent="0.2">
      <c r="H25441" s="180"/>
      <c r="I25441" s="180"/>
      <c r="L25441" s="181"/>
      <c r="M25441" s="180"/>
      <c r="N25441" s="180"/>
      <c r="O25441" s="180"/>
    </row>
    <row r="25442" spans="8:15" s="179" customFormat="1" x14ac:dyDescent="0.2">
      <c r="H25442" s="180"/>
      <c r="I25442" s="180"/>
      <c r="L25442" s="181"/>
      <c r="M25442" s="180"/>
      <c r="N25442" s="180"/>
      <c r="O25442" s="180"/>
    </row>
    <row r="25443" spans="8:15" s="179" customFormat="1" x14ac:dyDescent="0.2">
      <c r="H25443" s="180"/>
      <c r="I25443" s="180"/>
      <c r="L25443" s="181"/>
      <c r="M25443" s="180"/>
      <c r="N25443" s="180"/>
      <c r="O25443" s="180"/>
    </row>
    <row r="25444" spans="8:15" s="179" customFormat="1" x14ac:dyDescent="0.2">
      <c r="H25444" s="180"/>
      <c r="I25444" s="180"/>
      <c r="L25444" s="181"/>
      <c r="M25444" s="180"/>
      <c r="N25444" s="180"/>
      <c r="O25444" s="180"/>
    </row>
    <row r="25445" spans="8:15" s="179" customFormat="1" x14ac:dyDescent="0.2">
      <c r="H25445" s="180"/>
      <c r="I25445" s="180"/>
      <c r="L25445" s="181"/>
      <c r="M25445" s="180"/>
      <c r="N25445" s="180"/>
      <c r="O25445" s="180"/>
    </row>
    <row r="25446" spans="8:15" s="179" customFormat="1" x14ac:dyDescent="0.2">
      <c r="H25446" s="180"/>
      <c r="I25446" s="180"/>
      <c r="L25446" s="181"/>
      <c r="M25446" s="180"/>
      <c r="N25446" s="180"/>
      <c r="O25446" s="180"/>
    </row>
    <row r="25447" spans="8:15" s="179" customFormat="1" x14ac:dyDescent="0.2">
      <c r="H25447" s="180"/>
      <c r="I25447" s="180"/>
      <c r="L25447" s="181"/>
      <c r="M25447" s="180"/>
      <c r="N25447" s="180"/>
      <c r="O25447" s="180"/>
    </row>
    <row r="25448" spans="8:15" s="179" customFormat="1" x14ac:dyDescent="0.2">
      <c r="H25448" s="180"/>
      <c r="I25448" s="180"/>
      <c r="L25448" s="181"/>
      <c r="M25448" s="180"/>
      <c r="N25448" s="180"/>
      <c r="O25448" s="180"/>
    </row>
    <row r="25449" spans="8:15" s="179" customFormat="1" x14ac:dyDescent="0.2">
      <c r="H25449" s="180"/>
      <c r="I25449" s="180"/>
      <c r="L25449" s="181"/>
      <c r="M25449" s="180"/>
      <c r="N25449" s="180"/>
      <c r="O25449" s="180"/>
    </row>
    <row r="25450" spans="8:15" s="179" customFormat="1" x14ac:dyDescent="0.2">
      <c r="H25450" s="180"/>
      <c r="I25450" s="180"/>
      <c r="L25450" s="181"/>
      <c r="M25450" s="180"/>
      <c r="N25450" s="180"/>
      <c r="O25450" s="180"/>
    </row>
    <row r="25451" spans="8:15" s="179" customFormat="1" x14ac:dyDescent="0.2">
      <c r="H25451" s="180"/>
      <c r="I25451" s="180"/>
      <c r="L25451" s="181"/>
      <c r="M25451" s="180"/>
      <c r="N25451" s="180"/>
      <c r="O25451" s="180"/>
    </row>
    <row r="25452" spans="8:15" s="179" customFormat="1" x14ac:dyDescent="0.2">
      <c r="H25452" s="180"/>
      <c r="I25452" s="180"/>
      <c r="L25452" s="181"/>
      <c r="M25452" s="180"/>
      <c r="N25452" s="180"/>
      <c r="O25452" s="180"/>
    </row>
    <row r="25453" spans="8:15" s="179" customFormat="1" x14ac:dyDescent="0.2">
      <c r="H25453" s="180"/>
      <c r="I25453" s="180"/>
      <c r="L25453" s="181"/>
      <c r="M25453" s="180"/>
      <c r="N25453" s="180"/>
      <c r="O25453" s="180"/>
    </row>
    <row r="25454" spans="8:15" s="179" customFormat="1" x14ac:dyDescent="0.2">
      <c r="H25454" s="180"/>
      <c r="I25454" s="180"/>
      <c r="L25454" s="181"/>
      <c r="M25454" s="180"/>
      <c r="N25454" s="180"/>
      <c r="O25454" s="180"/>
    </row>
    <row r="25455" spans="8:15" s="179" customFormat="1" x14ac:dyDescent="0.2">
      <c r="H25455" s="180"/>
      <c r="I25455" s="180"/>
      <c r="L25455" s="181"/>
      <c r="M25455" s="180"/>
      <c r="N25455" s="180"/>
      <c r="O25455" s="180"/>
    </row>
    <row r="25456" spans="8:15" s="179" customFormat="1" x14ac:dyDescent="0.2">
      <c r="H25456" s="180"/>
      <c r="I25456" s="180"/>
      <c r="L25456" s="181"/>
      <c r="M25456" s="180"/>
      <c r="N25456" s="180"/>
      <c r="O25456" s="180"/>
    </row>
    <row r="25457" spans="8:15" s="179" customFormat="1" x14ac:dyDescent="0.2">
      <c r="H25457" s="180"/>
      <c r="I25457" s="180"/>
      <c r="L25457" s="181"/>
      <c r="M25457" s="180"/>
      <c r="N25457" s="180"/>
      <c r="O25457" s="180"/>
    </row>
    <row r="25458" spans="8:15" s="179" customFormat="1" x14ac:dyDescent="0.2">
      <c r="H25458" s="180"/>
      <c r="I25458" s="180"/>
      <c r="L25458" s="181"/>
      <c r="M25458" s="180"/>
      <c r="N25458" s="180"/>
      <c r="O25458" s="180"/>
    </row>
    <row r="25459" spans="8:15" s="179" customFormat="1" x14ac:dyDescent="0.2">
      <c r="H25459" s="180"/>
      <c r="I25459" s="180"/>
      <c r="L25459" s="181"/>
      <c r="M25459" s="180"/>
      <c r="N25459" s="180"/>
      <c r="O25459" s="180"/>
    </row>
    <row r="25460" spans="8:15" s="179" customFormat="1" x14ac:dyDescent="0.2">
      <c r="H25460" s="180"/>
      <c r="I25460" s="180"/>
      <c r="L25460" s="181"/>
      <c r="M25460" s="180"/>
      <c r="N25460" s="180"/>
      <c r="O25460" s="180"/>
    </row>
    <row r="25461" spans="8:15" s="179" customFormat="1" x14ac:dyDescent="0.2">
      <c r="H25461" s="180"/>
      <c r="I25461" s="180"/>
      <c r="L25461" s="181"/>
      <c r="M25461" s="180"/>
      <c r="N25461" s="180"/>
      <c r="O25461" s="180"/>
    </row>
    <row r="25462" spans="8:15" s="179" customFormat="1" x14ac:dyDescent="0.2">
      <c r="H25462" s="180"/>
      <c r="I25462" s="180"/>
      <c r="L25462" s="181"/>
      <c r="M25462" s="180"/>
      <c r="N25462" s="180"/>
      <c r="O25462" s="180"/>
    </row>
    <row r="25463" spans="8:15" s="179" customFormat="1" x14ac:dyDescent="0.2">
      <c r="H25463" s="180"/>
      <c r="I25463" s="180"/>
      <c r="L25463" s="181"/>
      <c r="M25463" s="180"/>
      <c r="N25463" s="180"/>
      <c r="O25463" s="180"/>
    </row>
    <row r="25464" spans="8:15" s="179" customFormat="1" x14ac:dyDescent="0.2">
      <c r="H25464" s="180"/>
      <c r="I25464" s="180"/>
      <c r="L25464" s="181"/>
      <c r="M25464" s="180"/>
      <c r="N25464" s="180"/>
      <c r="O25464" s="180"/>
    </row>
    <row r="25465" spans="8:15" s="179" customFormat="1" x14ac:dyDescent="0.2">
      <c r="H25465" s="180"/>
      <c r="I25465" s="180"/>
      <c r="L25465" s="181"/>
      <c r="M25465" s="180"/>
      <c r="N25465" s="180"/>
      <c r="O25465" s="180"/>
    </row>
    <row r="25466" spans="8:15" s="179" customFormat="1" x14ac:dyDescent="0.2">
      <c r="H25466" s="180"/>
      <c r="I25466" s="180"/>
      <c r="L25466" s="181"/>
      <c r="M25466" s="180"/>
      <c r="N25466" s="180"/>
      <c r="O25466" s="180"/>
    </row>
    <row r="25467" spans="8:15" s="179" customFormat="1" x14ac:dyDescent="0.2">
      <c r="H25467" s="180"/>
      <c r="I25467" s="180"/>
      <c r="L25467" s="181"/>
      <c r="M25467" s="180"/>
      <c r="N25467" s="180"/>
      <c r="O25467" s="180"/>
    </row>
    <row r="25468" spans="8:15" s="179" customFormat="1" x14ac:dyDescent="0.2">
      <c r="H25468" s="180"/>
      <c r="I25468" s="180"/>
      <c r="L25468" s="181"/>
      <c r="M25468" s="180"/>
      <c r="N25468" s="180"/>
      <c r="O25468" s="180"/>
    </row>
    <row r="25469" spans="8:15" s="179" customFormat="1" x14ac:dyDescent="0.2">
      <c r="H25469" s="180"/>
      <c r="I25469" s="180"/>
      <c r="L25469" s="181"/>
      <c r="M25469" s="180"/>
      <c r="N25469" s="180"/>
      <c r="O25469" s="180"/>
    </row>
    <row r="25470" spans="8:15" s="179" customFormat="1" x14ac:dyDescent="0.2">
      <c r="H25470" s="180"/>
      <c r="I25470" s="180"/>
      <c r="L25470" s="181"/>
      <c r="M25470" s="180"/>
      <c r="N25470" s="180"/>
      <c r="O25470" s="180"/>
    </row>
    <row r="25471" spans="8:15" s="179" customFormat="1" x14ac:dyDescent="0.2">
      <c r="H25471" s="180"/>
      <c r="I25471" s="180"/>
      <c r="L25471" s="181"/>
      <c r="M25471" s="180"/>
      <c r="N25471" s="180"/>
      <c r="O25471" s="180"/>
    </row>
    <row r="25472" spans="8:15" s="179" customFormat="1" x14ac:dyDescent="0.2">
      <c r="H25472" s="180"/>
      <c r="I25472" s="180"/>
      <c r="L25472" s="181"/>
      <c r="M25472" s="180"/>
      <c r="N25472" s="180"/>
      <c r="O25472" s="180"/>
    </row>
    <row r="25473" spans="8:15" s="179" customFormat="1" x14ac:dyDescent="0.2">
      <c r="H25473" s="180"/>
      <c r="I25473" s="180"/>
      <c r="L25473" s="181"/>
      <c r="M25473" s="180"/>
      <c r="N25473" s="180"/>
      <c r="O25473" s="180"/>
    </row>
    <row r="25474" spans="8:15" s="179" customFormat="1" x14ac:dyDescent="0.2">
      <c r="H25474" s="180"/>
      <c r="I25474" s="180"/>
      <c r="L25474" s="181"/>
      <c r="M25474" s="180"/>
      <c r="N25474" s="180"/>
      <c r="O25474" s="180"/>
    </row>
    <row r="25475" spans="8:15" s="179" customFormat="1" x14ac:dyDescent="0.2">
      <c r="H25475" s="180"/>
      <c r="I25475" s="180"/>
      <c r="L25475" s="181"/>
      <c r="M25475" s="180"/>
      <c r="N25475" s="180"/>
      <c r="O25475" s="180"/>
    </row>
    <row r="25476" spans="8:15" s="179" customFormat="1" x14ac:dyDescent="0.2">
      <c r="H25476" s="180"/>
      <c r="I25476" s="180"/>
      <c r="L25476" s="181"/>
      <c r="M25476" s="180"/>
      <c r="N25476" s="180"/>
      <c r="O25476" s="180"/>
    </row>
    <row r="25477" spans="8:15" s="179" customFormat="1" x14ac:dyDescent="0.2">
      <c r="H25477" s="180"/>
      <c r="I25477" s="180"/>
      <c r="L25477" s="181"/>
      <c r="M25477" s="180"/>
      <c r="N25477" s="180"/>
      <c r="O25477" s="180"/>
    </row>
    <row r="25478" spans="8:15" s="179" customFormat="1" x14ac:dyDescent="0.2">
      <c r="H25478" s="180"/>
      <c r="I25478" s="180"/>
      <c r="L25478" s="181"/>
      <c r="M25478" s="180"/>
      <c r="N25478" s="180"/>
      <c r="O25478" s="180"/>
    </row>
    <row r="25479" spans="8:15" s="179" customFormat="1" x14ac:dyDescent="0.2">
      <c r="H25479" s="180"/>
      <c r="I25479" s="180"/>
      <c r="L25479" s="181"/>
      <c r="M25479" s="180"/>
      <c r="N25479" s="180"/>
      <c r="O25479" s="180"/>
    </row>
    <row r="25480" spans="8:15" s="179" customFormat="1" x14ac:dyDescent="0.2">
      <c r="H25480" s="180"/>
      <c r="I25480" s="180"/>
      <c r="L25480" s="181"/>
      <c r="M25480" s="180"/>
      <c r="N25480" s="180"/>
      <c r="O25480" s="180"/>
    </row>
    <row r="25481" spans="8:15" s="179" customFormat="1" x14ac:dyDescent="0.2">
      <c r="H25481" s="180"/>
      <c r="I25481" s="180"/>
      <c r="L25481" s="181"/>
      <c r="M25481" s="180"/>
      <c r="N25481" s="180"/>
      <c r="O25481" s="180"/>
    </row>
    <row r="25482" spans="8:15" s="179" customFormat="1" x14ac:dyDescent="0.2">
      <c r="H25482" s="180"/>
      <c r="I25482" s="180"/>
      <c r="L25482" s="181"/>
      <c r="M25482" s="180"/>
      <c r="N25482" s="180"/>
      <c r="O25482" s="180"/>
    </row>
    <row r="25483" spans="8:15" s="179" customFormat="1" x14ac:dyDescent="0.2">
      <c r="H25483" s="180"/>
      <c r="I25483" s="180"/>
      <c r="L25483" s="181"/>
      <c r="M25483" s="180"/>
      <c r="N25483" s="180"/>
      <c r="O25483" s="180"/>
    </row>
    <row r="25484" spans="8:15" s="179" customFormat="1" x14ac:dyDescent="0.2">
      <c r="H25484" s="180"/>
      <c r="I25484" s="180"/>
      <c r="L25484" s="181"/>
      <c r="M25484" s="180"/>
      <c r="N25484" s="180"/>
      <c r="O25484" s="180"/>
    </row>
    <row r="25485" spans="8:15" s="179" customFormat="1" x14ac:dyDescent="0.2">
      <c r="H25485" s="180"/>
      <c r="I25485" s="180"/>
      <c r="L25485" s="181"/>
      <c r="M25485" s="180"/>
      <c r="N25485" s="180"/>
      <c r="O25485" s="180"/>
    </row>
    <row r="25486" spans="8:15" s="179" customFormat="1" x14ac:dyDescent="0.2">
      <c r="H25486" s="180"/>
      <c r="I25486" s="180"/>
      <c r="L25486" s="181"/>
      <c r="M25486" s="180"/>
      <c r="N25486" s="180"/>
      <c r="O25486" s="180"/>
    </row>
    <row r="25487" spans="8:15" s="179" customFormat="1" x14ac:dyDescent="0.2">
      <c r="H25487" s="180"/>
      <c r="I25487" s="180"/>
      <c r="L25487" s="181"/>
      <c r="M25487" s="180"/>
      <c r="N25487" s="180"/>
      <c r="O25487" s="180"/>
    </row>
    <row r="25488" spans="8:15" s="179" customFormat="1" x14ac:dyDescent="0.2">
      <c r="H25488" s="180"/>
      <c r="I25488" s="180"/>
      <c r="L25488" s="181"/>
      <c r="M25488" s="180"/>
      <c r="N25488" s="180"/>
      <c r="O25488" s="180"/>
    </row>
    <row r="25489" spans="8:15" s="179" customFormat="1" x14ac:dyDescent="0.2">
      <c r="H25489" s="180"/>
      <c r="I25489" s="180"/>
      <c r="L25489" s="181"/>
      <c r="M25489" s="180"/>
      <c r="N25489" s="180"/>
      <c r="O25489" s="180"/>
    </row>
    <row r="25490" spans="8:15" s="179" customFormat="1" x14ac:dyDescent="0.2">
      <c r="H25490" s="180"/>
      <c r="I25490" s="180"/>
      <c r="L25490" s="181"/>
      <c r="M25490" s="180"/>
      <c r="N25490" s="180"/>
      <c r="O25490" s="180"/>
    </row>
    <row r="25491" spans="8:15" s="179" customFormat="1" x14ac:dyDescent="0.2">
      <c r="H25491" s="180"/>
      <c r="I25491" s="180"/>
      <c r="L25491" s="181"/>
      <c r="M25491" s="180"/>
      <c r="N25491" s="180"/>
      <c r="O25491" s="180"/>
    </row>
    <row r="25492" spans="8:15" s="179" customFormat="1" x14ac:dyDescent="0.2">
      <c r="H25492" s="180"/>
      <c r="I25492" s="180"/>
      <c r="L25492" s="181"/>
      <c r="M25492" s="180"/>
      <c r="N25492" s="180"/>
      <c r="O25492" s="180"/>
    </row>
    <row r="25493" spans="8:15" s="179" customFormat="1" x14ac:dyDescent="0.2">
      <c r="H25493" s="180"/>
      <c r="I25493" s="180"/>
      <c r="L25493" s="181"/>
      <c r="M25493" s="180"/>
      <c r="N25493" s="180"/>
      <c r="O25493" s="180"/>
    </row>
    <row r="25494" spans="8:15" s="179" customFormat="1" x14ac:dyDescent="0.2">
      <c r="H25494" s="180"/>
      <c r="I25494" s="180"/>
      <c r="L25494" s="181"/>
      <c r="M25494" s="180"/>
      <c r="N25494" s="180"/>
      <c r="O25494" s="180"/>
    </row>
    <row r="25495" spans="8:15" s="179" customFormat="1" x14ac:dyDescent="0.2">
      <c r="H25495" s="180"/>
      <c r="I25495" s="180"/>
      <c r="L25495" s="181"/>
      <c r="M25495" s="180"/>
      <c r="N25495" s="180"/>
      <c r="O25495" s="180"/>
    </row>
    <row r="25496" spans="8:15" s="179" customFormat="1" x14ac:dyDescent="0.2">
      <c r="H25496" s="180"/>
      <c r="I25496" s="180"/>
      <c r="L25496" s="181"/>
      <c r="M25496" s="180"/>
      <c r="N25496" s="180"/>
      <c r="O25496" s="180"/>
    </row>
    <row r="25497" spans="8:15" s="179" customFormat="1" x14ac:dyDescent="0.2">
      <c r="H25497" s="180"/>
      <c r="I25497" s="180"/>
      <c r="L25497" s="181"/>
      <c r="M25497" s="180"/>
      <c r="N25497" s="180"/>
      <c r="O25497" s="180"/>
    </row>
    <row r="25498" spans="8:15" s="179" customFormat="1" x14ac:dyDescent="0.2">
      <c r="H25498" s="180"/>
      <c r="I25498" s="180"/>
      <c r="L25498" s="181"/>
      <c r="M25498" s="180"/>
      <c r="N25498" s="180"/>
      <c r="O25498" s="180"/>
    </row>
    <row r="25499" spans="8:15" s="179" customFormat="1" x14ac:dyDescent="0.2">
      <c r="H25499" s="180"/>
      <c r="I25499" s="180"/>
      <c r="L25499" s="181"/>
      <c r="M25499" s="180"/>
      <c r="N25499" s="180"/>
      <c r="O25499" s="180"/>
    </row>
    <row r="25500" spans="8:15" s="179" customFormat="1" x14ac:dyDescent="0.2">
      <c r="H25500" s="180"/>
      <c r="I25500" s="180"/>
      <c r="L25500" s="181"/>
      <c r="M25500" s="180"/>
      <c r="N25500" s="180"/>
      <c r="O25500" s="180"/>
    </row>
    <row r="25501" spans="8:15" s="179" customFormat="1" x14ac:dyDescent="0.2">
      <c r="H25501" s="180"/>
      <c r="I25501" s="180"/>
      <c r="L25501" s="181"/>
      <c r="M25501" s="180"/>
      <c r="N25501" s="180"/>
      <c r="O25501" s="180"/>
    </row>
    <row r="25502" spans="8:15" s="179" customFormat="1" x14ac:dyDescent="0.2">
      <c r="H25502" s="180"/>
      <c r="I25502" s="180"/>
      <c r="L25502" s="181"/>
      <c r="M25502" s="180"/>
      <c r="N25502" s="180"/>
      <c r="O25502" s="180"/>
    </row>
    <row r="25503" spans="8:15" s="179" customFormat="1" x14ac:dyDescent="0.2">
      <c r="H25503" s="180"/>
      <c r="I25503" s="180"/>
      <c r="L25503" s="181"/>
      <c r="M25503" s="180"/>
      <c r="N25503" s="180"/>
      <c r="O25503" s="180"/>
    </row>
    <row r="25504" spans="8:15" s="179" customFormat="1" x14ac:dyDescent="0.2">
      <c r="H25504" s="180"/>
      <c r="I25504" s="180"/>
      <c r="L25504" s="181"/>
      <c r="M25504" s="180"/>
      <c r="N25504" s="180"/>
      <c r="O25504" s="180"/>
    </row>
    <row r="25505" spans="8:15" s="179" customFormat="1" x14ac:dyDescent="0.2">
      <c r="H25505" s="180"/>
      <c r="I25505" s="180"/>
      <c r="L25505" s="181"/>
      <c r="M25505" s="180"/>
      <c r="N25505" s="180"/>
      <c r="O25505" s="180"/>
    </row>
    <row r="25506" spans="8:15" s="179" customFormat="1" x14ac:dyDescent="0.2">
      <c r="H25506" s="180"/>
      <c r="I25506" s="180"/>
      <c r="L25506" s="181"/>
      <c r="M25506" s="180"/>
      <c r="N25506" s="180"/>
      <c r="O25506" s="180"/>
    </row>
    <row r="25507" spans="8:15" s="179" customFormat="1" x14ac:dyDescent="0.2">
      <c r="H25507" s="180"/>
      <c r="I25507" s="180"/>
      <c r="L25507" s="181"/>
      <c r="M25507" s="180"/>
      <c r="N25507" s="180"/>
      <c r="O25507" s="180"/>
    </row>
    <row r="25508" spans="8:15" s="179" customFormat="1" x14ac:dyDescent="0.2">
      <c r="H25508" s="180"/>
      <c r="I25508" s="180"/>
      <c r="L25508" s="181"/>
      <c r="M25508" s="180"/>
      <c r="N25508" s="180"/>
      <c r="O25508" s="180"/>
    </row>
    <row r="25509" spans="8:15" s="179" customFormat="1" x14ac:dyDescent="0.2">
      <c r="H25509" s="180"/>
      <c r="I25509" s="180"/>
      <c r="L25509" s="181"/>
      <c r="M25509" s="180"/>
      <c r="N25509" s="180"/>
      <c r="O25509" s="180"/>
    </row>
    <row r="25510" spans="8:15" s="179" customFormat="1" x14ac:dyDescent="0.2">
      <c r="H25510" s="180"/>
      <c r="I25510" s="180"/>
      <c r="L25510" s="181"/>
      <c r="M25510" s="180"/>
      <c r="N25510" s="180"/>
      <c r="O25510" s="180"/>
    </row>
    <row r="25511" spans="8:15" s="179" customFormat="1" x14ac:dyDescent="0.2">
      <c r="H25511" s="180"/>
      <c r="I25511" s="180"/>
      <c r="L25511" s="181"/>
      <c r="M25511" s="180"/>
      <c r="N25511" s="180"/>
      <c r="O25511" s="180"/>
    </row>
    <row r="25512" spans="8:15" s="179" customFormat="1" x14ac:dyDescent="0.2">
      <c r="H25512" s="180"/>
      <c r="I25512" s="180"/>
      <c r="L25512" s="181"/>
      <c r="M25512" s="180"/>
      <c r="N25512" s="180"/>
      <c r="O25512" s="180"/>
    </row>
    <row r="25513" spans="8:15" s="179" customFormat="1" x14ac:dyDescent="0.2">
      <c r="H25513" s="180"/>
      <c r="I25513" s="180"/>
      <c r="L25513" s="181"/>
      <c r="M25513" s="180"/>
      <c r="N25513" s="180"/>
      <c r="O25513" s="180"/>
    </row>
    <row r="25514" spans="8:15" s="179" customFormat="1" x14ac:dyDescent="0.2">
      <c r="H25514" s="180"/>
      <c r="I25514" s="180"/>
      <c r="L25514" s="181"/>
      <c r="M25514" s="180"/>
      <c r="N25514" s="180"/>
      <c r="O25514" s="180"/>
    </row>
    <row r="25515" spans="8:15" s="179" customFormat="1" x14ac:dyDescent="0.2">
      <c r="H25515" s="180"/>
      <c r="I25515" s="180"/>
      <c r="L25515" s="181"/>
      <c r="M25515" s="180"/>
      <c r="N25515" s="180"/>
      <c r="O25515" s="180"/>
    </row>
    <row r="25516" spans="8:15" s="179" customFormat="1" x14ac:dyDescent="0.2">
      <c r="H25516" s="180"/>
      <c r="I25516" s="180"/>
      <c r="L25516" s="181"/>
      <c r="M25516" s="180"/>
      <c r="N25516" s="180"/>
      <c r="O25516" s="180"/>
    </row>
    <row r="25517" spans="8:15" s="179" customFormat="1" x14ac:dyDescent="0.2">
      <c r="H25517" s="180"/>
      <c r="I25517" s="180"/>
      <c r="L25517" s="181"/>
      <c r="M25517" s="180"/>
      <c r="N25517" s="180"/>
      <c r="O25517" s="180"/>
    </row>
    <row r="25518" spans="8:15" s="179" customFormat="1" x14ac:dyDescent="0.2">
      <c r="H25518" s="180"/>
      <c r="I25518" s="180"/>
      <c r="L25518" s="181"/>
      <c r="M25518" s="180"/>
      <c r="N25518" s="180"/>
      <c r="O25518" s="180"/>
    </row>
    <row r="25519" spans="8:15" s="179" customFormat="1" x14ac:dyDescent="0.2">
      <c r="H25519" s="180"/>
      <c r="I25519" s="180"/>
      <c r="L25519" s="181"/>
      <c r="M25519" s="180"/>
      <c r="N25519" s="180"/>
      <c r="O25519" s="180"/>
    </row>
    <row r="25520" spans="8:15" s="179" customFormat="1" x14ac:dyDescent="0.2">
      <c r="H25520" s="180"/>
      <c r="I25520" s="180"/>
      <c r="L25520" s="181"/>
      <c r="M25520" s="180"/>
      <c r="N25520" s="180"/>
      <c r="O25520" s="180"/>
    </row>
    <row r="25521" spans="8:15" s="179" customFormat="1" x14ac:dyDescent="0.2">
      <c r="H25521" s="180"/>
      <c r="I25521" s="180"/>
      <c r="L25521" s="181"/>
      <c r="M25521" s="180"/>
      <c r="N25521" s="180"/>
      <c r="O25521" s="180"/>
    </row>
    <row r="25522" spans="8:15" s="179" customFormat="1" x14ac:dyDescent="0.2">
      <c r="H25522" s="180"/>
      <c r="I25522" s="180"/>
      <c r="L25522" s="181"/>
      <c r="M25522" s="180"/>
      <c r="N25522" s="180"/>
      <c r="O25522" s="180"/>
    </row>
    <row r="25523" spans="8:15" s="179" customFormat="1" x14ac:dyDescent="0.2">
      <c r="H25523" s="180"/>
      <c r="I25523" s="180"/>
      <c r="L25523" s="181"/>
      <c r="M25523" s="180"/>
      <c r="N25523" s="180"/>
      <c r="O25523" s="180"/>
    </row>
    <row r="25524" spans="8:15" s="179" customFormat="1" x14ac:dyDescent="0.2">
      <c r="H25524" s="180"/>
      <c r="I25524" s="180"/>
      <c r="L25524" s="181"/>
      <c r="M25524" s="180"/>
      <c r="N25524" s="180"/>
      <c r="O25524" s="180"/>
    </row>
    <row r="25525" spans="8:15" s="179" customFormat="1" x14ac:dyDescent="0.2">
      <c r="H25525" s="180"/>
      <c r="I25525" s="180"/>
      <c r="L25525" s="181"/>
      <c r="M25525" s="180"/>
      <c r="N25525" s="180"/>
      <c r="O25525" s="180"/>
    </row>
    <row r="25526" spans="8:15" s="179" customFormat="1" x14ac:dyDescent="0.2">
      <c r="H25526" s="180"/>
      <c r="I25526" s="180"/>
      <c r="L25526" s="181"/>
      <c r="M25526" s="180"/>
      <c r="N25526" s="180"/>
      <c r="O25526" s="180"/>
    </row>
    <row r="25527" spans="8:15" s="179" customFormat="1" x14ac:dyDescent="0.2">
      <c r="H25527" s="180"/>
      <c r="I25527" s="180"/>
      <c r="L25527" s="181"/>
      <c r="M25527" s="180"/>
      <c r="N25527" s="180"/>
      <c r="O25527" s="180"/>
    </row>
    <row r="25528" spans="8:15" s="179" customFormat="1" x14ac:dyDescent="0.2">
      <c r="H25528" s="180"/>
      <c r="I25528" s="180"/>
      <c r="L25528" s="181"/>
      <c r="M25528" s="180"/>
      <c r="N25528" s="180"/>
      <c r="O25528" s="180"/>
    </row>
    <row r="25529" spans="8:15" s="179" customFormat="1" x14ac:dyDescent="0.2">
      <c r="H25529" s="180"/>
      <c r="I25529" s="180"/>
      <c r="L25529" s="181"/>
      <c r="M25529" s="180"/>
      <c r="N25529" s="180"/>
      <c r="O25529" s="180"/>
    </row>
    <row r="25530" spans="8:15" s="179" customFormat="1" x14ac:dyDescent="0.2">
      <c r="H25530" s="180"/>
      <c r="I25530" s="180"/>
      <c r="L25530" s="181"/>
      <c r="M25530" s="180"/>
      <c r="N25530" s="180"/>
      <c r="O25530" s="180"/>
    </row>
    <row r="25531" spans="8:15" s="179" customFormat="1" x14ac:dyDescent="0.2">
      <c r="H25531" s="180"/>
      <c r="I25531" s="180"/>
      <c r="L25531" s="181"/>
      <c r="M25531" s="180"/>
      <c r="N25531" s="180"/>
      <c r="O25531" s="180"/>
    </row>
    <row r="25532" spans="8:15" s="179" customFormat="1" x14ac:dyDescent="0.2">
      <c r="H25532" s="180"/>
      <c r="I25532" s="180"/>
      <c r="L25532" s="181"/>
      <c r="M25532" s="180"/>
      <c r="N25532" s="180"/>
      <c r="O25532" s="180"/>
    </row>
    <row r="25533" spans="8:15" s="179" customFormat="1" x14ac:dyDescent="0.2">
      <c r="H25533" s="180"/>
      <c r="I25533" s="180"/>
      <c r="L25533" s="181"/>
      <c r="M25533" s="180"/>
      <c r="N25533" s="180"/>
      <c r="O25533" s="180"/>
    </row>
    <row r="25534" spans="8:15" s="179" customFormat="1" x14ac:dyDescent="0.2">
      <c r="H25534" s="180"/>
      <c r="I25534" s="180"/>
      <c r="L25534" s="181"/>
      <c r="M25534" s="180"/>
      <c r="N25534" s="180"/>
      <c r="O25534" s="180"/>
    </row>
    <row r="25535" spans="8:15" s="179" customFormat="1" x14ac:dyDescent="0.2">
      <c r="H25535" s="180"/>
      <c r="I25535" s="180"/>
      <c r="L25535" s="181"/>
      <c r="M25535" s="180"/>
      <c r="N25535" s="180"/>
      <c r="O25535" s="180"/>
    </row>
    <row r="25536" spans="8:15" s="179" customFormat="1" x14ac:dyDescent="0.2">
      <c r="H25536" s="180"/>
      <c r="I25536" s="180"/>
      <c r="L25536" s="181"/>
      <c r="M25536" s="180"/>
      <c r="N25536" s="180"/>
      <c r="O25536" s="180"/>
    </row>
    <row r="25537" spans="8:15" s="179" customFormat="1" x14ac:dyDescent="0.2">
      <c r="H25537" s="180"/>
      <c r="I25537" s="180"/>
      <c r="L25537" s="181"/>
      <c r="M25537" s="180"/>
      <c r="N25537" s="180"/>
      <c r="O25537" s="180"/>
    </row>
    <row r="25538" spans="8:15" s="179" customFormat="1" x14ac:dyDescent="0.2">
      <c r="H25538" s="180"/>
      <c r="I25538" s="180"/>
      <c r="L25538" s="181"/>
      <c r="M25538" s="180"/>
      <c r="N25538" s="180"/>
      <c r="O25538" s="180"/>
    </row>
    <row r="25539" spans="8:15" s="179" customFormat="1" x14ac:dyDescent="0.2">
      <c r="H25539" s="180"/>
      <c r="I25539" s="180"/>
      <c r="L25539" s="181"/>
      <c r="M25539" s="180"/>
      <c r="N25539" s="180"/>
      <c r="O25539" s="180"/>
    </row>
    <row r="25540" spans="8:15" s="179" customFormat="1" x14ac:dyDescent="0.2">
      <c r="H25540" s="180"/>
      <c r="I25540" s="180"/>
      <c r="L25540" s="181"/>
      <c r="M25540" s="180"/>
      <c r="N25540" s="180"/>
      <c r="O25540" s="180"/>
    </row>
    <row r="25541" spans="8:15" s="179" customFormat="1" x14ac:dyDescent="0.2">
      <c r="H25541" s="180"/>
      <c r="I25541" s="180"/>
      <c r="L25541" s="181"/>
      <c r="M25541" s="180"/>
      <c r="N25541" s="180"/>
      <c r="O25541" s="180"/>
    </row>
    <row r="25542" spans="8:15" s="179" customFormat="1" x14ac:dyDescent="0.2">
      <c r="H25542" s="180"/>
      <c r="I25542" s="180"/>
      <c r="L25542" s="181"/>
      <c r="M25542" s="180"/>
      <c r="N25542" s="180"/>
      <c r="O25542" s="180"/>
    </row>
    <row r="25543" spans="8:15" s="179" customFormat="1" x14ac:dyDescent="0.2">
      <c r="H25543" s="180"/>
      <c r="I25543" s="180"/>
      <c r="L25543" s="181"/>
      <c r="M25543" s="180"/>
      <c r="N25543" s="180"/>
      <c r="O25543" s="180"/>
    </row>
    <row r="25544" spans="8:15" s="179" customFormat="1" x14ac:dyDescent="0.2">
      <c r="H25544" s="180"/>
      <c r="I25544" s="180"/>
      <c r="L25544" s="181"/>
      <c r="M25544" s="180"/>
      <c r="N25544" s="180"/>
      <c r="O25544" s="180"/>
    </row>
    <row r="25545" spans="8:15" s="179" customFormat="1" x14ac:dyDescent="0.2">
      <c r="H25545" s="180"/>
      <c r="I25545" s="180"/>
      <c r="L25545" s="181"/>
      <c r="M25545" s="180"/>
      <c r="N25545" s="180"/>
      <c r="O25545" s="180"/>
    </row>
    <row r="25546" spans="8:15" s="179" customFormat="1" x14ac:dyDescent="0.2">
      <c r="H25546" s="180"/>
      <c r="I25546" s="180"/>
      <c r="L25546" s="181"/>
      <c r="M25546" s="180"/>
      <c r="N25546" s="180"/>
      <c r="O25546" s="180"/>
    </row>
    <row r="25547" spans="8:15" s="179" customFormat="1" x14ac:dyDescent="0.2">
      <c r="H25547" s="180"/>
      <c r="I25547" s="180"/>
      <c r="L25547" s="181"/>
      <c r="M25547" s="180"/>
      <c r="N25547" s="180"/>
      <c r="O25547" s="180"/>
    </row>
    <row r="25548" spans="8:15" s="179" customFormat="1" x14ac:dyDescent="0.2">
      <c r="H25548" s="180"/>
      <c r="I25548" s="180"/>
      <c r="L25548" s="181"/>
      <c r="M25548" s="180"/>
      <c r="N25548" s="180"/>
      <c r="O25548" s="180"/>
    </row>
    <row r="25549" spans="8:15" s="179" customFormat="1" x14ac:dyDescent="0.2">
      <c r="H25549" s="180"/>
      <c r="I25549" s="180"/>
      <c r="L25549" s="181"/>
      <c r="M25549" s="180"/>
      <c r="N25549" s="180"/>
      <c r="O25549" s="180"/>
    </row>
    <row r="25550" spans="8:15" s="179" customFormat="1" x14ac:dyDescent="0.2">
      <c r="H25550" s="180"/>
      <c r="I25550" s="180"/>
      <c r="L25550" s="181"/>
      <c r="M25550" s="180"/>
      <c r="N25550" s="180"/>
      <c r="O25550" s="180"/>
    </row>
    <row r="25551" spans="8:15" s="179" customFormat="1" x14ac:dyDescent="0.2">
      <c r="H25551" s="180"/>
      <c r="I25551" s="180"/>
      <c r="L25551" s="181"/>
      <c r="M25551" s="180"/>
      <c r="N25551" s="180"/>
      <c r="O25551" s="180"/>
    </row>
    <row r="25552" spans="8:15" s="179" customFormat="1" x14ac:dyDescent="0.2">
      <c r="H25552" s="180"/>
      <c r="I25552" s="180"/>
      <c r="L25552" s="181"/>
      <c r="M25552" s="180"/>
      <c r="N25552" s="180"/>
      <c r="O25552" s="180"/>
    </row>
    <row r="25553" spans="8:15" s="179" customFormat="1" x14ac:dyDescent="0.2">
      <c r="H25553" s="180"/>
      <c r="I25553" s="180"/>
      <c r="L25553" s="181"/>
      <c r="M25553" s="180"/>
      <c r="N25553" s="180"/>
      <c r="O25553" s="180"/>
    </row>
    <row r="25554" spans="8:15" s="179" customFormat="1" x14ac:dyDescent="0.2">
      <c r="H25554" s="180"/>
      <c r="I25554" s="180"/>
      <c r="L25554" s="181"/>
      <c r="M25554" s="180"/>
      <c r="N25554" s="180"/>
      <c r="O25554" s="180"/>
    </row>
    <row r="25555" spans="8:15" s="179" customFormat="1" x14ac:dyDescent="0.2">
      <c r="H25555" s="180"/>
      <c r="I25555" s="180"/>
      <c r="L25555" s="181"/>
      <c r="M25555" s="180"/>
      <c r="N25555" s="180"/>
      <c r="O25555" s="180"/>
    </row>
    <row r="25556" spans="8:15" s="179" customFormat="1" x14ac:dyDescent="0.2">
      <c r="H25556" s="180"/>
      <c r="I25556" s="180"/>
      <c r="L25556" s="181"/>
      <c r="M25556" s="180"/>
      <c r="N25556" s="180"/>
      <c r="O25556" s="180"/>
    </row>
    <row r="25557" spans="8:15" s="179" customFormat="1" x14ac:dyDescent="0.2">
      <c r="H25557" s="180"/>
      <c r="I25557" s="180"/>
      <c r="L25557" s="181"/>
      <c r="M25557" s="180"/>
      <c r="N25557" s="180"/>
      <c r="O25557" s="180"/>
    </row>
    <row r="25558" spans="8:15" s="179" customFormat="1" x14ac:dyDescent="0.2">
      <c r="H25558" s="180"/>
      <c r="I25558" s="180"/>
      <c r="L25558" s="181"/>
      <c r="M25558" s="180"/>
      <c r="N25558" s="180"/>
      <c r="O25558" s="180"/>
    </row>
    <row r="25559" spans="8:15" s="179" customFormat="1" x14ac:dyDescent="0.2">
      <c r="H25559" s="180"/>
      <c r="I25559" s="180"/>
      <c r="L25559" s="181"/>
      <c r="M25559" s="180"/>
      <c r="N25559" s="180"/>
      <c r="O25559" s="180"/>
    </row>
    <row r="25560" spans="8:15" s="179" customFormat="1" x14ac:dyDescent="0.2">
      <c r="H25560" s="180"/>
      <c r="I25560" s="180"/>
      <c r="L25560" s="181"/>
      <c r="M25560" s="180"/>
      <c r="N25560" s="180"/>
      <c r="O25560" s="180"/>
    </row>
    <row r="25561" spans="8:15" s="179" customFormat="1" x14ac:dyDescent="0.2">
      <c r="H25561" s="180"/>
      <c r="I25561" s="180"/>
      <c r="L25561" s="181"/>
      <c r="M25561" s="180"/>
      <c r="N25561" s="180"/>
      <c r="O25561" s="180"/>
    </row>
    <row r="25562" spans="8:15" s="179" customFormat="1" x14ac:dyDescent="0.2">
      <c r="H25562" s="180"/>
      <c r="I25562" s="180"/>
      <c r="L25562" s="181"/>
      <c r="M25562" s="180"/>
      <c r="N25562" s="180"/>
      <c r="O25562" s="180"/>
    </row>
    <row r="25563" spans="8:15" s="179" customFormat="1" x14ac:dyDescent="0.2">
      <c r="H25563" s="180"/>
      <c r="I25563" s="180"/>
      <c r="L25563" s="181"/>
      <c r="M25563" s="180"/>
      <c r="N25563" s="180"/>
      <c r="O25563" s="180"/>
    </row>
    <row r="25564" spans="8:15" s="179" customFormat="1" x14ac:dyDescent="0.2">
      <c r="H25564" s="180"/>
      <c r="I25564" s="180"/>
      <c r="L25564" s="181"/>
      <c r="M25564" s="180"/>
      <c r="N25564" s="180"/>
      <c r="O25564" s="180"/>
    </row>
    <row r="25565" spans="8:15" s="179" customFormat="1" x14ac:dyDescent="0.2">
      <c r="H25565" s="180"/>
      <c r="I25565" s="180"/>
      <c r="L25565" s="181"/>
      <c r="M25565" s="180"/>
      <c r="N25565" s="180"/>
      <c r="O25565" s="180"/>
    </row>
    <row r="25566" spans="8:15" s="179" customFormat="1" x14ac:dyDescent="0.2">
      <c r="H25566" s="180"/>
      <c r="I25566" s="180"/>
      <c r="L25566" s="181"/>
      <c r="M25566" s="180"/>
      <c r="N25566" s="180"/>
      <c r="O25566" s="180"/>
    </row>
    <row r="25567" spans="8:15" s="179" customFormat="1" x14ac:dyDescent="0.2">
      <c r="H25567" s="180"/>
      <c r="I25567" s="180"/>
      <c r="L25567" s="181"/>
      <c r="M25567" s="180"/>
      <c r="N25567" s="180"/>
      <c r="O25567" s="180"/>
    </row>
    <row r="25568" spans="8:15" s="179" customFormat="1" x14ac:dyDescent="0.2">
      <c r="H25568" s="180"/>
      <c r="I25568" s="180"/>
      <c r="L25568" s="181"/>
      <c r="M25568" s="180"/>
      <c r="N25568" s="180"/>
      <c r="O25568" s="180"/>
    </row>
    <row r="25569" spans="8:15" s="179" customFormat="1" x14ac:dyDescent="0.2">
      <c r="H25569" s="180"/>
      <c r="I25569" s="180"/>
      <c r="L25569" s="181"/>
      <c r="M25569" s="180"/>
      <c r="N25569" s="180"/>
      <c r="O25569" s="180"/>
    </row>
    <row r="25570" spans="8:15" s="179" customFormat="1" x14ac:dyDescent="0.2">
      <c r="H25570" s="180"/>
      <c r="I25570" s="180"/>
      <c r="L25570" s="181"/>
      <c r="M25570" s="180"/>
      <c r="N25570" s="180"/>
      <c r="O25570" s="180"/>
    </row>
    <row r="25571" spans="8:15" s="179" customFormat="1" x14ac:dyDescent="0.2">
      <c r="H25571" s="180"/>
      <c r="I25571" s="180"/>
      <c r="L25571" s="181"/>
      <c r="M25571" s="180"/>
      <c r="N25571" s="180"/>
      <c r="O25571" s="180"/>
    </row>
    <row r="25572" spans="8:15" s="179" customFormat="1" x14ac:dyDescent="0.2">
      <c r="H25572" s="180"/>
      <c r="I25572" s="180"/>
      <c r="L25572" s="181"/>
      <c r="M25572" s="180"/>
      <c r="N25572" s="180"/>
      <c r="O25572" s="180"/>
    </row>
    <row r="25573" spans="8:15" s="179" customFormat="1" x14ac:dyDescent="0.2">
      <c r="H25573" s="180"/>
      <c r="I25573" s="180"/>
      <c r="L25573" s="181"/>
      <c r="M25573" s="180"/>
      <c r="N25573" s="180"/>
      <c r="O25573" s="180"/>
    </row>
    <row r="25574" spans="8:15" s="179" customFormat="1" x14ac:dyDescent="0.2">
      <c r="H25574" s="180"/>
      <c r="I25574" s="180"/>
      <c r="L25574" s="181"/>
      <c r="M25574" s="180"/>
      <c r="N25574" s="180"/>
      <c r="O25574" s="180"/>
    </row>
    <row r="25575" spans="8:15" s="179" customFormat="1" x14ac:dyDescent="0.2">
      <c r="H25575" s="180"/>
      <c r="I25575" s="180"/>
      <c r="L25575" s="181"/>
      <c r="M25575" s="180"/>
      <c r="N25575" s="180"/>
      <c r="O25575" s="180"/>
    </row>
    <row r="25576" spans="8:15" s="179" customFormat="1" x14ac:dyDescent="0.2">
      <c r="H25576" s="180"/>
      <c r="I25576" s="180"/>
      <c r="L25576" s="181"/>
      <c r="M25576" s="180"/>
      <c r="N25576" s="180"/>
      <c r="O25576" s="180"/>
    </row>
    <row r="25577" spans="8:15" s="179" customFormat="1" x14ac:dyDescent="0.2">
      <c r="H25577" s="180"/>
      <c r="I25577" s="180"/>
      <c r="L25577" s="181"/>
      <c r="M25577" s="180"/>
      <c r="N25577" s="180"/>
      <c r="O25577" s="180"/>
    </row>
    <row r="25578" spans="8:15" s="179" customFormat="1" x14ac:dyDescent="0.2">
      <c r="H25578" s="180"/>
      <c r="I25578" s="180"/>
      <c r="L25578" s="181"/>
      <c r="M25578" s="180"/>
      <c r="N25578" s="180"/>
      <c r="O25578" s="180"/>
    </row>
    <row r="25579" spans="8:15" s="179" customFormat="1" x14ac:dyDescent="0.2">
      <c r="H25579" s="180"/>
      <c r="I25579" s="180"/>
      <c r="L25579" s="181"/>
      <c r="M25579" s="180"/>
      <c r="N25579" s="180"/>
      <c r="O25579" s="180"/>
    </row>
    <row r="25580" spans="8:15" s="179" customFormat="1" x14ac:dyDescent="0.2">
      <c r="H25580" s="180"/>
      <c r="I25580" s="180"/>
      <c r="L25580" s="181"/>
      <c r="M25580" s="180"/>
      <c r="N25580" s="180"/>
      <c r="O25580" s="180"/>
    </row>
    <row r="25581" spans="8:15" s="179" customFormat="1" x14ac:dyDescent="0.2">
      <c r="H25581" s="180"/>
      <c r="I25581" s="180"/>
      <c r="L25581" s="181"/>
      <c r="M25581" s="180"/>
      <c r="N25581" s="180"/>
      <c r="O25581" s="180"/>
    </row>
    <row r="25582" spans="8:15" s="179" customFormat="1" x14ac:dyDescent="0.2">
      <c r="H25582" s="180"/>
      <c r="I25582" s="180"/>
      <c r="L25582" s="181"/>
      <c r="M25582" s="180"/>
      <c r="N25582" s="180"/>
      <c r="O25582" s="180"/>
    </row>
    <row r="25583" spans="8:15" s="179" customFormat="1" x14ac:dyDescent="0.2">
      <c r="H25583" s="180"/>
      <c r="I25583" s="180"/>
      <c r="L25583" s="181"/>
      <c r="M25583" s="180"/>
      <c r="N25583" s="180"/>
      <c r="O25583" s="180"/>
    </row>
    <row r="25584" spans="8:15" s="179" customFormat="1" x14ac:dyDescent="0.2">
      <c r="H25584" s="180"/>
      <c r="I25584" s="180"/>
      <c r="L25584" s="181"/>
      <c r="M25584" s="180"/>
      <c r="N25584" s="180"/>
      <c r="O25584" s="180"/>
    </row>
    <row r="25585" spans="8:15" s="179" customFormat="1" x14ac:dyDescent="0.2">
      <c r="H25585" s="180"/>
      <c r="I25585" s="180"/>
      <c r="L25585" s="181"/>
      <c r="M25585" s="180"/>
      <c r="N25585" s="180"/>
      <c r="O25585" s="180"/>
    </row>
    <row r="25586" spans="8:15" s="179" customFormat="1" x14ac:dyDescent="0.2">
      <c r="H25586" s="180"/>
      <c r="I25586" s="180"/>
      <c r="L25586" s="181"/>
      <c r="M25586" s="180"/>
      <c r="N25586" s="180"/>
      <c r="O25586" s="180"/>
    </row>
    <row r="25587" spans="8:15" s="179" customFormat="1" x14ac:dyDescent="0.2">
      <c r="H25587" s="180"/>
      <c r="I25587" s="180"/>
      <c r="L25587" s="181"/>
      <c r="M25587" s="180"/>
      <c r="N25587" s="180"/>
      <c r="O25587" s="180"/>
    </row>
    <row r="25588" spans="8:15" s="179" customFormat="1" x14ac:dyDescent="0.2">
      <c r="H25588" s="180"/>
      <c r="I25588" s="180"/>
      <c r="L25588" s="181"/>
      <c r="M25588" s="180"/>
      <c r="N25588" s="180"/>
      <c r="O25588" s="180"/>
    </row>
    <row r="25589" spans="8:15" s="179" customFormat="1" x14ac:dyDescent="0.2">
      <c r="H25589" s="180"/>
      <c r="I25589" s="180"/>
      <c r="L25589" s="181"/>
      <c r="M25589" s="180"/>
      <c r="N25589" s="180"/>
      <c r="O25589" s="180"/>
    </row>
    <row r="25590" spans="8:15" s="179" customFormat="1" x14ac:dyDescent="0.2">
      <c r="H25590" s="180"/>
      <c r="I25590" s="180"/>
      <c r="L25590" s="181"/>
      <c r="M25590" s="180"/>
      <c r="N25590" s="180"/>
      <c r="O25590" s="180"/>
    </row>
    <row r="25591" spans="8:15" s="179" customFormat="1" x14ac:dyDescent="0.2">
      <c r="H25591" s="180"/>
      <c r="I25591" s="180"/>
      <c r="L25591" s="181"/>
      <c r="M25591" s="180"/>
      <c r="N25591" s="180"/>
      <c r="O25591" s="180"/>
    </row>
    <row r="25592" spans="8:15" s="179" customFormat="1" x14ac:dyDescent="0.2">
      <c r="H25592" s="180"/>
      <c r="I25592" s="180"/>
      <c r="L25592" s="181"/>
      <c r="M25592" s="180"/>
      <c r="N25592" s="180"/>
      <c r="O25592" s="180"/>
    </row>
    <row r="25593" spans="8:15" s="179" customFormat="1" x14ac:dyDescent="0.2">
      <c r="H25593" s="180"/>
      <c r="I25593" s="180"/>
      <c r="L25593" s="181"/>
      <c r="M25593" s="180"/>
      <c r="N25593" s="180"/>
      <c r="O25593" s="180"/>
    </row>
    <row r="25594" spans="8:15" s="179" customFormat="1" x14ac:dyDescent="0.2">
      <c r="H25594" s="180"/>
      <c r="I25594" s="180"/>
      <c r="L25594" s="181"/>
      <c r="M25594" s="180"/>
      <c r="N25594" s="180"/>
      <c r="O25594" s="180"/>
    </row>
    <row r="25595" spans="8:15" s="179" customFormat="1" x14ac:dyDescent="0.2">
      <c r="H25595" s="180"/>
      <c r="I25595" s="180"/>
      <c r="L25595" s="181"/>
      <c r="M25595" s="180"/>
      <c r="N25595" s="180"/>
      <c r="O25595" s="180"/>
    </row>
    <row r="25596" spans="8:15" s="179" customFormat="1" x14ac:dyDescent="0.2">
      <c r="H25596" s="180"/>
      <c r="I25596" s="180"/>
      <c r="L25596" s="181"/>
      <c r="M25596" s="180"/>
      <c r="N25596" s="180"/>
      <c r="O25596" s="180"/>
    </row>
    <row r="25597" spans="8:15" s="179" customFormat="1" x14ac:dyDescent="0.2">
      <c r="H25597" s="180"/>
      <c r="I25597" s="180"/>
      <c r="L25597" s="181"/>
      <c r="M25597" s="180"/>
      <c r="N25597" s="180"/>
      <c r="O25597" s="180"/>
    </row>
    <row r="25598" spans="8:15" s="179" customFormat="1" x14ac:dyDescent="0.2">
      <c r="H25598" s="180"/>
      <c r="I25598" s="180"/>
      <c r="L25598" s="181"/>
      <c r="M25598" s="180"/>
      <c r="N25598" s="180"/>
      <c r="O25598" s="180"/>
    </row>
    <row r="25599" spans="8:15" s="179" customFormat="1" x14ac:dyDescent="0.2">
      <c r="H25599" s="180"/>
      <c r="I25599" s="180"/>
      <c r="L25599" s="181"/>
      <c r="M25599" s="180"/>
      <c r="N25599" s="180"/>
      <c r="O25599" s="180"/>
    </row>
    <row r="25600" spans="8:15" s="179" customFormat="1" x14ac:dyDescent="0.2">
      <c r="H25600" s="180"/>
      <c r="I25600" s="180"/>
      <c r="L25600" s="181"/>
      <c r="M25600" s="180"/>
      <c r="N25600" s="180"/>
      <c r="O25600" s="180"/>
    </row>
    <row r="25601" spans="8:15" s="179" customFormat="1" x14ac:dyDescent="0.2">
      <c r="H25601" s="180"/>
      <c r="I25601" s="180"/>
      <c r="L25601" s="181"/>
      <c r="M25601" s="180"/>
      <c r="N25601" s="180"/>
      <c r="O25601" s="180"/>
    </row>
    <row r="25602" spans="8:15" s="179" customFormat="1" x14ac:dyDescent="0.2">
      <c r="H25602" s="180"/>
      <c r="I25602" s="180"/>
      <c r="L25602" s="181"/>
      <c r="M25602" s="180"/>
      <c r="N25602" s="180"/>
      <c r="O25602" s="180"/>
    </row>
    <row r="25603" spans="8:15" s="179" customFormat="1" x14ac:dyDescent="0.2">
      <c r="H25603" s="180"/>
      <c r="I25603" s="180"/>
      <c r="L25603" s="181"/>
      <c r="M25603" s="180"/>
      <c r="N25603" s="180"/>
      <c r="O25603" s="180"/>
    </row>
    <row r="25604" spans="8:15" s="179" customFormat="1" x14ac:dyDescent="0.2">
      <c r="H25604" s="180"/>
      <c r="I25604" s="180"/>
      <c r="L25604" s="181"/>
      <c r="M25604" s="180"/>
      <c r="N25604" s="180"/>
      <c r="O25604" s="180"/>
    </row>
    <row r="25605" spans="8:15" s="179" customFormat="1" x14ac:dyDescent="0.2">
      <c r="H25605" s="180"/>
      <c r="I25605" s="180"/>
      <c r="L25605" s="181"/>
      <c r="M25605" s="180"/>
      <c r="N25605" s="180"/>
      <c r="O25605" s="180"/>
    </row>
    <row r="25606" spans="8:15" s="179" customFormat="1" x14ac:dyDescent="0.2">
      <c r="H25606" s="180"/>
      <c r="I25606" s="180"/>
      <c r="L25606" s="181"/>
      <c r="M25606" s="180"/>
      <c r="N25606" s="180"/>
      <c r="O25606" s="180"/>
    </row>
    <row r="25607" spans="8:15" s="179" customFormat="1" x14ac:dyDescent="0.2">
      <c r="H25607" s="180"/>
      <c r="I25607" s="180"/>
      <c r="L25607" s="181"/>
      <c r="M25607" s="180"/>
      <c r="N25607" s="180"/>
      <c r="O25607" s="180"/>
    </row>
    <row r="25608" spans="8:15" s="179" customFormat="1" x14ac:dyDescent="0.2">
      <c r="H25608" s="180"/>
      <c r="I25608" s="180"/>
      <c r="L25608" s="181"/>
      <c r="M25608" s="180"/>
      <c r="N25608" s="180"/>
      <c r="O25608" s="180"/>
    </row>
    <row r="25609" spans="8:15" s="179" customFormat="1" x14ac:dyDescent="0.2">
      <c r="H25609" s="180"/>
      <c r="I25609" s="180"/>
      <c r="L25609" s="181"/>
      <c r="M25609" s="180"/>
      <c r="N25609" s="180"/>
      <c r="O25609" s="180"/>
    </row>
    <row r="25610" spans="8:15" s="179" customFormat="1" x14ac:dyDescent="0.2">
      <c r="H25610" s="180"/>
      <c r="I25610" s="180"/>
      <c r="L25610" s="181"/>
      <c r="M25610" s="180"/>
      <c r="N25610" s="180"/>
      <c r="O25610" s="180"/>
    </row>
    <row r="25611" spans="8:15" s="179" customFormat="1" x14ac:dyDescent="0.2">
      <c r="H25611" s="180"/>
      <c r="I25611" s="180"/>
      <c r="L25611" s="181"/>
      <c r="M25611" s="180"/>
      <c r="N25611" s="180"/>
      <c r="O25611" s="180"/>
    </row>
    <row r="25612" spans="8:15" s="179" customFormat="1" x14ac:dyDescent="0.2">
      <c r="H25612" s="180"/>
      <c r="I25612" s="180"/>
      <c r="L25612" s="181"/>
      <c r="M25612" s="180"/>
      <c r="N25612" s="180"/>
      <c r="O25612" s="180"/>
    </row>
    <row r="25613" spans="8:15" s="179" customFormat="1" x14ac:dyDescent="0.2">
      <c r="H25613" s="180"/>
      <c r="I25613" s="180"/>
      <c r="L25613" s="181"/>
      <c r="M25613" s="180"/>
      <c r="N25613" s="180"/>
      <c r="O25613" s="180"/>
    </row>
    <row r="25614" spans="8:15" s="179" customFormat="1" x14ac:dyDescent="0.2">
      <c r="H25614" s="180"/>
      <c r="I25614" s="180"/>
      <c r="L25614" s="181"/>
      <c r="M25614" s="180"/>
      <c r="N25614" s="180"/>
      <c r="O25614" s="180"/>
    </row>
    <row r="25615" spans="8:15" s="179" customFormat="1" x14ac:dyDescent="0.2">
      <c r="H25615" s="180"/>
      <c r="I25615" s="180"/>
      <c r="L25615" s="181"/>
      <c r="M25615" s="180"/>
      <c r="N25615" s="180"/>
      <c r="O25615" s="180"/>
    </row>
    <row r="25616" spans="8:15" s="179" customFormat="1" x14ac:dyDescent="0.2">
      <c r="H25616" s="180"/>
      <c r="I25616" s="180"/>
      <c r="L25616" s="181"/>
      <c r="M25616" s="180"/>
      <c r="N25616" s="180"/>
      <c r="O25616" s="180"/>
    </row>
    <row r="25617" spans="8:15" s="179" customFormat="1" x14ac:dyDescent="0.2">
      <c r="H25617" s="180"/>
      <c r="I25617" s="180"/>
      <c r="L25617" s="181"/>
      <c r="M25617" s="180"/>
      <c r="N25617" s="180"/>
      <c r="O25617" s="180"/>
    </row>
    <row r="25618" spans="8:15" s="179" customFormat="1" x14ac:dyDescent="0.2">
      <c r="H25618" s="180"/>
      <c r="I25618" s="180"/>
      <c r="L25618" s="181"/>
      <c r="M25618" s="180"/>
      <c r="N25618" s="180"/>
      <c r="O25618" s="180"/>
    </row>
    <row r="25619" spans="8:15" s="179" customFormat="1" x14ac:dyDescent="0.2">
      <c r="H25619" s="180"/>
      <c r="I25619" s="180"/>
      <c r="L25619" s="181"/>
      <c r="M25619" s="180"/>
      <c r="N25619" s="180"/>
      <c r="O25619" s="180"/>
    </row>
    <row r="25620" spans="8:15" s="179" customFormat="1" x14ac:dyDescent="0.2">
      <c r="H25620" s="180"/>
      <c r="I25620" s="180"/>
      <c r="L25620" s="181"/>
      <c r="M25620" s="180"/>
      <c r="N25620" s="180"/>
      <c r="O25620" s="180"/>
    </row>
    <row r="25621" spans="8:15" s="179" customFormat="1" x14ac:dyDescent="0.2">
      <c r="H25621" s="180"/>
      <c r="I25621" s="180"/>
      <c r="L25621" s="181"/>
      <c r="M25621" s="180"/>
      <c r="N25621" s="180"/>
      <c r="O25621" s="180"/>
    </row>
    <row r="25622" spans="8:15" s="179" customFormat="1" x14ac:dyDescent="0.2">
      <c r="H25622" s="180"/>
      <c r="I25622" s="180"/>
      <c r="L25622" s="181"/>
      <c r="M25622" s="180"/>
      <c r="N25622" s="180"/>
      <c r="O25622" s="180"/>
    </row>
    <row r="25623" spans="8:15" s="179" customFormat="1" x14ac:dyDescent="0.2">
      <c r="H25623" s="180"/>
      <c r="I25623" s="180"/>
      <c r="L25623" s="181"/>
      <c r="M25623" s="180"/>
      <c r="N25623" s="180"/>
      <c r="O25623" s="180"/>
    </row>
    <row r="25624" spans="8:15" s="179" customFormat="1" x14ac:dyDescent="0.2">
      <c r="H25624" s="180"/>
      <c r="I25624" s="180"/>
      <c r="L25624" s="181"/>
      <c r="M25624" s="180"/>
      <c r="N25624" s="180"/>
      <c r="O25624" s="180"/>
    </row>
    <row r="25625" spans="8:15" s="179" customFormat="1" x14ac:dyDescent="0.2">
      <c r="H25625" s="180"/>
      <c r="I25625" s="180"/>
      <c r="L25625" s="181"/>
      <c r="M25625" s="180"/>
      <c r="N25625" s="180"/>
      <c r="O25625" s="180"/>
    </row>
    <row r="25626" spans="8:15" s="179" customFormat="1" x14ac:dyDescent="0.2">
      <c r="H25626" s="180"/>
      <c r="I25626" s="180"/>
      <c r="L25626" s="181"/>
      <c r="M25626" s="180"/>
      <c r="N25626" s="180"/>
      <c r="O25626" s="180"/>
    </row>
    <row r="25627" spans="8:15" s="179" customFormat="1" x14ac:dyDescent="0.2">
      <c r="H25627" s="180"/>
      <c r="I25627" s="180"/>
      <c r="L25627" s="181"/>
      <c r="M25627" s="180"/>
      <c r="N25627" s="180"/>
      <c r="O25627" s="180"/>
    </row>
    <row r="25628" spans="8:15" s="179" customFormat="1" x14ac:dyDescent="0.2">
      <c r="H25628" s="180"/>
      <c r="I25628" s="180"/>
      <c r="L25628" s="181"/>
      <c r="M25628" s="180"/>
      <c r="N25628" s="180"/>
      <c r="O25628" s="180"/>
    </row>
    <row r="25629" spans="8:15" s="179" customFormat="1" x14ac:dyDescent="0.2">
      <c r="H25629" s="180"/>
      <c r="I25629" s="180"/>
      <c r="L25629" s="181"/>
      <c r="M25629" s="180"/>
      <c r="N25629" s="180"/>
      <c r="O25629" s="180"/>
    </row>
    <row r="25630" spans="8:15" s="179" customFormat="1" x14ac:dyDescent="0.2">
      <c r="H25630" s="180"/>
      <c r="I25630" s="180"/>
      <c r="L25630" s="181"/>
      <c r="M25630" s="180"/>
      <c r="N25630" s="180"/>
      <c r="O25630" s="180"/>
    </row>
    <row r="25631" spans="8:15" s="179" customFormat="1" x14ac:dyDescent="0.2">
      <c r="H25631" s="180"/>
      <c r="I25631" s="180"/>
      <c r="L25631" s="181"/>
      <c r="M25631" s="180"/>
      <c r="N25631" s="180"/>
      <c r="O25631" s="180"/>
    </row>
    <row r="25632" spans="8:15" s="179" customFormat="1" x14ac:dyDescent="0.2">
      <c r="H25632" s="180"/>
      <c r="I25632" s="180"/>
      <c r="L25632" s="181"/>
      <c r="M25632" s="180"/>
      <c r="N25632" s="180"/>
      <c r="O25632" s="180"/>
    </row>
    <row r="25633" spans="8:15" s="179" customFormat="1" x14ac:dyDescent="0.2">
      <c r="H25633" s="180"/>
      <c r="I25633" s="180"/>
      <c r="L25633" s="181"/>
      <c r="M25633" s="180"/>
      <c r="N25633" s="180"/>
      <c r="O25633" s="180"/>
    </row>
    <row r="25634" spans="8:15" s="179" customFormat="1" x14ac:dyDescent="0.2">
      <c r="H25634" s="180"/>
      <c r="I25634" s="180"/>
      <c r="L25634" s="181"/>
      <c r="M25634" s="180"/>
      <c r="N25634" s="180"/>
      <c r="O25634" s="180"/>
    </row>
    <row r="25635" spans="8:15" s="179" customFormat="1" x14ac:dyDescent="0.2">
      <c r="H25635" s="180"/>
      <c r="I25635" s="180"/>
      <c r="L25635" s="181"/>
      <c r="M25635" s="180"/>
      <c r="N25635" s="180"/>
      <c r="O25635" s="180"/>
    </row>
    <row r="25636" spans="8:15" s="179" customFormat="1" x14ac:dyDescent="0.2">
      <c r="H25636" s="180"/>
      <c r="I25636" s="180"/>
      <c r="L25636" s="181"/>
      <c r="M25636" s="180"/>
      <c r="N25636" s="180"/>
      <c r="O25636" s="180"/>
    </row>
    <row r="25637" spans="8:15" s="179" customFormat="1" x14ac:dyDescent="0.2">
      <c r="H25637" s="180"/>
      <c r="I25637" s="180"/>
      <c r="L25637" s="181"/>
      <c r="M25637" s="180"/>
      <c r="N25637" s="180"/>
      <c r="O25637" s="180"/>
    </row>
    <row r="25638" spans="8:15" s="179" customFormat="1" x14ac:dyDescent="0.2">
      <c r="H25638" s="180"/>
      <c r="I25638" s="180"/>
      <c r="L25638" s="181"/>
      <c r="M25638" s="180"/>
      <c r="N25638" s="180"/>
      <c r="O25638" s="180"/>
    </row>
    <row r="25639" spans="8:15" s="179" customFormat="1" x14ac:dyDescent="0.2">
      <c r="H25639" s="180"/>
      <c r="I25639" s="180"/>
      <c r="L25639" s="181"/>
      <c r="M25639" s="180"/>
      <c r="N25639" s="180"/>
      <c r="O25639" s="180"/>
    </row>
    <row r="25640" spans="8:15" s="179" customFormat="1" x14ac:dyDescent="0.2">
      <c r="H25640" s="180"/>
      <c r="I25640" s="180"/>
      <c r="L25640" s="181"/>
      <c r="M25640" s="180"/>
      <c r="N25640" s="180"/>
      <c r="O25640" s="180"/>
    </row>
    <row r="25641" spans="8:15" s="179" customFormat="1" x14ac:dyDescent="0.2">
      <c r="H25641" s="180"/>
      <c r="I25641" s="180"/>
      <c r="L25641" s="181"/>
      <c r="M25641" s="180"/>
      <c r="N25641" s="180"/>
      <c r="O25641" s="180"/>
    </row>
    <row r="25642" spans="8:15" s="179" customFormat="1" x14ac:dyDescent="0.2">
      <c r="H25642" s="180"/>
      <c r="I25642" s="180"/>
      <c r="L25642" s="181"/>
      <c r="M25642" s="180"/>
      <c r="N25642" s="180"/>
      <c r="O25642" s="180"/>
    </row>
    <row r="25643" spans="8:15" s="179" customFormat="1" x14ac:dyDescent="0.2">
      <c r="H25643" s="180"/>
      <c r="I25643" s="180"/>
      <c r="L25643" s="181"/>
      <c r="M25643" s="180"/>
      <c r="N25643" s="180"/>
      <c r="O25643" s="180"/>
    </row>
    <row r="25644" spans="8:15" s="179" customFormat="1" x14ac:dyDescent="0.2">
      <c r="H25644" s="180"/>
      <c r="I25644" s="180"/>
      <c r="L25644" s="181"/>
      <c r="M25644" s="180"/>
      <c r="N25644" s="180"/>
      <c r="O25644" s="180"/>
    </row>
    <row r="25645" spans="8:15" s="179" customFormat="1" x14ac:dyDescent="0.2">
      <c r="H25645" s="180"/>
      <c r="I25645" s="180"/>
      <c r="L25645" s="181"/>
      <c r="M25645" s="180"/>
      <c r="N25645" s="180"/>
      <c r="O25645" s="180"/>
    </row>
    <row r="25646" spans="8:15" s="179" customFormat="1" x14ac:dyDescent="0.2">
      <c r="H25646" s="180"/>
      <c r="I25646" s="180"/>
      <c r="L25646" s="181"/>
      <c r="M25646" s="180"/>
      <c r="N25646" s="180"/>
      <c r="O25646" s="180"/>
    </row>
    <row r="25647" spans="8:15" s="179" customFormat="1" x14ac:dyDescent="0.2">
      <c r="H25647" s="180"/>
      <c r="I25647" s="180"/>
      <c r="L25647" s="181"/>
      <c r="M25647" s="180"/>
      <c r="N25647" s="180"/>
      <c r="O25647" s="180"/>
    </row>
    <row r="25648" spans="8:15" s="179" customFormat="1" x14ac:dyDescent="0.2">
      <c r="H25648" s="180"/>
      <c r="I25648" s="180"/>
      <c r="L25648" s="181"/>
      <c r="M25648" s="180"/>
      <c r="N25648" s="180"/>
      <c r="O25648" s="180"/>
    </row>
    <row r="25649" spans="8:15" s="179" customFormat="1" x14ac:dyDescent="0.2">
      <c r="H25649" s="180"/>
      <c r="I25649" s="180"/>
      <c r="L25649" s="181"/>
      <c r="M25649" s="180"/>
      <c r="N25649" s="180"/>
      <c r="O25649" s="180"/>
    </row>
    <row r="25650" spans="8:15" s="179" customFormat="1" x14ac:dyDescent="0.2">
      <c r="H25650" s="180"/>
      <c r="I25650" s="180"/>
      <c r="L25650" s="181"/>
      <c r="M25650" s="180"/>
      <c r="N25650" s="180"/>
      <c r="O25650" s="180"/>
    </row>
    <row r="25651" spans="8:15" s="179" customFormat="1" x14ac:dyDescent="0.2">
      <c r="H25651" s="180"/>
      <c r="I25651" s="180"/>
      <c r="L25651" s="181"/>
      <c r="M25651" s="180"/>
      <c r="N25651" s="180"/>
      <c r="O25651" s="180"/>
    </row>
    <row r="25652" spans="8:15" s="179" customFormat="1" x14ac:dyDescent="0.2">
      <c r="H25652" s="180"/>
      <c r="I25652" s="180"/>
      <c r="L25652" s="181"/>
      <c r="M25652" s="180"/>
      <c r="N25652" s="180"/>
      <c r="O25652" s="180"/>
    </row>
    <row r="25653" spans="8:15" s="179" customFormat="1" x14ac:dyDescent="0.2">
      <c r="H25653" s="180"/>
      <c r="I25653" s="180"/>
      <c r="L25653" s="181"/>
      <c r="M25653" s="180"/>
      <c r="N25653" s="180"/>
      <c r="O25653" s="180"/>
    </row>
    <row r="25654" spans="8:15" s="179" customFormat="1" x14ac:dyDescent="0.2">
      <c r="H25654" s="180"/>
      <c r="I25654" s="180"/>
      <c r="L25654" s="181"/>
      <c r="M25654" s="180"/>
      <c r="N25654" s="180"/>
      <c r="O25654" s="180"/>
    </row>
    <row r="25655" spans="8:15" s="179" customFormat="1" x14ac:dyDescent="0.2">
      <c r="H25655" s="180"/>
      <c r="I25655" s="180"/>
      <c r="L25655" s="181"/>
      <c r="M25655" s="180"/>
      <c r="N25655" s="180"/>
      <c r="O25655" s="180"/>
    </row>
    <row r="25656" spans="8:15" s="179" customFormat="1" x14ac:dyDescent="0.2">
      <c r="H25656" s="180"/>
      <c r="I25656" s="180"/>
      <c r="L25656" s="181"/>
      <c r="M25656" s="180"/>
      <c r="N25656" s="180"/>
      <c r="O25656" s="180"/>
    </row>
    <row r="25657" spans="8:15" s="179" customFormat="1" x14ac:dyDescent="0.2">
      <c r="H25657" s="180"/>
      <c r="I25657" s="180"/>
      <c r="L25657" s="181"/>
      <c r="M25657" s="180"/>
      <c r="N25657" s="180"/>
      <c r="O25657" s="180"/>
    </row>
    <row r="25658" spans="8:15" s="179" customFormat="1" x14ac:dyDescent="0.2">
      <c r="H25658" s="180"/>
      <c r="I25658" s="180"/>
      <c r="L25658" s="181"/>
      <c r="M25658" s="180"/>
      <c r="N25658" s="180"/>
      <c r="O25658" s="180"/>
    </row>
    <row r="25659" spans="8:15" s="179" customFormat="1" x14ac:dyDescent="0.2">
      <c r="H25659" s="180"/>
      <c r="I25659" s="180"/>
      <c r="L25659" s="181"/>
      <c r="M25659" s="180"/>
      <c r="N25659" s="180"/>
      <c r="O25659" s="180"/>
    </row>
    <row r="25660" spans="8:15" s="179" customFormat="1" x14ac:dyDescent="0.2">
      <c r="H25660" s="180"/>
      <c r="I25660" s="180"/>
      <c r="L25660" s="181"/>
      <c r="M25660" s="180"/>
      <c r="N25660" s="180"/>
      <c r="O25660" s="180"/>
    </row>
    <row r="25661" spans="8:15" s="179" customFormat="1" x14ac:dyDescent="0.2">
      <c r="H25661" s="180"/>
      <c r="I25661" s="180"/>
      <c r="L25661" s="181"/>
      <c r="M25661" s="180"/>
      <c r="N25661" s="180"/>
      <c r="O25661" s="180"/>
    </row>
    <row r="25662" spans="8:15" s="179" customFormat="1" x14ac:dyDescent="0.2">
      <c r="H25662" s="180"/>
      <c r="I25662" s="180"/>
      <c r="L25662" s="181"/>
      <c r="M25662" s="180"/>
      <c r="N25662" s="180"/>
      <c r="O25662" s="180"/>
    </row>
    <row r="25663" spans="8:15" s="179" customFormat="1" x14ac:dyDescent="0.2">
      <c r="H25663" s="180"/>
      <c r="I25663" s="180"/>
      <c r="L25663" s="181"/>
      <c r="M25663" s="180"/>
      <c r="N25663" s="180"/>
      <c r="O25663" s="180"/>
    </row>
    <row r="25664" spans="8:15" s="179" customFormat="1" x14ac:dyDescent="0.2">
      <c r="H25664" s="180"/>
      <c r="I25664" s="180"/>
      <c r="L25664" s="181"/>
      <c r="M25664" s="180"/>
      <c r="N25664" s="180"/>
      <c r="O25664" s="180"/>
    </row>
    <row r="25665" spans="8:15" s="179" customFormat="1" x14ac:dyDescent="0.2">
      <c r="H25665" s="180"/>
      <c r="I25665" s="180"/>
      <c r="L25665" s="181"/>
      <c r="M25665" s="180"/>
      <c r="N25665" s="180"/>
      <c r="O25665" s="180"/>
    </row>
    <row r="25666" spans="8:15" s="179" customFormat="1" x14ac:dyDescent="0.2">
      <c r="H25666" s="180"/>
      <c r="I25666" s="180"/>
      <c r="L25666" s="181"/>
      <c r="M25666" s="180"/>
      <c r="N25666" s="180"/>
      <c r="O25666" s="180"/>
    </row>
    <row r="25667" spans="8:15" s="179" customFormat="1" x14ac:dyDescent="0.2">
      <c r="H25667" s="180"/>
      <c r="I25667" s="180"/>
      <c r="L25667" s="181"/>
      <c r="M25667" s="180"/>
      <c r="N25667" s="180"/>
      <c r="O25667" s="180"/>
    </row>
    <row r="25668" spans="8:15" s="179" customFormat="1" x14ac:dyDescent="0.2">
      <c r="H25668" s="180"/>
      <c r="I25668" s="180"/>
      <c r="L25668" s="181"/>
      <c r="M25668" s="180"/>
      <c r="N25668" s="180"/>
      <c r="O25668" s="180"/>
    </row>
    <row r="25669" spans="8:15" s="179" customFormat="1" x14ac:dyDescent="0.2">
      <c r="H25669" s="180"/>
      <c r="I25669" s="180"/>
      <c r="L25669" s="181"/>
      <c r="M25669" s="180"/>
      <c r="N25669" s="180"/>
      <c r="O25669" s="180"/>
    </row>
    <row r="25670" spans="8:15" s="179" customFormat="1" x14ac:dyDescent="0.2">
      <c r="H25670" s="180"/>
      <c r="I25670" s="180"/>
      <c r="L25670" s="181"/>
      <c r="M25670" s="180"/>
      <c r="N25670" s="180"/>
      <c r="O25670" s="180"/>
    </row>
    <row r="25671" spans="8:15" s="179" customFormat="1" x14ac:dyDescent="0.2">
      <c r="H25671" s="180"/>
      <c r="I25671" s="180"/>
      <c r="L25671" s="181"/>
      <c r="M25671" s="180"/>
      <c r="N25671" s="180"/>
      <c r="O25671" s="180"/>
    </row>
    <row r="25672" spans="8:15" s="179" customFormat="1" x14ac:dyDescent="0.2">
      <c r="H25672" s="180"/>
      <c r="I25672" s="180"/>
      <c r="L25672" s="181"/>
      <c r="M25672" s="180"/>
      <c r="N25672" s="180"/>
      <c r="O25672" s="180"/>
    </row>
    <row r="25673" spans="8:15" s="179" customFormat="1" x14ac:dyDescent="0.2">
      <c r="H25673" s="180"/>
      <c r="I25673" s="180"/>
      <c r="L25673" s="181"/>
      <c r="M25673" s="180"/>
      <c r="N25673" s="180"/>
      <c r="O25673" s="180"/>
    </row>
    <row r="25674" spans="8:15" s="179" customFormat="1" x14ac:dyDescent="0.2">
      <c r="H25674" s="180"/>
      <c r="I25674" s="180"/>
      <c r="L25674" s="181"/>
      <c r="M25674" s="180"/>
      <c r="N25674" s="180"/>
      <c r="O25674" s="180"/>
    </row>
    <row r="25675" spans="8:15" s="179" customFormat="1" x14ac:dyDescent="0.2">
      <c r="H25675" s="180"/>
      <c r="I25675" s="180"/>
      <c r="L25675" s="181"/>
      <c r="M25675" s="180"/>
      <c r="N25675" s="180"/>
      <c r="O25675" s="180"/>
    </row>
    <row r="25676" spans="8:15" s="179" customFormat="1" x14ac:dyDescent="0.2">
      <c r="H25676" s="180"/>
      <c r="I25676" s="180"/>
      <c r="L25676" s="181"/>
      <c r="M25676" s="180"/>
      <c r="N25676" s="180"/>
      <c r="O25676" s="180"/>
    </row>
    <row r="25677" spans="8:15" s="179" customFormat="1" x14ac:dyDescent="0.2">
      <c r="H25677" s="180"/>
      <c r="I25677" s="180"/>
      <c r="L25677" s="181"/>
      <c r="M25677" s="180"/>
      <c r="N25677" s="180"/>
      <c r="O25677" s="180"/>
    </row>
    <row r="25678" spans="8:15" s="179" customFormat="1" x14ac:dyDescent="0.2">
      <c r="H25678" s="180"/>
      <c r="I25678" s="180"/>
      <c r="L25678" s="181"/>
      <c r="M25678" s="180"/>
      <c r="N25678" s="180"/>
      <c r="O25678" s="180"/>
    </row>
    <row r="25679" spans="8:15" s="179" customFormat="1" x14ac:dyDescent="0.2">
      <c r="H25679" s="180"/>
      <c r="I25679" s="180"/>
      <c r="L25679" s="181"/>
      <c r="M25679" s="180"/>
      <c r="N25679" s="180"/>
      <c r="O25679" s="180"/>
    </row>
    <row r="25680" spans="8:15" s="179" customFormat="1" x14ac:dyDescent="0.2">
      <c r="H25680" s="180"/>
      <c r="I25680" s="180"/>
      <c r="L25680" s="181"/>
      <c r="M25680" s="180"/>
      <c r="N25680" s="180"/>
      <c r="O25680" s="180"/>
    </row>
    <row r="25681" spans="8:15" s="179" customFormat="1" x14ac:dyDescent="0.2">
      <c r="H25681" s="180"/>
      <c r="I25681" s="180"/>
      <c r="L25681" s="181"/>
      <c r="M25681" s="180"/>
      <c r="N25681" s="180"/>
      <c r="O25681" s="180"/>
    </row>
    <row r="25682" spans="8:15" s="179" customFormat="1" x14ac:dyDescent="0.2">
      <c r="H25682" s="180"/>
      <c r="I25682" s="180"/>
      <c r="L25682" s="181"/>
      <c r="M25682" s="180"/>
      <c r="N25682" s="180"/>
      <c r="O25682" s="180"/>
    </row>
    <row r="25683" spans="8:15" s="179" customFormat="1" x14ac:dyDescent="0.2">
      <c r="H25683" s="180"/>
      <c r="I25683" s="180"/>
      <c r="L25683" s="181"/>
      <c r="M25683" s="180"/>
      <c r="N25683" s="180"/>
      <c r="O25683" s="180"/>
    </row>
    <row r="25684" spans="8:15" s="179" customFormat="1" x14ac:dyDescent="0.2">
      <c r="H25684" s="180"/>
      <c r="I25684" s="180"/>
      <c r="L25684" s="181"/>
      <c r="M25684" s="180"/>
      <c r="N25684" s="180"/>
      <c r="O25684" s="180"/>
    </row>
    <row r="25685" spans="8:15" s="179" customFormat="1" x14ac:dyDescent="0.2">
      <c r="H25685" s="180"/>
      <c r="I25685" s="180"/>
      <c r="L25685" s="181"/>
      <c r="M25685" s="180"/>
      <c r="N25685" s="180"/>
      <c r="O25685" s="180"/>
    </row>
    <row r="25686" spans="8:15" s="179" customFormat="1" x14ac:dyDescent="0.2">
      <c r="H25686" s="180"/>
      <c r="I25686" s="180"/>
      <c r="L25686" s="181"/>
      <c r="M25686" s="180"/>
      <c r="N25686" s="180"/>
      <c r="O25686" s="180"/>
    </row>
    <row r="25687" spans="8:15" s="179" customFormat="1" x14ac:dyDescent="0.2">
      <c r="H25687" s="180"/>
      <c r="I25687" s="180"/>
      <c r="L25687" s="181"/>
      <c r="M25687" s="180"/>
      <c r="N25687" s="180"/>
      <c r="O25687" s="180"/>
    </row>
    <row r="25688" spans="8:15" s="179" customFormat="1" x14ac:dyDescent="0.2">
      <c r="H25688" s="180"/>
      <c r="I25688" s="180"/>
      <c r="L25688" s="181"/>
      <c r="M25688" s="180"/>
      <c r="N25688" s="180"/>
      <c r="O25688" s="180"/>
    </row>
    <row r="25689" spans="8:15" s="179" customFormat="1" x14ac:dyDescent="0.2">
      <c r="H25689" s="180"/>
      <c r="I25689" s="180"/>
      <c r="L25689" s="181"/>
      <c r="M25689" s="180"/>
      <c r="N25689" s="180"/>
      <c r="O25689" s="180"/>
    </row>
    <row r="25690" spans="8:15" s="179" customFormat="1" x14ac:dyDescent="0.2">
      <c r="H25690" s="180"/>
      <c r="I25690" s="180"/>
      <c r="L25690" s="181"/>
      <c r="M25690" s="180"/>
      <c r="N25690" s="180"/>
      <c r="O25690" s="180"/>
    </row>
    <row r="25691" spans="8:15" s="179" customFormat="1" x14ac:dyDescent="0.2">
      <c r="H25691" s="180"/>
      <c r="I25691" s="180"/>
      <c r="L25691" s="181"/>
      <c r="M25691" s="180"/>
      <c r="N25691" s="180"/>
      <c r="O25691" s="180"/>
    </row>
    <row r="25692" spans="8:15" s="179" customFormat="1" x14ac:dyDescent="0.2">
      <c r="H25692" s="180"/>
      <c r="I25692" s="180"/>
      <c r="L25692" s="181"/>
      <c r="M25692" s="180"/>
      <c r="N25692" s="180"/>
      <c r="O25692" s="180"/>
    </row>
    <row r="25693" spans="8:15" s="179" customFormat="1" x14ac:dyDescent="0.2">
      <c r="H25693" s="180"/>
      <c r="I25693" s="180"/>
      <c r="L25693" s="181"/>
      <c r="M25693" s="180"/>
      <c r="N25693" s="180"/>
      <c r="O25693" s="180"/>
    </row>
    <row r="25694" spans="8:15" s="179" customFormat="1" x14ac:dyDescent="0.2">
      <c r="H25694" s="180"/>
      <c r="I25694" s="180"/>
      <c r="L25694" s="181"/>
      <c r="M25694" s="180"/>
      <c r="N25694" s="180"/>
      <c r="O25694" s="180"/>
    </row>
    <row r="25695" spans="8:15" s="179" customFormat="1" x14ac:dyDescent="0.2">
      <c r="H25695" s="180"/>
      <c r="I25695" s="180"/>
      <c r="L25695" s="181"/>
      <c r="M25695" s="180"/>
      <c r="N25695" s="180"/>
      <c r="O25695" s="180"/>
    </row>
    <row r="25696" spans="8:15" s="179" customFormat="1" x14ac:dyDescent="0.2">
      <c r="H25696" s="180"/>
      <c r="I25696" s="180"/>
      <c r="L25696" s="181"/>
      <c r="M25696" s="180"/>
      <c r="N25696" s="180"/>
      <c r="O25696" s="180"/>
    </row>
    <row r="25697" spans="8:15" s="179" customFormat="1" x14ac:dyDescent="0.2">
      <c r="H25697" s="180"/>
      <c r="I25697" s="180"/>
      <c r="L25697" s="181"/>
      <c r="M25697" s="180"/>
      <c r="N25697" s="180"/>
      <c r="O25697" s="180"/>
    </row>
    <row r="25698" spans="8:15" s="179" customFormat="1" x14ac:dyDescent="0.2">
      <c r="H25698" s="180"/>
      <c r="I25698" s="180"/>
      <c r="L25698" s="181"/>
      <c r="M25698" s="180"/>
      <c r="N25698" s="180"/>
      <c r="O25698" s="180"/>
    </row>
    <row r="25699" spans="8:15" s="179" customFormat="1" x14ac:dyDescent="0.2">
      <c r="H25699" s="180"/>
      <c r="I25699" s="180"/>
      <c r="L25699" s="181"/>
      <c r="M25699" s="180"/>
      <c r="N25699" s="180"/>
      <c r="O25699" s="180"/>
    </row>
    <row r="25700" spans="8:15" s="179" customFormat="1" x14ac:dyDescent="0.2">
      <c r="H25700" s="180"/>
      <c r="I25700" s="180"/>
      <c r="L25700" s="181"/>
      <c r="M25700" s="180"/>
      <c r="N25700" s="180"/>
      <c r="O25700" s="180"/>
    </row>
    <row r="25701" spans="8:15" s="179" customFormat="1" x14ac:dyDescent="0.2">
      <c r="H25701" s="180"/>
      <c r="I25701" s="180"/>
      <c r="L25701" s="181"/>
      <c r="M25701" s="180"/>
      <c r="N25701" s="180"/>
      <c r="O25701" s="180"/>
    </row>
    <row r="25702" spans="8:15" s="179" customFormat="1" x14ac:dyDescent="0.2">
      <c r="H25702" s="180"/>
      <c r="I25702" s="180"/>
      <c r="L25702" s="181"/>
      <c r="M25702" s="180"/>
      <c r="N25702" s="180"/>
      <c r="O25702" s="180"/>
    </row>
    <row r="25703" spans="8:15" s="179" customFormat="1" x14ac:dyDescent="0.2">
      <c r="H25703" s="180"/>
      <c r="I25703" s="180"/>
      <c r="L25703" s="181"/>
      <c r="M25703" s="180"/>
      <c r="N25703" s="180"/>
      <c r="O25703" s="180"/>
    </row>
    <row r="25704" spans="8:15" s="179" customFormat="1" x14ac:dyDescent="0.2">
      <c r="H25704" s="180"/>
      <c r="I25704" s="180"/>
      <c r="L25704" s="181"/>
      <c r="M25704" s="180"/>
      <c r="N25704" s="180"/>
      <c r="O25704" s="180"/>
    </row>
    <row r="25705" spans="8:15" s="179" customFormat="1" x14ac:dyDescent="0.2">
      <c r="H25705" s="180"/>
      <c r="I25705" s="180"/>
      <c r="L25705" s="181"/>
      <c r="M25705" s="180"/>
      <c r="N25705" s="180"/>
      <c r="O25705" s="180"/>
    </row>
    <row r="25706" spans="8:15" s="179" customFormat="1" x14ac:dyDescent="0.2">
      <c r="H25706" s="180"/>
      <c r="I25706" s="180"/>
      <c r="L25706" s="181"/>
      <c r="M25706" s="180"/>
      <c r="N25706" s="180"/>
      <c r="O25706" s="180"/>
    </row>
    <row r="25707" spans="8:15" s="179" customFormat="1" x14ac:dyDescent="0.2">
      <c r="H25707" s="180"/>
      <c r="I25707" s="180"/>
      <c r="L25707" s="181"/>
      <c r="M25707" s="180"/>
      <c r="N25707" s="180"/>
      <c r="O25707" s="180"/>
    </row>
    <row r="25708" spans="8:15" s="179" customFormat="1" x14ac:dyDescent="0.2">
      <c r="H25708" s="180"/>
      <c r="I25708" s="180"/>
      <c r="L25708" s="181"/>
      <c r="M25708" s="180"/>
      <c r="N25708" s="180"/>
      <c r="O25708" s="180"/>
    </row>
    <row r="25709" spans="8:15" s="179" customFormat="1" x14ac:dyDescent="0.2">
      <c r="H25709" s="180"/>
      <c r="I25709" s="180"/>
      <c r="L25709" s="181"/>
      <c r="M25709" s="180"/>
      <c r="N25709" s="180"/>
      <c r="O25709" s="180"/>
    </row>
    <row r="25710" spans="8:15" s="179" customFormat="1" x14ac:dyDescent="0.2">
      <c r="H25710" s="180"/>
      <c r="I25710" s="180"/>
      <c r="L25710" s="181"/>
      <c r="M25710" s="180"/>
      <c r="N25710" s="180"/>
      <c r="O25710" s="180"/>
    </row>
    <row r="25711" spans="8:15" s="179" customFormat="1" x14ac:dyDescent="0.2">
      <c r="H25711" s="180"/>
      <c r="I25711" s="180"/>
      <c r="L25711" s="181"/>
      <c r="M25711" s="180"/>
      <c r="N25711" s="180"/>
      <c r="O25711" s="180"/>
    </row>
    <row r="25712" spans="8:15" s="179" customFormat="1" x14ac:dyDescent="0.2">
      <c r="H25712" s="180"/>
      <c r="I25712" s="180"/>
      <c r="L25712" s="181"/>
      <c r="M25712" s="180"/>
      <c r="N25712" s="180"/>
      <c r="O25712" s="180"/>
    </row>
    <row r="25713" spans="8:15" s="179" customFormat="1" x14ac:dyDescent="0.2">
      <c r="H25713" s="180"/>
      <c r="I25713" s="180"/>
      <c r="L25713" s="181"/>
      <c r="M25713" s="180"/>
      <c r="N25713" s="180"/>
      <c r="O25713" s="180"/>
    </row>
    <row r="25714" spans="8:15" s="179" customFormat="1" x14ac:dyDescent="0.2">
      <c r="H25714" s="180"/>
      <c r="I25714" s="180"/>
      <c r="L25714" s="181"/>
      <c r="M25714" s="180"/>
      <c r="N25714" s="180"/>
      <c r="O25714" s="180"/>
    </row>
    <row r="25715" spans="8:15" s="179" customFormat="1" x14ac:dyDescent="0.2">
      <c r="H25715" s="180"/>
      <c r="I25715" s="180"/>
      <c r="L25715" s="181"/>
      <c r="M25715" s="180"/>
      <c r="N25715" s="180"/>
      <c r="O25715" s="180"/>
    </row>
    <row r="25716" spans="8:15" s="179" customFormat="1" x14ac:dyDescent="0.2">
      <c r="H25716" s="180"/>
      <c r="I25716" s="180"/>
      <c r="L25716" s="181"/>
      <c r="M25716" s="180"/>
      <c r="N25716" s="180"/>
      <c r="O25716" s="180"/>
    </row>
    <row r="25717" spans="8:15" s="179" customFormat="1" x14ac:dyDescent="0.2">
      <c r="H25717" s="180"/>
      <c r="I25717" s="180"/>
      <c r="L25717" s="181"/>
      <c r="M25717" s="180"/>
      <c r="N25717" s="180"/>
      <c r="O25717" s="180"/>
    </row>
    <row r="25718" spans="8:15" s="179" customFormat="1" x14ac:dyDescent="0.2">
      <c r="H25718" s="180"/>
      <c r="I25718" s="180"/>
      <c r="L25718" s="181"/>
      <c r="M25718" s="180"/>
      <c r="N25718" s="180"/>
      <c r="O25718" s="180"/>
    </row>
    <row r="25719" spans="8:15" s="179" customFormat="1" x14ac:dyDescent="0.2">
      <c r="H25719" s="180"/>
      <c r="I25719" s="180"/>
      <c r="L25719" s="181"/>
      <c r="M25719" s="180"/>
      <c r="N25719" s="180"/>
      <c r="O25719" s="180"/>
    </row>
    <row r="25720" spans="8:15" s="179" customFormat="1" x14ac:dyDescent="0.2">
      <c r="H25720" s="180"/>
      <c r="I25720" s="180"/>
      <c r="L25720" s="181"/>
      <c r="M25720" s="180"/>
      <c r="N25720" s="180"/>
      <c r="O25720" s="180"/>
    </row>
    <row r="25721" spans="8:15" s="179" customFormat="1" x14ac:dyDescent="0.2">
      <c r="H25721" s="180"/>
      <c r="I25721" s="180"/>
      <c r="L25721" s="181"/>
      <c r="M25721" s="180"/>
      <c r="N25721" s="180"/>
      <c r="O25721" s="180"/>
    </row>
    <row r="25722" spans="8:15" s="179" customFormat="1" x14ac:dyDescent="0.2">
      <c r="H25722" s="180"/>
      <c r="I25722" s="180"/>
      <c r="L25722" s="181"/>
      <c r="M25722" s="180"/>
      <c r="N25722" s="180"/>
      <c r="O25722" s="180"/>
    </row>
    <row r="25723" spans="8:15" s="179" customFormat="1" x14ac:dyDescent="0.2">
      <c r="H25723" s="180"/>
      <c r="I25723" s="180"/>
      <c r="L25723" s="181"/>
      <c r="M25723" s="180"/>
      <c r="N25723" s="180"/>
      <c r="O25723" s="180"/>
    </row>
    <row r="25724" spans="8:15" s="179" customFormat="1" x14ac:dyDescent="0.2">
      <c r="H25724" s="180"/>
      <c r="I25724" s="180"/>
      <c r="L25724" s="181"/>
      <c r="M25724" s="180"/>
      <c r="N25724" s="180"/>
      <c r="O25724" s="180"/>
    </row>
    <row r="25725" spans="8:15" s="179" customFormat="1" x14ac:dyDescent="0.2">
      <c r="H25725" s="180"/>
      <c r="I25725" s="180"/>
      <c r="L25725" s="181"/>
      <c r="M25725" s="180"/>
      <c r="N25725" s="180"/>
      <c r="O25725" s="180"/>
    </row>
    <row r="25726" spans="8:15" s="179" customFormat="1" x14ac:dyDescent="0.2">
      <c r="H25726" s="180"/>
      <c r="I25726" s="180"/>
      <c r="L25726" s="181"/>
      <c r="M25726" s="180"/>
      <c r="N25726" s="180"/>
      <c r="O25726" s="180"/>
    </row>
    <row r="25727" spans="8:15" s="179" customFormat="1" x14ac:dyDescent="0.2">
      <c r="H25727" s="180"/>
      <c r="I25727" s="180"/>
      <c r="L25727" s="181"/>
      <c r="M25727" s="180"/>
      <c r="N25727" s="180"/>
      <c r="O25727" s="180"/>
    </row>
    <row r="25728" spans="8:15" s="179" customFormat="1" x14ac:dyDescent="0.2">
      <c r="H25728" s="180"/>
      <c r="I25728" s="180"/>
      <c r="L25728" s="181"/>
      <c r="M25728" s="180"/>
      <c r="N25728" s="180"/>
      <c r="O25728" s="180"/>
    </row>
    <row r="25729" spans="8:15" s="179" customFormat="1" x14ac:dyDescent="0.2">
      <c r="H25729" s="180"/>
      <c r="I25729" s="180"/>
      <c r="L25729" s="181"/>
      <c r="M25729" s="180"/>
      <c r="N25729" s="180"/>
      <c r="O25729" s="180"/>
    </row>
    <row r="25730" spans="8:15" s="179" customFormat="1" x14ac:dyDescent="0.2">
      <c r="H25730" s="180"/>
      <c r="I25730" s="180"/>
      <c r="L25730" s="181"/>
      <c r="M25730" s="180"/>
      <c r="N25730" s="180"/>
      <c r="O25730" s="180"/>
    </row>
    <row r="25731" spans="8:15" s="179" customFormat="1" x14ac:dyDescent="0.2">
      <c r="H25731" s="180"/>
      <c r="I25731" s="180"/>
      <c r="L25731" s="181"/>
      <c r="M25731" s="180"/>
      <c r="N25731" s="180"/>
      <c r="O25731" s="180"/>
    </row>
    <row r="25732" spans="8:15" s="179" customFormat="1" x14ac:dyDescent="0.2">
      <c r="H25732" s="180"/>
      <c r="I25732" s="180"/>
      <c r="L25732" s="181"/>
      <c r="M25732" s="180"/>
      <c r="N25732" s="180"/>
      <c r="O25732" s="180"/>
    </row>
    <row r="25733" spans="8:15" s="179" customFormat="1" x14ac:dyDescent="0.2">
      <c r="H25733" s="180"/>
      <c r="I25733" s="180"/>
      <c r="L25733" s="181"/>
      <c r="M25733" s="180"/>
      <c r="N25733" s="180"/>
      <c r="O25733" s="180"/>
    </row>
    <row r="25734" spans="8:15" s="179" customFormat="1" x14ac:dyDescent="0.2">
      <c r="H25734" s="180"/>
      <c r="I25734" s="180"/>
      <c r="L25734" s="181"/>
      <c r="M25734" s="180"/>
      <c r="N25734" s="180"/>
      <c r="O25734" s="180"/>
    </row>
    <row r="25735" spans="8:15" s="179" customFormat="1" x14ac:dyDescent="0.2">
      <c r="H25735" s="180"/>
      <c r="I25735" s="180"/>
      <c r="L25735" s="181"/>
      <c r="M25735" s="180"/>
      <c r="N25735" s="180"/>
      <c r="O25735" s="180"/>
    </row>
    <row r="25736" spans="8:15" s="179" customFormat="1" x14ac:dyDescent="0.2">
      <c r="H25736" s="180"/>
      <c r="I25736" s="180"/>
      <c r="L25736" s="181"/>
      <c r="M25736" s="180"/>
      <c r="N25736" s="180"/>
      <c r="O25736" s="180"/>
    </row>
    <row r="25737" spans="8:15" s="179" customFormat="1" x14ac:dyDescent="0.2">
      <c r="H25737" s="180"/>
      <c r="I25737" s="180"/>
      <c r="L25737" s="181"/>
      <c r="M25737" s="180"/>
      <c r="N25737" s="180"/>
      <c r="O25737" s="180"/>
    </row>
    <row r="25738" spans="8:15" s="179" customFormat="1" x14ac:dyDescent="0.2">
      <c r="H25738" s="180"/>
      <c r="I25738" s="180"/>
      <c r="L25738" s="181"/>
      <c r="M25738" s="180"/>
      <c r="N25738" s="180"/>
      <c r="O25738" s="180"/>
    </row>
    <row r="25739" spans="8:15" s="179" customFormat="1" x14ac:dyDescent="0.2">
      <c r="H25739" s="180"/>
      <c r="I25739" s="180"/>
      <c r="L25739" s="181"/>
      <c r="M25739" s="180"/>
      <c r="N25739" s="180"/>
      <c r="O25739" s="180"/>
    </row>
    <row r="25740" spans="8:15" s="179" customFormat="1" x14ac:dyDescent="0.2">
      <c r="H25740" s="180"/>
      <c r="I25740" s="180"/>
      <c r="L25740" s="181"/>
      <c r="M25740" s="180"/>
      <c r="N25740" s="180"/>
      <c r="O25740" s="180"/>
    </row>
    <row r="25741" spans="8:15" s="179" customFormat="1" x14ac:dyDescent="0.2">
      <c r="H25741" s="180"/>
      <c r="I25741" s="180"/>
      <c r="L25741" s="181"/>
      <c r="M25741" s="180"/>
      <c r="N25741" s="180"/>
      <c r="O25741" s="180"/>
    </row>
    <row r="25742" spans="8:15" s="179" customFormat="1" x14ac:dyDescent="0.2">
      <c r="H25742" s="180"/>
      <c r="I25742" s="180"/>
      <c r="L25742" s="181"/>
      <c r="M25742" s="180"/>
      <c r="N25742" s="180"/>
      <c r="O25742" s="180"/>
    </row>
    <row r="25743" spans="8:15" s="179" customFormat="1" x14ac:dyDescent="0.2">
      <c r="H25743" s="180"/>
      <c r="I25743" s="180"/>
      <c r="L25743" s="181"/>
      <c r="M25743" s="180"/>
      <c r="N25743" s="180"/>
      <c r="O25743" s="180"/>
    </row>
    <row r="25744" spans="8:15" s="179" customFormat="1" x14ac:dyDescent="0.2">
      <c r="H25744" s="180"/>
      <c r="I25744" s="180"/>
      <c r="L25744" s="181"/>
      <c r="M25744" s="180"/>
      <c r="N25744" s="180"/>
      <c r="O25744" s="180"/>
    </row>
    <row r="25745" spans="8:15" s="179" customFormat="1" x14ac:dyDescent="0.2">
      <c r="H25745" s="180"/>
      <c r="I25745" s="180"/>
      <c r="L25745" s="181"/>
      <c r="M25745" s="180"/>
      <c r="N25745" s="180"/>
      <c r="O25745" s="180"/>
    </row>
    <row r="25746" spans="8:15" s="179" customFormat="1" x14ac:dyDescent="0.2">
      <c r="H25746" s="180"/>
      <c r="I25746" s="180"/>
      <c r="L25746" s="181"/>
      <c r="M25746" s="180"/>
      <c r="N25746" s="180"/>
      <c r="O25746" s="180"/>
    </row>
    <row r="25747" spans="8:15" s="179" customFormat="1" x14ac:dyDescent="0.2">
      <c r="H25747" s="180"/>
      <c r="I25747" s="180"/>
      <c r="L25747" s="181"/>
      <c r="M25747" s="180"/>
      <c r="N25747" s="180"/>
      <c r="O25747" s="180"/>
    </row>
    <row r="25748" spans="8:15" s="179" customFormat="1" x14ac:dyDescent="0.2">
      <c r="H25748" s="180"/>
      <c r="I25748" s="180"/>
      <c r="L25748" s="181"/>
      <c r="M25748" s="180"/>
      <c r="N25748" s="180"/>
      <c r="O25748" s="180"/>
    </row>
    <row r="25749" spans="8:15" s="179" customFormat="1" x14ac:dyDescent="0.2">
      <c r="H25749" s="180"/>
      <c r="I25749" s="180"/>
      <c r="L25749" s="181"/>
      <c r="M25749" s="180"/>
      <c r="N25749" s="180"/>
      <c r="O25749" s="180"/>
    </row>
    <row r="25750" spans="8:15" s="179" customFormat="1" x14ac:dyDescent="0.2">
      <c r="H25750" s="180"/>
      <c r="I25750" s="180"/>
      <c r="L25750" s="181"/>
      <c r="M25750" s="180"/>
      <c r="N25750" s="180"/>
      <c r="O25750" s="180"/>
    </row>
    <row r="25751" spans="8:15" s="179" customFormat="1" x14ac:dyDescent="0.2">
      <c r="H25751" s="180"/>
      <c r="I25751" s="180"/>
      <c r="L25751" s="181"/>
      <c r="M25751" s="180"/>
      <c r="N25751" s="180"/>
      <c r="O25751" s="180"/>
    </row>
    <row r="25752" spans="8:15" s="179" customFormat="1" x14ac:dyDescent="0.2">
      <c r="H25752" s="180"/>
      <c r="I25752" s="180"/>
      <c r="L25752" s="181"/>
      <c r="M25752" s="180"/>
      <c r="N25752" s="180"/>
      <c r="O25752" s="180"/>
    </row>
    <row r="25753" spans="8:15" s="179" customFormat="1" x14ac:dyDescent="0.2">
      <c r="H25753" s="180"/>
      <c r="I25753" s="180"/>
      <c r="L25753" s="181"/>
      <c r="M25753" s="180"/>
      <c r="N25753" s="180"/>
      <c r="O25753" s="180"/>
    </row>
    <row r="25754" spans="8:15" s="179" customFormat="1" x14ac:dyDescent="0.2">
      <c r="H25754" s="180"/>
      <c r="I25754" s="180"/>
      <c r="L25754" s="181"/>
      <c r="M25754" s="180"/>
      <c r="N25754" s="180"/>
      <c r="O25754" s="180"/>
    </row>
    <row r="25755" spans="8:15" s="179" customFormat="1" x14ac:dyDescent="0.2">
      <c r="H25755" s="180"/>
      <c r="I25755" s="180"/>
      <c r="L25755" s="181"/>
      <c r="M25755" s="180"/>
      <c r="N25755" s="180"/>
      <c r="O25755" s="180"/>
    </row>
    <row r="25756" spans="8:15" s="179" customFormat="1" x14ac:dyDescent="0.2">
      <c r="H25756" s="180"/>
      <c r="I25756" s="180"/>
      <c r="L25756" s="181"/>
      <c r="M25756" s="180"/>
      <c r="N25756" s="180"/>
      <c r="O25756" s="180"/>
    </row>
    <row r="25757" spans="8:15" s="179" customFormat="1" x14ac:dyDescent="0.2">
      <c r="H25757" s="180"/>
      <c r="I25757" s="180"/>
      <c r="L25757" s="181"/>
      <c r="M25757" s="180"/>
      <c r="N25757" s="180"/>
      <c r="O25757" s="180"/>
    </row>
    <row r="25758" spans="8:15" s="179" customFormat="1" x14ac:dyDescent="0.2">
      <c r="H25758" s="180"/>
      <c r="I25758" s="180"/>
      <c r="L25758" s="181"/>
      <c r="M25758" s="180"/>
      <c r="N25758" s="180"/>
      <c r="O25758" s="180"/>
    </row>
    <row r="25759" spans="8:15" s="179" customFormat="1" x14ac:dyDescent="0.2">
      <c r="H25759" s="180"/>
      <c r="I25759" s="180"/>
      <c r="L25759" s="181"/>
      <c r="M25759" s="180"/>
      <c r="N25759" s="180"/>
      <c r="O25759" s="180"/>
    </row>
    <row r="25760" spans="8:15" s="179" customFormat="1" x14ac:dyDescent="0.2">
      <c r="H25760" s="180"/>
      <c r="I25760" s="180"/>
      <c r="L25760" s="181"/>
      <c r="M25760" s="180"/>
      <c r="N25760" s="180"/>
      <c r="O25760" s="180"/>
    </row>
    <row r="25761" spans="8:15" s="179" customFormat="1" x14ac:dyDescent="0.2">
      <c r="H25761" s="180"/>
      <c r="I25761" s="180"/>
      <c r="L25761" s="181"/>
      <c r="M25761" s="180"/>
      <c r="N25761" s="180"/>
      <c r="O25761" s="180"/>
    </row>
    <row r="25762" spans="8:15" s="179" customFormat="1" x14ac:dyDescent="0.2">
      <c r="H25762" s="180"/>
      <c r="I25762" s="180"/>
      <c r="L25762" s="181"/>
      <c r="M25762" s="180"/>
      <c r="N25762" s="180"/>
      <c r="O25762" s="180"/>
    </row>
    <row r="25763" spans="8:15" s="179" customFormat="1" x14ac:dyDescent="0.2">
      <c r="H25763" s="180"/>
      <c r="I25763" s="180"/>
      <c r="L25763" s="181"/>
      <c r="M25763" s="180"/>
      <c r="N25763" s="180"/>
      <c r="O25763" s="180"/>
    </row>
    <row r="25764" spans="8:15" s="179" customFormat="1" x14ac:dyDescent="0.2">
      <c r="H25764" s="180"/>
      <c r="I25764" s="180"/>
      <c r="L25764" s="181"/>
      <c r="M25764" s="180"/>
      <c r="N25764" s="180"/>
      <c r="O25764" s="180"/>
    </row>
    <row r="25765" spans="8:15" s="179" customFormat="1" x14ac:dyDescent="0.2">
      <c r="H25765" s="180"/>
      <c r="I25765" s="180"/>
      <c r="L25765" s="181"/>
      <c r="M25765" s="180"/>
      <c r="N25765" s="180"/>
      <c r="O25765" s="180"/>
    </row>
    <row r="25766" spans="8:15" s="179" customFormat="1" x14ac:dyDescent="0.2">
      <c r="H25766" s="180"/>
      <c r="I25766" s="180"/>
      <c r="L25766" s="181"/>
      <c r="M25766" s="180"/>
      <c r="N25766" s="180"/>
      <c r="O25766" s="180"/>
    </row>
    <row r="25767" spans="8:15" s="179" customFormat="1" x14ac:dyDescent="0.2">
      <c r="H25767" s="180"/>
      <c r="I25767" s="180"/>
      <c r="L25767" s="181"/>
      <c r="M25767" s="180"/>
      <c r="N25767" s="180"/>
      <c r="O25767" s="180"/>
    </row>
    <row r="25768" spans="8:15" s="179" customFormat="1" x14ac:dyDescent="0.2">
      <c r="H25768" s="180"/>
      <c r="I25768" s="180"/>
      <c r="L25768" s="181"/>
      <c r="M25768" s="180"/>
      <c r="N25768" s="180"/>
      <c r="O25768" s="180"/>
    </row>
    <row r="25769" spans="8:15" s="179" customFormat="1" x14ac:dyDescent="0.2">
      <c r="H25769" s="180"/>
      <c r="I25769" s="180"/>
      <c r="L25769" s="181"/>
      <c r="M25769" s="180"/>
      <c r="N25769" s="180"/>
      <c r="O25769" s="180"/>
    </row>
    <row r="25770" spans="8:15" s="179" customFormat="1" x14ac:dyDescent="0.2">
      <c r="H25770" s="180"/>
      <c r="I25770" s="180"/>
      <c r="L25770" s="181"/>
      <c r="M25770" s="180"/>
      <c r="N25770" s="180"/>
      <c r="O25770" s="180"/>
    </row>
    <row r="25771" spans="8:15" s="179" customFormat="1" x14ac:dyDescent="0.2">
      <c r="H25771" s="180"/>
      <c r="I25771" s="180"/>
      <c r="L25771" s="181"/>
      <c r="M25771" s="180"/>
      <c r="N25771" s="180"/>
      <c r="O25771" s="180"/>
    </row>
    <row r="25772" spans="8:15" s="179" customFormat="1" x14ac:dyDescent="0.2">
      <c r="H25772" s="180"/>
      <c r="I25772" s="180"/>
      <c r="L25772" s="181"/>
      <c r="M25772" s="180"/>
      <c r="N25772" s="180"/>
      <c r="O25772" s="180"/>
    </row>
    <row r="25773" spans="8:15" s="179" customFormat="1" x14ac:dyDescent="0.2">
      <c r="H25773" s="180"/>
      <c r="I25773" s="180"/>
      <c r="L25773" s="181"/>
      <c r="M25773" s="180"/>
      <c r="N25773" s="180"/>
      <c r="O25773" s="180"/>
    </row>
    <row r="25774" spans="8:15" s="179" customFormat="1" x14ac:dyDescent="0.2">
      <c r="H25774" s="180"/>
      <c r="I25774" s="180"/>
      <c r="L25774" s="181"/>
      <c r="M25774" s="180"/>
      <c r="N25774" s="180"/>
      <c r="O25774" s="180"/>
    </row>
    <row r="25775" spans="8:15" s="179" customFormat="1" x14ac:dyDescent="0.2">
      <c r="H25775" s="180"/>
      <c r="I25775" s="180"/>
      <c r="L25775" s="181"/>
      <c r="M25775" s="180"/>
      <c r="N25775" s="180"/>
      <c r="O25775" s="180"/>
    </row>
    <row r="25776" spans="8:15" s="179" customFormat="1" x14ac:dyDescent="0.2">
      <c r="H25776" s="180"/>
      <c r="I25776" s="180"/>
      <c r="L25776" s="181"/>
      <c r="M25776" s="180"/>
      <c r="N25776" s="180"/>
      <c r="O25776" s="180"/>
    </row>
    <row r="25777" spans="8:15" s="179" customFormat="1" x14ac:dyDescent="0.2">
      <c r="H25777" s="180"/>
      <c r="I25777" s="180"/>
      <c r="L25777" s="181"/>
      <c r="M25777" s="180"/>
      <c r="N25777" s="180"/>
      <c r="O25777" s="180"/>
    </row>
    <row r="25778" spans="8:15" s="179" customFormat="1" x14ac:dyDescent="0.2">
      <c r="H25778" s="180"/>
      <c r="I25778" s="180"/>
      <c r="L25778" s="181"/>
      <c r="M25778" s="180"/>
      <c r="N25778" s="180"/>
      <c r="O25778" s="180"/>
    </row>
    <row r="25779" spans="8:15" s="179" customFormat="1" x14ac:dyDescent="0.2">
      <c r="H25779" s="180"/>
      <c r="I25779" s="180"/>
      <c r="L25779" s="181"/>
      <c r="M25779" s="180"/>
      <c r="N25779" s="180"/>
      <c r="O25779" s="180"/>
    </row>
    <row r="25780" spans="8:15" s="179" customFormat="1" x14ac:dyDescent="0.2">
      <c r="H25780" s="180"/>
      <c r="I25780" s="180"/>
      <c r="L25780" s="181"/>
      <c r="M25780" s="180"/>
      <c r="N25780" s="180"/>
      <c r="O25780" s="180"/>
    </row>
    <row r="25781" spans="8:15" s="179" customFormat="1" x14ac:dyDescent="0.2">
      <c r="H25781" s="180"/>
      <c r="I25781" s="180"/>
      <c r="L25781" s="181"/>
      <c r="M25781" s="180"/>
      <c r="N25781" s="180"/>
      <c r="O25781" s="180"/>
    </row>
    <row r="25782" spans="8:15" s="179" customFormat="1" x14ac:dyDescent="0.2">
      <c r="H25782" s="180"/>
      <c r="I25782" s="180"/>
      <c r="L25782" s="181"/>
      <c r="M25782" s="180"/>
      <c r="N25782" s="180"/>
      <c r="O25782" s="180"/>
    </row>
    <row r="25783" spans="8:15" s="179" customFormat="1" x14ac:dyDescent="0.2">
      <c r="H25783" s="180"/>
      <c r="I25783" s="180"/>
      <c r="L25783" s="181"/>
      <c r="M25783" s="180"/>
      <c r="N25783" s="180"/>
      <c r="O25783" s="180"/>
    </row>
    <row r="25784" spans="8:15" s="179" customFormat="1" x14ac:dyDescent="0.2">
      <c r="H25784" s="180"/>
      <c r="I25784" s="180"/>
      <c r="L25784" s="181"/>
      <c r="M25784" s="180"/>
      <c r="N25784" s="180"/>
      <c r="O25784" s="180"/>
    </row>
    <row r="25785" spans="8:15" s="179" customFormat="1" x14ac:dyDescent="0.2">
      <c r="H25785" s="180"/>
      <c r="I25785" s="180"/>
      <c r="L25785" s="181"/>
      <c r="M25785" s="180"/>
      <c r="N25785" s="180"/>
      <c r="O25785" s="180"/>
    </row>
    <row r="25786" spans="8:15" s="179" customFormat="1" x14ac:dyDescent="0.2">
      <c r="H25786" s="180"/>
      <c r="I25786" s="180"/>
      <c r="L25786" s="181"/>
      <c r="M25786" s="180"/>
      <c r="N25786" s="180"/>
      <c r="O25786" s="180"/>
    </row>
    <row r="25787" spans="8:15" s="179" customFormat="1" x14ac:dyDescent="0.2">
      <c r="H25787" s="180"/>
      <c r="I25787" s="180"/>
      <c r="L25787" s="181"/>
      <c r="M25787" s="180"/>
      <c r="N25787" s="180"/>
      <c r="O25787" s="180"/>
    </row>
    <row r="25788" spans="8:15" s="179" customFormat="1" x14ac:dyDescent="0.2">
      <c r="H25788" s="180"/>
      <c r="I25788" s="180"/>
      <c r="L25788" s="181"/>
      <c r="M25788" s="180"/>
      <c r="N25788" s="180"/>
      <c r="O25788" s="180"/>
    </row>
    <row r="25789" spans="8:15" s="179" customFormat="1" x14ac:dyDescent="0.2">
      <c r="H25789" s="180"/>
      <c r="I25789" s="180"/>
      <c r="L25789" s="181"/>
      <c r="M25789" s="180"/>
      <c r="N25789" s="180"/>
      <c r="O25789" s="180"/>
    </row>
    <row r="25790" spans="8:15" s="179" customFormat="1" x14ac:dyDescent="0.2">
      <c r="H25790" s="180"/>
      <c r="I25790" s="180"/>
      <c r="L25790" s="181"/>
      <c r="M25790" s="180"/>
      <c r="N25790" s="180"/>
      <c r="O25790" s="180"/>
    </row>
    <row r="25791" spans="8:15" s="179" customFormat="1" x14ac:dyDescent="0.2">
      <c r="H25791" s="180"/>
      <c r="I25791" s="180"/>
      <c r="L25791" s="181"/>
      <c r="M25791" s="180"/>
      <c r="N25791" s="180"/>
      <c r="O25791" s="180"/>
    </row>
    <row r="25792" spans="8:15" s="179" customFormat="1" x14ac:dyDescent="0.2">
      <c r="H25792" s="180"/>
      <c r="I25792" s="180"/>
      <c r="L25792" s="181"/>
      <c r="M25792" s="180"/>
      <c r="N25792" s="180"/>
      <c r="O25792" s="180"/>
    </row>
    <row r="25793" spans="8:15" s="179" customFormat="1" x14ac:dyDescent="0.2">
      <c r="H25793" s="180"/>
      <c r="I25793" s="180"/>
      <c r="L25793" s="181"/>
      <c r="M25793" s="180"/>
      <c r="N25793" s="180"/>
      <c r="O25793" s="180"/>
    </row>
    <row r="25794" spans="8:15" s="179" customFormat="1" x14ac:dyDescent="0.2">
      <c r="H25794" s="180"/>
      <c r="I25794" s="180"/>
      <c r="L25794" s="181"/>
      <c r="M25794" s="180"/>
      <c r="N25794" s="180"/>
      <c r="O25794" s="180"/>
    </row>
    <row r="25795" spans="8:15" s="179" customFormat="1" x14ac:dyDescent="0.2">
      <c r="H25795" s="180"/>
      <c r="I25795" s="180"/>
      <c r="L25795" s="181"/>
      <c r="M25795" s="180"/>
      <c r="N25795" s="180"/>
      <c r="O25795" s="180"/>
    </row>
    <row r="25796" spans="8:15" s="179" customFormat="1" x14ac:dyDescent="0.2">
      <c r="H25796" s="180"/>
      <c r="I25796" s="180"/>
      <c r="L25796" s="181"/>
      <c r="M25796" s="180"/>
      <c r="N25796" s="180"/>
      <c r="O25796" s="180"/>
    </row>
    <row r="25797" spans="8:15" s="179" customFormat="1" x14ac:dyDescent="0.2">
      <c r="H25797" s="180"/>
      <c r="I25797" s="180"/>
      <c r="L25797" s="181"/>
      <c r="M25797" s="180"/>
      <c r="N25797" s="180"/>
      <c r="O25797" s="180"/>
    </row>
    <row r="25798" spans="8:15" s="179" customFormat="1" x14ac:dyDescent="0.2">
      <c r="H25798" s="180"/>
      <c r="I25798" s="180"/>
      <c r="L25798" s="181"/>
      <c r="M25798" s="180"/>
      <c r="N25798" s="180"/>
      <c r="O25798" s="180"/>
    </row>
    <row r="25799" spans="8:15" s="179" customFormat="1" x14ac:dyDescent="0.2">
      <c r="H25799" s="180"/>
      <c r="I25799" s="180"/>
      <c r="L25799" s="181"/>
      <c r="M25799" s="180"/>
      <c r="N25799" s="180"/>
      <c r="O25799" s="180"/>
    </row>
    <row r="25800" spans="8:15" s="179" customFormat="1" x14ac:dyDescent="0.2">
      <c r="H25800" s="180"/>
      <c r="I25800" s="180"/>
      <c r="L25800" s="181"/>
      <c r="M25800" s="180"/>
      <c r="N25800" s="180"/>
      <c r="O25800" s="180"/>
    </row>
    <row r="25801" spans="8:15" s="179" customFormat="1" x14ac:dyDescent="0.2">
      <c r="H25801" s="180"/>
      <c r="I25801" s="180"/>
      <c r="L25801" s="181"/>
      <c r="M25801" s="180"/>
      <c r="N25801" s="180"/>
      <c r="O25801" s="180"/>
    </row>
    <row r="25802" spans="8:15" s="179" customFormat="1" x14ac:dyDescent="0.2">
      <c r="H25802" s="180"/>
      <c r="I25802" s="180"/>
      <c r="L25802" s="181"/>
      <c r="M25802" s="180"/>
      <c r="N25802" s="180"/>
      <c r="O25802" s="180"/>
    </row>
    <row r="25803" spans="8:15" s="179" customFormat="1" x14ac:dyDescent="0.2">
      <c r="H25803" s="180"/>
      <c r="I25803" s="180"/>
      <c r="L25803" s="181"/>
      <c r="M25803" s="180"/>
      <c r="N25803" s="180"/>
      <c r="O25803" s="180"/>
    </row>
    <row r="25804" spans="8:15" s="179" customFormat="1" x14ac:dyDescent="0.2">
      <c r="H25804" s="180"/>
      <c r="I25804" s="180"/>
      <c r="L25804" s="181"/>
      <c r="M25804" s="180"/>
      <c r="N25804" s="180"/>
      <c r="O25804" s="180"/>
    </row>
    <row r="25805" spans="8:15" s="179" customFormat="1" x14ac:dyDescent="0.2">
      <c r="H25805" s="180"/>
      <c r="I25805" s="180"/>
      <c r="L25805" s="181"/>
      <c r="M25805" s="180"/>
      <c r="N25805" s="180"/>
      <c r="O25805" s="180"/>
    </row>
    <row r="25806" spans="8:15" s="179" customFormat="1" x14ac:dyDescent="0.2">
      <c r="H25806" s="180"/>
      <c r="I25806" s="180"/>
      <c r="L25806" s="181"/>
      <c r="M25806" s="180"/>
      <c r="N25806" s="180"/>
      <c r="O25806" s="180"/>
    </row>
    <row r="25807" spans="8:15" s="179" customFormat="1" x14ac:dyDescent="0.2">
      <c r="H25807" s="180"/>
      <c r="I25807" s="180"/>
      <c r="L25807" s="181"/>
      <c r="M25807" s="180"/>
      <c r="N25807" s="180"/>
      <c r="O25807" s="180"/>
    </row>
    <row r="25808" spans="8:15" s="179" customFormat="1" x14ac:dyDescent="0.2">
      <c r="H25808" s="180"/>
      <c r="I25808" s="180"/>
      <c r="L25808" s="181"/>
      <c r="M25808" s="180"/>
      <c r="N25808" s="180"/>
      <c r="O25808" s="180"/>
    </row>
    <row r="25809" spans="8:15" s="179" customFormat="1" x14ac:dyDescent="0.2">
      <c r="H25809" s="180"/>
      <c r="I25809" s="180"/>
      <c r="L25809" s="181"/>
      <c r="M25809" s="180"/>
      <c r="N25809" s="180"/>
      <c r="O25809" s="180"/>
    </row>
    <row r="25810" spans="8:15" s="179" customFormat="1" x14ac:dyDescent="0.2">
      <c r="H25810" s="180"/>
      <c r="I25810" s="180"/>
      <c r="L25810" s="181"/>
      <c r="M25810" s="180"/>
      <c r="N25810" s="180"/>
      <c r="O25810" s="180"/>
    </row>
    <row r="25811" spans="8:15" s="179" customFormat="1" x14ac:dyDescent="0.2">
      <c r="H25811" s="180"/>
      <c r="I25811" s="180"/>
      <c r="L25811" s="181"/>
      <c r="M25811" s="180"/>
      <c r="N25811" s="180"/>
      <c r="O25811" s="180"/>
    </row>
    <row r="25812" spans="8:15" s="179" customFormat="1" x14ac:dyDescent="0.2">
      <c r="H25812" s="180"/>
      <c r="I25812" s="180"/>
      <c r="L25812" s="181"/>
      <c r="M25812" s="180"/>
      <c r="N25812" s="180"/>
      <c r="O25812" s="180"/>
    </row>
    <row r="25813" spans="8:15" s="179" customFormat="1" x14ac:dyDescent="0.2">
      <c r="H25813" s="180"/>
      <c r="I25813" s="180"/>
      <c r="L25813" s="181"/>
      <c r="M25813" s="180"/>
      <c r="N25813" s="180"/>
      <c r="O25813" s="180"/>
    </row>
    <row r="25814" spans="8:15" s="179" customFormat="1" x14ac:dyDescent="0.2">
      <c r="H25814" s="180"/>
      <c r="I25814" s="180"/>
      <c r="L25814" s="181"/>
      <c r="M25814" s="180"/>
      <c r="N25814" s="180"/>
      <c r="O25814" s="180"/>
    </row>
    <row r="25815" spans="8:15" s="179" customFormat="1" x14ac:dyDescent="0.2">
      <c r="H25815" s="180"/>
      <c r="I25815" s="180"/>
      <c r="L25815" s="181"/>
      <c r="M25815" s="180"/>
      <c r="N25815" s="180"/>
      <c r="O25815" s="180"/>
    </row>
    <row r="25816" spans="8:15" s="179" customFormat="1" x14ac:dyDescent="0.2">
      <c r="H25816" s="180"/>
      <c r="I25816" s="180"/>
      <c r="L25816" s="181"/>
      <c r="M25816" s="180"/>
      <c r="N25816" s="180"/>
      <c r="O25816" s="180"/>
    </row>
    <row r="25817" spans="8:15" s="179" customFormat="1" x14ac:dyDescent="0.2">
      <c r="H25817" s="180"/>
      <c r="I25817" s="180"/>
      <c r="L25817" s="181"/>
      <c r="M25817" s="180"/>
      <c r="N25817" s="180"/>
      <c r="O25817" s="180"/>
    </row>
    <row r="25818" spans="8:15" s="179" customFormat="1" x14ac:dyDescent="0.2">
      <c r="H25818" s="180"/>
      <c r="I25818" s="180"/>
      <c r="L25818" s="181"/>
      <c r="M25818" s="180"/>
      <c r="N25818" s="180"/>
      <c r="O25818" s="180"/>
    </row>
    <row r="25819" spans="8:15" s="179" customFormat="1" x14ac:dyDescent="0.2">
      <c r="H25819" s="180"/>
      <c r="I25819" s="180"/>
      <c r="L25819" s="181"/>
      <c r="M25819" s="180"/>
      <c r="N25819" s="180"/>
      <c r="O25819" s="180"/>
    </row>
    <row r="25820" spans="8:15" s="179" customFormat="1" x14ac:dyDescent="0.2">
      <c r="H25820" s="180"/>
      <c r="I25820" s="180"/>
      <c r="L25820" s="181"/>
      <c r="M25820" s="180"/>
      <c r="N25820" s="180"/>
      <c r="O25820" s="180"/>
    </row>
    <row r="25821" spans="8:15" s="179" customFormat="1" x14ac:dyDescent="0.2">
      <c r="H25821" s="180"/>
      <c r="I25821" s="180"/>
      <c r="L25821" s="181"/>
      <c r="M25821" s="180"/>
      <c r="N25821" s="180"/>
      <c r="O25821" s="180"/>
    </row>
    <row r="25822" spans="8:15" s="179" customFormat="1" x14ac:dyDescent="0.2">
      <c r="H25822" s="180"/>
      <c r="I25822" s="180"/>
      <c r="L25822" s="181"/>
      <c r="M25822" s="180"/>
      <c r="N25822" s="180"/>
      <c r="O25822" s="180"/>
    </row>
    <row r="25823" spans="8:15" s="179" customFormat="1" x14ac:dyDescent="0.2">
      <c r="H25823" s="180"/>
      <c r="I25823" s="180"/>
      <c r="L25823" s="181"/>
      <c r="M25823" s="180"/>
      <c r="N25823" s="180"/>
      <c r="O25823" s="180"/>
    </row>
    <row r="25824" spans="8:15" s="179" customFormat="1" x14ac:dyDescent="0.2">
      <c r="H25824" s="180"/>
      <c r="I25824" s="180"/>
      <c r="L25824" s="181"/>
      <c r="M25824" s="180"/>
      <c r="N25824" s="180"/>
      <c r="O25824" s="180"/>
    </row>
    <row r="25825" spans="8:15" s="179" customFormat="1" x14ac:dyDescent="0.2">
      <c r="H25825" s="180"/>
      <c r="I25825" s="180"/>
      <c r="L25825" s="181"/>
      <c r="M25825" s="180"/>
      <c r="N25825" s="180"/>
      <c r="O25825" s="180"/>
    </row>
    <row r="25826" spans="8:15" s="179" customFormat="1" x14ac:dyDescent="0.2">
      <c r="H25826" s="180"/>
      <c r="I25826" s="180"/>
      <c r="L25826" s="181"/>
      <c r="M25826" s="180"/>
      <c r="N25826" s="180"/>
      <c r="O25826" s="180"/>
    </row>
    <row r="25827" spans="8:15" s="179" customFormat="1" x14ac:dyDescent="0.2">
      <c r="H25827" s="180"/>
      <c r="I25827" s="180"/>
      <c r="L25827" s="181"/>
      <c r="M25827" s="180"/>
      <c r="N25827" s="180"/>
      <c r="O25827" s="180"/>
    </row>
    <row r="25828" spans="8:15" s="179" customFormat="1" x14ac:dyDescent="0.2">
      <c r="H25828" s="180"/>
      <c r="I25828" s="180"/>
      <c r="L25828" s="181"/>
      <c r="M25828" s="180"/>
      <c r="N25828" s="180"/>
      <c r="O25828" s="180"/>
    </row>
    <row r="25829" spans="8:15" s="179" customFormat="1" x14ac:dyDescent="0.2">
      <c r="H25829" s="180"/>
      <c r="I25829" s="180"/>
      <c r="L25829" s="181"/>
      <c r="M25829" s="180"/>
      <c r="N25829" s="180"/>
      <c r="O25829" s="180"/>
    </row>
    <row r="25830" spans="8:15" s="179" customFormat="1" x14ac:dyDescent="0.2">
      <c r="H25830" s="180"/>
      <c r="I25830" s="180"/>
      <c r="L25830" s="181"/>
      <c r="M25830" s="180"/>
      <c r="N25830" s="180"/>
      <c r="O25830" s="180"/>
    </row>
    <row r="25831" spans="8:15" s="179" customFormat="1" x14ac:dyDescent="0.2">
      <c r="H25831" s="180"/>
      <c r="I25831" s="180"/>
      <c r="L25831" s="181"/>
      <c r="M25831" s="180"/>
      <c r="N25831" s="180"/>
      <c r="O25831" s="180"/>
    </row>
    <row r="25832" spans="8:15" s="179" customFormat="1" x14ac:dyDescent="0.2">
      <c r="H25832" s="180"/>
      <c r="I25832" s="180"/>
      <c r="L25832" s="181"/>
      <c r="M25832" s="180"/>
      <c r="N25832" s="180"/>
      <c r="O25832" s="180"/>
    </row>
    <row r="25833" spans="8:15" s="179" customFormat="1" x14ac:dyDescent="0.2">
      <c r="H25833" s="180"/>
      <c r="I25833" s="180"/>
      <c r="L25833" s="181"/>
      <c r="M25833" s="180"/>
      <c r="N25833" s="180"/>
      <c r="O25833" s="180"/>
    </row>
    <row r="25834" spans="8:15" s="179" customFormat="1" x14ac:dyDescent="0.2">
      <c r="H25834" s="180"/>
      <c r="I25834" s="180"/>
      <c r="L25834" s="181"/>
      <c r="M25834" s="180"/>
      <c r="N25834" s="180"/>
      <c r="O25834" s="180"/>
    </row>
    <row r="25835" spans="8:15" s="179" customFormat="1" x14ac:dyDescent="0.2">
      <c r="H25835" s="180"/>
      <c r="I25835" s="180"/>
      <c r="L25835" s="181"/>
      <c r="M25835" s="180"/>
      <c r="N25835" s="180"/>
      <c r="O25835" s="180"/>
    </row>
    <row r="25836" spans="8:15" s="179" customFormat="1" x14ac:dyDescent="0.2">
      <c r="H25836" s="180"/>
      <c r="I25836" s="180"/>
      <c r="L25836" s="181"/>
      <c r="M25836" s="180"/>
      <c r="N25836" s="180"/>
      <c r="O25836" s="180"/>
    </row>
    <row r="25837" spans="8:15" s="179" customFormat="1" x14ac:dyDescent="0.2">
      <c r="H25837" s="180"/>
      <c r="I25837" s="180"/>
      <c r="L25837" s="181"/>
      <c r="M25837" s="180"/>
      <c r="N25837" s="180"/>
      <c r="O25837" s="180"/>
    </row>
    <row r="25838" spans="8:15" s="179" customFormat="1" x14ac:dyDescent="0.2">
      <c r="H25838" s="180"/>
      <c r="I25838" s="180"/>
      <c r="L25838" s="181"/>
      <c r="M25838" s="180"/>
      <c r="N25838" s="180"/>
      <c r="O25838" s="180"/>
    </row>
    <row r="25839" spans="8:15" s="179" customFormat="1" x14ac:dyDescent="0.2">
      <c r="H25839" s="180"/>
      <c r="I25839" s="180"/>
      <c r="L25839" s="181"/>
      <c r="M25839" s="180"/>
      <c r="N25839" s="180"/>
      <c r="O25839" s="180"/>
    </row>
    <row r="25840" spans="8:15" s="179" customFormat="1" x14ac:dyDescent="0.2">
      <c r="H25840" s="180"/>
      <c r="I25840" s="180"/>
      <c r="L25840" s="181"/>
      <c r="M25840" s="180"/>
      <c r="N25840" s="180"/>
      <c r="O25840" s="180"/>
    </row>
    <row r="25841" spans="8:15" s="179" customFormat="1" x14ac:dyDescent="0.2">
      <c r="H25841" s="180"/>
      <c r="I25841" s="180"/>
      <c r="L25841" s="181"/>
      <c r="M25841" s="180"/>
      <c r="N25841" s="180"/>
      <c r="O25841" s="180"/>
    </row>
    <row r="25842" spans="8:15" s="179" customFormat="1" x14ac:dyDescent="0.2">
      <c r="H25842" s="180"/>
      <c r="I25842" s="180"/>
      <c r="L25842" s="181"/>
      <c r="M25842" s="180"/>
      <c r="N25842" s="180"/>
      <c r="O25842" s="180"/>
    </row>
    <row r="25843" spans="8:15" s="179" customFormat="1" x14ac:dyDescent="0.2">
      <c r="H25843" s="180"/>
      <c r="I25843" s="180"/>
      <c r="L25843" s="181"/>
      <c r="M25843" s="180"/>
      <c r="N25843" s="180"/>
      <c r="O25843" s="180"/>
    </row>
    <row r="25844" spans="8:15" s="179" customFormat="1" x14ac:dyDescent="0.2">
      <c r="H25844" s="180"/>
      <c r="I25844" s="180"/>
      <c r="L25844" s="181"/>
      <c r="M25844" s="180"/>
      <c r="N25844" s="180"/>
      <c r="O25844" s="180"/>
    </row>
    <row r="25845" spans="8:15" s="179" customFormat="1" x14ac:dyDescent="0.2">
      <c r="H25845" s="180"/>
      <c r="I25845" s="180"/>
      <c r="L25845" s="181"/>
      <c r="M25845" s="180"/>
      <c r="N25845" s="180"/>
      <c r="O25845" s="180"/>
    </row>
    <row r="25846" spans="8:15" s="179" customFormat="1" x14ac:dyDescent="0.2">
      <c r="H25846" s="180"/>
      <c r="I25846" s="180"/>
      <c r="L25846" s="181"/>
      <c r="M25846" s="180"/>
      <c r="N25846" s="180"/>
      <c r="O25846" s="180"/>
    </row>
    <row r="25847" spans="8:15" s="179" customFormat="1" x14ac:dyDescent="0.2">
      <c r="H25847" s="180"/>
      <c r="I25847" s="180"/>
      <c r="L25847" s="181"/>
      <c r="M25847" s="180"/>
      <c r="N25847" s="180"/>
      <c r="O25847" s="180"/>
    </row>
    <row r="25848" spans="8:15" s="179" customFormat="1" x14ac:dyDescent="0.2">
      <c r="H25848" s="180"/>
      <c r="I25848" s="180"/>
      <c r="L25848" s="181"/>
      <c r="M25848" s="180"/>
      <c r="N25848" s="180"/>
      <c r="O25848" s="180"/>
    </row>
    <row r="25849" spans="8:15" s="179" customFormat="1" x14ac:dyDescent="0.2">
      <c r="H25849" s="180"/>
      <c r="I25849" s="180"/>
      <c r="L25849" s="181"/>
      <c r="M25849" s="180"/>
      <c r="N25849" s="180"/>
      <c r="O25849" s="180"/>
    </row>
    <row r="25850" spans="8:15" s="179" customFormat="1" x14ac:dyDescent="0.2">
      <c r="H25850" s="180"/>
      <c r="I25850" s="180"/>
      <c r="L25850" s="181"/>
      <c r="M25850" s="180"/>
      <c r="N25850" s="180"/>
      <c r="O25850" s="180"/>
    </row>
    <row r="25851" spans="8:15" s="179" customFormat="1" x14ac:dyDescent="0.2">
      <c r="H25851" s="180"/>
      <c r="I25851" s="180"/>
      <c r="L25851" s="181"/>
      <c r="M25851" s="180"/>
      <c r="N25851" s="180"/>
      <c r="O25851" s="180"/>
    </row>
    <row r="25852" spans="8:15" s="179" customFormat="1" x14ac:dyDescent="0.2">
      <c r="H25852" s="180"/>
      <c r="I25852" s="180"/>
      <c r="L25852" s="181"/>
      <c r="M25852" s="180"/>
      <c r="N25852" s="180"/>
      <c r="O25852" s="180"/>
    </row>
    <row r="25853" spans="8:15" s="179" customFormat="1" x14ac:dyDescent="0.2">
      <c r="H25853" s="180"/>
      <c r="I25853" s="180"/>
      <c r="L25853" s="181"/>
      <c r="M25853" s="180"/>
      <c r="N25853" s="180"/>
      <c r="O25853" s="180"/>
    </row>
    <row r="25854" spans="8:15" s="179" customFormat="1" x14ac:dyDescent="0.2">
      <c r="H25854" s="180"/>
      <c r="I25854" s="180"/>
      <c r="L25854" s="181"/>
      <c r="M25854" s="180"/>
      <c r="N25854" s="180"/>
      <c r="O25854" s="180"/>
    </row>
    <row r="25855" spans="8:15" s="179" customFormat="1" x14ac:dyDescent="0.2">
      <c r="H25855" s="180"/>
      <c r="I25855" s="180"/>
      <c r="L25855" s="181"/>
      <c r="M25855" s="180"/>
      <c r="N25855" s="180"/>
      <c r="O25855" s="180"/>
    </row>
    <row r="25856" spans="8:15" s="179" customFormat="1" x14ac:dyDescent="0.2">
      <c r="H25856" s="180"/>
      <c r="I25856" s="180"/>
      <c r="L25856" s="181"/>
      <c r="M25856" s="180"/>
      <c r="N25856" s="180"/>
      <c r="O25856" s="180"/>
    </row>
    <row r="25857" spans="8:15" s="179" customFormat="1" x14ac:dyDescent="0.2">
      <c r="H25857" s="180"/>
      <c r="I25857" s="180"/>
      <c r="L25857" s="181"/>
      <c r="M25857" s="180"/>
      <c r="N25857" s="180"/>
      <c r="O25857" s="180"/>
    </row>
    <row r="25858" spans="8:15" s="179" customFormat="1" x14ac:dyDescent="0.2">
      <c r="H25858" s="180"/>
      <c r="I25858" s="180"/>
      <c r="L25858" s="181"/>
      <c r="M25858" s="180"/>
      <c r="N25858" s="180"/>
      <c r="O25858" s="180"/>
    </row>
    <row r="25859" spans="8:15" s="179" customFormat="1" x14ac:dyDescent="0.2">
      <c r="H25859" s="180"/>
      <c r="I25859" s="180"/>
      <c r="L25859" s="181"/>
      <c r="M25859" s="180"/>
      <c r="N25859" s="180"/>
      <c r="O25859" s="180"/>
    </row>
    <row r="25860" spans="8:15" s="179" customFormat="1" x14ac:dyDescent="0.2">
      <c r="H25860" s="180"/>
      <c r="I25860" s="180"/>
      <c r="L25860" s="181"/>
      <c r="M25860" s="180"/>
      <c r="N25860" s="180"/>
      <c r="O25860" s="180"/>
    </row>
    <row r="25861" spans="8:15" s="179" customFormat="1" x14ac:dyDescent="0.2">
      <c r="H25861" s="180"/>
      <c r="I25861" s="180"/>
      <c r="L25861" s="181"/>
      <c r="M25861" s="180"/>
      <c r="N25861" s="180"/>
      <c r="O25861" s="180"/>
    </row>
    <row r="25862" spans="8:15" s="179" customFormat="1" x14ac:dyDescent="0.2">
      <c r="H25862" s="180"/>
      <c r="I25862" s="180"/>
      <c r="L25862" s="181"/>
      <c r="M25862" s="180"/>
      <c r="N25862" s="180"/>
      <c r="O25862" s="180"/>
    </row>
    <row r="25863" spans="8:15" s="179" customFormat="1" x14ac:dyDescent="0.2">
      <c r="H25863" s="180"/>
      <c r="I25863" s="180"/>
      <c r="L25863" s="181"/>
      <c r="M25863" s="180"/>
      <c r="N25863" s="180"/>
      <c r="O25863" s="180"/>
    </row>
    <row r="25864" spans="8:15" s="179" customFormat="1" x14ac:dyDescent="0.2">
      <c r="H25864" s="180"/>
      <c r="I25864" s="180"/>
      <c r="L25864" s="181"/>
      <c r="M25864" s="180"/>
      <c r="N25864" s="180"/>
      <c r="O25864" s="180"/>
    </row>
    <row r="25865" spans="8:15" s="179" customFormat="1" x14ac:dyDescent="0.2">
      <c r="H25865" s="180"/>
      <c r="I25865" s="180"/>
      <c r="L25865" s="181"/>
      <c r="M25865" s="180"/>
      <c r="N25865" s="180"/>
      <c r="O25865" s="180"/>
    </row>
    <row r="25866" spans="8:15" s="179" customFormat="1" x14ac:dyDescent="0.2">
      <c r="H25866" s="180"/>
      <c r="I25866" s="180"/>
      <c r="L25866" s="181"/>
      <c r="M25866" s="180"/>
      <c r="N25866" s="180"/>
      <c r="O25866" s="180"/>
    </row>
    <row r="25867" spans="8:15" s="179" customFormat="1" x14ac:dyDescent="0.2">
      <c r="H25867" s="180"/>
      <c r="I25867" s="180"/>
      <c r="L25867" s="181"/>
      <c r="M25867" s="180"/>
      <c r="N25867" s="180"/>
      <c r="O25867" s="180"/>
    </row>
    <row r="25868" spans="8:15" s="179" customFormat="1" x14ac:dyDescent="0.2">
      <c r="H25868" s="180"/>
      <c r="I25868" s="180"/>
      <c r="L25868" s="181"/>
      <c r="M25868" s="180"/>
      <c r="N25868" s="180"/>
      <c r="O25868" s="180"/>
    </row>
    <row r="25869" spans="8:15" s="179" customFormat="1" x14ac:dyDescent="0.2">
      <c r="H25869" s="180"/>
      <c r="I25869" s="180"/>
      <c r="L25869" s="181"/>
      <c r="M25869" s="180"/>
      <c r="N25869" s="180"/>
      <c r="O25869" s="180"/>
    </row>
    <row r="25870" spans="8:15" s="179" customFormat="1" x14ac:dyDescent="0.2">
      <c r="H25870" s="180"/>
      <c r="I25870" s="180"/>
      <c r="L25870" s="181"/>
      <c r="M25870" s="180"/>
      <c r="N25870" s="180"/>
      <c r="O25870" s="180"/>
    </row>
    <row r="25871" spans="8:15" s="179" customFormat="1" x14ac:dyDescent="0.2">
      <c r="H25871" s="180"/>
      <c r="I25871" s="180"/>
      <c r="L25871" s="181"/>
      <c r="M25871" s="180"/>
      <c r="N25871" s="180"/>
      <c r="O25871" s="180"/>
    </row>
    <row r="25872" spans="8:15" s="179" customFormat="1" x14ac:dyDescent="0.2">
      <c r="H25872" s="180"/>
      <c r="I25872" s="180"/>
      <c r="L25872" s="181"/>
      <c r="M25872" s="180"/>
      <c r="N25872" s="180"/>
      <c r="O25872" s="180"/>
    </row>
    <row r="25873" spans="8:15" s="179" customFormat="1" x14ac:dyDescent="0.2">
      <c r="H25873" s="180"/>
      <c r="I25873" s="180"/>
      <c r="L25873" s="181"/>
      <c r="M25873" s="180"/>
      <c r="N25873" s="180"/>
      <c r="O25873" s="180"/>
    </row>
    <row r="25874" spans="8:15" s="179" customFormat="1" x14ac:dyDescent="0.2">
      <c r="H25874" s="180"/>
      <c r="I25874" s="180"/>
      <c r="L25874" s="181"/>
      <c r="M25874" s="180"/>
      <c r="N25874" s="180"/>
      <c r="O25874" s="180"/>
    </row>
    <row r="25875" spans="8:15" s="179" customFormat="1" x14ac:dyDescent="0.2">
      <c r="H25875" s="180"/>
      <c r="I25875" s="180"/>
      <c r="L25875" s="181"/>
      <c r="M25875" s="180"/>
      <c r="N25875" s="180"/>
      <c r="O25875" s="180"/>
    </row>
    <row r="25876" spans="8:15" s="179" customFormat="1" x14ac:dyDescent="0.2">
      <c r="H25876" s="180"/>
      <c r="I25876" s="180"/>
      <c r="L25876" s="181"/>
      <c r="M25876" s="180"/>
      <c r="N25876" s="180"/>
      <c r="O25876" s="180"/>
    </row>
    <row r="25877" spans="8:15" s="179" customFormat="1" x14ac:dyDescent="0.2">
      <c r="H25877" s="180"/>
      <c r="I25877" s="180"/>
      <c r="L25877" s="181"/>
      <c r="M25877" s="180"/>
      <c r="N25877" s="180"/>
      <c r="O25877" s="180"/>
    </row>
    <row r="25878" spans="8:15" s="179" customFormat="1" x14ac:dyDescent="0.2">
      <c r="H25878" s="180"/>
      <c r="I25878" s="180"/>
      <c r="L25878" s="181"/>
      <c r="M25878" s="180"/>
      <c r="N25878" s="180"/>
      <c r="O25878" s="180"/>
    </row>
    <row r="25879" spans="8:15" s="179" customFormat="1" x14ac:dyDescent="0.2">
      <c r="H25879" s="180"/>
      <c r="I25879" s="180"/>
      <c r="L25879" s="181"/>
      <c r="M25879" s="180"/>
      <c r="N25879" s="180"/>
      <c r="O25879" s="180"/>
    </row>
    <row r="25880" spans="8:15" s="179" customFormat="1" x14ac:dyDescent="0.2">
      <c r="H25880" s="180"/>
      <c r="I25880" s="180"/>
      <c r="L25880" s="181"/>
      <c r="M25880" s="180"/>
      <c r="N25880" s="180"/>
      <c r="O25880" s="180"/>
    </row>
    <row r="25881" spans="8:15" s="179" customFormat="1" x14ac:dyDescent="0.2">
      <c r="H25881" s="180"/>
      <c r="I25881" s="180"/>
      <c r="L25881" s="181"/>
      <c r="M25881" s="180"/>
      <c r="N25881" s="180"/>
      <c r="O25881" s="180"/>
    </row>
    <row r="25882" spans="8:15" s="179" customFormat="1" x14ac:dyDescent="0.2">
      <c r="H25882" s="180"/>
      <c r="I25882" s="180"/>
      <c r="L25882" s="181"/>
      <c r="M25882" s="180"/>
      <c r="N25882" s="180"/>
      <c r="O25882" s="180"/>
    </row>
    <row r="25883" spans="8:15" s="179" customFormat="1" x14ac:dyDescent="0.2">
      <c r="H25883" s="180"/>
      <c r="I25883" s="180"/>
      <c r="L25883" s="181"/>
      <c r="M25883" s="180"/>
      <c r="N25883" s="180"/>
      <c r="O25883" s="180"/>
    </row>
    <row r="25884" spans="8:15" s="179" customFormat="1" x14ac:dyDescent="0.2">
      <c r="H25884" s="180"/>
      <c r="I25884" s="180"/>
      <c r="L25884" s="181"/>
      <c r="M25884" s="180"/>
      <c r="N25884" s="180"/>
      <c r="O25884" s="180"/>
    </row>
    <row r="25885" spans="8:15" s="179" customFormat="1" x14ac:dyDescent="0.2">
      <c r="H25885" s="180"/>
      <c r="I25885" s="180"/>
      <c r="L25885" s="181"/>
      <c r="M25885" s="180"/>
      <c r="N25885" s="180"/>
      <c r="O25885" s="180"/>
    </row>
    <row r="25886" spans="8:15" s="179" customFormat="1" x14ac:dyDescent="0.2">
      <c r="H25886" s="180"/>
      <c r="I25886" s="180"/>
      <c r="L25886" s="181"/>
      <c r="M25886" s="180"/>
      <c r="N25886" s="180"/>
      <c r="O25886" s="180"/>
    </row>
    <row r="25887" spans="8:15" s="179" customFormat="1" x14ac:dyDescent="0.2">
      <c r="H25887" s="180"/>
      <c r="I25887" s="180"/>
      <c r="L25887" s="181"/>
      <c r="M25887" s="180"/>
      <c r="N25887" s="180"/>
      <c r="O25887" s="180"/>
    </row>
    <row r="25888" spans="8:15" s="179" customFormat="1" x14ac:dyDescent="0.2">
      <c r="H25888" s="180"/>
      <c r="I25888" s="180"/>
      <c r="L25888" s="181"/>
      <c r="M25888" s="180"/>
      <c r="N25888" s="180"/>
      <c r="O25888" s="180"/>
    </row>
    <row r="25889" spans="8:15" s="179" customFormat="1" x14ac:dyDescent="0.2">
      <c r="H25889" s="180"/>
      <c r="I25889" s="180"/>
      <c r="L25889" s="181"/>
      <c r="M25889" s="180"/>
      <c r="N25889" s="180"/>
      <c r="O25889" s="180"/>
    </row>
    <row r="25890" spans="8:15" s="179" customFormat="1" x14ac:dyDescent="0.2">
      <c r="H25890" s="180"/>
      <c r="I25890" s="180"/>
      <c r="L25890" s="181"/>
      <c r="M25890" s="180"/>
      <c r="N25890" s="180"/>
      <c r="O25890" s="180"/>
    </row>
    <row r="25891" spans="8:15" s="179" customFormat="1" x14ac:dyDescent="0.2">
      <c r="H25891" s="180"/>
      <c r="I25891" s="180"/>
      <c r="L25891" s="181"/>
      <c r="M25891" s="180"/>
      <c r="N25891" s="180"/>
      <c r="O25891" s="180"/>
    </row>
    <row r="25892" spans="8:15" s="179" customFormat="1" x14ac:dyDescent="0.2">
      <c r="H25892" s="180"/>
      <c r="I25892" s="180"/>
      <c r="L25892" s="181"/>
      <c r="M25892" s="180"/>
      <c r="N25892" s="180"/>
      <c r="O25892" s="180"/>
    </row>
    <row r="25893" spans="8:15" s="179" customFormat="1" x14ac:dyDescent="0.2">
      <c r="H25893" s="180"/>
      <c r="I25893" s="180"/>
      <c r="L25893" s="181"/>
      <c r="M25893" s="180"/>
      <c r="N25893" s="180"/>
      <c r="O25893" s="180"/>
    </row>
    <row r="25894" spans="8:15" s="179" customFormat="1" x14ac:dyDescent="0.2">
      <c r="H25894" s="180"/>
      <c r="I25894" s="180"/>
      <c r="L25894" s="181"/>
      <c r="M25894" s="180"/>
      <c r="N25894" s="180"/>
      <c r="O25894" s="180"/>
    </row>
    <row r="25895" spans="8:15" s="179" customFormat="1" x14ac:dyDescent="0.2">
      <c r="H25895" s="180"/>
      <c r="I25895" s="180"/>
      <c r="L25895" s="181"/>
      <c r="M25895" s="180"/>
      <c r="N25895" s="180"/>
      <c r="O25895" s="180"/>
    </row>
    <row r="25896" spans="8:15" s="179" customFormat="1" x14ac:dyDescent="0.2">
      <c r="H25896" s="180"/>
      <c r="I25896" s="180"/>
      <c r="L25896" s="181"/>
      <c r="M25896" s="180"/>
      <c r="N25896" s="180"/>
      <c r="O25896" s="180"/>
    </row>
    <row r="25897" spans="8:15" s="179" customFormat="1" x14ac:dyDescent="0.2">
      <c r="H25897" s="180"/>
      <c r="I25897" s="180"/>
      <c r="L25897" s="181"/>
      <c r="M25897" s="180"/>
      <c r="N25897" s="180"/>
      <c r="O25897" s="180"/>
    </row>
    <row r="25898" spans="8:15" s="179" customFormat="1" x14ac:dyDescent="0.2">
      <c r="H25898" s="180"/>
      <c r="I25898" s="180"/>
      <c r="L25898" s="181"/>
      <c r="M25898" s="180"/>
      <c r="N25898" s="180"/>
      <c r="O25898" s="180"/>
    </row>
    <row r="25899" spans="8:15" s="179" customFormat="1" x14ac:dyDescent="0.2">
      <c r="H25899" s="180"/>
      <c r="I25899" s="180"/>
      <c r="L25899" s="181"/>
      <c r="M25899" s="180"/>
      <c r="N25899" s="180"/>
      <c r="O25899" s="180"/>
    </row>
    <row r="25900" spans="8:15" s="179" customFormat="1" x14ac:dyDescent="0.2">
      <c r="H25900" s="180"/>
      <c r="I25900" s="180"/>
      <c r="L25900" s="181"/>
      <c r="M25900" s="180"/>
      <c r="N25900" s="180"/>
      <c r="O25900" s="180"/>
    </row>
    <row r="25901" spans="8:15" s="179" customFormat="1" x14ac:dyDescent="0.2">
      <c r="H25901" s="180"/>
      <c r="I25901" s="180"/>
      <c r="L25901" s="181"/>
      <c r="M25901" s="180"/>
      <c r="N25901" s="180"/>
      <c r="O25901" s="180"/>
    </row>
    <row r="25902" spans="8:15" s="179" customFormat="1" x14ac:dyDescent="0.2">
      <c r="H25902" s="180"/>
      <c r="I25902" s="180"/>
      <c r="L25902" s="181"/>
      <c r="M25902" s="180"/>
      <c r="N25902" s="180"/>
      <c r="O25902" s="180"/>
    </row>
    <row r="25903" spans="8:15" s="179" customFormat="1" x14ac:dyDescent="0.2">
      <c r="H25903" s="180"/>
      <c r="I25903" s="180"/>
      <c r="L25903" s="181"/>
      <c r="M25903" s="180"/>
      <c r="N25903" s="180"/>
      <c r="O25903" s="180"/>
    </row>
    <row r="25904" spans="8:15" s="179" customFormat="1" x14ac:dyDescent="0.2">
      <c r="H25904" s="180"/>
      <c r="I25904" s="180"/>
      <c r="L25904" s="181"/>
      <c r="M25904" s="180"/>
      <c r="N25904" s="180"/>
      <c r="O25904" s="180"/>
    </row>
    <row r="25905" spans="8:15" s="179" customFormat="1" x14ac:dyDescent="0.2">
      <c r="H25905" s="180"/>
      <c r="I25905" s="180"/>
      <c r="L25905" s="181"/>
      <c r="M25905" s="180"/>
      <c r="N25905" s="180"/>
      <c r="O25905" s="180"/>
    </row>
    <row r="25906" spans="8:15" s="179" customFormat="1" x14ac:dyDescent="0.2">
      <c r="H25906" s="180"/>
      <c r="I25906" s="180"/>
      <c r="L25906" s="181"/>
      <c r="M25906" s="180"/>
      <c r="N25906" s="180"/>
      <c r="O25906" s="180"/>
    </row>
    <row r="25907" spans="8:15" s="179" customFormat="1" x14ac:dyDescent="0.2">
      <c r="H25907" s="180"/>
      <c r="I25907" s="180"/>
      <c r="L25907" s="181"/>
      <c r="M25907" s="180"/>
      <c r="N25907" s="180"/>
      <c r="O25907" s="180"/>
    </row>
    <row r="25908" spans="8:15" s="179" customFormat="1" x14ac:dyDescent="0.2">
      <c r="H25908" s="180"/>
      <c r="I25908" s="180"/>
      <c r="L25908" s="181"/>
      <c r="M25908" s="180"/>
      <c r="N25908" s="180"/>
      <c r="O25908" s="180"/>
    </row>
    <row r="25909" spans="8:15" s="179" customFormat="1" x14ac:dyDescent="0.2">
      <c r="H25909" s="180"/>
      <c r="I25909" s="180"/>
      <c r="L25909" s="181"/>
      <c r="M25909" s="180"/>
      <c r="N25909" s="180"/>
      <c r="O25909" s="180"/>
    </row>
    <row r="25910" spans="8:15" s="179" customFormat="1" x14ac:dyDescent="0.2">
      <c r="H25910" s="180"/>
      <c r="I25910" s="180"/>
      <c r="L25910" s="181"/>
      <c r="M25910" s="180"/>
      <c r="N25910" s="180"/>
      <c r="O25910" s="180"/>
    </row>
    <row r="25911" spans="8:15" s="179" customFormat="1" x14ac:dyDescent="0.2">
      <c r="H25911" s="180"/>
      <c r="I25911" s="180"/>
      <c r="L25911" s="181"/>
      <c r="M25911" s="180"/>
      <c r="N25911" s="180"/>
      <c r="O25911" s="180"/>
    </row>
    <row r="25912" spans="8:15" s="179" customFormat="1" x14ac:dyDescent="0.2">
      <c r="H25912" s="180"/>
      <c r="I25912" s="180"/>
      <c r="L25912" s="181"/>
      <c r="M25912" s="180"/>
      <c r="N25912" s="180"/>
      <c r="O25912" s="180"/>
    </row>
    <row r="25913" spans="8:15" s="179" customFormat="1" x14ac:dyDescent="0.2">
      <c r="H25913" s="180"/>
      <c r="I25913" s="180"/>
      <c r="L25913" s="181"/>
      <c r="M25913" s="180"/>
      <c r="N25913" s="180"/>
      <c r="O25913" s="180"/>
    </row>
    <row r="25914" spans="8:15" s="179" customFormat="1" x14ac:dyDescent="0.2">
      <c r="H25914" s="180"/>
      <c r="I25914" s="180"/>
      <c r="L25914" s="181"/>
      <c r="M25914" s="180"/>
      <c r="N25914" s="180"/>
      <c r="O25914" s="180"/>
    </row>
    <row r="25915" spans="8:15" s="179" customFormat="1" x14ac:dyDescent="0.2">
      <c r="H25915" s="180"/>
      <c r="I25915" s="180"/>
      <c r="L25915" s="181"/>
      <c r="M25915" s="180"/>
      <c r="N25915" s="180"/>
      <c r="O25915" s="180"/>
    </row>
    <row r="25916" spans="8:15" s="179" customFormat="1" x14ac:dyDescent="0.2">
      <c r="H25916" s="180"/>
      <c r="I25916" s="180"/>
      <c r="L25916" s="181"/>
      <c r="M25916" s="180"/>
      <c r="N25916" s="180"/>
      <c r="O25916" s="180"/>
    </row>
    <row r="25917" spans="8:15" s="179" customFormat="1" x14ac:dyDescent="0.2">
      <c r="H25917" s="180"/>
      <c r="I25917" s="180"/>
      <c r="L25917" s="181"/>
      <c r="M25917" s="180"/>
      <c r="N25917" s="180"/>
      <c r="O25917" s="180"/>
    </row>
    <row r="25918" spans="8:15" s="179" customFormat="1" x14ac:dyDescent="0.2">
      <c r="H25918" s="180"/>
      <c r="I25918" s="180"/>
      <c r="L25918" s="181"/>
      <c r="M25918" s="180"/>
      <c r="N25918" s="180"/>
      <c r="O25918" s="180"/>
    </row>
    <row r="25919" spans="8:15" s="179" customFormat="1" x14ac:dyDescent="0.2">
      <c r="H25919" s="180"/>
      <c r="I25919" s="180"/>
      <c r="L25919" s="181"/>
      <c r="M25919" s="180"/>
      <c r="N25919" s="180"/>
      <c r="O25919" s="180"/>
    </row>
    <row r="25920" spans="8:15" s="179" customFormat="1" x14ac:dyDescent="0.2">
      <c r="H25920" s="180"/>
      <c r="I25920" s="180"/>
      <c r="L25920" s="181"/>
      <c r="M25920" s="180"/>
      <c r="N25920" s="180"/>
      <c r="O25920" s="180"/>
    </row>
    <row r="25921" spans="8:15" s="179" customFormat="1" x14ac:dyDescent="0.2">
      <c r="H25921" s="180"/>
      <c r="I25921" s="180"/>
      <c r="L25921" s="181"/>
      <c r="M25921" s="180"/>
      <c r="N25921" s="180"/>
      <c r="O25921" s="180"/>
    </row>
    <row r="25922" spans="8:15" s="179" customFormat="1" x14ac:dyDescent="0.2">
      <c r="H25922" s="180"/>
      <c r="I25922" s="180"/>
      <c r="L25922" s="181"/>
      <c r="M25922" s="180"/>
      <c r="N25922" s="180"/>
      <c r="O25922" s="180"/>
    </row>
    <row r="25923" spans="8:15" s="179" customFormat="1" x14ac:dyDescent="0.2">
      <c r="H25923" s="180"/>
      <c r="I25923" s="180"/>
      <c r="L25923" s="181"/>
      <c r="M25923" s="180"/>
      <c r="N25923" s="180"/>
      <c r="O25923" s="180"/>
    </row>
    <row r="25924" spans="8:15" s="179" customFormat="1" x14ac:dyDescent="0.2">
      <c r="H25924" s="180"/>
      <c r="I25924" s="180"/>
      <c r="L25924" s="181"/>
      <c r="M25924" s="180"/>
      <c r="N25924" s="180"/>
      <c r="O25924" s="180"/>
    </row>
    <row r="25925" spans="8:15" s="179" customFormat="1" x14ac:dyDescent="0.2">
      <c r="H25925" s="180"/>
      <c r="I25925" s="180"/>
      <c r="L25925" s="181"/>
      <c r="M25925" s="180"/>
      <c r="N25925" s="180"/>
      <c r="O25925" s="180"/>
    </row>
    <row r="25926" spans="8:15" s="179" customFormat="1" x14ac:dyDescent="0.2">
      <c r="H25926" s="180"/>
      <c r="I25926" s="180"/>
      <c r="L25926" s="181"/>
      <c r="M25926" s="180"/>
      <c r="N25926" s="180"/>
      <c r="O25926" s="180"/>
    </row>
    <row r="25927" spans="8:15" s="179" customFormat="1" x14ac:dyDescent="0.2">
      <c r="H25927" s="180"/>
      <c r="I25927" s="180"/>
      <c r="L25927" s="181"/>
      <c r="M25927" s="180"/>
      <c r="N25927" s="180"/>
      <c r="O25927" s="180"/>
    </row>
    <row r="25928" spans="8:15" s="179" customFormat="1" x14ac:dyDescent="0.2">
      <c r="H25928" s="180"/>
      <c r="I25928" s="180"/>
      <c r="L25928" s="181"/>
      <c r="M25928" s="180"/>
      <c r="N25928" s="180"/>
      <c r="O25928" s="180"/>
    </row>
    <row r="25929" spans="8:15" s="179" customFormat="1" x14ac:dyDescent="0.2">
      <c r="H25929" s="180"/>
      <c r="I25929" s="180"/>
      <c r="L25929" s="181"/>
      <c r="M25929" s="180"/>
      <c r="N25929" s="180"/>
      <c r="O25929" s="180"/>
    </row>
    <row r="25930" spans="8:15" s="179" customFormat="1" x14ac:dyDescent="0.2">
      <c r="H25930" s="180"/>
      <c r="I25930" s="180"/>
      <c r="L25930" s="181"/>
      <c r="M25930" s="180"/>
      <c r="N25930" s="180"/>
      <c r="O25930" s="180"/>
    </row>
    <row r="25931" spans="8:15" s="179" customFormat="1" x14ac:dyDescent="0.2">
      <c r="H25931" s="180"/>
      <c r="I25931" s="180"/>
      <c r="L25931" s="181"/>
      <c r="M25931" s="180"/>
      <c r="N25931" s="180"/>
      <c r="O25931" s="180"/>
    </row>
    <row r="25932" spans="8:15" s="179" customFormat="1" x14ac:dyDescent="0.2">
      <c r="H25932" s="180"/>
      <c r="I25932" s="180"/>
      <c r="L25932" s="181"/>
      <c r="M25932" s="180"/>
      <c r="N25932" s="180"/>
      <c r="O25932" s="180"/>
    </row>
    <row r="25933" spans="8:15" s="179" customFormat="1" x14ac:dyDescent="0.2">
      <c r="H25933" s="180"/>
      <c r="I25933" s="180"/>
      <c r="L25933" s="181"/>
      <c r="M25933" s="180"/>
      <c r="N25933" s="180"/>
      <c r="O25933" s="180"/>
    </row>
    <row r="25934" spans="8:15" s="179" customFormat="1" x14ac:dyDescent="0.2">
      <c r="H25934" s="180"/>
      <c r="I25934" s="180"/>
      <c r="L25934" s="181"/>
      <c r="M25934" s="180"/>
      <c r="N25934" s="180"/>
      <c r="O25934" s="180"/>
    </row>
    <row r="25935" spans="8:15" s="179" customFormat="1" x14ac:dyDescent="0.2">
      <c r="H25935" s="180"/>
      <c r="I25935" s="180"/>
      <c r="L25935" s="181"/>
      <c r="M25935" s="180"/>
      <c r="N25935" s="180"/>
      <c r="O25935" s="180"/>
    </row>
    <row r="25936" spans="8:15" s="179" customFormat="1" x14ac:dyDescent="0.2">
      <c r="H25936" s="180"/>
      <c r="I25936" s="180"/>
      <c r="L25936" s="181"/>
      <c r="M25936" s="180"/>
      <c r="N25936" s="180"/>
      <c r="O25936" s="180"/>
    </row>
    <row r="25937" spans="8:15" s="179" customFormat="1" x14ac:dyDescent="0.2">
      <c r="H25937" s="180"/>
      <c r="I25937" s="180"/>
      <c r="L25937" s="181"/>
      <c r="M25937" s="180"/>
      <c r="N25937" s="180"/>
      <c r="O25937" s="180"/>
    </row>
    <row r="25938" spans="8:15" s="179" customFormat="1" x14ac:dyDescent="0.2">
      <c r="H25938" s="180"/>
      <c r="I25938" s="180"/>
      <c r="L25938" s="181"/>
      <c r="M25938" s="180"/>
      <c r="N25938" s="180"/>
      <c r="O25938" s="180"/>
    </row>
    <row r="25939" spans="8:15" s="179" customFormat="1" x14ac:dyDescent="0.2">
      <c r="H25939" s="180"/>
      <c r="I25939" s="180"/>
      <c r="L25939" s="181"/>
      <c r="M25939" s="180"/>
      <c r="N25939" s="180"/>
      <c r="O25939" s="180"/>
    </row>
    <row r="25940" spans="8:15" s="179" customFormat="1" x14ac:dyDescent="0.2">
      <c r="H25940" s="180"/>
      <c r="I25940" s="180"/>
      <c r="L25940" s="181"/>
      <c r="M25940" s="180"/>
      <c r="N25940" s="180"/>
      <c r="O25940" s="180"/>
    </row>
    <row r="25941" spans="8:15" s="179" customFormat="1" x14ac:dyDescent="0.2">
      <c r="H25941" s="180"/>
      <c r="I25941" s="180"/>
      <c r="L25941" s="181"/>
      <c r="M25941" s="180"/>
      <c r="N25941" s="180"/>
      <c r="O25941" s="180"/>
    </row>
    <row r="25942" spans="8:15" s="179" customFormat="1" x14ac:dyDescent="0.2">
      <c r="H25942" s="180"/>
      <c r="I25942" s="180"/>
      <c r="L25942" s="181"/>
      <c r="M25942" s="180"/>
      <c r="N25942" s="180"/>
      <c r="O25942" s="180"/>
    </row>
    <row r="25943" spans="8:15" s="179" customFormat="1" x14ac:dyDescent="0.2">
      <c r="H25943" s="180"/>
      <c r="I25943" s="180"/>
      <c r="L25943" s="181"/>
      <c r="M25943" s="180"/>
      <c r="N25943" s="180"/>
      <c r="O25943" s="180"/>
    </row>
    <row r="25944" spans="8:15" s="179" customFormat="1" x14ac:dyDescent="0.2">
      <c r="H25944" s="180"/>
      <c r="I25944" s="180"/>
      <c r="L25944" s="181"/>
      <c r="M25944" s="180"/>
      <c r="N25944" s="180"/>
      <c r="O25944" s="180"/>
    </row>
    <row r="25945" spans="8:15" s="179" customFormat="1" x14ac:dyDescent="0.2">
      <c r="H25945" s="180"/>
      <c r="I25945" s="180"/>
      <c r="L25945" s="181"/>
      <c r="M25945" s="180"/>
      <c r="N25945" s="180"/>
      <c r="O25945" s="180"/>
    </row>
    <row r="25946" spans="8:15" s="179" customFormat="1" x14ac:dyDescent="0.2">
      <c r="H25946" s="180"/>
      <c r="I25946" s="180"/>
      <c r="L25946" s="181"/>
      <c r="M25946" s="180"/>
      <c r="N25946" s="180"/>
      <c r="O25946" s="180"/>
    </row>
    <row r="25947" spans="8:15" s="179" customFormat="1" x14ac:dyDescent="0.2">
      <c r="H25947" s="180"/>
      <c r="I25947" s="180"/>
      <c r="L25947" s="181"/>
      <c r="M25947" s="180"/>
      <c r="N25947" s="180"/>
      <c r="O25947" s="180"/>
    </row>
    <row r="25948" spans="8:15" s="179" customFormat="1" x14ac:dyDescent="0.2">
      <c r="H25948" s="180"/>
      <c r="I25948" s="180"/>
      <c r="L25948" s="181"/>
      <c r="M25948" s="180"/>
      <c r="N25948" s="180"/>
      <c r="O25948" s="180"/>
    </row>
    <row r="25949" spans="8:15" s="179" customFormat="1" x14ac:dyDescent="0.2">
      <c r="H25949" s="180"/>
      <c r="I25949" s="180"/>
      <c r="L25949" s="181"/>
      <c r="M25949" s="180"/>
      <c r="N25949" s="180"/>
      <c r="O25949" s="180"/>
    </row>
    <row r="25950" spans="8:15" s="179" customFormat="1" x14ac:dyDescent="0.2">
      <c r="H25950" s="180"/>
      <c r="I25950" s="180"/>
      <c r="L25950" s="181"/>
      <c r="M25950" s="180"/>
      <c r="N25950" s="180"/>
      <c r="O25950" s="180"/>
    </row>
    <row r="25951" spans="8:15" s="179" customFormat="1" x14ac:dyDescent="0.2">
      <c r="H25951" s="180"/>
      <c r="I25951" s="180"/>
      <c r="L25951" s="181"/>
      <c r="M25951" s="180"/>
      <c r="N25951" s="180"/>
      <c r="O25951" s="180"/>
    </row>
    <row r="25952" spans="8:15" s="179" customFormat="1" x14ac:dyDescent="0.2">
      <c r="H25952" s="180"/>
      <c r="I25952" s="180"/>
      <c r="L25952" s="181"/>
      <c r="M25952" s="180"/>
      <c r="N25952" s="180"/>
      <c r="O25952" s="180"/>
    </row>
    <row r="25953" spans="8:15" s="179" customFormat="1" x14ac:dyDescent="0.2">
      <c r="H25953" s="180"/>
      <c r="I25953" s="180"/>
      <c r="L25953" s="181"/>
      <c r="M25953" s="180"/>
      <c r="N25953" s="180"/>
      <c r="O25953" s="180"/>
    </row>
    <row r="25954" spans="8:15" s="179" customFormat="1" x14ac:dyDescent="0.2">
      <c r="H25954" s="180"/>
      <c r="I25954" s="180"/>
      <c r="L25954" s="181"/>
      <c r="M25954" s="180"/>
      <c r="N25954" s="180"/>
      <c r="O25954" s="180"/>
    </row>
    <row r="25955" spans="8:15" s="179" customFormat="1" x14ac:dyDescent="0.2">
      <c r="H25955" s="180"/>
      <c r="I25955" s="180"/>
      <c r="L25955" s="181"/>
      <c r="M25955" s="180"/>
      <c r="N25955" s="180"/>
      <c r="O25955" s="180"/>
    </row>
    <row r="25956" spans="8:15" s="179" customFormat="1" x14ac:dyDescent="0.2">
      <c r="H25956" s="180"/>
      <c r="I25956" s="180"/>
      <c r="L25956" s="181"/>
      <c r="M25956" s="180"/>
      <c r="N25956" s="180"/>
      <c r="O25956" s="180"/>
    </row>
    <row r="25957" spans="8:15" s="179" customFormat="1" x14ac:dyDescent="0.2">
      <c r="H25957" s="180"/>
      <c r="I25957" s="180"/>
      <c r="L25957" s="181"/>
      <c r="M25957" s="180"/>
      <c r="N25957" s="180"/>
      <c r="O25957" s="180"/>
    </row>
    <row r="25958" spans="8:15" s="179" customFormat="1" x14ac:dyDescent="0.2">
      <c r="H25958" s="180"/>
      <c r="I25958" s="180"/>
      <c r="L25958" s="181"/>
      <c r="M25958" s="180"/>
      <c r="N25958" s="180"/>
      <c r="O25958" s="180"/>
    </row>
    <row r="25959" spans="8:15" s="179" customFormat="1" x14ac:dyDescent="0.2">
      <c r="H25959" s="180"/>
      <c r="I25959" s="180"/>
      <c r="L25959" s="181"/>
      <c r="M25959" s="180"/>
      <c r="N25959" s="180"/>
      <c r="O25959" s="180"/>
    </row>
    <row r="25960" spans="8:15" s="179" customFormat="1" x14ac:dyDescent="0.2">
      <c r="H25960" s="180"/>
      <c r="I25960" s="180"/>
      <c r="L25960" s="181"/>
      <c r="M25960" s="180"/>
      <c r="N25960" s="180"/>
      <c r="O25960" s="180"/>
    </row>
    <row r="25961" spans="8:15" s="179" customFormat="1" x14ac:dyDescent="0.2">
      <c r="H25961" s="180"/>
      <c r="I25961" s="180"/>
      <c r="L25961" s="181"/>
      <c r="M25961" s="180"/>
      <c r="N25961" s="180"/>
      <c r="O25961" s="180"/>
    </row>
    <row r="25962" spans="8:15" s="179" customFormat="1" x14ac:dyDescent="0.2">
      <c r="H25962" s="180"/>
      <c r="I25962" s="180"/>
      <c r="L25962" s="181"/>
      <c r="M25962" s="180"/>
      <c r="N25962" s="180"/>
      <c r="O25962" s="180"/>
    </row>
    <row r="25963" spans="8:15" s="179" customFormat="1" x14ac:dyDescent="0.2">
      <c r="H25963" s="180"/>
      <c r="I25963" s="180"/>
      <c r="L25963" s="181"/>
      <c r="M25963" s="180"/>
      <c r="N25963" s="180"/>
      <c r="O25963" s="180"/>
    </row>
    <row r="25964" spans="8:15" s="179" customFormat="1" x14ac:dyDescent="0.2">
      <c r="H25964" s="180"/>
      <c r="I25964" s="180"/>
      <c r="L25964" s="181"/>
      <c r="M25964" s="180"/>
      <c r="N25964" s="180"/>
      <c r="O25964" s="180"/>
    </row>
    <row r="25965" spans="8:15" s="179" customFormat="1" x14ac:dyDescent="0.2">
      <c r="H25965" s="180"/>
      <c r="I25965" s="180"/>
      <c r="L25965" s="181"/>
      <c r="M25965" s="180"/>
      <c r="N25965" s="180"/>
      <c r="O25965" s="180"/>
    </row>
    <row r="25966" spans="8:15" s="179" customFormat="1" x14ac:dyDescent="0.2">
      <c r="H25966" s="180"/>
      <c r="I25966" s="180"/>
      <c r="L25966" s="181"/>
      <c r="M25966" s="180"/>
      <c r="N25966" s="180"/>
      <c r="O25966" s="180"/>
    </row>
    <row r="25967" spans="8:15" s="179" customFormat="1" x14ac:dyDescent="0.2">
      <c r="H25967" s="180"/>
      <c r="I25967" s="180"/>
      <c r="L25967" s="181"/>
      <c r="M25967" s="180"/>
      <c r="N25967" s="180"/>
      <c r="O25967" s="180"/>
    </row>
    <row r="25968" spans="8:15" s="179" customFormat="1" x14ac:dyDescent="0.2">
      <c r="H25968" s="180"/>
      <c r="I25968" s="180"/>
      <c r="L25968" s="181"/>
      <c r="M25968" s="180"/>
      <c r="N25968" s="180"/>
      <c r="O25968" s="180"/>
    </row>
    <row r="25969" spans="8:15" s="179" customFormat="1" x14ac:dyDescent="0.2">
      <c r="H25969" s="180"/>
      <c r="I25969" s="180"/>
      <c r="L25969" s="181"/>
      <c r="M25969" s="180"/>
      <c r="N25969" s="180"/>
      <c r="O25969" s="180"/>
    </row>
    <row r="25970" spans="8:15" s="179" customFormat="1" x14ac:dyDescent="0.2">
      <c r="H25970" s="180"/>
      <c r="I25970" s="180"/>
      <c r="L25970" s="181"/>
      <c r="M25970" s="180"/>
      <c r="N25970" s="180"/>
      <c r="O25970" s="180"/>
    </row>
    <row r="25971" spans="8:15" s="179" customFormat="1" x14ac:dyDescent="0.2">
      <c r="H25971" s="180"/>
      <c r="I25971" s="180"/>
      <c r="L25971" s="181"/>
      <c r="M25971" s="180"/>
      <c r="N25971" s="180"/>
      <c r="O25971" s="180"/>
    </row>
    <row r="25972" spans="8:15" s="179" customFormat="1" x14ac:dyDescent="0.2">
      <c r="H25972" s="180"/>
      <c r="I25972" s="180"/>
      <c r="L25972" s="181"/>
      <c r="M25972" s="180"/>
      <c r="N25972" s="180"/>
      <c r="O25972" s="180"/>
    </row>
    <row r="25973" spans="8:15" s="179" customFormat="1" x14ac:dyDescent="0.2">
      <c r="H25973" s="180"/>
      <c r="I25973" s="180"/>
      <c r="L25973" s="181"/>
      <c r="M25973" s="180"/>
      <c r="N25973" s="180"/>
      <c r="O25973" s="180"/>
    </row>
    <row r="25974" spans="8:15" s="179" customFormat="1" x14ac:dyDescent="0.2">
      <c r="H25974" s="180"/>
      <c r="I25974" s="180"/>
      <c r="L25974" s="181"/>
      <c r="M25974" s="180"/>
      <c r="N25974" s="180"/>
      <c r="O25974" s="180"/>
    </row>
    <row r="25975" spans="8:15" s="179" customFormat="1" x14ac:dyDescent="0.2">
      <c r="H25975" s="180"/>
      <c r="I25975" s="180"/>
      <c r="L25975" s="181"/>
      <c r="M25975" s="180"/>
      <c r="N25975" s="180"/>
      <c r="O25975" s="180"/>
    </row>
    <row r="25976" spans="8:15" s="179" customFormat="1" x14ac:dyDescent="0.2">
      <c r="H25976" s="180"/>
      <c r="I25976" s="180"/>
      <c r="L25976" s="181"/>
      <c r="M25976" s="180"/>
      <c r="N25976" s="180"/>
      <c r="O25976" s="180"/>
    </row>
    <row r="25977" spans="8:15" s="179" customFormat="1" x14ac:dyDescent="0.2">
      <c r="H25977" s="180"/>
      <c r="I25977" s="180"/>
      <c r="L25977" s="181"/>
      <c r="M25977" s="180"/>
      <c r="N25977" s="180"/>
      <c r="O25977" s="180"/>
    </row>
    <row r="25978" spans="8:15" s="179" customFormat="1" x14ac:dyDescent="0.2">
      <c r="H25978" s="180"/>
      <c r="I25978" s="180"/>
      <c r="L25978" s="181"/>
      <c r="M25978" s="180"/>
      <c r="N25978" s="180"/>
      <c r="O25978" s="180"/>
    </row>
    <row r="25979" spans="8:15" s="179" customFormat="1" x14ac:dyDescent="0.2">
      <c r="H25979" s="180"/>
      <c r="I25979" s="180"/>
      <c r="L25979" s="181"/>
      <c r="M25979" s="180"/>
      <c r="N25979" s="180"/>
      <c r="O25979" s="180"/>
    </row>
    <row r="25980" spans="8:15" s="179" customFormat="1" x14ac:dyDescent="0.2">
      <c r="H25980" s="180"/>
      <c r="I25980" s="180"/>
      <c r="L25980" s="181"/>
      <c r="M25980" s="180"/>
      <c r="N25980" s="180"/>
      <c r="O25980" s="180"/>
    </row>
    <row r="25981" spans="8:15" s="179" customFormat="1" x14ac:dyDescent="0.2">
      <c r="H25981" s="180"/>
      <c r="I25981" s="180"/>
      <c r="L25981" s="181"/>
      <c r="M25981" s="180"/>
      <c r="N25981" s="180"/>
      <c r="O25981" s="180"/>
    </row>
    <row r="25982" spans="8:15" s="179" customFormat="1" x14ac:dyDescent="0.2">
      <c r="H25982" s="180"/>
      <c r="I25982" s="180"/>
      <c r="L25982" s="181"/>
      <c r="M25982" s="180"/>
      <c r="N25982" s="180"/>
      <c r="O25982" s="180"/>
    </row>
    <row r="25983" spans="8:15" s="179" customFormat="1" x14ac:dyDescent="0.2">
      <c r="H25983" s="180"/>
      <c r="I25983" s="180"/>
      <c r="L25983" s="181"/>
      <c r="M25983" s="180"/>
      <c r="N25983" s="180"/>
      <c r="O25983" s="180"/>
    </row>
    <row r="25984" spans="8:15" s="179" customFormat="1" x14ac:dyDescent="0.2">
      <c r="H25984" s="180"/>
      <c r="I25984" s="180"/>
      <c r="L25984" s="181"/>
      <c r="M25984" s="180"/>
      <c r="N25984" s="180"/>
      <c r="O25984" s="180"/>
    </row>
    <row r="25985" spans="8:15" s="179" customFormat="1" x14ac:dyDescent="0.2">
      <c r="H25985" s="180"/>
      <c r="I25985" s="180"/>
      <c r="L25985" s="181"/>
      <c r="M25985" s="180"/>
      <c r="N25985" s="180"/>
      <c r="O25985" s="180"/>
    </row>
    <row r="25986" spans="8:15" s="179" customFormat="1" x14ac:dyDescent="0.2">
      <c r="H25986" s="180"/>
      <c r="I25986" s="180"/>
      <c r="L25986" s="181"/>
      <c r="M25986" s="180"/>
      <c r="N25986" s="180"/>
      <c r="O25986" s="180"/>
    </row>
    <row r="25987" spans="8:15" s="179" customFormat="1" x14ac:dyDescent="0.2">
      <c r="H25987" s="180"/>
      <c r="I25987" s="180"/>
      <c r="L25987" s="181"/>
      <c r="M25987" s="180"/>
      <c r="N25987" s="180"/>
      <c r="O25987" s="180"/>
    </row>
    <row r="25988" spans="8:15" s="179" customFormat="1" x14ac:dyDescent="0.2">
      <c r="H25988" s="180"/>
      <c r="I25988" s="180"/>
      <c r="L25988" s="181"/>
      <c r="M25988" s="180"/>
      <c r="N25988" s="180"/>
      <c r="O25988" s="180"/>
    </row>
    <row r="25989" spans="8:15" s="179" customFormat="1" x14ac:dyDescent="0.2">
      <c r="H25989" s="180"/>
      <c r="I25989" s="180"/>
      <c r="L25989" s="181"/>
      <c r="M25989" s="180"/>
      <c r="N25989" s="180"/>
      <c r="O25989" s="180"/>
    </row>
    <row r="25990" spans="8:15" s="179" customFormat="1" x14ac:dyDescent="0.2">
      <c r="H25990" s="180"/>
      <c r="I25990" s="180"/>
      <c r="L25990" s="181"/>
      <c r="M25990" s="180"/>
      <c r="N25990" s="180"/>
      <c r="O25990" s="180"/>
    </row>
    <row r="25991" spans="8:15" s="179" customFormat="1" x14ac:dyDescent="0.2">
      <c r="H25991" s="180"/>
      <c r="I25991" s="180"/>
      <c r="L25991" s="181"/>
      <c r="M25991" s="180"/>
      <c r="N25991" s="180"/>
      <c r="O25991" s="180"/>
    </row>
    <row r="25992" spans="8:15" s="179" customFormat="1" x14ac:dyDescent="0.2">
      <c r="H25992" s="180"/>
      <c r="I25992" s="180"/>
      <c r="L25992" s="181"/>
      <c r="M25992" s="180"/>
      <c r="N25992" s="180"/>
      <c r="O25992" s="180"/>
    </row>
    <row r="25993" spans="8:15" s="179" customFormat="1" x14ac:dyDescent="0.2">
      <c r="H25993" s="180"/>
      <c r="I25993" s="180"/>
      <c r="L25993" s="181"/>
      <c r="M25993" s="180"/>
      <c r="N25993" s="180"/>
      <c r="O25993" s="180"/>
    </row>
    <row r="25994" spans="8:15" s="179" customFormat="1" x14ac:dyDescent="0.2">
      <c r="H25994" s="180"/>
      <c r="I25994" s="180"/>
      <c r="L25994" s="181"/>
      <c r="M25994" s="180"/>
      <c r="N25994" s="180"/>
      <c r="O25994" s="180"/>
    </row>
    <row r="25995" spans="8:15" s="179" customFormat="1" x14ac:dyDescent="0.2">
      <c r="H25995" s="180"/>
      <c r="I25995" s="180"/>
      <c r="L25995" s="181"/>
      <c r="M25995" s="180"/>
      <c r="N25995" s="180"/>
      <c r="O25995" s="180"/>
    </row>
    <row r="25996" spans="8:15" s="179" customFormat="1" x14ac:dyDescent="0.2">
      <c r="H25996" s="180"/>
      <c r="I25996" s="180"/>
      <c r="L25996" s="181"/>
      <c r="M25996" s="180"/>
      <c r="N25996" s="180"/>
      <c r="O25996" s="180"/>
    </row>
    <row r="25997" spans="8:15" s="179" customFormat="1" x14ac:dyDescent="0.2">
      <c r="H25997" s="180"/>
      <c r="I25997" s="180"/>
      <c r="L25997" s="181"/>
      <c r="M25997" s="180"/>
      <c r="N25997" s="180"/>
      <c r="O25997" s="180"/>
    </row>
    <row r="25998" spans="8:15" s="179" customFormat="1" x14ac:dyDescent="0.2">
      <c r="H25998" s="180"/>
      <c r="I25998" s="180"/>
      <c r="L25998" s="181"/>
      <c r="M25998" s="180"/>
      <c r="N25998" s="180"/>
      <c r="O25998" s="180"/>
    </row>
    <row r="25999" spans="8:15" s="179" customFormat="1" x14ac:dyDescent="0.2">
      <c r="H25999" s="180"/>
      <c r="I25999" s="180"/>
      <c r="L25999" s="181"/>
      <c r="M25999" s="180"/>
      <c r="N25999" s="180"/>
      <c r="O25999" s="180"/>
    </row>
    <row r="26000" spans="8:15" s="179" customFormat="1" x14ac:dyDescent="0.2">
      <c r="H26000" s="180"/>
      <c r="I26000" s="180"/>
      <c r="L26000" s="181"/>
      <c r="M26000" s="180"/>
      <c r="N26000" s="180"/>
      <c r="O26000" s="180"/>
    </row>
    <row r="26001" spans="8:15" s="179" customFormat="1" x14ac:dyDescent="0.2">
      <c r="H26001" s="180"/>
      <c r="I26001" s="180"/>
      <c r="L26001" s="181"/>
      <c r="M26001" s="180"/>
      <c r="N26001" s="180"/>
      <c r="O26001" s="180"/>
    </row>
    <row r="26002" spans="8:15" s="179" customFormat="1" x14ac:dyDescent="0.2">
      <c r="H26002" s="180"/>
      <c r="I26002" s="180"/>
      <c r="L26002" s="181"/>
      <c r="M26002" s="180"/>
      <c r="N26002" s="180"/>
      <c r="O26002" s="180"/>
    </row>
    <row r="26003" spans="8:15" s="179" customFormat="1" x14ac:dyDescent="0.2">
      <c r="H26003" s="180"/>
      <c r="I26003" s="180"/>
      <c r="L26003" s="181"/>
      <c r="M26003" s="180"/>
      <c r="N26003" s="180"/>
      <c r="O26003" s="180"/>
    </row>
    <row r="26004" spans="8:15" s="179" customFormat="1" x14ac:dyDescent="0.2">
      <c r="H26004" s="180"/>
      <c r="I26004" s="180"/>
      <c r="L26004" s="181"/>
      <c r="M26004" s="180"/>
      <c r="N26004" s="180"/>
      <c r="O26004" s="180"/>
    </row>
    <row r="26005" spans="8:15" s="179" customFormat="1" x14ac:dyDescent="0.2">
      <c r="H26005" s="180"/>
      <c r="I26005" s="180"/>
      <c r="L26005" s="181"/>
      <c r="M26005" s="180"/>
      <c r="N26005" s="180"/>
      <c r="O26005" s="180"/>
    </row>
    <row r="26006" spans="8:15" s="179" customFormat="1" x14ac:dyDescent="0.2">
      <c r="H26006" s="180"/>
      <c r="I26006" s="180"/>
      <c r="L26006" s="181"/>
      <c r="M26006" s="180"/>
      <c r="N26006" s="180"/>
      <c r="O26006" s="180"/>
    </row>
    <row r="26007" spans="8:15" s="179" customFormat="1" x14ac:dyDescent="0.2">
      <c r="H26007" s="180"/>
      <c r="I26007" s="180"/>
      <c r="L26007" s="181"/>
      <c r="M26007" s="180"/>
      <c r="N26007" s="180"/>
      <c r="O26007" s="180"/>
    </row>
    <row r="26008" spans="8:15" s="179" customFormat="1" x14ac:dyDescent="0.2">
      <c r="H26008" s="180"/>
      <c r="I26008" s="180"/>
      <c r="L26008" s="181"/>
      <c r="M26008" s="180"/>
      <c r="N26008" s="180"/>
      <c r="O26008" s="180"/>
    </row>
    <row r="26009" spans="8:15" s="179" customFormat="1" x14ac:dyDescent="0.2">
      <c r="H26009" s="180"/>
      <c r="I26009" s="180"/>
      <c r="L26009" s="181"/>
      <c r="M26009" s="180"/>
      <c r="N26009" s="180"/>
      <c r="O26009" s="180"/>
    </row>
    <row r="26010" spans="8:15" s="179" customFormat="1" x14ac:dyDescent="0.2">
      <c r="H26010" s="180"/>
      <c r="I26010" s="180"/>
      <c r="L26010" s="181"/>
      <c r="M26010" s="180"/>
      <c r="N26010" s="180"/>
      <c r="O26010" s="180"/>
    </row>
    <row r="26011" spans="8:15" s="179" customFormat="1" x14ac:dyDescent="0.2">
      <c r="H26011" s="180"/>
      <c r="I26011" s="180"/>
      <c r="L26011" s="181"/>
      <c r="M26011" s="180"/>
      <c r="N26011" s="180"/>
      <c r="O26011" s="180"/>
    </row>
    <row r="26012" spans="8:15" s="179" customFormat="1" x14ac:dyDescent="0.2">
      <c r="H26012" s="180"/>
      <c r="I26012" s="180"/>
      <c r="L26012" s="181"/>
      <c r="M26012" s="180"/>
      <c r="N26012" s="180"/>
      <c r="O26012" s="180"/>
    </row>
    <row r="26013" spans="8:15" s="179" customFormat="1" x14ac:dyDescent="0.2">
      <c r="H26013" s="180"/>
      <c r="I26013" s="180"/>
      <c r="L26013" s="181"/>
      <c r="M26013" s="180"/>
      <c r="N26013" s="180"/>
      <c r="O26013" s="180"/>
    </row>
    <row r="26014" spans="8:15" s="179" customFormat="1" x14ac:dyDescent="0.2">
      <c r="H26014" s="180"/>
      <c r="I26014" s="180"/>
      <c r="L26014" s="181"/>
      <c r="M26014" s="180"/>
      <c r="N26014" s="180"/>
      <c r="O26014" s="180"/>
    </row>
    <row r="26015" spans="8:15" s="179" customFormat="1" x14ac:dyDescent="0.2">
      <c r="H26015" s="180"/>
      <c r="I26015" s="180"/>
      <c r="L26015" s="181"/>
      <c r="M26015" s="180"/>
      <c r="N26015" s="180"/>
      <c r="O26015" s="180"/>
    </row>
    <row r="26016" spans="8:15" s="179" customFormat="1" x14ac:dyDescent="0.2">
      <c r="H26016" s="180"/>
      <c r="I26016" s="180"/>
      <c r="L26016" s="181"/>
      <c r="M26016" s="180"/>
      <c r="N26016" s="180"/>
      <c r="O26016" s="180"/>
    </row>
    <row r="26017" spans="8:15" s="179" customFormat="1" x14ac:dyDescent="0.2">
      <c r="H26017" s="180"/>
      <c r="I26017" s="180"/>
      <c r="L26017" s="181"/>
      <c r="M26017" s="180"/>
      <c r="N26017" s="180"/>
      <c r="O26017" s="180"/>
    </row>
    <row r="26018" spans="8:15" s="179" customFormat="1" x14ac:dyDescent="0.2">
      <c r="H26018" s="180"/>
      <c r="I26018" s="180"/>
      <c r="L26018" s="181"/>
      <c r="M26018" s="180"/>
      <c r="N26018" s="180"/>
      <c r="O26018" s="180"/>
    </row>
    <row r="26019" spans="8:15" s="179" customFormat="1" x14ac:dyDescent="0.2">
      <c r="H26019" s="180"/>
      <c r="I26019" s="180"/>
      <c r="L26019" s="181"/>
      <c r="M26019" s="180"/>
      <c r="N26019" s="180"/>
      <c r="O26019" s="180"/>
    </row>
    <row r="26020" spans="8:15" s="179" customFormat="1" x14ac:dyDescent="0.2">
      <c r="H26020" s="180"/>
      <c r="I26020" s="180"/>
      <c r="L26020" s="181"/>
      <c r="M26020" s="180"/>
      <c r="N26020" s="180"/>
      <c r="O26020" s="180"/>
    </row>
    <row r="26021" spans="8:15" s="179" customFormat="1" x14ac:dyDescent="0.2">
      <c r="H26021" s="180"/>
      <c r="I26021" s="180"/>
      <c r="L26021" s="181"/>
      <c r="M26021" s="180"/>
      <c r="N26021" s="180"/>
      <c r="O26021" s="180"/>
    </row>
    <row r="26022" spans="8:15" s="179" customFormat="1" x14ac:dyDescent="0.2">
      <c r="H26022" s="180"/>
      <c r="I26022" s="180"/>
      <c r="L26022" s="181"/>
      <c r="M26022" s="180"/>
      <c r="N26022" s="180"/>
      <c r="O26022" s="180"/>
    </row>
    <row r="26023" spans="8:15" s="179" customFormat="1" x14ac:dyDescent="0.2">
      <c r="H26023" s="180"/>
      <c r="I26023" s="180"/>
      <c r="L26023" s="181"/>
      <c r="M26023" s="180"/>
      <c r="N26023" s="180"/>
      <c r="O26023" s="180"/>
    </row>
    <row r="26024" spans="8:15" s="179" customFormat="1" x14ac:dyDescent="0.2">
      <c r="H26024" s="180"/>
      <c r="I26024" s="180"/>
      <c r="L26024" s="181"/>
      <c r="M26024" s="180"/>
      <c r="N26024" s="180"/>
      <c r="O26024" s="180"/>
    </row>
    <row r="26025" spans="8:15" s="179" customFormat="1" x14ac:dyDescent="0.2">
      <c r="H26025" s="180"/>
      <c r="I26025" s="180"/>
      <c r="L26025" s="181"/>
      <c r="M26025" s="180"/>
      <c r="N26025" s="180"/>
      <c r="O26025" s="180"/>
    </row>
    <row r="26026" spans="8:15" s="179" customFormat="1" x14ac:dyDescent="0.2">
      <c r="H26026" s="180"/>
      <c r="I26026" s="180"/>
      <c r="L26026" s="181"/>
      <c r="M26026" s="180"/>
      <c r="N26026" s="180"/>
      <c r="O26026" s="180"/>
    </row>
    <row r="26027" spans="8:15" s="179" customFormat="1" x14ac:dyDescent="0.2">
      <c r="H26027" s="180"/>
      <c r="I26027" s="180"/>
      <c r="L26027" s="181"/>
      <c r="M26027" s="180"/>
      <c r="N26027" s="180"/>
      <c r="O26027" s="180"/>
    </row>
    <row r="26028" spans="8:15" s="179" customFormat="1" x14ac:dyDescent="0.2">
      <c r="H26028" s="180"/>
      <c r="I26028" s="180"/>
      <c r="L26028" s="181"/>
      <c r="M26028" s="180"/>
      <c r="N26028" s="180"/>
      <c r="O26028" s="180"/>
    </row>
    <row r="26029" spans="8:15" s="179" customFormat="1" x14ac:dyDescent="0.2">
      <c r="H26029" s="180"/>
      <c r="I26029" s="180"/>
      <c r="L26029" s="181"/>
      <c r="M26029" s="180"/>
      <c r="N26029" s="180"/>
      <c r="O26029" s="180"/>
    </row>
    <row r="26030" spans="8:15" s="179" customFormat="1" x14ac:dyDescent="0.2">
      <c r="H26030" s="180"/>
      <c r="I26030" s="180"/>
      <c r="L26030" s="181"/>
      <c r="M26030" s="180"/>
      <c r="N26030" s="180"/>
      <c r="O26030" s="180"/>
    </row>
    <row r="26031" spans="8:15" s="179" customFormat="1" x14ac:dyDescent="0.2">
      <c r="H26031" s="180"/>
      <c r="I26031" s="180"/>
      <c r="L26031" s="181"/>
      <c r="M26031" s="180"/>
      <c r="N26031" s="180"/>
      <c r="O26031" s="180"/>
    </row>
    <row r="26032" spans="8:15" s="179" customFormat="1" x14ac:dyDescent="0.2">
      <c r="H26032" s="180"/>
      <c r="I26032" s="180"/>
      <c r="L26032" s="181"/>
      <c r="M26032" s="180"/>
      <c r="N26032" s="180"/>
      <c r="O26032" s="180"/>
    </row>
    <row r="26033" spans="8:15" s="179" customFormat="1" x14ac:dyDescent="0.2">
      <c r="H26033" s="180"/>
      <c r="I26033" s="180"/>
      <c r="L26033" s="181"/>
      <c r="M26033" s="180"/>
      <c r="N26033" s="180"/>
      <c r="O26033" s="180"/>
    </row>
    <row r="26034" spans="8:15" s="179" customFormat="1" x14ac:dyDescent="0.2">
      <c r="H26034" s="180"/>
      <c r="I26034" s="180"/>
      <c r="L26034" s="181"/>
      <c r="M26034" s="180"/>
      <c r="N26034" s="180"/>
      <c r="O26034" s="180"/>
    </row>
    <row r="26035" spans="8:15" s="179" customFormat="1" x14ac:dyDescent="0.2">
      <c r="H26035" s="180"/>
      <c r="I26035" s="180"/>
      <c r="L26035" s="181"/>
      <c r="M26035" s="180"/>
      <c r="N26035" s="180"/>
      <c r="O26035" s="180"/>
    </row>
    <row r="26036" spans="8:15" s="179" customFormat="1" x14ac:dyDescent="0.2">
      <c r="H26036" s="180"/>
      <c r="I26036" s="180"/>
      <c r="L26036" s="181"/>
      <c r="M26036" s="180"/>
      <c r="N26036" s="180"/>
      <c r="O26036" s="180"/>
    </row>
    <row r="26037" spans="8:15" s="179" customFormat="1" x14ac:dyDescent="0.2">
      <c r="H26037" s="180"/>
      <c r="I26037" s="180"/>
      <c r="L26037" s="181"/>
      <c r="M26037" s="180"/>
      <c r="N26037" s="180"/>
      <c r="O26037" s="180"/>
    </row>
    <row r="26038" spans="8:15" s="179" customFormat="1" x14ac:dyDescent="0.2">
      <c r="H26038" s="180"/>
      <c r="I26038" s="180"/>
      <c r="L26038" s="181"/>
      <c r="M26038" s="180"/>
      <c r="N26038" s="180"/>
      <c r="O26038" s="180"/>
    </row>
    <row r="26039" spans="8:15" s="179" customFormat="1" x14ac:dyDescent="0.2">
      <c r="H26039" s="180"/>
      <c r="I26039" s="180"/>
      <c r="L26039" s="181"/>
      <c r="M26039" s="180"/>
      <c r="N26039" s="180"/>
      <c r="O26039" s="180"/>
    </row>
    <row r="26040" spans="8:15" s="179" customFormat="1" x14ac:dyDescent="0.2">
      <c r="H26040" s="180"/>
      <c r="I26040" s="180"/>
      <c r="L26040" s="181"/>
      <c r="M26040" s="180"/>
      <c r="N26040" s="180"/>
      <c r="O26040" s="180"/>
    </row>
    <row r="26041" spans="8:15" s="179" customFormat="1" x14ac:dyDescent="0.2">
      <c r="H26041" s="180"/>
      <c r="I26041" s="180"/>
      <c r="L26041" s="181"/>
      <c r="M26041" s="180"/>
      <c r="N26041" s="180"/>
      <c r="O26041" s="180"/>
    </row>
    <row r="26042" spans="8:15" s="179" customFormat="1" x14ac:dyDescent="0.2">
      <c r="H26042" s="180"/>
      <c r="I26042" s="180"/>
      <c r="L26042" s="181"/>
      <c r="M26042" s="180"/>
      <c r="N26042" s="180"/>
      <c r="O26042" s="180"/>
    </row>
    <row r="26043" spans="8:15" s="179" customFormat="1" x14ac:dyDescent="0.2">
      <c r="H26043" s="180"/>
      <c r="I26043" s="180"/>
      <c r="L26043" s="181"/>
      <c r="M26043" s="180"/>
      <c r="N26043" s="180"/>
      <c r="O26043" s="180"/>
    </row>
    <row r="26044" spans="8:15" s="179" customFormat="1" x14ac:dyDescent="0.2">
      <c r="H26044" s="180"/>
      <c r="I26044" s="180"/>
      <c r="L26044" s="181"/>
      <c r="M26044" s="180"/>
      <c r="N26044" s="180"/>
      <c r="O26044" s="180"/>
    </row>
    <row r="26045" spans="8:15" s="179" customFormat="1" x14ac:dyDescent="0.2">
      <c r="H26045" s="180"/>
      <c r="I26045" s="180"/>
      <c r="L26045" s="181"/>
      <c r="M26045" s="180"/>
      <c r="N26045" s="180"/>
      <c r="O26045" s="180"/>
    </row>
    <row r="26046" spans="8:15" s="179" customFormat="1" x14ac:dyDescent="0.2">
      <c r="H26046" s="180"/>
      <c r="I26046" s="180"/>
      <c r="L26046" s="181"/>
      <c r="M26046" s="180"/>
      <c r="N26046" s="180"/>
      <c r="O26046" s="180"/>
    </row>
    <row r="26047" spans="8:15" s="179" customFormat="1" x14ac:dyDescent="0.2">
      <c r="H26047" s="180"/>
      <c r="I26047" s="180"/>
      <c r="L26047" s="181"/>
      <c r="M26047" s="180"/>
      <c r="N26047" s="180"/>
      <c r="O26047" s="180"/>
    </row>
    <row r="26048" spans="8:15" s="179" customFormat="1" x14ac:dyDescent="0.2">
      <c r="H26048" s="180"/>
      <c r="I26048" s="180"/>
      <c r="L26048" s="181"/>
      <c r="M26048" s="180"/>
      <c r="N26048" s="180"/>
      <c r="O26048" s="180"/>
    </row>
    <row r="26049" spans="8:15" s="179" customFormat="1" x14ac:dyDescent="0.2">
      <c r="H26049" s="180"/>
      <c r="I26049" s="180"/>
      <c r="L26049" s="181"/>
      <c r="M26049" s="180"/>
      <c r="N26049" s="180"/>
      <c r="O26049" s="180"/>
    </row>
    <row r="26050" spans="8:15" s="179" customFormat="1" x14ac:dyDescent="0.2">
      <c r="H26050" s="180"/>
      <c r="I26050" s="180"/>
      <c r="L26050" s="181"/>
      <c r="M26050" s="180"/>
      <c r="N26050" s="180"/>
      <c r="O26050" s="180"/>
    </row>
    <row r="26051" spans="8:15" s="179" customFormat="1" x14ac:dyDescent="0.2">
      <c r="H26051" s="180"/>
      <c r="I26051" s="180"/>
      <c r="L26051" s="181"/>
      <c r="M26051" s="180"/>
      <c r="N26051" s="180"/>
      <c r="O26051" s="180"/>
    </row>
    <row r="26052" spans="8:15" s="179" customFormat="1" x14ac:dyDescent="0.2">
      <c r="H26052" s="180"/>
      <c r="I26052" s="180"/>
      <c r="L26052" s="181"/>
      <c r="M26052" s="180"/>
      <c r="N26052" s="180"/>
      <c r="O26052" s="180"/>
    </row>
    <row r="26053" spans="8:15" s="179" customFormat="1" x14ac:dyDescent="0.2">
      <c r="H26053" s="180"/>
      <c r="I26053" s="180"/>
      <c r="L26053" s="181"/>
      <c r="M26053" s="180"/>
      <c r="N26053" s="180"/>
      <c r="O26053" s="180"/>
    </row>
    <row r="26054" spans="8:15" s="179" customFormat="1" x14ac:dyDescent="0.2">
      <c r="H26054" s="180"/>
      <c r="I26054" s="180"/>
      <c r="L26054" s="181"/>
      <c r="M26054" s="180"/>
      <c r="N26054" s="180"/>
      <c r="O26054" s="180"/>
    </row>
    <row r="26055" spans="8:15" s="179" customFormat="1" x14ac:dyDescent="0.2">
      <c r="H26055" s="180"/>
      <c r="I26055" s="180"/>
      <c r="L26055" s="181"/>
      <c r="M26055" s="180"/>
      <c r="N26055" s="180"/>
      <c r="O26055" s="180"/>
    </row>
    <row r="26056" spans="8:15" s="179" customFormat="1" x14ac:dyDescent="0.2">
      <c r="H26056" s="180"/>
      <c r="I26056" s="180"/>
      <c r="L26056" s="181"/>
      <c r="M26056" s="180"/>
      <c r="N26056" s="180"/>
      <c r="O26056" s="180"/>
    </row>
    <row r="26057" spans="8:15" s="179" customFormat="1" x14ac:dyDescent="0.2">
      <c r="H26057" s="180"/>
      <c r="I26057" s="180"/>
      <c r="L26057" s="181"/>
      <c r="M26057" s="180"/>
      <c r="N26057" s="180"/>
      <c r="O26057" s="180"/>
    </row>
    <row r="26058" spans="8:15" s="179" customFormat="1" x14ac:dyDescent="0.2">
      <c r="H26058" s="180"/>
      <c r="I26058" s="180"/>
      <c r="L26058" s="181"/>
      <c r="M26058" s="180"/>
      <c r="N26058" s="180"/>
      <c r="O26058" s="180"/>
    </row>
    <row r="26059" spans="8:15" s="179" customFormat="1" x14ac:dyDescent="0.2">
      <c r="H26059" s="180"/>
      <c r="I26059" s="180"/>
      <c r="L26059" s="181"/>
      <c r="M26059" s="180"/>
      <c r="N26059" s="180"/>
      <c r="O26059" s="180"/>
    </row>
    <row r="26060" spans="8:15" s="179" customFormat="1" x14ac:dyDescent="0.2">
      <c r="H26060" s="180"/>
      <c r="I26060" s="180"/>
      <c r="L26060" s="181"/>
      <c r="M26060" s="180"/>
      <c r="N26060" s="180"/>
      <c r="O26060" s="180"/>
    </row>
    <row r="26061" spans="8:15" s="179" customFormat="1" x14ac:dyDescent="0.2">
      <c r="H26061" s="180"/>
      <c r="I26061" s="180"/>
      <c r="L26061" s="181"/>
      <c r="M26061" s="180"/>
      <c r="N26061" s="180"/>
      <c r="O26061" s="180"/>
    </row>
    <row r="26062" spans="8:15" s="179" customFormat="1" x14ac:dyDescent="0.2">
      <c r="H26062" s="180"/>
      <c r="I26062" s="180"/>
      <c r="L26062" s="181"/>
      <c r="M26062" s="180"/>
      <c r="N26062" s="180"/>
      <c r="O26062" s="180"/>
    </row>
    <row r="26063" spans="8:15" s="179" customFormat="1" x14ac:dyDescent="0.2">
      <c r="H26063" s="180"/>
      <c r="I26063" s="180"/>
      <c r="L26063" s="181"/>
      <c r="M26063" s="180"/>
      <c r="N26063" s="180"/>
      <c r="O26063" s="180"/>
    </row>
    <row r="26064" spans="8:15" s="179" customFormat="1" x14ac:dyDescent="0.2">
      <c r="H26064" s="180"/>
      <c r="I26064" s="180"/>
      <c r="L26064" s="181"/>
      <c r="M26064" s="180"/>
      <c r="N26064" s="180"/>
      <c r="O26064" s="180"/>
    </row>
    <row r="26065" spans="8:15" s="179" customFormat="1" x14ac:dyDescent="0.2">
      <c r="H26065" s="180"/>
      <c r="I26065" s="180"/>
      <c r="L26065" s="181"/>
      <c r="M26065" s="180"/>
      <c r="N26065" s="180"/>
      <c r="O26065" s="180"/>
    </row>
    <row r="26066" spans="8:15" s="179" customFormat="1" x14ac:dyDescent="0.2">
      <c r="H26066" s="180"/>
      <c r="I26066" s="180"/>
      <c r="L26066" s="181"/>
      <c r="M26066" s="180"/>
      <c r="N26066" s="180"/>
      <c r="O26066" s="180"/>
    </row>
    <row r="26067" spans="8:15" s="179" customFormat="1" x14ac:dyDescent="0.2">
      <c r="H26067" s="180"/>
      <c r="I26067" s="180"/>
      <c r="L26067" s="181"/>
      <c r="M26067" s="180"/>
      <c r="N26067" s="180"/>
      <c r="O26067" s="180"/>
    </row>
    <row r="26068" spans="8:15" s="179" customFormat="1" x14ac:dyDescent="0.2">
      <c r="H26068" s="180"/>
      <c r="I26068" s="180"/>
      <c r="L26068" s="181"/>
      <c r="M26068" s="180"/>
      <c r="N26068" s="180"/>
      <c r="O26068" s="180"/>
    </row>
    <row r="26069" spans="8:15" s="179" customFormat="1" x14ac:dyDescent="0.2">
      <c r="H26069" s="180"/>
      <c r="I26069" s="180"/>
      <c r="L26069" s="181"/>
      <c r="M26069" s="180"/>
      <c r="N26069" s="180"/>
      <c r="O26069" s="180"/>
    </row>
    <row r="26070" spans="8:15" s="179" customFormat="1" x14ac:dyDescent="0.2">
      <c r="H26070" s="180"/>
      <c r="I26070" s="180"/>
      <c r="L26070" s="181"/>
      <c r="M26070" s="180"/>
      <c r="N26070" s="180"/>
      <c r="O26070" s="180"/>
    </row>
    <row r="26071" spans="8:15" s="179" customFormat="1" x14ac:dyDescent="0.2">
      <c r="H26071" s="180"/>
      <c r="I26071" s="180"/>
      <c r="L26071" s="181"/>
      <c r="M26071" s="180"/>
      <c r="N26071" s="180"/>
      <c r="O26071" s="180"/>
    </row>
    <row r="26072" spans="8:15" s="179" customFormat="1" x14ac:dyDescent="0.2">
      <c r="H26072" s="180"/>
      <c r="I26072" s="180"/>
      <c r="L26072" s="181"/>
      <c r="M26072" s="180"/>
      <c r="N26072" s="180"/>
      <c r="O26072" s="180"/>
    </row>
    <row r="26073" spans="8:15" s="179" customFormat="1" x14ac:dyDescent="0.2">
      <c r="H26073" s="180"/>
      <c r="I26073" s="180"/>
      <c r="L26073" s="181"/>
      <c r="M26073" s="180"/>
      <c r="N26073" s="180"/>
      <c r="O26073" s="180"/>
    </row>
    <row r="26074" spans="8:15" s="179" customFormat="1" x14ac:dyDescent="0.2">
      <c r="H26074" s="180"/>
      <c r="I26074" s="180"/>
      <c r="L26074" s="181"/>
      <c r="M26074" s="180"/>
      <c r="N26074" s="180"/>
      <c r="O26074" s="180"/>
    </row>
    <row r="26075" spans="8:15" s="179" customFormat="1" x14ac:dyDescent="0.2">
      <c r="H26075" s="180"/>
      <c r="I26075" s="180"/>
      <c r="L26075" s="181"/>
      <c r="M26075" s="180"/>
      <c r="N26075" s="180"/>
      <c r="O26075" s="180"/>
    </row>
    <row r="26076" spans="8:15" s="179" customFormat="1" x14ac:dyDescent="0.2">
      <c r="H26076" s="180"/>
      <c r="I26076" s="180"/>
      <c r="L26076" s="181"/>
      <c r="M26076" s="180"/>
      <c r="N26076" s="180"/>
      <c r="O26076" s="180"/>
    </row>
    <row r="26077" spans="8:15" s="179" customFormat="1" x14ac:dyDescent="0.2">
      <c r="H26077" s="180"/>
      <c r="I26077" s="180"/>
      <c r="L26077" s="181"/>
      <c r="M26077" s="180"/>
      <c r="N26077" s="180"/>
      <c r="O26077" s="180"/>
    </row>
    <row r="26078" spans="8:15" s="179" customFormat="1" x14ac:dyDescent="0.2">
      <c r="H26078" s="180"/>
      <c r="I26078" s="180"/>
      <c r="L26078" s="181"/>
      <c r="M26078" s="180"/>
      <c r="N26078" s="180"/>
      <c r="O26078" s="180"/>
    </row>
    <row r="26079" spans="8:15" s="179" customFormat="1" x14ac:dyDescent="0.2">
      <c r="H26079" s="180"/>
      <c r="I26079" s="180"/>
      <c r="L26079" s="181"/>
      <c r="M26079" s="180"/>
      <c r="N26079" s="180"/>
      <c r="O26079" s="180"/>
    </row>
    <row r="26080" spans="8:15" s="179" customFormat="1" x14ac:dyDescent="0.2">
      <c r="H26080" s="180"/>
      <c r="I26080" s="180"/>
      <c r="L26080" s="181"/>
      <c r="M26080" s="180"/>
      <c r="N26080" s="180"/>
      <c r="O26080" s="180"/>
    </row>
    <row r="26081" spans="8:15" s="179" customFormat="1" x14ac:dyDescent="0.2">
      <c r="H26081" s="180"/>
      <c r="I26081" s="180"/>
      <c r="L26081" s="181"/>
      <c r="M26081" s="180"/>
      <c r="N26081" s="180"/>
      <c r="O26081" s="180"/>
    </row>
    <row r="26082" spans="8:15" s="179" customFormat="1" x14ac:dyDescent="0.2">
      <c r="H26082" s="180"/>
      <c r="I26082" s="180"/>
      <c r="L26082" s="181"/>
      <c r="M26082" s="180"/>
      <c r="N26082" s="180"/>
      <c r="O26082" s="180"/>
    </row>
    <row r="26083" spans="8:15" s="179" customFormat="1" x14ac:dyDescent="0.2">
      <c r="H26083" s="180"/>
      <c r="I26083" s="180"/>
      <c r="L26083" s="181"/>
      <c r="M26083" s="180"/>
      <c r="N26083" s="180"/>
      <c r="O26083" s="180"/>
    </row>
    <row r="26084" spans="8:15" s="179" customFormat="1" x14ac:dyDescent="0.2">
      <c r="H26084" s="180"/>
      <c r="I26084" s="180"/>
      <c r="L26084" s="181"/>
      <c r="M26084" s="180"/>
      <c r="N26084" s="180"/>
      <c r="O26084" s="180"/>
    </row>
    <row r="26085" spans="8:15" s="179" customFormat="1" x14ac:dyDescent="0.2">
      <c r="H26085" s="180"/>
      <c r="I26085" s="180"/>
      <c r="L26085" s="181"/>
      <c r="M26085" s="180"/>
      <c r="N26085" s="180"/>
      <c r="O26085" s="180"/>
    </row>
    <row r="26086" spans="8:15" s="179" customFormat="1" x14ac:dyDescent="0.2">
      <c r="H26086" s="180"/>
      <c r="I26086" s="180"/>
      <c r="L26086" s="181"/>
      <c r="M26086" s="180"/>
      <c r="N26086" s="180"/>
      <c r="O26086" s="180"/>
    </row>
    <row r="26087" spans="8:15" s="179" customFormat="1" x14ac:dyDescent="0.2">
      <c r="H26087" s="180"/>
      <c r="I26087" s="180"/>
      <c r="L26087" s="181"/>
      <c r="M26087" s="180"/>
      <c r="N26087" s="180"/>
      <c r="O26087" s="180"/>
    </row>
    <row r="26088" spans="8:15" s="179" customFormat="1" x14ac:dyDescent="0.2">
      <c r="H26088" s="180"/>
      <c r="I26088" s="180"/>
      <c r="L26088" s="181"/>
      <c r="M26088" s="180"/>
      <c r="N26088" s="180"/>
      <c r="O26088" s="180"/>
    </row>
    <row r="26089" spans="8:15" s="179" customFormat="1" x14ac:dyDescent="0.2">
      <c r="H26089" s="180"/>
      <c r="I26089" s="180"/>
      <c r="L26089" s="181"/>
      <c r="M26089" s="180"/>
      <c r="N26089" s="180"/>
      <c r="O26089" s="180"/>
    </row>
    <row r="26090" spans="8:15" s="179" customFormat="1" x14ac:dyDescent="0.2">
      <c r="H26090" s="180"/>
      <c r="I26090" s="180"/>
      <c r="L26090" s="181"/>
      <c r="M26090" s="180"/>
      <c r="N26090" s="180"/>
      <c r="O26090" s="180"/>
    </row>
    <row r="26091" spans="8:15" s="179" customFormat="1" x14ac:dyDescent="0.2">
      <c r="H26091" s="180"/>
      <c r="I26091" s="180"/>
      <c r="L26091" s="181"/>
      <c r="M26091" s="180"/>
      <c r="N26091" s="180"/>
      <c r="O26091" s="180"/>
    </row>
    <row r="26092" spans="8:15" s="179" customFormat="1" x14ac:dyDescent="0.2">
      <c r="H26092" s="180"/>
      <c r="I26092" s="180"/>
      <c r="L26092" s="181"/>
      <c r="M26092" s="180"/>
      <c r="N26092" s="180"/>
      <c r="O26092" s="180"/>
    </row>
    <row r="26093" spans="8:15" s="179" customFormat="1" x14ac:dyDescent="0.2">
      <c r="H26093" s="180"/>
      <c r="I26093" s="180"/>
      <c r="L26093" s="181"/>
      <c r="M26093" s="180"/>
      <c r="N26093" s="180"/>
      <c r="O26093" s="180"/>
    </row>
    <row r="26094" spans="8:15" s="179" customFormat="1" x14ac:dyDescent="0.2">
      <c r="H26094" s="180"/>
      <c r="I26094" s="180"/>
      <c r="L26094" s="181"/>
      <c r="M26094" s="180"/>
      <c r="N26094" s="180"/>
      <c r="O26094" s="180"/>
    </row>
    <row r="26095" spans="8:15" s="179" customFormat="1" x14ac:dyDescent="0.2">
      <c r="H26095" s="180"/>
      <c r="I26095" s="180"/>
      <c r="L26095" s="181"/>
      <c r="M26095" s="180"/>
      <c r="N26095" s="180"/>
      <c r="O26095" s="180"/>
    </row>
    <row r="26096" spans="8:15" s="179" customFormat="1" x14ac:dyDescent="0.2">
      <c r="H26096" s="180"/>
      <c r="I26096" s="180"/>
      <c r="L26096" s="181"/>
      <c r="M26096" s="180"/>
      <c r="N26096" s="180"/>
      <c r="O26096" s="180"/>
    </row>
    <row r="26097" spans="8:15" s="179" customFormat="1" x14ac:dyDescent="0.2">
      <c r="H26097" s="180"/>
      <c r="I26097" s="180"/>
      <c r="L26097" s="181"/>
      <c r="M26097" s="180"/>
      <c r="N26097" s="180"/>
      <c r="O26097" s="180"/>
    </row>
    <row r="26098" spans="8:15" s="179" customFormat="1" x14ac:dyDescent="0.2">
      <c r="H26098" s="180"/>
      <c r="I26098" s="180"/>
      <c r="L26098" s="181"/>
      <c r="M26098" s="180"/>
      <c r="N26098" s="180"/>
      <c r="O26098" s="180"/>
    </row>
    <row r="26099" spans="8:15" s="179" customFormat="1" x14ac:dyDescent="0.2">
      <c r="H26099" s="180"/>
      <c r="I26099" s="180"/>
      <c r="L26099" s="181"/>
      <c r="M26099" s="180"/>
      <c r="N26099" s="180"/>
      <c r="O26099" s="180"/>
    </row>
    <row r="26100" spans="8:15" s="179" customFormat="1" x14ac:dyDescent="0.2">
      <c r="H26100" s="180"/>
      <c r="I26100" s="180"/>
      <c r="L26100" s="181"/>
      <c r="M26100" s="180"/>
      <c r="N26100" s="180"/>
      <c r="O26100" s="180"/>
    </row>
    <row r="26101" spans="8:15" s="179" customFormat="1" x14ac:dyDescent="0.2">
      <c r="H26101" s="180"/>
      <c r="I26101" s="180"/>
      <c r="L26101" s="181"/>
      <c r="M26101" s="180"/>
      <c r="N26101" s="180"/>
      <c r="O26101" s="180"/>
    </row>
    <row r="26102" spans="8:15" s="179" customFormat="1" x14ac:dyDescent="0.2">
      <c r="H26102" s="180"/>
      <c r="I26102" s="180"/>
      <c r="L26102" s="181"/>
      <c r="M26102" s="180"/>
      <c r="N26102" s="180"/>
      <c r="O26102" s="180"/>
    </row>
    <row r="26103" spans="8:15" s="179" customFormat="1" x14ac:dyDescent="0.2">
      <c r="H26103" s="180"/>
      <c r="I26103" s="180"/>
      <c r="L26103" s="181"/>
      <c r="M26103" s="180"/>
      <c r="N26103" s="180"/>
      <c r="O26103" s="180"/>
    </row>
    <row r="26104" spans="8:15" s="179" customFormat="1" x14ac:dyDescent="0.2">
      <c r="H26104" s="180"/>
      <c r="I26104" s="180"/>
      <c r="L26104" s="181"/>
      <c r="M26104" s="180"/>
      <c r="N26104" s="180"/>
      <c r="O26104" s="180"/>
    </row>
    <row r="26105" spans="8:15" s="179" customFormat="1" x14ac:dyDescent="0.2">
      <c r="H26105" s="180"/>
      <c r="I26105" s="180"/>
      <c r="L26105" s="181"/>
      <c r="M26105" s="180"/>
      <c r="N26105" s="180"/>
      <c r="O26105" s="180"/>
    </row>
    <row r="26106" spans="8:15" s="179" customFormat="1" x14ac:dyDescent="0.2">
      <c r="H26106" s="180"/>
      <c r="I26106" s="180"/>
      <c r="L26106" s="181"/>
      <c r="M26106" s="180"/>
      <c r="N26106" s="180"/>
      <c r="O26106" s="180"/>
    </row>
    <row r="26107" spans="8:15" s="179" customFormat="1" x14ac:dyDescent="0.2">
      <c r="H26107" s="180"/>
      <c r="I26107" s="180"/>
      <c r="L26107" s="181"/>
      <c r="M26107" s="180"/>
      <c r="N26107" s="180"/>
      <c r="O26107" s="180"/>
    </row>
    <row r="26108" spans="8:15" s="179" customFormat="1" x14ac:dyDescent="0.2">
      <c r="H26108" s="180"/>
      <c r="I26108" s="180"/>
      <c r="L26108" s="181"/>
      <c r="M26108" s="180"/>
      <c r="N26108" s="180"/>
      <c r="O26108" s="180"/>
    </row>
    <row r="26109" spans="8:15" s="179" customFormat="1" x14ac:dyDescent="0.2">
      <c r="H26109" s="180"/>
      <c r="I26109" s="180"/>
      <c r="L26109" s="181"/>
      <c r="M26109" s="180"/>
      <c r="N26109" s="180"/>
      <c r="O26109" s="180"/>
    </row>
    <row r="26110" spans="8:15" s="179" customFormat="1" x14ac:dyDescent="0.2">
      <c r="H26110" s="180"/>
      <c r="I26110" s="180"/>
      <c r="L26110" s="181"/>
      <c r="M26110" s="180"/>
      <c r="N26110" s="180"/>
      <c r="O26110" s="180"/>
    </row>
    <row r="26111" spans="8:15" s="179" customFormat="1" x14ac:dyDescent="0.2">
      <c r="H26111" s="180"/>
      <c r="I26111" s="180"/>
      <c r="L26111" s="181"/>
      <c r="M26111" s="180"/>
      <c r="N26111" s="180"/>
      <c r="O26111" s="180"/>
    </row>
    <row r="26112" spans="8:15" s="179" customFormat="1" x14ac:dyDescent="0.2">
      <c r="H26112" s="180"/>
      <c r="I26112" s="180"/>
      <c r="L26112" s="181"/>
      <c r="M26112" s="180"/>
      <c r="N26112" s="180"/>
      <c r="O26112" s="180"/>
    </row>
    <row r="26113" spans="8:15" s="179" customFormat="1" x14ac:dyDescent="0.2">
      <c r="H26113" s="180"/>
      <c r="I26113" s="180"/>
      <c r="L26113" s="181"/>
      <c r="M26113" s="180"/>
      <c r="N26113" s="180"/>
      <c r="O26113" s="180"/>
    </row>
    <row r="26114" spans="8:15" s="179" customFormat="1" x14ac:dyDescent="0.2">
      <c r="H26114" s="180"/>
      <c r="I26114" s="180"/>
      <c r="L26114" s="181"/>
      <c r="M26114" s="180"/>
      <c r="N26114" s="180"/>
      <c r="O26114" s="180"/>
    </row>
    <row r="26115" spans="8:15" s="179" customFormat="1" x14ac:dyDescent="0.2">
      <c r="H26115" s="180"/>
      <c r="I26115" s="180"/>
      <c r="L26115" s="181"/>
      <c r="M26115" s="180"/>
      <c r="N26115" s="180"/>
      <c r="O26115" s="180"/>
    </row>
    <row r="26116" spans="8:15" s="179" customFormat="1" x14ac:dyDescent="0.2">
      <c r="H26116" s="180"/>
      <c r="I26116" s="180"/>
      <c r="L26116" s="181"/>
      <c r="M26116" s="180"/>
      <c r="N26116" s="180"/>
      <c r="O26116" s="180"/>
    </row>
    <row r="26117" spans="8:15" s="179" customFormat="1" x14ac:dyDescent="0.2">
      <c r="H26117" s="180"/>
      <c r="I26117" s="180"/>
      <c r="L26117" s="181"/>
      <c r="M26117" s="180"/>
      <c r="N26117" s="180"/>
      <c r="O26117" s="180"/>
    </row>
    <row r="26118" spans="8:15" s="179" customFormat="1" x14ac:dyDescent="0.2">
      <c r="H26118" s="180"/>
      <c r="I26118" s="180"/>
      <c r="L26118" s="181"/>
      <c r="M26118" s="180"/>
      <c r="N26118" s="180"/>
      <c r="O26118" s="180"/>
    </row>
    <row r="26119" spans="8:15" s="179" customFormat="1" x14ac:dyDescent="0.2">
      <c r="H26119" s="180"/>
      <c r="I26119" s="180"/>
      <c r="L26119" s="181"/>
      <c r="M26119" s="180"/>
      <c r="N26119" s="180"/>
      <c r="O26119" s="180"/>
    </row>
    <row r="26120" spans="8:15" s="179" customFormat="1" x14ac:dyDescent="0.2">
      <c r="H26120" s="180"/>
      <c r="I26120" s="180"/>
      <c r="L26120" s="181"/>
      <c r="M26120" s="180"/>
      <c r="N26120" s="180"/>
      <c r="O26120" s="180"/>
    </row>
    <row r="26121" spans="8:15" s="179" customFormat="1" x14ac:dyDescent="0.2">
      <c r="H26121" s="180"/>
      <c r="I26121" s="180"/>
      <c r="L26121" s="181"/>
      <c r="M26121" s="180"/>
      <c r="N26121" s="180"/>
      <c r="O26121" s="180"/>
    </row>
    <row r="26122" spans="8:15" s="179" customFormat="1" x14ac:dyDescent="0.2">
      <c r="H26122" s="180"/>
      <c r="I26122" s="180"/>
      <c r="L26122" s="181"/>
      <c r="M26122" s="180"/>
      <c r="N26122" s="180"/>
      <c r="O26122" s="180"/>
    </row>
    <row r="26123" spans="8:15" s="179" customFormat="1" x14ac:dyDescent="0.2">
      <c r="H26123" s="180"/>
      <c r="I26123" s="180"/>
      <c r="L26123" s="181"/>
      <c r="M26123" s="180"/>
      <c r="N26123" s="180"/>
      <c r="O26123" s="180"/>
    </row>
    <row r="26124" spans="8:15" s="179" customFormat="1" x14ac:dyDescent="0.2">
      <c r="H26124" s="180"/>
      <c r="I26124" s="180"/>
      <c r="L26124" s="181"/>
      <c r="M26124" s="180"/>
      <c r="N26124" s="180"/>
      <c r="O26124" s="180"/>
    </row>
    <row r="26125" spans="8:15" s="179" customFormat="1" x14ac:dyDescent="0.2">
      <c r="H26125" s="180"/>
      <c r="I26125" s="180"/>
      <c r="L26125" s="181"/>
      <c r="M26125" s="180"/>
      <c r="N26125" s="180"/>
      <c r="O26125" s="180"/>
    </row>
    <row r="26126" spans="8:15" s="179" customFormat="1" x14ac:dyDescent="0.2">
      <c r="H26126" s="180"/>
      <c r="I26126" s="180"/>
      <c r="L26126" s="181"/>
      <c r="M26126" s="180"/>
      <c r="N26126" s="180"/>
      <c r="O26126" s="180"/>
    </row>
    <row r="26127" spans="8:15" s="179" customFormat="1" x14ac:dyDescent="0.2">
      <c r="H26127" s="180"/>
      <c r="I26127" s="180"/>
      <c r="L26127" s="181"/>
      <c r="M26127" s="180"/>
      <c r="N26127" s="180"/>
      <c r="O26127" s="180"/>
    </row>
    <row r="26128" spans="8:15" s="179" customFormat="1" x14ac:dyDescent="0.2">
      <c r="H26128" s="180"/>
      <c r="I26128" s="180"/>
      <c r="L26128" s="181"/>
      <c r="M26128" s="180"/>
      <c r="N26128" s="180"/>
      <c r="O26128" s="180"/>
    </row>
    <row r="26129" spans="8:15" s="179" customFormat="1" x14ac:dyDescent="0.2">
      <c r="H26129" s="180"/>
      <c r="I26129" s="180"/>
      <c r="L26129" s="181"/>
      <c r="M26129" s="180"/>
      <c r="N26129" s="180"/>
      <c r="O26129" s="180"/>
    </row>
    <row r="26130" spans="8:15" s="179" customFormat="1" x14ac:dyDescent="0.2">
      <c r="H26130" s="180"/>
      <c r="I26130" s="180"/>
      <c r="L26130" s="181"/>
      <c r="M26130" s="180"/>
      <c r="N26130" s="180"/>
      <c r="O26130" s="180"/>
    </row>
    <row r="26131" spans="8:15" s="179" customFormat="1" x14ac:dyDescent="0.2">
      <c r="H26131" s="180"/>
      <c r="I26131" s="180"/>
      <c r="L26131" s="181"/>
      <c r="M26131" s="180"/>
      <c r="N26131" s="180"/>
      <c r="O26131" s="180"/>
    </row>
    <row r="26132" spans="8:15" s="179" customFormat="1" x14ac:dyDescent="0.2">
      <c r="H26132" s="180"/>
      <c r="I26132" s="180"/>
      <c r="L26132" s="181"/>
      <c r="M26132" s="180"/>
      <c r="N26132" s="180"/>
      <c r="O26132" s="180"/>
    </row>
    <row r="26133" spans="8:15" s="179" customFormat="1" x14ac:dyDescent="0.2">
      <c r="H26133" s="180"/>
      <c r="I26133" s="180"/>
      <c r="L26133" s="181"/>
      <c r="M26133" s="180"/>
      <c r="N26133" s="180"/>
      <c r="O26133" s="180"/>
    </row>
    <row r="26134" spans="8:15" s="179" customFormat="1" x14ac:dyDescent="0.2">
      <c r="H26134" s="180"/>
      <c r="I26134" s="180"/>
      <c r="L26134" s="181"/>
      <c r="M26134" s="180"/>
      <c r="N26134" s="180"/>
      <c r="O26134" s="180"/>
    </row>
    <row r="26135" spans="8:15" s="179" customFormat="1" x14ac:dyDescent="0.2">
      <c r="H26135" s="180"/>
      <c r="I26135" s="180"/>
      <c r="L26135" s="181"/>
      <c r="M26135" s="180"/>
      <c r="N26135" s="180"/>
      <c r="O26135" s="180"/>
    </row>
    <row r="26136" spans="8:15" s="179" customFormat="1" x14ac:dyDescent="0.2">
      <c r="H26136" s="180"/>
      <c r="I26136" s="180"/>
      <c r="L26136" s="181"/>
      <c r="M26136" s="180"/>
      <c r="N26136" s="180"/>
      <c r="O26136" s="180"/>
    </row>
    <row r="26137" spans="8:15" s="179" customFormat="1" x14ac:dyDescent="0.2">
      <c r="H26137" s="180"/>
      <c r="I26137" s="180"/>
      <c r="L26137" s="181"/>
      <c r="M26137" s="180"/>
      <c r="N26137" s="180"/>
      <c r="O26137" s="180"/>
    </row>
    <row r="26138" spans="8:15" s="179" customFormat="1" x14ac:dyDescent="0.2">
      <c r="H26138" s="180"/>
      <c r="I26138" s="180"/>
      <c r="L26138" s="181"/>
      <c r="M26138" s="180"/>
      <c r="N26138" s="180"/>
      <c r="O26138" s="180"/>
    </row>
    <row r="26139" spans="8:15" s="179" customFormat="1" x14ac:dyDescent="0.2">
      <c r="H26139" s="180"/>
      <c r="I26139" s="180"/>
      <c r="L26139" s="181"/>
      <c r="M26139" s="180"/>
      <c r="N26139" s="180"/>
      <c r="O26139" s="180"/>
    </row>
    <row r="26140" spans="8:15" s="179" customFormat="1" x14ac:dyDescent="0.2">
      <c r="H26140" s="180"/>
      <c r="I26140" s="180"/>
      <c r="L26140" s="181"/>
      <c r="M26140" s="180"/>
      <c r="N26140" s="180"/>
      <c r="O26140" s="180"/>
    </row>
    <row r="26141" spans="8:15" s="179" customFormat="1" x14ac:dyDescent="0.2">
      <c r="H26141" s="180"/>
      <c r="I26141" s="180"/>
      <c r="L26141" s="181"/>
      <c r="M26141" s="180"/>
      <c r="N26141" s="180"/>
      <c r="O26141" s="180"/>
    </row>
    <row r="26142" spans="8:15" s="179" customFormat="1" x14ac:dyDescent="0.2">
      <c r="H26142" s="180"/>
      <c r="I26142" s="180"/>
      <c r="L26142" s="181"/>
      <c r="M26142" s="180"/>
      <c r="N26142" s="180"/>
      <c r="O26142" s="180"/>
    </row>
    <row r="26143" spans="8:15" s="179" customFormat="1" x14ac:dyDescent="0.2">
      <c r="H26143" s="180"/>
      <c r="I26143" s="180"/>
      <c r="L26143" s="181"/>
      <c r="M26143" s="180"/>
      <c r="N26143" s="180"/>
      <c r="O26143" s="180"/>
    </row>
    <row r="26144" spans="8:15" s="179" customFormat="1" x14ac:dyDescent="0.2">
      <c r="H26144" s="180"/>
      <c r="I26144" s="180"/>
      <c r="L26144" s="181"/>
      <c r="M26144" s="180"/>
      <c r="N26144" s="180"/>
      <c r="O26144" s="180"/>
    </row>
    <row r="26145" spans="8:15" s="179" customFormat="1" x14ac:dyDescent="0.2">
      <c r="H26145" s="180"/>
      <c r="I26145" s="180"/>
      <c r="L26145" s="181"/>
      <c r="M26145" s="180"/>
      <c r="N26145" s="180"/>
      <c r="O26145" s="180"/>
    </row>
    <row r="26146" spans="8:15" s="179" customFormat="1" x14ac:dyDescent="0.2">
      <c r="H26146" s="180"/>
      <c r="I26146" s="180"/>
      <c r="L26146" s="181"/>
      <c r="M26146" s="180"/>
      <c r="N26146" s="180"/>
      <c r="O26146" s="180"/>
    </row>
    <row r="26147" spans="8:15" s="179" customFormat="1" x14ac:dyDescent="0.2">
      <c r="H26147" s="180"/>
      <c r="I26147" s="180"/>
      <c r="L26147" s="181"/>
      <c r="M26147" s="180"/>
      <c r="N26147" s="180"/>
      <c r="O26147" s="180"/>
    </row>
    <row r="26148" spans="8:15" s="179" customFormat="1" x14ac:dyDescent="0.2">
      <c r="H26148" s="180"/>
      <c r="I26148" s="180"/>
      <c r="L26148" s="181"/>
      <c r="M26148" s="180"/>
      <c r="N26148" s="180"/>
      <c r="O26148" s="180"/>
    </row>
    <row r="26149" spans="8:15" s="179" customFormat="1" x14ac:dyDescent="0.2">
      <c r="H26149" s="180"/>
      <c r="I26149" s="180"/>
      <c r="L26149" s="181"/>
      <c r="M26149" s="180"/>
      <c r="N26149" s="180"/>
      <c r="O26149" s="180"/>
    </row>
    <row r="26150" spans="8:15" s="179" customFormat="1" x14ac:dyDescent="0.2">
      <c r="H26150" s="180"/>
      <c r="I26150" s="180"/>
      <c r="L26150" s="181"/>
      <c r="M26150" s="180"/>
      <c r="N26150" s="180"/>
      <c r="O26150" s="180"/>
    </row>
    <row r="26151" spans="8:15" s="179" customFormat="1" x14ac:dyDescent="0.2">
      <c r="H26151" s="180"/>
      <c r="I26151" s="180"/>
      <c r="L26151" s="181"/>
      <c r="M26151" s="180"/>
      <c r="N26151" s="180"/>
      <c r="O26151" s="180"/>
    </row>
    <row r="26152" spans="8:15" s="179" customFormat="1" x14ac:dyDescent="0.2">
      <c r="H26152" s="180"/>
      <c r="I26152" s="180"/>
      <c r="L26152" s="181"/>
      <c r="M26152" s="180"/>
      <c r="N26152" s="180"/>
      <c r="O26152" s="180"/>
    </row>
    <row r="26153" spans="8:15" s="179" customFormat="1" x14ac:dyDescent="0.2">
      <c r="H26153" s="180"/>
      <c r="I26153" s="180"/>
      <c r="L26153" s="181"/>
      <c r="M26153" s="180"/>
      <c r="N26153" s="180"/>
      <c r="O26153" s="180"/>
    </row>
    <row r="26154" spans="8:15" s="179" customFormat="1" x14ac:dyDescent="0.2">
      <c r="H26154" s="180"/>
      <c r="I26154" s="180"/>
      <c r="L26154" s="181"/>
      <c r="M26154" s="180"/>
      <c r="N26154" s="180"/>
      <c r="O26154" s="180"/>
    </row>
    <row r="26155" spans="8:15" s="179" customFormat="1" x14ac:dyDescent="0.2">
      <c r="H26155" s="180"/>
      <c r="I26155" s="180"/>
      <c r="L26155" s="181"/>
      <c r="M26155" s="180"/>
      <c r="N26155" s="180"/>
      <c r="O26155" s="180"/>
    </row>
    <row r="26156" spans="8:15" s="179" customFormat="1" x14ac:dyDescent="0.2">
      <c r="H26156" s="180"/>
      <c r="I26156" s="180"/>
      <c r="L26156" s="181"/>
      <c r="M26156" s="180"/>
      <c r="N26156" s="180"/>
      <c r="O26156" s="180"/>
    </row>
    <row r="26157" spans="8:15" s="179" customFormat="1" x14ac:dyDescent="0.2">
      <c r="H26157" s="180"/>
      <c r="I26157" s="180"/>
      <c r="L26157" s="181"/>
      <c r="M26157" s="180"/>
      <c r="N26157" s="180"/>
      <c r="O26157" s="180"/>
    </row>
    <row r="26158" spans="8:15" s="179" customFormat="1" x14ac:dyDescent="0.2">
      <c r="H26158" s="180"/>
      <c r="I26158" s="180"/>
      <c r="L26158" s="181"/>
      <c r="M26158" s="180"/>
      <c r="N26158" s="180"/>
      <c r="O26158" s="180"/>
    </row>
    <row r="26159" spans="8:15" s="179" customFormat="1" x14ac:dyDescent="0.2">
      <c r="H26159" s="180"/>
      <c r="I26159" s="180"/>
      <c r="L26159" s="181"/>
      <c r="M26159" s="180"/>
      <c r="N26159" s="180"/>
      <c r="O26159" s="180"/>
    </row>
    <row r="26160" spans="8:15" s="179" customFormat="1" x14ac:dyDescent="0.2">
      <c r="H26160" s="180"/>
      <c r="I26160" s="180"/>
      <c r="L26160" s="181"/>
      <c r="M26160" s="180"/>
      <c r="N26160" s="180"/>
      <c r="O26160" s="180"/>
    </row>
    <row r="26161" spans="8:15" s="179" customFormat="1" x14ac:dyDescent="0.2">
      <c r="H26161" s="180"/>
      <c r="I26161" s="180"/>
      <c r="L26161" s="181"/>
      <c r="M26161" s="180"/>
      <c r="N26161" s="180"/>
      <c r="O26161" s="180"/>
    </row>
    <row r="26162" spans="8:15" s="179" customFormat="1" x14ac:dyDescent="0.2">
      <c r="H26162" s="180"/>
      <c r="I26162" s="180"/>
      <c r="L26162" s="181"/>
      <c r="M26162" s="180"/>
      <c r="N26162" s="180"/>
      <c r="O26162" s="180"/>
    </row>
    <row r="26163" spans="8:15" s="179" customFormat="1" x14ac:dyDescent="0.2">
      <c r="H26163" s="180"/>
      <c r="I26163" s="180"/>
      <c r="L26163" s="181"/>
      <c r="M26163" s="180"/>
      <c r="N26163" s="180"/>
      <c r="O26163" s="180"/>
    </row>
    <row r="26164" spans="8:15" s="179" customFormat="1" x14ac:dyDescent="0.2">
      <c r="H26164" s="180"/>
      <c r="I26164" s="180"/>
      <c r="L26164" s="181"/>
      <c r="M26164" s="180"/>
      <c r="N26164" s="180"/>
      <c r="O26164" s="180"/>
    </row>
    <row r="26165" spans="8:15" s="179" customFormat="1" x14ac:dyDescent="0.2">
      <c r="H26165" s="180"/>
      <c r="I26165" s="180"/>
      <c r="L26165" s="181"/>
      <c r="M26165" s="180"/>
      <c r="N26165" s="180"/>
      <c r="O26165" s="180"/>
    </row>
    <row r="26166" spans="8:15" s="179" customFormat="1" x14ac:dyDescent="0.2">
      <c r="H26166" s="180"/>
      <c r="I26166" s="180"/>
      <c r="L26166" s="181"/>
      <c r="M26166" s="180"/>
      <c r="N26166" s="180"/>
      <c r="O26166" s="180"/>
    </row>
    <row r="26167" spans="8:15" s="179" customFormat="1" x14ac:dyDescent="0.2">
      <c r="H26167" s="180"/>
      <c r="I26167" s="180"/>
      <c r="L26167" s="181"/>
      <c r="M26167" s="180"/>
      <c r="N26167" s="180"/>
      <c r="O26167" s="180"/>
    </row>
    <row r="26168" spans="8:15" s="179" customFormat="1" x14ac:dyDescent="0.2">
      <c r="H26168" s="180"/>
      <c r="I26168" s="180"/>
      <c r="L26168" s="181"/>
      <c r="M26168" s="180"/>
      <c r="N26168" s="180"/>
      <c r="O26168" s="180"/>
    </row>
    <row r="26169" spans="8:15" s="179" customFormat="1" x14ac:dyDescent="0.2">
      <c r="H26169" s="180"/>
      <c r="I26169" s="180"/>
      <c r="L26169" s="181"/>
      <c r="M26169" s="180"/>
      <c r="N26169" s="180"/>
      <c r="O26169" s="180"/>
    </row>
    <row r="26170" spans="8:15" s="179" customFormat="1" x14ac:dyDescent="0.2">
      <c r="H26170" s="180"/>
      <c r="I26170" s="180"/>
      <c r="L26170" s="181"/>
      <c r="M26170" s="180"/>
      <c r="N26170" s="180"/>
      <c r="O26170" s="180"/>
    </row>
    <row r="26171" spans="8:15" s="179" customFormat="1" x14ac:dyDescent="0.2">
      <c r="H26171" s="180"/>
      <c r="I26171" s="180"/>
      <c r="L26171" s="181"/>
      <c r="M26171" s="180"/>
      <c r="N26171" s="180"/>
      <c r="O26171" s="180"/>
    </row>
    <row r="26172" spans="8:15" s="179" customFormat="1" x14ac:dyDescent="0.2">
      <c r="H26172" s="180"/>
      <c r="I26172" s="180"/>
      <c r="L26172" s="181"/>
      <c r="M26172" s="180"/>
      <c r="N26172" s="180"/>
      <c r="O26172" s="180"/>
    </row>
    <row r="26173" spans="8:15" s="179" customFormat="1" x14ac:dyDescent="0.2">
      <c r="H26173" s="180"/>
      <c r="I26173" s="180"/>
      <c r="L26173" s="181"/>
      <c r="M26173" s="180"/>
      <c r="N26173" s="180"/>
      <c r="O26173" s="180"/>
    </row>
    <row r="26174" spans="8:15" s="179" customFormat="1" x14ac:dyDescent="0.2">
      <c r="H26174" s="180"/>
      <c r="I26174" s="180"/>
      <c r="L26174" s="181"/>
      <c r="M26174" s="180"/>
      <c r="N26174" s="180"/>
      <c r="O26174" s="180"/>
    </row>
    <row r="26175" spans="8:15" s="179" customFormat="1" x14ac:dyDescent="0.2">
      <c r="H26175" s="180"/>
      <c r="I26175" s="180"/>
      <c r="L26175" s="181"/>
      <c r="M26175" s="180"/>
      <c r="N26175" s="180"/>
      <c r="O26175" s="180"/>
    </row>
    <row r="26176" spans="8:15" s="179" customFormat="1" x14ac:dyDescent="0.2">
      <c r="H26176" s="180"/>
      <c r="I26176" s="180"/>
      <c r="L26176" s="181"/>
      <c r="M26176" s="180"/>
      <c r="N26176" s="180"/>
      <c r="O26176" s="180"/>
    </row>
    <row r="26177" spans="8:15" s="179" customFormat="1" x14ac:dyDescent="0.2">
      <c r="H26177" s="180"/>
      <c r="I26177" s="180"/>
      <c r="L26177" s="181"/>
      <c r="M26177" s="180"/>
      <c r="N26177" s="180"/>
      <c r="O26177" s="180"/>
    </row>
    <row r="26178" spans="8:15" s="179" customFormat="1" x14ac:dyDescent="0.2">
      <c r="H26178" s="180"/>
      <c r="I26178" s="180"/>
      <c r="L26178" s="181"/>
      <c r="M26178" s="180"/>
      <c r="N26178" s="180"/>
      <c r="O26178" s="180"/>
    </row>
    <row r="26179" spans="8:15" s="179" customFormat="1" x14ac:dyDescent="0.2">
      <c r="H26179" s="180"/>
      <c r="I26179" s="180"/>
      <c r="L26179" s="181"/>
      <c r="M26179" s="180"/>
      <c r="N26179" s="180"/>
      <c r="O26179" s="180"/>
    </row>
    <row r="26180" spans="8:15" s="179" customFormat="1" x14ac:dyDescent="0.2">
      <c r="H26180" s="180"/>
      <c r="I26180" s="180"/>
      <c r="L26180" s="181"/>
      <c r="M26180" s="180"/>
      <c r="N26180" s="180"/>
      <c r="O26180" s="180"/>
    </row>
    <row r="26181" spans="8:15" s="179" customFormat="1" x14ac:dyDescent="0.2">
      <c r="H26181" s="180"/>
      <c r="I26181" s="180"/>
      <c r="L26181" s="181"/>
      <c r="M26181" s="180"/>
      <c r="N26181" s="180"/>
      <c r="O26181" s="180"/>
    </row>
    <row r="26182" spans="8:15" s="179" customFormat="1" x14ac:dyDescent="0.2">
      <c r="H26182" s="180"/>
      <c r="I26182" s="180"/>
      <c r="L26182" s="181"/>
      <c r="M26182" s="180"/>
      <c r="N26182" s="180"/>
      <c r="O26182" s="180"/>
    </row>
    <row r="26183" spans="8:15" s="179" customFormat="1" x14ac:dyDescent="0.2">
      <c r="H26183" s="180"/>
      <c r="I26183" s="180"/>
      <c r="L26183" s="181"/>
      <c r="M26183" s="180"/>
      <c r="N26183" s="180"/>
      <c r="O26183" s="180"/>
    </row>
    <row r="26184" spans="8:15" s="179" customFormat="1" x14ac:dyDescent="0.2">
      <c r="H26184" s="180"/>
      <c r="I26184" s="180"/>
      <c r="L26184" s="181"/>
      <c r="M26184" s="180"/>
      <c r="N26184" s="180"/>
      <c r="O26184" s="180"/>
    </row>
    <row r="26185" spans="8:15" s="179" customFormat="1" x14ac:dyDescent="0.2">
      <c r="H26185" s="180"/>
      <c r="I26185" s="180"/>
      <c r="L26185" s="181"/>
      <c r="M26185" s="180"/>
      <c r="N26185" s="180"/>
      <c r="O26185" s="180"/>
    </row>
    <row r="26186" spans="8:15" s="179" customFormat="1" x14ac:dyDescent="0.2">
      <c r="H26186" s="180"/>
      <c r="I26186" s="180"/>
      <c r="L26186" s="181"/>
      <c r="M26186" s="180"/>
      <c r="N26186" s="180"/>
      <c r="O26186" s="180"/>
    </row>
    <row r="26187" spans="8:15" s="179" customFormat="1" x14ac:dyDescent="0.2">
      <c r="H26187" s="180"/>
      <c r="I26187" s="180"/>
      <c r="L26187" s="181"/>
      <c r="M26187" s="180"/>
      <c r="N26187" s="180"/>
      <c r="O26187" s="180"/>
    </row>
    <row r="26188" spans="8:15" s="179" customFormat="1" x14ac:dyDescent="0.2">
      <c r="H26188" s="180"/>
      <c r="I26188" s="180"/>
      <c r="L26188" s="181"/>
      <c r="M26188" s="180"/>
      <c r="N26188" s="180"/>
      <c r="O26188" s="180"/>
    </row>
    <row r="26189" spans="8:15" s="179" customFormat="1" x14ac:dyDescent="0.2">
      <c r="H26189" s="180"/>
      <c r="I26189" s="180"/>
      <c r="L26189" s="181"/>
      <c r="M26189" s="180"/>
      <c r="N26189" s="180"/>
      <c r="O26189" s="180"/>
    </row>
    <row r="26190" spans="8:15" s="179" customFormat="1" x14ac:dyDescent="0.2">
      <c r="H26190" s="180"/>
      <c r="I26190" s="180"/>
      <c r="L26190" s="181"/>
      <c r="M26190" s="180"/>
      <c r="N26190" s="180"/>
      <c r="O26190" s="180"/>
    </row>
    <row r="26191" spans="8:15" s="179" customFormat="1" x14ac:dyDescent="0.2">
      <c r="H26191" s="180"/>
      <c r="I26191" s="180"/>
      <c r="L26191" s="181"/>
      <c r="M26191" s="180"/>
      <c r="N26191" s="180"/>
      <c r="O26191" s="180"/>
    </row>
    <row r="26192" spans="8:15" s="179" customFormat="1" x14ac:dyDescent="0.2">
      <c r="H26192" s="180"/>
      <c r="I26192" s="180"/>
      <c r="L26192" s="181"/>
      <c r="M26192" s="180"/>
      <c r="N26192" s="180"/>
      <c r="O26192" s="180"/>
    </row>
    <row r="26193" spans="8:15" s="179" customFormat="1" x14ac:dyDescent="0.2">
      <c r="H26193" s="180"/>
      <c r="I26193" s="180"/>
      <c r="L26193" s="181"/>
      <c r="M26193" s="180"/>
      <c r="N26193" s="180"/>
      <c r="O26193" s="180"/>
    </row>
    <row r="26194" spans="8:15" s="179" customFormat="1" x14ac:dyDescent="0.2">
      <c r="H26194" s="180"/>
      <c r="I26194" s="180"/>
      <c r="L26194" s="181"/>
      <c r="M26194" s="180"/>
      <c r="N26194" s="180"/>
      <c r="O26194" s="180"/>
    </row>
    <row r="26195" spans="8:15" s="179" customFormat="1" x14ac:dyDescent="0.2">
      <c r="H26195" s="180"/>
      <c r="I26195" s="180"/>
      <c r="L26195" s="181"/>
      <c r="M26195" s="180"/>
      <c r="N26195" s="180"/>
      <c r="O26195" s="180"/>
    </row>
    <row r="26196" spans="8:15" s="179" customFormat="1" x14ac:dyDescent="0.2">
      <c r="H26196" s="180"/>
      <c r="I26196" s="180"/>
      <c r="L26196" s="181"/>
      <c r="M26196" s="180"/>
      <c r="N26196" s="180"/>
      <c r="O26196" s="180"/>
    </row>
    <row r="26197" spans="8:15" s="179" customFormat="1" x14ac:dyDescent="0.2">
      <c r="H26197" s="180"/>
      <c r="I26197" s="180"/>
      <c r="L26197" s="181"/>
      <c r="M26197" s="180"/>
      <c r="N26197" s="180"/>
      <c r="O26197" s="180"/>
    </row>
    <row r="26198" spans="8:15" s="179" customFormat="1" x14ac:dyDescent="0.2">
      <c r="H26198" s="180"/>
      <c r="I26198" s="180"/>
      <c r="L26198" s="181"/>
      <c r="M26198" s="180"/>
      <c r="N26198" s="180"/>
      <c r="O26198" s="180"/>
    </row>
    <row r="26199" spans="8:15" s="179" customFormat="1" x14ac:dyDescent="0.2">
      <c r="H26199" s="180"/>
      <c r="I26199" s="180"/>
      <c r="L26199" s="181"/>
      <c r="M26199" s="180"/>
      <c r="N26199" s="180"/>
      <c r="O26199" s="180"/>
    </row>
    <row r="26200" spans="8:15" s="179" customFormat="1" x14ac:dyDescent="0.2">
      <c r="H26200" s="180"/>
      <c r="I26200" s="180"/>
      <c r="L26200" s="181"/>
      <c r="M26200" s="180"/>
      <c r="N26200" s="180"/>
      <c r="O26200" s="180"/>
    </row>
    <row r="26201" spans="8:15" s="179" customFormat="1" x14ac:dyDescent="0.2">
      <c r="H26201" s="180"/>
      <c r="I26201" s="180"/>
      <c r="L26201" s="181"/>
      <c r="M26201" s="180"/>
      <c r="N26201" s="180"/>
      <c r="O26201" s="180"/>
    </row>
    <row r="26202" spans="8:15" s="179" customFormat="1" x14ac:dyDescent="0.2">
      <c r="H26202" s="180"/>
      <c r="I26202" s="180"/>
      <c r="L26202" s="181"/>
      <c r="M26202" s="180"/>
      <c r="N26202" s="180"/>
      <c r="O26202" s="180"/>
    </row>
    <row r="26203" spans="8:15" s="179" customFormat="1" x14ac:dyDescent="0.2">
      <c r="H26203" s="180"/>
      <c r="I26203" s="180"/>
      <c r="L26203" s="181"/>
      <c r="M26203" s="180"/>
      <c r="N26203" s="180"/>
      <c r="O26203" s="180"/>
    </row>
    <row r="26204" spans="8:15" s="179" customFormat="1" x14ac:dyDescent="0.2">
      <c r="H26204" s="180"/>
      <c r="I26204" s="180"/>
      <c r="L26204" s="181"/>
      <c r="M26204" s="180"/>
      <c r="N26204" s="180"/>
      <c r="O26204" s="180"/>
    </row>
    <row r="26205" spans="8:15" s="179" customFormat="1" x14ac:dyDescent="0.2">
      <c r="H26205" s="180"/>
      <c r="I26205" s="180"/>
      <c r="L26205" s="181"/>
      <c r="M26205" s="180"/>
      <c r="N26205" s="180"/>
      <c r="O26205" s="180"/>
    </row>
    <row r="26206" spans="8:15" s="179" customFormat="1" x14ac:dyDescent="0.2">
      <c r="H26206" s="180"/>
      <c r="I26206" s="180"/>
      <c r="L26206" s="181"/>
      <c r="M26206" s="180"/>
      <c r="N26206" s="180"/>
      <c r="O26206" s="180"/>
    </row>
    <row r="26207" spans="8:15" s="179" customFormat="1" x14ac:dyDescent="0.2">
      <c r="H26207" s="180"/>
      <c r="I26207" s="180"/>
      <c r="L26207" s="181"/>
      <c r="M26207" s="180"/>
      <c r="N26207" s="180"/>
      <c r="O26207" s="180"/>
    </row>
    <row r="26208" spans="8:15" s="179" customFormat="1" x14ac:dyDescent="0.2">
      <c r="H26208" s="180"/>
      <c r="I26208" s="180"/>
      <c r="L26208" s="181"/>
      <c r="M26208" s="180"/>
      <c r="N26208" s="180"/>
      <c r="O26208" s="180"/>
    </row>
    <row r="26209" spans="8:15" s="179" customFormat="1" x14ac:dyDescent="0.2">
      <c r="H26209" s="180"/>
      <c r="I26209" s="180"/>
      <c r="L26209" s="181"/>
      <c r="M26209" s="180"/>
      <c r="N26209" s="180"/>
      <c r="O26209" s="180"/>
    </row>
    <row r="26210" spans="8:15" s="179" customFormat="1" x14ac:dyDescent="0.2">
      <c r="H26210" s="180"/>
      <c r="I26210" s="180"/>
      <c r="L26210" s="181"/>
      <c r="M26210" s="180"/>
      <c r="N26210" s="180"/>
      <c r="O26210" s="180"/>
    </row>
    <row r="26211" spans="8:15" s="179" customFormat="1" x14ac:dyDescent="0.2">
      <c r="H26211" s="180"/>
      <c r="I26211" s="180"/>
      <c r="L26211" s="181"/>
      <c r="M26211" s="180"/>
      <c r="N26211" s="180"/>
      <c r="O26211" s="180"/>
    </row>
    <row r="26212" spans="8:15" s="179" customFormat="1" x14ac:dyDescent="0.2">
      <c r="H26212" s="180"/>
      <c r="I26212" s="180"/>
      <c r="L26212" s="181"/>
      <c r="M26212" s="180"/>
      <c r="N26212" s="180"/>
      <c r="O26212" s="180"/>
    </row>
    <row r="26213" spans="8:15" s="179" customFormat="1" x14ac:dyDescent="0.2">
      <c r="H26213" s="180"/>
      <c r="I26213" s="180"/>
      <c r="L26213" s="181"/>
      <c r="M26213" s="180"/>
      <c r="N26213" s="180"/>
      <c r="O26213" s="180"/>
    </row>
    <row r="26214" spans="8:15" s="179" customFormat="1" x14ac:dyDescent="0.2">
      <c r="H26214" s="180"/>
      <c r="I26214" s="180"/>
      <c r="L26214" s="181"/>
      <c r="M26214" s="180"/>
      <c r="N26214" s="180"/>
      <c r="O26214" s="180"/>
    </row>
    <row r="26215" spans="8:15" s="179" customFormat="1" x14ac:dyDescent="0.2">
      <c r="H26215" s="180"/>
      <c r="I26215" s="180"/>
      <c r="L26215" s="181"/>
      <c r="M26215" s="180"/>
      <c r="N26215" s="180"/>
      <c r="O26215" s="180"/>
    </row>
    <row r="26216" spans="8:15" s="179" customFormat="1" x14ac:dyDescent="0.2">
      <c r="H26216" s="180"/>
      <c r="I26216" s="180"/>
      <c r="L26216" s="181"/>
      <c r="M26216" s="180"/>
      <c r="N26216" s="180"/>
      <c r="O26216" s="180"/>
    </row>
    <row r="26217" spans="8:15" s="179" customFormat="1" x14ac:dyDescent="0.2">
      <c r="H26217" s="180"/>
      <c r="I26217" s="180"/>
      <c r="L26217" s="181"/>
      <c r="M26217" s="180"/>
      <c r="N26217" s="180"/>
      <c r="O26217" s="180"/>
    </row>
    <row r="26218" spans="8:15" s="179" customFormat="1" x14ac:dyDescent="0.2">
      <c r="H26218" s="180"/>
      <c r="I26218" s="180"/>
      <c r="L26218" s="181"/>
      <c r="M26218" s="180"/>
      <c r="N26218" s="180"/>
      <c r="O26218" s="180"/>
    </row>
    <row r="26219" spans="8:15" s="179" customFormat="1" x14ac:dyDescent="0.2">
      <c r="H26219" s="180"/>
      <c r="I26219" s="180"/>
      <c r="L26219" s="181"/>
      <c r="M26219" s="180"/>
      <c r="N26219" s="180"/>
      <c r="O26219" s="180"/>
    </row>
    <row r="26220" spans="8:15" s="179" customFormat="1" x14ac:dyDescent="0.2">
      <c r="H26220" s="180"/>
      <c r="I26220" s="180"/>
      <c r="L26220" s="181"/>
      <c r="M26220" s="180"/>
      <c r="N26220" s="180"/>
      <c r="O26220" s="180"/>
    </row>
    <row r="26221" spans="8:15" s="179" customFormat="1" x14ac:dyDescent="0.2">
      <c r="H26221" s="180"/>
      <c r="I26221" s="180"/>
      <c r="L26221" s="181"/>
      <c r="M26221" s="180"/>
      <c r="N26221" s="180"/>
      <c r="O26221" s="180"/>
    </row>
    <row r="26222" spans="8:15" s="179" customFormat="1" x14ac:dyDescent="0.2">
      <c r="H26222" s="180"/>
      <c r="I26222" s="180"/>
      <c r="L26222" s="181"/>
      <c r="M26222" s="180"/>
      <c r="N26222" s="180"/>
      <c r="O26222" s="180"/>
    </row>
    <row r="26223" spans="8:15" s="179" customFormat="1" x14ac:dyDescent="0.2">
      <c r="H26223" s="180"/>
      <c r="I26223" s="180"/>
      <c r="L26223" s="181"/>
      <c r="M26223" s="180"/>
      <c r="N26223" s="180"/>
      <c r="O26223" s="180"/>
    </row>
    <row r="26224" spans="8:15" s="179" customFormat="1" x14ac:dyDescent="0.2">
      <c r="H26224" s="180"/>
      <c r="I26224" s="180"/>
      <c r="L26224" s="181"/>
      <c r="M26224" s="180"/>
      <c r="N26224" s="180"/>
      <c r="O26224" s="180"/>
    </row>
    <row r="26225" spans="8:15" s="179" customFormat="1" x14ac:dyDescent="0.2">
      <c r="H26225" s="180"/>
      <c r="I26225" s="180"/>
      <c r="L26225" s="181"/>
      <c r="M26225" s="180"/>
      <c r="N26225" s="180"/>
      <c r="O26225" s="180"/>
    </row>
    <row r="26226" spans="8:15" s="179" customFormat="1" x14ac:dyDescent="0.2">
      <c r="H26226" s="180"/>
      <c r="I26226" s="180"/>
      <c r="L26226" s="181"/>
      <c r="M26226" s="180"/>
      <c r="N26226" s="180"/>
      <c r="O26226" s="180"/>
    </row>
    <row r="26227" spans="8:15" s="179" customFormat="1" x14ac:dyDescent="0.2">
      <c r="H26227" s="180"/>
      <c r="I26227" s="180"/>
      <c r="L26227" s="181"/>
      <c r="M26227" s="180"/>
      <c r="N26227" s="180"/>
      <c r="O26227" s="180"/>
    </row>
    <row r="26228" spans="8:15" s="179" customFormat="1" x14ac:dyDescent="0.2">
      <c r="H26228" s="180"/>
      <c r="I26228" s="180"/>
      <c r="L26228" s="181"/>
      <c r="M26228" s="180"/>
      <c r="N26228" s="180"/>
      <c r="O26228" s="180"/>
    </row>
    <row r="26229" spans="8:15" s="179" customFormat="1" x14ac:dyDescent="0.2">
      <c r="H26229" s="180"/>
      <c r="I26229" s="180"/>
      <c r="L26229" s="181"/>
      <c r="M26229" s="180"/>
      <c r="N26229" s="180"/>
      <c r="O26229" s="180"/>
    </row>
    <row r="26230" spans="8:15" s="179" customFormat="1" x14ac:dyDescent="0.2">
      <c r="H26230" s="180"/>
      <c r="I26230" s="180"/>
      <c r="L26230" s="181"/>
      <c r="M26230" s="180"/>
      <c r="N26230" s="180"/>
      <c r="O26230" s="180"/>
    </row>
    <row r="26231" spans="8:15" s="179" customFormat="1" x14ac:dyDescent="0.2">
      <c r="H26231" s="180"/>
      <c r="I26231" s="180"/>
      <c r="L26231" s="181"/>
      <c r="M26231" s="180"/>
      <c r="N26231" s="180"/>
      <c r="O26231" s="180"/>
    </row>
    <row r="26232" spans="8:15" s="179" customFormat="1" x14ac:dyDescent="0.2">
      <c r="H26232" s="180"/>
      <c r="I26232" s="180"/>
      <c r="L26232" s="181"/>
      <c r="M26232" s="180"/>
      <c r="N26232" s="180"/>
      <c r="O26232" s="180"/>
    </row>
    <row r="26233" spans="8:15" s="179" customFormat="1" x14ac:dyDescent="0.2">
      <c r="H26233" s="180"/>
      <c r="I26233" s="180"/>
      <c r="L26233" s="181"/>
      <c r="M26233" s="180"/>
      <c r="N26233" s="180"/>
      <c r="O26233" s="180"/>
    </row>
    <row r="26234" spans="8:15" s="179" customFormat="1" x14ac:dyDescent="0.2">
      <c r="H26234" s="180"/>
      <c r="I26234" s="180"/>
      <c r="L26234" s="181"/>
      <c r="M26234" s="180"/>
      <c r="N26234" s="180"/>
      <c r="O26234" s="180"/>
    </row>
    <row r="26235" spans="8:15" s="179" customFormat="1" x14ac:dyDescent="0.2">
      <c r="H26235" s="180"/>
      <c r="I26235" s="180"/>
      <c r="L26235" s="181"/>
      <c r="M26235" s="180"/>
      <c r="N26235" s="180"/>
      <c r="O26235" s="180"/>
    </row>
    <row r="26236" spans="8:15" s="179" customFormat="1" x14ac:dyDescent="0.2">
      <c r="H26236" s="180"/>
      <c r="I26236" s="180"/>
      <c r="L26236" s="181"/>
      <c r="M26236" s="180"/>
      <c r="N26236" s="180"/>
      <c r="O26236" s="180"/>
    </row>
    <row r="26237" spans="8:15" s="179" customFormat="1" x14ac:dyDescent="0.2">
      <c r="H26237" s="180"/>
      <c r="I26237" s="180"/>
      <c r="L26237" s="181"/>
      <c r="M26237" s="180"/>
      <c r="N26237" s="180"/>
      <c r="O26237" s="180"/>
    </row>
    <row r="26238" spans="8:15" s="179" customFormat="1" x14ac:dyDescent="0.2">
      <c r="H26238" s="180"/>
      <c r="I26238" s="180"/>
      <c r="L26238" s="181"/>
      <c r="M26238" s="180"/>
      <c r="N26238" s="180"/>
      <c r="O26238" s="180"/>
    </row>
    <row r="26239" spans="8:15" s="179" customFormat="1" x14ac:dyDescent="0.2">
      <c r="H26239" s="180"/>
      <c r="I26239" s="180"/>
      <c r="L26239" s="181"/>
      <c r="M26239" s="180"/>
      <c r="N26239" s="180"/>
      <c r="O26239" s="180"/>
    </row>
    <row r="26240" spans="8:15" s="179" customFormat="1" x14ac:dyDescent="0.2">
      <c r="H26240" s="180"/>
      <c r="I26240" s="180"/>
      <c r="L26240" s="181"/>
      <c r="M26240" s="180"/>
      <c r="N26240" s="180"/>
      <c r="O26240" s="180"/>
    </row>
    <row r="26241" spans="8:15" s="179" customFormat="1" x14ac:dyDescent="0.2">
      <c r="H26241" s="180"/>
      <c r="I26241" s="180"/>
      <c r="L26241" s="181"/>
      <c r="M26241" s="180"/>
      <c r="N26241" s="180"/>
      <c r="O26241" s="180"/>
    </row>
    <row r="26242" spans="8:15" s="179" customFormat="1" x14ac:dyDescent="0.2">
      <c r="H26242" s="180"/>
      <c r="I26242" s="180"/>
      <c r="L26242" s="181"/>
      <c r="M26242" s="180"/>
      <c r="N26242" s="180"/>
      <c r="O26242" s="180"/>
    </row>
    <row r="26243" spans="8:15" s="179" customFormat="1" x14ac:dyDescent="0.2">
      <c r="H26243" s="180"/>
      <c r="I26243" s="180"/>
      <c r="L26243" s="181"/>
      <c r="M26243" s="180"/>
      <c r="N26243" s="180"/>
      <c r="O26243" s="180"/>
    </row>
    <row r="26244" spans="8:15" s="179" customFormat="1" x14ac:dyDescent="0.2">
      <c r="H26244" s="180"/>
      <c r="I26244" s="180"/>
      <c r="L26244" s="181"/>
      <c r="M26244" s="180"/>
      <c r="N26244" s="180"/>
      <c r="O26244" s="180"/>
    </row>
    <row r="26245" spans="8:15" s="179" customFormat="1" x14ac:dyDescent="0.2">
      <c r="H26245" s="180"/>
      <c r="I26245" s="180"/>
      <c r="L26245" s="181"/>
      <c r="M26245" s="180"/>
      <c r="N26245" s="180"/>
      <c r="O26245" s="180"/>
    </row>
    <row r="26246" spans="8:15" s="179" customFormat="1" x14ac:dyDescent="0.2">
      <c r="H26246" s="180"/>
      <c r="I26246" s="180"/>
      <c r="L26246" s="181"/>
      <c r="M26246" s="180"/>
      <c r="N26246" s="180"/>
      <c r="O26246" s="180"/>
    </row>
    <row r="26247" spans="8:15" s="179" customFormat="1" x14ac:dyDescent="0.2">
      <c r="H26247" s="180"/>
      <c r="I26247" s="180"/>
      <c r="L26247" s="181"/>
      <c r="M26247" s="180"/>
      <c r="N26247" s="180"/>
      <c r="O26247" s="180"/>
    </row>
    <row r="26248" spans="8:15" s="179" customFormat="1" x14ac:dyDescent="0.2">
      <c r="H26248" s="180"/>
      <c r="I26248" s="180"/>
      <c r="L26248" s="181"/>
      <c r="M26248" s="180"/>
      <c r="N26248" s="180"/>
      <c r="O26248" s="180"/>
    </row>
    <row r="26249" spans="8:15" s="179" customFormat="1" x14ac:dyDescent="0.2">
      <c r="H26249" s="180"/>
      <c r="I26249" s="180"/>
      <c r="L26249" s="181"/>
      <c r="M26249" s="180"/>
      <c r="N26249" s="180"/>
      <c r="O26249" s="180"/>
    </row>
    <row r="26250" spans="8:15" s="179" customFormat="1" x14ac:dyDescent="0.2">
      <c r="H26250" s="180"/>
      <c r="I26250" s="180"/>
      <c r="L26250" s="181"/>
      <c r="M26250" s="180"/>
      <c r="N26250" s="180"/>
      <c r="O26250" s="180"/>
    </row>
    <row r="26251" spans="8:15" s="179" customFormat="1" x14ac:dyDescent="0.2">
      <c r="H26251" s="180"/>
      <c r="I26251" s="180"/>
      <c r="L26251" s="181"/>
      <c r="M26251" s="180"/>
      <c r="N26251" s="180"/>
      <c r="O26251" s="180"/>
    </row>
    <row r="26252" spans="8:15" s="179" customFormat="1" x14ac:dyDescent="0.2">
      <c r="H26252" s="180"/>
      <c r="I26252" s="180"/>
      <c r="L26252" s="181"/>
      <c r="M26252" s="180"/>
      <c r="N26252" s="180"/>
      <c r="O26252" s="180"/>
    </row>
    <row r="26253" spans="8:15" s="179" customFormat="1" x14ac:dyDescent="0.2">
      <c r="H26253" s="180"/>
      <c r="I26253" s="180"/>
      <c r="L26253" s="181"/>
      <c r="M26253" s="180"/>
      <c r="N26253" s="180"/>
      <c r="O26253" s="180"/>
    </row>
    <row r="26254" spans="8:15" s="179" customFormat="1" x14ac:dyDescent="0.2">
      <c r="H26254" s="180"/>
      <c r="I26254" s="180"/>
      <c r="L26254" s="181"/>
      <c r="M26254" s="180"/>
      <c r="N26254" s="180"/>
      <c r="O26254" s="180"/>
    </row>
    <row r="26255" spans="8:15" s="179" customFormat="1" x14ac:dyDescent="0.2">
      <c r="H26255" s="180"/>
      <c r="I26255" s="180"/>
      <c r="L26255" s="181"/>
      <c r="M26255" s="180"/>
      <c r="N26255" s="180"/>
      <c r="O26255" s="180"/>
    </row>
    <row r="26256" spans="8:15" s="179" customFormat="1" x14ac:dyDescent="0.2">
      <c r="H26256" s="180"/>
      <c r="I26256" s="180"/>
      <c r="L26256" s="181"/>
      <c r="M26256" s="180"/>
      <c r="N26256" s="180"/>
      <c r="O26256" s="180"/>
    </row>
    <row r="26257" spans="8:15" s="179" customFormat="1" x14ac:dyDescent="0.2">
      <c r="H26257" s="180"/>
      <c r="I26257" s="180"/>
      <c r="L26257" s="181"/>
      <c r="M26257" s="180"/>
      <c r="N26257" s="180"/>
      <c r="O26257" s="180"/>
    </row>
    <row r="26258" spans="8:15" s="179" customFormat="1" x14ac:dyDescent="0.2">
      <c r="H26258" s="180"/>
      <c r="I26258" s="180"/>
      <c r="L26258" s="181"/>
      <c r="M26258" s="180"/>
      <c r="N26258" s="180"/>
      <c r="O26258" s="180"/>
    </row>
    <row r="26259" spans="8:15" s="179" customFormat="1" x14ac:dyDescent="0.2">
      <c r="H26259" s="180"/>
      <c r="I26259" s="180"/>
      <c r="L26259" s="181"/>
      <c r="M26259" s="180"/>
      <c r="N26259" s="180"/>
      <c r="O26259" s="180"/>
    </row>
    <row r="26260" spans="8:15" s="179" customFormat="1" x14ac:dyDescent="0.2">
      <c r="H26260" s="180"/>
      <c r="I26260" s="180"/>
      <c r="L26260" s="181"/>
      <c r="M26260" s="180"/>
      <c r="N26260" s="180"/>
      <c r="O26260" s="180"/>
    </row>
    <row r="26261" spans="8:15" s="179" customFormat="1" x14ac:dyDescent="0.2">
      <c r="H26261" s="180"/>
      <c r="I26261" s="180"/>
      <c r="L26261" s="181"/>
      <c r="M26261" s="180"/>
      <c r="N26261" s="180"/>
      <c r="O26261" s="180"/>
    </row>
    <row r="26262" spans="8:15" s="179" customFormat="1" x14ac:dyDescent="0.2">
      <c r="H26262" s="180"/>
      <c r="I26262" s="180"/>
      <c r="L26262" s="181"/>
      <c r="M26262" s="180"/>
      <c r="N26262" s="180"/>
      <c r="O26262" s="180"/>
    </row>
    <row r="26263" spans="8:15" s="179" customFormat="1" x14ac:dyDescent="0.2">
      <c r="H26263" s="180"/>
      <c r="I26263" s="180"/>
      <c r="L26263" s="181"/>
      <c r="M26263" s="180"/>
      <c r="N26263" s="180"/>
      <c r="O26263" s="180"/>
    </row>
    <row r="26264" spans="8:15" s="179" customFormat="1" x14ac:dyDescent="0.2">
      <c r="H26264" s="180"/>
      <c r="I26264" s="180"/>
      <c r="L26264" s="181"/>
      <c r="M26264" s="180"/>
      <c r="N26264" s="180"/>
      <c r="O26264" s="180"/>
    </row>
    <row r="26265" spans="8:15" s="179" customFormat="1" x14ac:dyDescent="0.2">
      <c r="H26265" s="180"/>
      <c r="I26265" s="180"/>
      <c r="L26265" s="181"/>
      <c r="M26265" s="180"/>
      <c r="N26265" s="180"/>
      <c r="O26265" s="180"/>
    </row>
    <row r="26266" spans="8:15" s="179" customFormat="1" x14ac:dyDescent="0.2">
      <c r="H26266" s="180"/>
      <c r="I26266" s="180"/>
      <c r="L26266" s="181"/>
      <c r="M26266" s="180"/>
      <c r="N26266" s="180"/>
      <c r="O26266" s="180"/>
    </row>
    <row r="26267" spans="8:15" s="179" customFormat="1" x14ac:dyDescent="0.2">
      <c r="H26267" s="180"/>
      <c r="I26267" s="180"/>
      <c r="L26267" s="181"/>
      <c r="M26267" s="180"/>
      <c r="N26267" s="180"/>
      <c r="O26267" s="180"/>
    </row>
    <row r="26268" spans="8:15" s="179" customFormat="1" x14ac:dyDescent="0.2">
      <c r="H26268" s="180"/>
      <c r="I26268" s="180"/>
      <c r="L26268" s="181"/>
      <c r="M26268" s="180"/>
      <c r="N26268" s="180"/>
      <c r="O26268" s="180"/>
    </row>
    <row r="26269" spans="8:15" s="179" customFormat="1" x14ac:dyDescent="0.2">
      <c r="H26269" s="180"/>
      <c r="I26269" s="180"/>
      <c r="L26269" s="181"/>
      <c r="M26269" s="180"/>
      <c r="N26269" s="180"/>
      <c r="O26269" s="180"/>
    </row>
    <row r="26270" spans="8:15" s="179" customFormat="1" x14ac:dyDescent="0.2">
      <c r="H26270" s="180"/>
      <c r="I26270" s="180"/>
      <c r="L26270" s="181"/>
      <c r="M26270" s="180"/>
      <c r="N26270" s="180"/>
      <c r="O26270" s="180"/>
    </row>
    <row r="26271" spans="8:15" s="179" customFormat="1" x14ac:dyDescent="0.2">
      <c r="H26271" s="180"/>
      <c r="I26271" s="180"/>
      <c r="L26271" s="181"/>
      <c r="M26271" s="180"/>
      <c r="N26271" s="180"/>
      <c r="O26271" s="180"/>
    </row>
    <row r="26272" spans="8:15" s="179" customFormat="1" x14ac:dyDescent="0.2">
      <c r="H26272" s="180"/>
      <c r="I26272" s="180"/>
      <c r="L26272" s="181"/>
      <c r="M26272" s="180"/>
      <c r="N26272" s="180"/>
      <c r="O26272" s="180"/>
    </row>
    <row r="26273" spans="8:15" s="179" customFormat="1" x14ac:dyDescent="0.2">
      <c r="H26273" s="180"/>
      <c r="I26273" s="180"/>
      <c r="L26273" s="181"/>
      <c r="M26273" s="180"/>
      <c r="N26273" s="180"/>
      <c r="O26273" s="180"/>
    </row>
    <row r="26274" spans="8:15" s="179" customFormat="1" x14ac:dyDescent="0.2">
      <c r="H26274" s="180"/>
      <c r="I26274" s="180"/>
      <c r="L26274" s="181"/>
      <c r="M26274" s="180"/>
      <c r="N26274" s="180"/>
      <c r="O26274" s="180"/>
    </row>
    <row r="26275" spans="8:15" s="179" customFormat="1" x14ac:dyDescent="0.2">
      <c r="H26275" s="180"/>
      <c r="I26275" s="180"/>
      <c r="L26275" s="181"/>
      <c r="M26275" s="180"/>
      <c r="N26275" s="180"/>
      <c r="O26275" s="180"/>
    </row>
    <row r="26276" spans="8:15" s="179" customFormat="1" x14ac:dyDescent="0.2">
      <c r="H26276" s="180"/>
      <c r="I26276" s="180"/>
      <c r="L26276" s="181"/>
      <c r="M26276" s="180"/>
      <c r="N26276" s="180"/>
      <c r="O26276" s="180"/>
    </row>
    <row r="26277" spans="8:15" s="179" customFormat="1" x14ac:dyDescent="0.2">
      <c r="H26277" s="180"/>
      <c r="I26277" s="180"/>
      <c r="L26277" s="181"/>
      <c r="M26277" s="180"/>
      <c r="N26277" s="180"/>
      <c r="O26277" s="180"/>
    </row>
    <row r="26278" spans="8:15" s="179" customFormat="1" x14ac:dyDescent="0.2">
      <c r="H26278" s="180"/>
      <c r="I26278" s="180"/>
      <c r="L26278" s="181"/>
      <c r="M26278" s="180"/>
      <c r="N26278" s="180"/>
      <c r="O26278" s="180"/>
    </row>
    <row r="26279" spans="8:15" s="179" customFormat="1" x14ac:dyDescent="0.2">
      <c r="H26279" s="180"/>
      <c r="I26279" s="180"/>
      <c r="L26279" s="181"/>
      <c r="M26279" s="180"/>
      <c r="N26279" s="180"/>
      <c r="O26279" s="180"/>
    </row>
    <row r="26280" spans="8:15" s="179" customFormat="1" x14ac:dyDescent="0.2">
      <c r="H26280" s="180"/>
      <c r="I26280" s="180"/>
      <c r="L26280" s="181"/>
      <c r="M26280" s="180"/>
      <c r="N26280" s="180"/>
      <c r="O26280" s="180"/>
    </row>
    <row r="26281" spans="8:15" s="179" customFormat="1" x14ac:dyDescent="0.2">
      <c r="H26281" s="180"/>
      <c r="I26281" s="180"/>
      <c r="L26281" s="181"/>
      <c r="M26281" s="180"/>
      <c r="N26281" s="180"/>
      <c r="O26281" s="180"/>
    </row>
    <row r="26282" spans="8:15" s="179" customFormat="1" x14ac:dyDescent="0.2">
      <c r="H26282" s="180"/>
      <c r="I26282" s="180"/>
      <c r="L26282" s="181"/>
      <c r="M26282" s="180"/>
      <c r="N26282" s="180"/>
      <c r="O26282" s="180"/>
    </row>
    <row r="26283" spans="8:15" s="179" customFormat="1" x14ac:dyDescent="0.2">
      <c r="H26283" s="180"/>
      <c r="I26283" s="180"/>
      <c r="L26283" s="181"/>
      <c r="M26283" s="180"/>
      <c r="N26283" s="180"/>
      <c r="O26283" s="180"/>
    </row>
    <row r="26284" spans="8:15" s="179" customFormat="1" x14ac:dyDescent="0.2">
      <c r="H26284" s="180"/>
      <c r="I26284" s="180"/>
      <c r="L26284" s="181"/>
      <c r="M26284" s="180"/>
      <c r="N26284" s="180"/>
      <c r="O26284" s="180"/>
    </row>
    <row r="26285" spans="8:15" s="179" customFormat="1" x14ac:dyDescent="0.2">
      <c r="H26285" s="180"/>
      <c r="I26285" s="180"/>
      <c r="L26285" s="181"/>
      <c r="M26285" s="180"/>
      <c r="N26285" s="180"/>
      <c r="O26285" s="180"/>
    </row>
    <row r="26286" spans="8:15" s="179" customFormat="1" x14ac:dyDescent="0.2">
      <c r="H26286" s="180"/>
      <c r="I26286" s="180"/>
      <c r="L26286" s="181"/>
      <c r="M26286" s="180"/>
      <c r="N26286" s="180"/>
      <c r="O26286" s="180"/>
    </row>
    <row r="26287" spans="8:15" s="179" customFormat="1" x14ac:dyDescent="0.2">
      <c r="H26287" s="180"/>
      <c r="I26287" s="180"/>
      <c r="L26287" s="181"/>
      <c r="M26287" s="180"/>
      <c r="N26287" s="180"/>
      <c r="O26287" s="180"/>
    </row>
    <row r="26288" spans="8:15" s="179" customFormat="1" x14ac:dyDescent="0.2">
      <c r="H26288" s="180"/>
      <c r="I26288" s="180"/>
      <c r="L26288" s="181"/>
      <c r="M26288" s="180"/>
      <c r="N26288" s="180"/>
      <c r="O26288" s="180"/>
    </row>
    <row r="26289" spans="8:15" s="179" customFormat="1" x14ac:dyDescent="0.2">
      <c r="H26289" s="180"/>
      <c r="I26289" s="180"/>
      <c r="L26289" s="181"/>
      <c r="M26289" s="180"/>
      <c r="N26289" s="180"/>
      <c r="O26289" s="180"/>
    </row>
    <row r="26290" spans="8:15" s="179" customFormat="1" x14ac:dyDescent="0.2">
      <c r="H26290" s="180"/>
      <c r="I26290" s="180"/>
      <c r="L26290" s="181"/>
      <c r="M26290" s="180"/>
      <c r="N26290" s="180"/>
      <c r="O26290" s="180"/>
    </row>
    <row r="26291" spans="8:15" s="179" customFormat="1" x14ac:dyDescent="0.2">
      <c r="H26291" s="180"/>
      <c r="I26291" s="180"/>
      <c r="L26291" s="181"/>
      <c r="M26291" s="180"/>
      <c r="N26291" s="180"/>
      <c r="O26291" s="180"/>
    </row>
    <row r="26292" spans="8:15" s="179" customFormat="1" x14ac:dyDescent="0.2">
      <c r="H26292" s="180"/>
      <c r="I26292" s="180"/>
      <c r="L26292" s="181"/>
      <c r="M26292" s="180"/>
      <c r="N26292" s="180"/>
      <c r="O26292" s="180"/>
    </row>
    <row r="26293" spans="8:15" s="179" customFormat="1" x14ac:dyDescent="0.2">
      <c r="H26293" s="180"/>
      <c r="I26293" s="180"/>
      <c r="L26293" s="181"/>
      <c r="M26293" s="180"/>
      <c r="N26293" s="180"/>
      <c r="O26293" s="180"/>
    </row>
    <row r="26294" spans="8:15" s="179" customFormat="1" x14ac:dyDescent="0.2">
      <c r="H26294" s="180"/>
      <c r="I26294" s="180"/>
      <c r="L26294" s="181"/>
      <c r="M26294" s="180"/>
      <c r="N26294" s="180"/>
      <c r="O26294" s="180"/>
    </row>
    <row r="26295" spans="8:15" s="179" customFormat="1" x14ac:dyDescent="0.2">
      <c r="H26295" s="180"/>
      <c r="I26295" s="180"/>
      <c r="L26295" s="181"/>
      <c r="M26295" s="180"/>
      <c r="N26295" s="180"/>
      <c r="O26295" s="180"/>
    </row>
    <row r="26296" spans="8:15" s="179" customFormat="1" x14ac:dyDescent="0.2">
      <c r="H26296" s="180"/>
      <c r="I26296" s="180"/>
      <c r="L26296" s="181"/>
      <c r="M26296" s="180"/>
      <c r="N26296" s="180"/>
      <c r="O26296" s="180"/>
    </row>
    <row r="26297" spans="8:15" s="179" customFormat="1" x14ac:dyDescent="0.2">
      <c r="H26297" s="180"/>
      <c r="I26297" s="180"/>
      <c r="L26297" s="181"/>
      <c r="M26297" s="180"/>
      <c r="N26297" s="180"/>
      <c r="O26297" s="180"/>
    </row>
    <row r="26298" spans="8:15" s="179" customFormat="1" x14ac:dyDescent="0.2">
      <c r="H26298" s="180"/>
      <c r="I26298" s="180"/>
      <c r="L26298" s="181"/>
      <c r="M26298" s="180"/>
      <c r="N26298" s="180"/>
      <c r="O26298" s="180"/>
    </row>
    <row r="26299" spans="8:15" s="179" customFormat="1" x14ac:dyDescent="0.2">
      <c r="H26299" s="180"/>
      <c r="I26299" s="180"/>
      <c r="L26299" s="181"/>
      <c r="M26299" s="180"/>
      <c r="N26299" s="180"/>
      <c r="O26299" s="180"/>
    </row>
    <row r="26300" spans="8:15" s="179" customFormat="1" x14ac:dyDescent="0.2">
      <c r="H26300" s="180"/>
      <c r="I26300" s="180"/>
      <c r="L26300" s="181"/>
      <c r="M26300" s="180"/>
      <c r="N26300" s="180"/>
      <c r="O26300" s="180"/>
    </row>
    <row r="26301" spans="8:15" s="179" customFormat="1" x14ac:dyDescent="0.2">
      <c r="H26301" s="180"/>
      <c r="I26301" s="180"/>
      <c r="L26301" s="181"/>
      <c r="M26301" s="180"/>
      <c r="N26301" s="180"/>
      <c r="O26301" s="180"/>
    </row>
    <row r="26302" spans="8:15" s="179" customFormat="1" x14ac:dyDescent="0.2">
      <c r="H26302" s="180"/>
      <c r="I26302" s="180"/>
      <c r="L26302" s="181"/>
      <c r="M26302" s="180"/>
      <c r="N26302" s="180"/>
      <c r="O26302" s="180"/>
    </row>
    <row r="26303" spans="8:15" s="179" customFormat="1" x14ac:dyDescent="0.2">
      <c r="H26303" s="180"/>
      <c r="I26303" s="180"/>
      <c r="L26303" s="181"/>
      <c r="M26303" s="180"/>
      <c r="N26303" s="180"/>
      <c r="O26303" s="180"/>
    </row>
    <row r="26304" spans="8:15" s="179" customFormat="1" x14ac:dyDescent="0.2">
      <c r="H26304" s="180"/>
      <c r="I26304" s="180"/>
      <c r="L26304" s="181"/>
      <c r="M26304" s="180"/>
      <c r="N26304" s="180"/>
      <c r="O26304" s="180"/>
    </row>
    <row r="26305" spans="8:15" s="179" customFormat="1" x14ac:dyDescent="0.2">
      <c r="H26305" s="180"/>
      <c r="I26305" s="180"/>
      <c r="L26305" s="181"/>
      <c r="M26305" s="180"/>
      <c r="N26305" s="180"/>
      <c r="O26305" s="180"/>
    </row>
    <row r="26306" spans="8:15" s="179" customFormat="1" x14ac:dyDescent="0.2">
      <c r="H26306" s="180"/>
      <c r="I26306" s="180"/>
      <c r="L26306" s="181"/>
      <c r="M26306" s="180"/>
      <c r="N26306" s="180"/>
      <c r="O26306" s="180"/>
    </row>
    <row r="26307" spans="8:15" s="179" customFormat="1" x14ac:dyDescent="0.2">
      <c r="H26307" s="180"/>
      <c r="I26307" s="180"/>
      <c r="L26307" s="181"/>
      <c r="M26307" s="180"/>
      <c r="N26307" s="180"/>
      <c r="O26307" s="180"/>
    </row>
    <row r="26308" spans="8:15" s="179" customFormat="1" x14ac:dyDescent="0.2">
      <c r="H26308" s="180"/>
      <c r="I26308" s="180"/>
      <c r="L26308" s="181"/>
      <c r="M26308" s="180"/>
      <c r="N26308" s="180"/>
      <c r="O26308" s="180"/>
    </row>
    <row r="26309" spans="8:15" s="179" customFormat="1" x14ac:dyDescent="0.2">
      <c r="H26309" s="180"/>
      <c r="I26309" s="180"/>
      <c r="L26309" s="181"/>
      <c r="M26309" s="180"/>
      <c r="N26309" s="180"/>
      <c r="O26309" s="180"/>
    </row>
    <row r="26310" spans="8:15" s="179" customFormat="1" x14ac:dyDescent="0.2">
      <c r="H26310" s="180"/>
      <c r="I26310" s="180"/>
      <c r="L26310" s="181"/>
      <c r="M26310" s="180"/>
      <c r="N26310" s="180"/>
      <c r="O26310" s="180"/>
    </row>
    <row r="26311" spans="8:15" s="179" customFormat="1" x14ac:dyDescent="0.2">
      <c r="H26311" s="180"/>
      <c r="I26311" s="180"/>
      <c r="L26311" s="181"/>
      <c r="M26311" s="180"/>
      <c r="N26311" s="180"/>
      <c r="O26311" s="180"/>
    </row>
    <row r="26312" spans="8:15" s="179" customFormat="1" x14ac:dyDescent="0.2">
      <c r="H26312" s="180"/>
      <c r="I26312" s="180"/>
      <c r="L26312" s="181"/>
      <c r="M26312" s="180"/>
      <c r="N26312" s="180"/>
      <c r="O26312" s="180"/>
    </row>
    <row r="26313" spans="8:15" s="179" customFormat="1" x14ac:dyDescent="0.2">
      <c r="H26313" s="180"/>
      <c r="I26313" s="180"/>
      <c r="L26313" s="181"/>
      <c r="M26313" s="180"/>
      <c r="N26313" s="180"/>
      <c r="O26313" s="180"/>
    </row>
    <row r="26314" spans="8:15" s="179" customFormat="1" x14ac:dyDescent="0.2">
      <c r="H26314" s="180"/>
      <c r="I26314" s="180"/>
      <c r="L26314" s="181"/>
      <c r="M26314" s="180"/>
      <c r="N26314" s="180"/>
      <c r="O26314" s="180"/>
    </row>
    <row r="26315" spans="8:15" s="179" customFormat="1" x14ac:dyDescent="0.2">
      <c r="H26315" s="180"/>
      <c r="I26315" s="180"/>
      <c r="L26315" s="181"/>
      <c r="M26315" s="180"/>
      <c r="N26315" s="180"/>
      <c r="O26315" s="180"/>
    </row>
    <row r="26316" spans="8:15" s="179" customFormat="1" x14ac:dyDescent="0.2">
      <c r="H26316" s="180"/>
      <c r="I26316" s="180"/>
      <c r="L26316" s="181"/>
      <c r="M26316" s="180"/>
      <c r="N26316" s="180"/>
      <c r="O26316" s="180"/>
    </row>
    <row r="26317" spans="8:15" s="179" customFormat="1" x14ac:dyDescent="0.2">
      <c r="H26317" s="180"/>
      <c r="I26317" s="180"/>
      <c r="L26317" s="181"/>
      <c r="M26317" s="180"/>
      <c r="N26317" s="180"/>
      <c r="O26317" s="180"/>
    </row>
    <row r="26318" spans="8:15" s="179" customFormat="1" x14ac:dyDescent="0.2">
      <c r="H26318" s="180"/>
      <c r="I26318" s="180"/>
      <c r="L26318" s="181"/>
      <c r="M26318" s="180"/>
      <c r="N26318" s="180"/>
      <c r="O26318" s="180"/>
    </row>
    <row r="26319" spans="8:15" s="179" customFormat="1" x14ac:dyDescent="0.2">
      <c r="H26319" s="180"/>
      <c r="I26319" s="180"/>
      <c r="L26319" s="181"/>
      <c r="M26319" s="180"/>
      <c r="N26319" s="180"/>
      <c r="O26319" s="180"/>
    </row>
    <row r="26320" spans="8:15" s="179" customFormat="1" x14ac:dyDescent="0.2">
      <c r="H26320" s="180"/>
      <c r="I26320" s="180"/>
      <c r="L26320" s="181"/>
      <c r="M26320" s="180"/>
      <c r="N26320" s="180"/>
      <c r="O26320" s="180"/>
    </row>
    <row r="26321" spans="8:15" s="179" customFormat="1" x14ac:dyDescent="0.2">
      <c r="H26321" s="180"/>
      <c r="I26321" s="180"/>
      <c r="L26321" s="181"/>
      <c r="M26321" s="180"/>
      <c r="N26321" s="180"/>
      <c r="O26321" s="180"/>
    </row>
    <row r="26322" spans="8:15" s="179" customFormat="1" x14ac:dyDescent="0.2">
      <c r="H26322" s="180"/>
      <c r="I26322" s="180"/>
      <c r="L26322" s="181"/>
      <c r="M26322" s="180"/>
      <c r="N26322" s="180"/>
      <c r="O26322" s="180"/>
    </row>
    <row r="26323" spans="8:15" s="179" customFormat="1" x14ac:dyDescent="0.2">
      <c r="H26323" s="180"/>
      <c r="I26323" s="180"/>
      <c r="L26323" s="181"/>
      <c r="M26323" s="180"/>
      <c r="N26323" s="180"/>
      <c r="O26323" s="180"/>
    </row>
    <row r="26324" spans="8:15" s="179" customFormat="1" x14ac:dyDescent="0.2">
      <c r="H26324" s="180"/>
      <c r="I26324" s="180"/>
      <c r="L26324" s="181"/>
      <c r="M26324" s="180"/>
      <c r="N26324" s="180"/>
      <c r="O26324" s="180"/>
    </row>
    <row r="26325" spans="8:15" s="179" customFormat="1" x14ac:dyDescent="0.2">
      <c r="H26325" s="180"/>
      <c r="I26325" s="180"/>
      <c r="L26325" s="181"/>
      <c r="M26325" s="180"/>
      <c r="N26325" s="180"/>
      <c r="O26325" s="180"/>
    </row>
    <row r="26326" spans="8:15" s="179" customFormat="1" x14ac:dyDescent="0.2">
      <c r="H26326" s="180"/>
      <c r="I26326" s="180"/>
      <c r="L26326" s="181"/>
      <c r="M26326" s="180"/>
      <c r="N26326" s="180"/>
      <c r="O26326" s="180"/>
    </row>
    <row r="26327" spans="8:15" s="179" customFormat="1" x14ac:dyDescent="0.2">
      <c r="H26327" s="180"/>
      <c r="I26327" s="180"/>
      <c r="L26327" s="181"/>
      <c r="M26327" s="180"/>
      <c r="N26327" s="180"/>
      <c r="O26327" s="180"/>
    </row>
    <row r="26328" spans="8:15" s="179" customFormat="1" x14ac:dyDescent="0.2">
      <c r="H26328" s="180"/>
      <c r="I26328" s="180"/>
      <c r="L26328" s="181"/>
      <c r="M26328" s="180"/>
      <c r="N26328" s="180"/>
      <c r="O26328" s="180"/>
    </row>
    <row r="26329" spans="8:15" s="179" customFormat="1" x14ac:dyDescent="0.2">
      <c r="H26329" s="180"/>
      <c r="I26329" s="180"/>
      <c r="L26329" s="181"/>
      <c r="M26329" s="180"/>
      <c r="N26329" s="180"/>
      <c r="O26329" s="180"/>
    </row>
    <row r="26330" spans="8:15" s="179" customFormat="1" x14ac:dyDescent="0.2">
      <c r="H26330" s="180"/>
      <c r="I26330" s="180"/>
      <c r="L26330" s="181"/>
      <c r="M26330" s="180"/>
      <c r="N26330" s="180"/>
      <c r="O26330" s="180"/>
    </row>
    <row r="26331" spans="8:15" s="179" customFormat="1" x14ac:dyDescent="0.2">
      <c r="H26331" s="180"/>
      <c r="I26331" s="180"/>
      <c r="L26331" s="181"/>
      <c r="M26331" s="180"/>
      <c r="N26331" s="180"/>
      <c r="O26331" s="180"/>
    </row>
    <row r="26332" spans="8:15" s="179" customFormat="1" x14ac:dyDescent="0.2">
      <c r="H26332" s="180"/>
      <c r="I26332" s="180"/>
      <c r="L26332" s="181"/>
      <c r="M26332" s="180"/>
      <c r="N26332" s="180"/>
      <c r="O26332" s="180"/>
    </row>
    <row r="26333" spans="8:15" s="179" customFormat="1" x14ac:dyDescent="0.2">
      <c r="H26333" s="180"/>
      <c r="I26333" s="180"/>
      <c r="L26333" s="181"/>
      <c r="M26333" s="180"/>
      <c r="N26333" s="180"/>
      <c r="O26333" s="180"/>
    </row>
    <row r="26334" spans="8:15" s="179" customFormat="1" x14ac:dyDescent="0.2">
      <c r="H26334" s="180"/>
      <c r="I26334" s="180"/>
      <c r="L26334" s="181"/>
      <c r="M26334" s="180"/>
      <c r="N26334" s="180"/>
      <c r="O26334" s="180"/>
    </row>
    <row r="26335" spans="8:15" s="179" customFormat="1" x14ac:dyDescent="0.2">
      <c r="H26335" s="180"/>
      <c r="I26335" s="180"/>
      <c r="L26335" s="181"/>
      <c r="M26335" s="180"/>
      <c r="N26335" s="180"/>
      <c r="O26335" s="180"/>
    </row>
    <row r="26336" spans="8:15" s="179" customFormat="1" x14ac:dyDescent="0.2">
      <c r="H26336" s="180"/>
      <c r="I26336" s="180"/>
      <c r="L26336" s="181"/>
      <c r="M26336" s="180"/>
      <c r="N26336" s="180"/>
      <c r="O26336" s="180"/>
    </row>
    <row r="26337" spans="8:15" s="179" customFormat="1" x14ac:dyDescent="0.2">
      <c r="H26337" s="180"/>
      <c r="I26337" s="180"/>
      <c r="L26337" s="181"/>
      <c r="M26337" s="180"/>
      <c r="N26337" s="180"/>
      <c r="O26337" s="180"/>
    </row>
    <row r="26338" spans="8:15" s="179" customFormat="1" x14ac:dyDescent="0.2">
      <c r="H26338" s="180"/>
      <c r="I26338" s="180"/>
      <c r="L26338" s="181"/>
      <c r="M26338" s="180"/>
      <c r="N26338" s="180"/>
      <c r="O26338" s="180"/>
    </row>
    <row r="26339" spans="8:15" s="179" customFormat="1" x14ac:dyDescent="0.2">
      <c r="H26339" s="180"/>
      <c r="I26339" s="180"/>
      <c r="L26339" s="181"/>
      <c r="M26339" s="180"/>
      <c r="N26339" s="180"/>
      <c r="O26339" s="180"/>
    </row>
    <row r="26340" spans="8:15" s="179" customFormat="1" x14ac:dyDescent="0.2">
      <c r="H26340" s="180"/>
      <c r="I26340" s="180"/>
      <c r="L26340" s="181"/>
      <c r="M26340" s="180"/>
      <c r="N26340" s="180"/>
      <c r="O26340" s="180"/>
    </row>
    <row r="26341" spans="8:15" s="179" customFormat="1" x14ac:dyDescent="0.2">
      <c r="H26341" s="180"/>
      <c r="I26341" s="180"/>
      <c r="L26341" s="181"/>
      <c r="M26341" s="180"/>
      <c r="N26341" s="180"/>
      <c r="O26341" s="180"/>
    </row>
    <row r="26342" spans="8:15" s="179" customFormat="1" x14ac:dyDescent="0.2">
      <c r="H26342" s="180"/>
      <c r="I26342" s="180"/>
      <c r="L26342" s="181"/>
      <c r="M26342" s="180"/>
      <c r="N26342" s="180"/>
      <c r="O26342" s="180"/>
    </row>
    <row r="26343" spans="8:15" s="179" customFormat="1" x14ac:dyDescent="0.2">
      <c r="H26343" s="180"/>
      <c r="I26343" s="180"/>
      <c r="L26343" s="181"/>
      <c r="M26343" s="180"/>
      <c r="N26343" s="180"/>
      <c r="O26343" s="180"/>
    </row>
    <row r="26344" spans="8:15" s="179" customFormat="1" x14ac:dyDescent="0.2">
      <c r="H26344" s="180"/>
      <c r="I26344" s="180"/>
      <c r="L26344" s="181"/>
      <c r="M26344" s="180"/>
      <c r="N26344" s="180"/>
      <c r="O26344" s="180"/>
    </row>
    <row r="26345" spans="8:15" s="179" customFormat="1" x14ac:dyDescent="0.2">
      <c r="H26345" s="180"/>
      <c r="I26345" s="180"/>
      <c r="L26345" s="181"/>
      <c r="M26345" s="180"/>
      <c r="N26345" s="180"/>
      <c r="O26345" s="180"/>
    </row>
    <row r="26346" spans="8:15" s="179" customFormat="1" x14ac:dyDescent="0.2">
      <c r="H26346" s="180"/>
      <c r="I26346" s="180"/>
      <c r="L26346" s="181"/>
      <c r="M26346" s="180"/>
      <c r="N26346" s="180"/>
      <c r="O26346" s="180"/>
    </row>
    <row r="26347" spans="8:15" s="179" customFormat="1" x14ac:dyDescent="0.2">
      <c r="H26347" s="180"/>
      <c r="I26347" s="180"/>
      <c r="L26347" s="181"/>
      <c r="M26347" s="180"/>
      <c r="N26347" s="180"/>
      <c r="O26347" s="180"/>
    </row>
    <row r="26348" spans="8:15" s="179" customFormat="1" x14ac:dyDescent="0.2">
      <c r="H26348" s="180"/>
      <c r="I26348" s="180"/>
      <c r="L26348" s="181"/>
      <c r="M26348" s="180"/>
      <c r="N26348" s="180"/>
      <c r="O26348" s="180"/>
    </row>
    <row r="26349" spans="8:15" s="179" customFormat="1" x14ac:dyDescent="0.2">
      <c r="H26349" s="180"/>
      <c r="I26349" s="180"/>
      <c r="L26349" s="181"/>
      <c r="M26349" s="180"/>
      <c r="N26349" s="180"/>
      <c r="O26349" s="180"/>
    </row>
    <row r="26350" spans="8:15" s="179" customFormat="1" x14ac:dyDescent="0.2">
      <c r="H26350" s="180"/>
      <c r="I26350" s="180"/>
      <c r="L26350" s="181"/>
      <c r="M26350" s="180"/>
      <c r="N26350" s="180"/>
      <c r="O26350" s="180"/>
    </row>
    <row r="26351" spans="8:15" s="179" customFormat="1" x14ac:dyDescent="0.2">
      <c r="H26351" s="180"/>
      <c r="I26351" s="180"/>
      <c r="L26351" s="181"/>
      <c r="M26351" s="180"/>
      <c r="N26351" s="180"/>
      <c r="O26351" s="180"/>
    </row>
    <row r="26352" spans="8:15" s="179" customFormat="1" x14ac:dyDescent="0.2">
      <c r="H26352" s="180"/>
      <c r="I26352" s="180"/>
      <c r="L26352" s="181"/>
      <c r="M26352" s="180"/>
      <c r="N26352" s="180"/>
      <c r="O26352" s="180"/>
    </row>
    <row r="26353" spans="8:15" s="179" customFormat="1" x14ac:dyDescent="0.2">
      <c r="H26353" s="180"/>
      <c r="I26353" s="180"/>
      <c r="L26353" s="181"/>
      <c r="M26353" s="180"/>
      <c r="N26353" s="180"/>
      <c r="O26353" s="180"/>
    </row>
    <row r="26354" spans="8:15" s="179" customFormat="1" x14ac:dyDescent="0.2">
      <c r="H26354" s="180"/>
      <c r="I26354" s="180"/>
      <c r="L26354" s="181"/>
      <c r="M26354" s="180"/>
      <c r="N26354" s="180"/>
      <c r="O26354" s="180"/>
    </row>
    <row r="26355" spans="8:15" s="179" customFormat="1" x14ac:dyDescent="0.2">
      <c r="H26355" s="180"/>
      <c r="I26355" s="180"/>
      <c r="L26355" s="181"/>
      <c r="M26355" s="180"/>
      <c r="N26355" s="180"/>
      <c r="O26355" s="180"/>
    </row>
    <row r="26356" spans="8:15" s="179" customFormat="1" x14ac:dyDescent="0.2">
      <c r="H26356" s="180"/>
      <c r="I26356" s="180"/>
      <c r="L26356" s="181"/>
      <c r="M26356" s="180"/>
      <c r="N26356" s="180"/>
      <c r="O26356" s="180"/>
    </row>
    <row r="26357" spans="8:15" s="179" customFormat="1" x14ac:dyDescent="0.2">
      <c r="H26357" s="180"/>
      <c r="I26357" s="180"/>
      <c r="L26357" s="181"/>
      <c r="M26357" s="180"/>
      <c r="N26357" s="180"/>
      <c r="O26357" s="180"/>
    </row>
    <row r="26358" spans="8:15" s="179" customFormat="1" x14ac:dyDescent="0.2">
      <c r="H26358" s="180"/>
      <c r="I26358" s="180"/>
      <c r="L26358" s="181"/>
      <c r="M26358" s="180"/>
      <c r="N26358" s="180"/>
      <c r="O26358" s="180"/>
    </row>
    <row r="26359" spans="8:15" s="179" customFormat="1" x14ac:dyDescent="0.2">
      <c r="H26359" s="180"/>
      <c r="I26359" s="180"/>
      <c r="L26359" s="181"/>
      <c r="M26359" s="180"/>
      <c r="N26359" s="180"/>
      <c r="O26359" s="180"/>
    </row>
    <row r="26360" spans="8:15" s="179" customFormat="1" x14ac:dyDescent="0.2">
      <c r="H26360" s="180"/>
      <c r="I26360" s="180"/>
      <c r="L26360" s="181"/>
      <c r="M26360" s="180"/>
      <c r="N26360" s="180"/>
      <c r="O26360" s="180"/>
    </row>
    <row r="26361" spans="8:15" s="179" customFormat="1" x14ac:dyDescent="0.2">
      <c r="H26361" s="180"/>
      <c r="I26361" s="180"/>
      <c r="L26361" s="181"/>
      <c r="M26361" s="180"/>
      <c r="N26361" s="180"/>
      <c r="O26361" s="180"/>
    </row>
    <row r="26362" spans="8:15" s="179" customFormat="1" x14ac:dyDescent="0.2">
      <c r="H26362" s="180"/>
      <c r="I26362" s="180"/>
      <c r="L26362" s="181"/>
      <c r="M26362" s="180"/>
      <c r="N26362" s="180"/>
      <c r="O26362" s="180"/>
    </row>
    <row r="26363" spans="8:15" s="179" customFormat="1" x14ac:dyDescent="0.2">
      <c r="H26363" s="180"/>
      <c r="I26363" s="180"/>
      <c r="L26363" s="181"/>
      <c r="M26363" s="180"/>
      <c r="N26363" s="180"/>
      <c r="O26363" s="180"/>
    </row>
    <row r="26364" spans="8:15" s="179" customFormat="1" x14ac:dyDescent="0.2">
      <c r="H26364" s="180"/>
      <c r="I26364" s="180"/>
      <c r="L26364" s="181"/>
      <c r="M26364" s="180"/>
      <c r="N26364" s="180"/>
      <c r="O26364" s="180"/>
    </row>
    <row r="26365" spans="8:15" s="179" customFormat="1" x14ac:dyDescent="0.2">
      <c r="H26365" s="180"/>
      <c r="I26365" s="180"/>
      <c r="L26365" s="181"/>
      <c r="M26365" s="180"/>
      <c r="N26365" s="180"/>
      <c r="O26365" s="180"/>
    </row>
    <row r="26366" spans="8:15" s="179" customFormat="1" x14ac:dyDescent="0.2">
      <c r="H26366" s="180"/>
      <c r="I26366" s="180"/>
      <c r="L26366" s="181"/>
      <c r="M26366" s="180"/>
      <c r="N26366" s="180"/>
      <c r="O26366" s="180"/>
    </row>
    <row r="26367" spans="8:15" s="179" customFormat="1" x14ac:dyDescent="0.2">
      <c r="H26367" s="180"/>
      <c r="I26367" s="180"/>
      <c r="L26367" s="181"/>
      <c r="M26367" s="180"/>
      <c r="N26367" s="180"/>
      <c r="O26367" s="180"/>
    </row>
    <row r="26368" spans="8:15" s="179" customFormat="1" x14ac:dyDescent="0.2">
      <c r="H26368" s="180"/>
      <c r="I26368" s="180"/>
      <c r="L26368" s="181"/>
      <c r="M26368" s="180"/>
      <c r="N26368" s="180"/>
      <c r="O26368" s="180"/>
    </row>
    <row r="26369" spans="8:15" s="179" customFormat="1" x14ac:dyDescent="0.2">
      <c r="H26369" s="180"/>
      <c r="I26369" s="180"/>
      <c r="L26369" s="181"/>
      <c r="M26369" s="180"/>
      <c r="N26369" s="180"/>
      <c r="O26369" s="180"/>
    </row>
    <row r="26370" spans="8:15" s="179" customFormat="1" x14ac:dyDescent="0.2">
      <c r="H26370" s="180"/>
      <c r="I26370" s="180"/>
      <c r="L26370" s="181"/>
      <c r="M26370" s="180"/>
      <c r="N26370" s="180"/>
      <c r="O26370" s="180"/>
    </row>
    <row r="26371" spans="8:15" s="179" customFormat="1" x14ac:dyDescent="0.2">
      <c r="H26371" s="180"/>
      <c r="I26371" s="180"/>
      <c r="L26371" s="181"/>
      <c r="M26371" s="180"/>
      <c r="N26371" s="180"/>
      <c r="O26371" s="180"/>
    </row>
    <row r="26372" spans="8:15" s="179" customFormat="1" x14ac:dyDescent="0.2">
      <c r="H26372" s="180"/>
      <c r="I26372" s="180"/>
      <c r="L26372" s="181"/>
      <c r="M26372" s="180"/>
      <c r="N26372" s="180"/>
      <c r="O26372" s="180"/>
    </row>
    <row r="26373" spans="8:15" s="179" customFormat="1" x14ac:dyDescent="0.2">
      <c r="H26373" s="180"/>
      <c r="I26373" s="180"/>
      <c r="L26373" s="181"/>
      <c r="M26373" s="180"/>
      <c r="N26373" s="180"/>
      <c r="O26373" s="180"/>
    </row>
    <row r="26374" spans="8:15" s="179" customFormat="1" x14ac:dyDescent="0.2">
      <c r="H26374" s="180"/>
      <c r="I26374" s="180"/>
      <c r="L26374" s="181"/>
      <c r="M26374" s="180"/>
      <c r="N26374" s="180"/>
      <c r="O26374" s="180"/>
    </row>
    <row r="26375" spans="8:15" s="179" customFormat="1" x14ac:dyDescent="0.2">
      <c r="H26375" s="180"/>
      <c r="I26375" s="180"/>
      <c r="L26375" s="181"/>
      <c r="M26375" s="180"/>
      <c r="N26375" s="180"/>
      <c r="O26375" s="180"/>
    </row>
    <row r="26376" spans="8:15" s="179" customFormat="1" x14ac:dyDescent="0.2">
      <c r="H26376" s="180"/>
      <c r="I26376" s="180"/>
      <c r="L26376" s="181"/>
      <c r="M26376" s="180"/>
      <c r="N26376" s="180"/>
      <c r="O26376" s="180"/>
    </row>
    <row r="26377" spans="8:15" s="179" customFormat="1" x14ac:dyDescent="0.2">
      <c r="H26377" s="180"/>
      <c r="I26377" s="180"/>
      <c r="L26377" s="181"/>
      <c r="M26377" s="180"/>
      <c r="N26377" s="180"/>
      <c r="O26377" s="180"/>
    </row>
    <row r="26378" spans="8:15" s="179" customFormat="1" x14ac:dyDescent="0.2">
      <c r="H26378" s="180"/>
      <c r="I26378" s="180"/>
      <c r="L26378" s="181"/>
      <c r="M26378" s="180"/>
      <c r="N26378" s="180"/>
      <c r="O26378" s="180"/>
    </row>
    <row r="26379" spans="8:15" s="179" customFormat="1" x14ac:dyDescent="0.2">
      <c r="H26379" s="180"/>
      <c r="I26379" s="180"/>
      <c r="L26379" s="181"/>
      <c r="M26379" s="180"/>
      <c r="N26379" s="180"/>
      <c r="O26379" s="180"/>
    </row>
    <row r="26380" spans="8:15" s="179" customFormat="1" x14ac:dyDescent="0.2">
      <c r="H26380" s="180"/>
      <c r="I26380" s="180"/>
      <c r="L26380" s="181"/>
      <c r="M26380" s="180"/>
      <c r="N26380" s="180"/>
      <c r="O26380" s="180"/>
    </row>
    <row r="26381" spans="8:15" s="179" customFormat="1" x14ac:dyDescent="0.2">
      <c r="H26381" s="180"/>
      <c r="I26381" s="180"/>
      <c r="L26381" s="181"/>
      <c r="M26381" s="180"/>
      <c r="N26381" s="180"/>
      <c r="O26381" s="180"/>
    </row>
    <row r="26382" spans="8:15" s="179" customFormat="1" x14ac:dyDescent="0.2">
      <c r="H26382" s="180"/>
      <c r="I26382" s="180"/>
      <c r="L26382" s="181"/>
      <c r="M26382" s="180"/>
      <c r="N26382" s="180"/>
      <c r="O26382" s="180"/>
    </row>
    <row r="26383" spans="8:15" s="179" customFormat="1" x14ac:dyDescent="0.2">
      <c r="H26383" s="180"/>
      <c r="I26383" s="180"/>
      <c r="L26383" s="181"/>
      <c r="M26383" s="180"/>
      <c r="N26383" s="180"/>
      <c r="O26383" s="180"/>
    </row>
    <row r="26384" spans="8:15" s="179" customFormat="1" x14ac:dyDescent="0.2">
      <c r="H26384" s="180"/>
      <c r="I26384" s="180"/>
      <c r="L26384" s="181"/>
      <c r="M26384" s="180"/>
      <c r="N26384" s="180"/>
      <c r="O26384" s="180"/>
    </row>
    <row r="26385" spans="8:15" s="179" customFormat="1" x14ac:dyDescent="0.2">
      <c r="H26385" s="180"/>
      <c r="I26385" s="180"/>
      <c r="L26385" s="181"/>
      <c r="M26385" s="180"/>
      <c r="N26385" s="180"/>
      <c r="O26385" s="180"/>
    </row>
    <row r="26386" spans="8:15" s="179" customFormat="1" x14ac:dyDescent="0.2">
      <c r="H26386" s="180"/>
      <c r="I26386" s="180"/>
      <c r="L26386" s="181"/>
      <c r="M26386" s="180"/>
      <c r="N26386" s="180"/>
      <c r="O26386" s="180"/>
    </row>
    <row r="26387" spans="8:15" s="179" customFormat="1" x14ac:dyDescent="0.2">
      <c r="H26387" s="180"/>
      <c r="I26387" s="180"/>
      <c r="L26387" s="181"/>
      <c r="M26387" s="180"/>
      <c r="N26387" s="180"/>
      <c r="O26387" s="180"/>
    </row>
    <row r="26388" spans="8:15" s="179" customFormat="1" x14ac:dyDescent="0.2">
      <c r="H26388" s="180"/>
      <c r="I26388" s="180"/>
      <c r="L26388" s="181"/>
      <c r="M26388" s="180"/>
      <c r="N26388" s="180"/>
      <c r="O26388" s="180"/>
    </row>
    <row r="26389" spans="8:15" s="179" customFormat="1" x14ac:dyDescent="0.2">
      <c r="H26389" s="180"/>
      <c r="I26389" s="180"/>
      <c r="L26389" s="181"/>
      <c r="M26389" s="180"/>
      <c r="N26389" s="180"/>
      <c r="O26389" s="180"/>
    </row>
    <row r="26390" spans="8:15" s="179" customFormat="1" x14ac:dyDescent="0.2">
      <c r="H26390" s="180"/>
      <c r="I26390" s="180"/>
      <c r="L26390" s="181"/>
      <c r="M26390" s="180"/>
      <c r="N26390" s="180"/>
      <c r="O26390" s="180"/>
    </row>
    <row r="26391" spans="8:15" s="179" customFormat="1" x14ac:dyDescent="0.2">
      <c r="H26391" s="180"/>
      <c r="I26391" s="180"/>
      <c r="L26391" s="181"/>
      <c r="M26391" s="180"/>
      <c r="N26391" s="180"/>
      <c r="O26391" s="180"/>
    </row>
    <row r="26392" spans="8:15" s="179" customFormat="1" x14ac:dyDescent="0.2">
      <c r="H26392" s="180"/>
      <c r="I26392" s="180"/>
      <c r="L26392" s="181"/>
      <c r="M26392" s="180"/>
      <c r="N26392" s="180"/>
      <c r="O26392" s="180"/>
    </row>
    <row r="26393" spans="8:15" s="179" customFormat="1" x14ac:dyDescent="0.2">
      <c r="H26393" s="180"/>
      <c r="I26393" s="180"/>
      <c r="L26393" s="181"/>
      <c r="M26393" s="180"/>
      <c r="N26393" s="180"/>
      <c r="O26393" s="180"/>
    </row>
    <row r="26394" spans="8:15" s="179" customFormat="1" x14ac:dyDescent="0.2">
      <c r="H26394" s="180"/>
      <c r="I26394" s="180"/>
      <c r="L26394" s="181"/>
      <c r="M26394" s="180"/>
      <c r="N26394" s="180"/>
      <c r="O26394" s="180"/>
    </row>
    <row r="26395" spans="8:15" s="179" customFormat="1" x14ac:dyDescent="0.2">
      <c r="H26395" s="180"/>
      <c r="I26395" s="180"/>
      <c r="L26395" s="181"/>
      <c r="M26395" s="180"/>
      <c r="N26395" s="180"/>
      <c r="O26395" s="180"/>
    </row>
    <row r="26396" spans="8:15" s="179" customFormat="1" x14ac:dyDescent="0.2">
      <c r="H26396" s="180"/>
      <c r="I26396" s="180"/>
      <c r="L26396" s="181"/>
      <c r="M26396" s="180"/>
      <c r="N26396" s="180"/>
      <c r="O26396" s="180"/>
    </row>
    <row r="26397" spans="8:15" s="179" customFormat="1" x14ac:dyDescent="0.2">
      <c r="H26397" s="180"/>
      <c r="I26397" s="180"/>
      <c r="L26397" s="181"/>
      <c r="M26397" s="180"/>
      <c r="N26397" s="180"/>
      <c r="O26397" s="180"/>
    </row>
    <row r="26398" spans="8:15" s="179" customFormat="1" x14ac:dyDescent="0.2">
      <c r="H26398" s="180"/>
      <c r="I26398" s="180"/>
      <c r="L26398" s="181"/>
      <c r="M26398" s="180"/>
      <c r="N26398" s="180"/>
      <c r="O26398" s="180"/>
    </row>
    <row r="26399" spans="8:15" s="179" customFormat="1" x14ac:dyDescent="0.2">
      <c r="H26399" s="180"/>
      <c r="I26399" s="180"/>
      <c r="L26399" s="181"/>
      <c r="M26399" s="180"/>
      <c r="N26399" s="180"/>
      <c r="O26399" s="180"/>
    </row>
    <row r="26400" spans="8:15" s="179" customFormat="1" x14ac:dyDescent="0.2">
      <c r="H26400" s="180"/>
      <c r="I26400" s="180"/>
      <c r="L26400" s="181"/>
      <c r="M26400" s="180"/>
      <c r="N26400" s="180"/>
      <c r="O26400" s="180"/>
    </row>
    <row r="26401" spans="8:15" s="179" customFormat="1" x14ac:dyDescent="0.2">
      <c r="H26401" s="180"/>
      <c r="I26401" s="180"/>
      <c r="L26401" s="181"/>
      <c r="M26401" s="180"/>
      <c r="N26401" s="180"/>
      <c r="O26401" s="180"/>
    </row>
    <row r="26402" spans="8:15" s="179" customFormat="1" x14ac:dyDescent="0.2">
      <c r="H26402" s="180"/>
      <c r="I26402" s="180"/>
      <c r="L26402" s="181"/>
      <c r="M26402" s="180"/>
      <c r="N26402" s="180"/>
      <c r="O26402" s="180"/>
    </row>
    <row r="26403" spans="8:15" s="179" customFormat="1" x14ac:dyDescent="0.2">
      <c r="H26403" s="180"/>
      <c r="I26403" s="180"/>
      <c r="L26403" s="181"/>
      <c r="M26403" s="180"/>
      <c r="N26403" s="180"/>
      <c r="O26403" s="180"/>
    </row>
    <row r="26404" spans="8:15" s="179" customFormat="1" x14ac:dyDescent="0.2">
      <c r="H26404" s="180"/>
      <c r="I26404" s="180"/>
      <c r="L26404" s="181"/>
      <c r="M26404" s="180"/>
      <c r="N26404" s="180"/>
      <c r="O26404" s="180"/>
    </row>
    <row r="26405" spans="8:15" s="179" customFormat="1" x14ac:dyDescent="0.2">
      <c r="H26405" s="180"/>
      <c r="I26405" s="180"/>
      <c r="L26405" s="181"/>
      <c r="M26405" s="180"/>
      <c r="N26405" s="180"/>
      <c r="O26405" s="180"/>
    </row>
    <row r="26406" spans="8:15" s="179" customFormat="1" x14ac:dyDescent="0.2">
      <c r="H26406" s="180"/>
      <c r="I26406" s="180"/>
      <c r="L26406" s="181"/>
      <c r="M26406" s="180"/>
      <c r="N26406" s="180"/>
      <c r="O26406" s="180"/>
    </row>
    <row r="26407" spans="8:15" s="179" customFormat="1" x14ac:dyDescent="0.2">
      <c r="H26407" s="180"/>
      <c r="I26407" s="180"/>
      <c r="L26407" s="181"/>
      <c r="M26407" s="180"/>
      <c r="N26407" s="180"/>
      <c r="O26407" s="180"/>
    </row>
    <row r="26408" spans="8:15" s="179" customFormat="1" x14ac:dyDescent="0.2">
      <c r="H26408" s="180"/>
      <c r="I26408" s="180"/>
      <c r="L26408" s="181"/>
      <c r="M26408" s="180"/>
      <c r="N26408" s="180"/>
      <c r="O26408" s="180"/>
    </row>
    <row r="26409" spans="8:15" s="179" customFormat="1" x14ac:dyDescent="0.2">
      <c r="H26409" s="180"/>
      <c r="I26409" s="180"/>
      <c r="L26409" s="181"/>
      <c r="M26409" s="180"/>
      <c r="N26409" s="180"/>
      <c r="O26409" s="180"/>
    </row>
    <row r="26410" spans="8:15" s="179" customFormat="1" x14ac:dyDescent="0.2">
      <c r="H26410" s="180"/>
      <c r="I26410" s="180"/>
      <c r="L26410" s="181"/>
      <c r="M26410" s="180"/>
      <c r="N26410" s="180"/>
      <c r="O26410" s="180"/>
    </row>
    <row r="26411" spans="8:15" s="179" customFormat="1" x14ac:dyDescent="0.2">
      <c r="H26411" s="180"/>
      <c r="I26411" s="180"/>
      <c r="L26411" s="181"/>
      <c r="M26411" s="180"/>
      <c r="N26411" s="180"/>
      <c r="O26411" s="180"/>
    </row>
    <row r="26412" spans="8:15" s="179" customFormat="1" x14ac:dyDescent="0.2">
      <c r="H26412" s="180"/>
      <c r="I26412" s="180"/>
      <c r="L26412" s="181"/>
      <c r="M26412" s="180"/>
      <c r="N26412" s="180"/>
      <c r="O26412" s="180"/>
    </row>
    <row r="26413" spans="8:15" s="179" customFormat="1" x14ac:dyDescent="0.2">
      <c r="H26413" s="180"/>
      <c r="I26413" s="180"/>
      <c r="L26413" s="181"/>
      <c r="M26413" s="180"/>
      <c r="N26413" s="180"/>
      <c r="O26413" s="180"/>
    </row>
    <row r="26414" spans="8:15" s="179" customFormat="1" x14ac:dyDescent="0.2">
      <c r="H26414" s="180"/>
      <c r="I26414" s="180"/>
      <c r="L26414" s="181"/>
      <c r="M26414" s="180"/>
      <c r="N26414" s="180"/>
      <c r="O26414" s="180"/>
    </row>
    <row r="26415" spans="8:15" s="179" customFormat="1" x14ac:dyDescent="0.2">
      <c r="H26415" s="180"/>
      <c r="I26415" s="180"/>
      <c r="L26415" s="181"/>
      <c r="M26415" s="180"/>
      <c r="N26415" s="180"/>
      <c r="O26415" s="180"/>
    </row>
    <row r="26416" spans="8:15" s="179" customFormat="1" x14ac:dyDescent="0.2">
      <c r="H26416" s="180"/>
      <c r="I26416" s="180"/>
      <c r="L26416" s="181"/>
      <c r="M26416" s="180"/>
      <c r="N26416" s="180"/>
      <c r="O26416" s="180"/>
    </row>
    <row r="26417" spans="8:15" s="179" customFormat="1" x14ac:dyDescent="0.2">
      <c r="H26417" s="180"/>
      <c r="I26417" s="180"/>
      <c r="L26417" s="181"/>
      <c r="M26417" s="180"/>
      <c r="N26417" s="180"/>
      <c r="O26417" s="180"/>
    </row>
    <row r="26418" spans="8:15" s="179" customFormat="1" x14ac:dyDescent="0.2">
      <c r="H26418" s="180"/>
      <c r="I26418" s="180"/>
      <c r="L26418" s="181"/>
      <c r="M26418" s="180"/>
      <c r="N26418" s="180"/>
      <c r="O26418" s="180"/>
    </row>
    <row r="26419" spans="8:15" s="179" customFormat="1" x14ac:dyDescent="0.2">
      <c r="H26419" s="180"/>
      <c r="I26419" s="180"/>
      <c r="L26419" s="181"/>
      <c r="M26419" s="180"/>
      <c r="N26419" s="180"/>
      <c r="O26419" s="180"/>
    </row>
    <row r="26420" spans="8:15" s="179" customFormat="1" x14ac:dyDescent="0.2">
      <c r="H26420" s="180"/>
      <c r="I26420" s="180"/>
      <c r="L26420" s="181"/>
      <c r="M26420" s="180"/>
      <c r="N26420" s="180"/>
      <c r="O26420" s="180"/>
    </row>
    <row r="26421" spans="8:15" s="179" customFormat="1" x14ac:dyDescent="0.2">
      <c r="H26421" s="180"/>
      <c r="I26421" s="180"/>
      <c r="L26421" s="181"/>
      <c r="M26421" s="180"/>
      <c r="N26421" s="180"/>
      <c r="O26421" s="180"/>
    </row>
    <row r="26422" spans="8:15" s="179" customFormat="1" x14ac:dyDescent="0.2">
      <c r="H26422" s="180"/>
      <c r="I26422" s="180"/>
      <c r="L26422" s="181"/>
      <c r="M26422" s="180"/>
      <c r="N26422" s="180"/>
      <c r="O26422" s="180"/>
    </row>
    <row r="26423" spans="8:15" s="179" customFormat="1" x14ac:dyDescent="0.2">
      <c r="H26423" s="180"/>
      <c r="I26423" s="180"/>
      <c r="L26423" s="181"/>
      <c r="M26423" s="180"/>
      <c r="N26423" s="180"/>
      <c r="O26423" s="180"/>
    </row>
    <row r="26424" spans="8:15" s="179" customFormat="1" x14ac:dyDescent="0.2">
      <c r="H26424" s="180"/>
      <c r="I26424" s="180"/>
      <c r="L26424" s="181"/>
      <c r="M26424" s="180"/>
      <c r="N26424" s="180"/>
      <c r="O26424" s="180"/>
    </row>
    <row r="26425" spans="8:15" s="179" customFormat="1" x14ac:dyDescent="0.2">
      <c r="H26425" s="180"/>
      <c r="I26425" s="180"/>
      <c r="L26425" s="181"/>
      <c r="M26425" s="180"/>
      <c r="N26425" s="180"/>
      <c r="O26425" s="180"/>
    </row>
    <row r="26426" spans="8:15" s="179" customFormat="1" x14ac:dyDescent="0.2">
      <c r="H26426" s="180"/>
      <c r="I26426" s="180"/>
      <c r="L26426" s="181"/>
      <c r="M26426" s="180"/>
      <c r="N26426" s="180"/>
      <c r="O26426" s="180"/>
    </row>
    <row r="26427" spans="8:15" s="179" customFormat="1" x14ac:dyDescent="0.2">
      <c r="H26427" s="180"/>
      <c r="I26427" s="180"/>
      <c r="L26427" s="181"/>
      <c r="M26427" s="180"/>
      <c r="N26427" s="180"/>
      <c r="O26427" s="180"/>
    </row>
    <row r="26428" spans="8:15" s="179" customFormat="1" x14ac:dyDescent="0.2">
      <c r="H26428" s="180"/>
      <c r="I26428" s="180"/>
      <c r="L26428" s="181"/>
      <c r="M26428" s="180"/>
      <c r="N26428" s="180"/>
      <c r="O26428" s="180"/>
    </row>
    <row r="26429" spans="8:15" s="179" customFormat="1" x14ac:dyDescent="0.2">
      <c r="H26429" s="180"/>
      <c r="I26429" s="180"/>
      <c r="L26429" s="181"/>
      <c r="M26429" s="180"/>
      <c r="N26429" s="180"/>
      <c r="O26429" s="180"/>
    </row>
    <row r="26430" spans="8:15" s="179" customFormat="1" x14ac:dyDescent="0.2">
      <c r="H26430" s="180"/>
      <c r="I26430" s="180"/>
      <c r="L26430" s="181"/>
      <c r="M26430" s="180"/>
      <c r="N26430" s="180"/>
      <c r="O26430" s="180"/>
    </row>
    <row r="26431" spans="8:15" s="179" customFormat="1" x14ac:dyDescent="0.2">
      <c r="H26431" s="180"/>
      <c r="I26431" s="180"/>
      <c r="L26431" s="181"/>
      <c r="M26431" s="180"/>
      <c r="N26431" s="180"/>
      <c r="O26431" s="180"/>
    </row>
    <row r="26432" spans="8:15" s="179" customFormat="1" x14ac:dyDescent="0.2">
      <c r="H26432" s="180"/>
      <c r="I26432" s="180"/>
      <c r="L26432" s="181"/>
      <c r="M26432" s="180"/>
      <c r="N26432" s="180"/>
      <c r="O26432" s="180"/>
    </row>
    <row r="26433" spans="8:15" s="179" customFormat="1" x14ac:dyDescent="0.2">
      <c r="H26433" s="180"/>
      <c r="I26433" s="180"/>
      <c r="L26433" s="181"/>
      <c r="M26433" s="180"/>
      <c r="N26433" s="180"/>
      <c r="O26433" s="180"/>
    </row>
    <row r="26434" spans="8:15" s="179" customFormat="1" x14ac:dyDescent="0.2">
      <c r="H26434" s="180"/>
      <c r="I26434" s="180"/>
      <c r="L26434" s="181"/>
      <c r="M26434" s="180"/>
      <c r="N26434" s="180"/>
      <c r="O26434" s="180"/>
    </row>
    <row r="26435" spans="8:15" s="179" customFormat="1" x14ac:dyDescent="0.2">
      <c r="H26435" s="180"/>
      <c r="I26435" s="180"/>
      <c r="L26435" s="181"/>
      <c r="M26435" s="180"/>
      <c r="N26435" s="180"/>
      <c r="O26435" s="180"/>
    </row>
    <row r="26436" spans="8:15" s="179" customFormat="1" x14ac:dyDescent="0.2">
      <c r="H26436" s="180"/>
      <c r="I26436" s="180"/>
      <c r="L26436" s="181"/>
      <c r="M26436" s="180"/>
      <c r="N26436" s="180"/>
      <c r="O26436" s="180"/>
    </row>
    <row r="26437" spans="8:15" s="179" customFormat="1" x14ac:dyDescent="0.2">
      <c r="H26437" s="180"/>
      <c r="I26437" s="180"/>
      <c r="L26437" s="181"/>
      <c r="M26437" s="180"/>
      <c r="N26437" s="180"/>
      <c r="O26437" s="180"/>
    </row>
    <row r="26438" spans="8:15" s="179" customFormat="1" x14ac:dyDescent="0.2">
      <c r="H26438" s="180"/>
      <c r="I26438" s="180"/>
      <c r="L26438" s="181"/>
      <c r="M26438" s="180"/>
      <c r="N26438" s="180"/>
      <c r="O26438" s="180"/>
    </row>
    <row r="26439" spans="8:15" s="179" customFormat="1" x14ac:dyDescent="0.2">
      <c r="H26439" s="180"/>
      <c r="I26439" s="180"/>
      <c r="L26439" s="181"/>
      <c r="M26439" s="180"/>
      <c r="N26439" s="180"/>
      <c r="O26439" s="180"/>
    </row>
    <row r="26440" spans="8:15" s="179" customFormat="1" x14ac:dyDescent="0.2">
      <c r="H26440" s="180"/>
      <c r="I26440" s="180"/>
      <c r="L26440" s="181"/>
      <c r="M26440" s="180"/>
      <c r="N26440" s="180"/>
      <c r="O26440" s="180"/>
    </row>
    <row r="26441" spans="8:15" s="179" customFormat="1" x14ac:dyDescent="0.2">
      <c r="H26441" s="180"/>
      <c r="I26441" s="180"/>
      <c r="L26441" s="181"/>
      <c r="M26441" s="180"/>
      <c r="N26441" s="180"/>
      <c r="O26441" s="180"/>
    </row>
    <row r="26442" spans="8:15" s="179" customFormat="1" x14ac:dyDescent="0.2">
      <c r="H26442" s="180"/>
      <c r="I26442" s="180"/>
      <c r="L26442" s="181"/>
      <c r="M26442" s="180"/>
      <c r="N26442" s="180"/>
      <c r="O26442" s="180"/>
    </row>
    <row r="26443" spans="8:15" s="179" customFormat="1" x14ac:dyDescent="0.2">
      <c r="H26443" s="180"/>
      <c r="I26443" s="180"/>
      <c r="L26443" s="181"/>
      <c r="M26443" s="180"/>
      <c r="N26443" s="180"/>
      <c r="O26443" s="180"/>
    </row>
    <row r="26444" spans="8:15" s="179" customFormat="1" x14ac:dyDescent="0.2">
      <c r="H26444" s="180"/>
      <c r="I26444" s="180"/>
      <c r="L26444" s="181"/>
      <c r="M26444" s="180"/>
      <c r="N26444" s="180"/>
      <c r="O26444" s="180"/>
    </row>
    <row r="26445" spans="8:15" s="179" customFormat="1" x14ac:dyDescent="0.2">
      <c r="H26445" s="180"/>
      <c r="I26445" s="180"/>
      <c r="L26445" s="181"/>
      <c r="M26445" s="180"/>
      <c r="N26445" s="180"/>
      <c r="O26445" s="180"/>
    </row>
    <row r="26446" spans="8:15" s="179" customFormat="1" x14ac:dyDescent="0.2">
      <c r="H26446" s="180"/>
      <c r="I26446" s="180"/>
      <c r="L26446" s="181"/>
      <c r="M26446" s="180"/>
      <c r="N26446" s="180"/>
      <c r="O26446" s="180"/>
    </row>
    <row r="26447" spans="8:15" s="179" customFormat="1" x14ac:dyDescent="0.2">
      <c r="H26447" s="180"/>
      <c r="I26447" s="180"/>
      <c r="L26447" s="181"/>
      <c r="M26447" s="180"/>
      <c r="N26447" s="180"/>
      <c r="O26447" s="180"/>
    </row>
    <row r="26448" spans="8:15" s="179" customFormat="1" x14ac:dyDescent="0.2">
      <c r="H26448" s="180"/>
      <c r="I26448" s="180"/>
      <c r="L26448" s="181"/>
      <c r="M26448" s="180"/>
      <c r="N26448" s="180"/>
      <c r="O26448" s="180"/>
    </row>
    <row r="26449" spans="8:15" s="179" customFormat="1" x14ac:dyDescent="0.2">
      <c r="H26449" s="180"/>
      <c r="I26449" s="180"/>
      <c r="L26449" s="181"/>
      <c r="M26449" s="180"/>
      <c r="N26449" s="180"/>
      <c r="O26449" s="180"/>
    </row>
    <row r="26450" spans="8:15" s="179" customFormat="1" x14ac:dyDescent="0.2">
      <c r="H26450" s="180"/>
      <c r="I26450" s="180"/>
      <c r="L26450" s="181"/>
      <c r="M26450" s="180"/>
      <c r="N26450" s="180"/>
      <c r="O26450" s="180"/>
    </row>
    <row r="26451" spans="8:15" s="179" customFormat="1" x14ac:dyDescent="0.2">
      <c r="H26451" s="180"/>
      <c r="I26451" s="180"/>
      <c r="L26451" s="181"/>
      <c r="M26451" s="180"/>
      <c r="N26451" s="180"/>
      <c r="O26451" s="180"/>
    </row>
    <row r="26452" spans="8:15" s="179" customFormat="1" x14ac:dyDescent="0.2">
      <c r="H26452" s="180"/>
      <c r="I26452" s="180"/>
      <c r="L26452" s="181"/>
      <c r="M26452" s="180"/>
      <c r="N26452" s="180"/>
      <c r="O26452" s="180"/>
    </row>
    <row r="26453" spans="8:15" s="179" customFormat="1" x14ac:dyDescent="0.2">
      <c r="H26453" s="180"/>
      <c r="I26453" s="180"/>
      <c r="L26453" s="181"/>
      <c r="M26453" s="180"/>
      <c r="N26453" s="180"/>
      <c r="O26453" s="180"/>
    </row>
    <row r="26454" spans="8:15" s="179" customFormat="1" x14ac:dyDescent="0.2">
      <c r="H26454" s="180"/>
      <c r="I26454" s="180"/>
      <c r="L26454" s="181"/>
      <c r="M26454" s="180"/>
      <c r="N26454" s="180"/>
      <c r="O26454" s="180"/>
    </row>
    <row r="26455" spans="8:15" s="179" customFormat="1" x14ac:dyDescent="0.2">
      <c r="H26455" s="180"/>
      <c r="I26455" s="180"/>
      <c r="L26455" s="181"/>
      <c r="M26455" s="180"/>
      <c r="N26455" s="180"/>
      <c r="O26455" s="180"/>
    </row>
    <row r="26456" spans="8:15" s="179" customFormat="1" x14ac:dyDescent="0.2">
      <c r="H26456" s="180"/>
      <c r="I26456" s="180"/>
      <c r="L26456" s="181"/>
      <c r="M26456" s="180"/>
      <c r="N26456" s="180"/>
      <c r="O26456" s="180"/>
    </row>
    <row r="26457" spans="8:15" s="179" customFormat="1" x14ac:dyDescent="0.2">
      <c r="H26457" s="180"/>
      <c r="I26457" s="180"/>
      <c r="L26457" s="181"/>
      <c r="M26457" s="180"/>
      <c r="N26457" s="180"/>
      <c r="O26457" s="180"/>
    </row>
    <row r="26458" spans="8:15" s="179" customFormat="1" x14ac:dyDescent="0.2">
      <c r="H26458" s="180"/>
      <c r="I26458" s="180"/>
      <c r="L26458" s="181"/>
      <c r="M26458" s="180"/>
      <c r="N26458" s="180"/>
      <c r="O26458" s="180"/>
    </row>
    <row r="26459" spans="8:15" s="179" customFormat="1" x14ac:dyDescent="0.2">
      <c r="H26459" s="180"/>
      <c r="I26459" s="180"/>
      <c r="L26459" s="181"/>
      <c r="M26459" s="180"/>
      <c r="N26459" s="180"/>
      <c r="O26459" s="180"/>
    </row>
    <row r="26460" spans="8:15" s="179" customFormat="1" x14ac:dyDescent="0.2">
      <c r="H26460" s="180"/>
      <c r="I26460" s="180"/>
      <c r="L26460" s="181"/>
      <c r="M26460" s="180"/>
      <c r="N26460" s="180"/>
      <c r="O26460" s="180"/>
    </row>
    <row r="26461" spans="8:15" s="179" customFormat="1" x14ac:dyDescent="0.2">
      <c r="H26461" s="180"/>
      <c r="I26461" s="180"/>
      <c r="L26461" s="181"/>
      <c r="M26461" s="180"/>
      <c r="N26461" s="180"/>
      <c r="O26461" s="180"/>
    </row>
    <row r="26462" spans="8:15" s="179" customFormat="1" x14ac:dyDescent="0.2">
      <c r="H26462" s="180"/>
      <c r="I26462" s="180"/>
      <c r="L26462" s="181"/>
      <c r="M26462" s="180"/>
      <c r="N26462" s="180"/>
      <c r="O26462" s="180"/>
    </row>
    <row r="26463" spans="8:15" s="179" customFormat="1" x14ac:dyDescent="0.2">
      <c r="H26463" s="180"/>
      <c r="I26463" s="180"/>
      <c r="L26463" s="181"/>
      <c r="M26463" s="180"/>
      <c r="N26463" s="180"/>
      <c r="O26463" s="180"/>
    </row>
    <row r="26464" spans="8:15" s="179" customFormat="1" x14ac:dyDescent="0.2">
      <c r="H26464" s="180"/>
      <c r="I26464" s="180"/>
      <c r="L26464" s="181"/>
      <c r="M26464" s="180"/>
      <c r="N26464" s="180"/>
      <c r="O26464" s="180"/>
    </row>
    <row r="26465" spans="8:15" s="179" customFormat="1" x14ac:dyDescent="0.2">
      <c r="H26465" s="180"/>
      <c r="I26465" s="180"/>
      <c r="L26465" s="181"/>
      <c r="M26465" s="180"/>
      <c r="N26465" s="180"/>
      <c r="O26465" s="180"/>
    </row>
    <row r="26466" spans="8:15" s="179" customFormat="1" x14ac:dyDescent="0.2">
      <c r="H26466" s="180"/>
      <c r="I26466" s="180"/>
      <c r="L26466" s="181"/>
      <c r="M26466" s="180"/>
      <c r="N26466" s="180"/>
      <c r="O26466" s="180"/>
    </row>
    <row r="26467" spans="8:15" s="179" customFormat="1" x14ac:dyDescent="0.2">
      <c r="H26467" s="180"/>
      <c r="I26467" s="180"/>
      <c r="L26467" s="181"/>
      <c r="M26467" s="180"/>
      <c r="N26467" s="180"/>
      <c r="O26467" s="180"/>
    </row>
    <row r="26468" spans="8:15" s="179" customFormat="1" x14ac:dyDescent="0.2">
      <c r="H26468" s="180"/>
      <c r="I26468" s="180"/>
      <c r="L26468" s="181"/>
      <c r="M26468" s="180"/>
      <c r="N26468" s="180"/>
      <c r="O26468" s="180"/>
    </row>
    <row r="26469" spans="8:15" s="179" customFormat="1" x14ac:dyDescent="0.2">
      <c r="H26469" s="180"/>
      <c r="I26469" s="180"/>
      <c r="L26469" s="181"/>
      <c r="M26469" s="180"/>
      <c r="N26469" s="180"/>
      <c r="O26469" s="180"/>
    </row>
    <row r="26470" spans="8:15" s="179" customFormat="1" x14ac:dyDescent="0.2">
      <c r="H26470" s="180"/>
      <c r="I26470" s="180"/>
      <c r="L26470" s="181"/>
      <c r="M26470" s="180"/>
      <c r="N26470" s="180"/>
      <c r="O26470" s="180"/>
    </row>
    <row r="26471" spans="8:15" s="179" customFormat="1" x14ac:dyDescent="0.2">
      <c r="H26471" s="180"/>
      <c r="I26471" s="180"/>
      <c r="L26471" s="181"/>
      <c r="M26471" s="180"/>
      <c r="N26471" s="180"/>
      <c r="O26471" s="180"/>
    </row>
    <row r="26472" spans="8:15" s="179" customFormat="1" x14ac:dyDescent="0.2">
      <c r="H26472" s="180"/>
      <c r="I26472" s="180"/>
      <c r="L26472" s="181"/>
      <c r="M26472" s="180"/>
      <c r="N26472" s="180"/>
      <c r="O26472" s="180"/>
    </row>
    <row r="26473" spans="8:15" s="179" customFormat="1" x14ac:dyDescent="0.2">
      <c r="H26473" s="180"/>
      <c r="I26473" s="180"/>
      <c r="L26473" s="181"/>
      <c r="M26473" s="180"/>
      <c r="N26473" s="180"/>
      <c r="O26473" s="180"/>
    </row>
    <row r="26474" spans="8:15" s="179" customFormat="1" x14ac:dyDescent="0.2">
      <c r="H26474" s="180"/>
      <c r="I26474" s="180"/>
      <c r="L26474" s="181"/>
      <c r="M26474" s="180"/>
      <c r="N26474" s="180"/>
      <c r="O26474" s="180"/>
    </row>
    <row r="26475" spans="8:15" s="179" customFormat="1" x14ac:dyDescent="0.2">
      <c r="H26475" s="180"/>
      <c r="I26475" s="180"/>
      <c r="L26475" s="181"/>
      <c r="M26475" s="180"/>
      <c r="N26475" s="180"/>
      <c r="O26475" s="180"/>
    </row>
    <row r="26476" spans="8:15" s="179" customFormat="1" x14ac:dyDescent="0.2">
      <c r="H26476" s="180"/>
      <c r="I26476" s="180"/>
      <c r="L26476" s="181"/>
      <c r="M26476" s="180"/>
      <c r="N26476" s="180"/>
      <c r="O26476" s="180"/>
    </row>
    <row r="26477" spans="8:15" s="179" customFormat="1" x14ac:dyDescent="0.2">
      <c r="H26477" s="180"/>
      <c r="I26477" s="180"/>
      <c r="L26477" s="181"/>
      <c r="M26477" s="180"/>
      <c r="N26477" s="180"/>
      <c r="O26477" s="180"/>
    </row>
    <row r="26478" spans="8:15" s="179" customFormat="1" x14ac:dyDescent="0.2">
      <c r="H26478" s="180"/>
      <c r="I26478" s="180"/>
      <c r="L26478" s="181"/>
      <c r="M26478" s="180"/>
      <c r="N26478" s="180"/>
      <c r="O26478" s="180"/>
    </row>
    <row r="26479" spans="8:15" s="179" customFormat="1" x14ac:dyDescent="0.2">
      <c r="H26479" s="180"/>
      <c r="I26479" s="180"/>
      <c r="L26479" s="181"/>
      <c r="M26479" s="180"/>
      <c r="N26479" s="180"/>
      <c r="O26479" s="180"/>
    </row>
    <row r="26480" spans="8:15" s="179" customFormat="1" x14ac:dyDescent="0.2">
      <c r="H26480" s="180"/>
      <c r="I26480" s="180"/>
      <c r="L26480" s="181"/>
      <c r="M26480" s="180"/>
      <c r="N26480" s="180"/>
      <c r="O26480" s="180"/>
    </row>
    <row r="26481" spans="8:15" s="179" customFormat="1" x14ac:dyDescent="0.2">
      <c r="H26481" s="180"/>
      <c r="I26481" s="180"/>
      <c r="L26481" s="181"/>
      <c r="M26481" s="180"/>
      <c r="N26481" s="180"/>
      <c r="O26481" s="180"/>
    </row>
    <row r="26482" spans="8:15" s="179" customFormat="1" x14ac:dyDescent="0.2">
      <c r="H26482" s="180"/>
      <c r="I26482" s="180"/>
      <c r="L26482" s="181"/>
      <c r="M26482" s="180"/>
      <c r="N26482" s="180"/>
      <c r="O26482" s="180"/>
    </row>
    <row r="26483" spans="8:15" s="179" customFormat="1" x14ac:dyDescent="0.2">
      <c r="H26483" s="180"/>
      <c r="I26483" s="180"/>
      <c r="L26483" s="181"/>
      <c r="M26483" s="180"/>
      <c r="N26483" s="180"/>
      <c r="O26483" s="180"/>
    </row>
    <row r="26484" spans="8:15" s="179" customFormat="1" x14ac:dyDescent="0.2">
      <c r="H26484" s="180"/>
      <c r="I26484" s="180"/>
      <c r="L26484" s="181"/>
      <c r="M26484" s="180"/>
      <c r="N26484" s="180"/>
      <c r="O26484" s="180"/>
    </row>
    <row r="26485" spans="8:15" s="179" customFormat="1" x14ac:dyDescent="0.2">
      <c r="H26485" s="180"/>
      <c r="I26485" s="180"/>
      <c r="L26485" s="181"/>
      <c r="M26485" s="180"/>
      <c r="N26485" s="180"/>
      <c r="O26485" s="180"/>
    </row>
    <row r="26486" spans="8:15" s="179" customFormat="1" x14ac:dyDescent="0.2">
      <c r="H26486" s="180"/>
      <c r="I26486" s="180"/>
      <c r="L26486" s="181"/>
      <c r="M26486" s="180"/>
      <c r="N26486" s="180"/>
      <c r="O26486" s="180"/>
    </row>
    <row r="26487" spans="8:15" s="179" customFormat="1" x14ac:dyDescent="0.2">
      <c r="H26487" s="180"/>
      <c r="I26487" s="180"/>
      <c r="L26487" s="181"/>
      <c r="M26487" s="180"/>
      <c r="N26487" s="180"/>
      <c r="O26487" s="180"/>
    </row>
    <row r="26488" spans="8:15" s="179" customFormat="1" x14ac:dyDescent="0.2">
      <c r="H26488" s="180"/>
      <c r="I26488" s="180"/>
      <c r="L26488" s="181"/>
      <c r="M26488" s="180"/>
      <c r="N26488" s="180"/>
      <c r="O26488" s="180"/>
    </row>
    <row r="26489" spans="8:15" s="179" customFormat="1" x14ac:dyDescent="0.2">
      <c r="H26489" s="180"/>
      <c r="I26489" s="180"/>
      <c r="L26489" s="181"/>
      <c r="M26489" s="180"/>
      <c r="N26489" s="180"/>
      <c r="O26489" s="180"/>
    </row>
    <row r="26490" spans="8:15" s="179" customFormat="1" x14ac:dyDescent="0.2">
      <c r="H26490" s="180"/>
      <c r="I26490" s="180"/>
      <c r="L26490" s="181"/>
      <c r="M26490" s="180"/>
      <c r="N26490" s="180"/>
      <c r="O26490" s="180"/>
    </row>
    <row r="26491" spans="8:15" s="179" customFormat="1" x14ac:dyDescent="0.2">
      <c r="H26491" s="180"/>
      <c r="I26491" s="180"/>
      <c r="L26491" s="181"/>
      <c r="M26491" s="180"/>
      <c r="N26491" s="180"/>
      <c r="O26491" s="180"/>
    </row>
    <row r="26492" spans="8:15" s="179" customFormat="1" x14ac:dyDescent="0.2">
      <c r="H26492" s="180"/>
      <c r="I26492" s="180"/>
      <c r="L26492" s="181"/>
      <c r="M26492" s="180"/>
      <c r="N26492" s="180"/>
      <c r="O26492" s="180"/>
    </row>
    <row r="26493" spans="8:15" s="179" customFormat="1" x14ac:dyDescent="0.2">
      <c r="H26493" s="180"/>
      <c r="I26493" s="180"/>
      <c r="L26493" s="181"/>
      <c r="M26493" s="180"/>
      <c r="N26493" s="180"/>
      <c r="O26493" s="180"/>
    </row>
    <row r="26494" spans="8:15" s="179" customFormat="1" x14ac:dyDescent="0.2">
      <c r="H26494" s="180"/>
      <c r="I26494" s="180"/>
      <c r="L26494" s="181"/>
      <c r="M26494" s="180"/>
      <c r="N26494" s="180"/>
      <c r="O26494" s="180"/>
    </row>
    <row r="26495" spans="8:15" s="179" customFormat="1" x14ac:dyDescent="0.2">
      <c r="H26495" s="180"/>
      <c r="I26495" s="180"/>
      <c r="L26495" s="181"/>
      <c r="M26495" s="180"/>
      <c r="N26495" s="180"/>
      <c r="O26495" s="180"/>
    </row>
    <row r="26496" spans="8:15" s="179" customFormat="1" x14ac:dyDescent="0.2">
      <c r="H26496" s="180"/>
      <c r="I26496" s="180"/>
      <c r="L26496" s="181"/>
      <c r="M26496" s="180"/>
      <c r="N26496" s="180"/>
      <c r="O26496" s="180"/>
    </row>
    <row r="26497" spans="8:15" s="179" customFormat="1" x14ac:dyDescent="0.2">
      <c r="H26497" s="180"/>
      <c r="I26497" s="180"/>
      <c r="L26497" s="181"/>
      <c r="M26497" s="180"/>
      <c r="N26497" s="180"/>
      <c r="O26497" s="180"/>
    </row>
    <row r="26498" spans="8:15" s="179" customFormat="1" x14ac:dyDescent="0.2">
      <c r="H26498" s="180"/>
      <c r="I26498" s="180"/>
      <c r="L26498" s="181"/>
      <c r="M26498" s="180"/>
      <c r="N26498" s="180"/>
      <c r="O26498" s="180"/>
    </row>
    <row r="26499" spans="8:15" s="179" customFormat="1" x14ac:dyDescent="0.2">
      <c r="H26499" s="180"/>
      <c r="I26499" s="180"/>
      <c r="L26499" s="181"/>
      <c r="M26499" s="180"/>
      <c r="N26499" s="180"/>
      <c r="O26499" s="180"/>
    </row>
    <row r="26500" spans="8:15" s="179" customFormat="1" x14ac:dyDescent="0.2">
      <c r="H26500" s="180"/>
      <c r="I26500" s="180"/>
      <c r="L26500" s="181"/>
      <c r="M26500" s="180"/>
      <c r="N26500" s="180"/>
      <c r="O26500" s="180"/>
    </row>
    <row r="26501" spans="8:15" s="179" customFormat="1" x14ac:dyDescent="0.2">
      <c r="H26501" s="180"/>
      <c r="I26501" s="180"/>
      <c r="L26501" s="181"/>
      <c r="M26501" s="180"/>
      <c r="N26501" s="180"/>
      <c r="O26501" s="180"/>
    </row>
    <row r="26502" spans="8:15" s="179" customFormat="1" x14ac:dyDescent="0.2">
      <c r="H26502" s="180"/>
      <c r="I26502" s="180"/>
      <c r="L26502" s="181"/>
      <c r="M26502" s="180"/>
      <c r="N26502" s="180"/>
      <c r="O26502" s="180"/>
    </row>
    <row r="26503" spans="8:15" s="179" customFormat="1" x14ac:dyDescent="0.2">
      <c r="H26503" s="180"/>
      <c r="I26503" s="180"/>
      <c r="L26503" s="181"/>
      <c r="M26503" s="180"/>
      <c r="N26503" s="180"/>
      <c r="O26503" s="180"/>
    </row>
    <row r="26504" spans="8:15" s="179" customFormat="1" x14ac:dyDescent="0.2">
      <c r="H26504" s="180"/>
      <c r="I26504" s="180"/>
      <c r="L26504" s="181"/>
      <c r="M26504" s="180"/>
      <c r="N26504" s="180"/>
      <c r="O26504" s="180"/>
    </row>
    <row r="26505" spans="8:15" s="179" customFormat="1" x14ac:dyDescent="0.2">
      <c r="H26505" s="180"/>
      <c r="I26505" s="180"/>
      <c r="L26505" s="181"/>
      <c r="M26505" s="180"/>
      <c r="N26505" s="180"/>
      <c r="O26505" s="180"/>
    </row>
    <row r="26506" spans="8:15" s="179" customFormat="1" x14ac:dyDescent="0.2">
      <c r="H26506" s="180"/>
      <c r="I26506" s="180"/>
      <c r="L26506" s="181"/>
      <c r="M26506" s="180"/>
      <c r="N26506" s="180"/>
      <c r="O26506" s="180"/>
    </row>
    <row r="26507" spans="8:15" s="179" customFormat="1" x14ac:dyDescent="0.2">
      <c r="H26507" s="180"/>
      <c r="I26507" s="180"/>
      <c r="L26507" s="181"/>
      <c r="M26507" s="180"/>
      <c r="N26507" s="180"/>
      <c r="O26507" s="180"/>
    </row>
    <row r="26508" spans="8:15" s="179" customFormat="1" x14ac:dyDescent="0.2">
      <c r="H26508" s="180"/>
      <c r="I26508" s="180"/>
      <c r="L26508" s="181"/>
      <c r="M26508" s="180"/>
      <c r="N26508" s="180"/>
      <c r="O26508" s="180"/>
    </row>
    <row r="26509" spans="8:15" s="179" customFormat="1" x14ac:dyDescent="0.2">
      <c r="H26509" s="180"/>
      <c r="I26509" s="180"/>
      <c r="L26509" s="181"/>
      <c r="M26509" s="180"/>
      <c r="N26509" s="180"/>
      <c r="O26509" s="180"/>
    </row>
    <row r="26510" spans="8:15" s="179" customFormat="1" x14ac:dyDescent="0.2">
      <c r="H26510" s="180"/>
      <c r="I26510" s="180"/>
      <c r="L26510" s="181"/>
      <c r="M26510" s="180"/>
      <c r="N26510" s="180"/>
      <c r="O26510" s="180"/>
    </row>
    <row r="26511" spans="8:15" s="179" customFormat="1" x14ac:dyDescent="0.2">
      <c r="H26511" s="180"/>
      <c r="I26511" s="180"/>
      <c r="L26511" s="181"/>
      <c r="M26511" s="180"/>
      <c r="N26511" s="180"/>
      <c r="O26511" s="180"/>
    </row>
    <row r="26512" spans="8:15" s="179" customFormat="1" x14ac:dyDescent="0.2">
      <c r="H26512" s="180"/>
      <c r="I26512" s="180"/>
      <c r="L26512" s="181"/>
      <c r="M26512" s="180"/>
      <c r="N26512" s="180"/>
      <c r="O26512" s="180"/>
    </row>
    <row r="26513" spans="8:15" s="179" customFormat="1" x14ac:dyDescent="0.2">
      <c r="H26513" s="180"/>
      <c r="I26513" s="180"/>
      <c r="L26513" s="181"/>
      <c r="M26513" s="180"/>
      <c r="N26513" s="180"/>
      <c r="O26513" s="180"/>
    </row>
    <row r="26514" spans="8:15" s="179" customFormat="1" x14ac:dyDescent="0.2">
      <c r="H26514" s="180"/>
      <c r="I26514" s="180"/>
      <c r="L26514" s="181"/>
      <c r="M26514" s="180"/>
      <c r="N26514" s="180"/>
      <c r="O26514" s="180"/>
    </row>
    <row r="26515" spans="8:15" s="179" customFormat="1" x14ac:dyDescent="0.2">
      <c r="H26515" s="180"/>
      <c r="I26515" s="180"/>
      <c r="L26515" s="181"/>
      <c r="M26515" s="180"/>
      <c r="N26515" s="180"/>
      <c r="O26515" s="180"/>
    </row>
    <row r="26516" spans="8:15" s="179" customFormat="1" x14ac:dyDescent="0.2">
      <c r="H26516" s="180"/>
      <c r="I26516" s="180"/>
      <c r="L26516" s="181"/>
      <c r="M26516" s="180"/>
      <c r="N26516" s="180"/>
      <c r="O26516" s="180"/>
    </row>
    <row r="26517" spans="8:15" s="179" customFormat="1" x14ac:dyDescent="0.2">
      <c r="H26517" s="180"/>
      <c r="I26517" s="180"/>
      <c r="L26517" s="181"/>
      <c r="M26517" s="180"/>
      <c r="N26517" s="180"/>
      <c r="O26517" s="180"/>
    </row>
    <row r="26518" spans="8:15" s="179" customFormat="1" x14ac:dyDescent="0.2">
      <c r="H26518" s="180"/>
      <c r="I26518" s="180"/>
      <c r="L26518" s="181"/>
      <c r="M26518" s="180"/>
      <c r="N26518" s="180"/>
      <c r="O26518" s="180"/>
    </row>
    <row r="26519" spans="8:15" s="179" customFormat="1" x14ac:dyDescent="0.2">
      <c r="H26519" s="180"/>
      <c r="I26519" s="180"/>
      <c r="L26519" s="181"/>
      <c r="M26519" s="180"/>
      <c r="N26519" s="180"/>
      <c r="O26519" s="180"/>
    </row>
    <row r="26520" spans="8:15" s="179" customFormat="1" x14ac:dyDescent="0.2">
      <c r="H26520" s="180"/>
      <c r="I26520" s="180"/>
      <c r="L26520" s="181"/>
      <c r="M26520" s="180"/>
      <c r="N26520" s="180"/>
      <c r="O26520" s="180"/>
    </row>
    <row r="26521" spans="8:15" s="179" customFormat="1" x14ac:dyDescent="0.2">
      <c r="H26521" s="180"/>
      <c r="I26521" s="180"/>
      <c r="L26521" s="181"/>
      <c r="M26521" s="180"/>
      <c r="N26521" s="180"/>
      <c r="O26521" s="180"/>
    </row>
    <row r="26522" spans="8:15" s="179" customFormat="1" x14ac:dyDescent="0.2">
      <c r="H26522" s="180"/>
      <c r="I26522" s="180"/>
      <c r="L26522" s="181"/>
      <c r="M26522" s="180"/>
      <c r="N26522" s="180"/>
      <c r="O26522" s="180"/>
    </row>
    <row r="26523" spans="8:15" s="179" customFormat="1" x14ac:dyDescent="0.2">
      <c r="H26523" s="180"/>
      <c r="I26523" s="180"/>
      <c r="L26523" s="181"/>
      <c r="M26523" s="180"/>
      <c r="N26523" s="180"/>
      <c r="O26523" s="180"/>
    </row>
    <row r="26524" spans="8:15" s="179" customFormat="1" x14ac:dyDescent="0.2">
      <c r="H26524" s="180"/>
      <c r="I26524" s="180"/>
      <c r="L26524" s="181"/>
      <c r="M26524" s="180"/>
      <c r="N26524" s="180"/>
      <c r="O26524" s="180"/>
    </row>
    <row r="26525" spans="8:15" s="179" customFormat="1" x14ac:dyDescent="0.2">
      <c r="H26525" s="180"/>
      <c r="I26525" s="180"/>
      <c r="L26525" s="181"/>
      <c r="M26525" s="180"/>
      <c r="N26525" s="180"/>
      <c r="O26525" s="180"/>
    </row>
    <row r="26526" spans="8:15" s="179" customFormat="1" x14ac:dyDescent="0.2">
      <c r="H26526" s="180"/>
      <c r="I26526" s="180"/>
      <c r="L26526" s="181"/>
      <c r="M26526" s="180"/>
      <c r="N26526" s="180"/>
      <c r="O26526" s="180"/>
    </row>
    <row r="26527" spans="8:15" s="179" customFormat="1" x14ac:dyDescent="0.2">
      <c r="H26527" s="180"/>
      <c r="I26527" s="180"/>
      <c r="L26527" s="181"/>
      <c r="M26527" s="180"/>
      <c r="N26527" s="180"/>
      <c r="O26527" s="180"/>
    </row>
    <row r="26528" spans="8:15" s="179" customFormat="1" x14ac:dyDescent="0.2">
      <c r="H26528" s="180"/>
      <c r="I26528" s="180"/>
      <c r="L26528" s="181"/>
      <c r="M26528" s="180"/>
      <c r="N26528" s="180"/>
      <c r="O26528" s="180"/>
    </row>
    <row r="26529" spans="8:15" s="179" customFormat="1" x14ac:dyDescent="0.2">
      <c r="H26529" s="180"/>
      <c r="I26529" s="180"/>
      <c r="L26529" s="181"/>
      <c r="M26529" s="180"/>
      <c r="N26529" s="180"/>
      <c r="O26529" s="180"/>
    </row>
    <row r="26530" spans="8:15" s="179" customFormat="1" x14ac:dyDescent="0.2">
      <c r="H26530" s="180"/>
      <c r="I26530" s="180"/>
      <c r="L26530" s="181"/>
      <c r="M26530" s="180"/>
      <c r="N26530" s="180"/>
      <c r="O26530" s="180"/>
    </row>
    <row r="26531" spans="8:15" s="179" customFormat="1" x14ac:dyDescent="0.2">
      <c r="H26531" s="180"/>
      <c r="I26531" s="180"/>
      <c r="L26531" s="181"/>
      <c r="M26531" s="180"/>
      <c r="N26531" s="180"/>
      <c r="O26531" s="180"/>
    </row>
    <row r="26532" spans="8:15" s="179" customFormat="1" x14ac:dyDescent="0.2">
      <c r="H26532" s="180"/>
      <c r="I26532" s="180"/>
      <c r="L26532" s="181"/>
      <c r="M26532" s="180"/>
      <c r="N26532" s="180"/>
      <c r="O26532" s="180"/>
    </row>
    <row r="26533" spans="8:15" s="179" customFormat="1" x14ac:dyDescent="0.2">
      <c r="H26533" s="180"/>
      <c r="I26533" s="180"/>
      <c r="L26533" s="181"/>
      <c r="M26533" s="180"/>
      <c r="N26533" s="180"/>
      <c r="O26533" s="180"/>
    </row>
    <row r="26534" spans="8:15" s="179" customFormat="1" x14ac:dyDescent="0.2">
      <c r="H26534" s="180"/>
      <c r="I26534" s="180"/>
      <c r="L26534" s="181"/>
      <c r="M26534" s="180"/>
      <c r="N26534" s="180"/>
      <c r="O26534" s="180"/>
    </row>
    <row r="26535" spans="8:15" s="179" customFormat="1" x14ac:dyDescent="0.2">
      <c r="H26535" s="180"/>
      <c r="I26535" s="180"/>
      <c r="L26535" s="181"/>
      <c r="M26535" s="180"/>
      <c r="N26535" s="180"/>
      <c r="O26535" s="180"/>
    </row>
    <row r="26536" spans="8:15" s="179" customFormat="1" x14ac:dyDescent="0.2">
      <c r="H26536" s="180"/>
      <c r="I26536" s="180"/>
      <c r="L26536" s="181"/>
      <c r="M26536" s="180"/>
      <c r="N26536" s="180"/>
      <c r="O26536" s="180"/>
    </row>
    <row r="26537" spans="8:15" s="179" customFormat="1" x14ac:dyDescent="0.2">
      <c r="H26537" s="180"/>
      <c r="I26537" s="180"/>
      <c r="L26537" s="181"/>
      <c r="M26537" s="180"/>
      <c r="N26537" s="180"/>
      <c r="O26537" s="180"/>
    </row>
    <row r="26538" spans="8:15" s="179" customFormat="1" x14ac:dyDescent="0.2">
      <c r="H26538" s="180"/>
      <c r="I26538" s="180"/>
      <c r="L26538" s="181"/>
      <c r="M26538" s="180"/>
      <c r="N26538" s="180"/>
      <c r="O26538" s="180"/>
    </row>
    <row r="26539" spans="8:15" s="179" customFormat="1" x14ac:dyDescent="0.2">
      <c r="H26539" s="180"/>
      <c r="I26539" s="180"/>
      <c r="L26539" s="181"/>
      <c r="M26539" s="180"/>
      <c r="N26539" s="180"/>
      <c r="O26539" s="180"/>
    </row>
    <row r="26540" spans="8:15" s="179" customFormat="1" x14ac:dyDescent="0.2">
      <c r="H26540" s="180"/>
      <c r="I26540" s="180"/>
      <c r="L26540" s="181"/>
      <c r="M26540" s="180"/>
      <c r="N26540" s="180"/>
      <c r="O26540" s="180"/>
    </row>
    <row r="26541" spans="8:15" s="179" customFormat="1" x14ac:dyDescent="0.2">
      <c r="H26541" s="180"/>
      <c r="I26541" s="180"/>
      <c r="L26541" s="181"/>
      <c r="M26541" s="180"/>
      <c r="N26541" s="180"/>
      <c r="O26541" s="180"/>
    </row>
    <row r="26542" spans="8:15" s="179" customFormat="1" x14ac:dyDescent="0.2">
      <c r="H26542" s="180"/>
      <c r="I26542" s="180"/>
      <c r="L26542" s="181"/>
      <c r="M26542" s="180"/>
      <c r="N26542" s="180"/>
      <c r="O26542" s="180"/>
    </row>
    <row r="26543" spans="8:15" s="179" customFormat="1" x14ac:dyDescent="0.2">
      <c r="H26543" s="180"/>
      <c r="I26543" s="180"/>
      <c r="L26543" s="181"/>
      <c r="M26543" s="180"/>
      <c r="N26543" s="180"/>
      <c r="O26543" s="180"/>
    </row>
    <row r="26544" spans="8:15" s="179" customFormat="1" x14ac:dyDescent="0.2">
      <c r="H26544" s="180"/>
      <c r="I26544" s="180"/>
      <c r="L26544" s="181"/>
      <c r="M26544" s="180"/>
      <c r="N26544" s="180"/>
      <c r="O26544" s="180"/>
    </row>
    <row r="26545" spans="8:15" s="179" customFormat="1" x14ac:dyDescent="0.2">
      <c r="H26545" s="180"/>
      <c r="I26545" s="180"/>
      <c r="L26545" s="181"/>
      <c r="M26545" s="180"/>
      <c r="N26545" s="180"/>
      <c r="O26545" s="180"/>
    </row>
    <row r="26546" spans="8:15" s="179" customFormat="1" x14ac:dyDescent="0.2">
      <c r="H26546" s="180"/>
      <c r="I26546" s="180"/>
      <c r="L26546" s="181"/>
      <c r="M26546" s="180"/>
      <c r="N26546" s="180"/>
      <c r="O26546" s="180"/>
    </row>
    <row r="26547" spans="8:15" s="179" customFormat="1" x14ac:dyDescent="0.2">
      <c r="H26547" s="180"/>
      <c r="I26547" s="180"/>
      <c r="L26547" s="181"/>
      <c r="M26547" s="180"/>
      <c r="N26547" s="180"/>
      <c r="O26547" s="180"/>
    </row>
    <row r="26548" spans="8:15" s="179" customFormat="1" x14ac:dyDescent="0.2">
      <c r="H26548" s="180"/>
      <c r="I26548" s="180"/>
      <c r="L26548" s="181"/>
      <c r="M26548" s="180"/>
      <c r="N26548" s="180"/>
      <c r="O26548" s="180"/>
    </row>
    <row r="26549" spans="8:15" s="179" customFormat="1" x14ac:dyDescent="0.2">
      <c r="H26549" s="180"/>
      <c r="I26549" s="180"/>
      <c r="L26549" s="181"/>
      <c r="M26549" s="180"/>
      <c r="N26549" s="180"/>
      <c r="O26549" s="180"/>
    </row>
    <row r="26550" spans="8:15" s="179" customFormat="1" x14ac:dyDescent="0.2">
      <c r="H26550" s="180"/>
      <c r="I26550" s="180"/>
      <c r="L26550" s="181"/>
      <c r="M26550" s="180"/>
      <c r="N26550" s="180"/>
      <c r="O26550" s="180"/>
    </row>
    <row r="26551" spans="8:15" s="179" customFormat="1" x14ac:dyDescent="0.2">
      <c r="H26551" s="180"/>
      <c r="I26551" s="180"/>
      <c r="L26551" s="181"/>
      <c r="M26551" s="180"/>
      <c r="N26551" s="180"/>
      <c r="O26551" s="180"/>
    </row>
    <row r="26552" spans="8:15" s="179" customFormat="1" x14ac:dyDescent="0.2">
      <c r="H26552" s="180"/>
      <c r="I26552" s="180"/>
      <c r="L26552" s="181"/>
      <c r="M26552" s="180"/>
      <c r="N26552" s="180"/>
      <c r="O26552" s="180"/>
    </row>
    <row r="26553" spans="8:15" s="179" customFormat="1" x14ac:dyDescent="0.2">
      <c r="H26553" s="180"/>
      <c r="I26553" s="180"/>
      <c r="L26553" s="181"/>
      <c r="M26553" s="180"/>
      <c r="N26553" s="180"/>
      <c r="O26553" s="180"/>
    </row>
    <row r="26554" spans="8:15" s="179" customFormat="1" x14ac:dyDescent="0.2">
      <c r="H26554" s="180"/>
      <c r="I26554" s="180"/>
      <c r="L26554" s="181"/>
      <c r="M26554" s="180"/>
      <c r="N26554" s="180"/>
      <c r="O26554" s="180"/>
    </row>
    <row r="26555" spans="8:15" s="179" customFormat="1" x14ac:dyDescent="0.2">
      <c r="H26555" s="180"/>
      <c r="I26555" s="180"/>
      <c r="L26555" s="181"/>
      <c r="M26555" s="180"/>
      <c r="N26555" s="180"/>
      <c r="O26555" s="180"/>
    </row>
    <row r="26556" spans="8:15" s="179" customFormat="1" x14ac:dyDescent="0.2">
      <c r="H26556" s="180"/>
      <c r="I26556" s="180"/>
      <c r="L26556" s="181"/>
      <c r="M26556" s="180"/>
      <c r="N26556" s="180"/>
      <c r="O26556" s="180"/>
    </row>
    <row r="26557" spans="8:15" s="179" customFormat="1" x14ac:dyDescent="0.2">
      <c r="H26557" s="180"/>
      <c r="I26557" s="180"/>
      <c r="L26557" s="181"/>
      <c r="M26557" s="180"/>
      <c r="N26557" s="180"/>
      <c r="O26557" s="180"/>
    </row>
    <row r="26558" spans="8:15" s="179" customFormat="1" x14ac:dyDescent="0.2">
      <c r="H26558" s="180"/>
      <c r="I26558" s="180"/>
      <c r="L26558" s="181"/>
      <c r="M26558" s="180"/>
      <c r="N26558" s="180"/>
      <c r="O26558" s="180"/>
    </row>
    <row r="26559" spans="8:15" s="179" customFormat="1" x14ac:dyDescent="0.2">
      <c r="H26559" s="180"/>
      <c r="I26559" s="180"/>
      <c r="L26559" s="181"/>
      <c r="M26559" s="180"/>
      <c r="N26559" s="180"/>
      <c r="O26559" s="180"/>
    </row>
    <row r="26560" spans="8:15" s="179" customFormat="1" x14ac:dyDescent="0.2">
      <c r="H26560" s="180"/>
      <c r="I26560" s="180"/>
      <c r="L26560" s="181"/>
      <c r="M26560" s="180"/>
      <c r="N26560" s="180"/>
      <c r="O26560" s="180"/>
    </row>
    <row r="26561" spans="8:15" s="179" customFormat="1" x14ac:dyDescent="0.2">
      <c r="H26561" s="180"/>
      <c r="I26561" s="180"/>
      <c r="L26561" s="181"/>
      <c r="M26561" s="180"/>
      <c r="N26561" s="180"/>
      <c r="O26561" s="180"/>
    </row>
    <row r="26562" spans="8:15" s="179" customFormat="1" x14ac:dyDescent="0.2">
      <c r="H26562" s="180"/>
      <c r="I26562" s="180"/>
      <c r="L26562" s="181"/>
      <c r="M26562" s="180"/>
      <c r="N26562" s="180"/>
      <c r="O26562" s="180"/>
    </row>
    <row r="26563" spans="8:15" s="179" customFormat="1" x14ac:dyDescent="0.2">
      <c r="H26563" s="180"/>
      <c r="I26563" s="180"/>
      <c r="L26563" s="181"/>
      <c r="M26563" s="180"/>
      <c r="N26563" s="180"/>
      <c r="O26563" s="180"/>
    </row>
    <row r="26564" spans="8:15" s="179" customFormat="1" x14ac:dyDescent="0.2">
      <c r="H26564" s="180"/>
      <c r="I26564" s="180"/>
      <c r="L26564" s="181"/>
      <c r="M26564" s="180"/>
      <c r="N26564" s="180"/>
      <c r="O26564" s="180"/>
    </row>
    <row r="26565" spans="8:15" s="179" customFormat="1" x14ac:dyDescent="0.2">
      <c r="H26565" s="180"/>
      <c r="I26565" s="180"/>
      <c r="L26565" s="181"/>
      <c r="M26565" s="180"/>
      <c r="N26565" s="180"/>
      <c r="O26565" s="180"/>
    </row>
    <row r="26566" spans="8:15" s="179" customFormat="1" x14ac:dyDescent="0.2">
      <c r="H26566" s="180"/>
      <c r="I26566" s="180"/>
      <c r="L26566" s="181"/>
      <c r="M26566" s="180"/>
      <c r="N26566" s="180"/>
      <c r="O26566" s="180"/>
    </row>
    <row r="26567" spans="8:15" s="179" customFormat="1" x14ac:dyDescent="0.2">
      <c r="H26567" s="180"/>
      <c r="I26567" s="180"/>
      <c r="L26567" s="181"/>
      <c r="M26567" s="180"/>
      <c r="N26567" s="180"/>
      <c r="O26567" s="180"/>
    </row>
    <row r="26568" spans="8:15" s="179" customFormat="1" x14ac:dyDescent="0.2">
      <c r="H26568" s="180"/>
      <c r="I26568" s="180"/>
      <c r="L26568" s="181"/>
      <c r="M26568" s="180"/>
      <c r="N26568" s="180"/>
      <c r="O26568" s="180"/>
    </row>
    <row r="26569" spans="8:15" s="179" customFormat="1" x14ac:dyDescent="0.2">
      <c r="H26569" s="180"/>
      <c r="I26569" s="180"/>
      <c r="L26569" s="181"/>
      <c r="M26569" s="180"/>
      <c r="N26569" s="180"/>
      <c r="O26569" s="180"/>
    </row>
    <row r="26570" spans="8:15" s="179" customFormat="1" x14ac:dyDescent="0.2">
      <c r="H26570" s="180"/>
      <c r="I26570" s="180"/>
      <c r="L26570" s="181"/>
      <c r="M26570" s="180"/>
      <c r="N26570" s="180"/>
      <c r="O26570" s="180"/>
    </row>
    <row r="26571" spans="8:15" s="179" customFormat="1" x14ac:dyDescent="0.2">
      <c r="H26571" s="180"/>
      <c r="I26571" s="180"/>
      <c r="L26571" s="181"/>
      <c r="M26571" s="180"/>
      <c r="N26571" s="180"/>
      <c r="O26571" s="180"/>
    </row>
    <row r="26572" spans="8:15" s="179" customFormat="1" x14ac:dyDescent="0.2">
      <c r="H26572" s="180"/>
      <c r="I26572" s="180"/>
      <c r="L26572" s="181"/>
      <c r="M26572" s="180"/>
      <c r="N26572" s="180"/>
      <c r="O26572" s="180"/>
    </row>
    <row r="26573" spans="8:15" s="179" customFormat="1" x14ac:dyDescent="0.2">
      <c r="H26573" s="180"/>
      <c r="I26573" s="180"/>
      <c r="L26573" s="181"/>
      <c r="M26573" s="180"/>
      <c r="N26573" s="180"/>
      <c r="O26573" s="180"/>
    </row>
    <row r="26574" spans="8:15" s="179" customFormat="1" x14ac:dyDescent="0.2">
      <c r="H26574" s="180"/>
      <c r="I26574" s="180"/>
      <c r="L26574" s="181"/>
      <c r="M26574" s="180"/>
      <c r="N26574" s="180"/>
      <c r="O26574" s="180"/>
    </row>
    <row r="26575" spans="8:15" s="179" customFormat="1" x14ac:dyDescent="0.2">
      <c r="H26575" s="180"/>
      <c r="I26575" s="180"/>
      <c r="L26575" s="181"/>
      <c r="M26575" s="180"/>
      <c r="N26575" s="180"/>
      <c r="O26575" s="180"/>
    </row>
    <row r="26576" spans="8:15" s="179" customFormat="1" x14ac:dyDescent="0.2">
      <c r="H26576" s="180"/>
      <c r="I26576" s="180"/>
      <c r="L26576" s="181"/>
      <c r="M26576" s="180"/>
      <c r="N26576" s="180"/>
      <c r="O26576" s="180"/>
    </row>
    <row r="26577" spans="8:15" s="179" customFormat="1" x14ac:dyDescent="0.2">
      <c r="H26577" s="180"/>
      <c r="I26577" s="180"/>
      <c r="L26577" s="181"/>
      <c r="M26577" s="180"/>
      <c r="N26577" s="180"/>
      <c r="O26577" s="180"/>
    </row>
    <row r="26578" spans="8:15" s="179" customFormat="1" x14ac:dyDescent="0.2">
      <c r="H26578" s="180"/>
      <c r="I26578" s="180"/>
      <c r="L26578" s="181"/>
      <c r="M26578" s="180"/>
      <c r="N26578" s="180"/>
      <c r="O26578" s="180"/>
    </row>
    <row r="26579" spans="8:15" s="179" customFormat="1" x14ac:dyDescent="0.2">
      <c r="H26579" s="180"/>
      <c r="I26579" s="180"/>
      <c r="L26579" s="181"/>
      <c r="M26579" s="180"/>
      <c r="N26579" s="180"/>
      <c r="O26579" s="180"/>
    </row>
    <row r="26580" spans="8:15" s="179" customFormat="1" x14ac:dyDescent="0.2">
      <c r="H26580" s="180"/>
      <c r="I26580" s="180"/>
      <c r="L26580" s="181"/>
      <c r="M26580" s="180"/>
      <c r="N26580" s="180"/>
      <c r="O26580" s="180"/>
    </row>
    <row r="26581" spans="8:15" s="179" customFormat="1" x14ac:dyDescent="0.2">
      <c r="H26581" s="180"/>
      <c r="I26581" s="180"/>
      <c r="L26581" s="181"/>
      <c r="M26581" s="180"/>
      <c r="N26581" s="180"/>
      <c r="O26581" s="180"/>
    </row>
    <row r="26582" spans="8:15" s="179" customFormat="1" x14ac:dyDescent="0.2">
      <c r="H26582" s="180"/>
      <c r="I26582" s="180"/>
      <c r="L26582" s="181"/>
      <c r="M26582" s="180"/>
      <c r="N26582" s="180"/>
      <c r="O26582" s="180"/>
    </row>
    <row r="26583" spans="8:15" s="179" customFormat="1" x14ac:dyDescent="0.2">
      <c r="H26583" s="180"/>
      <c r="I26583" s="180"/>
      <c r="L26583" s="181"/>
      <c r="M26583" s="180"/>
      <c r="N26583" s="180"/>
      <c r="O26583" s="180"/>
    </row>
    <row r="26584" spans="8:15" s="179" customFormat="1" x14ac:dyDescent="0.2">
      <c r="H26584" s="180"/>
      <c r="I26584" s="180"/>
      <c r="L26584" s="181"/>
      <c r="M26584" s="180"/>
      <c r="N26584" s="180"/>
      <c r="O26584" s="180"/>
    </row>
    <row r="26585" spans="8:15" s="179" customFormat="1" x14ac:dyDescent="0.2">
      <c r="H26585" s="180"/>
      <c r="I26585" s="180"/>
      <c r="L26585" s="181"/>
      <c r="M26585" s="180"/>
      <c r="N26585" s="180"/>
      <c r="O26585" s="180"/>
    </row>
    <row r="26586" spans="8:15" s="179" customFormat="1" x14ac:dyDescent="0.2">
      <c r="H26586" s="180"/>
      <c r="I26586" s="180"/>
      <c r="L26586" s="181"/>
      <c r="M26586" s="180"/>
      <c r="N26586" s="180"/>
      <c r="O26586" s="180"/>
    </row>
    <row r="26587" spans="8:15" s="179" customFormat="1" x14ac:dyDescent="0.2">
      <c r="H26587" s="180"/>
      <c r="I26587" s="180"/>
      <c r="L26587" s="181"/>
      <c r="M26587" s="180"/>
      <c r="N26587" s="180"/>
      <c r="O26587" s="180"/>
    </row>
    <row r="26588" spans="8:15" s="179" customFormat="1" x14ac:dyDescent="0.2">
      <c r="H26588" s="180"/>
      <c r="I26588" s="180"/>
      <c r="L26588" s="181"/>
      <c r="M26588" s="180"/>
      <c r="N26588" s="180"/>
      <c r="O26588" s="180"/>
    </row>
    <row r="26589" spans="8:15" s="179" customFormat="1" x14ac:dyDescent="0.2">
      <c r="H26589" s="180"/>
      <c r="I26589" s="180"/>
      <c r="L26589" s="181"/>
      <c r="M26589" s="180"/>
      <c r="N26589" s="180"/>
      <c r="O26589" s="180"/>
    </row>
    <row r="26590" spans="8:15" s="179" customFormat="1" x14ac:dyDescent="0.2">
      <c r="H26590" s="180"/>
      <c r="I26590" s="180"/>
      <c r="L26590" s="181"/>
      <c r="M26590" s="180"/>
      <c r="N26590" s="180"/>
      <c r="O26590" s="180"/>
    </row>
    <row r="26591" spans="8:15" s="179" customFormat="1" x14ac:dyDescent="0.2">
      <c r="H26591" s="180"/>
      <c r="I26591" s="180"/>
      <c r="L26591" s="181"/>
      <c r="M26591" s="180"/>
      <c r="N26591" s="180"/>
      <c r="O26591" s="180"/>
    </row>
    <row r="26592" spans="8:15" s="179" customFormat="1" x14ac:dyDescent="0.2">
      <c r="H26592" s="180"/>
      <c r="I26592" s="180"/>
      <c r="L26592" s="181"/>
      <c r="M26592" s="180"/>
      <c r="N26592" s="180"/>
      <c r="O26592" s="180"/>
    </row>
    <row r="26593" spans="8:15" s="179" customFormat="1" x14ac:dyDescent="0.2">
      <c r="H26593" s="180"/>
      <c r="I26593" s="180"/>
      <c r="L26593" s="181"/>
      <c r="M26593" s="180"/>
      <c r="N26593" s="180"/>
      <c r="O26593" s="180"/>
    </row>
    <row r="26594" spans="8:15" s="179" customFormat="1" x14ac:dyDescent="0.2">
      <c r="H26594" s="180"/>
      <c r="I26594" s="180"/>
      <c r="L26594" s="181"/>
      <c r="M26594" s="180"/>
      <c r="N26594" s="180"/>
      <c r="O26594" s="180"/>
    </row>
    <row r="26595" spans="8:15" s="179" customFormat="1" x14ac:dyDescent="0.2">
      <c r="H26595" s="180"/>
      <c r="I26595" s="180"/>
      <c r="L26595" s="181"/>
      <c r="M26595" s="180"/>
      <c r="N26595" s="180"/>
      <c r="O26595" s="180"/>
    </row>
    <row r="26596" spans="8:15" s="179" customFormat="1" x14ac:dyDescent="0.2">
      <c r="H26596" s="180"/>
      <c r="I26596" s="180"/>
      <c r="L26596" s="181"/>
      <c r="M26596" s="180"/>
      <c r="N26596" s="180"/>
      <c r="O26596" s="180"/>
    </row>
    <row r="26597" spans="8:15" s="179" customFormat="1" x14ac:dyDescent="0.2">
      <c r="H26597" s="180"/>
      <c r="I26597" s="180"/>
      <c r="L26597" s="181"/>
      <c r="M26597" s="180"/>
      <c r="N26597" s="180"/>
      <c r="O26597" s="180"/>
    </row>
    <row r="26598" spans="8:15" s="179" customFormat="1" x14ac:dyDescent="0.2">
      <c r="H26598" s="180"/>
      <c r="I26598" s="180"/>
      <c r="L26598" s="181"/>
      <c r="M26598" s="180"/>
      <c r="N26598" s="180"/>
      <c r="O26598" s="180"/>
    </row>
    <row r="26599" spans="8:15" s="179" customFormat="1" x14ac:dyDescent="0.2">
      <c r="H26599" s="180"/>
      <c r="I26599" s="180"/>
      <c r="L26599" s="181"/>
      <c r="M26599" s="180"/>
      <c r="N26599" s="180"/>
      <c r="O26599" s="180"/>
    </row>
    <row r="26600" spans="8:15" s="179" customFormat="1" x14ac:dyDescent="0.2">
      <c r="H26600" s="180"/>
      <c r="I26600" s="180"/>
      <c r="L26600" s="181"/>
      <c r="M26600" s="180"/>
      <c r="N26600" s="180"/>
      <c r="O26600" s="180"/>
    </row>
    <row r="26601" spans="8:15" s="179" customFormat="1" x14ac:dyDescent="0.2">
      <c r="H26601" s="180"/>
      <c r="I26601" s="180"/>
      <c r="L26601" s="181"/>
      <c r="M26601" s="180"/>
      <c r="N26601" s="180"/>
      <c r="O26601" s="180"/>
    </row>
    <row r="26602" spans="8:15" s="179" customFormat="1" x14ac:dyDescent="0.2">
      <c r="H26602" s="180"/>
      <c r="I26602" s="180"/>
      <c r="L26602" s="181"/>
      <c r="M26602" s="180"/>
      <c r="N26602" s="180"/>
      <c r="O26602" s="180"/>
    </row>
    <row r="26603" spans="8:15" s="179" customFormat="1" x14ac:dyDescent="0.2">
      <c r="H26603" s="180"/>
      <c r="I26603" s="180"/>
      <c r="L26603" s="181"/>
      <c r="M26603" s="180"/>
      <c r="N26603" s="180"/>
      <c r="O26603" s="180"/>
    </row>
    <row r="26604" spans="8:15" s="179" customFormat="1" x14ac:dyDescent="0.2">
      <c r="H26604" s="180"/>
      <c r="I26604" s="180"/>
      <c r="L26604" s="181"/>
      <c r="M26604" s="180"/>
      <c r="N26604" s="180"/>
      <c r="O26604" s="180"/>
    </row>
    <row r="26605" spans="8:15" s="179" customFormat="1" x14ac:dyDescent="0.2">
      <c r="H26605" s="180"/>
      <c r="I26605" s="180"/>
      <c r="L26605" s="181"/>
      <c r="M26605" s="180"/>
      <c r="N26605" s="180"/>
      <c r="O26605" s="180"/>
    </row>
    <row r="26606" spans="8:15" s="179" customFormat="1" x14ac:dyDescent="0.2">
      <c r="H26606" s="180"/>
      <c r="I26606" s="180"/>
      <c r="L26606" s="181"/>
      <c r="M26606" s="180"/>
      <c r="N26606" s="180"/>
      <c r="O26606" s="180"/>
    </row>
    <row r="26607" spans="8:15" s="179" customFormat="1" x14ac:dyDescent="0.2">
      <c r="H26607" s="180"/>
      <c r="I26607" s="180"/>
      <c r="L26607" s="181"/>
      <c r="M26607" s="180"/>
      <c r="N26607" s="180"/>
      <c r="O26607" s="180"/>
    </row>
    <row r="26608" spans="8:15" s="179" customFormat="1" x14ac:dyDescent="0.2">
      <c r="H26608" s="180"/>
      <c r="I26608" s="180"/>
      <c r="L26608" s="181"/>
      <c r="M26608" s="180"/>
      <c r="N26608" s="180"/>
      <c r="O26608" s="180"/>
    </row>
    <row r="26609" spans="8:15" s="179" customFormat="1" x14ac:dyDescent="0.2">
      <c r="H26609" s="180"/>
      <c r="I26609" s="180"/>
      <c r="L26609" s="181"/>
      <c r="M26609" s="180"/>
      <c r="N26609" s="180"/>
      <c r="O26609" s="180"/>
    </row>
    <row r="26610" spans="8:15" s="179" customFormat="1" x14ac:dyDescent="0.2">
      <c r="H26610" s="180"/>
      <c r="I26610" s="180"/>
      <c r="L26610" s="181"/>
      <c r="M26610" s="180"/>
      <c r="N26610" s="180"/>
      <c r="O26610" s="180"/>
    </row>
    <row r="26611" spans="8:15" s="179" customFormat="1" x14ac:dyDescent="0.2">
      <c r="H26611" s="180"/>
      <c r="I26611" s="180"/>
      <c r="L26611" s="181"/>
      <c r="M26611" s="180"/>
      <c r="N26611" s="180"/>
      <c r="O26611" s="180"/>
    </row>
    <row r="26612" spans="8:15" s="179" customFormat="1" x14ac:dyDescent="0.2">
      <c r="H26612" s="180"/>
      <c r="I26612" s="180"/>
      <c r="L26612" s="181"/>
      <c r="M26612" s="180"/>
      <c r="N26612" s="180"/>
      <c r="O26612" s="180"/>
    </row>
    <row r="26613" spans="8:15" s="179" customFormat="1" x14ac:dyDescent="0.2">
      <c r="H26613" s="180"/>
      <c r="I26613" s="180"/>
      <c r="L26613" s="181"/>
      <c r="M26613" s="180"/>
      <c r="N26613" s="180"/>
      <c r="O26613" s="180"/>
    </row>
    <row r="26614" spans="8:15" s="179" customFormat="1" x14ac:dyDescent="0.2">
      <c r="H26614" s="180"/>
      <c r="I26614" s="180"/>
      <c r="L26614" s="181"/>
      <c r="M26614" s="180"/>
      <c r="N26614" s="180"/>
      <c r="O26614" s="180"/>
    </row>
    <row r="26615" spans="8:15" s="179" customFormat="1" x14ac:dyDescent="0.2">
      <c r="H26615" s="180"/>
      <c r="I26615" s="180"/>
      <c r="L26615" s="181"/>
      <c r="M26615" s="180"/>
      <c r="N26615" s="180"/>
      <c r="O26615" s="180"/>
    </row>
    <row r="26616" spans="8:15" s="179" customFormat="1" x14ac:dyDescent="0.2">
      <c r="H26616" s="180"/>
      <c r="I26616" s="180"/>
      <c r="L26616" s="181"/>
      <c r="M26616" s="180"/>
      <c r="N26616" s="180"/>
      <c r="O26616" s="180"/>
    </row>
    <row r="26617" spans="8:15" s="179" customFormat="1" x14ac:dyDescent="0.2">
      <c r="H26617" s="180"/>
      <c r="I26617" s="180"/>
      <c r="L26617" s="181"/>
      <c r="M26617" s="180"/>
      <c r="N26617" s="180"/>
      <c r="O26617" s="180"/>
    </row>
    <row r="26618" spans="8:15" s="179" customFormat="1" x14ac:dyDescent="0.2">
      <c r="H26618" s="180"/>
      <c r="I26618" s="180"/>
      <c r="L26618" s="181"/>
      <c r="M26618" s="180"/>
      <c r="N26618" s="180"/>
      <c r="O26618" s="180"/>
    </row>
    <row r="26619" spans="8:15" s="179" customFormat="1" x14ac:dyDescent="0.2">
      <c r="H26619" s="180"/>
      <c r="I26619" s="180"/>
      <c r="L26619" s="181"/>
      <c r="M26619" s="180"/>
      <c r="N26619" s="180"/>
      <c r="O26619" s="180"/>
    </row>
    <row r="26620" spans="8:15" s="179" customFormat="1" x14ac:dyDescent="0.2">
      <c r="H26620" s="180"/>
      <c r="I26620" s="180"/>
      <c r="L26620" s="181"/>
      <c r="M26620" s="180"/>
      <c r="N26620" s="180"/>
      <c r="O26620" s="180"/>
    </row>
    <row r="26621" spans="8:15" s="179" customFormat="1" x14ac:dyDescent="0.2">
      <c r="H26621" s="180"/>
      <c r="I26621" s="180"/>
      <c r="L26621" s="181"/>
      <c r="M26621" s="180"/>
      <c r="N26621" s="180"/>
      <c r="O26621" s="180"/>
    </row>
    <row r="26622" spans="8:15" s="179" customFormat="1" x14ac:dyDescent="0.2">
      <c r="H26622" s="180"/>
      <c r="I26622" s="180"/>
      <c r="L26622" s="181"/>
      <c r="M26622" s="180"/>
      <c r="N26622" s="180"/>
      <c r="O26622" s="180"/>
    </row>
    <row r="26623" spans="8:15" s="179" customFormat="1" x14ac:dyDescent="0.2">
      <c r="H26623" s="180"/>
      <c r="I26623" s="180"/>
      <c r="L26623" s="181"/>
      <c r="M26623" s="180"/>
      <c r="N26623" s="180"/>
      <c r="O26623" s="180"/>
    </row>
    <row r="26624" spans="8:15" s="179" customFormat="1" x14ac:dyDescent="0.2">
      <c r="H26624" s="180"/>
      <c r="I26624" s="180"/>
      <c r="L26624" s="181"/>
      <c r="M26624" s="180"/>
      <c r="N26624" s="180"/>
      <c r="O26624" s="180"/>
    </row>
    <row r="26625" spans="8:15" s="179" customFormat="1" x14ac:dyDescent="0.2">
      <c r="H26625" s="180"/>
      <c r="I26625" s="180"/>
      <c r="L26625" s="181"/>
      <c r="M26625" s="180"/>
      <c r="N26625" s="180"/>
      <c r="O26625" s="180"/>
    </row>
    <row r="26626" spans="8:15" s="179" customFormat="1" x14ac:dyDescent="0.2">
      <c r="H26626" s="180"/>
      <c r="I26626" s="180"/>
      <c r="L26626" s="181"/>
      <c r="M26626" s="180"/>
      <c r="N26626" s="180"/>
      <c r="O26626" s="180"/>
    </row>
    <row r="26627" spans="8:15" s="179" customFormat="1" x14ac:dyDescent="0.2">
      <c r="H26627" s="180"/>
      <c r="I26627" s="180"/>
      <c r="L26627" s="181"/>
      <c r="M26627" s="180"/>
      <c r="N26627" s="180"/>
      <c r="O26627" s="180"/>
    </row>
    <row r="26628" spans="8:15" s="179" customFormat="1" x14ac:dyDescent="0.2">
      <c r="H26628" s="180"/>
      <c r="I26628" s="180"/>
      <c r="L26628" s="181"/>
      <c r="M26628" s="180"/>
      <c r="N26628" s="180"/>
      <c r="O26628" s="180"/>
    </row>
    <row r="26629" spans="8:15" s="179" customFormat="1" x14ac:dyDescent="0.2">
      <c r="H26629" s="180"/>
      <c r="I26629" s="180"/>
      <c r="L26629" s="181"/>
      <c r="M26629" s="180"/>
      <c r="N26629" s="180"/>
      <c r="O26629" s="180"/>
    </row>
    <row r="26630" spans="8:15" s="179" customFormat="1" x14ac:dyDescent="0.2">
      <c r="H26630" s="180"/>
      <c r="I26630" s="180"/>
      <c r="L26630" s="181"/>
      <c r="M26630" s="180"/>
      <c r="N26630" s="180"/>
      <c r="O26630" s="180"/>
    </row>
    <row r="26631" spans="8:15" s="179" customFormat="1" x14ac:dyDescent="0.2">
      <c r="H26631" s="180"/>
      <c r="I26631" s="180"/>
      <c r="L26631" s="181"/>
      <c r="M26631" s="180"/>
      <c r="N26631" s="180"/>
      <c r="O26631" s="180"/>
    </row>
    <row r="26632" spans="8:15" s="179" customFormat="1" x14ac:dyDescent="0.2">
      <c r="H26632" s="180"/>
      <c r="I26632" s="180"/>
      <c r="L26632" s="181"/>
      <c r="M26632" s="180"/>
      <c r="N26632" s="180"/>
      <c r="O26632" s="180"/>
    </row>
    <row r="26633" spans="8:15" s="179" customFormat="1" x14ac:dyDescent="0.2">
      <c r="H26633" s="180"/>
      <c r="I26633" s="180"/>
      <c r="L26633" s="181"/>
      <c r="M26633" s="180"/>
      <c r="N26633" s="180"/>
      <c r="O26633" s="180"/>
    </row>
    <row r="26634" spans="8:15" s="179" customFormat="1" x14ac:dyDescent="0.2">
      <c r="H26634" s="180"/>
      <c r="I26634" s="180"/>
      <c r="L26634" s="181"/>
      <c r="M26634" s="180"/>
      <c r="N26634" s="180"/>
      <c r="O26634" s="180"/>
    </row>
    <row r="26635" spans="8:15" s="179" customFormat="1" x14ac:dyDescent="0.2">
      <c r="H26635" s="180"/>
      <c r="I26635" s="180"/>
      <c r="L26635" s="181"/>
      <c r="M26635" s="180"/>
      <c r="N26635" s="180"/>
      <c r="O26635" s="180"/>
    </row>
    <row r="26636" spans="8:15" s="179" customFormat="1" x14ac:dyDescent="0.2">
      <c r="H26636" s="180"/>
      <c r="I26636" s="180"/>
      <c r="L26636" s="181"/>
      <c r="M26636" s="180"/>
      <c r="N26636" s="180"/>
      <c r="O26636" s="180"/>
    </row>
    <row r="26637" spans="8:15" s="179" customFormat="1" x14ac:dyDescent="0.2">
      <c r="H26637" s="180"/>
      <c r="I26637" s="180"/>
      <c r="L26637" s="181"/>
      <c r="M26637" s="180"/>
      <c r="N26637" s="180"/>
      <c r="O26637" s="180"/>
    </row>
    <row r="26638" spans="8:15" s="179" customFormat="1" x14ac:dyDescent="0.2">
      <c r="H26638" s="180"/>
      <c r="I26638" s="180"/>
      <c r="L26638" s="181"/>
      <c r="M26638" s="180"/>
      <c r="N26638" s="180"/>
      <c r="O26638" s="180"/>
    </row>
    <row r="26639" spans="8:15" s="179" customFormat="1" x14ac:dyDescent="0.2">
      <c r="H26639" s="180"/>
      <c r="I26639" s="180"/>
      <c r="L26639" s="181"/>
      <c r="M26639" s="180"/>
      <c r="N26639" s="180"/>
      <c r="O26639" s="180"/>
    </row>
    <row r="26640" spans="8:15" s="179" customFormat="1" x14ac:dyDescent="0.2">
      <c r="H26640" s="180"/>
      <c r="I26640" s="180"/>
      <c r="L26640" s="181"/>
      <c r="M26640" s="180"/>
      <c r="N26640" s="180"/>
      <c r="O26640" s="180"/>
    </row>
    <row r="26641" spans="8:15" s="179" customFormat="1" x14ac:dyDescent="0.2">
      <c r="H26641" s="180"/>
      <c r="I26641" s="180"/>
      <c r="L26641" s="181"/>
      <c r="M26641" s="180"/>
      <c r="N26641" s="180"/>
      <c r="O26641" s="180"/>
    </row>
    <row r="26642" spans="8:15" s="179" customFormat="1" x14ac:dyDescent="0.2">
      <c r="H26642" s="180"/>
      <c r="I26642" s="180"/>
      <c r="L26642" s="181"/>
      <c r="M26642" s="180"/>
      <c r="N26642" s="180"/>
      <c r="O26642" s="180"/>
    </row>
    <row r="26643" spans="8:15" s="179" customFormat="1" x14ac:dyDescent="0.2">
      <c r="H26643" s="180"/>
      <c r="I26643" s="180"/>
      <c r="L26643" s="181"/>
      <c r="M26643" s="180"/>
      <c r="N26643" s="180"/>
      <c r="O26643" s="180"/>
    </row>
    <row r="26644" spans="8:15" s="179" customFormat="1" x14ac:dyDescent="0.2">
      <c r="H26644" s="180"/>
      <c r="I26644" s="180"/>
      <c r="L26644" s="181"/>
      <c r="M26644" s="180"/>
      <c r="N26644" s="180"/>
      <c r="O26644" s="180"/>
    </row>
    <row r="26645" spans="8:15" s="179" customFormat="1" x14ac:dyDescent="0.2">
      <c r="H26645" s="180"/>
      <c r="I26645" s="180"/>
      <c r="L26645" s="181"/>
      <c r="M26645" s="180"/>
      <c r="N26645" s="180"/>
      <c r="O26645" s="180"/>
    </row>
    <row r="26646" spans="8:15" s="179" customFormat="1" x14ac:dyDescent="0.2">
      <c r="H26646" s="180"/>
      <c r="I26646" s="180"/>
      <c r="L26646" s="181"/>
      <c r="M26646" s="180"/>
      <c r="N26646" s="180"/>
      <c r="O26646" s="180"/>
    </row>
    <row r="26647" spans="8:15" s="179" customFormat="1" x14ac:dyDescent="0.2">
      <c r="H26647" s="180"/>
      <c r="I26647" s="180"/>
      <c r="L26647" s="181"/>
      <c r="M26647" s="180"/>
      <c r="N26647" s="180"/>
      <c r="O26647" s="180"/>
    </row>
    <row r="26648" spans="8:15" s="179" customFormat="1" x14ac:dyDescent="0.2">
      <c r="H26648" s="180"/>
      <c r="I26648" s="180"/>
      <c r="L26648" s="181"/>
      <c r="M26648" s="180"/>
      <c r="N26648" s="180"/>
      <c r="O26648" s="180"/>
    </row>
    <row r="26649" spans="8:15" s="179" customFormat="1" x14ac:dyDescent="0.2">
      <c r="H26649" s="180"/>
      <c r="I26649" s="180"/>
      <c r="L26649" s="181"/>
      <c r="M26649" s="180"/>
      <c r="N26649" s="180"/>
      <c r="O26649" s="180"/>
    </row>
    <row r="26650" spans="8:15" s="179" customFormat="1" x14ac:dyDescent="0.2">
      <c r="H26650" s="180"/>
      <c r="I26650" s="180"/>
      <c r="L26650" s="181"/>
      <c r="M26650" s="180"/>
      <c r="N26650" s="180"/>
      <c r="O26650" s="180"/>
    </row>
    <row r="26651" spans="8:15" s="179" customFormat="1" x14ac:dyDescent="0.2">
      <c r="H26651" s="180"/>
      <c r="I26651" s="180"/>
      <c r="L26651" s="181"/>
      <c r="M26651" s="180"/>
      <c r="N26651" s="180"/>
      <c r="O26651" s="180"/>
    </row>
    <row r="26652" spans="8:15" s="179" customFormat="1" x14ac:dyDescent="0.2">
      <c r="H26652" s="180"/>
      <c r="I26652" s="180"/>
      <c r="L26652" s="181"/>
      <c r="M26652" s="180"/>
      <c r="N26652" s="180"/>
      <c r="O26652" s="180"/>
    </row>
    <row r="26653" spans="8:15" s="179" customFormat="1" x14ac:dyDescent="0.2">
      <c r="H26653" s="180"/>
      <c r="I26653" s="180"/>
      <c r="L26653" s="181"/>
      <c r="M26653" s="180"/>
      <c r="N26653" s="180"/>
      <c r="O26653" s="180"/>
    </row>
    <row r="26654" spans="8:15" s="179" customFormat="1" x14ac:dyDescent="0.2">
      <c r="H26654" s="180"/>
      <c r="I26654" s="180"/>
      <c r="L26654" s="181"/>
      <c r="M26654" s="180"/>
      <c r="N26654" s="180"/>
      <c r="O26654" s="180"/>
    </row>
    <row r="26655" spans="8:15" s="179" customFormat="1" x14ac:dyDescent="0.2">
      <c r="H26655" s="180"/>
      <c r="I26655" s="180"/>
      <c r="L26655" s="181"/>
      <c r="M26655" s="180"/>
      <c r="N26655" s="180"/>
      <c r="O26655" s="180"/>
    </row>
    <row r="26656" spans="8:15" s="179" customFormat="1" x14ac:dyDescent="0.2">
      <c r="H26656" s="180"/>
      <c r="I26656" s="180"/>
      <c r="L26656" s="181"/>
      <c r="M26656" s="180"/>
      <c r="N26656" s="180"/>
      <c r="O26656" s="180"/>
    </row>
    <row r="26657" spans="8:15" s="179" customFormat="1" x14ac:dyDescent="0.2">
      <c r="H26657" s="180"/>
      <c r="I26657" s="180"/>
      <c r="L26657" s="181"/>
      <c r="M26657" s="180"/>
      <c r="N26657" s="180"/>
      <c r="O26657" s="180"/>
    </row>
    <row r="26658" spans="8:15" s="179" customFormat="1" x14ac:dyDescent="0.2">
      <c r="H26658" s="180"/>
      <c r="I26658" s="180"/>
      <c r="L26658" s="181"/>
      <c r="M26658" s="180"/>
      <c r="N26658" s="180"/>
      <c r="O26658" s="180"/>
    </row>
    <row r="26659" spans="8:15" s="179" customFormat="1" x14ac:dyDescent="0.2">
      <c r="H26659" s="180"/>
      <c r="I26659" s="180"/>
      <c r="L26659" s="181"/>
      <c r="M26659" s="180"/>
      <c r="N26659" s="180"/>
      <c r="O26659" s="180"/>
    </row>
    <row r="26660" spans="8:15" s="179" customFormat="1" x14ac:dyDescent="0.2">
      <c r="H26660" s="180"/>
      <c r="I26660" s="180"/>
      <c r="L26660" s="181"/>
      <c r="M26660" s="180"/>
      <c r="N26660" s="180"/>
      <c r="O26660" s="180"/>
    </row>
    <row r="26661" spans="8:15" s="179" customFormat="1" x14ac:dyDescent="0.2">
      <c r="H26661" s="180"/>
      <c r="I26661" s="180"/>
      <c r="L26661" s="181"/>
      <c r="M26661" s="180"/>
      <c r="N26661" s="180"/>
      <c r="O26661" s="180"/>
    </row>
    <row r="26662" spans="8:15" s="179" customFormat="1" x14ac:dyDescent="0.2">
      <c r="H26662" s="180"/>
      <c r="I26662" s="180"/>
      <c r="L26662" s="181"/>
      <c r="M26662" s="180"/>
      <c r="N26662" s="180"/>
      <c r="O26662" s="180"/>
    </row>
    <row r="26663" spans="8:15" s="179" customFormat="1" x14ac:dyDescent="0.2">
      <c r="H26663" s="180"/>
      <c r="I26663" s="180"/>
      <c r="L26663" s="181"/>
      <c r="M26663" s="180"/>
      <c r="N26663" s="180"/>
      <c r="O26663" s="180"/>
    </row>
    <row r="26664" spans="8:15" s="179" customFormat="1" x14ac:dyDescent="0.2">
      <c r="H26664" s="180"/>
      <c r="I26664" s="180"/>
      <c r="L26664" s="181"/>
      <c r="M26664" s="180"/>
      <c r="N26664" s="180"/>
      <c r="O26664" s="180"/>
    </row>
    <row r="26665" spans="8:15" s="179" customFormat="1" x14ac:dyDescent="0.2">
      <c r="H26665" s="180"/>
      <c r="I26665" s="180"/>
      <c r="L26665" s="181"/>
      <c r="M26665" s="180"/>
      <c r="N26665" s="180"/>
      <c r="O26665" s="180"/>
    </row>
    <row r="26666" spans="8:15" s="179" customFormat="1" x14ac:dyDescent="0.2">
      <c r="H26666" s="180"/>
      <c r="I26666" s="180"/>
      <c r="L26666" s="181"/>
      <c r="M26666" s="180"/>
      <c r="N26666" s="180"/>
      <c r="O26666" s="180"/>
    </row>
    <row r="26667" spans="8:15" s="179" customFormat="1" x14ac:dyDescent="0.2">
      <c r="H26667" s="180"/>
      <c r="I26667" s="180"/>
      <c r="L26667" s="181"/>
      <c r="M26667" s="180"/>
      <c r="N26667" s="180"/>
      <c r="O26667" s="180"/>
    </row>
    <row r="26668" spans="8:15" s="179" customFormat="1" x14ac:dyDescent="0.2">
      <c r="H26668" s="180"/>
      <c r="I26668" s="180"/>
      <c r="L26668" s="181"/>
      <c r="M26668" s="180"/>
      <c r="N26668" s="180"/>
      <c r="O26668" s="180"/>
    </row>
    <row r="26669" spans="8:15" s="179" customFormat="1" x14ac:dyDescent="0.2">
      <c r="H26669" s="180"/>
      <c r="I26669" s="180"/>
      <c r="L26669" s="181"/>
      <c r="M26669" s="180"/>
      <c r="N26669" s="180"/>
      <c r="O26669" s="180"/>
    </row>
    <row r="26670" spans="8:15" s="179" customFormat="1" x14ac:dyDescent="0.2">
      <c r="H26670" s="180"/>
      <c r="I26670" s="180"/>
      <c r="L26670" s="181"/>
      <c r="M26670" s="180"/>
      <c r="N26670" s="180"/>
      <c r="O26670" s="180"/>
    </row>
    <row r="26671" spans="8:15" s="179" customFormat="1" x14ac:dyDescent="0.2">
      <c r="H26671" s="180"/>
      <c r="I26671" s="180"/>
      <c r="L26671" s="181"/>
      <c r="M26671" s="180"/>
      <c r="N26671" s="180"/>
      <c r="O26671" s="180"/>
    </row>
    <row r="26672" spans="8:15" s="179" customFormat="1" x14ac:dyDescent="0.2">
      <c r="H26672" s="180"/>
      <c r="I26672" s="180"/>
      <c r="L26672" s="181"/>
      <c r="M26672" s="180"/>
      <c r="N26672" s="180"/>
      <c r="O26672" s="180"/>
    </row>
    <row r="26673" spans="8:15" s="179" customFormat="1" x14ac:dyDescent="0.2">
      <c r="H26673" s="180"/>
      <c r="I26673" s="180"/>
      <c r="L26673" s="181"/>
      <c r="M26673" s="180"/>
      <c r="N26673" s="180"/>
      <c r="O26673" s="180"/>
    </row>
    <row r="26674" spans="8:15" s="179" customFormat="1" x14ac:dyDescent="0.2">
      <c r="H26674" s="180"/>
      <c r="I26674" s="180"/>
      <c r="L26674" s="181"/>
      <c r="M26674" s="180"/>
      <c r="N26674" s="180"/>
      <c r="O26674" s="180"/>
    </row>
    <row r="26675" spans="8:15" s="179" customFormat="1" x14ac:dyDescent="0.2">
      <c r="H26675" s="180"/>
      <c r="I26675" s="180"/>
      <c r="L26675" s="181"/>
      <c r="M26675" s="180"/>
      <c r="N26675" s="180"/>
      <c r="O26675" s="180"/>
    </row>
    <row r="26676" spans="8:15" s="179" customFormat="1" x14ac:dyDescent="0.2">
      <c r="H26676" s="180"/>
      <c r="I26676" s="180"/>
      <c r="L26676" s="181"/>
      <c r="M26676" s="180"/>
      <c r="N26676" s="180"/>
      <c r="O26676" s="180"/>
    </row>
    <row r="26677" spans="8:15" s="179" customFormat="1" x14ac:dyDescent="0.2">
      <c r="H26677" s="180"/>
      <c r="I26677" s="180"/>
      <c r="L26677" s="181"/>
      <c r="M26677" s="180"/>
      <c r="N26677" s="180"/>
      <c r="O26677" s="180"/>
    </row>
    <row r="26678" spans="8:15" s="179" customFormat="1" x14ac:dyDescent="0.2">
      <c r="H26678" s="180"/>
      <c r="I26678" s="180"/>
      <c r="L26678" s="181"/>
      <c r="M26678" s="180"/>
      <c r="N26678" s="180"/>
      <c r="O26678" s="180"/>
    </row>
    <row r="26679" spans="8:15" s="179" customFormat="1" x14ac:dyDescent="0.2">
      <c r="H26679" s="180"/>
      <c r="I26679" s="180"/>
      <c r="L26679" s="181"/>
      <c r="M26679" s="180"/>
      <c r="N26679" s="180"/>
      <c r="O26679" s="180"/>
    </row>
    <row r="26680" spans="8:15" s="179" customFormat="1" x14ac:dyDescent="0.2">
      <c r="H26680" s="180"/>
      <c r="I26680" s="180"/>
      <c r="L26680" s="181"/>
      <c r="M26680" s="180"/>
      <c r="N26680" s="180"/>
      <c r="O26680" s="180"/>
    </row>
    <row r="26681" spans="8:15" s="179" customFormat="1" x14ac:dyDescent="0.2">
      <c r="H26681" s="180"/>
      <c r="I26681" s="180"/>
      <c r="L26681" s="181"/>
      <c r="M26681" s="180"/>
      <c r="N26681" s="180"/>
      <c r="O26681" s="180"/>
    </row>
    <row r="26682" spans="8:15" s="179" customFormat="1" x14ac:dyDescent="0.2">
      <c r="H26682" s="180"/>
      <c r="I26682" s="180"/>
      <c r="L26682" s="181"/>
      <c r="M26682" s="180"/>
      <c r="N26682" s="180"/>
      <c r="O26682" s="180"/>
    </row>
    <row r="26683" spans="8:15" s="179" customFormat="1" x14ac:dyDescent="0.2">
      <c r="H26683" s="180"/>
      <c r="I26683" s="180"/>
      <c r="L26683" s="181"/>
      <c r="M26683" s="180"/>
      <c r="N26683" s="180"/>
      <c r="O26683" s="180"/>
    </row>
    <row r="26684" spans="8:15" s="179" customFormat="1" x14ac:dyDescent="0.2">
      <c r="H26684" s="180"/>
      <c r="I26684" s="180"/>
      <c r="L26684" s="181"/>
      <c r="M26684" s="180"/>
      <c r="N26684" s="180"/>
      <c r="O26684" s="180"/>
    </row>
    <row r="26685" spans="8:15" s="179" customFormat="1" x14ac:dyDescent="0.2">
      <c r="H26685" s="180"/>
      <c r="I26685" s="180"/>
      <c r="L26685" s="181"/>
      <c r="M26685" s="180"/>
      <c r="N26685" s="180"/>
      <c r="O26685" s="180"/>
    </row>
    <row r="26686" spans="8:15" s="179" customFormat="1" x14ac:dyDescent="0.2">
      <c r="H26686" s="180"/>
      <c r="I26686" s="180"/>
      <c r="L26686" s="181"/>
      <c r="M26686" s="180"/>
      <c r="N26686" s="180"/>
      <c r="O26686" s="180"/>
    </row>
    <row r="26687" spans="8:15" s="179" customFormat="1" x14ac:dyDescent="0.2">
      <c r="H26687" s="180"/>
      <c r="I26687" s="180"/>
      <c r="L26687" s="181"/>
      <c r="M26687" s="180"/>
      <c r="N26687" s="180"/>
      <c r="O26687" s="180"/>
    </row>
    <row r="26688" spans="8:15" s="179" customFormat="1" x14ac:dyDescent="0.2">
      <c r="H26688" s="180"/>
      <c r="I26688" s="180"/>
      <c r="L26688" s="181"/>
      <c r="M26688" s="180"/>
      <c r="N26688" s="180"/>
      <c r="O26688" s="180"/>
    </row>
    <row r="26689" spans="8:15" s="179" customFormat="1" x14ac:dyDescent="0.2">
      <c r="H26689" s="180"/>
      <c r="I26689" s="180"/>
      <c r="L26689" s="181"/>
      <c r="M26689" s="180"/>
      <c r="N26689" s="180"/>
      <c r="O26689" s="180"/>
    </row>
    <row r="26690" spans="8:15" s="179" customFormat="1" x14ac:dyDescent="0.2">
      <c r="H26690" s="180"/>
      <c r="I26690" s="180"/>
      <c r="L26690" s="181"/>
      <c r="M26690" s="180"/>
      <c r="N26690" s="180"/>
      <c r="O26690" s="180"/>
    </row>
    <row r="26691" spans="8:15" s="179" customFormat="1" x14ac:dyDescent="0.2">
      <c r="H26691" s="180"/>
      <c r="I26691" s="180"/>
      <c r="L26691" s="181"/>
      <c r="M26691" s="180"/>
      <c r="N26691" s="180"/>
      <c r="O26691" s="180"/>
    </row>
    <row r="26692" spans="8:15" s="179" customFormat="1" x14ac:dyDescent="0.2">
      <c r="H26692" s="180"/>
      <c r="I26692" s="180"/>
      <c r="L26692" s="181"/>
      <c r="M26692" s="180"/>
      <c r="N26692" s="180"/>
      <c r="O26692" s="180"/>
    </row>
    <row r="26693" spans="8:15" s="179" customFormat="1" x14ac:dyDescent="0.2">
      <c r="H26693" s="180"/>
      <c r="I26693" s="180"/>
      <c r="L26693" s="181"/>
      <c r="M26693" s="180"/>
      <c r="N26693" s="180"/>
      <c r="O26693" s="180"/>
    </row>
    <row r="26694" spans="8:15" s="179" customFormat="1" x14ac:dyDescent="0.2">
      <c r="H26694" s="180"/>
      <c r="I26694" s="180"/>
      <c r="L26694" s="181"/>
      <c r="M26694" s="180"/>
      <c r="N26694" s="180"/>
      <c r="O26694" s="180"/>
    </row>
    <row r="26695" spans="8:15" s="179" customFormat="1" x14ac:dyDescent="0.2">
      <c r="H26695" s="180"/>
      <c r="I26695" s="180"/>
      <c r="L26695" s="181"/>
      <c r="M26695" s="180"/>
      <c r="N26695" s="180"/>
      <c r="O26695" s="180"/>
    </row>
    <row r="26696" spans="8:15" s="179" customFormat="1" x14ac:dyDescent="0.2">
      <c r="H26696" s="180"/>
      <c r="I26696" s="180"/>
      <c r="L26696" s="181"/>
      <c r="M26696" s="180"/>
      <c r="N26696" s="180"/>
      <c r="O26696" s="180"/>
    </row>
    <row r="26697" spans="8:15" s="179" customFormat="1" x14ac:dyDescent="0.2">
      <c r="H26697" s="180"/>
      <c r="I26697" s="180"/>
      <c r="L26697" s="181"/>
      <c r="M26697" s="180"/>
      <c r="N26697" s="180"/>
      <c r="O26697" s="180"/>
    </row>
    <row r="26698" spans="8:15" s="179" customFormat="1" x14ac:dyDescent="0.2">
      <c r="H26698" s="180"/>
      <c r="I26698" s="180"/>
      <c r="L26698" s="181"/>
      <c r="M26698" s="180"/>
      <c r="N26698" s="180"/>
      <c r="O26698" s="180"/>
    </row>
    <row r="26699" spans="8:15" s="179" customFormat="1" x14ac:dyDescent="0.2">
      <c r="H26699" s="180"/>
      <c r="I26699" s="180"/>
      <c r="L26699" s="181"/>
      <c r="M26699" s="180"/>
      <c r="N26699" s="180"/>
      <c r="O26699" s="180"/>
    </row>
    <row r="26700" spans="8:15" s="179" customFormat="1" x14ac:dyDescent="0.2">
      <c r="H26700" s="180"/>
      <c r="I26700" s="180"/>
      <c r="L26700" s="181"/>
      <c r="M26700" s="180"/>
      <c r="N26700" s="180"/>
      <c r="O26700" s="180"/>
    </row>
    <row r="26701" spans="8:15" s="179" customFormat="1" x14ac:dyDescent="0.2">
      <c r="H26701" s="180"/>
      <c r="I26701" s="180"/>
      <c r="L26701" s="181"/>
      <c r="M26701" s="180"/>
      <c r="N26701" s="180"/>
      <c r="O26701" s="180"/>
    </row>
    <row r="26702" spans="8:15" s="179" customFormat="1" x14ac:dyDescent="0.2">
      <c r="H26702" s="180"/>
      <c r="I26702" s="180"/>
      <c r="L26702" s="181"/>
      <c r="M26702" s="180"/>
      <c r="N26702" s="180"/>
      <c r="O26702" s="180"/>
    </row>
    <row r="26703" spans="8:15" s="179" customFormat="1" x14ac:dyDescent="0.2">
      <c r="H26703" s="180"/>
      <c r="I26703" s="180"/>
      <c r="L26703" s="181"/>
      <c r="M26703" s="180"/>
      <c r="N26703" s="180"/>
      <c r="O26703" s="180"/>
    </row>
    <row r="26704" spans="8:15" s="179" customFormat="1" x14ac:dyDescent="0.2">
      <c r="H26704" s="180"/>
      <c r="I26704" s="180"/>
      <c r="L26704" s="181"/>
      <c r="M26704" s="180"/>
      <c r="N26704" s="180"/>
      <c r="O26704" s="180"/>
    </row>
    <row r="26705" spans="8:15" s="179" customFormat="1" x14ac:dyDescent="0.2">
      <c r="H26705" s="180"/>
      <c r="I26705" s="180"/>
      <c r="L26705" s="181"/>
      <c r="M26705" s="180"/>
      <c r="N26705" s="180"/>
      <c r="O26705" s="180"/>
    </row>
    <row r="26706" spans="8:15" s="179" customFormat="1" x14ac:dyDescent="0.2">
      <c r="H26706" s="180"/>
      <c r="I26706" s="180"/>
      <c r="L26706" s="181"/>
      <c r="M26706" s="180"/>
      <c r="N26706" s="180"/>
      <c r="O26706" s="180"/>
    </row>
    <row r="26707" spans="8:15" s="179" customFormat="1" x14ac:dyDescent="0.2">
      <c r="H26707" s="180"/>
      <c r="I26707" s="180"/>
      <c r="L26707" s="181"/>
      <c r="M26707" s="180"/>
      <c r="N26707" s="180"/>
      <c r="O26707" s="180"/>
    </row>
    <row r="26708" spans="8:15" s="179" customFormat="1" x14ac:dyDescent="0.2">
      <c r="H26708" s="180"/>
      <c r="I26708" s="180"/>
      <c r="L26708" s="181"/>
      <c r="M26708" s="180"/>
      <c r="N26708" s="180"/>
      <c r="O26708" s="180"/>
    </row>
    <row r="26709" spans="8:15" s="179" customFormat="1" x14ac:dyDescent="0.2">
      <c r="H26709" s="180"/>
      <c r="I26709" s="180"/>
      <c r="L26709" s="181"/>
      <c r="M26709" s="180"/>
      <c r="N26709" s="180"/>
      <c r="O26709" s="180"/>
    </row>
    <row r="26710" spans="8:15" s="179" customFormat="1" x14ac:dyDescent="0.2">
      <c r="H26710" s="180"/>
      <c r="I26710" s="180"/>
      <c r="L26710" s="181"/>
      <c r="M26710" s="180"/>
      <c r="N26710" s="180"/>
      <c r="O26710" s="180"/>
    </row>
    <row r="26711" spans="8:15" s="179" customFormat="1" x14ac:dyDescent="0.2">
      <c r="H26711" s="180"/>
      <c r="I26711" s="180"/>
      <c r="L26711" s="181"/>
      <c r="M26711" s="180"/>
      <c r="N26711" s="180"/>
      <c r="O26711" s="180"/>
    </row>
    <row r="26712" spans="8:15" s="179" customFormat="1" x14ac:dyDescent="0.2">
      <c r="H26712" s="180"/>
      <c r="I26712" s="180"/>
      <c r="L26712" s="181"/>
      <c r="M26712" s="180"/>
      <c r="N26712" s="180"/>
      <c r="O26712" s="180"/>
    </row>
    <row r="26713" spans="8:15" s="179" customFormat="1" x14ac:dyDescent="0.2">
      <c r="H26713" s="180"/>
      <c r="I26713" s="180"/>
      <c r="L26713" s="181"/>
      <c r="M26713" s="180"/>
      <c r="N26713" s="180"/>
      <c r="O26713" s="180"/>
    </row>
    <row r="26714" spans="8:15" s="179" customFormat="1" x14ac:dyDescent="0.2">
      <c r="H26714" s="180"/>
      <c r="I26714" s="180"/>
      <c r="L26714" s="181"/>
      <c r="M26714" s="180"/>
      <c r="N26714" s="180"/>
      <c r="O26714" s="180"/>
    </row>
    <row r="26715" spans="8:15" s="179" customFormat="1" x14ac:dyDescent="0.2">
      <c r="H26715" s="180"/>
      <c r="I26715" s="180"/>
      <c r="L26715" s="181"/>
      <c r="M26715" s="180"/>
      <c r="N26715" s="180"/>
      <c r="O26715" s="180"/>
    </row>
    <row r="26716" spans="8:15" s="179" customFormat="1" x14ac:dyDescent="0.2">
      <c r="H26716" s="180"/>
      <c r="I26716" s="180"/>
      <c r="L26716" s="181"/>
      <c r="M26716" s="180"/>
      <c r="N26716" s="180"/>
      <c r="O26716" s="180"/>
    </row>
    <row r="26717" spans="8:15" s="179" customFormat="1" x14ac:dyDescent="0.2">
      <c r="H26717" s="180"/>
      <c r="I26717" s="180"/>
      <c r="L26717" s="181"/>
      <c r="M26717" s="180"/>
      <c r="N26717" s="180"/>
      <c r="O26717" s="180"/>
    </row>
    <row r="26718" spans="8:15" s="179" customFormat="1" x14ac:dyDescent="0.2">
      <c r="H26718" s="180"/>
      <c r="I26718" s="180"/>
      <c r="L26718" s="181"/>
      <c r="M26718" s="180"/>
      <c r="N26718" s="180"/>
      <c r="O26718" s="180"/>
    </row>
    <row r="26719" spans="8:15" s="179" customFormat="1" x14ac:dyDescent="0.2">
      <c r="H26719" s="180"/>
      <c r="I26719" s="180"/>
      <c r="L26719" s="181"/>
      <c r="M26719" s="180"/>
      <c r="N26719" s="180"/>
      <c r="O26719" s="180"/>
    </row>
    <row r="26720" spans="8:15" s="179" customFormat="1" x14ac:dyDescent="0.2">
      <c r="H26720" s="180"/>
      <c r="I26720" s="180"/>
      <c r="L26720" s="181"/>
      <c r="M26720" s="180"/>
      <c r="N26720" s="180"/>
      <c r="O26720" s="180"/>
    </row>
    <row r="26721" spans="8:15" s="179" customFormat="1" x14ac:dyDescent="0.2">
      <c r="H26721" s="180"/>
      <c r="I26721" s="180"/>
      <c r="L26721" s="181"/>
      <c r="M26721" s="180"/>
      <c r="N26721" s="180"/>
      <c r="O26721" s="180"/>
    </row>
    <row r="26722" spans="8:15" s="179" customFormat="1" x14ac:dyDescent="0.2">
      <c r="H26722" s="180"/>
      <c r="I26722" s="180"/>
      <c r="L26722" s="181"/>
      <c r="M26722" s="180"/>
      <c r="N26722" s="180"/>
      <c r="O26722" s="180"/>
    </row>
    <row r="26723" spans="8:15" s="179" customFormat="1" x14ac:dyDescent="0.2">
      <c r="H26723" s="180"/>
      <c r="I26723" s="180"/>
      <c r="L26723" s="181"/>
      <c r="M26723" s="180"/>
      <c r="N26723" s="180"/>
      <c r="O26723" s="180"/>
    </row>
    <row r="26724" spans="8:15" s="179" customFormat="1" x14ac:dyDescent="0.2">
      <c r="H26724" s="180"/>
      <c r="I26724" s="180"/>
      <c r="L26724" s="181"/>
      <c r="M26724" s="180"/>
      <c r="N26724" s="180"/>
      <c r="O26724" s="180"/>
    </row>
    <row r="26725" spans="8:15" s="179" customFormat="1" x14ac:dyDescent="0.2">
      <c r="H26725" s="180"/>
      <c r="I26725" s="180"/>
      <c r="L26725" s="181"/>
      <c r="M26725" s="180"/>
      <c r="N26725" s="180"/>
      <c r="O26725" s="180"/>
    </row>
    <row r="26726" spans="8:15" s="179" customFormat="1" x14ac:dyDescent="0.2">
      <c r="H26726" s="180"/>
      <c r="I26726" s="180"/>
      <c r="L26726" s="181"/>
      <c r="M26726" s="180"/>
      <c r="N26726" s="180"/>
      <c r="O26726" s="180"/>
    </row>
    <row r="26727" spans="8:15" s="179" customFormat="1" x14ac:dyDescent="0.2">
      <c r="H26727" s="180"/>
      <c r="I26727" s="180"/>
      <c r="L26727" s="181"/>
      <c r="M26727" s="180"/>
      <c r="N26727" s="180"/>
      <c r="O26727" s="180"/>
    </row>
    <row r="26728" spans="8:15" s="179" customFormat="1" x14ac:dyDescent="0.2">
      <c r="H26728" s="180"/>
      <c r="I26728" s="180"/>
      <c r="L26728" s="181"/>
      <c r="M26728" s="180"/>
      <c r="N26728" s="180"/>
      <c r="O26728" s="180"/>
    </row>
    <row r="26729" spans="8:15" s="179" customFormat="1" x14ac:dyDescent="0.2">
      <c r="H26729" s="180"/>
      <c r="I26729" s="180"/>
      <c r="L26729" s="181"/>
      <c r="M26729" s="180"/>
      <c r="N26729" s="180"/>
      <c r="O26729" s="180"/>
    </row>
    <row r="26730" spans="8:15" s="179" customFormat="1" x14ac:dyDescent="0.2">
      <c r="H26730" s="180"/>
      <c r="I26730" s="180"/>
      <c r="L26730" s="181"/>
      <c r="M26730" s="180"/>
      <c r="N26730" s="180"/>
      <c r="O26730" s="180"/>
    </row>
    <row r="26731" spans="8:15" s="179" customFormat="1" x14ac:dyDescent="0.2">
      <c r="H26731" s="180"/>
      <c r="I26731" s="180"/>
      <c r="L26731" s="181"/>
      <c r="M26731" s="180"/>
      <c r="N26731" s="180"/>
      <c r="O26731" s="180"/>
    </row>
    <row r="26732" spans="8:15" s="179" customFormat="1" x14ac:dyDescent="0.2">
      <c r="H26732" s="180"/>
      <c r="I26732" s="180"/>
      <c r="L26732" s="181"/>
      <c r="M26732" s="180"/>
      <c r="N26732" s="180"/>
      <c r="O26732" s="180"/>
    </row>
    <row r="26733" spans="8:15" s="179" customFormat="1" x14ac:dyDescent="0.2">
      <c r="H26733" s="180"/>
      <c r="I26733" s="180"/>
      <c r="L26733" s="181"/>
      <c r="M26733" s="180"/>
      <c r="N26733" s="180"/>
      <c r="O26733" s="180"/>
    </row>
    <row r="26734" spans="8:15" s="179" customFormat="1" x14ac:dyDescent="0.2">
      <c r="H26734" s="180"/>
      <c r="I26734" s="180"/>
      <c r="L26734" s="181"/>
      <c r="M26734" s="180"/>
      <c r="N26734" s="180"/>
      <c r="O26734" s="180"/>
    </row>
    <row r="26735" spans="8:15" s="179" customFormat="1" x14ac:dyDescent="0.2">
      <c r="H26735" s="180"/>
      <c r="I26735" s="180"/>
      <c r="L26735" s="181"/>
      <c r="M26735" s="180"/>
      <c r="N26735" s="180"/>
      <c r="O26735" s="180"/>
    </row>
    <row r="26736" spans="8:15" s="179" customFormat="1" x14ac:dyDescent="0.2">
      <c r="H26736" s="180"/>
      <c r="I26736" s="180"/>
      <c r="L26736" s="181"/>
      <c r="M26736" s="180"/>
      <c r="N26736" s="180"/>
      <c r="O26736" s="180"/>
    </row>
    <row r="26737" spans="8:15" s="179" customFormat="1" x14ac:dyDescent="0.2">
      <c r="H26737" s="180"/>
      <c r="I26737" s="180"/>
      <c r="L26737" s="181"/>
      <c r="M26737" s="180"/>
      <c r="N26737" s="180"/>
      <c r="O26737" s="180"/>
    </row>
    <row r="26738" spans="8:15" s="179" customFormat="1" x14ac:dyDescent="0.2">
      <c r="H26738" s="180"/>
      <c r="I26738" s="180"/>
      <c r="L26738" s="181"/>
      <c r="M26738" s="180"/>
      <c r="N26738" s="180"/>
      <c r="O26738" s="180"/>
    </row>
    <row r="26739" spans="8:15" s="179" customFormat="1" x14ac:dyDescent="0.2">
      <c r="H26739" s="180"/>
      <c r="I26739" s="180"/>
      <c r="L26739" s="181"/>
      <c r="M26739" s="180"/>
      <c r="N26739" s="180"/>
      <c r="O26739" s="180"/>
    </row>
    <row r="26740" spans="8:15" s="179" customFormat="1" x14ac:dyDescent="0.2">
      <c r="H26740" s="180"/>
      <c r="I26740" s="180"/>
      <c r="L26740" s="181"/>
      <c r="M26740" s="180"/>
      <c r="N26740" s="180"/>
      <c r="O26740" s="180"/>
    </row>
    <row r="26741" spans="8:15" s="179" customFormat="1" x14ac:dyDescent="0.2">
      <c r="H26741" s="180"/>
      <c r="I26741" s="180"/>
      <c r="L26741" s="181"/>
      <c r="M26741" s="180"/>
      <c r="N26741" s="180"/>
      <c r="O26741" s="180"/>
    </row>
    <row r="26742" spans="8:15" s="179" customFormat="1" x14ac:dyDescent="0.2">
      <c r="H26742" s="180"/>
      <c r="I26742" s="180"/>
      <c r="L26742" s="181"/>
      <c r="M26742" s="180"/>
      <c r="N26742" s="180"/>
      <c r="O26742" s="180"/>
    </row>
    <row r="26743" spans="8:15" s="179" customFormat="1" x14ac:dyDescent="0.2">
      <c r="H26743" s="180"/>
      <c r="I26743" s="180"/>
      <c r="L26743" s="181"/>
      <c r="M26743" s="180"/>
      <c r="N26743" s="180"/>
      <c r="O26743" s="180"/>
    </row>
    <row r="26744" spans="8:15" s="179" customFormat="1" x14ac:dyDescent="0.2">
      <c r="H26744" s="180"/>
      <c r="I26744" s="180"/>
      <c r="L26744" s="181"/>
      <c r="M26744" s="180"/>
      <c r="N26744" s="180"/>
      <c r="O26744" s="180"/>
    </row>
    <row r="26745" spans="8:15" s="179" customFormat="1" x14ac:dyDescent="0.2">
      <c r="H26745" s="180"/>
      <c r="I26745" s="180"/>
      <c r="L26745" s="181"/>
      <c r="M26745" s="180"/>
      <c r="N26745" s="180"/>
      <c r="O26745" s="180"/>
    </row>
    <row r="26746" spans="8:15" s="179" customFormat="1" x14ac:dyDescent="0.2">
      <c r="H26746" s="180"/>
      <c r="I26746" s="180"/>
      <c r="L26746" s="181"/>
      <c r="M26746" s="180"/>
      <c r="N26746" s="180"/>
      <c r="O26746" s="180"/>
    </row>
    <row r="26747" spans="8:15" s="179" customFormat="1" x14ac:dyDescent="0.2">
      <c r="H26747" s="180"/>
      <c r="I26747" s="180"/>
      <c r="L26747" s="181"/>
      <c r="M26747" s="180"/>
      <c r="N26747" s="180"/>
      <c r="O26747" s="180"/>
    </row>
    <row r="26748" spans="8:15" s="179" customFormat="1" x14ac:dyDescent="0.2">
      <c r="H26748" s="180"/>
      <c r="I26748" s="180"/>
      <c r="L26748" s="181"/>
      <c r="M26748" s="180"/>
      <c r="N26748" s="180"/>
      <c r="O26748" s="180"/>
    </row>
    <row r="26749" spans="8:15" s="179" customFormat="1" x14ac:dyDescent="0.2">
      <c r="H26749" s="180"/>
      <c r="I26749" s="180"/>
      <c r="L26749" s="181"/>
      <c r="M26749" s="180"/>
      <c r="N26749" s="180"/>
      <c r="O26749" s="180"/>
    </row>
    <row r="26750" spans="8:15" s="179" customFormat="1" x14ac:dyDescent="0.2">
      <c r="H26750" s="180"/>
      <c r="I26750" s="180"/>
      <c r="L26750" s="181"/>
      <c r="M26750" s="180"/>
      <c r="N26750" s="180"/>
      <c r="O26750" s="180"/>
    </row>
    <row r="26751" spans="8:15" s="179" customFormat="1" x14ac:dyDescent="0.2">
      <c r="H26751" s="180"/>
      <c r="I26751" s="180"/>
      <c r="L26751" s="181"/>
      <c r="M26751" s="180"/>
      <c r="N26751" s="180"/>
      <c r="O26751" s="180"/>
    </row>
    <row r="26752" spans="8:15" s="179" customFormat="1" x14ac:dyDescent="0.2">
      <c r="H26752" s="180"/>
      <c r="I26752" s="180"/>
      <c r="L26752" s="181"/>
      <c r="M26752" s="180"/>
      <c r="N26752" s="180"/>
      <c r="O26752" s="180"/>
    </row>
    <row r="26753" spans="8:15" s="179" customFormat="1" x14ac:dyDescent="0.2">
      <c r="H26753" s="180"/>
      <c r="I26753" s="180"/>
      <c r="L26753" s="181"/>
      <c r="M26753" s="180"/>
      <c r="N26753" s="180"/>
      <c r="O26753" s="180"/>
    </row>
    <row r="26754" spans="8:15" s="179" customFormat="1" x14ac:dyDescent="0.2">
      <c r="H26754" s="180"/>
      <c r="I26754" s="180"/>
      <c r="L26754" s="181"/>
      <c r="M26754" s="180"/>
      <c r="N26754" s="180"/>
      <c r="O26754" s="180"/>
    </row>
    <row r="26755" spans="8:15" s="179" customFormat="1" x14ac:dyDescent="0.2">
      <c r="H26755" s="180"/>
      <c r="I26755" s="180"/>
      <c r="L26755" s="181"/>
      <c r="M26755" s="180"/>
      <c r="N26755" s="180"/>
      <c r="O26755" s="180"/>
    </row>
    <row r="26756" spans="8:15" s="179" customFormat="1" x14ac:dyDescent="0.2">
      <c r="H26756" s="180"/>
      <c r="I26756" s="180"/>
      <c r="L26756" s="181"/>
      <c r="M26756" s="180"/>
      <c r="N26756" s="180"/>
      <c r="O26756" s="180"/>
    </row>
    <row r="26757" spans="8:15" s="179" customFormat="1" x14ac:dyDescent="0.2">
      <c r="H26757" s="180"/>
      <c r="I26757" s="180"/>
      <c r="L26757" s="181"/>
      <c r="M26757" s="180"/>
      <c r="N26757" s="180"/>
      <c r="O26757" s="180"/>
    </row>
    <row r="26758" spans="8:15" s="179" customFormat="1" x14ac:dyDescent="0.2">
      <c r="H26758" s="180"/>
      <c r="I26758" s="180"/>
      <c r="L26758" s="181"/>
      <c r="M26758" s="180"/>
      <c r="N26758" s="180"/>
      <c r="O26758" s="180"/>
    </row>
    <row r="26759" spans="8:15" s="179" customFormat="1" x14ac:dyDescent="0.2">
      <c r="H26759" s="180"/>
      <c r="I26759" s="180"/>
      <c r="L26759" s="181"/>
      <c r="M26759" s="180"/>
      <c r="N26759" s="180"/>
      <c r="O26759" s="180"/>
    </row>
    <row r="26760" spans="8:15" s="179" customFormat="1" x14ac:dyDescent="0.2">
      <c r="H26760" s="180"/>
      <c r="I26760" s="180"/>
      <c r="L26760" s="181"/>
      <c r="M26760" s="180"/>
      <c r="N26760" s="180"/>
      <c r="O26760" s="180"/>
    </row>
    <row r="26761" spans="8:15" s="179" customFormat="1" x14ac:dyDescent="0.2">
      <c r="H26761" s="180"/>
      <c r="I26761" s="180"/>
      <c r="L26761" s="181"/>
      <c r="M26761" s="180"/>
      <c r="N26761" s="180"/>
      <c r="O26761" s="180"/>
    </row>
    <row r="26762" spans="8:15" s="179" customFormat="1" x14ac:dyDescent="0.2">
      <c r="H26762" s="180"/>
      <c r="I26762" s="180"/>
      <c r="L26762" s="181"/>
      <c r="M26762" s="180"/>
      <c r="N26762" s="180"/>
      <c r="O26762" s="180"/>
    </row>
    <row r="26763" spans="8:15" s="179" customFormat="1" x14ac:dyDescent="0.2">
      <c r="H26763" s="180"/>
      <c r="I26763" s="180"/>
      <c r="L26763" s="181"/>
      <c r="M26763" s="180"/>
      <c r="N26763" s="180"/>
      <c r="O26763" s="180"/>
    </row>
    <row r="26764" spans="8:15" s="179" customFormat="1" x14ac:dyDescent="0.2">
      <c r="H26764" s="180"/>
      <c r="I26764" s="180"/>
      <c r="L26764" s="181"/>
      <c r="M26764" s="180"/>
      <c r="N26764" s="180"/>
      <c r="O26764" s="180"/>
    </row>
    <row r="26765" spans="8:15" s="179" customFormat="1" x14ac:dyDescent="0.2">
      <c r="H26765" s="180"/>
      <c r="I26765" s="180"/>
      <c r="L26765" s="181"/>
      <c r="M26765" s="180"/>
      <c r="N26765" s="180"/>
      <c r="O26765" s="180"/>
    </row>
    <row r="26766" spans="8:15" s="179" customFormat="1" x14ac:dyDescent="0.2">
      <c r="H26766" s="180"/>
      <c r="I26766" s="180"/>
      <c r="L26766" s="181"/>
      <c r="M26766" s="180"/>
      <c r="N26766" s="180"/>
      <c r="O26766" s="180"/>
    </row>
    <row r="26767" spans="8:15" s="179" customFormat="1" x14ac:dyDescent="0.2">
      <c r="H26767" s="180"/>
      <c r="I26767" s="180"/>
      <c r="L26767" s="181"/>
      <c r="M26767" s="180"/>
      <c r="N26767" s="180"/>
      <c r="O26767" s="180"/>
    </row>
    <row r="26768" spans="8:15" s="179" customFormat="1" x14ac:dyDescent="0.2">
      <c r="H26768" s="180"/>
      <c r="I26768" s="180"/>
      <c r="L26768" s="181"/>
      <c r="M26768" s="180"/>
      <c r="N26768" s="180"/>
      <c r="O26768" s="180"/>
    </row>
    <row r="26769" spans="8:15" s="179" customFormat="1" x14ac:dyDescent="0.2">
      <c r="H26769" s="180"/>
      <c r="I26769" s="180"/>
      <c r="L26769" s="181"/>
      <c r="M26769" s="180"/>
      <c r="N26769" s="180"/>
      <c r="O26769" s="180"/>
    </row>
    <row r="26770" spans="8:15" s="179" customFormat="1" x14ac:dyDescent="0.2">
      <c r="H26770" s="180"/>
      <c r="I26770" s="180"/>
      <c r="L26770" s="181"/>
      <c r="M26770" s="180"/>
      <c r="N26770" s="180"/>
      <c r="O26770" s="180"/>
    </row>
    <row r="26771" spans="8:15" s="179" customFormat="1" x14ac:dyDescent="0.2">
      <c r="H26771" s="180"/>
      <c r="I26771" s="180"/>
      <c r="L26771" s="181"/>
      <c r="M26771" s="180"/>
      <c r="N26771" s="180"/>
      <c r="O26771" s="180"/>
    </row>
    <row r="26772" spans="8:15" s="179" customFormat="1" x14ac:dyDescent="0.2">
      <c r="H26772" s="180"/>
      <c r="I26772" s="180"/>
      <c r="L26772" s="181"/>
      <c r="M26772" s="180"/>
      <c r="N26772" s="180"/>
      <c r="O26772" s="180"/>
    </row>
    <row r="26773" spans="8:15" s="179" customFormat="1" x14ac:dyDescent="0.2">
      <c r="H26773" s="180"/>
      <c r="I26773" s="180"/>
      <c r="L26773" s="181"/>
      <c r="M26773" s="180"/>
      <c r="N26773" s="180"/>
      <c r="O26773" s="180"/>
    </row>
    <row r="26774" spans="8:15" s="179" customFormat="1" x14ac:dyDescent="0.2">
      <c r="H26774" s="180"/>
      <c r="I26774" s="180"/>
      <c r="L26774" s="181"/>
      <c r="M26774" s="180"/>
      <c r="N26774" s="180"/>
      <c r="O26774" s="180"/>
    </row>
    <row r="26775" spans="8:15" s="179" customFormat="1" x14ac:dyDescent="0.2">
      <c r="H26775" s="180"/>
      <c r="I26775" s="180"/>
      <c r="L26775" s="181"/>
      <c r="M26775" s="180"/>
      <c r="N26775" s="180"/>
      <c r="O26775" s="180"/>
    </row>
    <row r="26776" spans="8:15" s="179" customFormat="1" x14ac:dyDescent="0.2">
      <c r="H26776" s="180"/>
      <c r="I26776" s="180"/>
      <c r="L26776" s="181"/>
      <c r="M26776" s="180"/>
      <c r="N26776" s="180"/>
      <c r="O26776" s="180"/>
    </row>
    <row r="26777" spans="8:15" s="179" customFormat="1" x14ac:dyDescent="0.2">
      <c r="H26777" s="180"/>
      <c r="I26777" s="180"/>
      <c r="L26777" s="181"/>
      <c r="M26777" s="180"/>
      <c r="N26777" s="180"/>
      <c r="O26777" s="180"/>
    </row>
    <row r="26778" spans="8:15" s="179" customFormat="1" x14ac:dyDescent="0.2">
      <c r="H26778" s="180"/>
      <c r="I26778" s="180"/>
      <c r="L26778" s="181"/>
      <c r="M26778" s="180"/>
      <c r="N26778" s="180"/>
      <c r="O26778" s="180"/>
    </row>
    <row r="26779" spans="8:15" s="179" customFormat="1" x14ac:dyDescent="0.2">
      <c r="H26779" s="180"/>
      <c r="I26779" s="180"/>
      <c r="L26779" s="181"/>
      <c r="M26779" s="180"/>
      <c r="N26779" s="180"/>
      <c r="O26779" s="180"/>
    </row>
    <row r="26780" spans="8:15" s="179" customFormat="1" x14ac:dyDescent="0.2">
      <c r="H26780" s="180"/>
      <c r="I26780" s="180"/>
      <c r="L26780" s="181"/>
      <c r="M26780" s="180"/>
      <c r="N26780" s="180"/>
      <c r="O26780" s="180"/>
    </row>
    <row r="26781" spans="8:15" s="179" customFormat="1" x14ac:dyDescent="0.2">
      <c r="H26781" s="180"/>
      <c r="I26781" s="180"/>
      <c r="L26781" s="181"/>
      <c r="M26781" s="180"/>
      <c r="N26781" s="180"/>
      <c r="O26781" s="180"/>
    </row>
    <row r="26782" spans="8:15" s="179" customFormat="1" x14ac:dyDescent="0.2">
      <c r="H26782" s="180"/>
      <c r="I26782" s="180"/>
      <c r="L26782" s="181"/>
      <c r="M26782" s="180"/>
      <c r="N26782" s="180"/>
      <c r="O26782" s="180"/>
    </row>
    <row r="26783" spans="8:15" s="179" customFormat="1" x14ac:dyDescent="0.2">
      <c r="H26783" s="180"/>
      <c r="I26783" s="180"/>
      <c r="L26783" s="181"/>
      <c r="M26783" s="180"/>
      <c r="N26783" s="180"/>
      <c r="O26783" s="180"/>
    </row>
    <row r="26784" spans="8:15" s="179" customFormat="1" x14ac:dyDescent="0.2">
      <c r="H26784" s="180"/>
      <c r="I26784" s="180"/>
      <c r="L26784" s="181"/>
      <c r="M26784" s="180"/>
      <c r="N26784" s="180"/>
      <c r="O26784" s="180"/>
    </row>
    <row r="26785" spans="8:15" s="179" customFormat="1" x14ac:dyDescent="0.2">
      <c r="H26785" s="180"/>
      <c r="I26785" s="180"/>
      <c r="L26785" s="181"/>
      <c r="M26785" s="180"/>
      <c r="N26785" s="180"/>
      <c r="O26785" s="180"/>
    </row>
    <row r="26786" spans="8:15" s="179" customFormat="1" x14ac:dyDescent="0.2">
      <c r="H26786" s="180"/>
      <c r="I26786" s="180"/>
      <c r="L26786" s="181"/>
      <c r="M26786" s="180"/>
      <c r="N26786" s="180"/>
      <c r="O26786" s="180"/>
    </row>
    <row r="26787" spans="8:15" s="179" customFormat="1" x14ac:dyDescent="0.2">
      <c r="H26787" s="180"/>
      <c r="I26787" s="180"/>
      <c r="L26787" s="181"/>
      <c r="M26787" s="180"/>
      <c r="N26787" s="180"/>
      <c r="O26787" s="180"/>
    </row>
    <row r="26788" spans="8:15" s="179" customFormat="1" x14ac:dyDescent="0.2">
      <c r="H26788" s="180"/>
      <c r="I26788" s="180"/>
      <c r="L26788" s="181"/>
      <c r="M26788" s="180"/>
      <c r="N26788" s="180"/>
      <c r="O26788" s="180"/>
    </row>
    <row r="26789" spans="8:15" s="179" customFormat="1" x14ac:dyDescent="0.2">
      <c r="H26789" s="180"/>
      <c r="I26789" s="180"/>
      <c r="L26789" s="181"/>
      <c r="M26789" s="180"/>
      <c r="N26789" s="180"/>
      <c r="O26789" s="180"/>
    </row>
    <row r="26790" spans="8:15" s="179" customFormat="1" x14ac:dyDescent="0.2">
      <c r="H26790" s="180"/>
      <c r="I26790" s="180"/>
      <c r="L26790" s="181"/>
      <c r="M26790" s="180"/>
      <c r="N26790" s="180"/>
      <c r="O26790" s="180"/>
    </row>
    <row r="26791" spans="8:15" s="179" customFormat="1" x14ac:dyDescent="0.2">
      <c r="H26791" s="180"/>
      <c r="I26791" s="180"/>
      <c r="L26791" s="181"/>
      <c r="M26791" s="180"/>
      <c r="N26791" s="180"/>
      <c r="O26791" s="180"/>
    </row>
    <row r="26792" spans="8:15" s="179" customFormat="1" x14ac:dyDescent="0.2">
      <c r="H26792" s="180"/>
      <c r="I26792" s="180"/>
      <c r="L26792" s="181"/>
      <c r="M26792" s="180"/>
      <c r="N26792" s="180"/>
      <c r="O26792" s="180"/>
    </row>
    <row r="26793" spans="8:15" s="179" customFormat="1" x14ac:dyDescent="0.2">
      <c r="H26793" s="180"/>
      <c r="I26793" s="180"/>
      <c r="L26793" s="181"/>
      <c r="M26793" s="180"/>
      <c r="N26793" s="180"/>
      <c r="O26793" s="180"/>
    </row>
    <row r="26794" spans="8:15" s="179" customFormat="1" x14ac:dyDescent="0.2">
      <c r="H26794" s="180"/>
      <c r="I26794" s="180"/>
      <c r="L26794" s="181"/>
      <c r="M26794" s="180"/>
      <c r="N26794" s="180"/>
      <c r="O26794" s="180"/>
    </row>
    <row r="26795" spans="8:15" s="179" customFormat="1" x14ac:dyDescent="0.2">
      <c r="H26795" s="180"/>
      <c r="I26795" s="180"/>
      <c r="L26795" s="181"/>
      <c r="M26795" s="180"/>
      <c r="N26795" s="180"/>
      <c r="O26795" s="180"/>
    </row>
    <row r="26796" spans="8:15" s="179" customFormat="1" x14ac:dyDescent="0.2">
      <c r="H26796" s="180"/>
      <c r="I26796" s="180"/>
      <c r="L26796" s="181"/>
      <c r="M26796" s="180"/>
      <c r="N26796" s="180"/>
      <c r="O26796" s="180"/>
    </row>
    <row r="26797" spans="8:15" s="179" customFormat="1" x14ac:dyDescent="0.2">
      <c r="H26797" s="180"/>
      <c r="I26797" s="180"/>
      <c r="L26797" s="181"/>
      <c r="M26797" s="180"/>
      <c r="N26797" s="180"/>
      <c r="O26797" s="180"/>
    </row>
    <row r="26798" spans="8:15" s="179" customFormat="1" x14ac:dyDescent="0.2">
      <c r="H26798" s="180"/>
      <c r="I26798" s="180"/>
      <c r="L26798" s="181"/>
      <c r="M26798" s="180"/>
      <c r="N26798" s="180"/>
      <c r="O26798" s="180"/>
    </row>
    <row r="26799" spans="8:15" s="179" customFormat="1" x14ac:dyDescent="0.2">
      <c r="H26799" s="180"/>
      <c r="I26799" s="180"/>
      <c r="L26799" s="181"/>
      <c r="M26799" s="180"/>
      <c r="N26799" s="180"/>
      <c r="O26799" s="180"/>
    </row>
    <row r="26800" spans="8:15" s="179" customFormat="1" x14ac:dyDescent="0.2">
      <c r="H26800" s="180"/>
      <c r="I26800" s="180"/>
      <c r="L26800" s="181"/>
      <c r="M26800" s="180"/>
      <c r="N26800" s="180"/>
      <c r="O26800" s="180"/>
    </row>
    <row r="26801" spans="8:15" s="179" customFormat="1" x14ac:dyDescent="0.2">
      <c r="H26801" s="180"/>
      <c r="I26801" s="180"/>
      <c r="L26801" s="181"/>
      <c r="M26801" s="180"/>
      <c r="N26801" s="180"/>
      <c r="O26801" s="180"/>
    </row>
    <row r="26802" spans="8:15" s="179" customFormat="1" x14ac:dyDescent="0.2">
      <c r="H26802" s="180"/>
      <c r="I26802" s="180"/>
      <c r="L26802" s="181"/>
      <c r="M26802" s="180"/>
      <c r="N26802" s="180"/>
      <c r="O26802" s="180"/>
    </row>
    <row r="26803" spans="8:15" s="179" customFormat="1" x14ac:dyDescent="0.2">
      <c r="H26803" s="180"/>
      <c r="I26803" s="180"/>
      <c r="L26803" s="181"/>
      <c r="M26803" s="180"/>
      <c r="N26803" s="180"/>
      <c r="O26803" s="180"/>
    </row>
    <row r="26804" spans="8:15" s="179" customFormat="1" x14ac:dyDescent="0.2">
      <c r="H26804" s="180"/>
      <c r="I26804" s="180"/>
      <c r="L26804" s="181"/>
      <c r="M26804" s="180"/>
      <c r="N26804" s="180"/>
      <c r="O26804" s="180"/>
    </row>
    <row r="26805" spans="8:15" s="179" customFormat="1" x14ac:dyDescent="0.2">
      <c r="H26805" s="180"/>
      <c r="I26805" s="180"/>
      <c r="L26805" s="181"/>
      <c r="M26805" s="180"/>
      <c r="N26805" s="180"/>
      <c r="O26805" s="180"/>
    </row>
    <row r="26806" spans="8:15" s="179" customFormat="1" x14ac:dyDescent="0.2">
      <c r="H26806" s="180"/>
      <c r="I26806" s="180"/>
      <c r="L26806" s="181"/>
      <c r="M26806" s="180"/>
      <c r="N26806" s="180"/>
      <c r="O26806" s="180"/>
    </row>
    <row r="26807" spans="8:15" s="179" customFormat="1" x14ac:dyDescent="0.2">
      <c r="H26807" s="180"/>
      <c r="I26807" s="180"/>
      <c r="L26807" s="181"/>
      <c r="M26807" s="180"/>
      <c r="N26807" s="180"/>
      <c r="O26807" s="180"/>
    </row>
    <row r="26808" spans="8:15" s="179" customFormat="1" x14ac:dyDescent="0.2">
      <c r="H26808" s="180"/>
      <c r="I26808" s="180"/>
      <c r="L26808" s="181"/>
      <c r="M26808" s="180"/>
      <c r="N26808" s="180"/>
      <c r="O26808" s="180"/>
    </row>
    <row r="26809" spans="8:15" s="179" customFormat="1" x14ac:dyDescent="0.2">
      <c r="H26809" s="180"/>
      <c r="I26809" s="180"/>
      <c r="L26809" s="181"/>
      <c r="M26809" s="180"/>
      <c r="N26809" s="180"/>
      <c r="O26809" s="180"/>
    </row>
    <row r="26810" spans="8:15" s="179" customFormat="1" x14ac:dyDescent="0.2">
      <c r="H26810" s="180"/>
      <c r="I26810" s="180"/>
      <c r="L26810" s="181"/>
      <c r="M26810" s="180"/>
      <c r="N26810" s="180"/>
      <c r="O26810" s="180"/>
    </row>
    <row r="26811" spans="8:15" s="179" customFormat="1" x14ac:dyDescent="0.2">
      <c r="H26811" s="180"/>
      <c r="I26811" s="180"/>
      <c r="L26811" s="181"/>
      <c r="M26811" s="180"/>
      <c r="N26811" s="180"/>
      <c r="O26811" s="180"/>
    </row>
    <row r="26812" spans="8:15" s="179" customFormat="1" x14ac:dyDescent="0.2">
      <c r="H26812" s="180"/>
      <c r="I26812" s="180"/>
      <c r="L26812" s="181"/>
      <c r="M26812" s="180"/>
      <c r="N26812" s="180"/>
      <c r="O26812" s="180"/>
    </row>
    <row r="26813" spans="8:15" s="179" customFormat="1" x14ac:dyDescent="0.2">
      <c r="H26813" s="180"/>
      <c r="I26813" s="180"/>
      <c r="L26813" s="181"/>
      <c r="M26813" s="180"/>
      <c r="N26813" s="180"/>
      <c r="O26813" s="180"/>
    </row>
    <row r="26814" spans="8:15" s="179" customFormat="1" x14ac:dyDescent="0.2">
      <c r="H26814" s="180"/>
      <c r="I26814" s="180"/>
      <c r="L26814" s="181"/>
      <c r="M26814" s="180"/>
      <c r="N26814" s="180"/>
      <c r="O26814" s="180"/>
    </row>
    <row r="26815" spans="8:15" s="179" customFormat="1" x14ac:dyDescent="0.2">
      <c r="H26815" s="180"/>
      <c r="I26815" s="180"/>
      <c r="L26815" s="181"/>
      <c r="M26815" s="180"/>
      <c r="N26815" s="180"/>
      <c r="O26815" s="180"/>
    </row>
    <row r="26816" spans="8:15" s="179" customFormat="1" x14ac:dyDescent="0.2">
      <c r="H26816" s="180"/>
      <c r="I26816" s="180"/>
      <c r="L26816" s="181"/>
      <c r="M26816" s="180"/>
      <c r="N26816" s="180"/>
      <c r="O26816" s="180"/>
    </row>
    <row r="26817" spans="8:15" s="179" customFormat="1" x14ac:dyDescent="0.2">
      <c r="H26817" s="180"/>
      <c r="I26817" s="180"/>
      <c r="L26817" s="181"/>
      <c r="M26817" s="180"/>
      <c r="N26817" s="180"/>
      <c r="O26817" s="180"/>
    </row>
    <row r="26818" spans="8:15" s="179" customFormat="1" x14ac:dyDescent="0.2">
      <c r="H26818" s="180"/>
      <c r="I26818" s="180"/>
      <c r="L26818" s="181"/>
      <c r="M26818" s="180"/>
      <c r="N26818" s="180"/>
      <c r="O26818" s="180"/>
    </row>
    <row r="26819" spans="8:15" s="179" customFormat="1" x14ac:dyDescent="0.2">
      <c r="H26819" s="180"/>
      <c r="I26819" s="180"/>
      <c r="L26819" s="181"/>
      <c r="M26819" s="180"/>
      <c r="N26819" s="180"/>
      <c r="O26819" s="180"/>
    </row>
    <row r="26820" spans="8:15" s="179" customFormat="1" x14ac:dyDescent="0.2">
      <c r="H26820" s="180"/>
      <c r="I26820" s="180"/>
      <c r="L26820" s="181"/>
      <c r="M26820" s="180"/>
      <c r="N26820" s="180"/>
      <c r="O26820" s="180"/>
    </row>
    <row r="26821" spans="8:15" s="179" customFormat="1" x14ac:dyDescent="0.2">
      <c r="H26821" s="180"/>
      <c r="I26821" s="180"/>
      <c r="L26821" s="181"/>
      <c r="M26821" s="180"/>
      <c r="N26821" s="180"/>
      <c r="O26821" s="180"/>
    </row>
    <row r="26822" spans="8:15" s="179" customFormat="1" x14ac:dyDescent="0.2">
      <c r="H26822" s="180"/>
      <c r="I26822" s="180"/>
      <c r="L26822" s="181"/>
      <c r="M26822" s="180"/>
      <c r="N26822" s="180"/>
      <c r="O26822" s="180"/>
    </row>
    <row r="26823" spans="8:15" s="179" customFormat="1" x14ac:dyDescent="0.2">
      <c r="H26823" s="180"/>
      <c r="I26823" s="180"/>
      <c r="L26823" s="181"/>
      <c r="M26823" s="180"/>
      <c r="N26823" s="180"/>
      <c r="O26823" s="180"/>
    </row>
    <row r="26824" spans="8:15" s="179" customFormat="1" x14ac:dyDescent="0.2">
      <c r="H26824" s="180"/>
      <c r="I26824" s="180"/>
      <c r="L26824" s="181"/>
      <c r="M26824" s="180"/>
      <c r="N26824" s="180"/>
      <c r="O26824" s="180"/>
    </row>
    <row r="26825" spans="8:15" s="179" customFormat="1" x14ac:dyDescent="0.2">
      <c r="H26825" s="180"/>
      <c r="I26825" s="180"/>
      <c r="L26825" s="181"/>
      <c r="M26825" s="180"/>
      <c r="N26825" s="180"/>
      <c r="O26825" s="180"/>
    </row>
    <row r="26826" spans="8:15" s="179" customFormat="1" x14ac:dyDescent="0.2">
      <c r="H26826" s="180"/>
      <c r="I26826" s="180"/>
      <c r="L26826" s="181"/>
      <c r="M26826" s="180"/>
      <c r="N26826" s="180"/>
      <c r="O26826" s="180"/>
    </row>
    <row r="26827" spans="8:15" s="179" customFormat="1" x14ac:dyDescent="0.2">
      <c r="H26827" s="180"/>
      <c r="I26827" s="180"/>
      <c r="L26827" s="181"/>
      <c r="M26827" s="180"/>
      <c r="N26827" s="180"/>
      <c r="O26827" s="180"/>
    </row>
    <row r="26828" spans="8:15" s="179" customFormat="1" x14ac:dyDescent="0.2">
      <c r="H26828" s="180"/>
      <c r="I26828" s="180"/>
      <c r="L26828" s="181"/>
      <c r="M26828" s="180"/>
      <c r="N26828" s="180"/>
      <c r="O26828" s="180"/>
    </row>
    <row r="26829" spans="8:15" s="179" customFormat="1" x14ac:dyDescent="0.2">
      <c r="H26829" s="180"/>
      <c r="I26829" s="180"/>
      <c r="L26829" s="181"/>
      <c r="M26829" s="180"/>
      <c r="N26829" s="180"/>
      <c r="O26829" s="180"/>
    </row>
    <row r="26830" spans="8:15" s="179" customFormat="1" x14ac:dyDescent="0.2">
      <c r="H26830" s="180"/>
      <c r="I26830" s="180"/>
      <c r="L26830" s="181"/>
      <c r="M26830" s="180"/>
      <c r="N26830" s="180"/>
      <c r="O26830" s="180"/>
    </row>
    <row r="26831" spans="8:15" s="179" customFormat="1" x14ac:dyDescent="0.2">
      <c r="H26831" s="180"/>
      <c r="I26831" s="180"/>
      <c r="L26831" s="181"/>
      <c r="M26831" s="180"/>
      <c r="N26831" s="180"/>
      <c r="O26831" s="180"/>
    </row>
    <row r="26832" spans="8:15" s="179" customFormat="1" x14ac:dyDescent="0.2">
      <c r="H26832" s="180"/>
      <c r="I26832" s="180"/>
      <c r="L26832" s="181"/>
      <c r="M26832" s="180"/>
      <c r="N26832" s="180"/>
      <c r="O26832" s="180"/>
    </row>
    <row r="26833" spans="8:15" s="179" customFormat="1" x14ac:dyDescent="0.2">
      <c r="H26833" s="180"/>
      <c r="I26833" s="180"/>
      <c r="L26833" s="181"/>
      <c r="M26833" s="180"/>
      <c r="N26833" s="180"/>
      <c r="O26833" s="180"/>
    </row>
    <row r="26834" spans="8:15" s="179" customFormat="1" x14ac:dyDescent="0.2">
      <c r="H26834" s="180"/>
      <c r="I26834" s="180"/>
      <c r="L26834" s="181"/>
      <c r="M26834" s="180"/>
      <c r="N26834" s="180"/>
      <c r="O26834" s="180"/>
    </row>
    <row r="26835" spans="8:15" s="179" customFormat="1" x14ac:dyDescent="0.2">
      <c r="H26835" s="180"/>
      <c r="I26835" s="180"/>
      <c r="L26835" s="181"/>
      <c r="M26835" s="180"/>
      <c r="N26835" s="180"/>
      <c r="O26835" s="180"/>
    </row>
    <row r="26836" spans="8:15" s="179" customFormat="1" x14ac:dyDescent="0.2">
      <c r="H26836" s="180"/>
      <c r="I26836" s="180"/>
      <c r="L26836" s="181"/>
      <c r="M26836" s="180"/>
      <c r="N26836" s="180"/>
      <c r="O26836" s="180"/>
    </row>
    <row r="26837" spans="8:15" s="179" customFormat="1" x14ac:dyDescent="0.2">
      <c r="H26837" s="180"/>
      <c r="I26837" s="180"/>
      <c r="L26837" s="181"/>
      <c r="M26837" s="180"/>
      <c r="N26837" s="180"/>
      <c r="O26837" s="180"/>
    </row>
    <row r="26838" spans="8:15" s="179" customFormat="1" x14ac:dyDescent="0.2">
      <c r="H26838" s="180"/>
      <c r="I26838" s="180"/>
      <c r="L26838" s="181"/>
      <c r="M26838" s="180"/>
      <c r="N26838" s="180"/>
      <c r="O26838" s="180"/>
    </row>
    <row r="26839" spans="8:15" s="179" customFormat="1" x14ac:dyDescent="0.2">
      <c r="H26839" s="180"/>
      <c r="I26839" s="180"/>
      <c r="L26839" s="181"/>
      <c r="M26839" s="180"/>
      <c r="N26839" s="180"/>
      <c r="O26839" s="180"/>
    </row>
    <row r="26840" spans="8:15" s="179" customFormat="1" x14ac:dyDescent="0.2">
      <c r="H26840" s="180"/>
      <c r="I26840" s="180"/>
      <c r="L26840" s="181"/>
      <c r="M26840" s="180"/>
      <c r="N26840" s="180"/>
      <c r="O26840" s="180"/>
    </row>
    <row r="26841" spans="8:15" s="179" customFormat="1" x14ac:dyDescent="0.2">
      <c r="H26841" s="180"/>
      <c r="I26841" s="180"/>
      <c r="L26841" s="181"/>
      <c r="M26841" s="180"/>
      <c r="N26841" s="180"/>
      <c r="O26841" s="180"/>
    </row>
    <row r="26842" spans="8:15" s="179" customFormat="1" x14ac:dyDescent="0.2">
      <c r="H26842" s="180"/>
      <c r="I26842" s="180"/>
      <c r="L26842" s="181"/>
      <c r="M26842" s="180"/>
      <c r="N26842" s="180"/>
      <c r="O26842" s="180"/>
    </row>
    <row r="26843" spans="8:15" s="179" customFormat="1" x14ac:dyDescent="0.2">
      <c r="H26843" s="180"/>
      <c r="I26843" s="180"/>
      <c r="L26843" s="181"/>
      <c r="M26843" s="180"/>
      <c r="N26843" s="180"/>
      <c r="O26843" s="180"/>
    </row>
    <row r="26844" spans="8:15" s="179" customFormat="1" x14ac:dyDescent="0.2">
      <c r="H26844" s="180"/>
      <c r="I26844" s="180"/>
      <c r="L26844" s="181"/>
      <c r="M26844" s="180"/>
      <c r="N26844" s="180"/>
      <c r="O26844" s="180"/>
    </row>
    <row r="26845" spans="8:15" s="179" customFormat="1" x14ac:dyDescent="0.2">
      <c r="H26845" s="180"/>
      <c r="I26845" s="180"/>
      <c r="L26845" s="181"/>
      <c r="M26845" s="180"/>
      <c r="N26845" s="180"/>
      <c r="O26845" s="180"/>
    </row>
    <row r="26846" spans="8:15" s="179" customFormat="1" x14ac:dyDescent="0.2">
      <c r="H26846" s="180"/>
      <c r="I26846" s="180"/>
      <c r="L26846" s="181"/>
      <c r="M26846" s="180"/>
      <c r="N26846" s="180"/>
      <c r="O26846" s="180"/>
    </row>
    <row r="26847" spans="8:15" s="179" customFormat="1" x14ac:dyDescent="0.2">
      <c r="H26847" s="180"/>
      <c r="I26847" s="180"/>
      <c r="L26847" s="181"/>
      <c r="M26847" s="180"/>
      <c r="N26847" s="180"/>
      <c r="O26847" s="180"/>
    </row>
    <row r="26848" spans="8:15" s="179" customFormat="1" x14ac:dyDescent="0.2">
      <c r="H26848" s="180"/>
      <c r="I26848" s="180"/>
      <c r="L26848" s="181"/>
      <c r="M26848" s="180"/>
      <c r="N26848" s="180"/>
      <c r="O26848" s="180"/>
    </row>
    <row r="26849" spans="8:15" s="179" customFormat="1" x14ac:dyDescent="0.2">
      <c r="H26849" s="180"/>
      <c r="I26849" s="180"/>
      <c r="L26849" s="181"/>
      <c r="M26849" s="180"/>
      <c r="N26849" s="180"/>
      <c r="O26849" s="180"/>
    </row>
    <row r="26850" spans="8:15" s="179" customFormat="1" x14ac:dyDescent="0.2">
      <c r="H26850" s="180"/>
      <c r="I26850" s="180"/>
      <c r="L26850" s="181"/>
      <c r="M26850" s="180"/>
      <c r="N26850" s="180"/>
      <c r="O26850" s="180"/>
    </row>
    <row r="26851" spans="8:15" s="179" customFormat="1" x14ac:dyDescent="0.2">
      <c r="H26851" s="180"/>
      <c r="I26851" s="180"/>
      <c r="L26851" s="181"/>
      <c r="M26851" s="180"/>
      <c r="N26851" s="180"/>
      <c r="O26851" s="180"/>
    </row>
    <row r="26852" spans="8:15" s="179" customFormat="1" x14ac:dyDescent="0.2">
      <c r="H26852" s="180"/>
      <c r="I26852" s="180"/>
      <c r="L26852" s="181"/>
      <c r="M26852" s="180"/>
      <c r="N26852" s="180"/>
      <c r="O26852" s="180"/>
    </row>
    <row r="26853" spans="8:15" s="179" customFormat="1" x14ac:dyDescent="0.2">
      <c r="H26853" s="180"/>
      <c r="I26853" s="180"/>
      <c r="L26853" s="181"/>
      <c r="M26853" s="180"/>
      <c r="N26853" s="180"/>
      <c r="O26853" s="180"/>
    </row>
    <row r="26854" spans="8:15" s="179" customFormat="1" x14ac:dyDescent="0.2">
      <c r="H26854" s="180"/>
      <c r="I26854" s="180"/>
      <c r="L26854" s="181"/>
      <c r="M26854" s="180"/>
      <c r="N26854" s="180"/>
      <c r="O26854" s="180"/>
    </row>
    <row r="26855" spans="8:15" s="179" customFormat="1" x14ac:dyDescent="0.2">
      <c r="H26855" s="180"/>
      <c r="I26855" s="180"/>
      <c r="L26855" s="181"/>
      <c r="M26855" s="180"/>
      <c r="N26855" s="180"/>
      <c r="O26855" s="180"/>
    </row>
    <row r="26856" spans="8:15" s="179" customFormat="1" x14ac:dyDescent="0.2">
      <c r="H26856" s="180"/>
      <c r="I26856" s="180"/>
      <c r="L26856" s="181"/>
      <c r="M26856" s="180"/>
      <c r="N26856" s="180"/>
      <c r="O26856" s="180"/>
    </row>
    <row r="26857" spans="8:15" s="179" customFormat="1" x14ac:dyDescent="0.2">
      <c r="H26857" s="180"/>
      <c r="I26857" s="180"/>
      <c r="L26857" s="181"/>
      <c r="M26857" s="180"/>
      <c r="N26857" s="180"/>
      <c r="O26857" s="180"/>
    </row>
    <row r="26858" spans="8:15" s="179" customFormat="1" x14ac:dyDescent="0.2">
      <c r="H26858" s="180"/>
      <c r="I26858" s="180"/>
      <c r="L26858" s="181"/>
      <c r="M26858" s="180"/>
      <c r="N26858" s="180"/>
      <c r="O26858" s="180"/>
    </row>
    <row r="26859" spans="8:15" s="179" customFormat="1" x14ac:dyDescent="0.2">
      <c r="H26859" s="180"/>
      <c r="I26859" s="180"/>
      <c r="L26859" s="181"/>
      <c r="M26859" s="180"/>
      <c r="N26859" s="180"/>
      <c r="O26859" s="180"/>
    </row>
    <row r="26860" spans="8:15" s="179" customFormat="1" x14ac:dyDescent="0.2">
      <c r="H26860" s="180"/>
      <c r="I26860" s="180"/>
      <c r="L26860" s="181"/>
      <c r="M26860" s="180"/>
      <c r="N26860" s="180"/>
      <c r="O26860" s="180"/>
    </row>
    <row r="26861" spans="8:15" s="179" customFormat="1" x14ac:dyDescent="0.2">
      <c r="H26861" s="180"/>
      <c r="I26861" s="180"/>
      <c r="L26861" s="181"/>
      <c r="M26861" s="180"/>
      <c r="N26861" s="180"/>
      <c r="O26861" s="180"/>
    </row>
    <row r="26862" spans="8:15" s="179" customFormat="1" x14ac:dyDescent="0.2">
      <c r="H26862" s="180"/>
      <c r="I26862" s="180"/>
      <c r="L26862" s="181"/>
      <c r="M26862" s="180"/>
      <c r="N26862" s="180"/>
      <c r="O26862" s="180"/>
    </row>
    <row r="26863" spans="8:15" s="179" customFormat="1" x14ac:dyDescent="0.2">
      <c r="H26863" s="180"/>
      <c r="I26863" s="180"/>
      <c r="L26863" s="181"/>
      <c r="M26863" s="180"/>
      <c r="N26863" s="180"/>
      <c r="O26863" s="180"/>
    </row>
    <row r="26864" spans="8:15" s="179" customFormat="1" x14ac:dyDescent="0.2">
      <c r="H26864" s="180"/>
      <c r="I26864" s="180"/>
      <c r="L26864" s="181"/>
      <c r="M26864" s="180"/>
      <c r="N26864" s="180"/>
      <c r="O26864" s="180"/>
    </row>
    <row r="26865" spans="8:15" s="179" customFormat="1" x14ac:dyDescent="0.2">
      <c r="H26865" s="180"/>
      <c r="I26865" s="180"/>
      <c r="L26865" s="181"/>
      <c r="M26865" s="180"/>
      <c r="N26865" s="180"/>
      <c r="O26865" s="180"/>
    </row>
    <row r="26866" spans="8:15" s="179" customFormat="1" x14ac:dyDescent="0.2">
      <c r="H26866" s="180"/>
      <c r="I26866" s="180"/>
      <c r="L26866" s="181"/>
      <c r="M26866" s="180"/>
      <c r="N26866" s="180"/>
      <c r="O26866" s="180"/>
    </row>
    <row r="26867" spans="8:15" s="179" customFormat="1" x14ac:dyDescent="0.2">
      <c r="H26867" s="180"/>
      <c r="I26867" s="180"/>
      <c r="L26867" s="181"/>
      <c r="M26867" s="180"/>
      <c r="N26867" s="180"/>
      <c r="O26867" s="180"/>
    </row>
    <row r="26868" spans="8:15" s="179" customFormat="1" x14ac:dyDescent="0.2">
      <c r="H26868" s="180"/>
      <c r="I26868" s="180"/>
      <c r="L26868" s="181"/>
      <c r="M26868" s="180"/>
      <c r="N26868" s="180"/>
      <c r="O26868" s="180"/>
    </row>
    <row r="26869" spans="8:15" s="179" customFormat="1" x14ac:dyDescent="0.2">
      <c r="H26869" s="180"/>
      <c r="I26869" s="180"/>
      <c r="L26869" s="181"/>
      <c r="M26869" s="180"/>
      <c r="N26869" s="180"/>
      <c r="O26869" s="180"/>
    </row>
    <row r="26870" spans="8:15" s="179" customFormat="1" x14ac:dyDescent="0.2">
      <c r="H26870" s="180"/>
      <c r="I26870" s="180"/>
      <c r="L26870" s="181"/>
      <c r="M26870" s="180"/>
      <c r="N26870" s="180"/>
      <c r="O26870" s="180"/>
    </row>
    <row r="26871" spans="8:15" s="179" customFormat="1" x14ac:dyDescent="0.2">
      <c r="H26871" s="180"/>
      <c r="I26871" s="180"/>
      <c r="L26871" s="181"/>
      <c r="M26871" s="180"/>
      <c r="N26871" s="180"/>
      <c r="O26871" s="180"/>
    </row>
    <row r="26872" spans="8:15" s="179" customFormat="1" x14ac:dyDescent="0.2">
      <c r="H26872" s="180"/>
      <c r="I26872" s="180"/>
      <c r="L26872" s="181"/>
      <c r="M26872" s="180"/>
      <c r="N26872" s="180"/>
      <c r="O26872" s="180"/>
    </row>
    <row r="26873" spans="8:15" s="179" customFormat="1" x14ac:dyDescent="0.2">
      <c r="H26873" s="180"/>
      <c r="I26873" s="180"/>
      <c r="L26873" s="181"/>
      <c r="M26873" s="180"/>
      <c r="N26873" s="180"/>
      <c r="O26873" s="180"/>
    </row>
    <row r="26874" spans="8:15" s="179" customFormat="1" x14ac:dyDescent="0.2">
      <c r="H26874" s="180"/>
      <c r="I26874" s="180"/>
      <c r="L26874" s="181"/>
      <c r="M26874" s="180"/>
      <c r="N26874" s="180"/>
      <c r="O26874" s="180"/>
    </row>
    <row r="26875" spans="8:15" s="179" customFormat="1" x14ac:dyDescent="0.2">
      <c r="H26875" s="180"/>
      <c r="I26875" s="180"/>
      <c r="L26875" s="181"/>
      <c r="M26875" s="180"/>
      <c r="N26875" s="180"/>
      <c r="O26875" s="180"/>
    </row>
    <row r="26876" spans="8:15" s="179" customFormat="1" x14ac:dyDescent="0.2">
      <c r="H26876" s="180"/>
      <c r="I26876" s="180"/>
      <c r="L26876" s="181"/>
      <c r="M26876" s="180"/>
      <c r="N26876" s="180"/>
      <c r="O26876" s="180"/>
    </row>
    <row r="26877" spans="8:15" s="179" customFormat="1" x14ac:dyDescent="0.2">
      <c r="H26877" s="180"/>
      <c r="I26877" s="180"/>
      <c r="L26877" s="181"/>
      <c r="M26877" s="180"/>
      <c r="N26877" s="180"/>
      <c r="O26877" s="180"/>
    </row>
    <row r="26878" spans="8:15" s="179" customFormat="1" x14ac:dyDescent="0.2">
      <c r="H26878" s="180"/>
      <c r="I26878" s="180"/>
      <c r="L26878" s="181"/>
      <c r="M26878" s="180"/>
      <c r="N26878" s="180"/>
      <c r="O26878" s="180"/>
    </row>
    <row r="26879" spans="8:15" s="179" customFormat="1" x14ac:dyDescent="0.2">
      <c r="H26879" s="180"/>
      <c r="I26879" s="180"/>
      <c r="L26879" s="181"/>
      <c r="M26879" s="180"/>
      <c r="N26879" s="180"/>
      <c r="O26879" s="180"/>
    </row>
    <row r="26880" spans="8:15" s="179" customFormat="1" x14ac:dyDescent="0.2">
      <c r="H26880" s="180"/>
      <c r="I26880" s="180"/>
      <c r="L26880" s="181"/>
      <c r="M26880" s="180"/>
      <c r="N26880" s="180"/>
      <c r="O26880" s="180"/>
    </row>
    <row r="26881" spans="8:15" s="179" customFormat="1" x14ac:dyDescent="0.2">
      <c r="H26881" s="180"/>
      <c r="I26881" s="180"/>
      <c r="L26881" s="181"/>
      <c r="M26881" s="180"/>
      <c r="N26881" s="180"/>
      <c r="O26881" s="180"/>
    </row>
    <row r="26882" spans="8:15" s="179" customFormat="1" x14ac:dyDescent="0.2">
      <c r="H26882" s="180"/>
      <c r="I26882" s="180"/>
      <c r="L26882" s="181"/>
      <c r="M26882" s="180"/>
      <c r="N26882" s="180"/>
      <c r="O26882" s="180"/>
    </row>
    <row r="26883" spans="8:15" s="179" customFormat="1" x14ac:dyDescent="0.2">
      <c r="H26883" s="180"/>
      <c r="I26883" s="180"/>
      <c r="L26883" s="181"/>
      <c r="M26883" s="180"/>
      <c r="N26883" s="180"/>
      <c r="O26883" s="180"/>
    </row>
    <row r="26884" spans="8:15" s="179" customFormat="1" x14ac:dyDescent="0.2">
      <c r="H26884" s="180"/>
      <c r="I26884" s="180"/>
      <c r="L26884" s="181"/>
      <c r="M26884" s="180"/>
      <c r="N26884" s="180"/>
      <c r="O26884" s="180"/>
    </row>
    <row r="26885" spans="8:15" s="179" customFormat="1" x14ac:dyDescent="0.2">
      <c r="H26885" s="180"/>
      <c r="I26885" s="180"/>
      <c r="L26885" s="181"/>
      <c r="M26885" s="180"/>
      <c r="N26885" s="180"/>
      <c r="O26885" s="180"/>
    </row>
    <row r="26886" spans="8:15" s="179" customFormat="1" x14ac:dyDescent="0.2">
      <c r="H26886" s="180"/>
      <c r="I26886" s="180"/>
      <c r="L26886" s="181"/>
      <c r="M26886" s="180"/>
      <c r="N26886" s="180"/>
      <c r="O26886" s="180"/>
    </row>
    <row r="26887" spans="8:15" s="179" customFormat="1" x14ac:dyDescent="0.2">
      <c r="H26887" s="180"/>
      <c r="I26887" s="180"/>
      <c r="L26887" s="181"/>
      <c r="M26887" s="180"/>
      <c r="N26887" s="180"/>
      <c r="O26887" s="180"/>
    </row>
    <row r="26888" spans="8:15" s="179" customFormat="1" x14ac:dyDescent="0.2">
      <c r="H26888" s="180"/>
      <c r="I26888" s="180"/>
      <c r="L26888" s="181"/>
      <c r="M26888" s="180"/>
      <c r="N26888" s="180"/>
      <c r="O26888" s="180"/>
    </row>
    <row r="26889" spans="8:15" s="179" customFormat="1" x14ac:dyDescent="0.2">
      <c r="H26889" s="180"/>
      <c r="I26889" s="180"/>
      <c r="L26889" s="181"/>
      <c r="M26889" s="180"/>
      <c r="N26889" s="180"/>
      <c r="O26889" s="180"/>
    </row>
    <row r="26890" spans="8:15" s="179" customFormat="1" x14ac:dyDescent="0.2">
      <c r="H26890" s="180"/>
      <c r="I26890" s="180"/>
      <c r="L26890" s="181"/>
      <c r="M26890" s="180"/>
      <c r="N26890" s="180"/>
      <c r="O26890" s="180"/>
    </row>
    <row r="26891" spans="8:15" s="179" customFormat="1" x14ac:dyDescent="0.2">
      <c r="H26891" s="180"/>
      <c r="I26891" s="180"/>
      <c r="L26891" s="181"/>
      <c r="M26891" s="180"/>
      <c r="N26891" s="180"/>
      <c r="O26891" s="180"/>
    </row>
    <row r="26892" spans="8:15" s="179" customFormat="1" x14ac:dyDescent="0.2">
      <c r="H26892" s="180"/>
      <c r="I26892" s="180"/>
      <c r="L26892" s="181"/>
      <c r="M26892" s="180"/>
      <c r="N26892" s="180"/>
      <c r="O26892" s="180"/>
    </row>
    <row r="26893" spans="8:15" s="179" customFormat="1" x14ac:dyDescent="0.2">
      <c r="H26893" s="180"/>
      <c r="I26893" s="180"/>
      <c r="L26893" s="181"/>
      <c r="M26893" s="180"/>
      <c r="N26893" s="180"/>
      <c r="O26893" s="180"/>
    </row>
    <row r="26894" spans="8:15" s="179" customFormat="1" x14ac:dyDescent="0.2">
      <c r="H26894" s="180"/>
      <c r="I26894" s="180"/>
      <c r="L26894" s="181"/>
      <c r="M26894" s="180"/>
      <c r="N26894" s="180"/>
      <c r="O26894" s="180"/>
    </row>
    <row r="26895" spans="8:15" s="179" customFormat="1" x14ac:dyDescent="0.2">
      <c r="H26895" s="180"/>
      <c r="I26895" s="180"/>
      <c r="L26895" s="181"/>
      <c r="M26895" s="180"/>
      <c r="N26895" s="180"/>
      <c r="O26895" s="180"/>
    </row>
    <row r="26896" spans="8:15" s="179" customFormat="1" x14ac:dyDescent="0.2">
      <c r="H26896" s="180"/>
      <c r="I26896" s="180"/>
      <c r="L26896" s="181"/>
      <c r="M26896" s="180"/>
      <c r="N26896" s="180"/>
      <c r="O26896" s="180"/>
    </row>
    <row r="26897" spans="8:15" s="179" customFormat="1" x14ac:dyDescent="0.2">
      <c r="H26897" s="180"/>
      <c r="I26897" s="180"/>
      <c r="L26897" s="181"/>
      <c r="M26897" s="180"/>
      <c r="N26897" s="180"/>
      <c r="O26897" s="180"/>
    </row>
    <row r="26898" spans="8:15" s="179" customFormat="1" x14ac:dyDescent="0.2">
      <c r="H26898" s="180"/>
      <c r="I26898" s="180"/>
      <c r="L26898" s="181"/>
      <c r="M26898" s="180"/>
      <c r="N26898" s="180"/>
      <c r="O26898" s="180"/>
    </row>
    <row r="26899" spans="8:15" s="179" customFormat="1" x14ac:dyDescent="0.2">
      <c r="H26899" s="180"/>
      <c r="I26899" s="180"/>
      <c r="L26899" s="181"/>
      <c r="M26899" s="180"/>
      <c r="N26899" s="180"/>
      <c r="O26899" s="180"/>
    </row>
    <row r="26900" spans="8:15" s="179" customFormat="1" x14ac:dyDescent="0.2">
      <c r="H26900" s="180"/>
      <c r="I26900" s="180"/>
      <c r="L26900" s="181"/>
      <c r="M26900" s="180"/>
      <c r="N26900" s="180"/>
      <c r="O26900" s="180"/>
    </row>
    <row r="26901" spans="8:15" s="179" customFormat="1" x14ac:dyDescent="0.2">
      <c r="H26901" s="180"/>
      <c r="I26901" s="180"/>
      <c r="L26901" s="181"/>
      <c r="M26901" s="180"/>
      <c r="N26901" s="180"/>
      <c r="O26901" s="180"/>
    </row>
    <row r="26902" spans="8:15" s="179" customFormat="1" x14ac:dyDescent="0.2">
      <c r="H26902" s="180"/>
      <c r="I26902" s="180"/>
      <c r="L26902" s="181"/>
      <c r="M26902" s="180"/>
      <c r="N26902" s="180"/>
      <c r="O26902" s="180"/>
    </row>
    <row r="26903" spans="8:15" s="179" customFormat="1" x14ac:dyDescent="0.2">
      <c r="H26903" s="180"/>
      <c r="I26903" s="180"/>
      <c r="L26903" s="181"/>
      <c r="M26903" s="180"/>
      <c r="N26903" s="180"/>
      <c r="O26903" s="180"/>
    </row>
    <row r="26904" spans="8:15" s="179" customFormat="1" x14ac:dyDescent="0.2">
      <c r="H26904" s="180"/>
      <c r="I26904" s="180"/>
      <c r="L26904" s="181"/>
      <c r="M26904" s="180"/>
      <c r="N26904" s="180"/>
      <c r="O26904" s="180"/>
    </row>
    <row r="26905" spans="8:15" s="179" customFormat="1" x14ac:dyDescent="0.2">
      <c r="H26905" s="180"/>
      <c r="I26905" s="180"/>
      <c r="L26905" s="181"/>
      <c r="M26905" s="180"/>
      <c r="N26905" s="180"/>
      <c r="O26905" s="180"/>
    </row>
    <row r="26906" spans="8:15" s="179" customFormat="1" x14ac:dyDescent="0.2">
      <c r="H26906" s="180"/>
      <c r="I26906" s="180"/>
      <c r="L26906" s="181"/>
      <c r="M26906" s="180"/>
      <c r="N26906" s="180"/>
      <c r="O26906" s="180"/>
    </row>
    <row r="26907" spans="8:15" s="179" customFormat="1" x14ac:dyDescent="0.2">
      <c r="H26907" s="180"/>
      <c r="I26907" s="180"/>
      <c r="L26907" s="181"/>
      <c r="M26907" s="180"/>
      <c r="N26907" s="180"/>
      <c r="O26907" s="180"/>
    </row>
    <row r="26908" spans="8:15" s="179" customFormat="1" x14ac:dyDescent="0.2">
      <c r="H26908" s="180"/>
      <c r="I26908" s="180"/>
      <c r="L26908" s="181"/>
      <c r="M26908" s="180"/>
      <c r="N26908" s="180"/>
      <c r="O26908" s="180"/>
    </row>
    <row r="26909" spans="8:15" s="179" customFormat="1" x14ac:dyDescent="0.2">
      <c r="H26909" s="180"/>
      <c r="I26909" s="180"/>
      <c r="L26909" s="181"/>
      <c r="M26909" s="180"/>
      <c r="N26909" s="180"/>
      <c r="O26909" s="180"/>
    </row>
    <row r="26910" spans="8:15" s="179" customFormat="1" x14ac:dyDescent="0.2">
      <c r="H26910" s="180"/>
      <c r="I26910" s="180"/>
      <c r="L26910" s="181"/>
      <c r="M26910" s="180"/>
      <c r="N26910" s="180"/>
      <c r="O26910" s="180"/>
    </row>
    <row r="26911" spans="8:15" s="179" customFormat="1" x14ac:dyDescent="0.2">
      <c r="H26911" s="180"/>
      <c r="I26911" s="180"/>
      <c r="L26911" s="181"/>
      <c r="M26911" s="180"/>
      <c r="N26911" s="180"/>
      <c r="O26911" s="180"/>
    </row>
    <row r="26912" spans="8:15" s="179" customFormat="1" x14ac:dyDescent="0.2">
      <c r="H26912" s="180"/>
      <c r="I26912" s="180"/>
      <c r="L26912" s="181"/>
      <c r="M26912" s="180"/>
      <c r="N26912" s="180"/>
      <c r="O26912" s="180"/>
    </row>
    <row r="26913" spans="8:15" s="179" customFormat="1" x14ac:dyDescent="0.2">
      <c r="H26913" s="180"/>
      <c r="I26913" s="180"/>
      <c r="L26913" s="181"/>
      <c r="M26913" s="180"/>
      <c r="N26913" s="180"/>
      <c r="O26913" s="180"/>
    </row>
    <row r="26914" spans="8:15" s="179" customFormat="1" x14ac:dyDescent="0.2">
      <c r="H26914" s="180"/>
      <c r="I26914" s="180"/>
      <c r="L26914" s="181"/>
      <c r="M26914" s="180"/>
      <c r="N26914" s="180"/>
      <c r="O26914" s="180"/>
    </row>
    <row r="26915" spans="8:15" s="179" customFormat="1" x14ac:dyDescent="0.2">
      <c r="H26915" s="180"/>
      <c r="I26915" s="180"/>
      <c r="L26915" s="181"/>
      <c r="M26915" s="180"/>
      <c r="N26915" s="180"/>
      <c r="O26915" s="180"/>
    </row>
    <row r="26916" spans="8:15" s="179" customFormat="1" x14ac:dyDescent="0.2">
      <c r="H26916" s="180"/>
      <c r="I26916" s="180"/>
      <c r="L26916" s="181"/>
      <c r="M26916" s="180"/>
      <c r="N26916" s="180"/>
      <c r="O26916" s="180"/>
    </row>
    <row r="26917" spans="8:15" s="179" customFormat="1" x14ac:dyDescent="0.2">
      <c r="H26917" s="180"/>
      <c r="I26917" s="180"/>
      <c r="L26917" s="181"/>
      <c r="M26917" s="180"/>
      <c r="N26917" s="180"/>
      <c r="O26917" s="180"/>
    </row>
    <row r="26918" spans="8:15" s="179" customFormat="1" x14ac:dyDescent="0.2">
      <c r="H26918" s="180"/>
      <c r="I26918" s="180"/>
      <c r="L26918" s="181"/>
      <c r="M26918" s="180"/>
      <c r="N26918" s="180"/>
      <c r="O26918" s="180"/>
    </row>
    <row r="26919" spans="8:15" s="179" customFormat="1" x14ac:dyDescent="0.2">
      <c r="H26919" s="180"/>
      <c r="I26919" s="180"/>
      <c r="L26919" s="181"/>
      <c r="M26919" s="180"/>
      <c r="N26919" s="180"/>
      <c r="O26919" s="180"/>
    </row>
    <row r="26920" spans="8:15" s="179" customFormat="1" x14ac:dyDescent="0.2">
      <c r="H26920" s="180"/>
      <c r="I26920" s="180"/>
      <c r="L26920" s="181"/>
      <c r="M26920" s="180"/>
      <c r="N26920" s="180"/>
      <c r="O26920" s="180"/>
    </row>
    <row r="26921" spans="8:15" s="179" customFormat="1" x14ac:dyDescent="0.2">
      <c r="H26921" s="180"/>
      <c r="I26921" s="180"/>
      <c r="L26921" s="181"/>
      <c r="M26921" s="180"/>
      <c r="N26921" s="180"/>
      <c r="O26921" s="180"/>
    </row>
    <row r="26922" spans="8:15" s="179" customFormat="1" x14ac:dyDescent="0.2">
      <c r="H26922" s="180"/>
      <c r="I26922" s="180"/>
      <c r="L26922" s="181"/>
      <c r="M26922" s="180"/>
      <c r="N26922" s="180"/>
      <c r="O26922" s="180"/>
    </row>
    <row r="26923" spans="8:15" s="179" customFormat="1" x14ac:dyDescent="0.2">
      <c r="H26923" s="180"/>
      <c r="I26923" s="180"/>
      <c r="L26923" s="181"/>
      <c r="M26923" s="180"/>
      <c r="N26923" s="180"/>
      <c r="O26923" s="180"/>
    </row>
    <row r="26924" spans="8:15" s="179" customFormat="1" x14ac:dyDescent="0.2">
      <c r="H26924" s="180"/>
      <c r="I26924" s="180"/>
      <c r="L26924" s="181"/>
      <c r="M26924" s="180"/>
      <c r="N26924" s="180"/>
      <c r="O26924" s="180"/>
    </row>
    <row r="26925" spans="8:15" s="179" customFormat="1" x14ac:dyDescent="0.2">
      <c r="H26925" s="180"/>
      <c r="I26925" s="180"/>
      <c r="L26925" s="181"/>
      <c r="M26925" s="180"/>
      <c r="N26925" s="180"/>
      <c r="O26925" s="180"/>
    </row>
    <row r="26926" spans="8:15" s="179" customFormat="1" x14ac:dyDescent="0.2">
      <c r="H26926" s="180"/>
      <c r="I26926" s="180"/>
      <c r="L26926" s="181"/>
      <c r="M26926" s="180"/>
      <c r="N26926" s="180"/>
      <c r="O26926" s="180"/>
    </row>
    <row r="26927" spans="8:15" s="179" customFormat="1" x14ac:dyDescent="0.2">
      <c r="H26927" s="180"/>
      <c r="I26927" s="180"/>
      <c r="L26927" s="181"/>
      <c r="M26927" s="180"/>
      <c r="N26927" s="180"/>
      <c r="O26927" s="180"/>
    </row>
    <row r="26928" spans="8:15" s="179" customFormat="1" x14ac:dyDescent="0.2">
      <c r="H26928" s="180"/>
      <c r="I26928" s="180"/>
      <c r="L26928" s="181"/>
      <c r="M26928" s="180"/>
      <c r="N26928" s="180"/>
      <c r="O26928" s="180"/>
    </row>
    <row r="26929" spans="8:15" s="179" customFormat="1" x14ac:dyDescent="0.2">
      <c r="H26929" s="180"/>
      <c r="I26929" s="180"/>
      <c r="L26929" s="181"/>
      <c r="M26929" s="180"/>
      <c r="N26929" s="180"/>
      <c r="O26929" s="180"/>
    </row>
    <row r="26930" spans="8:15" s="179" customFormat="1" x14ac:dyDescent="0.2">
      <c r="H26930" s="180"/>
      <c r="I26930" s="180"/>
      <c r="L26930" s="181"/>
      <c r="M26930" s="180"/>
      <c r="N26930" s="180"/>
      <c r="O26930" s="180"/>
    </row>
    <row r="26931" spans="8:15" s="179" customFormat="1" x14ac:dyDescent="0.2">
      <c r="H26931" s="180"/>
      <c r="I26931" s="180"/>
      <c r="L26931" s="181"/>
      <c r="M26931" s="180"/>
      <c r="N26931" s="180"/>
      <c r="O26931" s="180"/>
    </row>
    <row r="26932" spans="8:15" s="179" customFormat="1" x14ac:dyDescent="0.2">
      <c r="H26932" s="180"/>
      <c r="I26932" s="180"/>
      <c r="L26932" s="181"/>
      <c r="M26932" s="180"/>
      <c r="N26932" s="180"/>
      <c r="O26932" s="180"/>
    </row>
    <row r="26933" spans="8:15" s="179" customFormat="1" x14ac:dyDescent="0.2">
      <c r="H26933" s="180"/>
      <c r="I26933" s="180"/>
      <c r="L26933" s="181"/>
      <c r="M26933" s="180"/>
      <c r="N26933" s="180"/>
      <c r="O26933" s="180"/>
    </row>
    <row r="26934" spans="8:15" s="179" customFormat="1" x14ac:dyDescent="0.2">
      <c r="H26934" s="180"/>
      <c r="I26934" s="180"/>
      <c r="L26934" s="181"/>
      <c r="M26934" s="180"/>
      <c r="N26934" s="180"/>
      <c r="O26934" s="180"/>
    </row>
    <row r="26935" spans="8:15" s="179" customFormat="1" x14ac:dyDescent="0.2">
      <c r="H26935" s="180"/>
      <c r="I26935" s="180"/>
      <c r="L26935" s="181"/>
      <c r="M26935" s="180"/>
      <c r="N26935" s="180"/>
      <c r="O26935" s="180"/>
    </row>
    <row r="26936" spans="8:15" s="179" customFormat="1" x14ac:dyDescent="0.2">
      <c r="H26936" s="180"/>
      <c r="I26936" s="180"/>
      <c r="L26936" s="181"/>
      <c r="M26936" s="180"/>
      <c r="N26936" s="180"/>
      <c r="O26936" s="180"/>
    </row>
    <row r="26937" spans="8:15" s="179" customFormat="1" x14ac:dyDescent="0.2">
      <c r="H26937" s="180"/>
      <c r="I26937" s="180"/>
      <c r="L26937" s="181"/>
      <c r="M26937" s="180"/>
      <c r="N26937" s="180"/>
      <c r="O26937" s="180"/>
    </row>
    <row r="26938" spans="8:15" s="179" customFormat="1" x14ac:dyDescent="0.2">
      <c r="H26938" s="180"/>
      <c r="I26938" s="180"/>
      <c r="L26938" s="181"/>
      <c r="M26938" s="180"/>
      <c r="N26938" s="180"/>
      <c r="O26938" s="180"/>
    </row>
    <row r="26939" spans="8:15" s="179" customFormat="1" x14ac:dyDescent="0.2">
      <c r="H26939" s="180"/>
      <c r="I26939" s="180"/>
      <c r="L26939" s="181"/>
      <c r="M26939" s="180"/>
      <c r="N26939" s="180"/>
      <c r="O26939" s="180"/>
    </row>
    <row r="26940" spans="8:15" s="179" customFormat="1" x14ac:dyDescent="0.2">
      <c r="H26940" s="180"/>
      <c r="I26940" s="180"/>
      <c r="L26940" s="181"/>
      <c r="M26940" s="180"/>
      <c r="N26940" s="180"/>
      <c r="O26940" s="180"/>
    </row>
    <row r="26941" spans="8:15" s="179" customFormat="1" x14ac:dyDescent="0.2">
      <c r="H26941" s="180"/>
      <c r="I26941" s="180"/>
      <c r="L26941" s="181"/>
      <c r="M26941" s="180"/>
      <c r="N26941" s="180"/>
      <c r="O26941" s="180"/>
    </row>
    <row r="26942" spans="8:15" s="179" customFormat="1" x14ac:dyDescent="0.2">
      <c r="H26942" s="180"/>
      <c r="I26942" s="180"/>
      <c r="L26942" s="181"/>
      <c r="M26942" s="180"/>
      <c r="N26942" s="180"/>
      <c r="O26942" s="180"/>
    </row>
    <row r="26943" spans="8:15" s="179" customFormat="1" x14ac:dyDescent="0.2">
      <c r="H26943" s="180"/>
      <c r="I26943" s="180"/>
      <c r="L26943" s="181"/>
      <c r="M26943" s="180"/>
      <c r="N26943" s="180"/>
      <c r="O26943" s="180"/>
    </row>
    <row r="26944" spans="8:15" s="179" customFormat="1" x14ac:dyDescent="0.2">
      <c r="H26944" s="180"/>
      <c r="I26944" s="180"/>
      <c r="L26944" s="181"/>
      <c r="M26944" s="180"/>
      <c r="N26944" s="180"/>
      <c r="O26944" s="180"/>
    </row>
    <row r="26945" spans="8:15" s="179" customFormat="1" x14ac:dyDescent="0.2">
      <c r="H26945" s="180"/>
      <c r="I26945" s="180"/>
      <c r="L26945" s="181"/>
      <c r="M26945" s="180"/>
      <c r="N26945" s="180"/>
      <c r="O26945" s="180"/>
    </row>
    <row r="26946" spans="8:15" s="179" customFormat="1" x14ac:dyDescent="0.2">
      <c r="H26946" s="180"/>
      <c r="I26946" s="180"/>
      <c r="L26946" s="181"/>
      <c r="M26946" s="180"/>
      <c r="N26946" s="180"/>
      <c r="O26946" s="180"/>
    </row>
    <row r="26947" spans="8:15" s="179" customFormat="1" x14ac:dyDescent="0.2">
      <c r="H26947" s="180"/>
      <c r="I26947" s="180"/>
      <c r="L26947" s="181"/>
      <c r="M26947" s="180"/>
      <c r="N26947" s="180"/>
      <c r="O26947" s="180"/>
    </row>
    <row r="26948" spans="8:15" s="179" customFormat="1" x14ac:dyDescent="0.2">
      <c r="H26948" s="180"/>
      <c r="I26948" s="180"/>
      <c r="L26948" s="181"/>
      <c r="M26948" s="180"/>
      <c r="N26948" s="180"/>
      <c r="O26948" s="180"/>
    </row>
    <row r="26949" spans="8:15" s="179" customFormat="1" x14ac:dyDescent="0.2">
      <c r="H26949" s="180"/>
      <c r="I26949" s="180"/>
      <c r="L26949" s="181"/>
      <c r="M26949" s="180"/>
      <c r="N26949" s="180"/>
      <c r="O26949" s="180"/>
    </row>
    <row r="26950" spans="8:15" s="179" customFormat="1" x14ac:dyDescent="0.2">
      <c r="H26950" s="180"/>
      <c r="I26950" s="180"/>
      <c r="L26950" s="181"/>
      <c r="M26950" s="180"/>
      <c r="N26950" s="180"/>
      <c r="O26950" s="180"/>
    </row>
    <row r="26951" spans="8:15" s="179" customFormat="1" x14ac:dyDescent="0.2">
      <c r="H26951" s="180"/>
      <c r="I26951" s="180"/>
      <c r="L26951" s="181"/>
      <c r="M26951" s="180"/>
      <c r="N26951" s="180"/>
      <c r="O26951" s="180"/>
    </row>
    <row r="26952" spans="8:15" s="179" customFormat="1" x14ac:dyDescent="0.2">
      <c r="H26952" s="180"/>
      <c r="I26952" s="180"/>
      <c r="L26952" s="181"/>
      <c r="M26952" s="180"/>
      <c r="N26952" s="180"/>
      <c r="O26952" s="180"/>
    </row>
    <row r="26953" spans="8:15" s="179" customFormat="1" x14ac:dyDescent="0.2">
      <c r="H26953" s="180"/>
      <c r="I26953" s="180"/>
      <c r="L26953" s="181"/>
      <c r="M26953" s="180"/>
      <c r="N26953" s="180"/>
      <c r="O26953" s="180"/>
    </row>
    <row r="26954" spans="8:15" s="179" customFormat="1" x14ac:dyDescent="0.2">
      <c r="H26954" s="180"/>
      <c r="I26954" s="180"/>
      <c r="L26954" s="181"/>
      <c r="M26954" s="180"/>
      <c r="N26954" s="180"/>
      <c r="O26954" s="180"/>
    </row>
    <row r="26955" spans="8:15" s="179" customFormat="1" x14ac:dyDescent="0.2">
      <c r="H26955" s="180"/>
      <c r="I26955" s="180"/>
      <c r="L26955" s="181"/>
      <c r="M26955" s="180"/>
      <c r="N26955" s="180"/>
      <c r="O26955" s="180"/>
    </row>
    <row r="26956" spans="8:15" s="179" customFormat="1" x14ac:dyDescent="0.2">
      <c r="H26956" s="180"/>
      <c r="I26956" s="180"/>
      <c r="L26956" s="181"/>
      <c r="M26956" s="180"/>
      <c r="N26956" s="180"/>
      <c r="O26956" s="180"/>
    </row>
    <row r="26957" spans="8:15" s="179" customFormat="1" x14ac:dyDescent="0.2">
      <c r="H26957" s="180"/>
      <c r="I26957" s="180"/>
      <c r="L26957" s="181"/>
      <c r="M26957" s="180"/>
      <c r="N26957" s="180"/>
      <c r="O26957" s="180"/>
    </row>
    <row r="26958" spans="8:15" s="179" customFormat="1" x14ac:dyDescent="0.2">
      <c r="H26958" s="180"/>
      <c r="I26958" s="180"/>
      <c r="L26958" s="181"/>
      <c r="M26958" s="180"/>
      <c r="N26958" s="180"/>
      <c r="O26958" s="180"/>
    </row>
    <row r="26959" spans="8:15" s="179" customFormat="1" x14ac:dyDescent="0.2">
      <c r="H26959" s="180"/>
      <c r="I26959" s="180"/>
      <c r="L26959" s="181"/>
      <c r="M26959" s="180"/>
      <c r="N26959" s="180"/>
      <c r="O26959" s="180"/>
    </row>
    <row r="26960" spans="8:15" s="179" customFormat="1" x14ac:dyDescent="0.2">
      <c r="H26960" s="180"/>
      <c r="I26960" s="180"/>
      <c r="L26960" s="181"/>
      <c r="M26960" s="180"/>
      <c r="N26960" s="180"/>
      <c r="O26960" s="180"/>
    </row>
    <row r="26961" spans="8:15" s="179" customFormat="1" x14ac:dyDescent="0.2">
      <c r="H26961" s="180"/>
      <c r="I26961" s="180"/>
      <c r="L26961" s="181"/>
      <c r="M26961" s="180"/>
      <c r="N26961" s="180"/>
      <c r="O26961" s="180"/>
    </row>
    <row r="26962" spans="8:15" s="179" customFormat="1" x14ac:dyDescent="0.2">
      <c r="H26962" s="180"/>
      <c r="I26962" s="180"/>
      <c r="L26962" s="181"/>
      <c r="M26962" s="180"/>
      <c r="N26962" s="180"/>
      <c r="O26962" s="180"/>
    </row>
    <row r="26963" spans="8:15" s="179" customFormat="1" x14ac:dyDescent="0.2">
      <c r="H26963" s="180"/>
      <c r="I26963" s="180"/>
      <c r="L26963" s="181"/>
      <c r="M26963" s="180"/>
      <c r="N26963" s="180"/>
      <c r="O26963" s="180"/>
    </row>
    <row r="26964" spans="8:15" s="179" customFormat="1" x14ac:dyDescent="0.2">
      <c r="H26964" s="180"/>
      <c r="I26964" s="180"/>
      <c r="L26964" s="181"/>
      <c r="M26964" s="180"/>
      <c r="N26964" s="180"/>
      <c r="O26964" s="180"/>
    </row>
    <row r="26965" spans="8:15" s="179" customFormat="1" x14ac:dyDescent="0.2">
      <c r="H26965" s="180"/>
      <c r="I26965" s="180"/>
      <c r="L26965" s="181"/>
      <c r="M26965" s="180"/>
      <c r="N26965" s="180"/>
      <c r="O26965" s="180"/>
    </row>
    <row r="26966" spans="8:15" s="179" customFormat="1" x14ac:dyDescent="0.2">
      <c r="H26966" s="180"/>
      <c r="I26966" s="180"/>
      <c r="L26966" s="181"/>
      <c r="M26966" s="180"/>
      <c r="N26966" s="180"/>
      <c r="O26966" s="180"/>
    </row>
    <row r="26967" spans="8:15" s="179" customFormat="1" x14ac:dyDescent="0.2">
      <c r="H26967" s="180"/>
      <c r="I26967" s="180"/>
      <c r="L26967" s="181"/>
      <c r="M26967" s="180"/>
      <c r="N26967" s="180"/>
      <c r="O26967" s="180"/>
    </row>
    <row r="26968" spans="8:15" s="179" customFormat="1" x14ac:dyDescent="0.2">
      <c r="H26968" s="180"/>
      <c r="I26968" s="180"/>
      <c r="L26968" s="181"/>
      <c r="M26968" s="180"/>
      <c r="N26968" s="180"/>
      <c r="O26968" s="180"/>
    </row>
    <row r="26969" spans="8:15" s="179" customFormat="1" x14ac:dyDescent="0.2">
      <c r="H26969" s="180"/>
      <c r="I26969" s="180"/>
      <c r="L26969" s="181"/>
      <c r="M26969" s="180"/>
      <c r="N26969" s="180"/>
      <c r="O26969" s="180"/>
    </row>
    <row r="26970" spans="8:15" s="179" customFormat="1" x14ac:dyDescent="0.2">
      <c r="H26970" s="180"/>
      <c r="I26970" s="180"/>
      <c r="L26970" s="181"/>
      <c r="M26970" s="180"/>
      <c r="N26970" s="180"/>
      <c r="O26970" s="180"/>
    </row>
    <row r="26971" spans="8:15" s="179" customFormat="1" x14ac:dyDescent="0.2">
      <c r="H26971" s="180"/>
      <c r="I26971" s="180"/>
      <c r="L26971" s="181"/>
      <c r="M26971" s="180"/>
      <c r="N26971" s="180"/>
      <c r="O26971" s="180"/>
    </row>
    <row r="26972" spans="8:15" s="179" customFormat="1" x14ac:dyDescent="0.2">
      <c r="H26972" s="180"/>
      <c r="I26972" s="180"/>
      <c r="L26972" s="181"/>
      <c r="M26972" s="180"/>
      <c r="N26972" s="180"/>
      <c r="O26972" s="180"/>
    </row>
    <row r="26973" spans="8:15" s="179" customFormat="1" x14ac:dyDescent="0.2">
      <c r="H26973" s="180"/>
      <c r="I26973" s="180"/>
      <c r="L26973" s="181"/>
      <c r="M26973" s="180"/>
      <c r="N26973" s="180"/>
      <c r="O26973" s="180"/>
    </row>
    <row r="26974" spans="8:15" s="179" customFormat="1" x14ac:dyDescent="0.2">
      <c r="H26974" s="180"/>
      <c r="I26974" s="180"/>
      <c r="L26974" s="181"/>
      <c r="M26974" s="180"/>
      <c r="N26974" s="180"/>
      <c r="O26974" s="180"/>
    </row>
    <row r="26975" spans="8:15" s="179" customFormat="1" x14ac:dyDescent="0.2">
      <c r="H26975" s="180"/>
      <c r="I26975" s="180"/>
      <c r="L26975" s="181"/>
      <c r="M26975" s="180"/>
      <c r="N26975" s="180"/>
      <c r="O26975" s="180"/>
    </row>
    <row r="26976" spans="8:15" s="179" customFormat="1" x14ac:dyDescent="0.2">
      <c r="H26976" s="180"/>
      <c r="I26976" s="180"/>
      <c r="L26976" s="181"/>
      <c r="M26976" s="180"/>
      <c r="N26976" s="180"/>
      <c r="O26976" s="180"/>
    </row>
    <row r="26977" spans="8:15" s="179" customFormat="1" x14ac:dyDescent="0.2">
      <c r="H26977" s="180"/>
      <c r="I26977" s="180"/>
      <c r="L26977" s="181"/>
      <c r="M26977" s="180"/>
      <c r="N26977" s="180"/>
      <c r="O26977" s="180"/>
    </row>
    <row r="26978" spans="8:15" s="179" customFormat="1" x14ac:dyDescent="0.2">
      <c r="H26978" s="180"/>
      <c r="I26978" s="180"/>
      <c r="L26978" s="181"/>
      <c r="M26978" s="180"/>
      <c r="N26978" s="180"/>
      <c r="O26978" s="180"/>
    </row>
    <row r="26979" spans="8:15" s="179" customFormat="1" x14ac:dyDescent="0.2">
      <c r="H26979" s="180"/>
      <c r="I26979" s="180"/>
      <c r="L26979" s="181"/>
      <c r="M26979" s="180"/>
      <c r="N26979" s="180"/>
      <c r="O26979" s="180"/>
    </row>
    <row r="26980" spans="8:15" s="179" customFormat="1" x14ac:dyDescent="0.2">
      <c r="H26980" s="180"/>
      <c r="I26980" s="180"/>
      <c r="L26980" s="181"/>
      <c r="M26980" s="180"/>
      <c r="N26980" s="180"/>
      <c r="O26980" s="180"/>
    </row>
    <row r="26981" spans="8:15" s="179" customFormat="1" x14ac:dyDescent="0.2">
      <c r="H26981" s="180"/>
      <c r="I26981" s="180"/>
      <c r="L26981" s="181"/>
      <c r="M26981" s="180"/>
      <c r="N26981" s="180"/>
      <c r="O26981" s="180"/>
    </row>
    <row r="26982" spans="8:15" s="179" customFormat="1" x14ac:dyDescent="0.2">
      <c r="H26982" s="180"/>
      <c r="I26982" s="180"/>
      <c r="L26982" s="181"/>
      <c r="M26982" s="180"/>
      <c r="N26982" s="180"/>
      <c r="O26982" s="180"/>
    </row>
    <row r="26983" spans="8:15" s="179" customFormat="1" x14ac:dyDescent="0.2">
      <c r="H26983" s="180"/>
      <c r="I26983" s="180"/>
      <c r="L26983" s="181"/>
      <c r="M26983" s="180"/>
      <c r="N26983" s="180"/>
      <c r="O26983" s="180"/>
    </row>
    <row r="26984" spans="8:15" s="179" customFormat="1" x14ac:dyDescent="0.2">
      <c r="H26984" s="180"/>
      <c r="I26984" s="180"/>
      <c r="L26984" s="181"/>
      <c r="M26984" s="180"/>
      <c r="N26984" s="180"/>
      <c r="O26984" s="180"/>
    </row>
    <row r="26985" spans="8:15" s="179" customFormat="1" x14ac:dyDescent="0.2">
      <c r="H26985" s="180"/>
      <c r="I26985" s="180"/>
      <c r="L26985" s="181"/>
      <c r="M26985" s="180"/>
      <c r="N26985" s="180"/>
      <c r="O26985" s="180"/>
    </row>
    <row r="26986" spans="8:15" s="179" customFormat="1" x14ac:dyDescent="0.2">
      <c r="H26986" s="180"/>
      <c r="I26986" s="180"/>
      <c r="L26986" s="181"/>
      <c r="M26986" s="180"/>
      <c r="N26986" s="180"/>
      <c r="O26986" s="180"/>
    </row>
    <row r="26987" spans="8:15" s="179" customFormat="1" x14ac:dyDescent="0.2">
      <c r="H26987" s="180"/>
      <c r="I26987" s="180"/>
      <c r="L26987" s="181"/>
      <c r="M26987" s="180"/>
      <c r="N26987" s="180"/>
      <c r="O26987" s="180"/>
    </row>
    <row r="26988" spans="8:15" s="179" customFormat="1" x14ac:dyDescent="0.2">
      <c r="H26988" s="180"/>
      <c r="I26988" s="180"/>
      <c r="L26988" s="181"/>
      <c r="M26988" s="180"/>
      <c r="N26988" s="180"/>
      <c r="O26988" s="180"/>
    </row>
    <row r="26989" spans="8:15" s="179" customFormat="1" x14ac:dyDescent="0.2">
      <c r="H26989" s="180"/>
      <c r="I26989" s="180"/>
      <c r="L26989" s="181"/>
      <c r="M26989" s="180"/>
      <c r="N26989" s="180"/>
      <c r="O26989" s="180"/>
    </row>
    <row r="26990" spans="8:15" s="179" customFormat="1" x14ac:dyDescent="0.2">
      <c r="H26990" s="180"/>
      <c r="I26990" s="180"/>
      <c r="L26990" s="181"/>
      <c r="M26990" s="180"/>
      <c r="N26990" s="180"/>
      <c r="O26990" s="180"/>
    </row>
    <row r="26991" spans="8:15" s="179" customFormat="1" x14ac:dyDescent="0.2">
      <c r="H26991" s="180"/>
      <c r="I26991" s="180"/>
      <c r="L26991" s="181"/>
      <c r="M26991" s="180"/>
      <c r="N26991" s="180"/>
      <c r="O26991" s="180"/>
    </row>
    <row r="26992" spans="8:15" s="179" customFormat="1" x14ac:dyDescent="0.2">
      <c r="H26992" s="180"/>
      <c r="I26992" s="180"/>
      <c r="L26992" s="181"/>
      <c r="M26992" s="180"/>
      <c r="N26992" s="180"/>
      <c r="O26992" s="180"/>
    </row>
    <row r="26993" spans="8:15" s="179" customFormat="1" x14ac:dyDescent="0.2">
      <c r="H26993" s="180"/>
      <c r="I26993" s="180"/>
      <c r="L26993" s="181"/>
      <c r="M26993" s="180"/>
      <c r="N26993" s="180"/>
      <c r="O26993" s="180"/>
    </row>
    <row r="26994" spans="8:15" s="179" customFormat="1" x14ac:dyDescent="0.2">
      <c r="H26994" s="180"/>
      <c r="I26994" s="180"/>
      <c r="L26994" s="181"/>
      <c r="M26994" s="180"/>
      <c r="N26994" s="180"/>
      <c r="O26994" s="180"/>
    </row>
    <row r="26995" spans="8:15" s="179" customFormat="1" x14ac:dyDescent="0.2">
      <c r="H26995" s="180"/>
      <c r="I26995" s="180"/>
      <c r="L26995" s="181"/>
      <c r="M26995" s="180"/>
      <c r="N26995" s="180"/>
      <c r="O26995" s="180"/>
    </row>
    <row r="26996" spans="8:15" s="179" customFormat="1" x14ac:dyDescent="0.2">
      <c r="H26996" s="180"/>
      <c r="I26996" s="180"/>
      <c r="L26996" s="181"/>
      <c r="M26996" s="180"/>
      <c r="N26996" s="180"/>
      <c r="O26996" s="180"/>
    </row>
    <row r="26997" spans="8:15" s="179" customFormat="1" x14ac:dyDescent="0.2">
      <c r="H26997" s="180"/>
      <c r="I26997" s="180"/>
      <c r="L26997" s="181"/>
      <c r="M26997" s="180"/>
      <c r="N26997" s="180"/>
      <c r="O26997" s="180"/>
    </row>
    <row r="26998" spans="8:15" s="179" customFormat="1" x14ac:dyDescent="0.2">
      <c r="H26998" s="180"/>
      <c r="I26998" s="180"/>
      <c r="L26998" s="181"/>
      <c r="M26998" s="180"/>
      <c r="N26998" s="180"/>
      <c r="O26998" s="180"/>
    </row>
    <row r="26999" spans="8:15" s="179" customFormat="1" x14ac:dyDescent="0.2">
      <c r="H26999" s="180"/>
      <c r="I26999" s="180"/>
      <c r="L26999" s="181"/>
      <c r="M26999" s="180"/>
      <c r="N26999" s="180"/>
      <c r="O26999" s="180"/>
    </row>
    <row r="27000" spans="8:15" s="179" customFormat="1" x14ac:dyDescent="0.2">
      <c r="H27000" s="180"/>
      <c r="I27000" s="180"/>
      <c r="L27000" s="181"/>
      <c r="M27000" s="180"/>
      <c r="N27000" s="180"/>
      <c r="O27000" s="180"/>
    </row>
    <row r="27001" spans="8:15" s="179" customFormat="1" x14ac:dyDescent="0.2">
      <c r="H27001" s="180"/>
      <c r="I27001" s="180"/>
      <c r="L27001" s="181"/>
      <c r="M27001" s="180"/>
      <c r="N27001" s="180"/>
      <c r="O27001" s="180"/>
    </row>
    <row r="27002" spans="8:15" s="179" customFormat="1" x14ac:dyDescent="0.2">
      <c r="H27002" s="180"/>
      <c r="I27002" s="180"/>
      <c r="L27002" s="181"/>
      <c r="M27002" s="180"/>
      <c r="N27002" s="180"/>
      <c r="O27002" s="180"/>
    </row>
    <row r="27003" spans="8:15" s="179" customFormat="1" x14ac:dyDescent="0.2">
      <c r="H27003" s="180"/>
      <c r="I27003" s="180"/>
      <c r="L27003" s="181"/>
      <c r="M27003" s="180"/>
      <c r="N27003" s="180"/>
      <c r="O27003" s="180"/>
    </row>
    <row r="27004" spans="8:15" s="179" customFormat="1" x14ac:dyDescent="0.2">
      <c r="H27004" s="180"/>
      <c r="I27004" s="180"/>
      <c r="L27004" s="181"/>
      <c r="M27004" s="180"/>
      <c r="N27004" s="180"/>
      <c r="O27004" s="180"/>
    </row>
    <row r="27005" spans="8:15" s="179" customFormat="1" x14ac:dyDescent="0.2">
      <c r="H27005" s="180"/>
      <c r="I27005" s="180"/>
      <c r="L27005" s="181"/>
      <c r="M27005" s="180"/>
      <c r="N27005" s="180"/>
      <c r="O27005" s="180"/>
    </row>
    <row r="27006" spans="8:15" s="179" customFormat="1" x14ac:dyDescent="0.2">
      <c r="H27006" s="180"/>
      <c r="I27006" s="180"/>
      <c r="L27006" s="181"/>
      <c r="M27006" s="180"/>
      <c r="N27006" s="180"/>
      <c r="O27006" s="180"/>
    </row>
    <row r="27007" spans="8:15" s="179" customFormat="1" x14ac:dyDescent="0.2">
      <c r="H27007" s="180"/>
      <c r="I27007" s="180"/>
      <c r="L27007" s="181"/>
      <c r="M27007" s="180"/>
      <c r="N27007" s="180"/>
      <c r="O27007" s="180"/>
    </row>
    <row r="27008" spans="8:15" s="179" customFormat="1" x14ac:dyDescent="0.2">
      <c r="H27008" s="180"/>
      <c r="I27008" s="180"/>
      <c r="L27008" s="181"/>
      <c r="M27008" s="180"/>
      <c r="N27008" s="180"/>
      <c r="O27008" s="180"/>
    </row>
    <row r="27009" spans="8:15" s="179" customFormat="1" x14ac:dyDescent="0.2">
      <c r="H27009" s="180"/>
      <c r="I27009" s="180"/>
      <c r="L27009" s="181"/>
      <c r="M27009" s="180"/>
      <c r="N27009" s="180"/>
      <c r="O27009" s="180"/>
    </row>
    <row r="27010" spans="8:15" s="179" customFormat="1" x14ac:dyDescent="0.2">
      <c r="H27010" s="180"/>
      <c r="I27010" s="180"/>
      <c r="L27010" s="181"/>
      <c r="M27010" s="180"/>
      <c r="N27010" s="180"/>
      <c r="O27010" s="180"/>
    </row>
    <row r="27011" spans="8:15" s="179" customFormat="1" x14ac:dyDescent="0.2">
      <c r="H27011" s="180"/>
      <c r="I27011" s="180"/>
      <c r="L27011" s="181"/>
      <c r="M27011" s="180"/>
      <c r="N27011" s="180"/>
      <c r="O27011" s="180"/>
    </row>
    <row r="27012" spans="8:15" s="179" customFormat="1" x14ac:dyDescent="0.2">
      <c r="H27012" s="180"/>
      <c r="I27012" s="180"/>
      <c r="L27012" s="181"/>
      <c r="M27012" s="180"/>
      <c r="N27012" s="180"/>
      <c r="O27012" s="180"/>
    </row>
    <row r="27013" spans="8:15" s="179" customFormat="1" x14ac:dyDescent="0.2">
      <c r="H27013" s="180"/>
      <c r="I27013" s="180"/>
      <c r="L27013" s="181"/>
      <c r="M27013" s="180"/>
      <c r="N27013" s="180"/>
      <c r="O27013" s="180"/>
    </row>
    <row r="27014" spans="8:15" s="179" customFormat="1" x14ac:dyDescent="0.2">
      <c r="H27014" s="180"/>
      <c r="I27014" s="180"/>
      <c r="L27014" s="181"/>
      <c r="M27014" s="180"/>
      <c r="N27014" s="180"/>
      <c r="O27014" s="180"/>
    </row>
    <row r="27015" spans="8:15" s="179" customFormat="1" x14ac:dyDescent="0.2">
      <c r="H27015" s="180"/>
      <c r="I27015" s="180"/>
      <c r="L27015" s="181"/>
      <c r="M27015" s="180"/>
      <c r="N27015" s="180"/>
      <c r="O27015" s="180"/>
    </row>
    <row r="27016" spans="8:15" s="179" customFormat="1" x14ac:dyDescent="0.2">
      <c r="H27016" s="180"/>
      <c r="I27016" s="180"/>
      <c r="L27016" s="181"/>
      <c r="M27016" s="180"/>
      <c r="N27016" s="180"/>
      <c r="O27016" s="180"/>
    </row>
    <row r="27017" spans="8:15" s="179" customFormat="1" x14ac:dyDescent="0.2">
      <c r="H27017" s="180"/>
      <c r="I27017" s="180"/>
      <c r="L27017" s="181"/>
      <c r="M27017" s="180"/>
      <c r="N27017" s="180"/>
      <c r="O27017" s="180"/>
    </row>
    <row r="27018" spans="8:15" s="179" customFormat="1" x14ac:dyDescent="0.2">
      <c r="H27018" s="180"/>
      <c r="I27018" s="180"/>
      <c r="L27018" s="181"/>
      <c r="M27018" s="180"/>
      <c r="N27018" s="180"/>
      <c r="O27018" s="180"/>
    </row>
    <row r="27019" spans="8:15" s="179" customFormat="1" x14ac:dyDescent="0.2">
      <c r="H27019" s="180"/>
      <c r="I27019" s="180"/>
      <c r="L27019" s="181"/>
      <c r="M27019" s="180"/>
      <c r="N27019" s="180"/>
      <c r="O27019" s="180"/>
    </row>
    <row r="27020" spans="8:15" s="179" customFormat="1" x14ac:dyDescent="0.2">
      <c r="H27020" s="180"/>
      <c r="I27020" s="180"/>
      <c r="L27020" s="181"/>
      <c r="M27020" s="180"/>
      <c r="N27020" s="180"/>
      <c r="O27020" s="180"/>
    </row>
    <row r="27021" spans="8:15" s="179" customFormat="1" x14ac:dyDescent="0.2">
      <c r="H27021" s="180"/>
      <c r="I27021" s="180"/>
      <c r="L27021" s="181"/>
      <c r="M27021" s="180"/>
      <c r="N27021" s="180"/>
      <c r="O27021" s="180"/>
    </row>
    <row r="27022" spans="8:15" s="179" customFormat="1" x14ac:dyDescent="0.2">
      <c r="H27022" s="180"/>
      <c r="I27022" s="180"/>
      <c r="L27022" s="181"/>
      <c r="M27022" s="180"/>
      <c r="N27022" s="180"/>
      <c r="O27022" s="180"/>
    </row>
    <row r="27023" spans="8:15" s="179" customFormat="1" x14ac:dyDescent="0.2">
      <c r="H27023" s="180"/>
      <c r="I27023" s="180"/>
      <c r="L27023" s="181"/>
      <c r="M27023" s="180"/>
      <c r="N27023" s="180"/>
      <c r="O27023" s="180"/>
    </row>
    <row r="27024" spans="8:15" s="179" customFormat="1" x14ac:dyDescent="0.2">
      <c r="H27024" s="180"/>
      <c r="I27024" s="180"/>
      <c r="L27024" s="181"/>
      <c r="M27024" s="180"/>
      <c r="N27024" s="180"/>
      <c r="O27024" s="180"/>
    </row>
    <row r="27025" spans="8:15" s="179" customFormat="1" x14ac:dyDescent="0.2">
      <c r="H27025" s="180"/>
      <c r="I27025" s="180"/>
      <c r="L27025" s="181"/>
      <c r="M27025" s="180"/>
      <c r="N27025" s="180"/>
      <c r="O27025" s="180"/>
    </row>
    <row r="27026" spans="8:15" s="179" customFormat="1" x14ac:dyDescent="0.2">
      <c r="H27026" s="180"/>
      <c r="I27026" s="180"/>
      <c r="L27026" s="181"/>
      <c r="M27026" s="180"/>
      <c r="N27026" s="180"/>
      <c r="O27026" s="180"/>
    </row>
    <row r="27027" spans="8:15" s="179" customFormat="1" x14ac:dyDescent="0.2">
      <c r="H27027" s="180"/>
      <c r="I27027" s="180"/>
      <c r="L27027" s="181"/>
      <c r="M27027" s="180"/>
      <c r="N27027" s="180"/>
      <c r="O27027" s="180"/>
    </row>
    <row r="27028" spans="8:15" s="179" customFormat="1" x14ac:dyDescent="0.2">
      <c r="H27028" s="180"/>
      <c r="I27028" s="180"/>
      <c r="L27028" s="181"/>
      <c r="M27028" s="180"/>
      <c r="N27028" s="180"/>
      <c r="O27028" s="180"/>
    </row>
    <row r="27029" spans="8:15" s="179" customFormat="1" x14ac:dyDescent="0.2">
      <c r="H27029" s="180"/>
      <c r="I27029" s="180"/>
      <c r="L27029" s="181"/>
      <c r="M27029" s="180"/>
      <c r="N27029" s="180"/>
      <c r="O27029" s="180"/>
    </row>
    <row r="27030" spans="8:15" s="179" customFormat="1" x14ac:dyDescent="0.2">
      <c r="H27030" s="180"/>
      <c r="I27030" s="180"/>
      <c r="L27030" s="181"/>
      <c r="M27030" s="180"/>
      <c r="N27030" s="180"/>
      <c r="O27030" s="180"/>
    </row>
    <row r="27031" spans="8:15" s="179" customFormat="1" x14ac:dyDescent="0.2">
      <c r="H27031" s="180"/>
      <c r="I27031" s="180"/>
      <c r="L27031" s="181"/>
      <c r="M27031" s="180"/>
      <c r="N27031" s="180"/>
      <c r="O27031" s="180"/>
    </row>
    <row r="27032" spans="8:15" s="179" customFormat="1" x14ac:dyDescent="0.2">
      <c r="H27032" s="180"/>
      <c r="I27032" s="180"/>
      <c r="L27032" s="181"/>
      <c r="M27032" s="180"/>
      <c r="N27032" s="180"/>
      <c r="O27032" s="180"/>
    </row>
    <row r="27033" spans="8:15" s="179" customFormat="1" x14ac:dyDescent="0.2">
      <c r="H27033" s="180"/>
      <c r="I27033" s="180"/>
      <c r="L27033" s="181"/>
      <c r="M27033" s="180"/>
      <c r="N27033" s="180"/>
      <c r="O27033" s="180"/>
    </row>
    <row r="27034" spans="8:15" s="179" customFormat="1" x14ac:dyDescent="0.2">
      <c r="H27034" s="180"/>
      <c r="I27034" s="180"/>
      <c r="L27034" s="181"/>
      <c r="M27034" s="180"/>
      <c r="N27034" s="180"/>
      <c r="O27034" s="180"/>
    </row>
    <row r="27035" spans="8:15" s="179" customFormat="1" x14ac:dyDescent="0.2">
      <c r="H27035" s="180"/>
      <c r="I27035" s="180"/>
      <c r="L27035" s="181"/>
      <c r="M27035" s="180"/>
      <c r="N27035" s="180"/>
      <c r="O27035" s="180"/>
    </row>
    <row r="27036" spans="8:15" s="179" customFormat="1" x14ac:dyDescent="0.2">
      <c r="H27036" s="180"/>
      <c r="I27036" s="180"/>
      <c r="L27036" s="181"/>
      <c r="M27036" s="180"/>
      <c r="N27036" s="180"/>
      <c r="O27036" s="180"/>
    </row>
    <row r="27037" spans="8:15" s="179" customFormat="1" x14ac:dyDescent="0.2">
      <c r="H27037" s="180"/>
      <c r="I27037" s="180"/>
      <c r="L27037" s="181"/>
      <c r="M27037" s="180"/>
      <c r="N27037" s="180"/>
      <c r="O27037" s="180"/>
    </row>
    <row r="27038" spans="8:15" s="179" customFormat="1" x14ac:dyDescent="0.2">
      <c r="H27038" s="180"/>
      <c r="I27038" s="180"/>
      <c r="L27038" s="181"/>
      <c r="M27038" s="180"/>
      <c r="N27038" s="180"/>
      <c r="O27038" s="180"/>
    </row>
    <row r="27039" spans="8:15" s="179" customFormat="1" x14ac:dyDescent="0.2">
      <c r="H27039" s="180"/>
      <c r="I27039" s="180"/>
      <c r="L27039" s="181"/>
      <c r="M27039" s="180"/>
      <c r="N27039" s="180"/>
      <c r="O27039" s="180"/>
    </row>
    <row r="27040" spans="8:15" s="179" customFormat="1" x14ac:dyDescent="0.2">
      <c r="H27040" s="180"/>
      <c r="I27040" s="180"/>
      <c r="L27040" s="181"/>
      <c r="M27040" s="180"/>
      <c r="N27040" s="180"/>
      <c r="O27040" s="180"/>
    </row>
    <row r="27041" spans="8:15" s="179" customFormat="1" x14ac:dyDescent="0.2">
      <c r="H27041" s="180"/>
      <c r="I27041" s="180"/>
      <c r="L27041" s="181"/>
      <c r="M27041" s="180"/>
      <c r="N27041" s="180"/>
      <c r="O27041" s="180"/>
    </row>
    <row r="27042" spans="8:15" s="179" customFormat="1" x14ac:dyDescent="0.2">
      <c r="H27042" s="180"/>
      <c r="I27042" s="180"/>
      <c r="L27042" s="181"/>
      <c r="M27042" s="180"/>
      <c r="N27042" s="180"/>
      <c r="O27042" s="180"/>
    </row>
    <row r="27043" spans="8:15" s="179" customFormat="1" x14ac:dyDescent="0.2">
      <c r="H27043" s="180"/>
      <c r="I27043" s="180"/>
      <c r="L27043" s="181"/>
      <c r="M27043" s="180"/>
      <c r="N27043" s="180"/>
      <c r="O27043" s="180"/>
    </row>
    <row r="27044" spans="8:15" s="179" customFormat="1" x14ac:dyDescent="0.2">
      <c r="H27044" s="180"/>
      <c r="I27044" s="180"/>
      <c r="L27044" s="181"/>
      <c r="M27044" s="180"/>
      <c r="N27044" s="180"/>
      <c r="O27044" s="180"/>
    </row>
    <row r="27045" spans="8:15" s="179" customFormat="1" x14ac:dyDescent="0.2">
      <c r="H27045" s="180"/>
      <c r="I27045" s="180"/>
      <c r="L27045" s="181"/>
      <c r="M27045" s="180"/>
      <c r="N27045" s="180"/>
      <c r="O27045" s="180"/>
    </row>
    <row r="27046" spans="8:15" s="179" customFormat="1" x14ac:dyDescent="0.2">
      <c r="H27046" s="180"/>
      <c r="I27046" s="180"/>
      <c r="L27046" s="181"/>
      <c r="M27046" s="180"/>
      <c r="N27046" s="180"/>
      <c r="O27046" s="180"/>
    </row>
    <row r="27047" spans="8:15" s="179" customFormat="1" x14ac:dyDescent="0.2">
      <c r="H27047" s="180"/>
      <c r="I27047" s="180"/>
      <c r="L27047" s="181"/>
      <c r="M27047" s="180"/>
      <c r="N27047" s="180"/>
      <c r="O27047" s="180"/>
    </row>
    <row r="27048" spans="8:15" s="179" customFormat="1" x14ac:dyDescent="0.2">
      <c r="H27048" s="180"/>
      <c r="I27048" s="180"/>
      <c r="L27048" s="181"/>
      <c r="M27048" s="180"/>
      <c r="N27048" s="180"/>
      <c r="O27048" s="180"/>
    </row>
    <row r="27049" spans="8:15" s="179" customFormat="1" x14ac:dyDescent="0.2">
      <c r="H27049" s="180"/>
      <c r="I27049" s="180"/>
      <c r="L27049" s="181"/>
      <c r="M27049" s="180"/>
      <c r="N27049" s="180"/>
      <c r="O27049" s="180"/>
    </row>
    <row r="27050" spans="8:15" s="179" customFormat="1" x14ac:dyDescent="0.2">
      <c r="H27050" s="180"/>
      <c r="I27050" s="180"/>
      <c r="L27050" s="181"/>
      <c r="M27050" s="180"/>
      <c r="N27050" s="180"/>
      <c r="O27050" s="180"/>
    </row>
    <row r="27051" spans="8:15" s="179" customFormat="1" x14ac:dyDescent="0.2">
      <c r="H27051" s="180"/>
      <c r="I27051" s="180"/>
      <c r="L27051" s="181"/>
      <c r="M27051" s="180"/>
      <c r="N27051" s="180"/>
      <c r="O27051" s="180"/>
    </row>
    <row r="27052" spans="8:15" s="179" customFormat="1" x14ac:dyDescent="0.2">
      <c r="H27052" s="180"/>
      <c r="I27052" s="180"/>
      <c r="L27052" s="181"/>
      <c r="M27052" s="180"/>
      <c r="N27052" s="180"/>
      <c r="O27052" s="180"/>
    </row>
    <row r="27053" spans="8:15" s="179" customFormat="1" x14ac:dyDescent="0.2">
      <c r="H27053" s="180"/>
      <c r="I27053" s="180"/>
      <c r="L27053" s="181"/>
      <c r="M27053" s="180"/>
      <c r="N27053" s="180"/>
      <c r="O27053" s="180"/>
    </row>
    <row r="27054" spans="8:15" s="179" customFormat="1" x14ac:dyDescent="0.2">
      <c r="H27054" s="180"/>
      <c r="I27054" s="180"/>
      <c r="L27054" s="181"/>
      <c r="M27054" s="180"/>
      <c r="N27054" s="180"/>
      <c r="O27054" s="180"/>
    </row>
    <row r="27055" spans="8:15" s="179" customFormat="1" x14ac:dyDescent="0.2">
      <c r="H27055" s="180"/>
      <c r="I27055" s="180"/>
      <c r="L27055" s="181"/>
      <c r="M27055" s="180"/>
      <c r="N27055" s="180"/>
      <c r="O27055" s="180"/>
    </row>
    <row r="27056" spans="8:15" s="179" customFormat="1" x14ac:dyDescent="0.2">
      <c r="H27056" s="180"/>
      <c r="I27056" s="180"/>
      <c r="L27056" s="181"/>
      <c r="M27056" s="180"/>
      <c r="N27056" s="180"/>
      <c r="O27056" s="180"/>
    </row>
    <row r="27057" spans="8:15" s="179" customFormat="1" x14ac:dyDescent="0.2">
      <c r="H27057" s="180"/>
      <c r="I27057" s="180"/>
      <c r="L27057" s="181"/>
      <c r="M27057" s="180"/>
      <c r="N27057" s="180"/>
      <c r="O27057" s="180"/>
    </row>
    <row r="27058" spans="8:15" s="179" customFormat="1" x14ac:dyDescent="0.2">
      <c r="H27058" s="180"/>
      <c r="I27058" s="180"/>
      <c r="L27058" s="181"/>
      <c r="M27058" s="180"/>
      <c r="N27058" s="180"/>
      <c r="O27058" s="180"/>
    </row>
    <row r="27059" spans="8:15" s="179" customFormat="1" x14ac:dyDescent="0.2">
      <c r="H27059" s="180"/>
      <c r="I27059" s="180"/>
      <c r="L27059" s="181"/>
      <c r="M27059" s="180"/>
      <c r="N27059" s="180"/>
      <c r="O27059" s="180"/>
    </row>
    <row r="27060" spans="8:15" s="179" customFormat="1" x14ac:dyDescent="0.2">
      <c r="H27060" s="180"/>
      <c r="I27060" s="180"/>
      <c r="L27060" s="181"/>
      <c r="M27060" s="180"/>
      <c r="N27060" s="180"/>
      <c r="O27060" s="180"/>
    </row>
    <row r="27061" spans="8:15" s="179" customFormat="1" x14ac:dyDescent="0.2">
      <c r="H27061" s="180"/>
      <c r="I27061" s="180"/>
      <c r="L27061" s="181"/>
      <c r="M27061" s="180"/>
      <c r="N27061" s="180"/>
      <c r="O27061" s="180"/>
    </row>
    <row r="27062" spans="8:15" s="179" customFormat="1" x14ac:dyDescent="0.2">
      <c r="H27062" s="180"/>
      <c r="I27062" s="180"/>
      <c r="L27062" s="181"/>
      <c r="M27062" s="180"/>
      <c r="N27062" s="180"/>
      <c r="O27062" s="180"/>
    </row>
    <row r="27063" spans="8:15" s="179" customFormat="1" x14ac:dyDescent="0.2">
      <c r="H27063" s="180"/>
      <c r="I27063" s="180"/>
      <c r="L27063" s="181"/>
      <c r="M27063" s="180"/>
      <c r="N27063" s="180"/>
      <c r="O27063" s="180"/>
    </row>
    <row r="27064" spans="8:15" s="179" customFormat="1" x14ac:dyDescent="0.2">
      <c r="H27064" s="180"/>
      <c r="I27064" s="180"/>
      <c r="L27064" s="181"/>
      <c r="M27064" s="180"/>
      <c r="N27064" s="180"/>
      <c r="O27064" s="180"/>
    </row>
    <row r="27065" spans="8:15" s="179" customFormat="1" x14ac:dyDescent="0.2">
      <c r="H27065" s="180"/>
      <c r="I27065" s="180"/>
      <c r="L27065" s="181"/>
      <c r="M27065" s="180"/>
      <c r="N27065" s="180"/>
      <c r="O27065" s="180"/>
    </row>
    <row r="27066" spans="8:15" s="179" customFormat="1" x14ac:dyDescent="0.2">
      <c r="H27066" s="180"/>
      <c r="I27066" s="180"/>
      <c r="L27066" s="181"/>
      <c r="M27066" s="180"/>
      <c r="N27066" s="180"/>
      <c r="O27066" s="180"/>
    </row>
    <row r="27067" spans="8:15" s="179" customFormat="1" x14ac:dyDescent="0.2">
      <c r="H27067" s="180"/>
      <c r="I27067" s="180"/>
      <c r="L27067" s="181"/>
      <c r="M27067" s="180"/>
      <c r="N27067" s="180"/>
      <c r="O27067" s="180"/>
    </row>
    <row r="27068" spans="8:15" s="179" customFormat="1" x14ac:dyDescent="0.2">
      <c r="H27068" s="180"/>
      <c r="I27068" s="180"/>
      <c r="L27068" s="181"/>
      <c r="M27068" s="180"/>
      <c r="N27068" s="180"/>
      <c r="O27068" s="180"/>
    </row>
    <row r="27069" spans="8:15" s="179" customFormat="1" x14ac:dyDescent="0.2">
      <c r="H27069" s="180"/>
      <c r="I27069" s="180"/>
      <c r="L27069" s="181"/>
      <c r="M27069" s="180"/>
      <c r="N27069" s="180"/>
      <c r="O27069" s="180"/>
    </row>
    <row r="27070" spans="8:15" s="179" customFormat="1" x14ac:dyDescent="0.2">
      <c r="H27070" s="180"/>
      <c r="I27070" s="180"/>
      <c r="L27070" s="181"/>
      <c r="M27070" s="180"/>
      <c r="N27070" s="180"/>
      <c r="O27070" s="180"/>
    </row>
    <row r="27071" spans="8:15" s="179" customFormat="1" x14ac:dyDescent="0.2">
      <c r="H27071" s="180"/>
      <c r="I27071" s="180"/>
      <c r="L27071" s="181"/>
      <c r="M27071" s="180"/>
      <c r="N27071" s="180"/>
      <c r="O27071" s="180"/>
    </row>
    <row r="27072" spans="8:15" s="179" customFormat="1" x14ac:dyDescent="0.2">
      <c r="H27072" s="180"/>
      <c r="I27072" s="180"/>
      <c r="L27072" s="181"/>
      <c r="M27072" s="180"/>
      <c r="N27072" s="180"/>
      <c r="O27072" s="180"/>
    </row>
    <row r="27073" spans="8:15" s="179" customFormat="1" x14ac:dyDescent="0.2">
      <c r="H27073" s="180"/>
      <c r="I27073" s="180"/>
      <c r="L27073" s="181"/>
      <c r="M27073" s="180"/>
      <c r="N27073" s="180"/>
      <c r="O27073" s="180"/>
    </row>
    <row r="27074" spans="8:15" s="179" customFormat="1" x14ac:dyDescent="0.2">
      <c r="H27074" s="180"/>
      <c r="I27074" s="180"/>
      <c r="L27074" s="181"/>
      <c r="M27074" s="180"/>
      <c r="N27074" s="180"/>
      <c r="O27074" s="180"/>
    </row>
    <row r="27075" spans="8:15" s="179" customFormat="1" x14ac:dyDescent="0.2">
      <c r="H27075" s="180"/>
      <c r="I27075" s="180"/>
      <c r="L27075" s="181"/>
      <c r="M27075" s="180"/>
      <c r="N27075" s="180"/>
      <c r="O27075" s="180"/>
    </row>
    <row r="27076" spans="8:15" s="179" customFormat="1" x14ac:dyDescent="0.2">
      <c r="H27076" s="180"/>
      <c r="I27076" s="180"/>
      <c r="L27076" s="181"/>
      <c r="M27076" s="180"/>
      <c r="N27076" s="180"/>
      <c r="O27076" s="180"/>
    </row>
    <row r="27077" spans="8:15" s="179" customFormat="1" x14ac:dyDescent="0.2">
      <c r="H27077" s="180"/>
      <c r="I27077" s="180"/>
      <c r="L27077" s="181"/>
      <c r="M27077" s="180"/>
      <c r="N27077" s="180"/>
      <c r="O27077" s="180"/>
    </row>
    <row r="27078" spans="8:15" s="179" customFormat="1" x14ac:dyDescent="0.2">
      <c r="H27078" s="180"/>
      <c r="I27078" s="180"/>
      <c r="L27078" s="181"/>
      <c r="M27078" s="180"/>
      <c r="N27078" s="180"/>
      <c r="O27078" s="180"/>
    </row>
    <row r="27079" spans="8:15" s="179" customFormat="1" x14ac:dyDescent="0.2">
      <c r="H27079" s="180"/>
      <c r="I27079" s="180"/>
      <c r="L27079" s="181"/>
      <c r="M27079" s="180"/>
      <c r="N27079" s="180"/>
      <c r="O27079" s="180"/>
    </row>
    <row r="27080" spans="8:15" s="179" customFormat="1" x14ac:dyDescent="0.2">
      <c r="H27080" s="180"/>
      <c r="I27080" s="180"/>
      <c r="L27080" s="181"/>
      <c r="M27080" s="180"/>
      <c r="N27080" s="180"/>
      <c r="O27080" s="180"/>
    </row>
    <row r="27081" spans="8:15" s="179" customFormat="1" x14ac:dyDescent="0.2">
      <c r="H27081" s="180"/>
      <c r="I27081" s="180"/>
      <c r="L27081" s="181"/>
      <c r="M27081" s="180"/>
      <c r="N27081" s="180"/>
      <c r="O27081" s="180"/>
    </row>
    <row r="27082" spans="8:15" s="179" customFormat="1" x14ac:dyDescent="0.2">
      <c r="H27082" s="180"/>
      <c r="I27082" s="180"/>
      <c r="L27082" s="181"/>
      <c r="M27082" s="180"/>
      <c r="N27082" s="180"/>
      <c r="O27082" s="180"/>
    </row>
    <row r="27083" spans="8:15" s="179" customFormat="1" x14ac:dyDescent="0.2">
      <c r="H27083" s="180"/>
      <c r="I27083" s="180"/>
      <c r="L27083" s="181"/>
      <c r="M27083" s="180"/>
      <c r="N27083" s="180"/>
      <c r="O27083" s="180"/>
    </row>
    <row r="27084" spans="8:15" s="179" customFormat="1" x14ac:dyDescent="0.2">
      <c r="H27084" s="180"/>
      <c r="I27084" s="180"/>
      <c r="L27084" s="181"/>
      <c r="M27084" s="180"/>
      <c r="N27084" s="180"/>
      <c r="O27084" s="180"/>
    </row>
    <row r="27085" spans="8:15" s="179" customFormat="1" x14ac:dyDescent="0.2">
      <c r="H27085" s="180"/>
      <c r="I27085" s="180"/>
      <c r="L27085" s="181"/>
      <c r="M27085" s="180"/>
      <c r="N27085" s="180"/>
      <c r="O27085" s="180"/>
    </row>
    <row r="27086" spans="8:15" s="179" customFormat="1" x14ac:dyDescent="0.2">
      <c r="H27086" s="180"/>
      <c r="I27086" s="180"/>
      <c r="L27086" s="181"/>
      <c r="M27086" s="180"/>
      <c r="N27086" s="180"/>
      <c r="O27086" s="180"/>
    </row>
    <row r="27087" spans="8:15" s="179" customFormat="1" x14ac:dyDescent="0.2">
      <c r="H27087" s="180"/>
      <c r="I27087" s="180"/>
      <c r="L27087" s="181"/>
      <c r="M27087" s="180"/>
      <c r="N27087" s="180"/>
      <c r="O27087" s="180"/>
    </row>
    <row r="27088" spans="8:15" s="179" customFormat="1" x14ac:dyDescent="0.2">
      <c r="H27088" s="180"/>
      <c r="I27088" s="180"/>
      <c r="L27088" s="181"/>
      <c r="M27088" s="180"/>
      <c r="N27088" s="180"/>
      <c r="O27088" s="180"/>
    </row>
    <row r="27089" spans="8:15" s="179" customFormat="1" x14ac:dyDescent="0.2">
      <c r="H27089" s="180"/>
      <c r="I27089" s="180"/>
      <c r="L27089" s="181"/>
      <c r="M27089" s="180"/>
      <c r="N27089" s="180"/>
      <c r="O27089" s="180"/>
    </row>
    <row r="27090" spans="8:15" s="179" customFormat="1" x14ac:dyDescent="0.2">
      <c r="H27090" s="180"/>
      <c r="I27090" s="180"/>
      <c r="L27090" s="181"/>
      <c r="M27090" s="180"/>
      <c r="N27090" s="180"/>
      <c r="O27090" s="180"/>
    </row>
    <row r="27091" spans="8:15" s="179" customFormat="1" x14ac:dyDescent="0.2">
      <c r="H27091" s="180"/>
      <c r="I27091" s="180"/>
      <c r="L27091" s="181"/>
      <c r="M27091" s="180"/>
      <c r="N27091" s="180"/>
      <c r="O27091" s="180"/>
    </row>
    <row r="27092" spans="8:15" s="179" customFormat="1" x14ac:dyDescent="0.2">
      <c r="H27092" s="180"/>
      <c r="I27092" s="180"/>
      <c r="L27092" s="181"/>
      <c r="M27092" s="180"/>
      <c r="N27092" s="180"/>
      <c r="O27092" s="180"/>
    </row>
    <row r="27093" spans="8:15" s="179" customFormat="1" x14ac:dyDescent="0.2">
      <c r="H27093" s="180"/>
      <c r="I27093" s="180"/>
      <c r="L27093" s="181"/>
      <c r="M27093" s="180"/>
      <c r="N27093" s="180"/>
      <c r="O27093" s="180"/>
    </row>
    <row r="27094" spans="8:15" s="179" customFormat="1" x14ac:dyDescent="0.2">
      <c r="H27094" s="180"/>
      <c r="I27094" s="180"/>
      <c r="L27094" s="181"/>
      <c r="M27094" s="180"/>
      <c r="N27094" s="180"/>
      <c r="O27094" s="180"/>
    </row>
    <row r="27095" spans="8:15" s="179" customFormat="1" x14ac:dyDescent="0.2">
      <c r="H27095" s="180"/>
      <c r="I27095" s="180"/>
      <c r="L27095" s="181"/>
      <c r="M27095" s="180"/>
      <c r="N27095" s="180"/>
      <c r="O27095" s="180"/>
    </row>
    <row r="27096" spans="8:15" s="179" customFormat="1" x14ac:dyDescent="0.2">
      <c r="H27096" s="180"/>
      <c r="I27096" s="180"/>
      <c r="L27096" s="181"/>
      <c r="M27096" s="180"/>
      <c r="N27096" s="180"/>
      <c r="O27096" s="180"/>
    </row>
    <row r="27097" spans="8:15" s="179" customFormat="1" x14ac:dyDescent="0.2">
      <c r="H27097" s="180"/>
      <c r="I27097" s="180"/>
      <c r="L27097" s="181"/>
      <c r="M27097" s="180"/>
      <c r="N27097" s="180"/>
      <c r="O27097" s="180"/>
    </row>
    <row r="27098" spans="8:15" s="179" customFormat="1" x14ac:dyDescent="0.2">
      <c r="H27098" s="180"/>
      <c r="I27098" s="180"/>
      <c r="L27098" s="181"/>
      <c r="M27098" s="180"/>
      <c r="N27098" s="180"/>
      <c r="O27098" s="180"/>
    </row>
    <row r="27099" spans="8:15" s="179" customFormat="1" x14ac:dyDescent="0.2">
      <c r="H27099" s="180"/>
      <c r="I27099" s="180"/>
      <c r="L27099" s="181"/>
      <c r="M27099" s="180"/>
      <c r="N27099" s="180"/>
      <c r="O27099" s="180"/>
    </row>
    <row r="27100" spans="8:15" s="179" customFormat="1" x14ac:dyDescent="0.2">
      <c r="H27100" s="180"/>
      <c r="I27100" s="180"/>
      <c r="L27100" s="181"/>
      <c r="M27100" s="180"/>
      <c r="N27100" s="180"/>
      <c r="O27100" s="180"/>
    </row>
    <row r="27101" spans="8:15" s="179" customFormat="1" x14ac:dyDescent="0.2">
      <c r="H27101" s="180"/>
      <c r="I27101" s="180"/>
      <c r="L27101" s="181"/>
      <c r="M27101" s="180"/>
      <c r="N27101" s="180"/>
      <c r="O27101" s="180"/>
    </row>
    <row r="27102" spans="8:15" s="179" customFormat="1" x14ac:dyDescent="0.2">
      <c r="H27102" s="180"/>
      <c r="I27102" s="180"/>
      <c r="L27102" s="181"/>
      <c r="M27102" s="180"/>
      <c r="N27102" s="180"/>
      <c r="O27102" s="180"/>
    </row>
    <row r="27103" spans="8:15" s="179" customFormat="1" x14ac:dyDescent="0.2">
      <c r="H27103" s="180"/>
      <c r="I27103" s="180"/>
      <c r="L27103" s="181"/>
      <c r="M27103" s="180"/>
      <c r="N27103" s="180"/>
      <c r="O27103" s="180"/>
    </row>
    <row r="27104" spans="8:15" s="179" customFormat="1" x14ac:dyDescent="0.2">
      <c r="H27104" s="180"/>
      <c r="I27104" s="180"/>
      <c r="L27104" s="181"/>
      <c r="M27104" s="180"/>
      <c r="N27104" s="180"/>
      <c r="O27104" s="180"/>
    </row>
    <row r="27105" spans="8:15" s="179" customFormat="1" x14ac:dyDescent="0.2">
      <c r="H27105" s="180"/>
      <c r="I27105" s="180"/>
      <c r="L27105" s="181"/>
      <c r="M27105" s="180"/>
      <c r="N27105" s="180"/>
      <c r="O27105" s="180"/>
    </row>
    <row r="27106" spans="8:15" s="179" customFormat="1" x14ac:dyDescent="0.2">
      <c r="H27106" s="180"/>
      <c r="I27106" s="180"/>
      <c r="L27106" s="181"/>
      <c r="M27106" s="180"/>
      <c r="N27106" s="180"/>
      <c r="O27106" s="180"/>
    </row>
    <row r="27107" spans="8:15" s="179" customFormat="1" x14ac:dyDescent="0.2">
      <c r="H27107" s="180"/>
      <c r="I27107" s="180"/>
      <c r="L27107" s="181"/>
      <c r="M27107" s="180"/>
      <c r="N27107" s="180"/>
      <c r="O27107" s="180"/>
    </row>
    <row r="27108" spans="8:15" s="179" customFormat="1" x14ac:dyDescent="0.2">
      <c r="H27108" s="180"/>
      <c r="I27108" s="180"/>
      <c r="L27108" s="181"/>
      <c r="M27108" s="180"/>
      <c r="N27108" s="180"/>
      <c r="O27108" s="180"/>
    </row>
    <row r="27109" spans="8:15" s="179" customFormat="1" x14ac:dyDescent="0.2">
      <c r="H27109" s="180"/>
      <c r="I27109" s="180"/>
      <c r="L27109" s="181"/>
      <c r="M27109" s="180"/>
      <c r="N27109" s="180"/>
      <c r="O27109" s="180"/>
    </row>
    <row r="27110" spans="8:15" s="179" customFormat="1" x14ac:dyDescent="0.2">
      <c r="H27110" s="180"/>
      <c r="I27110" s="180"/>
      <c r="L27110" s="181"/>
      <c r="M27110" s="180"/>
      <c r="N27110" s="180"/>
      <c r="O27110" s="180"/>
    </row>
    <row r="27111" spans="8:15" s="179" customFormat="1" x14ac:dyDescent="0.2">
      <c r="H27111" s="180"/>
      <c r="I27111" s="180"/>
      <c r="L27111" s="181"/>
      <c r="M27111" s="180"/>
      <c r="N27111" s="180"/>
      <c r="O27111" s="180"/>
    </row>
    <row r="27112" spans="8:15" s="179" customFormat="1" x14ac:dyDescent="0.2">
      <c r="H27112" s="180"/>
      <c r="I27112" s="180"/>
      <c r="L27112" s="181"/>
      <c r="M27112" s="180"/>
      <c r="N27112" s="180"/>
      <c r="O27112" s="180"/>
    </row>
    <row r="27113" spans="8:15" s="179" customFormat="1" x14ac:dyDescent="0.2">
      <c r="H27113" s="180"/>
      <c r="I27113" s="180"/>
      <c r="L27113" s="181"/>
      <c r="M27113" s="180"/>
      <c r="N27113" s="180"/>
      <c r="O27113" s="180"/>
    </row>
    <row r="27114" spans="8:15" s="179" customFormat="1" x14ac:dyDescent="0.2">
      <c r="H27114" s="180"/>
      <c r="I27114" s="180"/>
      <c r="L27114" s="181"/>
      <c r="M27114" s="180"/>
      <c r="N27114" s="180"/>
      <c r="O27114" s="180"/>
    </row>
    <row r="27115" spans="8:15" s="179" customFormat="1" x14ac:dyDescent="0.2">
      <c r="H27115" s="180"/>
      <c r="I27115" s="180"/>
      <c r="L27115" s="181"/>
      <c r="M27115" s="180"/>
      <c r="N27115" s="180"/>
      <c r="O27115" s="180"/>
    </row>
    <row r="27116" spans="8:15" s="179" customFormat="1" x14ac:dyDescent="0.2">
      <c r="H27116" s="180"/>
      <c r="I27116" s="180"/>
      <c r="L27116" s="181"/>
      <c r="M27116" s="180"/>
      <c r="N27116" s="180"/>
      <c r="O27116" s="180"/>
    </row>
    <row r="27117" spans="8:15" s="179" customFormat="1" x14ac:dyDescent="0.2">
      <c r="H27117" s="180"/>
      <c r="I27117" s="180"/>
      <c r="L27117" s="181"/>
      <c r="M27117" s="180"/>
      <c r="N27117" s="180"/>
      <c r="O27117" s="180"/>
    </row>
    <row r="27118" spans="8:15" s="179" customFormat="1" x14ac:dyDescent="0.2">
      <c r="H27118" s="180"/>
      <c r="I27118" s="180"/>
      <c r="L27118" s="181"/>
      <c r="M27118" s="180"/>
      <c r="N27118" s="180"/>
      <c r="O27118" s="180"/>
    </row>
    <row r="27119" spans="8:15" s="179" customFormat="1" x14ac:dyDescent="0.2">
      <c r="H27119" s="180"/>
      <c r="I27119" s="180"/>
      <c r="L27119" s="181"/>
      <c r="M27119" s="180"/>
      <c r="N27119" s="180"/>
      <c r="O27119" s="180"/>
    </row>
    <row r="27120" spans="8:15" s="179" customFormat="1" x14ac:dyDescent="0.2">
      <c r="H27120" s="180"/>
      <c r="I27120" s="180"/>
      <c r="L27120" s="181"/>
      <c r="M27120" s="180"/>
      <c r="N27120" s="180"/>
      <c r="O27120" s="180"/>
    </row>
    <row r="27121" spans="8:15" s="179" customFormat="1" x14ac:dyDescent="0.2">
      <c r="H27121" s="180"/>
      <c r="I27121" s="180"/>
      <c r="L27121" s="181"/>
      <c r="M27121" s="180"/>
      <c r="N27121" s="180"/>
      <c r="O27121" s="180"/>
    </row>
    <row r="27122" spans="8:15" s="179" customFormat="1" x14ac:dyDescent="0.2">
      <c r="H27122" s="180"/>
      <c r="I27122" s="180"/>
      <c r="L27122" s="181"/>
      <c r="M27122" s="180"/>
      <c r="N27122" s="180"/>
      <c r="O27122" s="180"/>
    </row>
    <row r="27123" spans="8:15" s="179" customFormat="1" x14ac:dyDescent="0.2">
      <c r="H27123" s="180"/>
      <c r="I27123" s="180"/>
      <c r="L27123" s="181"/>
      <c r="M27123" s="180"/>
      <c r="N27123" s="180"/>
      <c r="O27123" s="180"/>
    </row>
    <row r="27124" spans="8:15" s="179" customFormat="1" x14ac:dyDescent="0.2">
      <c r="H27124" s="180"/>
      <c r="I27124" s="180"/>
      <c r="L27124" s="181"/>
      <c r="M27124" s="180"/>
      <c r="N27124" s="180"/>
      <c r="O27124" s="180"/>
    </row>
    <row r="27125" spans="8:15" s="179" customFormat="1" x14ac:dyDescent="0.2">
      <c r="H27125" s="180"/>
      <c r="I27125" s="180"/>
      <c r="L27125" s="181"/>
      <c r="M27125" s="180"/>
      <c r="N27125" s="180"/>
      <c r="O27125" s="180"/>
    </row>
    <row r="27126" spans="8:15" s="179" customFormat="1" x14ac:dyDescent="0.2">
      <c r="H27126" s="180"/>
      <c r="I27126" s="180"/>
      <c r="L27126" s="181"/>
      <c r="M27126" s="180"/>
      <c r="N27126" s="180"/>
      <c r="O27126" s="180"/>
    </row>
    <row r="27127" spans="8:15" s="179" customFormat="1" x14ac:dyDescent="0.2">
      <c r="H27127" s="180"/>
      <c r="I27127" s="180"/>
      <c r="L27127" s="181"/>
      <c r="M27127" s="180"/>
      <c r="N27127" s="180"/>
      <c r="O27127" s="180"/>
    </row>
    <row r="27128" spans="8:15" s="179" customFormat="1" x14ac:dyDescent="0.2">
      <c r="H27128" s="180"/>
      <c r="I27128" s="180"/>
      <c r="L27128" s="181"/>
      <c r="M27128" s="180"/>
      <c r="N27128" s="180"/>
      <c r="O27128" s="180"/>
    </row>
    <row r="27129" spans="8:15" s="179" customFormat="1" x14ac:dyDescent="0.2">
      <c r="H27129" s="180"/>
      <c r="I27129" s="180"/>
      <c r="L27129" s="181"/>
      <c r="M27129" s="180"/>
      <c r="N27129" s="180"/>
      <c r="O27129" s="180"/>
    </row>
    <row r="27130" spans="8:15" s="179" customFormat="1" x14ac:dyDescent="0.2">
      <c r="H27130" s="180"/>
      <c r="I27130" s="180"/>
      <c r="L27130" s="181"/>
      <c r="M27130" s="180"/>
      <c r="N27130" s="180"/>
      <c r="O27130" s="180"/>
    </row>
    <row r="27131" spans="8:15" s="179" customFormat="1" x14ac:dyDescent="0.2">
      <c r="H27131" s="180"/>
      <c r="I27131" s="180"/>
      <c r="L27131" s="181"/>
      <c r="M27131" s="180"/>
      <c r="N27131" s="180"/>
      <c r="O27131" s="180"/>
    </row>
    <row r="27132" spans="8:15" s="179" customFormat="1" x14ac:dyDescent="0.2">
      <c r="H27132" s="180"/>
      <c r="I27132" s="180"/>
      <c r="L27132" s="181"/>
      <c r="M27132" s="180"/>
      <c r="N27132" s="180"/>
      <c r="O27132" s="180"/>
    </row>
    <row r="27133" spans="8:15" s="179" customFormat="1" x14ac:dyDescent="0.2">
      <c r="H27133" s="180"/>
      <c r="I27133" s="180"/>
      <c r="L27133" s="181"/>
      <c r="M27133" s="180"/>
      <c r="N27133" s="180"/>
      <c r="O27133" s="180"/>
    </row>
    <row r="27134" spans="8:15" s="179" customFormat="1" x14ac:dyDescent="0.2">
      <c r="H27134" s="180"/>
      <c r="I27134" s="180"/>
      <c r="L27134" s="181"/>
      <c r="M27134" s="180"/>
      <c r="N27134" s="180"/>
      <c r="O27134" s="180"/>
    </row>
    <row r="27135" spans="8:15" s="179" customFormat="1" x14ac:dyDescent="0.2">
      <c r="H27135" s="180"/>
      <c r="I27135" s="180"/>
      <c r="L27135" s="181"/>
      <c r="M27135" s="180"/>
      <c r="N27135" s="180"/>
      <c r="O27135" s="180"/>
    </row>
    <row r="27136" spans="8:15" s="179" customFormat="1" x14ac:dyDescent="0.2">
      <c r="H27136" s="180"/>
      <c r="I27136" s="180"/>
      <c r="L27136" s="181"/>
      <c r="M27136" s="180"/>
      <c r="N27136" s="180"/>
      <c r="O27136" s="180"/>
    </row>
    <row r="27137" spans="8:15" s="179" customFormat="1" x14ac:dyDescent="0.2">
      <c r="H27137" s="180"/>
      <c r="I27137" s="180"/>
      <c r="L27137" s="181"/>
      <c r="M27137" s="180"/>
      <c r="N27137" s="180"/>
      <c r="O27137" s="180"/>
    </row>
    <row r="27138" spans="8:15" s="179" customFormat="1" x14ac:dyDescent="0.2">
      <c r="H27138" s="180"/>
      <c r="I27138" s="180"/>
      <c r="L27138" s="181"/>
      <c r="M27138" s="180"/>
      <c r="N27138" s="180"/>
      <c r="O27138" s="180"/>
    </row>
    <row r="27139" spans="8:15" s="179" customFormat="1" x14ac:dyDescent="0.2">
      <c r="H27139" s="180"/>
      <c r="I27139" s="180"/>
      <c r="L27139" s="181"/>
      <c r="M27139" s="180"/>
      <c r="N27139" s="180"/>
      <c r="O27139" s="180"/>
    </row>
    <row r="27140" spans="8:15" s="179" customFormat="1" x14ac:dyDescent="0.2">
      <c r="H27140" s="180"/>
      <c r="I27140" s="180"/>
      <c r="L27140" s="181"/>
      <c r="M27140" s="180"/>
      <c r="N27140" s="180"/>
      <c r="O27140" s="180"/>
    </row>
    <row r="27141" spans="8:15" s="179" customFormat="1" x14ac:dyDescent="0.2">
      <c r="H27141" s="180"/>
      <c r="I27141" s="180"/>
      <c r="L27141" s="181"/>
      <c r="M27141" s="180"/>
      <c r="N27141" s="180"/>
      <c r="O27141" s="180"/>
    </row>
    <row r="27142" spans="8:15" s="179" customFormat="1" x14ac:dyDescent="0.2">
      <c r="H27142" s="180"/>
      <c r="I27142" s="180"/>
      <c r="L27142" s="181"/>
      <c r="M27142" s="180"/>
      <c r="N27142" s="180"/>
      <c r="O27142" s="180"/>
    </row>
    <row r="27143" spans="8:15" s="179" customFormat="1" x14ac:dyDescent="0.2">
      <c r="H27143" s="180"/>
      <c r="I27143" s="180"/>
      <c r="L27143" s="181"/>
      <c r="M27143" s="180"/>
      <c r="N27143" s="180"/>
      <c r="O27143" s="180"/>
    </row>
    <row r="27144" spans="8:15" s="179" customFormat="1" x14ac:dyDescent="0.2">
      <c r="H27144" s="180"/>
      <c r="I27144" s="180"/>
      <c r="L27144" s="181"/>
      <c r="M27144" s="180"/>
      <c r="N27144" s="180"/>
      <c r="O27144" s="180"/>
    </row>
    <row r="27145" spans="8:15" s="179" customFormat="1" x14ac:dyDescent="0.2">
      <c r="H27145" s="180"/>
      <c r="I27145" s="180"/>
      <c r="L27145" s="181"/>
      <c r="M27145" s="180"/>
      <c r="N27145" s="180"/>
      <c r="O27145" s="180"/>
    </row>
    <row r="27146" spans="8:15" s="179" customFormat="1" x14ac:dyDescent="0.2">
      <c r="H27146" s="180"/>
      <c r="I27146" s="180"/>
      <c r="L27146" s="181"/>
      <c r="M27146" s="180"/>
      <c r="N27146" s="180"/>
      <c r="O27146" s="180"/>
    </row>
    <row r="27147" spans="8:15" s="179" customFormat="1" x14ac:dyDescent="0.2">
      <c r="H27147" s="180"/>
      <c r="I27147" s="180"/>
      <c r="L27147" s="181"/>
      <c r="M27147" s="180"/>
      <c r="N27147" s="180"/>
      <c r="O27147" s="180"/>
    </row>
    <row r="27148" spans="8:15" s="179" customFormat="1" x14ac:dyDescent="0.2">
      <c r="H27148" s="180"/>
      <c r="I27148" s="180"/>
      <c r="L27148" s="181"/>
      <c r="M27148" s="180"/>
      <c r="N27148" s="180"/>
      <c r="O27148" s="180"/>
    </row>
    <row r="27149" spans="8:15" s="179" customFormat="1" x14ac:dyDescent="0.2">
      <c r="H27149" s="180"/>
      <c r="I27149" s="180"/>
      <c r="L27149" s="181"/>
      <c r="M27149" s="180"/>
      <c r="N27149" s="180"/>
      <c r="O27149" s="180"/>
    </row>
    <row r="27150" spans="8:15" s="179" customFormat="1" x14ac:dyDescent="0.2">
      <c r="H27150" s="180"/>
      <c r="I27150" s="180"/>
      <c r="L27150" s="181"/>
      <c r="M27150" s="180"/>
      <c r="N27150" s="180"/>
      <c r="O27150" s="180"/>
    </row>
    <row r="27151" spans="8:15" s="179" customFormat="1" x14ac:dyDescent="0.2">
      <c r="H27151" s="180"/>
      <c r="I27151" s="180"/>
      <c r="L27151" s="181"/>
      <c r="M27151" s="180"/>
      <c r="N27151" s="180"/>
      <c r="O27151" s="180"/>
    </row>
    <row r="27152" spans="8:15" s="179" customFormat="1" x14ac:dyDescent="0.2">
      <c r="H27152" s="180"/>
      <c r="I27152" s="180"/>
      <c r="L27152" s="181"/>
      <c r="M27152" s="180"/>
      <c r="N27152" s="180"/>
      <c r="O27152" s="180"/>
    </row>
    <row r="27153" spans="8:15" s="179" customFormat="1" x14ac:dyDescent="0.2">
      <c r="H27153" s="180"/>
      <c r="I27153" s="180"/>
      <c r="L27153" s="181"/>
      <c r="M27153" s="180"/>
      <c r="N27153" s="180"/>
      <c r="O27153" s="180"/>
    </row>
    <row r="27154" spans="8:15" s="179" customFormat="1" x14ac:dyDescent="0.2">
      <c r="H27154" s="180"/>
      <c r="I27154" s="180"/>
      <c r="L27154" s="181"/>
      <c r="M27154" s="180"/>
      <c r="N27154" s="180"/>
      <c r="O27154" s="180"/>
    </row>
    <row r="27155" spans="8:15" s="179" customFormat="1" x14ac:dyDescent="0.2">
      <c r="H27155" s="180"/>
      <c r="I27155" s="180"/>
      <c r="L27155" s="181"/>
      <c r="M27155" s="180"/>
      <c r="N27155" s="180"/>
      <c r="O27155" s="180"/>
    </row>
    <row r="27156" spans="8:15" s="179" customFormat="1" x14ac:dyDescent="0.2">
      <c r="H27156" s="180"/>
      <c r="I27156" s="180"/>
      <c r="L27156" s="181"/>
      <c r="M27156" s="180"/>
      <c r="N27156" s="180"/>
      <c r="O27156" s="180"/>
    </row>
    <row r="27157" spans="8:15" s="179" customFormat="1" x14ac:dyDescent="0.2">
      <c r="H27157" s="180"/>
      <c r="I27157" s="180"/>
      <c r="L27157" s="181"/>
      <c r="M27157" s="180"/>
      <c r="N27157" s="180"/>
      <c r="O27157" s="180"/>
    </row>
    <row r="27158" spans="8:15" s="179" customFormat="1" x14ac:dyDescent="0.2">
      <c r="H27158" s="180"/>
      <c r="I27158" s="180"/>
      <c r="L27158" s="181"/>
      <c r="M27158" s="180"/>
      <c r="N27158" s="180"/>
      <c r="O27158" s="180"/>
    </row>
    <row r="27159" spans="8:15" s="179" customFormat="1" x14ac:dyDescent="0.2">
      <c r="H27159" s="180"/>
      <c r="I27159" s="180"/>
      <c r="L27159" s="181"/>
      <c r="M27159" s="180"/>
      <c r="N27159" s="180"/>
      <c r="O27159" s="180"/>
    </row>
    <row r="27160" spans="8:15" s="179" customFormat="1" x14ac:dyDescent="0.2">
      <c r="H27160" s="180"/>
      <c r="I27160" s="180"/>
      <c r="L27160" s="181"/>
      <c r="M27160" s="180"/>
      <c r="N27160" s="180"/>
      <c r="O27160" s="180"/>
    </row>
    <row r="27161" spans="8:15" s="179" customFormat="1" x14ac:dyDescent="0.2">
      <c r="H27161" s="180"/>
      <c r="I27161" s="180"/>
      <c r="L27161" s="181"/>
      <c r="M27161" s="180"/>
      <c r="N27161" s="180"/>
      <c r="O27161" s="180"/>
    </row>
    <row r="27162" spans="8:15" s="179" customFormat="1" x14ac:dyDescent="0.2">
      <c r="H27162" s="180"/>
      <c r="I27162" s="180"/>
      <c r="L27162" s="181"/>
      <c r="M27162" s="180"/>
      <c r="N27162" s="180"/>
      <c r="O27162" s="180"/>
    </row>
    <row r="27163" spans="8:15" s="179" customFormat="1" x14ac:dyDescent="0.2">
      <c r="H27163" s="180"/>
      <c r="I27163" s="180"/>
      <c r="L27163" s="181"/>
      <c r="M27163" s="180"/>
      <c r="N27163" s="180"/>
      <c r="O27163" s="180"/>
    </row>
    <row r="27164" spans="8:15" s="179" customFormat="1" x14ac:dyDescent="0.2">
      <c r="H27164" s="180"/>
      <c r="I27164" s="180"/>
      <c r="L27164" s="181"/>
      <c r="M27164" s="180"/>
      <c r="N27164" s="180"/>
      <c r="O27164" s="180"/>
    </row>
    <row r="27165" spans="8:15" s="179" customFormat="1" x14ac:dyDescent="0.2">
      <c r="H27165" s="180"/>
      <c r="I27165" s="180"/>
      <c r="L27165" s="181"/>
      <c r="M27165" s="180"/>
      <c r="N27165" s="180"/>
      <c r="O27165" s="180"/>
    </row>
    <row r="27166" spans="8:15" s="179" customFormat="1" x14ac:dyDescent="0.2">
      <c r="H27166" s="180"/>
      <c r="I27166" s="180"/>
      <c r="L27166" s="181"/>
      <c r="M27166" s="180"/>
      <c r="N27166" s="180"/>
      <c r="O27166" s="180"/>
    </row>
    <row r="27167" spans="8:15" s="179" customFormat="1" x14ac:dyDescent="0.2">
      <c r="H27167" s="180"/>
      <c r="I27167" s="180"/>
      <c r="L27167" s="181"/>
      <c r="M27167" s="180"/>
      <c r="N27167" s="180"/>
      <c r="O27167" s="180"/>
    </row>
    <row r="27168" spans="8:15" s="179" customFormat="1" x14ac:dyDescent="0.2">
      <c r="H27168" s="180"/>
      <c r="I27168" s="180"/>
      <c r="L27168" s="181"/>
      <c r="M27168" s="180"/>
      <c r="N27168" s="180"/>
      <c r="O27168" s="180"/>
    </row>
    <row r="27169" spans="8:15" s="179" customFormat="1" x14ac:dyDescent="0.2">
      <c r="H27169" s="180"/>
      <c r="I27169" s="180"/>
      <c r="L27169" s="181"/>
      <c r="M27169" s="180"/>
      <c r="N27169" s="180"/>
      <c r="O27169" s="180"/>
    </row>
    <row r="27170" spans="8:15" s="179" customFormat="1" x14ac:dyDescent="0.2">
      <c r="H27170" s="180"/>
      <c r="I27170" s="180"/>
      <c r="L27170" s="181"/>
      <c r="M27170" s="180"/>
      <c r="N27170" s="180"/>
      <c r="O27170" s="180"/>
    </row>
    <row r="27171" spans="8:15" s="179" customFormat="1" x14ac:dyDescent="0.2">
      <c r="H27171" s="180"/>
      <c r="I27171" s="180"/>
      <c r="L27171" s="181"/>
      <c r="M27171" s="180"/>
      <c r="N27171" s="180"/>
      <c r="O27171" s="180"/>
    </row>
    <row r="27172" spans="8:15" s="179" customFormat="1" x14ac:dyDescent="0.2">
      <c r="H27172" s="180"/>
      <c r="I27172" s="180"/>
      <c r="L27172" s="181"/>
      <c r="M27172" s="180"/>
      <c r="N27172" s="180"/>
      <c r="O27172" s="180"/>
    </row>
    <row r="27173" spans="8:15" s="179" customFormat="1" x14ac:dyDescent="0.2">
      <c r="H27173" s="180"/>
      <c r="I27173" s="180"/>
      <c r="L27173" s="181"/>
      <c r="M27173" s="180"/>
      <c r="N27173" s="180"/>
      <c r="O27173" s="180"/>
    </row>
    <row r="27174" spans="8:15" s="179" customFormat="1" x14ac:dyDescent="0.2">
      <c r="H27174" s="180"/>
      <c r="I27174" s="180"/>
      <c r="L27174" s="181"/>
      <c r="M27174" s="180"/>
      <c r="N27174" s="180"/>
      <c r="O27174" s="180"/>
    </row>
    <row r="27175" spans="8:15" s="179" customFormat="1" x14ac:dyDescent="0.2">
      <c r="H27175" s="180"/>
      <c r="I27175" s="180"/>
      <c r="L27175" s="181"/>
      <c r="M27175" s="180"/>
      <c r="N27175" s="180"/>
      <c r="O27175" s="180"/>
    </row>
    <row r="27176" spans="8:15" s="179" customFormat="1" x14ac:dyDescent="0.2">
      <c r="H27176" s="180"/>
      <c r="I27176" s="180"/>
      <c r="L27176" s="181"/>
      <c r="M27176" s="180"/>
      <c r="N27176" s="180"/>
      <c r="O27176" s="180"/>
    </row>
    <row r="27177" spans="8:15" s="179" customFormat="1" x14ac:dyDescent="0.2">
      <c r="H27177" s="180"/>
      <c r="I27177" s="180"/>
      <c r="L27177" s="181"/>
      <c r="M27177" s="180"/>
      <c r="N27177" s="180"/>
      <c r="O27177" s="180"/>
    </row>
    <row r="27178" spans="8:15" s="179" customFormat="1" x14ac:dyDescent="0.2">
      <c r="H27178" s="180"/>
      <c r="I27178" s="180"/>
      <c r="L27178" s="181"/>
      <c r="M27178" s="180"/>
      <c r="N27178" s="180"/>
      <c r="O27178" s="180"/>
    </row>
    <row r="27179" spans="8:15" s="179" customFormat="1" x14ac:dyDescent="0.2">
      <c r="H27179" s="180"/>
      <c r="I27179" s="180"/>
      <c r="L27179" s="181"/>
      <c r="M27179" s="180"/>
      <c r="N27179" s="180"/>
      <c r="O27179" s="180"/>
    </row>
    <row r="27180" spans="8:15" s="179" customFormat="1" x14ac:dyDescent="0.2">
      <c r="H27180" s="180"/>
      <c r="I27180" s="180"/>
      <c r="L27180" s="181"/>
      <c r="M27180" s="180"/>
      <c r="N27180" s="180"/>
      <c r="O27180" s="180"/>
    </row>
    <row r="27181" spans="8:15" s="179" customFormat="1" x14ac:dyDescent="0.2">
      <c r="H27181" s="180"/>
      <c r="I27181" s="180"/>
      <c r="L27181" s="181"/>
      <c r="M27181" s="180"/>
      <c r="N27181" s="180"/>
      <c r="O27181" s="180"/>
    </row>
    <row r="27182" spans="8:15" s="179" customFormat="1" x14ac:dyDescent="0.2">
      <c r="H27182" s="180"/>
      <c r="I27182" s="180"/>
      <c r="L27182" s="181"/>
      <c r="M27182" s="180"/>
      <c r="N27182" s="180"/>
      <c r="O27182" s="180"/>
    </row>
    <row r="27183" spans="8:15" s="179" customFormat="1" x14ac:dyDescent="0.2">
      <c r="H27183" s="180"/>
      <c r="I27183" s="180"/>
      <c r="L27183" s="181"/>
      <c r="M27183" s="180"/>
      <c r="N27183" s="180"/>
      <c r="O27183" s="180"/>
    </row>
    <row r="27184" spans="8:15" s="179" customFormat="1" x14ac:dyDescent="0.2">
      <c r="H27184" s="180"/>
      <c r="I27184" s="180"/>
      <c r="L27184" s="181"/>
      <c r="M27184" s="180"/>
      <c r="N27184" s="180"/>
      <c r="O27184" s="180"/>
    </row>
    <row r="27185" spans="8:15" s="179" customFormat="1" x14ac:dyDescent="0.2">
      <c r="H27185" s="180"/>
      <c r="I27185" s="180"/>
      <c r="L27185" s="181"/>
      <c r="M27185" s="180"/>
      <c r="N27185" s="180"/>
      <c r="O27185" s="180"/>
    </row>
    <row r="27186" spans="8:15" s="179" customFormat="1" x14ac:dyDescent="0.2">
      <c r="H27186" s="180"/>
      <c r="I27186" s="180"/>
      <c r="L27186" s="181"/>
      <c r="M27186" s="180"/>
      <c r="N27186" s="180"/>
      <c r="O27186" s="180"/>
    </row>
    <row r="27187" spans="8:15" s="179" customFormat="1" x14ac:dyDescent="0.2">
      <c r="H27187" s="180"/>
      <c r="I27187" s="180"/>
      <c r="L27187" s="181"/>
      <c r="M27187" s="180"/>
      <c r="N27187" s="180"/>
      <c r="O27187" s="180"/>
    </row>
    <row r="27188" spans="8:15" s="179" customFormat="1" x14ac:dyDescent="0.2">
      <c r="H27188" s="180"/>
      <c r="I27188" s="180"/>
      <c r="L27188" s="181"/>
      <c r="M27188" s="180"/>
      <c r="N27188" s="180"/>
      <c r="O27188" s="180"/>
    </row>
    <row r="27189" spans="8:15" s="179" customFormat="1" x14ac:dyDescent="0.2">
      <c r="H27189" s="180"/>
      <c r="I27189" s="180"/>
      <c r="L27189" s="181"/>
      <c r="M27189" s="180"/>
      <c r="N27189" s="180"/>
      <c r="O27189" s="180"/>
    </row>
    <row r="27190" spans="8:15" s="179" customFormat="1" x14ac:dyDescent="0.2">
      <c r="H27190" s="180"/>
      <c r="I27190" s="180"/>
      <c r="L27190" s="181"/>
      <c r="M27190" s="180"/>
      <c r="N27190" s="180"/>
      <c r="O27190" s="180"/>
    </row>
    <row r="27191" spans="8:15" s="179" customFormat="1" x14ac:dyDescent="0.2">
      <c r="H27191" s="180"/>
      <c r="I27191" s="180"/>
      <c r="L27191" s="181"/>
      <c r="M27191" s="180"/>
      <c r="N27191" s="180"/>
      <c r="O27191" s="180"/>
    </row>
    <row r="27192" spans="8:15" s="179" customFormat="1" x14ac:dyDescent="0.2">
      <c r="H27192" s="180"/>
      <c r="I27192" s="180"/>
      <c r="L27192" s="181"/>
      <c r="M27192" s="180"/>
      <c r="N27192" s="180"/>
      <c r="O27192" s="180"/>
    </row>
    <row r="27193" spans="8:15" s="179" customFormat="1" x14ac:dyDescent="0.2">
      <c r="H27193" s="180"/>
      <c r="I27193" s="180"/>
      <c r="L27193" s="181"/>
      <c r="M27193" s="180"/>
      <c r="N27193" s="180"/>
      <c r="O27193" s="180"/>
    </row>
    <row r="27194" spans="8:15" s="179" customFormat="1" x14ac:dyDescent="0.2">
      <c r="H27194" s="180"/>
      <c r="I27194" s="180"/>
      <c r="L27194" s="181"/>
      <c r="M27194" s="180"/>
      <c r="N27194" s="180"/>
      <c r="O27194" s="180"/>
    </row>
    <row r="27195" spans="8:15" s="179" customFormat="1" x14ac:dyDescent="0.2">
      <c r="H27195" s="180"/>
      <c r="I27195" s="180"/>
      <c r="L27195" s="181"/>
      <c r="M27195" s="180"/>
      <c r="N27195" s="180"/>
      <c r="O27195" s="180"/>
    </row>
    <row r="27196" spans="8:15" s="179" customFormat="1" x14ac:dyDescent="0.2">
      <c r="H27196" s="180"/>
      <c r="I27196" s="180"/>
      <c r="L27196" s="181"/>
      <c r="M27196" s="180"/>
      <c r="N27196" s="180"/>
      <c r="O27196" s="180"/>
    </row>
    <row r="27197" spans="8:15" s="179" customFormat="1" x14ac:dyDescent="0.2">
      <c r="H27197" s="180"/>
      <c r="I27197" s="180"/>
      <c r="L27197" s="181"/>
      <c r="M27197" s="180"/>
      <c r="N27197" s="180"/>
      <c r="O27197" s="180"/>
    </row>
    <row r="27198" spans="8:15" s="179" customFormat="1" x14ac:dyDescent="0.2">
      <c r="H27198" s="180"/>
      <c r="I27198" s="180"/>
      <c r="L27198" s="181"/>
      <c r="M27198" s="180"/>
      <c r="N27198" s="180"/>
      <c r="O27198" s="180"/>
    </row>
    <row r="27199" spans="8:15" s="179" customFormat="1" x14ac:dyDescent="0.2">
      <c r="H27199" s="180"/>
      <c r="I27199" s="180"/>
      <c r="L27199" s="181"/>
      <c r="M27199" s="180"/>
      <c r="N27199" s="180"/>
      <c r="O27199" s="180"/>
    </row>
    <row r="27200" spans="8:15" s="179" customFormat="1" x14ac:dyDescent="0.2">
      <c r="H27200" s="180"/>
      <c r="I27200" s="180"/>
      <c r="L27200" s="181"/>
      <c r="M27200" s="180"/>
      <c r="N27200" s="180"/>
      <c r="O27200" s="180"/>
    </row>
    <row r="27201" spans="8:15" s="179" customFormat="1" x14ac:dyDescent="0.2">
      <c r="H27201" s="180"/>
      <c r="I27201" s="180"/>
      <c r="L27201" s="181"/>
      <c r="M27201" s="180"/>
      <c r="N27201" s="180"/>
      <c r="O27201" s="180"/>
    </row>
    <row r="27202" spans="8:15" s="179" customFormat="1" x14ac:dyDescent="0.2">
      <c r="H27202" s="180"/>
      <c r="I27202" s="180"/>
      <c r="L27202" s="181"/>
      <c r="M27202" s="180"/>
      <c r="N27202" s="180"/>
      <c r="O27202" s="180"/>
    </row>
    <row r="27203" spans="8:15" s="179" customFormat="1" x14ac:dyDescent="0.2">
      <c r="H27203" s="180"/>
      <c r="I27203" s="180"/>
      <c r="L27203" s="181"/>
      <c r="M27203" s="180"/>
      <c r="N27203" s="180"/>
      <c r="O27203" s="180"/>
    </row>
    <row r="27204" spans="8:15" s="179" customFormat="1" x14ac:dyDescent="0.2">
      <c r="H27204" s="180"/>
      <c r="I27204" s="180"/>
      <c r="L27204" s="181"/>
      <c r="M27204" s="180"/>
      <c r="N27204" s="180"/>
      <c r="O27204" s="180"/>
    </row>
    <row r="27205" spans="8:15" s="179" customFormat="1" x14ac:dyDescent="0.2">
      <c r="H27205" s="180"/>
      <c r="I27205" s="180"/>
      <c r="L27205" s="181"/>
      <c r="M27205" s="180"/>
      <c r="N27205" s="180"/>
      <c r="O27205" s="180"/>
    </row>
    <row r="27206" spans="8:15" s="179" customFormat="1" x14ac:dyDescent="0.2">
      <c r="H27206" s="180"/>
      <c r="I27206" s="180"/>
      <c r="L27206" s="181"/>
      <c r="M27206" s="180"/>
      <c r="N27206" s="180"/>
      <c r="O27206" s="180"/>
    </row>
    <row r="27207" spans="8:15" s="179" customFormat="1" x14ac:dyDescent="0.2">
      <c r="H27207" s="180"/>
      <c r="I27207" s="180"/>
      <c r="L27207" s="181"/>
      <c r="M27207" s="180"/>
      <c r="N27207" s="180"/>
      <c r="O27207" s="180"/>
    </row>
    <row r="27208" spans="8:15" s="179" customFormat="1" x14ac:dyDescent="0.2">
      <c r="H27208" s="180"/>
      <c r="I27208" s="180"/>
      <c r="L27208" s="181"/>
      <c r="M27208" s="180"/>
      <c r="N27208" s="180"/>
      <c r="O27208" s="180"/>
    </row>
    <row r="27209" spans="8:15" s="179" customFormat="1" x14ac:dyDescent="0.2">
      <c r="H27209" s="180"/>
      <c r="I27209" s="180"/>
      <c r="L27209" s="181"/>
      <c r="M27209" s="180"/>
      <c r="N27209" s="180"/>
      <c r="O27209" s="180"/>
    </row>
    <row r="27210" spans="8:15" s="179" customFormat="1" x14ac:dyDescent="0.2">
      <c r="H27210" s="180"/>
      <c r="I27210" s="180"/>
      <c r="L27210" s="181"/>
      <c r="M27210" s="180"/>
      <c r="N27210" s="180"/>
      <c r="O27210" s="180"/>
    </row>
    <row r="27211" spans="8:15" s="179" customFormat="1" x14ac:dyDescent="0.2">
      <c r="H27211" s="180"/>
      <c r="I27211" s="180"/>
      <c r="L27211" s="181"/>
      <c r="M27211" s="180"/>
      <c r="N27211" s="180"/>
      <c r="O27211" s="180"/>
    </row>
    <row r="27212" spans="8:15" s="179" customFormat="1" x14ac:dyDescent="0.2">
      <c r="H27212" s="180"/>
      <c r="I27212" s="180"/>
      <c r="L27212" s="181"/>
      <c r="M27212" s="180"/>
      <c r="N27212" s="180"/>
      <c r="O27212" s="180"/>
    </row>
    <row r="27213" spans="8:15" s="179" customFormat="1" x14ac:dyDescent="0.2">
      <c r="H27213" s="180"/>
      <c r="I27213" s="180"/>
      <c r="L27213" s="181"/>
      <c r="M27213" s="180"/>
      <c r="N27213" s="180"/>
      <c r="O27213" s="180"/>
    </row>
    <row r="27214" spans="8:15" s="179" customFormat="1" x14ac:dyDescent="0.2">
      <c r="H27214" s="180"/>
      <c r="I27214" s="180"/>
      <c r="L27214" s="181"/>
      <c r="M27214" s="180"/>
      <c r="N27214" s="180"/>
      <c r="O27214" s="180"/>
    </row>
    <row r="27215" spans="8:15" s="179" customFormat="1" x14ac:dyDescent="0.2">
      <c r="H27215" s="180"/>
      <c r="I27215" s="180"/>
      <c r="L27215" s="181"/>
      <c r="M27215" s="180"/>
      <c r="N27215" s="180"/>
      <c r="O27215" s="180"/>
    </row>
    <row r="27216" spans="8:15" s="179" customFormat="1" x14ac:dyDescent="0.2">
      <c r="H27216" s="180"/>
      <c r="I27216" s="180"/>
      <c r="L27216" s="181"/>
      <c r="M27216" s="180"/>
      <c r="N27216" s="180"/>
      <c r="O27216" s="180"/>
    </row>
    <row r="27217" spans="8:15" s="179" customFormat="1" x14ac:dyDescent="0.2">
      <c r="H27217" s="180"/>
      <c r="I27217" s="180"/>
      <c r="L27217" s="181"/>
      <c r="M27217" s="180"/>
      <c r="N27217" s="180"/>
      <c r="O27217" s="180"/>
    </row>
    <row r="27218" spans="8:15" s="179" customFormat="1" x14ac:dyDescent="0.2">
      <c r="H27218" s="180"/>
      <c r="I27218" s="180"/>
      <c r="L27218" s="181"/>
      <c r="M27218" s="180"/>
      <c r="N27218" s="180"/>
      <c r="O27218" s="180"/>
    </row>
    <row r="27219" spans="8:15" s="179" customFormat="1" x14ac:dyDescent="0.2">
      <c r="H27219" s="180"/>
      <c r="I27219" s="180"/>
      <c r="L27219" s="181"/>
      <c r="M27219" s="180"/>
      <c r="N27219" s="180"/>
      <c r="O27219" s="180"/>
    </row>
    <row r="27220" spans="8:15" s="179" customFormat="1" x14ac:dyDescent="0.2">
      <c r="H27220" s="180"/>
      <c r="I27220" s="180"/>
      <c r="L27220" s="181"/>
      <c r="M27220" s="180"/>
      <c r="N27220" s="180"/>
      <c r="O27220" s="180"/>
    </row>
    <row r="27221" spans="8:15" s="179" customFormat="1" x14ac:dyDescent="0.2">
      <c r="H27221" s="180"/>
      <c r="I27221" s="180"/>
      <c r="L27221" s="181"/>
      <c r="M27221" s="180"/>
      <c r="N27221" s="180"/>
      <c r="O27221" s="180"/>
    </row>
    <row r="27222" spans="8:15" s="179" customFormat="1" x14ac:dyDescent="0.2">
      <c r="H27222" s="180"/>
      <c r="I27222" s="180"/>
      <c r="L27222" s="181"/>
      <c r="M27222" s="180"/>
      <c r="N27222" s="180"/>
      <c r="O27222" s="180"/>
    </row>
    <row r="27223" spans="8:15" s="179" customFormat="1" x14ac:dyDescent="0.2">
      <c r="H27223" s="180"/>
      <c r="I27223" s="180"/>
      <c r="L27223" s="181"/>
      <c r="M27223" s="180"/>
      <c r="N27223" s="180"/>
      <c r="O27223" s="180"/>
    </row>
    <row r="27224" spans="8:15" s="179" customFormat="1" x14ac:dyDescent="0.2">
      <c r="H27224" s="180"/>
      <c r="I27224" s="180"/>
      <c r="L27224" s="181"/>
      <c r="M27224" s="180"/>
      <c r="N27224" s="180"/>
      <c r="O27224" s="180"/>
    </row>
    <row r="27225" spans="8:15" s="179" customFormat="1" x14ac:dyDescent="0.2">
      <c r="H27225" s="180"/>
      <c r="I27225" s="180"/>
      <c r="L27225" s="181"/>
      <c r="M27225" s="180"/>
      <c r="N27225" s="180"/>
      <c r="O27225" s="180"/>
    </row>
    <row r="27226" spans="8:15" s="179" customFormat="1" x14ac:dyDescent="0.2">
      <c r="H27226" s="180"/>
      <c r="I27226" s="180"/>
      <c r="L27226" s="181"/>
      <c r="M27226" s="180"/>
      <c r="N27226" s="180"/>
      <c r="O27226" s="180"/>
    </row>
    <row r="27227" spans="8:15" s="179" customFormat="1" x14ac:dyDescent="0.2">
      <c r="H27227" s="180"/>
      <c r="I27227" s="180"/>
      <c r="L27227" s="181"/>
      <c r="M27227" s="180"/>
      <c r="N27227" s="180"/>
      <c r="O27227" s="180"/>
    </row>
    <row r="27228" spans="8:15" s="179" customFormat="1" x14ac:dyDescent="0.2">
      <c r="H27228" s="180"/>
      <c r="I27228" s="180"/>
      <c r="L27228" s="181"/>
      <c r="M27228" s="180"/>
      <c r="N27228" s="180"/>
      <c r="O27228" s="180"/>
    </row>
    <row r="27229" spans="8:15" s="179" customFormat="1" x14ac:dyDescent="0.2">
      <c r="H27229" s="180"/>
      <c r="I27229" s="180"/>
      <c r="L27229" s="181"/>
      <c r="M27229" s="180"/>
      <c r="N27229" s="180"/>
      <c r="O27229" s="180"/>
    </row>
    <row r="27230" spans="8:15" s="179" customFormat="1" x14ac:dyDescent="0.2">
      <c r="H27230" s="180"/>
      <c r="I27230" s="180"/>
      <c r="L27230" s="181"/>
      <c r="M27230" s="180"/>
      <c r="N27230" s="180"/>
      <c r="O27230" s="180"/>
    </row>
    <row r="27231" spans="8:15" s="179" customFormat="1" x14ac:dyDescent="0.2">
      <c r="H27231" s="180"/>
      <c r="I27231" s="180"/>
      <c r="L27231" s="181"/>
      <c r="M27231" s="180"/>
      <c r="N27231" s="180"/>
      <c r="O27231" s="180"/>
    </row>
    <row r="27232" spans="8:15" s="179" customFormat="1" x14ac:dyDescent="0.2">
      <c r="H27232" s="180"/>
      <c r="I27232" s="180"/>
      <c r="L27232" s="181"/>
      <c r="M27232" s="180"/>
      <c r="N27232" s="180"/>
      <c r="O27232" s="180"/>
    </row>
    <row r="27233" spans="8:15" s="179" customFormat="1" x14ac:dyDescent="0.2">
      <c r="H27233" s="180"/>
      <c r="I27233" s="180"/>
      <c r="L27233" s="181"/>
      <c r="M27233" s="180"/>
      <c r="N27233" s="180"/>
      <c r="O27233" s="180"/>
    </row>
    <row r="27234" spans="8:15" s="179" customFormat="1" x14ac:dyDescent="0.2">
      <c r="H27234" s="180"/>
      <c r="I27234" s="180"/>
      <c r="L27234" s="181"/>
      <c r="M27234" s="180"/>
      <c r="N27234" s="180"/>
      <c r="O27234" s="180"/>
    </row>
    <row r="27235" spans="8:15" s="179" customFormat="1" x14ac:dyDescent="0.2">
      <c r="H27235" s="180"/>
      <c r="I27235" s="180"/>
      <c r="L27235" s="181"/>
      <c r="M27235" s="180"/>
      <c r="N27235" s="180"/>
      <c r="O27235" s="180"/>
    </row>
    <row r="27236" spans="8:15" s="179" customFormat="1" x14ac:dyDescent="0.2">
      <c r="H27236" s="180"/>
      <c r="I27236" s="180"/>
      <c r="L27236" s="181"/>
      <c r="M27236" s="180"/>
      <c r="N27236" s="180"/>
      <c r="O27236" s="180"/>
    </row>
    <row r="27237" spans="8:15" s="179" customFormat="1" x14ac:dyDescent="0.2">
      <c r="H27237" s="180"/>
      <c r="I27237" s="180"/>
      <c r="L27237" s="181"/>
      <c r="M27237" s="180"/>
      <c r="N27237" s="180"/>
      <c r="O27237" s="180"/>
    </row>
    <row r="27238" spans="8:15" s="179" customFormat="1" x14ac:dyDescent="0.2">
      <c r="H27238" s="180"/>
      <c r="I27238" s="180"/>
      <c r="L27238" s="181"/>
      <c r="M27238" s="180"/>
      <c r="N27238" s="180"/>
      <c r="O27238" s="180"/>
    </row>
    <row r="27239" spans="8:15" s="179" customFormat="1" x14ac:dyDescent="0.2">
      <c r="H27239" s="180"/>
      <c r="I27239" s="180"/>
      <c r="L27239" s="181"/>
      <c r="M27239" s="180"/>
      <c r="N27239" s="180"/>
      <c r="O27239" s="180"/>
    </row>
    <row r="27240" spans="8:15" s="179" customFormat="1" x14ac:dyDescent="0.2">
      <c r="H27240" s="180"/>
      <c r="I27240" s="180"/>
      <c r="L27240" s="181"/>
      <c r="M27240" s="180"/>
      <c r="N27240" s="180"/>
      <c r="O27240" s="180"/>
    </row>
    <row r="27241" spans="8:15" s="179" customFormat="1" x14ac:dyDescent="0.2">
      <c r="H27241" s="180"/>
      <c r="I27241" s="180"/>
      <c r="L27241" s="181"/>
      <c r="M27241" s="180"/>
      <c r="N27241" s="180"/>
      <c r="O27241" s="180"/>
    </row>
    <row r="27242" spans="8:15" s="179" customFormat="1" x14ac:dyDescent="0.2">
      <c r="H27242" s="180"/>
      <c r="I27242" s="180"/>
      <c r="L27242" s="181"/>
      <c r="M27242" s="180"/>
      <c r="N27242" s="180"/>
      <c r="O27242" s="180"/>
    </row>
    <row r="27243" spans="8:15" s="179" customFormat="1" x14ac:dyDescent="0.2">
      <c r="H27243" s="180"/>
      <c r="I27243" s="180"/>
      <c r="L27243" s="181"/>
      <c r="M27243" s="180"/>
      <c r="N27243" s="180"/>
      <c r="O27243" s="180"/>
    </row>
    <row r="27244" spans="8:15" s="179" customFormat="1" x14ac:dyDescent="0.2">
      <c r="H27244" s="180"/>
      <c r="I27244" s="180"/>
      <c r="L27244" s="181"/>
      <c r="M27244" s="180"/>
      <c r="N27244" s="180"/>
      <c r="O27244" s="180"/>
    </row>
    <row r="27245" spans="8:15" s="179" customFormat="1" x14ac:dyDescent="0.2">
      <c r="H27245" s="180"/>
      <c r="I27245" s="180"/>
      <c r="L27245" s="181"/>
      <c r="M27245" s="180"/>
      <c r="N27245" s="180"/>
      <c r="O27245" s="180"/>
    </row>
    <row r="27246" spans="8:15" s="179" customFormat="1" x14ac:dyDescent="0.2">
      <c r="H27246" s="180"/>
      <c r="I27246" s="180"/>
      <c r="L27246" s="181"/>
      <c r="M27246" s="180"/>
      <c r="N27246" s="180"/>
      <c r="O27246" s="180"/>
    </row>
    <row r="27247" spans="8:15" s="179" customFormat="1" x14ac:dyDescent="0.2">
      <c r="H27247" s="180"/>
      <c r="I27247" s="180"/>
      <c r="L27247" s="181"/>
      <c r="M27247" s="180"/>
      <c r="N27247" s="180"/>
      <c r="O27247" s="180"/>
    </row>
    <row r="27248" spans="8:15" s="179" customFormat="1" x14ac:dyDescent="0.2">
      <c r="H27248" s="180"/>
      <c r="I27248" s="180"/>
      <c r="L27248" s="181"/>
      <c r="M27248" s="180"/>
      <c r="N27248" s="180"/>
      <c r="O27248" s="180"/>
    </row>
    <row r="27249" spans="8:15" s="179" customFormat="1" x14ac:dyDescent="0.2">
      <c r="H27249" s="180"/>
      <c r="I27249" s="180"/>
      <c r="L27249" s="181"/>
      <c r="M27249" s="180"/>
      <c r="N27249" s="180"/>
      <c r="O27249" s="180"/>
    </row>
    <row r="27250" spans="8:15" s="179" customFormat="1" x14ac:dyDescent="0.2">
      <c r="H27250" s="180"/>
      <c r="I27250" s="180"/>
      <c r="L27250" s="181"/>
      <c r="M27250" s="180"/>
      <c r="N27250" s="180"/>
      <c r="O27250" s="180"/>
    </row>
    <row r="27251" spans="8:15" s="179" customFormat="1" x14ac:dyDescent="0.2">
      <c r="H27251" s="180"/>
      <c r="I27251" s="180"/>
      <c r="L27251" s="181"/>
      <c r="M27251" s="180"/>
      <c r="N27251" s="180"/>
      <c r="O27251" s="180"/>
    </row>
    <row r="27252" spans="8:15" s="179" customFormat="1" x14ac:dyDescent="0.2">
      <c r="H27252" s="180"/>
      <c r="I27252" s="180"/>
      <c r="L27252" s="181"/>
      <c r="M27252" s="180"/>
      <c r="N27252" s="180"/>
      <c r="O27252" s="180"/>
    </row>
    <row r="27253" spans="8:15" s="179" customFormat="1" x14ac:dyDescent="0.2">
      <c r="H27253" s="180"/>
      <c r="I27253" s="180"/>
      <c r="L27253" s="181"/>
      <c r="M27253" s="180"/>
      <c r="N27253" s="180"/>
      <c r="O27253" s="180"/>
    </row>
    <row r="27254" spans="8:15" s="179" customFormat="1" x14ac:dyDescent="0.2">
      <c r="H27254" s="180"/>
      <c r="I27254" s="180"/>
      <c r="L27254" s="181"/>
      <c r="M27254" s="180"/>
      <c r="N27254" s="180"/>
      <c r="O27254" s="180"/>
    </row>
    <row r="27255" spans="8:15" s="179" customFormat="1" x14ac:dyDescent="0.2">
      <c r="H27255" s="180"/>
      <c r="I27255" s="180"/>
      <c r="L27255" s="181"/>
      <c r="M27255" s="180"/>
      <c r="N27255" s="180"/>
      <c r="O27255" s="180"/>
    </row>
    <row r="27256" spans="8:15" s="179" customFormat="1" x14ac:dyDescent="0.2">
      <c r="H27256" s="180"/>
      <c r="I27256" s="180"/>
      <c r="L27256" s="181"/>
      <c r="M27256" s="180"/>
      <c r="N27256" s="180"/>
      <c r="O27256" s="180"/>
    </row>
    <row r="27257" spans="8:15" s="179" customFormat="1" x14ac:dyDescent="0.2">
      <c r="H27257" s="180"/>
      <c r="I27257" s="180"/>
      <c r="L27257" s="181"/>
      <c r="M27257" s="180"/>
      <c r="N27257" s="180"/>
      <c r="O27257" s="180"/>
    </row>
    <row r="27258" spans="8:15" s="179" customFormat="1" x14ac:dyDescent="0.2">
      <c r="H27258" s="180"/>
      <c r="I27258" s="180"/>
      <c r="L27258" s="181"/>
      <c r="M27258" s="180"/>
      <c r="N27258" s="180"/>
      <c r="O27258" s="180"/>
    </row>
    <row r="27259" spans="8:15" s="179" customFormat="1" x14ac:dyDescent="0.2">
      <c r="H27259" s="180"/>
      <c r="I27259" s="180"/>
      <c r="L27259" s="181"/>
      <c r="M27259" s="180"/>
      <c r="N27259" s="180"/>
      <c r="O27259" s="180"/>
    </row>
    <row r="27260" spans="8:15" s="179" customFormat="1" x14ac:dyDescent="0.2">
      <c r="H27260" s="180"/>
      <c r="I27260" s="180"/>
      <c r="L27260" s="181"/>
      <c r="M27260" s="180"/>
      <c r="N27260" s="180"/>
      <c r="O27260" s="180"/>
    </row>
    <row r="27261" spans="8:15" s="179" customFormat="1" x14ac:dyDescent="0.2">
      <c r="H27261" s="180"/>
      <c r="I27261" s="180"/>
      <c r="L27261" s="181"/>
      <c r="M27261" s="180"/>
      <c r="N27261" s="180"/>
      <c r="O27261" s="180"/>
    </row>
    <row r="27262" spans="8:15" s="179" customFormat="1" x14ac:dyDescent="0.2">
      <c r="H27262" s="180"/>
      <c r="I27262" s="180"/>
      <c r="L27262" s="181"/>
      <c r="M27262" s="180"/>
      <c r="N27262" s="180"/>
      <c r="O27262" s="180"/>
    </row>
    <row r="27263" spans="8:15" s="179" customFormat="1" x14ac:dyDescent="0.2">
      <c r="H27263" s="180"/>
      <c r="I27263" s="180"/>
      <c r="L27263" s="181"/>
      <c r="M27263" s="180"/>
      <c r="N27263" s="180"/>
      <c r="O27263" s="180"/>
    </row>
    <row r="27264" spans="8:15" s="179" customFormat="1" x14ac:dyDescent="0.2">
      <c r="H27264" s="180"/>
      <c r="I27264" s="180"/>
      <c r="L27264" s="181"/>
      <c r="M27264" s="180"/>
      <c r="N27264" s="180"/>
      <c r="O27264" s="180"/>
    </row>
    <row r="27265" spans="8:15" s="179" customFormat="1" x14ac:dyDescent="0.2">
      <c r="H27265" s="180"/>
      <c r="I27265" s="180"/>
      <c r="L27265" s="181"/>
      <c r="M27265" s="180"/>
      <c r="N27265" s="180"/>
      <c r="O27265" s="180"/>
    </row>
    <row r="27266" spans="8:15" s="179" customFormat="1" x14ac:dyDescent="0.2">
      <c r="H27266" s="180"/>
      <c r="I27266" s="180"/>
      <c r="L27266" s="181"/>
      <c r="M27266" s="180"/>
      <c r="N27266" s="180"/>
      <c r="O27266" s="180"/>
    </row>
    <row r="27267" spans="8:15" s="179" customFormat="1" x14ac:dyDescent="0.2">
      <c r="H27267" s="180"/>
      <c r="I27267" s="180"/>
      <c r="L27267" s="181"/>
      <c r="M27267" s="180"/>
      <c r="N27267" s="180"/>
      <c r="O27267" s="180"/>
    </row>
    <row r="27268" spans="8:15" s="179" customFormat="1" x14ac:dyDescent="0.2">
      <c r="H27268" s="180"/>
      <c r="I27268" s="180"/>
      <c r="L27268" s="181"/>
      <c r="M27268" s="180"/>
      <c r="N27268" s="180"/>
      <c r="O27268" s="180"/>
    </row>
    <row r="27269" spans="8:15" s="179" customFormat="1" x14ac:dyDescent="0.2">
      <c r="H27269" s="180"/>
      <c r="I27269" s="180"/>
      <c r="L27269" s="181"/>
      <c r="M27269" s="180"/>
      <c r="N27269" s="180"/>
      <c r="O27269" s="180"/>
    </row>
    <row r="27270" spans="8:15" s="179" customFormat="1" x14ac:dyDescent="0.2">
      <c r="H27270" s="180"/>
      <c r="I27270" s="180"/>
      <c r="L27270" s="181"/>
      <c r="M27270" s="180"/>
      <c r="N27270" s="180"/>
      <c r="O27270" s="180"/>
    </row>
    <row r="27271" spans="8:15" s="179" customFormat="1" x14ac:dyDescent="0.2">
      <c r="H27271" s="180"/>
      <c r="I27271" s="180"/>
      <c r="L27271" s="181"/>
      <c r="M27271" s="180"/>
      <c r="N27271" s="180"/>
      <c r="O27271" s="180"/>
    </row>
    <row r="27272" spans="8:15" s="179" customFormat="1" x14ac:dyDescent="0.2">
      <c r="H27272" s="180"/>
      <c r="I27272" s="180"/>
      <c r="L27272" s="181"/>
      <c r="M27272" s="180"/>
      <c r="N27272" s="180"/>
      <c r="O27272" s="180"/>
    </row>
    <row r="27273" spans="8:15" s="179" customFormat="1" x14ac:dyDescent="0.2">
      <c r="H27273" s="180"/>
      <c r="I27273" s="180"/>
      <c r="L27273" s="181"/>
      <c r="M27273" s="180"/>
      <c r="N27273" s="180"/>
      <c r="O27273" s="180"/>
    </row>
    <row r="27274" spans="8:15" s="179" customFormat="1" x14ac:dyDescent="0.2">
      <c r="H27274" s="180"/>
      <c r="I27274" s="180"/>
      <c r="L27274" s="181"/>
      <c r="M27274" s="180"/>
      <c r="N27274" s="180"/>
      <c r="O27274" s="180"/>
    </row>
    <row r="27275" spans="8:15" s="179" customFormat="1" x14ac:dyDescent="0.2">
      <c r="H27275" s="180"/>
      <c r="I27275" s="180"/>
      <c r="L27275" s="181"/>
      <c r="M27275" s="180"/>
      <c r="N27275" s="180"/>
      <c r="O27275" s="180"/>
    </row>
    <row r="27276" spans="8:15" s="179" customFormat="1" x14ac:dyDescent="0.2">
      <c r="H27276" s="180"/>
      <c r="I27276" s="180"/>
      <c r="L27276" s="181"/>
      <c r="M27276" s="180"/>
      <c r="N27276" s="180"/>
      <c r="O27276" s="180"/>
    </row>
    <row r="27277" spans="8:15" s="179" customFormat="1" x14ac:dyDescent="0.2">
      <c r="H27277" s="180"/>
      <c r="I27277" s="180"/>
      <c r="L27277" s="181"/>
      <c r="M27277" s="180"/>
      <c r="N27277" s="180"/>
      <c r="O27277" s="180"/>
    </row>
    <row r="27278" spans="8:15" s="179" customFormat="1" x14ac:dyDescent="0.2">
      <c r="H27278" s="180"/>
      <c r="I27278" s="180"/>
      <c r="L27278" s="181"/>
      <c r="M27278" s="180"/>
      <c r="N27278" s="180"/>
      <c r="O27278" s="180"/>
    </row>
    <row r="27279" spans="8:15" s="179" customFormat="1" x14ac:dyDescent="0.2">
      <c r="H27279" s="180"/>
      <c r="I27279" s="180"/>
      <c r="L27279" s="181"/>
      <c r="M27279" s="180"/>
      <c r="N27279" s="180"/>
      <c r="O27279" s="180"/>
    </row>
    <row r="27280" spans="8:15" s="179" customFormat="1" x14ac:dyDescent="0.2">
      <c r="H27280" s="180"/>
      <c r="I27280" s="180"/>
      <c r="L27280" s="181"/>
      <c r="M27280" s="180"/>
      <c r="N27280" s="180"/>
      <c r="O27280" s="180"/>
    </row>
    <row r="27281" spans="8:15" s="179" customFormat="1" x14ac:dyDescent="0.2">
      <c r="H27281" s="180"/>
      <c r="I27281" s="180"/>
      <c r="L27281" s="181"/>
      <c r="M27281" s="180"/>
      <c r="N27281" s="180"/>
      <c r="O27281" s="180"/>
    </row>
    <row r="27282" spans="8:15" s="179" customFormat="1" x14ac:dyDescent="0.2">
      <c r="H27282" s="180"/>
      <c r="I27282" s="180"/>
      <c r="L27282" s="181"/>
      <c r="M27282" s="180"/>
      <c r="N27282" s="180"/>
      <c r="O27282" s="180"/>
    </row>
    <row r="27283" spans="8:15" s="179" customFormat="1" x14ac:dyDescent="0.2">
      <c r="H27283" s="180"/>
      <c r="I27283" s="180"/>
      <c r="L27283" s="181"/>
      <c r="M27283" s="180"/>
      <c r="N27283" s="180"/>
      <c r="O27283" s="180"/>
    </row>
    <row r="27284" spans="8:15" s="179" customFormat="1" x14ac:dyDescent="0.2">
      <c r="H27284" s="180"/>
      <c r="I27284" s="180"/>
      <c r="L27284" s="181"/>
      <c r="M27284" s="180"/>
      <c r="N27284" s="180"/>
      <c r="O27284" s="180"/>
    </row>
    <row r="27285" spans="8:15" s="179" customFormat="1" x14ac:dyDescent="0.2">
      <c r="H27285" s="180"/>
      <c r="I27285" s="180"/>
      <c r="L27285" s="181"/>
      <c r="M27285" s="180"/>
      <c r="N27285" s="180"/>
      <c r="O27285" s="180"/>
    </row>
    <row r="27286" spans="8:15" s="179" customFormat="1" x14ac:dyDescent="0.2">
      <c r="H27286" s="180"/>
      <c r="I27286" s="180"/>
      <c r="L27286" s="181"/>
      <c r="M27286" s="180"/>
      <c r="N27286" s="180"/>
      <c r="O27286" s="180"/>
    </row>
    <row r="27287" spans="8:15" s="179" customFormat="1" x14ac:dyDescent="0.2">
      <c r="H27287" s="180"/>
      <c r="I27287" s="180"/>
      <c r="L27287" s="181"/>
      <c r="M27287" s="180"/>
      <c r="N27287" s="180"/>
      <c r="O27287" s="180"/>
    </row>
    <row r="27288" spans="8:15" s="179" customFormat="1" x14ac:dyDescent="0.2">
      <c r="H27288" s="180"/>
      <c r="I27288" s="180"/>
      <c r="L27288" s="181"/>
      <c r="M27288" s="180"/>
      <c r="N27288" s="180"/>
      <c r="O27288" s="180"/>
    </row>
    <row r="27289" spans="8:15" s="179" customFormat="1" x14ac:dyDescent="0.2">
      <c r="H27289" s="180"/>
      <c r="I27289" s="180"/>
      <c r="L27289" s="181"/>
      <c r="M27289" s="180"/>
      <c r="N27289" s="180"/>
      <c r="O27289" s="180"/>
    </row>
    <row r="27290" spans="8:15" s="179" customFormat="1" x14ac:dyDescent="0.2">
      <c r="H27290" s="180"/>
      <c r="I27290" s="180"/>
      <c r="L27290" s="181"/>
      <c r="M27290" s="180"/>
      <c r="N27290" s="180"/>
      <c r="O27290" s="180"/>
    </row>
    <row r="27291" spans="8:15" s="179" customFormat="1" x14ac:dyDescent="0.2">
      <c r="H27291" s="180"/>
      <c r="I27291" s="180"/>
      <c r="L27291" s="181"/>
      <c r="M27291" s="180"/>
      <c r="N27291" s="180"/>
      <c r="O27291" s="180"/>
    </row>
    <row r="27292" spans="8:15" s="179" customFormat="1" x14ac:dyDescent="0.2">
      <c r="H27292" s="180"/>
      <c r="I27292" s="180"/>
      <c r="L27292" s="181"/>
      <c r="M27292" s="180"/>
      <c r="N27292" s="180"/>
      <c r="O27292" s="180"/>
    </row>
    <row r="27293" spans="8:15" s="179" customFormat="1" x14ac:dyDescent="0.2">
      <c r="H27293" s="180"/>
      <c r="I27293" s="180"/>
      <c r="L27293" s="181"/>
      <c r="M27293" s="180"/>
      <c r="N27293" s="180"/>
      <c r="O27293" s="180"/>
    </row>
    <row r="27294" spans="8:15" s="179" customFormat="1" x14ac:dyDescent="0.2">
      <c r="H27294" s="180"/>
      <c r="I27294" s="180"/>
      <c r="L27294" s="181"/>
      <c r="M27294" s="180"/>
      <c r="N27294" s="180"/>
      <c r="O27294" s="180"/>
    </row>
    <row r="27295" spans="8:15" s="179" customFormat="1" x14ac:dyDescent="0.2">
      <c r="H27295" s="180"/>
      <c r="I27295" s="180"/>
      <c r="L27295" s="181"/>
      <c r="M27295" s="180"/>
      <c r="N27295" s="180"/>
      <c r="O27295" s="180"/>
    </row>
    <row r="27296" spans="8:15" s="179" customFormat="1" x14ac:dyDescent="0.2">
      <c r="H27296" s="180"/>
      <c r="I27296" s="180"/>
      <c r="L27296" s="181"/>
      <c r="M27296" s="180"/>
      <c r="N27296" s="180"/>
      <c r="O27296" s="180"/>
    </row>
    <row r="27297" spans="8:15" s="179" customFormat="1" x14ac:dyDescent="0.2">
      <c r="H27297" s="180"/>
      <c r="I27297" s="180"/>
      <c r="L27297" s="181"/>
      <c r="M27297" s="180"/>
      <c r="N27297" s="180"/>
      <c r="O27297" s="180"/>
    </row>
    <row r="27298" spans="8:15" s="179" customFormat="1" x14ac:dyDescent="0.2">
      <c r="H27298" s="180"/>
      <c r="I27298" s="180"/>
      <c r="L27298" s="181"/>
      <c r="M27298" s="180"/>
      <c r="N27298" s="180"/>
      <c r="O27298" s="180"/>
    </row>
    <row r="27299" spans="8:15" s="179" customFormat="1" x14ac:dyDescent="0.2">
      <c r="H27299" s="180"/>
      <c r="I27299" s="180"/>
      <c r="L27299" s="181"/>
      <c r="M27299" s="180"/>
      <c r="N27299" s="180"/>
      <c r="O27299" s="180"/>
    </row>
    <row r="27300" spans="8:15" s="179" customFormat="1" x14ac:dyDescent="0.2">
      <c r="H27300" s="180"/>
      <c r="I27300" s="180"/>
      <c r="L27300" s="181"/>
      <c r="M27300" s="180"/>
      <c r="N27300" s="180"/>
      <c r="O27300" s="180"/>
    </row>
    <row r="27301" spans="8:15" s="179" customFormat="1" x14ac:dyDescent="0.2">
      <c r="H27301" s="180"/>
      <c r="I27301" s="180"/>
      <c r="L27301" s="181"/>
      <c r="M27301" s="180"/>
      <c r="N27301" s="180"/>
      <c r="O27301" s="180"/>
    </row>
    <row r="27302" spans="8:15" s="179" customFormat="1" x14ac:dyDescent="0.2">
      <c r="H27302" s="180"/>
      <c r="I27302" s="180"/>
      <c r="L27302" s="181"/>
      <c r="M27302" s="180"/>
      <c r="N27302" s="180"/>
      <c r="O27302" s="180"/>
    </row>
    <row r="27303" spans="8:15" s="179" customFormat="1" x14ac:dyDescent="0.2">
      <c r="H27303" s="180"/>
      <c r="I27303" s="180"/>
      <c r="L27303" s="181"/>
      <c r="M27303" s="180"/>
      <c r="N27303" s="180"/>
      <c r="O27303" s="180"/>
    </row>
    <row r="27304" spans="8:15" s="179" customFormat="1" x14ac:dyDescent="0.2">
      <c r="H27304" s="180"/>
      <c r="I27304" s="180"/>
      <c r="L27304" s="181"/>
      <c r="M27304" s="180"/>
      <c r="N27304" s="180"/>
      <c r="O27304" s="180"/>
    </row>
    <row r="27305" spans="8:15" s="179" customFormat="1" x14ac:dyDescent="0.2">
      <c r="H27305" s="180"/>
      <c r="I27305" s="180"/>
      <c r="L27305" s="181"/>
      <c r="M27305" s="180"/>
      <c r="N27305" s="180"/>
      <c r="O27305" s="180"/>
    </row>
    <row r="27306" spans="8:15" s="179" customFormat="1" x14ac:dyDescent="0.2">
      <c r="H27306" s="180"/>
      <c r="I27306" s="180"/>
      <c r="L27306" s="181"/>
      <c r="M27306" s="180"/>
      <c r="N27306" s="180"/>
      <c r="O27306" s="180"/>
    </row>
    <row r="27307" spans="8:15" s="179" customFormat="1" x14ac:dyDescent="0.2">
      <c r="H27307" s="180"/>
      <c r="I27307" s="180"/>
      <c r="L27307" s="181"/>
      <c r="M27307" s="180"/>
      <c r="N27307" s="180"/>
      <c r="O27307" s="180"/>
    </row>
    <row r="27308" spans="8:15" s="179" customFormat="1" x14ac:dyDescent="0.2">
      <c r="H27308" s="180"/>
      <c r="I27308" s="180"/>
      <c r="L27308" s="181"/>
      <c r="M27308" s="180"/>
      <c r="N27308" s="180"/>
      <c r="O27308" s="180"/>
    </row>
    <row r="27309" spans="8:15" s="179" customFormat="1" x14ac:dyDescent="0.2">
      <c r="H27309" s="180"/>
      <c r="I27309" s="180"/>
      <c r="L27309" s="181"/>
      <c r="M27309" s="180"/>
      <c r="N27309" s="180"/>
      <c r="O27309" s="180"/>
    </row>
    <row r="27310" spans="8:15" s="179" customFormat="1" x14ac:dyDescent="0.2">
      <c r="H27310" s="180"/>
      <c r="I27310" s="180"/>
      <c r="L27310" s="181"/>
      <c r="M27310" s="180"/>
      <c r="N27310" s="180"/>
      <c r="O27310" s="180"/>
    </row>
    <row r="27311" spans="8:15" s="179" customFormat="1" x14ac:dyDescent="0.2">
      <c r="H27311" s="180"/>
      <c r="I27311" s="180"/>
      <c r="L27311" s="181"/>
      <c r="M27311" s="180"/>
      <c r="N27311" s="180"/>
      <c r="O27311" s="180"/>
    </row>
    <row r="27312" spans="8:15" s="179" customFormat="1" x14ac:dyDescent="0.2">
      <c r="H27312" s="180"/>
      <c r="I27312" s="180"/>
      <c r="L27312" s="181"/>
      <c r="M27312" s="180"/>
      <c r="N27312" s="180"/>
      <c r="O27312" s="180"/>
    </row>
    <row r="27313" spans="8:15" s="179" customFormat="1" x14ac:dyDescent="0.2">
      <c r="H27313" s="180"/>
      <c r="I27313" s="180"/>
      <c r="L27313" s="181"/>
      <c r="M27313" s="180"/>
      <c r="N27313" s="180"/>
      <c r="O27313" s="180"/>
    </row>
    <row r="27314" spans="8:15" s="179" customFormat="1" x14ac:dyDescent="0.2">
      <c r="H27314" s="180"/>
      <c r="I27314" s="180"/>
      <c r="L27314" s="181"/>
      <c r="M27314" s="180"/>
      <c r="N27314" s="180"/>
      <c r="O27314" s="180"/>
    </row>
    <row r="27315" spans="8:15" s="179" customFormat="1" x14ac:dyDescent="0.2">
      <c r="H27315" s="180"/>
      <c r="I27315" s="180"/>
      <c r="L27315" s="181"/>
      <c r="M27315" s="180"/>
      <c r="N27315" s="180"/>
      <c r="O27315" s="180"/>
    </row>
    <row r="27316" spans="8:15" s="179" customFormat="1" x14ac:dyDescent="0.2">
      <c r="H27316" s="180"/>
      <c r="I27316" s="180"/>
      <c r="L27316" s="181"/>
      <c r="M27316" s="180"/>
      <c r="N27316" s="180"/>
      <c r="O27316" s="180"/>
    </row>
    <row r="27317" spans="8:15" s="179" customFormat="1" x14ac:dyDescent="0.2">
      <c r="H27317" s="180"/>
      <c r="I27317" s="180"/>
      <c r="L27317" s="181"/>
      <c r="M27317" s="180"/>
      <c r="N27317" s="180"/>
      <c r="O27317" s="180"/>
    </row>
    <row r="27318" spans="8:15" s="179" customFormat="1" x14ac:dyDescent="0.2">
      <c r="H27318" s="180"/>
      <c r="I27318" s="180"/>
      <c r="L27318" s="181"/>
      <c r="M27318" s="180"/>
      <c r="N27318" s="180"/>
      <c r="O27318" s="180"/>
    </row>
    <row r="27319" spans="8:15" s="179" customFormat="1" x14ac:dyDescent="0.2">
      <c r="H27319" s="180"/>
      <c r="I27319" s="180"/>
      <c r="L27319" s="181"/>
      <c r="M27319" s="180"/>
      <c r="N27319" s="180"/>
      <c r="O27319" s="180"/>
    </row>
    <row r="27320" spans="8:15" s="179" customFormat="1" x14ac:dyDescent="0.2">
      <c r="H27320" s="180"/>
      <c r="I27320" s="180"/>
      <c r="L27320" s="181"/>
      <c r="M27320" s="180"/>
      <c r="N27320" s="180"/>
      <c r="O27320" s="180"/>
    </row>
    <row r="27321" spans="8:15" s="179" customFormat="1" x14ac:dyDescent="0.2">
      <c r="H27321" s="180"/>
      <c r="I27321" s="180"/>
      <c r="L27321" s="181"/>
      <c r="M27321" s="180"/>
      <c r="N27321" s="180"/>
      <c r="O27321" s="180"/>
    </row>
    <row r="27322" spans="8:15" s="179" customFormat="1" x14ac:dyDescent="0.2">
      <c r="H27322" s="180"/>
      <c r="I27322" s="180"/>
      <c r="L27322" s="181"/>
      <c r="M27322" s="180"/>
      <c r="N27322" s="180"/>
      <c r="O27322" s="180"/>
    </row>
    <row r="27323" spans="8:15" s="179" customFormat="1" x14ac:dyDescent="0.2">
      <c r="H27323" s="180"/>
      <c r="I27323" s="180"/>
      <c r="L27323" s="181"/>
      <c r="M27323" s="180"/>
      <c r="N27323" s="180"/>
      <c r="O27323" s="180"/>
    </row>
    <row r="27324" spans="8:15" s="179" customFormat="1" x14ac:dyDescent="0.2">
      <c r="H27324" s="180"/>
      <c r="I27324" s="180"/>
      <c r="L27324" s="181"/>
      <c r="M27324" s="180"/>
      <c r="N27324" s="180"/>
      <c r="O27324" s="180"/>
    </row>
    <row r="27325" spans="8:15" s="179" customFormat="1" x14ac:dyDescent="0.2">
      <c r="H27325" s="180"/>
      <c r="I27325" s="180"/>
      <c r="L27325" s="181"/>
      <c r="M27325" s="180"/>
      <c r="N27325" s="180"/>
      <c r="O27325" s="180"/>
    </row>
    <row r="27326" spans="8:15" s="179" customFormat="1" x14ac:dyDescent="0.2">
      <c r="H27326" s="180"/>
      <c r="I27326" s="180"/>
      <c r="L27326" s="181"/>
      <c r="M27326" s="180"/>
      <c r="N27326" s="180"/>
      <c r="O27326" s="180"/>
    </row>
    <row r="27327" spans="8:15" s="179" customFormat="1" x14ac:dyDescent="0.2">
      <c r="H27327" s="180"/>
      <c r="I27327" s="180"/>
      <c r="L27327" s="181"/>
      <c r="M27327" s="180"/>
      <c r="N27327" s="180"/>
      <c r="O27327" s="180"/>
    </row>
    <row r="27328" spans="8:15" s="179" customFormat="1" x14ac:dyDescent="0.2">
      <c r="H27328" s="180"/>
      <c r="I27328" s="180"/>
      <c r="L27328" s="181"/>
      <c r="M27328" s="180"/>
      <c r="N27328" s="180"/>
      <c r="O27328" s="180"/>
    </row>
    <row r="27329" spans="8:15" s="179" customFormat="1" x14ac:dyDescent="0.2">
      <c r="H27329" s="180"/>
      <c r="I27329" s="180"/>
      <c r="L27329" s="181"/>
      <c r="M27329" s="180"/>
      <c r="N27329" s="180"/>
      <c r="O27329" s="180"/>
    </row>
    <row r="27330" spans="8:15" s="179" customFormat="1" x14ac:dyDescent="0.2">
      <c r="H27330" s="180"/>
      <c r="I27330" s="180"/>
      <c r="L27330" s="181"/>
      <c r="M27330" s="180"/>
      <c r="N27330" s="180"/>
      <c r="O27330" s="180"/>
    </row>
    <row r="27331" spans="8:15" s="179" customFormat="1" x14ac:dyDescent="0.2">
      <c r="H27331" s="180"/>
      <c r="I27331" s="180"/>
      <c r="L27331" s="181"/>
      <c r="M27331" s="180"/>
      <c r="N27331" s="180"/>
      <c r="O27331" s="180"/>
    </row>
    <row r="27332" spans="8:15" s="179" customFormat="1" x14ac:dyDescent="0.2">
      <c r="H27332" s="180"/>
      <c r="I27332" s="180"/>
      <c r="L27332" s="181"/>
      <c r="M27332" s="180"/>
      <c r="N27332" s="180"/>
      <c r="O27332" s="180"/>
    </row>
    <row r="27333" spans="8:15" s="179" customFormat="1" x14ac:dyDescent="0.2">
      <c r="H27333" s="180"/>
      <c r="I27333" s="180"/>
      <c r="L27333" s="181"/>
      <c r="M27333" s="180"/>
      <c r="N27333" s="180"/>
      <c r="O27333" s="180"/>
    </row>
    <row r="27334" spans="8:15" s="179" customFormat="1" x14ac:dyDescent="0.2">
      <c r="H27334" s="180"/>
      <c r="I27334" s="180"/>
      <c r="L27334" s="181"/>
      <c r="M27334" s="180"/>
      <c r="N27334" s="180"/>
      <c r="O27334" s="180"/>
    </row>
    <row r="27335" spans="8:15" s="179" customFormat="1" x14ac:dyDescent="0.2">
      <c r="H27335" s="180"/>
      <c r="I27335" s="180"/>
      <c r="L27335" s="181"/>
      <c r="M27335" s="180"/>
      <c r="N27335" s="180"/>
      <c r="O27335" s="180"/>
    </row>
    <row r="27336" spans="8:15" s="179" customFormat="1" x14ac:dyDescent="0.2">
      <c r="H27336" s="180"/>
      <c r="I27336" s="180"/>
      <c r="L27336" s="181"/>
      <c r="M27336" s="180"/>
      <c r="N27336" s="180"/>
      <c r="O27336" s="180"/>
    </row>
    <row r="27337" spans="8:15" s="179" customFormat="1" x14ac:dyDescent="0.2">
      <c r="H27337" s="180"/>
      <c r="I27337" s="180"/>
      <c r="L27337" s="181"/>
      <c r="M27337" s="180"/>
      <c r="N27337" s="180"/>
      <c r="O27337" s="180"/>
    </row>
    <row r="27338" spans="8:15" s="179" customFormat="1" x14ac:dyDescent="0.2">
      <c r="H27338" s="180"/>
      <c r="I27338" s="180"/>
      <c r="L27338" s="181"/>
      <c r="M27338" s="180"/>
      <c r="N27338" s="180"/>
      <c r="O27338" s="180"/>
    </row>
    <row r="27339" spans="8:15" s="179" customFormat="1" x14ac:dyDescent="0.2">
      <c r="H27339" s="180"/>
      <c r="I27339" s="180"/>
      <c r="L27339" s="181"/>
      <c r="M27339" s="180"/>
      <c r="N27339" s="180"/>
      <c r="O27339" s="180"/>
    </row>
    <row r="27340" spans="8:15" s="179" customFormat="1" x14ac:dyDescent="0.2">
      <c r="H27340" s="180"/>
      <c r="I27340" s="180"/>
      <c r="L27340" s="181"/>
      <c r="M27340" s="180"/>
      <c r="N27340" s="180"/>
      <c r="O27340" s="180"/>
    </row>
    <row r="27341" spans="8:15" s="179" customFormat="1" x14ac:dyDescent="0.2">
      <c r="H27341" s="180"/>
      <c r="I27341" s="180"/>
      <c r="L27341" s="181"/>
      <c r="M27341" s="180"/>
      <c r="N27341" s="180"/>
      <c r="O27341" s="180"/>
    </row>
    <row r="27342" spans="8:15" s="179" customFormat="1" x14ac:dyDescent="0.2">
      <c r="H27342" s="180"/>
      <c r="I27342" s="180"/>
      <c r="L27342" s="181"/>
      <c r="M27342" s="180"/>
      <c r="N27342" s="180"/>
      <c r="O27342" s="180"/>
    </row>
    <row r="27343" spans="8:15" s="179" customFormat="1" x14ac:dyDescent="0.2">
      <c r="H27343" s="180"/>
      <c r="I27343" s="180"/>
      <c r="L27343" s="181"/>
      <c r="M27343" s="180"/>
      <c r="N27343" s="180"/>
      <c r="O27343" s="180"/>
    </row>
    <row r="27344" spans="8:15" s="179" customFormat="1" x14ac:dyDescent="0.2">
      <c r="H27344" s="180"/>
      <c r="I27344" s="180"/>
      <c r="L27344" s="181"/>
      <c r="M27344" s="180"/>
      <c r="N27344" s="180"/>
      <c r="O27344" s="180"/>
    </row>
    <row r="27345" spans="8:15" s="179" customFormat="1" x14ac:dyDescent="0.2">
      <c r="H27345" s="180"/>
      <c r="I27345" s="180"/>
      <c r="L27345" s="181"/>
      <c r="M27345" s="180"/>
      <c r="N27345" s="180"/>
      <c r="O27345" s="180"/>
    </row>
    <row r="27346" spans="8:15" s="179" customFormat="1" x14ac:dyDescent="0.2">
      <c r="H27346" s="180"/>
      <c r="I27346" s="180"/>
      <c r="L27346" s="181"/>
      <c r="M27346" s="180"/>
      <c r="N27346" s="180"/>
      <c r="O27346" s="180"/>
    </row>
    <row r="27347" spans="8:15" s="179" customFormat="1" x14ac:dyDescent="0.2">
      <c r="H27347" s="180"/>
      <c r="I27347" s="180"/>
      <c r="L27347" s="181"/>
      <c r="M27347" s="180"/>
      <c r="N27347" s="180"/>
      <c r="O27347" s="180"/>
    </row>
    <row r="27348" spans="8:15" s="179" customFormat="1" x14ac:dyDescent="0.2">
      <c r="H27348" s="180"/>
      <c r="I27348" s="180"/>
      <c r="L27348" s="181"/>
      <c r="M27348" s="180"/>
      <c r="N27348" s="180"/>
      <c r="O27348" s="180"/>
    </row>
    <row r="27349" spans="8:15" s="179" customFormat="1" x14ac:dyDescent="0.2">
      <c r="H27349" s="180"/>
      <c r="I27349" s="180"/>
      <c r="L27349" s="181"/>
      <c r="M27349" s="180"/>
      <c r="N27349" s="180"/>
      <c r="O27349" s="180"/>
    </row>
    <row r="27350" spans="8:15" s="179" customFormat="1" x14ac:dyDescent="0.2">
      <c r="H27350" s="180"/>
      <c r="I27350" s="180"/>
      <c r="L27350" s="181"/>
      <c r="M27350" s="180"/>
      <c r="N27350" s="180"/>
      <c r="O27350" s="180"/>
    </row>
    <row r="27351" spans="8:15" s="179" customFormat="1" x14ac:dyDescent="0.2">
      <c r="H27351" s="180"/>
      <c r="I27351" s="180"/>
      <c r="L27351" s="181"/>
      <c r="M27351" s="180"/>
      <c r="N27351" s="180"/>
      <c r="O27351" s="180"/>
    </row>
    <row r="27352" spans="8:15" s="179" customFormat="1" x14ac:dyDescent="0.2">
      <c r="H27352" s="180"/>
      <c r="I27352" s="180"/>
      <c r="L27352" s="181"/>
      <c r="M27352" s="180"/>
      <c r="N27352" s="180"/>
      <c r="O27352" s="180"/>
    </row>
    <row r="27353" spans="8:15" s="179" customFormat="1" x14ac:dyDescent="0.2">
      <c r="H27353" s="180"/>
      <c r="I27353" s="180"/>
      <c r="L27353" s="181"/>
      <c r="M27353" s="180"/>
      <c r="N27353" s="180"/>
      <c r="O27353" s="180"/>
    </row>
    <row r="27354" spans="8:15" s="179" customFormat="1" x14ac:dyDescent="0.2">
      <c r="H27354" s="180"/>
      <c r="I27354" s="180"/>
      <c r="L27354" s="181"/>
      <c r="M27354" s="180"/>
      <c r="N27354" s="180"/>
      <c r="O27354" s="180"/>
    </row>
    <row r="27355" spans="8:15" s="179" customFormat="1" x14ac:dyDescent="0.2">
      <c r="H27355" s="180"/>
      <c r="I27355" s="180"/>
      <c r="L27355" s="181"/>
      <c r="M27355" s="180"/>
      <c r="N27355" s="180"/>
      <c r="O27355" s="180"/>
    </row>
    <row r="27356" spans="8:15" s="179" customFormat="1" x14ac:dyDescent="0.2">
      <c r="H27356" s="180"/>
      <c r="I27356" s="180"/>
      <c r="L27356" s="181"/>
      <c r="M27356" s="180"/>
      <c r="N27356" s="180"/>
      <c r="O27356" s="180"/>
    </row>
    <row r="27357" spans="8:15" s="179" customFormat="1" x14ac:dyDescent="0.2">
      <c r="H27357" s="180"/>
      <c r="I27357" s="180"/>
      <c r="L27357" s="181"/>
      <c r="M27357" s="180"/>
      <c r="N27357" s="180"/>
      <c r="O27357" s="180"/>
    </row>
    <row r="27358" spans="8:15" s="179" customFormat="1" x14ac:dyDescent="0.2">
      <c r="H27358" s="180"/>
      <c r="I27358" s="180"/>
      <c r="L27358" s="181"/>
      <c r="M27358" s="180"/>
      <c r="N27358" s="180"/>
      <c r="O27358" s="180"/>
    </row>
    <row r="27359" spans="8:15" s="179" customFormat="1" x14ac:dyDescent="0.2">
      <c r="H27359" s="180"/>
      <c r="I27359" s="180"/>
      <c r="L27359" s="181"/>
      <c r="M27359" s="180"/>
      <c r="N27359" s="180"/>
      <c r="O27359" s="180"/>
    </row>
    <row r="27360" spans="8:15" s="179" customFormat="1" x14ac:dyDescent="0.2">
      <c r="H27360" s="180"/>
      <c r="I27360" s="180"/>
      <c r="L27360" s="181"/>
      <c r="M27360" s="180"/>
      <c r="N27360" s="180"/>
      <c r="O27360" s="180"/>
    </row>
    <row r="27361" spans="8:15" s="179" customFormat="1" x14ac:dyDescent="0.2">
      <c r="H27361" s="180"/>
      <c r="I27361" s="180"/>
      <c r="L27361" s="181"/>
      <c r="M27361" s="180"/>
      <c r="N27361" s="180"/>
      <c r="O27361" s="180"/>
    </row>
    <row r="27362" spans="8:15" s="179" customFormat="1" x14ac:dyDescent="0.2">
      <c r="H27362" s="180"/>
      <c r="I27362" s="180"/>
      <c r="L27362" s="181"/>
      <c r="M27362" s="180"/>
      <c r="N27362" s="180"/>
      <c r="O27362" s="180"/>
    </row>
    <row r="27363" spans="8:15" s="179" customFormat="1" x14ac:dyDescent="0.2">
      <c r="H27363" s="180"/>
      <c r="I27363" s="180"/>
      <c r="L27363" s="181"/>
      <c r="M27363" s="180"/>
      <c r="N27363" s="180"/>
      <c r="O27363" s="180"/>
    </row>
    <row r="27364" spans="8:15" s="179" customFormat="1" x14ac:dyDescent="0.2">
      <c r="H27364" s="180"/>
      <c r="I27364" s="180"/>
      <c r="L27364" s="181"/>
      <c r="M27364" s="180"/>
      <c r="N27364" s="180"/>
      <c r="O27364" s="180"/>
    </row>
    <row r="27365" spans="8:15" s="179" customFormat="1" x14ac:dyDescent="0.2">
      <c r="H27365" s="180"/>
      <c r="I27365" s="180"/>
      <c r="L27365" s="181"/>
      <c r="M27365" s="180"/>
      <c r="N27365" s="180"/>
      <c r="O27365" s="180"/>
    </row>
    <row r="27366" spans="8:15" s="179" customFormat="1" x14ac:dyDescent="0.2">
      <c r="H27366" s="180"/>
      <c r="I27366" s="180"/>
      <c r="L27366" s="181"/>
      <c r="M27366" s="180"/>
      <c r="N27366" s="180"/>
      <c r="O27366" s="180"/>
    </row>
    <row r="27367" spans="8:15" s="179" customFormat="1" x14ac:dyDescent="0.2">
      <c r="H27367" s="180"/>
      <c r="I27367" s="180"/>
      <c r="L27367" s="181"/>
      <c r="M27367" s="180"/>
      <c r="N27367" s="180"/>
      <c r="O27367" s="180"/>
    </row>
    <row r="27368" spans="8:15" s="179" customFormat="1" x14ac:dyDescent="0.2">
      <c r="H27368" s="180"/>
      <c r="I27368" s="180"/>
      <c r="L27368" s="181"/>
      <c r="M27368" s="180"/>
      <c r="N27368" s="180"/>
      <c r="O27368" s="180"/>
    </row>
    <row r="27369" spans="8:15" s="179" customFormat="1" x14ac:dyDescent="0.2">
      <c r="H27369" s="180"/>
      <c r="I27369" s="180"/>
      <c r="L27369" s="181"/>
      <c r="M27369" s="180"/>
      <c r="N27369" s="180"/>
      <c r="O27369" s="180"/>
    </row>
    <row r="27370" spans="8:15" s="179" customFormat="1" x14ac:dyDescent="0.2">
      <c r="H27370" s="180"/>
      <c r="I27370" s="180"/>
      <c r="L27370" s="181"/>
      <c r="M27370" s="180"/>
      <c r="N27370" s="180"/>
      <c r="O27370" s="180"/>
    </row>
    <row r="27371" spans="8:15" s="179" customFormat="1" x14ac:dyDescent="0.2">
      <c r="H27371" s="180"/>
      <c r="I27371" s="180"/>
      <c r="L27371" s="181"/>
      <c r="M27371" s="180"/>
      <c r="N27371" s="180"/>
      <c r="O27371" s="180"/>
    </row>
    <row r="27372" spans="8:15" s="179" customFormat="1" x14ac:dyDescent="0.2">
      <c r="H27372" s="180"/>
      <c r="I27372" s="180"/>
      <c r="L27372" s="181"/>
      <c r="M27372" s="180"/>
      <c r="N27372" s="180"/>
      <c r="O27372" s="180"/>
    </row>
    <row r="27373" spans="8:15" s="179" customFormat="1" x14ac:dyDescent="0.2">
      <c r="H27373" s="180"/>
      <c r="I27373" s="180"/>
      <c r="L27373" s="181"/>
      <c r="M27373" s="180"/>
      <c r="N27373" s="180"/>
      <c r="O27373" s="180"/>
    </row>
    <row r="27374" spans="8:15" s="179" customFormat="1" x14ac:dyDescent="0.2">
      <c r="H27374" s="180"/>
      <c r="I27374" s="180"/>
      <c r="L27374" s="181"/>
      <c r="M27374" s="180"/>
      <c r="N27374" s="180"/>
      <c r="O27374" s="180"/>
    </row>
    <row r="27375" spans="8:15" s="179" customFormat="1" x14ac:dyDescent="0.2">
      <c r="H27375" s="180"/>
      <c r="I27375" s="180"/>
      <c r="L27375" s="181"/>
      <c r="M27375" s="180"/>
      <c r="N27375" s="180"/>
      <c r="O27375" s="180"/>
    </row>
    <row r="27376" spans="8:15" s="179" customFormat="1" x14ac:dyDescent="0.2">
      <c r="H27376" s="180"/>
      <c r="I27376" s="180"/>
      <c r="L27376" s="181"/>
      <c r="M27376" s="180"/>
      <c r="N27376" s="180"/>
      <c r="O27376" s="180"/>
    </row>
    <row r="27377" spans="8:15" s="179" customFormat="1" x14ac:dyDescent="0.2">
      <c r="H27377" s="180"/>
      <c r="I27377" s="180"/>
      <c r="L27377" s="181"/>
      <c r="M27377" s="180"/>
      <c r="N27377" s="180"/>
      <c r="O27377" s="180"/>
    </row>
    <row r="27378" spans="8:15" s="179" customFormat="1" x14ac:dyDescent="0.2">
      <c r="H27378" s="180"/>
      <c r="I27378" s="180"/>
      <c r="L27378" s="181"/>
      <c r="M27378" s="180"/>
      <c r="N27378" s="180"/>
      <c r="O27378" s="180"/>
    </row>
    <row r="27379" spans="8:15" s="179" customFormat="1" x14ac:dyDescent="0.2">
      <c r="H27379" s="180"/>
      <c r="I27379" s="180"/>
      <c r="L27379" s="181"/>
      <c r="M27379" s="180"/>
      <c r="N27379" s="180"/>
      <c r="O27379" s="180"/>
    </row>
    <row r="27380" spans="8:15" s="179" customFormat="1" x14ac:dyDescent="0.2">
      <c r="H27380" s="180"/>
      <c r="I27380" s="180"/>
      <c r="L27380" s="181"/>
      <c r="M27380" s="180"/>
      <c r="N27380" s="180"/>
      <c r="O27380" s="180"/>
    </row>
    <row r="27381" spans="8:15" s="179" customFormat="1" x14ac:dyDescent="0.2">
      <c r="H27381" s="180"/>
      <c r="I27381" s="180"/>
      <c r="L27381" s="181"/>
      <c r="M27381" s="180"/>
      <c r="N27381" s="180"/>
      <c r="O27381" s="180"/>
    </row>
    <row r="27382" spans="8:15" s="179" customFormat="1" x14ac:dyDescent="0.2">
      <c r="H27382" s="180"/>
      <c r="I27382" s="180"/>
      <c r="L27382" s="181"/>
      <c r="M27382" s="180"/>
      <c r="N27382" s="180"/>
      <c r="O27382" s="180"/>
    </row>
    <row r="27383" spans="8:15" s="179" customFormat="1" x14ac:dyDescent="0.2">
      <c r="H27383" s="180"/>
      <c r="I27383" s="180"/>
      <c r="L27383" s="181"/>
      <c r="M27383" s="180"/>
      <c r="N27383" s="180"/>
      <c r="O27383" s="180"/>
    </row>
    <row r="27384" spans="8:15" s="179" customFormat="1" x14ac:dyDescent="0.2">
      <c r="H27384" s="180"/>
      <c r="I27384" s="180"/>
      <c r="L27384" s="181"/>
      <c r="M27384" s="180"/>
      <c r="N27384" s="180"/>
      <c r="O27384" s="180"/>
    </row>
    <row r="27385" spans="8:15" s="179" customFormat="1" x14ac:dyDescent="0.2">
      <c r="H27385" s="180"/>
      <c r="I27385" s="180"/>
      <c r="L27385" s="181"/>
      <c r="M27385" s="180"/>
      <c r="N27385" s="180"/>
      <c r="O27385" s="180"/>
    </row>
    <row r="27386" spans="8:15" s="179" customFormat="1" x14ac:dyDescent="0.2">
      <c r="H27386" s="180"/>
      <c r="I27386" s="180"/>
      <c r="L27386" s="181"/>
      <c r="M27386" s="180"/>
      <c r="N27386" s="180"/>
      <c r="O27386" s="180"/>
    </row>
    <row r="27387" spans="8:15" s="179" customFormat="1" x14ac:dyDescent="0.2">
      <c r="H27387" s="180"/>
      <c r="I27387" s="180"/>
      <c r="L27387" s="181"/>
      <c r="M27387" s="180"/>
      <c r="N27387" s="180"/>
      <c r="O27387" s="180"/>
    </row>
    <row r="27388" spans="8:15" s="179" customFormat="1" x14ac:dyDescent="0.2">
      <c r="H27388" s="180"/>
      <c r="I27388" s="180"/>
      <c r="L27388" s="181"/>
      <c r="M27388" s="180"/>
      <c r="N27388" s="180"/>
      <c r="O27388" s="180"/>
    </row>
    <row r="27389" spans="8:15" s="179" customFormat="1" x14ac:dyDescent="0.2">
      <c r="H27389" s="180"/>
      <c r="I27389" s="180"/>
      <c r="L27389" s="181"/>
      <c r="M27389" s="180"/>
      <c r="N27389" s="180"/>
      <c r="O27389" s="180"/>
    </row>
    <row r="27390" spans="8:15" s="179" customFormat="1" x14ac:dyDescent="0.2">
      <c r="H27390" s="180"/>
      <c r="I27390" s="180"/>
      <c r="L27390" s="181"/>
      <c r="M27390" s="180"/>
      <c r="N27390" s="180"/>
      <c r="O27390" s="180"/>
    </row>
    <row r="27391" spans="8:15" s="179" customFormat="1" x14ac:dyDescent="0.2">
      <c r="H27391" s="180"/>
      <c r="I27391" s="180"/>
      <c r="L27391" s="181"/>
      <c r="M27391" s="180"/>
      <c r="N27391" s="180"/>
      <c r="O27391" s="180"/>
    </row>
    <row r="27392" spans="8:15" s="179" customFormat="1" x14ac:dyDescent="0.2">
      <c r="H27392" s="180"/>
      <c r="I27392" s="180"/>
      <c r="L27392" s="181"/>
      <c r="M27392" s="180"/>
      <c r="N27392" s="180"/>
      <c r="O27392" s="180"/>
    </row>
    <row r="27393" spans="8:15" s="179" customFormat="1" x14ac:dyDescent="0.2">
      <c r="H27393" s="180"/>
      <c r="I27393" s="180"/>
      <c r="L27393" s="181"/>
      <c r="M27393" s="180"/>
      <c r="N27393" s="180"/>
      <c r="O27393" s="180"/>
    </row>
    <row r="27394" spans="8:15" s="179" customFormat="1" x14ac:dyDescent="0.2">
      <c r="H27394" s="180"/>
      <c r="I27394" s="180"/>
      <c r="L27394" s="181"/>
      <c r="M27394" s="180"/>
      <c r="N27394" s="180"/>
      <c r="O27394" s="180"/>
    </row>
    <row r="27395" spans="8:15" s="179" customFormat="1" x14ac:dyDescent="0.2">
      <c r="H27395" s="180"/>
      <c r="I27395" s="180"/>
      <c r="L27395" s="181"/>
      <c r="M27395" s="180"/>
      <c r="N27395" s="180"/>
      <c r="O27395" s="180"/>
    </row>
    <row r="27396" spans="8:15" s="179" customFormat="1" x14ac:dyDescent="0.2">
      <c r="H27396" s="180"/>
      <c r="I27396" s="180"/>
      <c r="L27396" s="181"/>
      <c r="M27396" s="180"/>
      <c r="N27396" s="180"/>
      <c r="O27396" s="180"/>
    </row>
    <row r="27397" spans="8:15" s="179" customFormat="1" x14ac:dyDescent="0.2">
      <c r="H27397" s="180"/>
      <c r="I27397" s="180"/>
      <c r="L27397" s="181"/>
      <c r="M27397" s="180"/>
      <c r="N27397" s="180"/>
      <c r="O27397" s="180"/>
    </row>
    <row r="27398" spans="8:15" s="179" customFormat="1" x14ac:dyDescent="0.2">
      <c r="H27398" s="180"/>
      <c r="I27398" s="180"/>
      <c r="L27398" s="181"/>
      <c r="M27398" s="180"/>
      <c r="N27398" s="180"/>
      <c r="O27398" s="180"/>
    </row>
    <row r="27399" spans="8:15" s="179" customFormat="1" x14ac:dyDescent="0.2">
      <c r="H27399" s="180"/>
      <c r="I27399" s="180"/>
      <c r="L27399" s="181"/>
      <c r="M27399" s="180"/>
      <c r="N27399" s="180"/>
      <c r="O27399" s="180"/>
    </row>
    <row r="27400" spans="8:15" s="179" customFormat="1" x14ac:dyDescent="0.2">
      <c r="H27400" s="180"/>
      <c r="I27400" s="180"/>
      <c r="L27400" s="181"/>
      <c r="M27400" s="180"/>
      <c r="N27400" s="180"/>
      <c r="O27400" s="180"/>
    </row>
    <row r="27401" spans="8:15" s="179" customFormat="1" x14ac:dyDescent="0.2">
      <c r="H27401" s="180"/>
      <c r="I27401" s="180"/>
      <c r="L27401" s="181"/>
      <c r="M27401" s="180"/>
      <c r="N27401" s="180"/>
      <c r="O27401" s="180"/>
    </row>
    <row r="27402" spans="8:15" s="179" customFormat="1" x14ac:dyDescent="0.2">
      <c r="H27402" s="180"/>
      <c r="I27402" s="180"/>
      <c r="L27402" s="181"/>
      <c r="M27402" s="180"/>
      <c r="N27402" s="180"/>
      <c r="O27402" s="180"/>
    </row>
    <row r="27403" spans="8:15" s="179" customFormat="1" x14ac:dyDescent="0.2">
      <c r="H27403" s="180"/>
      <c r="I27403" s="180"/>
      <c r="L27403" s="181"/>
      <c r="M27403" s="180"/>
      <c r="N27403" s="180"/>
      <c r="O27403" s="180"/>
    </row>
    <row r="27404" spans="8:15" s="179" customFormat="1" x14ac:dyDescent="0.2">
      <c r="H27404" s="180"/>
      <c r="I27404" s="180"/>
      <c r="L27404" s="181"/>
      <c r="M27404" s="180"/>
      <c r="N27404" s="180"/>
      <c r="O27404" s="180"/>
    </row>
    <row r="27405" spans="8:15" s="179" customFormat="1" x14ac:dyDescent="0.2">
      <c r="H27405" s="180"/>
      <c r="I27405" s="180"/>
      <c r="L27405" s="181"/>
      <c r="M27405" s="180"/>
      <c r="N27405" s="180"/>
      <c r="O27405" s="180"/>
    </row>
    <row r="27406" spans="8:15" s="179" customFormat="1" x14ac:dyDescent="0.2">
      <c r="H27406" s="180"/>
      <c r="I27406" s="180"/>
      <c r="L27406" s="181"/>
      <c r="M27406" s="180"/>
      <c r="N27406" s="180"/>
      <c r="O27406" s="180"/>
    </row>
    <row r="27407" spans="8:15" s="179" customFormat="1" x14ac:dyDescent="0.2">
      <c r="H27407" s="180"/>
      <c r="I27407" s="180"/>
      <c r="L27407" s="181"/>
      <c r="M27407" s="180"/>
      <c r="N27407" s="180"/>
      <c r="O27407" s="180"/>
    </row>
    <row r="27408" spans="8:15" s="179" customFormat="1" x14ac:dyDescent="0.2">
      <c r="H27408" s="180"/>
      <c r="I27408" s="180"/>
      <c r="L27408" s="181"/>
      <c r="M27408" s="180"/>
      <c r="N27408" s="180"/>
      <c r="O27408" s="180"/>
    </row>
    <row r="27409" spans="8:15" s="179" customFormat="1" x14ac:dyDescent="0.2">
      <c r="H27409" s="180"/>
      <c r="I27409" s="180"/>
      <c r="L27409" s="181"/>
      <c r="M27409" s="180"/>
      <c r="N27409" s="180"/>
      <c r="O27409" s="180"/>
    </row>
    <row r="27410" spans="8:15" s="179" customFormat="1" x14ac:dyDescent="0.2">
      <c r="H27410" s="180"/>
      <c r="I27410" s="180"/>
      <c r="L27410" s="181"/>
      <c r="M27410" s="180"/>
      <c r="N27410" s="180"/>
      <c r="O27410" s="180"/>
    </row>
    <row r="27411" spans="8:15" s="179" customFormat="1" x14ac:dyDescent="0.2">
      <c r="H27411" s="180"/>
      <c r="I27411" s="180"/>
      <c r="L27411" s="181"/>
      <c r="M27411" s="180"/>
      <c r="N27411" s="180"/>
      <c r="O27411" s="180"/>
    </row>
    <row r="27412" spans="8:15" s="179" customFormat="1" x14ac:dyDescent="0.2">
      <c r="H27412" s="180"/>
      <c r="I27412" s="180"/>
      <c r="L27412" s="181"/>
      <c r="M27412" s="180"/>
      <c r="N27412" s="180"/>
      <c r="O27412" s="180"/>
    </row>
    <row r="27413" spans="8:15" s="179" customFormat="1" x14ac:dyDescent="0.2">
      <c r="H27413" s="180"/>
      <c r="I27413" s="180"/>
      <c r="L27413" s="181"/>
      <c r="M27413" s="180"/>
      <c r="N27413" s="180"/>
      <c r="O27413" s="180"/>
    </row>
    <row r="27414" spans="8:15" s="179" customFormat="1" x14ac:dyDescent="0.2">
      <c r="H27414" s="180"/>
      <c r="I27414" s="180"/>
      <c r="L27414" s="181"/>
      <c r="M27414" s="180"/>
      <c r="N27414" s="180"/>
      <c r="O27414" s="180"/>
    </row>
    <row r="27415" spans="8:15" s="179" customFormat="1" x14ac:dyDescent="0.2">
      <c r="H27415" s="180"/>
      <c r="I27415" s="180"/>
      <c r="L27415" s="181"/>
      <c r="M27415" s="180"/>
      <c r="N27415" s="180"/>
      <c r="O27415" s="180"/>
    </row>
    <row r="27416" spans="8:15" s="179" customFormat="1" x14ac:dyDescent="0.2">
      <c r="H27416" s="180"/>
      <c r="I27416" s="180"/>
      <c r="L27416" s="181"/>
      <c r="M27416" s="180"/>
      <c r="N27416" s="180"/>
      <c r="O27416" s="180"/>
    </row>
    <row r="27417" spans="8:15" s="179" customFormat="1" x14ac:dyDescent="0.2">
      <c r="H27417" s="180"/>
      <c r="I27417" s="180"/>
      <c r="L27417" s="181"/>
      <c r="M27417" s="180"/>
      <c r="N27417" s="180"/>
      <c r="O27417" s="180"/>
    </row>
    <row r="27418" spans="8:15" s="179" customFormat="1" x14ac:dyDescent="0.2">
      <c r="H27418" s="180"/>
      <c r="I27418" s="180"/>
      <c r="L27418" s="181"/>
      <c r="M27418" s="180"/>
      <c r="N27418" s="180"/>
      <c r="O27418" s="180"/>
    </row>
    <row r="27419" spans="8:15" s="179" customFormat="1" x14ac:dyDescent="0.2">
      <c r="H27419" s="180"/>
      <c r="I27419" s="180"/>
      <c r="L27419" s="181"/>
      <c r="M27419" s="180"/>
      <c r="N27419" s="180"/>
      <c r="O27419" s="180"/>
    </row>
    <row r="27420" spans="8:15" s="179" customFormat="1" x14ac:dyDescent="0.2">
      <c r="H27420" s="180"/>
      <c r="I27420" s="180"/>
      <c r="L27420" s="181"/>
      <c r="M27420" s="180"/>
      <c r="N27420" s="180"/>
      <c r="O27420" s="180"/>
    </row>
    <row r="27421" spans="8:15" s="179" customFormat="1" x14ac:dyDescent="0.2">
      <c r="H27421" s="180"/>
      <c r="I27421" s="180"/>
      <c r="L27421" s="181"/>
      <c r="M27421" s="180"/>
      <c r="N27421" s="180"/>
      <c r="O27421" s="180"/>
    </row>
    <row r="27422" spans="8:15" s="179" customFormat="1" x14ac:dyDescent="0.2">
      <c r="H27422" s="180"/>
      <c r="I27422" s="180"/>
      <c r="L27422" s="181"/>
      <c r="M27422" s="180"/>
      <c r="N27422" s="180"/>
      <c r="O27422" s="180"/>
    </row>
    <row r="27423" spans="8:15" s="179" customFormat="1" x14ac:dyDescent="0.2">
      <c r="H27423" s="180"/>
      <c r="I27423" s="180"/>
      <c r="L27423" s="181"/>
      <c r="M27423" s="180"/>
      <c r="N27423" s="180"/>
      <c r="O27423" s="180"/>
    </row>
    <row r="27424" spans="8:15" s="179" customFormat="1" x14ac:dyDescent="0.2">
      <c r="H27424" s="180"/>
      <c r="I27424" s="180"/>
      <c r="L27424" s="181"/>
      <c r="M27424" s="180"/>
      <c r="N27424" s="180"/>
      <c r="O27424" s="180"/>
    </row>
    <row r="27425" spans="8:15" s="179" customFormat="1" x14ac:dyDescent="0.2">
      <c r="H27425" s="180"/>
      <c r="I27425" s="180"/>
      <c r="L27425" s="181"/>
      <c r="M27425" s="180"/>
      <c r="N27425" s="180"/>
      <c r="O27425" s="180"/>
    </row>
    <row r="27426" spans="8:15" s="179" customFormat="1" x14ac:dyDescent="0.2">
      <c r="H27426" s="180"/>
      <c r="I27426" s="180"/>
      <c r="L27426" s="181"/>
      <c r="M27426" s="180"/>
      <c r="N27426" s="180"/>
      <c r="O27426" s="180"/>
    </row>
    <row r="27427" spans="8:15" s="179" customFormat="1" x14ac:dyDescent="0.2">
      <c r="H27427" s="180"/>
      <c r="I27427" s="180"/>
      <c r="L27427" s="181"/>
      <c r="M27427" s="180"/>
      <c r="N27427" s="180"/>
      <c r="O27427" s="180"/>
    </row>
    <row r="27428" spans="8:15" s="179" customFormat="1" x14ac:dyDescent="0.2">
      <c r="H27428" s="180"/>
      <c r="I27428" s="180"/>
      <c r="L27428" s="181"/>
      <c r="M27428" s="180"/>
      <c r="N27428" s="180"/>
      <c r="O27428" s="180"/>
    </row>
    <row r="27429" spans="8:15" s="179" customFormat="1" x14ac:dyDescent="0.2">
      <c r="H27429" s="180"/>
      <c r="I27429" s="180"/>
      <c r="L27429" s="181"/>
      <c r="M27429" s="180"/>
      <c r="N27429" s="180"/>
      <c r="O27429" s="180"/>
    </row>
    <row r="27430" spans="8:15" s="179" customFormat="1" x14ac:dyDescent="0.2">
      <c r="H27430" s="180"/>
      <c r="I27430" s="180"/>
      <c r="L27430" s="181"/>
      <c r="M27430" s="180"/>
      <c r="N27430" s="180"/>
      <c r="O27430" s="180"/>
    </row>
    <row r="27431" spans="8:15" s="179" customFormat="1" x14ac:dyDescent="0.2">
      <c r="H27431" s="180"/>
      <c r="I27431" s="180"/>
      <c r="L27431" s="181"/>
      <c r="M27431" s="180"/>
      <c r="N27431" s="180"/>
      <c r="O27431" s="180"/>
    </row>
    <row r="27432" spans="8:15" s="179" customFormat="1" x14ac:dyDescent="0.2">
      <c r="H27432" s="180"/>
      <c r="I27432" s="180"/>
      <c r="L27432" s="181"/>
      <c r="M27432" s="180"/>
      <c r="N27432" s="180"/>
      <c r="O27432" s="180"/>
    </row>
    <row r="27433" spans="8:15" s="179" customFormat="1" x14ac:dyDescent="0.2">
      <c r="H27433" s="180"/>
      <c r="I27433" s="180"/>
      <c r="L27433" s="181"/>
      <c r="M27433" s="180"/>
      <c r="N27433" s="180"/>
      <c r="O27433" s="180"/>
    </row>
    <row r="27434" spans="8:15" s="179" customFormat="1" x14ac:dyDescent="0.2">
      <c r="H27434" s="180"/>
      <c r="I27434" s="180"/>
      <c r="L27434" s="181"/>
      <c r="M27434" s="180"/>
      <c r="N27434" s="180"/>
      <c r="O27434" s="180"/>
    </row>
    <row r="27435" spans="8:15" s="179" customFormat="1" x14ac:dyDescent="0.2">
      <c r="H27435" s="180"/>
      <c r="I27435" s="180"/>
      <c r="L27435" s="181"/>
      <c r="M27435" s="180"/>
      <c r="N27435" s="180"/>
      <c r="O27435" s="180"/>
    </row>
    <row r="27436" spans="8:15" s="179" customFormat="1" x14ac:dyDescent="0.2">
      <c r="H27436" s="180"/>
      <c r="I27436" s="180"/>
      <c r="L27436" s="181"/>
      <c r="M27436" s="180"/>
      <c r="N27436" s="180"/>
      <c r="O27436" s="180"/>
    </row>
    <row r="27437" spans="8:15" s="179" customFormat="1" x14ac:dyDescent="0.2">
      <c r="H27437" s="180"/>
      <c r="I27437" s="180"/>
      <c r="L27437" s="181"/>
      <c r="M27437" s="180"/>
      <c r="N27437" s="180"/>
      <c r="O27437" s="180"/>
    </row>
    <row r="27438" spans="8:15" s="179" customFormat="1" x14ac:dyDescent="0.2">
      <c r="H27438" s="180"/>
      <c r="I27438" s="180"/>
      <c r="L27438" s="181"/>
      <c r="M27438" s="180"/>
      <c r="N27438" s="180"/>
      <c r="O27438" s="180"/>
    </row>
    <row r="27439" spans="8:15" s="179" customFormat="1" x14ac:dyDescent="0.2">
      <c r="H27439" s="180"/>
      <c r="I27439" s="180"/>
      <c r="L27439" s="181"/>
      <c r="M27439" s="180"/>
      <c r="N27439" s="180"/>
      <c r="O27439" s="180"/>
    </row>
    <row r="27440" spans="8:15" s="179" customFormat="1" x14ac:dyDescent="0.2">
      <c r="H27440" s="180"/>
      <c r="I27440" s="180"/>
      <c r="L27440" s="181"/>
      <c r="M27440" s="180"/>
      <c r="N27440" s="180"/>
      <c r="O27440" s="180"/>
    </row>
    <row r="27441" spans="8:15" s="179" customFormat="1" x14ac:dyDescent="0.2">
      <c r="H27441" s="180"/>
      <c r="I27441" s="180"/>
      <c r="L27441" s="181"/>
      <c r="M27441" s="180"/>
      <c r="N27441" s="180"/>
      <c r="O27441" s="180"/>
    </row>
    <row r="27442" spans="8:15" s="179" customFormat="1" x14ac:dyDescent="0.2">
      <c r="H27442" s="180"/>
      <c r="I27442" s="180"/>
      <c r="L27442" s="181"/>
      <c r="M27442" s="180"/>
      <c r="N27442" s="180"/>
      <c r="O27442" s="180"/>
    </row>
    <row r="27443" spans="8:15" s="179" customFormat="1" x14ac:dyDescent="0.2">
      <c r="H27443" s="180"/>
      <c r="I27443" s="180"/>
      <c r="L27443" s="181"/>
      <c r="M27443" s="180"/>
      <c r="N27443" s="180"/>
      <c r="O27443" s="180"/>
    </row>
    <row r="27444" spans="8:15" s="179" customFormat="1" x14ac:dyDescent="0.2">
      <c r="H27444" s="180"/>
      <c r="I27444" s="180"/>
      <c r="L27444" s="181"/>
      <c r="M27444" s="180"/>
      <c r="N27444" s="180"/>
      <c r="O27444" s="180"/>
    </row>
    <row r="27445" spans="8:15" s="179" customFormat="1" x14ac:dyDescent="0.2">
      <c r="H27445" s="180"/>
      <c r="I27445" s="180"/>
      <c r="L27445" s="181"/>
      <c r="M27445" s="180"/>
      <c r="N27445" s="180"/>
      <c r="O27445" s="180"/>
    </row>
    <row r="27446" spans="8:15" s="179" customFormat="1" x14ac:dyDescent="0.2">
      <c r="H27446" s="180"/>
      <c r="I27446" s="180"/>
      <c r="L27446" s="181"/>
      <c r="M27446" s="180"/>
      <c r="N27446" s="180"/>
      <c r="O27446" s="180"/>
    </row>
    <row r="27447" spans="8:15" s="179" customFormat="1" x14ac:dyDescent="0.2">
      <c r="H27447" s="180"/>
      <c r="I27447" s="180"/>
      <c r="L27447" s="181"/>
      <c r="M27447" s="180"/>
      <c r="N27447" s="180"/>
      <c r="O27447" s="180"/>
    </row>
    <row r="27448" spans="8:15" s="179" customFormat="1" x14ac:dyDescent="0.2">
      <c r="H27448" s="180"/>
      <c r="I27448" s="180"/>
      <c r="L27448" s="181"/>
      <c r="M27448" s="180"/>
      <c r="N27448" s="180"/>
      <c r="O27448" s="180"/>
    </row>
    <row r="27449" spans="8:15" s="179" customFormat="1" x14ac:dyDescent="0.2">
      <c r="H27449" s="180"/>
      <c r="I27449" s="180"/>
      <c r="L27449" s="181"/>
      <c r="M27449" s="180"/>
      <c r="N27449" s="180"/>
      <c r="O27449" s="180"/>
    </row>
    <row r="27450" spans="8:15" s="179" customFormat="1" x14ac:dyDescent="0.2">
      <c r="H27450" s="180"/>
      <c r="I27450" s="180"/>
      <c r="L27450" s="181"/>
      <c r="M27450" s="180"/>
      <c r="N27450" s="180"/>
      <c r="O27450" s="180"/>
    </row>
    <row r="27451" spans="8:15" s="179" customFormat="1" x14ac:dyDescent="0.2">
      <c r="H27451" s="180"/>
      <c r="I27451" s="180"/>
      <c r="L27451" s="181"/>
      <c r="M27451" s="180"/>
      <c r="N27451" s="180"/>
      <c r="O27451" s="180"/>
    </row>
    <row r="27452" spans="8:15" s="179" customFormat="1" x14ac:dyDescent="0.2">
      <c r="H27452" s="180"/>
      <c r="I27452" s="180"/>
      <c r="L27452" s="181"/>
      <c r="M27452" s="180"/>
      <c r="N27452" s="180"/>
      <c r="O27452" s="180"/>
    </row>
    <row r="27453" spans="8:15" s="179" customFormat="1" x14ac:dyDescent="0.2">
      <c r="H27453" s="180"/>
      <c r="I27453" s="180"/>
      <c r="L27453" s="181"/>
      <c r="M27453" s="180"/>
      <c r="N27453" s="180"/>
      <c r="O27453" s="180"/>
    </row>
    <row r="27454" spans="8:15" s="179" customFormat="1" x14ac:dyDescent="0.2">
      <c r="H27454" s="180"/>
      <c r="I27454" s="180"/>
      <c r="L27454" s="181"/>
      <c r="M27454" s="180"/>
      <c r="N27454" s="180"/>
      <c r="O27454" s="180"/>
    </row>
    <row r="27455" spans="8:15" s="179" customFormat="1" x14ac:dyDescent="0.2">
      <c r="H27455" s="180"/>
      <c r="I27455" s="180"/>
      <c r="L27455" s="181"/>
      <c r="M27455" s="180"/>
      <c r="N27455" s="180"/>
      <c r="O27455" s="180"/>
    </row>
    <row r="27456" spans="8:15" s="179" customFormat="1" x14ac:dyDescent="0.2">
      <c r="H27456" s="180"/>
      <c r="I27456" s="180"/>
      <c r="L27456" s="181"/>
      <c r="M27456" s="180"/>
      <c r="N27456" s="180"/>
      <c r="O27456" s="180"/>
    </row>
    <row r="27457" spans="8:15" s="179" customFormat="1" x14ac:dyDescent="0.2">
      <c r="H27457" s="180"/>
      <c r="I27457" s="180"/>
      <c r="L27457" s="181"/>
      <c r="M27457" s="180"/>
      <c r="N27457" s="180"/>
      <c r="O27457" s="180"/>
    </row>
    <row r="27458" spans="8:15" s="179" customFormat="1" x14ac:dyDescent="0.2">
      <c r="H27458" s="180"/>
      <c r="I27458" s="180"/>
      <c r="L27458" s="181"/>
      <c r="M27458" s="180"/>
      <c r="N27458" s="180"/>
      <c r="O27458" s="180"/>
    </row>
    <row r="27459" spans="8:15" s="179" customFormat="1" x14ac:dyDescent="0.2">
      <c r="H27459" s="180"/>
      <c r="I27459" s="180"/>
      <c r="L27459" s="181"/>
      <c r="M27459" s="180"/>
      <c r="N27459" s="180"/>
      <c r="O27459" s="180"/>
    </row>
    <row r="27460" spans="8:15" s="179" customFormat="1" x14ac:dyDescent="0.2">
      <c r="H27460" s="180"/>
      <c r="I27460" s="180"/>
      <c r="L27460" s="181"/>
      <c r="M27460" s="180"/>
      <c r="N27460" s="180"/>
      <c r="O27460" s="180"/>
    </row>
    <row r="27461" spans="8:15" s="179" customFormat="1" x14ac:dyDescent="0.2">
      <c r="H27461" s="180"/>
      <c r="I27461" s="180"/>
      <c r="L27461" s="181"/>
      <c r="M27461" s="180"/>
      <c r="N27461" s="180"/>
      <c r="O27461" s="180"/>
    </row>
    <row r="27462" spans="8:15" s="179" customFormat="1" x14ac:dyDescent="0.2">
      <c r="H27462" s="180"/>
      <c r="I27462" s="180"/>
      <c r="L27462" s="181"/>
      <c r="M27462" s="180"/>
      <c r="N27462" s="180"/>
      <c r="O27462" s="180"/>
    </row>
    <row r="27463" spans="8:15" s="179" customFormat="1" x14ac:dyDescent="0.2">
      <c r="H27463" s="180"/>
      <c r="I27463" s="180"/>
      <c r="L27463" s="181"/>
      <c r="M27463" s="180"/>
      <c r="N27463" s="180"/>
      <c r="O27463" s="180"/>
    </row>
    <row r="27464" spans="8:15" s="179" customFormat="1" x14ac:dyDescent="0.2">
      <c r="H27464" s="180"/>
      <c r="I27464" s="180"/>
      <c r="L27464" s="181"/>
      <c r="M27464" s="180"/>
      <c r="N27464" s="180"/>
      <c r="O27464" s="180"/>
    </row>
    <row r="27465" spans="8:15" s="179" customFormat="1" x14ac:dyDescent="0.2">
      <c r="H27465" s="180"/>
      <c r="I27465" s="180"/>
      <c r="L27465" s="181"/>
      <c r="M27465" s="180"/>
      <c r="N27465" s="180"/>
      <c r="O27465" s="180"/>
    </row>
    <row r="27466" spans="8:15" s="179" customFormat="1" x14ac:dyDescent="0.2">
      <c r="H27466" s="180"/>
      <c r="I27466" s="180"/>
      <c r="L27466" s="181"/>
      <c r="M27466" s="180"/>
      <c r="N27466" s="180"/>
      <c r="O27466" s="180"/>
    </row>
    <row r="27467" spans="8:15" s="179" customFormat="1" x14ac:dyDescent="0.2">
      <c r="H27467" s="180"/>
      <c r="I27467" s="180"/>
      <c r="L27467" s="181"/>
      <c r="M27467" s="180"/>
      <c r="N27467" s="180"/>
      <c r="O27467" s="180"/>
    </row>
    <row r="27468" spans="8:15" s="179" customFormat="1" x14ac:dyDescent="0.2">
      <c r="H27468" s="180"/>
      <c r="I27468" s="180"/>
      <c r="L27468" s="181"/>
      <c r="M27468" s="180"/>
      <c r="N27468" s="180"/>
      <c r="O27468" s="180"/>
    </row>
    <row r="27469" spans="8:15" s="179" customFormat="1" x14ac:dyDescent="0.2">
      <c r="H27469" s="180"/>
      <c r="I27469" s="180"/>
      <c r="L27469" s="181"/>
      <c r="M27469" s="180"/>
      <c r="N27469" s="180"/>
      <c r="O27469" s="180"/>
    </row>
    <row r="27470" spans="8:15" s="179" customFormat="1" x14ac:dyDescent="0.2">
      <c r="H27470" s="180"/>
      <c r="I27470" s="180"/>
      <c r="L27470" s="181"/>
      <c r="M27470" s="180"/>
      <c r="N27470" s="180"/>
      <c r="O27470" s="180"/>
    </row>
    <row r="27471" spans="8:15" s="179" customFormat="1" x14ac:dyDescent="0.2">
      <c r="H27471" s="180"/>
      <c r="I27471" s="180"/>
      <c r="L27471" s="181"/>
      <c r="M27471" s="180"/>
      <c r="N27471" s="180"/>
      <c r="O27471" s="180"/>
    </row>
    <row r="27472" spans="8:15" s="179" customFormat="1" x14ac:dyDescent="0.2">
      <c r="H27472" s="180"/>
      <c r="I27472" s="180"/>
      <c r="L27472" s="181"/>
      <c r="M27472" s="180"/>
      <c r="N27472" s="180"/>
      <c r="O27472" s="180"/>
    </row>
    <row r="27473" spans="8:15" s="179" customFormat="1" x14ac:dyDescent="0.2">
      <c r="H27473" s="180"/>
      <c r="I27473" s="180"/>
      <c r="L27473" s="181"/>
      <c r="M27473" s="180"/>
      <c r="N27473" s="180"/>
      <c r="O27473" s="180"/>
    </row>
    <row r="27474" spans="8:15" s="179" customFormat="1" x14ac:dyDescent="0.2">
      <c r="H27474" s="180"/>
      <c r="I27474" s="180"/>
      <c r="L27474" s="181"/>
      <c r="M27474" s="180"/>
      <c r="N27474" s="180"/>
      <c r="O27474" s="180"/>
    </row>
    <row r="27475" spans="8:15" s="179" customFormat="1" x14ac:dyDescent="0.2">
      <c r="H27475" s="180"/>
      <c r="I27475" s="180"/>
      <c r="L27475" s="181"/>
      <c r="M27475" s="180"/>
      <c r="N27475" s="180"/>
      <c r="O27475" s="180"/>
    </row>
    <row r="27476" spans="8:15" s="179" customFormat="1" x14ac:dyDescent="0.2">
      <c r="H27476" s="180"/>
      <c r="I27476" s="180"/>
      <c r="L27476" s="181"/>
      <c r="M27476" s="180"/>
      <c r="N27476" s="180"/>
      <c r="O27476" s="180"/>
    </row>
    <row r="27477" spans="8:15" s="179" customFormat="1" x14ac:dyDescent="0.2">
      <c r="H27477" s="180"/>
      <c r="I27477" s="180"/>
      <c r="L27477" s="181"/>
      <c r="M27477" s="180"/>
      <c r="N27477" s="180"/>
      <c r="O27477" s="180"/>
    </row>
    <row r="27478" spans="8:15" s="179" customFormat="1" x14ac:dyDescent="0.2">
      <c r="H27478" s="180"/>
      <c r="I27478" s="180"/>
      <c r="L27478" s="181"/>
      <c r="M27478" s="180"/>
      <c r="N27478" s="180"/>
      <c r="O27478" s="180"/>
    </row>
    <row r="27479" spans="8:15" s="179" customFormat="1" x14ac:dyDescent="0.2">
      <c r="H27479" s="180"/>
      <c r="I27479" s="180"/>
      <c r="L27479" s="181"/>
      <c r="M27479" s="180"/>
      <c r="N27479" s="180"/>
      <c r="O27479" s="180"/>
    </row>
    <row r="27480" spans="8:15" s="179" customFormat="1" x14ac:dyDescent="0.2">
      <c r="H27480" s="180"/>
      <c r="I27480" s="180"/>
      <c r="L27480" s="181"/>
      <c r="M27480" s="180"/>
      <c r="N27480" s="180"/>
      <c r="O27480" s="180"/>
    </row>
    <row r="27481" spans="8:15" s="179" customFormat="1" x14ac:dyDescent="0.2">
      <c r="H27481" s="180"/>
      <c r="I27481" s="180"/>
      <c r="L27481" s="181"/>
      <c r="M27481" s="180"/>
      <c r="N27481" s="180"/>
      <c r="O27481" s="180"/>
    </row>
    <row r="27482" spans="8:15" s="179" customFormat="1" x14ac:dyDescent="0.2">
      <c r="H27482" s="180"/>
      <c r="I27482" s="180"/>
      <c r="L27482" s="181"/>
      <c r="M27482" s="180"/>
      <c r="N27482" s="180"/>
      <c r="O27482" s="180"/>
    </row>
    <row r="27483" spans="8:15" s="179" customFormat="1" x14ac:dyDescent="0.2">
      <c r="H27483" s="180"/>
      <c r="I27483" s="180"/>
      <c r="L27483" s="181"/>
      <c r="M27483" s="180"/>
      <c r="N27483" s="180"/>
      <c r="O27483" s="180"/>
    </row>
    <row r="27484" spans="8:15" s="179" customFormat="1" x14ac:dyDescent="0.2">
      <c r="H27484" s="180"/>
      <c r="I27484" s="180"/>
      <c r="L27484" s="181"/>
      <c r="M27484" s="180"/>
      <c r="N27484" s="180"/>
      <c r="O27484" s="180"/>
    </row>
    <row r="27485" spans="8:15" s="179" customFormat="1" x14ac:dyDescent="0.2">
      <c r="H27485" s="180"/>
      <c r="I27485" s="180"/>
      <c r="L27485" s="181"/>
      <c r="M27485" s="180"/>
      <c r="N27485" s="180"/>
      <c r="O27485" s="180"/>
    </row>
    <row r="27486" spans="8:15" s="179" customFormat="1" x14ac:dyDescent="0.2">
      <c r="H27486" s="180"/>
      <c r="I27486" s="180"/>
      <c r="L27486" s="181"/>
      <c r="M27486" s="180"/>
      <c r="N27486" s="180"/>
      <c r="O27486" s="180"/>
    </row>
    <row r="27487" spans="8:15" s="179" customFormat="1" x14ac:dyDescent="0.2">
      <c r="H27487" s="180"/>
      <c r="I27487" s="180"/>
      <c r="L27487" s="181"/>
      <c r="M27487" s="180"/>
      <c r="N27487" s="180"/>
      <c r="O27487" s="180"/>
    </row>
    <row r="27488" spans="8:15" s="179" customFormat="1" x14ac:dyDescent="0.2">
      <c r="H27488" s="180"/>
      <c r="I27488" s="180"/>
      <c r="L27488" s="181"/>
      <c r="M27488" s="180"/>
      <c r="N27488" s="180"/>
      <c r="O27488" s="180"/>
    </row>
    <row r="27489" spans="8:15" s="179" customFormat="1" x14ac:dyDescent="0.2">
      <c r="H27489" s="180"/>
      <c r="I27489" s="180"/>
      <c r="L27489" s="181"/>
      <c r="M27489" s="180"/>
      <c r="N27489" s="180"/>
      <c r="O27489" s="180"/>
    </row>
    <row r="27490" spans="8:15" s="179" customFormat="1" x14ac:dyDescent="0.2">
      <c r="H27490" s="180"/>
      <c r="I27490" s="180"/>
      <c r="L27490" s="181"/>
      <c r="M27490" s="180"/>
      <c r="N27490" s="180"/>
      <c r="O27490" s="180"/>
    </row>
    <row r="27491" spans="8:15" s="179" customFormat="1" x14ac:dyDescent="0.2">
      <c r="H27491" s="180"/>
      <c r="I27491" s="180"/>
      <c r="L27491" s="181"/>
      <c r="M27491" s="180"/>
      <c r="N27491" s="180"/>
      <c r="O27491" s="180"/>
    </row>
    <row r="27492" spans="8:15" s="179" customFormat="1" x14ac:dyDescent="0.2">
      <c r="H27492" s="180"/>
      <c r="I27492" s="180"/>
      <c r="L27492" s="181"/>
      <c r="M27492" s="180"/>
      <c r="N27492" s="180"/>
      <c r="O27492" s="180"/>
    </row>
    <row r="27493" spans="8:15" s="179" customFormat="1" x14ac:dyDescent="0.2">
      <c r="H27493" s="180"/>
      <c r="I27493" s="180"/>
      <c r="L27493" s="181"/>
      <c r="M27493" s="180"/>
      <c r="N27493" s="180"/>
      <c r="O27493" s="180"/>
    </row>
    <row r="27494" spans="8:15" s="179" customFormat="1" x14ac:dyDescent="0.2">
      <c r="H27494" s="180"/>
      <c r="I27494" s="180"/>
      <c r="L27494" s="181"/>
      <c r="M27494" s="180"/>
      <c r="N27494" s="180"/>
      <c r="O27494" s="180"/>
    </row>
    <row r="27495" spans="8:15" s="179" customFormat="1" x14ac:dyDescent="0.2">
      <c r="H27495" s="180"/>
      <c r="I27495" s="180"/>
      <c r="L27495" s="181"/>
      <c r="M27495" s="180"/>
      <c r="N27495" s="180"/>
      <c r="O27495" s="180"/>
    </row>
    <row r="27496" spans="8:15" s="179" customFormat="1" x14ac:dyDescent="0.2">
      <c r="H27496" s="180"/>
      <c r="I27496" s="180"/>
      <c r="L27496" s="181"/>
      <c r="M27496" s="180"/>
      <c r="N27496" s="180"/>
      <c r="O27496" s="180"/>
    </row>
    <row r="27497" spans="8:15" s="179" customFormat="1" x14ac:dyDescent="0.2">
      <c r="H27497" s="180"/>
      <c r="I27497" s="180"/>
      <c r="L27497" s="181"/>
      <c r="M27497" s="180"/>
      <c r="N27497" s="180"/>
      <c r="O27497" s="180"/>
    </row>
    <row r="27498" spans="8:15" s="179" customFormat="1" x14ac:dyDescent="0.2">
      <c r="H27498" s="180"/>
      <c r="I27498" s="180"/>
      <c r="L27498" s="181"/>
      <c r="M27498" s="180"/>
      <c r="N27498" s="180"/>
      <c r="O27498" s="180"/>
    </row>
    <row r="27499" spans="8:15" s="179" customFormat="1" x14ac:dyDescent="0.2">
      <c r="H27499" s="180"/>
      <c r="I27499" s="180"/>
      <c r="L27499" s="181"/>
      <c r="M27499" s="180"/>
      <c r="N27499" s="180"/>
      <c r="O27499" s="180"/>
    </row>
    <row r="27500" spans="8:15" s="179" customFormat="1" x14ac:dyDescent="0.2">
      <c r="H27500" s="180"/>
      <c r="I27500" s="180"/>
      <c r="L27500" s="181"/>
      <c r="M27500" s="180"/>
      <c r="N27500" s="180"/>
      <c r="O27500" s="180"/>
    </row>
    <row r="27501" spans="8:15" s="179" customFormat="1" x14ac:dyDescent="0.2">
      <c r="H27501" s="180"/>
      <c r="I27501" s="180"/>
      <c r="L27501" s="181"/>
      <c r="M27501" s="180"/>
      <c r="N27501" s="180"/>
      <c r="O27501" s="180"/>
    </row>
    <row r="27502" spans="8:15" s="179" customFormat="1" x14ac:dyDescent="0.2">
      <c r="H27502" s="180"/>
      <c r="I27502" s="180"/>
      <c r="L27502" s="181"/>
      <c r="M27502" s="180"/>
      <c r="N27502" s="180"/>
      <c r="O27502" s="180"/>
    </row>
    <row r="27503" spans="8:15" s="179" customFormat="1" x14ac:dyDescent="0.2">
      <c r="H27503" s="180"/>
      <c r="I27503" s="180"/>
      <c r="L27503" s="181"/>
      <c r="M27503" s="180"/>
      <c r="N27503" s="180"/>
      <c r="O27503" s="180"/>
    </row>
    <row r="27504" spans="8:15" s="179" customFormat="1" x14ac:dyDescent="0.2">
      <c r="H27504" s="180"/>
      <c r="I27504" s="180"/>
      <c r="L27504" s="181"/>
      <c r="M27504" s="180"/>
      <c r="N27504" s="180"/>
      <c r="O27504" s="180"/>
    </row>
    <row r="27505" spans="8:15" s="179" customFormat="1" x14ac:dyDescent="0.2">
      <c r="H27505" s="180"/>
      <c r="I27505" s="180"/>
      <c r="L27505" s="181"/>
      <c r="M27505" s="180"/>
      <c r="N27505" s="180"/>
      <c r="O27505" s="180"/>
    </row>
    <row r="27506" spans="8:15" s="179" customFormat="1" x14ac:dyDescent="0.2">
      <c r="H27506" s="180"/>
      <c r="I27506" s="180"/>
      <c r="L27506" s="181"/>
      <c r="M27506" s="180"/>
      <c r="N27506" s="180"/>
      <c r="O27506" s="180"/>
    </row>
    <row r="27507" spans="8:15" s="179" customFormat="1" x14ac:dyDescent="0.2">
      <c r="H27507" s="180"/>
      <c r="I27507" s="180"/>
      <c r="L27507" s="181"/>
      <c r="M27507" s="180"/>
      <c r="N27507" s="180"/>
      <c r="O27507" s="180"/>
    </row>
    <row r="27508" spans="8:15" s="179" customFormat="1" x14ac:dyDescent="0.2">
      <c r="H27508" s="180"/>
      <c r="I27508" s="180"/>
      <c r="L27508" s="181"/>
      <c r="M27508" s="180"/>
      <c r="N27508" s="180"/>
      <c r="O27508" s="180"/>
    </row>
    <row r="27509" spans="8:15" s="179" customFormat="1" x14ac:dyDescent="0.2">
      <c r="H27509" s="180"/>
      <c r="I27509" s="180"/>
      <c r="L27509" s="181"/>
      <c r="M27509" s="180"/>
      <c r="N27509" s="180"/>
      <c r="O27509" s="180"/>
    </row>
    <row r="27510" spans="8:15" s="179" customFormat="1" x14ac:dyDescent="0.2">
      <c r="H27510" s="180"/>
      <c r="I27510" s="180"/>
      <c r="L27510" s="181"/>
      <c r="M27510" s="180"/>
      <c r="N27510" s="180"/>
      <c r="O27510" s="180"/>
    </row>
    <row r="27511" spans="8:15" s="179" customFormat="1" x14ac:dyDescent="0.2">
      <c r="H27511" s="180"/>
      <c r="I27511" s="180"/>
      <c r="L27511" s="181"/>
      <c r="M27511" s="180"/>
      <c r="N27511" s="180"/>
      <c r="O27511" s="180"/>
    </row>
    <row r="27512" spans="8:15" s="179" customFormat="1" x14ac:dyDescent="0.2">
      <c r="H27512" s="180"/>
      <c r="I27512" s="180"/>
      <c r="L27512" s="181"/>
      <c r="M27512" s="180"/>
      <c r="N27512" s="180"/>
      <c r="O27512" s="180"/>
    </row>
    <row r="27513" spans="8:15" s="179" customFormat="1" x14ac:dyDescent="0.2">
      <c r="H27513" s="180"/>
      <c r="I27513" s="180"/>
      <c r="L27513" s="181"/>
      <c r="M27513" s="180"/>
      <c r="N27513" s="180"/>
      <c r="O27513" s="180"/>
    </row>
    <row r="27514" spans="8:15" s="179" customFormat="1" x14ac:dyDescent="0.2">
      <c r="H27514" s="180"/>
      <c r="I27514" s="180"/>
      <c r="L27514" s="181"/>
      <c r="M27514" s="180"/>
      <c r="N27514" s="180"/>
      <c r="O27514" s="180"/>
    </row>
    <row r="27515" spans="8:15" s="179" customFormat="1" x14ac:dyDescent="0.2">
      <c r="H27515" s="180"/>
      <c r="I27515" s="180"/>
      <c r="L27515" s="181"/>
      <c r="M27515" s="180"/>
      <c r="N27515" s="180"/>
      <c r="O27515" s="180"/>
    </row>
    <row r="27516" spans="8:15" s="179" customFormat="1" x14ac:dyDescent="0.2">
      <c r="H27516" s="180"/>
      <c r="I27516" s="180"/>
      <c r="L27516" s="181"/>
      <c r="M27516" s="180"/>
      <c r="N27516" s="180"/>
      <c r="O27516" s="180"/>
    </row>
    <row r="27517" spans="8:15" s="179" customFormat="1" x14ac:dyDescent="0.2">
      <c r="H27517" s="180"/>
      <c r="I27517" s="180"/>
      <c r="L27517" s="181"/>
      <c r="M27517" s="180"/>
      <c r="N27517" s="180"/>
      <c r="O27517" s="180"/>
    </row>
    <row r="27518" spans="8:15" s="179" customFormat="1" x14ac:dyDescent="0.2">
      <c r="H27518" s="180"/>
      <c r="I27518" s="180"/>
      <c r="L27518" s="181"/>
      <c r="M27518" s="180"/>
      <c r="N27518" s="180"/>
      <c r="O27518" s="180"/>
    </row>
    <row r="27519" spans="8:15" s="179" customFormat="1" x14ac:dyDescent="0.2">
      <c r="H27519" s="180"/>
      <c r="I27519" s="180"/>
      <c r="L27519" s="181"/>
      <c r="M27519" s="180"/>
      <c r="N27519" s="180"/>
      <c r="O27519" s="180"/>
    </row>
    <row r="27520" spans="8:15" s="179" customFormat="1" x14ac:dyDescent="0.2">
      <c r="H27520" s="180"/>
      <c r="I27520" s="180"/>
      <c r="L27520" s="181"/>
      <c r="M27520" s="180"/>
      <c r="N27520" s="180"/>
      <c r="O27520" s="180"/>
    </row>
    <row r="27521" spans="8:15" s="179" customFormat="1" x14ac:dyDescent="0.2">
      <c r="H27521" s="180"/>
      <c r="I27521" s="180"/>
      <c r="L27521" s="181"/>
      <c r="M27521" s="180"/>
      <c r="N27521" s="180"/>
      <c r="O27521" s="180"/>
    </row>
    <row r="27522" spans="8:15" s="179" customFormat="1" x14ac:dyDescent="0.2">
      <c r="H27522" s="180"/>
      <c r="I27522" s="180"/>
      <c r="L27522" s="181"/>
      <c r="M27522" s="180"/>
      <c r="N27522" s="180"/>
      <c r="O27522" s="180"/>
    </row>
    <row r="27523" spans="8:15" s="179" customFormat="1" x14ac:dyDescent="0.2">
      <c r="H27523" s="180"/>
      <c r="I27523" s="180"/>
      <c r="L27523" s="181"/>
      <c r="M27523" s="180"/>
      <c r="N27523" s="180"/>
      <c r="O27523" s="180"/>
    </row>
    <row r="27524" spans="8:15" s="179" customFormat="1" x14ac:dyDescent="0.2">
      <c r="H27524" s="180"/>
      <c r="I27524" s="180"/>
      <c r="L27524" s="181"/>
      <c r="M27524" s="180"/>
      <c r="N27524" s="180"/>
      <c r="O27524" s="180"/>
    </row>
    <row r="27525" spans="8:15" s="179" customFormat="1" x14ac:dyDescent="0.2">
      <c r="H27525" s="180"/>
      <c r="I27525" s="180"/>
      <c r="L27525" s="181"/>
      <c r="M27525" s="180"/>
      <c r="N27525" s="180"/>
      <c r="O27525" s="180"/>
    </row>
    <row r="27526" spans="8:15" s="179" customFormat="1" x14ac:dyDescent="0.2">
      <c r="H27526" s="180"/>
      <c r="I27526" s="180"/>
      <c r="L27526" s="181"/>
      <c r="M27526" s="180"/>
      <c r="N27526" s="180"/>
      <c r="O27526" s="180"/>
    </row>
    <row r="27527" spans="8:15" s="179" customFormat="1" x14ac:dyDescent="0.2">
      <c r="H27527" s="180"/>
      <c r="I27527" s="180"/>
      <c r="L27527" s="181"/>
      <c r="M27527" s="180"/>
      <c r="N27527" s="180"/>
      <c r="O27527" s="180"/>
    </row>
    <row r="27528" spans="8:15" s="179" customFormat="1" x14ac:dyDescent="0.2">
      <c r="H27528" s="180"/>
      <c r="I27528" s="180"/>
      <c r="L27528" s="181"/>
      <c r="M27528" s="180"/>
      <c r="N27528" s="180"/>
      <c r="O27528" s="180"/>
    </row>
    <row r="27529" spans="8:15" s="179" customFormat="1" x14ac:dyDescent="0.2">
      <c r="H27529" s="180"/>
      <c r="I27529" s="180"/>
      <c r="L27529" s="181"/>
      <c r="M27529" s="180"/>
      <c r="N27529" s="180"/>
      <c r="O27529" s="180"/>
    </row>
    <row r="27530" spans="8:15" s="179" customFormat="1" x14ac:dyDescent="0.2">
      <c r="H27530" s="180"/>
      <c r="I27530" s="180"/>
      <c r="L27530" s="181"/>
      <c r="M27530" s="180"/>
      <c r="N27530" s="180"/>
      <c r="O27530" s="180"/>
    </row>
    <row r="27531" spans="8:15" s="179" customFormat="1" x14ac:dyDescent="0.2">
      <c r="H27531" s="180"/>
      <c r="I27531" s="180"/>
      <c r="L27531" s="181"/>
      <c r="M27531" s="180"/>
      <c r="N27531" s="180"/>
      <c r="O27531" s="180"/>
    </row>
    <row r="27532" spans="8:15" s="179" customFormat="1" x14ac:dyDescent="0.2">
      <c r="H27532" s="180"/>
      <c r="I27532" s="180"/>
      <c r="L27532" s="181"/>
      <c r="M27532" s="180"/>
      <c r="N27532" s="180"/>
      <c r="O27532" s="180"/>
    </row>
    <row r="27533" spans="8:15" s="179" customFormat="1" x14ac:dyDescent="0.2">
      <c r="H27533" s="180"/>
      <c r="I27533" s="180"/>
      <c r="L27533" s="181"/>
      <c r="M27533" s="180"/>
      <c r="N27533" s="180"/>
      <c r="O27533" s="180"/>
    </row>
    <row r="27534" spans="8:15" s="179" customFormat="1" x14ac:dyDescent="0.2">
      <c r="H27534" s="180"/>
      <c r="I27534" s="180"/>
      <c r="L27534" s="181"/>
      <c r="M27534" s="180"/>
      <c r="N27534" s="180"/>
      <c r="O27534" s="180"/>
    </row>
    <row r="27535" spans="8:15" s="179" customFormat="1" x14ac:dyDescent="0.2">
      <c r="H27535" s="180"/>
      <c r="I27535" s="180"/>
      <c r="L27535" s="181"/>
      <c r="M27535" s="180"/>
      <c r="N27535" s="180"/>
      <c r="O27535" s="180"/>
    </row>
    <row r="27536" spans="8:15" s="179" customFormat="1" x14ac:dyDescent="0.2">
      <c r="H27536" s="180"/>
      <c r="I27536" s="180"/>
      <c r="L27536" s="181"/>
      <c r="M27536" s="180"/>
      <c r="N27536" s="180"/>
      <c r="O27536" s="180"/>
    </row>
    <row r="27537" spans="8:15" s="179" customFormat="1" x14ac:dyDescent="0.2">
      <c r="H27537" s="180"/>
      <c r="I27537" s="180"/>
      <c r="L27537" s="181"/>
      <c r="M27537" s="180"/>
      <c r="N27537" s="180"/>
      <c r="O27537" s="180"/>
    </row>
    <row r="27538" spans="8:15" s="179" customFormat="1" x14ac:dyDescent="0.2">
      <c r="H27538" s="180"/>
      <c r="I27538" s="180"/>
      <c r="L27538" s="181"/>
      <c r="M27538" s="180"/>
      <c r="N27538" s="180"/>
      <c r="O27538" s="180"/>
    </row>
    <row r="27539" spans="8:15" s="179" customFormat="1" x14ac:dyDescent="0.2">
      <c r="H27539" s="180"/>
      <c r="I27539" s="180"/>
      <c r="L27539" s="181"/>
      <c r="M27539" s="180"/>
      <c r="N27539" s="180"/>
      <c r="O27539" s="180"/>
    </row>
    <row r="27540" spans="8:15" s="179" customFormat="1" x14ac:dyDescent="0.2">
      <c r="H27540" s="180"/>
      <c r="I27540" s="180"/>
      <c r="L27540" s="181"/>
      <c r="M27540" s="180"/>
      <c r="N27540" s="180"/>
      <c r="O27540" s="180"/>
    </row>
    <row r="27541" spans="8:15" s="179" customFormat="1" x14ac:dyDescent="0.2">
      <c r="H27541" s="180"/>
      <c r="I27541" s="180"/>
      <c r="L27541" s="181"/>
      <c r="M27541" s="180"/>
      <c r="N27541" s="180"/>
      <c r="O27541" s="180"/>
    </row>
    <row r="27542" spans="8:15" s="179" customFormat="1" x14ac:dyDescent="0.2">
      <c r="H27542" s="180"/>
      <c r="I27542" s="180"/>
      <c r="L27542" s="181"/>
      <c r="M27542" s="180"/>
      <c r="N27542" s="180"/>
      <c r="O27542" s="180"/>
    </row>
    <row r="27543" spans="8:15" s="179" customFormat="1" x14ac:dyDescent="0.2">
      <c r="H27543" s="180"/>
      <c r="I27543" s="180"/>
      <c r="L27543" s="181"/>
      <c r="M27543" s="180"/>
      <c r="N27543" s="180"/>
      <c r="O27543" s="180"/>
    </row>
    <row r="27544" spans="8:15" s="179" customFormat="1" x14ac:dyDescent="0.2">
      <c r="H27544" s="180"/>
      <c r="I27544" s="180"/>
      <c r="L27544" s="181"/>
      <c r="M27544" s="180"/>
      <c r="N27544" s="180"/>
      <c r="O27544" s="180"/>
    </row>
    <row r="27545" spans="8:15" s="179" customFormat="1" x14ac:dyDescent="0.2">
      <c r="H27545" s="180"/>
      <c r="I27545" s="180"/>
      <c r="L27545" s="181"/>
      <c r="M27545" s="180"/>
      <c r="N27545" s="180"/>
      <c r="O27545" s="180"/>
    </row>
    <row r="27546" spans="8:15" s="179" customFormat="1" x14ac:dyDescent="0.2">
      <c r="H27546" s="180"/>
      <c r="I27546" s="180"/>
      <c r="L27546" s="181"/>
      <c r="M27546" s="180"/>
      <c r="N27546" s="180"/>
      <c r="O27546" s="180"/>
    </row>
    <row r="27547" spans="8:15" s="179" customFormat="1" x14ac:dyDescent="0.2">
      <c r="H27547" s="180"/>
      <c r="I27547" s="180"/>
      <c r="L27547" s="181"/>
      <c r="M27547" s="180"/>
      <c r="N27547" s="180"/>
      <c r="O27547" s="180"/>
    </row>
    <row r="27548" spans="8:15" s="179" customFormat="1" x14ac:dyDescent="0.2">
      <c r="H27548" s="180"/>
      <c r="I27548" s="180"/>
      <c r="L27548" s="181"/>
      <c r="M27548" s="180"/>
      <c r="N27548" s="180"/>
      <c r="O27548" s="180"/>
    </row>
    <row r="27549" spans="8:15" s="179" customFormat="1" x14ac:dyDescent="0.2">
      <c r="H27549" s="180"/>
      <c r="I27549" s="180"/>
      <c r="L27549" s="181"/>
      <c r="M27549" s="180"/>
      <c r="N27549" s="180"/>
      <c r="O27549" s="180"/>
    </row>
    <row r="27550" spans="8:15" s="179" customFormat="1" x14ac:dyDescent="0.2">
      <c r="H27550" s="180"/>
      <c r="I27550" s="180"/>
      <c r="L27550" s="181"/>
      <c r="M27550" s="180"/>
      <c r="N27550" s="180"/>
      <c r="O27550" s="180"/>
    </row>
    <row r="27551" spans="8:15" s="179" customFormat="1" x14ac:dyDescent="0.2">
      <c r="H27551" s="180"/>
      <c r="I27551" s="180"/>
      <c r="L27551" s="181"/>
      <c r="M27551" s="180"/>
      <c r="N27551" s="180"/>
      <c r="O27551" s="180"/>
    </row>
    <row r="27552" spans="8:15" s="179" customFormat="1" x14ac:dyDescent="0.2">
      <c r="H27552" s="180"/>
      <c r="I27552" s="180"/>
      <c r="L27552" s="181"/>
      <c r="M27552" s="180"/>
      <c r="N27552" s="180"/>
      <c r="O27552" s="180"/>
    </row>
    <row r="27553" spans="8:15" s="179" customFormat="1" x14ac:dyDescent="0.2">
      <c r="H27553" s="180"/>
      <c r="I27553" s="180"/>
      <c r="L27553" s="181"/>
      <c r="M27553" s="180"/>
      <c r="N27553" s="180"/>
      <c r="O27553" s="180"/>
    </row>
    <row r="27554" spans="8:15" s="179" customFormat="1" x14ac:dyDescent="0.2">
      <c r="H27554" s="180"/>
      <c r="I27554" s="180"/>
      <c r="L27554" s="181"/>
      <c r="M27554" s="180"/>
      <c r="N27554" s="180"/>
      <c r="O27554" s="180"/>
    </row>
    <row r="27555" spans="8:15" s="179" customFormat="1" x14ac:dyDescent="0.2">
      <c r="H27555" s="180"/>
      <c r="I27555" s="180"/>
      <c r="L27555" s="181"/>
      <c r="M27555" s="180"/>
      <c r="N27555" s="180"/>
      <c r="O27555" s="180"/>
    </row>
    <row r="27556" spans="8:15" s="179" customFormat="1" x14ac:dyDescent="0.2">
      <c r="H27556" s="180"/>
      <c r="I27556" s="180"/>
      <c r="L27556" s="181"/>
      <c r="M27556" s="180"/>
      <c r="N27556" s="180"/>
      <c r="O27556" s="180"/>
    </row>
    <row r="27557" spans="8:15" s="179" customFormat="1" x14ac:dyDescent="0.2">
      <c r="H27557" s="180"/>
      <c r="I27557" s="180"/>
      <c r="L27557" s="181"/>
      <c r="M27557" s="180"/>
      <c r="N27557" s="180"/>
      <c r="O27557" s="180"/>
    </row>
    <row r="27558" spans="8:15" s="179" customFormat="1" x14ac:dyDescent="0.2">
      <c r="H27558" s="180"/>
      <c r="I27558" s="180"/>
      <c r="L27558" s="181"/>
      <c r="M27558" s="180"/>
      <c r="N27558" s="180"/>
      <c r="O27558" s="180"/>
    </row>
    <row r="27559" spans="8:15" s="179" customFormat="1" x14ac:dyDescent="0.2">
      <c r="H27559" s="180"/>
      <c r="I27559" s="180"/>
      <c r="L27559" s="181"/>
      <c r="M27559" s="180"/>
      <c r="N27559" s="180"/>
      <c r="O27559" s="180"/>
    </row>
    <row r="27560" spans="8:15" s="179" customFormat="1" x14ac:dyDescent="0.2">
      <c r="H27560" s="180"/>
      <c r="I27560" s="180"/>
      <c r="L27560" s="181"/>
      <c r="M27560" s="180"/>
      <c r="N27560" s="180"/>
      <c r="O27560" s="180"/>
    </row>
    <row r="27561" spans="8:15" s="179" customFormat="1" x14ac:dyDescent="0.2">
      <c r="H27561" s="180"/>
      <c r="I27561" s="180"/>
      <c r="L27561" s="181"/>
      <c r="M27561" s="180"/>
      <c r="N27561" s="180"/>
      <c r="O27561" s="180"/>
    </row>
    <row r="27562" spans="8:15" s="179" customFormat="1" x14ac:dyDescent="0.2">
      <c r="H27562" s="180"/>
      <c r="I27562" s="180"/>
      <c r="L27562" s="181"/>
      <c r="M27562" s="180"/>
      <c r="N27562" s="180"/>
      <c r="O27562" s="180"/>
    </row>
    <row r="27563" spans="8:15" s="179" customFormat="1" x14ac:dyDescent="0.2">
      <c r="H27563" s="180"/>
      <c r="I27563" s="180"/>
      <c r="L27563" s="181"/>
      <c r="M27563" s="180"/>
      <c r="N27563" s="180"/>
      <c r="O27563" s="180"/>
    </row>
    <row r="27564" spans="8:15" s="179" customFormat="1" x14ac:dyDescent="0.2">
      <c r="H27564" s="180"/>
      <c r="I27564" s="180"/>
      <c r="L27564" s="181"/>
      <c r="M27564" s="180"/>
      <c r="N27564" s="180"/>
      <c r="O27564" s="180"/>
    </row>
    <row r="27565" spans="8:15" s="179" customFormat="1" x14ac:dyDescent="0.2">
      <c r="H27565" s="180"/>
      <c r="I27565" s="180"/>
      <c r="L27565" s="181"/>
      <c r="M27565" s="180"/>
      <c r="N27565" s="180"/>
      <c r="O27565" s="180"/>
    </row>
    <row r="27566" spans="8:15" s="179" customFormat="1" x14ac:dyDescent="0.2">
      <c r="H27566" s="180"/>
      <c r="I27566" s="180"/>
      <c r="L27566" s="181"/>
      <c r="M27566" s="180"/>
      <c r="N27566" s="180"/>
      <c r="O27566" s="180"/>
    </row>
    <row r="27567" spans="8:15" s="179" customFormat="1" x14ac:dyDescent="0.2">
      <c r="H27567" s="180"/>
      <c r="I27567" s="180"/>
      <c r="L27567" s="181"/>
      <c r="M27567" s="180"/>
      <c r="N27567" s="180"/>
      <c r="O27567" s="180"/>
    </row>
    <row r="27568" spans="8:15" s="179" customFormat="1" x14ac:dyDescent="0.2">
      <c r="H27568" s="180"/>
      <c r="I27568" s="180"/>
      <c r="L27568" s="181"/>
      <c r="M27568" s="180"/>
      <c r="N27568" s="180"/>
      <c r="O27568" s="180"/>
    </row>
    <row r="27569" spans="8:15" s="179" customFormat="1" x14ac:dyDescent="0.2">
      <c r="H27569" s="180"/>
      <c r="I27569" s="180"/>
      <c r="L27569" s="181"/>
      <c r="M27569" s="180"/>
      <c r="N27569" s="180"/>
      <c r="O27569" s="180"/>
    </row>
    <row r="27570" spans="8:15" s="179" customFormat="1" x14ac:dyDescent="0.2">
      <c r="H27570" s="180"/>
      <c r="I27570" s="180"/>
      <c r="L27570" s="181"/>
      <c r="M27570" s="180"/>
      <c r="N27570" s="180"/>
      <c r="O27570" s="180"/>
    </row>
    <row r="27571" spans="8:15" s="179" customFormat="1" x14ac:dyDescent="0.2">
      <c r="H27571" s="180"/>
      <c r="I27571" s="180"/>
      <c r="L27571" s="181"/>
      <c r="M27571" s="180"/>
      <c r="N27571" s="180"/>
      <c r="O27571" s="180"/>
    </row>
    <row r="27572" spans="8:15" s="179" customFormat="1" x14ac:dyDescent="0.2">
      <c r="H27572" s="180"/>
      <c r="I27572" s="180"/>
      <c r="L27572" s="181"/>
      <c r="M27572" s="180"/>
      <c r="N27572" s="180"/>
      <c r="O27572" s="180"/>
    </row>
    <row r="27573" spans="8:15" s="179" customFormat="1" x14ac:dyDescent="0.2">
      <c r="H27573" s="180"/>
      <c r="I27573" s="180"/>
      <c r="L27573" s="181"/>
      <c r="M27573" s="180"/>
      <c r="N27573" s="180"/>
      <c r="O27573" s="180"/>
    </row>
    <row r="27574" spans="8:15" s="179" customFormat="1" x14ac:dyDescent="0.2">
      <c r="H27574" s="180"/>
      <c r="I27574" s="180"/>
      <c r="L27574" s="181"/>
      <c r="M27574" s="180"/>
      <c r="N27574" s="180"/>
      <c r="O27574" s="180"/>
    </row>
    <row r="27575" spans="8:15" s="179" customFormat="1" x14ac:dyDescent="0.2">
      <c r="H27575" s="180"/>
      <c r="I27575" s="180"/>
      <c r="L27575" s="181"/>
      <c r="M27575" s="180"/>
      <c r="N27575" s="180"/>
      <c r="O27575" s="180"/>
    </row>
    <row r="27576" spans="8:15" s="179" customFormat="1" x14ac:dyDescent="0.2">
      <c r="H27576" s="180"/>
      <c r="I27576" s="180"/>
      <c r="L27576" s="181"/>
      <c r="M27576" s="180"/>
      <c r="N27576" s="180"/>
      <c r="O27576" s="180"/>
    </row>
    <row r="27577" spans="8:15" s="179" customFormat="1" x14ac:dyDescent="0.2">
      <c r="H27577" s="180"/>
      <c r="I27577" s="180"/>
      <c r="L27577" s="181"/>
      <c r="M27577" s="180"/>
      <c r="N27577" s="180"/>
      <c r="O27577" s="180"/>
    </row>
    <row r="27578" spans="8:15" s="179" customFormat="1" x14ac:dyDescent="0.2">
      <c r="H27578" s="180"/>
      <c r="I27578" s="180"/>
      <c r="L27578" s="181"/>
      <c r="M27578" s="180"/>
      <c r="N27578" s="180"/>
      <c r="O27578" s="180"/>
    </row>
    <row r="27579" spans="8:15" s="179" customFormat="1" x14ac:dyDescent="0.2">
      <c r="H27579" s="180"/>
      <c r="I27579" s="180"/>
      <c r="L27579" s="181"/>
      <c r="M27579" s="180"/>
      <c r="N27579" s="180"/>
      <c r="O27579" s="180"/>
    </row>
    <row r="27580" spans="8:15" s="179" customFormat="1" x14ac:dyDescent="0.2">
      <c r="H27580" s="180"/>
      <c r="I27580" s="180"/>
      <c r="L27580" s="181"/>
      <c r="M27580" s="180"/>
      <c r="N27580" s="180"/>
      <c r="O27580" s="180"/>
    </row>
    <row r="27581" spans="8:15" s="179" customFormat="1" x14ac:dyDescent="0.2">
      <c r="H27581" s="180"/>
      <c r="I27581" s="180"/>
      <c r="L27581" s="181"/>
      <c r="M27581" s="180"/>
      <c r="N27581" s="180"/>
      <c r="O27581" s="180"/>
    </row>
    <row r="27582" spans="8:15" s="179" customFormat="1" x14ac:dyDescent="0.2">
      <c r="H27582" s="180"/>
      <c r="I27582" s="180"/>
      <c r="L27582" s="181"/>
      <c r="M27582" s="180"/>
      <c r="N27582" s="180"/>
      <c r="O27582" s="180"/>
    </row>
    <row r="27583" spans="8:15" s="179" customFormat="1" x14ac:dyDescent="0.2">
      <c r="H27583" s="180"/>
      <c r="I27583" s="180"/>
      <c r="L27583" s="181"/>
      <c r="M27583" s="180"/>
      <c r="N27583" s="180"/>
      <c r="O27583" s="180"/>
    </row>
    <row r="27584" spans="8:15" s="179" customFormat="1" x14ac:dyDescent="0.2">
      <c r="H27584" s="180"/>
      <c r="I27584" s="180"/>
      <c r="L27584" s="181"/>
      <c r="M27584" s="180"/>
      <c r="N27584" s="180"/>
      <c r="O27584" s="180"/>
    </row>
    <row r="27585" spans="8:15" s="179" customFormat="1" x14ac:dyDescent="0.2">
      <c r="H27585" s="180"/>
      <c r="I27585" s="180"/>
      <c r="L27585" s="181"/>
      <c r="M27585" s="180"/>
      <c r="N27585" s="180"/>
      <c r="O27585" s="180"/>
    </row>
    <row r="27586" spans="8:15" s="179" customFormat="1" x14ac:dyDescent="0.2">
      <c r="H27586" s="180"/>
      <c r="I27586" s="180"/>
      <c r="L27586" s="181"/>
      <c r="M27586" s="180"/>
      <c r="N27586" s="180"/>
      <c r="O27586" s="180"/>
    </row>
    <row r="27587" spans="8:15" s="179" customFormat="1" x14ac:dyDescent="0.2">
      <c r="H27587" s="180"/>
      <c r="I27587" s="180"/>
      <c r="L27587" s="181"/>
      <c r="M27587" s="180"/>
      <c r="N27587" s="180"/>
      <c r="O27587" s="180"/>
    </row>
    <row r="27588" spans="8:15" s="179" customFormat="1" x14ac:dyDescent="0.2">
      <c r="H27588" s="180"/>
      <c r="I27588" s="180"/>
      <c r="L27588" s="181"/>
      <c r="M27588" s="180"/>
      <c r="N27588" s="180"/>
      <c r="O27588" s="180"/>
    </row>
    <row r="27589" spans="8:15" s="179" customFormat="1" x14ac:dyDescent="0.2">
      <c r="H27589" s="180"/>
      <c r="I27589" s="180"/>
      <c r="L27589" s="181"/>
      <c r="M27589" s="180"/>
      <c r="N27589" s="180"/>
      <c r="O27589" s="180"/>
    </row>
    <row r="27590" spans="8:15" s="179" customFormat="1" x14ac:dyDescent="0.2">
      <c r="H27590" s="180"/>
      <c r="I27590" s="180"/>
      <c r="L27590" s="181"/>
      <c r="M27590" s="180"/>
      <c r="N27590" s="180"/>
      <c r="O27590" s="180"/>
    </row>
    <row r="27591" spans="8:15" s="179" customFormat="1" x14ac:dyDescent="0.2">
      <c r="H27591" s="180"/>
      <c r="I27591" s="180"/>
      <c r="L27591" s="181"/>
      <c r="M27591" s="180"/>
      <c r="N27591" s="180"/>
      <c r="O27591" s="180"/>
    </row>
    <row r="27592" spans="8:15" s="179" customFormat="1" x14ac:dyDescent="0.2">
      <c r="H27592" s="180"/>
      <c r="I27592" s="180"/>
      <c r="L27592" s="181"/>
      <c r="M27592" s="180"/>
      <c r="N27592" s="180"/>
      <c r="O27592" s="180"/>
    </row>
    <row r="27593" spans="8:15" s="179" customFormat="1" x14ac:dyDescent="0.2">
      <c r="H27593" s="180"/>
      <c r="I27593" s="180"/>
      <c r="L27593" s="181"/>
      <c r="M27593" s="180"/>
      <c r="N27593" s="180"/>
      <c r="O27593" s="180"/>
    </row>
    <row r="27594" spans="8:15" s="179" customFormat="1" x14ac:dyDescent="0.2">
      <c r="H27594" s="180"/>
      <c r="I27594" s="180"/>
      <c r="L27594" s="181"/>
      <c r="M27594" s="180"/>
      <c r="N27594" s="180"/>
      <c r="O27594" s="180"/>
    </row>
    <row r="27595" spans="8:15" s="179" customFormat="1" x14ac:dyDescent="0.2">
      <c r="H27595" s="180"/>
      <c r="I27595" s="180"/>
      <c r="L27595" s="181"/>
      <c r="M27595" s="180"/>
      <c r="N27595" s="180"/>
      <c r="O27595" s="180"/>
    </row>
    <row r="27596" spans="8:15" s="179" customFormat="1" x14ac:dyDescent="0.2">
      <c r="H27596" s="180"/>
      <c r="I27596" s="180"/>
      <c r="L27596" s="181"/>
      <c r="M27596" s="180"/>
      <c r="N27596" s="180"/>
      <c r="O27596" s="180"/>
    </row>
    <row r="27597" spans="8:15" s="179" customFormat="1" x14ac:dyDescent="0.2">
      <c r="H27597" s="180"/>
      <c r="I27597" s="180"/>
      <c r="L27597" s="181"/>
      <c r="M27597" s="180"/>
      <c r="N27597" s="180"/>
      <c r="O27597" s="180"/>
    </row>
    <row r="27598" spans="8:15" s="179" customFormat="1" x14ac:dyDescent="0.2">
      <c r="H27598" s="180"/>
      <c r="I27598" s="180"/>
      <c r="L27598" s="181"/>
      <c r="M27598" s="180"/>
      <c r="N27598" s="180"/>
      <c r="O27598" s="180"/>
    </row>
    <row r="27599" spans="8:15" s="179" customFormat="1" x14ac:dyDescent="0.2">
      <c r="H27599" s="180"/>
      <c r="I27599" s="180"/>
      <c r="L27599" s="181"/>
      <c r="M27599" s="180"/>
      <c r="N27599" s="180"/>
      <c r="O27599" s="180"/>
    </row>
    <row r="27600" spans="8:15" s="179" customFormat="1" x14ac:dyDescent="0.2">
      <c r="H27600" s="180"/>
      <c r="I27600" s="180"/>
      <c r="L27600" s="181"/>
      <c r="M27600" s="180"/>
      <c r="N27600" s="180"/>
      <c r="O27600" s="180"/>
    </row>
    <row r="27601" spans="8:15" s="179" customFormat="1" x14ac:dyDescent="0.2">
      <c r="H27601" s="180"/>
      <c r="I27601" s="180"/>
      <c r="L27601" s="181"/>
      <c r="M27601" s="180"/>
      <c r="N27601" s="180"/>
      <c r="O27601" s="180"/>
    </row>
    <row r="27602" spans="8:15" s="179" customFormat="1" x14ac:dyDescent="0.2">
      <c r="H27602" s="180"/>
      <c r="I27602" s="180"/>
      <c r="L27602" s="181"/>
      <c r="M27602" s="180"/>
      <c r="N27602" s="180"/>
      <c r="O27602" s="180"/>
    </row>
    <row r="27603" spans="8:15" s="179" customFormat="1" x14ac:dyDescent="0.2">
      <c r="H27603" s="180"/>
      <c r="I27603" s="180"/>
      <c r="L27603" s="181"/>
      <c r="M27603" s="180"/>
      <c r="N27603" s="180"/>
      <c r="O27603" s="180"/>
    </row>
    <row r="27604" spans="8:15" s="179" customFormat="1" x14ac:dyDescent="0.2">
      <c r="H27604" s="180"/>
      <c r="I27604" s="180"/>
      <c r="L27604" s="181"/>
      <c r="M27604" s="180"/>
      <c r="N27604" s="180"/>
      <c r="O27604" s="180"/>
    </row>
    <row r="27605" spans="8:15" s="179" customFormat="1" x14ac:dyDescent="0.2">
      <c r="H27605" s="180"/>
      <c r="I27605" s="180"/>
      <c r="L27605" s="181"/>
      <c r="M27605" s="180"/>
      <c r="N27605" s="180"/>
      <c r="O27605" s="180"/>
    </row>
    <row r="27606" spans="8:15" s="179" customFormat="1" x14ac:dyDescent="0.2">
      <c r="H27606" s="180"/>
      <c r="I27606" s="180"/>
      <c r="L27606" s="181"/>
      <c r="M27606" s="180"/>
      <c r="N27606" s="180"/>
      <c r="O27606" s="180"/>
    </row>
    <row r="27607" spans="8:15" s="179" customFormat="1" x14ac:dyDescent="0.2">
      <c r="H27607" s="180"/>
      <c r="I27607" s="180"/>
      <c r="L27607" s="181"/>
      <c r="M27607" s="180"/>
      <c r="N27607" s="180"/>
      <c r="O27607" s="180"/>
    </row>
    <row r="27608" spans="8:15" s="179" customFormat="1" x14ac:dyDescent="0.2">
      <c r="H27608" s="180"/>
      <c r="I27608" s="180"/>
      <c r="L27608" s="181"/>
      <c r="M27608" s="180"/>
      <c r="N27608" s="180"/>
      <c r="O27608" s="180"/>
    </row>
    <row r="27609" spans="8:15" s="179" customFormat="1" x14ac:dyDescent="0.2">
      <c r="H27609" s="180"/>
      <c r="I27609" s="180"/>
      <c r="L27609" s="181"/>
      <c r="M27609" s="180"/>
      <c r="N27609" s="180"/>
      <c r="O27609" s="180"/>
    </row>
    <row r="27610" spans="8:15" s="179" customFormat="1" x14ac:dyDescent="0.2">
      <c r="H27610" s="180"/>
      <c r="I27610" s="180"/>
      <c r="L27610" s="181"/>
      <c r="M27610" s="180"/>
      <c r="N27610" s="180"/>
      <c r="O27610" s="180"/>
    </row>
    <row r="27611" spans="8:15" s="179" customFormat="1" x14ac:dyDescent="0.2">
      <c r="H27611" s="180"/>
      <c r="I27611" s="180"/>
      <c r="L27611" s="181"/>
      <c r="M27611" s="180"/>
      <c r="N27611" s="180"/>
      <c r="O27611" s="180"/>
    </row>
    <row r="27612" spans="8:15" s="179" customFormat="1" x14ac:dyDescent="0.2">
      <c r="H27612" s="180"/>
      <c r="I27612" s="180"/>
      <c r="L27612" s="181"/>
      <c r="M27612" s="180"/>
      <c r="N27612" s="180"/>
      <c r="O27612" s="180"/>
    </row>
    <row r="27613" spans="8:15" s="179" customFormat="1" x14ac:dyDescent="0.2">
      <c r="H27613" s="180"/>
      <c r="I27613" s="180"/>
      <c r="L27613" s="181"/>
      <c r="M27613" s="180"/>
      <c r="N27613" s="180"/>
      <c r="O27613" s="180"/>
    </row>
    <row r="27614" spans="8:15" s="179" customFormat="1" x14ac:dyDescent="0.2">
      <c r="H27614" s="180"/>
      <c r="I27614" s="180"/>
      <c r="L27614" s="181"/>
      <c r="M27614" s="180"/>
      <c r="N27614" s="180"/>
      <c r="O27614" s="180"/>
    </row>
    <row r="27615" spans="8:15" s="179" customFormat="1" x14ac:dyDescent="0.2">
      <c r="H27615" s="180"/>
      <c r="I27615" s="180"/>
      <c r="L27615" s="181"/>
      <c r="M27615" s="180"/>
      <c r="N27615" s="180"/>
      <c r="O27615" s="180"/>
    </row>
    <row r="27616" spans="8:15" s="179" customFormat="1" x14ac:dyDescent="0.2">
      <c r="H27616" s="180"/>
      <c r="I27616" s="180"/>
      <c r="L27616" s="181"/>
      <c r="M27616" s="180"/>
      <c r="N27616" s="180"/>
      <c r="O27616" s="180"/>
    </row>
    <row r="27617" spans="8:15" s="179" customFormat="1" x14ac:dyDescent="0.2">
      <c r="H27617" s="180"/>
      <c r="I27617" s="180"/>
      <c r="L27617" s="181"/>
      <c r="M27617" s="180"/>
      <c r="N27617" s="180"/>
      <c r="O27617" s="180"/>
    </row>
    <row r="27618" spans="8:15" s="179" customFormat="1" x14ac:dyDescent="0.2">
      <c r="H27618" s="180"/>
      <c r="I27618" s="180"/>
      <c r="L27618" s="181"/>
      <c r="M27618" s="180"/>
      <c r="N27618" s="180"/>
      <c r="O27618" s="180"/>
    </row>
    <row r="27619" spans="8:15" s="179" customFormat="1" x14ac:dyDescent="0.2">
      <c r="H27619" s="180"/>
      <c r="I27619" s="180"/>
      <c r="L27619" s="181"/>
      <c r="M27619" s="180"/>
      <c r="N27619" s="180"/>
      <c r="O27619" s="180"/>
    </row>
    <row r="27620" spans="8:15" s="179" customFormat="1" x14ac:dyDescent="0.2">
      <c r="H27620" s="180"/>
      <c r="I27620" s="180"/>
      <c r="L27620" s="181"/>
      <c r="M27620" s="180"/>
      <c r="N27620" s="180"/>
      <c r="O27620" s="180"/>
    </row>
    <row r="27621" spans="8:15" s="179" customFormat="1" x14ac:dyDescent="0.2">
      <c r="H27621" s="180"/>
      <c r="I27621" s="180"/>
      <c r="L27621" s="181"/>
      <c r="M27621" s="180"/>
      <c r="N27621" s="180"/>
      <c r="O27621" s="180"/>
    </row>
    <row r="27622" spans="8:15" s="179" customFormat="1" x14ac:dyDescent="0.2">
      <c r="H27622" s="180"/>
      <c r="I27622" s="180"/>
      <c r="L27622" s="181"/>
      <c r="M27622" s="180"/>
      <c r="N27622" s="180"/>
      <c r="O27622" s="180"/>
    </row>
    <row r="27623" spans="8:15" s="179" customFormat="1" x14ac:dyDescent="0.2">
      <c r="H27623" s="180"/>
      <c r="I27623" s="180"/>
      <c r="L27623" s="181"/>
      <c r="M27623" s="180"/>
      <c r="N27623" s="180"/>
      <c r="O27623" s="180"/>
    </row>
    <row r="27624" spans="8:15" s="179" customFormat="1" x14ac:dyDescent="0.2">
      <c r="H27624" s="180"/>
      <c r="I27624" s="180"/>
      <c r="L27624" s="181"/>
      <c r="M27624" s="180"/>
      <c r="N27624" s="180"/>
      <c r="O27624" s="180"/>
    </row>
    <row r="27625" spans="8:15" s="179" customFormat="1" x14ac:dyDescent="0.2">
      <c r="H27625" s="180"/>
      <c r="I27625" s="180"/>
      <c r="L27625" s="181"/>
      <c r="M27625" s="180"/>
      <c r="N27625" s="180"/>
      <c r="O27625" s="180"/>
    </row>
    <row r="27626" spans="8:15" s="179" customFormat="1" x14ac:dyDescent="0.2">
      <c r="H27626" s="180"/>
      <c r="I27626" s="180"/>
      <c r="L27626" s="181"/>
      <c r="M27626" s="180"/>
      <c r="N27626" s="180"/>
      <c r="O27626" s="180"/>
    </row>
    <row r="27627" spans="8:15" s="179" customFormat="1" x14ac:dyDescent="0.2">
      <c r="H27627" s="180"/>
      <c r="I27627" s="180"/>
      <c r="L27627" s="181"/>
      <c r="M27627" s="180"/>
      <c r="N27627" s="180"/>
      <c r="O27627" s="180"/>
    </row>
    <row r="27628" spans="8:15" s="179" customFormat="1" x14ac:dyDescent="0.2">
      <c r="H27628" s="180"/>
      <c r="I27628" s="180"/>
      <c r="L27628" s="181"/>
      <c r="M27628" s="180"/>
      <c r="N27628" s="180"/>
      <c r="O27628" s="180"/>
    </row>
    <row r="27629" spans="8:15" s="179" customFormat="1" x14ac:dyDescent="0.2">
      <c r="H27629" s="180"/>
      <c r="I27629" s="180"/>
      <c r="L27629" s="181"/>
      <c r="M27629" s="180"/>
      <c r="N27629" s="180"/>
      <c r="O27629" s="180"/>
    </row>
    <row r="27630" spans="8:15" s="179" customFormat="1" x14ac:dyDescent="0.2">
      <c r="H27630" s="180"/>
      <c r="I27630" s="180"/>
      <c r="L27630" s="181"/>
      <c r="M27630" s="180"/>
      <c r="N27630" s="180"/>
      <c r="O27630" s="180"/>
    </row>
    <row r="27631" spans="8:15" s="179" customFormat="1" x14ac:dyDescent="0.2">
      <c r="H27631" s="180"/>
      <c r="I27631" s="180"/>
      <c r="L27631" s="181"/>
      <c r="M27631" s="180"/>
      <c r="N27631" s="180"/>
      <c r="O27631" s="180"/>
    </row>
    <row r="27632" spans="8:15" s="179" customFormat="1" x14ac:dyDescent="0.2">
      <c r="H27632" s="180"/>
      <c r="I27632" s="180"/>
      <c r="L27632" s="181"/>
      <c r="M27632" s="180"/>
      <c r="N27632" s="180"/>
      <c r="O27632" s="180"/>
    </row>
    <row r="27633" spans="8:15" s="179" customFormat="1" x14ac:dyDescent="0.2">
      <c r="H27633" s="180"/>
      <c r="I27633" s="180"/>
      <c r="L27633" s="181"/>
      <c r="M27633" s="180"/>
      <c r="N27633" s="180"/>
      <c r="O27633" s="180"/>
    </row>
    <row r="27634" spans="8:15" s="179" customFormat="1" x14ac:dyDescent="0.2">
      <c r="H27634" s="180"/>
      <c r="I27634" s="180"/>
      <c r="L27634" s="181"/>
      <c r="M27634" s="180"/>
      <c r="N27634" s="180"/>
      <c r="O27634" s="180"/>
    </row>
    <row r="27635" spans="8:15" s="179" customFormat="1" x14ac:dyDescent="0.2">
      <c r="H27635" s="180"/>
      <c r="I27635" s="180"/>
      <c r="L27635" s="181"/>
      <c r="M27635" s="180"/>
      <c r="N27635" s="180"/>
      <c r="O27635" s="180"/>
    </row>
    <row r="27636" spans="8:15" s="179" customFormat="1" x14ac:dyDescent="0.2">
      <c r="H27636" s="180"/>
      <c r="I27636" s="180"/>
      <c r="L27636" s="181"/>
      <c r="M27636" s="180"/>
      <c r="N27636" s="180"/>
      <c r="O27636" s="180"/>
    </row>
    <row r="27637" spans="8:15" s="179" customFormat="1" x14ac:dyDescent="0.2">
      <c r="H27637" s="180"/>
      <c r="I27637" s="180"/>
      <c r="L27637" s="181"/>
      <c r="M27637" s="180"/>
      <c r="N27637" s="180"/>
      <c r="O27637" s="180"/>
    </row>
    <row r="27638" spans="8:15" s="179" customFormat="1" x14ac:dyDescent="0.2">
      <c r="H27638" s="180"/>
      <c r="I27638" s="180"/>
      <c r="L27638" s="181"/>
      <c r="M27638" s="180"/>
      <c r="N27638" s="180"/>
      <c r="O27638" s="180"/>
    </row>
    <row r="27639" spans="8:15" s="179" customFormat="1" x14ac:dyDescent="0.2">
      <c r="H27639" s="180"/>
      <c r="I27639" s="180"/>
      <c r="L27639" s="181"/>
      <c r="M27639" s="180"/>
      <c r="N27639" s="180"/>
      <c r="O27639" s="180"/>
    </row>
    <row r="27640" spans="8:15" s="179" customFormat="1" x14ac:dyDescent="0.2">
      <c r="H27640" s="180"/>
      <c r="I27640" s="180"/>
      <c r="L27640" s="181"/>
      <c r="M27640" s="180"/>
      <c r="N27640" s="180"/>
      <c r="O27640" s="180"/>
    </row>
    <row r="27641" spans="8:15" s="179" customFormat="1" x14ac:dyDescent="0.2">
      <c r="H27641" s="180"/>
      <c r="I27641" s="180"/>
      <c r="L27641" s="181"/>
      <c r="M27641" s="180"/>
      <c r="N27641" s="180"/>
      <c r="O27641" s="180"/>
    </row>
    <row r="27642" spans="8:15" s="179" customFormat="1" x14ac:dyDescent="0.2">
      <c r="H27642" s="180"/>
      <c r="I27642" s="180"/>
      <c r="L27642" s="181"/>
      <c r="M27642" s="180"/>
      <c r="N27642" s="180"/>
      <c r="O27642" s="180"/>
    </row>
    <row r="27643" spans="8:15" s="179" customFormat="1" x14ac:dyDescent="0.2">
      <c r="H27643" s="180"/>
      <c r="I27643" s="180"/>
      <c r="L27643" s="181"/>
      <c r="M27643" s="180"/>
      <c r="N27643" s="180"/>
      <c r="O27643" s="180"/>
    </row>
    <row r="27644" spans="8:15" s="179" customFormat="1" x14ac:dyDescent="0.2">
      <c r="H27644" s="180"/>
      <c r="I27644" s="180"/>
      <c r="L27644" s="181"/>
      <c r="M27644" s="180"/>
      <c r="N27644" s="180"/>
      <c r="O27644" s="180"/>
    </row>
    <row r="27645" spans="8:15" s="179" customFormat="1" x14ac:dyDescent="0.2">
      <c r="H27645" s="180"/>
      <c r="I27645" s="180"/>
      <c r="L27645" s="181"/>
      <c r="M27645" s="180"/>
      <c r="N27645" s="180"/>
      <c r="O27645" s="180"/>
    </row>
    <row r="27646" spans="8:15" s="179" customFormat="1" x14ac:dyDescent="0.2">
      <c r="H27646" s="180"/>
      <c r="I27646" s="180"/>
      <c r="L27646" s="181"/>
      <c r="M27646" s="180"/>
      <c r="N27646" s="180"/>
      <c r="O27646" s="180"/>
    </row>
    <row r="27647" spans="8:15" s="179" customFormat="1" x14ac:dyDescent="0.2">
      <c r="H27647" s="180"/>
      <c r="I27647" s="180"/>
      <c r="L27647" s="181"/>
      <c r="M27647" s="180"/>
      <c r="N27647" s="180"/>
      <c r="O27647" s="180"/>
    </row>
    <row r="27648" spans="8:15" s="179" customFormat="1" x14ac:dyDescent="0.2">
      <c r="H27648" s="180"/>
      <c r="I27648" s="180"/>
      <c r="L27648" s="181"/>
      <c r="M27648" s="180"/>
      <c r="N27648" s="180"/>
      <c r="O27648" s="180"/>
    </row>
    <row r="27649" spans="8:15" s="179" customFormat="1" x14ac:dyDescent="0.2">
      <c r="H27649" s="180"/>
      <c r="I27649" s="180"/>
      <c r="L27649" s="181"/>
      <c r="M27649" s="180"/>
      <c r="N27649" s="180"/>
      <c r="O27649" s="180"/>
    </row>
    <row r="27650" spans="8:15" s="179" customFormat="1" x14ac:dyDescent="0.2">
      <c r="H27650" s="180"/>
      <c r="I27650" s="180"/>
      <c r="L27650" s="181"/>
      <c r="M27650" s="180"/>
      <c r="N27650" s="180"/>
      <c r="O27650" s="180"/>
    </row>
    <row r="27651" spans="8:15" s="179" customFormat="1" x14ac:dyDescent="0.2">
      <c r="H27651" s="180"/>
      <c r="I27651" s="180"/>
      <c r="L27651" s="181"/>
      <c r="M27651" s="180"/>
      <c r="N27651" s="180"/>
      <c r="O27651" s="180"/>
    </row>
    <row r="27652" spans="8:15" s="179" customFormat="1" x14ac:dyDescent="0.2">
      <c r="H27652" s="180"/>
      <c r="I27652" s="180"/>
      <c r="L27652" s="181"/>
      <c r="M27652" s="180"/>
      <c r="N27652" s="180"/>
      <c r="O27652" s="180"/>
    </row>
    <row r="27653" spans="8:15" s="179" customFormat="1" x14ac:dyDescent="0.2">
      <c r="H27653" s="180"/>
      <c r="I27653" s="180"/>
      <c r="L27653" s="181"/>
      <c r="M27653" s="180"/>
      <c r="N27653" s="180"/>
      <c r="O27653" s="180"/>
    </row>
    <row r="27654" spans="8:15" s="179" customFormat="1" x14ac:dyDescent="0.2">
      <c r="H27654" s="180"/>
      <c r="I27654" s="180"/>
      <c r="L27654" s="181"/>
      <c r="M27654" s="180"/>
      <c r="N27654" s="180"/>
      <c r="O27654" s="180"/>
    </row>
    <row r="27655" spans="8:15" s="179" customFormat="1" x14ac:dyDescent="0.2">
      <c r="H27655" s="180"/>
      <c r="I27655" s="180"/>
      <c r="L27655" s="181"/>
      <c r="M27655" s="180"/>
      <c r="N27655" s="180"/>
      <c r="O27655" s="180"/>
    </row>
    <row r="27656" spans="8:15" s="179" customFormat="1" x14ac:dyDescent="0.2">
      <c r="H27656" s="180"/>
      <c r="I27656" s="180"/>
      <c r="L27656" s="181"/>
      <c r="M27656" s="180"/>
      <c r="N27656" s="180"/>
      <c r="O27656" s="180"/>
    </row>
    <row r="27657" spans="8:15" s="179" customFormat="1" x14ac:dyDescent="0.2">
      <c r="H27657" s="180"/>
      <c r="I27657" s="180"/>
      <c r="L27657" s="181"/>
      <c r="M27657" s="180"/>
      <c r="N27657" s="180"/>
      <c r="O27657" s="180"/>
    </row>
    <row r="27658" spans="8:15" s="179" customFormat="1" x14ac:dyDescent="0.2">
      <c r="H27658" s="180"/>
      <c r="I27658" s="180"/>
      <c r="L27658" s="181"/>
      <c r="M27658" s="180"/>
      <c r="N27658" s="180"/>
      <c r="O27658" s="180"/>
    </row>
    <row r="27659" spans="8:15" s="179" customFormat="1" x14ac:dyDescent="0.2">
      <c r="H27659" s="180"/>
      <c r="I27659" s="180"/>
      <c r="L27659" s="181"/>
      <c r="M27659" s="180"/>
      <c r="N27659" s="180"/>
      <c r="O27659" s="180"/>
    </row>
    <row r="27660" spans="8:15" s="179" customFormat="1" x14ac:dyDescent="0.2">
      <c r="H27660" s="180"/>
      <c r="I27660" s="180"/>
      <c r="L27660" s="181"/>
      <c r="M27660" s="180"/>
      <c r="N27660" s="180"/>
      <c r="O27660" s="180"/>
    </row>
    <row r="27661" spans="8:15" s="179" customFormat="1" x14ac:dyDescent="0.2">
      <c r="H27661" s="180"/>
      <c r="I27661" s="180"/>
      <c r="L27661" s="181"/>
      <c r="M27661" s="180"/>
      <c r="N27661" s="180"/>
      <c r="O27661" s="180"/>
    </row>
    <row r="27662" spans="8:15" s="179" customFormat="1" x14ac:dyDescent="0.2">
      <c r="H27662" s="180"/>
      <c r="I27662" s="180"/>
      <c r="L27662" s="181"/>
      <c r="M27662" s="180"/>
      <c r="N27662" s="180"/>
      <c r="O27662" s="180"/>
    </row>
    <row r="27663" spans="8:15" s="179" customFormat="1" x14ac:dyDescent="0.2">
      <c r="H27663" s="180"/>
      <c r="I27663" s="180"/>
      <c r="L27663" s="181"/>
      <c r="M27663" s="180"/>
      <c r="N27663" s="180"/>
      <c r="O27663" s="180"/>
    </row>
    <row r="27664" spans="8:15" s="179" customFormat="1" x14ac:dyDescent="0.2">
      <c r="H27664" s="180"/>
      <c r="I27664" s="180"/>
      <c r="L27664" s="181"/>
      <c r="M27664" s="180"/>
      <c r="N27664" s="180"/>
      <c r="O27664" s="180"/>
    </row>
    <row r="27665" spans="8:15" s="179" customFormat="1" x14ac:dyDescent="0.2">
      <c r="H27665" s="180"/>
      <c r="I27665" s="180"/>
      <c r="L27665" s="181"/>
      <c r="M27665" s="180"/>
      <c r="N27665" s="180"/>
      <c r="O27665" s="180"/>
    </row>
    <row r="27666" spans="8:15" s="179" customFormat="1" x14ac:dyDescent="0.2">
      <c r="H27666" s="180"/>
      <c r="I27666" s="180"/>
      <c r="L27666" s="181"/>
      <c r="M27666" s="180"/>
      <c r="N27666" s="180"/>
      <c r="O27666" s="180"/>
    </row>
    <row r="27667" spans="8:15" s="179" customFormat="1" x14ac:dyDescent="0.2">
      <c r="H27667" s="180"/>
      <c r="I27667" s="180"/>
      <c r="L27667" s="181"/>
      <c r="M27667" s="180"/>
      <c r="N27667" s="180"/>
      <c r="O27667" s="180"/>
    </row>
    <row r="27668" spans="8:15" s="179" customFormat="1" x14ac:dyDescent="0.2">
      <c r="H27668" s="180"/>
      <c r="I27668" s="180"/>
      <c r="L27668" s="181"/>
      <c r="M27668" s="180"/>
      <c r="N27668" s="180"/>
      <c r="O27668" s="180"/>
    </row>
    <row r="27669" spans="8:15" s="179" customFormat="1" x14ac:dyDescent="0.2">
      <c r="H27669" s="180"/>
      <c r="I27669" s="180"/>
      <c r="L27669" s="181"/>
      <c r="M27669" s="180"/>
      <c r="N27669" s="180"/>
      <c r="O27669" s="180"/>
    </row>
    <row r="27670" spans="8:15" s="179" customFormat="1" x14ac:dyDescent="0.2">
      <c r="H27670" s="180"/>
      <c r="I27670" s="180"/>
      <c r="L27670" s="181"/>
      <c r="M27670" s="180"/>
      <c r="N27670" s="180"/>
      <c r="O27670" s="180"/>
    </row>
    <row r="27671" spans="8:15" s="179" customFormat="1" x14ac:dyDescent="0.2">
      <c r="H27671" s="180"/>
      <c r="I27671" s="180"/>
      <c r="L27671" s="181"/>
      <c r="M27671" s="180"/>
      <c r="N27671" s="180"/>
      <c r="O27671" s="180"/>
    </row>
    <row r="27672" spans="8:15" s="179" customFormat="1" x14ac:dyDescent="0.2">
      <c r="H27672" s="180"/>
      <c r="I27672" s="180"/>
      <c r="L27672" s="181"/>
      <c r="M27672" s="180"/>
      <c r="N27672" s="180"/>
      <c r="O27672" s="180"/>
    </row>
    <row r="27673" spans="8:15" s="179" customFormat="1" x14ac:dyDescent="0.2">
      <c r="H27673" s="180"/>
      <c r="I27673" s="180"/>
      <c r="L27673" s="181"/>
      <c r="M27673" s="180"/>
      <c r="N27673" s="180"/>
      <c r="O27673" s="180"/>
    </row>
    <row r="27674" spans="8:15" s="179" customFormat="1" x14ac:dyDescent="0.2">
      <c r="H27674" s="180"/>
      <c r="I27674" s="180"/>
      <c r="L27674" s="181"/>
      <c r="M27674" s="180"/>
      <c r="N27674" s="180"/>
      <c r="O27674" s="180"/>
    </row>
    <row r="27675" spans="8:15" s="179" customFormat="1" x14ac:dyDescent="0.2">
      <c r="H27675" s="180"/>
      <c r="I27675" s="180"/>
      <c r="L27675" s="181"/>
      <c r="M27675" s="180"/>
      <c r="N27675" s="180"/>
      <c r="O27675" s="180"/>
    </row>
    <row r="27676" spans="8:15" s="179" customFormat="1" x14ac:dyDescent="0.2">
      <c r="H27676" s="180"/>
      <c r="I27676" s="180"/>
      <c r="L27676" s="181"/>
      <c r="M27676" s="180"/>
      <c r="N27676" s="180"/>
      <c r="O27676" s="180"/>
    </row>
    <row r="27677" spans="8:15" s="179" customFormat="1" x14ac:dyDescent="0.2">
      <c r="H27677" s="180"/>
      <c r="I27677" s="180"/>
      <c r="L27677" s="181"/>
      <c r="M27677" s="180"/>
      <c r="N27677" s="180"/>
      <c r="O27677" s="180"/>
    </row>
    <row r="27678" spans="8:15" s="179" customFormat="1" x14ac:dyDescent="0.2">
      <c r="H27678" s="180"/>
      <c r="I27678" s="180"/>
      <c r="L27678" s="181"/>
      <c r="M27678" s="180"/>
      <c r="N27678" s="180"/>
      <c r="O27678" s="180"/>
    </row>
    <row r="27679" spans="8:15" s="179" customFormat="1" x14ac:dyDescent="0.2">
      <c r="H27679" s="180"/>
      <c r="I27679" s="180"/>
      <c r="L27679" s="181"/>
      <c r="M27679" s="180"/>
      <c r="N27679" s="180"/>
      <c r="O27679" s="180"/>
    </row>
    <row r="27680" spans="8:15" s="179" customFormat="1" x14ac:dyDescent="0.2">
      <c r="H27680" s="180"/>
      <c r="I27680" s="180"/>
      <c r="L27680" s="181"/>
      <c r="M27680" s="180"/>
      <c r="N27680" s="180"/>
      <c r="O27680" s="180"/>
    </row>
    <row r="27681" spans="8:15" s="179" customFormat="1" x14ac:dyDescent="0.2">
      <c r="H27681" s="180"/>
      <c r="I27681" s="180"/>
      <c r="L27681" s="181"/>
      <c r="M27681" s="180"/>
      <c r="N27681" s="180"/>
      <c r="O27681" s="180"/>
    </row>
    <row r="27682" spans="8:15" s="179" customFormat="1" x14ac:dyDescent="0.2">
      <c r="H27682" s="180"/>
      <c r="I27682" s="180"/>
      <c r="L27682" s="181"/>
      <c r="M27682" s="180"/>
      <c r="N27682" s="180"/>
      <c r="O27682" s="180"/>
    </row>
    <row r="27683" spans="8:15" s="179" customFormat="1" x14ac:dyDescent="0.2">
      <c r="H27683" s="180"/>
      <c r="I27683" s="180"/>
      <c r="L27683" s="181"/>
      <c r="M27683" s="180"/>
      <c r="N27683" s="180"/>
      <c r="O27683" s="180"/>
    </row>
    <row r="27684" spans="8:15" s="179" customFormat="1" x14ac:dyDescent="0.2">
      <c r="H27684" s="180"/>
      <c r="I27684" s="180"/>
      <c r="L27684" s="181"/>
      <c r="M27684" s="180"/>
      <c r="N27684" s="180"/>
      <c r="O27684" s="180"/>
    </row>
    <row r="27685" spans="8:15" s="179" customFormat="1" x14ac:dyDescent="0.2">
      <c r="H27685" s="180"/>
      <c r="I27685" s="180"/>
      <c r="L27685" s="181"/>
      <c r="M27685" s="180"/>
      <c r="N27685" s="180"/>
      <c r="O27685" s="180"/>
    </row>
    <row r="27686" spans="8:15" s="179" customFormat="1" x14ac:dyDescent="0.2">
      <c r="H27686" s="180"/>
      <c r="I27686" s="180"/>
      <c r="L27686" s="181"/>
      <c r="M27686" s="180"/>
      <c r="N27686" s="180"/>
      <c r="O27686" s="180"/>
    </row>
    <row r="27687" spans="8:15" s="179" customFormat="1" x14ac:dyDescent="0.2">
      <c r="H27687" s="180"/>
      <c r="I27687" s="180"/>
      <c r="L27687" s="181"/>
      <c r="M27687" s="180"/>
      <c r="N27687" s="180"/>
      <c r="O27687" s="180"/>
    </row>
    <row r="27688" spans="8:15" s="179" customFormat="1" x14ac:dyDescent="0.2">
      <c r="H27688" s="180"/>
      <c r="I27688" s="180"/>
      <c r="L27688" s="181"/>
      <c r="M27688" s="180"/>
      <c r="N27688" s="180"/>
      <c r="O27688" s="180"/>
    </row>
    <row r="27689" spans="8:15" s="179" customFormat="1" x14ac:dyDescent="0.2">
      <c r="H27689" s="180"/>
      <c r="I27689" s="180"/>
      <c r="L27689" s="181"/>
      <c r="M27689" s="180"/>
      <c r="N27689" s="180"/>
      <c r="O27689" s="180"/>
    </row>
    <row r="27690" spans="8:15" s="179" customFormat="1" x14ac:dyDescent="0.2">
      <c r="H27690" s="180"/>
      <c r="I27690" s="180"/>
      <c r="L27690" s="181"/>
      <c r="M27690" s="180"/>
      <c r="N27690" s="180"/>
      <c r="O27690" s="180"/>
    </row>
    <row r="27691" spans="8:15" s="179" customFormat="1" x14ac:dyDescent="0.2">
      <c r="H27691" s="180"/>
      <c r="I27691" s="180"/>
      <c r="L27691" s="181"/>
      <c r="M27691" s="180"/>
      <c r="N27691" s="180"/>
      <c r="O27691" s="180"/>
    </row>
    <row r="27692" spans="8:15" s="179" customFormat="1" x14ac:dyDescent="0.2">
      <c r="H27692" s="180"/>
      <c r="I27692" s="180"/>
      <c r="L27692" s="181"/>
      <c r="M27692" s="180"/>
      <c r="N27692" s="180"/>
      <c r="O27692" s="180"/>
    </row>
    <row r="27693" spans="8:15" s="179" customFormat="1" x14ac:dyDescent="0.2">
      <c r="H27693" s="180"/>
      <c r="I27693" s="180"/>
      <c r="L27693" s="181"/>
      <c r="M27693" s="180"/>
      <c r="N27693" s="180"/>
      <c r="O27693" s="180"/>
    </row>
    <row r="27694" spans="8:15" s="179" customFormat="1" x14ac:dyDescent="0.2">
      <c r="H27694" s="180"/>
      <c r="I27694" s="180"/>
      <c r="L27694" s="181"/>
      <c r="M27694" s="180"/>
      <c r="N27694" s="180"/>
      <c r="O27694" s="180"/>
    </row>
    <row r="27695" spans="8:15" s="179" customFormat="1" x14ac:dyDescent="0.2">
      <c r="H27695" s="180"/>
      <c r="I27695" s="180"/>
      <c r="L27695" s="181"/>
      <c r="M27695" s="180"/>
      <c r="N27695" s="180"/>
      <c r="O27695" s="180"/>
    </row>
    <row r="27696" spans="8:15" s="179" customFormat="1" x14ac:dyDescent="0.2">
      <c r="H27696" s="180"/>
      <c r="I27696" s="180"/>
      <c r="L27696" s="181"/>
      <c r="M27696" s="180"/>
      <c r="N27696" s="180"/>
      <c r="O27696" s="180"/>
    </row>
    <row r="27697" spans="8:15" s="179" customFormat="1" x14ac:dyDescent="0.2">
      <c r="H27697" s="180"/>
      <c r="I27697" s="180"/>
      <c r="L27697" s="181"/>
      <c r="M27697" s="180"/>
      <c r="N27697" s="180"/>
      <c r="O27697" s="180"/>
    </row>
    <row r="27698" spans="8:15" s="179" customFormat="1" x14ac:dyDescent="0.2">
      <c r="H27698" s="180"/>
      <c r="I27698" s="180"/>
      <c r="L27698" s="181"/>
      <c r="M27698" s="180"/>
      <c r="N27698" s="180"/>
      <c r="O27698" s="180"/>
    </row>
    <row r="27699" spans="8:15" s="179" customFormat="1" x14ac:dyDescent="0.2">
      <c r="H27699" s="180"/>
      <c r="I27699" s="180"/>
      <c r="L27699" s="181"/>
      <c r="M27699" s="180"/>
      <c r="N27699" s="180"/>
      <c r="O27699" s="180"/>
    </row>
    <row r="27700" spans="8:15" s="179" customFormat="1" x14ac:dyDescent="0.2">
      <c r="H27700" s="180"/>
      <c r="I27700" s="180"/>
      <c r="L27700" s="181"/>
      <c r="M27700" s="180"/>
      <c r="N27700" s="180"/>
      <c r="O27700" s="180"/>
    </row>
    <row r="27701" spans="8:15" s="179" customFormat="1" x14ac:dyDescent="0.2">
      <c r="H27701" s="180"/>
      <c r="I27701" s="180"/>
      <c r="L27701" s="181"/>
      <c r="M27701" s="180"/>
      <c r="N27701" s="180"/>
      <c r="O27701" s="180"/>
    </row>
    <row r="27702" spans="8:15" s="179" customFormat="1" x14ac:dyDescent="0.2">
      <c r="H27702" s="180"/>
      <c r="I27702" s="180"/>
      <c r="L27702" s="181"/>
      <c r="M27702" s="180"/>
      <c r="N27702" s="180"/>
      <c r="O27702" s="180"/>
    </row>
    <row r="27703" spans="8:15" s="179" customFormat="1" x14ac:dyDescent="0.2">
      <c r="H27703" s="180"/>
      <c r="I27703" s="180"/>
      <c r="L27703" s="181"/>
      <c r="M27703" s="180"/>
      <c r="N27703" s="180"/>
      <c r="O27703" s="180"/>
    </row>
    <row r="27704" spans="8:15" s="179" customFormat="1" x14ac:dyDescent="0.2">
      <c r="H27704" s="180"/>
      <c r="I27704" s="180"/>
      <c r="L27704" s="181"/>
      <c r="M27704" s="180"/>
      <c r="N27704" s="180"/>
      <c r="O27704" s="180"/>
    </row>
    <row r="27705" spans="8:15" s="179" customFormat="1" x14ac:dyDescent="0.2">
      <c r="H27705" s="180"/>
      <c r="I27705" s="180"/>
      <c r="L27705" s="181"/>
      <c r="M27705" s="180"/>
      <c r="N27705" s="180"/>
      <c r="O27705" s="180"/>
    </row>
    <row r="27706" spans="8:15" s="179" customFormat="1" x14ac:dyDescent="0.2">
      <c r="H27706" s="180"/>
      <c r="I27706" s="180"/>
      <c r="L27706" s="181"/>
      <c r="M27706" s="180"/>
      <c r="N27706" s="180"/>
      <c r="O27706" s="180"/>
    </row>
    <row r="27707" spans="8:15" s="179" customFormat="1" x14ac:dyDescent="0.2">
      <c r="H27707" s="180"/>
      <c r="I27707" s="180"/>
      <c r="L27707" s="181"/>
      <c r="M27707" s="180"/>
      <c r="N27707" s="180"/>
      <c r="O27707" s="180"/>
    </row>
    <row r="27708" spans="8:15" s="179" customFormat="1" x14ac:dyDescent="0.2">
      <c r="H27708" s="180"/>
      <c r="I27708" s="180"/>
      <c r="L27708" s="181"/>
      <c r="M27708" s="180"/>
      <c r="N27708" s="180"/>
      <c r="O27708" s="180"/>
    </row>
    <row r="27709" spans="8:15" s="179" customFormat="1" x14ac:dyDescent="0.2">
      <c r="H27709" s="180"/>
      <c r="I27709" s="180"/>
      <c r="L27709" s="181"/>
      <c r="M27709" s="180"/>
      <c r="N27709" s="180"/>
      <c r="O27709" s="180"/>
    </row>
    <row r="27710" spans="8:15" s="179" customFormat="1" x14ac:dyDescent="0.2">
      <c r="H27710" s="180"/>
      <c r="I27710" s="180"/>
      <c r="L27710" s="181"/>
      <c r="M27710" s="180"/>
      <c r="N27710" s="180"/>
      <c r="O27710" s="180"/>
    </row>
    <row r="27711" spans="8:15" s="179" customFormat="1" x14ac:dyDescent="0.2">
      <c r="H27711" s="180"/>
      <c r="I27711" s="180"/>
      <c r="L27711" s="181"/>
      <c r="M27711" s="180"/>
      <c r="N27711" s="180"/>
      <c r="O27711" s="180"/>
    </row>
    <row r="27712" spans="8:15" s="179" customFormat="1" x14ac:dyDescent="0.2">
      <c r="H27712" s="180"/>
      <c r="I27712" s="180"/>
      <c r="L27712" s="181"/>
      <c r="M27712" s="180"/>
      <c r="N27712" s="180"/>
      <c r="O27712" s="180"/>
    </row>
    <row r="27713" spans="8:15" s="179" customFormat="1" x14ac:dyDescent="0.2">
      <c r="H27713" s="180"/>
      <c r="I27713" s="180"/>
      <c r="L27713" s="181"/>
      <c r="M27713" s="180"/>
      <c r="N27713" s="180"/>
      <c r="O27713" s="180"/>
    </row>
    <row r="27714" spans="8:15" s="179" customFormat="1" x14ac:dyDescent="0.2">
      <c r="H27714" s="180"/>
      <c r="I27714" s="180"/>
      <c r="L27714" s="181"/>
      <c r="M27714" s="180"/>
      <c r="N27714" s="180"/>
      <c r="O27714" s="180"/>
    </row>
    <row r="27715" spans="8:15" s="179" customFormat="1" x14ac:dyDescent="0.2">
      <c r="H27715" s="180"/>
      <c r="I27715" s="180"/>
      <c r="L27715" s="181"/>
      <c r="M27715" s="180"/>
      <c r="N27715" s="180"/>
      <c r="O27715" s="180"/>
    </row>
    <row r="27716" spans="8:15" s="179" customFormat="1" x14ac:dyDescent="0.2">
      <c r="H27716" s="180"/>
      <c r="I27716" s="180"/>
      <c r="L27716" s="181"/>
      <c r="M27716" s="180"/>
      <c r="N27716" s="180"/>
      <c r="O27716" s="180"/>
    </row>
    <row r="27717" spans="8:15" s="179" customFormat="1" x14ac:dyDescent="0.2">
      <c r="H27717" s="180"/>
      <c r="I27717" s="180"/>
      <c r="L27717" s="181"/>
      <c r="M27717" s="180"/>
      <c r="N27717" s="180"/>
      <c r="O27717" s="180"/>
    </row>
    <row r="27718" spans="8:15" s="179" customFormat="1" x14ac:dyDescent="0.2">
      <c r="H27718" s="180"/>
      <c r="I27718" s="180"/>
      <c r="L27718" s="181"/>
      <c r="M27718" s="180"/>
      <c r="N27718" s="180"/>
      <c r="O27718" s="180"/>
    </row>
    <row r="27719" spans="8:15" s="179" customFormat="1" x14ac:dyDescent="0.2">
      <c r="H27719" s="180"/>
      <c r="I27719" s="180"/>
      <c r="L27719" s="181"/>
      <c r="M27719" s="180"/>
      <c r="N27719" s="180"/>
      <c r="O27719" s="180"/>
    </row>
    <row r="27720" spans="8:15" s="179" customFormat="1" x14ac:dyDescent="0.2">
      <c r="H27720" s="180"/>
      <c r="I27720" s="180"/>
      <c r="L27720" s="181"/>
      <c r="M27720" s="180"/>
      <c r="N27720" s="180"/>
      <c r="O27720" s="180"/>
    </row>
    <row r="27721" spans="8:15" s="179" customFormat="1" x14ac:dyDescent="0.2">
      <c r="H27721" s="180"/>
      <c r="I27721" s="180"/>
      <c r="L27721" s="181"/>
      <c r="M27721" s="180"/>
      <c r="N27721" s="180"/>
      <c r="O27721" s="180"/>
    </row>
    <row r="27722" spans="8:15" s="179" customFormat="1" x14ac:dyDescent="0.2">
      <c r="H27722" s="180"/>
      <c r="I27722" s="180"/>
      <c r="L27722" s="181"/>
      <c r="M27722" s="180"/>
      <c r="N27722" s="180"/>
      <c r="O27722" s="180"/>
    </row>
    <row r="27723" spans="8:15" s="179" customFormat="1" x14ac:dyDescent="0.2">
      <c r="H27723" s="180"/>
      <c r="I27723" s="180"/>
      <c r="L27723" s="181"/>
      <c r="M27723" s="180"/>
      <c r="N27723" s="180"/>
      <c r="O27723" s="180"/>
    </row>
    <row r="27724" spans="8:15" s="179" customFormat="1" x14ac:dyDescent="0.2">
      <c r="H27724" s="180"/>
      <c r="I27724" s="180"/>
      <c r="L27724" s="181"/>
      <c r="M27724" s="180"/>
      <c r="N27724" s="180"/>
      <c r="O27724" s="180"/>
    </row>
    <row r="27725" spans="8:15" s="179" customFormat="1" x14ac:dyDescent="0.2">
      <c r="H27725" s="180"/>
      <c r="I27725" s="180"/>
      <c r="L27725" s="181"/>
      <c r="M27725" s="180"/>
      <c r="N27725" s="180"/>
      <c r="O27725" s="180"/>
    </row>
    <row r="27726" spans="8:15" s="179" customFormat="1" x14ac:dyDescent="0.2">
      <c r="H27726" s="180"/>
      <c r="I27726" s="180"/>
      <c r="L27726" s="181"/>
      <c r="M27726" s="180"/>
      <c r="N27726" s="180"/>
      <c r="O27726" s="180"/>
    </row>
    <row r="27727" spans="8:15" s="179" customFormat="1" x14ac:dyDescent="0.2">
      <c r="H27727" s="180"/>
      <c r="I27727" s="180"/>
      <c r="L27727" s="181"/>
      <c r="M27727" s="180"/>
      <c r="N27727" s="180"/>
      <c r="O27727" s="180"/>
    </row>
    <row r="27728" spans="8:15" s="179" customFormat="1" x14ac:dyDescent="0.2">
      <c r="H27728" s="180"/>
      <c r="I27728" s="180"/>
      <c r="L27728" s="181"/>
      <c r="M27728" s="180"/>
      <c r="N27728" s="180"/>
      <c r="O27728" s="180"/>
    </row>
    <row r="27729" spans="8:15" s="179" customFormat="1" x14ac:dyDescent="0.2">
      <c r="H27729" s="180"/>
      <c r="I27729" s="180"/>
      <c r="L27729" s="181"/>
      <c r="M27729" s="180"/>
      <c r="N27729" s="180"/>
      <c r="O27729" s="180"/>
    </row>
    <row r="27730" spans="8:15" s="179" customFormat="1" x14ac:dyDescent="0.2">
      <c r="H27730" s="180"/>
      <c r="I27730" s="180"/>
      <c r="L27730" s="181"/>
      <c r="M27730" s="180"/>
      <c r="N27730" s="180"/>
      <c r="O27730" s="180"/>
    </row>
    <row r="27731" spans="8:15" s="179" customFormat="1" x14ac:dyDescent="0.2">
      <c r="H27731" s="180"/>
      <c r="I27731" s="180"/>
      <c r="L27731" s="181"/>
      <c r="M27731" s="180"/>
      <c r="N27731" s="180"/>
      <c r="O27731" s="180"/>
    </row>
    <row r="27732" spans="8:15" s="179" customFormat="1" x14ac:dyDescent="0.2">
      <c r="H27732" s="180"/>
      <c r="I27732" s="180"/>
      <c r="L27732" s="181"/>
      <c r="M27732" s="180"/>
      <c r="N27732" s="180"/>
      <c r="O27732" s="180"/>
    </row>
    <row r="27733" spans="8:15" s="179" customFormat="1" x14ac:dyDescent="0.2">
      <c r="H27733" s="180"/>
      <c r="I27733" s="180"/>
      <c r="L27733" s="181"/>
      <c r="M27733" s="180"/>
      <c r="N27733" s="180"/>
      <c r="O27733" s="180"/>
    </row>
    <row r="27734" spans="8:15" s="179" customFormat="1" x14ac:dyDescent="0.2">
      <c r="H27734" s="180"/>
      <c r="I27734" s="180"/>
      <c r="L27734" s="181"/>
      <c r="M27734" s="180"/>
      <c r="N27734" s="180"/>
      <c r="O27734" s="180"/>
    </row>
    <row r="27735" spans="8:15" s="179" customFormat="1" x14ac:dyDescent="0.2">
      <c r="H27735" s="180"/>
      <c r="I27735" s="180"/>
      <c r="L27735" s="181"/>
      <c r="M27735" s="180"/>
      <c r="N27735" s="180"/>
      <c r="O27735" s="180"/>
    </row>
    <row r="27736" spans="8:15" s="179" customFormat="1" x14ac:dyDescent="0.2">
      <c r="H27736" s="180"/>
      <c r="I27736" s="180"/>
      <c r="L27736" s="181"/>
      <c r="M27736" s="180"/>
      <c r="N27736" s="180"/>
      <c r="O27736" s="180"/>
    </row>
    <row r="27737" spans="8:15" s="179" customFormat="1" x14ac:dyDescent="0.2">
      <c r="H27737" s="180"/>
      <c r="I27737" s="180"/>
      <c r="L27737" s="181"/>
      <c r="M27737" s="180"/>
      <c r="N27737" s="180"/>
      <c r="O27737" s="180"/>
    </row>
    <row r="27738" spans="8:15" s="179" customFormat="1" x14ac:dyDescent="0.2">
      <c r="H27738" s="180"/>
      <c r="I27738" s="180"/>
      <c r="L27738" s="181"/>
      <c r="M27738" s="180"/>
      <c r="N27738" s="180"/>
      <c r="O27738" s="180"/>
    </row>
    <row r="27739" spans="8:15" s="179" customFormat="1" x14ac:dyDescent="0.2">
      <c r="H27739" s="180"/>
      <c r="I27739" s="180"/>
      <c r="L27739" s="181"/>
      <c r="M27739" s="180"/>
      <c r="N27739" s="180"/>
      <c r="O27739" s="180"/>
    </row>
    <row r="27740" spans="8:15" s="179" customFormat="1" x14ac:dyDescent="0.2">
      <c r="H27740" s="180"/>
      <c r="I27740" s="180"/>
      <c r="L27740" s="181"/>
      <c r="M27740" s="180"/>
      <c r="N27740" s="180"/>
      <c r="O27740" s="180"/>
    </row>
    <row r="27741" spans="8:15" s="179" customFormat="1" x14ac:dyDescent="0.2">
      <c r="H27741" s="180"/>
      <c r="I27741" s="180"/>
      <c r="L27741" s="181"/>
      <c r="M27741" s="180"/>
      <c r="N27741" s="180"/>
      <c r="O27741" s="180"/>
    </row>
    <row r="27742" spans="8:15" s="179" customFormat="1" x14ac:dyDescent="0.2">
      <c r="H27742" s="180"/>
      <c r="I27742" s="180"/>
      <c r="L27742" s="181"/>
      <c r="M27742" s="180"/>
      <c r="N27742" s="180"/>
      <c r="O27742" s="180"/>
    </row>
    <row r="27743" spans="8:15" s="179" customFormat="1" x14ac:dyDescent="0.2">
      <c r="H27743" s="180"/>
      <c r="I27743" s="180"/>
      <c r="L27743" s="181"/>
      <c r="M27743" s="180"/>
      <c r="N27743" s="180"/>
      <c r="O27743" s="180"/>
    </row>
    <row r="27744" spans="8:15" s="179" customFormat="1" x14ac:dyDescent="0.2">
      <c r="H27744" s="180"/>
      <c r="I27744" s="180"/>
      <c r="L27744" s="181"/>
      <c r="M27744" s="180"/>
      <c r="N27744" s="180"/>
      <c r="O27744" s="180"/>
    </row>
    <row r="27745" spans="8:15" s="179" customFormat="1" x14ac:dyDescent="0.2">
      <c r="H27745" s="180"/>
      <c r="I27745" s="180"/>
      <c r="L27745" s="181"/>
      <c r="M27745" s="180"/>
      <c r="N27745" s="180"/>
      <c r="O27745" s="180"/>
    </row>
    <row r="27746" spans="8:15" s="179" customFormat="1" x14ac:dyDescent="0.2">
      <c r="H27746" s="180"/>
      <c r="I27746" s="180"/>
      <c r="L27746" s="181"/>
      <c r="M27746" s="180"/>
      <c r="N27746" s="180"/>
      <c r="O27746" s="180"/>
    </row>
    <row r="27747" spans="8:15" s="179" customFormat="1" x14ac:dyDescent="0.2">
      <c r="H27747" s="180"/>
      <c r="I27747" s="180"/>
      <c r="L27747" s="181"/>
      <c r="M27747" s="180"/>
      <c r="N27747" s="180"/>
      <c r="O27747" s="180"/>
    </row>
    <row r="27748" spans="8:15" s="179" customFormat="1" x14ac:dyDescent="0.2">
      <c r="H27748" s="180"/>
      <c r="I27748" s="180"/>
      <c r="L27748" s="181"/>
      <c r="M27748" s="180"/>
      <c r="N27748" s="180"/>
      <c r="O27748" s="180"/>
    </row>
    <row r="27749" spans="8:15" s="179" customFormat="1" x14ac:dyDescent="0.2">
      <c r="H27749" s="180"/>
      <c r="I27749" s="180"/>
      <c r="L27749" s="181"/>
      <c r="M27749" s="180"/>
      <c r="N27749" s="180"/>
      <c r="O27749" s="180"/>
    </row>
    <row r="27750" spans="8:15" s="179" customFormat="1" x14ac:dyDescent="0.2">
      <c r="H27750" s="180"/>
      <c r="I27750" s="180"/>
      <c r="L27750" s="181"/>
      <c r="M27750" s="180"/>
      <c r="N27750" s="180"/>
      <c r="O27750" s="180"/>
    </row>
    <row r="27751" spans="8:15" s="179" customFormat="1" x14ac:dyDescent="0.2">
      <c r="H27751" s="180"/>
      <c r="I27751" s="180"/>
      <c r="L27751" s="181"/>
      <c r="M27751" s="180"/>
      <c r="N27751" s="180"/>
      <c r="O27751" s="180"/>
    </row>
    <row r="27752" spans="8:15" s="179" customFormat="1" x14ac:dyDescent="0.2">
      <c r="H27752" s="180"/>
      <c r="I27752" s="180"/>
      <c r="L27752" s="181"/>
      <c r="M27752" s="180"/>
      <c r="N27752" s="180"/>
      <c r="O27752" s="180"/>
    </row>
    <row r="27753" spans="8:15" s="179" customFormat="1" x14ac:dyDescent="0.2">
      <c r="H27753" s="180"/>
      <c r="I27753" s="180"/>
      <c r="L27753" s="181"/>
      <c r="M27753" s="180"/>
      <c r="N27753" s="180"/>
      <c r="O27753" s="180"/>
    </row>
    <row r="27754" spans="8:15" s="179" customFormat="1" x14ac:dyDescent="0.2">
      <c r="H27754" s="180"/>
      <c r="I27754" s="180"/>
      <c r="L27754" s="181"/>
      <c r="M27754" s="180"/>
      <c r="N27754" s="180"/>
      <c r="O27754" s="180"/>
    </row>
    <row r="27755" spans="8:15" s="179" customFormat="1" x14ac:dyDescent="0.2">
      <c r="H27755" s="180"/>
      <c r="I27755" s="180"/>
      <c r="L27755" s="181"/>
      <c r="M27755" s="180"/>
      <c r="N27755" s="180"/>
      <c r="O27755" s="180"/>
    </row>
    <row r="27756" spans="8:15" s="179" customFormat="1" x14ac:dyDescent="0.2">
      <c r="H27756" s="180"/>
      <c r="I27756" s="180"/>
      <c r="L27756" s="181"/>
      <c r="M27756" s="180"/>
      <c r="N27756" s="180"/>
      <c r="O27756" s="180"/>
    </row>
    <row r="27757" spans="8:15" s="179" customFormat="1" x14ac:dyDescent="0.2">
      <c r="H27757" s="180"/>
      <c r="I27757" s="180"/>
      <c r="L27757" s="181"/>
      <c r="M27757" s="180"/>
      <c r="N27757" s="180"/>
      <c r="O27757" s="180"/>
    </row>
    <row r="27758" spans="8:15" s="179" customFormat="1" x14ac:dyDescent="0.2">
      <c r="H27758" s="180"/>
      <c r="I27758" s="180"/>
      <c r="L27758" s="181"/>
      <c r="M27758" s="180"/>
      <c r="N27758" s="180"/>
      <c r="O27758" s="180"/>
    </row>
    <row r="27759" spans="8:15" s="179" customFormat="1" x14ac:dyDescent="0.2">
      <c r="H27759" s="180"/>
      <c r="I27759" s="180"/>
      <c r="L27759" s="181"/>
      <c r="M27759" s="180"/>
      <c r="N27759" s="180"/>
      <c r="O27759" s="180"/>
    </row>
    <row r="27760" spans="8:15" s="179" customFormat="1" x14ac:dyDescent="0.2">
      <c r="H27760" s="180"/>
      <c r="I27760" s="180"/>
      <c r="L27760" s="181"/>
      <c r="M27760" s="180"/>
      <c r="N27760" s="180"/>
      <c r="O27760" s="180"/>
    </row>
    <row r="27761" spans="8:15" s="179" customFormat="1" x14ac:dyDescent="0.2">
      <c r="H27761" s="180"/>
      <c r="I27761" s="180"/>
      <c r="L27761" s="181"/>
      <c r="M27761" s="180"/>
      <c r="N27761" s="180"/>
      <c r="O27761" s="180"/>
    </row>
    <row r="27762" spans="8:15" s="179" customFormat="1" x14ac:dyDescent="0.2">
      <c r="H27762" s="180"/>
      <c r="I27762" s="180"/>
      <c r="L27762" s="181"/>
      <c r="M27762" s="180"/>
      <c r="N27762" s="180"/>
      <c r="O27762" s="180"/>
    </row>
    <row r="27763" spans="8:15" s="179" customFormat="1" x14ac:dyDescent="0.2">
      <c r="H27763" s="180"/>
      <c r="I27763" s="180"/>
      <c r="L27763" s="181"/>
      <c r="M27763" s="180"/>
      <c r="N27763" s="180"/>
      <c r="O27763" s="180"/>
    </row>
    <row r="27764" spans="8:15" s="179" customFormat="1" x14ac:dyDescent="0.2">
      <c r="H27764" s="180"/>
      <c r="I27764" s="180"/>
      <c r="L27764" s="181"/>
      <c r="M27764" s="180"/>
      <c r="N27764" s="180"/>
      <c r="O27764" s="180"/>
    </row>
    <row r="27765" spans="8:15" s="179" customFormat="1" x14ac:dyDescent="0.2">
      <c r="H27765" s="180"/>
      <c r="I27765" s="180"/>
      <c r="L27765" s="181"/>
      <c r="M27765" s="180"/>
      <c r="N27765" s="180"/>
      <c r="O27765" s="180"/>
    </row>
    <row r="27766" spans="8:15" s="179" customFormat="1" x14ac:dyDescent="0.2">
      <c r="H27766" s="180"/>
      <c r="I27766" s="180"/>
      <c r="L27766" s="181"/>
      <c r="M27766" s="180"/>
      <c r="N27766" s="180"/>
      <c r="O27766" s="180"/>
    </row>
    <row r="27767" spans="8:15" s="179" customFormat="1" x14ac:dyDescent="0.2">
      <c r="H27767" s="180"/>
      <c r="I27767" s="180"/>
      <c r="L27767" s="181"/>
      <c r="M27767" s="180"/>
      <c r="N27767" s="180"/>
      <c r="O27767" s="180"/>
    </row>
    <row r="27768" spans="8:15" s="179" customFormat="1" x14ac:dyDescent="0.2">
      <c r="H27768" s="180"/>
      <c r="I27768" s="180"/>
      <c r="L27768" s="181"/>
      <c r="M27768" s="180"/>
      <c r="N27768" s="180"/>
      <c r="O27768" s="180"/>
    </row>
    <row r="27769" spans="8:15" s="179" customFormat="1" x14ac:dyDescent="0.2">
      <c r="H27769" s="180"/>
      <c r="I27769" s="180"/>
      <c r="L27769" s="181"/>
      <c r="M27769" s="180"/>
      <c r="N27769" s="180"/>
      <c r="O27769" s="180"/>
    </row>
    <row r="27770" spans="8:15" s="179" customFormat="1" x14ac:dyDescent="0.2">
      <c r="H27770" s="180"/>
      <c r="I27770" s="180"/>
      <c r="L27770" s="181"/>
      <c r="M27770" s="180"/>
      <c r="N27770" s="180"/>
      <c r="O27770" s="180"/>
    </row>
    <row r="27771" spans="8:15" s="179" customFormat="1" x14ac:dyDescent="0.2">
      <c r="H27771" s="180"/>
      <c r="I27771" s="180"/>
      <c r="L27771" s="181"/>
      <c r="M27771" s="180"/>
      <c r="N27771" s="180"/>
      <c r="O27771" s="180"/>
    </row>
    <row r="27772" spans="8:15" s="179" customFormat="1" x14ac:dyDescent="0.2">
      <c r="H27772" s="180"/>
      <c r="I27772" s="180"/>
      <c r="L27772" s="181"/>
      <c r="M27772" s="180"/>
      <c r="N27772" s="180"/>
      <c r="O27772" s="180"/>
    </row>
    <row r="27773" spans="8:15" s="179" customFormat="1" x14ac:dyDescent="0.2">
      <c r="H27773" s="180"/>
      <c r="I27773" s="180"/>
      <c r="L27773" s="181"/>
      <c r="M27773" s="180"/>
      <c r="N27773" s="180"/>
      <c r="O27773" s="180"/>
    </row>
    <row r="27774" spans="8:15" s="179" customFormat="1" x14ac:dyDescent="0.2">
      <c r="H27774" s="180"/>
      <c r="I27774" s="180"/>
      <c r="L27774" s="181"/>
      <c r="M27774" s="180"/>
      <c r="N27774" s="180"/>
      <c r="O27774" s="180"/>
    </row>
    <row r="27775" spans="8:15" s="179" customFormat="1" x14ac:dyDescent="0.2">
      <c r="H27775" s="180"/>
      <c r="I27775" s="180"/>
      <c r="L27775" s="181"/>
      <c r="M27775" s="180"/>
      <c r="N27775" s="180"/>
      <c r="O27775" s="180"/>
    </row>
    <row r="27776" spans="8:15" s="179" customFormat="1" x14ac:dyDescent="0.2">
      <c r="H27776" s="180"/>
      <c r="I27776" s="180"/>
      <c r="L27776" s="181"/>
      <c r="M27776" s="180"/>
      <c r="N27776" s="180"/>
      <c r="O27776" s="180"/>
    </row>
    <row r="27777" spans="8:15" s="179" customFormat="1" x14ac:dyDescent="0.2">
      <c r="H27777" s="180"/>
      <c r="I27777" s="180"/>
      <c r="L27777" s="181"/>
      <c r="M27777" s="180"/>
      <c r="N27777" s="180"/>
      <c r="O27777" s="180"/>
    </row>
    <row r="27778" spans="8:15" s="179" customFormat="1" x14ac:dyDescent="0.2">
      <c r="H27778" s="180"/>
      <c r="I27778" s="180"/>
      <c r="L27778" s="181"/>
      <c r="M27778" s="180"/>
      <c r="N27778" s="180"/>
      <c r="O27778" s="180"/>
    </row>
    <row r="27779" spans="8:15" s="179" customFormat="1" x14ac:dyDescent="0.2">
      <c r="H27779" s="180"/>
      <c r="I27779" s="180"/>
      <c r="L27779" s="181"/>
      <c r="M27779" s="180"/>
      <c r="N27779" s="180"/>
      <c r="O27779" s="180"/>
    </row>
    <row r="27780" spans="8:15" s="179" customFormat="1" x14ac:dyDescent="0.2">
      <c r="H27780" s="180"/>
      <c r="I27780" s="180"/>
      <c r="L27780" s="181"/>
      <c r="M27780" s="180"/>
      <c r="N27780" s="180"/>
      <c r="O27780" s="180"/>
    </row>
    <row r="27781" spans="8:15" s="179" customFormat="1" x14ac:dyDescent="0.2">
      <c r="H27781" s="180"/>
      <c r="I27781" s="180"/>
      <c r="L27781" s="181"/>
      <c r="M27781" s="180"/>
      <c r="N27781" s="180"/>
      <c r="O27781" s="180"/>
    </row>
    <row r="27782" spans="8:15" s="179" customFormat="1" x14ac:dyDescent="0.2">
      <c r="H27782" s="180"/>
      <c r="I27782" s="180"/>
      <c r="L27782" s="181"/>
      <c r="M27782" s="180"/>
      <c r="N27782" s="180"/>
      <c r="O27782" s="180"/>
    </row>
    <row r="27783" spans="8:15" s="179" customFormat="1" x14ac:dyDescent="0.2">
      <c r="H27783" s="180"/>
      <c r="I27783" s="180"/>
      <c r="L27783" s="181"/>
      <c r="M27783" s="180"/>
      <c r="N27783" s="180"/>
      <c r="O27783" s="180"/>
    </row>
    <row r="27784" spans="8:15" s="179" customFormat="1" x14ac:dyDescent="0.2">
      <c r="H27784" s="180"/>
      <c r="I27784" s="180"/>
      <c r="L27784" s="181"/>
      <c r="M27784" s="180"/>
      <c r="N27784" s="180"/>
      <c r="O27784" s="180"/>
    </row>
    <row r="27785" spans="8:15" s="179" customFormat="1" x14ac:dyDescent="0.2">
      <c r="H27785" s="180"/>
      <c r="I27785" s="180"/>
      <c r="L27785" s="181"/>
      <c r="M27785" s="180"/>
      <c r="N27785" s="180"/>
      <c r="O27785" s="180"/>
    </row>
    <row r="27786" spans="8:15" s="179" customFormat="1" x14ac:dyDescent="0.2">
      <c r="H27786" s="180"/>
      <c r="I27786" s="180"/>
      <c r="L27786" s="181"/>
      <c r="M27786" s="180"/>
      <c r="N27786" s="180"/>
      <c r="O27786" s="180"/>
    </row>
    <row r="27787" spans="8:15" s="179" customFormat="1" x14ac:dyDescent="0.2">
      <c r="H27787" s="180"/>
      <c r="I27787" s="180"/>
      <c r="L27787" s="181"/>
      <c r="M27787" s="180"/>
      <c r="N27787" s="180"/>
      <c r="O27787" s="180"/>
    </row>
    <row r="27788" spans="8:15" s="179" customFormat="1" x14ac:dyDescent="0.2">
      <c r="H27788" s="180"/>
      <c r="I27788" s="180"/>
      <c r="L27788" s="181"/>
      <c r="M27788" s="180"/>
      <c r="N27788" s="180"/>
      <c r="O27788" s="180"/>
    </row>
    <row r="27789" spans="8:15" s="179" customFormat="1" x14ac:dyDescent="0.2">
      <c r="H27789" s="180"/>
      <c r="I27789" s="180"/>
      <c r="L27789" s="181"/>
      <c r="M27789" s="180"/>
      <c r="N27789" s="180"/>
      <c r="O27789" s="180"/>
    </row>
    <row r="27790" spans="8:15" s="179" customFormat="1" x14ac:dyDescent="0.2">
      <c r="H27790" s="180"/>
      <c r="I27790" s="180"/>
      <c r="L27790" s="181"/>
      <c r="M27790" s="180"/>
      <c r="N27790" s="180"/>
      <c r="O27790" s="180"/>
    </row>
    <row r="27791" spans="8:15" s="179" customFormat="1" x14ac:dyDescent="0.2">
      <c r="H27791" s="180"/>
      <c r="I27791" s="180"/>
      <c r="L27791" s="181"/>
      <c r="M27791" s="180"/>
      <c r="N27791" s="180"/>
      <c r="O27791" s="180"/>
    </row>
    <row r="27792" spans="8:15" s="179" customFormat="1" x14ac:dyDescent="0.2">
      <c r="H27792" s="180"/>
      <c r="I27792" s="180"/>
      <c r="L27792" s="181"/>
      <c r="M27792" s="180"/>
      <c r="N27792" s="180"/>
      <c r="O27792" s="180"/>
    </row>
    <row r="27793" spans="8:15" s="179" customFormat="1" x14ac:dyDescent="0.2">
      <c r="H27793" s="180"/>
      <c r="I27793" s="180"/>
      <c r="L27793" s="181"/>
      <c r="M27793" s="180"/>
      <c r="N27793" s="180"/>
      <c r="O27793" s="180"/>
    </row>
    <row r="27794" spans="8:15" s="179" customFormat="1" x14ac:dyDescent="0.2">
      <c r="H27794" s="180"/>
      <c r="I27794" s="180"/>
      <c r="L27794" s="181"/>
      <c r="M27794" s="180"/>
      <c r="N27794" s="180"/>
      <c r="O27794" s="180"/>
    </row>
    <row r="27795" spans="8:15" s="179" customFormat="1" x14ac:dyDescent="0.2">
      <c r="H27795" s="180"/>
      <c r="I27795" s="180"/>
      <c r="L27795" s="181"/>
      <c r="M27795" s="180"/>
      <c r="N27795" s="180"/>
      <c r="O27795" s="180"/>
    </row>
    <row r="27796" spans="8:15" s="179" customFormat="1" x14ac:dyDescent="0.2">
      <c r="H27796" s="180"/>
      <c r="I27796" s="180"/>
      <c r="L27796" s="181"/>
      <c r="M27796" s="180"/>
      <c r="N27796" s="180"/>
      <c r="O27796" s="180"/>
    </row>
    <row r="27797" spans="8:15" s="179" customFormat="1" x14ac:dyDescent="0.2">
      <c r="H27797" s="180"/>
      <c r="I27797" s="180"/>
      <c r="L27797" s="181"/>
      <c r="M27797" s="180"/>
      <c r="N27797" s="180"/>
      <c r="O27797" s="180"/>
    </row>
    <row r="27798" spans="8:15" s="179" customFormat="1" x14ac:dyDescent="0.2">
      <c r="H27798" s="180"/>
      <c r="I27798" s="180"/>
      <c r="L27798" s="181"/>
      <c r="M27798" s="180"/>
      <c r="N27798" s="180"/>
      <c r="O27798" s="180"/>
    </row>
    <row r="27799" spans="8:15" s="179" customFormat="1" x14ac:dyDescent="0.2">
      <c r="H27799" s="180"/>
      <c r="I27799" s="180"/>
      <c r="L27799" s="181"/>
      <c r="M27799" s="180"/>
      <c r="N27799" s="180"/>
      <c r="O27799" s="180"/>
    </row>
    <row r="27800" spans="8:15" s="179" customFormat="1" x14ac:dyDescent="0.2">
      <c r="H27800" s="180"/>
      <c r="I27800" s="180"/>
      <c r="L27800" s="181"/>
      <c r="M27800" s="180"/>
      <c r="N27800" s="180"/>
      <c r="O27800" s="180"/>
    </row>
    <row r="27801" spans="8:15" s="179" customFormat="1" x14ac:dyDescent="0.2">
      <c r="H27801" s="180"/>
      <c r="I27801" s="180"/>
      <c r="L27801" s="181"/>
      <c r="M27801" s="180"/>
      <c r="N27801" s="180"/>
      <c r="O27801" s="180"/>
    </row>
    <row r="27802" spans="8:15" s="179" customFormat="1" x14ac:dyDescent="0.2">
      <c r="H27802" s="180"/>
      <c r="I27802" s="180"/>
      <c r="L27802" s="181"/>
      <c r="M27802" s="180"/>
      <c r="N27802" s="180"/>
      <c r="O27802" s="180"/>
    </row>
    <row r="27803" spans="8:15" s="179" customFormat="1" x14ac:dyDescent="0.2">
      <c r="H27803" s="180"/>
      <c r="I27803" s="180"/>
      <c r="L27803" s="181"/>
      <c r="M27803" s="180"/>
      <c r="N27803" s="180"/>
      <c r="O27803" s="180"/>
    </row>
    <row r="27804" spans="8:15" s="179" customFormat="1" x14ac:dyDescent="0.2">
      <c r="H27804" s="180"/>
      <c r="I27804" s="180"/>
      <c r="L27804" s="181"/>
      <c r="M27804" s="180"/>
      <c r="N27804" s="180"/>
      <c r="O27804" s="180"/>
    </row>
    <row r="27805" spans="8:15" s="179" customFormat="1" x14ac:dyDescent="0.2">
      <c r="H27805" s="180"/>
      <c r="I27805" s="180"/>
      <c r="L27805" s="181"/>
      <c r="M27805" s="180"/>
      <c r="N27805" s="180"/>
      <c r="O27805" s="180"/>
    </row>
    <row r="27806" spans="8:15" s="179" customFormat="1" x14ac:dyDescent="0.2">
      <c r="H27806" s="180"/>
      <c r="I27806" s="180"/>
      <c r="L27806" s="181"/>
      <c r="M27806" s="180"/>
      <c r="N27806" s="180"/>
      <c r="O27806" s="180"/>
    </row>
    <row r="27807" spans="8:15" s="179" customFormat="1" x14ac:dyDescent="0.2">
      <c r="H27807" s="180"/>
      <c r="I27807" s="180"/>
      <c r="L27807" s="181"/>
      <c r="M27807" s="180"/>
      <c r="N27807" s="180"/>
      <c r="O27807" s="180"/>
    </row>
    <row r="27808" spans="8:15" s="179" customFormat="1" x14ac:dyDescent="0.2">
      <c r="H27808" s="180"/>
      <c r="I27808" s="180"/>
      <c r="L27808" s="181"/>
      <c r="M27808" s="180"/>
      <c r="N27808" s="180"/>
      <c r="O27808" s="180"/>
    </row>
    <row r="27809" spans="8:15" s="179" customFormat="1" x14ac:dyDescent="0.2">
      <c r="H27809" s="180"/>
      <c r="I27809" s="180"/>
      <c r="L27809" s="181"/>
      <c r="M27809" s="180"/>
      <c r="N27809" s="180"/>
      <c r="O27809" s="180"/>
    </row>
    <row r="27810" spans="8:15" s="179" customFormat="1" x14ac:dyDescent="0.2">
      <c r="H27810" s="180"/>
      <c r="I27810" s="180"/>
      <c r="L27810" s="181"/>
      <c r="M27810" s="180"/>
      <c r="N27810" s="180"/>
      <c r="O27810" s="180"/>
    </row>
    <row r="27811" spans="8:15" s="179" customFormat="1" x14ac:dyDescent="0.2">
      <c r="H27811" s="180"/>
      <c r="I27811" s="180"/>
      <c r="L27811" s="181"/>
      <c r="M27811" s="180"/>
      <c r="N27811" s="180"/>
      <c r="O27811" s="180"/>
    </row>
    <row r="27812" spans="8:15" s="179" customFormat="1" x14ac:dyDescent="0.2">
      <c r="H27812" s="180"/>
      <c r="I27812" s="180"/>
      <c r="L27812" s="181"/>
      <c r="M27812" s="180"/>
      <c r="N27812" s="180"/>
      <c r="O27812" s="180"/>
    </row>
    <row r="27813" spans="8:15" s="179" customFormat="1" x14ac:dyDescent="0.2">
      <c r="H27813" s="180"/>
      <c r="I27813" s="180"/>
      <c r="L27813" s="181"/>
      <c r="M27813" s="180"/>
      <c r="N27813" s="180"/>
      <c r="O27813" s="180"/>
    </row>
    <row r="27814" spans="8:15" s="179" customFormat="1" x14ac:dyDescent="0.2">
      <c r="H27814" s="180"/>
      <c r="I27814" s="180"/>
      <c r="L27814" s="181"/>
      <c r="M27814" s="180"/>
      <c r="N27814" s="180"/>
      <c r="O27814" s="180"/>
    </row>
    <row r="27815" spans="8:15" s="179" customFormat="1" x14ac:dyDescent="0.2">
      <c r="H27815" s="180"/>
      <c r="I27815" s="180"/>
      <c r="L27815" s="181"/>
      <c r="M27815" s="180"/>
      <c r="N27815" s="180"/>
      <c r="O27815" s="180"/>
    </row>
    <row r="27816" spans="8:15" s="179" customFormat="1" x14ac:dyDescent="0.2">
      <c r="H27816" s="180"/>
      <c r="I27816" s="180"/>
      <c r="L27816" s="181"/>
      <c r="M27816" s="180"/>
      <c r="N27816" s="180"/>
      <c r="O27816" s="180"/>
    </row>
    <row r="27817" spans="8:15" s="179" customFormat="1" x14ac:dyDescent="0.2">
      <c r="H27817" s="180"/>
      <c r="I27817" s="180"/>
      <c r="L27817" s="181"/>
      <c r="M27817" s="180"/>
      <c r="N27817" s="180"/>
      <c r="O27817" s="180"/>
    </row>
    <row r="27818" spans="8:15" s="179" customFormat="1" x14ac:dyDescent="0.2">
      <c r="H27818" s="180"/>
      <c r="I27818" s="180"/>
      <c r="L27818" s="181"/>
      <c r="M27818" s="180"/>
      <c r="N27818" s="180"/>
      <c r="O27818" s="180"/>
    </row>
    <row r="27819" spans="8:15" s="179" customFormat="1" x14ac:dyDescent="0.2">
      <c r="H27819" s="180"/>
      <c r="I27819" s="180"/>
      <c r="L27819" s="181"/>
      <c r="M27819" s="180"/>
      <c r="N27819" s="180"/>
      <c r="O27819" s="180"/>
    </row>
    <row r="27820" spans="8:15" s="179" customFormat="1" x14ac:dyDescent="0.2">
      <c r="H27820" s="180"/>
      <c r="I27820" s="180"/>
      <c r="L27820" s="181"/>
      <c r="M27820" s="180"/>
      <c r="N27820" s="180"/>
      <c r="O27820" s="180"/>
    </row>
    <row r="27821" spans="8:15" s="179" customFormat="1" x14ac:dyDescent="0.2">
      <c r="H27821" s="180"/>
      <c r="I27821" s="180"/>
      <c r="L27821" s="181"/>
      <c r="M27821" s="180"/>
      <c r="N27821" s="180"/>
      <c r="O27821" s="180"/>
    </row>
    <row r="27822" spans="8:15" s="179" customFormat="1" x14ac:dyDescent="0.2">
      <c r="H27822" s="180"/>
      <c r="I27822" s="180"/>
      <c r="L27822" s="181"/>
      <c r="M27822" s="180"/>
      <c r="N27822" s="180"/>
      <c r="O27822" s="180"/>
    </row>
    <row r="27823" spans="8:15" s="179" customFormat="1" x14ac:dyDescent="0.2">
      <c r="H27823" s="180"/>
      <c r="I27823" s="180"/>
      <c r="L27823" s="181"/>
      <c r="M27823" s="180"/>
      <c r="N27823" s="180"/>
      <c r="O27823" s="180"/>
    </row>
    <row r="27824" spans="8:15" s="179" customFormat="1" x14ac:dyDescent="0.2">
      <c r="H27824" s="180"/>
      <c r="I27824" s="180"/>
      <c r="L27824" s="181"/>
      <c r="M27824" s="180"/>
      <c r="N27824" s="180"/>
      <c r="O27824" s="180"/>
    </row>
    <row r="27825" spans="8:15" s="179" customFormat="1" x14ac:dyDescent="0.2">
      <c r="H27825" s="180"/>
      <c r="I27825" s="180"/>
      <c r="L27825" s="181"/>
      <c r="M27825" s="180"/>
      <c r="N27825" s="180"/>
      <c r="O27825" s="180"/>
    </row>
    <row r="27826" spans="8:15" s="179" customFormat="1" x14ac:dyDescent="0.2">
      <c r="H27826" s="180"/>
      <c r="I27826" s="180"/>
      <c r="L27826" s="181"/>
      <c r="M27826" s="180"/>
      <c r="N27826" s="180"/>
      <c r="O27826" s="180"/>
    </row>
    <row r="27827" spans="8:15" s="179" customFormat="1" x14ac:dyDescent="0.2">
      <c r="H27827" s="180"/>
      <c r="I27827" s="180"/>
      <c r="L27827" s="181"/>
      <c r="M27827" s="180"/>
      <c r="N27827" s="180"/>
      <c r="O27827" s="180"/>
    </row>
    <row r="27828" spans="8:15" s="179" customFormat="1" x14ac:dyDescent="0.2">
      <c r="H27828" s="180"/>
      <c r="I27828" s="180"/>
      <c r="L27828" s="181"/>
      <c r="M27828" s="180"/>
      <c r="N27828" s="180"/>
      <c r="O27828" s="180"/>
    </row>
    <row r="27829" spans="8:15" s="179" customFormat="1" x14ac:dyDescent="0.2">
      <c r="H27829" s="180"/>
      <c r="I27829" s="180"/>
      <c r="L27829" s="181"/>
      <c r="M27829" s="180"/>
      <c r="N27829" s="180"/>
      <c r="O27829" s="180"/>
    </row>
    <row r="27830" spans="8:15" s="179" customFormat="1" x14ac:dyDescent="0.2">
      <c r="H27830" s="180"/>
      <c r="I27830" s="180"/>
      <c r="L27830" s="181"/>
      <c r="M27830" s="180"/>
      <c r="N27830" s="180"/>
      <c r="O27830" s="180"/>
    </row>
    <row r="27831" spans="8:15" s="179" customFormat="1" x14ac:dyDescent="0.2">
      <c r="H27831" s="180"/>
      <c r="I27831" s="180"/>
      <c r="L27831" s="181"/>
      <c r="M27831" s="180"/>
      <c r="N27831" s="180"/>
      <c r="O27831" s="180"/>
    </row>
    <row r="27832" spans="8:15" s="179" customFormat="1" x14ac:dyDescent="0.2">
      <c r="H27832" s="180"/>
      <c r="I27832" s="180"/>
      <c r="L27832" s="181"/>
      <c r="M27832" s="180"/>
      <c r="N27832" s="180"/>
      <c r="O27832" s="180"/>
    </row>
    <row r="27833" spans="8:15" s="179" customFormat="1" x14ac:dyDescent="0.2">
      <c r="H27833" s="180"/>
      <c r="I27833" s="180"/>
      <c r="L27833" s="181"/>
      <c r="M27833" s="180"/>
      <c r="N27833" s="180"/>
      <c r="O27833" s="180"/>
    </row>
    <row r="27834" spans="8:15" s="179" customFormat="1" x14ac:dyDescent="0.2">
      <c r="H27834" s="180"/>
      <c r="I27834" s="180"/>
      <c r="L27834" s="181"/>
      <c r="M27834" s="180"/>
      <c r="N27834" s="180"/>
      <c r="O27834" s="180"/>
    </row>
    <row r="27835" spans="8:15" s="179" customFormat="1" x14ac:dyDescent="0.2">
      <c r="H27835" s="180"/>
      <c r="I27835" s="180"/>
      <c r="L27835" s="181"/>
      <c r="M27835" s="180"/>
      <c r="N27835" s="180"/>
      <c r="O27835" s="180"/>
    </row>
    <row r="27836" spans="8:15" s="179" customFormat="1" x14ac:dyDescent="0.2">
      <c r="H27836" s="180"/>
      <c r="I27836" s="180"/>
      <c r="L27836" s="181"/>
      <c r="M27836" s="180"/>
      <c r="N27836" s="180"/>
      <c r="O27836" s="180"/>
    </row>
    <row r="27837" spans="8:15" s="179" customFormat="1" x14ac:dyDescent="0.2">
      <c r="H27837" s="180"/>
      <c r="I27837" s="180"/>
      <c r="L27837" s="181"/>
      <c r="M27837" s="180"/>
      <c r="N27837" s="180"/>
      <c r="O27837" s="180"/>
    </row>
    <row r="27838" spans="8:15" s="179" customFormat="1" x14ac:dyDescent="0.2">
      <c r="H27838" s="180"/>
      <c r="I27838" s="180"/>
      <c r="L27838" s="181"/>
      <c r="M27838" s="180"/>
      <c r="N27838" s="180"/>
      <c r="O27838" s="180"/>
    </row>
    <row r="27839" spans="8:15" s="179" customFormat="1" x14ac:dyDescent="0.2">
      <c r="H27839" s="180"/>
      <c r="I27839" s="180"/>
      <c r="L27839" s="181"/>
      <c r="M27839" s="180"/>
      <c r="N27839" s="180"/>
      <c r="O27839" s="180"/>
    </row>
    <row r="27840" spans="8:15" s="179" customFormat="1" x14ac:dyDescent="0.2">
      <c r="H27840" s="180"/>
      <c r="I27840" s="180"/>
      <c r="L27840" s="181"/>
      <c r="M27840" s="180"/>
      <c r="N27840" s="180"/>
      <c r="O27840" s="180"/>
    </row>
    <row r="27841" spans="8:15" s="179" customFormat="1" x14ac:dyDescent="0.2">
      <c r="H27841" s="180"/>
      <c r="I27841" s="180"/>
      <c r="L27841" s="181"/>
      <c r="M27841" s="180"/>
      <c r="N27841" s="180"/>
      <c r="O27841" s="180"/>
    </row>
    <row r="27842" spans="8:15" s="179" customFormat="1" x14ac:dyDescent="0.2">
      <c r="H27842" s="180"/>
      <c r="I27842" s="180"/>
      <c r="L27842" s="181"/>
      <c r="M27842" s="180"/>
      <c r="N27842" s="180"/>
      <c r="O27842" s="180"/>
    </row>
    <row r="27843" spans="8:15" s="179" customFormat="1" x14ac:dyDescent="0.2">
      <c r="H27843" s="180"/>
      <c r="I27843" s="180"/>
      <c r="L27843" s="181"/>
      <c r="M27843" s="180"/>
      <c r="N27843" s="180"/>
      <c r="O27843" s="180"/>
    </row>
    <row r="27844" spans="8:15" s="179" customFormat="1" x14ac:dyDescent="0.2">
      <c r="H27844" s="180"/>
      <c r="I27844" s="180"/>
      <c r="L27844" s="181"/>
      <c r="M27844" s="180"/>
      <c r="N27844" s="180"/>
      <c r="O27844" s="180"/>
    </row>
    <row r="27845" spans="8:15" s="179" customFormat="1" x14ac:dyDescent="0.2">
      <c r="H27845" s="180"/>
      <c r="I27845" s="180"/>
      <c r="L27845" s="181"/>
      <c r="M27845" s="180"/>
      <c r="N27845" s="180"/>
      <c r="O27845" s="180"/>
    </row>
    <row r="27846" spans="8:15" s="179" customFormat="1" x14ac:dyDescent="0.2">
      <c r="H27846" s="180"/>
      <c r="I27846" s="180"/>
      <c r="L27846" s="181"/>
      <c r="M27846" s="180"/>
      <c r="N27846" s="180"/>
      <c r="O27846" s="180"/>
    </row>
    <row r="27847" spans="8:15" s="179" customFormat="1" x14ac:dyDescent="0.2">
      <c r="H27847" s="180"/>
      <c r="I27847" s="180"/>
      <c r="L27847" s="181"/>
      <c r="M27847" s="180"/>
      <c r="N27847" s="180"/>
      <c r="O27847" s="180"/>
    </row>
    <row r="27848" spans="8:15" s="179" customFormat="1" x14ac:dyDescent="0.2">
      <c r="H27848" s="180"/>
      <c r="I27848" s="180"/>
      <c r="L27848" s="181"/>
      <c r="M27848" s="180"/>
      <c r="N27848" s="180"/>
      <c r="O27848" s="180"/>
    </row>
    <row r="27849" spans="8:15" s="179" customFormat="1" x14ac:dyDescent="0.2">
      <c r="H27849" s="180"/>
      <c r="I27849" s="180"/>
      <c r="L27849" s="181"/>
      <c r="M27849" s="180"/>
      <c r="N27849" s="180"/>
      <c r="O27849" s="180"/>
    </row>
    <row r="27850" spans="8:15" s="179" customFormat="1" x14ac:dyDescent="0.2">
      <c r="H27850" s="180"/>
      <c r="I27850" s="180"/>
      <c r="L27850" s="181"/>
      <c r="M27850" s="180"/>
      <c r="N27850" s="180"/>
      <c r="O27850" s="180"/>
    </row>
    <row r="27851" spans="8:15" s="179" customFormat="1" x14ac:dyDescent="0.2">
      <c r="H27851" s="180"/>
      <c r="I27851" s="180"/>
      <c r="L27851" s="181"/>
      <c r="M27851" s="180"/>
      <c r="N27851" s="180"/>
      <c r="O27851" s="180"/>
    </row>
    <row r="27852" spans="8:15" s="179" customFormat="1" x14ac:dyDescent="0.2">
      <c r="H27852" s="180"/>
      <c r="I27852" s="180"/>
      <c r="L27852" s="181"/>
      <c r="M27852" s="180"/>
      <c r="N27852" s="180"/>
      <c r="O27852" s="180"/>
    </row>
    <row r="27853" spans="8:15" s="179" customFormat="1" x14ac:dyDescent="0.2">
      <c r="H27853" s="180"/>
      <c r="I27853" s="180"/>
      <c r="L27853" s="181"/>
      <c r="M27853" s="180"/>
      <c r="N27853" s="180"/>
      <c r="O27853" s="180"/>
    </row>
    <row r="27854" spans="8:15" s="179" customFormat="1" x14ac:dyDescent="0.2">
      <c r="H27854" s="180"/>
      <c r="I27854" s="180"/>
      <c r="L27854" s="181"/>
      <c r="M27854" s="180"/>
      <c r="N27854" s="180"/>
      <c r="O27854" s="180"/>
    </row>
    <row r="27855" spans="8:15" s="179" customFormat="1" x14ac:dyDescent="0.2">
      <c r="H27855" s="180"/>
      <c r="I27855" s="180"/>
      <c r="L27855" s="181"/>
      <c r="M27855" s="180"/>
      <c r="N27855" s="180"/>
      <c r="O27855" s="180"/>
    </row>
    <row r="27856" spans="8:15" s="179" customFormat="1" x14ac:dyDescent="0.2">
      <c r="H27856" s="180"/>
      <c r="I27856" s="180"/>
      <c r="L27856" s="181"/>
      <c r="M27856" s="180"/>
      <c r="N27856" s="180"/>
      <c r="O27856" s="180"/>
    </row>
    <row r="27857" spans="8:15" s="179" customFormat="1" x14ac:dyDescent="0.2">
      <c r="H27857" s="180"/>
      <c r="I27857" s="180"/>
      <c r="L27857" s="181"/>
      <c r="M27857" s="180"/>
      <c r="N27857" s="180"/>
      <c r="O27857" s="180"/>
    </row>
    <row r="27858" spans="8:15" s="179" customFormat="1" x14ac:dyDescent="0.2">
      <c r="H27858" s="180"/>
      <c r="I27858" s="180"/>
      <c r="L27858" s="181"/>
      <c r="M27858" s="180"/>
      <c r="N27858" s="180"/>
      <c r="O27858" s="180"/>
    </row>
    <row r="27859" spans="8:15" s="179" customFormat="1" x14ac:dyDescent="0.2">
      <c r="H27859" s="180"/>
      <c r="I27859" s="180"/>
      <c r="L27859" s="181"/>
      <c r="M27859" s="180"/>
      <c r="N27859" s="180"/>
      <c r="O27859" s="180"/>
    </row>
    <row r="27860" spans="8:15" s="179" customFormat="1" x14ac:dyDescent="0.2">
      <c r="H27860" s="180"/>
      <c r="I27860" s="180"/>
      <c r="L27860" s="181"/>
      <c r="M27860" s="180"/>
      <c r="N27860" s="180"/>
      <c r="O27860" s="180"/>
    </row>
    <row r="27861" spans="8:15" s="179" customFormat="1" x14ac:dyDescent="0.2">
      <c r="H27861" s="180"/>
      <c r="I27861" s="180"/>
      <c r="L27861" s="181"/>
      <c r="M27861" s="180"/>
      <c r="N27861" s="180"/>
      <c r="O27861" s="180"/>
    </row>
    <row r="27862" spans="8:15" s="179" customFormat="1" x14ac:dyDescent="0.2">
      <c r="H27862" s="180"/>
      <c r="I27862" s="180"/>
      <c r="L27862" s="181"/>
      <c r="M27862" s="180"/>
      <c r="N27862" s="180"/>
      <c r="O27862" s="180"/>
    </row>
    <row r="27863" spans="8:15" s="179" customFormat="1" x14ac:dyDescent="0.2">
      <c r="H27863" s="180"/>
      <c r="I27863" s="180"/>
      <c r="L27863" s="181"/>
      <c r="M27863" s="180"/>
      <c r="N27863" s="180"/>
      <c r="O27863" s="180"/>
    </row>
    <row r="27864" spans="8:15" s="179" customFormat="1" x14ac:dyDescent="0.2">
      <c r="H27864" s="180"/>
      <c r="I27864" s="180"/>
      <c r="L27864" s="181"/>
      <c r="M27864" s="180"/>
      <c r="N27864" s="180"/>
      <c r="O27864" s="180"/>
    </row>
    <row r="27865" spans="8:15" s="179" customFormat="1" x14ac:dyDescent="0.2">
      <c r="H27865" s="180"/>
      <c r="I27865" s="180"/>
      <c r="L27865" s="181"/>
      <c r="M27865" s="180"/>
      <c r="N27865" s="180"/>
      <c r="O27865" s="180"/>
    </row>
    <row r="27866" spans="8:15" s="179" customFormat="1" x14ac:dyDescent="0.2">
      <c r="H27866" s="180"/>
      <c r="I27866" s="180"/>
      <c r="L27866" s="181"/>
      <c r="M27866" s="180"/>
      <c r="N27866" s="180"/>
      <c r="O27866" s="180"/>
    </row>
    <row r="27867" spans="8:15" s="179" customFormat="1" x14ac:dyDescent="0.2">
      <c r="H27867" s="180"/>
      <c r="I27867" s="180"/>
      <c r="L27867" s="181"/>
      <c r="M27867" s="180"/>
      <c r="N27867" s="180"/>
      <c r="O27867" s="180"/>
    </row>
    <row r="27868" spans="8:15" s="179" customFormat="1" x14ac:dyDescent="0.2">
      <c r="H27868" s="180"/>
      <c r="I27868" s="180"/>
      <c r="L27868" s="181"/>
      <c r="M27868" s="180"/>
      <c r="N27868" s="180"/>
      <c r="O27868" s="180"/>
    </row>
    <row r="27869" spans="8:15" s="179" customFormat="1" x14ac:dyDescent="0.2">
      <c r="H27869" s="180"/>
      <c r="I27869" s="180"/>
      <c r="L27869" s="181"/>
      <c r="M27869" s="180"/>
      <c r="N27869" s="180"/>
      <c r="O27869" s="180"/>
    </row>
    <row r="27870" spans="8:15" s="179" customFormat="1" x14ac:dyDescent="0.2">
      <c r="H27870" s="180"/>
      <c r="I27870" s="180"/>
      <c r="L27870" s="181"/>
      <c r="M27870" s="180"/>
      <c r="N27870" s="180"/>
      <c r="O27870" s="180"/>
    </row>
    <row r="27871" spans="8:15" s="179" customFormat="1" x14ac:dyDescent="0.2">
      <c r="H27871" s="180"/>
      <c r="I27871" s="180"/>
      <c r="L27871" s="181"/>
      <c r="M27871" s="180"/>
      <c r="N27871" s="180"/>
      <c r="O27871" s="180"/>
    </row>
    <row r="27872" spans="8:15" s="179" customFormat="1" x14ac:dyDescent="0.2">
      <c r="H27872" s="180"/>
      <c r="I27872" s="180"/>
      <c r="L27872" s="181"/>
      <c r="M27872" s="180"/>
      <c r="N27872" s="180"/>
      <c r="O27872" s="180"/>
    </row>
    <row r="27873" spans="8:15" s="179" customFormat="1" x14ac:dyDescent="0.2">
      <c r="H27873" s="180"/>
      <c r="I27873" s="180"/>
      <c r="L27873" s="181"/>
      <c r="M27873" s="180"/>
      <c r="N27873" s="180"/>
      <c r="O27873" s="180"/>
    </row>
    <row r="27874" spans="8:15" s="179" customFormat="1" x14ac:dyDescent="0.2">
      <c r="H27874" s="180"/>
      <c r="I27874" s="180"/>
      <c r="L27874" s="181"/>
      <c r="M27874" s="180"/>
      <c r="N27874" s="180"/>
      <c r="O27874" s="180"/>
    </row>
    <row r="27875" spans="8:15" s="179" customFormat="1" x14ac:dyDescent="0.2">
      <c r="H27875" s="180"/>
      <c r="I27875" s="180"/>
      <c r="L27875" s="181"/>
      <c r="M27875" s="180"/>
      <c r="N27875" s="180"/>
      <c r="O27875" s="180"/>
    </row>
    <row r="27876" spans="8:15" s="179" customFormat="1" x14ac:dyDescent="0.2">
      <c r="H27876" s="180"/>
      <c r="I27876" s="180"/>
      <c r="L27876" s="181"/>
      <c r="M27876" s="180"/>
      <c r="N27876" s="180"/>
      <c r="O27876" s="180"/>
    </row>
    <row r="27877" spans="8:15" s="179" customFormat="1" x14ac:dyDescent="0.2">
      <c r="H27877" s="180"/>
      <c r="I27877" s="180"/>
      <c r="L27877" s="181"/>
      <c r="M27877" s="180"/>
      <c r="N27877" s="180"/>
      <c r="O27877" s="180"/>
    </row>
    <row r="27878" spans="8:15" s="179" customFormat="1" x14ac:dyDescent="0.2">
      <c r="H27878" s="180"/>
      <c r="I27878" s="180"/>
      <c r="L27878" s="181"/>
      <c r="M27878" s="180"/>
      <c r="N27878" s="180"/>
      <c r="O27878" s="180"/>
    </row>
    <row r="27879" spans="8:15" s="179" customFormat="1" x14ac:dyDescent="0.2">
      <c r="H27879" s="180"/>
      <c r="I27879" s="180"/>
      <c r="L27879" s="181"/>
      <c r="M27879" s="180"/>
      <c r="N27879" s="180"/>
      <c r="O27879" s="180"/>
    </row>
    <row r="27880" spans="8:15" s="179" customFormat="1" x14ac:dyDescent="0.2">
      <c r="H27880" s="180"/>
      <c r="I27880" s="180"/>
      <c r="L27880" s="181"/>
      <c r="M27880" s="180"/>
      <c r="N27880" s="180"/>
      <c r="O27880" s="180"/>
    </row>
    <row r="27881" spans="8:15" s="179" customFormat="1" x14ac:dyDescent="0.2">
      <c r="H27881" s="180"/>
      <c r="I27881" s="180"/>
      <c r="L27881" s="181"/>
      <c r="M27881" s="180"/>
      <c r="N27881" s="180"/>
      <c r="O27881" s="180"/>
    </row>
    <row r="27882" spans="8:15" s="179" customFormat="1" x14ac:dyDescent="0.2">
      <c r="H27882" s="180"/>
      <c r="I27882" s="180"/>
      <c r="L27882" s="181"/>
      <c r="M27882" s="180"/>
      <c r="N27882" s="180"/>
      <c r="O27882" s="180"/>
    </row>
    <row r="27883" spans="8:15" s="179" customFormat="1" x14ac:dyDescent="0.2">
      <c r="H27883" s="180"/>
      <c r="I27883" s="180"/>
      <c r="L27883" s="181"/>
      <c r="M27883" s="180"/>
      <c r="N27883" s="180"/>
      <c r="O27883" s="180"/>
    </row>
    <row r="27884" spans="8:15" s="179" customFormat="1" x14ac:dyDescent="0.2">
      <c r="H27884" s="180"/>
      <c r="I27884" s="180"/>
      <c r="L27884" s="181"/>
      <c r="M27884" s="180"/>
      <c r="N27884" s="180"/>
      <c r="O27884" s="180"/>
    </row>
    <row r="27885" spans="8:15" s="179" customFormat="1" x14ac:dyDescent="0.2">
      <c r="H27885" s="180"/>
      <c r="I27885" s="180"/>
      <c r="L27885" s="181"/>
      <c r="M27885" s="180"/>
      <c r="N27885" s="180"/>
      <c r="O27885" s="180"/>
    </row>
    <row r="27886" spans="8:15" s="179" customFormat="1" x14ac:dyDescent="0.2">
      <c r="H27886" s="180"/>
      <c r="I27886" s="180"/>
      <c r="L27886" s="181"/>
      <c r="M27886" s="180"/>
      <c r="N27886" s="180"/>
      <c r="O27886" s="180"/>
    </row>
    <row r="27887" spans="8:15" s="179" customFormat="1" x14ac:dyDescent="0.2">
      <c r="H27887" s="180"/>
      <c r="I27887" s="180"/>
      <c r="L27887" s="181"/>
      <c r="M27887" s="180"/>
      <c r="N27887" s="180"/>
      <c r="O27887" s="180"/>
    </row>
    <row r="27888" spans="8:15" s="179" customFormat="1" x14ac:dyDescent="0.2">
      <c r="H27888" s="180"/>
      <c r="I27888" s="180"/>
      <c r="L27888" s="181"/>
      <c r="M27888" s="180"/>
      <c r="N27888" s="180"/>
      <c r="O27888" s="180"/>
    </row>
    <row r="27889" spans="8:15" s="179" customFormat="1" x14ac:dyDescent="0.2">
      <c r="H27889" s="180"/>
      <c r="I27889" s="180"/>
      <c r="L27889" s="181"/>
      <c r="M27889" s="180"/>
      <c r="N27889" s="180"/>
      <c r="O27889" s="180"/>
    </row>
    <row r="27890" spans="8:15" s="179" customFormat="1" x14ac:dyDescent="0.2">
      <c r="H27890" s="180"/>
      <c r="I27890" s="180"/>
      <c r="L27890" s="181"/>
      <c r="M27890" s="180"/>
      <c r="N27890" s="180"/>
      <c r="O27890" s="180"/>
    </row>
    <row r="27891" spans="8:15" s="179" customFormat="1" x14ac:dyDescent="0.2">
      <c r="H27891" s="180"/>
      <c r="I27891" s="180"/>
      <c r="L27891" s="181"/>
      <c r="M27891" s="180"/>
      <c r="N27891" s="180"/>
      <c r="O27891" s="180"/>
    </row>
    <row r="27892" spans="8:15" s="179" customFormat="1" x14ac:dyDescent="0.2">
      <c r="H27892" s="180"/>
      <c r="I27892" s="180"/>
      <c r="L27892" s="181"/>
      <c r="M27892" s="180"/>
      <c r="N27892" s="180"/>
      <c r="O27892" s="180"/>
    </row>
    <row r="27893" spans="8:15" s="179" customFormat="1" x14ac:dyDescent="0.2">
      <c r="H27893" s="180"/>
      <c r="I27893" s="180"/>
      <c r="L27893" s="181"/>
      <c r="M27893" s="180"/>
      <c r="N27893" s="180"/>
      <c r="O27893" s="180"/>
    </row>
    <row r="27894" spans="8:15" s="179" customFormat="1" x14ac:dyDescent="0.2">
      <c r="H27894" s="180"/>
      <c r="I27894" s="180"/>
      <c r="L27894" s="181"/>
      <c r="M27894" s="180"/>
      <c r="N27894" s="180"/>
      <c r="O27894" s="180"/>
    </row>
    <row r="27895" spans="8:15" s="179" customFormat="1" x14ac:dyDescent="0.2">
      <c r="H27895" s="180"/>
      <c r="I27895" s="180"/>
      <c r="L27895" s="181"/>
      <c r="M27895" s="180"/>
      <c r="N27895" s="180"/>
      <c r="O27895" s="180"/>
    </row>
    <row r="27896" spans="8:15" s="179" customFormat="1" x14ac:dyDescent="0.2">
      <c r="H27896" s="180"/>
      <c r="I27896" s="180"/>
      <c r="L27896" s="181"/>
      <c r="M27896" s="180"/>
      <c r="N27896" s="180"/>
      <c r="O27896" s="180"/>
    </row>
    <row r="27897" spans="8:15" s="179" customFormat="1" x14ac:dyDescent="0.2">
      <c r="H27897" s="180"/>
      <c r="I27897" s="180"/>
      <c r="L27897" s="181"/>
      <c r="M27897" s="180"/>
      <c r="N27897" s="180"/>
      <c r="O27897" s="180"/>
    </row>
    <row r="27898" spans="8:15" s="179" customFormat="1" x14ac:dyDescent="0.2">
      <c r="H27898" s="180"/>
      <c r="I27898" s="180"/>
      <c r="L27898" s="181"/>
      <c r="M27898" s="180"/>
      <c r="N27898" s="180"/>
      <c r="O27898" s="180"/>
    </row>
    <row r="27899" spans="8:15" s="179" customFormat="1" x14ac:dyDescent="0.2">
      <c r="H27899" s="180"/>
      <c r="I27899" s="180"/>
      <c r="L27899" s="181"/>
      <c r="M27899" s="180"/>
      <c r="N27899" s="180"/>
      <c r="O27899" s="180"/>
    </row>
    <row r="27900" spans="8:15" s="179" customFormat="1" x14ac:dyDescent="0.2">
      <c r="H27900" s="180"/>
      <c r="I27900" s="180"/>
      <c r="L27900" s="181"/>
      <c r="M27900" s="180"/>
      <c r="N27900" s="180"/>
      <c r="O27900" s="180"/>
    </row>
    <row r="27901" spans="8:15" s="179" customFormat="1" x14ac:dyDescent="0.2">
      <c r="H27901" s="180"/>
      <c r="I27901" s="180"/>
      <c r="L27901" s="181"/>
      <c r="M27901" s="180"/>
      <c r="N27901" s="180"/>
      <c r="O27901" s="180"/>
    </row>
    <row r="27902" spans="8:15" s="179" customFormat="1" x14ac:dyDescent="0.2">
      <c r="H27902" s="180"/>
      <c r="I27902" s="180"/>
      <c r="L27902" s="181"/>
      <c r="M27902" s="180"/>
      <c r="N27902" s="180"/>
      <c r="O27902" s="180"/>
    </row>
    <row r="27903" spans="8:15" s="179" customFormat="1" x14ac:dyDescent="0.2">
      <c r="H27903" s="180"/>
      <c r="I27903" s="180"/>
      <c r="L27903" s="181"/>
      <c r="M27903" s="180"/>
      <c r="N27903" s="180"/>
      <c r="O27903" s="180"/>
    </row>
    <row r="27904" spans="8:15" s="179" customFormat="1" x14ac:dyDescent="0.2">
      <c r="H27904" s="180"/>
      <c r="I27904" s="180"/>
      <c r="L27904" s="181"/>
      <c r="M27904" s="180"/>
      <c r="N27904" s="180"/>
      <c r="O27904" s="180"/>
    </row>
    <row r="27905" spans="8:15" s="179" customFormat="1" x14ac:dyDescent="0.2">
      <c r="H27905" s="180"/>
      <c r="I27905" s="180"/>
      <c r="L27905" s="181"/>
      <c r="M27905" s="180"/>
      <c r="N27905" s="180"/>
      <c r="O27905" s="180"/>
    </row>
    <row r="27906" spans="8:15" s="179" customFormat="1" x14ac:dyDescent="0.2">
      <c r="H27906" s="180"/>
      <c r="I27906" s="180"/>
      <c r="L27906" s="181"/>
      <c r="M27906" s="180"/>
      <c r="N27906" s="180"/>
      <c r="O27906" s="180"/>
    </row>
    <row r="27907" spans="8:15" s="179" customFormat="1" x14ac:dyDescent="0.2">
      <c r="H27907" s="180"/>
      <c r="I27907" s="180"/>
      <c r="L27907" s="181"/>
      <c r="M27907" s="180"/>
      <c r="N27907" s="180"/>
      <c r="O27907" s="180"/>
    </row>
    <row r="27908" spans="8:15" s="179" customFormat="1" x14ac:dyDescent="0.2">
      <c r="H27908" s="180"/>
      <c r="I27908" s="180"/>
      <c r="L27908" s="181"/>
      <c r="M27908" s="180"/>
      <c r="N27908" s="180"/>
      <c r="O27908" s="180"/>
    </row>
    <row r="27909" spans="8:15" s="179" customFormat="1" x14ac:dyDescent="0.2">
      <c r="H27909" s="180"/>
      <c r="I27909" s="180"/>
      <c r="L27909" s="181"/>
      <c r="M27909" s="180"/>
      <c r="N27909" s="180"/>
      <c r="O27909" s="180"/>
    </row>
    <row r="27910" spans="8:15" s="179" customFormat="1" x14ac:dyDescent="0.2">
      <c r="H27910" s="180"/>
      <c r="I27910" s="180"/>
      <c r="L27910" s="181"/>
      <c r="M27910" s="180"/>
      <c r="N27910" s="180"/>
      <c r="O27910" s="180"/>
    </row>
    <row r="27911" spans="8:15" s="179" customFormat="1" x14ac:dyDescent="0.2">
      <c r="H27911" s="180"/>
      <c r="I27911" s="180"/>
      <c r="L27911" s="181"/>
      <c r="M27911" s="180"/>
      <c r="N27911" s="180"/>
      <c r="O27911" s="180"/>
    </row>
    <row r="27912" spans="8:15" s="179" customFormat="1" x14ac:dyDescent="0.2">
      <c r="H27912" s="180"/>
      <c r="I27912" s="180"/>
      <c r="L27912" s="181"/>
      <c r="M27912" s="180"/>
      <c r="N27912" s="180"/>
      <c r="O27912" s="180"/>
    </row>
    <row r="27913" spans="8:15" s="179" customFormat="1" x14ac:dyDescent="0.2">
      <c r="H27913" s="180"/>
      <c r="I27913" s="180"/>
      <c r="L27913" s="181"/>
      <c r="M27913" s="180"/>
      <c r="N27913" s="180"/>
      <c r="O27913" s="180"/>
    </row>
    <row r="27914" spans="8:15" s="179" customFormat="1" x14ac:dyDescent="0.2">
      <c r="H27914" s="180"/>
      <c r="I27914" s="180"/>
      <c r="L27914" s="181"/>
      <c r="M27914" s="180"/>
      <c r="N27914" s="180"/>
      <c r="O27914" s="180"/>
    </row>
    <row r="27915" spans="8:15" s="179" customFormat="1" x14ac:dyDescent="0.2">
      <c r="H27915" s="180"/>
      <c r="I27915" s="180"/>
      <c r="L27915" s="181"/>
      <c r="M27915" s="180"/>
      <c r="N27915" s="180"/>
      <c r="O27915" s="180"/>
    </row>
    <row r="27916" spans="8:15" s="179" customFormat="1" x14ac:dyDescent="0.2">
      <c r="H27916" s="180"/>
      <c r="I27916" s="180"/>
      <c r="L27916" s="181"/>
      <c r="M27916" s="180"/>
      <c r="N27916" s="180"/>
      <c r="O27916" s="180"/>
    </row>
    <row r="27917" spans="8:15" s="179" customFormat="1" x14ac:dyDescent="0.2">
      <c r="H27917" s="180"/>
      <c r="I27917" s="180"/>
      <c r="L27917" s="181"/>
      <c r="M27917" s="180"/>
      <c r="N27917" s="180"/>
      <c r="O27917" s="180"/>
    </row>
    <row r="27918" spans="8:15" s="179" customFormat="1" x14ac:dyDescent="0.2">
      <c r="H27918" s="180"/>
      <c r="I27918" s="180"/>
      <c r="L27918" s="181"/>
      <c r="M27918" s="180"/>
      <c r="N27918" s="180"/>
      <c r="O27918" s="180"/>
    </row>
    <row r="27919" spans="8:15" s="179" customFormat="1" x14ac:dyDescent="0.2">
      <c r="H27919" s="180"/>
      <c r="I27919" s="180"/>
      <c r="L27919" s="181"/>
      <c r="M27919" s="180"/>
      <c r="N27919" s="180"/>
      <c r="O27919" s="180"/>
    </row>
    <row r="27920" spans="8:15" s="179" customFormat="1" x14ac:dyDescent="0.2">
      <c r="H27920" s="180"/>
      <c r="I27920" s="180"/>
      <c r="L27920" s="181"/>
      <c r="M27920" s="180"/>
      <c r="N27920" s="180"/>
      <c r="O27920" s="180"/>
    </row>
    <row r="27921" spans="8:15" s="179" customFormat="1" x14ac:dyDescent="0.2">
      <c r="H27921" s="180"/>
      <c r="I27921" s="180"/>
      <c r="L27921" s="181"/>
      <c r="M27921" s="180"/>
      <c r="N27921" s="180"/>
      <c r="O27921" s="180"/>
    </row>
    <row r="27922" spans="8:15" s="179" customFormat="1" x14ac:dyDescent="0.2">
      <c r="H27922" s="180"/>
      <c r="I27922" s="180"/>
      <c r="L27922" s="181"/>
      <c r="M27922" s="180"/>
      <c r="N27922" s="180"/>
      <c r="O27922" s="180"/>
    </row>
    <row r="27923" spans="8:15" s="179" customFormat="1" x14ac:dyDescent="0.2">
      <c r="H27923" s="180"/>
      <c r="I27923" s="180"/>
      <c r="L27923" s="181"/>
      <c r="M27923" s="180"/>
      <c r="N27923" s="180"/>
      <c r="O27923" s="180"/>
    </row>
    <row r="27924" spans="8:15" s="179" customFormat="1" x14ac:dyDescent="0.2">
      <c r="H27924" s="180"/>
      <c r="I27924" s="180"/>
      <c r="L27924" s="181"/>
      <c r="M27924" s="180"/>
      <c r="N27924" s="180"/>
      <c r="O27924" s="180"/>
    </row>
    <row r="27925" spans="8:15" s="179" customFormat="1" x14ac:dyDescent="0.2">
      <c r="H27925" s="180"/>
      <c r="I27925" s="180"/>
      <c r="L27925" s="181"/>
      <c r="M27925" s="180"/>
      <c r="N27925" s="180"/>
      <c r="O27925" s="180"/>
    </row>
    <row r="27926" spans="8:15" s="179" customFormat="1" x14ac:dyDescent="0.2">
      <c r="H27926" s="180"/>
      <c r="I27926" s="180"/>
      <c r="L27926" s="181"/>
      <c r="M27926" s="180"/>
      <c r="N27926" s="180"/>
      <c r="O27926" s="180"/>
    </row>
    <row r="27927" spans="8:15" s="179" customFormat="1" x14ac:dyDescent="0.2">
      <c r="H27927" s="180"/>
      <c r="I27927" s="180"/>
      <c r="L27927" s="181"/>
      <c r="M27927" s="180"/>
      <c r="N27927" s="180"/>
      <c r="O27927" s="180"/>
    </row>
    <row r="27928" spans="8:15" s="179" customFormat="1" x14ac:dyDescent="0.2">
      <c r="H27928" s="180"/>
      <c r="I27928" s="180"/>
      <c r="L27928" s="181"/>
      <c r="M27928" s="180"/>
      <c r="N27928" s="180"/>
      <c r="O27928" s="180"/>
    </row>
    <row r="27929" spans="8:15" s="179" customFormat="1" x14ac:dyDescent="0.2">
      <c r="H27929" s="180"/>
      <c r="I27929" s="180"/>
      <c r="L27929" s="181"/>
      <c r="M27929" s="180"/>
      <c r="N27929" s="180"/>
      <c r="O27929" s="180"/>
    </row>
    <row r="27930" spans="8:15" s="179" customFormat="1" x14ac:dyDescent="0.2">
      <c r="H27930" s="180"/>
      <c r="I27930" s="180"/>
      <c r="L27930" s="181"/>
      <c r="M27930" s="180"/>
      <c r="N27930" s="180"/>
      <c r="O27930" s="180"/>
    </row>
    <row r="27931" spans="8:15" s="179" customFormat="1" x14ac:dyDescent="0.2">
      <c r="H27931" s="180"/>
      <c r="I27931" s="180"/>
      <c r="L27931" s="181"/>
      <c r="M27931" s="180"/>
      <c r="N27931" s="180"/>
      <c r="O27931" s="180"/>
    </row>
    <row r="27932" spans="8:15" s="179" customFormat="1" x14ac:dyDescent="0.2">
      <c r="H27932" s="180"/>
      <c r="I27932" s="180"/>
      <c r="L27932" s="181"/>
      <c r="M27932" s="180"/>
      <c r="N27932" s="180"/>
      <c r="O27932" s="180"/>
    </row>
    <row r="27933" spans="8:15" s="179" customFormat="1" x14ac:dyDescent="0.2">
      <c r="H27933" s="180"/>
      <c r="I27933" s="180"/>
      <c r="L27933" s="181"/>
      <c r="M27933" s="180"/>
      <c r="N27933" s="180"/>
      <c r="O27933" s="180"/>
    </row>
    <row r="27934" spans="8:15" s="179" customFormat="1" x14ac:dyDescent="0.2">
      <c r="H27934" s="180"/>
      <c r="I27934" s="180"/>
      <c r="L27934" s="181"/>
      <c r="M27934" s="180"/>
      <c r="N27934" s="180"/>
      <c r="O27934" s="180"/>
    </row>
    <row r="27935" spans="8:15" s="179" customFormat="1" x14ac:dyDescent="0.2">
      <c r="H27935" s="180"/>
      <c r="I27935" s="180"/>
      <c r="L27935" s="181"/>
      <c r="M27935" s="180"/>
      <c r="N27935" s="180"/>
      <c r="O27935" s="180"/>
    </row>
    <row r="27936" spans="8:15" s="179" customFormat="1" x14ac:dyDescent="0.2">
      <c r="H27936" s="180"/>
      <c r="I27936" s="180"/>
      <c r="L27936" s="181"/>
      <c r="M27936" s="180"/>
      <c r="N27936" s="180"/>
      <c r="O27936" s="180"/>
    </row>
    <row r="27937" spans="8:15" s="179" customFormat="1" x14ac:dyDescent="0.2">
      <c r="H27937" s="180"/>
      <c r="I27937" s="180"/>
      <c r="L27937" s="181"/>
      <c r="M27937" s="180"/>
      <c r="N27937" s="180"/>
      <c r="O27937" s="180"/>
    </row>
    <row r="27938" spans="8:15" s="179" customFormat="1" x14ac:dyDescent="0.2">
      <c r="H27938" s="180"/>
      <c r="I27938" s="180"/>
      <c r="L27938" s="181"/>
      <c r="M27938" s="180"/>
      <c r="N27938" s="180"/>
      <c r="O27938" s="180"/>
    </row>
    <row r="27939" spans="8:15" s="179" customFormat="1" x14ac:dyDescent="0.2">
      <c r="H27939" s="180"/>
      <c r="I27939" s="180"/>
      <c r="L27939" s="181"/>
      <c r="M27939" s="180"/>
      <c r="N27939" s="180"/>
      <c r="O27939" s="180"/>
    </row>
    <row r="27940" spans="8:15" s="179" customFormat="1" x14ac:dyDescent="0.2">
      <c r="H27940" s="180"/>
      <c r="I27940" s="180"/>
      <c r="L27940" s="181"/>
      <c r="M27940" s="180"/>
      <c r="N27940" s="180"/>
      <c r="O27940" s="180"/>
    </row>
    <row r="27941" spans="8:15" s="179" customFormat="1" x14ac:dyDescent="0.2">
      <c r="H27941" s="180"/>
      <c r="I27941" s="180"/>
      <c r="L27941" s="181"/>
      <c r="M27941" s="180"/>
      <c r="N27941" s="180"/>
      <c r="O27941" s="180"/>
    </row>
    <row r="27942" spans="8:15" s="179" customFormat="1" x14ac:dyDescent="0.2">
      <c r="H27942" s="180"/>
      <c r="I27942" s="180"/>
      <c r="L27942" s="181"/>
      <c r="M27942" s="180"/>
      <c r="N27942" s="180"/>
      <c r="O27942" s="180"/>
    </row>
    <row r="27943" spans="8:15" s="179" customFormat="1" x14ac:dyDescent="0.2">
      <c r="H27943" s="180"/>
      <c r="I27943" s="180"/>
      <c r="L27943" s="181"/>
      <c r="M27943" s="180"/>
      <c r="N27943" s="180"/>
      <c r="O27943" s="180"/>
    </row>
    <row r="27944" spans="8:15" s="179" customFormat="1" x14ac:dyDescent="0.2">
      <c r="H27944" s="180"/>
      <c r="I27944" s="180"/>
      <c r="L27944" s="181"/>
      <c r="M27944" s="180"/>
      <c r="N27944" s="180"/>
      <c r="O27944" s="180"/>
    </row>
    <row r="27945" spans="8:15" s="179" customFormat="1" x14ac:dyDescent="0.2">
      <c r="H27945" s="180"/>
      <c r="I27945" s="180"/>
      <c r="L27945" s="181"/>
      <c r="M27945" s="180"/>
      <c r="N27945" s="180"/>
      <c r="O27945" s="180"/>
    </row>
    <row r="27946" spans="8:15" s="179" customFormat="1" x14ac:dyDescent="0.2">
      <c r="H27946" s="180"/>
      <c r="I27946" s="180"/>
      <c r="L27946" s="181"/>
      <c r="M27946" s="180"/>
      <c r="N27946" s="180"/>
      <c r="O27946" s="180"/>
    </row>
    <row r="27947" spans="8:15" s="179" customFormat="1" x14ac:dyDescent="0.2">
      <c r="H27947" s="180"/>
      <c r="I27947" s="180"/>
      <c r="L27947" s="181"/>
      <c r="M27947" s="180"/>
      <c r="N27947" s="180"/>
      <c r="O27947" s="180"/>
    </row>
    <row r="27948" spans="8:15" s="179" customFormat="1" x14ac:dyDescent="0.2">
      <c r="H27948" s="180"/>
      <c r="I27948" s="180"/>
      <c r="L27948" s="181"/>
      <c r="M27948" s="180"/>
      <c r="N27948" s="180"/>
      <c r="O27948" s="180"/>
    </row>
    <row r="27949" spans="8:15" s="179" customFormat="1" x14ac:dyDescent="0.2">
      <c r="H27949" s="180"/>
      <c r="I27949" s="180"/>
      <c r="L27949" s="181"/>
      <c r="M27949" s="180"/>
      <c r="N27949" s="180"/>
      <c r="O27949" s="180"/>
    </row>
    <row r="27950" spans="8:15" s="179" customFormat="1" x14ac:dyDescent="0.2">
      <c r="H27950" s="180"/>
      <c r="I27950" s="180"/>
      <c r="L27950" s="181"/>
      <c r="M27950" s="180"/>
      <c r="N27950" s="180"/>
      <c r="O27950" s="180"/>
    </row>
    <row r="27951" spans="8:15" s="179" customFormat="1" x14ac:dyDescent="0.2">
      <c r="H27951" s="180"/>
      <c r="I27951" s="180"/>
      <c r="L27951" s="181"/>
      <c r="M27951" s="180"/>
      <c r="N27951" s="180"/>
      <c r="O27951" s="180"/>
    </row>
    <row r="27952" spans="8:15" s="179" customFormat="1" x14ac:dyDescent="0.2">
      <c r="H27952" s="180"/>
      <c r="I27952" s="180"/>
      <c r="L27952" s="181"/>
      <c r="M27952" s="180"/>
      <c r="N27952" s="180"/>
      <c r="O27952" s="180"/>
    </row>
    <row r="27953" spans="8:15" s="179" customFormat="1" x14ac:dyDescent="0.2">
      <c r="H27953" s="180"/>
      <c r="I27953" s="180"/>
      <c r="L27953" s="181"/>
      <c r="M27953" s="180"/>
      <c r="N27953" s="180"/>
      <c r="O27953" s="180"/>
    </row>
    <row r="27954" spans="8:15" s="179" customFormat="1" x14ac:dyDescent="0.2">
      <c r="H27954" s="180"/>
      <c r="I27954" s="180"/>
      <c r="L27954" s="181"/>
      <c r="M27954" s="180"/>
      <c r="N27954" s="180"/>
      <c r="O27954" s="180"/>
    </row>
    <row r="27955" spans="8:15" s="179" customFormat="1" x14ac:dyDescent="0.2">
      <c r="H27955" s="180"/>
      <c r="I27955" s="180"/>
      <c r="L27955" s="181"/>
      <c r="M27955" s="180"/>
      <c r="N27955" s="180"/>
      <c r="O27955" s="180"/>
    </row>
    <row r="27956" spans="8:15" s="179" customFormat="1" x14ac:dyDescent="0.2">
      <c r="H27956" s="180"/>
      <c r="I27956" s="180"/>
      <c r="L27956" s="181"/>
      <c r="M27956" s="180"/>
      <c r="N27956" s="180"/>
      <c r="O27956" s="180"/>
    </row>
    <row r="27957" spans="8:15" s="179" customFormat="1" x14ac:dyDescent="0.2">
      <c r="H27957" s="180"/>
      <c r="I27957" s="180"/>
      <c r="L27957" s="181"/>
      <c r="M27957" s="180"/>
      <c r="N27957" s="180"/>
      <c r="O27957" s="180"/>
    </row>
    <row r="27958" spans="8:15" s="179" customFormat="1" x14ac:dyDescent="0.2">
      <c r="H27958" s="180"/>
      <c r="I27958" s="180"/>
      <c r="L27958" s="181"/>
      <c r="M27958" s="180"/>
      <c r="N27958" s="180"/>
      <c r="O27958" s="180"/>
    </row>
    <row r="27959" spans="8:15" s="179" customFormat="1" x14ac:dyDescent="0.2">
      <c r="H27959" s="180"/>
      <c r="I27959" s="180"/>
      <c r="L27959" s="181"/>
      <c r="M27959" s="180"/>
      <c r="N27959" s="180"/>
      <c r="O27959" s="180"/>
    </row>
    <row r="27960" spans="8:15" s="179" customFormat="1" x14ac:dyDescent="0.2">
      <c r="H27960" s="180"/>
      <c r="I27960" s="180"/>
      <c r="L27960" s="181"/>
      <c r="M27960" s="180"/>
      <c r="N27960" s="180"/>
      <c r="O27960" s="180"/>
    </row>
    <row r="27961" spans="8:15" s="179" customFormat="1" x14ac:dyDescent="0.2">
      <c r="H27961" s="180"/>
      <c r="I27961" s="180"/>
      <c r="L27961" s="181"/>
      <c r="M27961" s="180"/>
      <c r="N27961" s="180"/>
      <c r="O27961" s="180"/>
    </row>
    <row r="27962" spans="8:15" s="179" customFormat="1" x14ac:dyDescent="0.2">
      <c r="H27962" s="180"/>
      <c r="I27962" s="180"/>
      <c r="L27962" s="181"/>
      <c r="M27962" s="180"/>
      <c r="N27962" s="180"/>
      <c r="O27962" s="180"/>
    </row>
    <row r="27963" spans="8:15" s="179" customFormat="1" x14ac:dyDescent="0.2">
      <c r="H27963" s="180"/>
      <c r="I27963" s="180"/>
      <c r="L27963" s="181"/>
      <c r="M27963" s="180"/>
      <c r="N27963" s="180"/>
      <c r="O27963" s="180"/>
    </row>
    <row r="27964" spans="8:15" s="179" customFormat="1" x14ac:dyDescent="0.2">
      <c r="H27964" s="180"/>
      <c r="I27964" s="180"/>
      <c r="L27964" s="181"/>
      <c r="M27964" s="180"/>
      <c r="N27964" s="180"/>
      <c r="O27964" s="180"/>
    </row>
    <row r="27965" spans="8:15" s="179" customFormat="1" x14ac:dyDescent="0.2">
      <c r="H27965" s="180"/>
      <c r="I27965" s="180"/>
      <c r="L27965" s="181"/>
      <c r="M27965" s="180"/>
      <c r="N27965" s="180"/>
      <c r="O27965" s="180"/>
    </row>
    <row r="27966" spans="8:15" s="179" customFormat="1" x14ac:dyDescent="0.2">
      <c r="H27966" s="180"/>
      <c r="I27966" s="180"/>
      <c r="L27966" s="181"/>
      <c r="M27966" s="180"/>
      <c r="N27966" s="180"/>
      <c r="O27966" s="180"/>
    </row>
    <row r="27967" spans="8:15" s="179" customFormat="1" x14ac:dyDescent="0.2">
      <c r="H27967" s="180"/>
      <c r="I27967" s="180"/>
      <c r="L27967" s="181"/>
      <c r="M27967" s="180"/>
      <c r="N27967" s="180"/>
      <c r="O27967" s="180"/>
    </row>
    <row r="27968" spans="8:15" s="179" customFormat="1" x14ac:dyDescent="0.2">
      <c r="H27968" s="180"/>
      <c r="I27968" s="180"/>
      <c r="L27968" s="181"/>
      <c r="M27968" s="180"/>
      <c r="N27968" s="180"/>
      <c r="O27968" s="180"/>
    </row>
    <row r="27969" spans="8:15" s="179" customFormat="1" x14ac:dyDescent="0.2">
      <c r="H27969" s="180"/>
      <c r="I27969" s="180"/>
      <c r="L27969" s="181"/>
      <c r="M27969" s="180"/>
      <c r="N27969" s="180"/>
      <c r="O27969" s="180"/>
    </row>
    <row r="27970" spans="8:15" s="179" customFormat="1" x14ac:dyDescent="0.2">
      <c r="H27970" s="180"/>
      <c r="I27970" s="180"/>
      <c r="L27970" s="181"/>
      <c r="M27970" s="180"/>
      <c r="N27970" s="180"/>
      <c r="O27970" s="180"/>
    </row>
    <row r="27971" spans="8:15" s="179" customFormat="1" x14ac:dyDescent="0.2">
      <c r="H27971" s="180"/>
      <c r="I27971" s="180"/>
      <c r="L27971" s="181"/>
      <c r="M27971" s="180"/>
      <c r="N27971" s="180"/>
      <c r="O27971" s="180"/>
    </row>
    <row r="27972" spans="8:15" s="179" customFormat="1" x14ac:dyDescent="0.2">
      <c r="H27972" s="180"/>
      <c r="I27972" s="180"/>
      <c r="L27972" s="181"/>
      <c r="M27972" s="180"/>
      <c r="N27972" s="180"/>
      <c r="O27972" s="180"/>
    </row>
    <row r="27973" spans="8:15" s="179" customFormat="1" x14ac:dyDescent="0.2">
      <c r="H27973" s="180"/>
      <c r="I27973" s="180"/>
      <c r="L27973" s="181"/>
      <c r="M27973" s="180"/>
      <c r="N27973" s="180"/>
      <c r="O27973" s="180"/>
    </row>
    <row r="27974" spans="8:15" s="179" customFormat="1" x14ac:dyDescent="0.2">
      <c r="H27974" s="180"/>
      <c r="I27974" s="180"/>
      <c r="L27974" s="181"/>
      <c r="M27974" s="180"/>
      <c r="N27974" s="180"/>
      <c r="O27974" s="180"/>
    </row>
    <row r="27975" spans="8:15" s="179" customFormat="1" x14ac:dyDescent="0.2">
      <c r="H27975" s="180"/>
      <c r="I27975" s="180"/>
      <c r="L27975" s="181"/>
      <c r="M27975" s="180"/>
      <c r="N27975" s="180"/>
      <c r="O27975" s="180"/>
    </row>
    <row r="27976" spans="8:15" s="179" customFormat="1" x14ac:dyDescent="0.2">
      <c r="H27976" s="180"/>
      <c r="I27976" s="180"/>
      <c r="L27976" s="181"/>
      <c r="M27976" s="180"/>
      <c r="N27976" s="180"/>
      <c r="O27976" s="180"/>
    </row>
    <row r="27977" spans="8:15" s="179" customFormat="1" x14ac:dyDescent="0.2">
      <c r="H27977" s="180"/>
      <c r="I27977" s="180"/>
      <c r="L27977" s="181"/>
      <c r="M27977" s="180"/>
      <c r="N27977" s="180"/>
      <c r="O27977" s="180"/>
    </row>
    <row r="27978" spans="8:15" s="179" customFormat="1" x14ac:dyDescent="0.2">
      <c r="H27978" s="180"/>
      <c r="I27978" s="180"/>
      <c r="L27978" s="181"/>
      <c r="M27978" s="180"/>
      <c r="N27978" s="180"/>
      <c r="O27978" s="180"/>
    </row>
    <row r="27979" spans="8:15" s="179" customFormat="1" x14ac:dyDescent="0.2">
      <c r="H27979" s="180"/>
      <c r="I27979" s="180"/>
      <c r="L27979" s="181"/>
      <c r="M27979" s="180"/>
      <c r="N27979" s="180"/>
      <c r="O27979" s="180"/>
    </row>
    <row r="27980" spans="8:15" s="179" customFormat="1" x14ac:dyDescent="0.2">
      <c r="H27980" s="180"/>
      <c r="I27980" s="180"/>
      <c r="L27980" s="181"/>
      <c r="M27980" s="180"/>
      <c r="N27980" s="180"/>
      <c r="O27980" s="180"/>
    </row>
    <row r="27981" spans="8:15" s="179" customFormat="1" x14ac:dyDescent="0.2">
      <c r="H27981" s="180"/>
      <c r="I27981" s="180"/>
      <c r="L27981" s="181"/>
      <c r="M27981" s="180"/>
      <c r="N27981" s="180"/>
      <c r="O27981" s="180"/>
    </row>
    <row r="27982" spans="8:15" s="179" customFormat="1" x14ac:dyDescent="0.2">
      <c r="H27982" s="180"/>
      <c r="I27982" s="180"/>
      <c r="L27982" s="181"/>
      <c r="M27982" s="180"/>
      <c r="N27982" s="180"/>
      <c r="O27982" s="180"/>
    </row>
    <row r="27983" spans="8:15" s="179" customFormat="1" x14ac:dyDescent="0.2">
      <c r="H27983" s="180"/>
      <c r="I27983" s="180"/>
      <c r="L27983" s="181"/>
      <c r="M27983" s="180"/>
      <c r="N27983" s="180"/>
      <c r="O27983" s="180"/>
    </row>
    <row r="27984" spans="8:15" s="179" customFormat="1" x14ac:dyDescent="0.2">
      <c r="H27984" s="180"/>
      <c r="I27984" s="180"/>
      <c r="L27984" s="181"/>
      <c r="M27984" s="180"/>
      <c r="N27984" s="180"/>
      <c r="O27984" s="180"/>
    </row>
    <row r="27985" spans="8:15" s="179" customFormat="1" x14ac:dyDescent="0.2">
      <c r="H27985" s="180"/>
      <c r="I27985" s="180"/>
      <c r="L27985" s="181"/>
      <c r="M27985" s="180"/>
      <c r="N27985" s="180"/>
      <c r="O27985" s="180"/>
    </row>
    <row r="27986" spans="8:15" s="179" customFormat="1" x14ac:dyDescent="0.2">
      <c r="H27986" s="180"/>
      <c r="I27986" s="180"/>
      <c r="L27986" s="181"/>
      <c r="M27986" s="180"/>
      <c r="N27986" s="180"/>
      <c r="O27986" s="180"/>
    </row>
    <row r="27987" spans="8:15" s="179" customFormat="1" x14ac:dyDescent="0.2">
      <c r="H27987" s="180"/>
      <c r="I27987" s="180"/>
      <c r="L27987" s="181"/>
      <c r="M27987" s="180"/>
      <c r="N27987" s="180"/>
      <c r="O27987" s="180"/>
    </row>
    <row r="27988" spans="8:15" s="179" customFormat="1" x14ac:dyDescent="0.2">
      <c r="H27988" s="180"/>
      <c r="I27988" s="180"/>
      <c r="L27988" s="181"/>
      <c r="M27988" s="180"/>
      <c r="N27988" s="180"/>
      <c r="O27988" s="180"/>
    </row>
    <row r="27989" spans="8:15" s="179" customFormat="1" x14ac:dyDescent="0.2">
      <c r="H27989" s="180"/>
      <c r="I27989" s="180"/>
      <c r="L27989" s="181"/>
      <c r="M27989" s="180"/>
      <c r="N27989" s="180"/>
      <c r="O27989" s="180"/>
    </row>
    <row r="27990" spans="8:15" s="179" customFormat="1" x14ac:dyDescent="0.2">
      <c r="H27990" s="180"/>
      <c r="I27990" s="180"/>
      <c r="L27990" s="181"/>
      <c r="M27990" s="180"/>
      <c r="N27990" s="180"/>
      <c r="O27990" s="180"/>
    </row>
    <row r="27991" spans="8:15" s="179" customFormat="1" x14ac:dyDescent="0.2">
      <c r="H27991" s="180"/>
      <c r="I27991" s="180"/>
      <c r="L27991" s="181"/>
      <c r="M27991" s="180"/>
      <c r="N27991" s="180"/>
      <c r="O27991" s="180"/>
    </row>
    <row r="27992" spans="8:15" s="179" customFormat="1" x14ac:dyDescent="0.2">
      <c r="H27992" s="180"/>
      <c r="I27992" s="180"/>
      <c r="L27992" s="181"/>
      <c r="M27992" s="180"/>
      <c r="N27992" s="180"/>
      <c r="O27992" s="180"/>
    </row>
    <row r="27993" spans="8:15" s="179" customFormat="1" x14ac:dyDescent="0.2">
      <c r="H27993" s="180"/>
      <c r="I27993" s="180"/>
      <c r="L27993" s="181"/>
      <c r="M27993" s="180"/>
      <c r="N27993" s="180"/>
      <c r="O27993" s="180"/>
    </row>
    <row r="27994" spans="8:15" s="179" customFormat="1" x14ac:dyDescent="0.2">
      <c r="H27994" s="180"/>
      <c r="I27994" s="180"/>
      <c r="L27994" s="181"/>
      <c r="M27994" s="180"/>
      <c r="N27994" s="180"/>
      <c r="O27994" s="180"/>
    </row>
    <row r="27995" spans="8:15" s="179" customFormat="1" x14ac:dyDescent="0.2">
      <c r="H27995" s="180"/>
      <c r="I27995" s="180"/>
      <c r="L27995" s="181"/>
      <c r="M27995" s="180"/>
      <c r="N27995" s="180"/>
      <c r="O27995" s="180"/>
    </row>
    <row r="27996" spans="8:15" s="179" customFormat="1" x14ac:dyDescent="0.2">
      <c r="H27996" s="180"/>
      <c r="I27996" s="180"/>
      <c r="L27996" s="181"/>
      <c r="M27996" s="180"/>
      <c r="N27996" s="180"/>
      <c r="O27996" s="180"/>
    </row>
    <row r="27997" spans="8:15" s="179" customFormat="1" x14ac:dyDescent="0.2">
      <c r="H27997" s="180"/>
      <c r="I27997" s="180"/>
      <c r="L27997" s="181"/>
      <c r="M27997" s="180"/>
      <c r="N27997" s="180"/>
      <c r="O27997" s="180"/>
    </row>
    <row r="27998" spans="8:15" s="179" customFormat="1" x14ac:dyDescent="0.2">
      <c r="H27998" s="180"/>
      <c r="I27998" s="180"/>
      <c r="L27998" s="181"/>
      <c r="M27998" s="180"/>
      <c r="N27998" s="180"/>
      <c r="O27998" s="180"/>
    </row>
    <row r="27999" spans="8:15" s="179" customFormat="1" x14ac:dyDescent="0.2">
      <c r="H27999" s="180"/>
      <c r="I27999" s="180"/>
      <c r="L27999" s="181"/>
      <c r="M27999" s="180"/>
      <c r="N27999" s="180"/>
      <c r="O27999" s="180"/>
    </row>
    <row r="28000" spans="8:15" s="179" customFormat="1" x14ac:dyDescent="0.2">
      <c r="H28000" s="180"/>
      <c r="I28000" s="180"/>
      <c r="L28000" s="181"/>
      <c r="M28000" s="180"/>
      <c r="N28000" s="180"/>
      <c r="O28000" s="180"/>
    </row>
    <row r="28001" spans="8:15" s="179" customFormat="1" x14ac:dyDescent="0.2">
      <c r="H28001" s="180"/>
      <c r="I28001" s="180"/>
      <c r="L28001" s="181"/>
      <c r="M28001" s="180"/>
      <c r="N28001" s="180"/>
      <c r="O28001" s="180"/>
    </row>
    <row r="28002" spans="8:15" s="179" customFormat="1" x14ac:dyDescent="0.2">
      <c r="H28002" s="180"/>
      <c r="I28002" s="180"/>
      <c r="L28002" s="181"/>
      <c r="M28002" s="180"/>
      <c r="N28002" s="180"/>
      <c r="O28002" s="180"/>
    </row>
    <row r="28003" spans="8:15" s="179" customFormat="1" x14ac:dyDescent="0.2">
      <c r="H28003" s="180"/>
      <c r="I28003" s="180"/>
      <c r="L28003" s="181"/>
      <c r="M28003" s="180"/>
      <c r="N28003" s="180"/>
      <c r="O28003" s="180"/>
    </row>
    <row r="28004" spans="8:15" s="179" customFormat="1" x14ac:dyDescent="0.2">
      <c r="H28004" s="180"/>
      <c r="I28004" s="180"/>
      <c r="L28004" s="181"/>
      <c r="M28004" s="180"/>
      <c r="N28004" s="180"/>
      <c r="O28004" s="180"/>
    </row>
    <row r="28005" spans="8:15" s="179" customFormat="1" x14ac:dyDescent="0.2">
      <c r="H28005" s="180"/>
      <c r="I28005" s="180"/>
      <c r="L28005" s="181"/>
      <c r="M28005" s="180"/>
      <c r="N28005" s="180"/>
      <c r="O28005" s="180"/>
    </row>
    <row r="28006" spans="8:15" s="179" customFormat="1" x14ac:dyDescent="0.2">
      <c r="H28006" s="180"/>
      <c r="I28006" s="180"/>
      <c r="L28006" s="181"/>
      <c r="M28006" s="180"/>
      <c r="N28006" s="180"/>
      <c r="O28006" s="180"/>
    </row>
    <row r="28007" spans="8:15" s="179" customFormat="1" x14ac:dyDescent="0.2">
      <c r="H28007" s="180"/>
      <c r="I28007" s="180"/>
      <c r="L28007" s="181"/>
      <c r="M28007" s="180"/>
      <c r="N28007" s="180"/>
      <c r="O28007" s="180"/>
    </row>
    <row r="28008" spans="8:15" s="179" customFormat="1" x14ac:dyDescent="0.2">
      <c r="H28008" s="180"/>
      <c r="I28008" s="180"/>
      <c r="L28008" s="181"/>
      <c r="M28008" s="180"/>
      <c r="N28008" s="180"/>
      <c r="O28008" s="180"/>
    </row>
    <row r="28009" spans="8:15" s="179" customFormat="1" x14ac:dyDescent="0.2">
      <c r="H28009" s="180"/>
      <c r="I28009" s="180"/>
      <c r="L28009" s="181"/>
      <c r="M28009" s="180"/>
      <c r="N28009" s="180"/>
      <c r="O28009" s="180"/>
    </row>
    <row r="28010" spans="8:15" s="179" customFormat="1" x14ac:dyDescent="0.2">
      <c r="H28010" s="180"/>
      <c r="I28010" s="180"/>
      <c r="L28010" s="181"/>
      <c r="M28010" s="180"/>
      <c r="N28010" s="180"/>
      <c r="O28010" s="180"/>
    </row>
    <row r="28011" spans="8:15" s="179" customFormat="1" x14ac:dyDescent="0.2">
      <c r="H28011" s="180"/>
      <c r="I28011" s="180"/>
      <c r="L28011" s="181"/>
      <c r="M28011" s="180"/>
      <c r="N28011" s="180"/>
      <c r="O28011" s="180"/>
    </row>
    <row r="28012" spans="8:15" s="179" customFormat="1" x14ac:dyDescent="0.2">
      <c r="H28012" s="180"/>
      <c r="I28012" s="180"/>
      <c r="L28012" s="181"/>
      <c r="M28012" s="180"/>
      <c r="N28012" s="180"/>
      <c r="O28012" s="180"/>
    </row>
    <row r="28013" spans="8:15" s="179" customFormat="1" x14ac:dyDescent="0.2">
      <c r="H28013" s="180"/>
      <c r="I28013" s="180"/>
      <c r="L28013" s="181"/>
      <c r="M28013" s="180"/>
      <c r="N28013" s="180"/>
      <c r="O28013" s="180"/>
    </row>
    <row r="28014" spans="8:15" s="179" customFormat="1" x14ac:dyDescent="0.2">
      <c r="H28014" s="180"/>
      <c r="I28014" s="180"/>
      <c r="L28014" s="181"/>
      <c r="M28014" s="180"/>
      <c r="N28014" s="180"/>
      <c r="O28014" s="180"/>
    </row>
    <row r="28015" spans="8:15" s="179" customFormat="1" x14ac:dyDescent="0.2">
      <c r="H28015" s="180"/>
      <c r="I28015" s="180"/>
      <c r="L28015" s="181"/>
      <c r="M28015" s="180"/>
      <c r="N28015" s="180"/>
      <c r="O28015" s="180"/>
    </row>
    <row r="28016" spans="8:15" s="179" customFormat="1" x14ac:dyDescent="0.2">
      <c r="H28016" s="180"/>
      <c r="I28016" s="180"/>
      <c r="L28016" s="181"/>
      <c r="M28016" s="180"/>
      <c r="N28016" s="180"/>
      <c r="O28016" s="180"/>
    </row>
    <row r="28017" spans="8:15" s="179" customFormat="1" x14ac:dyDescent="0.2">
      <c r="H28017" s="180"/>
      <c r="I28017" s="180"/>
      <c r="L28017" s="181"/>
      <c r="M28017" s="180"/>
      <c r="N28017" s="180"/>
      <c r="O28017" s="180"/>
    </row>
    <row r="28018" spans="8:15" s="179" customFormat="1" x14ac:dyDescent="0.2">
      <c r="H28018" s="180"/>
      <c r="I28018" s="180"/>
      <c r="L28018" s="181"/>
      <c r="M28018" s="180"/>
      <c r="N28018" s="180"/>
      <c r="O28018" s="180"/>
    </row>
    <row r="28019" spans="8:15" s="179" customFormat="1" x14ac:dyDescent="0.2">
      <c r="H28019" s="180"/>
      <c r="I28019" s="180"/>
      <c r="L28019" s="181"/>
      <c r="M28019" s="180"/>
      <c r="N28019" s="180"/>
      <c r="O28019" s="180"/>
    </row>
    <row r="28020" spans="8:15" s="179" customFormat="1" x14ac:dyDescent="0.2">
      <c r="H28020" s="180"/>
      <c r="I28020" s="180"/>
      <c r="L28020" s="181"/>
      <c r="M28020" s="180"/>
      <c r="N28020" s="180"/>
      <c r="O28020" s="180"/>
    </row>
    <row r="28021" spans="8:15" s="179" customFormat="1" x14ac:dyDescent="0.2">
      <c r="H28021" s="180"/>
      <c r="I28021" s="180"/>
      <c r="L28021" s="181"/>
      <c r="M28021" s="180"/>
      <c r="N28021" s="180"/>
      <c r="O28021" s="180"/>
    </row>
    <row r="28022" spans="8:15" s="179" customFormat="1" x14ac:dyDescent="0.2">
      <c r="H28022" s="180"/>
      <c r="I28022" s="180"/>
      <c r="L28022" s="181"/>
      <c r="M28022" s="180"/>
      <c r="N28022" s="180"/>
      <c r="O28022" s="180"/>
    </row>
    <row r="28023" spans="8:15" s="179" customFormat="1" x14ac:dyDescent="0.2">
      <c r="H28023" s="180"/>
      <c r="I28023" s="180"/>
      <c r="L28023" s="181"/>
      <c r="M28023" s="180"/>
      <c r="N28023" s="180"/>
      <c r="O28023" s="180"/>
    </row>
    <row r="28024" spans="8:15" s="179" customFormat="1" x14ac:dyDescent="0.2">
      <c r="H28024" s="180"/>
      <c r="I28024" s="180"/>
      <c r="L28024" s="181"/>
      <c r="M28024" s="180"/>
      <c r="N28024" s="180"/>
      <c r="O28024" s="180"/>
    </row>
    <row r="28025" spans="8:15" s="179" customFormat="1" x14ac:dyDescent="0.2">
      <c r="H28025" s="180"/>
      <c r="I28025" s="180"/>
      <c r="L28025" s="181"/>
      <c r="M28025" s="180"/>
      <c r="N28025" s="180"/>
      <c r="O28025" s="180"/>
    </row>
    <row r="28026" spans="8:15" s="179" customFormat="1" x14ac:dyDescent="0.2">
      <c r="H28026" s="180"/>
      <c r="I28026" s="180"/>
      <c r="L28026" s="181"/>
      <c r="M28026" s="180"/>
      <c r="N28026" s="180"/>
      <c r="O28026" s="180"/>
    </row>
    <row r="28027" spans="8:15" s="179" customFormat="1" x14ac:dyDescent="0.2">
      <c r="H28027" s="180"/>
      <c r="I28027" s="180"/>
      <c r="L28027" s="181"/>
      <c r="M28027" s="180"/>
      <c r="N28027" s="180"/>
      <c r="O28027" s="180"/>
    </row>
    <row r="28028" spans="8:15" s="179" customFormat="1" x14ac:dyDescent="0.2">
      <c r="H28028" s="180"/>
      <c r="I28028" s="180"/>
      <c r="L28028" s="181"/>
      <c r="M28028" s="180"/>
      <c r="N28028" s="180"/>
      <c r="O28028" s="180"/>
    </row>
    <row r="28029" spans="8:15" s="179" customFormat="1" x14ac:dyDescent="0.2">
      <c r="H28029" s="180"/>
      <c r="I28029" s="180"/>
      <c r="L28029" s="181"/>
      <c r="M28029" s="180"/>
      <c r="N28029" s="180"/>
      <c r="O28029" s="180"/>
    </row>
    <row r="28030" spans="8:15" s="179" customFormat="1" x14ac:dyDescent="0.2">
      <c r="H28030" s="180"/>
      <c r="I28030" s="180"/>
      <c r="L28030" s="181"/>
      <c r="M28030" s="180"/>
      <c r="N28030" s="180"/>
      <c r="O28030" s="180"/>
    </row>
    <row r="28031" spans="8:15" s="179" customFormat="1" x14ac:dyDescent="0.2">
      <c r="H28031" s="180"/>
      <c r="I28031" s="180"/>
      <c r="L28031" s="181"/>
      <c r="M28031" s="180"/>
      <c r="N28031" s="180"/>
      <c r="O28031" s="180"/>
    </row>
    <row r="28032" spans="8:15" s="179" customFormat="1" x14ac:dyDescent="0.2">
      <c r="H28032" s="180"/>
      <c r="I28032" s="180"/>
      <c r="L28032" s="181"/>
      <c r="M28032" s="180"/>
      <c r="N28032" s="180"/>
      <c r="O28032" s="180"/>
    </row>
    <row r="28033" spans="8:15" s="179" customFormat="1" x14ac:dyDescent="0.2">
      <c r="H28033" s="180"/>
      <c r="I28033" s="180"/>
      <c r="L28033" s="181"/>
      <c r="M28033" s="180"/>
      <c r="N28033" s="180"/>
      <c r="O28033" s="180"/>
    </row>
    <row r="28034" spans="8:15" s="179" customFormat="1" x14ac:dyDescent="0.2">
      <c r="H28034" s="180"/>
      <c r="I28034" s="180"/>
      <c r="L28034" s="181"/>
      <c r="M28034" s="180"/>
      <c r="N28034" s="180"/>
      <c r="O28034" s="180"/>
    </row>
    <row r="28035" spans="8:15" s="179" customFormat="1" x14ac:dyDescent="0.2">
      <c r="H28035" s="180"/>
      <c r="I28035" s="180"/>
      <c r="L28035" s="181"/>
      <c r="M28035" s="180"/>
      <c r="N28035" s="180"/>
      <c r="O28035" s="180"/>
    </row>
    <row r="28036" spans="8:15" s="179" customFormat="1" x14ac:dyDescent="0.2">
      <c r="H28036" s="180"/>
      <c r="I28036" s="180"/>
      <c r="L28036" s="181"/>
      <c r="M28036" s="180"/>
      <c r="N28036" s="180"/>
      <c r="O28036" s="180"/>
    </row>
    <row r="28037" spans="8:15" s="179" customFormat="1" x14ac:dyDescent="0.2">
      <c r="H28037" s="180"/>
      <c r="I28037" s="180"/>
      <c r="L28037" s="181"/>
      <c r="M28037" s="180"/>
      <c r="N28037" s="180"/>
      <c r="O28037" s="180"/>
    </row>
    <row r="28038" spans="8:15" s="179" customFormat="1" x14ac:dyDescent="0.2">
      <c r="H28038" s="180"/>
      <c r="I28038" s="180"/>
      <c r="L28038" s="181"/>
      <c r="M28038" s="180"/>
      <c r="N28038" s="180"/>
      <c r="O28038" s="180"/>
    </row>
    <row r="28039" spans="8:15" s="179" customFormat="1" x14ac:dyDescent="0.2">
      <c r="H28039" s="180"/>
      <c r="I28039" s="180"/>
      <c r="L28039" s="181"/>
      <c r="M28039" s="180"/>
      <c r="N28039" s="180"/>
      <c r="O28039" s="180"/>
    </row>
    <row r="28040" spans="8:15" s="179" customFormat="1" x14ac:dyDescent="0.2">
      <c r="H28040" s="180"/>
      <c r="I28040" s="180"/>
      <c r="L28040" s="181"/>
      <c r="M28040" s="180"/>
      <c r="N28040" s="180"/>
      <c r="O28040" s="180"/>
    </row>
    <row r="28041" spans="8:15" s="179" customFormat="1" x14ac:dyDescent="0.2">
      <c r="H28041" s="180"/>
      <c r="I28041" s="180"/>
      <c r="L28041" s="181"/>
      <c r="M28041" s="180"/>
      <c r="N28041" s="180"/>
      <c r="O28041" s="180"/>
    </row>
    <row r="28042" spans="8:15" s="179" customFormat="1" x14ac:dyDescent="0.2">
      <c r="H28042" s="180"/>
      <c r="I28042" s="180"/>
      <c r="L28042" s="181"/>
      <c r="M28042" s="180"/>
      <c r="N28042" s="180"/>
      <c r="O28042" s="180"/>
    </row>
    <row r="28043" spans="8:15" s="179" customFormat="1" x14ac:dyDescent="0.2">
      <c r="H28043" s="180"/>
      <c r="I28043" s="180"/>
      <c r="L28043" s="181"/>
      <c r="M28043" s="180"/>
      <c r="N28043" s="180"/>
      <c r="O28043" s="180"/>
    </row>
    <row r="28044" spans="8:15" s="179" customFormat="1" x14ac:dyDescent="0.2">
      <c r="H28044" s="180"/>
      <c r="I28044" s="180"/>
      <c r="L28044" s="181"/>
      <c r="M28044" s="180"/>
      <c r="N28044" s="180"/>
      <c r="O28044" s="180"/>
    </row>
    <row r="28045" spans="8:15" s="179" customFormat="1" x14ac:dyDescent="0.2">
      <c r="H28045" s="180"/>
      <c r="I28045" s="180"/>
      <c r="L28045" s="181"/>
      <c r="M28045" s="180"/>
      <c r="N28045" s="180"/>
      <c r="O28045" s="180"/>
    </row>
    <row r="28046" spans="8:15" s="179" customFormat="1" x14ac:dyDescent="0.2">
      <c r="H28046" s="180"/>
      <c r="I28046" s="180"/>
      <c r="L28046" s="181"/>
      <c r="M28046" s="180"/>
      <c r="N28046" s="180"/>
      <c r="O28046" s="180"/>
    </row>
    <row r="28047" spans="8:15" s="179" customFormat="1" x14ac:dyDescent="0.2">
      <c r="H28047" s="180"/>
      <c r="I28047" s="180"/>
      <c r="L28047" s="181"/>
      <c r="M28047" s="180"/>
      <c r="N28047" s="180"/>
      <c r="O28047" s="180"/>
    </row>
    <row r="28048" spans="8:15" s="179" customFormat="1" x14ac:dyDescent="0.2">
      <c r="H28048" s="180"/>
      <c r="I28048" s="180"/>
      <c r="L28048" s="181"/>
      <c r="M28048" s="180"/>
      <c r="N28048" s="180"/>
      <c r="O28048" s="180"/>
    </row>
    <row r="28049" spans="8:15" s="179" customFormat="1" x14ac:dyDescent="0.2">
      <c r="H28049" s="180"/>
      <c r="I28049" s="180"/>
      <c r="L28049" s="181"/>
      <c r="M28049" s="180"/>
      <c r="N28049" s="180"/>
      <c r="O28049" s="180"/>
    </row>
    <row r="28050" spans="8:15" s="179" customFormat="1" x14ac:dyDescent="0.2">
      <c r="H28050" s="180"/>
      <c r="I28050" s="180"/>
      <c r="L28050" s="181"/>
      <c r="M28050" s="180"/>
      <c r="N28050" s="180"/>
      <c r="O28050" s="180"/>
    </row>
    <row r="28051" spans="8:15" s="179" customFormat="1" x14ac:dyDescent="0.2">
      <c r="H28051" s="180"/>
      <c r="I28051" s="180"/>
      <c r="L28051" s="181"/>
      <c r="M28051" s="180"/>
      <c r="N28051" s="180"/>
      <c r="O28051" s="180"/>
    </row>
    <row r="28052" spans="8:15" s="179" customFormat="1" x14ac:dyDescent="0.2">
      <c r="H28052" s="180"/>
      <c r="I28052" s="180"/>
      <c r="L28052" s="181"/>
      <c r="M28052" s="180"/>
      <c r="N28052" s="180"/>
      <c r="O28052" s="180"/>
    </row>
    <row r="28053" spans="8:15" s="179" customFormat="1" x14ac:dyDescent="0.2">
      <c r="H28053" s="180"/>
      <c r="I28053" s="180"/>
      <c r="L28053" s="181"/>
      <c r="M28053" s="180"/>
      <c r="N28053" s="180"/>
      <c r="O28053" s="180"/>
    </row>
    <row r="28054" spans="8:15" s="179" customFormat="1" x14ac:dyDescent="0.2">
      <c r="H28054" s="180"/>
      <c r="I28054" s="180"/>
      <c r="L28054" s="181"/>
      <c r="M28054" s="180"/>
      <c r="N28054" s="180"/>
      <c r="O28054" s="180"/>
    </row>
    <row r="28055" spans="8:15" s="179" customFormat="1" x14ac:dyDescent="0.2">
      <c r="H28055" s="180"/>
      <c r="I28055" s="180"/>
      <c r="L28055" s="181"/>
      <c r="M28055" s="180"/>
      <c r="N28055" s="180"/>
      <c r="O28055" s="180"/>
    </row>
    <row r="28056" spans="8:15" s="179" customFormat="1" x14ac:dyDescent="0.2">
      <c r="H28056" s="180"/>
      <c r="I28056" s="180"/>
      <c r="L28056" s="181"/>
      <c r="M28056" s="180"/>
      <c r="N28056" s="180"/>
      <c r="O28056" s="180"/>
    </row>
    <row r="28057" spans="8:15" s="179" customFormat="1" x14ac:dyDescent="0.2">
      <c r="H28057" s="180"/>
      <c r="I28057" s="180"/>
      <c r="L28057" s="181"/>
      <c r="M28057" s="180"/>
      <c r="N28057" s="180"/>
      <c r="O28057" s="180"/>
    </row>
    <row r="28058" spans="8:15" s="179" customFormat="1" x14ac:dyDescent="0.2">
      <c r="H28058" s="180"/>
      <c r="I28058" s="180"/>
      <c r="L28058" s="181"/>
      <c r="M28058" s="180"/>
      <c r="N28058" s="180"/>
      <c r="O28058" s="180"/>
    </row>
    <row r="28059" spans="8:15" s="179" customFormat="1" x14ac:dyDescent="0.2">
      <c r="H28059" s="180"/>
      <c r="I28059" s="180"/>
      <c r="L28059" s="181"/>
      <c r="M28059" s="180"/>
      <c r="N28059" s="180"/>
      <c r="O28059" s="180"/>
    </row>
    <row r="28060" spans="8:15" s="179" customFormat="1" x14ac:dyDescent="0.2">
      <c r="H28060" s="180"/>
      <c r="I28060" s="180"/>
      <c r="L28060" s="181"/>
      <c r="M28060" s="180"/>
      <c r="N28060" s="180"/>
      <c r="O28060" s="180"/>
    </row>
    <row r="28061" spans="8:15" s="179" customFormat="1" x14ac:dyDescent="0.2">
      <c r="H28061" s="180"/>
      <c r="I28061" s="180"/>
      <c r="L28061" s="181"/>
      <c r="M28061" s="180"/>
      <c r="N28061" s="180"/>
      <c r="O28061" s="180"/>
    </row>
    <row r="28062" spans="8:15" s="179" customFormat="1" x14ac:dyDescent="0.2">
      <c r="H28062" s="180"/>
      <c r="I28062" s="180"/>
      <c r="L28062" s="181"/>
      <c r="M28062" s="180"/>
      <c r="N28062" s="180"/>
      <c r="O28062" s="180"/>
    </row>
    <row r="28063" spans="8:15" s="179" customFormat="1" x14ac:dyDescent="0.2">
      <c r="H28063" s="180"/>
      <c r="I28063" s="180"/>
      <c r="L28063" s="181"/>
      <c r="M28063" s="180"/>
      <c r="N28063" s="180"/>
      <c r="O28063" s="180"/>
    </row>
    <row r="28064" spans="8:15" s="179" customFormat="1" x14ac:dyDescent="0.2">
      <c r="H28064" s="180"/>
      <c r="I28064" s="180"/>
      <c r="L28064" s="181"/>
      <c r="M28064" s="180"/>
      <c r="N28064" s="180"/>
      <c r="O28064" s="180"/>
    </row>
    <row r="28065" spans="8:15" s="179" customFormat="1" x14ac:dyDescent="0.2">
      <c r="H28065" s="180"/>
      <c r="I28065" s="180"/>
      <c r="L28065" s="181"/>
      <c r="M28065" s="180"/>
      <c r="N28065" s="180"/>
      <c r="O28065" s="180"/>
    </row>
    <row r="28066" spans="8:15" s="179" customFormat="1" x14ac:dyDescent="0.2">
      <c r="H28066" s="180"/>
      <c r="I28066" s="180"/>
      <c r="L28066" s="181"/>
      <c r="M28066" s="180"/>
      <c r="N28066" s="180"/>
      <c r="O28066" s="180"/>
    </row>
    <row r="28067" spans="8:15" s="179" customFormat="1" x14ac:dyDescent="0.2">
      <c r="H28067" s="180"/>
      <c r="I28067" s="180"/>
      <c r="L28067" s="181"/>
      <c r="M28067" s="180"/>
      <c r="N28067" s="180"/>
      <c r="O28067" s="180"/>
    </row>
    <row r="28068" spans="8:15" s="179" customFormat="1" x14ac:dyDescent="0.2">
      <c r="H28068" s="180"/>
      <c r="I28068" s="180"/>
      <c r="L28068" s="181"/>
      <c r="M28068" s="180"/>
      <c r="N28068" s="180"/>
      <c r="O28068" s="180"/>
    </row>
    <row r="28069" spans="8:15" s="179" customFormat="1" x14ac:dyDescent="0.2">
      <c r="H28069" s="180"/>
      <c r="I28069" s="180"/>
      <c r="L28069" s="181"/>
      <c r="M28069" s="180"/>
      <c r="N28069" s="180"/>
      <c r="O28069" s="180"/>
    </row>
    <row r="28070" spans="8:15" s="179" customFormat="1" x14ac:dyDescent="0.2">
      <c r="H28070" s="180"/>
      <c r="I28070" s="180"/>
      <c r="L28070" s="181"/>
      <c r="M28070" s="180"/>
      <c r="N28070" s="180"/>
      <c r="O28070" s="180"/>
    </row>
    <row r="28071" spans="8:15" s="179" customFormat="1" x14ac:dyDescent="0.2">
      <c r="H28071" s="180"/>
      <c r="I28071" s="180"/>
      <c r="L28071" s="181"/>
      <c r="M28071" s="180"/>
      <c r="N28071" s="180"/>
      <c r="O28071" s="180"/>
    </row>
    <row r="28072" spans="8:15" s="179" customFormat="1" x14ac:dyDescent="0.2">
      <c r="H28072" s="180"/>
      <c r="I28072" s="180"/>
      <c r="L28072" s="181"/>
      <c r="M28072" s="180"/>
      <c r="N28072" s="180"/>
      <c r="O28072" s="180"/>
    </row>
    <row r="28073" spans="8:15" s="179" customFormat="1" x14ac:dyDescent="0.2">
      <c r="H28073" s="180"/>
      <c r="I28073" s="180"/>
      <c r="L28073" s="181"/>
      <c r="M28073" s="180"/>
      <c r="N28073" s="180"/>
      <c r="O28073" s="180"/>
    </row>
    <row r="28074" spans="8:15" s="179" customFormat="1" x14ac:dyDescent="0.2">
      <c r="H28074" s="180"/>
      <c r="I28074" s="180"/>
      <c r="L28074" s="181"/>
      <c r="M28074" s="180"/>
      <c r="N28074" s="180"/>
      <c r="O28074" s="180"/>
    </row>
    <row r="28075" spans="8:15" s="179" customFormat="1" x14ac:dyDescent="0.2">
      <c r="H28075" s="180"/>
      <c r="I28075" s="180"/>
      <c r="L28075" s="181"/>
      <c r="M28075" s="180"/>
      <c r="N28075" s="180"/>
      <c r="O28075" s="180"/>
    </row>
    <row r="28076" spans="8:15" s="179" customFormat="1" x14ac:dyDescent="0.2">
      <c r="H28076" s="180"/>
      <c r="I28076" s="180"/>
      <c r="L28076" s="181"/>
      <c r="M28076" s="180"/>
      <c r="N28076" s="180"/>
      <c r="O28076" s="180"/>
    </row>
    <row r="28077" spans="8:15" s="179" customFormat="1" x14ac:dyDescent="0.2">
      <c r="H28077" s="180"/>
      <c r="I28077" s="180"/>
      <c r="L28077" s="181"/>
      <c r="M28077" s="180"/>
      <c r="N28077" s="180"/>
      <c r="O28077" s="180"/>
    </row>
    <row r="28078" spans="8:15" s="179" customFormat="1" x14ac:dyDescent="0.2">
      <c r="H28078" s="180"/>
      <c r="I28078" s="180"/>
      <c r="L28078" s="181"/>
      <c r="M28078" s="180"/>
      <c r="N28078" s="180"/>
      <c r="O28078" s="180"/>
    </row>
    <row r="28079" spans="8:15" s="179" customFormat="1" x14ac:dyDescent="0.2">
      <c r="H28079" s="180"/>
      <c r="I28079" s="180"/>
      <c r="L28079" s="181"/>
      <c r="M28079" s="180"/>
      <c r="N28079" s="180"/>
      <c r="O28079" s="180"/>
    </row>
    <row r="28080" spans="8:15" s="179" customFormat="1" x14ac:dyDescent="0.2">
      <c r="H28080" s="180"/>
      <c r="I28080" s="180"/>
      <c r="L28080" s="181"/>
      <c r="M28080" s="180"/>
      <c r="N28080" s="180"/>
      <c r="O28080" s="180"/>
    </row>
    <row r="28081" spans="8:15" s="179" customFormat="1" x14ac:dyDescent="0.2">
      <c r="H28081" s="180"/>
      <c r="I28081" s="180"/>
      <c r="L28081" s="181"/>
      <c r="M28081" s="180"/>
      <c r="N28081" s="180"/>
      <c r="O28081" s="180"/>
    </row>
    <row r="28082" spans="8:15" s="179" customFormat="1" x14ac:dyDescent="0.2">
      <c r="H28082" s="180"/>
      <c r="I28082" s="180"/>
      <c r="L28082" s="181"/>
      <c r="M28082" s="180"/>
      <c r="N28082" s="180"/>
      <c r="O28082" s="180"/>
    </row>
    <row r="28083" spans="8:15" s="179" customFormat="1" x14ac:dyDescent="0.2">
      <c r="H28083" s="180"/>
      <c r="I28083" s="180"/>
      <c r="L28083" s="181"/>
      <c r="M28083" s="180"/>
      <c r="N28083" s="180"/>
      <c r="O28083" s="180"/>
    </row>
    <row r="28084" spans="8:15" s="179" customFormat="1" x14ac:dyDescent="0.2">
      <c r="H28084" s="180"/>
      <c r="I28084" s="180"/>
      <c r="L28084" s="181"/>
      <c r="M28084" s="180"/>
      <c r="N28084" s="180"/>
      <c r="O28084" s="180"/>
    </row>
    <row r="28085" spans="8:15" s="179" customFormat="1" x14ac:dyDescent="0.2">
      <c r="H28085" s="180"/>
      <c r="I28085" s="180"/>
      <c r="L28085" s="181"/>
      <c r="M28085" s="180"/>
      <c r="N28085" s="180"/>
      <c r="O28085" s="180"/>
    </row>
    <row r="28086" spans="8:15" s="179" customFormat="1" x14ac:dyDescent="0.2">
      <c r="H28086" s="180"/>
      <c r="I28086" s="180"/>
      <c r="L28086" s="181"/>
      <c r="M28086" s="180"/>
      <c r="N28086" s="180"/>
      <c r="O28086" s="180"/>
    </row>
    <row r="28087" spans="8:15" s="179" customFormat="1" x14ac:dyDescent="0.2">
      <c r="H28087" s="180"/>
      <c r="I28087" s="180"/>
      <c r="L28087" s="181"/>
      <c r="M28087" s="180"/>
      <c r="N28087" s="180"/>
      <c r="O28087" s="180"/>
    </row>
    <row r="28088" spans="8:15" s="179" customFormat="1" x14ac:dyDescent="0.2">
      <c r="H28088" s="180"/>
      <c r="I28088" s="180"/>
      <c r="L28088" s="181"/>
      <c r="M28088" s="180"/>
      <c r="N28088" s="180"/>
      <c r="O28088" s="180"/>
    </row>
    <row r="28089" spans="8:15" s="179" customFormat="1" x14ac:dyDescent="0.2">
      <c r="H28089" s="180"/>
      <c r="I28089" s="180"/>
      <c r="L28089" s="181"/>
      <c r="M28089" s="180"/>
      <c r="N28089" s="180"/>
      <c r="O28089" s="180"/>
    </row>
    <row r="28090" spans="8:15" s="179" customFormat="1" x14ac:dyDescent="0.2">
      <c r="H28090" s="180"/>
      <c r="I28090" s="180"/>
      <c r="L28090" s="181"/>
      <c r="M28090" s="180"/>
      <c r="N28090" s="180"/>
      <c r="O28090" s="180"/>
    </row>
    <row r="28091" spans="8:15" s="179" customFormat="1" x14ac:dyDescent="0.2">
      <c r="H28091" s="180"/>
      <c r="I28091" s="180"/>
      <c r="L28091" s="181"/>
      <c r="M28091" s="180"/>
      <c r="N28091" s="180"/>
      <c r="O28091" s="180"/>
    </row>
    <row r="28092" spans="8:15" s="179" customFormat="1" x14ac:dyDescent="0.2">
      <c r="H28092" s="180"/>
      <c r="I28092" s="180"/>
      <c r="L28092" s="181"/>
      <c r="M28092" s="180"/>
      <c r="N28092" s="180"/>
      <c r="O28092" s="180"/>
    </row>
    <row r="28093" spans="8:15" s="179" customFormat="1" x14ac:dyDescent="0.2">
      <c r="H28093" s="180"/>
      <c r="I28093" s="180"/>
      <c r="L28093" s="181"/>
      <c r="M28093" s="180"/>
      <c r="N28093" s="180"/>
      <c r="O28093" s="180"/>
    </row>
    <row r="28094" spans="8:15" s="179" customFormat="1" x14ac:dyDescent="0.2">
      <c r="H28094" s="180"/>
      <c r="I28094" s="180"/>
      <c r="L28094" s="181"/>
      <c r="M28094" s="180"/>
      <c r="N28094" s="180"/>
      <c r="O28094" s="180"/>
    </row>
    <row r="28095" spans="8:15" s="179" customFormat="1" x14ac:dyDescent="0.2">
      <c r="H28095" s="180"/>
      <c r="I28095" s="180"/>
      <c r="L28095" s="181"/>
      <c r="M28095" s="180"/>
      <c r="N28095" s="180"/>
      <c r="O28095" s="180"/>
    </row>
    <row r="28096" spans="8:15" s="179" customFormat="1" x14ac:dyDescent="0.2">
      <c r="H28096" s="180"/>
      <c r="I28096" s="180"/>
      <c r="L28096" s="181"/>
      <c r="M28096" s="180"/>
      <c r="N28096" s="180"/>
      <c r="O28096" s="180"/>
    </row>
    <row r="28097" spans="8:15" s="179" customFormat="1" x14ac:dyDescent="0.2">
      <c r="H28097" s="180"/>
      <c r="I28097" s="180"/>
      <c r="L28097" s="181"/>
      <c r="M28097" s="180"/>
      <c r="N28097" s="180"/>
      <c r="O28097" s="180"/>
    </row>
    <row r="28098" spans="8:15" s="179" customFormat="1" x14ac:dyDescent="0.2">
      <c r="H28098" s="180"/>
      <c r="I28098" s="180"/>
      <c r="L28098" s="181"/>
      <c r="M28098" s="180"/>
      <c r="N28098" s="180"/>
      <c r="O28098" s="180"/>
    </row>
    <row r="28099" spans="8:15" s="179" customFormat="1" x14ac:dyDescent="0.2">
      <c r="H28099" s="180"/>
      <c r="I28099" s="180"/>
      <c r="L28099" s="181"/>
      <c r="M28099" s="180"/>
      <c r="N28099" s="180"/>
      <c r="O28099" s="180"/>
    </row>
    <row r="28100" spans="8:15" s="179" customFormat="1" x14ac:dyDescent="0.2">
      <c r="H28100" s="180"/>
      <c r="I28100" s="180"/>
      <c r="L28100" s="181"/>
      <c r="M28100" s="180"/>
      <c r="N28100" s="180"/>
      <c r="O28100" s="180"/>
    </row>
    <row r="28101" spans="8:15" s="179" customFormat="1" x14ac:dyDescent="0.2">
      <c r="H28101" s="180"/>
      <c r="I28101" s="180"/>
      <c r="L28101" s="181"/>
      <c r="M28101" s="180"/>
      <c r="N28101" s="180"/>
      <c r="O28101" s="180"/>
    </row>
    <row r="28102" spans="8:15" s="179" customFormat="1" x14ac:dyDescent="0.2">
      <c r="H28102" s="180"/>
      <c r="I28102" s="180"/>
      <c r="L28102" s="181"/>
      <c r="M28102" s="180"/>
      <c r="N28102" s="180"/>
      <c r="O28102" s="180"/>
    </row>
    <row r="28103" spans="8:15" s="179" customFormat="1" x14ac:dyDescent="0.2">
      <c r="H28103" s="180"/>
      <c r="I28103" s="180"/>
      <c r="L28103" s="181"/>
      <c r="M28103" s="180"/>
      <c r="N28103" s="180"/>
      <c r="O28103" s="180"/>
    </row>
    <row r="28104" spans="8:15" s="179" customFormat="1" x14ac:dyDescent="0.2">
      <c r="H28104" s="180"/>
      <c r="I28104" s="180"/>
      <c r="L28104" s="181"/>
      <c r="M28104" s="180"/>
      <c r="N28104" s="180"/>
      <c r="O28104" s="180"/>
    </row>
    <row r="28105" spans="8:15" s="179" customFormat="1" x14ac:dyDescent="0.2">
      <c r="H28105" s="180"/>
      <c r="I28105" s="180"/>
      <c r="L28105" s="181"/>
      <c r="M28105" s="180"/>
      <c r="N28105" s="180"/>
      <c r="O28105" s="180"/>
    </row>
    <row r="28106" spans="8:15" s="179" customFormat="1" x14ac:dyDescent="0.2">
      <c r="H28106" s="180"/>
      <c r="I28106" s="180"/>
      <c r="L28106" s="181"/>
      <c r="M28106" s="180"/>
      <c r="N28106" s="180"/>
      <c r="O28106" s="180"/>
    </row>
    <row r="28107" spans="8:15" s="179" customFormat="1" x14ac:dyDescent="0.2">
      <c r="H28107" s="180"/>
      <c r="I28107" s="180"/>
      <c r="L28107" s="181"/>
      <c r="M28107" s="180"/>
      <c r="N28107" s="180"/>
      <c r="O28107" s="180"/>
    </row>
    <row r="28108" spans="8:15" s="179" customFormat="1" x14ac:dyDescent="0.2">
      <c r="H28108" s="180"/>
      <c r="I28108" s="180"/>
      <c r="L28108" s="181"/>
      <c r="M28108" s="180"/>
      <c r="N28108" s="180"/>
      <c r="O28108" s="180"/>
    </row>
    <row r="28109" spans="8:15" s="179" customFormat="1" x14ac:dyDescent="0.2">
      <c r="H28109" s="180"/>
      <c r="I28109" s="180"/>
      <c r="L28109" s="181"/>
      <c r="M28109" s="180"/>
      <c r="N28109" s="180"/>
      <c r="O28109" s="180"/>
    </row>
    <row r="28110" spans="8:15" s="179" customFormat="1" x14ac:dyDescent="0.2">
      <c r="H28110" s="180"/>
      <c r="I28110" s="180"/>
      <c r="L28110" s="181"/>
      <c r="M28110" s="180"/>
      <c r="N28110" s="180"/>
      <c r="O28110" s="180"/>
    </row>
    <row r="28111" spans="8:15" s="179" customFormat="1" x14ac:dyDescent="0.2">
      <c r="H28111" s="180"/>
      <c r="I28111" s="180"/>
      <c r="L28111" s="181"/>
      <c r="M28111" s="180"/>
      <c r="N28111" s="180"/>
      <c r="O28111" s="180"/>
    </row>
    <row r="28112" spans="8:15" s="179" customFormat="1" x14ac:dyDescent="0.2">
      <c r="H28112" s="180"/>
      <c r="I28112" s="180"/>
      <c r="L28112" s="181"/>
      <c r="M28112" s="180"/>
      <c r="N28112" s="180"/>
      <c r="O28112" s="180"/>
    </row>
    <row r="28113" spans="8:15" s="179" customFormat="1" x14ac:dyDescent="0.2">
      <c r="H28113" s="180"/>
      <c r="I28113" s="180"/>
      <c r="L28113" s="181"/>
      <c r="M28113" s="180"/>
      <c r="N28113" s="180"/>
      <c r="O28113" s="180"/>
    </row>
    <row r="28114" spans="8:15" s="179" customFormat="1" x14ac:dyDescent="0.2">
      <c r="H28114" s="180"/>
      <c r="I28114" s="180"/>
      <c r="L28114" s="181"/>
      <c r="M28114" s="180"/>
      <c r="N28114" s="180"/>
      <c r="O28114" s="180"/>
    </row>
    <row r="28115" spans="8:15" s="179" customFormat="1" x14ac:dyDescent="0.2">
      <c r="H28115" s="180"/>
      <c r="I28115" s="180"/>
      <c r="L28115" s="181"/>
      <c r="M28115" s="180"/>
      <c r="N28115" s="180"/>
      <c r="O28115" s="180"/>
    </row>
    <row r="28116" spans="8:15" s="179" customFormat="1" x14ac:dyDescent="0.2">
      <c r="H28116" s="180"/>
      <c r="I28116" s="180"/>
      <c r="L28116" s="181"/>
      <c r="M28116" s="180"/>
      <c r="N28116" s="180"/>
      <c r="O28116" s="180"/>
    </row>
    <row r="28117" spans="8:15" s="179" customFormat="1" x14ac:dyDescent="0.2">
      <c r="H28117" s="180"/>
      <c r="I28117" s="180"/>
      <c r="L28117" s="181"/>
      <c r="M28117" s="180"/>
      <c r="N28117" s="180"/>
      <c r="O28117" s="180"/>
    </row>
    <row r="28118" spans="8:15" s="179" customFormat="1" x14ac:dyDescent="0.2">
      <c r="H28118" s="180"/>
      <c r="I28118" s="180"/>
      <c r="L28118" s="181"/>
      <c r="M28118" s="180"/>
      <c r="N28118" s="180"/>
      <c r="O28118" s="180"/>
    </row>
    <row r="28119" spans="8:15" s="179" customFormat="1" x14ac:dyDescent="0.2">
      <c r="H28119" s="180"/>
      <c r="I28119" s="180"/>
      <c r="L28119" s="181"/>
      <c r="M28119" s="180"/>
      <c r="N28119" s="180"/>
      <c r="O28119" s="180"/>
    </row>
    <row r="28120" spans="8:15" s="179" customFormat="1" x14ac:dyDescent="0.2">
      <c r="H28120" s="180"/>
      <c r="I28120" s="180"/>
      <c r="L28120" s="181"/>
      <c r="M28120" s="180"/>
      <c r="N28120" s="180"/>
      <c r="O28120" s="180"/>
    </row>
    <row r="28121" spans="8:15" s="179" customFormat="1" x14ac:dyDescent="0.2">
      <c r="H28121" s="180"/>
      <c r="I28121" s="180"/>
      <c r="L28121" s="181"/>
      <c r="M28121" s="180"/>
      <c r="N28121" s="180"/>
      <c r="O28121" s="180"/>
    </row>
    <row r="28122" spans="8:15" s="179" customFormat="1" x14ac:dyDescent="0.2">
      <c r="H28122" s="180"/>
      <c r="I28122" s="180"/>
      <c r="L28122" s="181"/>
      <c r="M28122" s="180"/>
      <c r="N28122" s="180"/>
      <c r="O28122" s="180"/>
    </row>
    <row r="28123" spans="8:15" s="179" customFormat="1" x14ac:dyDescent="0.2">
      <c r="H28123" s="180"/>
      <c r="I28123" s="180"/>
      <c r="L28123" s="181"/>
      <c r="M28123" s="180"/>
      <c r="N28123" s="180"/>
      <c r="O28123" s="180"/>
    </row>
    <row r="28124" spans="8:15" s="179" customFormat="1" x14ac:dyDescent="0.2">
      <c r="H28124" s="180"/>
      <c r="I28124" s="180"/>
      <c r="L28124" s="181"/>
      <c r="M28124" s="180"/>
      <c r="N28124" s="180"/>
      <c r="O28124" s="180"/>
    </row>
    <row r="28125" spans="8:15" s="179" customFormat="1" x14ac:dyDescent="0.2">
      <c r="H28125" s="180"/>
      <c r="I28125" s="180"/>
      <c r="L28125" s="181"/>
      <c r="M28125" s="180"/>
      <c r="N28125" s="180"/>
      <c r="O28125" s="180"/>
    </row>
    <row r="28126" spans="8:15" s="179" customFormat="1" x14ac:dyDescent="0.2">
      <c r="H28126" s="180"/>
      <c r="I28126" s="180"/>
      <c r="L28126" s="181"/>
      <c r="M28126" s="180"/>
      <c r="N28126" s="180"/>
      <c r="O28126" s="180"/>
    </row>
    <row r="28127" spans="8:15" s="179" customFormat="1" x14ac:dyDescent="0.2">
      <c r="H28127" s="180"/>
      <c r="I28127" s="180"/>
      <c r="L28127" s="181"/>
      <c r="M28127" s="180"/>
      <c r="N28127" s="180"/>
      <c r="O28127" s="180"/>
    </row>
    <row r="28128" spans="8:15" s="179" customFormat="1" x14ac:dyDescent="0.2">
      <c r="H28128" s="180"/>
      <c r="I28128" s="180"/>
      <c r="L28128" s="181"/>
      <c r="M28128" s="180"/>
      <c r="N28128" s="180"/>
      <c r="O28128" s="180"/>
    </row>
    <row r="28129" spans="8:15" s="179" customFormat="1" x14ac:dyDescent="0.2">
      <c r="H28129" s="180"/>
      <c r="I28129" s="180"/>
      <c r="L28129" s="181"/>
      <c r="M28129" s="180"/>
      <c r="N28129" s="180"/>
      <c r="O28129" s="180"/>
    </row>
    <row r="28130" spans="8:15" s="179" customFormat="1" x14ac:dyDescent="0.2">
      <c r="H28130" s="180"/>
      <c r="I28130" s="180"/>
      <c r="L28130" s="181"/>
      <c r="M28130" s="180"/>
      <c r="N28130" s="180"/>
      <c r="O28130" s="180"/>
    </row>
    <row r="28131" spans="8:15" s="179" customFormat="1" x14ac:dyDescent="0.2">
      <c r="H28131" s="180"/>
      <c r="I28131" s="180"/>
      <c r="L28131" s="181"/>
      <c r="M28131" s="180"/>
      <c r="N28131" s="180"/>
      <c r="O28131" s="180"/>
    </row>
    <row r="28132" spans="8:15" s="179" customFormat="1" x14ac:dyDescent="0.2">
      <c r="H28132" s="180"/>
      <c r="I28132" s="180"/>
      <c r="L28132" s="181"/>
      <c r="M28132" s="180"/>
      <c r="N28132" s="180"/>
      <c r="O28132" s="180"/>
    </row>
    <row r="28133" spans="8:15" s="179" customFormat="1" x14ac:dyDescent="0.2">
      <c r="H28133" s="180"/>
      <c r="I28133" s="180"/>
      <c r="L28133" s="181"/>
      <c r="M28133" s="180"/>
      <c r="N28133" s="180"/>
      <c r="O28133" s="180"/>
    </row>
    <row r="28134" spans="8:15" s="179" customFormat="1" x14ac:dyDescent="0.2">
      <c r="H28134" s="180"/>
      <c r="I28134" s="180"/>
      <c r="L28134" s="181"/>
      <c r="M28134" s="180"/>
      <c r="N28134" s="180"/>
      <c r="O28134" s="180"/>
    </row>
    <row r="28135" spans="8:15" s="179" customFormat="1" x14ac:dyDescent="0.2">
      <c r="H28135" s="180"/>
      <c r="I28135" s="180"/>
      <c r="L28135" s="181"/>
      <c r="M28135" s="180"/>
      <c r="N28135" s="180"/>
      <c r="O28135" s="180"/>
    </row>
    <row r="28136" spans="8:15" s="179" customFormat="1" x14ac:dyDescent="0.2">
      <c r="H28136" s="180"/>
      <c r="I28136" s="180"/>
      <c r="L28136" s="181"/>
      <c r="M28136" s="180"/>
      <c r="N28136" s="180"/>
      <c r="O28136" s="180"/>
    </row>
    <row r="28137" spans="8:15" s="179" customFormat="1" x14ac:dyDescent="0.2">
      <c r="H28137" s="180"/>
      <c r="I28137" s="180"/>
      <c r="L28137" s="181"/>
      <c r="M28137" s="180"/>
      <c r="N28137" s="180"/>
      <c r="O28137" s="180"/>
    </row>
    <row r="28138" spans="8:15" s="179" customFormat="1" x14ac:dyDescent="0.2">
      <c r="H28138" s="180"/>
      <c r="I28138" s="180"/>
      <c r="L28138" s="181"/>
      <c r="M28138" s="180"/>
      <c r="N28138" s="180"/>
      <c r="O28138" s="180"/>
    </row>
    <row r="28139" spans="8:15" s="179" customFormat="1" x14ac:dyDescent="0.2">
      <c r="H28139" s="180"/>
      <c r="I28139" s="180"/>
      <c r="L28139" s="181"/>
      <c r="M28139" s="180"/>
      <c r="N28139" s="180"/>
      <c r="O28139" s="180"/>
    </row>
    <row r="28140" spans="8:15" s="179" customFormat="1" x14ac:dyDescent="0.2">
      <c r="H28140" s="180"/>
      <c r="I28140" s="180"/>
      <c r="L28140" s="181"/>
      <c r="M28140" s="180"/>
      <c r="N28140" s="180"/>
      <c r="O28140" s="180"/>
    </row>
    <row r="28141" spans="8:15" s="179" customFormat="1" x14ac:dyDescent="0.2">
      <c r="H28141" s="180"/>
      <c r="I28141" s="180"/>
      <c r="L28141" s="181"/>
      <c r="M28141" s="180"/>
      <c r="N28141" s="180"/>
      <c r="O28141" s="180"/>
    </row>
    <row r="28142" spans="8:15" s="179" customFormat="1" x14ac:dyDescent="0.2">
      <c r="H28142" s="180"/>
      <c r="I28142" s="180"/>
      <c r="L28142" s="181"/>
      <c r="M28142" s="180"/>
      <c r="N28142" s="180"/>
      <c r="O28142" s="180"/>
    </row>
    <row r="28143" spans="8:15" s="179" customFormat="1" x14ac:dyDescent="0.2">
      <c r="H28143" s="180"/>
      <c r="I28143" s="180"/>
      <c r="L28143" s="181"/>
      <c r="M28143" s="180"/>
      <c r="N28143" s="180"/>
      <c r="O28143" s="180"/>
    </row>
    <row r="28144" spans="8:15" s="179" customFormat="1" x14ac:dyDescent="0.2">
      <c r="H28144" s="180"/>
      <c r="I28144" s="180"/>
      <c r="L28144" s="181"/>
      <c r="M28144" s="180"/>
      <c r="N28144" s="180"/>
      <c r="O28144" s="180"/>
    </row>
    <row r="28145" spans="8:15" s="179" customFormat="1" x14ac:dyDescent="0.2">
      <c r="H28145" s="180"/>
      <c r="I28145" s="180"/>
      <c r="L28145" s="181"/>
      <c r="M28145" s="180"/>
      <c r="N28145" s="180"/>
      <c r="O28145" s="180"/>
    </row>
    <row r="28146" spans="8:15" s="179" customFormat="1" x14ac:dyDescent="0.2">
      <c r="H28146" s="180"/>
      <c r="I28146" s="180"/>
      <c r="L28146" s="181"/>
      <c r="M28146" s="180"/>
      <c r="N28146" s="180"/>
      <c r="O28146" s="180"/>
    </row>
    <row r="28147" spans="8:15" s="179" customFormat="1" x14ac:dyDescent="0.2">
      <c r="H28147" s="180"/>
      <c r="I28147" s="180"/>
      <c r="L28147" s="181"/>
      <c r="M28147" s="180"/>
      <c r="N28147" s="180"/>
      <c r="O28147" s="180"/>
    </row>
    <row r="28148" spans="8:15" s="179" customFormat="1" x14ac:dyDescent="0.2">
      <c r="H28148" s="180"/>
      <c r="I28148" s="180"/>
      <c r="L28148" s="181"/>
      <c r="M28148" s="180"/>
      <c r="N28148" s="180"/>
      <c r="O28148" s="180"/>
    </row>
    <row r="28149" spans="8:15" s="179" customFormat="1" x14ac:dyDescent="0.2">
      <c r="H28149" s="180"/>
      <c r="I28149" s="180"/>
      <c r="L28149" s="181"/>
      <c r="M28149" s="180"/>
      <c r="N28149" s="180"/>
      <c r="O28149" s="180"/>
    </row>
    <row r="28150" spans="8:15" s="179" customFormat="1" x14ac:dyDescent="0.2">
      <c r="H28150" s="180"/>
      <c r="I28150" s="180"/>
      <c r="L28150" s="181"/>
      <c r="M28150" s="180"/>
      <c r="N28150" s="180"/>
      <c r="O28150" s="180"/>
    </row>
    <row r="28151" spans="8:15" s="179" customFormat="1" x14ac:dyDescent="0.2">
      <c r="H28151" s="180"/>
      <c r="I28151" s="180"/>
      <c r="L28151" s="181"/>
      <c r="M28151" s="180"/>
      <c r="N28151" s="180"/>
      <c r="O28151" s="180"/>
    </row>
    <row r="28152" spans="8:15" s="179" customFormat="1" x14ac:dyDescent="0.2">
      <c r="H28152" s="180"/>
      <c r="I28152" s="180"/>
      <c r="L28152" s="181"/>
      <c r="M28152" s="180"/>
      <c r="N28152" s="180"/>
      <c r="O28152" s="180"/>
    </row>
    <row r="28153" spans="8:15" s="179" customFormat="1" x14ac:dyDescent="0.2">
      <c r="H28153" s="180"/>
      <c r="I28153" s="180"/>
      <c r="L28153" s="181"/>
      <c r="M28153" s="180"/>
      <c r="N28153" s="180"/>
      <c r="O28153" s="180"/>
    </row>
    <row r="28154" spans="8:15" s="179" customFormat="1" x14ac:dyDescent="0.2">
      <c r="H28154" s="180"/>
      <c r="I28154" s="180"/>
      <c r="L28154" s="181"/>
      <c r="M28154" s="180"/>
      <c r="N28154" s="180"/>
      <c r="O28154" s="180"/>
    </row>
    <row r="28155" spans="8:15" s="179" customFormat="1" x14ac:dyDescent="0.2">
      <c r="H28155" s="180"/>
      <c r="I28155" s="180"/>
      <c r="L28155" s="181"/>
      <c r="M28155" s="180"/>
      <c r="N28155" s="180"/>
      <c r="O28155" s="180"/>
    </row>
    <row r="28156" spans="8:15" s="179" customFormat="1" x14ac:dyDescent="0.2">
      <c r="H28156" s="180"/>
      <c r="I28156" s="180"/>
      <c r="L28156" s="181"/>
      <c r="M28156" s="180"/>
      <c r="N28156" s="180"/>
      <c r="O28156" s="180"/>
    </row>
    <row r="28157" spans="8:15" s="179" customFormat="1" x14ac:dyDescent="0.2">
      <c r="H28157" s="180"/>
      <c r="I28157" s="180"/>
      <c r="L28157" s="181"/>
      <c r="M28157" s="180"/>
      <c r="N28157" s="180"/>
      <c r="O28157" s="180"/>
    </row>
    <row r="28158" spans="8:15" s="179" customFormat="1" x14ac:dyDescent="0.2">
      <c r="H28158" s="180"/>
      <c r="I28158" s="180"/>
      <c r="L28158" s="181"/>
      <c r="M28158" s="180"/>
      <c r="N28158" s="180"/>
      <c r="O28158" s="180"/>
    </row>
    <row r="28159" spans="8:15" s="179" customFormat="1" x14ac:dyDescent="0.2">
      <c r="H28159" s="180"/>
      <c r="I28159" s="180"/>
      <c r="L28159" s="181"/>
      <c r="M28159" s="180"/>
      <c r="N28159" s="180"/>
      <c r="O28159" s="180"/>
    </row>
    <row r="28160" spans="8:15" s="179" customFormat="1" x14ac:dyDescent="0.2">
      <c r="H28160" s="180"/>
      <c r="I28160" s="180"/>
      <c r="L28160" s="181"/>
      <c r="M28160" s="180"/>
      <c r="N28160" s="180"/>
      <c r="O28160" s="180"/>
    </row>
    <row r="28161" spans="8:15" s="179" customFormat="1" x14ac:dyDescent="0.2">
      <c r="H28161" s="180"/>
      <c r="I28161" s="180"/>
      <c r="L28161" s="181"/>
      <c r="M28161" s="180"/>
      <c r="N28161" s="180"/>
      <c r="O28161" s="180"/>
    </row>
    <row r="28162" spans="8:15" s="179" customFormat="1" x14ac:dyDescent="0.2">
      <c r="H28162" s="180"/>
      <c r="I28162" s="180"/>
      <c r="L28162" s="181"/>
      <c r="M28162" s="180"/>
      <c r="N28162" s="180"/>
      <c r="O28162" s="180"/>
    </row>
    <row r="28163" spans="8:15" s="179" customFormat="1" x14ac:dyDescent="0.2">
      <c r="H28163" s="180"/>
      <c r="I28163" s="180"/>
      <c r="L28163" s="181"/>
      <c r="M28163" s="180"/>
      <c r="N28163" s="180"/>
      <c r="O28163" s="180"/>
    </row>
    <row r="28164" spans="8:15" s="179" customFormat="1" x14ac:dyDescent="0.2">
      <c r="H28164" s="180"/>
      <c r="I28164" s="180"/>
      <c r="L28164" s="181"/>
      <c r="M28164" s="180"/>
      <c r="N28164" s="180"/>
      <c r="O28164" s="180"/>
    </row>
    <row r="28165" spans="8:15" s="179" customFormat="1" x14ac:dyDescent="0.2">
      <c r="H28165" s="180"/>
      <c r="I28165" s="180"/>
      <c r="L28165" s="181"/>
      <c r="M28165" s="180"/>
      <c r="N28165" s="180"/>
      <c r="O28165" s="180"/>
    </row>
    <row r="28166" spans="8:15" s="179" customFormat="1" x14ac:dyDescent="0.2">
      <c r="H28166" s="180"/>
      <c r="I28166" s="180"/>
      <c r="L28166" s="181"/>
      <c r="M28166" s="180"/>
      <c r="N28166" s="180"/>
      <c r="O28166" s="180"/>
    </row>
    <row r="28167" spans="8:15" s="179" customFormat="1" x14ac:dyDescent="0.2">
      <c r="H28167" s="180"/>
      <c r="I28167" s="180"/>
      <c r="L28167" s="181"/>
      <c r="M28167" s="180"/>
      <c r="N28167" s="180"/>
      <c r="O28167" s="180"/>
    </row>
    <row r="28168" spans="8:15" s="179" customFormat="1" x14ac:dyDescent="0.2">
      <c r="H28168" s="180"/>
      <c r="I28168" s="180"/>
      <c r="L28168" s="181"/>
      <c r="M28168" s="180"/>
      <c r="N28168" s="180"/>
      <c r="O28168" s="180"/>
    </row>
    <row r="28169" spans="8:15" s="179" customFormat="1" x14ac:dyDescent="0.2">
      <c r="H28169" s="180"/>
      <c r="I28169" s="180"/>
      <c r="L28169" s="181"/>
      <c r="M28169" s="180"/>
      <c r="N28169" s="180"/>
      <c r="O28169" s="180"/>
    </row>
    <row r="28170" spans="8:15" s="179" customFormat="1" x14ac:dyDescent="0.2">
      <c r="H28170" s="180"/>
      <c r="I28170" s="180"/>
      <c r="L28170" s="181"/>
      <c r="M28170" s="180"/>
      <c r="N28170" s="180"/>
      <c r="O28170" s="180"/>
    </row>
    <row r="28171" spans="8:15" s="179" customFormat="1" x14ac:dyDescent="0.2">
      <c r="H28171" s="180"/>
      <c r="I28171" s="180"/>
      <c r="L28171" s="181"/>
      <c r="M28171" s="180"/>
      <c r="N28171" s="180"/>
      <c r="O28171" s="180"/>
    </row>
    <row r="28172" spans="8:15" s="179" customFormat="1" x14ac:dyDescent="0.2">
      <c r="H28172" s="180"/>
      <c r="I28172" s="180"/>
      <c r="L28172" s="181"/>
      <c r="M28172" s="180"/>
      <c r="N28172" s="180"/>
      <c r="O28172" s="180"/>
    </row>
    <row r="28173" spans="8:15" s="179" customFormat="1" x14ac:dyDescent="0.2">
      <c r="H28173" s="180"/>
      <c r="I28173" s="180"/>
      <c r="L28173" s="181"/>
      <c r="M28173" s="180"/>
      <c r="N28173" s="180"/>
      <c r="O28173" s="180"/>
    </row>
    <row r="28174" spans="8:15" s="179" customFormat="1" x14ac:dyDescent="0.2">
      <c r="H28174" s="180"/>
      <c r="I28174" s="180"/>
      <c r="L28174" s="181"/>
      <c r="M28174" s="180"/>
      <c r="N28174" s="180"/>
      <c r="O28174" s="180"/>
    </row>
    <row r="28175" spans="8:15" s="179" customFormat="1" x14ac:dyDescent="0.2">
      <c r="H28175" s="180"/>
      <c r="I28175" s="180"/>
      <c r="L28175" s="181"/>
      <c r="M28175" s="180"/>
      <c r="N28175" s="180"/>
      <c r="O28175" s="180"/>
    </row>
    <row r="28176" spans="8:15" s="179" customFormat="1" x14ac:dyDescent="0.2">
      <c r="H28176" s="180"/>
      <c r="I28176" s="180"/>
      <c r="L28176" s="181"/>
      <c r="M28176" s="180"/>
      <c r="N28176" s="180"/>
      <c r="O28176" s="180"/>
    </row>
    <row r="28177" spans="8:15" s="179" customFormat="1" x14ac:dyDescent="0.2">
      <c r="H28177" s="180"/>
      <c r="I28177" s="180"/>
      <c r="L28177" s="181"/>
      <c r="M28177" s="180"/>
      <c r="N28177" s="180"/>
      <c r="O28177" s="180"/>
    </row>
    <row r="28178" spans="8:15" s="179" customFormat="1" x14ac:dyDescent="0.2">
      <c r="H28178" s="180"/>
      <c r="I28178" s="180"/>
      <c r="L28178" s="181"/>
      <c r="M28178" s="180"/>
      <c r="N28178" s="180"/>
      <c r="O28178" s="180"/>
    </row>
    <row r="28179" spans="8:15" s="179" customFormat="1" x14ac:dyDescent="0.2">
      <c r="H28179" s="180"/>
      <c r="I28179" s="180"/>
      <c r="L28179" s="181"/>
      <c r="M28179" s="180"/>
      <c r="N28179" s="180"/>
      <c r="O28179" s="180"/>
    </row>
    <row r="28180" spans="8:15" s="179" customFormat="1" x14ac:dyDescent="0.2">
      <c r="H28180" s="180"/>
      <c r="I28180" s="180"/>
      <c r="L28180" s="181"/>
      <c r="M28180" s="180"/>
      <c r="N28180" s="180"/>
      <c r="O28180" s="180"/>
    </row>
    <row r="28181" spans="8:15" s="179" customFormat="1" x14ac:dyDescent="0.2">
      <c r="H28181" s="180"/>
      <c r="I28181" s="180"/>
      <c r="L28181" s="181"/>
      <c r="M28181" s="180"/>
      <c r="N28181" s="180"/>
      <c r="O28181" s="180"/>
    </row>
    <row r="28182" spans="8:15" s="179" customFormat="1" x14ac:dyDescent="0.2">
      <c r="H28182" s="180"/>
      <c r="I28182" s="180"/>
      <c r="L28182" s="181"/>
      <c r="M28182" s="180"/>
      <c r="N28182" s="180"/>
      <c r="O28182" s="180"/>
    </row>
    <row r="28183" spans="8:15" s="179" customFormat="1" x14ac:dyDescent="0.2">
      <c r="H28183" s="180"/>
      <c r="I28183" s="180"/>
      <c r="L28183" s="181"/>
      <c r="M28183" s="180"/>
      <c r="N28183" s="180"/>
      <c r="O28183" s="180"/>
    </row>
    <row r="28184" spans="8:15" s="179" customFormat="1" x14ac:dyDescent="0.2">
      <c r="H28184" s="180"/>
      <c r="I28184" s="180"/>
      <c r="L28184" s="181"/>
      <c r="M28184" s="180"/>
      <c r="N28184" s="180"/>
      <c r="O28184" s="180"/>
    </row>
    <row r="28185" spans="8:15" s="179" customFormat="1" x14ac:dyDescent="0.2">
      <c r="H28185" s="180"/>
      <c r="I28185" s="180"/>
      <c r="L28185" s="181"/>
      <c r="M28185" s="180"/>
      <c r="N28185" s="180"/>
      <c r="O28185" s="180"/>
    </row>
    <row r="28186" spans="8:15" s="179" customFormat="1" x14ac:dyDescent="0.2">
      <c r="H28186" s="180"/>
      <c r="I28186" s="180"/>
      <c r="L28186" s="181"/>
      <c r="M28186" s="180"/>
      <c r="N28186" s="180"/>
      <c r="O28186" s="180"/>
    </row>
    <row r="28187" spans="8:15" s="179" customFormat="1" x14ac:dyDescent="0.2">
      <c r="H28187" s="180"/>
      <c r="I28187" s="180"/>
      <c r="L28187" s="181"/>
      <c r="M28187" s="180"/>
      <c r="N28187" s="180"/>
      <c r="O28187" s="180"/>
    </row>
    <row r="28188" spans="8:15" s="179" customFormat="1" x14ac:dyDescent="0.2">
      <c r="H28188" s="180"/>
      <c r="I28188" s="180"/>
      <c r="L28188" s="181"/>
      <c r="M28188" s="180"/>
      <c r="N28188" s="180"/>
      <c r="O28188" s="180"/>
    </row>
    <row r="28189" spans="8:15" s="179" customFormat="1" x14ac:dyDescent="0.2">
      <c r="H28189" s="180"/>
      <c r="I28189" s="180"/>
      <c r="L28189" s="181"/>
      <c r="M28189" s="180"/>
      <c r="N28189" s="180"/>
      <c r="O28189" s="180"/>
    </row>
    <row r="28190" spans="8:15" s="179" customFormat="1" x14ac:dyDescent="0.2">
      <c r="H28190" s="180"/>
      <c r="I28190" s="180"/>
      <c r="L28190" s="181"/>
      <c r="M28190" s="180"/>
      <c r="N28190" s="180"/>
      <c r="O28190" s="180"/>
    </row>
    <row r="28191" spans="8:15" s="179" customFormat="1" x14ac:dyDescent="0.2">
      <c r="H28191" s="180"/>
      <c r="I28191" s="180"/>
      <c r="L28191" s="181"/>
      <c r="M28191" s="180"/>
      <c r="N28191" s="180"/>
      <c r="O28191" s="180"/>
    </row>
    <row r="28192" spans="8:15" s="179" customFormat="1" x14ac:dyDescent="0.2">
      <c r="H28192" s="180"/>
      <c r="I28192" s="180"/>
      <c r="L28192" s="181"/>
      <c r="M28192" s="180"/>
      <c r="N28192" s="180"/>
      <c r="O28192" s="180"/>
    </row>
    <row r="28193" spans="8:15" s="179" customFormat="1" x14ac:dyDescent="0.2">
      <c r="H28193" s="180"/>
      <c r="I28193" s="180"/>
      <c r="L28193" s="181"/>
      <c r="M28193" s="180"/>
      <c r="N28193" s="180"/>
      <c r="O28193" s="180"/>
    </row>
    <row r="28194" spans="8:15" s="179" customFormat="1" x14ac:dyDescent="0.2">
      <c r="H28194" s="180"/>
      <c r="I28194" s="180"/>
      <c r="L28194" s="181"/>
      <c r="M28194" s="180"/>
      <c r="N28194" s="180"/>
      <c r="O28194" s="180"/>
    </row>
    <row r="28195" spans="8:15" s="179" customFormat="1" x14ac:dyDescent="0.2">
      <c r="H28195" s="180"/>
      <c r="I28195" s="180"/>
      <c r="L28195" s="181"/>
      <c r="M28195" s="180"/>
      <c r="N28195" s="180"/>
      <c r="O28195" s="180"/>
    </row>
    <row r="28196" spans="8:15" s="179" customFormat="1" x14ac:dyDescent="0.2">
      <c r="H28196" s="180"/>
      <c r="I28196" s="180"/>
      <c r="L28196" s="181"/>
      <c r="M28196" s="180"/>
      <c r="N28196" s="180"/>
      <c r="O28196" s="180"/>
    </row>
    <row r="28197" spans="8:15" s="179" customFormat="1" x14ac:dyDescent="0.2">
      <c r="H28197" s="180"/>
      <c r="I28197" s="180"/>
      <c r="L28197" s="181"/>
      <c r="M28197" s="180"/>
      <c r="N28197" s="180"/>
      <c r="O28197" s="180"/>
    </row>
    <row r="28198" spans="8:15" s="179" customFormat="1" x14ac:dyDescent="0.2">
      <c r="H28198" s="180"/>
      <c r="I28198" s="180"/>
      <c r="L28198" s="181"/>
      <c r="M28198" s="180"/>
      <c r="N28198" s="180"/>
      <c r="O28198" s="180"/>
    </row>
    <row r="28199" spans="8:15" s="179" customFormat="1" x14ac:dyDescent="0.2">
      <c r="H28199" s="180"/>
      <c r="I28199" s="180"/>
      <c r="L28199" s="181"/>
      <c r="M28199" s="180"/>
      <c r="N28199" s="180"/>
      <c r="O28199" s="180"/>
    </row>
    <row r="28200" spans="8:15" s="179" customFormat="1" x14ac:dyDescent="0.2">
      <c r="H28200" s="180"/>
      <c r="I28200" s="180"/>
      <c r="L28200" s="181"/>
      <c r="M28200" s="180"/>
      <c r="N28200" s="180"/>
      <c r="O28200" s="180"/>
    </row>
    <row r="28201" spans="8:15" s="179" customFormat="1" x14ac:dyDescent="0.2">
      <c r="H28201" s="180"/>
      <c r="I28201" s="180"/>
      <c r="L28201" s="181"/>
      <c r="M28201" s="180"/>
      <c r="N28201" s="180"/>
      <c r="O28201" s="180"/>
    </row>
    <row r="28202" spans="8:15" s="179" customFormat="1" x14ac:dyDescent="0.2">
      <c r="H28202" s="180"/>
      <c r="I28202" s="180"/>
      <c r="L28202" s="181"/>
      <c r="M28202" s="180"/>
      <c r="N28202" s="180"/>
      <c r="O28202" s="180"/>
    </row>
    <row r="28203" spans="8:15" s="179" customFormat="1" x14ac:dyDescent="0.2">
      <c r="H28203" s="180"/>
      <c r="I28203" s="180"/>
      <c r="L28203" s="181"/>
      <c r="M28203" s="180"/>
      <c r="N28203" s="180"/>
      <c r="O28203" s="180"/>
    </row>
    <row r="28204" spans="8:15" s="179" customFormat="1" x14ac:dyDescent="0.2">
      <c r="H28204" s="180"/>
      <c r="I28204" s="180"/>
      <c r="L28204" s="181"/>
      <c r="M28204" s="180"/>
      <c r="N28204" s="180"/>
      <c r="O28204" s="180"/>
    </row>
    <row r="28205" spans="8:15" s="179" customFormat="1" x14ac:dyDescent="0.2">
      <c r="H28205" s="180"/>
      <c r="I28205" s="180"/>
      <c r="L28205" s="181"/>
      <c r="M28205" s="180"/>
      <c r="N28205" s="180"/>
      <c r="O28205" s="180"/>
    </row>
    <row r="28206" spans="8:15" s="179" customFormat="1" x14ac:dyDescent="0.2">
      <c r="H28206" s="180"/>
      <c r="I28206" s="180"/>
      <c r="L28206" s="181"/>
      <c r="M28206" s="180"/>
      <c r="N28206" s="180"/>
      <c r="O28206" s="180"/>
    </row>
    <row r="28207" spans="8:15" s="179" customFormat="1" x14ac:dyDescent="0.2">
      <c r="H28207" s="180"/>
      <c r="I28207" s="180"/>
      <c r="L28207" s="181"/>
      <c r="M28207" s="180"/>
      <c r="N28207" s="180"/>
      <c r="O28207" s="180"/>
    </row>
    <row r="28208" spans="8:15" s="179" customFormat="1" x14ac:dyDescent="0.2">
      <c r="H28208" s="180"/>
      <c r="I28208" s="180"/>
      <c r="L28208" s="181"/>
      <c r="M28208" s="180"/>
      <c r="N28208" s="180"/>
      <c r="O28208" s="180"/>
    </row>
    <row r="28209" spans="8:15" s="179" customFormat="1" x14ac:dyDescent="0.2">
      <c r="H28209" s="180"/>
      <c r="I28209" s="180"/>
      <c r="L28209" s="181"/>
      <c r="M28209" s="180"/>
      <c r="N28209" s="180"/>
      <c r="O28209" s="180"/>
    </row>
    <row r="28210" spans="8:15" s="179" customFormat="1" x14ac:dyDescent="0.2">
      <c r="H28210" s="180"/>
      <c r="I28210" s="180"/>
      <c r="L28210" s="181"/>
      <c r="M28210" s="180"/>
      <c r="N28210" s="180"/>
      <c r="O28210" s="180"/>
    </row>
    <row r="28211" spans="8:15" s="179" customFormat="1" x14ac:dyDescent="0.2">
      <c r="H28211" s="180"/>
      <c r="I28211" s="180"/>
      <c r="L28211" s="181"/>
      <c r="M28211" s="180"/>
      <c r="N28211" s="180"/>
      <c r="O28211" s="180"/>
    </row>
    <row r="28212" spans="8:15" s="179" customFormat="1" x14ac:dyDescent="0.2">
      <c r="H28212" s="180"/>
      <c r="I28212" s="180"/>
      <c r="L28212" s="181"/>
      <c r="M28212" s="180"/>
      <c r="N28212" s="180"/>
      <c r="O28212" s="180"/>
    </row>
    <row r="28213" spans="8:15" s="179" customFormat="1" x14ac:dyDescent="0.2">
      <c r="H28213" s="180"/>
      <c r="I28213" s="180"/>
      <c r="L28213" s="181"/>
      <c r="M28213" s="180"/>
      <c r="N28213" s="180"/>
      <c r="O28213" s="180"/>
    </row>
    <row r="28214" spans="8:15" s="179" customFormat="1" x14ac:dyDescent="0.2">
      <c r="H28214" s="180"/>
      <c r="I28214" s="180"/>
      <c r="L28214" s="181"/>
      <c r="M28214" s="180"/>
      <c r="N28214" s="180"/>
      <c r="O28214" s="180"/>
    </row>
    <row r="28215" spans="8:15" s="179" customFormat="1" x14ac:dyDescent="0.2">
      <c r="H28215" s="180"/>
      <c r="I28215" s="180"/>
      <c r="L28215" s="181"/>
      <c r="M28215" s="180"/>
      <c r="N28215" s="180"/>
      <c r="O28215" s="180"/>
    </row>
    <row r="28216" spans="8:15" s="179" customFormat="1" x14ac:dyDescent="0.2">
      <c r="H28216" s="180"/>
      <c r="I28216" s="180"/>
      <c r="L28216" s="181"/>
      <c r="M28216" s="180"/>
      <c r="N28216" s="180"/>
      <c r="O28216" s="180"/>
    </row>
    <row r="28217" spans="8:15" s="179" customFormat="1" x14ac:dyDescent="0.2">
      <c r="H28217" s="180"/>
      <c r="I28217" s="180"/>
      <c r="L28217" s="181"/>
      <c r="M28217" s="180"/>
      <c r="N28217" s="180"/>
      <c r="O28217" s="180"/>
    </row>
    <row r="28218" spans="8:15" s="179" customFormat="1" x14ac:dyDescent="0.2">
      <c r="H28218" s="180"/>
      <c r="I28218" s="180"/>
      <c r="L28218" s="181"/>
      <c r="M28218" s="180"/>
      <c r="N28218" s="180"/>
      <c r="O28218" s="180"/>
    </row>
    <row r="28219" spans="8:15" s="179" customFormat="1" x14ac:dyDescent="0.2">
      <c r="H28219" s="180"/>
      <c r="I28219" s="180"/>
      <c r="L28219" s="181"/>
      <c r="M28219" s="180"/>
      <c r="N28219" s="180"/>
      <c r="O28219" s="180"/>
    </row>
    <row r="28220" spans="8:15" s="179" customFormat="1" x14ac:dyDescent="0.2">
      <c r="H28220" s="180"/>
      <c r="I28220" s="180"/>
      <c r="L28220" s="181"/>
      <c r="M28220" s="180"/>
      <c r="N28220" s="180"/>
      <c r="O28220" s="180"/>
    </row>
    <row r="28221" spans="8:15" s="179" customFormat="1" x14ac:dyDescent="0.2">
      <c r="H28221" s="180"/>
      <c r="I28221" s="180"/>
      <c r="L28221" s="181"/>
      <c r="M28221" s="180"/>
      <c r="N28221" s="180"/>
      <c r="O28221" s="180"/>
    </row>
    <row r="28222" spans="8:15" s="179" customFormat="1" x14ac:dyDescent="0.2">
      <c r="H28222" s="180"/>
      <c r="I28222" s="180"/>
      <c r="L28222" s="181"/>
      <c r="M28222" s="180"/>
      <c r="N28222" s="180"/>
      <c r="O28222" s="180"/>
    </row>
    <row r="28223" spans="8:15" s="179" customFormat="1" x14ac:dyDescent="0.2">
      <c r="H28223" s="180"/>
      <c r="I28223" s="180"/>
      <c r="L28223" s="181"/>
      <c r="M28223" s="180"/>
      <c r="N28223" s="180"/>
      <c r="O28223" s="180"/>
    </row>
    <row r="28224" spans="8:15" s="179" customFormat="1" x14ac:dyDescent="0.2">
      <c r="H28224" s="180"/>
      <c r="I28224" s="180"/>
      <c r="L28224" s="181"/>
      <c r="M28224" s="180"/>
      <c r="N28224" s="180"/>
      <c r="O28224" s="180"/>
    </row>
    <row r="28225" spans="8:15" s="179" customFormat="1" x14ac:dyDescent="0.2">
      <c r="H28225" s="180"/>
      <c r="I28225" s="180"/>
      <c r="L28225" s="181"/>
      <c r="M28225" s="180"/>
      <c r="N28225" s="180"/>
      <c r="O28225" s="180"/>
    </row>
    <row r="28226" spans="8:15" s="179" customFormat="1" x14ac:dyDescent="0.2">
      <c r="H28226" s="180"/>
      <c r="I28226" s="180"/>
      <c r="L28226" s="181"/>
      <c r="M28226" s="180"/>
      <c r="N28226" s="180"/>
      <c r="O28226" s="180"/>
    </row>
    <row r="28227" spans="8:15" s="179" customFormat="1" x14ac:dyDescent="0.2">
      <c r="H28227" s="180"/>
      <c r="I28227" s="180"/>
      <c r="L28227" s="181"/>
      <c r="M28227" s="180"/>
      <c r="N28227" s="180"/>
      <c r="O28227" s="180"/>
    </row>
    <row r="28228" spans="8:15" s="179" customFormat="1" x14ac:dyDescent="0.2">
      <c r="H28228" s="180"/>
      <c r="I28228" s="180"/>
      <c r="L28228" s="181"/>
      <c r="M28228" s="180"/>
      <c r="N28228" s="180"/>
      <c r="O28228" s="180"/>
    </row>
    <row r="28229" spans="8:15" s="179" customFormat="1" x14ac:dyDescent="0.2">
      <c r="H28229" s="180"/>
      <c r="I28229" s="180"/>
      <c r="L28229" s="181"/>
      <c r="M28229" s="180"/>
      <c r="N28229" s="180"/>
      <c r="O28229" s="180"/>
    </row>
    <row r="28230" spans="8:15" s="179" customFormat="1" x14ac:dyDescent="0.2">
      <c r="H28230" s="180"/>
      <c r="I28230" s="180"/>
      <c r="L28230" s="181"/>
      <c r="M28230" s="180"/>
      <c r="N28230" s="180"/>
      <c r="O28230" s="180"/>
    </row>
    <row r="28231" spans="8:15" s="179" customFormat="1" x14ac:dyDescent="0.2">
      <c r="H28231" s="180"/>
      <c r="I28231" s="180"/>
      <c r="L28231" s="181"/>
      <c r="M28231" s="180"/>
      <c r="N28231" s="180"/>
      <c r="O28231" s="180"/>
    </row>
    <row r="28232" spans="8:15" s="179" customFormat="1" x14ac:dyDescent="0.2">
      <c r="H28232" s="180"/>
      <c r="I28232" s="180"/>
      <c r="L28232" s="181"/>
      <c r="M28232" s="180"/>
      <c r="N28232" s="180"/>
      <c r="O28232" s="180"/>
    </row>
    <row r="28233" spans="8:15" s="179" customFormat="1" x14ac:dyDescent="0.2">
      <c r="H28233" s="180"/>
      <c r="I28233" s="180"/>
      <c r="L28233" s="181"/>
      <c r="M28233" s="180"/>
      <c r="N28233" s="180"/>
      <c r="O28233" s="180"/>
    </row>
    <row r="28234" spans="8:15" s="179" customFormat="1" x14ac:dyDescent="0.2">
      <c r="H28234" s="180"/>
      <c r="I28234" s="180"/>
      <c r="L28234" s="181"/>
      <c r="M28234" s="180"/>
      <c r="N28234" s="180"/>
      <c r="O28234" s="180"/>
    </row>
    <row r="28235" spans="8:15" s="179" customFormat="1" x14ac:dyDescent="0.2">
      <c r="H28235" s="180"/>
      <c r="I28235" s="180"/>
      <c r="L28235" s="181"/>
      <c r="M28235" s="180"/>
      <c r="N28235" s="180"/>
      <c r="O28235" s="180"/>
    </row>
    <row r="28236" spans="8:15" s="179" customFormat="1" x14ac:dyDescent="0.2">
      <c r="H28236" s="180"/>
      <c r="I28236" s="180"/>
      <c r="L28236" s="181"/>
      <c r="M28236" s="180"/>
      <c r="N28236" s="180"/>
      <c r="O28236" s="180"/>
    </row>
    <row r="28237" spans="8:15" s="179" customFormat="1" x14ac:dyDescent="0.2">
      <c r="H28237" s="180"/>
      <c r="I28237" s="180"/>
      <c r="L28237" s="181"/>
      <c r="M28237" s="180"/>
      <c r="N28237" s="180"/>
      <c r="O28237" s="180"/>
    </row>
    <row r="28238" spans="8:15" s="179" customFormat="1" x14ac:dyDescent="0.2">
      <c r="H28238" s="180"/>
      <c r="I28238" s="180"/>
      <c r="L28238" s="181"/>
      <c r="M28238" s="180"/>
      <c r="N28238" s="180"/>
      <c r="O28238" s="180"/>
    </row>
    <row r="28239" spans="8:15" s="179" customFormat="1" x14ac:dyDescent="0.2">
      <c r="H28239" s="180"/>
      <c r="I28239" s="180"/>
      <c r="L28239" s="181"/>
      <c r="M28239" s="180"/>
      <c r="N28239" s="180"/>
      <c r="O28239" s="180"/>
    </row>
    <row r="28240" spans="8:15" s="179" customFormat="1" x14ac:dyDescent="0.2">
      <c r="H28240" s="180"/>
      <c r="I28240" s="180"/>
      <c r="L28240" s="181"/>
      <c r="M28240" s="180"/>
      <c r="N28240" s="180"/>
      <c r="O28240" s="180"/>
    </row>
    <row r="28241" spans="8:15" s="179" customFormat="1" x14ac:dyDescent="0.2">
      <c r="H28241" s="180"/>
      <c r="I28241" s="180"/>
      <c r="L28241" s="181"/>
      <c r="M28241" s="180"/>
      <c r="N28241" s="180"/>
      <c r="O28241" s="180"/>
    </row>
    <row r="28242" spans="8:15" s="179" customFormat="1" x14ac:dyDescent="0.2">
      <c r="H28242" s="180"/>
      <c r="I28242" s="180"/>
      <c r="L28242" s="181"/>
      <c r="M28242" s="180"/>
      <c r="N28242" s="180"/>
      <c r="O28242" s="180"/>
    </row>
    <row r="28243" spans="8:15" s="179" customFormat="1" x14ac:dyDescent="0.2">
      <c r="H28243" s="180"/>
      <c r="I28243" s="180"/>
      <c r="L28243" s="181"/>
      <c r="M28243" s="180"/>
      <c r="N28243" s="180"/>
      <c r="O28243" s="180"/>
    </row>
    <row r="28244" spans="8:15" s="179" customFormat="1" x14ac:dyDescent="0.2">
      <c r="H28244" s="180"/>
      <c r="I28244" s="180"/>
      <c r="L28244" s="181"/>
      <c r="M28244" s="180"/>
      <c r="N28244" s="180"/>
      <c r="O28244" s="180"/>
    </row>
    <row r="28245" spans="8:15" s="179" customFormat="1" x14ac:dyDescent="0.2">
      <c r="H28245" s="180"/>
      <c r="I28245" s="180"/>
      <c r="L28245" s="181"/>
      <c r="M28245" s="180"/>
      <c r="N28245" s="180"/>
      <c r="O28245" s="180"/>
    </row>
    <row r="28246" spans="8:15" s="179" customFormat="1" x14ac:dyDescent="0.2">
      <c r="H28246" s="180"/>
      <c r="I28246" s="180"/>
      <c r="L28246" s="181"/>
      <c r="M28246" s="180"/>
      <c r="N28246" s="180"/>
      <c r="O28246" s="180"/>
    </row>
    <row r="28247" spans="8:15" s="179" customFormat="1" x14ac:dyDescent="0.2">
      <c r="H28247" s="180"/>
      <c r="I28247" s="180"/>
      <c r="L28247" s="181"/>
      <c r="M28247" s="180"/>
      <c r="N28247" s="180"/>
      <c r="O28247" s="180"/>
    </row>
    <row r="28248" spans="8:15" s="179" customFormat="1" x14ac:dyDescent="0.2">
      <c r="H28248" s="180"/>
      <c r="I28248" s="180"/>
      <c r="L28248" s="181"/>
      <c r="M28248" s="180"/>
      <c r="N28248" s="180"/>
      <c r="O28248" s="180"/>
    </row>
    <row r="28249" spans="8:15" s="179" customFormat="1" x14ac:dyDescent="0.2">
      <c r="H28249" s="180"/>
      <c r="I28249" s="180"/>
      <c r="L28249" s="181"/>
      <c r="M28249" s="180"/>
      <c r="N28249" s="180"/>
      <c r="O28249" s="180"/>
    </row>
    <row r="28250" spans="8:15" s="179" customFormat="1" x14ac:dyDescent="0.2">
      <c r="H28250" s="180"/>
      <c r="I28250" s="180"/>
      <c r="L28250" s="181"/>
      <c r="M28250" s="180"/>
      <c r="N28250" s="180"/>
      <c r="O28250" s="180"/>
    </row>
    <row r="28251" spans="8:15" s="179" customFormat="1" x14ac:dyDescent="0.2">
      <c r="H28251" s="180"/>
      <c r="I28251" s="180"/>
      <c r="L28251" s="181"/>
      <c r="M28251" s="180"/>
      <c r="N28251" s="180"/>
      <c r="O28251" s="180"/>
    </row>
    <row r="28252" spans="8:15" s="179" customFormat="1" x14ac:dyDescent="0.2">
      <c r="H28252" s="180"/>
      <c r="I28252" s="180"/>
      <c r="L28252" s="181"/>
      <c r="M28252" s="180"/>
      <c r="N28252" s="180"/>
      <c r="O28252" s="180"/>
    </row>
    <row r="28253" spans="8:15" s="179" customFormat="1" x14ac:dyDescent="0.2">
      <c r="H28253" s="180"/>
      <c r="I28253" s="180"/>
      <c r="L28253" s="181"/>
      <c r="M28253" s="180"/>
      <c r="N28253" s="180"/>
      <c r="O28253" s="180"/>
    </row>
    <row r="28254" spans="8:15" s="179" customFormat="1" x14ac:dyDescent="0.2">
      <c r="H28254" s="180"/>
      <c r="I28254" s="180"/>
      <c r="L28254" s="181"/>
      <c r="M28254" s="180"/>
      <c r="N28254" s="180"/>
      <c r="O28254" s="180"/>
    </row>
    <row r="28255" spans="8:15" s="179" customFormat="1" x14ac:dyDescent="0.2">
      <c r="H28255" s="180"/>
      <c r="I28255" s="180"/>
      <c r="L28255" s="181"/>
      <c r="M28255" s="180"/>
      <c r="N28255" s="180"/>
      <c r="O28255" s="180"/>
    </row>
    <row r="28256" spans="8:15" s="179" customFormat="1" x14ac:dyDescent="0.2">
      <c r="H28256" s="180"/>
      <c r="I28256" s="180"/>
      <c r="L28256" s="181"/>
      <c r="M28256" s="180"/>
      <c r="N28256" s="180"/>
      <c r="O28256" s="180"/>
    </row>
    <row r="28257" spans="8:15" s="179" customFormat="1" x14ac:dyDescent="0.2">
      <c r="H28257" s="180"/>
      <c r="I28257" s="180"/>
      <c r="L28257" s="181"/>
      <c r="M28257" s="180"/>
      <c r="N28257" s="180"/>
      <c r="O28257" s="180"/>
    </row>
    <row r="28258" spans="8:15" s="179" customFormat="1" x14ac:dyDescent="0.2">
      <c r="H28258" s="180"/>
      <c r="I28258" s="180"/>
      <c r="L28258" s="181"/>
      <c r="M28258" s="180"/>
      <c r="N28258" s="180"/>
      <c r="O28258" s="180"/>
    </row>
    <row r="28259" spans="8:15" s="179" customFormat="1" x14ac:dyDescent="0.2">
      <c r="H28259" s="180"/>
      <c r="I28259" s="180"/>
      <c r="L28259" s="181"/>
      <c r="M28259" s="180"/>
      <c r="N28259" s="180"/>
      <c r="O28259" s="180"/>
    </row>
    <row r="28260" spans="8:15" s="179" customFormat="1" x14ac:dyDescent="0.2">
      <c r="H28260" s="180"/>
      <c r="I28260" s="180"/>
      <c r="L28260" s="181"/>
      <c r="M28260" s="180"/>
      <c r="N28260" s="180"/>
      <c r="O28260" s="180"/>
    </row>
    <row r="28261" spans="8:15" s="179" customFormat="1" x14ac:dyDescent="0.2">
      <c r="H28261" s="180"/>
      <c r="I28261" s="180"/>
      <c r="L28261" s="181"/>
      <c r="M28261" s="180"/>
      <c r="N28261" s="180"/>
      <c r="O28261" s="180"/>
    </row>
    <row r="28262" spans="8:15" s="179" customFormat="1" x14ac:dyDescent="0.2">
      <c r="H28262" s="180"/>
      <c r="I28262" s="180"/>
      <c r="L28262" s="181"/>
      <c r="M28262" s="180"/>
      <c r="N28262" s="180"/>
      <c r="O28262" s="180"/>
    </row>
    <row r="28263" spans="8:15" s="179" customFormat="1" x14ac:dyDescent="0.2">
      <c r="H28263" s="180"/>
      <c r="I28263" s="180"/>
      <c r="L28263" s="181"/>
      <c r="M28263" s="180"/>
      <c r="N28263" s="180"/>
      <c r="O28263" s="180"/>
    </row>
    <row r="28264" spans="8:15" s="179" customFormat="1" x14ac:dyDescent="0.2">
      <c r="H28264" s="180"/>
      <c r="I28264" s="180"/>
      <c r="L28264" s="181"/>
      <c r="M28264" s="180"/>
      <c r="N28264" s="180"/>
      <c r="O28264" s="180"/>
    </row>
    <row r="28265" spans="8:15" s="179" customFormat="1" x14ac:dyDescent="0.2">
      <c r="H28265" s="180"/>
      <c r="I28265" s="180"/>
      <c r="L28265" s="181"/>
      <c r="M28265" s="180"/>
      <c r="N28265" s="180"/>
      <c r="O28265" s="180"/>
    </row>
    <row r="28266" spans="8:15" s="179" customFormat="1" x14ac:dyDescent="0.2">
      <c r="H28266" s="180"/>
      <c r="I28266" s="180"/>
      <c r="L28266" s="181"/>
      <c r="M28266" s="180"/>
      <c r="N28266" s="180"/>
      <c r="O28266" s="180"/>
    </row>
    <row r="28267" spans="8:15" s="179" customFormat="1" x14ac:dyDescent="0.2">
      <c r="H28267" s="180"/>
      <c r="I28267" s="180"/>
      <c r="L28267" s="181"/>
      <c r="M28267" s="180"/>
      <c r="N28267" s="180"/>
      <c r="O28267" s="180"/>
    </row>
    <row r="28268" spans="8:15" s="179" customFormat="1" x14ac:dyDescent="0.2">
      <c r="H28268" s="180"/>
      <c r="I28268" s="180"/>
      <c r="L28268" s="181"/>
      <c r="M28268" s="180"/>
      <c r="N28268" s="180"/>
      <c r="O28268" s="180"/>
    </row>
    <row r="28269" spans="8:15" s="179" customFormat="1" x14ac:dyDescent="0.2">
      <c r="H28269" s="180"/>
      <c r="I28269" s="180"/>
      <c r="L28269" s="181"/>
      <c r="M28269" s="180"/>
      <c r="N28269" s="180"/>
      <c r="O28269" s="180"/>
    </row>
    <row r="28270" spans="8:15" s="179" customFormat="1" x14ac:dyDescent="0.2">
      <c r="H28270" s="180"/>
      <c r="I28270" s="180"/>
      <c r="L28270" s="181"/>
      <c r="M28270" s="180"/>
      <c r="N28270" s="180"/>
      <c r="O28270" s="180"/>
    </row>
    <row r="28271" spans="8:15" s="179" customFormat="1" x14ac:dyDescent="0.2">
      <c r="H28271" s="180"/>
      <c r="I28271" s="180"/>
      <c r="L28271" s="181"/>
      <c r="M28271" s="180"/>
      <c r="N28271" s="180"/>
      <c r="O28271" s="180"/>
    </row>
    <row r="28272" spans="8:15" s="179" customFormat="1" x14ac:dyDescent="0.2">
      <c r="H28272" s="180"/>
      <c r="I28272" s="180"/>
      <c r="L28272" s="181"/>
      <c r="M28272" s="180"/>
      <c r="N28272" s="180"/>
      <c r="O28272" s="180"/>
    </row>
    <row r="28273" spans="8:15" s="179" customFormat="1" x14ac:dyDescent="0.2">
      <c r="H28273" s="180"/>
      <c r="I28273" s="180"/>
      <c r="L28273" s="181"/>
      <c r="M28273" s="180"/>
      <c r="N28273" s="180"/>
      <c r="O28273" s="180"/>
    </row>
    <row r="28274" spans="8:15" s="179" customFormat="1" x14ac:dyDescent="0.2">
      <c r="H28274" s="180"/>
      <c r="I28274" s="180"/>
      <c r="L28274" s="181"/>
      <c r="M28274" s="180"/>
      <c r="N28274" s="180"/>
      <c r="O28274" s="180"/>
    </row>
    <row r="28275" spans="8:15" s="179" customFormat="1" x14ac:dyDescent="0.2">
      <c r="H28275" s="180"/>
      <c r="I28275" s="180"/>
      <c r="L28275" s="181"/>
      <c r="M28275" s="180"/>
      <c r="N28275" s="180"/>
      <c r="O28275" s="180"/>
    </row>
    <row r="28276" spans="8:15" s="179" customFormat="1" x14ac:dyDescent="0.2">
      <c r="H28276" s="180"/>
      <c r="I28276" s="180"/>
      <c r="L28276" s="181"/>
      <c r="M28276" s="180"/>
      <c r="N28276" s="180"/>
      <c r="O28276" s="180"/>
    </row>
    <row r="28277" spans="8:15" s="179" customFormat="1" x14ac:dyDescent="0.2">
      <c r="H28277" s="180"/>
      <c r="I28277" s="180"/>
      <c r="L28277" s="181"/>
      <c r="M28277" s="180"/>
      <c r="N28277" s="180"/>
      <c r="O28277" s="180"/>
    </row>
    <row r="28278" spans="8:15" s="179" customFormat="1" x14ac:dyDescent="0.2">
      <c r="H28278" s="180"/>
      <c r="I28278" s="180"/>
      <c r="L28278" s="181"/>
      <c r="M28278" s="180"/>
      <c r="N28278" s="180"/>
      <c r="O28278" s="180"/>
    </row>
    <row r="28279" spans="8:15" s="179" customFormat="1" x14ac:dyDescent="0.2">
      <c r="H28279" s="180"/>
      <c r="I28279" s="180"/>
      <c r="L28279" s="181"/>
      <c r="M28279" s="180"/>
      <c r="N28279" s="180"/>
      <c r="O28279" s="180"/>
    </row>
    <row r="28280" spans="8:15" s="179" customFormat="1" x14ac:dyDescent="0.2">
      <c r="H28280" s="180"/>
      <c r="I28280" s="180"/>
      <c r="L28280" s="181"/>
      <c r="M28280" s="180"/>
      <c r="N28280" s="180"/>
      <c r="O28280" s="180"/>
    </row>
    <row r="28281" spans="8:15" s="179" customFormat="1" x14ac:dyDescent="0.2">
      <c r="H28281" s="180"/>
      <c r="I28281" s="180"/>
      <c r="L28281" s="181"/>
      <c r="M28281" s="180"/>
      <c r="N28281" s="180"/>
      <c r="O28281" s="180"/>
    </row>
    <row r="28282" spans="8:15" s="179" customFormat="1" x14ac:dyDescent="0.2">
      <c r="H28282" s="180"/>
      <c r="I28282" s="180"/>
      <c r="L28282" s="181"/>
      <c r="M28282" s="180"/>
      <c r="N28282" s="180"/>
      <c r="O28282" s="180"/>
    </row>
    <row r="28283" spans="8:15" s="179" customFormat="1" x14ac:dyDescent="0.2">
      <c r="H28283" s="180"/>
      <c r="I28283" s="180"/>
      <c r="L28283" s="181"/>
      <c r="M28283" s="180"/>
      <c r="N28283" s="180"/>
      <c r="O28283" s="180"/>
    </row>
    <row r="28284" spans="8:15" s="179" customFormat="1" x14ac:dyDescent="0.2">
      <c r="H28284" s="180"/>
      <c r="I28284" s="180"/>
      <c r="L28284" s="181"/>
      <c r="M28284" s="180"/>
      <c r="N28284" s="180"/>
      <c r="O28284" s="180"/>
    </row>
    <row r="28285" spans="8:15" s="179" customFormat="1" x14ac:dyDescent="0.2">
      <c r="H28285" s="180"/>
      <c r="I28285" s="180"/>
      <c r="L28285" s="181"/>
      <c r="M28285" s="180"/>
      <c r="N28285" s="180"/>
      <c r="O28285" s="180"/>
    </row>
    <row r="28286" spans="8:15" s="179" customFormat="1" x14ac:dyDescent="0.2">
      <c r="H28286" s="180"/>
      <c r="I28286" s="180"/>
      <c r="L28286" s="181"/>
      <c r="M28286" s="180"/>
      <c r="N28286" s="180"/>
      <c r="O28286" s="180"/>
    </row>
    <row r="28287" spans="8:15" s="179" customFormat="1" x14ac:dyDescent="0.2">
      <c r="H28287" s="180"/>
      <c r="I28287" s="180"/>
      <c r="L28287" s="181"/>
      <c r="M28287" s="180"/>
      <c r="N28287" s="180"/>
      <c r="O28287" s="180"/>
    </row>
    <row r="28288" spans="8:15" s="179" customFormat="1" x14ac:dyDescent="0.2">
      <c r="H28288" s="180"/>
      <c r="I28288" s="180"/>
      <c r="L28288" s="181"/>
      <c r="M28288" s="180"/>
      <c r="N28288" s="180"/>
      <c r="O28288" s="180"/>
    </row>
    <row r="28289" spans="8:15" s="179" customFormat="1" x14ac:dyDescent="0.2">
      <c r="H28289" s="180"/>
      <c r="I28289" s="180"/>
      <c r="L28289" s="181"/>
      <c r="M28289" s="180"/>
      <c r="N28289" s="180"/>
      <c r="O28289" s="180"/>
    </row>
    <row r="28290" spans="8:15" s="179" customFormat="1" x14ac:dyDescent="0.2">
      <c r="H28290" s="180"/>
      <c r="I28290" s="180"/>
      <c r="L28290" s="181"/>
      <c r="M28290" s="180"/>
      <c r="N28290" s="180"/>
      <c r="O28290" s="180"/>
    </row>
    <row r="28291" spans="8:15" s="179" customFormat="1" x14ac:dyDescent="0.2">
      <c r="H28291" s="180"/>
      <c r="I28291" s="180"/>
      <c r="L28291" s="181"/>
      <c r="M28291" s="180"/>
      <c r="N28291" s="180"/>
      <c r="O28291" s="180"/>
    </row>
    <row r="28292" spans="8:15" s="179" customFormat="1" x14ac:dyDescent="0.2">
      <c r="H28292" s="180"/>
      <c r="I28292" s="180"/>
      <c r="L28292" s="181"/>
      <c r="M28292" s="180"/>
      <c r="N28292" s="180"/>
      <c r="O28292" s="180"/>
    </row>
    <row r="28293" spans="8:15" s="179" customFormat="1" x14ac:dyDescent="0.2">
      <c r="H28293" s="180"/>
      <c r="I28293" s="180"/>
      <c r="L28293" s="181"/>
      <c r="M28293" s="180"/>
      <c r="N28293" s="180"/>
      <c r="O28293" s="180"/>
    </row>
    <row r="28294" spans="8:15" s="179" customFormat="1" x14ac:dyDescent="0.2">
      <c r="H28294" s="180"/>
      <c r="I28294" s="180"/>
      <c r="L28294" s="181"/>
      <c r="M28294" s="180"/>
      <c r="N28294" s="180"/>
      <c r="O28294" s="180"/>
    </row>
    <row r="28295" spans="8:15" s="179" customFormat="1" x14ac:dyDescent="0.2">
      <c r="H28295" s="180"/>
      <c r="I28295" s="180"/>
      <c r="L28295" s="181"/>
      <c r="M28295" s="180"/>
      <c r="N28295" s="180"/>
      <c r="O28295" s="180"/>
    </row>
    <row r="28296" spans="8:15" s="179" customFormat="1" x14ac:dyDescent="0.2">
      <c r="H28296" s="180"/>
      <c r="I28296" s="180"/>
      <c r="L28296" s="181"/>
      <c r="M28296" s="180"/>
      <c r="N28296" s="180"/>
      <c r="O28296" s="180"/>
    </row>
    <row r="28297" spans="8:15" s="179" customFormat="1" x14ac:dyDescent="0.2">
      <c r="H28297" s="180"/>
      <c r="I28297" s="180"/>
      <c r="L28297" s="181"/>
      <c r="M28297" s="180"/>
      <c r="N28297" s="180"/>
      <c r="O28297" s="180"/>
    </row>
    <row r="28298" spans="8:15" s="179" customFormat="1" x14ac:dyDescent="0.2">
      <c r="H28298" s="180"/>
      <c r="I28298" s="180"/>
      <c r="L28298" s="181"/>
      <c r="M28298" s="180"/>
      <c r="N28298" s="180"/>
      <c r="O28298" s="180"/>
    </row>
    <row r="28299" spans="8:15" s="179" customFormat="1" x14ac:dyDescent="0.2">
      <c r="H28299" s="180"/>
      <c r="I28299" s="180"/>
      <c r="L28299" s="181"/>
      <c r="M28299" s="180"/>
      <c r="N28299" s="180"/>
      <c r="O28299" s="180"/>
    </row>
    <row r="28300" spans="8:15" s="179" customFormat="1" x14ac:dyDescent="0.2">
      <c r="H28300" s="180"/>
      <c r="I28300" s="180"/>
      <c r="L28300" s="181"/>
      <c r="M28300" s="180"/>
      <c r="N28300" s="180"/>
      <c r="O28300" s="180"/>
    </row>
    <row r="28301" spans="8:15" s="179" customFormat="1" x14ac:dyDescent="0.2">
      <c r="H28301" s="180"/>
      <c r="I28301" s="180"/>
      <c r="L28301" s="181"/>
      <c r="M28301" s="180"/>
      <c r="N28301" s="180"/>
      <c r="O28301" s="180"/>
    </row>
    <row r="28302" spans="8:15" s="179" customFormat="1" x14ac:dyDescent="0.2">
      <c r="H28302" s="180"/>
      <c r="I28302" s="180"/>
      <c r="L28302" s="181"/>
      <c r="M28302" s="180"/>
      <c r="N28302" s="180"/>
      <c r="O28302" s="180"/>
    </row>
    <row r="28303" spans="8:15" s="179" customFormat="1" x14ac:dyDescent="0.2">
      <c r="H28303" s="180"/>
      <c r="I28303" s="180"/>
      <c r="L28303" s="181"/>
      <c r="M28303" s="180"/>
      <c r="N28303" s="180"/>
      <c r="O28303" s="180"/>
    </row>
    <row r="28304" spans="8:15" s="179" customFormat="1" x14ac:dyDescent="0.2">
      <c r="H28304" s="180"/>
      <c r="I28304" s="180"/>
      <c r="L28304" s="181"/>
      <c r="M28304" s="180"/>
      <c r="N28304" s="180"/>
      <c r="O28304" s="180"/>
    </row>
    <row r="28305" spans="8:15" s="179" customFormat="1" x14ac:dyDescent="0.2">
      <c r="H28305" s="180"/>
      <c r="I28305" s="180"/>
      <c r="L28305" s="181"/>
      <c r="M28305" s="180"/>
      <c r="N28305" s="180"/>
      <c r="O28305" s="180"/>
    </row>
    <row r="28306" spans="8:15" s="179" customFormat="1" x14ac:dyDescent="0.2">
      <c r="H28306" s="180"/>
      <c r="I28306" s="180"/>
      <c r="L28306" s="181"/>
      <c r="M28306" s="180"/>
      <c r="N28306" s="180"/>
      <c r="O28306" s="180"/>
    </row>
    <row r="28307" spans="8:15" s="179" customFormat="1" x14ac:dyDescent="0.2">
      <c r="H28307" s="180"/>
      <c r="I28307" s="180"/>
      <c r="L28307" s="181"/>
      <c r="M28307" s="180"/>
      <c r="N28307" s="180"/>
      <c r="O28307" s="180"/>
    </row>
    <row r="28308" spans="8:15" s="179" customFormat="1" x14ac:dyDescent="0.2">
      <c r="H28308" s="180"/>
      <c r="I28308" s="180"/>
      <c r="L28308" s="181"/>
      <c r="M28308" s="180"/>
      <c r="N28308" s="180"/>
      <c r="O28308" s="180"/>
    </row>
    <row r="28309" spans="8:15" s="179" customFormat="1" x14ac:dyDescent="0.2">
      <c r="H28309" s="180"/>
      <c r="I28309" s="180"/>
      <c r="L28309" s="181"/>
      <c r="M28309" s="180"/>
      <c r="N28309" s="180"/>
      <c r="O28309" s="180"/>
    </row>
    <row r="28310" spans="8:15" s="179" customFormat="1" x14ac:dyDescent="0.2">
      <c r="H28310" s="180"/>
      <c r="I28310" s="180"/>
      <c r="L28310" s="181"/>
      <c r="M28310" s="180"/>
      <c r="N28310" s="180"/>
      <c r="O28310" s="180"/>
    </row>
    <row r="28311" spans="8:15" s="179" customFormat="1" x14ac:dyDescent="0.2">
      <c r="H28311" s="180"/>
      <c r="I28311" s="180"/>
      <c r="L28311" s="181"/>
      <c r="M28311" s="180"/>
      <c r="N28311" s="180"/>
      <c r="O28311" s="180"/>
    </row>
    <row r="28312" spans="8:15" s="179" customFormat="1" x14ac:dyDescent="0.2">
      <c r="H28312" s="180"/>
      <c r="I28312" s="180"/>
      <c r="L28312" s="181"/>
      <c r="M28312" s="180"/>
      <c r="N28312" s="180"/>
      <c r="O28312" s="180"/>
    </row>
    <row r="28313" spans="8:15" s="179" customFormat="1" x14ac:dyDescent="0.2">
      <c r="H28313" s="180"/>
      <c r="I28313" s="180"/>
      <c r="L28313" s="181"/>
      <c r="M28313" s="180"/>
      <c r="N28313" s="180"/>
      <c r="O28313" s="180"/>
    </row>
    <row r="28314" spans="8:15" s="179" customFormat="1" x14ac:dyDescent="0.2">
      <c r="H28314" s="180"/>
      <c r="I28314" s="180"/>
      <c r="L28314" s="181"/>
      <c r="M28314" s="180"/>
      <c r="N28314" s="180"/>
      <c r="O28314" s="180"/>
    </row>
    <row r="28315" spans="8:15" s="179" customFormat="1" x14ac:dyDescent="0.2">
      <c r="H28315" s="180"/>
      <c r="I28315" s="180"/>
      <c r="L28315" s="181"/>
      <c r="M28315" s="180"/>
      <c r="N28315" s="180"/>
      <c r="O28315" s="180"/>
    </row>
    <row r="28316" spans="8:15" s="179" customFormat="1" x14ac:dyDescent="0.2">
      <c r="H28316" s="180"/>
      <c r="I28316" s="180"/>
      <c r="L28316" s="181"/>
      <c r="M28316" s="180"/>
      <c r="N28316" s="180"/>
      <c r="O28316" s="180"/>
    </row>
    <row r="28317" spans="8:15" s="179" customFormat="1" x14ac:dyDescent="0.2">
      <c r="H28317" s="180"/>
      <c r="I28317" s="180"/>
      <c r="L28317" s="181"/>
      <c r="M28317" s="180"/>
      <c r="N28317" s="180"/>
      <c r="O28317" s="180"/>
    </row>
    <row r="28318" spans="8:15" s="179" customFormat="1" x14ac:dyDescent="0.2">
      <c r="H28318" s="180"/>
      <c r="I28318" s="180"/>
      <c r="L28318" s="181"/>
      <c r="M28318" s="180"/>
      <c r="N28318" s="180"/>
      <c r="O28318" s="180"/>
    </row>
    <row r="28319" spans="8:15" s="179" customFormat="1" x14ac:dyDescent="0.2">
      <c r="H28319" s="180"/>
      <c r="I28319" s="180"/>
      <c r="L28319" s="181"/>
      <c r="M28319" s="180"/>
      <c r="N28319" s="180"/>
      <c r="O28319" s="180"/>
    </row>
    <row r="28320" spans="8:15" s="179" customFormat="1" x14ac:dyDescent="0.2">
      <c r="H28320" s="180"/>
      <c r="I28320" s="180"/>
      <c r="L28320" s="181"/>
      <c r="M28320" s="180"/>
      <c r="N28320" s="180"/>
      <c r="O28320" s="180"/>
    </row>
    <row r="28321" spans="8:15" s="179" customFormat="1" x14ac:dyDescent="0.2">
      <c r="H28321" s="180"/>
      <c r="I28321" s="180"/>
      <c r="L28321" s="181"/>
      <c r="M28321" s="180"/>
      <c r="N28321" s="180"/>
      <c r="O28321" s="180"/>
    </row>
    <row r="28322" spans="8:15" s="179" customFormat="1" x14ac:dyDescent="0.2">
      <c r="H28322" s="180"/>
      <c r="I28322" s="180"/>
      <c r="L28322" s="181"/>
      <c r="M28322" s="180"/>
      <c r="N28322" s="180"/>
      <c r="O28322" s="180"/>
    </row>
    <row r="28323" spans="8:15" s="179" customFormat="1" x14ac:dyDescent="0.2">
      <c r="H28323" s="180"/>
      <c r="I28323" s="180"/>
      <c r="L28323" s="181"/>
      <c r="M28323" s="180"/>
      <c r="N28323" s="180"/>
      <c r="O28323" s="180"/>
    </row>
    <row r="28324" spans="8:15" s="179" customFormat="1" x14ac:dyDescent="0.2">
      <c r="H28324" s="180"/>
      <c r="I28324" s="180"/>
      <c r="L28324" s="181"/>
      <c r="M28324" s="180"/>
      <c r="N28324" s="180"/>
      <c r="O28324" s="180"/>
    </row>
    <row r="28325" spans="8:15" s="179" customFormat="1" x14ac:dyDescent="0.2">
      <c r="H28325" s="180"/>
      <c r="I28325" s="180"/>
      <c r="L28325" s="181"/>
      <c r="M28325" s="180"/>
      <c r="N28325" s="180"/>
      <c r="O28325" s="180"/>
    </row>
    <row r="28326" spans="8:15" s="179" customFormat="1" x14ac:dyDescent="0.2">
      <c r="H28326" s="180"/>
      <c r="I28326" s="180"/>
      <c r="L28326" s="181"/>
      <c r="M28326" s="180"/>
      <c r="N28326" s="180"/>
      <c r="O28326" s="180"/>
    </row>
    <row r="28327" spans="8:15" s="179" customFormat="1" x14ac:dyDescent="0.2">
      <c r="H28327" s="180"/>
      <c r="I28327" s="180"/>
      <c r="L28327" s="181"/>
      <c r="M28327" s="180"/>
      <c r="N28327" s="180"/>
      <c r="O28327" s="180"/>
    </row>
    <row r="28328" spans="8:15" s="179" customFormat="1" x14ac:dyDescent="0.2">
      <c r="H28328" s="180"/>
      <c r="I28328" s="180"/>
      <c r="L28328" s="181"/>
      <c r="M28328" s="180"/>
      <c r="N28328" s="180"/>
      <c r="O28328" s="180"/>
    </row>
    <row r="28329" spans="8:15" s="179" customFormat="1" x14ac:dyDescent="0.2">
      <c r="H28329" s="180"/>
      <c r="I28329" s="180"/>
      <c r="L28329" s="181"/>
      <c r="M28329" s="180"/>
      <c r="N28329" s="180"/>
      <c r="O28329" s="180"/>
    </row>
    <row r="28330" spans="8:15" s="179" customFormat="1" x14ac:dyDescent="0.2">
      <c r="H28330" s="180"/>
      <c r="I28330" s="180"/>
      <c r="L28330" s="181"/>
      <c r="M28330" s="180"/>
      <c r="N28330" s="180"/>
      <c r="O28330" s="180"/>
    </row>
    <row r="28331" spans="8:15" s="179" customFormat="1" x14ac:dyDescent="0.2">
      <c r="H28331" s="180"/>
      <c r="I28331" s="180"/>
      <c r="L28331" s="181"/>
      <c r="M28331" s="180"/>
      <c r="N28331" s="180"/>
      <c r="O28331" s="180"/>
    </row>
    <row r="28332" spans="8:15" s="179" customFormat="1" x14ac:dyDescent="0.2">
      <c r="H28332" s="180"/>
      <c r="I28332" s="180"/>
      <c r="L28332" s="181"/>
      <c r="M28332" s="180"/>
      <c r="N28332" s="180"/>
      <c r="O28332" s="180"/>
    </row>
    <row r="28333" spans="8:15" s="179" customFormat="1" x14ac:dyDescent="0.2">
      <c r="H28333" s="180"/>
      <c r="I28333" s="180"/>
      <c r="L28333" s="181"/>
      <c r="M28333" s="180"/>
      <c r="N28333" s="180"/>
      <c r="O28333" s="180"/>
    </row>
    <row r="28334" spans="8:15" s="179" customFormat="1" x14ac:dyDescent="0.2">
      <c r="H28334" s="180"/>
      <c r="I28334" s="180"/>
      <c r="L28334" s="181"/>
      <c r="M28334" s="180"/>
      <c r="N28334" s="180"/>
      <c r="O28334" s="180"/>
    </row>
    <row r="28335" spans="8:15" s="179" customFormat="1" x14ac:dyDescent="0.2">
      <c r="H28335" s="180"/>
      <c r="I28335" s="180"/>
      <c r="L28335" s="181"/>
      <c r="M28335" s="180"/>
      <c r="N28335" s="180"/>
      <c r="O28335" s="180"/>
    </row>
    <row r="28336" spans="8:15" s="179" customFormat="1" x14ac:dyDescent="0.2">
      <c r="H28336" s="180"/>
      <c r="I28336" s="180"/>
      <c r="L28336" s="181"/>
      <c r="M28336" s="180"/>
      <c r="N28336" s="180"/>
      <c r="O28336" s="180"/>
    </row>
    <row r="28337" spans="8:15" s="179" customFormat="1" x14ac:dyDescent="0.2">
      <c r="H28337" s="180"/>
      <c r="I28337" s="180"/>
      <c r="L28337" s="181"/>
      <c r="M28337" s="180"/>
      <c r="N28337" s="180"/>
      <c r="O28337" s="180"/>
    </row>
    <row r="28338" spans="8:15" s="179" customFormat="1" x14ac:dyDescent="0.2">
      <c r="H28338" s="180"/>
      <c r="I28338" s="180"/>
      <c r="L28338" s="181"/>
      <c r="M28338" s="180"/>
      <c r="N28338" s="180"/>
      <c r="O28338" s="180"/>
    </row>
    <row r="28339" spans="8:15" s="179" customFormat="1" x14ac:dyDescent="0.2">
      <c r="H28339" s="180"/>
      <c r="I28339" s="180"/>
      <c r="L28339" s="181"/>
      <c r="M28339" s="180"/>
      <c r="N28339" s="180"/>
      <c r="O28339" s="180"/>
    </row>
    <row r="28340" spans="8:15" s="179" customFormat="1" x14ac:dyDescent="0.2">
      <c r="H28340" s="180"/>
      <c r="I28340" s="180"/>
      <c r="L28340" s="181"/>
      <c r="M28340" s="180"/>
      <c r="N28340" s="180"/>
      <c r="O28340" s="180"/>
    </row>
    <row r="28341" spans="8:15" s="179" customFormat="1" x14ac:dyDescent="0.2">
      <c r="H28341" s="180"/>
      <c r="I28341" s="180"/>
      <c r="L28341" s="181"/>
      <c r="M28341" s="180"/>
      <c r="N28341" s="180"/>
      <c r="O28341" s="180"/>
    </row>
    <row r="28342" spans="8:15" s="179" customFormat="1" x14ac:dyDescent="0.2">
      <c r="H28342" s="180"/>
      <c r="I28342" s="180"/>
      <c r="L28342" s="181"/>
      <c r="M28342" s="180"/>
      <c r="N28342" s="180"/>
      <c r="O28342" s="180"/>
    </row>
    <row r="28343" spans="8:15" s="179" customFormat="1" x14ac:dyDescent="0.2">
      <c r="H28343" s="180"/>
      <c r="I28343" s="180"/>
      <c r="L28343" s="181"/>
      <c r="M28343" s="180"/>
      <c r="N28343" s="180"/>
      <c r="O28343" s="180"/>
    </row>
    <row r="28344" spans="8:15" s="179" customFormat="1" x14ac:dyDescent="0.2">
      <c r="H28344" s="180"/>
      <c r="I28344" s="180"/>
      <c r="L28344" s="181"/>
      <c r="M28344" s="180"/>
      <c r="N28344" s="180"/>
      <c r="O28344" s="180"/>
    </row>
    <row r="28345" spans="8:15" s="179" customFormat="1" x14ac:dyDescent="0.2">
      <c r="H28345" s="180"/>
      <c r="I28345" s="180"/>
      <c r="L28345" s="181"/>
      <c r="M28345" s="180"/>
      <c r="N28345" s="180"/>
      <c r="O28345" s="180"/>
    </row>
    <row r="28346" spans="8:15" s="179" customFormat="1" x14ac:dyDescent="0.2">
      <c r="H28346" s="180"/>
      <c r="I28346" s="180"/>
      <c r="L28346" s="181"/>
      <c r="M28346" s="180"/>
      <c r="N28346" s="180"/>
      <c r="O28346" s="180"/>
    </row>
    <row r="28347" spans="8:15" s="179" customFormat="1" x14ac:dyDescent="0.2">
      <c r="H28347" s="180"/>
      <c r="I28347" s="180"/>
      <c r="L28347" s="181"/>
      <c r="M28347" s="180"/>
      <c r="N28347" s="180"/>
      <c r="O28347" s="180"/>
    </row>
    <row r="28348" spans="8:15" s="179" customFormat="1" x14ac:dyDescent="0.2">
      <c r="H28348" s="180"/>
      <c r="I28348" s="180"/>
      <c r="L28348" s="181"/>
      <c r="M28348" s="180"/>
      <c r="N28348" s="180"/>
      <c r="O28348" s="180"/>
    </row>
    <row r="28349" spans="8:15" s="179" customFormat="1" x14ac:dyDescent="0.2">
      <c r="H28349" s="180"/>
      <c r="I28349" s="180"/>
      <c r="L28349" s="181"/>
      <c r="M28349" s="180"/>
      <c r="N28349" s="180"/>
      <c r="O28349" s="180"/>
    </row>
    <row r="28350" spans="8:15" s="179" customFormat="1" x14ac:dyDescent="0.2">
      <c r="H28350" s="180"/>
      <c r="I28350" s="180"/>
      <c r="L28350" s="181"/>
      <c r="M28350" s="180"/>
      <c r="N28350" s="180"/>
      <c r="O28350" s="180"/>
    </row>
    <row r="28351" spans="8:15" s="179" customFormat="1" x14ac:dyDescent="0.2">
      <c r="H28351" s="180"/>
      <c r="I28351" s="180"/>
      <c r="L28351" s="181"/>
      <c r="M28351" s="180"/>
      <c r="N28351" s="180"/>
      <c r="O28351" s="180"/>
    </row>
    <row r="28352" spans="8:15" s="179" customFormat="1" x14ac:dyDescent="0.2">
      <c r="H28352" s="180"/>
      <c r="I28352" s="180"/>
      <c r="L28352" s="181"/>
      <c r="M28352" s="180"/>
      <c r="N28352" s="180"/>
      <c r="O28352" s="180"/>
    </row>
    <row r="28353" spans="8:15" s="179" customFormat="1" x14ac:dyDescent="0.2">
      <c r="H28353" s="180"/>
      <c r="I28353" s="180"/>
      <c r="L28353" s="181"/>
      <c r="M28353" s="180"/>
      <c r="N28353" s="180"/>
      <c r="O28353" s="180"/>
    </row>
    <row r="28354" spans="8:15" s="179" customFormat="1" x14ac:dyDescent="0.2">
      <c r="H28354" s="180"/>
      <c r="I28354" s="180"/>
      <c r="L28354" s="181"/>
      <c r="M28354" s="180"/>
      <c r="N28354" s="180"/>
      <c r="O28354" s="180"/>
    </row>
    <row r="28355" spans="8:15" s="179" customFormat="1" x14ac:dyDescent="0.2">
      <c r="H28355" s="180"/>
      <c r="I28355" s="180"/>
      <c r="L28355" s="181"/>
      <c r="M28355" s="180"/>
      <c r="N28355" s="180"/>
      <c r="O28355" s="180"/>
    </row>
    <row r="28356" spans="8:15" s="179" customFormat="1" x14ac:dyDescent="0.2">
      <c r="H28356" s="180"/>
      <c r="I28356" s="180"/>
      <c r="L28356" s="181"/>
      <c r="M28356" s="180"/>
      <c r="N28356" s="180"/>
      <c r="O28356" s="180"/>
    </row>
    <row r="28357" spans="8:15" s="179" customFormat="1" x14ac:dyDescent="0.2">
      <c r="H28357" s="180"/>
      <c r="I28357" s="180"/>
      <c r="L28357" s="181"/>
      <c r="M28357" s="180"/>
      <c r="N28357" s="180"/>
      <c r="O28357" s="180"/>
    </row>
    <row r="28358" spans="8:15" s="179" customFormat="1" x14ac:dyDescent="0.2">
      <c r="H28358" s="180"/>
      <c r="I28358" s="180"/>
      <c r="L28358" s="181"/>
      <c r="M28358" s="180"/>
      <c r="N28358" s="180"/>
      <c r="O28358" s="180"/>
    </row>
    <row r="28359" spans="8:15" s="179" customFormat="1" x14ac:dyDescent="0.2">
      <c r="H28359" s="180"/>
      <c r="I28359" s="180"/>
      <c r="L28359" s="181"/>
      <c r="M28359" s="180"/>
      <c r="N28359" s="180"/>
      <c r="O28359" s="180"/>
    </row>
    <row r="28360" spans="8:15" s="179" customFormat="1" x14ac:dyDescent="0.2">
      <c r="H28360" s="180"/>
      <c r="I28360" s="180"/>
      <c r="L28360" s="181"/>
      <c r="M28360" s="180"/>
      <c r="N28360" s="180"/>
      <c r="O28360" s="180"/>
    </row>
    <row r="28361" spans="8:15" s="179" customFormat="1" x14ac:dyDescent="0.2">
      <c r="H28361" s="180"/>
      <c r="I28361" s="180"/>
      <c r="L28361" s="181"/>
      <c r="M28361" s="180"/>
      <c r="N28361" s="180"/>
      <c r="O28361" s="180"/>
    </row>
    <row r="28362" spans="8:15" s="179" customFormat="1" x14ac:dyDescent="0.2">
      <c r="H28362" s="180"/>
      <c r="I28362" s="180"/>
      <c r="L28362" s="181"/>
      <c r="M28362" s="180"/>
      <c r="N28362" s="180"/>
      <c r="O28362" s="180"/>
    </row>
    <row r="28363" spans="8:15" s="179" customFormat="1" x14ac:dyDescent="0.2">
      <c r="H28363" s="180"/>
      <c r="I28363" s="180"/>
      <c r="L28363" s="181"/>
      <c r="M28363" s="180"/>
      <c r="N28363" s="180"/>
      <c r="O28363" s="180"/>
    </row>
    <row r="28364" spans="8:15" s="179" customFormat="1" x14ac:dyDescent="0.2">
      <c r="H28364" s="180"/>
      <c r="I28364" s="180"/>
      <c r="L28364" s="181"/>
      <c r="M28364" s="180"/>
      <c r="N28364" s="180"/>
      <c r="O28364" s="180"/>
    </row>
    <row r="28365" spans="8:15" s="179" customFormat="1" x14ac:dyDescent="0.2">
      <c r="H28365" s="180"/>
      <c r="I28365" s="180"/>
      <c r="L28365" s="181"/>
      <c r="M28365" s="180"/>
      <c r="N28365" s="180"/>
      <c r="O28365" s="180"/>
    </row>
    <row r="28366" spans="8:15" s="179" customFormat="1" x14ac:dyDescent="0.2">
      <c r="H28366" s="180"/>
      <c r="I28366" s="180"/>
      <c r="L28366" s="181"/>
      <c r="M28366" s="180"/>
      <c r="N28366" s="180"/>
      <c r="O28366" s="180"/>
    </row>
    <row r="28367" spans="8:15" s="179" customFormat="1" x14ac:dyDescent="0.2">
      <c r="H28367" s="180"/>
      <c r="I28367" s="180"/>
      <c r="L28367" s="181"/>
      <c r="M28367" s="180"/>
      <c r="N28367" s="180"/>
      <c r="O28367" s="180"/>
    </row>
    <row r="28368" spans="8:15" s="179" customFormat="1" x14ac:dyDescent="0.2">
      <c r="H28368" s="180"/>
      <c r="I28368" s="180"/>
      <c r="L28368" s="181"/>
      <c r="M28368" s="180"/>
      <c r="N28368" s="180"/>
      <c r="O28368" s="180"/>
    </row>
    <row r="28369" spans="8:15" s="179" customFormat="1" x14ac:dyDescent="0.2">
      <c r="H28369" s="180"/>
      <c r="I28369" s="180"/>
      <c r="L28369" s="181"/>
      <c r="M28369" s="180"/>
      <c r="N28369" s="180"/>
      <c r="O28369" s="180"/>
    </row>
    <row r="28370" spans="8:15" s="179" customFormat="1" x14ac:dyDescent="0.2">
      <c r="H28370" s="180"/>
      <c r="I28370" s="180"/>
      <c r="L28370" s="181"/>
      <c r="M28370" s="180"/>
      <c r="N28370" s="180"/>
      <c r="O28370" s="180"/>
    </row>
    <row r="28371" spans="8:15" s="179" customFormat="1" x14ac:dyDescent="0.2">
      <c r="H28371" s="180"/>
      <c r="I28371" s="180"/>
      <c r="L28371" s="181"/>
      <c r="M28371" s="180"/>
      <c r="N28371" s="180"/>
      <c r="O28371" s="180"/>
    </row>
    <row r="28372" spans="8:15" s="179" customFormat="1" x14ac:dyDescent="0.2">
      <c r="H28372" s="180"/>
      <c r="I28372" s="180"/>
      <c r="L28372" s="181"/>
      <c r="M28372" s="180"/>
      <c r="N28372" s="180"/>
      <c r="O28372" s="180"/>
    </row>
    <row r="28373" spans="8:15" s="179" customFormat="1" x14ac:dyDescent="0.2">
      <c r="H28373" s="180"/>
      <c r="I28373" s="180"/>
      <c r="L28373" s="181"/>
      <c r="M28373" s="180"/>
      <c r="N28373" s="180"/>
      <c r="O28373" s="180"/>
    </row>
    <row r="28374" spans="8:15" s="179" customFormat="1" x14ac:dyDescent="0.2">
      <c r="H28374" s="180"/>
      <c r="I28374" s="180"/>
      <c r="L28374" s="181"/>
      <c r="M28374" s="180"/>
      <c r="N28374" s="180"/>
      <c r="O28374" s="180"/>
    </row>
    <row r="28375" spans="8:15" s="179" customFormat="1" x14ac:dyDescent="0.2">
      <c r="H28375" s="180"/>
      <c r="I28375" s="180"/>
      <c r="L28375" s="181"/>
      <c r="M28375" s="180"/>
      <c r="N28375" s="180"/>
      <c r="O28375" s="180"/>
    </row>
    <row r="28376" spans="8:15" s="179" customFormat="1" x14ac:dyDescent="0.2">
      <c r="H28376" s="180"/>
      <c r="I28376" s="180"/>
      <c r="L28376" s="181"/>
      <c r="M28376" s="180"/>
      <c r="N28376" s="180"/>
      <c r="O28376" s="180"/>
    </row>
    <row r="28377" spans="8:15" s="179" customFormat="1" x14ac:dyDescent="0.2">
      <c r="H28377" s="180"/>
      <c r="I28377" s="180"/>
      <c r="L28377" s="181"/>
      <c r="M28377" s="180"/>
      <c r="N28377" s="180"/>
      <c r="O28377" s="180"/>
    </row>
    <row r="28378" spans="8:15" s="179" customFormat="1" x14ac:dyDescent="0.2">
      <c r="H28378" s="180"/>
      <c r="I28378" s="180"/>
      <c r="L28378" s="181"/>
      <c r="M28378" s="180"/>
      <c r="N28378" s="180"/>
      <c r="O28378" s="180"/>
    </row>
    <row r="28379" spans="8:15" s="179" customFormat="1" x14ac:dyDescent="0.2">
      <c r="H28379" s="180"/>
      <c r="I28379" s="180"/>
      <c r="L28379" s="181"/>
      <c r="M28379" s="180"/>
      <c r="N28379" s="180"/>
      <c r="O28379" s="180"/>
    </row>
    <row r="28380" spans="8:15" s="179" customFormat="1" x14ac:dyDescent="0.2">
      <c r="H28380" s="180"/>
      <c r="I28380" s="180"/>
      <c r="L28380" s="181"/>
      <c r="M28380" s="180"/>
      <c r="N28380" s="180"/>
      <c r="O28380" s="180"/>
    </row>
    <row r="28381" spans="8:15" s="179" customFormat="1" x14ac:dyDescent="0.2">
      <c r="H28381" s="180"/>
      <c r="I28381" s="180"/>
      <c r="L28381" s="181"/>
      <c r="M28381" s="180"/>
      <c r="N28381" s="180"/>
      <c r="O28381" s="180"/>
    </row>
    <row r="28382" spans="8:15" s="179" customFormat="1" x14ac:dyDescent="0.2">
      <c r="H28382" s="180"/>
      <c r="I28382" s="180"/>
      <c r="L28382" s="181"/>
      <c r="M28382" s="180"/>
      <c r="N28382" s="180"/>
      <c r="O28382" s="180"/>
    </row>
    <row r="28383" spans="8:15" s="179" customFormat="1" x14ac:dyDescent="0.2">
      <c r="H28383" s="180"/>
      <c r="I28383" s="180"/>
      <c r="L28383" s="181"/>
      <c r="M28383" s="180"/>
      <c r="N28383" s="180"/>
      <c r="O28383" s="180"/>
    </row>
    <row r="28384" spans="8:15" s="179" customFormat="1" x14ac:dyDescent="0.2">
      <c r="H28384" s="180"/>
      <c r="I28384" s="180"/>
      <c r="L28384" s="181"/>
      <c r="M28384" s="180"/>
      <c r="N28384" s="180"/>
      <c r="O28384" s="180"/>
    </row>
    <row r="28385" spans="8:15" s="179" customFormat="1" x14ac:dyDescent="0.2">
      <c r="H28385" s="180"/>
      <c r="I28385" s="180"/>
      <c r="L28385" s="181"/>
      <c r="M28385" s="180"/>
      <c r="N28385" s="180"/>
      <c r="O28385" s="180"/>
    </row>
    <row r="28386" spans="8:15" s="179" customFormat="1" x14ac:dyDescent="0.2">
      <c r="H28386" s="180"/>
      <c r="I28386" s="180"/>
      <c r="L28386" s="181"/>
      <c r="M28386" s="180"/>
      <c r="N28386" s="180"/>
      <c r="O28386" s="180"/>
    </row>
    <row r="28387" spans="8:15" s="179" customFormat="1" x14ac:dyDescent="0.2">
      <c r="H28387" s="180"/>
      <c r="I28387" s="180"/>
      <c r="L28387" s="181"/>
      <c r="M28387" s="180"/>
      <c r="N28387" s="180"/>
      <c r="O28387" s="180"/>
    </row>
    <row r="28388" spans="8:15" s="179" customFormat="1" x14ac:dyDescent="0.2">
      <c r="H28388" s="180"/>
      <c r="I28388" s="180"/>
      <c r="L28388" s="181"/>
      <c r="M28388" s="180"/>
      <c r="N28388" s="180"/>
      <c r="O28388" s="180"/>
    </row>
    <row r="28389" spans="8:15" s="179" customFormat="1" x14ac:dyDescent="0.2">
      <c r="H28389" s="180"/>
      <c r="I28389" s="180"/>
      <c r="L28389" s="181"/>
      <c r="M28389" s="180"/>
      <c r="N28389" s="180"/>
      <c r="O28389" s="180"/>
    </row>
    <row r="28390" spans="8:15" s="179" customFormat="1" x14ac:dyDescent="0.2">
      <c r="H28390" s="180"/>
      <c r="I28390" s="180"/>
      <c r="L28390" s="181"/>
      <c r="M28390" s="180"/>
      <c r="N28390" s="180"/>
      <c r="O28390" s="180"/>
    </row>
    <row r="28391" spans="8:15" s="179" customFormat="1" x14ac:dyDescent="0.2">
      <c r="H28391" s="180"/>
      <c r="I28391" s="180"/>
      <c r="L28391" s="181"/>
      <c r="M28391" s="180"/>
      <c r="N28391" s="180"/>
      <c r="O28391" s="180"/>
    </row>
    <row r="28392" spans="8:15" s="179" customFormat="1" x14ac:dyDescent="0.2">
      <c r="H28392" s="180"/>
      <c r="I28392" s="180"/>
      <c r="L28392" s="181"/>
      <c r="M28392" s="180"/>
      <c r="N28392" s="180"/>
      <c r="O28392" s="180"/>
    </row>
    <row r="28393" spans="8:15" s="179" customFormat="1" x14ac:dyDescent="0.2">
      <c r="H28393" s="180"/>
      <c r="I28393" s="180"/>
      <c r="L28393" s="181"/>
      <c r="M28393" s="180"/>
      <c r="N28393" s="180"/>
      <c r="O28393" s="180"/>
    </row>
    <row r="28394" spans="8:15" s="179" customFormat="1" x14ac:dyDescent="0.2">
      <c r="H28394" s="180"/>
      <c r="I28394" s="180"/>
      <c r="L28394" s="181"/>
      <c r="M28394" s="180"/>
      <c r="N28394" s="180"/>
      <c r="O28394" s="180"/>
    </row>
    <row r="28395" spans="8:15" s="179" customFormat="1" x14ac:dyDescent="0.2">
      <c r="H28395" s="180"/>
      <c r="I28395" s="180"/>
      <c r="L28395" s="181"/>
      <c r="M28395" s="180"/>
      <c r="N28395" s="180"/>
      <c r="O28395" s="180"/>
    </row>
    <row r="28396" spans="8:15" s="179" customFormat="1" x14ac:dyDescent="0.2">
      <c r="H28396" s="180"/>
      <c r="I28396" s="180"/>
      <c r="L28396" s="181"/>
      <c r="M28396" s="180"/>
      <c r="N28396" s="180"/>
      <c r="O28396" s="180"/>
    </row>
    <row r="28397" spans="8:15" s="179" customFormat="1" x14ac:dyDescent="0.2">
      <c r="H28397" s="180"/>
      <c r="I28397" s="180"/>
      <c r="L28397" s="181"/>
      <c r="M28397" s="180"/>
      <c r="N28397" s="180"/>
      <c r="O28397" s="180"/>
    </row>
    <row r="28398" spans="8:15" s="179" customFormat="1" x14ac:dyDescent="0.2">
      <c r="H28398" s="180"/>
      <c r="I28398" s="180"/>
      <c r="L28398" s="181"/>
      <c r="M28398" s="180"/>
      <c r="N28398" s="180"/>
      <c r="O28398" s="180"/>
    </row>
    <row r="28399" spans="8:15" s="179" customFormat="1" x14ac:dyDescent="0.2">
      <c r="H28399" s="180"/>
      <c r="I28399" s="180"/>
      <c r="L28399" s="181"/>
      <c r="M28399" s="180"/>
      <c r="N28399" s="180"/>
      <c r="O28399" s="180"/>
    </row>
    <row r="28400" spans="8:15" s="179" customFormat="1" x14ac:dyDescent="0.2">
      <c r="H28400" s="180"/>
      <c r="I28400" s="180"/>
      <c r="L28400" s="181"/>
      <c r="M28400" s="180"/>
      <c r="N28400" s="180"/>
      <c r="O28400" s="180"/>
    </row>
    <row r="28401" spans="8:15" s="179" customFormat="1" x14ac:dyDescent="0.2">
      <c r="H28401" s="180"/>
      <c r="I28401" s="180"/>
      <c r="L28401" s="181"/>
      <c r="M28401" s="180"/>
      <c r="N28401" s="180"/>
      <c r="O28401" s="180"/>
    </row>
    <row r="28402" spans="8:15" s="179" customFormat="1" x14ac:dyDescent="0.2">
      <c r="H28402" s="180"/>
      <c r="I28402" s="180"/>
      <c r="L28402" s="181"/>
      <c r="M28402" s="180"/>
      <c r="N28402" s="180"/>
      <c r="O28402" s="180"/>
    </row>
    <row r="28403" spans="8:15" s="179" customFormat="1" x14ac:dyDescent="0.2">
      <c r="H28403" s="180"/>
      <c r="I28403" s="180"/>
      <c r="L28403" s="181"/>
      <c r="M28403" s="180"/>
      <c r="N28403" s="180"/>
      <c r="O28403" s="180"/>
    </row>
    <row r="28404" spans="8:15" s="179" customFormat="1" x14ac:dyDescent="0.2">
      <c r="H28404" s="180"/>
      <c r="I28404" s="180"/>
      <c r="L28404" s="181"/>
      <c r="M28404" s="180"/>
      <c r="N28404" s="180"/>
      <c r="O28404" s="180"/>
    </row>
    <row r="28405" spans="8:15" s="179" customFormat="1" x14ac:dyDescent="0.2">
      <c r="H28405" s="180"/>
      <c r="I28405" s="180"/>
      <c r="L28405" s="181"/>
      <c r="M28405" s="180"/>
      <c r="N28405" s="180"/>
      <c r="O28405" s="180"/>
    </row>
    <row r="28406" spans="8:15" s="179" customFormat="1" x14ac:dyDescent="0.2">
      <c r="H28406" s="180"/>
      <c r="I28406" s="180"/>
      <c r="L28406" s="181"/>
      <c r="M28406" s="180"/>
      <c r="N28406" s="180"/>
      <c r="O28406" s="180"/>
    </row>
    <row r="28407" spans="8:15" s="179" customFormat="1" x14ac:dyDescent="0.2">
      <c r="H28407" s="180"/>
      <c r="I28407" s="180"/>
      <c r="L28407" s="181"/>
      <c r="M28407" s="180"/>
      <c r="N28407" s="180"/>
      <c r="O28407" s="180"/>
    </row>
    <row r="28408" spans="8:15" s="179" customFormat="1" x14ac:dyDescent="0.2">
      <c r="H28408" s="180"/>
      <c r="I28408" s="180"/>
      <c r="L28408" s="181"/>
      <c r="M28408" s="180"/>
      <c r="N28408" s="180"/>
      <c r="O28408" s="180"/>
    </row>
    <row r="28409" spans="8:15" s="179" customFormat="1" x14ac:dyDescent="0.2">
      <c r="H28409" s="180"/>
      <c r="I28409" s="180"/>
      <c r="L28409" s="181"/>
      <c r="M28409" s="180"/>
      <c r="N28409" s="180"/>
      <c r="O28409" s="180"/>
    </row>
    <row r="28410" spans="8:15" s="179" customFormat="1" x14ac:dyDescent="0.2">
      <c r="H28410" s="180"/>
      <c r="I28410" s="180"/>
      <c r="L28410" s="181"/>
      <c r="M28410" s="180"/>
      <c r="N28410" s="180"/>
      <c r="O28410" s="180"/>
    </row>
    <row r="28411" spans="8:15" s="179" customFormat="1" x14ac:dyDescent="0.2">
      <c r="H28411" s="180"/>
      <c r="I28411" s="180"/>
      <c r="L28411" s="181"/>
      <c r="M28411" s="180"/>
      <c r="N28411" s="180"/>
      <c r="O28411" s="180"/>
    </row>
    <row r="28412" spans="8:15" s="179" customFormat="1" x14ac:dyDescent="0.2">
      <c r="H28412" s="180"/>
      <c r="I28412" s="180"/>
      <c r="L28412" s="181"/>
      <c r="M28412" s="180"/>
      <c r="N28412" s="180"/>
      <c r="O28412" s="180"/>
    </row>
    <row r="28413" spans="8:15" s="179" customFormat="1" x14ac:dyDescent="0.2">
      <c r="H28413" s="180"/>
      <c r="I28413" s="180"/>
      <c r="L28413" s="181"/>
      <c r="M28413" s="180"/>
      <c r="N28413" s="180"/>
      <c r="O28413" s="180"/>
    </row>
    <row r="28414" spans="8:15" s="179" customFormat="1" x14ac:dyDescent="0.2">
      <c r="H28414" s="180"/>
      <c r="I28414" s="180"/>
      <c r="L28414" s="181"/>
      <c r="M28414" s="180"/>
      <c r="N28414" s="180"/>
      <c r="O28414" s="180"/>
    </row>
    <row r="28415" spans="8:15" s="179" customFormat="1" x14ac:dyDescent="0.2">
      <c r="H28415" s="180"/>
      <c r="I28415" s="180"/>
      <c r="L28415" s="181"/>
      <c r="M28415" s="180"/>
      <c r="N28415" s="180"/>
      <c r="O28415" s="180"/>
    </row>
    <row r="28416" spans="8:15" s="179" customFormat="1" x14ac:dyDescent="0.2">
      <c r="H28416" s="180"/>
      <c r="I28416" s="180"/>
      <c r="L28416" s="181"/>
      <c r="M28416" s="180"/>
      <c r="N28416" s="180"/>
      <c r="O28416" s="180"/>
    </row>
    <row r="28417" spans="8:15" s="179" customFormat="1" x14ac:dyDescent="0.2">
      <c r="H28417" s="180"/>
      <c r="I28417" s="180"/>
      <c r="L28417" s="181"/>
      <c r="M28417" s="180"/>
      <c r="N28417" s="180"/>
      <c r="O28417" s="180"/>
    </row>
    <row r="28418" spans="8:15" s="179" customFormat="1" x14ac:dyDescent="0.2">
      <c r="H28418" s="180"/>
      <c r="I28418" s="180"/>
      <c r="L28418" s="181"/>
      <c r="M28418" s="180"/>
      <c r="N28418" s="180"/>
      <c r="O28418" s="180"/>
    </row>
    <row r="28419" spans="8:15" s="179" customFormat="1" x14ac:dyDescent="0.2">
      <c r="H28419" s="180"/>
      <c r="I28419" s="180"/>
      <c r="L28419" s="181"/>
      <c r="M28419" s="180"/>
      <c r="N28419" s="180"/>
      <c r="O28419" s="180"/>
    </row>
    <row r="28420" spans="8:15" s="179" customFormat="1" x14ac:dyDescent="0.2">
      <c r="H28420" s="180"/>
      <c r="I28420" s="180"/>
      <c r="L28420" s="181"/>
      <c r="M28420" s="180"/>
      <c r="N28420" s="180"/>
      <c r="O28420" s="180"/>
    </row>
    <row r="28421" spans="8:15" s="179" customFormat="1" x14ac:dyDescent="0.2">
      <c r="H28421" s="180"/>
      <c r="I28421" s="180"/>
      <c r="L28421" s="181"/>
      <c r="M28421" s="180"/>
      <c r="N28421" s="180"/>
      <c r="O28421" s="180"/>
    </row>
    <row r="28422" spans="8:15" s="179" customFormat="1" x14ac:dyDescent="0.2">
      <c r="H28422" s="180"/>
      <c r="I28422" s="180"/>
      <c r="L28422" s="181"/>
      <c r="M28422" s="180"/>
      <c r="N28422" s="180"/>
      <c r="O28422" s="180"/>
    </row>
    <row r="28423" spans="8:15" s="179" customFormat="1" x14ac:dyDescent="0.2">
      <c r="H28423" s="180"/>
      <c r="I28423" s="180"/>
      <c r="L28423" s="181"/>
      <c r="M28423" s="180"/>
      <c r="N28423" s="180"/>
      <c r="O28423" s="180"/>
    </row>
    <row r="28424" spans="8:15" s="179" customFormat="1" x14ac:dyDescent="0.2">
      <c r="H28424" s="180"/>
      <c r="I28424" s="180"/>
      <c r="L28424" s="181"/>
      <c r="M28424" s="180"/>
      <c r="N28424" s="180"/>
      <c r="O28424" s="180"/>
    </row>
    <row r="28425" spans="8:15" s="179" customFormat="1" x14ac:dyDescent="0.2">
      <c r="H28425" s="180"/>
      <c r="I28425" s="180"/>
      <c r="L28425" s="181"/>
      <c r="M28425" s="180"/>
      <c r="N28425" s="180"/>
      <c r="O28425" s="180"/>
    </row>
    <row r="28426" spans="8:15" s="179" customFormat="1" x14ac:dyDescent="0.2">
      <c r="H28426" s="180"/>
      <c r="I28426" s="180"/>
      <c r="L28426" s="181"/>
      <c r="M28426" s="180"/>
      <c r="N28426" s="180"/>
      <c r="O28426" s="180"/>
    </row>
    <row r="28427" spans="8:15" s="179" customFormat="1" x14ac:dyDescent="0.2">
      <c r="H28427" s="180"/>
      <c r="I28427" s="180"/>
      <c r="L28427" s="181"/>
      <c r="M28427" s="180"/>
      <c r="N28427" s="180"/>
      <c r="O28427" s="180"/>
    </row>
    <row r="28428" spans="8:15" s="179" customFormat="1" x14ac:dyDescent="0.2">
      <c r="H28428" s="180"/>
      <c r="I28428" s="180"/>
      <c r="L28428" s="181"/>
      <c r="M28428" s="180"/>
      <c r="N28428" s="180"/>
      <c r="O28428" s="180"/>
    </row>
    <row r="28429" spans="8:15" s="179" customFormat="1" x14ac:dyDescent="0.2">
      <c r="H28429" s="180"/>
      <c r="I28429" s="180"/>
      <c r="L28429" s="181"/>
      <c r="M28429" s="180"/>
      <c r="N28429" s="180"/>
      <c r="O28429" s="180"/>
    </row>
    <row r="28430" spans="8:15" s="179" customFormat="1" x14ac:dyDescent="0.2">
      <c r="H28430" s="180"/>
      <c r="I28430" s="180"/>
      <c r="L28430" s="181"/>
      <c r="M28430" s="180"/>
      <c r="N28430" s="180"/>
      <c r="O28430" s="180"/>
    </row>
    <row r="28431" spans="8:15" s="179" customFormat="1" x14ac:dyDescent="0.2">
      <c r="H28431" s="180"/>
      <c r="I28431" s="180"/>
      <c r="L28431" s="181"/>
      <c r="M28431" s="180"/>
      <c r="N28431" s="180"/>
      <c r="O28431" s="180"/>
    </row>
    <row r="28432" spans="8:15" s="179" customFormat="1" x14ac:dyDescent="0.2">
      <c r="H28432" s="180"/>
      <c r="I28432" s="180"/>
      <c r="L28432" s="181"/>
      <c r="M28432" s="180"/>
      <c r="N28432" s="180"/>
      <c r="O28432" s="180"/>
    </row>
    <row r="28433" spans="8:15" s="179" customFormat="1" x14ac:dyDescent="0.2">
      <c r="H28433" s="180"/>
      <c r="I28433" s="180"/>
      <c r="L28433" s="181"/>
      <c r="M28433" s="180"/>
      <c r="N28433" s="180"/>
      <c r="O28433" s="180"/>
    </row>
    <row r="28434" spans="8:15" s="179" customFormat="1" x14ac:dyDescent="0.2">
      <c r="H28434" s="180"/>
      <c r="I28434" s="180"/>
      <c r="L28434" s="181"/>
      <c r="M28434" s="180"/>
      <c r="N28434" s="180"/>
      <c r="O28434" s="180"/>
    </row>
    <row r="28435" spans="8:15" s="179" customFormat="1" x14ac:dyDescent="0.2">
      <c r="H28435" s="180"/>
      <c r="I28435" s="180"/>
      <c r="L28435" s="181"/>
      <c r="M28435" s="180"/>
      <c r="N28435" s="180"/>
      <c r="O28435" s="180"/>
    </row>
    <row r="28436" spans="8:15" s="179" customFormat="1" x14ac:dyDescent="0.2">
      <c r="H28436" s="180"/>
      <c r="I28436" s="180"/>
      <c r="L28436" s="181"/>
      <c r="M28436" s="180"/>
      <c r="N28436" s="180"/>
      <c r="O28436" s="180"/>
    </row>
    <row r="28437" spans="8:15" s="179" customFormat="1" x14ac:dyDescent="0.2">
      <c r="H28437" s="180"/>
      <c r="I28437" s="180"/>
      <c r="L28437" s="181"/>
      <c r="M28437" s="180"/>
      <c r="N28437" s="180"/>
      <c r="O28437" s="180"/>
    </row>
    <row r="28438" spans="8:15" s="179" customFormat="1" x14ac:dyDescent="0.2">
      <c r="H28438" s="180"/>
      <c r="I28438" s="180"/>
      <c r="L28438" s="181"/>
      <c r="M28438" s="180"/>
      <c r="N28438" s="180"/>
      <c r="O28438" s="180"/>
    </row>
    <row r="28439" spans="8:15" s="179" customFormat="1" x14ac:dyDescent="0.2">
      <c r="H28439" s="180"/>
      <c r="I28439" s="180"/>
      <c r="L28439" s="181"/>
      <c r="M28439" s="180"/>
      <c r="N28439" s="180"/>
      <c r="O28439" s="180"/>
    </row>
    <row r="28440" spans="8:15" s="179" customFormat="1" x14ac:dyDescent="0.2">
      <c r="H28440" s="180"/>
      <c r="I28440" s="180"/>
      <c r="L28440" s="181"/>
      <c r="M28440" s="180"/>
      <c r="N28440" s="180"/>
      <c r="O28440" s="180"/>
    </row>
    <row r="28441" spans="8:15" s="179" customFormat="1" x14ac:dyDescent="0.2">
      <c r="H28441" s="180"/>
      <c r="I28441" s="180"/>
      <c r="L28441" s="181"/>
      <c r="M28441" s="180"/>
      <c r="N28441" s="180"/>
      <c r="O28441" s="180"/>
    </row>
    <row r="28442" spans="8:15" s="179" customFormat="1" x14ac:dyDescent="0.2">
      <c r="H28442" s="180"/>
      <c r="I28442" s="180"/>
      <c r="L28442" s="181"/>
      <c r="M28442" s="180"/>
      <c r="N28442" s="180"/>
      <c r="O28442" s="180"/>
    </row>
    <row r="28443" spans="8:15" s="179" customFormat="1" x14ac:dyDescent="0.2">
      <c r="H28443" s="180"/>
      <c r="I28443" s="180"/>
      <c r="L28443" s="181"/>
      <c r="M28443" s="180"/>
      <c r="N28443" s="180"/>
      <c r="O28443" s="180"/>
    </row>
    <row r="28444" spans="8:15" s="179" customFormat="1" x14ac:dyDescent="0.2">
      <c r="H28444" s="180"/>
      <c r="I28444" s="180"/>
      <c r="L28444" s="181"/>
      <c r="M28444" s="180"/>
      <c r="N28444" s="180"/>
      <c r="O28444" s="180"/>
    </row>
    <row r="28445" spans="8:15" s="179" customFormat="1" x14ac:dyDescent="0.2">
      <c r="H28445" s="180"/>
      <c r="I28445" s="180"/>
      <c r="L28445" s="181"/>
      <c r="M28445" s="180"/>
      <c r="N28445" s="180"/>
      <c r="O28445" s="180"/>
    </row>
    <row r="28446" spans="8:15" s="179" customFormat="1" x14ac:dyDescent="0.2">
      <c r="H28446" s="180"/>
      <c r="I28446" s="180"/>
      <c r="L28446" s="181"/>
      <c r="M28446" s="180"/>
      <c r="N28446" s="180"/>
      <c r="O28446" s="180"/>
    </row>
    <row r="28447" spans="8:15" s="179" customFormat="1" x14ac:dyDescent="0.2">
      <c r="H28447" s="180"/>
      <c r="I28447" s="180"/>
      <c r="L28447" s="181"/>
      <c r="M28447" s="180"/>
      <c r="N28447" s="180"/>
      <c r="O28447" s="180"/>
    </row>
    <row r="28448" spans="8:15" s="179" customFormat="1" x14ac:dyDescent="0.2">
      <c r="H28448" s="180"/>
      <c r="I28448" s="180"/>
      <c r="L28448" s="181"/>
      <c r="M28448" s="180"/>
      <c r="N28448" s="180"/>
      <c r="O28448" s="180"/>
    </row>
    <row r="28449" spans="8:15" s="179" customFormat="1" x14ac:dyDescent="0.2">
      <c r="H28449" s="180"/>
      <c r="I28449" s="180"/>
      <c r="L28449" s="181"/>
      <c r="M28449" s="180"/>
      <c r="N28449" s="180"/>
      <c r="O28449" s="180"/>
    </row>
    <row r="28450" spans="8:15" s="179" customFormat="1" x14ac:dyDescent="0.2">
      <c r="H28450" s="180"/>
      <c r="I28450" s="180"/>
      <c r="L28450" s="181"/>
      <c r="M28450" s="180"/>
      <c r="N28450" s="180"/>
      <c r="O28450" s="180"/>
    </row>
    <row r="28451" spans="8:15" s="179" customFormat="1" x14ac:dyDescent="0.2">
      <c r="H28451" s="180"/>
      <c r="I28451" s="180"/>
      <c r="L28451" s="181"/>
      <c r="M28451" s="180"/>
      <c r="N28451" s="180"/>
      <c r="O28451" s="180"/>
    </row>
    <row r="28452" spans="8:15" s="179" customFormat="1" x14ac:dyDescent="0.2">
      <c r="H28452" s="180"/>
      <c r="I28452" s="180"/>
      <c r="L28452" s="181"/>
      <c r="M28452" s="180"/>
      <c r="N28452" s="180"/>
      <c r="O28452" s="180"/>
    </row>
    <row r="28453" spans="8:15" s="179" customFormat="1" x14ac:dyDescent="0.2">
      <c r="H28453" s="180"/>
      <c r="I28453" s="180"/>
      <c r="L28453" s="181"/>
      <c r="M28453" s="180"/>
      <c r="N28453" s="180"/>
      <c r="O28453" s="180"/>
    </row>
    <row r="28454" spans="8:15" s="179" customFormat="1" x14ac:dyDescent="0.2">
      <c r="H28454" s="180"/>
      <c r="I28454" s="180"/>
      <c r="L28454" s="181"/>
      <c r="M28454" s="180"/>
      <c r="N28454" s="180"/>
      <c r="O28454" s="180"/>
    </row>
    <row r="28455" spans="8:15" s="179" customFormat="1" x14ac:dyDescent="0.2">
      <c r="H28455" s="180"/>
      <c r="I28455" s="180"/>
      <c r="L28455" s="181"/>
      <c r="M28455" s="180"/>
      <c r="N28455" s="180"/>
      <c r="O28455" s="180"/>
    </row>
    <row r="28456" spans="8:15" s="179" customFormat="1" x14ac:dyDescent="0.2">
      <c r="H28456" s="180"/>
      <c r="I28456" s="180"/>
      <c r="L28456" s="181"/>
      <c r="M28456" s="180"/>
      <c r="N28456" s="180"/>
      <c r="O28456" s="180"/>
    </row>
    <row r="28457" spans="8:15" s="179" customFormat="1" x14ac:dyDescent="0.2">
      <c r="H28457" s="180"/>
      <c r="I28457" s="180"/>
      <c r="L28457" s="181"/>
      <c r="M28457" s="180"/>
      <c r="N28457" s="180"/>
      <c r="O28457" s="180"/>
    </row>
    <row r="28458" spans="8:15" s="179" customFormat="1" x14ac:dyDescent="0.2">
      <c r="H28458" s="180"/>
      <c r="I28458" s="180"/>
      <c r="L28458" s="181"/>
      <c r="M28458" s="180"/>
      <c r="N28458" s="180"/>
      <c r="O28458" s="180"/>
    </row>
    <row r="28459" spans="8:15" s="179" customFormat="1" x14ac:dyDescent="0.2">
      <c r="H28459" s="180"/>
      <c r="I28459" s="180"/>
      <c r="L28459" s="181"/>
      <c r="M28459" s="180"/>
      <c r="N28459" s="180"/>
      <c r="O28459" s="180"/>
    </row>
    <row r="28460" spans="8:15" s="179" customFormat="1" x14ac:dyDescent="0.2">
      <c r="H28460" s="180"/>
      <c r="I28460" s="180"/>
      <c r="L28460" s="181"/>
      <c r="M28460" s="180"/>
      <c r="N28460" s="180"/>
      <c r="O28460" s="180"/>
    </row>
    <row r="28461" spans="8:15" s="179" customFormat="1" x14ac:dyDescent="0.2">
      <c r="H28461" s="180"/>
      <c r="I28461" s="180"/>
      <c r="L28461" s="181"/>
      <c r="M28461" s="180"/>
      <c r="N28461" s="180"/>
      <c r="O28461" s="180"/>
    </row>
    <row r="28462" spans="8:15" s="179" customFormat="1" x14ac:dyDescent="0.2">
      <c r="H28462" s="180"/>
      <c r="I28462" s="180"/>
      <c r="L28462" s="181"/>
      <c r="M28462" s="180"/>
      <c r="N28462" s="180"/>
      <c r="O28462" s="180"/>
    </row>
    <row r="28463" spans="8:15" s="179" customFormat="1" x14ac:dyDescent="0.2">
      <c r="H28463" s="180"/>
      <c r="I28463" s="180"/>
      <c r="L28463" s="181"/>
      <c r="M28463" s="180"/>
      <c r="N28463" s="180"/>
      <c r="O28463" s="180"/>
    </row>
    <row r="28464" spans="8:15" s="179" customFormat="1" x14ac:dyDescent="0.2">
      <c r="H28464" s="180"/>
      <c r="I28464" s="180"/>
      <c r="L28464" s="181"/>
      <c r="M28464" s="180"/>
      <c r="N28464" s="180"/>
      <c r="O28464" s="180"/>
    </row>
    <row r="28465" spans="8:15" s="179" customFormat="1" x14ac:dyDescent="0.2">
      <c r="H28465" s="180"/>
      <c r="I28465" s="180"/>
      <c r="L28465" s="181"/>
      <c r="M28465" s="180"/>
      <c r="N28465" s="180"/>
      <c r="O28465" s="180"/>
    </row>
    <row r="28466" spans="8:15" s="179" customFormat="1" x14ac:dyDescent="0.2">
      <c r="H28466" s="180"/>
      <c r="I28466" s="180"/>
      <c r="L28466" s="181"/>
      <c r="M28466" s="180"/>
      <c r="N28466" s="180"/>
      <c r="O28466" s="180"/>
    </row>
    <row r="28467" spans="8:15" s="179" customFormat="1" x14ac:dyDescent="0.2">
      <c r="H28467" s="180"/>
      <c r="I28467" s="180"/>
      <c r="L28467" s="181"/>
      <c r="M28467" s="180"/>
      <c r="N28467" s="180"/>
      <c r="O28467" s="180"/>
    </row>
    <row r="28468" spans="8:15" s="179" customFormat="1" x14ac:dyDescent="0.2">
      <c r="H28468" s="180"/>
      <c r="I28468" s="180"/>
      <c r="L28468" s="181"/>
      <c r="M28468" s="180"/>
      <c r="N28468" s="180"/>
      <c r="O28468" s="180"/>
    </row>
    <row r="28469" spans="8:15" s="179" customFormat="1" x14ac:dyDescent="0.2">
      <c r="H28469" s="180"/>
      <c r="I28469" s="180"/>
      <c r="L28469" s="181"/>
      <c r="M28469" s="180"/>
      <c r="N28469" s="180"/>
      <c r="O28469" s="180"/>
    </row>
    <row r="28470" spans="8:15" s="179" customFormat="1" x14ac:dyDescent="0.2">
      <c r="H28470" s="180"/>
      <c r="I28470" s="180"/>
      <c r="L28470" s="181"/>
      <c r="M28470" s="180"/>
      <c r="N28470" s="180"/>
      <c r="O28470" s="180"/>
    </row>
    <row r="28471" spans="8:15" s="179" customFormat="1" x14ac:dyDescent="0.2">
      <c r="H28471" s="180"/>
      <c r="I28471" s="180"/>
      <c r="L28471" s="181"/>
      <c r="M28471" s="180"/>
      <c r="N28471" s="180"/>
      <c r="O28471" s="180"/>
    </row>
    <row r="28472" spans="8:15" s="179" customFormat="1" x14ac:dyDescent="0.2">
      <c r="H28472" s="180"/>
      <c r="I28472" s="180"/>
      <c r="L28472" s="181"/>
      <c r="M28472" s="180"/>
      <c r="N28472" s="180"/>
      <c r="O28472" s="180"/>
    </row>
    <row r="28473" spans="8:15" s="179" customFormat="1" x14ac:dyDescent="0.2">
      <c r="H28473" s="180"/>
      <c r="I28473" s="180"/>
      <c r="L28473" s="181"/>
      <c r="M28473" s="180"/>
      <c r="N28473" s="180"/>
      <c r="O28473" s="180"/>
    </row>
    <row r="28474" spans="8:15" s="179" customFormat="1" x14ac:dyDescent="0.2">
      <c r="H28474" s="180"/>
      <c r="I28474" s="180"/>
      <c r="L28474" s="181"/>
      <c r="M28474" s="180"/>
      <c r="N28474" s="180"/>
      <c r="O28474" s="180"/>
    </row>
    <row r="28475" spans="8:15" s="179" customFormat="1" x14ac:dyDescent="0.2">
      <c r="H28475" s="180"/>
      <c r="I28475" s="180"/>
      <c r="L28475" s="181"/>
      <c r="M28475" s="180"/>
      <c r="N28475" s="180"/>
      <c r="O28475" s="180"/>
    </row>
    <row r="28476" spans="8:15" s="179" customFormat="1" x14ac:dyDescent="0.2">
      <c r="H28476" s="180"/>
      <c r="I28476" s="180"/>
      <c r="L28476" s="181"/>
      <c r="M28476" s="180"/>
      <c r="N28476" s="180"/>
      <c r="O28476" s="180"/>
    </row>
    <row r="28477" spans="8:15" s="179" customFormat="1" x14ac:dyDescent="0.2">
      <c r="H28477" s="180"/>
      <c r="I28477" s="180"/>
      <c r="L28477" s="181"/>
      <c r="M28477" s="180"/>
      <c r="N28477" s="180"/>
      <c r="O28477" s="180"/>
    </row>
    <row r="28478" spans="8:15" s="179" customFormat="1" x14ac:dyDescent="0.2">
      <c r="H28478" s="180"/>
      <c r="I28478" s="180"/>
      <c r="L28478" s="181"/>
      <c r="M28478" s="180"/>
      <c r="N28478" s="180"/>
      <c r="O28478" s="180"/>
    </row>
    <row r="28479" spans="8:15" s="179" customFormat="1" x14ac:dyDescent="0.2">
      <c r="H28479" s="180"/>
      <c r="I28479" s="180"/>
      <c r="L28479" s="181"/>
      <c r="M28479" s="180"/>
      <c r="N28479" s="180"/>
      <c r="O28479" s="180"/>
    </row>
    <row r="28480" spans="8:15" s="179" customFormat="1" x14ac:dyDescent="0.2">
      <c r="H28480" s="180"/>
      <c r="I28480" s="180"/>
      <c r="L28480" s="181"/>
      <c r="M28480" s="180"/>
      <c r="N28480" s="180"/>
      <c r="O28480" s="180"/>
    </row>
    <row r="28481" spans="8:15" s="179" customFormat="1" x14ac:dyDescent="0.2">
      <c r="H28481" s="180"/>
      <c r="I28481" s="180"/>
      <c r="L28481" s="181"/>
      <c r="M28481" s="180"/>
      <c r="N28481" s="180"/>
      <c r="O28481" s="180"/>
    </row>
    <row r="28482" spans="8:15" s="179" customFormat="1" x14ac:dyDescent="0.2">
      <c r="H28482" s="180"/>
      <c r="I28482" s="180"/>
      <c r="L28482" s="181"/>
      <c r="M28482" s="180"/>
      <c r="N28482" s="180"/>
      <c r="O28482" s="180"/>
    </row>
    <row r="28483" spans="8:15" s="179" customFormat="1" x14ac:dyDescent="0.2">
      <c r="H28483" s="180"/>
      <c r="I28483" s="180"/>
      <c r="L28483" s="181"/>
      <c r="M28483" s="180"/>
      <c r="N28483" s="180"/>
      <c r="O28483" s="180"/>
    </row>
    <row r="28484" spans="8:15" s="179" customFormat="1" x14ac:dyDescent="0.2">
      <c r="H28484" s="180"/>
      <c r="I28484" s="180"/>
      <c r="L28484" s="181"/>
      <c r="M28484" s="180"/>
      <c r="N28484" s="180"/>
      <c r="O28484" s="180"/>
    </row>
    <row r="28485" spans="8:15" s="179" customFormat="1" x14ac:dyDescent="0.2">
      <c r="H28485" s="180"/>
      <c r="I28485" s="180"/>
      <c r="L28485" s="181"/>
      <c r="M28485" s="180"/>
      <c r="N28485" s="180"/>
      <c r="O28485" s="180"/>
    </row>
    <row r="28486" spans="8:15" s="179" customFormat="1" x14ac:dyDescent="0.2">
      <c r="H28486" s="180"/>
      <c r="I28486" s="180"/>
      <c r="L28486" s="181"/>
      <c r="M28486" s="180"/>
      <c r="N28486" s="180"/>
      <c r="O28486" s="180"/>
    </row>
    <row r="28487" spans="8:15" s="179" customFormat="1" x14ac:dyDescent="0.2">
      <c r="H28487" s="180"/>
      <c r="I28487" s="180"/>
      <c r="L28487" s="181"/>
      <c r="M28487" s="180"/>
      <c r="N28487" s="180"/>
      <c r="O28487" s="180"/>
    </row>
    <row r="28488" spans="8:15" s="179" customFormat="1" x14ac:dyDescent="0.2">
      <c r="H28488" s="180"/>
      <c r="I28488" s="180"/>
      <c r="L28488" s="181"/>
      <c r="M28488" s="180"/>
      <c r="N28488" s="180"/>
      <c r="O28488" s="180"/>
    </row>
    <row r="28489" spans="8:15" s="179" customFormat="1" x14ac:dyDescent="0.2">
      <c r="H28489" s="180"/>
      <c r="I28489" s="180"/>
      <c r="L28489" s="181"/>
      <c r="M28489" s="180"/>
      <c r="N28489" s="180"/>
      <c r="O28489" s="180"/>
    </row>
    <row r="28490" spans="8:15" s="179" customFormat="1" x14ac:dyDescent="0.2">
      <c r="H28490" s="180"/>
      <c r="I28490" s="180"/>
      <c r="L28490" s="181"/>
      <c r="M28490" s="180"/>
      <c r="N28490" s="180"/>
      <c r="O28490" s="180"/>
    </row>
    <row r="28491" spans="8:15" s="179" customFormat="1" x14ac:dyDescent="0.2">
      <c r="H28491" s="180"/>
      <c r="I28491" s="180"/>
      <c r="L28491" s="181"/>
      <c r="M28491" s="180"/>
      <c r="N28491" s="180"/>
      <c r="O28491" s="180"/>
    </row>
    <row r="28492" spans="8:15" s="179" customFormat="1" x14ac:dyDescent="0.2">
      <c r="H28492" s="180"/>
      <c r="I28492" s="180"/>
      <c r="L28492" s="181"/>
      <c r="M28492" s="180"/>
      <c r="N28492" s="180"/>
      <c r="O28492" s="180"/>
    </row>
    <row r="28493" spans="8:15" s="179" customFormat="1" x14ac:dyDescent="0.2">
      <c r="H28493" s="180"/>
      <c r="I28493" s="180"/>
      <c r="L28493" s="181"/>
      <c r="M28493" s="180"/>
      <c r="N28493" s="180"/>
      <c r="O28493" s="180"/>
    </row>
    <row r="28494" spans="8:15" s="179" customFormat="1" x14ac:dyDescent="0.2">
      <c r="H28494" s="180"/>
      <c r="I28494" s="180"/>
      <c r="L28494" s="181"/>
      <c r="M28494" s="180"/>
      <c r="N28494" s="180"/>
      <c r="O28494" s="180"/>
    </row>
    <row r="28495" spans="8:15" s="179" customFormat="1" x14ac:dyDescent="0.2">
      <c r="H28495" s="180"/>
      <c r="I28495" s="180"/>
      <c r="L28495" s="181"/>
      <c r="M28495" s="180"/>
      <c r="N28495" s="180"/>
      <c r="O28495" s="180"/>
    </row>
    <row r="28496" spans="8:15" s="179" customFormat="1" x14ac:dyDescent="0.2">
      <c r="H28496" s="180"/>
      <c r="I28496" s="180"/>
      <c r="L28496" s="181"/>
      <c r="M28496" s="180"/>
      <c r="N28496" s="180"/>
      <c r="O28496" s="180"/>
    </row>
    <row r="28497" spans="8:15" s="179" customFormat="1" x14ac:dyDescent="0.2">
      <c r="H28497" s="180"/>
      <c r="I28497" s="180"/>
      <c r="L28497" s="181"/>
      <c r="M28497" s="180"/>
      <c r="N28497" s="180"/>
      <c r="O28497" s="180"/>
    </row>
    <row r="28498" spans="8:15" s="179" customFormat="1" x14ac:dyDescent="0.2">
      <c r="H28498" s="180"/>
      <c r="I28498" s="180"/>
      <c r="L28498" s="181"/>
      <c r="M28498" s="180"/>
      <c r="N28498" s="180"/>
      <c r="O28498" s="180"/>
    </row>
    <row r="28499" spans="8:15" s="179" customFormat="1" x14ac:dyDescent="0.2">
      <c r="H28499" s="180"/>
      <c r="I28499" s="180"/>
      <c r="L28499" s="181"/>
      <c r="M28499" s="180"/>
      <c r="N28499" s="180"/>
      <c r="O28499" s="180"/>
    </row>
    <row r="28500" spans="8:15" s="179" customFormat="1" x14ac:dyDescent="0.2">
      <c r="H28500" s="180"/>
      <c r="I28500" s="180"/>
      <c r="L28500" s="181"/>
      <c r="M28500" s="180"/>
      <c r="N28500" s="180"/>
      <c r="O28500" s="180"/>
    </row>
    <row r="28501" spans="8:15" s="179" customFormat="1" x14ac:dyDescent="0.2">
      <c r="H28501" s="180"/>
      <c r="I28501" s="180"/>
      <c r="L28501" s="181"/>
      <c r="M28501" s="180"/>
      <c r="N28501" s="180"/>
      <c r="O28501" s="180"/>
    </row>
    <row r="28502" spans="8:15" s="179" customFormat="1" x14ac:dyDescent="0.2">
      <c r="H28502" s="180"/>
      <c r="I28502" s="180"/>
      <c r="L28502" s="181"/>
      <c r="M28502" s="180"/>
      <c r="N28502" s="180"/>
      <c r="O28502" s="180"/>
    </row>
    <row r="28503" spans="8:15" s="179" customFormat="1" x14ac:dyDescent="0.2">
      <c r="H28503" s="180"/>
      <c r="I28503" s="180"/>
      <c r="L28503" s="181"/>
      <c r="M28503" s="180"/>
      <c r="N28503" s="180"/>
      <c r="O28503" s="180"/>
    </row>
    <row r="28504" spans="8:15" s="179" customFormat="1" x14ac:dyDescent="0.2">
      <c r="H28504" s="180"/>
      <c r="I28504" s="180"/>
      <c r="L28504" s="181"/>
      <c r="M28504" s="180"/>
      <c r="N28504" s="180"/>
      <c r="O28504" s="180"/>
    </row>
    <row r="28505" spans="8:15" s="179" customFormat="1" x14ac:dyDescent="0.2">
      <c r="H28505" s="180"/>
      <c r="I28505" s="180"/>
      <c r="L28505" s="181"/>
      <c r="M28505" s="180"/>
      <c r="N28505" s="180"/>
      <c r="O28505" s="180"/>
    </row>
    <row r="28506" spans="8:15" s="179" customFormat="1" x14ac:dyDescent="0.2">
      <c r="H28506" s="180"/>
      <c r="I28506" s="180"/>
      <c r="L28506" s="181"/>
      <c r="M28506" s="180"/>
      <c r="N28506" s="180"/>
      <c r="O28506" s="180"/>
    </row>
    <row r="28507" spans="8:15" s="179" customFormat="1" x14ac:dyDescent="0.2">
      <c r="H28507" s="180"/>
      <c r="I28507" s="180"/>
      <c r="L28507" s="181"/>
      <c r="M28507" s="180"/>
      <c r="N28507" s="180"/>
      <c r="O28507" s="180"/>
    </row>
    <row r="28508" spans="8:15" s="179" customFormat="1" x14ac:dyDescent="0.2">
      <c r="H28508" s="180"/>
      <c r="I28508" s="180"/>
      <c r="L28508" s="181"/>
      <c r="M28508" s="180"/>
      <c r="N28508" s="180"/>
      <c r="O28508" s="180"/>
    </row>
    <row r="28509" spans="8:15" s="179" customFormat="1" x14ac:dyDescent="0.2">
      <c r="H28509" s="180"/>
      <c r="I28509" s="180"/>
      <c r="L28509" s="181"/>
      <c r="M28509" s="180"/>
      <c r="N28509" s="180"/>
      <c r="O28509" s="180"/>
    </row>
    <row r="28510" spans="8:15" s="179" customFormat="1" x14ac:dyDescent="0.2">
      <c r="H28510" s="180"/>
      <c r="I28510" s="180"/>
      <c r="L28510" s="181"/>
      <c r="M28510" s="180"/>
      <c r="N28510" s="180"/>
      <c r="O28510" s="180"/>
    </row>
    <row r="28511" spans="8:15" s="179" customFormat="1" x14ac:dyDescent="0.2">
      <c r="H28511" s="180"/>
      <c r="I28511" s="180"/>
      <c r="L28511" s="181"/>
      <c r="M28511" s="180"/>
      <c r="N28511" s="180"/>
      <c r="O28511" s="180"/>
    </row>
    <row r="28512" spans="8:15" s="179" customFormat="1" x14ac:dyDescent="0.2">
      <c r="H28512" s="180"/>
      <c r="I28512" s="180"/>
      <c r="L28512" s="181"/>
      <c r="M28512" s="180"/>
      <c r="N28512" s="180"/>
      <c r="O28512" s="180"/>
    </row>
    <row r="28513" spans="8:15" s="179" customFormat="1" x14ac:dyDescent="0.2">
      <c r="H28513" s="180"/>
      <c r="I28513" s="180"/>
      <c r="L28513" s="181"/>
      <c r="M28513" s="180"/>
      <c r="N28513" s="180"/>
      <c r="O28513" s="180"/>
    </row>
    <row r="28514" spans="8:15" s="179" customFormat="1" x14ac:dyDescent="0.2">
      <c r="H28514" s="180"/>
      <c r="I28514" s="180"/>
      <c r="L28514" s="181"/>
      <c r="M28514" s="180"/>
      <c r="N28514" s="180"/>
      <c r="O28514" s="180"/>
    </row>
    <row r="28515" spans="8:15" s="179" customFormat="1" x14ac:dyDescent="0.2">
      <c r="H28515" s="180"/>
      <c r="I28515" s="180"/>
      <c r="L28515" s="181"/>
      <c r="M28515" s="180"/>
      <c r="N28515" s="180"/>
      <c r="O28515" s="180"/>
    </row>
    <row r="28516" spans="8:15" s="179" customFormat="1" x14ac:dyDescent="0.2">
      <c r="H28516" s="180"/>
      <c r="I28516" s="180"/>
      <c r="L28516" s="181"/>
      <c r="M28516" s="180"/>
      <c r="N28516" s="180"/>
      <c r="O28516" s="180"/>
    </row>
    <row r="28517" spans="8:15" s="179" customFormat="1" x14ac:dyDescent="0.2">
      <c r="H28517" s="180"/>
      <c r="I28517" s="180"/>
      <c r="L28517" s="181"/>
      <c r="M28517" s="180"/>
      <c r="N28517" s="180"/>
      <c r="O28517" s="180"/>
    </row>
    <row r="28518" spans="8:15" s="179" customFormat="1" x14ac:dyDescent="0.2">
      <c r="H28518" s="180"/>
      <c r="I28518" s="180"/>
      <c r="L28518" s="181"/>
      <c r="M28518" s="180"/>
      <c r="N28518" s="180"/>
      <c r="O28518" s="180"/>
    </row>
    <row r="28519" spans="8:15" s="179" customFormat="1" x14ac:dyDescent="0.2">
      <c r="H28519" s="180"/>
      <c r="I28519" s="180"/>
      <c r="L28519" s="181"/>
      <c r="M28519" s="180"/>
      <c r="N28519" s="180"/>
      <c r="O28519" s="180"/>
    </row>
    <row r="28520" spans="8:15" s="179" customFormat="1" x14ac:dyDescent="0.2">
      <c r="H28520" s="180"/>
      <c r="I28520" s="180"/>
      <c r="L28520" s="181"/>
      <c r="M28520" s="180"/>
      <c r="N28520" s="180"/>
      <c r="O28520" s="180"/>
    </row>
    <row r="28521" spans="8:15" s="179" customFormat="1" x14ac:dyDescent="0.2">
      <c r="H28521" s="180"/>
      <c r="I28521" s="180"/>
      <c r="L28521" s="181"/>
      <c r="M28521" s="180"/>
      <c r="N28521" s="180"/>
      <c r="O28521" s="180"/>
    </row>
    <row r="28522" spans="8:15" s="179" customFormat="1" x14ac:dyDescent="0.2">
      <c r="H28522" s="180"/>
      <c r="I28522" s="180"/>
      <c r="L28522" s="181"/>
      <c r="M28522" s="180"/>
      <c r="N28522" s="180"/>
      <c r="O28522" s="180"/>
    </row>
    <row r="28523" spans="8:15" s="179" customFormat="1" x14ac:dyDescent="0.2">
      <c r="H28523" s="180"/>
      <c r="I28523" s="180"/>
      <c r="L28523" s="181"/>
      <c r="M28523" s="180"/>
      <c r="N28523" s="180"/>
      <c r="O28523" s="180"/>
    </row>
    <row r="28524" spans="8:15" s="179" customFormat="1" x14ac:dyDescent="0.2">
      <c r="H28524" s="180"/>
      <c r="I28524" s="180"/>
      <c r="L28524" s="181"/>
      <c r="M28524" s="180"/>
      <c r="N28524" s="180"/>
      <c r="O28524" s="180"/>
    </row>
    <row r="28525" spans="8:15" s="179" customFormat="1" x14ac:dyDescent="0.2">
      <c r="H28525" s="180"/>
      <c r="I28525" s="180"/>
      <c r="L28525" s="181"/>
      <c r="M28525" s="180"/>
      <c r="N28525" s="180"/>
      <c r="O28525" s="180"/>
    </row>
    <row r="28526" spans="8:15" s="179" customFormat="1" x14ac:dyDescent="0.2">
      <c r="H28526" s="180"/>
      <c r="I28526" s="180"/>
      <c r="L28526" s="181"/>
      <c r="M28526" s="180"/>
      <c r="N28526" s="180"/>
      <c r="O28526" s="180"/>
    </row>
    <row r="28527" spans="8:15" s="179" customFormat="1" x14ac:dyDescent="0.2">
      <c r="H28527" s="180"/>
      <c r="I28527" s="180"/>
      <c r="L28527" s="181"/>
      <c r="M28527" s="180"/>
      <c r="N28527" s="180"/>
      <c r="O28527" s="180"/>
    </row>
    <row r="28528" spans="8:15" s="179" customFormat="1" x14ac:dyDescent="0.2">
      <c r="H28528" s="180"/>
      <c r="I28528" s="180"/>
      <c r="L28528" s="181"/>
      <c r="M28528" s="180"/>
      <c r="N28528" s="180"/>
      <c r="O28528" s="180"/>
    </row>
    <row r="28529" spans="8:15" s="179" customFormat="1" x14ac:dyDescent="0.2">
      <c r="H28529" s="180"/>
      <c r="I28529" s="180"/>
      <c r="L28529" s="181"/>
      <c r="M28529" s="180"/>
      <c r="N28529" s="180"/>
      <c r="O28529" s="180"/>
    </row>
    <row r="28530" spans="8:15" s="179" customFormat="1" x14ac:dyDescent="0.2">
      <c r="H28530" s="180"/>
      <c r="I28530" s="180"/>
      <c r="L28530" s="181"/>
      <c r="M28530" s="180"/>
      <c r="N28530" s="180"/>
      <c r="O28530" s="180"/>
    </row>
    <row r="28531" spans="8:15" s="179" customFormat="1" x14ac:dyDescent="0.2">
      <c r="H28531" s="180"/>
      <c r="I28531" s="180"/>
      <c r="L28531" s="181"/>
      <c r="M28531" s="180"/>
      <c r="N28531" s="180"/>
      <c r="O28531" s="180"/>
    </row>
    <row r="28532" spans="8:15" s="179" customFormat="1" x14ac:dyDescent="0.2">
      <c r="H28532" s="180"/>
      <c r="I28532" s="180"/>
      <c r="L28532" s="181"/>
      <c r="M28532" s="180"/>
      <c r="N28532" s="180"/>
      <c r="O28532" s="180"/>
    </row>
    <row r="28533" spans="8:15" s="179" customFormat="1" x14ac:dyDescent="0.2">
      <c r="H28533" s="180"/>
      <c r="I28533" s="180"/>
      <c r="L28533" s="181"/>
      <c r="M28533" s="180"/>
      <c r="N28533" s="180"/>
      <c r="O28533" s="180"/>
    </row>
    <row r="28534" spans="8:15" s="179" customFormat="1" x14ac:dyDescent="0.2">
      <c r="H28534" s="180"/>
      <c r="I28534" s="180"/>
      <c r="L28534" s="181"/>
      <c r="M28534" s="180"/>
      <c r="N28534" s="180"/>
      <c r="O28534" s="180"/>
    </row>
    <row r="28535" spans="8:15" s="179" customFormat="1" x14ac:dyDescent="0.2">
      <c r="H28535" s="180"/>
      <c r="I28535" s="180"/>
      <c r="L28535" s="181"/>
      <c r="M28535" s="180"/>
      <c r="N28535" s="180"/>
      <c r="O28535" s="180"/>
    </row>
    <row r="28536" spans="8:15" s="179" customFormat="1" x14ac:dyDescent="0.2">
      <c r="H28536" s="180"/>
      <c r="I28536" s="180"/>
      <c r="L28536" s="181"/>
      <c r="M28536" s="180"/>
      <c r="N28536" s="180"/>
      <c r="O28536" s="180"/>
    </row>
    <row r="28537" spans="8:15" s="179" customFormat="1" x14ac:dyDescent="0.2">
      <c r="H28537" s="180"/>
      <c r="I28537" s="180"/>
      <c r="L28537" s="181"/>
      <c r="M28537" s="180"/>
      <c r="N28537" s="180"/>
      <c r="O28537" s="180"/>
    </row>
    <row r="28538" spans="8:15" s="179" customFormat="1" x14ac:dyDescent="0.2">
      <c r="H28538" s="180"/>
      <c r="I28538" s="180"/>
      <c r="L28538" s="181"/>
      <c r="M28538" s="180"/>
      <c r="N28538" s="180"/>
      <c r="O28538" s="180"/>
    </row>
    <row r="28539" spans="8:15" s="179" customFormat="1" x14ac:dyDescent="0.2">
      <c r="H28539" s="180"/>
      <c r="I28539" s="180"/>
      <c r="L28539" s="181"/>
      <c r="M28539" s="180"/>
      <c r="N28539" s="180"/>
      <c r="O28539" s="180"/>
    </row>
    <row r="28540" spans="8:15" s="179" customFormat="1" x14ac:dyDescent="0.2">
      <c r="H28540" s="180"/>
      <c r="I28540" s="180"/>
      <c r="L28540" s="181"/>
      <c r="M28540" s="180"/>
      <c r="N28540" s="180"/>
      <c r="O28540" s="180"/>
    </row>
    <row r="28541" spans="8:15" s="179" customFormat="1" x14ac:dyDescent="0.2">
      <c r="H28541" s="180"/>
      <c r="I28541" s="180"/>
      <c r="L28541" s="181"/>
      <c r="M28541" s="180"/>
      <c r="N28541" s="180"/>
      <c r="O28541" s="180"/>
    </row>
    <row r="28542" spans="8:15" s="179" customFormat="1" x14ac:dyDescent="0.2">
      <c r="H28542" s="180"/>
      <c r="I28542" s="180"/>
      <c r="L28542" s="181"/>
      <c r="M28542" s="180"/>
      <c r="N28542" s="180"/>
      <c r="O28542" s="180"/>
    </row>
    <row r="28543" spans="8:15" s="179" customFormat="1" x14ac:dyDescent="0.2">
      <c r="H28543" s="180"/>
      <c r="I28543" s="180"/>
      <c r="L28543" s="181"/>
      <c r="M28543" s="180"/>
      <c r="N28543" s="180"/>
      <c r="O28543" s="180"/>
    </row>
    <row r="28544" spans="8:15" s="179" customFormat="1" x14ac:dyDescent="0.2">
      <c r="H28544" s="180"/>
      <c r="I28544" s="180"/>
      <c r="L28544" s="181"/>
      <c r="M28544" s="180"/>
      <c r="N28544" s="180"/>
      <c r="O28544" s="180"/>
    </row>
    <row r="28545" spans="8:15" s="179" customFormat="1" x14ac:dyDescent="0.2">
      <c r="H28545" s="180"/>
      <c r="I28545" s="180"/>
      <c r="L28545" s="181"/>
      <c r="M28545" s="180"/>
      <c r="N28545" s="180"/>
      <c r="O28545" s="180"/>
    </row>
    <row r="28546" spans="8:15" s="179" customFormat="1" x14ac:dyDescent="0.2">
      <c r="H28546" s="180"/>
      <c r="I28546" s="180"/>
      <c r="L28546" s="181"/>
      <c r="M28546" s="180"/>
      <c r="N28546" s="180"/>
      <c r="O28546" s="180"/>
    </row>
    <row r="28547" spans="8:15" s="179" customFormat="1" x14ac:dyDescent="0.2">
      <c r="H28547" s="180"/>
      <c r="I28547" s="180"/>
      <c r="L28547" s="181"/>
      <c r="M28547" s="180"/>
      <c r="N28547" s="180"/>
      <c r="O28547" s="180"/>
    </row>
    <row r="28548" spans="8:15" s="179" customFormat="1" x14ac:dyDescent="0.2">
      <c r="H28548" s="180"/>
      <c r="I28548" s="180"/>
      <c r="L28548" s="181"/>
      <c r="M28548" s="180"/>
      <c r="N28548" s="180"/>
      <c r="O28548" s="180"/>
    </row>
    <row r="28549" spans="8:15" s="179" customFormat="1" x14ac:dyDescent="0.2">
      <c r="H28549" s="180"/>
      <c r="I28549" s="180"/>
      <c r="L28549" s="181"/>
      <c r="M28549" s="180"/>
      <c r="N28549" s="180"/>
      <c r="O28549" s="180"/>
    </row>
    <row r="28550" spans="8:15" s="179" customFormat="1" x14ac:dyDescent="0.2">
      <c r="H28550" s="180"/>
      <c r="I28550" s="180"/>
      <c r="L28550" s="181"/>
      <c r="M28550" s="180"/>
      <c r="N28550" s="180"/>
      <c r="O28550" s="180"/>
    </row>
    <row r="28551" spans="8:15" s="179" customFormat="1" x14ac:dyDescent="0.2">
      <c r="H28551" s="180"/>
      <c r="I28551" s="180"/>
      <c r="L28551" s="181"/>
      <c r="M28551" s="180"/>
      <c r="N28551" s="180"/>
      <c r="O28551" s="180"/>
    </row>
    <row r="28552" spans="8:15" s="179" customFormat="1" x14ac:dyDescent="0.2">
      <c r="H28552" s="180"/>
      <c r="I28552" s="180"/>
      <c r="L28552" s="181"/>
      <c r="M28552" s="180"/>
      <c r="N28552" s="180"/>
      <c r="O28552" s="180"/>
    </row>
    <row r="28553" spans="8:15" s="179" customFormat="1" x14ac:dyDescent="0.2">
      <c r="H28553" s="180"/>
      <c r="I28553" s="180"/>
      <c r="L28553" s="181"/>
      <c r="M28553" s="180"/>
      <c r="N28553" s="180"/>
      <c r="O28553" s="180"/>
    </row>
    <row r="28554" spans="8:15" s="179" customFormat="1" x14ac:dyDescent="0.2">
      <c r="H28554" s="180"/>
      <c r="I28554" s="180"/>
      <c r="L28554" s="181"/>
      <c r="M28554" s="180"/>
      <c r="N28554" s="180"/>
      <c r="O28554" s="180"/>
    </row>
    <row r="28555" spans="8:15" s="179" customFormat="1" x14ac:dyDescent="0.2">
      <c r="H28555" s="180"/>
      <c r="I28555" s="180"/>
      <c r="L28555" s="181"/>
      <c r="M28555" s="180"/>
      <c r="N28555" s="180"/>
      <c r="O28555" s="180"/>
    </row>
    <row r="28556" spans="8:15" s="179" customFormat="1" x14ac:dyDescent="0.2">
      <c r="H28556" s="180"/>
      <c r="I28556" s="180"/>
      <c r="L28556" s="181"/>
      <c r="M28556" s="180"/>
      <c r="N28556" s="180"/>
      <c r="O28556" s="180"/>
    </row>
    <row r="28557" spans="8:15" s="179" customFormat="1" x14ac:dyDescent="0.2">
      <c r="H28557" s="180"/>
      <c r="I28557" s="180"/>
      <c r="L28557" s="181"/>
      <c r="M28557" s="180"/>
      <c r="N28557" s="180"/>
      <c r="O28557" s="180"/>
    </row>
    <row r="28558" spans="8:15" s="179" customFormat="1" x14ac:dyDescent="0.2">
      <c r="H28558" s="180"/>
      <c r="I28558" s="180"/>
      <c r="L28558" s="181"/>
      <c r="M28558" s="180"/>
      <c r="N28558" s="180"/>
      <c r="O28558" s="180"/>
    </row>
    <row r="28559" spans="8:15" s="179" customFormat="1" x14ac:dyDescent="0.2">
      <c r="H28559" s="180"/>
      <c r="I28559" s="180"/>
      <c r="L28559" s="181"/>
      <c r="M28559" s="180"/>
      <c r="N28559" s="180"/>
      <c r="O28559" s="180"/>
    </row>
    <row r="28560" spans="8:15" s="179" customFormat="1" x14ac:dyDescent="0.2">
      <c r="H28560" s="180"/>
      <c r="I28560" s="180"/>
      <c r="L28560" s="181"/>
      <c r="M28560" s="180"/>
      <c r="N28560" s="180"/>
      <c r="O28560" s="180"/>
    </row>
    <row r="28561" spans="8:15" s="179" customFormat="1" x14ac:dyDescent="0.2">
      <c r="H28561" s="180"/>
      <c r="I28561" s="180"/>
      <c r="L28561" s="181"/>
      <c r="M28561" s="180"/>
      <c r="N28561" s="180"/>
      <c r="O28561" s="180"/>
    </row>
    <row r="28562" spans="8:15" s="179" customFormat="1" x14ac:dyDescent="0.2">
      <c r="H28562" s="180"/>
      <c r="I28562" s="180"/>
      <c r="L28562" s="181"/>
      <c r="M28562" s="180"/>
      <c r="N28562" s="180"/>
      <c r="O28562" s="180"/>
    </row>
    <row r="28563" spans="8:15" s="179" customFormat="1" x14ac:dyDescent="0.2">
      <c r="H28563" s="180"/>
      <c r="I28563" s="180"/>
      <c r="L28563" s="181"/>
      <c r="M28563" s="180"/>
      <c r="N28563" s="180"/>
      <c r="O28563" s="180"/>
    </row>
    <row r="28564" spans="8:15" s="179" customFormat="1" x14ac:dyDescent="0.2">
      <c r="H28564" s="180"/>
      <c r="I28564" s="180"/>
      <c r="L28564" s="181"/>
      <c r="M28564" s="180"/>
      <c r="N28564" s="180"/>
      <c r="O28564" s="180"/>
    </row>
    <row r="28565" spans="8:15" s="179" customFormat="1" x14ac:dyDescent="0.2">
      <c r="H28565" s="180"/>
      <c r="I28565" s="180"/>
      <c r="L28565" s="181"/>
      <c r="M28565" s="180"/>
      <c r="N28565" s="180"/>
      <c r="O28565" s="180"/>
    </row>
    <row r="28566" spans="8:15" s="179" customFormat="1" x14ac:dyDescent="0.2">
      <c r="H28566" s="180"/>
      <c r="I28566" s="180"/>
      <c r="L28566" s="181"/>
      <c r="M28566" s="180"/>
      <c r="N28566" s="180"/>
      <c r="O28566" s="180"/>
    </row>
    <row r="28567" spans="8:15" s="179" customFormat="1" x14ac:dyDescent="0.2">
      <c r="H28567" s="180"/>
      <c r="I28567" s="180"/>
      <c r="L28567" s="181"/>
      <c r="M28567" s="180"/>
      <c r="N28567" s="180"/>
      <c r="O28567" s="180"/>
    </row>
    <row r="28568" spans="8:15" s="179" customFormat="1" x14ac:dyDescent="0.2">
      <c r="H28568" s="180"/>
      <c r="I28568" s="180"/>
      <c r="L28568" s="181"/>
      <c r="M28568" s="180"/>
      <c r="N28568" s="180"/>
      <c r="O28568" s="180"/>
    </row>
    <row r="28569" spans="8:15" s="179" customFormat="1" x14ac:dyDescent="0.2">
      <c r="H28569" s="180"/>
      <c r="I28569" s="180"/>
      <c r="L28569" s="181"/>
      <c r="M28569" s="180"/>
      <c r="N28569" s="180"/>
      <c r="O28569" s="180"/>
    </row>
    <row r="28570" spans="8:15" s="179" customFormat="1" x14ac:dyDescent="0.2">
      <c r="H28570" s="180"/>
      <c r="I28570" s="180"/>
      <c r="L28570" s="181"/>
      <c r="M28570" s="180"/>
      <c r="N28570" s="180"/>
      <c r="O28570" s="180"/>
    </row>
    <row r="28571" spans="8:15" s="179" customFormat="1" x14ac:dyDescent="0.2">
      <c r="H28571" s="180"/>
      <c r="I28571" s="180"/>
      <c r="L28571" s="181"/>
      <c r="M28571" s="180"/>
      <c r="N28571" s="180"/>
      <c r="O28571" s="180"/>
    </row>
    <row r="28572" spans="8:15" s="179" customFormat="1" x14ac:dyDescent="0.2">
      <c r="H28572" s="180"/>
      <c r="I28572" s="180"/>
      <c r="L28572" s="181"/>
      <c r="M28572" s="180"/>
      <c r="N28572" s="180"/>
      <c r="O28572" s="180"/>
    </row>
    <row r="28573" spans="8:15" s="179" customFormat="1" x14ac:dyDescent="0.2">
      <c r="H28573" s="180"/>
      <c r="I28573" s="180"/>
      <c r="L28573" s="181"/>
      <c r="M28573" s="180"/>
      <c r="N28573" s="180"/>
      <c r="O28573" s="180"/>
    </row>
    <row r="28574" spans="8:15" s="179" customFormat="1" x14ac:dyDescent="0.2">
      <c r="H28574" s="180"/>
      <c r="I28574" s="180"/>
      <c r="L28574" s="181"/>
      <c r="M28574" s="180"/>
      <c r="N28574" s="180"/>
      <c r="O28574" s="180"/>
    </row>
    <row r="28575" spans="8:15" s="179" customFormat="1" x14ac:dyDescent="0.2">
      <c r="H28575" s="180"/>
      <c r="I28575" s="180"/>
      <c r="L28575" s="181"/>
      <c r="M28575" s="180"/>
      <c r="N28575" s="180"/>
      <c r="O28575" s="180"/>
    </row>
    <row r="28576" spans="8:15" s="179" customFormat="1" x14ac:dyDescent="0.2">
      <c r="H28576" s="180"/>
      <c r="I28576" s="180"/>
      <c r="L28576" s="181"/>
      <c r="M28576" s="180"/>
      <c r="N28576" s="180"/>
      <c r="O28576" s="180"/>
    </row>
    <row r="28577" spans="8:15" s="179" customFormat="1" x14ac:dyDescent="0.2">
      <c r="H28577" s="180"/>
      <c r="I28577" s="180"/>
      <c r="L28577" s="181"/>
      <c r="M28577" s="180"/>
      <c r="N28577" s="180"/>
      <c r="O28577" s="180"/>
    </row>
    <row r="28578" spans="8:15" s="179" customFormat="1" x14ac:dyDescent="0.2">
      <c r="H28578" s="180"/>
      <c r="I28578" s="180"/>
      <c r="L28578" s="181"/>
      <c r="M28578" s="180"/>
      <c r="N28578" s="180"/>
      <c r="O28578" s="180"/>
    </row>
    <row r="28579" spans="8:15" s="179" customFormat="1" x14ac:dyDescent="0.2">
      <c r="H28579" s="180"/>
      <c r="I28579" s="180"/>
      <c r="L28579" s="181"/>
      <c r="M28579" s="180"/>
      <c r="N28579" s="180"/>
      <c r="O28579" s="180"/>
    </row>
    <row r="28580" spans="8:15" s="179" customFormat="1" x14ac:dyDescent="0.2">
      <c r="H28580" s="180"/>
      <c r="I28580" s="180"/>
      <c r="L28580" s="181"/>
      <c r="M28580" s="180"/>
      <c r="N28580" s="180"/>
      <c r="O28580" s="180"/>
    </row>
    <row r="28581" spans="8:15" s="179" customFormat="1" x14ac:dyDescent="0.2">
      <c r="H28581" s="180"/>
      <c r="I28581" s="180"/>
      <c r="L28581" s="181"/>
      <c r="M28581" s="180"/>
      <c r="N28581" s="180"/>
      <c r="O28581" s="180"/>
    </row>
    <row r="28582" spans="8:15" s="179" customFormat="1" x14ac:dyDescent="0.2">
      <c r="H28582" s="180"/>
      <c r="I28582" s="180"/>
      <c r="L28582" s="181"/>
      <c r="M28582" s="180"/>
      <c r="N28582" s="180"/>
      <c r="O28582" s="180"/>
    </row>
    <row r="28583" spans="8:15" s="179" customFormat="1" x14ac:dyDescent="0.2">
      <c r="H28583" s="180"/>
      <c r="I28583" s="180"/>
      <c r="L28583" s="181"/>
      <c r="M28583" s="180"/>
      <c r="N28583" s="180"/>
      <c r="O28583" s="180"/>
    </row>
    <row r="28584" spans="8:15" s="179" customFormat="1" x14ac:dyDescent="0.2">
      <c r="H28584" s="180"/>
      <c r="I28584" s="180"/>
      <c r="L28584" s="181"/>
      <c r="M28584" s="180"/>
      <c r="N28584" s="180"/>
      <c r="O28584" s="180"/>
    </row>
    <row r="28585" spans="8:15" s="179" customFormat="1" x14ac:dyDescent="0.2">
      <c r="H28585" s="180"/>
      <c r="I28585" s="180"/>
      <c r="L28585" s="181"/>
      <c r="M28585" s="180"/>
      <c r="N28585" s="180"/>
      <c r="O28585" s="180"/>
    </row>
    <row r="28586" spans="8:15" s="179" customFormat="1" x14ac:dyDescent="0.2">
      <c r="H28586" s="180"/>
      <c r="I28586" s="180"/>
      <c r="L28586" s="181"/>
      <c r="M28586" s="180"/>
      <c r="N28586" s="180"/>
      <c r="O28586" s="180"/>
    </row>
    <row r="28587" spans="8:15" s="179" customFormat="1" x14ac:dyDescent="0.2">
      <c r="H28587" s="180"/>
      <c r="I28587" s="180"/>
      <c r="L28587" s="181"/>
      <c r="M28587" s="180"/>
      <c r="N28587" s="180"/>
      <c r="O28587" s="180"/>
    </row>
    <row r="28588" spans="8:15" s="179" customFormat="1" x14ac:dyDescent="0.2">
      <c r="H28588" s="180"/>
      <c r="I28588" s="180"/>
      <c r="L28588" s="181"/>
      <c r="M28588" s="180"/>
      <c r="N28588" s="180"/>
      <c r="O28588" s="180"/>
    </row>
    <row r="28589" spans="8:15" s="179" customFormat="1" x14ac:dyDescent="0.2">
      <c r="H28589" s="180"/>
      <c r="I28589" s="180"/>
      <c r="L28589" s="181"/>
      <c r="M28589" s="180"/>
      <c r="N28589" s="180"/>
      <c r="O28589" s="180"/>
    </row>
    <row r="28590" spans="8:15" s="179" customFormat="1" x14ac:dyDescent="0.2">
      <c r="H28590" s="180"/>
      <c r="I28590" s="180"/>
      <c r="L28590" s="181"/>
      <c r="M28590" s="180"/>
      <c r="N28590" s="180"/>
      <c r="O28590" s="180"/>
    </row>
    <row r="28591" spans="8:15" s="179" customFormat="1" x14ac:dyDescent="0.2">
      <c r="H28591" s="180"/>
      <c r="I28591" s="180"/>
      <c r="L28591" s="181"/>
      <c r="M28591" s="180"/>
      <c r="N28591" s="180"/>
      <c r="O28591" s="180"/>
    </row>
    <row r="28592" spans="8:15" s="179" customFormat="1" x14ac:dyDescent="0.2">
      <c r="H28592" s="180"/>
      <c r="I28592" s="180"/>
      <c r="L28592" s="181"/>
      <c r="M28592" s="180"/>
      <c r="N28592" s="180"/>
      <c r="O28592" s="180"/>
    </row>
    <row r="28593" spans="8:15" s="179" customFormat="1" x14ac:dyDescent="0.2">
      <c r="H28593" s="180"/>
      <c r="I28593" s="180"/>
      <c r="L28593" s="181"/>
      <c r="M28593" s="180"/>
      <c r="N28593" s="180"/>
      <c r="O28593" s="180"/>
    </row>
    <row r="28594" spans="8:15" s="179" customFormat="1" x14ac:dyDescent="0.2">
      <c r="H28594" s="180"/>
      <c r="I28594" s="180"/>
      <c r="L28594" s="181"/>
      <c r="M28594" s="180"/>
      <c r="N28594" s="180"/>
      <c r="O28594" s="180"/>
    </row>
    <row r="28595" spans="8:15" s="179" customFormat="1" x14ac:dyDescent="0.2">
      <c r="H28595" s="180"/>
      <c r="I28595" s="180"/>
      <c r="L28595" s="181"/>
      <c r="M28595" s="180"/>
      <c r="N28595" s="180"/>
      <c r="O28595" s="180"/>
    </row>
    <row r="28596" spans="8:15" s="179" customFormat="1" x14ac:dyDescent="0.2">
      <c r="H28596" s="180"/>
      <c r="I28596" s="180"/>
      <c r="L28596" s="181"/>
      <c r="M28596" s="180"/>
      <c r="N28596" s="180"/>
      <c r="O28596" s="180"/>
    </row>
    <row r="28597" spans="8:15" s="179" customFormat="1" x14ac:dyDescent="0.2">
      <c r="H28597" s="180"/>
      <c r="I28597" s="180"/>
      <c r="L28597" s="181"/>
      <c r="M28597" s="180"/>
      <c r="N28597" s="180"/>
      <c r="O28597" s="180"/>
    </row>
    <row r="28598" spans="8:15" s="179" customFormat="1" x14ac:dyDescent="0.2">
      <c r="H28598" s="180"/>
      <c r="I28598" s="180"/>
      <c r="L28598" s="181"/>
      <c r="M28598" s="180"/>
      <c r="N28598" s="180"/>
      <c r="O28598" s="180"/>
    </row>
    <row r="28599" spans="8:15" s="179" customFormat="1" x14ac:dyDescent="0.2">
      <c r="H28599" s="180"/>
      <c r="I28599" s="180"/>
      <c r="L28599" s="181"/>
      <c r="M28599" s="180"/>
      <c r="N28599" s="180"/>
      <c r="O28599" s="180"/>
    </row>
    <row r="28600" spans="8:15" s="179" customFormat="1" x14ac:dyDescent="0.2">
      <c r="H28600" s="180"/>
      <c r="I28600" s="180"/>
      <c r="L28600" s="181"/>
      <c r="M28600" s="180"/>
      <c r="N28600" s="180"/>
      <c r="O28600" s="180"/>
    </row>
    <row r="28601" spans="8:15" s="179" customFormat="1" x14ac:dyDescent="0.2">
      <c r="H28601" s="180"/>
      <c r="I28601" s="180"/>
      <c r="L28601" s="181"/>
      <c r="M28601" s="180"/>
      <c r="N28601" s="180"/>
      <c r="O28601" s="180"/>
    </row>
    <row r="28602" spans="8:15" s="179" customFormat="1" x14ac:dyDescent="0.2">
      <c r="H28602" s="180"/>
      <c r="I28602" s="180"/>
      <c r="L28602" s="181"/>
      <c r="M28602" s="180"/>
      <c r="N28602" s="180"/>
      <c r="O28602" s="180"/>
    </row>
    <row r="28603" spans="8:15" s="179" customFormat="1" x14ac:dyDescent="0.2">
      <c r="H28603" s="180"/>
      <c r="I28603" s="180"/>
      <c r="L28603" s="181"/>
      <c r="M28603" s="180"/>
      <c r="N28603" s="180"/>
      <c r="O28603" s="180"/>
    </row>
    <row r="28604" spans="8:15" s="179" customFormat="1" x14ac:dyDescent="0.2">
      <c r="H28604" s="180"/>
      <c r="I28604" s="180"/>
      <c r="L28604" s="181"/>
      <c r="M28604" s="180"/>
      <c r="N28604" s="180"/>
      <c r="O28604" s="180"/>
    </row>
    <row r="28605" spans="8:15" s="179" customFormat="1" x14ac:dyDescent="0.2">
      <c r="H28605" s="180"/>
      <c r="I28605" s="180"/>
      <c r="L28605" s="181"/>
      <c r="M28605" s="180"/>
      <c r="N28605" s="180"/>
      <c r="O28605" s="180"/>
    </row>
    <row r="28606" spans="8:15" s="179" customFormat="1" x14ac:dyDescent="0.2">
      <c r="H28606" s="180"/>
      <c r="I28606" s="180"/>
      <c r="L28606" s="181"/>
      <c r="M28606" s="180"/>
      <c r="N28606" s="180"/>
      <c r="O28606" s="180"/>
    </row>
    <row r="28607" spans="8:15" s="179" customFormat="1" x14ac:dyDescent="0.2">
      <c r="H28607" s="180"/>
      <c r="I28607" s="180"/>
      <c r="L28607" s="181"/>
      <c r="M28607" s="180"/>
      <c r="N28607" s="180"/>
      <c r="O28607" s="180"/>
    </row>
    <row r="28608" spans="8:15" s="179" customFormat="1" x14ac:dyDescent="0.2">
      <c r="H28608" s="180"/>
      <c r="I28608" s="180"/>
      <c r="L28608" s="181"/>
      <c r="M28608" s="180"/>
      <c r="N28608" s="180"/>
      <c r="O28608" s="180"/>
    </row>
    <row r="28609" spans="8:15" s="179" customFormat="1" x14ac:dyDescent="0.2">
      <c r="H28609" s="180"/>
      <c r="I28609" s="180"/>
      <c r="L28609" s="181"/>
      <c r="M28609" s="180"/>
      <c r="N28609" s="180"/>
      <c r="O28609" s="180"/>
    </row>
    <row r="28610" spans="8:15" s="179" customFormat="1" x14ac:dyDescent="0.2">
      <c r="H28610" s="180"/>
      <c r="I28610" s="180"/>
      <c r="L28610" s="181"/>
      <c r="M28610" s="180"/>
      <c r="N28610" s="180"/>
      <c r="O28610" s="180"/>
    </row>
    <row r="28611" spans="8:15" s="179" customFormat="1" x14ac:dyDescent="0.2">
      <c r="H28611" s="180"/>
      <c r="I28611" s="180"/>
      <c r="L28611" s="181"/>
      <c r="M28611" s="180"/>
      <c r="N28611" s="180"/>
      <c r="O28611" s="180"/>
    </row>
    <row r="28612" spans="8:15" s="179" customFormat="1" x14ac:dyDescent="0.2">
      <c r="H28612" s="180"/>
      <c r="I28612" s="180"/>
      <c r="L28612" s="181"/>
      <c r="M28612" s="180"/>
      <c r="N28612" s="180"/>
      <c r="O28612" s="180"/>
    </row>
    <row r="28613" spans="8:15" s="179" customFormat="1" x14ac:dyDescent="0.2">
      <c r="H28613" s="180"/>
      <c r="I28613" s="180"/>
      <c r="L28613" s="181"/>
      <c r="M28613" s="180"/>
      <c r="N28613" s="180"/>
      <c r="O28613" s="180"/>
    </row>
    <row r="28614" spans="8:15" s="179" customFormat="1" x14ac:dyDescent="0.2">
      <c r="H28614" s="180"/>
      <c r="I28614" s="180"/>
      <c r="L28614" s="181"/>
      <c r="M28614" s="180"/>
      <c r="N28614" s="180"/>
      <c r="O28614" s="180"/>
    </row>
    <row r="28615" spans="8:15" s="179" customFormat="1" x14ac:dyDescent="0.2">
      <c r="H28615" s="180"/>
      <c r="I28615" s="180"/>
      <c r="L28615" s="181"/>
      <c r="M28615" s="180"/>
      <c r="N28615" s="180"/>
      <c r="O28615" s="180"/>
    </row>
    <row r="28616" spans="8:15" s="179" customFormat="1" x14ac:dyDescent="0.2">
      <c r="H28616" s="180"/>
      <c r="I28616" s="180"/>
      <c r="L28616" s="181"/>
      <c r="M28616" s="180"/>
      <c r="N28616" s="180"/>
      <c r="O28616" s="180"/>
    </row>
    <row r="28617" spans="8:15" s="179" customFormat="1" x14ac:dyDescent="0.2">
      <c r="H28617" s="180"/>
      <c r="I28617" s="180"/>
      <c r="L28617" s="181"/>
      <c r="M28617" s="180"/>
      <c r="N28617" s="180"/>
      <c r="O28617" s="180"/>
    </row>
    <row r="28618" spans="8:15" s="179" customFormat="1" x14ac:dyDescent="0.2">
      <c r="H28618" s="180"/>
      <c r="I28618" s="180"/>
      <c r="L28618" s="181"/>
      <c r="M28618" s="180"/>
      <c r="N28618" s="180"/>
      <c r="O28618" s="180"/>
    </row>
    <row r="28619" spans="8:15" s="179" customFormat="1" x14ac:dyDescent="0.2">
      <c r="H28619" s="180"/>
      <c r="I28619" s="180"/>
      <c r="L28619" s="181"/>
      <c r="M28619" s="180"/>
      <c r="N28619" s="180"/>
      <c r="O28619" s="180"/>
    </row>
    <row r="28620" spans="8:15" s="179" customFormat="1" x14ac:dyDescent="0.2">
      <c r="H28620" s="180"/>
      <c r="I28620" s="180"/>
      <c r="L28620" s="181"/>
      <c r="M28620" s="180"/>
      <c r="N28620" s="180"/>
      <c r="O28620" s="180"/>
    </row>
    <row r="28621" spans="8:15" s="179" customFormat="1" x14ac:dyDescent="0.2">
      <c r="H28621" s="180"/>
      <c r="I28621" s="180"/>
      <c r="L28621" s="181"/>
      <c r="M28621" s="180"/>
      <c r="N28621" s="180"/>
      <c r="O28621" s="180"/>
    </row>
    <row r="28622" spans="8:15" s="179" customFormat="1" x14ac:dyDescent="0.2">
      <c r="H28622" s="180"/>
      <c r="I28622" s="180"/>
      <c r="L28622" s="181"/>
      <c r="M28622" s="180"/>
      <c r="N28622" s="180"/>
      <c r="O28622" s="180"/>
    </row>
    <row r="28623" spans="8:15" s="179" customFormat="1" x14ac:dyDescent="0.2">
      <c r="H28623" s="180"/>
      <c r="I28623" s="180"/>
      <c r="L28623" s="181"/>
      <c r="M28623" s="180"/>
      <c r="N28623" s="180"/>
      <c r="O28623" s="180"/>
    </row>
    <row r="28624" spans="8:15" s="179" customFormat="1" x14ac:dyDescent="0.2">
      <c r="H28624" s="180"/>
      <c r="I28624" s="180"/>
      <c r="L28624" s="181"/>
      <c r="M28624" s="180"/>
      <c r="N28624" s="180"/>
      <c r="O28624" s="180"/>
    </row>
    <row r="28625" spans="8:15" s="179" customFormat="1" x14ac:dyDescent="0.2">
      <c r="H28625" s="180"/>
      <c r="I28625" s="180"/>
      <c r="L28625" s="181"/>
      <c r="M28625" s="180"/>
      <c r="N28625" s="180"/>
      <c r="O28625" s="180"/>
    </row>
    <row r="28626" spans="8:15" s="179" customFormat="1" x14ac:dyDescent="0.2">
      <c r="H28626" s="180"/>
      <c r="I28626" s="180"/>
      <c r="L28626" s="181"/>
      <c r="M28626" s="180"/>
      <c r="N28626" s="180"/>
      <c r="O28626" s="180"/>
    </row>
    <row r="28627" spans="8:15" s="179" customFormat="1" x14ac:dyDescent="0.2">
      <c r="H28627" s="180"/>
      <c r="I28627" s="180"/>
      <c r="L28627" s="181"/>
      <c r="M28627" s="180"/>
      <c r="N28627" s="180"/>
      <c r="O28627" s="180"/>
    </row>
    <row r="28628" spans="8:15" s="179" customFormat="1" x14ac:dyDescent="0.2">
      <c r="H28628" s="180"/>
      <c r="I28628" s="180"/>
      <c r="L28628" s="181"/>
      <c r="M28628" s="180"/>
      <c r="N28628" s="180"/>
      <c r="O28628" s="180"/>
    </row>
    <row r="28629" spans="8:15" s="179" customFormat="1" x14ac:dyDescent="0.2">
      <c r="H28629" s="180"/>
      <c r="I28629" s="180"/>
      <c r="L28629" s="181"/>
      <c r="M28629" s="180"/>
      <c r="N28629" s="180"/>
      <c r="O28629" s="180"/>
    </row>
    <row r="28630" spans="8:15" s="179" customFormat="1" x14ac:dyDescent="0.2">
      <c r="H28630" s="180"/>
      <c r="I28630" s="180"/>
      <c r="L28630" s="181"/>
      <c r="M28630" s="180"/>
      <c r="N28630" s="180"/>
      <c r="O28630" s="180"/>
    </row>
    <row r="28631" spans="8:15" s="179" customFormat="1" x14ac:dyDescent="0.2">
      <c r="H28631" s="180"/>
      <c r="I28631" s="180"/>
      <c r="L28631" s="181"/>
      <c r="M28631" s="180"/>
      <c r="N28631" s="180"/>
      <c r="O28631" s="180"/>
    </row>
    <row r="28632" spans="8:15" s="179" customFormat="1" x14ac:dyDescent="0.2">
      <c r="H28632" s="180"/>
      <c r="I28632" s="180"/>
      <c r="L28632" s="181"/>
      <c r="M28632" s="180"/>
      <c r="N28632" s="180"/>
      <c r="O28632" s="180"/>
    </row>
    <row r="28633" spans="8:15" s="179" customFormat="1" x14ac:dyDescent="0.2">
      <c r="H28633" s="180"/>
      <c r="I28633" s="180"/>
      <c r="L28633" s="181"/>
      <c r="M28633" s="180"/>
      <c r="N28633" s="180"/>
      <c r="O28633" s="180"/>
    </row>
    <row r="28634" spans="8:15" s="179" customFormat="1" x14ac:dyDescent="0.2">
      <c r="H28634" s="180"/>
      <c r="I28634" s="180"/>
      <c r="L28634" s="181"/>
      <c r="M28634" s="180"/>
      <c r="N28634" s="180"/>
      <c r="O28634" s="180"/>
    </row>
    <row r="28635" spans="8:15" s="179" customFormat="1" x14ac:dyDescent="0.2">
      <c r="H28635" s="180"/>
      <c r="I28635" s="180"/>
      <c r="L28635" s="181"/>
      <c r="M28635" s="180"/>
      <c r="N28635" s="180"/>
      <c r="O28635" s="180"/>
    </row>
    <row r="28636" spans="8:15" s="179" customFormat="1" x14ac:dyDescent="0.2">
      <c r="H28636" s="180"/>
      <c r="I28636" s="180"/>
      <c r="L28636" s="181"/>
      <c r="M28636" s="180"/>
      <c r="N28636" s="180"/>
      <c r="O28636" s="180"/>
    </row>
    <row r="28637" spans="8:15" s="179" customFormat="1" x14ac:dyDescent="0.2">
      <c r="H28637" s="180"/>
      <c r="I28637" s="180"/>
      <c r="L28637" s="181"/>
      <c r="M28637" s="180"/>
      <c r="N28637" s="180"/>
      <c r="O28637" s="180"/>
    </row>
    <row r="28638" spans="8:15" s="179" customFormat="1" x14ac:dyDescent="0.2">
      <c r="H28638" s="180"/>
      <c r="I28638" s="180"/>
      <c r="L28638" s="181"/>
      <c r="M28638" s="180"/>
      <c r="N28638" s="180"/>
      <c r="O28638" s="180"/>
    </row>
    <row r="28639" spans="8:15" s="179" customFormat="1" x14ac:dyDescent="0.2">
      <c r="H28639" s="180"/>
      <c r="I28639" s="180"/>
      <c r="L28639" s="181"/>
      <c r="M28639" s="180"/>
      <c r="N28639" s="180"/>
      <c r="O28639" s="180"/>
    </row>
    <row r="28640" spans="8:15" s="179" customFormat="1" x14ac:dyDescent="0.2">
      <c r="H28640" s="180"/>
      <c r="I28640" s="180"/>
      <c r="L28640" s="181"/>
      <c r="M28640" s="180"/>
      <c r="N28640" s="180"/>
      <c r="O28640" s="180"/>
    </row>
    <row r="28641" spans="8:15" s="179" customFormat="1" x14ac:dyDescent="0.2">
      <c r="H28641" s="180"/>
      <c r="I28641" s="180"/>
      <c r="L28641" s="181"/>
      <c r="M28641" s="180"/>
      <c r="N28641" s="180"/>
      <c r="O28641" s="180"/>
    </row>
    <row r="28642" spans="8:15" s="179" customFormat="1" x14ac:dyDescent="0.2">
      <c r="H28642" s="180"/>
      <c r="I28642" s="180"/>
      <c r="L28642" s="181"/>
      <c r="M28642" s="180"/>
      <c r="N28642" s="180"/>
      <c r="O28642" s="180"/>
    </row>
    <row r="28643" spans="8:15" s="179" customFormat="1" x14ac:dyDescent="0.2">
      <c r="H28643" s="180"/>
      <c r="I28643" s="180"/>
      <c r="L28643" s="181"/>
      <c r="M28643" s="180"/>
      <c r="N28643" s="180"/>
      <c r="O28643" s="180"/>
    </row>
    <row r="28644" spans="8:15" s="179" customFormat="1" x14ac:dyDescent="0.2">
      <c r="H28644" s="180"/>
      <c r="I28644" s="180"/>
      <c r="L28644" s="181"/>
      <c r="M28644" s="180"/>
      <c r="N28644" s="180"/>
      <c r="O28644" s="180"/>
    </row>
    <row r="28645" spans="8:15" s="179" customFormat="1" x14ac:dyDescent="0.2">
      <c r="H28645" s="180"/>
      <c r="I28645" s="180"/>
      <c r="L28645" s="181"/>
      <c r="M28645" s="180"/>
      <c r="N28645" s="180"/>
      <c r="O28645" s="180"/>
    </row>
    <row r="28646" spans="8:15" s="179" customFormat="1" x14ac:dyDescent="0.2">
      <c r="H28646" s="180"/>
      <c r="I28646" s="180"/>
      <c r="L28646" s="181"/>
      <c r="M28646" s="180"/>
      <c r="N28646" s="180"/>
      <c r="O28646" s="180"/>
    </row>
    <row r="28647" spans="8:15" s="179" customFormat="1" x14ac:dyDescent="0.2">
      <c r="H28647" s="180"/>
      <c r="I28647" s="180"/>
      <c r="L28647" s="181"/>
      <c r="M28647" s="180"/>
      <c r="N28647" s="180"/>
      <c r="O28647" s="180"/>
    </row>
    <row r="28648" spans="8:15" s="179" customFormat="1" x14ac:dyDescent="0.2">
      <c r="H28648" s="180"/>
      <c r="I28648" s="180"/>
      <c r="L28648" s="181"/>
      <c r="M28648" s="180"/>
      <c r="N28648" s="180"/>
      <c r="O28648" s="180"/>
    </row>
    <row r="28649" spans="8:15" s="179" customFormat="1" x14ac:dyDescent="0.2">
      <c r="H28649" s="180"/>
      <c r="I28649" s="180"/>
      <c r="L28649" s="181"/>
      <c r="M28649" s="180"/>
      <c r="N28649" s="180"/>
      <c r="O28649" s="180"/>
    </row>
    <row r="28650" spans="8:15" s="179" customFormat="1" x14ac:dyDescent="0.2">
      <c r="H28650" s="180"/>
      <c r="I28650" s="180"/>
      <c r="L28650" s="181"/>
      <c r="M28650" s="180"/>
      <c r="N28650" s="180"/>
      <c r="O28650" s="180"/>
    </row>
    <row r="28651" spans="8:15" s="179" customFormat="1" x14ac:dyDescent="0.2">
      <c r="H28651" s="180"/>
      <c r="I28651" s="180"/>
      <c r="L28651" s="181"/>
      <c r="M28651" s="180"/>
      <c r="N28651" s="180"/>
      <c r="O28651" s="180"/>
    </row>
    <row r="28652" spans="8:15" s="179" customFormat="1" x14ac:dyDescent="0.2">
      <c r="H28652" s="180"/>
      <c r="I28652" s="180"/>
      <c r="L28652" s="181"/>
      <c r="M28652" s="180"/>
      <c r="N28652" s="180"/>
      <c r="O28652" s="180"/>
    </row>
    <row r="28653" spans="8:15" s="179" customFormat="1" x14ac:dyDescent="0.2">
      <c r="H28653" s="180"/>
      <c r="I28653" s="180"/>
      <c r="L28653" s="181"/>
      <c r="M28653" s="180"/>
      <c r="N28653" s="180"/>
      <c r="O28653" s="180"/>
    </row>
    <row r="28654" spans="8:15" s="179" customFormat="1" x14ac:dyDescent="0.2">
      <c r="H28654" s="180"/>
      <c r="I28654" s="180"/>
      <c r="L28654" s="181"/>
      <c r="M28654" s="180"/>
      <c r="N28654" s="180"/>
      <c r="O28654" s="180"/>
    </row>
    <row r="28655" spans="8:15" s="179" customFormat="1" x14ac:dyDescent="0.2">
      <c r="H28655" s="180"/>
      <c r="I28655" s="180"/>
      <c r="L28655" s="181"/>
      <c r="M28655" s="180"/>
      <c r="N28655" s="180"/>
      <c r="O28655" s="180"/>
    </row>
    <row r="28656" spans="8:15" s="179" customFormat="1" x14ac:dyDescent="0.2">
      <c r="H28656" s="180"/>
      <c r="I28656" s="180"/>
      <c r="L28656" s="181"/>
      <c r="M28656" s="180"/>
      <c r="N28656" s="180"/>
      <c r="O28656" s="180"/>
    </row>
    <row r="28657" spans="8:15" s="179" customFormat="1" x14ac:dyDescent="0.2">
      <c r="H28657" s="180"/>
      <c r="I28657" s="180"/>
      <c r="L28657" s="181"/>
      <c r="M28657" s="180"/>
      <c r="N28657" s="180"/>
      <c r="O28657" s="180"/>
    </row>
    <row r="28658" spans="8:15" s="179" customFormat="1" x14ac:dyDescent="0.2">
      <c r="H28658" s="180"/>
      <c r="I28658" s="180"/>
      <c r="L28658" s="181"/>
      <c r="M28658" s="180"/>
      <c r="N28658" s="180"/>
      <c r="O28658" s="180"/>
    </row>
    <row r="28659" spans="8:15" s="179" customFormat="1" x14ac:dyDescent="0.2">
      <c r="H28659" s="180"/>
      <c r="I28659" s="180"/>
      <c r="L28659" s="181"/>
      <c r="M28659" s="180"/>
      <c r="N28659" s="180"/>
      <c r="O28659" s="180"/>
    </row>
    <row r="28660" spans="8:15" s="179" customFormat="1" x14ac:dyDescent="0.2">
      <c r="H28660" s="180"/>
      <c r="I28660" s="180"/>
      <c r="L28660" s="181"/>
      <c r="M28660" s="180"/>
      <c r="N28660" s="180"/>
      <c r="O28660" s="180"/>
    </row>
    <row r="28661" spans="8:15" s="179" customFormat="1" x14ac:dyDescent="0.2">
      <c r="H28661" s="180"/>
      <c r="I28661" s="180"/>
      <c r="L28661" s="181"/>
      <c r="M28661" s="180"/>
      <c r="N28661" s="180"/>
      <c r="O28661" s="180"/>
    </row>
    <row r="28662" spans="8:15" s="179" customFormat="1" x14ac:dyDescent="0.2">
      <c r="H28662" s="180"/>
      <c r="I28662" s="180"/>
      <c r="L28662" s="181"/>
      <c r="M28662" s="180"/>
      <c r="N28662" s="180"/>
      <c r="O28662" s="180"/>
    </row>
    <row r="28663" spans="8:15" s="179" customFormat="1" x14ac:dyDescent="0.2">
      <c r="H28663" s="180"/>
      <c r="I28663" s="180"/>
      <c r="L28663" s="181"/>
      <c r="M28663" s="180"/>
      <c r="N28663" s="180"/>
      <c r="O28663" s="180"/>
    </row>
    <row r="28664" spans="8:15" s="179" customFormat="1" x14ac:dyDescent="0.2">
      <c r="H28664" s="180"/>
      <c r="I28664" s="180"/>
      <c r="L28664" s="181"/>
      <c r="M28664" s="180"/>
      <c r="N28664" s="180"/>
      <c r="O28664" s="180"/>
    </row>
    <row r="28665" spans="8:15" s="179" customFormat="1" x14ac:dyDescent="0.2">
      <c r="H28665" s="180"/>
      <c r="I28665" s="180"/>
      <c r="L28665" s="181"/>
      <c r="M28665" s="180"/>
      <c r="N28665" s="180"/>
      <c r="O28665" s="180"/>
    </row>
    <row r="28666" spans="8:15" s="179" customFormat="1" x14ac:dyDescent="0.2">
      <c r="H28666" s="180"/>
      <c r="I28666" s="180"/>
      <c r="L28666" s="181"/>
      <c r="M28666" s="180"/>
      <c r="N28666" s="180"/>
      <c r="O28666" s="180"/>
    </row>
    <row r="28667" spans="8:15" s="179" customFormat="1" x14ac:dyDescent="0.2">
      <c r="H28667" s="180"/>
      <c r="I28667" s="180"/>
      <c r="L28667" s="181"/>
      <c r="M28667" s="180"/>
      <c r="N28667" s="180"/>
      <c r="O28667" s="180"/>
    </row>
    <row r="28668" spans="8:15" s="179" customFormat="1" x14ac:dyDescent="0.2">
      <c r="H28668" s="180"/>
      <c r="I28668" s="180"/>
      <c r="L28668" s="181"/>
      <c r="M28668" s="180"/>
      <c r="N28668" s="180"/>
      <c r="O28668" s="180"/>
    </row>
    <row r="28669" spans="8:15" s="179" customFormat="1" x14ac:dyDescent="0.2">
      <c r="H28669" s="180"/>
      <c r="I28669" s="180"/>
      <c r="L28669" s="181"/>
      <c r="M28669" s="180"/>
      <c r="N28669" s="180"/>
      <c r="O28669" s="180"/>
    </row>
    <row r="28670" spans="8:15" s="179" customFormat="1" x14ac:dyDescent="0.2">
      <c r="H28670" s="180"/>
      <c r="I28670" s="180"/>
      <c r="L28670" s="181"/>
      <c r="M28670" s="180"/>
      <c r="N28670" s="180"/>
      <c r="O28670" s="180"/>
    </row>
    <row r="28671" spans="8:15" s="179" customFormat="1" x14ac:dyDescent="0.2">
      <c r="H28671" s="180"/>
      <c r="I28671" s="180"/>
      <c r="L28671" s="181"/>
      <c r="M28671" s="180"/>
      <c r="N28671" s="180"/>
      <c r="O28671" s="180"/>
    </row>
    <row r="28672" spans="8:15" s="179" customFormat="1" x14ac:dyDescent="0.2">
      <c r="H28672" s="180"/>
      <c r="I28672" s="180"/>
      <c r="L28672" s="181"/>
      <c r="M28672" s="180"/>
      <c r="N28672" s="180"/>
      <c r="O28672" s="180"/>
    </row>
    <row r="28673" spans="8:15" s="179" customFormat="1" x14ac:dyDescent="0.2">
      <c r="H28673" s="180"/>
      <c r="I28673" s="180"/>
      <c r="L28673" s="181"/>
      <c r="M28673" s="180"/>
      <c r="N28673" s="180"/>
      <c r="O28673" s="180"/>
    </row>
    <row r="28674" spans="8:15" s="179" customFormat="1" x14ac:dyDescent="0.2">
      <c r="H28674" s="180"/>
      <c r="I28674" s="180"/>
      <c r="L28674" s="181"/>
      <c r="M28674" s="180"/>
      <c r="N28674" s="180"/>
      <c r="O28674" s="180"/>
    </row>
    <row r="28675" spans="8:15" s="179" customFormat="1" x14ac:dyDescent="0.2">
      <c r="H28675" s="180"/>
      <c r="I28675" s="180"/>
      <c r="L28675" s="181"/>
      <c r="M28675" s="180"/>
      <c r="N28675" s="180"/>
      <c r="O28675" s="180"/>
    </row>
    <row r="28676" spans="8:15" s="179" customFormat="1" x14ac:dyDescent="0.2">
      <c r="H28676" s="180"/>
      <c r="I28676" s="180"/>
      <c r="L28676" s="181"/>
      <c r="M28676" s="180"/>
      <c r="N28676" s="180"/>
      <c r="O28676" s="180"/>
    </row>
    <row r="28677" spans="8:15" s="179" customFormat="1" x14ac:dyDescent="0.2">
      <c r="H28677" s="180"/>
      <c r="I28677" s="180"/>
      <c r="L28677" s="181"/>
      <c r="M28677" s="180"/>
      <c r="N28677" s="180"/>
      <c r="O28677" s="180"/>
    </row>
    <row r="28678" spans="8:15" s="179" customFormat="1" x14ac:dyDescent="0.2">
      <c r="H28678" s="180"/>
      <c r="I28678" s="180"/>
      <c r="L28678" s="181"/>
      <c r="M28678" s="180"/>
      <c r="N28678" s="180"/>
      <c r="O28678" s="180"/>
    </row>
    <row r="28679" spans="8:15" s="179" customFormat="1" x14ac:dyDescent="0.2">
      <c r="H28679" s="180"/>
      <c r="I28679" s="180"/>
      <c r="L28679" s="181"/>
      <c r="M28679" s="180"/>
      <c r="N28679" s="180"/>
      <c r="O28679" s="180"/>
    </row>
    <row r="28680" spans="8:15" s="179" customFormat="1" x14ac:dyDescent="0.2">
      <c r="H28680" s="180"/>
      <c r="I28680" s="180"/>
      <c r="L28680" s="181"/>
      <c r="M28680" s="180"/>
      <c r="N28680" s="180"/>
      <c r="O28680" s="180"/>
    </row>
    <row r="28681" spans="8:15" s="179" customFormat="1" x14ac:dyDescent="0.2">
      <c r="H28681" s="180"/>
      <c r="I28681" s="180"/>
      <c r="L28681" s="181"/>
      <c r="M28681" s="180"/>
      <c r="N28681" s="180"/>
      <c r="O28681" s="180"/>
    </row>
    <row r="28682" spans="8:15" s="179" customFormat="1" x14ac:dyDescent="0.2">
      <c r="H28682" s="180"/>
      <c r="I28682" s="180"/>
      <c r="L28682" s="181"/>
      <c r="M28682" s="180"/>
      <c r="N28682" s="180"/>
      <c r="O28682" s="180"/>
    </row>
    <row r="28683" spans="8:15" s="179" customFormat="1" x14ac:dyDescent="0.2">
      <c r="H28683" s="180"/>
      <c r="I28683" s="180"/>
      <c r="L28683" s="181"/>
      <c r="M28683" s="180"/>
      <c r="N28683" s="180"/>
      <c r="O28683" s="180"/>
    </row>
    <row r="28684" spans="8:15" s="179" customFormat="1" x14ac:dyDescent="0.2">
      <c r="H28684" s="180"/>
      <c r="I28684" s="180"/>
      <c r="L28684" s="181"/>
      <c r="M28684" s="180"/>
      <c r="N28684" s="180"/>
      <c r="O28684" s="180"/>
    </row>
    <row r="28685" spans="8:15" s="179" customFormat="1" x14ac:dyDescent="0.2">
      <c r="H28685" s="180"/>
      <c r="I28685" s="180"/>
      <c r="L28685" s="181"/>
      <c r="M28685" s="180"/>
      <c r="N28685" s="180"/>
      <c r="O28685" s="180"/>
    </row>
    <row r="28686" spans="8:15" s="179" customFormat="1" x14ac:dyDescent="0.2">
      <c r="H28686" s="180"/>
      <c r="I28686" s="180"/>
      <c r="L28686" s="181"/>
      <c r="M28686" s="180"/>
      <c r="N28686" s="180"/>
      <c r="O28686" s="180"/>
    </row>
    <row r="28687" spans="8:15" s="179" customFormat="1" x14ac:dyDescent="0.2">
      <c r="H28687" s="180"/>
      <c r="I28687" s="180"/>
      <c r="L28687" s="181"/>
      <c r="M28687" s="180"/>
      <c r="N28687" s="180"/>
      <c r="O28687" s="180"/>
    </row>
    <row r="28688" spans="8:15" s="179" customFormat="1" x14ac:dyDescent="0.2">
      <c r="H28688" s="180"/>
      <c r="I28688" s="180"/>
      <c r="L28688" s="181"/>
      <c r="M28688" s="180"/>
      <c r="N28688" s="180"/>
      <c r="O28688" s="180"/>
    </row>
    <row r="28689" spans="8:15" s="179" customFormat="1" x14ac:dyDescent="0.2">
      <c r="H28689" s="180"/>
      <c r="I28689" s="180"/>
      <c r="L28689" s="181"/>
      <c r="M28689" s="180"/>
      <c r="N28689" s="180"/>
      <c r="O28689" s="180"/>
    </row>
    <row r="28690" spans="8:15" s="179" customFormat="1" x14ac:dyDescent="0.2">
      <c r="H28690" s="180"/>
      <c r="I28690" s="180"/>
      <c r="L28690" s="181"/>
      <c r="M28690" s="180"/>
      <c r="N28690" s="180"/>
      <c r="O28690" s="180"/>
    </row>
    <row r="28691" spans="8:15" s="179" customFormat="1" x14ac:dyDescent="0.2">
      <c r="H28691" s="180"/>
      <c r="I28691" s="180"/>
      <c r="L28691" s="181"/>
      <c r="M28691" s="180"/>
      <c r="N28691" s="180"/>
      <c r="O28691" s="180"/>
    </row>
    <row r="28692" spans="8:15" s="179" customFormat="1" x14ac:dyDescent="0.2">
      <c r="H28692" s="180"/>
      <c r="I28692" s="180"/>
      <c r="L28692" s="181"/>
      <c r="M28692" s="180"/>
      <c r="N28692" s="180"/>
      <c r="O28692" s="180"/>
    </row>
    <row r="28693" spans="8:15" s="179" customFormat="1" x14ac:dyDescent="0.2">
      <c r="H28693" s="180"/>
      <c r="I28693" s="180"/>
      <c r="L28693" s="181"/>
      <c r="M28693" s="180"/>
      <c r="N28693" s="180"/>
      <c r="O28693" s="180"/>
    </row>
    <row r="28694" spans="8:15" s="179" customFormat="1" x14ac:dyDescent="0.2">
      <c r="H28694" s="180"/>
      <c r="I28694" s="180"/>
      <c r="L28694" s="181"/>
      <c r="M28694" s="180"/>
      <c r="N28694" s="180"/>
      <c r="O28694" s="180"/>
    </row>
    <row r="28695" spans="8:15" s="179" customFormat="1" x14ac:dyDescent="0.2">
      <c r="H28695" s="180"/>
      <c r="I28695" s="180"/>
      <c r="L28695" s="181"/>
      <c r="M28695" s="180"/>
      <c r="N28695" s="180"/>
      <c r="O28695" s="180"/>
    </row>
    <row r="28696" spans="8:15" s="179" customFormat="1" x14ac:dyDescent="0.2">
      <c r="H28696" s="180"/>
      <c r="I28696" s="180"/>
      <c r="L28696" s="181"/>
      <c r="M28696" s="180"/>
      <c r="N28696" s="180"/>
      <c r="O28696" s="180"/>
    </row>
    <row r="28697" spans="8:15" s="179" customFormat="1" x14ac:dyDescent="0.2">
      <c r="H28697" s="180"/>
      <c r="I28697" s="180"/>
      <c r="L28697" s="181"/>
      <c r="M28697" s="180"/>
      <c r="N28697" s="180"/>
      <c r="O28697" s="180"/>
    </row>
    <row r="28698" spans="8:15" s="179" customFormat="1" x14ac:dyDescent="0.2">
      <c r="H28698" s="180"/>
      <c r="I28698" s="180"/>
      <c r="L28698" s="181"/>
      <c r="M28698" s="180"/>
      <c r="N28698" s="180"/>
      <c r="O28698" s="180"/>
    </row>
    <row r="28699" spans="8:15" s="179" customFormat="1" x14ac:dyDescent="0.2">
      <c r="H28699" s="180"/>
      <c r="I28699" s="180"/>
      <c r="L28699" s="181"/>
      <c r="M28699" s="180"/>
      <c r="N28699" s="180"/>
      <c r="O28699" s="180"/>
    </row>
    <row r="28700" spans="8:15" s="179" customFormat="1" x14ac:dyDescent="0.2">
      <c r="H28700" s="180"/>
      <c r="I28700" s="180"/>
      <c r="L28700" s="181"/>
      <c r="M28700" s="180"/>
      <c r="N28700" s="180"/>
      <c r="O28700" s="180"/>
    </row>
    <row r="28701" spans="8:15" s="179" customFormat="1" x14ac:dyDescent="0.2">
      <c r="H28701" s="180"/>
      <c r="I28701" s="180"/>
      <c r="L28701" s="181"/>
      <c r="M28701" s="180"/>
      <c r="N28701" s="180"/>
      <c r="O28701" s="180"/>
    </row>
    <row r="28702" spans="8:15" s="179" customFormat="1" x14ac:dyDescent="0.2">
      <c r="H28702" s="180"/>
      <c r="I28702" s="180"/>
      <c r="L28702" s="181"/>
      <c r="M28702" s="180"/>
      <c r="N28702" s="180"/>
      <c r="O28702" s="180"/>
    </row>
    <row r="28703" spans="8:15" s="179" customFormat="1" x14ac:dyDescent="0.2">
      <c r="H28703" s="180"/>
      <c r="I28703" s="180"/>
      <c r="L28703" s="181"/>
      <c r="M28703" s="180"/>
      <c r="N28703" s="180"/>
      <c r="O28703" s="180"/>
    </row>
    <row r="28704" spans="8:15" s="179" customFormat="1" x14ac:dyDescent="0.2">
      <c r="H28704" s="180"/>
      <c r="I28704" s="180"/>
      <c r="L28704" s="181"/>
      <c r="M28704" s="180"/>
      <c r="N28704" s="180"/>
      <c r="O28704" s="180"/>
    </row>
    <row r="28705" spans="8:15" s="179" customFormat="1" x14ac:dyDescent="0.2">
      <c r="H28705" s="180"/>
      <c r="I28705" s="180"/>
      <c r="L28705" s="181"/>
      <c r="M28705" s="180"/>
      <c r="N28705" s="180"/>
      <c r="O28705" s="180"/>
    </row>
    <row r="28706" spans="8:15" s="179" customFormat="1" x14ac:dyDescent="0.2">
      <c r="H28706" s="180"/>
      <c r="I28706" s="180"/>
      <c r="L28706" s="181"/>
      <c r="M28706" s="180"/>
      <c r="N28706" s="180"/>
      <c r="O28706" s="180"/>
    </row>
    <row r="28707" spans="8:15" s="179" customFormat="1" x14ac:dyDescent="0.2">
      <c r="H28707" s="180"/>
      <c r="I28707" s="180"/>
      <c r="L28707" s="181"/>
      <c r="M28707" s="180"/>
      <c r="N28707" s="180"/>
      <c r="O28707" s="180"/>
    </row>
    <row r="28708" spans="8:15" s="179" customFormat="1" x14ac:dyDescent="0.2">
      <c r="H28708" s="180"/>
      <c r="I28708" s="180"/>
      <c r="L28708" s="181"/>
      <c r="M28708" s="180"/>
      <c r="N28708" s="180"/>
      <c r="O28708" s="180"/>
    </row>
    <row r="28709" spans="8:15" s="179" customFormat="1" x14ac:dyDescent="0.2">
      <c r="H28709" s="180"/>
      <c r="I28709" s="180"/>
      <c r="L28709" s="181"/>
      <c r="M28709" s="180"/>
      <c r="N28709" s="180"/>
      <c r="O28709" s="180"/>
    </row>
    <row r="28710" spans="8:15" s="179" customFormat="1" x14ac:dyDescent="0.2">
      <c r="H28710" s="180"/>
      <c r="I28710" s="180"/>
      <c r="L28710" s="181"/>
      <c r="M28710" s="180"/>
      <c r="N28710" s="180"/>
      <c r="O28710" s="180"/>
    </row>
    <row r="28711" spans="8:15" s="179" customFormat="1" x14ac:dyDescent="0.2">
      <c r="H28711" s="180"/>
      <c r="I28711" s="180"/>
      <c r="L28711" s="181"/>
      <c r="M28711" s="180"/>
      <c r="N28711" s="180"/>
      <c r="O28711" s="180"/>
    </row>
    <row r="28712" spans="8:15" s="179" customFormat="1" x14ac:dyDescent="0.2">
      <c r="H28712" s="180"/>
      <c r="I28712" s="180"/>
      <c r="L28712" s="181"/>
      <c r="M28712" s="180"/>
      <c r="N28712" s="180"/>
      <c r="O28712" s="180"/>
    </row>
    <row r="28713" spans="8:15" s="179" customFormat="1" x14ac:dyDescent="0.2">
      <c r="H28713" s="180"/>
      <c r="I28713" s="180"/>
      <c r="L28713" s="181"/>
      <c r="M28713" s="180"/>
      <c r="N28713" s="180"/>
      <c r="O28713" s="180"/>
    </row>
    <row r="28714" spans="8:15" s="179" customFormat="1" x14ac:dyDescent="0.2">
      <c r="H28714" s="180"/>
      <c r="I28714" s="180"/>
      <c r="L28714" s="181"/>
      <c r="M28714" s="180"/>
      <c r="N28714" s="180"/>
      <c r="O28714" s="180"/>
    </row>
    <row r="28715" spans="8:15" s="179" customFormat="1" x14ac:dyDescent="0.2">
      <c r="H28715" s="180"/>
      <c r="I28715" s="180"/>
      <c r="L28715" s="181"/>
      <c r="M28715" s="180"/>
      <c r="N28715" s="180"/>
      <c r="O28715" s="180"/>
    </row>
    <row r="28716" spans="8:15" s="179" customFormat="1" x14ac:dyDescent="0.2">
      <c r="H28716" s="180"/>
      <c r="I28716" s="180"/>
      <c r="L28716" s="181"/>
      <c r="M28716" s="180"/>
      <c r="N28716" s="180"/>
      <c r="O28716" s="180"/>
    </row>
    <row r="28717" spans="8:15" s="179" customFormat="1" x14ac:dyDescent="0.2">
      <c r="H28717" s="180"/>
      <c r="I28717" s="180"/>
      <c r="L28717" s="181"/>
      <c r="M28717" s="180"/>
      <c r="N28717" s="180"/>
      <c r="O28717" s="180"/>
    </row>
    <row r="28718" spans="8:15" s="179" customFormat="1" x14ac:dyDescent="0.2">
      <c r="H28718" s="180"/>
      <c r="I28718" s="180"/>
      <c r="L28718" s="181"/>
      <c r="M28718" s="180"/>
      <c r="N28718" s="180"/>
      <c r="O28718" s="180"/>
    </row>
    <row r="28719" spans="8:15" s="179" customFormat="1" x14ac:dyDescent="0.2">
      <c r="H28719" s="180"/>
      <c r="I28719" s="180"/>
      <c r="L28719" s="181"/>
      <c r="M28719" s="180"/>
      <c r="N28719" s="180"/>
      <c r="O28719" s="180"/>
    </row>
    <row r="28720" spans="8:15" s="179" customFormat="1" x14ac:dyDescent="0.2">
      <c r="H28720" s="180"/>
      <c r="I28720" s="180"/>
      <c r="L28720" s="181"/>
      <c r="M28720" s="180"/>
      <c r="N28720" s="180"/>
      <c r="O28720" s="180"/>
    </row>
    <row r="28721" spans="8:15" s="179" customFormat="1" x14ac:dyDescent="0.2">
      <c r="H28721" s="180"/>
      <c r="I28721" s="180"/>
      <c r="L28721" s="181"/>
      <c r="M28721" s="180"/>
      <c r="N28721" s="180"/>
      <c r="O28721" s="180"/>
    </row>
    <row r="28722" spans="8:15" s="179" customFormat="1" x14ac:dyDescent="0.2">
      <c r="H28722" s="180"/>
      <c r="I28722" s="180"/>
      <c r="L28722" s="181"/>
      <c r="M28722" s="180"/>
      <c r="N28722" s="180"/>
      <c r="O28722" s="180"/>
    </row>
    <row r="28723" spans="8:15" s="179" customFormat="1" x14ac:dyDescent="0.2">
      <c r="H28723" s="180"/>
      <c r="I28723" s="180"/>
      <c r="L28723" s="181"/>
      <c r="M28723" s="180"/>
      <c r="N28723" s="180"/>
      <c r="O28723" s="180"/>
    </row>
    <row r="28724" spans="8:15" s="179" customFormat="1" x14ac:dyDescent="0.2">
      <c r="H28724" s="180"/>
      <c r="I28724" s="180"/>
      <c r="L28724" s="181"/>
      <c r="M28724" s="180"/>
      <c r="N28724" s="180"/>
      <c r="O28724" s="180"/>
    </row>
    <row r="28725" spans="8:15" s="179" customFormat="1" x14ac:dyDescent="0.2">
      <c r="H28725" s="180"/>
      <c r="I28725" s="180"/>
      <c r="L28725" s="181"/>
      <c r="M28725" s="180"/>
      <c r="N28725" s="180"/>
      <c r="O28725" s="180"/>
    </row>
    <row r="28726" spans="8:15" s="179" customFormat="1" x14ac:dyDescent="0.2">
      <c r="H28726" s="180"/>
      <c r="I28726" s="180"/>
      <c r="L28726" s="181"/>
      <c r="M28726" s="180"/>
      <c r="N28726" s="180"/>
      <c r="O28726" s="180"/>
    </row>
    <row r="28727" spans="8:15" s="179" customFormat="1" x14ac:dyDescent="0.2">
      <c r="H28727" s="180"/>
      <c r="I28727" s="180"/>
      <c r="L28727" s="181"/>
      <c r="M28727" s="180"/>
      <c r="N28727" s="180"/>
      <c r="O28727" s="180"/>
    </row>
    <row r="28728" spans="8:15" s="179" customFormat="1" x14ac:dyDescent="0.2">
      <c r="H28728" s="180"/>
      <c r="I28728" s="180"/>
      <c r="L28728" s="181"/>
      <c r="M28728" s="180"/>
      <c r="N28728" s="180"/>
      <c r="O28728" s="180"/>
    </row>
    <row r="28729" spans="8:15" s="179" customFormat="1" x14ac:dyDescent="0.2">
      <c r="H28729" s="180"/>
      <c r="I28729" s="180"/>
      <c r="L28729" s="181"/>
      <c r="M28729" s="180"/>
      <c r="N28729" s="180"/>
      <c r="O28729" s="180"/>
    </row>
    <row r="28730" spans="8:15" s="179" customFormat="1" x14ac:dyDescent="0.2">
      <c r="H28730" s="180"/>
      <c r="I28730" s="180"/>
      <c r="L28730" s="181"/>
      <c r="M28730" s="180"/>
      <c r="N28730" s="180"/>
      <c r="O28730" s="180"/>
    </row>
    <row r="28731" spans="8:15" s="179" customFormat="1" x14ac:dyDescent="0.2">
      <c r="H28731" s="180"/>
      <c r="I28731" s="180"/>
      <c r="L28731" s="181"/>
      <c r="M28731" s="180"/>
      <c r="N28731" s="180"/>
      <c r="O28731" s="180"/>
    </row>
    <row r="28732" spans="8:15" s="179" customFormat="1" x14ac:dyDescent="0.2">
      <c r="H28732" s="180"/>
      <c r="I28732" s="180"/>
      <c r="L28732" s="181"/>
      <c r="M28732" s="180"/>
      <c r="N28732" s="180"/>
      <c r="O28732" s="180"/>
    </row>
    <row r="28733" spans="8:15" s="179" customFormat="1" x14ac:dyDescent="0.2">
      <c r="H28733" s="180"/>
      <c r="I28733" s="180"/>
      <c r="L28733" s="181"/>
      <c r="M28733" s="180"/>
      <c r="N28733" s="180"/>
      <c r="O28733" s="180"/>
    </row>
    <row r="28734" spans="8:15" s="179" customFormat="1" x14ac:dyDescent="0.2">
      <c r="H28734" s="180"/>
      <c r="I28734" s="180"/>
      <c r="L28734" s="181"/>
      <c r="M28734" s="180"/>
      <c r="N28734" s="180"/>
      <c r="O28734" s="180"/>
    </row>
    <row r="28735" spans="8:15" s="179" customFormat="1" x14ac:dyDescent="0.2">
      <c r="H28735" s="180"/>
      <c r="I28735" s="180"/>
      <c r="L28735" s="181"/>
      <c r="M28735" s="180"/>
      <c r="N28735" s="180"/>
      <c r="O28735" s="180"/>
    </row>
    <row r="28736" spans="8:15" s="179" customFormat="1" x14ac:dyDescent="0.2">
      <c r="H28736" s="180"/>
      <c r="I28736" s="180"/>
      <c r="L28736" s="181"/>
      <c r="M28736" s="180"/>
      <c r="N28736" s="180"/>
      <c r="O28736" s="180"/>
    </row>
    <row r="28737" spans="8:15" s="179" customFormat="1" x14ac:dyDescent="0.2">
      <c r="H28737" s="180"/>
      <c r="I28737" s="180"/>
      <c r="L28737" s="181"/>
      <c r="M28737" s="180"/>
      <c r="N28737" s="180"/>
      <c r="O28737" s="180"/>
    </row>
    <row r="28738" spans="8:15" s="179" customFormat="1" x14ac:dyDescent="0.2">
      <c r="H28738" s="180"/>
      <c r="I28738" s="180"/>
      <c r="L28738" s="181"/>
      <c r="M28738" s="180"/>
      <c r="N28738" s="180"/>
      <c r="O28738" s="180"/>
    </row>
    <row r="28739" spans="8:15" s="179" customFormat="1" x14ac:dyDescent="0.2">
      <c r="H28739" s="180"/>
      <c r="I28739" s="180"/>
      <c r="L28739" s="181"/>
      <c r="M28739" s="180"/>
      <c r="N28739" s="180"/>
      <c r="O28739" s="180"/>
    </row>
    <row r="28740" spans="8:15" s="179" customFormat="1" x14ac:dyDescent="0.2">
      <c r="H28740" s="180"/>
      <c r="I28740" s="180"/>
      <c r="L28740" s="181"/>
      <c r="M28740" s="180"/>
      <c r="N28740" s="180"/>
      <c r="O28740" s="180"/>
    </row>
    <row r="28741" spans="8:15" s="179" customFormat="1" x14ac:dyDescent="0.2">
      <c r="H28741" s="180"/>
      <c r="I28741" s="180"/>
      <c r="L28741" s="181"/>
      <c r="M28741" s="180"/>
      <c r="N28741" s="180"/>
      <c r="O28741" s="180"/>
    </row>
    <row r="28742" spans="8:15" s="179" customFormat="1" x14ac:dyDescent="0.2">
      <c r="H28742" s="180"/>
      <c r="I28742" s="180"/>
      <c r="L28742" s="181"/>
      <c r="M28742" s="180"/>
      <c r="N28742" s="180"/>
      <c r="O28742" s="180"/>
    </row>
    <row r="28743" spans="8:15" s="179" customFormat="1" x14ac:dyDescent="0.2">
      <c r="H28743" s="180"/>
      <c r="I28743" s="180"/>
      <c r="L28743" s="181"/>
      <c r="M28743" s="180"/>
      <c r="N28743" s="180"/>
      <c r="O28743" s="180"/>
    </row>
    <row r="28744" spans="8:15" s="179" customFormat="1" x14ac:dyDescent="0.2">
      <c r="H28744" s="180"/>
      <c r="I28744" s="180"/>
      <c r="L28744" s="181"/>
      <c r="M28744" s="180"/>
      <c r="N28744" s="180"/>
      <c r="O28744" s="180"/>
    </row>
    <row r="28745" spans="8:15" s="179" customFormat="1" x14ac:dyDescent="0.2">
      <c r="H28745" s="180"/>
      <c r="I28745" s="180"/>
      <c r="L28745" s="181"/>
      <c r="M28745" s="180"/>
      <c r="N28745" s="180"/>
      <c r="O28745" s="180"/>
    </row>
    <row r="28746" spans="8:15" s="179" customFormat="1" x14ac:dyDescent="0.2">
      <c r="H28746" s="180"/>
      <c r="I28746" s="180"/>
      <c r="L28746" s="181"/>
      <c r="M28746" s="180"/>
      <c r="N28746" s="180"/>
      <c r="O28746" s="180"/>
    </row>
    <row r="28747" spans="8:15" s="179" customFormat="1" x14ac:dyDescent="0.2">
      <c r="H28747" s="180"/>
      <c r="I28747" s="180"/>
      <c r="L28747" s="181"/>
      <c r="M28747" s="180"/>
      <c r="N28747" s="180"/>
      <c r="O28747" s="180"/>
    </row>
    <row r="28748" spans="8:15" s="179" customFormat="1" x14ac:dyDescent="0.2">
      <c r="H28748" s="180"/>
      <c r="I28748" s="180"/>
      <c r="L28748" s="181"/>
      <c r="M28748" s="180"/>
      <c r="N28748" s="180"/>
      <c r="O28748" s="180"/>
    </row>
    <row r="28749" spans="8:15" s="179" customFormat="1" x14ac:dyDescent="0.2">
      <c r="H28749" s="180"/>
      <c r="I28749" s="180"/>
      <c r="L28749" s="181"/>
      <c r="M28749" s="180"/>
      <c r="N28749" s="180"/>
      <c r="O28749" s="180"/>
    </row>
    <row r="28750" spans="8:15" s="179" customFormat="1" x14ac:dyDescent="0.2">
      <c r="H28750" s="180"/>
      <c r="I28750" s="180"/>
      <c r="L28750" s="181"/>
      <c r="M28750" s="180"/>
      <c r="N28750" s="180"/>
      <c r="O28750" s="180"/>
    </row>
    <row r="28751" spans="8:15" s="179" customFormat="1" x14ac:dyDescent="0.2">
      <c r="H28751" s="180"/>
      <c r="I28751" s="180"/>
      <c r="L28751" s="181"/>
      <c r="M28751" s="180"/>
      <c r="N28751" s="180"/>
      <c r="O28751" s="180"/>
    </row>
    <row r="28752" spans="8:15" s="179" customFormat="1" x14ac:dyDescent="0.2">
      <c r="H28752" s="180"/>
      <c r="I28752" s="180"/>
      <c r="L28752" s="181"/>
      <c r="M28752" s="180"/>
      <c r="N28752" s="180"/>
      <c r="O28752" s="180"/>
    </row>
    <row r="28753" spans="8:15" s="179" customFormat="1" x14ac:dyDescent="0.2">
      <c r="H28753" s="180"/>
      <c r="I28753" s="180"/>
      <c r="L28753" s="181"/>
      <c r="M28753" s="180"/>
      <c r="N28753" s="180"/>
      <c r="O28753" s="180"/>
    </row>
    <row r="28754" spans="8:15" s="179" customFormat="1" x14ac:dyDescent="0.2">
      <c r="H28754" s="180"/>
      <c r="I28754" s="180"/>
      <c r="L28754" s="181"/>
      <c r="M28754" s="180"/>
      <c r="N28754" s="180"/>
      <c r="O28754" s="180"/>
    </row>
    <row r="28755" spans="8:15" s="179" customFormat="1" x14ac:dyDescent="0.2">
      <c r="H28755" s="180"/>
      <c r="I28755" s="180"/>
      <c r="L28755" s="181"/>
      <c r="M28755" s="180"/>
      <c r="N28755" s="180"/>
      <c r="O28755" s="180"/>
    </row>
    <row r="28756" spans="8:15" s="179" customFormat="1" x14ac:dyDescent="0.2">
      <c r="H28756" s="180"/>
      <c r="I28756" s="180"/>
      <c r="L28756" s="181"/>
      <c r="M28756" s="180"/>
      <c r="N28756" s="180"/>
      <c r="O28756" s="180"/>
    </row>
    <row r="28757" spans="8:15" s="179" customFormat="1" x14ac:dyDescent="0.2">
      <c r="H28757" s="180"/>
      <c r="I28757" s="180"/>
      <c r="L28757" s="181"/>
      <c r="M28757" s="180"/>
      <c r="N28757" s="180"/>
      <c r="O28757" s="180"/>
    </row>
    <row r="28758" spans="8:15" s="179" customFormat="1" x14ac:dyDescent="0.2">
      <c r="H28758" s="180"/>
      <c r="I28758" s="180"/>
      <c r="L28758" s="181"/>
      <c r="M28758" s="180"/>
      <c r="N28758" s="180"/>
      <c r="O28758" s="180"/>
    </row>
    <row r="28759" spans="8:15" s="179" customFormat="1" x14ac:dyDescent="0.2">
      <c r="H28759" s="180"/>
      <c r="I28759" s="180"/>
      <c r="L28759" s="181"/>
      <c r="M28759" s="180"/>
      <c r="N28759" s="180"/>
      <c r="O28759" s="180"/>
    </row>
    <row r="28760" spans="8:15" s="179" customFormat="1" x14ac:dyDescent="0.2">
      <c r="H28760" s="180"/>
      <c r="I28760" s="180"/>
      <c r="L28760" s="181"/>
      <c r="M28760" s="180"/>
      <c r="N28760" s="180"/>
      <c r="O28760" s="180"/>
    </row>
    <row r="28761" spans="8:15" s="179" customFormat="1" x14ac:dyDescent="0.2">
      <c r="H28761" s="180"/>
      <c r="I28761" s="180"/>
      <c r="L28761" s="181"/>
      <c r="M28761" s="180"/>
      <c r="N28761" s="180"/>
      <c r="O28761" s="180"/>
    </row>
    <row r="28762" spans="8:15" s="179" customFormat="1" x14ac:dyDescent="0.2">
      <c r="H28762" s="180"/>
      <c r="I28762" s="180"/>
      <c r="L28762" s="181"/>
      <c r="M28762" s="180"/>
      <c r="N28762" s="180"/>
      <c r="O28762" s="180"/>
    </row>
    <row r="28763" spans="8:15" s="179" customFormat="1" x14ac:dyDescent="0.2">
      <c r="H28763" s="180"/>
      <c r="I28763" s="180"/>
      <c r="L28763" s="181"/>
      <c r="M28763" s="180"/>
      <c r="N28763" s="180"/>
      <c r="O28763" s="180"/>
    </row>
    <row r="28764" spans="8:15" s="179" customFormat="1" x14ac:dyDescent="0.2">
      <c r="H28764" s="180"/>
      <c r="I28764" s="180"/>
      <c r="L28764" s="181"/>
      <c r="M28764" s="180"/>
      <c r="N28764" s="180"/>
      <c r="O28764" s="180"/>
    </row>
    <row r="28765" spans="8:15" s="179" customFormat="1" x14ac:dyDescent="0.2">
      <c r="H28765" s="180"/>
      <c r="I28765" s="180"/>
      <c r="L28765" s="181"/>
      <c r="M28765" s="180"/>
      <c r="N28765" s="180"/>
      <c r="O28765" s="180"/>
    </row>
    <row r="28766" spans="8:15" s="179" customFormat="1" x14ac:dyDescent="0.2">
      <c r="H28766" s="180"/>
      <c r="I28766" s="180"/>
      <c r="L28766" s="181"/>
      <c r="M28766" s="180"/>
      <c r="N28766" s="180"/>
      <c r="O28766" s="180"/>
    </row>
    <row r="28767" spans="8:15" s="179" customFormat="1" x14ac:dyDescent="0.2">
      <c r="H28767" s="180"/>
      <c r="I28767" s="180"/>
      <c r="L28767" s="181"/>
      <c r="M28767" s="180"/>
      <c r="N28767" s="180"/>
      <c r="O28767" s="180"/>
    </row>
    <row r="28768" spans="8:15" s="179" customFormat="1" x14ac:dyDescent="0.2">
      <c r="H28768" s="180"/>
      <c r="I28768" s="180"/>
      <c r="L28768" s="181"/>
      <c r="M28768" s="180"/>
      <c r="N28768" s="180"/>
      <c r="O28768" s="180"/>
    </row>
    <row r="28769" spans="8:15" s="179" customFormat="1" x14ac:dyDescent="0.2">
      <c r="H28769" s="180"/>
      <c r="I28769" s="180"/>
      <c r="L28769" s="181"/>
      <c r="M28769" s="180"/>
      <c r="N28769" s="180"/>
      <c r="O28769" s="180"/>
    </row>
    <row r="28770" spans="8:15" s="179" customFormat="1" x14ac:dyDescent="0.2">
      <c r="H28770" s="180"/>
      <c r="I28770" s="180"/>
      <c r="L28770" s="181"/>
      <c r="M28770" s="180"/>
      <c r="N28770" s="180"/>
      <c r="O28770" s="180"/>
    </row>
    <row r="28771" spans="8:15" s="179" customFormat="1" x14ac:dyDescent="0.2">
      <c r="H28771" s="180"/>
      <c r="I28771" s="180"/>
      <c r="L28771" s="181"/>
      <c r="M28771" s="180"/>
      <c r="N28771" s="180"/>
      <c r="O28771" s="180"/>
    </row>
    <row r="28772" spans="8:15" s="179" customFormat="1" x14ac:dyDescent="0.2">
      <c r="H28772" s="180"/>
      <c r="I28772" s="180"/>
      <c r="L28772" s="181"/>
      <c r="M28772" s="180"/>
      <c r="N28772" s="180"/>
      <c r="O28772" s="180"/>
    </row>
    <row r="28773" spans="8:15" s="179" customFormat="1" x14ac:dyDescent="0.2">
      <c r="H28773" s="180"/>
      <c r="I28773" s="180"/>
      <c r="L28773" s="181"/>
      <c r="M28773" s="180"/>
      <c r="N28773" s="180"/>
      <c r="O28773" s="180"/>
    </row>
    <row r="28774" spans="8:15" s="179" customFormat="1" x14ac:dyDescent="0.2">
      <c r="H28774" s="180"/>
      <c r="I28774" s="180"/>
      <c r="L28774" s="181"/>
      <c r="M28774" s="180"/>
      <c r="N28774" s="180"/>
      <c r="O28774" s="180"/>
    </row>
    <row r="28775" spans="8:15" s="179" customFormat="1" x14ac:dyDescent="0.2">
      <c r="H28775" s="180"/>
      <c r="I28775" s="180"/>
      <c r="L28775" s="181"/>
      <c r="M28775" s="180"/>
      <c r="N28775" s="180"/>
      <c r="O28775" s="180"/>
    </row>
    <row r="28776" spans="8:15" s="179" customFormat="1" x14ac:dyDescent="0.2">
      <c r="H28776" s="180"/>
      <c r="I28776" s="180"/>
      <c r="L28776" s="181"/>
      <c r="M28776" s="180"/>
      <c r="N28776" s="180"/>
      <c r="O28776" s="180"/>
    </row>
    <row r="28777" spans="8:15" s="179" customFormat="1" x14ac:dyDescent="0.2">
      <c r="H28777" s="180"/>
      <c r="I28777" s="180"/>
      <c r="L28777" s="181"/>
      <c r="M28777" s="180"/>
      <c r="N28777" s="180"/>
      <c r="O28777" s="180"/>
    </row>
    <row r="28778" spans="8:15" s="179" customFormat="1" x14ac:dyDescent="0.2">
      <c r="H28778" s="180"/>
      <c r="I28778" s="180"/>
      <c r="L28778" s="181"/>
      <c r="M28778" s="180"/>
      <c r="N28778" s="180"/>
      <c r="O28778" s="180"/>
    </row>
    <row r="28779" spans="8:15" s="179" customFormat="1" x14ac:dyDescent="0.2">
      <c r="H28779" s="180"/>
      <c r="I28779" s="180"/>
      <c r="L28779" s="181"/>
      <c r="M28779" s="180"/>
      <c r="N28779" s="180"/>
      <c r="O28779" s="180"/>
    </row>
    <row r="28780" spans="8:15" s="179" customFormat="1" x14ac:dyDescent="0.2">
      <c r="H28780" s="180"/>
      <c r="I28780" s="180"/>
      <c r="L28780" s="181"/>
      <c r="M28780" s="180"/>
      <c r="N28780" s="180"/>
      <c r="O28780" s="180"/>
    </row>
    <row r="28781" spans="8:15" s="179" customFormat="1" x14ac:dyDescent="0.2">
      <c r="H28781" s="180"/>
      <c r="I28781" s="180"/>
      <c r="L28781" s="181"/>
      <c r="M28781" s="180"/>
      <c r="N28781" s="180"/>
      <c r="O28781" s="180"/>
    </row>
    <row r="28782" spans="8:15" s="179" customFormat="1" x14ac:dyDescent="0.2">
      <c r="H28782" s="180"/>
      <c r="I28782" s="180"/>
      <c r="L28782" s="181"/>
      <c r="M28782" s="180"/>
      <c r="N28782" s="180"/>
      <c r="O28782" s="180"/>
    </row>
    <row r="28783" spans="8:15" s="179" customFormat="1" x14ac:dyDescent="0.2">
      <c r="H28783" s="180"/>
      <c r="I28783" s="180"/>
      <c r="L28783" s="181"/>
      <c r="M28783" s="180"/>
      <c r="N28783" s="180"/>
      <c r="O28783" s="180"/>
    </row>
    <row r="28784" spans="8:15" s="179" customFormat="1" x14ac:dyDescent="0.2">
      <c r="H28784" s="180"/>
      <c r="I28784" s="180"/>
      <c r="L28784" s="181"/>
      <c r="M28784" s="180"/>
      <c r="N28784" s="180"/>
      <c r="O28784" s="180"/>
    </row>
    <row r="28785" spans="8:15" s="179" customFormat="1" x14ac:dyDescent="0.2">
      <c r="H28785" s="180"/>
      <c r="I28785" s="180"/>
      <c r="L28785" s="181"/>
      <c r="M28785" s="180"/>
      <c r="N28785" s="180"/>
      <c r="O28785" s="180"/>
    </row>
    <row r="28786" spans="8:15" s="179" customFormat="1" x14ac:dyDescent="0.2">
      <c r="H28786" s="180"/>
      <c r="I28786" s="180"/>
      <c r="L28786" s="181"/>
      <c r="M28786" s="180"/>
      <c r="N28786" s="180"/>
      <c r="O28786" s="180"/>
    </row>
    <row r="28787" spans="8:15" s="179" customFormat="1" x14ac:dyDescent="0.2">
      <c r="H28787" s="180"/>
      <c r="I28787" s="180"/>
      <c r="L28787" s="181"/>
      <c r="M28787" s="180"/>
      <c r="N28787" s="180"/>
      <c r="O28787" s="180"/>
    </row>
    <row r="28788" spans="8:15" s="179" customFormat="1" x14ac:dyDescent="0.2">
      <c r="H28788" s="180"/>
      <c r="I28788" s="180"/>
      <c r="L28788" s="181"/>
      <c r="M28788" s="180"/>
      <c r="N28788" s="180"/>
      <c r="O28788" s="180"/>
    </row>
    <row r="28789" spans="8:15" s="179" customFormat="1" x14ac:dyDescent="0.2">
      <c r="H28789" s="180"/>
      <c r="I28789" s="180"/>
      <c r="L28789" s="181"/>
      <c r="M28789" s="180"/>
      <c r="N28789" s="180"/>
      <c r="O28789" s="180"/>
    </row>
    <row r="28790" spans="8:15" s="179" customFormat="1" x14ac:dyDescent="0.2">
      <c r="H28790" s="180"/>
      <c r="I28790" s="180"/>
      <c r="L28790" s="181"/>
      <c r="M28790" s="180"/>
      <c r="N28790" s="180"/>
      <c r="O28790" s="180"/>
    </row>
    <row r="28791" spans="8:15" s="179" customFormat="1" x14ac:dyDescent="0.2">
      <c r="H28791" s="180"/>
      <c r="I28791" s="180"/>
      <c r="L28791" s="181"/>
      <c r="M28791" s="180"/>
      <c r="N28791" s="180"/>
      <c r="O28791" s="180"/>
    </row>
    <row r="28792" spans="8:15" s="179" customFormat="1" x14ac:dyDescent="0.2">
      <c r="H28792" s="180"/>
      <c r="I28792" s="180"/>
      <c r="L28792" s="181"/>
      <c r="M28792" s="180"/>
      <c r="N28792" s="180"/>
      <c r="O28792" s="180"/>
    </row>
    <row r="28793" spans="8:15" s="179" customFormat="1" x14ac:dyDescent="0.2">
      <c r="H28793" s="180"/>
      <c r="I28793" s="180"/>
      <c r="L28793" s="181"/>
      <c r="M28793" s="180"/>
      <c r="N28793" s="180"/>
      <c r="O28793" s="180"/>
    </row>
    <row r="28794" spans="8:15" s="179" customFormat="1" x14ac:dyDescent="0.2">
      <c r="H28794" s="180"/>
      <c r="I28794" s="180"/>
      <c r="L28794" s="181"/>
      <c r="M28794" s="180"/>
      <c r="N28794" s="180"/>
      <c r="O28794" s="180"/>
    </row>
    <row r="28795" spans="8:15" s="179" customFormat="1" x14ac:dyDescent="0.2">
      <c r="H28795" s="180"/>
      <c r="I28795" s="180"/>
      <c r="L28795" s="181"/>
      <c r="M28795" s="180"/>
      <c r="N28795" s="180"/>
      <c r="O28795" s="180"/>
    </row>
    <row r="28796" spans="8:15" s="179" customFormat="1" x14ac:dyDescent="0.2">
      <c r="H28796" s="180"/>
      <c r="I28796" s="180"/>
      <c r="L28796" s="181"/>
      <c r="M28796" s="180"/>
      <c r="N28796" s="180"/>
      <c r="O28796" s="180"/>
    </row>
    <row r="28797" spans="8:15" s="179" customFormat="1" x14ac:dyDescent="0.2">
      <c r="H28797" s="180"/>
      <c r="I28797" s="180"/>
      <c r="L28797" s="181"/>
      <c r="M28797" s="180"/>
      <c r="N28797" s="180"/>
      <c r="O28797" s="180"/>
    </row>
    <row r="28798" spans="8:15" s="179" customFormat="1" x14ac:dyDescent="0.2">
      <c r="H28798" s="180"/>
      <c r="I28798" s="180"/>
      <c r="L28798" s="181"/>
      <c r="M28798" s="180"/>
      <c r="N28798" s="180"/>
      <c r="O28798" s="180"/>
    </row>
    <row r="28799" spans="8:15" s="179" customFormat="1" x14ac:dyDescent="0.2">
      <c r="H28799" s="180"/>
      <c r="I28799" s="180"/>
      <c r="L28799" s="181"/>
      <c r="M28799" s="180"/>
      <c r="N28799" s="180"/>
      <c r="O28799" s="180"/>
    </row>
    <row r="28800" spans="8:15" s="179" customFormat="1" x14ac:dyDescent="0.2">
      <c r="H28800" s="180"/>
      <c r="I28800" s="180"/>
      <c r="L28800" s="181"/>
      <c r="M28800" s="180"/>
      <c r="N28800" s="180"/>
      <c r="O28800" s="180"/>
    </row>
    <row r="28801" spans="8:15" s="179" customFormat="1" x14ac:dyDescent="0.2">
      <c r="H28801" s="180"/>
      <c r="I28801" s="180"/>
      <c r="L28801" s="181"/>
      <c r="M28801" s="180"/>
      <c r="N28801" s="180"/>
      <c r="O28801" s="180"/>
    </row>
    <row r="28802" spans="8:15" s="179" customFormat="1" x14ac:dyDescent="0.2">
      <c r="H28802" s="180"/>
      <c r="I28802" s="180"/>
      <c r="L28802" s="181"/>
      <c r="M28802" s="180"/>
      <c r="N28802" s="180"/>
      <c r="O28802" s="180"/>
    </row>
    <row r="28803" spans="8:15" s="179" customFormat="1" x14ac:dyDescent="0.2">
      <c r="H28803" s="180"/>
      <c r="I28803" s="180"/>
      <c r="L28803" s="181"/>
      <c r="M28803" s="180"/>
      <c r="N28803" s="180"/>
      <c r="O28803" s="180"/>
    </row>
    <row r="28804" spans="8:15" s="179" customFormat="1" x14ac:dyDescent="0.2">
      <c r="H28804" s="180"/>
      <c r="I28804" s="180"/>
      <c r="L28804" s="181"/>
      <c r="M28804" s="180"/>
      <c r="N28804" s="180"/>
      <c r="O28804" s="180"/>
    </row>
    <row r="28805" spans="8:15" s="179" customFormat="1" x14ac:dyDescent="0.2">
      <c r="H28805" s="180"/>
      <c r="I28805" s="180"/>
      <c r="L28805" s="181"/>
      <c r="M28805" s="180"/>
      <c r="N28805" s="180"/>
      <c r="O28805" s="180"/>
    </row>
    <row r="28806" spans="8:15" s="179" customFormat="1" x14ac:dyDescent="0.2">
      <c r="H28806" s="180"/>
      <c r="I28806" s="180"/>
      <c r="L28806" s="181"/>
      <c r="M28806" s="180"/>
      <c r="N28806" s="180"/>
      <c r="O28806" s="180"/>
    </row>
    <row r="28807" spans="8:15" s="179" customFormat="1" x14ac:dyDescent="0.2">
      <c r="H28807" s="180"/>
      <c r="I28807" s="180"/>
      <c r="L28807" s="181"/>
      <c r="M28807" s="180"/>
      <c r="N28807" s="180"/>
      <c r="O28807" s="180"/>
    </row>
    <row r="28808" spans="8:15" s="179" customFormat="1" x14ac:dyDescent="0.2">
      <c r="H28808" s="180"/>
      <c r="I28808" s="180"/>
      <c r="L28808" s="181"/>
      <c r="M28808" s="180"/>
      <c r="N28808" s="180"/>
      <c r="O28808" s="180"/>
    </row>
    <row r="28809" spans="8:15" s="179" customFormat="1" x14ac:dyDescent="0.2">
      <c r="H28809" s="180"/>
      <c r="I28809" s="180"/>
      <c r="L28809" s="181"/>
      <c r="M28809" s="180"/>
      <c r="N28809" s="180"/>
      <c r="O28809" s="180"/>
    </row>
    <row r="28810" spans="8:15" s="179" customFormat="1" x14ac:dyDescent="0.2">
      <c r="H28810" s="180"/>
      <c r="I28810" s="180"/>
      <c r="L28810" s="181"/>
      <c r="M28810" s="180"/>
      <c r="N28810" s="180"/>
      <c r="O28810" s="180"/>
    </row>
    <row r="28811" spans="8:15" s="179" customFormat="1" x14ac:dyDescent="0.2">
      <c r="H28811" s="180"/>
      <c r="I28811" s="180"/>
      <c r="L28811" s="181"/>
      <c r="M28811" s="180"/>
      <c r="N28811" s="180"/>
      <c r="O28811" s="180"/>
    </row>
    <row r="28812" spans="8:15" s="179" customFormat="1" x14ac:dyDescent="0.2">
      <c r="H28812" s="180"/>
      <c r="I28812" s="180"/>
      <c r="L28812" s="181"/>
      <c r="M28812" s="180"/>
      <c r="N28812" s="180"/>
      <c r="O28812" s="180"/>
    </row>
    <row r="28813" spans="8:15" s="179" customFormat="1" x14ac:dyDescent="0.2">
      <c r="H28813" s="180"/>
      <c r="I28813" s="180"/>
      <c r="L28813" s="181"/>
      <c r="M28813" s="180"/>
      <c r="N28813" s="180"/>
      <c r="O28813" s="180"/>
    </row>
    <row r="28814" spans="8:15" s="179" customFormat="1" x14ac:dyDescent="0.2">
      <c r="H28814" s="180"/>
      <c r="I28814" s="180"/>
      <c r="L28814" s="181"/>
      <c r="M28814" s="180"/>
      <c r="N28814" s="180"/>
      <c r="O28814" s="180"/>
    </row>
    <row r="28815" spans="8:15" s="179" customFormat="1" x14ac:dyDescent="0.2">
      <c r="H28815" s="180"/>
      <c r="I28815" s="180"/>
      <c r="L28815" s="181"/>
      <c r="M28815" s="180"/>
      <c r="N28815" s="180"/>
      <c r="O28815" s="180"/>
    </row>
    <row r="28816" spans="8:15" s="179" customFormat="1" x14ac:dyDescent="0.2">
      <c r="H28816" s="180"/>
      <c r="I28816" s="180"/>
      <c r="L28816" s="181"/>
      <c r="M28816" s="180"/>
      <c r="N28816" s="180"/>
      <c r="O28816" s="180"/>
    </row>
    <row r="28817" spans="8:15" s="179" customFormat="1" x14ac:dyDescent="0.2">
      <c r="H28817" s="180"/>
      <c r="I28817" s="180"/>
      <c r="L28817" s="181"/>
      <c r="M28817" s="180"/>
      <c r="N28817" s="180"/>
      <c r="O28817" s="180"/>
    </row>
    <row r="28818" spans="8:15" s="179" customFormat="1" x14ac:dyDescent="0.2">
      <c r="H28818" s="180"/>
      <c r="I28818" s="180"/>
      <c r="L28818" s="181"/>
      <c r="M28818" s="180"/>
      <c r="N28818" s="180"/>
      <c r="O28818" s="180"/>
    </row>
    <row r="28819" spans="8:15" s="179" customFormat="1" x14ac:dyDescent="0.2">
      <c r="H28819" s="180"/>
      <c r="I28819" s="180"/>
      <c r="L28819" s="181"/>
      <c r="M28819" s="180"/>
      <c r="N28819" s="180"/>
      <c r="O28819" s="180"/>
    </row>
    <row r="28820" spans="8:15" s="179" customFormat="1" x14ac:dyDescent="0.2">
      <c r="H28820" s="180"/>
      <c r="I28820" s="180"/>
      <c r="L28820" s="181"/>
      <c r="M28820" s="180"/>
      <c r="N28820" s="180"/>
      <c r="O28820" s="180"/>
    </row>
    <row r="28821" spans="8:15" s="179" customFormat="1" x14ac:dyDescent="0.2">
      <c r="H28821" s="180"/>
      <c r="I28821" s="180"/>
      <c r="L28821" s="181"/>
      <c r="M28821" s="180"/>
      <c r="N28821" s="180"/>
      <c r="O28821" s="180"/>
    </row>
    <row r="28822" spans="8:15" s="179" customFormat="1" x14ac:dyDescent="0.2">
      <c r="H28822" s="180"/>
      <c r="I28822" s="180"/>
      <c r="L28822" s="181"/>
      <c r="M28822" s="180"/>
      <c r="N28822" s="180"/>
      <c r="O28822" s="180"/>
    </row>
    <row r="28823" spans="8:15" s="179" customFormat="1" x14ac:dyDescent="0.2">
      <c r="H28823" s="180"/>
      <c r="I28823" s="180"/>
      <c r="L28823" s="181"/>
      <c r="M28823" s="180"/>
      <c r="N28823" s="180"/>
      <c r="O28823" s="180"/>
    </row>
    <row r="28824" spans="8:15" s="179" customFormat="1" x14ac:dyDescent="0.2">
      <c r="H28824" s="180"/>
      <c r="I28824" s="180"/>
      <c r="L28824" s="181"/>
      <c r="M28824" s="180"/>
      <c r="N28824" s="180"/>
      <c r="O28824" s="180"/>
    </row>
    <row r="28825" spans="8:15" s="179" customFormat="1" x14ac:dyDescent="0.2">
      <c r="H28825" s="180"/>
      <c r="I28825" s="180"/>
      <c r="L28825" s="181"/>
      <c r="M28825" s="180"/>
      <c r="N28825" s="180"/>
      <c r="O28825" s="180"/>
    </row>
    <row r="28826" spans="8:15" s="179" customFormat="1" x14ac:dyDescent="0.2">
      <c r="H28826" s="180"/>
      <c r="I28826" s="180"/>
      <c r="L28826" s="181"/>
      <c r="M28826" s="180"/>
      <c r="N28826" s="180"/>
      <c r="O28826" s="180"/>
    </row>
    <row r="28827" spans="8:15" s="179" customFormat="1" x14ac:dyDescent="0.2">
      <c r="H28827" s="180"/>
      <c r="I28827" s="180"/>
      <c r="L28827" s="181"/>
      <c r="M28827" s="180"/>
      <c r="N28827" s="180"/>
      <c r="O28827" s="180"/>
    </row>
    <row r="28828" spans="8:15" s="179" customFormat="1" x14ac:dyDescent="0.2">
      <c r="H28828" s="180"/>
      <c r="I28828" s="180"/>
      <c r="L28828" s="181"/>
      <c r="M28828" s="180"/>
      <c r="N28828" s="180"/>
      <c r="O28828" s="180"/>
    </row>
    <row r="28829" spans="8:15" s="179" customFormat="1" x14ac:dyDescent="0.2">
      <c r="H28829" s="180"/>
      <c r="I28829" s="180"/>
      <c r="L28829" s="181"/>
      <c r="M28829" s="180"/>
      <c r="N28829" s="180"/>
      <c r="O28829" s="180"/>
    </row>
    <row r="28830" spans="8:15" s="179" customFormat="1" x14ac:dyDescent="0.2">
      <c r="H28830" s="180"/>
      <c r="I28830" s="180"/>
      <c r="L28830" s="181"/>
      <c r="M28830" s="180"/>
      <c r="N28830" s="180"/>
      <c r="O28830" s="180"/>
    </row>
    <row r="28831" spans="8:15" s="179" customFormat="1" x14ac:dyDescent="0.2">
      <c r="H28831" s="180"/>
      <c r="I28831" s="180"/>
      <c r="L28831" s="181"/>
      <c r="M28831" s="180"/>
      <c r="N28831" s="180"/>
      <c r="O28831" s="180"/>
    </row>
    <row r="28832" spans="8:15" s="179" customFormat="1" x14ac:dyDescent="0.2">
      <c r="H28832" s="180"/>
      <c r="I28832" s="180"/>
      <c r="L28832" s="181"/>
      <c r="M28832" s="180"/>
      <c r="N28832" s="180"/>
      <c r="O28832" s="180"/>
    </row>
    <row r="28833" spans="8:15" s="179" customFormat="1" x14ac:dyDescent="0.2">
      <c r="H28833" s="180"/>
      <c r="I28833" s="180"/>
      <c r="L28833" s="181"/>
      <c r="M28833" s="180"/>
      <c r="N28833" s="180"/>
      <c r="O28833" s="180"/>
    </row>
    <row r="28834" spans="8:15" s="179" customFormat="1" x14ac:dyDescent="0.2">
      <c r="H28834" s="180"/>
      <c r="I28834" s="180"/>
      <c r="L28834" s="181"/>
      <c r="M28834" s="180"/>
      <c r="N28834" s="180"/>
      <c r="O28834" s="180"/>
    </row>
    <row r="28835" spans="8:15" s="179" customFormat="1" x14ac:dyDescent="0.2">
      <c r="H28835" s="180"/>
      <c r="I28835" s="180"/>
      <c r="L28835" s="181"/>
      <c r="M28835" s="180"/>
      <c r="N28835" s="180"/>
      <c r="O28835" s="180"/>
    </row>
    <row r="28836" spans="8:15" s="179" customFormat="1" x14ac:dyDescent="0.2">
      <c r="H28836" s="180"/>
      <c r="I28836" s="180"/>
      <c r="L28836" s="181"/>
      <c r="M28836" s="180"/>
      <c r="N28836" s="180"/>
      <c r="O28836" s="180"/>
    </row>
    <row r="28837" spans="8:15" s="179" customFormat="1" x14ac:dyDescent="0.2">
      <c r="H28837" s="180"/>
      <c r="I28837" s="180"/>
      <c r="L28837" s="181"/>
      <c r="M28837" s="180"/>
      <c r="N28837" s="180"/>
      <c r="O28837" s="180"/>
    </row>
    <row r="28838" spans="8:15" s="179" customFormat="1" x14ac:dyDescent="0.2">
      <c r="H28838" s="180"/>
      <c r="I28838" s="180"/>
      <c r="L28838" s="181"/>
      <c r="M28838" s="180"/>
      <c r="N28838" s="180"/>
      <c r="O28838" s="180"/>
    </row>
    <row r="28839" spans="8:15" s="179" customFormat="1" x14ac:dyDescent="0.2">
      <c r="H28839" s="180"/>
      <c r="I28839" s="180"/>
      <c r="L28839" s="181"/>
      <c r="M28839" s="180"/>
      <c r="N28839" s="180"/>
      <c r="O28839" s="180"/>
    </row>
    <row r="28840" spans="8:15" s="179" customFormat="1" x14ac:dyDescent="0.2">
      <c r="H28840" s="180"/>
      <c r="I28840" s="180"/>
      <c r="L28840" s="181"/>
      <c r="M28840" s="180"/>
      <c r="N28840" s="180"/>
      <c r="O28840" s="180"/>
    </row>
    <row r="28841" spans="8:15" s="179" customFormat="1" x14ac:dyDescent="0.2">
      <c r="H28841" s="180"/>
      <c r="I28841" s="180"/>
      <c r="L28841" s="181"/>
      <c r="M28841" s="180"/>
      <c r="N28841" s="180"/>
      <c r="O28841" s="180"/>
    </row>
    <row r="28842" spans="8:15" s="179" customFormat="1" x14ac:dyDescent="0.2">
      <c r="H28842" s="180"/>
      <c r="I28842" s="180"/>
      <c r="L28842" s="181"/>
      <c r="M28842" s="180"/>
      <c r="N28842" s="180"/>
      <c r="O28842" s="180"/>
    </row>
    <row r="28843" spans="8:15" s="179" customFormat="1" x14ac:dyDescent="0.2">
      <c r="H28843" s="180"/>
      <c r="I28843" s="180"/>
      <c r="L28843" s="181"/>
      <c r="M28843" s="180"/>
      <c r="N28843" s="180"/>
      <c r="O28843" s="180"/>
    </row>
    <row r="28844" spans="8:15" s="179" customFormat="1" x14ac:dyDescent="0.2">
      <c r="H28844" s="180"/>
      <c r="I28844" s="180"/>
      <c r="L28844" s="181"/>
      <c r="M28844" s="180"/>
      <c r="N28844" s="180"/>
      <c r="O28844" s="180"/>
    </row>
    <row r="28845" spans="8:15" s="179" customFormat="1" x14ac:dyDescent="0.2">
      <c r="H28845" s="180"/>
      <c r="I28845" s="180"/>
      <c r="L28845" s="181"/>
      <c r="M28845" s="180"/>
      <c r="N28845" s="180"/>
      <c r="O28845" s="180"/>
    </row>
    <row r="28846" spans="8:15" s="179" customFormat="1" x14ac:dyDescent="0.2">
      <c r="H28846" s="180"/>
      <c r="I28846" s="180"/>
      <c r="L28846" s="181"/>
      <c r="M28846" s="180"/>
      <c r="N28846" s="180"/>
      <c r="O28846" s="180"/>
    </row>
    <row r="28847" spans="8:15" s="179" customFormat="1" x14ac:dyDescent="0.2">
      <c r="H28847" s="180"/>
      <c r="I28847" s="180"/>
      <c r="L28847" s="181"/>
      <c r="M28847" s="180"/>
      <c r="N28847" s="180"/>
      <c r="O28847" s="180"/>
    </row>
    <row r="28848" spans="8:15" s="179" customFormat="1" x14ac:dyDescent="0.2">
      <c r="H28848" s="180"/>
      <c r="I28848" s="180"/>
      <c r="L28848" s="181"/>
      <c r="M28848" s="180"/>
      <c r="N28848" s="180"/>
      <c r="O28848" s="180"/>
    </row>
    <row r="28849" spans="8:15" s="179" customFormat="1" x14ac:dyDescent="0.2">
      <c r="H28849" s="180"/>
      <c r="I28849" s="180"/>
      <c r="L28849" s="181"/>
      <c r="M28849" s="180"/>
      <c r="N28849" s="180"/>
      <c r="O28849" s="180"/>
    </row>
    <row r="28850" spans="8:15" s="179" customFormat="1" x14ac:dyDescent="0.2">
      <c r="H28850" s="180"/>
      <c r="I28850" s="180"/>
      <c r="L28850" s="181"/>
      <c r="M28850" s="180"/>
      <c r="N28850" s="180"/>
      <c r="O28850" s="180"/>
    </row>
    <row r="28851" spans="8:15" s="179" customFormat="1" x14ac:dyDescent="0.2">
      <c r="H28851" s="180"/>
      <c r="I28851" s="180"/>
      <c r="L28851" s="181"/>
      <c r="M28851" s="180"/>
      <c r="N28851" s="180"/>
      <c r="O28851" s="180"/>
    </row>
    <row r="28852" spans="8:15" s="179" customFormat="1" x14ac:dyDescent="0.2">
      <c r="H28852" s="180"/>
      <c r="I28852" s="180"/>
      <c r="L28852" s="181"/>
      <c r="M28852" s="180"/>
      <c r="N28852" s="180"/>
      <c r="O28852" s="180"/>
    </row>
    <row r="28853" spans="8:15" s="179" customFormat="1" x14ac:dyDescent="0.2">
      <c r="H28853" s="180"/>
      <c r="I28853" s="180"/>
      <c r="L28853" s="181"/>
      <c r="M28853" s="180"/>
      <c r="N28853" s="180"/>
      <c r="O28853" s="180"/>
    </row>
    <row r="28854" spans="8:15" s="179" customFormat="1" x14ac:dyDescent="0.2">
      <c r="H28854" s="180"/>
      <c r="I28854" s="180"/>
      <c r="L28854" s="181"/>
      <c r="M28854" s="180"/>
      <c r="N28854" s="180"/>
      <c r="O28854" s="180"/>
    </row>
    <row r="28855" spans="8:15" s="179" customFormat="1" x14ac:dyDescent="0.2">
      <c r="H28855" s="180"/>
      <c r="I28855" s="180"/>
      <c r="L28855" s="181"/>
      <c r="M28855" s="180"/>
      <c r="N28855" s="180"/>
      <c r="O28855" s="180"/>
    </row>
    <row r="28856" spans="8:15" s="179" customFormat="1" x14ac:dyDescent="0.2">
      <c r="H28856" s="180"/>
      <c r="I28856" s="180"/>
      <c r="L28856" s="181"/>
      <c r="M28856" s="180"/>
      <c r="N28856" s="180"/>
      <c r="O28856" s="180"/>
    </row>
    <row r="28857" spans="8:15" s="179" customFormat="1" x14ac:dyDescent="0.2">
      <c r="H28857" s="180"/>
      <c r="I28857" s="180"/>
      <c r="L28857" s="181"/>
      <c r="M28857" s="180"/>
      <c r="N28857" s="180"/>
      <c r="O28857" s="180"/>
    </row>
    <row r="28858" spans="8:15" s="179" customFormat="1" x14ac:dyDescent="0.2">
      <c r="H28858" s="180"/>
      <c r="I28858" s="180"/>
      <c r="L28858" s="181"/>
      <c r="M28858" s="180"/>
      <c r="N28858" s="180"/>
      <c r="O28858" s="180"/>
    </row>
    <row r="28859" spans="8:15" s="179" customFormat="1" x14ac:dyDescent="0.2">
      <c r="H28859" s="180"/>
      <c r="I28859" s="180"/>
      <c r="L28859" s="181"/>
      <c r="M28859" s="180"/>
      <c r="N28859" s="180"/>
      <c r="O28859" s="180"/>
    </row>
    <row r="28860" spans="8:15" s="179" customFormat="1" x14ac:dyDescent="0.2">
      <c r="H28860" s="180"/>
      <c r="I28860" s="180"/>
      <c r="L28860" s="181"/>
      <c r="M28860" s="180"/>
      <c r="N28860" s="180"/>
      <c r="O28860" s="180"/>
    </row>
    <row r="28861" spans="8:15" s="179" customFormat="1" x14ac:dyDescent="0.2">
      <c r="H28861" s="180"/>
      <c r="I28861" s="180"/>
      <c r="L28861" s="181"/>
      <c r="M28861" s="180"/>
      <c r="N28861" s="180"/>
      <c r="O28861" s="180"/>
    </row>
    <row r="28862" spans="8:15" s="179" customFormat="1" x14ac:dyDescent="0.2">
      <c r="H28862" s="180"/>
      <c r="I28862" s="180"/>
      <c r="L28862" s="181"/>
      <c r="M28862" s="180"/>
      <c r="N28862" s="180"/>
      <c r="O28862" s="180"/>
    </row>
    <row r="28863" spans="8:15" s="179" customFormat="1" x14ac:dyDescent="0.2">
      <c r="H28863" s="180"/>
      <c r="I28863" s="180"/>
      <c r="L28863" s="181"/>
      <c r="M28863" s="180"/>
      <c r="N28863" s="180"/>
      <c r="O28863" s="180"/>
    </row>
    <row r="28864" spans="8:15" s="179" customFormat="1" x14ac:dyDescent="0.2">
      <c r="H28864" s="180"/>
      <c r="I28864" s="180"/>
      <c r="L28864" s="181"/>
      <c r="M28864" s="180"/>
      <c r="N28864" s="180"/>
      <c r="O28864" s="180"/>
    </row>
    <row r="28865" spans="8:15" s="179" customFormat="1" x14ac:dyDescent="0.2">
      <c r="H28865" s="180"/>
      <c r="I28865" s="180"/>
      <c r="L28865" s="181"/>
      <c r="M28865" s="180"/>
      <c r="N28865" s="180"/>
      <c r="O28865" s="180"/>
    </row>
    <row r="28866" spans="8:15" s="179" customFormat="1" x14ac:dyDescent="0.2">
      <c r="H28866" s="180"/>
      <c r="I28866" s="180"/>
      <c r="L28866" s="181"/>
      <c r="M28866" s="180"/>
      <c r="N28866" s="180"/>
      <c r="O28866" s="180"/>
    </row>
    <row r="28867" spans="8:15" s="179" customFormat="1" x14ac:dyDescent="0.2">
      <c r="H28867" s="180"/>
      <c r="I28867" s="180"/>
      <c r="L28867" s="181"/>
      <c r="M28867" s="180"/>
      <c r="N28867" s="180"/>
      <c r="O28867" s="180"/>
    </row>
    <row r="28868" spans="8:15" s="179" customFormat="1" x14ac:dyDescent="0.2">
      <c r="H28868" s="180"/>
      <c r="I28868" s="180"/>
      <c r="L28868" s="181"/>
      <c r="M28868" s="180"/>
      <c r="N28868" s="180"/>
      <c r="O28868" s="180"/>
    </row>
    <row r="28869" spans="8:15" s="179" customFormat="1" x14ac:dyDescent="0.2">
      <c r="H28869" s="180"/>
      <c r="I28869" s="180"/>
      <c r="L28869" s="181"/>
      <c r="M28869" s="180"/>
      <c r="N28869" s="180"/>
      <c r="O28869" s="180"/>
    </row>
    <row r="28870" spans="8:15" s="179" customFormat="1" x14ac:dyDescent="0.2">
      <c r="H28870" s="180"/>
      <c r="I28870" s="180"/>
      <c r="L28870" s="181"/>
      <c r="M28870" s="180"/>
      <c r="N28870" s="180"/>
      <c r="O28870" s="180"/>
    </row>
    <row r="28871" spans="8:15" s="179" customFormat="1" x14ac:dyDescent="0.2">
      <c r="H28871" s="180"/>
      <c r="I28871" s="180"/>
      <c r="L28871" s="181"/>
      <c r="M28871" s="180"/>
      <c r="N28871" s="180"/>
      <c r="O28871" s="180"/>
    </row>
    <row r="28872" spans="8:15" s="179" customFormat="1" x14ac:dyDescent="0.2">
      <c r="H28872" s="180"/>
      <c r="I28872" s="180"/>
      <c r="L28872" s="181"/>
      <c r="M28872" s="180"/>
      <c r="N28872" s="180"/>
      <c r="O28872" s="180"/>
    </row>
    <row r="28873" spans="8:15" s="179" customFormat="1" x14ac:dyDescent="0.2">
      <c r="H28873" s="180"/>
      <c r="I28873" s="180"/>
      <c r="L28873" s="181"/>
      <c r="M28873" s="180"/>
      <c r="N28873" s="180"/>
      <c r="O28873" s="180"/>
    </row>
    <row r="28874" spans="8:15" s="179" customFormat="1" x14ac:dyDescent="0.2">
      <c r="H28874" s="180"/>
      <c r="I28874" s="180"/>
      <c r="L28874" s="181"/>
      <c r="M28874" s="180"/>
      <c r="N28874" s="180"/>
      <c r="O28874" s="180"/>
    </row>
    <row r="28875" spans="8:15" s="179" customFormat="1" x14ac:dyDescent="0.2">
      <c r="H28875" s="180"/>
      <c r="I28875" s="180"/>
      <c r="L28875" s="181"/>
      <c r="M28875" s="180"/>
      <c r="N28875" s="180"/>
      <c r="O28875" s="180"/>
    </row>
    <row r="28876" spans="8:15" s="179" customFormat="1" x14ac:dyDescent="0.2">
      <c r="H28876" s="180"/>
      <c r="I28876" s="180"/>
      <c r="L28876" s="181"/>
      <c r="M28876" s="180"/>
      <c r="N28876" s="180"/>
      <c r="O28876" s="180"/>
    </row>
    <row r="28877" spans="8:15" s="179" customFormat="1" x14ac:dyDescent="0.2">
      <c r="H28877" s="180"/>
      <c r="I28877" s="180"/>
      <c r="L28877" s="181"/>
      <c r="M28877" s="180"/>
      <c r="N28877" s="180"/>
      <c r="O28877" s="180"/>
    </row>
    <row r="28878" spans="8:15" s="179" customFormat="1" x14ac:dyDescent="0.2">
      <c r="H28878" s="180"/>
      <c r="I28878" s="180"/>
      <c r="L28878" s="181"/>
      <c r="M28878" s="180"/>
      <c r="N28878" s="180"/>
      <c r="O28878" s="180"/>
    </row>
    <row r="28879" spans="8:15" s="179" customFormat="1" x14ac:dyDescent="0.2">
      <c r="H28879" s="180"/>
      <c r="I28879" s="180"/>
      <c r="L28879" s="181"/>
      <c r="M28879" s="180"/>
      <c r="N28879" s="180"/>
      <c r="O28879" s="180"/>
    </row>
    <row r="28880" spans="8:15" s="179" customFormat="1" x14ac:dyDescent="0.2">
      <c r="H28880" s="180"/>
      <c r="I28880" s="180"/>
      <c r="L28880" s="181"/>
      <c r="M28880" s="180"/>
      <c r="N28880" s="180"/>
      <c r="O28880" s="180"/>
    </row>
    <row r="28881" spans="8:15" s="179" customFormat="1" x14ac:dyDescent="0.2">
      <c r="H28881" s="180"/>
      <c r="I28881" s="180"/>
      <c r="L28881" s="181"/>
      <c r="M28881" s="180"/>
      <c r="N28881" s="180"/>
      <c r="O28881" s="180"/>
    </row>
    <row r="28882" spans="8:15" s="179" customFormat="1" x14ac:dyDescent="0.2">
      <c r="H28882" s="180"/>
      <c r="I28882" s="180"/>
      <c r="L28882" s="181"/>
      <c r="M28882" s="180"/>
      <c r="N28882" s="180"/>
      <c r="O28882" s="180"/>
    </row>
    <row r="28883" spans="8:15" s="179" customFormat="1" x14ac:dyDescent="0.2">
      <c r="H28883" s="180"/>
      <c r="I28883" s="180"/>
      <c r="L28883" s="181"/>
      <c r="M28883" s="180"/>
      <c r="N28883" s="180"/>
      <c r="O28883" s="180"/>
    </row>
    <row r="28884" spans="8:15" s="179" customFormat="1" x14ac:dyDescent="0.2">
      <c r="H28884" s="180"/>
      <c r="I28884" s="180"/>
      <c r="L28884" s="181"/>
      <c r="M28884" s="180"/>
      <c r="N28884" s="180"/>
      <c r="O28884" s="180"/>
    </row>
    <row r="28885" spans="8:15" s="179" customFormat="1" x14ac:dyDescent="0.2">
      <c r="H28885" s="180"/>
      <c r="I28885" s="180"/>
      <c r="L28885" s="181"/>
      <c r="M28885" s="180"/>
      <c r="N28885" s="180"/>
      <c r="O28885" s="180"/>
    </row>
    <row r="28886" spans="8:15" s="179" customFormat="1" x14ac:dyDescent="0.2">
      <c r="H28886" s="180"/>
      <c r="I28886" s="180"/>
      <c r="L28886" s="181"/>
      <c r="M28886" s="180"/>
      <c r="N28886" s="180"/>
      <c r="O28886" s="180"/>
    </row>
    <row r="28887" spans="8:15" s="179" customFormat="1" x14ac:dyDescent="0.2">
      <c r="H28887" s="180"/>
      <c r="I28887" s="180"/>
      <c r="L28887" s="181"/>
      <c r="M28887" s="180"/>
      <c r="N28887" s="180"/>
      <c r="O28887" s="180"/>
    </row>
    <row r="28888" spans="8:15" s="179" customFormat="1" x14ac:dyDescent="0.2">
      <c r="H28888" s="180"/>
      <c r="I28888" s="180"/>
      <c r="L28888" s="181"/>
      <c r="M28888" s="180"/>
      <c r="N28888" s="180"/>
      <c r="O28888" s="180"/>
    </row>
    <row r="28889" spans="8:15" s="179" customFormat="1" x14ac:dyDescent="0.2">
      <c r="H28889" s="180"/>
      <c r="I28889" s="180"/>
      <c r="L28889" s="181"/>
      <c r="M28889" s="180"/>
      <c r="N28889" s="180"/>
      <c r="O28889" s="180"/>
    </row>
    <row r="28890" spans="8:15" s="179" customFormat="1" x14ac:dyDescent="0.2">
      <c r="H28890" s="180"/>
      <c r="I28890" s="180"/>
      <c r="L28890" s="181"/>
      <c r="M28890" s="180"/>
      <c r="N28890" s="180"/>
      <c r="O28890" s="180"/>
    </row>
    <row r="28891" spans="8:15" s="179" customFormat="1" x14ac:dyDescent="0.2">
      <c r="H28891" s="180"/>
      <c r="I28891" s="180"/>
      <c r="L28891" s="181"/>
      <c r="M28891" s="180"/>
      <c r="N28891" s="180"/>
      <c r="O28891" s="180"/>
    </row>
    <row r="28892" spans="8:15" s="179" customFormat="1" x14ac:dyDescent="0.2">
      <c r="H28892" s="180"/>
      <c r="I28892" s="180"/>
      <c r="L28892" s="181"/>
      <c r="M28892" s="180"/>
      <c r="N28892" s="180"/>
      <c r="O28892" s="180"/>
    </row>
    <row r="28893" spans="8:15" s="179" customFormat="1" x14ac:dyDescent="0.2">
      <c r="H28893" s="180"/>
      <c r="I28893" s="180"/>
      <c r="L28893" s="181"/>
      <c r="M28893" s="180"/>
      <c r="N28893" s="180"/>
      <c r="O28893" s="180"/>
    </row>
    <row r="28894" spans="8:15" s="179" customFormat="1" x14ac:dyDescent="0.2">
      <c r="H28894" s="180"/>
      <c r="I28894" s="180"/>
      <c r="L28894" s="181"/>
      <c r="M28894" s="180"/>
      <c r="N28894" s="180"/>
      <c r="O28894" s="180"/>
    </row>
    <row r="28895" spans="8:15" s="179" customFormat="1" x14ac:dyDescent="0.2">
      <c r="H28895" s="180"/>
      <c r="I28895" s="180"/>
      <c r="L28895" s="181"/>
      <c r="M28895" s="180"/>
      <c r="N28895" s="180"/>
      <c r="O28895" s="180"/>
    </row>
    <row r="28896" spans="8:15" s="179" customFormat="1" x14ac:dyDescent="0.2">
      <c r="H28896" s="180"/>
      <c r="I28896" s="180"/>
      <c r="L28896" s="181"/>
      <c r="M28896" s="180"/>
      <c r="N28896" s="180"/>
      <c r="O28896" s="180"/>
    </row>
    <row r="28897" spans="8:15" s="179" customFormat="1" x14ac:dyDescent="0.2">
      <c r="H28897" s="180"/>
      <c r="I28897" s="180"/>
      <c r="L28897" s="181"/>
      <c r="M28897" s="180"/>
      <c r="N28897" s="180"/>
      <c r="O28897" s="180"/>
    </row>
    <row r="28898" spans="8:15" s="179" customFormat="1" x14ac:dyDescent="0.2">
      <c r="H28898" s="180"/>
      <c r="I28898" s="180"/>
      <c r="L28898" s="181"/>
      <c r="M28898" s="180"/>
      <c r="N28898" s="180"/>
      <c r="O28898" s="180"/>
    </row>
    <row r="28899" spans="8:15" s="179" customFormat="1" x14ac:dyDescent="0.2">
      <c r="H28899" s="180"/>
      <c r="I28899" s="180"/>
      <c r="L28899" s="181"/>
      <c r="M28899" s="180"/>
      <c r="N28899" s="180"/>
      <c r="O28899" s="180"/>
    </row>
    <row r="28900" spans="8:15" s="179" customFormat="1" x14ac:dyDescent="0.2">
      <c r="H28900" s="180"/>
      <c r="I28900" s="180"/>
      <c r="L28900" s="181"/>
      <c r="M28900" s="180"/>
      <c r="N28900" s="180"/>
      <c r="O28900" s="180"/>
    </row>
    <row r="28901" spans="8:15" s="179" customFormat="1" x14ac:dyDescent="0.2">
      <c r="H28901" s="180"/>
      <c r="I28901" s="180"/>
      <c r="L28901" s="181"/>
      <c r="M28901" s="180"/>
      <c r="N28901" s="180"/>
      <c r="O28901" s="180"/>
    </row>
    <row r="28902" spans="8:15" s="179" customFormat="1" x14ac:dyDescent="0.2">
      <c r="H28902" s="180"/>
      <c r="I28902" s="180"/>
      <c r="L28902" s="181"/>
      <c r="M28902" s="180"/>
      <c r="N28902" s="180"/>
      <c r="O28902" s="180"/>
    </row>
    <row r="28903" spans="8:15" s="179" customFormat="1" x14ac:dyDescent="0.2">
      <c r="H28903" s="180"/>
      <c r="I28903" s="180"/>
      <c r="L28903" s="181"/>
      <c r="M28903" s="180"/>
      <c r="N28903" s="180"/>
      <c r="O28903" s="180"/>
    </row>
    <row r="28904" spans="8:15" s="179" customFormat="1" x14ac:dyDescent="0.2">
      <c r="H28904" s="180"/>
      <c r="I28904" s="180"/>
      <c r="L28904" s="181"/>
      <c r="M28904" s="180"/>
      <c r="N28904" s="180"/>
      <c r="O28904" s="180"/>
    </row>
    <row r="28905" spans="8:15" s="179" customFormat="1" x14ac:dyDescent="0.2">
      <c r="H28905" s="180"/>
      <c r="I28905" s="180"/>
      <c r="L28905" s="181"/>
      <c r="M28905" s="180"/>
      <c r="N28905" s="180"/>
      <c r="O28905" s="180"/>
    </row>
    <row r="28906" spans="8:15" s="179" customFormat="1" x14ac:dyDescent="0.2">
      <c r="H28906" s="180"/>
      <c r="I28906" s="180"/>
      <c r="L28906" s="181"/>
      <c r="M28906" s="180"/>
      <c r="N28906" s="180"/>
      <c r="O28906" s="180"/>
    </row>
    <row r="28907" spans="8:15" s="179" customFormat="1" x14ac:dyDescent="0.2">
      <c r="H28907" s="180"/>
      <c r="I28907" s="180"/>
      <c r="L28907" s="181"/>
      <c r="M28907" s="180"/>
      <c r="N28907" s="180"/>
      <c r="O28907" s="180"/>
    </row>
    <row r="28908" spans="8:15" s="179" customFormat="1" x14ac:dyDescent="0.2">
      <c r="H28908" s="180"/>
      <c r="I28908" s="180"/>
      <c r="L28908" s="181"/>
      <c r="M28908" s="180"/>
      <c r="N28908" s="180"/>
      <c r="O28908" s="180"/>
    </row>
    <row r="28909" spans="8:15" s="179" customFormat="1" x14ac:dyDescent="0.2">
      <c r="H28909" s="180"/>
      <c r="I28909" s="180"/>
      <c r="L28909" s="181"/>
      <c r="M28909" s="180"/>
      <c r="N28909" s="180"/>
      <c r="O28909" s="180"/>
    </row>
    <row r="28910" spans="8:15" s="179" customFormat="1" x14ac:dyDescent="0.2">
      <c r="H28910" s="180"/>
      <c r="I28910" s="180"/>
      <c r="L28910" s="181"/>
      <c r="M28910" s="180"/>
      <c r="N28910" s="180"/>
      <c r="O28910" s="180"/>
    </row>
    <row r="28911" spans="8:15" s="179" customFormat="1" x14ac:dyDescent="0.2">
      <c r="H28911" s="180"/>
      <c r="I28911" s="180"/>
      <c r="L28911" s="181"/>
      <c r="M28911" s="180"/>
      <c r="N28911" s="180"/>
      <c r="O28911" s="180"/>
    </row>
    <row r="28912" spans="8:15" s="179" customFormat="1" x14ac:dyDescent="0.2">
      <c r="H28912" s="180"/>
      <c r="I28912" s="180"/>
      <c r="L28912" s="181"/>
      <c r="M28912" s="180"/>
      <c r="N28912" s="180"/>
      <c r="O28912" s="180"/>
    </row>
    <row r="28913" spans="8:15" s="179" customFormat="1" x14ac:dyDescent="0.2">
      <c r="H28913" s="180"/>
      <c r="I28913" s="180"/>
      <c r="L28913" s="181"/>
      <c r="M28913" s="180"/>
      <c r="N28913" s="180"/>
      <c r="O28913" s="180"/>
    </row>
    <row r="28914" spans="8:15" s="179" customFormat="1" x14ac:dyDescent="0.2">
      <c r="H28914" s="180"/>
      <c r="I28914" s="180"/>
      <c r="L28914" s="181"/>
      <c r="M28914" s="180"/>
      <c r="N28914" s="180"/>
      <c r="O28914" s="180"/>
    </row>
    <row r="28915" spans="8:15" s="179" customFormat="1" x14ac:dyDescent="0.2">
      <c r="H28915" s="180"/>
      <c r="I28915" s="180"/>
      <c r="L28915" s="181"/>
      <c r="M28915" s="180"/>
      <c r="N28915" s="180"/>
      <c r="O28915" s="180"/>
    </row>
    <row r="28916" spans="8:15" s="179" customFormat="1" x14ac:dyDescent="0.2">
      <c r="H28916" s="180"/>
      <c r="I28916" s="180"/>
      <c r="L28916" s="181"/>
      <c r="M28916" s="180"/>
      <c r="N28916" s="180"/>
      <c r="O28916" s="180"/>
    </row>
    <row r="28917" spans="8:15" s="179" customFormat="1" x14ac:dyDescent="0.2">
      <c r="H28917" s="180"/>
      <c r="I28917" s="180"/>
      <c r="L28917" s="181"/>
      <c r="M28917" s="180"/>
      <c r="N28917" s="180"/>
      <c r="O28917" s="180"/>
    </row>
    <row r="28918" spans="8:15" s="179" customFormat="1" x14ac:dyDescent="0.2">
      <c r="H28918" s="180"/>
      <c r="I28918" s="180"/>
      <c r="L28918" s="181"/>
      <c r="M28918" s="180"/>
      <c r="N28918" s="180"/>
      <c r="O28918" s="180"/>
    </row>
    <row r="28919" spans="8:15" s="179" customFormat="1" x14ac:dyDescent="0.2">
      <c r="H28919" s="180"/>
      <c r="I28919" s="180"/>
      <c r="L28919" s="181"/>
      <c r="M28919" s="180"/>
      <c r="N28919" s="180"/>
      <c r="O28919" s="180"/>
    </row>
    <row r="28920" spans="8:15" s="179" customFormat="1" x14ac:dyDescent="0.2">
      <c r="H28920" s="180"/>
      <c r="I28920" s="180"/>
      <c r="L28920" s="181"/>
      <c r="M28920" s="180"/>
      <c r="N28920" s="180"/>
      <c r="O28920" s="180"/>
    </row>
    <row r="28921" spans="8:15" s="179" customFormat="1" x14ac:dyDescent="0.2">
      <c r="H28921" s="180"/>
      <c r="I28921" s="180"/>
      <c r="L28921" s="181"/>
      <c r="M28921" s="180"/>
      <c r="N28921" s="180"/>
      <c r="O28921" s="180"/>
    </row>
    <row r="28922" spans="8:15" s="179" customFormat="1" x14ac:dyDescent="0.2">
      <c r="H28922" s="180"/>
      <c r="I28922" s="180"/>
      <c r="L28922" s="181"/>
      <c r="M28922" s="180"/>
      <c r="N28922" s="180"/>
      <c r="O28922" s="180"/>
    </row>
    <row r="28923" spans="8:15" s="179" customFormat="1" x14ac:dyDescent="0.2">
      <c r="H28923" s="180"/>
      <c r="I28923" s="180"/>
      <c r="L28923" s="181"/>
      <c r="M28923" s="180"/>
      <c r="N28923" s="180"/>
      <c r="O28923" s="180"/>
    </row>
    <row r="28924" spans="8:15" s="179" customFormat="1" x14ac:dyDescent="0.2">
      <c r="H28924" s="180"/>
      <c r="I28924" s="180"/>
      <c r="L28924" s="181"/>
      <c r="M28924" s="180"/>
      <c r="N28924" s="180"/>
      <c r="O28924" s="180"/>
    </row>
    <row r="28925" spans="8:15" s="179" customFormat="1" x14ac:dyDescent="0.2">
      <c r="H28925" s="180"/>
      <c r="I28925" s="180"/>
      <c r="L28925" s="181"/>
      <c r="M28925" s="180"/>
      <c r="N28925" s="180"/>
      <c r="O28925" s="180"/>
    </row>
    <row r="28926" spans="8:15" s="179" customFormat="1" x14ac:dyDescent="0.2">
      <c r="H28926" s="180"/>
      <c r="I28926" s="180"/>
      <c r="L28926" s="181"/>
      <c r="M28926" s="180"/>
      <c r="N28926" s="180"/>
      <c r="O28926" s="180"/>
    </row>
    <row r="28927" spans="8:15" s="179" customFormat="1" x14ac:dyDescent="0.2">
      <c r="H28927" s="180"/>
      <c r="I28927" s="180"/>
      <c r="L28927" s="181"/>
      <c r="M28927" s="180"/>
      <c r="N28927" s="180"/>
      <c r="O28927" s="180"/>
    </row>
    <row r="28928" spans="8:15" s="179" customFormat="1" x14ac:dyDescent="0.2">
      <c r="H28928" s="180"/>
      <c r="I28928" s="180"/>
      <c r="L28928" s="181"/>
      <c r="M28928" s="180"/>
      <c r="N28928" s="180"/>
      <c r="O28928" s="180"/>
    </row>
    <row r="28929" spans="8:15" s="179" customFormat="1" x14ac:dyDescent="0.2">
      <c r="H28929" s="180"/>
      <c r="I28929" s="180"/>
      <c r="L28929" s="181"/>
      <c r="M28929" s="180"/>
      <c r="N28929" s="180"/>
      <c r="O28929" s="180"/>
    </row>
    <row r="28930" spans="8:15" s="179" customFormat="1" x14ac:dyDescent="0.2">
      <c r="H28930" s="180"/>
      <c r="I28930" s="180"/>
      <c r="L28930" s="181"/>
      <c r="M28930" s="180"/>
      <c r="N28930" s="180"/>
      <c r="O28930" s="180"/>
    </row>
    <row r="28931" spans="8:15" s="179" customFormat="1" x14ac:dyDescent="0.2">
      <c r="H28931" s="180"/>
      <c r="I28931" s="180"/>
      <c r="L28931" s="181"/>
      <c r="M28931" s="180"/>
      <c r="N28931" s="180"/>
      <c r="O28931" s="180"/>
    </row>
    <row r="28932" spans="8:15" s="179" customFormat="1" x14ac:dyDescent="0.2">
      <c r="H28932" s="180"/>
      <c r="I28932" s="180"/>
      <c r="L28932" s="181"/>
      <c r="M28932" s="180"/>
      <c r="N28932" s="180"/>
      <c r="O28932" s="180"/>
    </row>
    <row r="28933" spans="8:15" s="179" customFormat="1" x14ac:dyDescent="0.2">
      <c r="H28933" s="180"/>
      <c r="I28933" s="180"/>
      <c r="L28933" s="181"/>
      <c r="M28933" s="180"/>
      <c r="N28933" s="180"/>
      <c r="O28933" s="180"/>
    </row>
    <row r="28934" spans="8:15" s="179" customFormat="1" x14ac:dyDescent="0.2">
      <c r="H28934" s="180"/>
      <c r="I28934" s="180"/>
      <c r="L28934" s="181"/>
      <c r="M28934" s="180"/>
      <c r="N28934" s="180"/>
      <c r="O28934" s="180"/>
    </row>
    <row r="28935" spans="8:15" s="179" customFormat="1" x14ac:dyDescent="0.2">
      <c r="H28935" s="180"/>
      <c r="I28935" s="180"/>
      <c r="L28935" s="181"/>
      <c r="M28935" s="180"/>
      <c r="N28935" s="180"/>
      <c r="O28935" s="180"/>
    </row>
    <row r="28936" spans="8:15" s="179" customFormat="1" x14ac:dyDescent="0.2">
      <c r="H28936" s="180"/>
      <c r="I28936" s="180"/>
      <c r="L28936" s="181"/>
      <c r="M28936" s="180"/>
      <c r="N28936" s="180"/>
      <c r="O28936" s="180"/>
    </row>
    <row r="28937" spans="8:15" s="179" customFormat="1" x14ac:dyDescent="0.2">
      <c r="H28937" s="180"/>
      <c r="I28937" s="180"/>
      <c r="L28937" s="181"/>
      <c r="M28937" s="180"/>
      <c r="N28937" s="180"/>
      <c r="O28937" s="180"/>
    </row>
    <row r="28938" spans="8:15" s="179" customFormat="1" x14ac:dyDescent="0.2">
      <c r="H28938" s="180"/>
      <c r="I28938" s="180"/>
      <c r="L28938" s="181"/>
      <c r="M28938" s="180"/>
      <c r="N28938" s="180"/>
      <c r="O28938" s="180"/>
    </row>
    <row r="28939" spans="8:15" s="179" customFormat="1" x14ac:dyDescent="0.2">
      <c r="H28939" s="180"/>
      <c r="I28939" s="180"/>
      <c r="L28939" s="181"/>
      <c r="M28939" s="180"/>
      <c r="N28939" s="180"/>
      <c r="O28939" s="180"/>
    </row>
    <row r="28940" spans="8:15" s="179" customFormat="1" x14ac:dyDescent="0.2">
      <c r="H28940" s="180"/>
      <c r="I28940" s="180"/>
      <c r="L28940" s="181"/>
      <c r="M28940" s="180"/>
      <c r="N28940" s="180"/>
      <c r="O28940" s="180"/>
    </row>
    <row r="28941" spans="8:15" s="179" customFormat="1" x14ac:dyDescent="0.2">
      <c r="H28941" s="180"/>
      <c r="I28941" s="180"/>
      <c r="L28941" s="181"/>
      <c r="M28941" s="180"/>
      <c r="N28941" s="180"/>
      <c r="O28941" s="180"/>
    </row>
    <row r="28942" spans="8:15" s="179" customFormat="1" x14ac:dyDescent="0.2">
      <c r="H28942" s="180"/>
      <c r="I28942" s="180"/>
      <c r="L28942" s="181"/>
      <c r="M28942" s="180"/>
      <c r="N28942" s="180"/>
      <c r="O28942" s="180"/>
    </row>
    <row r="28943" spans="8:15" s="179" customFormat="1" x14ac:dyDescent="0.2">
      <c r="H28943" s="180"/>
      <c r="I28943" s="180"/>
      <c r="L28943" s="181"/>
      <c r="M28943" s="180"/>
      <c r="N28943" s="180"/>
      <c r="O28943" s="180"/>
    </row>
    <row r="28944" spans="8:15" s="179" customFormat="1" x14ac:dyDescent="0.2">
      <c r="H28944" s="180"/>
      <c r="I28944" s="180"/>
      <c r="L28944" s="181"/>
      <c r="M28944" s="180"/>
      <c r="N28944" s="180"/>
      <c r="O28944" s="180"/>
    </row>
    <row r="28945" spans="8:15" s="179" customFormat="1" x14ac:dyDescent="0.2">
      <c r="H28945" s="180"/>
      <c r="I28945" s="180"/>
      <c r="L28945" s="181"/>
      <c r="M28945" s="180"/>
      <c r="N28945" s="180"/>
      <c r="O28945" s="180"/>
    </row>
    <row r="28946" spans="8:15" s="179" customFormat="1" x14ac:dyDescent="0.2">
      <c r="H28946" s="180"/>
      <c r="I28946" s="180"/>
      <c r="L28946" s="181"/>
      <c r="M28946" s="180"/>
      <c r="N28946" s="180"/>
      <c r="O28946" s="180"/>
    </row>
    <row r="28947" spans="8:15" s="179" customFormat="1" x14ac:dyDescent="0.2">
      <c r="H28947" s="180"/>
      <c r="I28947" s="180"/>
      <c r="L28947" s="181"/>
      <c r="M28947" s="180"/>
      <c r="N28947" s="180"/>
      <c r="O28947" s="180"/>
    </row>
    <row r="28948" spans="8:15" s="179" customFormat="1" x14ac:dyDescent="0.2">
      <c r="H28948" s="180"/>
      <c r="I28948" s="180"/>
      <c r="L28948" s="181"/>
      <c r="M28948" s="180"/>
      <c r="N28948" s="180"/>
      <c r="O28948" s="180"/>
    </row>
    <row r="28949" spans="8:15" s="179" customFormat="1" x14ac:dyDescent="0.2">
      <c r="H28949" s="180"/>
      <c r="I28949" s="180"/>
      <c r="L28949" s="181"/>
      <c r="M28949" s="180"/>
      <c r="N28949" s="180"/>
      <c r="O28949" s="180"/>
    </row>
    <row r="28950" spans="8:15" s="179" customFormat="1" x14ac:dyDescent="0.2">
      <c r="H28950" s="180"/>
      <c r="I28950" s="180"/>
      <c r="L28950" s="181"/>
      <c r="M28950" s="180"/>
      <c r="N28950" s="180"/>
      <c r="O28950" s="180"/>
    </row>
    <row r="28951" spans="8:15" s="179" customFormat="1" x14ac:dyDescent="0.2">
      <c r="H28951" s="180"/>
      <c r="I28951" s="180"/>
      <c r="L28951" s="181"/>
      <c r="M28951" s="180"/>
      <c r="N28951" s="180"/>
      <c r="O28951" s="180"/>
    </row>
    <row r="28952" spans="8:15" s="179" customFormat="1" x14ac:dyDescent="0.2">
      <c r="H28952" s="180"/>
      <c r="I28952" s="180"/>
      <c r="L28952" s="181"/>
      <c r="M28952" s="180"/>
      <c r="N28952" s="180"/>
      <c r="O28952" s="180"/>
    </row>
    <row r="28953" spans="8:15" s="179" customFormat="1" x14ac:dyDescent="0.2">
      <c r="H28953" s="180"/>
      <c r="I28953" s="180"/>
      <c r="L28953" s="181"/>
      <c r="M28953" s="180"/>
      <c r="N28953" s="180"/>
      <c r="O28953" s="180"/>
    </row>
    <row r="28954" spans="8:15" s="179" customFormat="1" x14ac:dyDescent="0.2">
      <c r="H28954" s="180"/>
      <c r="I28954" s="180"/>
      <c r="L28954" s="181"/>
      <c r="M28954" s="180"/>
      <c r="N28954" s="180"/>
      <c r="O28954" s="180"/>
    </row>
    <row r="28955" spans="8:15" s="179" customFormat="1" x14ac:dyDescent="0.2">
      <c r="H28955" s="180"/>
      <c r="I28955" s="180"/>
      <c r="L28955" s="181"/>
      <c r="M28955" s="180"/>
      <c r="N28955" s="180"/>
      <c r="O28955" s="180"/>
    </row>
    <row r="28956" spans="8:15" s="179" customFormat="1" x14ac:dyDescent="0.2">
      <c r="H28956" s="180"/>
      <c r="I28956" s="180"/>
      <c r="L28956" s="181"/>
      <c r="M28956" s="180"/>
      <c r="N28956" s="180"/>
      <c r="O28956" s="180"/>
    </row>
    <row r="28957" spans="8:15" s="179" customFormat="1" x14ac:dyDescent="0.2">
      <c r="H28957" s="180"/>
      <c r="I28957" s="180"/>
      <c r="L28957" s="181"/>
      <c r="M28957" s="180"/>
      <c r="N28957" s="180"/>
      <c r="O28957" s="180"/>
    </row>
    <row r="28958" spans="8:15" s="179" customFormat="1" x14ac:dyDescent="0.2">
      <c r="H28958" s="180"/>
      <c r="I28958" s="180"/>
      <c r="L28958" s="181"/>
      <c r="M28958" s="180"/>
      <c r="N28958" s="180"/>
      <c r="O28958" s="180"/>
    </row>
    <row r="28959" spans="8:15" s="179" customFormat="1" x14ac:dyDescent="0.2">
      <c r="H28959" s="180"/>
      <c r="I28959" s="180"/>
      <c r="L28959" s="181"/>
      <c r="M28959" s="180"/>
      <c r="N28959" s="180"/>
      <c r="O28959" s="180"/>
    </row>
    <row r="28960" spans="8:15" s="179" customFormat="1" x14ac:dyDescent="0.2">
      <c r="H28960" s="180"/>
      <c r="I28960" s="180"/>
      <c r="L28960" s="181"/>
      <c r="M28960" s="180"/>
      <c r="N28960" s="180"/>
      <c r="O28960" s="180"/>
    </row>
    <row r="28961" spans="8:15" s="179" customFormat="1" x14ac:dyDescent="0.2">
      <c r="H28961" s="180"/>
      <c r="I28961" s="180"/>
      <c r="L28961" s="181"/>
      <c r="M28961" s="180"/>
      <c r="N28961" s="180"/>
      <c r="O28961" s="180"/>
    </row>
    <row r="28962" spans="8:15" s="179" customFormat="1" x14ac:dyDescent="0.2">
      <c r="H28962" s="180"/>
      <c r="I28962" s="180"/>
      <c r="L28962" s="181"/>
      <c r="M28962" s="180"/>
      <c r="N28962" s="180"/>
      <c r="O28962" s="180"/>
    </row>
    <row r="28963" spans="8:15" s="179" customFormat="1" x14ac:dyDescent="0.2">
      <c r="H28963" s="180"/>
      <c r="I28963" s="180"/>
      <c r="L28963" s="181"/>
      <c r="M28963" s="180"/>
      <c r="N28963" s="180"/>
      <c r="O28963" s="180"/>
    </row>
    <row r="28964" spans="8:15" s="179" customFormat="1" x14ac:dyDescent="0.2">
      <c r="H28964" s="180"/>
      <c r="I28964" s="180"/>
      <c r="L28964" s="181"/>
      <c r="M28964" s="180"/>
      <c r="N28964" s="180"/>
      <c r="O28964" s="180"/>
    </row>
    <row r="28965" spans="8:15" s="179" customFormat="1" x14ac:dyDescent="0.2">
      <c r="H28965" s="180"/>
      <c r="I28965" s="180"/>
      <c r="L28965" s="181"/>
      <c r="M28965" s="180"/>
      <c r="N28965" s="180"/>
      <c r="O28965" s="180"/>
    </row>
    <row r="28966" spans="8:15" s="179" customFormat="1" x14ac:dyDescent="0.2">
      <c r="H28966" s="180"/>
      <c r="I28966" s="180"/>
      <c r="L28966" s="181"/>
      <c r="M28966" s="180"/>
      <c r="N28966" s="180"/>
      <c r="O28966" s="180"/>
    </row>
    <row r="28967" spans="8:15" s="179" customFormat="1" x14ac:dyDescent="0.2">
      <c r="H28967" s="180"/>
      <c r="I28967" s="180"/>
      <c r="L28967" s="181"/>
      <c r="M28967" s="180"/>
      <c r="N28967" s="180"/>
      <c r="O28967" s="180"/>
    </row>
    <row r="28968" spans="8:15" s="179" customFormat="1" x14ac:dyDescent="0.2">
      <c r="H28968" s="180"/>
      <c r="I28968" s="180"/>
      <c r="L28968" s="181"/>
      <c r="M28968" s="180"/>
      <c r="N28968" s="180"/>
      <c r="O28968" s="180"/>
    </row>
    <row r="28969" spans="8:15" s="179" customFormat="1" x14ac:dyDescent="0.2">
      <c r="H28969" s="180"/>
      <c r="I28969" s="180"/>
      <c r="L28969" s="181"/>
      <c r="M28969" s="180"/>
      <c r="N28969" s="180"/>
      <c r="O28969" s="180"/>
    </row>
    <row r="28970" spans="8:15" s="179" customFormat="1" x14ac:dyDescent="0.2">
      <c r="H28970" s="180"/>
      <c r="I28970" s="180"/>
      <c r="L28970" s="181"/>
      <c r="M28970" s="180"/>
      <c r="N28970" s="180"/>
      <c r="O28970" s="180"/>
    </row>
    <row r="28971" spans="8:15" s="179" customFormat="1" x14ac:dyDescent="0.2">
      <c r="H28971" s="180"/>
      <c r="I28971" s="180"/>
      <c r="L28971" s="181"/>
      <c r="M28971" s="180"/>
      <c r="N28971" s="180"/>
      <c r="O28971" s="180"/>
    </row>
    <row r="28972" spans="8:15" s="179" customFormat="1" x14ac:dyDescent="0.2">
      <c r="H28972" s="180"/>
      <c r="I28972" s="180"/>
      <c r="L28972" s="181"/>
      <c r="M28972" s="180"/>
      <c r="N28972" s="180"/>
      <c r="O28972" s="180"/>
    </row>
    <row r="28973" spans="8:15" s="179" customFormat="1" x14ac:dyDescent="0.2">
      <c r="H28973" s="180"/>
      <c r="I28973" s="180"/>
      <c r="L28973" s="181"/>
      <c r="M28973" s="180"/>
      <c r="N28973" s="180"/>
      <c r="O28973" s="180"/>
    </row>
    <row r="28974" spans="8:15" s="179" customFormat="1" x14ac:dyDescent="0.2">
      <c r="H28974" s="180"/>
      <c r="I28974" s="180"/>
      <c r="L28974" s="181"/>
      <c r="M28974" s="180"/>
      <c r="N28974" s="180"/>
      <c r="O28974" s="180"/>
    </row>
    <row r="28975" spans="8:15" s="179" customFormat="1" x14ac:dyDescent="0.2">
      <c r="H28975" s="180"/>
      <c r="I28975" s="180"/>
      <c r="L28975" s="181"/>
      <c r="M28975" s="180"/>
      <c r="N28975" s="180"/>
      <c r="O28975" s="180"/>
    </row>
    <row r="28976" spans="8:15" s="179" customFormat="1" x14ac:dyDescent="0.2">
      <c r="H28976" s="180"/>
      <c r="I28976" s="180"/>
      <c r="L28976" s="181"/>
      <c r="M28976" s="180"/>
      <c r="N28976" s="180"/>
      <c r="O28976" s="180"/>
    </row>
    <row r="28977" spans="8:15" s="179" customFormat="1" x14ac:dyDescent="0.2">
      <c r="H28977" s="180"/>
      <c r="I28977" s="180"/>
      <c r="L28977" s="181"/>
      <c r="M28977" s="180"/>
      <c r="N28977" s="180"/>
      <c r="O28977" s="180"/>
    </row>
    <row r="28978" spans="8:15" s="179" customFormat="1" x14ac:dyDescent="0.2">
      <c r="H28978" s="180"/>
      <c r="I28978" s="180"/>
      <c r="L28978" s="181"/>
      <c r="M28978" s="180"/>
      <c r="N28978" s="180"/>
      <c r="O28978" s="180"/>
    </row>
    <row r="28979" spans="8:15" s="179" customFormat="1" x14ac:dyDescent="0.2">
      <c r="H28979" s="180"/>
      <c r="I28979" s="180"/>
      <c r="L28979" s="181"/>
      <c r="M28979" s="180"/>
      <c r="N28979" s="180"/>
      <c r="O28979" s="180"/>
    </row>
    <row r="28980" spans="8:15" s="179" customFormat="1" x14ac:dyDescent="0.2">
      <c r="H28980" s="180"/>
      <c r="I28980" s="180"/>
      <c r="L28980" s="181"/>
      <c r="M28980" s="180"/>
      <c r="N28980" s="180"/>
      <c r="O28980" s="180"/>
    </row>
    <row r="28981" spans="8:15" s="179" customFormat="1" x14ac:dyDescent="0.2">
      <c r="H28981" s="180"/>
      <c r="I28981" s="180"/>
      <c r="L28981" s="181"/>
      <c r="M28981" s="180"/>
      <c r="N28981" s="180"/>
      <c r="O28981" s="180"/>
    </row>
    <row r="28982" spans="8:15" s="179" customFormat="1" x14ac:dyDescent="0.2">
      <c r="H28982" s="180"/>
      <c r="I28982" s="180"/>
      <c r="L28982" s="181"/>
      <c r="M28982" s="180"/>
      <c r="N28982" s="180"/>
      <c r="O28982" s="180"/>
    </row>
    <row r="28983" spans="8:15" s="179" customFormat="1" x14ac:dyDescent="0.2">
      <c r="H28983" s="180"/>
      <c r="I28983" s="180"/>
      <c r="L28983" s="181"/>
      <c r="M28983" s="180"/>
      <c r="N28983" s="180"/>
      <c r="O28983" s="180"/>
    </row>
    <row r="28984" spans="8:15" s="179" customFormat="1" x14ac:dyDescent="0.2">
      <c r="H28984" s="180"/>
      <c r="I28984" s="180"/>
      <c r="L28984" s="181"/>
      <c r="M28984" s="180"/>
      <c r="N28984" s="180"/>
      <c r="O28984" s="180"/>
    </row>
    <row r="28985" spans="8:15" s="179" customFormat="1" x14ac:dyDescent="0.2">
      <c r="H28985" s="180"/>
      <c r="I28985" s="180"/>
      <c r="L28985" s="181"/>
      <c r="M28985" s="180"/>
      <c r="N28985" s="180"/>
      <c r="O28985" s="180"/>
    </row>
    <row r="28986" spans="8:15" s="179" customFormat="1" x14ac:dyDescent="0.2">
      <c r="H28986" s="180"/>
      <c r="I28986" s="180"/>
      <c r="L28986" s="181"/>
      <c r="M28986" s="180"/>
      <c r="N28986" s="180"/>
      <c r="O28986" s="180"/>
    </row>
    <row r="28987" spans="8:15" s="179" customFormat="1" x14ac:dyDescent="0.2">
      <c r="H28987" s="180"/>
      <c r="I28987" s="180"/>
      <c r="L28987" s="181"/>
      <c r="M28987" s="180"/>
      <c r="N28987" s="180"/>
      <c r="O28987" s="180"/>
    </row>
    <row r="28988" spans="8:15" s="179" customFormat="1" x14ac:dyDescent="0.2">
      <c r="H28988" s="180"/>
      <c r="I28988" s="180"/>
      <c r="L28988" s="181"/>
      <c r="M28988" s="180"/>
      <c r="N28988" s="180"/>
      <c r="O28988" s="180"/>
    </row>
    <row r="28989" spans="8:15" s="179" customFormat="1" x14ac:dyDescent="0.2">
      <c r="H28989" s="180"/>
      <c r="I28989" s="180"/>
      <c r="L28989" s="181"/>
      <c r="M28989" s="180"/>
      <c r="N28989" s="180"/>
      <c r="O28989" s="180"/>
    </row>
    <row r="28990" spans="8:15" s="179" customFormat="1" x14ac:dyDescent="0.2">
      <c r="H28990" s="180"/>
      <c r="I28990" s="180"/>
      <c r="L28990" s="181"/>
      <c r="M28990" s="180"/>
      <c r="N28990" s="180"/>
      <c r="O28990" s="180"/>
    </row>
    <row r="28991" spans="8:15" s="179" customFormat="1" x14ac:dyDescent="0.2">
      <c r="H28991" s="180"/>
      <c r="I28991" s="180"/>
      <c r="L28991" s="181"/>
      <c r="M28991" s="180"/>
      <c r="N28991" s="180"/>
      <c r="O28991" s="180"/>
    </row>
    <row r="28992" spans="8:15" s="179" customFormat="1" x14ac:dyDescent="0.2">
      <c r="H28992" s="180"/>
      <c r="I28992" s="180"/>
      <c r="L28992" s="181"/>
      <c r="M28992" s="180"/>
      <c r="N28992" s="180"/>
      <c r="O28992" s="180"/>
    </row>
    <row r="28993" spans="8:15" s="179" customFormat="1" x14ac:dyDescent="0.2">
      <c r="H28993" s="180"/>
      <c r="I28993" s="180"/>
      <c r="L28993" s="181"/>
      <c r="M28993" s="180"/>
      <c r="N28993" s="180"/>
      <c r="O28993" s="180"/>
    </row>
    <row r="28994" spans="8:15" s="179" customFormat="1" x14ac:dyDescent="0.2">
      <c r="H28994" s="180"/>
      <c r="I28994" s="180"/>
      <c r="L28994" s="181"/>
      <c r="M28994" s="180"/>
      <c r="N28994" s="180"/>
      <c r="O28994" s="180"/>
    </row>
    <row r="28995" spans="8:15" s="179" customFormat="1" x14ac:dyDescent="0.2">
      <c r="H28995" s="180"/>
      <c r="I28995" s="180"/>
      <c r="L28995" s="181"/>
      <c r="M28995" s="180"/>
      <c r="N28995" s="180"/>
      <c r="O28995" s="180"/>
    </row>
    <row r="28996" spans="8:15" s="179" customFormat="1" x14ac:dyDescent="0.2">
      <c r="H28996" s="180"/>
      <c r="I28996" s="180"/>
      <c r="L28996" s="181"/>
      <c r="M28996" s="180"/>
      <c r="N28996" s="180"/>
      <c r="O28996" s="180"/>
    </row>
    <row r="28997" spans="8:15" s="179" customFormat="1" x14ac:dyDescent="0.2">
      <c r="H28997" s="180"/>
      <c r="I28997" s="180"/>
      <c r="L28997" s="181"/>
      <c r="M28997" s="180"/>
      <c r="N28997" s="180"/>
      <c r="O28997" s="180"/>
    </row>
    <row r="28998" spans="8:15" s="179" customFormat="1" x14ac:dyDescent="0.2">
      <c r="H28998" s="180"/>
      <c r="I28998" s="180"/>
      <c r="L28998" s="181"/>
      <c r="M28998" s="180"/>
      <c r="N28998" s="180"/>
      <c r="O28998" s="180"/>
    </row>
    <row r="28999" spans="8:15" s="179" customFormat="1" x14ac:dyDescent="0.2">
      <c r="H28999" s="180"/>
      <c r="I28999" s="180"/>
      <c r="L28999" s="181"/>
      <c r="M28999" s="180"/>
      <c r="N28999" s="180"/>
      <c r="O28999" s="180"/>
    </row>
    <row r="29000" spans="8:15" s="179" customFormat="1" x14ac:dyDescent="0.2">
      <c r="H29000" s="180"/>
      <c r="I29000" s="180"/>
      <c r="L29000" s="181"/>
      <c r="M29000" s="180"/>
      <c r="N29000" s="180"/>
      <c r="O29000" s="180"/>
    </row>
    <row r="29001" spans="8:15" s="179" customFormat="1" x14ac:dyDescent="0.2">
      <c r="H29001" s="180"/>
      <c r="I29001" s="180"/>
      <c r="L29001" s="181"/>
      <c r="M29001" s="180"/>
      <c r="N29001" s="180"/>
      <c r="O29001" s="180"/>
    </row>
    <row r="29002" spans="8:15" s="179" customFormat="1" x14ac:dyDescent="0.2">
      <c r="H29002" s="180"/>
      <c r="I29002" s="180"/>
      <c r="L29002" s="181"/>
      <c r="M29002" s="180"/>
      <c r="N29002" s="180"/>
      <c r="O29002" s="180"/>
    </row>
    <row r="29003" spans="8:15" s="179" customFormat="1" x14ac:dyDescent="0.2">
      <c r="H29003" s="180"/>
      <c r="I29003" s="180"/>
      <c r="L29003" s="181"/>
      <c r="M29003" s="180"/>
      <c r="N29003" s="180"/>
      <c r="O29003" s="180"/>
    </row>
    <row r="29004" spans="8:15" s="179" customFormat="1" x14ac:dyDescent="0.2">
      <c r="H29004" s="180"/>
      <c r="I29004" s="180"/>
      <c r="L29004" s="181"/>
      <c r="M29004" s="180"/>
      <c r="N29004" s="180"/>
      <c r="O29004" s="180"/>
    </row>
    <row r="29005" spans="8:15" s="179" customFormat="1" x14ac:dyDescent="0.2">
      <c r="H29005" s="180"/>
      <c r="I29005" s="180"/>
      <c r="L29005" s="181"/>
      <c r="M29005" s="180"/>
      <c r="N29005" s="180"/>
      <c r="O29005" s="180"/>
    </row>
    <row r="29006" spans="8:15" s="179" customFormat="1" x14ac:dyDescent="0.2">
      <c r="H29006" s="180"/>
      <c r="I29006" s="180"/>
      <c r="L29006" s="181"/>
      <c r="M29006" s="180"/>
      <c r="N29006" s="180"/>
      <c r="O29006" s="180"/>
    </row>
    <row r="29007" spans="8:15" s="179" customFormat="1" x14ac:dyDescent="0.2">
      <c r="H29007" s="180"/>
      <c r="I29007" s="180"/>
      <c r="L29007" s="181"/>
      <c r="M29007" s="180"/>
      <c r="N29007" s="180"/>
      <c r="O29007" s="180"/>
    </row>
    <row r="29008" spans="8:15" s="179" customFormat="1" x14ac:dyDescent="0.2">
      <c r="H29008" s="180"/>
      <c r="I29008" s="180"/>
      <c r="L29008" s="181"/>
      <c r="M29008" s="180"/>
      <c r="N29008" s="180"/>
      <c r="O29008" s="180"/>
    </row>
    <row r="29009" spans="8:15" s="179" customFormat="1" x14ac:dyDescent="0.2">
      <c r="H29009" s="180"/>
      <c r="I29009" s="180"/>
      <c r="L29009" s="181"/>
      <c r="M29009" s="180"/>
      <c r="N29009" s="180"/>
      <c r="O29009" s="180"/>
    </row>
    <row r="29010" spans="8:15" s="179" customFormat="1" x14ac:dyDescent="0.2">
      <c r="H29010" s="180"/>
      <c r="I29010" s="180"/>
      <c r="L29010" s="181"/>
      <c r="M29010" s="180"/>
      <c r="N29010" s="180"/>
      <c r="O29010" s="180"/>
    </row>
    <row r="29011" spans="8:15" s="179" customFormat="1" x14ac:dyDescent="0.2">
      <c r="H29011" s="180"/>
      <c r="I29011" s="180"/>
      <c r="L29011" s="181"/>
      <c r="M29011" s="180"/>
      <c r="N29011" s="180"/>
      <c r="O29011" s="180"/>
    </row>
    <row r="29012" spans="8:15" s="179" customFormat="1" x14ac:dyDescent="0.2">
      <c r="H29012" s="180"/>
      <c r="I29012" s="180"/>
      <c r="L29012" s="181"/>
      <c r="M29012" s="180"/>
      <c r="N29012" s="180"/>
      <c r="O29012" s="180"/>
    </row>
    <row r="29013" spans="8:15" s="179" customFormat="1" x14ac:dyDescent="0.2">
      <c r="H29013" s="180"/>
      <c r="I29013" s="180"/>
      <c r="L29013" s="181"/>
      <c r="M29013" s="180"/>
      <c r="N29013" s="180"/>
      <c r="O29013" s="180"/>
    </row>
    <row r="29014" spans="8:15" s="179" customFormat="1" x14ac:dyDescent="0.2">
      <c r="H29014" s="180"/>
      <c r="I29014" s="180"/>
      <c r="L29014" s="181"/>
      <c r="M29014" s="180"/>
      <c r="N29014" s="180"/>
      <c r="O29014" s="180"/>
    </row>
    <row r="29015" spans="8:15" s="179" customFormat="1" x14ac:dyDescent="0.2">
      <c r="H29015" s="180"/>
      <c r="I29015" s="180"/>
      <c r="L29015" s="181"/>
      <c r="M29015" s="180"/>
      <c r="N29015" s="180"/>
      <c r="O29015" s="180"/>
    </row>
    <row r="29016" spans="8:15" s="179" customFormat="1" x14ac:dyDescent="0.2">
      <c r="H29016" s="180"/>
      <c r="I29016" s="180"/>
      <c r="L29016" s="181"/>
      <c r="M29016" s="180"/>
      <c r="N29016" s="180"/>
      <c r="O29016" s="180"/>
    </row>
    <row r="29017" spans="8:15" s="179" customFormat="1" x14ac:dyDescent="0.2">
      <c r="H29017" s="180"/>
      <c r="I29017" s="180"/>
      <c r="L29017" s="181"/>
      <c r="M29017" s="180"/>
      <c r="N29017" s="180"/>
      <c r="O29017" s="180"/>
    </row>
    <row r="29018" spans="8:15" s="179" customFormat="1" x14ac:dyDescent="0.2">
      <c r="H29018" s="180"/>
      <c r="I29018" s="180"/>
      <c r="L29018" s="181"/>
      <c r="M29018" s="180"/>
      <c r="N29018" s="180"/>
      <c r="O29018" s="180"/>
    </row>
    <row r="29019" spans="8:15" s="179" customFormat="1" x14ac:dyDescent="0.2">
      <c r="H29019" s="180"/>
      <c r="I29019" s="180"/>
      <c r="L29019" s="181"/>
      <c r="M29019" s="180"/>
      <c r="N29019" s="180"/>
      <c r="O29019" s="180"/>
    </row>
    <row r="29020" spans="8:15" s="179" customFormat="1" x14ac:dyDescent="0.2">
      <c r="H29020" s="180"/>
      <c r="I29020" s="180"/>
      <c r="L29020" s="181"/>
      <c r="M29020" s="180"/>
      <c r="N29020" s="180"/>
      <c r="O29020" s="180"/>
    </row>
    <row r="29021" spans="8:15" s="179" customFormat="1" x14ac:dyDescent="0.2">
      <c r="H29021" s="180"/>
      <c r="I29021" s="180"/>
      <c r="L29021" s="181"/>
      <c r="M29021" s="180"/>
      <c r="N29021" s="180"/>
      <c r="O29021" s="180"/>
    </row>
    <row r="29022" spans="8:15" s="179" customFormat="1" x14ac:dyDescent="0.2">
      <c r="H29022" s="180"/>
      <c r="I29022" s="180"/>
      <c r="L29022" s="181"/>
      <c r="M29022" s="180"/>
      <c r="N29022" s="180"/>
      <c r="O29022" s="180"/>
    </row>
    <row r="29023" spans="8:15" s="179" customFormat="1" x14ac:dyDescent="0.2">
      <c r="H29023" s="180"/>
      <c r="I29023" s="180"/>
      <c r="L29023" s="181"/>
      <c r="M29023" s="180"/>
      <c r="N29023" s="180"/>
      <c r="O29023" s="180"/>
    </row>
    <row r="29024" spans="8:15" s="179" customFormat="1" x14ac:dyDescent="0.2">
      <c r="H29024" s="180"/>
      <c r="I29024" s="180"/>
      <c r="L29024" s="181"/>
      <c r="M29024" s="180"/>
      <c r="N29024" s="180"/>
      <c r="O29024" s="180"/>
    </row>
    <row r="29025" spans="8:15" s="179" customFormat="1" x14ac:dyDescent="0.2">
      <c r="H29025" s="180"/>
      <c r="I29025" s="180"/>
      <c r="L29025" s="181"/>
      <c r="M29025" s="180"/>
      <c r="N29025" s="180"/>
      <c r="O29025" s="180"/>
    </row>
    <row r="29026" spans="8:15" s="179" customFormat="1" x14ac:dyDescent="0.2">
      <c r="H29026" s="180"/>
      <c r="I29026" s="180"/>
      <c r="L29026" s="181"/>
      <c r="M29026" s="180"/>
      <c r="N29026" s="180"/>
      <c r="O29026" s="180"/>
    </row>
    <row r="29027" spans="8:15" s="179" customFormat="1" x14ac:dyDescent="0.2">
      <c r="H29027" s="180"/>
      <c r="I29027" s="180"/>
      <c r="L29027" s="181"/>
      <c r="M29027" s="180"/>
      <c r="N29027" s="180"/>
      <c r="O29027" s="180"/>
    </row>
    <row r="29028" spans="8:15" s="179" customFormat="1" x14ac:dyDescent="0.2">
      <c r="H29028" s="180"/>
      <c r="I29028" s="180"/>
      <c r="L29028" s="181"/>
      <c r="M29028" s="180"/>
      <c r="N29028" s="180"/>
      <c r="O29028" s="180"/>
    </row>
    <row r="29029" spans="8:15" s="179" customFormat="1" x14ac:dyDescent="0.2">
      <c r="H29029" s="180"/>
      <c r="I29029" s="180"/>
      <c r="L29029" s="181"/>
      <c r="M29029" s="180"/>
      <c r="N29029" s="180"/>
      <c r="O29029" s="180"/>
    </row>
    <row r="29030" spans="8:15" s="179" customFormat="1" x14ac:dyDescent="0.2">
      <c r="H29030" s="180"/>
      <c r="I29030" s="180"/>
      <c r="L29030" s="181"/>
      <c r="M29030" s="180"/>
      <c r="N29030" s="180"/>
      <c r="O29030" s="180"/>
    </row>
    <row r="29031" spans="8:15" s="179" customFormat="1" x14ac:dyDescent="0.2">
      <c r="H29031" s="180"/>
      <c r="I29031" s="180"/>
      <c r="L29031" s="181"/>
      <c r="M29031" s="180"/>
      <c r="N29031" s="180"/>
      <c r="O29031" s="180"/>
    </row>
    <row r="29032" spans="8:15" s="179" customFormat="1" x14ac:dyDescent="0.2">
      <c r="H29032" s="180"/>
      <c r="I29032" s="180"/>
      <c r="L29032" s="181"/>
      <c r="M29032" s="180"/>
      <c r="N29032" s="180"/>
      <c r="O29032" s="180"/>
    </row>
    <row r="29033" spans="8:15" s="179" customFormat="1" x14ac:dyDescent="0.2">
      <c r="H29033" s="180"/>
      <c r="I29033" s="180"/>
      <c r="L29033" s="181"/>
      <c r="M29033" s="180"/>
      <c r="N29033" s="180"/>
      <c r="O29033" s="180"/>
    </row>
    <row r="29034" spans="8:15" s="179" customFormat="1" x14ac:dyDescent="0.2">
      <c r="H29034" s="180"/>
      <c r="I29034" s="180"/>
      <c r="L29034" s="181"/>
      <c r="M29034" s="180"/>
      <c r="N29034" s="180"/>
      <c r="O29034" s="180"/>
    </row>
    <row r="29035" spans="8:15" s="179" customFormat="1" x14ac:dyDescent="0.2">
      <c r="H29035" s="180"/>
      <c r="I29035" s="180"/>
      <c r="L29035" s="181"/>
      <c r="M29035" s="180"/>
      <c r="N29035" s="180"/>
      <c r="O29035" s="180"/>
    </row>
    <row r="29036" spans="8:15" s="179" customFormat="1" x14ac:dyDescent="0.2">
      <c r="H29036" s="180"/>
      <c r="I29036" s="180"/>
      <c r="L29036" s="181"/>
      <c r="M29036" s="180"/>
      <c r="N29036" s="180"/>
      <c r="O29036" s="180"/>
    </row>
    <row r="29037" spans="8:15" s="179" customFormat="1" x14ac:dyDescent="0.2">
      <c r="H29037" s="180"/>
      <c r="I29037" s="180"/>
      <c r="L29037" s="181"/>
      <c r="M29037" s="180"/>
      <c r="N29037" s="180"/>
      <c r="O29037" s="180"/>
    </row>
    <row r="29038" spans="8:15" s="179" customFormat="1" x14ac:dyDescent="0.2">
      <c r="H29038" s="180"/>
      <c r="I29038" s="180"/>
      <c r="L29038" s="181"/>
      <c r="M29038" s="180"/>
      <c r="N29038" s="180"/>
      <c r="O29038" s="180"/>
    </row>
    <row r="29039" spans="8:15" s="179" customFormat="1" x14ac:dyDescent="0.2">
      <c r="H29039" s="180"/>
      <c r="I29039" s="180"/>
      <c r="L29039" s="181"/>
      <c r="M29039" s="180"/>
      <c r="N29039" s="180"/>
      <c r="O29039" s="180"/>
    </row>
    <row r="29040" spans="8:15" s="179" customFormat="1" x14ac:dyDescent="0.2">
      <c r="H29040" s="180"/>
      <c r="I29040" s="180"/>
      <c r="L29040" s="181"/>
      <c r="M29040" s="180"/>
      <c r="N29040" s="180"/>
      <c r="O29040" s="180"/>
    </row>
    <row r="29041" spans="8:15" s="179" customFormat="1" x14ac:dyDescent="0.2">
      <c r="H29041" s="180"/>
      <c r="I29041" s="180"/>
      <c r="L29041" s="181"/>
      <c r="M29041" s="180"/>
      <c r="N29041" s="180"/>
      <c r="O29041" s="180"/>
    </row>
    <row r="29042" spans="8:15" s="179" customFormat="1" x14ac:dyDescent="0.2">
      <c r="H29042" s="180"/>
      <c r="I29042" s="180"/>
      <c r="L29042" s="181"/>
      <c r="M29042" s="180"/>
      <c r="N29042" s="180"/>
      <c r="O29042" s="180"/>
    </row>
    <row r="29043" spans="8:15" s="179" customFormat="1" x14ac:dyDescent="0.2">
      <c r="H29043" s="180"/>
      <c r="I29043" s="180"/>
      <c r="L29043" s="181"/>
      <c r="M29043" s="180"/>
      <c r="N29043" s="180"/>
      <c r="O29043" s="180"/>
    </row>
    <row r="29044" spans="8:15" s="179" customFormat="1" x14ac:dyDescent="0.2">
      <c r="H29044" s="180"/>
      <c r="I29044" s="180"/>
      <c r="L29044" s="181"/>
      <c r="M29044" s="180"/>
      <c r="N29044" s="180"/>
      <c r="O29044" s="180"/>
    </row>
    <row r="29045" spans="8:15" s="179" customFormat="1" x14ac:dyDescent="0.2">
      <c r="H29045" s="180"/>
      <c r="I29045" s="180"/>
      <c r="L29045" s="181"/>
      <c r="M29045" s="180"/>
      <c r="N29045" s="180"/>
      <c r="O29045" s="180"/>
    </row>
    <row r="29046" spans="8:15" s="179" customFormat="1" x14ac:dyDescent="0.2">
      <c r="H29046" s="180"/>
      <c r="I29046" s="180"/>
      <c r="L29046" s="181"/>
      <c r="M29046" s="180"/>
      <c r="N29046" s="180"/>
      <c r="O29046" s="180"/>
    </row>
    <row r="29047" spans="8:15" s="179" customFormat="1" x14ac:dyDescent="0.2">
      <c r="H29047" s="180"/>
      <c r="I29047" s="180"/>
      <c r="L29047" s="181"/>
      <c r="M29047" s="180"/>
      <c r="N29047" s="180"/>
      <c r="O29047" s="180"/>
    </row>
    <row r="29048" spans="8:15" s="179" customFormat="1" x14ac:dyDescent="0.2">
      <c r="H29048" s="180"/>
      <c r="I29048" s="180"/>
      <c r="L29048" s="181"/>
      <c r="M29048" s="180"/>
      <c r="N29048" s="180"/>
      <c r="O29048" s="180"/>
    </row>
    <row r="29049" spans="8:15" s="179" customFormat="1" x14ac:dyDescent="0.2">
      <c r="H29049" s="180"/>
      <c r="I29049" s="180"/>
      <c r="L29049" s="181"/>
      <c r="M29049" s="180"/>
      <c r="N29049" s="180"/>
      <c r="O29049" s="180"/>
    </row>
    <row r="29050" spans="8:15" s="179" customFormat="1" x14ac:dyDescent="0.2">
      <c r="H29050" s="180"/>
      <c r="I29050" s="180"/>
      <c r="L29050" s="181"/>
      <c r="M29050" s="180"/>
      <c r="N29050" s="180"/>
      <c r="O29050" s="180"/>
    </row>
    <row r="29051" spans="8:15" s="179" customFormat="1" x14ac:dyDescent="0.2">
      <c r="H29051" s="180"/>
      <c r="I29051" s="180"/>
      <c r="L29051" s="181"/>
      <c r="M29051" s="180"/>
      <c r="N29051" s="180"/>
      <c r="O29051" s="180"/>
    </row>
    <row r="29052" spans="8:15" s="179" customFormat="1" x14ac:dyDescent="0.2">
      <c r="H29052" s="180"/>
      <c r="I29052" s="180"/>
      <c r="L29052" s="181"/>
      <c r="M29052" s="180"/>
      <c r="N29052" s="180"/>
      <c r="O29052" s="180"/>
    </row>
    <row r="29053" spans="8:15" s="179" customFormat="1" x14ac:dyDescent="0.2">
      <c r="H29053" s="180"/>
      <c r="I29053" s="180"/>
      <c r="L29053" s="181"/>
      <c r="M29053" s="180"/>
      <c r="N29053" s="180"/>
      <c r="O29053" s="180"/>
    </row>
    <row r="29054" spans="8:15" s="179" customFormat="1" x14ac:dyDescent="0.2">
      <c r="H29054" s="180"/>
      <c r="I29054" s="180"/>
      <c r="L29054" s="181"/>
      <c r="M29054" s="180"/>
      <c r="N29054" s="180"/>
      <c r="O29054" s="180"/>
    </row>
    <row r="29055" spans="8:15" s="179" customFormat="1" x14ac:dyDescent="0.2">
      <c r="H29055" s="180"/>
      <c r="I29055" s="180"/>
      <c r="L29055" s="181"/>
      <c r="M29055" s="180"/>
      <c r="N29055" s="180"/>
      <c r="O29055" s="180"/>
    </row>
    <row r="29056" spans="8:15" s="179" customFormat="1" x14ac:dyDescent="0.2">
      <c r="H29056" s="180"/>
      <c r="I29056" s="180"/>
      <c r="L29056" s="181"/>
      <c r="M29056" s="180"/>
      <c r="N29056" s="180"/>
      <c r="O29056" s="180"/>
    </row>
    <row r="29057" spans="8:15" s="179" customFormat="1" x14ac:dyDescent="0.2">
      <c r="H29057" s="180"/>
      <c r="I29057" s="180"/>
      <c r="L29057" s="181"/>
      <c r="M29057" s="180"/>
      <c r="N29057" s="180"/>
      <c r="O29057" s="180"/>
    </row>
    <row r="29058" spans="8:15" s="179" customFormat="1" x14ac:dyDescent="0.2">
      <c r="H29058" s="180"/>
      <c r="I29058" s="180"/>
      <c r="L29058" s="181"/>
      <c r="M29058" s="180"/>
      <c r="N29058" s="180"/>
      <c r="O29058" s="180"/>
    </row>
    <row r="29059" spans="8:15" s="179" customFormat="1" x14ac:dyDescent="0.2">
      <c r="H29059" s="180"/>
      <c r="I29059" s="180"/>
      <c r="L29059" s="181"/>
      <c r="M29059" s="180"/>
      <c r="N29059" s="180"/>
      <c r="O29059" s="180"/>
    </row>
    <row r="29060" spans="8:15" s="179" customFormat="1" x14ac:dyDescent="0.2">
      <c r="H29060" s="180"/>
      <c r="I29060" s="180"/>
      <c r="L29060" s="181"/>
      <c r="M29060" s="180"/>
      <c r="N29060" s="180"/>
      <c r="O29060" s="180"/>
    </row>
    <row r="29061" spans="8:15" s="179" customFormat="1" x14ac:dyDescent="0.2">
      <c r="H29061" s="180"/>
      <c r="I29061" s="180"/>
      <c r="L29061" s="181"/>
      <c r="M29061" s="180"/>
      <c r="N29061" s="180"/>
      <c r="O29061" s="180"/>
    </row>
    <row r="29062" spans="8:15" s="179" customFormat="1" x14ac:dyDescent="0.2">
      <c r="H29062" s="180"/>
      <c r="I29062" s="180"/>
      <c r="L29062" s="181"/>
      <c r="M29062" s="180"/>
      <c r="N29062" s="180"/>
      <c r="O29062" s="180"/>
    </row>
    <row r="29063" spans="8:15" s="179" customFormat="1" x14ac:dyDescent="0.2">
      <c r="H29063" s="180"/>
      <c r="I29063" s="180"/>
      <c r="L29063" s="181"/>
      <c r="M29063" s="180"/>
      <c r="N29063" s="180"/>
      <c r="O29063" s="180"/>
    </row>
    <row r="29064" spans="8:15" s="179" customFormat="1" x14ac:dyDescent="0.2">
      <c r="H29064" s="180"/>
      <c r="I29064" s="180"/>
      <c r="L29064" s="181"/>
      <c r="M29064" s="180"/>
      <c r="N29064" s="180"/>
      <c r="O29064" s="180"/>
    </row>
    <row r="29065" spans="8:15" s="179" customFormat="1" x14ac:dyDescent="0.2">
      <c r="H29065" s="180"/>
      <c r="I29065" s="180"/>
      <c r="L29065" s="181"/>
      <c r="M29065" s="180"/>
      <c r="N29065" s="180"/>
      <c r="O29065" s="180"/>
    </row>
    <row r="29066" spans="8:15" s="179" customFormat="1" x14ac:dyDescent="0.2">
      <c r="H29066" s="180"/>
      <c r="I29066" s="180"/>
      <c r="L29066" s="181"/>
      <c r="M29066" s="180"/>
      <c r="N29066" s="180"/>
      <c r="O29066" s="180"/>
    </row>
    <row r="29067" spans="8:15" s="179" customFormat="1" x14ac:dyDescent="0.2">
      <c r="H29067" s="180"/>
      <c r="I29067" s="180"/>
      <c r="L29067" s="181"/>
      <c r="M29067" s="180"/>
      <c r="N29067" s="180"/>
      <c r="O29067" s="180"/>
    </row>
    <row r="29068" spans="8:15" s="179" customFormat="1" x14ac:dyDescent="0.2">
      <c r="H29068" s="180"/>
      <c r="I29068" s="180"/>
      <c r="L29068" s="181"/>
      <c r="M29068" s="180"/>
      <c r="N29068" s="180"/>
      <c r="O29068" s="180"/>
    </row>
    <row r="29069" spans="8:15" s="179" customFormat="1" x14ac:dyDescent="0.2">
      <c r="H29069" s="180"/>
      <c r="I29069" s="180"/>
      <c r="L29069" s="181"/>
      <c r="M29069" s="180"/>
      <c r="N29069" s="180"/>
      <c r="O29069" s="180"/>
    </row>
    <row r="29070" spans="8:15" s="179" customFormat="1" x14ac:dyDescent="0.2">
      <c r="H29070" s="180"/>
      <c r="I29070" s="180"/>
      <c r="L29070" s="181"/>
      <c r="M29070" s="180"/>
      <c r="N29070" s="180"/>
      <c r="O29070" s="180"/>
    </row>
    <row r="29071" spans="8:15" s="179" customFormat="1" x14ac:dyDescent="0.2">
      <c r="H29071" s="180"/>
      <c r="I29071" s="180"/>
      <c r="L29071" s="181"/>
      <c r="M29071" s="180"/>
      <c r="N29071" s="180"/>
      <c r="O29071" s="180"/>
    </row>
    <row r="29072" spans="8:15" s="179" customFormat="1" x14ac:dyDescent="0.2">
      <c r="H29072" s="180"/>
      <c r="I29072" s="180"/>
      <c r="L29072" s="181"/>
      <c r="M29072" s="180"/>
      <c r="N29072" s="180"/>
      <c r="O29072" s="180"/>
    </row>
    <row r="29073" spans="8:15" s="179" customFormat="1" x14ac:dyDescent="0.2">
      <c r="H29073" s="180"/>
      <c r="I29073" s="180"/>
      <c r="L29073" s="181"/>
      <c r="M29073" s="180"/>
      <c r="N29073" s="180"/>
      <c r="O29073" s="180"/>
    </row>
    <row r="29074" spans="8:15" s="179" customFormat="1" x14ac:dyDescent="0.2">
      <c r="H29074" s="180"/>
      <c r="I29074" s="180"/>
      <c r="L29074" s="181"/>
      <c r="M29074" s="180"/>
      <c r="N29074" s="180"/>
      <c r="O29074" s="180"/>
    </row>
    <row r="29075" spans="8:15" s="179" customFormat="1" x14ac:dyDescent="0.2">
      <c r="H29075" s="180"/>
      <c r="I29075" s="180"/>
      <c r="L29075" s="181"/>
      <c r="M29075" s="180"/>
      <c r="N29075" s="180"/>
      <c r="O29075" s="180"/>
    </row>
    <row r="29076" spans="8:15" s="179" customFormat="1" x14ac:dyDescent="0.2">
      <c r="H29076" s="180"/>
      <c r="I29076" s="180"/>
      <c r="L29076" s="181"/>
      <c r="M29076" s="180"/>
      <c r="N29076" s="180"/>
      <c r="O29076" s="180"/>
    </row>
    <row r="29077" spans="8:15" s="179" customFormat="1" x14ac:dyDescent="0.2">
      <c r="H29077" s="180"/>
      <c r="I29077" s="180"/>
      <c r="L29077" s="181"/>
      <c r="M29077" s="180"/>
      <c r="N29077" s="180"/>
      <c r="O29077" s="180"/>
    </row>
    <row r="29078" spans="8:15" s="179" customFormat="1" x14ac:dyDescent="0.2">
      <c r="H29078" s="180"/>
      <c r="I29078" s="180"/>
      <c r="L29078" s="181"/>
      <c r="M29078" s="180"/>
      <c r="N29078" s="180"/>
      <c r="O29078" s="180"/>
    </row>
    <row r="29079" spans="8:15" s="179" customFormat="1" x14ac:dyDescent="0.2">
      <c r="H29079" s="180"/>
      <c r="I29079" s="180"/>
      <c r="L29079" s="181"/>
      <c r="M29079" s="180"/>
      <c r="N29079" s="180"/>
      <c r="O29079" s="180"/>
    </row>
    <row r="29080" spans="8:15" s="179" customFormat="1" x14ac:dyDescent="0.2">
      <c r="H29080" s="180"/>
      <c r="I29080" s="180"/>
      <c r="L29080" s="181"/>
      <c r="M29080" s="180"/>
      <c r="N29080" s="180"/>
      <c r="O29080" s="180"/>
    </row>
    <row r="29081" spans="8:15" s="179" customFormat="1" x14ac:dyDescent="0.2">
      <c r="H29081" s="180"/>
      <c r="I29081" s="180"/>
      <c r="L29081" s="181"/>
      <c r="M29081" s="180"/>
      <c r="N29081" s="180"/>
      <c r="O29081" s="180"/>
    </row>
    <row r="29082" spans="8:15" s="179" customFormat="1" x14ac:dyDescent="0.2">
      <c r="H29082" s="180"/>
      <c r="I29082" s="180"/>
      <c r="L29082" s="181"/>
      <c r="M29082" s="180"/>
      <c r="N29082" s="180"/>
      <c r="O29082" s="180"/>
    </row>
    <row r="29083" spans="8:15" s="179" customFormat="1" x14ac:dyDescent="0.2">
      <c r="H29083" s="180"/>
      <c r="I29083" s="180"/>
      <c r="L29083" s="181"/>
      <c r="M29083" s="180"/>
      <c r="N29083" s="180"/>
      <c r="O29083" s="180"/>
    </row>
    <row r="29084" spans="8:15" s="179" customFormat="1" x14ac:dyDescent="0.2">
      <c r="H29084" s="180"/>
      <c r="I29084" s="180"/>
      <c r="L29084" s="181"/>
      <c r="M29084" s="180"/>
      <c r="N29084" s="180"/>
      <c r="O29084" s="180"/>
    </row>
    <row r="29085" spans="8:15" s="179" customFormat="1" x14ac:dyDescent="0.2">
      <c r="H29085" s="180"/>
      <c r="I29085" s="180"/>
      <c r="L29085" s="181"/>
      <c r="M29085" s="180"/>
      <c r="N29085" s="180"/>
      <c r="O29085" s="180"/>
    </row>
    <row r="29086" spans="8:15" s="179" customFormat="1" x14ac:dyDescent="0.2">
      <c r="H29086" s="180"/>
      <c r="I29086" s="180"/>
      <c r="L29086" s="181"/>
      <c r="M29086" s="180"/>
      <c r="N29086" s="180"/>
      <c r="O29086" s="180"/>
    </row>
    <row r="29087" spans="8:15" s="179" customFormat="1" x14ac:dyDescent="0.2">
      <c r="H29087" s="180"/>
      <c r="I29087" s="180"/>
      <c r="L29087" s="181"/>
      <c r="M29087" s="180"/>
      <c r="N29087" s="180"/>
      <c r="O29087" s="180"/>
    </row>
    <row r="29088" spans="8:15" s="179" customFormat="1" x14ac:dyDescent="0.2">
      <c r="H29088" s="180"/>
      <c r="I29088" s="180"/>
      <c r="L29088" s="181"/>
      <c r="M29088" s="180"/>
      <c r="N29088" s="180"/>
      <c r="O29088" s="180"/>
    </row>
    <row r="29089" spans="8:15" s="179" customFormat="1" x14ac:dyDescent="0.2">
      <c r="H29089" s="180"/>
      <c r="I29089" s="180"/>
      <c r="L29089" s="181"/>
      <c r="M29089" s="180"/>
      <c r="N29089" s="180"/>
      <c r="O29089" s="180"/>
    </row>
    <row r="29090" spans="8:15" s="179" customFormat="1" x14ac:dyDescent="0.2">
      <c r="H29090" s="180"/>
      <c r="I29090" s="180"/>
      <c r="L29090" s="181"/>
      <c r="M29090" s="180"/>
      <c r="N29090" s="180"/>
      <c r="O29090" s="180"/>
    </row>
    <row r="29091" spans="8:15" s="179" customFormat="1" x14ac:dyDescent="0.2">
      <c r="H29091" s="180"/>
      <c r="I29091" s="180"/>
      <c r="L29091" s="181"/>
      <c r="M29091" s="180"/>
      <c r="N29091" s="180"/>
      <c r="O29091" s="180"/>
    </row>
    <row r="29092" spans="8:15" s="179" customFormat="1" x14ac:dyDescent="0.2">
      <c r="H29092" s="180"/>
      <c r="I29092" s="180"/>
      <c r="L29092" s="181"/>
      <c r="M29092" s="180"/>
      <c r="N29092" s="180"/>
      <c r="O29092" s="180"/>
    </row>
    <row r="29093" spans="8:15" s="179" customFormat="1" x14ac:dyDescent="0.2">
      <c r="H29093" s="180"/>
      <c r="I29093" s="180"/>
      <c r="L29093" s="181"/>
      <c r="M29093" s="180"/>
      <c r="N29093" s="180"/>
      <c r="O29093" s="180"/>
    </row>
    <row r="29094" spans="8:15" s="179" customFormat="1" x14ac:dyDescent="0.2">
      <c r="H29094" s="180"/>
      <c r="I29094" s="180"/>
      <c r="L29094" s="181"/>
      <c r="M29094" s="180"/>
      <c r="N29094" s="180"/>
      <c r="O29094" s="180"/>
    </row>
    <row r="29095" spans="8:15" s="179" customFormat="1" x14ac:dyDescent="0.2">
      <c r="H29095" s="180"/>
      <c r="I29095" s="180"/>
      <c r="L29095" s="181"/>
      <c r="M29095" s="180"/>
      <c r="N29095" s="180"/>
      <c r="O29095" s="180"/>
    </row>
    <row r="29096" spans="8:15" s="179" customFormat="1" x14ac:dyDescent="0.2">
      <c r="H29096" s="180"/>
      <c r="I29096" s="180"/>
      <c r="L29096" s="181"/>
      <c r="M29096" s="180"/>
      <c r="N29096" s="180"/>
      <c r="O29096" s="180"/>
    </row>
    <row r="29097" spans="8:15" s="179" customFormat="1" x14ac:dyDescent="0.2">
      <c r="H29097" s="180"/>
      <c r="I29097" s="180"/>
      <c r="L29097" s="181"/>
      <c r="M29097" s="180"/>
      <c r="N29097" s="180"/>
      <c r="O29097" s="180"/>
    </row>
    <row r="29098" spans="8:15" s="179" customFormat="1" x14ac:dyDescent="0.2">
      <c r="H29098" s="180"/>
      <c r="I29098" s="180"/>
      <c r="L29098" s="181"/>
      <c r="M29098" s="180"/>
      <c r="N29098" s="180"/>
      <c r="O29098" s="180"/>
    </row>
    <row r="29099" spans="8:15" s="179" customFormat="1" x14ac:dyDescent="0.2">
      <c r="H29099" s="180"/>
      <c r="I29099" s="180"/>
      <c r="L29099" s="181"/>
      <c r="M29099" s="180"/>
      <c r="N29099" s="180"/>
      <c r="O29099" s="180"/>
    </row>
    <row r="29100" spans="8:15" s="179" customFormat="1" x14ac:dyDescent="0.2">
      <c r="H29100" s="180"/>
      <c r="I29100" s="180"/>
      <c r="L29100" s="181"/>
      <c r="M29100" s="180"/>
      <c r="N29100" s="180"/>
      <c r="O29100" s="180"/>
    </row>
    <row r="29101" spans="8:15" s="179" customFormat="1" x14ac:dyDescent="0.2">
      <c r="H29101" s="180"/>
      <c r="I29101" s="180"/>
      <c r="L29101" s="181"/>
      <c r="M29101" s="180"/>
      <c r="N29101" s="180"/>
      <c r="O29101" s="180"/>
    </row>
    <row r="29102" spans="8:15" s="179" customFormat="1" x14ac:dyDescent="0.2">
      <c r="H29102" s="180"/>
      <c r="I29102" s="180"/>
      <c r="L29102" s="181"/>
      <c r="M29102" s="180"/>
      <c r="N29102" s="180"/>
      <c r="O29102" s="180"/>
    </row>
    <row r="29103" spans="8:15" s="179" customFormat="1" x14ac:dyDescent="0.2">
      <c r="H29103" s="180"/>
      <c r="I29103" s="180"/>
      <c r="L29103" s="181"/>
      <c r="M29103" s="180"/>
      <c r="N29103" s="180"/>
      <c r="O29103" s="180"/>
    </row>
    <row r="29104" spans="8:15" s="179" customFormat="1" x14ac:dyDescent="0.2">
      <c r="H29104" s="180"/>
      <c r="I29104" s="180"/>
      <c r="L29104" s="181"/>
      <c r="M29104" s="180"/>
      <c r="N29104" s="180"/>
      <c r="O29104" s="180"/>
    </row>
    <row r="29105" spans="8:15" s="179" customFormat="1" x14ac:dyDescent="0.2">
      <c r="H29105" s="180"/>
      <c r="I29105" s="180"/>
      <c r="L29105" s="181"/>
      <c r="M29105" s="180"/>
      <c r="N29105" s="180"/>
      <c r="O29105" s="180"/>
    </row>
    <row r="29106" spans="8:15" s="179" customFormat="1" x14ac:dyDescent="0.2">
      <c r="H29106" s="180"/>
      <c r="I29106" s="180"/>
      <c r="L29106" s="181"/>
      <c r="M29106" s="180"/>
      <c r="N29106" s="180"/>
      <c r="O29106" s="180"/>
    </row>
    <row r="29107" spans="8:15" s="179" customFormat="1" x14ac:dyDescent="0.2">
      <c r="H29107" s="180"/>
      <c r="I29107" s="180"/>
      <c r="L29107" s="181"/>
      <c r="M29107" s="180"/>
      <c r="N29107" s="180"/>
      <c r="O29107" s="180"/>
    </row>
    <row r="29108" spans="8:15" s="179" customFormat="1" x14ac:dyDescent="0.2">
      <c r="H29108" s="180"/>
      <c r="I29108" s="180"/>
      <c r="L29108" s="181"/>
      <c r="M29108" s="180"/>
      <c r="N29108" s="180"/>
      <c r="O29108" s="180"/>
    </row>
    <row r="29109" spans="8:15" s="179" customFormat="1" x14ac:dyDescent="0.2">
      <c r="H29109" s="180"/>
      <c r="I29109" s="180"/>
      <c r="L29109" s="181"/>
      <c r="M29109" s="180"/>
      <c r="N29109" s="180"/>
      <c r="O29109" s="180"/>
    </row>
    <row r="29110" spans="8:15" s="179" customFormat="1" x14ac:dyDescent="0.2">
      <c r="H29110" s="180"/>
      <c r="I29110" s="180"/>
      <c r="L29110" s="181"/>
      <c r="M29110" s="180"/>
      <c r="N29110" s="180"/>
      <c r="O29110" s="180"/>
    </row>
    <row r="29111" spans="8:15" s="179" customFormat="1" x14ac:dyDescent="0.2">
      <c r="H29111" s="180"/>
      <c r="I29111" s="180"/>
      <c r="L29111" s="181"/>
      <c r="M29111" s="180"/>
      <c r="N29111" s="180"/>
      <c r="O29111" s="180"/>
    </row>
    <row r="29112" spans="8:15" s="179" customFormat="1" x14ac:dyDescent="0.2">
      <c r="H29112" s="180"/>
      <c r="I29112" s="180"/>
      <c r="L29112" s="181"/>
      <c r="M29112" s="180"/>
      <c r="N29112" s="180"/>
      <c r="O29112" s="180"/>
    </row>
    <row r="29113" spans="8:15" s="179" customFormat="1" x14ac:dyDescent="0.2">
      <c r="H29113" s="180"/>
      <c r="I29113" s="180"/>
      <c r="L29113" s="181"/>
      <c r="M29113" s="180"/>
      <c r="N29113" s="180"/>
      <c r="O29113" s="180"/>
    </row>
    <row r="29114" spans="8:15" s="179" customFormat="1" x14ac:dyDescent="0.2">
      <c r="H29114" s="180"/>
      <c r="I29114" s="180"/>
      <c r="L29114" s="181"/>
      <c r="M29114" s="180"/>
      <c r="N29114" s="180"/>
      <c r="O29114" s="180"/>
    </row>
    <row r="29115" spans="8:15" s="179" customFormat="1" x14ac:dyDescent="0.2">
      <c r="H29115" s="180"/>
      <c r="I29115" s="180"/>
      <c r="L29115" s="181"/>
      <c r="M29115" s="180"/>
      <c r="N29115" s="180"/>
      <c r="O29115" s="180"/>
    </row>
    <row r="29116" spans="8:15" s="179" customFormat="1" x14ac:dyDescent="0.2">
      <c r="H29116" s="180"/>
      <c r="I29116" s="180"/>
      <c r="L29116" s="181"/>
      <c r="M29116" s="180"/>
      <c r="N29116" s="180"/>
      <c r="O29116" s="180"/>
    </row>
    <row r="29117" spans="8:15" s="179" customFormat="1" x14ac:dyDescent="0.2">
      <c r="H29117" s="180"/>
      <c r="I29117" s="180"/>
      <c r="L29117" s="181"/>
      <c r="M29117" s="180"/>
      <c r="N29117" s="180"/>
      <c r="O29117" s="180"/>
    </row>
    <row r="29118" spans="8:15" s="179" customFormat="1" x14ac:dyDescent="0.2">
      <c r="H29118" s="180"/>
      <c r="I29118" s="180"/>
      <c r="L29118" s="181"/>
      <c r="M29118" s="180"/>
      <c r="N29118" s="180"/>
      <c r="O29118" s="180"/>
    </row>
    <row r="29119" spans="8:15" s="179" customFormat="1" x14ac:dyDescent="0.2">
      <c r="H29119" s="180"/>
      <c r="I29119" s="180"/>
      <c r="L29119" s="181"/>
      <c r="M29119" s="180"/>
      <c r="N29119" s="180"/>
      <c r="O29119" s="180"/>
    </row>
    <row r="29120" spans="8:15" s="179" customFormat="1" x14ac:dyDescent="0.2">
      <c r="H29120" s="180"/>
      <c r="I29120" s="180"/>
      <c r="L29120" s="181"/>
      <c r="M29120" s="180"/>
      <c r="N29120" s="180"/>
      <c r="O29120" s="180"/>
    </row>
    <row r="29121" spans="8:15" s="179" customFormat="1" x14ac:dyDescent="0.2">
      <c r="H29121" s="180"/>
      <c r="I29121" s="180"/>
      <c r="L29121" s="181"/>
      <c r="M29121" s="180"/>
      <c r="N29121" s="180"/>
      <c r="O29121" s="180"/>
    </row>
    <row r="29122" spans="8:15" s="179" customFormat="1" x14ac:dyDescent="0.2">
      <c r="H29122" s="180"/>
      <c r="I29122" s="180"/>
      <c r="L29122" s="181"/>
      <c r="M29122" s="180"/>
      <c r="N29122" s="180"/>
      <c r="O29122" s="180"/>
    </row>
    <row r="29123" spans="8:15" s="179" customFormat="1" x14ac:dyDescent="0.2">
      <c r="H29123" s="180"/>
      <c r="I29123" s="180"/>
      <c r="L29123" s="181"/>
      <c r="M29123" s="180"/>
      <c r="N29123" s="180"/>
      <c r="O29123" s="180"/>
    </row>
    <row r="29124" spans="8:15" s="179" customFormat="1" x14ac:dyDescent="0.2">
      <c r="H29124" s="180"/>
      <c r="I29124" s="180"/>
      <c r="L29124" s="181"/>
      <c r="M29124" s="180"/>
      <c r="N29124" s="180"/>
      <c r="O29124" s="180"/>
    </row>
    <row r="29125" spans="8:15" s="179" customFormat="1" x14ac:dyDescent="0.2">
      <c r="H29125" s="180"/>
      <c r="I29125" s="180"/>
      <c r="L29125" s="181"/>
      <c r="M29125" s="180"/>
      <c r="N29125" s="180"/>
      <c r="O29125" s="180"/>
    </row>
    <row r="29126" spans="8:15" s="179" customFormat="1" x14ac:dyDescent="0.2">
      <c r="H29126" s="180"/>
      <c r="I29126" s="180"/>
      <c r="L29126" s="181"/>
      <c r="M29126" s="180"/>
      <c r="N29126" s="180"/>
      <c r="O29126" s="180"/>
    </row>
    <row r="29127" spans="8:15" s="179" customFormat="1" x14ac:dyDescent="0.2">
      <c r="H29127" s="180"/>
      <c r="I29127" s="180"/>
      <c r="L29127" s="181"/>
      <c r="M29127" s="180"/>
      <c r="N29127" s="180"/>
      <c r="O29127" s="180"/>
    </row>
    <row r="29128" spans="8:15" s="179" customFormat="1" x14ac:dyDescent="0.2">
      <c r="H29128" s="180"/>
      <c r="I29128" s="180"/>
      <c r="L29128" s="181"/>
      <c r="M29128" s="180"/>
      <c r="N29128" s="180"/>
      <c r="O29128" s="180"/>
    </row>
    <row r="29129" spans="8:15" s="179" customFormat="1" x14ac:dyDescent="0.2">
      <c r="H29129" s="180"/>
      <c r="I29129" s="180"/>
      <c r="L29129" s="181"/>
      <c r="M29129" s="180"/>
      <c r="N29129" s="180"/>
      <c r="O29129" s="180"/>
    </row>
    <row r="29130" spans="8:15" s="179" customFormat="1" x14ac:dyDescent="0.2">
      <c r="H29130" s="180"/>
      <c r="I29130" s="180"/>
      <c r="L29130" s="181"/>
      <c r="M29130" s="180"/>
      <c r="N29130" s="180"/>
      <c r="O29130" s="180"/>
    </row>
    <row r="29131" spans="8:15" s="179" customFormat="1" x14ac:dyDescent="0.2">
      <c r="H29131" s="180"/>
      <c r="I29131" s="180"/>
      <c r="L29131" s="181"/>
      <c r="M29131" s="180"/>
      <c r="N29131" s="180"/>
      <c r="O29131" s="180"/>
    </row>
    <row r="29132" spans="8:15" s="179" customFormat="1" x14ac:dyDescent="0.2">
      <c r="H29132" s="180"/>
      <c r="I29132" s="180"/>
      <c r="L29132" s="181"/>
      <c r="M29132" s="180"/>
      <c r="N29132" s="180"/>
      <c r="O29132" s="180"/>
    </row>
    <row r="29133" spans="8:15" s="179" customFormat="1" x14ac:dyDescent="0.2">
      <c r="H29133" s="180"/>
      <c r="I29133" s="180"/>
      <c r="L29133" s="181"/>
      <c r="M29133" s="180"/>
      <c r="N29133" s="180"/>
      <c r="O29133" s="180"/>
    </row>
    <row r="29134" spans="8:15" s="179" customFormat="1" x14ac:dyDescent="0.2">
      <c r="H29134" s="180"/>
      <c r="I29134" s="180"/>
      <c r="L29134" s="181"/>
      <c r="M29134" s="180"/>
      <c r="N29134" s="180"/>
      <c r="O29134" s="180"/>
    </row>
    <row r="29135" spans="8:15" s="179" customFormat="1" x14ac:dyDescent="0.2">
      <c r="H29135" s="180"/>
      <c r="I29135" s="180"/>
      <c r="L29135" s="181"/>
      <c r="M29135" s="180"/>
      <c r="N29135" s="180"/>
      <c r="O29135" s="180"/>
    </row>
    <row r="29136" spans="8:15" s="179" customFormat="1" x14ac:dyDescent="0.2">
      <c r="H29136" s="180"/>
      <c r="I29136" s="180"/>
      <c r="L29136" s="181"/>
      <c r="M29136" s="180"/>
      <c r="N29136" s="180"/>
      <c r="O29136" s="180"/>
    </row>
    <row r="29137" spans="8:15" s="179" customFormat="1" x14ac:dyDescent="0.2">
      <c r="H29137" s="180"/>
      <c r="I29137" s="180"/>
      <c r="L29137" s="181"/>
      <c r="M29137" s="180"/>
      <c r="N29137" s="180"/>
      <c r="O29137" s="180"/>
    </row>
    <row r="29138" spans="8:15" s="179" customFormat="1" x14ac:dyDescent="0.2">
      <c r="H29138" s="180"/>
      <c r="I29138" s="180"/>
      <c r="L29138" s="181"/>
      <c r="M29138" s="180"/>
      <c r="N29138" s="180"/>
      <c r="O29138" s="180"/>
    </row>
    <row r="29139" spans="8:15" s="179" customFormat="1" x14ac:dyDescent="0.2">
      <c r="H29139" s="180"/>
      <c r="I29139" s="180"/>
      <c r="L29139" s="181"/>
      <c r="M29139" s="180"/>
      <c r="N29139" s="180"/>
      <c r="O29139" s="180"/>
    </row>
    <row r="29140" spans="8:15" s="179" customFormat="1" x14ac:dyDescent="0.2">
      <c r="H29140" s="180"/>
      <c r="I29140" s="180"/>
      <c r="L29140" s="181"/>
      <c r="M29140" s="180"/>
      <c r="N29140" s="180"/>
      <c r="O29140" s="180"/>
    </row>
    <row r="29141" spans="8:15" s="179" customFormat="1" x14ac:dyDescent="0.2">
      <c r="H29141" s="180"/>
      <c r="I29141" s="180"/>
      <c r="L29141" s="181"/>
      <c r="M29141" s="180"/>
      <c r="N29141" s="180"/>
      <c r="O29141" s="180"/>
    </row>
    <row r="29142" spans="8:15" s="179" customFormat="1" x14ac:dyDescent="0.2">
      <c r="H29142" s="180"/>
      <c r="I29142" s="180"/>
      <c r="L29142" s="181"/>
      <c r="M29142" s="180"/>
      <c r="N29142" s="180"/>
      <c r="O29142" s="180"/>
    </row>
    <row r="29143" spans="8:15" s="179" customFormat="1" x14ac:dyDescent="0.2">
      <c r="H29143" s="180"/>
      <c r="I29143" s="180"/>
      <c r="L29143" s="181"/>
      <c r="M29143" s="180"/>
      <c r="N29143" s="180"/>
      <c r="O29143" s="180"/>
    </row>
    <row r="29144" spans="8:15" s="179" customFormat="1" x14ac:dyDescent="0.2">
      <c r="H29144" s="180"/>
      <c r="I29144" s="180"/>
      <c r="L29144" s="181"/>
      <c r="M29144" s="180"/>
      <c r="N29144" s="180"/>
      <c r="O29144" s="180"/>
    </row>
    <row r="29145" spans="8:15" s="179" customFormat="1" x14ac:dyDescent="0.2">
      <c r="H29145" s="180"/>
      <c r="I29145" s="180"/>
      <c r="L29145" s="181"/>
      <c r="M29145" s="180"/>
      <c r="N29145" s="180"/>
      <c r="O29145" s="180"/>
    </row>
    <row r="29146" spans="8:15" s="179" customFormat="1" x14ac:dyDescent="0.2">
      <c r="H29146" s="180"/>
      <c r="I29146" s="180"/>
      <c r="L29146" s="181"/>
      <c r="M29146" s="180"/>
      <c r="N29146" s="180"/>
      <c r="O29146" s="180"/>
    </row>
    <row r="29147" spans="8:15" s="179" customFormat="1" x14ac:dyDescent="0.2">
      <c r="H29147" s="180"/>
      <c r="I29147" s="180"/>
      <c r="L29147" s="181"/>
      <c r="M29147" s="180"/>
      <c r="N29147" s="180"/>
      <c r="O29147" s="180"/>
    </row>
    <row r="29148" spans="8:15" s="179" customFormat="1" x14ac:dyDescent="0.2">
      <c r="H29148" s="180"/>
      <c r="I29148" s="180"/>
      <c r="L29148" s="181"/>
      <c r="M29148" s="180"/>
      <c r="N29148" s="180"/>
      <c r="O29148" s="180"/>
    </row>
    <row r="29149" spans="8:15" s="179" customFormat="1" x14ac:dyDescent="0.2">
      <c r="H29149" s="180"/>
      <c r="I29149" s="180"/>
      <c r="L29149" s="181"/>
      <c r="M29149" s="180"/>
      <c r="N29149" s="180"/>
      <c r="O29149" s="180"/>
    </row>
    <row r="29150" spans="8:15" s="179" customFormat="1" x14ac:dyDescent="0.2">
      <c r="H29150" s="180"/>
      <c r="I29150" s="180"/>
      <c r="L29150" s="181"/>
      <c r="M29150" s="180"/>
      <c r="N29150" s="180"/>
      <c r="O29150" s="180"/>
    </row>
    <row r="29151" spans="8:15" s="179" customFormat="1" x14ac:dyDescent="0.2">
      <c r="H29151" s="180"/>
      <c r="I29151" s="180"/>
      <c r="L29151" s="181"/>
      <c r="M29151" s="180"/>
      <c r="N29151" s="180"/>
      <c r="O29151" s="180"/>
    </row>
    <row r="29152" spans="8:15" s="179" customFormat="1" x14ac:dyDescent="0.2">
      <c r="H29152" s="180"/>
      <c r="I29152" s="180"/>
      <c r="L29152" s="181"/>
      <c r="M29152" s="180"/>
      <c r="N29152" s="180"/>
      <c r="O29152" s="180"/>
    </row>
    <row r="29153" spans="8:15" s="179" customFormat="1" x14ac:dyDescent="0.2">
      <c r="H29153" s="180"/>
      <c r="I29153" s="180"/>
      <c r="L29153" s="181"/>
      <c r="M29153" s="180"/>
      <c r="N29153" s="180"/>
      <c r="O29153" s="180"/>
    </row>
    <row r="29154" spans="8:15" s="179" customFormat="1" x14ac:dyDescent="0.2">
      <c r="H29154" s="180"/>
      <c r="I29154" s="180"/>
      <c r="L29154" s="181"/>
      <c r="M29154" s="180"/>
      <c r="N29154" s="180"/>
      <c r="O29154" s="180"/>
    </row>
    <row r="29155" spans="8:15" s="179" customFormat="1" x14ac:dyDescent="0.2">
      <c r="H29155" s="180"/>
      <c r="I29155" s="180"/>
      <c r="L29155" s="181"/>
      <c r="M29155" s="180"/>
      <c r="N29155" s="180"/>
      <c r="O29155" s="180"/>
    </row>
    <row r="29156" spans="8:15" s="179" customFormat="1" x14ac:dyDescent="0.2">
      <c r="H29156" s="180"/>
      <c r="I29156" s="180"/>
      <c r="L29156" s="181"/>
      <c r="M29156" s="180"/>
      <c r="N29156" s="180"/>
      <c r="O29156" s="180"/>
    </row>
    <row r="29157" spans="8:15" s="179" customFormat="1" x14ac:dyDescent="0.2">
      <c r="H29157" s="180"/>
      <c r="I29157" s="180"/>
      <c r="L29157" s="181"/>
      <c r="M29157" s="180"/>
      <c r="N29157" s="180"/>
      <c r="O29157" s="180"/>
    </row>
    <row r="29158" spans="8:15" s="179" customFormat="1" x14ac:dyDescent="0.2">
      <c r="H29158" s="180"/>
      <c r="I29158" s="180"/>
      <c r="L29158" s="181"/>
      <c r="M29158" s="180"/>
      <c r="N29158" s="180"/>
      <c r="O29158" s="180"/>
    </row>
    <row r="29159" spans="8:15" s="179" customFormat="1" x14ac:dyDescent="0.2">
      <c r="H29159" s="180"/>
      <c r="I29159" s="180"/>
      <c r="L29159" s="181"/>
      <c r="M29159" s="180"/>
      <c r="N29159" s="180"/>
      <c r="O29159" s="180"/>
    </row>
    <row r="29160" spans="8:15" s="179" customFormat="1" x14ac:dyDescent="0.2">
      <c r="H29160" s="180"/>
      <c r="I29160" s="180"/>
      <c r="L29160" s="181"/>
      <c r="M29160" s="180"/>
      <c r="N29160" s="180"/>
      <c r="O29160" s="180"/>
    </row>
    <row r="29161" spans="8:15" s="179" customFormat="1" x14ac:dyDescent="0.2">
      <c r="H29161" s="180"/>
      <c r="I29161" s="180"/>
      <c r="L29161" s="181"/>
      <c r="M29161" s="180"/>
      <c r="N29161" s="180"/>
      <c r="O29161" s="180"/>
    </row>
    <row r="29162" spans="8:15" s="179" customFormat="1" x14ac:dyDescent="0.2">
      <c r="H29162" s="180"/>
      <c r="I29162" s="180"/>
      <c r="L29162" s="181"/>
      <c r="M29162" s="180"/>
      <c r="N29162" s="180"/>
      <c r="O29162" s="180"/>
    </row>
    <row r="29163" spans="8:15" s="179" customFormat="1" x14ac:dyDescent="0.2">
      <c r="H29163" s="180"/>
      <c r="I29163" s="180"/>
      <c r="L29163" s="181"/>
      <c r="M29163" s="180"/>
      <c r="N29163" s="180"/>
      <c r="O29163" s="180"/>
    </row>
    <row r="29164" spans="8:15" s="179" customFormat="1" x14ac:dyDescent="0.2">
      <c r="H29164" s="180"/>
      <c r="I29164" s="180"/>
      <c r="L29164" s="181"/>
      <c r="M29164" s="180"/>
      <c r="N29164" s="180"/>
      <c r="O29164" s="180"/>
    </row>
    <row r="29165" spans="8:15" s="179" customFormat="1" x14ac:dyDescent="0.2">
      <c r="H29165" s="180"/>
      <c r="I29165" s="180"/>
      <c r="L29165" s="181"/>
      <c r="M29165" s="180"/>
      <c r="N29165" s="180"/>
      <c r="O29165" s="180"/>
    </row>
    <row r="29166" spans="8:15" s="179" customFormat="1" x14ac:dyDescent="0.2">
      <c r="H29166" s="180"/>
      <c r="I29166" s="180"/>
      <c r="L29166" s="181"/>
      <c r="M29166" s="180"/>
      <c r="N29166" s="180"/>
      <c r="O29166" s="180"/>
    </row>
    <row r="29167" spans="8:15" s="179" customFormat="1" x14ac:dyDescent="0.2">
      <c r="H29167" s="180"/>
      <c r="I29167" s="180"/>
      <c r="L29167" s="181"/>
      <c r="M29167" s="180"/>
      <c r="N29167" s="180"/>
      <c r="O29167" s="180"/>
    </row>
    <row r="29168" spans="8:15" s="179" customFormat="1" x14ac:dyDescent="0.2">
      <c r="H29168" s="180"/>
      <c r="I29168" s="180"/>
      <c r="L29168" s="181"/>
      <c r="M29168" s="180"/>
      <c r="N29168" s="180"/>
      <c r="O29168" s="180"/>
    </row>
    <row r="29169" spans="8:15" s="179" customFormat="1" x14ac:dyDescent="0.2">
      <c r="H29169" s="180"/>
      <c r="I29169" s="180"/>
      <c r="L29169" s="181"/>
      <c r="M29169" s="180"/>
      <c r="N29169" s="180"/>
      <c r="O29169" s="180"/>
    </row>
    <row r="29170" spans="8:15" s="179" customFormat="1" x14ac:dyDescent="0.2">
      <c r="H29170" s="180"/>
      <c r="I29170" s="180"/>
      <c r="L29170" s="181"/>
      <c r="M29170" s="180"/>
      <c r="N29170" s="180"/>
      <c r="O29170" s="180"/>
    </row>
    <row r="29171" spans="8:15" s="179" customFormat="1" x14ac:dyDescent="0.2">
      <c r="H29171" s="180"/>
      <c r="I29171" s="180"/>
      <c r="L29171" s="181"/>
      <c r="M29171" s="180"/>
      <c r="N29171" s="180"/>
      <c r="O29171" s="180"/>
    </row>
    <row r="29172" spans="8:15" s="179" customFormat="1" x14ac:dyDescent="0.2">
      <c r="H29172" s="180"/>
      <c r="I29172" s="180"/>
      <c r="L29172" s="181"/>
      <c r="M29172" s="180"/>
      <c r="N29172" s="180"/>
      <c r="O29172" s="180"/>
    </row>
    <row r="29173" spans="8:15" s="179" customFormat="1" x14ac:dyDescent="0.2">
      <c r="H29173" s="180"/>
      <c r="I29173" s="180"/>
      <c r="L29173" s="181"/>
      <c r="M29173" s="180"/>
      <c r="N29173" s="180"/>
      <c r="O29173" s="180"/>
    </row>
    <row r="29174" spans="8:15" s="179" customFormat="1" x14ac:dyDescent="0.2">
      <c r="H29174" s="180"/>
      <c r="I29174" s="180"/>
      <c r="L29174" s="181"/>
      <c r="M29174" s="180"/>
      <c r="N29174" s="180"/>
      <c r="O29174" s="180"/>
    </row>
    <row r="29175" spans="8:15" s="179" customFormat="1" x14ac:dyDescent="0.2">
      <c r="H29175" s="180"/>
      <c r="I29175" s="180"/>
      <c r="L29175" s="181"/>
      <c r="M29175" s="180"/>
      <c r="N29175" s="180"/>
      <c r="O29175" s="180"/>
    </row>
    <row r="29176" spans="8:15" s="179" customFormat="1" x14ac:dyDescent="0.2">
      <c r="H29176" s="180"/>
      <c r="I29176" s="180"/>
      <c r="L29176" s="181"/>
      <c r="M29176" s="180"/>
      <c r="N29176" s="180"/>
      <c r="O29176" s="180"/>
    </row>
    <row r="29177" spans="8:15" s="179" customFormat="1" x14ac:dyDescent="0.2">
      <c r="H29177" s="180"/>
      <c r="I29177" s="180"/>
      <c r="L29177" s="181"/>
      <c r="M29177" s="180"/>
      <c r="N29177" s="180"/>
      <c r="O29177" s="180"/>
    </row>
    <row r="29178" spans="8:15" s="179" customFormat="1" x14ac:dyDescent="0.2">
      <c r="H29178" s="180"/>
      <c r="I29178" s="180"/>
      <c r="L29178" s="181"/>
      <c r="M29178" s="180"/>
      <c r="N29178" s="180"/>
      <c r="O29178" s="180"/>
    </row>
    <row r="29179" spans="8:15" s="179" customFormat="1" x14ac:dyDescent="0.2">
      <c r="H29179" s="180"/>
      <c r="I29179" s="180"/>
      <c r="L29179" s="181"/>
      <c r="M29179" s="180"/>
      <c r="N29179" s="180"/>
      <c r="O29179" s="180"/>
    </row>
    <row r="29180" spans="8:15" s="179" customFormat="1" x14ac:dyDescent="0.2">
      <c r="H29180" s="180"/>
      <c r="I29180" s="180"/>
      <c r="L29180" s="181"/>
      <c r="M29180" s="180"/>
      <c r="N29180" s="180"/>
      <c r="O29180" s="180"/>
    </row>
    <row r="29181" spans="8:15" s="179" customFormat="1" x14ac:dyDescent="0.2">
      <c r="H29181" s="180"/>
      <c r="I29181" s="180"/>
      <c r="L29181" s="181"/>
      <c r="M29181" s="180"/>
      <c r="N29181" s="180"/>
      <c r="O29181" s="180"/>
    </row>
    <row r="29182" spans="8:15" s="179" customFormat="1" x14ac:dyDescent="0.2">
      <c r="H29182" s="180"/>
      <c r="I29182" s="180"/>
      <c r="L29182" s="181"/>
      <c r="M29182" s="180"/>
      <c r="N29182" s="180"/>
      <c r="O29182" s="180"/>
    </row>
    <row r="29183" spans="8:15" s="179" customFormat="1" x14ac:dyDescent="0.2">
      <c r="H29183" s="180"/>
      <c r="I29183" s="180"/>
      <c r="L29183" s="181"/>
      <c r="M29183" s="180"/>
      <c r="N29183" s="180"/>
      <c r="O29183" s="180"/>
    </row>
    <row r="29184" spans="8:15" s="179" customFormat="1" x14ac:dyDescent="0.2">
      <c r="H29184" s="180"/>
      <c r="I29184" s="180"/>
      <c r="L29184" s="181"/>
      <c r="M29184" s="180"/>
      <c r="N29184" s="180"/>
      <c r="O29184" s="180"/>
    </row>
    <row r="29185" spans="8:15" s="179" customFormat="1" x14ac:dyDescent="0.2">
      <c r="H29185" s="180"/>
      <c r="I29185" s="180"/>
      <c r="L29185" s="181"/>
      <c r="M29185" s="180"/>
      <c r="N29185" s="180"/>
      <c r="O29185" s="180"/>
    </row>
    <row r="29186" spans="8:15" s="179" customFormat="1" x14ac:dyDescent="0.2">
      <c r="H29186" s="180"/>
      <c r="I29186" s="180"/>
      <c r="L29186" s="181"/>
      <c r="M29186" s="180"/>
      <c r="N29186" s="180"/>
      <c r="O29186" s="180"/>
    </row>
    <row r="29187" spans="8:15" s="179" customFormat="1" x14ac:dyDescent="0.2">
      <c r="H29187" s="180"/>
      <c r="I29187" s="180"/>
      <c r="L29187" s="181"/>
      <c r="M29187" s="180"/>
      <c r="N29187" s="180"/>
      <c r="O29187" s="180"/>
    </row>
    <row r="29188" spans="8:15" s="179" customFormat="1" x14ac:dyDescent="0.2">
      <c r="H29188" s="180"/>
      <c r="I29188" s="180"/>
      <c r="L29188" s="181"/>
      <c r="M29188" s="180"/>
      <c r="N29188" s="180"/>
      <c r="O29188" s="180"/>
    </row>
    <row r="29189" spans="8:15" s="179" customFormat="1" x14ac:dyDescent="0.2">
      <c r="H29189" s="180"/>
      <c r="I29189" s="180"/>
      <c r="L29189" s="181"/>
      <c r="M29189" s="180"/>
      <c r="N29189" s="180"/>
      <c r="O29189" s="180"/>
    </row>
    <row r="29190" spans="8:15" s="179" customFormat="1" x14ac:dyDescent="0.2">
      <c r="H29190" s="180"/>
      <c r="I29190" s="180"/>
      <c r="L29190" s="181"/>
      <c r="M29190" s="180"/>
      <c r="N29190" s="180"/>
      <c r="O29190" s="180"/>
    </row>
    <row r="29191" spans="8:15" s="179" customFormat="1" x14ac:dyDescent="0.2">
      <c r="H29191" s="180"/>
      <c r="I29191" s="180"/>
      <c r="L29191" s="181"/>
      <c r="M29191" s="180"/>
      <c r="N29191" s="180"/>
      <c r="O29191" s="180"/>
    </row>
    <row r="29192" spans="8:15" s="179" customFormat="1" x14ac:dyDescent="0.2">
      <c r="H29192" s="180"/>
      <c r="I29192" s="180"/>
      <c r="L29192" s="181"/>
      <c r="M29192" s="180"/>
      <c r="N29192" s="180"/>
      <c r="O29192" s="180"/>
    </row>
    <row r="29193" spans="8:15" s="179" customFormat="1" x14ac:dyDescent="0.2">
      <c r="H29193" s="180"/>
      <c r="I29193" s="180"/>
      <c r="L29193" s="181"/>
      <c r="M29193" s="180"/>
      <c r="N29193" s="180"/>
      <c r="O29193" s="180"/>
    </row>
    <row r="29194" spans="8:15" s="179" customFormat="1" x14ac:dyDescent="0.2">
      <c r="H29194" s="180"/>
      <c r="I29194" s="180"/>
      <c r="L29194" s="181"/>
      <c r="M29194" s="180"/>
      <c r="N29194" s="180"/>
      <c r="O29194" s="180"/>
    </row>
    <row r="29195" spans="8:15" s="179" customFormat="1" x14ac:dyDescent="0.2">
      <c r="H29195" s="180"/>
      <c r="I29195" s="180"/>
      <c r="L29195" s="181"/>
      <c r="M29195" s="180"/>
      <c r="N29195" s="180"/>
      <c r="O29195" s="180"/>
    </row>
    <row r="29196" spans="8:15" s="179" customFormat="1" x14ac:dyDescent="0.2">
      <c r="H29196" s="180"/>
      <c r="I29196" s="180"/>
      <c r="L29196" s="181"/>
      <c r="M29196" s="180"/>
      <c r="N29196" s="180"/>
      <c r="O29196" s="180"/>
    </row>
    <row r="29197" spans="8:15" s="179" customFormat="1" x14ac:dyDescent="0.2">
      <c r="H29197" s="180"/>
      <c r="I29197" s="180"/>
      <c r="L29197" s="181"/>
      <c r="M29197" s="180"/>
      <c r="N29197" s="180"/>
      <c r="O29197" s="180"/>
    </row>
    <row r="29198" spans="8:15" s="179" customFormat="1" x14ac:dyDescent="0.2">
      <c r="H29198" s="180"/>
      <c r="I29198" s="180"/>
      <c r="L29198" s="181"/>
      <c r="M29198" s="180"/>
      <c r="N29198" s="180"/>
      <c r="O29198" s="180"/>
    </row>
    <row r="29199" spans="8:15" s="179" customFormat="1" x14ac:dyDescent="0.2">
      <c r="H29199" s="180"/>
      <c r="I29199" s="180"/>
      <c r="L29199" s="181"/>
      <c r="M29199" s="180"/>
      <c r="N29199" s="180"/>
      <c r="O29199" s="180"/>
    </row>
    <row r="29200" spans="8:15" s="179" customFormat="1" x14ac:dyDescent="0.2">
      <c r="H29200" s="180"/>
      <c r="I29200" s="180"/>
      <c r="L29200" s="181"/>
      <c r="M29200" s="180"/>
      <c r="N29200" s="180"/>
      <c r="O29200" s="180"/>
    </row>
    <row r="29201" spans="8:15" s="179" customFormat="1" x14ac:dyDescent="0.2">
      <c r="H29201" s="180"/>
      <c r="I29201" s="180"/>
      <c r="L29201" s="181"/>
      <c r="M29201" s="180"/>
      <c r="N29201" s="180"/>
      <c r="O29201" s="180"/>
    </row>
    <row r="29202" spans="8:15" s="179" customFormat="1" x14ac:dyDescent="0.2">
      <c r="H29202" s="180"/>
      <c r="I29202" s="180"/>
      <c r="L29202" s="181"/>
      <c r="M29202" s="180"/>
      <c r="N29202" s="180"/>
      <c r="O29202" s="180"/>
    </row>
    <row r="29203" spans="8:15" s="179" customFormat="1" x14ac:dyDescent="0.2">
      <c r="H29203" s="180"/>
      <c r="I29203" s="180"/>
      <c r="L29203" s="181"/>
      <c r="M29203" s="180"/>
      <c r="N29203" s="180"/>
      <c r="O29203" s="180"/>
    </row>
    <row r="29204" spans="8:15" s="179" customFormat="1" x14ac:dyDescent="0.2">
      <c r="H29204" s="180"/>
      <c r="I29204" s="180"/>
      <c r="L29204" s="181"/>
      <c r="M29204" s="180"/>
      <c r="N29204" s="180"/>
      <c r="O29204" s="180"/>
    </row>
    <row r="29205" spans="8:15" s="179" customFormat="1" x14ac:dyDescent="0.2">
      <c r="H29205" s="180"/>
      <c r="I29205" s="180"/>
      <c r="L29205" s="181"/>
      <c r="M29205" s="180"/>
      <c r="N29205" s="180"/>
      <c r="O29205" s="180"/>
    </row>
    <row r="29206" spans="8:15" s="179" customFormat="1" x14ac:dyDescent="0.2">
      <c r="H29206" s="180"/>
      <c r="I29206" s="180"/>
      <c r="L29206" s="181"/>
      <c r="M29206" s="180"/>
      <c r="N29206" s="180"/>
      <c r="O29206" s="180"/>
    </row>
    <row r="29207" spans="8:15" s="179" customFormat="1" x14ac:dyDescent="0.2">
      <c r="H29207" s="180"/>
      <c r="I29207" s="180"/>
      <c r="L29207" s="181"/>
      <c r="M29207" s="180"/>
      <c r="N29207" s="180"/>
      <c r="O29207" s="180"/>
    </row>
    <row r="29208" spans="8:15" s="179" customFormat="1" x14ac:dyDescent="0.2">
      <c r="H29208" s="180"/>
      <c r="I29208" s="180"/>
      <c r="L29208" s="181"/>
      <c r="M29208" s="180"/>
      <c r="N29208" s="180"/>
      <c r="O29208" s="180"/>
    </row>
    <row r="29209" spans="8:15" s="179" customFormat="1" x14ac:dyDescent="0.2">
      <c r="H29209" s="180"/>
      <c r="I29209" s="180"/>
      <c r="L29209" s="181"/>
      <c r="M29209" s="180"/>
      <c r="N29209" s="180"/>
      <c r="O29209" s="180"/>
    </row>
    <row r="29210" spans="8:15" s="179" customFormat="1" x14ac:dyDescent="0.2">
      <c r="H29210" s="180"/>
      <c r="I29210" s="180"/>
      <c r="L29210" s="181"/>
      <c r="M29210" s="180"/>
      <c r="N29210" s="180"/>
      <c r="O29210" s="180"/>
    </row>
    <row r="29211" spans="8:15" s="179" customFormat="1" x14ac:dyDescent="0.2">
      <c r="H29211" s="180"/>
      <c r="I29211" s="180"/>
      <c r="L29211" s="181"/>
      <c r="M29211" s="180"/>
      <c r="N29211" s="180"/>
      <c r="O29211" s="180"/>
    </row>
    <row r="29212" spans="8:15" s="179" customFormat="1" x14ac:dyDescent="0.2">
      <c r="H29212" s="180"/>
      <c r="I29212" s="180"/>
      <c r="L29212" s="181"/>
      <c r="M29212" s="180"/>
      <c r="N29212" s="180"/>
      <c r="O29212" s="180"/>
    </row>
    <row r="29213" spans="8:15" s="179" customFormat="1" x14ac:dyDescent="0.2">
      <c r="H29213" s="180"/>
      <c r="I29213" s="180"/>
      <c r="L29213" s="181"/>
      <c r="M29213" s="180"/>
      <c r="N29213" s="180"/>
      <c r="O29213" s="180"/>
    </row>
    <row r="29214" spans="8:15" s="179" customFormat="1" x14ac:dyDescent="0.2">
      <c r="H29214" s="180"/>
      <c r="I29214" s="180"/>
      <c r="L29214" s="181"/>
      <c r="M29214" s="180"/>
      <c r="N29214" s="180"/>
      <c r="O29214" s="180"/>
    </row>
    <row r="29215" spans="8:15" s="179" customFormat="1" x14ac:dyDescent="0.2">
      <c r="H29215" s="180"/>
      <c r="I29215" s="180"/>
      <c r="L29215" s="181"/>
      <c r="M29215" s="180"/>
      <c r="N29215" s="180"/>
      <c r="O29215" s="180"/>
    </row>
    <row r="29216" spans="8:15" s="179" customFormat="1" x14ac:dyDescent="0.2">
      <c r="H29216" s="180"/>
      <c r="I29216" s="180"/>
      <c r="L29216" s="181"/>
      <c r="M29216" s="180"/>
      <c r="N29216" s="180"/>
      <c r="O29216" s="180"/>
    </row>
    <row r="29217" spans="8:15" s="179" customFormat="1" x14ac:dyDescent="0.2">
      <c r="H29217" s="180"/>
      <c r="I29217" s="180"/>
      <c r="L29217" s="181"/>
      <c r="M29217" s="180"/>
      <c r="N29217" s="180"/>
      <c r="O29217" s="180"/>
    </row>
    <row r="29218" spans="8:15" s="179" customFormat="1" x14ac:dyDescent="0.2">
      <c r="H29218" s="180"/>
      <c r="I29218" s="180"/>
      <c r="L29218" s="181"/>
      <c r="M29218" s="180"/>
      <c r="N29218" s="180"/>
      <c r="O29218" s="180"/>
    </row>
    <row r="29219" spans="8:15" s="179" customFormat="1" x14ac:dyDescent="0.2">
      <c r="H29219" s="180"/>
      <c r="I29219" s="180"/>
      <c r="L29219" s="181"/>
      <c r="M29219" s="180"/>
      <c r="N29219" s="180"/>
      <c r="O29219" s="180"/>
    </row>
    <row r="29220" spans="8:15" s="179" customFormat="1" x14ac:dyDescent="0.2">
      <c r="H29220" s="180"/>
      <c r="I29220" s="180"/>
      <c r="L29220" s="181"/>
      <c r="M29220" s="180"/>
      <c r="N29220" s="180"/>
      <c r="O29220" s="180"/>
    </row>
    <row r="29221" spans="8:15" s="179" customFormat="1" x14ac:dyDescent="0.2">
      <c r="H29221" s="180"/>
      <c r="I29221" s="180"/>
      <c r="L29221" s="181"/>
      <c r="M29221" s="180"/>
      <c r="N29221" s="180"/>
      <c r="O29221" s="180"/>
    </row>
    <row r="29222" spans="8:15" s="179" customFormat="1" x14ac:dyDescent="0.2">
      <c r="H29222" s="180"/>
      <c r="I29222" s="180"/>
      <c r="L29222" s="181"/>
      <c r="M29222" s="180"/>
      <c r="N29222" s="180"/>
      <c r="O29222" s="180"/>
    </row>
    <row r="29223" spans="8:15" s="179" customFormat="1" x14ac:dyDescent="0.2">
      <c r="H29223" s="180"/>
      <c r="I29223" s="180"/>
      <c r="L29223" s="181"/>
      <c r="M29223" s="180"/>
      <c r="N29223" s="180"/>
      <c r="O29223" s="180"/>
    </row>
    <row r="29224" spans="8:15" s="179" customFormat="1" x14ac:dyDescent="0.2">
      <c r="H29224" s="180"/>
      <c r="I29224" s="180"/>
      <c r="L29224" s="181"/>
      <c r="M29224" s="180"/>
      <c r="N29224" s="180"/>
      <c r="O29224" s="180"/>
    </row>
    <row r="29225" spans="8:15" s="179" customFormat="1" x14ac:dyDescent="0.2">
      <c r="H29225" s="180"/>
      <c r="I29225" s="180"/>
      <c r="L29225" s="181"/>
      <c r="M29225" s="180"/>
      <c r="N29225" s="180"/>
      <c r="O29225" s="180"/>
    </row>
    <row r="29226" spans="8:15" s="179" customFormat="1" x14ac:dyDescent="0.2">
      <c r="H29226" s="180"/>
      <c r="I29226" s="180"/>
      <c r="L29226" s="181"/>
      <c r="M29226" s="180"/>
      <c r="N29226" s="180"/>
      <c r="O29226" s="180"/>
    </row>
    <row r="29227" spans="8:15" s="179" customFormat="1" x14ac:dyDescent="0.2">
      <c r="H29227" s="180"/>
      <c r="I29227" s="180"/>
      <c r="L29227" s="181"/>
      <c r="M29227" s="180"/>
      <c r="N29227" s="180"/>
      <c r="O29227" s="180"/>
    </row>
    <row r="29228" spans="8:15" s="179" customFormat="1" x14ac:dyDescent="0.2">
      <c r="H29228" s="180"/>
      <c r="I29228" s="180"/>
      <c r="L29228" s="181"/>
      <c r="M29228" s="180"/>
      <c r="N29228" s="180"/>
      <c r="O29228" s="180"/>
    </row>
    <row r="29229" spans="8:15" s="179" customFormat="1" x14ac:dyDescent="0.2">
      <c r="H29229" s="180"/>
      <c r="I29229" s="180"/>
      <c r="L29229" s="181"/>
      <c r="M29229" s="180"/>
      <c r="N29229" s="180"/>
      <c r="O29229" s="180"/>
    </row>
    <row r="29230" spans="8:15" s="179" customFormat="1" x14ac:dyDescent="0.2">
      <c r="H29230" s="180"/>
      <c r="I29230" s="180"/>
      <c r="L29230" s="181"/>
      <c r="M29230" s="180"/>
      <c r="N29230" s="180"/>
      <c r="O29230" s="180"/>
    </row>
    <row r="29231" spans="8:15" s="179" customFormat="1" x14ac:dyDescent="0.2">
      <c r="H29231" s="180"/>
      <c r="I29231" s="180"/>
      <c r="L29231" s="181"/>
      <c r="M29231" s="180"/>
      <c r="N29231" s="180"/>
      <c r="O29231" s="180"/>
    </row>
    <row r="29232" spans="8:15" s="179" customFormat="1" x14ac:dyDescent="0.2">
      <c r="H29232" s="180"/>
      <c r="I29232" s="180"/>
      <c r="L29232" s="181"/>
      <c r="M29232" s="180"/>
      <c r="N29232" s="180"/>
      <c r="O29232" s="180"/>
    </row>
    <row r="29233" spans="8:15" s="179" customFormat="1" x14ac:dyDescent="0.2">
      <c r="H29233" s="180"/>
      <c r="I29233" s="180"/>
      <c r="L29233" s="181"/>
      <c r="M29233" s="180"/>
      <c r="N29233" s="180"/>
      <c r="O29233" s="180"/>
    </row>
    <row r="29234" spans="8:15" s="179" customFormat="1" x14ac:dyDescent="0.2">
      <c r="H29234" s="180"/>
      <c r="I29234" s="180"/>
      <c r="L29234" s="181"/>
      <c r="M29234" s="180"/>
      <c r="N29234" s="180"/>
      <c r="O29234" s="180"/>
    </row>
    <row r="29235" spans="8:15" s="179" customFormat="1" x14ac:dyDescent="0.2">
      <c r="H29235" s="180"/>
      <c r="I29235" s="180"/>
      <c r="L29235" s="181"/>
      <c r="M29235" s="180"/>
      <c r="N29235" s="180"/>
      <c r="O29235" s="180"/>
    </row>
    <row r="29236" spans="8:15" s="179" customFormat="1" x14ac:dyDescent="0.2">
      <c r="H29236" s="180"/>
      <c r="I29236" s="180"/>
      <c r="L29236" s="181"/>
      <c r="M29236" s="180"/>
      <c r="N29236" s="180"/>
      <c r="O29236" s="180"/>
    </row>
    <row r="29237" spans="8:15" s="179" customFormat="1" x14ac:dyDescent="0.2">
      <c r="H29237" s="180"/>
      <c r="I29237" s="180"/>
      <c r="L29237" s="181"/>
      <c r="M29237" s="180"/>
      <c r="N29237" s="180"/>
      <c r="O29237" s="180"/>
    </row>
    <row r="29238" spans="8:15" s="179" customFormat="1" x14ac:dyDescent="0.2">
      <c r="H29238" s="180"/>
      <c r="I29238" s="180"/>
      <c r="L29238" s="181"/>
      <c r="M29238" s="180"/>
      <c r="N29238" s="180"/>
      <c r="O29238" s="180"/>
    </row>
    <row r="29239" spans="8:15" s="179" customFormat="1" x14ac:dyDescent="0.2">
      <c r="H29239" s="180"/>
      <c r="I29239" s="180"/>
      <c r="L29239" s="181"/>
      <c r="M29239" s="180"/>
      <c r="N29239" s="180"/>
      <c r="O29239" s="180"/>
    </row>
    <row r="29240" spans="8:15" s="179" customFormat="1" x14ac:dyDescent="0.2">
      <c r="H29240" s="180"/>
      <c r="I29240" s="180"/>
      <c r="L29240" s="181"/>
      <c r="M29240" s="180"/>
      <c r="N29240" s="180"/>
      <c r="O29240" s="180"/>
    </row>
    <row r="29241" spans="8:15" s="179" customFormat="1" x14ac:dyDescent="0.2">
      <c r="H29241" s="180"/>
      <c r="I29241" s="180"/>
      <c r="L29241" s="181"/>
      <c r="M29241" s="180"/>
      <c r="N29241" s="180"/>
      <c r="O29241" s="180"/>
    </row>
    <row r="29242" spans="8:15" s="179" customFormat="1" x14ac:dyDescent="0.2">
      <c r="H29242" s="180"/>
      <c r="I29242" s="180"/>
      <c r="L29242" s="181"/>
      <c r="M29242" s="180"/>
      <c r="N29242" s="180"/>
      <c r="O29242" s="180"/>
    </row>
    <row r="29243" spans="8:15" s="179" customFormat="1" x14ac:dyDescent="0.2">
      <c r="H29243" s="180"/>
      <c r="I29243" s="180"/>
      <c r="L29243" s="181"/>
      <c r="M29243" s="180"/>
      <c r="N29243" s="180"/>
      <c r="O29243" s="180"/>
    </row>
    <row r="29244" spans="8:15" s="179" customFormat="1" x14ac:dyDescent="0.2">
      <c r="H29244" s="180"/>
      <c r="I29244" s="180"/>
      <c r="L29244" s="181"/>
      <c r="M29244" s="180"/>
      <c r="N29244" s="180"/>
      <c r="O29244" s="180"/>
    </row>
    <row r="29245" spans="8:15" s="179" customFormat="1" x14ac:dyDescent="0.2">
      <c r="H29245" s="180"/>
      <c r="I29245" s="180"/>
      <c r="L29245" s="181"/>
      <c r="M29245" s="180"/>
      <c r="N29245" s="180"/>
      <c r="O29245" s="180"/>
    </row>
    <row r="29246" spans="8:15" s="179" customFormat="1" x14ac:dyDescent="0.2">
      <c r="H29246" s="180"/>
      <c r="I29246" s="180"/>
      <c r="L29246" s="181"/>
      <c r="M29246" s="180"/>
      <c r="N29246" s="180"/>
      <c r="O29246" s="180"/>
    </row>
    <row r="29247" spans="8:15" s="179" customFormat="1" x14ac:dyDescent="0.2">
      <c r="H29247" s="180"/>
      <c r="I29247" s="180"/>
      <c r="L29247" s="181"/>
      <c r="M29247" s="180"/>
      <c r="N29247" s="180"/>
      <c r="O29247" s="180"/>
    </row>
    <row r="29248" spans="8:15" s="179" customFormat="1" x14ac:dyDescent="0.2">
      <c r="H29248" s="180"/>
      <c r="I29248" s="180"/>
      <c r="L29248" s="181"/>
      <c r="M29248" s="180"/>
      <c r="N29248" s="180"/>
      <c r="O29248" s="180"/>
    </row>
    <row r="29249" spans="8:15" s="179" customFormat="1" x14ac:dyDescent="0.2">
      <c r="H29249" s="180"/>
      <c r="I29249" s="180"/>
      <c r="L29249" s="181"/>
      <c r="M29249" s="180"/>
      <c r="N29249" s="180"/>
      <c r="O29249" s="180"/>
    </row>
    <row r="29250" spans="8:15" s="179" customFormat="1" x14ac:dyDescent="0.2">
      <c r="H29250" s="180"/>
      <c r="I29250" s="180"/>
      <c r="L29250" s="181"/>
      <c r="M29250" s="180"/>
      <c r="N29250" s="180"/>
      <c r="O29250" s="180"/>
    </row>
    <row r="29251" spans="8:15" s="179" customFormat="1" x14ac:dyDescent="0.2">
      <c r="H29251" s="180"/>
      <c r="I29251" s="180"/>
      <c r="L29251" s="181"/>
      <c r="M29251" s="180"/>
      <c r="N29251" s="180"/>
      <c r="O29251" s="180"/>
    </row>
    <row r="29252" spans="8:15" s="179" customFormat="1" x14ac:dyDescent="0.2">
      <c r="H29252" s="180"/>
      <c r="I29252" s="180"/>
      <c r="L29252" s="181"/>
      <c r="M29252" s="180"/>
      <c r="N29252" s="180"/>
      <c r="O29252" s="180"/>
    </row>
    <row r="29253" spans="8:15" s="179" customFormat="1" x14ac:dyDescent="0.2">
      <c r="H29253" s="180"/>
      <c r="I29253" s="180"/>
      <c r="L29253" s="181"/>
      <c r="M29253" s="180"/>
      <c r="N29253" s="180"/>
      <c r="O29253" s="180"/>
    </row>
    <row r="29254" spans="8:15" s="179" customFormat="1" x14ac:dyDescent="0.2">
      <c r="H29254" s="180"/>
      <c r="I29254" s="180"/>
      <c r="L29254" s="181"/>
      <c r="M29254" s="180"/>
      <c r="N29254" s="180"/>
      <c r="O29254" s="180"/>
    </row>
    <row r="29255" spans="8:15" s="179" customFormat="1" x14ac:dyDescent="0.2">
      <c r="H29255" s="180"/>
      <c r="I29255" s="180"/>
      <c r="L29255" s="181"/>
      <c r="M29255" s="180"/>
      <c r="N29255" s="180"/>
      <c r="O29255" s="180"/>
    </row>
    <row r="29256" spans="8:15" s="179" customFormat="1" x14ac:dyDescent="0.2">
      <c r="H29256" s="180"/>
      <c r="I29256" s="180"/>
      <c r="L29256" s="181"/>
      <c r="M29256" s="180"/>
      <c r="N29256" s="180"/>
      <c r="O29256" s="180"/>
    </row>
    <row r="29257" spans="8:15" s="179" customFormat="1" x14ac:dyDescent="0.2">
      <c r="H29257" s="180"/>
      <c r="I29257" s="180"/>
      <c r="L29257" s="181"/>
      <c r="M29257" s="180"/>
      <c r="N29257" s="180"/>
      <c r="O29257" s="180"/>
    </row>
    <row r="29258" spans="8:15" s="179" customFormat="1" x14ac:dyDescent="0.2">
      <c r="H29258" s="180"/>
      <c r="I29258" s="180"/>
      <c r="L29258" s="181"/>
      <c r="M29258" s="180"/>
      <c r="N29258" s="180"/>
      <c r="O29258" s="180"/>
    </row>
    <row r="29259" spans="8:15" s="179" customFormat="1" x14ac:dyDescent="0.2">
      <c r="H29259" s="180"/>
      <c r="I29259" s="180"/>
      <c r="L29259" s="181"/>
      <c r="M29259" s="180"/>
      <c r="N29259" s="180"/>
      <c r="O29259" s="180"/>
    </row>
    <row r="29260" spans="8:15" s="179" customFormat="1" x14ac:dyDescent="0.2">
      <c r="H29260" s="180"/>
      <c r="I29260" s="180"/>
      <c r="L29260" s="181"/>
      <c r="M29260" s="180"/>
      <c r="N29260" s="180"/>
      <c r="O29260" s="180"/>
    </row>
    <row r="29261" spans="8:15" s="179" customFormat="1" x14ac:dyDescent="0.2">
      <c r="H29261" s="180"/>
      <c r="I29261" s="180"/>
      <c r="L29261" s="181"/>
      <c r="M29261" s="180"/>
      <c r="N29261" s="180"/>
      <c r="O29261" s="180"/>
    </row>
    <row r="29262" spans="8:15" s="179" customFormat="1" x14ac:dyDescent="0.2">
      <c r="H29262" s="180"/>
      <c r="I29262" s="180"/>
      <c r="L29262" s="181"/>
      <c r="M29262" s="180"/>
      <c r="N29262" s="180"/>
      <c r="O29262" s="180"/>
    </row>
    <row r="29263" spans="8:15" s="179" customFormat="1" x14ac:dyDescent="0.2">
      <c r="H29263" s="180"/>
      <c r="I29263" s="180"/>
      <c r="L29263" s="181"/>
      <c r="M29263" s="180"/>
      <c r="N29263" s="180"/>
      <c r="O29263" s="180"/>
    </row>
    <row r="29264" spans="8:15" s="179" customFormat="1" x14ac:dyDescent="0.2">
      <c r="H29264" s="180"/>
      <c r="I29264" s="180"/>
      <c r="L29264" s="181"/>
      <c r="M29264" s="180"/>
      <c r="N29264" s="180"/>
      <c r="O29264" s="180"/>
    </row>
    <row r="29265" spans="8:15" s="179" customFormat="1" x14ac:dyDescent="0.2">
      <c r="H29265" s="180"/>
      <c r="I29265" s="180"/>
      <c r="L29265" s="181"/>
      <c r="M29265" s="180"/>
      <c r="N29265" s="180"/>
      <c r="O29265" s="180"/>
    </row>
    <row r="29266" spans="8:15" s="179" customFormat="1" x14ac:dyDescent="0.2">
      <c r="H29266" s="180"/>
      <c r="I29266" s="180"/>
      <c r="L29266" s="181"/>
      <c r="M29266" s="180"/>
      <c r="N29266" s="180"/>
      <c r="O29266" s="180"/>
    </row>
    <row r="29267" spans="8:15" s="179" customFormat="1" x14ac:dyDescent="0.2">
      <c r="H29267" s="180"/>
      <c r="I29267" s="180"/>
      <c r="L29267" s="181"/>
      <c r="M29267" s="180"/>
      <c r="N29267" s="180"/>
      <c r="O29267" s="180"/>
    </row>
    <row r="29268" spans="8:15" s="179" customFormat="1" x14ac:dyDescent="0.2">
      <c r="H29268" s="180"/>
      <c r="I29268" s="180"/>
      <c r="L29268" s="181"/>
      <c r="M29268" s="180"/>
      <c r="N29268" s="180"/>
      <c r="O29268" s="180"/>
    </row>
    <row r="29269" spans="8:15" s="179" customFormat="1" x14ac:dyDescent="0.2">
      <c r="H29269" s="180"/>
      <c r="I29269" s="180"/>
      <c r="L29269" s="181"/>
      <c r="M29269" s="180"/>
      <c r="N29269" s="180"/>
      <c r="O29269" s="180"/>
    </row>
    <row r="29270" spans="8:15" s="179" customFormat="1" x14ac:dyDescent="0.2">
      <c r="H29270" s="180"/>
      <c r="I29270" s="180"/>
      <c r="L29270" s="181"/>
      <c r="M29270" s="180"/>
      <c r="N29270" s="180"/>
      <c r="O29270" s="180"/>
    </row>
    <row r="29271" spans="8:15" s="179" customFormat="1" x14ac:dyDescent="0.2">
      <c r="H29271" s="180"/>
      <c r="I29271" s="180"/>
      <c r="L29271" s="181"/>
      <c r="M29271" s="180"/>
      <c r="N29271" s="180"/>
      <c r="O29271" s="180"/>
    </row>
    <row r="29272" spans="8:15" s="179" customFormat="1" x14ac:dyDescent="0.2">
      <c r="H29272" s="180"/>
      <c r="I29272" s="180"/>
      <c r="L29272" s="181"/>
      <c r="M29272" s="180"/>
      <c r="N29272" s="180"/>
      <c r="O29272" s="180"/>
    </row>
    <row r="29273" spans="8:15" s="179" customFormat="1" x14ac:dyDescent="0.2">
      <c r="H29273" s="180"/>
      <c r="I29273" s="180"/>
      <c r="L29273" s="181"/>
      <c r="M29273" s="180"/>
      <c r="N29273" s="180"/>
      <c r="O29273" s="180"/>
    </row>
    <row r="29274" spans="8:15" s="179" customFormat="1" x14ac:dyDescent="0.2">
      <c r="H29274" s="180"/>
      <c r="I29274" s="180"/>
      <c r="L29274" s="181"/>
      <c r="M29274" s="180"/>
      <c r="N29274" s="180"/>
      <c r="O29274" s="180"/>
    </row>
    <row r="29275" spans="8:15" s="179" customFormat="1" x14ac:dyDescent="0.2">
      <c r="H29275" s="180"/>
      <c r="I29275" s="180"/>
      <c r="L29275" s="181"/>
      <c r="M29275" s="180"/>
      <c r="N29275" s="180"/>
      <c r="O29275" s="180"/>
    </row>
    <row r="29276" spans="8:15" s="179" customFormat="1" x14ac:dyDescent="0.2">
      <c r="H29276" s="180"/>
      <c r="I29276" s="180"/>
      <c r="L29276" s="181"/>
      <c r="M29276" s="180"/>
      <c r="N29276" s="180"/>
      <c r="O29276" s="180"/>
    </row>
    <row r="29277" spans="8:15" s="179" customFormat="1" x14ac:dyDescent="0.2">
      <c r="H29277" s="180"/>
      <c r="I29277" s="180"/>
      <c r="L29277" s="181"/>
      <c r="M29277" s="180"/>
      <c r="N29277" s="180"/>
      <c r="O29277" s="180"/>
    </row>
    <row r="29278" spans="8:15" s="179" customFormat="1" x14ac:dyDescent="0.2">
      <c r="H29278" s="180"/>
      <c r="I29278" s="180"/>
      <c r="L29278" s="181"/>
      <c r="M29278" s="180"/>
      <c r="N29278" s="180"/>
      <c r="O29278" s="180"/>
    </row>
    <row r="29279" spans="8:15" s="179" customFormat="1" x14ac:dyDescent="0.2">
      <c r="H29279" s="180"/>
      <c r="I29279" s="180"/>
      <c r="L29279" s="181"/>
      <c r="M29279" s="180"/>
      <c r="N29279" s="180"/>
      <c r="O29279" s="180"/>
    </row>
    <row r="29280" spans="8:15" s="179" customFormat="1" x14ac:dyDescent="0.2">
      <c r="H29280" s="180"/>
      <c r="I29280" s="180"/>
      <c r="L29280" s="181"/>
      <c r="M29280" s="180"/>
      <c r="N29280" s="180"/>
      <c r="O29280" s="180"/>
    </row>
    <row r="29281" spans="8:15" s="179" customFormat="1" x14ac:dyDescent="0.2">
      <c r="H29281" s="180"/>
      <c r="I29281" s="180"/>
      <c r="L29281" s="181"/>
      <c r="M29281" s="180"/>
      <c r="N29281" s="180"/>
      <c r="O29281" s="180"/>
    </row>
    <row r="29282" spans="8:15" s="179" customFormat="1" x14ac:dyDescent="0.2">
      <c r="H29282" s="180"/>
      <c r="I29282" s="180"/>
      <c r="L29282" s="181"/>
      <c r="M29282" s="180"/>
      <c r="N29282" s="180"/>
      <c r="O29282" s="180"/>
    </row>
    <row r="29283" spans="8:15" s="179" customFormat="1" x14ac:dyDescent="0.2">
      <c r="H29283" s="180"/>
      <c r="I29283" s="180"/>
      <c r="L29283" s="181"/>
      <c r="M29283" s="180"/>
      <c r="N29283" s="180"/>
      <c r="O29283" s="180"/>
    </row>
    <row r="29284" spans="8:15" s="179" customFormat="1" x14ac:dyDescent="0.2">
      <c r="H29284" s="180"/>
      <c r="I29284" s="180"/>
      <c r="L29284" s="181"/>
      <c r="M29284" s="180"/>
      <c r="N29284" s="180"/>
      <c r="O29284" s="180"/>
    </row>
    <row r="29285" spans="8:15" s="179" customFormat="1" x14ac:dyDescent="0.2">
      <c r="H29285" s="180"/>
      <c r="I29285" s="180"/>
      <c r="L29285" s="181"/>
      <c r="M29285" s="180"/>
      <c r="N29285" s="180"/>
      <c r="O29285" s="180"/>
    </row>
    <row r="29286" spans="8:15" s="179" customFormat="1" x14ac:dyDescent="0.2">
      <c r="H29286" s="180"/>
      <c r="I29286" s="180"/>
      <c r="L29286" s="181"/>
      <c r="M29286" s="180"/>
      <c r="N29286" s="180"/>
      <c r="O29286" s="180"/>
    </row>
    <row r="29287" spans="8:15" s="179" customFormat="1" x14ac:dyDescent="0.2">
      <c r="H29287" s="180"/>
      <c r="I29287" s="180"/>
      <c r="L29287" s="181"/>
      <c r="M29287" s="180"/>
      <c r="N29287" s="180"/>
      <c r="O29287" s="180"/>
    </row>
    <row r="29288" spans="8:15" s="179" customFormat="1" x14ac:dyDescent="0.2">
      <c r="H29288" s="180"/>
      <c r="I29288" s="180"/>
      <c r="L29288" s="181"/>
      <c r="M29288" s="180"/>
      <c r="N29288" s="180"/>
      <c r="O29288" s="180"/>
    </row>
    <row r="29289" spans="8:15" s="179" customFormat="1" x14ac:dyDescent="0.2">
      <c r="H29289" s="180"/>
      <c r="I29289" s="180"/>
      <c r="L29289" s="181"/>
      <c r="M29289" s="180"/>
      <c r="N29289" s="180"/>
      <c r="O29289" s="180"/>
    </row>
    <row r="29290" spans="8:15" s="179" customFormat="1" x14ac:dyDescent="0.2">
      <c r="H29290" s="180"/>
      <c r="I29290" s="180"/>
      <c r="L29290" s="181"/>
      <c r="M29290" s="180"/>
      <c r="N29290" s="180"/>
      <c r="O29290" s="180"/>
    </row>
    <row r="29291" spans="8:15" s="179" customFormat="1" x14ac:dyDescent="0.2">
      <c r="H29291" s="180"/>
      <c r="I29291" s="180"/>
      <c r="L29291" s="181"/>
      <c r="M29291" s="180"/>
      <c r="N29291" s="180"/>
      <c r="O29291" s="180"/>
    </row>
    <row r="29292" spans="8:15" s="179" customFormat="1" x14ac:dyDescent="0.2">
      <c r="H29292" s="180"/>
      <c r="I29292" s="180"/>
      <c r="L29292" s="181"/>
      <c r="M29292" s="180"/>
      <c r="N29292" s="180"/>
      <c r="O29292" s="180"/>
    </row>
    <row r="29293" spans="8:15" s="179" customFormat="1" x14ac:dyDescent="0.2">
      <c r="H29293" s="180"/>
      <c r="I29293" s="180"/>
      <c r="L29293" s="181"/>
      <c r="M29293" s="180"/>
      <c r="N29293" s="180"/>
      <c r="O29293" s="180"/>
    </row>
    <row r="29294" spans="8:15" s="179" customFormat="1" x14ac:dyDescent="0.2">
      <c r="H29294" s="180"/>
      <c r="I29294" s="180"/>
      <c r="L29294" s="181"/>
      <c r="M29294" s="180"/>
      <c r="N29294" s="180"/>
      <c r="O29294" s="180"/>
    </row>
    <row r="29295" spans="8:15" s="179" customFormat="1" x14ac:dyDescent="0.2">
      <c r="H29295" s="180"/>
      <c r="I29295" s="180"/>
      <c r="L29295" s="181"/>
      <c r="M29295" s="180"/>
      <c r="N29295" s="180"/>
      <c r="O29295" s="180"/>
    </row>
    <row r="29296" spans="8:15" s="179" customFormat="1" x14ac:dyDescent="0.2">
      <c r="H29296" s="180"/>
      <c r="I29296" s="180"/>
      <c r="L29296" s="181"/>
      <c r="M29296" s="180"/>
      <c r="N29296" s="180"/>
      <c r="O29296" s="180"/>
    </row>
    <row r="29297" spans="8:15" s="179" customFormat="1" x14ac:dyDescent="0.2">
      <c r="H29297" s="180"/>
      <c r="I29297" s="180"/>
      <c r="L29297" s="181"/>
      <c r="M29297" s="180"/>
      <c r="N29297" s="180"/>
      <c r="O29297" s="180"/>
    </row>
    <row r="29298" spans="8:15" s="179" customFormat="1" x14ac:dyDescent="0.2">
      <c r="H29298" s="180"/>
      <c r="I29298" s="180"/>
      <c r="L29298" s="181"/>
      <c r="M29298" s="180"/>
      <c r="N29298" s="180"/>
      <c r="O29298" s="180"/>
    </row>
    <row r="29299" spans="8:15" s="179" customFormat="1" x14ac:dyDescent="0.2">
      <c r="H29299" s="180"/>
      <c r="I29299" s="180"/>
      <c r="L29299" s="181"/>
      <c r="M29299" s="180"/>
      <c r="N29299" s="180"/>
      <c r="O29299" s="180"/>
    </row>
    <row r="29300" spans="8:15" s="179" customFormat="1" x14ac:dyDescent="0.2">
      <c r="H29300" s="180"/>
      <c r="I29300" s="180"/>
      <c r="L29300" s="181"/>
      <c r="M29300" s="180"/>
      <c r="N29300" s="180"/>
      <c r="O29300" s="180"/>
    </row>
    <row r="29301" spans="8:15" s="179" customFormat="1" x14ac:dyDescent="0.2">
      <c r="H29301" s="180"/>
      <c r="I29301" s="180"/>
      <c r="L29301" s="181"/>
      <c r="M29301" s="180"/>
      <c r="N29301" s="180"/>
      <c r="O29301" s="180"/>
    </row>
    <row r="29302" spans="8:15" s="179" customFormat="1" x14ac:dyDescent="0.2">
      <c r="H29302" s="180"/>
      <c r="I29302" s="180"/>
      <c r="L29302" s="181"/>
      <c r="M29302" s="180"/>
      <c r="N29302" s="180"/>
      <c r="O29302" s="180"/>
    </row>
    <row r="29303" spans="8:15" s="179" customFormat="1" x14ac:dyDescent="0.2">
      <c r="H29303" s="180"/>
      <c r="I29303" s="180"/>
      <c r="L29303" s="181"/>
      <c r="M29303" s="180"/>
      <c r="N29303" s="180"/>
      <c r="O29303" s="180"/>
    </row>
    <row r="29304" spans="8:15" s="179" customFormat="1" x14ac:dyDescent="0.2">
      <c r="H29304" s="180"/>
      <c r="I29304" s="180"/>
      <c r="L29304" s="181"/>
      <c r="M29304" s="180"/>
      <c r="N29304" s="180"/>
      <c r="O29304" s="180"/>
    </row>
    <row r="29305" spans="8:15" s="179" customFormat="1" x14ac:dyDescent="0.2">
      <c r="H29305" s="180"/>
      <c r="I29305" s="180"/>
      <c r="L29305" s="181"/>
      <c r="M29305" s="180"/>
      <c r="N29305" s="180"/>
      <c r="O29305" s="180"/>
    </row>
    <row r="29306" spans="8:15" s="179" customFormat="1" x14ac:dyDescent="0.2">
      <c r="H29306" s="180"/>
      <c r="I29306" s="180"/>
      <c r="L29306" s="181"/>
      <c r="M29306" s="180"/>
      <c r="N29306" s="180"/>
      <c r="O29306" s="180"/>
    </row>
    <row r="29307" spans="8:15" s="179" customFormat="1" x14ac:dyDescent="0.2">
      <c r="H29307" s="180"/>
      <c r="I29307" s="180"/>
      <c r="L29307" s="181"/>
      <c r="M29307" s="180"/>
      <c r="N29307" s="180"/>
      <c r="O29307" s="180"/>
    </row>
    <row r="29308" spans="8:15" s="179" customFormat="1" x14ac:dyDescent="0.2">
      <c r="H29308" s="180"/>
      <c r="I29308" s="180"/>
      <c r="L29308" s="181"/>
      <c r="M29308" s="180"/>
      <c r="N29308" s="180"/>
      <c r="O29308" s="180"/>
    </row>
    <row r="29309" spans="8:15" s="179" customFormat="1" x14ac:dyDescent="0.2">
      <c r="H29309" s="180"/>
      <c r="I29309" s="180"/>
      <c r="L29309" s="181"/>
      <c r="M29309" s="180"/>
      <c r="N29309" s="180"/>
      <c r="O29309" s="180"/>
    </row>
    <row r="29310" spans="8:15" s="179" customFormat="1" x14ac:dyDescent="0.2">
      <c r="H29310" s="180"/>
      <c r="I29310" s="180"/>
      <c r="L29310" s="181"/>
      <c r="M29310" s="180"/>
      <c r="N29310" s="180"/>
      <c r="O29310" s="180"/>
    </row>
    <row r="29311" spans="8:15" s="179" customFormat="1" x14ac:dyDescent="0.2">
      <c r="H29311" s="180"/>
      <c r="I29311" s="180"/>
      <c r="L29311" s="181"/>
      <c r="M29311" s="180"/>
      <c r="N29311" s="180"/>
      <c r="O29311" s="180"/>
    </row>
    <row r="29312" spans="8:15" s="179" customFormat="1" x14ac:dyDescent="0.2">
      <c r="H29312" s="180"/>
      <c r="I29312" s="180"/>
      <c r="L29312" s="181"/>
      <c r="M29312" s="180"/>
      <c r="N29312" s="180"/>
      <c r="O29312" s="180"/>
    </row>
    <row r="29313" spans="8:15" s="179" customFormat="1" x14ac:dyDescent="0.2">
      <c r="H29313" s="180"/>
      <c r="I29313" s="180"/>
      <c r="L29313" s="181"/>
      <c r="M29313" s="180"/>
      <c r="N29313" s="180"/>
      <c r="O29313" s="180"/>
    </row>
    <row r="29314" spans="8:15" s="179" customFormat="1" x14ac:dyDescent="0.2">
      <c r="H29314" s="180"/>
      <c r="I29314" s="180"/>
      <c r="L29314" s="181"/>
      <c r="M29314" s="180"/>
      <c r="N29314" s="180"/>
      <c r="O29314" s="180"/>
    </row>
    <row r="29315" spans="8:15" s="179" customFormat="1" x14ac:dyDescent="0.2">
      <c r="H29315" s="180"/>
      <c r="I29315" s="180"/>
      <c r="L29315" s="181"/>
      <c r="M29315" s="180"/>
      <c r="N29315" s="180"/>
      <c r="O29315" s="180"/>
    </row>
    <row r="29316" spans="8:15" s="179" customFormat="1" x14ac:dyDescent="0.2">
      <c r="H29316" s="180"/>
      <c r="I29316" s="180"/>
      <c r="L29316" s="181"/>
      <c r="M29316" s="180"/>
      <c r="N29316" s="180"/>
      <c r="O29316" s="180"/>
    </row>
    <row r="29317" spans="8:15" s="179" customFormat="1" x14ac:dyDescent="0.2">
      <c r="H29317" s="180"/>
      <c r="I29317" s="180"/>
      <c r="L29317" s="181"/>
      <c r="M29317" s="180"/>
      <c r="N29317" s="180"/>
      <c r="O29317" s="180"/>
    </row>
    <row r="29318" spans="8:15" s="179" customFormat="1" x14ac:dyDescent="0.2">
      <c r="H29318" s="180"/>
      <c r="I29318" s="180"/>
      <c r="L29318" s="181"/>
      <c r="M29318" s="180"/>
      <c r="N29318" s="180"/>
      <c r="O29318" s="180"/>
    </row>
    <row r="29319" spans="8:15" s="179" customFormat="1" x14ac:dyDescent="0.2">
      <c r="H29319" s="180"/>
      <c r="I29319" s="180"/>
      <c r="L29319" s="181"/>
      <c r="M29319" s="180"/>
      <c r="N29319" s="180"/>
      <c r="O29319" s="180"/>
    </row>
    <row r="29320" spans="8:15" s="179" customFormat="1" x14ac:dyDescent="0.2">
      <c r="H29320" s="180"/>
      <c r="I29320" s="180"/>
      <c r="L29320" s="181"/>
      <c r="M29320" s="180"/>
      <c r="N29320" s="180"/>
      <c r="O29320" s="180"/>
    </row>
    <row r="29321" spans="8:15" s="179" customFormat="1" x14ac:dyDescent="0.2">
      <c r="H29321" s="180"/>
      <c r="I29321" s="180"/>
      <c r="L29321" s="181"/>
      <c r="M29321" s="180"/>
      <c r="N29321" s="180"/>
      <c r="O29321" s="180"/>
    </row>
    <row r="29322" spans="8:15" s="179" customFormat="1" x14ac:dyDescent="0.2">
      <c r="H29322" s="180"/>
      <c r="I29322" s="180"/>
      <c r="L29322" s="181"/>
      <c r="M29322" s="180"/>
      <c r="N29322" s="180"/>
      <c r="O29322" s="180"/>
    </row>
    <row r="29323" spans="8:15" s="179" customFormat="1" x14ac:dyDescent="0.2">
      <c r="H29323" s="180"/>
      <c r="I29323" s="180"/>
      <c r="L29323" s="181"/>
      <c r="M29323" s="180"/>
      <c r="N29323" s="180"/>
      <c r="O29323" s="180"/>
    </row>
    <row r="29324" spans="8:15" s="179" customFormat="1" x14ac:dyDescent="0.2">
      <c r="H29324" s="180"/>
      <c r="I29324" s="180"/>
      <c r="L29324" s="181"/>
      <c r="M29324" s="180"/>
      <c r="N29324" s="180"/>
      <c r="O29324" s="180"/>
    </row>
    <row r="29325" spans="8:15" s="179" customFormat="1" x14ac:dyDescent="0.2">
      <c r="H29325" s="180"/>
      <c r="I29325" s="180"/>
      <c r="L29325" s="181"/>
      <c r="M29325" s="180"/>
      <c r="N29325" s="180"/>
      <c r="O29325" s="180"/>
    </row>
    <row r="29326" spans="8:15" s="179" customFormat="1" x14ac:dyDescent="0.2">
      <c r="H29326" s="180"/>
      <c r="I29326" s="180"/>
      <c r="L29326" s="181"/>
      <c r="M29326" s="180"/>
      <c r="N29326" s="180"/>
      <c r="O29326" s="180"/>
    </row>
    <row r="29327" spans="8:15" s="179" customFormat="1" x14ac:dyDescent="0.2">
      <c r="H29327" s="180"/>
      <c r="I29327" s="180"/>
      <c r="L29327" s="181"/>
      <c r="M29327" s="180"/>
      <c r="N29327" s="180"/>
      <c r="O29327" s="180"/>
    </row>
    <row r="29328" spans="8:15" s="179" customFormat="1" x14ac:dyDescent="0.2">
      <c r="H29328" s="180"/>
      <c r="I29328" s="180"/>
      <c r="L29328" s="181"/>
      <c r="M29328" s="180"/>
      <c r="N29328" s="180"/>
      <c r="O29328" s="180"/>
    </row>
    <row r="29329" spans="8:15" s="179" customFormat="1" x14ac:dyDescent="0.2">
      <c r="H29329" s="180"/>
      <c r="I29329" s="180"/>
      <c r="L29329" s="181"/>
      <c r="M29329" s="180"/>
      <c r="N29329" s="180"/>
      <c r="O29329" s="180"/>
    </row>
    <row r="29330" spans="8:15" s="179" customFormat="1" x14ac:dyDescent="0.2">
      <c r="H29330" s="180"/>
      <c r="I29330" s="180"/>
      <c r="L29330" s="181"/>
      <c r="M29330" s="180"/>
      <c r="N29330" s="180"/>
      <c r="O29330" s="180"/>
    </row>
    <row r="29331" spans="8:15" s="179" customFormat="1" x14ac:dyDescent="0.2">
      <c r="H29331" s="180"/>
      <c r="I29331" s="180"/>
      <c r="L29331" s="181"/>
      <c r="M29331" s="180"/>
      <c r="N29331" s="180"/>
      <c r="O29331" s="180"/>
    </row>
    <row r="29332" spans="8:15" s="179" customFormat="1" x14ac:dyDescent="0.2">
      <c r="H29332" s="180"/>
      <c r="I29332" s="180"/>
      <c r="L29332" s="181"/>
      <c r="M29332" s="180"/>
      <c r="N29332" s="180"/>
      <c r="O29332" s="180"/>
    </row>
    <row r="29333" spans="8:15" s="179" customFormat="1" x14ac:dyDescent="0.2">
      <c r="H29333" s="180"/>
      <c r="I29333" s="180"/>
      <c r="L29333" s="181"/>
      <c r="M29333" s="180"/>
      <c r="N29333" s="180"/>
      <c r="O29333" s="180"/>
    </row>
    <row r="29334" spans="8:15" s="179" customFormat="1" x14ac:dyDescent="0.2">
      <c r="H29334" s="180"/>
      <c r="I29334" s="180"/>
      <c r="L29334" s="181"/>
      <c r="M29334" s="180"/>
      <c r="N29334" s="180"/>
      <c r="O29334" s="180"/>
    </row>
    <row r="29335" spans="8:15" s="179" customFormat="1" x14ac:dyDescent="0.2">
      <c r="H29335" s="180"/>
      <c r="I29335" s="180"/>
      <c r="L29335" s="181"/>
      <c r="M29335" s="180"/>
      <c r="N29335" s="180"/>
      <c r="O29335" s="180"/>
    </row>
    <row r="29336" spans="8:15" s="179" customFormat="1" x14ac:dyDescent="0.2">
      <c r="H29336" s="180"/>
      <c r="I29336" s="180"/>
      <c r="L29336" s="181"/>
      <c r="M29336" s="180"/>
      <c r="N29336" s="180"/>
      <c r="O29336" s="180"/>
    </row>
    <row r="29337" spans="8:15" s="179" customFormat="1" x14ac:dyDescent="0.2">
      <c r="H29337" s="180"/>
      <c r="I29337" s="180"/>
      <c r="L29337" s="181"/>
      <c r="M29337" s="180"/>
      <c r="N29337" s="180"/>
      <c r="O29337" s="180"/>
    </row>
    <row r="29338" spans="8:15" s="179" customFormat="1" x14ac:dyDescent="0.2">
      <c r="H29338" s="180"/>
      <c r="I29338" s="180"/>
      <c r="L29338" s="181"/>
      <c r="M29338" s="180"/>
      <c r="N29338" s="180"/>
      <c r="O29338" s="180"/>
    </row>
    <row r="29339" spans="8:15" s="179" customFormat="1" x14ac:dyDescent="0.2">
      <c r="H29339" s="180"/>
      <c r="I29339" s="180"/>
      <c r="L29339" s="181"/>
      <c r="M29339" s="180"/>
      <c r="N29339" s="180"/>
      <c r="O29339" s="180"/>
    </row>
    <row r="29340" spans="8:15" s="179" customFormat="1" x14ac:dyDescent="0.2">
      <c r="H29340" s="180"/>
      <c r="I29340" s="180"/>
      <c r="L29340" s="181"/>
      <c r="M29340" s="180"/>
      <c r="N29340" s="180"/>
      <c r="O29340" s="180"/>
    </row>
    <row r="29341" spans="8:15" s="179" customFormat="1" x14ac:dyDescent="0.2">
      <c r="H29341" s="180"/>
      <c r="I29341" s="180"/>
      <c r="L29341" s="181"/>
      <c r="M29341" s="180"/>
      <c r="N29341" s="180"/>
      <c r="O29341" s="180"/>
    </row>
    <row r="29342" spans="8:15" s="179" customFormat="1" x14ac:dyDescent="0.2">
      <c r="H29342" s="180"/>
      <c r="I29342" s="180"/>
      <c r="L29342" s="181"/>
      <c r="M29342" s="180"/>
      <c r="N29342" s="180"/>
      <c r="O29342" s="180"/>
    </row>
    <row r="29343" spans="8:15" s="179" customFormat="1" x14ac:dyDescent="0.2">
      <c r="H29343" s="180"/>
      <c r="I29343" s="180"/>
      <c r="L29343" s="181"/>
      <c r="M29343" s="180"/>
      <c r="N29343" s="180"/>
      <c r="O29343" s="180"/>
    </row>
    <row r="29344" spans="8:15" s="179" customFormat="1" x14ac:dyDescent="0.2">
      <c r="H29344" s="180"/>
      <c r="I29344" s="180"/>
      <c r="L29344" s="181"/>
      <c r="M29344" s="180"/>
      <c r="N29344" s="180"/>
      <c r="O29344" s="180"/>
    </row>
    <row r="29345" spans="8:15" s="179" customFormat="1" x14ac:dyDescent="0.2">
      <c r="H29345" s="180"/>
      <c r="I29345" s="180"/>
      <c r="L29345" s="181"/>
      <c r="M29345" s="180"/>
      <c r="N29345" s="180"/>
      <c r="O29345" s="180"/>
    </row>
    <row r="29346" spans="8:15" s="179" customFormat="1" x14ac:dyDescent="0.2">
      <c r="H29346" s="180"/>
      <c r="I29346" s="180"/>
      <c r="L29346" s="181"/>
      <c r="M29346" s="180"/>
      <c r="N29346" s="180"/>
      <c r="O29346" s="180"/>
    </row>
    <row r="29347" spans="8:15" s="179" customFormat="1" x14ac:dyDescent="0.2">
      <c r="H29347" s="180"/>
      <c r="I29347" s="180"/>
      <c r="L29347" s="181"/>
      <c r="M29347" s="180"/>
      <c r="N29347" s="180"/>
      <c r="O29347" s="180"/>
    </row>
    <row r="29348" spans="8:15" s="179" customFormat="1" x14ac:dyDescent="0.2">
      <c r="H29348" s="180"/>
      <c r="I29348" s="180"/>
      <c r="L29348" s="181"/>
      <c r="M29348" s="180"/>
      <c r="N29348" s="180"/>
      <c r="O29348" s="180"/>
    </row>
    <row r="29349" spans="8:15" s="179" customFormat="1" x14ac:dyDescent="0.2">
      <c r="H29349" s="180"/>
      <c r="I29349" s="180"/>
      <c r="L29349" s="181"/>
      <c r="M29349" s="180"/>
      <c r="N29349" s="180"/>
      <c r="O29349" s="180"/>
    </row>
    <row r="29350" spans="8:15" s="179" customFormat="1" x14ac:dyDescent="0.2">
      <c r="H29350" s="180"/>
      <c r="I29350" s="180"/>
      <c r="L29350" s="181"/>
      <c r="M29350" s="180"/>
      <c r="N29350" s="180"/>
      <c r="O29350" s="180"/>
    </row>
    <row r="29351" spans="8:15" s="179" customFormat="1" x14ac:dyDescent="0.2">
      <c r="H29351" s="180"/>
      <c r="I29351" s="180"/>
      <c r="L29351" s="181"/>
      <c r="M29351" s="180"/>
      <c r="N29351" s="180"/>
      <c r="O29351" s="180"/>
    </row>
    <row r="29352" spans="8:15" s="179" customFormat="1" x14ac:dyDescent="0.2">
      <c r="H29352" s="180"/>
      <c r="I29352" s="180"/>
      <c r="L29352" s="181"/>
      <c r="M29352" s="180"/>
      <c r="N29352" s="180"/>
      <c r="O29352" s="180"/>
    </row>
    <row r="29353" spans="8:15" s="179" customFormat="1" x14ac:dyDescent="0.2">
      <c r="H29353" s="180"/>
      <c r="I29353" s="180"/>
      <c r="L29353" s="181"/>
      <c r="M29353" s="180"/>
      <c r="N29353" s="180"/>
      <c r="O29353" s="180"/>
    </row>
    <row r="29354" spans="8:15" s="179" customFormat="1" x14ac:dyDescent="0.2">
      <c r="H29354" s="180"/>
      <c r="I29354" s="180"/>
      <c r="L29354" s="181"/>
      <c r="M29354" s="180"/>
      <c r="N29354" s="180"/>
      <c r="O29354" s="180"/>
    </row>
    <row r="29355" spans="8:15" s="179" customFormat="1" x14ac:dyDescent="0.2">
      <c r="H29355" s="180"/>
      <c r="I29355" s="180"/>
      <c r="L29355" s="181"/>
      <c r="M29355" s="180"/>
      <c r="N29355" s="180"/>
      <c r="O29355" s="180"/>
    </row>
    <row r="29356" spans="8:15" s="179" customFormat="1" x14ac:dyDescent="0.2">
      <c r="H29356" s="180"/>
      <c r="I29356" s="180"/>
      <c r="L29356" s="181"/>
      <c r="M29356" s="180"/>
      <c r="N29356" s="180"/>
      <c r="O29356" s="180"/>
    </row>
    <row r="29357" spans="8:15" s="179" customFormat="1" x14ac:dyDescent="0.2">
      <c r="H29357" s="180"/>
      <c r="I29357" s="180"/>
      <c r="L29357" s="181"/>
      <c r="M29357" s="180"/>
      <c r="N29357" s="180"/>
      <c r="O29357" s="180"/>
    </row>
    <row r="29358" spans="8:15" s="179" customFormat="1" x14ac:dyDescent="0.2">
      <c r="H29358" s="180"/>
      <c r="I29358" s="180"/>
      <c r="L29358" s="181"/>
      <c r="M29358" s="180"/>
      <c r="N29358" s="180"/>
      <c r="O29358" s="180"/>
    </row>
    <row r="29359" spans="8:15" s="179" customFormat="1" x14ac:dyDescent="0.2">
      <c r="H29359" s="180"/>
      <c r="I29359" s="180"/>
      <c r="L29359" s="181"/>
      <c r="M29359" s="180"/>
      <c r="N29359" s="180"/>
      <c r="O29359" s="180"/>
    </row>
    <row r="29360" spans="8:15" s="179" customFormat="1" x14ac:dyDescent="0.2">
      <c r="H29360" s="180"/>
      <c r="I29360" s="180"/>
      <c r="L29360" s="181"/>
      <c r="M29360" s="180"/>
      <c r="N29360" s="180"/>
      <c r="O29360" s="180"/>
    </row>
    <row r="29361" spans="8:15" s="179" customFormat="1" x14ac:dyDescent="0.2">
      <c r="H29361" s="180"/>
      <c r="I29361" s="180"/>
      <c r="L29361" s="181"/>
      <c r="M29361" s="180"/>
      <c r="N29361" s="180"/>
      <c r="O29361" s="180"/>
    </row>
    <row r="29362" spans="8:15" s="179" customFormat="1" x14ac:dyDescent="0.2">
      <c r="H29362" s="180"/>
      <c r="I29362" s="180"/>
      <c r="L29362" s="181"/>
      <c r="M29362" s="180"/>
      <c r="N29362" s="180"/>
      <c r="O29362" s="180"/>
    </row>
    <row r="29363" spans="8:15" s="179" customFormat="1" x14ac:dyDescent="0.2">
      <c r="H29363" s="180"/>
      <c r="I29363" s="180"/>
      <c r="L29363" s="181"/>
      <c r="M29363" s="180"/>
      <c r="N29363" s="180"/>
      <c r="O29363" s="180"/>
    </row>
    <row r="29364" spans="8:15" s="179" customFormat="1" x14ac:dyDescent="0.2">
      <c r="H29364" s="180"/>
      <c r="I29364" s="180"/>
      <c r="L29364" s="181"/>
      <c r="M29364" s="180"/>
      <c r="N29364" s="180"/>
      <c r="O29364" s="180"/>
    </row>
    <row r="29365" spans="8:15" s="179" customFormat="1" x14ac:dyDescent="0.2">
      <c r="H29365" s="180"/>
      <c r="I29365" s="180"/>
      <c r="L29365" s="181"/>
      <c r="M29365" s="180"/>
      <c r="N29365" s="180"/>
      <c r="O29365" s="180"/>
    </row>
    <row r="29366" spans="8:15" s="179" customFormat="1" x14ac:dyDescent="0.2">
      <c r="H29366" s="180"/>
      <c r="I29366" s="180"/>
      <c r="L29366" s="181"/>
      <c r="M29366" s="180"/>
      <c r="N29366" s="180"/>
      <c r="O29366" s="180"/>
    </row>
    <row r="29367" spans="8:15" s="179" customFormat="1" x14ac:dyDescent="0.2">
      <c r="H29367" s="180"/>
      <c r="I29367" s="180"/>
      <c r="L29367" s="181"/>
      <c r="M29367" s="180"/>
      <c r="N29367" s="180"/>
      <c r="O29367" s="180"/>
    </row>
    <row r="29368" spans="8:15" s="179" customFormat="1" x14ac:dyDescent="0.2">
      <c r="H29368" s="180"/>
      <c r="I29368" s="180"/>
      <c r="L29368" s="181"/>
      <c r="M29368" s="180"/>
      <c r="N29368" s="180"/>
      <c r="O29368" s="180"/>
    </row>
    <row r="29369" spans="8:15" s="179" customFormat="1" x14ac:dyDescent="0.2">
      <c r="H29369" s="180"/>
      <c r="I29369" s="180"/>
      <c r="L29369" s="181"/>
      <c r="M29369" s="180"/>
      <c r="N29369" s="180"/>
      <c r="O29369" s="180"/>
    </row>
    <row r="29370" spans="8:15" s="179" customFormat="1" x14ac:dyDescent="0.2">
      <c r="H29370" s="180"/>
      <c r="I29370" s="180"/>
      <c r="L29370" s="181"/>
      <c r="M29370" s="180"/>
      <c r="N29370" s="180"/>
      <c r="O29370" s="180"/>
    </row>
    <row r="29371" spans="8:15" s="179" customFormat="1" x14ac:dyDescent="0.2">
      <c r="H29371" s="180"/>
      <c r="I29371" s="180"/>
      <c r="L29371" s="181"/>
      <c r="M29371" s="180"/>
      <c r="N29371" s="180"/>
      <c r="O29371" s="180"/>
    </row>
    <row r="29372" spans="8:15" s="179" customFormat="1" x14ac:dyDescent="0.2">
      <c r="H29372" s="180"/>
      <c r="I29372" s="180"/>
      <c r="L29372" s="181"/>
      <c r="M29372" s="180"/>
      <c r="N29372" s="180"/>
      <c r="O29372" s="180"/>
    </row>
    <row r="29373" spans="8:15" s="179" customFormat="1" x14ac:dyDescent="0.2">
      <c r="H29373" s="180"/>
      <c r="I29373" s="180"/>
      <c r="L29373" s="181"/>
      <c r="M29373" s="180"/>
      <c r="N29373" s="180"/>
      <c r="O29373" s="180"/>
    </row>
    <row r="29374" spans="8:15" s="179" customFormat="1" x14ac:dyDescent="0.2">
      <c r="H29374" s="180"/>
      <c r="I29374" s="180"/>
      <c r="L29374" s="181"/>
      <c r="M29374" s="180"/>
      <c r="N29374" s="180"/>
      <c r="O29374" s="180"/>
    </row>
    <row r="29375" spans="8:15" s="179" customFormat="1" x14ac:dyDescent="0.2">
      <c r="H29375" s="180"/>
      <c r="I29375" s="180"/>
      <c r="L29375" s="181"/>
      <c r="M29375" s="180"/>
      <c r="N29375" s="180"/>
      <c r="O29375" s="180"/>
    </row>
    <row r="29376" spans="8:15" s="179" customFormat="1" x14ac:dyDescent="0.2">
      <c r="H29376" s="180"/>
      <c r="I29376" s="180"/>
      <c r="L29376" s="181"/>
      <c r="M29376" s="180"/>
      <c r="N29376" s="180"/>
      <c r="O29376" s="180"/>
    </row>
    <row r="29377" spans="8:15" s="179" customFormat="1" x14ac:dyDescent="0.2">
      <c r="H29377" s="180"/>
      <c r="I29377" s="180"/>
      <c r="L29377" s="181"/>
      <c r="M29377" s="180"/>
      <c r="N29377" s="180"/>
      <c r="O29377" s="180"/>
    </row>
    <row r="29378" spans="8:15" s="179" customFormat="1" x14ac:dyDescent="0.2">
      <c r="H29378" s="180"/>
      <c r="I29378" s="180"/>
      <c r="L29378" s="181"/>
      <c r="M29378" s="180"/>
      <c r="N29378" s="180"/>
      <c r="O29378" s="180"/>
    </row>
    <row r="29379" spans="8:15" s="179" customFormat="1" x14ac:dyDescent="0.2">
      <c r="H29379" s="180"/>
      <c r="I29379" s="180"/>
      <c r="L29379" s="181"/>
      <c r="M29379" s="180"/>
      <c r="N29379" s="180"/>
      <c r="O29379" s="180"/>
    </row>
    <row r="29380" spans="8:15" s="179" customFormat="1" x14ac:dyDescent="0.2">
      <c r="H29380" s="180"/>
      <c r="I29380" s="180"/>
      <c r="L29380" s="181"/>
      <c r="M29380" s="180"/>
      <c r="N29380" s="180"/>
      <c r="O29380" s="180"/>
    </row>
    <row r="29381" spans="8:15" s="179" customFormat="1" x14ac:dyDescent="0.2">
      <c r="H29381" s="180"/>
      <c r="I29381" s="180"/>
      <c r="L29381" s="181"/>
      <c r="M29381" s="180"/>
      <c r="N29381" s="180"/>
      <c r="O29381" s="180"/>
    </row>
    <row r="29382" spans="8:15" s="179" customFormat="1" x14ac:dyDescent="0.2">
      <c r="H29382" s="180"/>
      <c r="I29382" s="180"/>
      <c r="L29382" s="181"/>
      <c r="M29382" s="180"/>
      <c r="N29382" s="180"/>
      <c r="O29382" s="180"/>
    </row>
    <row r="29383" spans="8:15" s="179" customFormat="1" x14ac:dyDescent="0.2">
      <c r="H29383" s="180"/>
      <c r="I29383" s="180"/>
      <c r="L29383" s="181"/>
      <c r="M29383" s="180"/>
      <c r="N29383" s="180"/>
      <c r="O29383" s="180"/>
    </row>
    <row r="29384" spans="8:15" s="179" customFormat="1" x14ac:dyDescent="0.2">
      <c r="H29384" s="180"/>
      <c r="I29384" s="180"/>
      <c r="L29384" s="181"/>
      <c r="M29384" s="180"/>
      <c r="N29384" s="180"/>
      <c r="O29384" s="180"/>
    </row>
    <row r="29385" spans="8:15" s="179" customFormat="1" x14ac:dyDescent="0.2">
      <c r="H29385" s="180"/>
      <c r="I29385" s="180"/>
      <c r="L29385" s="181"/>
      <c r="M29385" s="180"/>
      <c r="N29385" s="180"/>
      <c r="O29385" s="180"/>
    </row>
    <row r="29386" spans="8:15" s="179" customFormat="1" x14ac:dyDescent="0.2">
      <c r="H29386" s="180"/>
      <c r="I29386" s="180"/>
      <c r="L29386" s="181"/>
      <c r="M29386" s="180"/>
      <c r="N29386" s="180"/>
      <c r="O29386" s="180"/>
    </row>
    <row r="29387" spans="8:15" s="179" customFormat="1" x14ac:dyDescent="0.2">
      <c r="H29387" s="180"/>
      <c r="I29387" s="180"/>
      <c r="L29387" s="181"/>
      <c r="M29387" s="180"/>
      <c r="N29387" s="180"/>
      <c r="O29387" s="180"/>
    </row>
    <row r="29388" spans="8:15" s="179" customFormat="1" x14ac:dyDescent="0.2">
      <c r="H29388" s="180"/>
      <c r="I29388" s="180"/>
      <c r="L29388" s="181"/>
      <c r="M29388" s="180"/>
      <c r="N29388" s="180"/>
      <c r="O29388" s="180"/>
    </row>
    <row r="29389" spans="8:15" s="179" customFormat="1" x14ac:dyDescent="0.2">
      <c r="H29389" s="180"/>
      <c r="I29389" s="180"/>
      <c r="L29389" s="181"/>
      <c r="M29389" s="180"/>
      <c r="N29389" s="180"/>
      <c r="O29389" s="180"/>
    </row>
    <row r="29390" spans="8:15" s="179" customFormat="1" x14ac:dyDescent="0.2">
      <c r="H29390" s="180"/>
      <c r="I29390" s="180"/>
      <c r="L29390" s="181"/>
      <c r="M29390" s="180"/>
      <c r="N29390" s="180"/>
      <c r="O29390" s="180"/>
    </row>
    <row r="29391" spans="8:15" s="179" customFormat="1" x14ac:dyDescent="0.2">
      <c r="H29391" s="180"/>
      <c r="I29391" s="180"/>
      <c r="L29391" s="181"/>
      <c r="M29391" s="180"/>
      <c r="N29391" s="180"/>
      <c r="O29391" s="180"/>
    </row>
    <row r="29392" spans="8:15" s="179" customFormat="1" x14ac:dyDescent="0.2">
      <c r="H29392" s="180"/>
      <c r="I29392" s="180"/>
      <c r="L29392" s="181"/>
      <c r="M29392" s="180"/>
      <c r="N29392" s="180"/>
      <c r="O29392" s="180"/>
    </row>
    <row r="29393" spans="8:15" s="179" customFormat="1" x14ac:dyDescent="0.2">
      <c r="H29393" s="180"/>
      <c r="I29393" s="180"/>
      <c r="L29393" s="181"/>
      <c r="M29393" s="180"/>
      <c r="N29393" s="180"/>
      <c r="O29393" s="180"/>
    </row>
    <row r="29394" spans="8:15" s="179" customFormat="1" x14ac:dyDescent="0.2">
      <c r="H29394" s="180"/>
      <c r="I29394" s="180"/>
      <c r="L29394" s="181"/>
      <c r="M29394" s="180"/>
      <c r="N29394" s="180"/>
      <c r="O29394" s="180"/>
    </row>
    <row r="29395" spans="8:15" s="179" customFormat="1" x14ac:dyDescent="0.2">
      <c r="H29395" s="180"/>
      <c r="I29395" s="180"/>
      <c r="L29395" s="181"/>
      <c r="M29395" s="180"/>
      <c r="N29395" s="180"/>
      <c r="O29395" s="180"/>
    </row>
    <row r="29396" spans="8:15" s="179" customFormat="1" x14ac:dyDescent="0.2">
      <c r="H29396" s="180"/>
      <c r="I29396" s="180"/>
      <c r="L29396" s="181"/>
      <c r="M29396" s="180"/>
      <c r="N29396" s="180"/>
      <c r="O29396" s="180"/>
    </row>
    <row r="29397" spans="8:15" s="179" customFormat="1" x14ac:dyDescent="0.2">
      <c r="H29397" s="180"/>
      <c r="I29397" s="180"/>
      <c r="L29397" s="181"/>
      <c r="M29397" s="180"/>
      <c r="N29397" s="180"/>
      <c r="O29397" s="180"/>
    </row>
    <row r="29398" spans="8:15" s="179" customFormat="1" x14ac:dyDescent="0.2">
      <c r="H29398" s="180"/>
      <c r="I29398" s="180"/>
      <c r="L29398" s="181"/>
      <c r="M29398" s="180"/>
      <c r="N29398" s="180"/>
      <c r="O29398" s="180"/>
    </row>
    <row r="29399" spans="8:15" s="179" customFormat="1" x14ac:dyDescent="0.2">
      <c r="H29399" s="180"/>
      <c r="I29399" s="180"/>
      <c r="L29399" s="181"/>
      <c r="M29399" s="180"/>
      <c r="N29399" s="180"/>
      <c r="O29399" s="180"/>
    </row>
    <row r="29400" spans="8:15" s="179" customFormat="1" x14ac:dyDescent="0.2">
      <c r="H29400" s="180"/>
      <c r="I29400" s="180"/>
      <c r="L29400" s="181"/>
      <c r="M29400" s="180"/>
      <c r="N29400" s="180"/>
      <c r="O29400" s="180"/>
    </row>
    <row r="29401" spans="8:15" s="179" customFormat="1" x14ac:dyDescent="0.2">
      <c r="H29401" s="180"/>
      <c r="I29401" s="180"/>
      <c r="L29401" s="181"/>
      <c r="M29401" s="180"/>
      <c r="N29401" s="180"/>
      <c r="O29401" s="180"/>
    </row>
    <row r="29402" spans="8:15" s="179" customFormat="1" x14ac:dyDescent="0.2">
      <c r="H29402" s="180"/>
      <c r="I29402" s="180"/>
      <c r="L29402" s="181"/>
      <c r="M29402" s="180"/>
      <c r="N29402" s="180"/>
      <c r="O29402" s="180"/>
    </row>
    <row r="29403" spans="8:15" s="179" customFormat="1" x14ac:dyDescent="0.2">
      <c r="H29403" s="180"/>
      <c r="I29403" s="180"/>
      <c r="L29403" s="181"/>
      <c r="M29403" s="180"/>
      <c r="N29403" s="180"/>
      <c r="O29403" s="180"/>
    </row>
    <row r="29404" spans="8:15" s="179" customFormat="1" x14ac:dyDescent="0.2">
      <c r="H29404" s="180"/>
      <c r="I29404" s="180"/>
      <c r="L29404" s="181"/>
      <c r="M29404" s="180"/>
      <c r="N29404" s="180"/>
      <c r="O29404" s="180"/>
    </row>
    <row r="29405" spans="8:15" s="179" customFormat="1" x14ac:dyDescent="0.2">
      <c r="H29405" s="180"/>
      <c r="I29405" s="180"/>
      <c r="L29405" s="181"/>
      <c r="M29405" s="180"/>
      <c r="N29405" s="180"/>
      <c r="O29405" s="180"/>
    </row>
    <row r="29406" spans="8:15" s="179" customFormat="1" x14ac:dyDescent="0.2">
      <c r="H29406" s="180"/>
      <c r="I29406" s="180"/>
      <c r="L29406" s="181"/>
      <c r="M29406" s="180"/>
      <c r="N29406" s="180"/>
      <c r="O29406" s="180"/>
    </row>
    <row r="29407" spans="8:15" s="179" customFormat="1" x14ac:dyDescent="0.2">
      <c r="H29407" s="180"/>
      <c r="I29407" s="180"/>
      <c r="L29407" s="181"/>
      <c r="M29407" s="180"/>
      <c r="N29407" s="180"/>
      <c r="O29407" s="180"/>
    </row>
    <row r="29408" spans="8:15" s="179" customFormat="1" x14ac:dyDescent="0.2">
      <c r="H29408" s="180"/>
      <c r="I29408" s="180"/>
      <c r="L29408" s="181"/>
      <c r="M29408" s="180"/>
      <c r="N29408" s="180"/>
      <c r="O29408" s="180"/>
    </row>
    <row r="29409" spans="8:15" s="179" customFormat="1" x14ac:dyDescent="0.2">
      <c r="H29409" s="180"/>
      <c r="I29409" s="180"/>
      <c r="L29409" s="181"/>
      <c r="M29409" s="180"/>
      <c r="N29409" s="180"/>
      <c r="O29409" s="180"/>
    </row>
    <row r="29410" spans="8:15" s="179" customFormat="1" x14ac:dyDescent="0.2">
      <c r="H29410" s="180"/>
      <c r="I29410" s="180"/>
      <c r="L29410" s="181"/>
      <c r="M29410" s="180"/>
      <c r="N29410" s="180"/>
      <c r="O29410" s="180"/>
    </row>
    <row r="29411" spans="8:15" s="179" customFormat="1" x14ac:dyDescent="0.2">
      <c r="H29411" s="180"/>
      <c r="I29411" s="180"/>
      <c r="L29411" s="181"/>
      <c r="M29411" s="180"/>
      <c r="N29411" s="180"/>
      <c r="O29411" s="180"/>
    </row>
    <row r="29412" spans="8:15" s="179" customFormat="1" x14ac:dyDescent="0.2">
      <c r="H29412" s="180"/>
      <c r="I29412" s="180"/>
      <c r="L29412" s="181"/>
      <c r="M29412" s="180"/>
      <c r="N29412" s="180"/>
      <c r="O29412" s="180"/>
    </row>
    <row r="29413" spans="8:15" s="179" customFormat="1" x14ac:dyDescent="0.2">
      <c r="H29413" s="180"/>
      <c r="I29413" s="180"/>
      <c r="L29413" s="181"/>
      <c r="M29413" s="180"/>
      <c r="N29413" s="180"/>
      <c r="O29413" s="180"/>
    </row>
    <row r="29414" spans="8:15" s="179" customFormat="1" x14ac:dyDescent="0.2">
      <c r="H29414" s="180"/>
      <c r="I29414" s="180"/>
      <c r="L29414" s="181"/>
      <c r="M29414" s="180"/>
      <c r="N29414" s="180"/>
      <c r="O29414" s="180"/>
    </row>
    <row r="29415" spans="8:15" s="179" customFormat="1" x14ac:dyDescent="0.2">
      <c r="H29415" s="180"/>
      <c r="I29415" s="180"/>
      <c r="L29415" s="181"/>
      <c r="M29415" s="180"/>
      <c r="N29415" s="180"/>
      <c r="O29415" s="180"/>
    </row>
    <row r="29416" spans="8:15" s="179" customFormat="1" x14ac:dyDescent="0.2">
      <c r="H29416" s="180"/>
      <c r="I29416" s="180"/>
      <c r="L29416" s="181"/>
      <c r="M29416" s="180"/>
      <c r="N29416" s="180"/>
      <c r="O29416" s="180"/>
    </row>
    <row r="29417" spans="8:15" s="179" customFormat="1" x14ac:dyDescent="0.2">
      <c r="H29417" s="180"/>
      <c r="I29417" s="180"/>
      <c r="L29417" s="181"/>
      <c r="M29417" s="180"/>
      <c r="N29417" s="180"/>
      <c r="O29417" s="180"/>
    </row>
    <row r="29418" spans="8:15" s="179" customFormat="1" x14ac:dyDescent="0.2">
      <c r="H29418" s="180"/>
      <c r="I29418" s="180"/>
      <c r="L29418" s="181"/>
      <c r="M29418" s="180"/>
      <c r="N29418" s="180"/>
      <c r="O29418" s="180"/>
    </row>
    <row r="29419" spans="8:15" s="179" customFormat="1" x14ac:dyDescent="0.2">
      <c r="H29419" s="180"/>
      <c r="I29419" s="180"/>
      <c r="L29419" s="181"/>
      <c r="M29419" s="180"/>
      <c r="N29419" s="180"/>
      <c r="O29419" s="180"/>
    </row>
    <row r="29420" spans="8:15" s="179" customFormat="1" x14ac:dyDescent="0.2">
      <c r="H29420" s="180"/>
      <c r="I29420" s="180"/>
      <c r="L29420" s="181"/>
      <c r="M29420" s="180"/>
      <c r="N29420" s="180"/>
      <c r="O29420" s="180"/>
    </row>
    <row r="29421" spans="8:15" s="179" customFormat="1" x14ac:dyDescent="0.2">
      <c r="H29421" s="180"/>
      <c r="I29421" s="180"/>
      <c r="L29421" s="181"/>
      <c r="M29421" s="180"/>
      <c r="N29421" s="180"/>
      <c r="O29421" s="180"/>
    </row>
    <row r="29422" spans="8:15" s="179" customFormat="1" x14ac:dyDescent="0.2">
      <c r="H29422" s="180"/>
      <c r="I29422" s="180"/>
      <c r="L29422" s="181"/>
      <c r="M29422" s="180"/>
      <c r="N29422" s="180"/>
      <c r="O29422" s="180"/>
    </row>
    <row r="29423" spans="8:15" s="179" customFormat="1" x14ac:dyDescent="0.2">
      <c r="H29423" s="180"/>
      <c r="I29423" s="180"/>
      <c r="L29423" s="181"/>
      <c r="M29423" s="180"/>
      <c r="N29423" s="180"/>
      <c r="O29423" s="180"/>
    </row>
    <row r="29424" spans="8:15" s="179" customFormat="1" x14ac:dyDescent="0.2">
      <c r="H29424" s="180"/>
      <c r="I29424" s="180"/>
      <c r="L29424" s="181"/>
      <c r="M29424" s="180"/>
      <c r="N29424" s="180"/>
      <c r="O29424" s="180"/>
    </row>
    <row r="29425" spans="8:15" s="179" customFormat="1" x14ac:dyDescent="0.2">
      <c r="H29425" s="180"/>
      <c r="I29425" s="180"/>
      <c r="L29425" s="181"/>
      <c r="M29425" s="180"/>
      <c r="N29425" s="180"/>
      <c r="O29425" s="180"/>
    </row>
    <row r="29426" spans="8:15" s="179" customFormat="1" x14ac:dyDescent="0.2">
      <c r="H29426" s="180"/>
      <c r="I29426" s="180"/>
      <c r="L29426" s="181"/>
      <c r="M29426" s="180"/>
      <c r="N29426" s="180"/>
      <c r="O29426" s="180"/>
    </row>
    <row r="29427" spans="8:15" s="179" customFormat="1" x14ac:dyDescent="0.2">
      <c r="H29427" s="180"/>
      <c r="I29427" s="180"/>
      <c r="L29427" s="181"/>
      <c r="M29427" s="180"/>
      <c r="N29427" s="180"/>
      <c r="O29427" s="180"/>
    </row>
    <row r="29428" spans="8:15" s="179" customFormat="1" x14ac:dyDescent="0.2">
      <c r="H29428" s="180"/>
      <c r="I29428" s="180"/>
      <c r="L29428" s="181"/>
      <c r="M29428" s="180"/>
      <c r="N29428" s="180"/>
      <c r="O29428" s="180"/>
    </row>
    <row r="29429" spans="8:15" s="179" customFormat="1" x14ac:dyDescent="0.2">
      <c r="H29429" s="180"/>
      <c r="I29429" s="180"/>
      <c r="L29429" s="181"/>
      <c r="M29429" s="180"/>
      <c r="N29429" s="180"/>
      <c r="O29429" s="180"/>
    </row>
    <row r="29430" spans="8:15" s="179" customFormat="1" x14ac:dyDescent="0.2">
      <c r="H29430" s="180"/>
      <c r="I29430" s="180"/>
      <c r="L29430" s="181"/>
      <c r="M29430" s="180"/>
      <c r="N29430" s="180"/>
      <c r="O29430" s="180"/>
    </row>
    <row r="29431" spans="8:15" s="179" customFormat="1" x14ac:dyDescent="0.2">
      <c r="H29431" s="180"/>
      <c r="I29431" s="180"/>
      <c r="L29431" s="181"/>
      <c r="M29431" s="180"/>
      <c r="N29431" s="180"/>
      <c r="O29431" s="180"/>
    </row>
    <row r="29432" spans="8:15" s="179" customFormat="1" x14ac:dyDescent="0.2">
      <c r="H29432" s="180"/>
      <c r="I29432" s="180"/>
      <c r="L29432" s="181"/>
      <c r="M29432" s="180"/>
      <c r="N29432" s="180"/>
      <c r="O29432" s="180"/>
    </row>
    <row r="29433" spans="8:15" s="179" customFormat="1" x14ac:dyDescent="0.2">
      <c r="H29433" s="180"/>
      <c r="I29433" s="180"/>
      <c r="L29433" s="181"/>
      <c r="M29433" s="180"/>
      <c r="N29433" s="180"/>
      <c r="O29433" s="180"/>
    </row>
    <row r="29434" spans="8:15" s="179" customFormat="1" x14ac:dyDescent="0.2">
      <c r="H29434" s="180"/>
      <c r="I29434" s="180"/>
      <c r="L29434" s="181"/>
      <c r="M29434" s="180"/>
      <c r="N29434" s="180"/>
      <c r="O29434" s="180"/>
    </row>
    <row r="29435" spans="8:15" s="179" customFormat="1" x14ac:dyDescent="0.2">
      <c r="H29435" s="180"/>
      <c r="I29435" s="180"/>
      <c r="L29435" s="181"/>
      <c r="M29435" s="180"/>
      <c r="N29435" s="180"/>
      <c r="O29435" s="180"/>
    </row>
    <row r="29436" spans="8:15" s="179" customFormat="1" x14ac:dyDescent="0.2">
      <c r="H29436" s="180"/>
      <c r="I29436" s="180"/>
      <c r="L29436" s="181"/>
      <c r="M29436" s="180"/>
      <c r="N29436" s="180"/>
      <c r="O29436" s="180"/>
    </row>
    <row r="29437" spans="8:15" s="179" customFormat="1" x14ac:dyDescent="0.2">
      <c r="H29437" s="180"/>
      <c r="I29437" s="180"/>
      <c r="L29437" s="181"/>
      <c r="M29437" s="180"/>
      <c r="N29437" s="180"/>
      <c r="O29437" s="180"/>
    </row>
    <row r="29438" spans="8:15" s="179" customFormat="1" x14ac:dyDescent="0.2">
      <c r="H29438" s="180"/>
      <c r="I29438" s="180"/>
      <c r="L29438" s="181"/>
      <c r="M29438" s="180"/>
      <c r="N29438" s="180"/>
      <c r="O29438" s="180"/>
    </row>
    <row r="29439" spans="8:15" s="179" customFormat="1" x14ac:dyDescent="0.2">
      <c r="H29439" s="180"/>
      <c r="I29439" s="180"/>
      <c r="L29439" s="181"/>
      <c r="M29439" s="180"/>
      <c r="N29439" s="180"/>
      <c r="O29439" s="180"/>
    </row>
    <row r="29440" spans="8:15" s="179" customFormat="1" x14ac:dyDescent="0.2">
      <c r="H29440" s="180"/>
      <c r="I29440" s="180"/>
      <c r="L29440" s="181"/>
      <c r="M29440" s="180"/>
      <c r="N29440" s="180"/>
      <c r="O29440" s="180"/>
    </row>
    <row r="29441" spans="8:15" s="179" customFormat="1" x14ac:dyDescent="0.2">
      <c r="H29441" s="180"/>
      <c r="I29441" s="180"/>
      <c r="L29441" s="181"/>
      <c r="M29441" s="180"/>
      <c r="N29441" s="180"/>
      <c r="O29441" s="180"/>
    </row>
    <row r="29442" spans="8:15" s="179" customFormat="1" x14ac:dyDescent="0.2">
      <c r="H29442" s="180"/>
      <c r="I29442" s="180"/>
      <c r="L29442" s="181"/>
      <c r="M29442" s="180"/>
      <c r="N29442" s="180"/>
      <c r="O29442" s="180"/>
    </row>
    <row r="29443" spans="8:15" s="179" customFormat="1" x14ac:dyDescent="0.2">
      <c r="H29443" s="180"/>
      <c r="I29443" s="180"/>
      <c r="L29443" s="181"/>
      <c r="M29443" s="180"/>
      <c r="N29443" s="180"/>
      <c r="O29443" s="180"/>
    </row>
    <row r="29444" spans="8:15" s="179" customFormat="1" x14ac:dyDescent="0.2">
      <c r="H29444" s="180"/>
      <c r="I29444" s="180"/>
      <c r="L29444" s="181"/>
      <c r="M29444" s="180"/>
      <c r="N29444" s="180"/>
      <c r="O29444" s="180"/>
    </row>
    <row r="29445" spans="8:15" s="179" customFormat="1" x14ac:dyDescent="0.2">
      <c r="H29445" s="180"/>
      <c r="I29445" s="180"/>
      <c r="L29445" s="181"/>
      <c r="M29445" s="180"/>
      <c r="N29445" s="180"/>
      <c r="O29445" s="180"/>
    </row>
    <row r="29446" spans="8:15" s="179" customFormat="1" x14ac:dyDescent="0.2">
      <c r="H29446" s="180"/>
      <c r="I29446" s="180"/>
      <c r="L29446" s="181"/>
      <c r="M29446" s="180"/>
      <c r="N29446" s="180"/>
      <c r="O29446" s="180"/>
    </row>
    <row r="29447" spans="8:15" s="179" customFormat="1" x14ac:dyDescent="0.2">
      <c r="H29447" s="180"/>
      <c r="I29447" s="180"/>
      <c r="L29447" s="181"/>
      <c r="M29447" s="180"/>
      <c r="N29447" s="180"/>
      <c r="O29447" s="180"/>
    </row>
    <row r="29448" spans="8:15" s="179" customFormat="1" x14ac:dyDescent="0.2">
      <c r="H29448" s="180"/>
      <c r="I29448" s="180"/>
      <c r="L29448" s="181"/>
      <c r="M29448" s="180"/>
      <c r="N29448" s="180"/>
      <c r="O29448" s="180"/>
    </row>
    <row r="29449" spans="8:15" s="179" customFormat="1" x14ac:dyDescent="0.2">
      <c r="H29449" s="180"/>
      <c r="I29449" s="180"/>
      <c r="L29449" s="181"/>
      <c r="M29449" s="180"/>
      <c r="N29449" s="180"/>
      <c r="O29449" s="180"/>
    </row>
    <row r="29450" spans="8:15" s="179" customFormat="1" x14ac:dyDescent="0.2">
      <c r="H29450" s="180"/>
      <c r="I29450" s="180"/>
      <c r="L29450" s="181"/>
      <c r="M29450" s="180"/>
      <c r="N29450" s="180"/>
      <c r="O29450" s="180"/>
    </row>
    <row r="29451" spans="8:15" s="179" customFormat="1" x14ac:dyDescent="0.2">
      <c r="H29451" s="180"/>
      <c r="I29451" s="180"/>
      <c r="L29451" s="181"/>
      <c r="M29451" s="180"/>
      <c r="N29451" s="180"/>
      <c r="O29451" s="180"/>
    </row>
    <row r="29452" spans="8:15" s="179" customFormat="1" x14ac:dyDescent="0.2">
      <c r="H29452" s="180"/>
      <c r="I29452" s="180"/>
      <c r="L29452" s="181"/>
      <c r="M29452" s="180"/>
      <c r="N29452" s="180"/>
      <c r="O29452" s="180"/>
    </row>
    <row r="29453" spans="8:15" s="179" customFormat="1" x14ac:dyDescent="0.2">
      <c r="H29453" s="180"/>
      <c r="I29453" s="180"/>
      <c r="L29453" s="181"/>
      <c r="M29453" s="180"/>
      <c r="N29453" s="180"/>
      <c r="O29453" s="180"/>
    </row>
    <row r="29454" spans="8:15" s="179" customFormat="1" x14ac:dyDescent="0.2">
      <c r="H29454" s="180"/>
      <c r="I29454" s="180"/>
      <c r="L29454" s="181"/>
      <c r="M29454" s="180"/>
      <c r="N29454" s="180"/>
      <c r="O29454" s="180"/>
    </row>
    <row r="29455" spans="8:15" s="179" customFormat="1" x14ac:dyDescent="0.2">
      <c r="H29455" s="180"/>
      <c r="I29455" s="180"/>
      <c r="L29455" s="181"/>
      <c r="M29455" s="180"/>
      <c r="N29455" s="180"/>
      <c r="O29455" s="180"/>
    </row>
    <row r="29456" spans="8:15" s="179" customFormat="1" x14ac:dyDescent="0.2">
      <c r="H29456" s="180"/>
      <c r="I29456" s="180"/>
      <c r="L29456" s="181"/>
      <c r="M29456" s="180"/>
      <c r="N29456" s="180"/>
      <c r="O29456" s="180"/>
    </row>
    <row r="29457" spans="8:15" s="179" customFormat="1" x14ac:dyDescent="0.2">
      <c r="H29457" s="180"/>
      <c r="I29457" s="180"/>
      <c r="L29457" s="181"/>
      <c r="M29457" s="180"/>
      <c r="N29457" s="180"/>
      <c r="O29457" s="180"/>
    </row>
    <row r="29458" spans="8:15" s="179" customFormat="1" x14ac:dyDescent="0.2">
      <c r="H29458" s="180"/>
      <c r="I29458" s="180"/>
      <c r="L29458" s="181"/>
      <c r="M29458" s="180"/>
      <c r="N29458" s="180"/>
      <c r="O29458" s="180"/>
    </row>
    <row r="29459" spans="8:15" s="179" customFormat="1" x14ac:dyDescent="0.2">
      <c r="H29459" s="180"/>
      <c r="I29459" s="180"/>
      <c r="L29459" s="181"/>
      <c r="M29459" s="180"/>
      <c r="N29459" s="180"/>
      <c r="O29459" s="180"/>
    </row>
    <row r="29460" spans="8:15" s="179" customFormat="1" x14ac:dyDescent="0.2">
      <c r="H29460" s="180"/>
      <c r="I29460" s="180"/>
      <c r="L29460" s="181"/>
      <c r="M29460" s="180"/>
      <c r="N29460" s="180"/>
      <c r="O29460" s="180"/>
    </row>
    <row r="29461" spans="8:15" s="179" customFormat="1" x14ac:dyDescent="0.2">
      <c r="H29461" s="180"/>
      <c r="I29461" s="180"/>
      <c r="L29461" s="181"/>
      <c r="M29461" s="180"/>
      <c r="N29461" s="180"/>
      <c r="O29461" s="180"/>
    </row>
    <row r="29462" spans="8:15" s="179" customFormat="1" x14ac:dyDescent="0.2">
      <c r="H29462" s="180"/>
      <c r="I29462" s="180"/>
      <c r="L29462" s="181"/>
      <c r="M29462" s="180"/>
      <c r="N29462" s="180"/>
      <c r="O29462" s="180"/>
    </row>
    <row r="29463" spans="8:15" s="179" customFormat="1" x14ac:dyDescent="0.2">
      <c r="H29463" s="180"/>
      <c r="I29463" s="180"/>
      <c r="L29463" s="181"/>
      <c r="M29463" s="180"/>
      <c r="N29463" s="180"/>
      <c r="O29463" s="180"/>
    </row>
    <row r="29464" spans="8:15" s="179" customFormat="1" x14ac:dyDescent="0.2">
      <c r="H29464" s="180"/>
      <c r="I29464" s="180"/>
      <c r="L29464" s="181"/>
      <c r="M29464" s="180"/>
      <c r="N29464" s="180"/>
      <c r="O29464" s="180"/>
    </row>
    <row r="29465" spans="8:15" s="179" customFormat="1" x14ac:dyDescent="0.2">
      <c r="H29465" s="180"/>
      <c r="I29465" s="180"/>
      <c r="L29465" s="181"/>
      <c r="M29465" s="180"/>
      <c r="N29465" s="180"/>
      <c r="O29465" s="180"/>
    </row>
    <row r="29466" spans="8:15" s="179" customFormat="1" x14ac:dyDescent="0.2">
      <c r="H29466" s="180"/>
      <c r="I29466" s="180"/>
      <c r="L29466" s="181"/>
      <c r="M29466" s="180"/>
      <c r="N29466" s="180"/>
      <c r="O29466" s="180"/>
    </row>
    <row r="29467" spans="8:15" s="179" customFormat="1" x14ac:dyDescent="0.2">
      <c r="H29467" s="180"/>
      <c r="I29467" s="180"/>
      <c r="L29467" s="181"/>
      <c r="M29467" s="180"/>
      <c r="N29467" s="180"/>
      <c r="O29467" s="180"/>
    </row>
    <row r="29468" spans="8:15" s="179" customFormat="1" x14ac:dyDescent="0.2">
      <c r="H29468" s="180"/>
      <c r="I29468" s="180"/>
      <c r="L29468" s="181"/>
      <c r="M29468" s="180"/>
      <c r="N29468" s="180"/>
      <c r="O29468" s="180"/>
    </row>
    <row r="29469" spans="8:15" s="179" customFormat="1" x14ac:dyDescent="0.2">
      <c r="H29469" s="180"/>
      <c r="I29469" s="180"/>
      <c r="L29469" s="181"/>
      <c r="M29469" s="180"/>
      <c r="N29469" s="180"/>
      <c r="O29469" s="180"/>
    </row>
    <row r="29470" spans="8:15" s="179" customFormat="1" x14ac:dyDescent="0.2">
      <c r="H29470" s="180"/>
      <c r="I29470" s="180"/>
      <c r="L29470" s="181"/>
      <c r="M29470" s="180"/>
      <c r="N29470" s="180"/>
      <c r="O29470" s="180"/>
    </row>
    <row r="29471" spans="8:15" s="179" customFormat="1" x14ac:dyDescent="0.2">
      <c r="H29471" s="180"/>
      <c r="I29471" s="180"/>
      <c r="L29471" s="181"/>
      <c r="M29471" s="180"/>
      <c r="N29471" s="180"/>
      <c r="O29471" s="180"/>
    </row>
    <row r="29472" spans="8:15" s="179" customFormat="1" x14ac:dyDescent="0.2">
      <c r="H29472" s="180"/>
      <c r="I29472" s="180"/>
      <c r="L29472" s="181"/>
      <c r="M29472" s="180"/>
      <c r="N29472" s="180"/>
      <c r="O29472" s="180"/>
    </row>
    <row r="29473" spans="8:15" s="179" customFormat="1" x14ac:dyDescent="0.2">
      <c r="H29473" s="180"/>
      <c r="I29473" s="180"/>
      <c r="L29473" s="181"/>
      <c r="M29473" s="180"/>
      <c r="N29473" s="180"/>
      <c r="O29473" s="180"/>
    </row>
    <row r="29474" spans="8:15" s="179" customFormat="1" x14ac:dyDescent="0.2">
      <c r="H29474" s="180"/>
      <c r="I29474" s="180"/>
      <c r="L29474" s="181"/>
      <c r="M29474" s="180"/>
      <c r="N29474" s="180"/>
      <c r="O29474" s="180"/>
    </row>
    <row r="29475" spans="8:15" s="179" customFormat="1" x14ac:dyDescent="0.2">
      <c r="H29475" s="180"/>
      <c r="I29475" s="180"/>
      <c r="L29475" s="181"/>
      <c r="M29475" s="180"/>
      <c r="N29475" s="180"/>
      <c r="O29475" s="180"/>
    </row>
    <row r="29476" spans="8:15" s="179" customFormat="1" x14ac:dyDescent="0.2">
      <c r="H29476" s="180"/>
      <c r="I29476" s="180"/>
      <c r="L29476" s="181"/>
      <c r="M29476" s="180"/>
      <c r="N29476" s="180"/>
      <c r="O29476" s="180"/>
    </row>
    <row r="29477" spans="8:15" s="179" customFormat="1" x14ac:dyDescent="0.2">
      <c r="H29477" s="180"/>
      <c r="I29477" s="180"/>
      <c r="L29477" s="181"/>
      <c r="M29477" s="180"/>
      <c r="N29477" s="180"/>
      <c r="O29477" s="180"/>
    </row>
    <row r="29478" spans="8:15" s="179" customFormat="1" x14ac:dyDescent="0.2">
      <c r="H29478" s="180"/>
      <c r="I29478" s="180"/>
      <c r="L29478" s="181"/>
      <c r="M29478" s="180"/>
      <c r="N29478" s="180"/>
      <c r="O29478" s="180"/>
    </row>
    <row r="29479" spans="8:15" s="179" customFormat="1" x14ac:dyDescent="0.2">
      <c r="H29479" s="180"/>
      <c r="I29479" s="180"/>
      <c r="L29479" s="181"/>
      <c r="M29479" s="180"/>
      <c r="N29479" s="180"/>
      <c r="O29479" s="180"/>
    </row>
    <row r="29480" spans="8:15" s="179" customFormat="1" x14ac:dyDescent="0.2">
      <c r="H29480" s="180"/>
      <c r="I29480" s="180"/>
      <c r="L29480" s="181"/>
      <c r="M29480" s="180"/>
      <c r="N29480" s="180"/>
      <c r="O29480" s="180"/>
    </row>
    <row r="29481" spans="8:15" s="179" customFormat="1" x14ac:dyDescent="0.2">
      <c r="H29481" s="180"/>
      <c r="I29481" s="180"/>
      <c r="L29481" s="181"/>
      <c r="M29481" s="180"/>
      <c r="N29481" s="180"/>
      <c r="O29481" s="180"/>
    </row>
    <row r="29482" spans="8:15" s="179" customFormat="1" x14ac:dyDescent="0.2">
      <c r="H29482" s="180"/>
      <c r="I29482" s="180"/>
      <c r="L29482" s="181"/>
      <c r="M29482" s="180"/>
      <c r="N29482" s="180"/>
      <c r="O29482" s="180"/>
    </row>
    <row r="29483" spans="8:15" s="179" customFormat="1" x14ac:dyDescent="0.2">
      <c r="H29483" s="180"/>
      <c r="I29483" s="180"/>
      <c r="L29483" s="181"/>
      <c r="M29483" s="180"/>
      <c r="N29483" s="180"/>
      <c r="O29483" s="180"/>
    </row>
    <row r="29484" spans="8:15" s="179" customFormat="1" x14ac:dyDescent="0.2">
      <c r="H29484" s="180"/>
      <c r="I29484" s="180"/>
      <c r="L29484" s="181"/>
      <c r="M29484" s="180"/>
      <c r="N29484" s="180"/>
      <c r="O29484" s="180"/>
    </row>
    <row r="29485" spans="8:15" s="179" customFormat="1" x14ac:dyDescent="0.2">
      <c r="H29485" s="180"/>
      <c r="I29485" s="180"/>
      <c r="L29485" s="181"/>
      <c r="M29485" s="180"/>
      <c r="N29485" s="180"/>
      <c r="O29485" s="180"/>
    </row>
    <row r="29486" spans="8:15" s="179" customFormat="1" x14ac:dyDescent="0.2">
      <c r="H29486" s="180"/>
      <c r="I29486" s="180"/>
      <c r="L29486" s="181"/>
      <c r="M29486" s="180"/>
      <c r="N29486" s="180"/>
      <c r="O29486" s="180"/>
    </row>
    <row r="29487" spans="8:15" s="179" customFormat="1" x14ac:dyDescent="0.2">
      <c r="H29487" s="180"/>
      <c r="I29487" s="180"/>
      <c r="L29487" s="181"/>
      <c r="M29487" s="180"/>
      <c r="N29487" s="180"/>
      <c r="O29487" s="180"/>
    </row>
    <row r="29488" spans="8:15" s="179" customFormat="1" x14ac:dyDescent="0.2">
      <c r="H29488" s="180"/>
      <c r="I29488" s="180"/>
      <c r="L29488" s="181"/>
      <c r="M29488" s="180"/>
      <c r="N29488" s="180"/>
      <c r="O29488" s="180"/>
    </row>
    <row r="29489" spans="8:15" s="179" customFormat="1" x14ac:dyDescent="0.2">
      <c r="H29489" s="180"/>
      <c r="I29489" s="180"/>
      <c r="L29489" s="181"/>
      <c r="M29489" s="180"/>
      <c r="N29489" s="180"/>
      <c r="O29489" s="180"/>
    </row>
    <row r="29490" spans="8:15" s="179" customFormat="1" x14ac:dyDescent="0.2">
      <c r="H29490" s="180"/>
      <c r="I29490" s="180"/>
      <c r="L29490" s="181"/>
      <c r="M29490" s="180"/>
      <c r="N29490" s="180"/>
      <c r="O29490" s="180"/>
    </row>
    <row r="29491" spans="8:15" s="179" customFormat="1" x14ac:dyDescent="0.2">
      <c r="H29491" s="180"/>
      <c r="I29491" s="180"/>
      <c r="L29491" s="181"/>
      <c r="M29491" s="180"/>
      <c r="N29491" s="180"/>
      <c r="O29491" s="180"/>
    </row>
    <row r="29492" spans="8:15" s="179" customFormat="1" x14ac:dyDescent="0.2">
      <c r="H29492" s="180"/>
      <c r="I29492" s="180"/>
      <c r="L29492" s="181"/>
      <c r="M29492" s="180"/>
      <c r="N29492" s="180"/>
      <c r="O29492" s="180"/>
    </row>
    <row r="29493" spans="8:15" s="179" customFormat="1" x14ac:dyDescent="0.2">
      <c r="H29493" s="180"/>
      <c r="I29493" s="180"/>
      <c r="L29493" s="181"/>
      <c r="M29493" s="180"/>
      <c r="N29493" s="180"/>
      <c r="O29493" s="180"/>
    </row>
    <row r="29494" spans="8:15" s="179" customFormat="1" x14ac:dyDescent="0.2">
      <c r="H29494" s="180"/>
      <c r="I29494" s="180"/>
      <c r="L29494" s="181"/>
      <c r="M29494" s="180"/>
      <c r="N29494" s="180"/>
      <c r="O29494" s="180"/>
    </row>
    <row r="29495" spans="8:15" s="179" customFormat="1" x14ac:dyDescent="0.2">
      <c r="H29495" s="180"/>
      <c r="I29495" s="180"/>
      <c r="L29495" s="181"/>
      <c r="M29495" s="180"/>
      <c r="N29495" s="180"/>
      <c r="O29495" s="180"/>
    </row>
    <row r="29496" spans="8:15" s="179" customFormat="1" x14ac:dyDescent="0.2">
      <c r="H29496" s="180"/>
      <c r="I29496" s="180"/>
      <c r="L29496" s="181"/>
      <c r="M29496" s="180"/>
      <c r="N29496" s="180"/>
      <c r="O29496" s="180"/>
    </row>
    <row r="29497" spans="8:15" s="179" customFormat="1" x14ac:dyDescent="0.2">
      <c r="H29497" s="180"/>
      <c r="I29497" s="180"/>
      <c r="L29497" s="181"/>
      <c r="M29497" s="180"/>
      <c r="N29497" s="180"/>
      <c r="O29497" s="180"/>
    </row>
    <row r="29498" spans="8:15" s="179" customFormat="1" x14ac:dyDescent="0.2">
      <c r="H29498" s="180"/>
      <c r="I29498" s="180"/>
      <c r="L29498" s="181"/>
      <c r="M29498" s="180"/>
      <c r="N29498" s="180"/>
      <c r="O29498" s="180"/>
    </row>
    <row r="29499" spans="8:15" s="179" customFormat="1" x14ac:dyDescent="0.2">
      <c r="H29499" s="180"/>
      <c r="I29499" s="180"/>
      <c r="L29499" s="181"/>
      <c r="M29499" s="180"/>
      <c r="N29499" s="180"/>
      <c r="O29499" s="180"/>
    </row>
    <row r="29500" spans="8:15" s="179" customFormat="1" x14ac:dyDescent="0.2">
      <c r="H29500" s="180"/>
      <c r="I29500" s="180"/>
      <c r="L29500" s="181"/>
      <c r="M29500" s="180"/>
      <c r="N29500" s="180"/>
      <c r="O29500" s="180"/>
    </row>
    <row r="29501" spans="8:15" s="179" customFormat="1" x14ac:dyDescent="0.2">
      <c r="H29501" s="180"/>
      <c r="I29501" s="180"/>
      <c r="L29501" s="181"/>
      <c r="M29501" s="180"/>
      <c r="N29501" s="180"/>
      <c r="O29501" s="180"/>
    </row>
    <row r="29502" spans="8:15" s="179" customFormat="1" x14ac:dyDescent="0.2">
      <c r="H29502" s="180"/>
      <c r="I29502" s="180"/>
      <c r="L29502" s="181"/>
      <c r="M29502" s="180"/>
      <c r="N29502" s="180"/>
      <c r="O29502" s="180"/>
    </row>
    <row r="29503" spans="8:15" s="179" customFormat="1" x14ac:dyDescent="0.2">
      <c r="H29503" s="180"/>
      <c r="I29503" s="180"/>
      <c r="L29503" s="181"/>
      <c r="M29503" s="180"/>
      <c r="N29503" s="180"/>
      <c r="O29503" s="180"/>
    </row>
    <row r="29504" spans="8:15" s="179" customFormat="1" x14ac:dyDescent="0.2">
      <c r="H29504" s="180"/>
      <c r="I29504" s="180"/>
      <c r="L29504" s="181"/>
      <c r="M29504" s="180"/>
      <c r="N29504" s="180"/>
      <c r="O29504" s="180"/>
    </row>
    <row r="29505" spans="8:15" s="179" customFormat="1" x14ac:dyDescent="0.2">
      <c r="H29505" s="180"/>
      <c r="I29505" s="180"/>
      <c r="L29505" s="181"/>
      <c r="M29505" s="180"/>
      <c r="N29505" s="180"/>
      <c r="O29505" s="180"/>
    </row>
    <row r="29506" spans="8:15" s="179" customFormat="1" x14ac:dyDescent="0.2">
      <c r="H29506" s="180"/>
      <c r="I29506" s="180"/>
      <c r="L29506" s="181"/>
      <c r="M29506" s="180"/>
      <c r="N29506" s="180"/>
      <c r="O29506" s="180"/>
    </row>
    <row r="29507" spans="8:15" s="179" customFormat="1" x14ac:dyDescent="0.2">
      <c r="H29507" s="180"/>
      <c r="I29507" s="180"/>
      <c r="L29507" s="181"/>
      <c r="M29507" s="180"/>
      <c r="N29507" s="180"/>
      <c r="O29507" s="180"/>
    </row>
    <row r="29508" spans="8:15" s="179" customFormat="1" x14ac:dyDescent="0.2">
      <c r="H29508" s="180"/>
      <c r="I29508" s="180"/>
      <c r="L29508" s="181"/>
      <c r="M29508" s="180"/>
      <c r="N29508" s="180"/>
      <c r="O29508" s="180"/>
    </row>
    <row r="29509" spans="8:15" s="179" customFormat="1" x14ac:dyDescent="0.2">
      <c r="H29509" s="180"/>
      <c r="I29509" s="180"/>
      <c r="L29509" s="181"/>
      <c r="M29509" s="180"/>
      <c r="N29509" s="180"/>
      <c r="O29509" s="180"/>
    </row>
    <row r="29510" spans="8:15" s="179" customFormat="1" x14ac:dyDescent="0.2">
      <c r="H29510" s="180"/>
      <c r="I29510" s="180"/>
      <c r="L29510" s="181"/>
      <c r="M29510" s="180"/>
      <c r="N29510" s="180"/>
      <c r="O29510" s="180"/>
    </row>
    <row r="29511" spans="8:15" s="179" customFormat="1" x14ac:dyDescent="0.2">
      <c r="H29511" s="180"/>
      <c r="I29511" s="180"/>
      <c r="L29511" s="181"/>
      <c r="M29511" s="180"/>
      <c r="N29511" s="180"/>
      <c r="O29511" s="180"/>
    </row>
    <row r="29512" spans="8:15" s="179" customFormat="1" x14ac:dyDescent="0.2">
      <c r="H29512" s="180"/>
      <c r="I29512" s="180"/>
      <c r="L29512" s="181"/>
      <c r="M29512" s="180"/>
      <c r="N29512" s="180"/>
      <c r="O29512" s="180"/>
    </row>
    <row r="29513" spans="8:15" s="179" customFormat="1" x14ac:dyDescent="0.2">
      <c r="H29513" s="180"/>
      <c r="I29513" s="180"/>
      <c r="L29513" s="181"/>
      <c r="M29513" s="180"/>
      <c r="N29513" s="180"/>
      <c r="O29513" s="180"/>
    </row>
    <row r="29514" spans="8:15" s="179" customFormat="1" x14ac:dyDescent="0.2">
      <c r="H29514" s="180"/>
      <c r="I29514" s="180"/>
      <c r="L29514" s="181"/>
      <c r="M29514" s="180"/>
      <c r="N29514" s="180"/>
      <c r="O29514" s="180"/>
    </row>
    <row r="29515" spans="8:15" s="179" customFormat="1" x14ac:dyDescent="0.2">
      <c r="H29515" s="180"/>
      <c r="I29515" s="180"/>
      <c r="L29515" s="181"/>
      <c r="M29515" s="180"/>
      <c r="N29515" s="180"/>
      <c r="O29515" s="180"/>
    </row>
    <row r="29516" spans="8:15" s="179" customFormat="1" x14ac:dyDescent="0.2">
      <c r="H29516" s="180"/>
      <c r="I29516" s="180"/>
      <c r="L29516" s="181"/>
      <c r="M29516" s="180"/>
      <c r="N29516" s="180"/>
      <c r="O29516" s="180"/>
    </row>
    <row r="29517" spans="8:15" s="179" customFormat="1" x14ac:dyDescent="0.2">
      <c r="H29517" s="180"/>
      <c r="I29517" s="180"/>
      <c r="L29517" s="181"/>
      <c r="M29517" s="180"/>
      <c r="N29517" s="180"/>
      <c r="O29517" s="180"/>
    </row>
    <row r="29518" spans="8:15" s="179" customFormat="1" x14ac:dyDescent="0.2">
      <c r="H29518" s="180"/>
      <c r="I29518" s="180"/>
      <c r="L29518" s="181"/>
      <c r="M29518" s="180"/>
      <c r="N29518" s="180"/>
      <c r="O29518" s="180"/>
    </row>
    <row r="29519" spans="8:15" s="179" customFormat="1" x14ac:dyDescent="0.2">
      <c r="H29519" s="180"/>
      <c r="I29519" s="180"/>
      <c r="L29519" s="181"/>
      <c r="M29519" s="180"/>
      <c r="N29519" s="180"/>
      <c r="O29519" s="180"/>
    </row>
    <row r="29520" spans="8:15" s="179" customFormat="1" x14ac:dyDescent="0.2">
      <c r="H29520" s="180"/>
      <c r="I29520" s="180"/>
      <c r="L29520" s="181"/>
      <c r="M29520" s="180"/>
      <c r="N29520" s="180"/>
      <c r="O29520" s="180"/>
    </row>
    <row r="29521" spans="8:15" s="179" customFormat="1" x14ac:dyDescent="0.2">
      <c r="H29521" s="180"/>
      <c r="I29521" s="180"/>
      <c r="L29521" s="181"/>
      <c r="M29521" s="180"/>
      <c r="N29521" s="180"/>
      <c r="O29521" s="180"/>
    </row>
    <row r="29522" spans="8:15" s="179" customFormat="1" x14ac:dyDescent="0.2">
      <c r="H29522" s="180"/>
      <c r="I29522" s="180"/>
      <c r="L29522" s="181"/>
      <c r="M29522" s="180"/>
      <c r="N29522" s="180"/>
      <c r="O29522" s="180"/>
    </row>
    <row r="29523" spans="8:15" s="179" customFormat="1" x14ac:dyDescent="0.2">
      <c r="H29523" s="180"/>
      <c r="I29523" s="180"/>
      <c r="L29523" s="181"/>
      <c r="M29523" s="180"/>
      <c r="N29523" s="180"/>
      <c r="O29523" s="180"/>
    </row>
    <row r="29524" spans="8:15" s="179" customFormat="1" x14ac:dyDescent="0.2">
      <c r="H29524" s="180"/>
      <c r="I29524" s="180"/>
      <c r="L29524" s="181"/>
      <c r="M29524" s="180"/>
      <c r="N29524" s="180"/>
      <c r="O29524" s="180"/>
    </row>
    <row r="29525" spans="8:15" s="179" customFormat="1" x14ac:dyDescent="0.2">
      <c r="H29525" s="180"/>
      <c r="I29525" s="180"/>
      <c r="L29525" s="181"/>
      <c r="M29525" s="180"/>
      <c r="N29525" s="180"/>
      <c r="O29525" s="180"/>
    </row>
    <row r="29526" spans="8:15" s="179" customFormat="1" x14ac:dyDescent="0.2">
      <c r="H29526" s="180"/>
      <c r="I29526" s="180"/>
      <c r="L29526" s="181"/>
      <c r="M29526" s="180"/>
      <c r="N29526" s="180"/>
      <c r="O29526" s="180"/>
    </row>
    <row r="29527" spans="8:15" s="179" customFormat="1" x14ac:dyDescent="0.2">
      <c r="H29527" s="180"/>
      <c r="I29527" s="180"/>
      <c r="L29527" s="181"/>
      <c r="M29527" s="180"/>
      <c r="N29527" s="180"/>
      <c r="O29527" s="180"/>
    </row>
    <row r="29528" spans="8:15" s="179" customFormat="1" x14ac:dyDescent="0.2">
      <c r="H29528" s="180"/>
      <c r="I29528" s="180"/>
      <c r="L29528" s="181"/>
      <c r="M29528" s="180"/>
      <c r="N29528" s="180"/>
      <c r="O29528" s="180"/>
    </row>
    <row r="29529" spans="8:15" s="179" customFormat="1" x14ac:dyDescent="0.2">
      <c r="H29529" s="180"/>
      <c r="I29529" s="180"/>
      <c r="L29529" s="181"/>
      <c r="M29529" s="180"/>
      <c r="N29529" s="180"/>
      <c r="O29529" s="180"/>
    </row>
    <row r="29530" spans="8:15" s="179" customFormat="1" x14ac:dyDescent="0.2">
      <c r="H29530" s="180"/>
      <c r="I29530" s="180"/>
      <c r="L29530" s="181"/>
      <c r="M29530" s="180"/>
      <c r="N29530" s="180"/>
      <c r="O29530" s="180"/>
    </row>
    <row r="29531" spans="8:15" s="179" customFormat="1" x14ac:dyDescent="0.2">
      <c r="H29531" s="180"/>
      <c r="I29531" s="180"/>
      <c r="L29531" s="181"/>
      <c r="M29531" s="180"/>
      <c r="N29531" s="180"/>
      <c r="O29531" s="180"/>
    </row>
    <row r="29532" spans="8:15" s="179" customFormat="1" x14ac:dyDescent="0.2">
      <c r="H29532" s="180"/>
      <c r="I29532" s="180"/>
      <c r="L29532" s="181"/>
      <c r="M29532" s="180"/>
      <c r="N29532" s="180"/>
      <c r="O29532" s="180"/>
    </row>
    <row r="29533" spans="8:15" s="179" customFormat="1" x14ac:dyDescent="0.2">
      <c r="H29533" s="180"/>
      <c r="I29533" s="180"/>
      <c r="L29533" s="181"/>
      <c r="M29533" s="180"/>
      <c r="N29533" s="180"/>
      <c r="O29533" s="180"/>
    </row>
    <row r="29534" spans="8:15" s="179" customFormat="1" x14ac:dyDescent="0.2">
      <c r="H29534" s="180"/>
      <c r="I29534" s="180"/>
      <c r="L29534" s="181"/>
      <c r="M29534" s="180"/>
      <c r="N29534" s="180"/>
      <c r="O29534" s="180"/>
    </row>
    <row r="29535" spans="8:15" s="179" customFormat="1" x14ac:dyDescent="0.2">
      <c r="H29535" s="180"/>
      <c r="I29535" s="180"/>
      <c r="L29535" s="181"/>
      <c r="M29535" s="180"/>
      <c r="N29535" s="180"/>
      <c r="O29535" s="180"/>
    </row>
    <row r="29536" spans="8:15" s="179" customFormat="1" x14ac:dyDescent="0.2">
      <c r="H29536" s="180"/>
      <c r="I29536" s="180"/>
      <c r="L29536" s="181"/>
      <c r="M29536" s="180"/>
      <c r="N29536" s="180"/>
      <c r="O29536" s="180"/>
    </row>
    <row r="29537" spans="8:15" s="179" customFormat="1" x14ac:dyDescent="0.2">
      <c r="H29537" s="180"/>
      <c r="I29537" s="180"/>
      <c r="L29537" s="181"/>
      <c r="M29537" s="180"/>
      <c r="N29537" s="180"/>
      <c r="O29537" s="180"/>
    </row>
    <row r="29538" spans="8:15" s="179" customFormat="1" x14ac:dyDescent="0.2">
      <c r="H29538" s="180"/>
      <c r="I29538" s="180"/>
      <c r="L29538" s="181"/>
      <c r="M29538" s="180"/>
      <c r="N29538" s="180"/>
      <c r="O29538" s="180"/>
    </row>
    <row r="29539" spans="8:15" s="179" customFormat="1" x14ac:dyDescent="0.2">
      <c r="H29539" s="180"/>
      <c r="I29539" s="180"/>
      <c r="L29539" s="181"/>
      <c r="M29539" s="180"/>
      <c r="N29539" s="180"/>
      <c r="O29539" s="180"/>
    </row>
    <row r="29540" spans="8:15" s="179" customFormat="1" x14ac:dyDescent="0.2">
      <c r="H29540" s="180"/>
      <c r="I29540" s="180"/>
      <c r="L29540" s="181"/>
      <c r="M29540" s="180"/>
      <c r="N29540" s="180"/>
      <c r="O29540" s="180"/>
    </row>
    <row r="29541" spans="8:15" s="179" customFormat="1" x14ac:dyDescent="0.2">
      <c r="H29541" s="180"/>
      <c r="I29541" s="180"/>
      <c r="L29541" s="181"/>
      <c r="M29541" s="180"/>
      <c r="N29541" s="180"/>
      <c r="O29541" s="180"/>
    </row>
    <row r="29542" spans="8:15" s="179" customFormat="1" x14ac:dyDescent="0.2">
      <c r="H29542" s="180"/>
      <c r="I29542" s="180"/>
      <c r="L29542" s="181"/>
      <c r="M29542" s="180"/>
      <c r="N29542" s="180"/>
      <c r="O29542" s="180"/>
    </row>
    <row r="29543" spans="8:15" s="179" customFormat="1" x14ac:dyDescent="0.2">
      <c r="H29543" s="180"/>
      <c r="I29543" s="180"/>
      <c r="L29543" s="181"/>
      <c r="M29543" s="180"/>
      <c r="N29543" s="180"/>
      <c r="O29543" s="180"/>
    </row>
    <row r="29544" spans="8:15" s="179" customFormat="1" x14ac:dyDescent="0.2">
      <c r="H29544" s="180"/>
      <c r="I29544" s="180"/>
      <c r="L29544" s="181"/>
      <c r="M29544" s="180"/>
      <c r="N29544" s="180"/>
      <c r="O29544" s="180"/>
    </row>
    <row r="29545" spans="8:15" s="179" customFormat="1" x14ac:dyDescent="0.2">
      <c r="H29545" s="180"/>
      <c r="I29545" s="180"/>
      <c r="L29545" s="181"/>
      <c r="M29545" s="180"/>
      <c r="N29545" s="180"/>
      <c r="O29545" s="180"/>
    </row>
    <row r="29546" spans="8:15" s="179" customFormat="1" x14ac:dyDescent="0.2">
      <c r="H29546" s="180"/>
      <c r="I29546" s="180"/>
      <c r="L29546" s="181"/>
      <c r="M29546" s="180"/>
      <c r="N29546" s="180"/>
      <c r="O29546" s="180"/>
    </row>
    <row r="29547" spans="8:15" s="179" customFormat="1" x14ac:dyDescent="0.2">
      <c r="H29547" s="180"/>
      <c r="I29547" s="180"/>
      <c r="L29547" s="181"/>
      <c r="M29547" s="180"/>
      <c r="N29547" s="180"/>
      <c r="O29547" s="180"/>
    </row>
    <row r="29548" spans="8:15" s="179" customFormat="1" x14ac:dyDescent="0.2">
      <c r="H29548" s="180"/>
      <c r="I29548" s="180"/>
      <c r="L29548" s="181"/>
      <c r="M29548" s="180"/>
      <c r="N29548" s="180"/>
      <c r="O29548" s="180"/>
    </row>
    <row r="29549" spans="8:15" s="179" customFormat="1" x14ac:dyDescent="0.2">
      <c r="H29549" s="180"/>
      <c r="I29549" s="180"/>
      <c r="L29549" s="181"/>
      <c r="M29549" s="180"/>
      <c r="N29549" s="180"/>
      <c r="O29549" s="180"/>
    </row>
    <row r="29550" spans="8:15" s="179" customFormat="1" x14ac:dyDescent="0.2">
      <c r="H29550" s="180"/>
      <c r="I29550" s="180"/>
      <c r="L29550" s="181"/>
      <c r="M29550" s="180"/>
      <c r="N29550" s="180"/>
      <c r="O29550" s="180"/>
    </row>
    <row r="29551" spans="8:15" s="179" customFormat="1" x14ac:dyDescent="0.2">
      <c r="H29551" s="180"/>
      <c r="I29551" s="180"/>
      <c r="L29551" s="181"/>
      <c r="M29551" s="180"/>
      <c r="N29551" s="180"/>
      <c r="O29551" s="180"/>
    </row>
    <row r="29552" spans="8:15" s="179" customFormat="1" x14ac:dyDescent="0.2">
      <c r="H29552" s="180"/>
      <c r="I29552" s="180"/>
      <c r="L29552" s="181"/>
      <c r="M29552" s="180"/>
      <c r="N29552" s="180"/>
      <c r="O29552" s="180"/>
    </row>
    <row r="29553" spans="8:15" s="179" customFormat="1" x14ac:dyDescent="0.2">
      <c r="H29553" s="180"/>
      <c r="I29553" s="180"/>
      <c r="L29553" s="181"/>
      <c r="M29553" s="180"/>
      <c r="N29553" s="180"/>
      <c r="O29553" s="180"/>
    </row>
    <row r="29554" spans="8:15" s="179" customFormat="1" x14ac:dyDescent="0.2">
      <c r="H29554" s="180"/>
      <c r="I29554" s="180"/>
      <c r="L29554" s="181"/>
      <c r="M29554" s="180"/>
      <c r="N29554" s="180"/>
      <c r="O29554" s="180"/>
    </row>
    <row r="29555" spans="8:15" s="179" customFormat="1" x14ac:dyDescent="0.2">
      <c r="H29555" s="180"/>
      <c r="I29555" s="180"/>
      <c r="L29555" s="181"/>
      <c r="M29555" s="180"/>
      <c r="N29555" s="180"/>
      <c r="O29555" s="180"/>
    </row>
    <row r="29556" spans="8:15" s="179" customFormat="1" x14ac:dyDescent="0.2">
      <c r="H29556" s="180"/>
      <c r="I29556" s="180"/>
      <c r="L29556" s="181"/>
      <c r="M29556" s="180"/>
      <c r="N29556" s="180"/>
      <c r="O29556" s="180"/>
    </row>
    <row r="29557" spans="8:15" s="179" customFormat="1" x14ac:dyDescent="0.2">
      <c r="H29557" s="180"/>
      <c r="I29557" s="180"/>
      <c r="L29557" s="181"/>
      <c r="M29557" s="180"/>
      <c r="N29557" s="180"/>
      <c r="O29557" s="180"/>
    </row>
    <row r="29558" spans="8:15" s="179" customFormat="1" x14ac:dyDescent="0.2">
      <c r="H29558" s="180"/>
      <c r="I29558" s="180"/>
      <c r="L29558" s="181"/>
      <c r="M29558" s="180"/>
      <c r="N29558" s="180"/>
      <c r="O29558" s="180"/>
    </row>
    <row r="29559" spans="8:15" s="179" customFormat="1" x14ac:dyDescent="0.2">
      <c r="H29559" s="180"/>
      <c r="I29559" s="180"/>
      <c r="L29559" s="181"/>
      <c r="M29559" s="180"/>
      <c r="N29559" s="180"/>
      <c r="O29559" s="180"/>
    </row>
    <row r="29560" spans="8:15" s="179" customFormat="1" x14ac:dyDescent="0.2">
      <c r="H29560" s="180"/>
      <c r="I29560" s="180"/>
      <c r="L29560" s="181"/>
      <c r="M29560" s="180"/>
      <c r="N29560" s="180"/>
      <c r="O29560" s="180"/>
    </row>
    <row r="29561" spans="8:15" s="179" customFormat="1" x14ac:dyDescent="0.2">
      <c r="H29561" s="180"/>
      <c r="I29561" s="180"/>
      <c r="L29561" s="181"/>
      <c r="M29561" s="180"/>
      <c r="N29561" s="180"/>
      <c r="O29561" s="180"/>
    </row>
    <row r="29562" spans="8:15" s="179" customFormat="1" x14ac:dyDescent="0.2">
      <c r="H29562" s="180"/>
      <c r="I29562" s="180"/>
      <c r="L29562" s="181"/>
      <c r="M29562" s="180"/>
      <c r="N29562" s="180"/>
      <c r="O29562" s="180"/>
    </row>
    <row r="29563" spans="8:15" s="179" customFormat="1" x14ac:dyDescent="0.2">
      <c r="H29563" s="180"/>
      <c r="I29563" s="180"/>
      <c r="L29563" s="181"/>
      <c r="M29563" s="180"/>
      <c r="N29563" s="180"/>
      <c r="O29563" s="180"/>
    </row>
    <row r="29564" spans="8:15" s="179" customFormat="1" x14ac:dyDescent="0.2">
      <c r="H29564" s="180"/>
      <c r="I29564" s="180"/>
      <c r="L29564" s="181"/>
      <c r="M29564" s="180"/>
      <c r="N29564" s="180"/>
      <c r="O29564" s="180"/>
    </row>
    <row r="29565" spans="8:15" s="179" customFormat="1" x14ac:dyDescent="0.2">
      <c r="H29565" s="180"/>
      <c r="I29565" s="180"/>
      <c r="L29565" s="181"/>
      <c r="M29565" s="180"/>
      <c r="N29565" s="180"/>
      <c r="O29565" s="180"/>
    </row>
    <row r="29566" spans="8:15" s="179" customFormat="1" x14ac:dyDescent="0.2">
      <c r="H29566" s="180"/>
      <c r="I29566" s="180"/>
      <c r="L29566" s="181"/>
      <c r="M29566" s="180"/>
      <c r="N29566" s="180"/>
      <c r="O29566" s="180"/>
    </row>
    <row r="29567" spans="8:15" s="179" customFormat="1" x14ac:dyDescent="0.2">
      <c r="H29567" s="180"/>
      <c r="I29567" s="180"/>
      <c r="L29567" s="181"/>
      <c r="M29567" s="180"/>
      <c r="N29567" s="180"/>
      <c r="O29567" s="180"/>
    </row>
    <row r="29568" spans="8:15" s="179" customFormat="1" x14ac:dyDescent="0.2">
      <c r="H29568" s="180"/>
      <c r="I29568" s="180"/>
      <c r="L29568" s="181"/>
      <c r="M29568" s="180"/>
      <c r="N29568" s="180"/>
      <c r="O29568" s="180"/>
    </row>
    <row r="29569" spans="8:15" s="179" customFormat="1" x14ac:dyDescent="0.2">
      <c r="H29569" s="180"/>
      <c r="I29569" s="180"/>
      <c r="L29569" s="181"/>
      <c r="M29569" s="180"/>
      <c r="N29569" s="180"/>
      <c r="O29569" s="180"/>
    </row>
    <row r="29570" spans="8:15" s="179" customFormat="1" x14ac:dyDescent="0.2">
      <c r="H29570" s="180"/>
      <c r="I29570" s="180"/>
      <c r="L29570" s="181"/>
      <c r="M29570" s="180"/>
      <c r="N29570" s="180"/>
      <c r="O29570" s="180"/>
    </row>
    <row r="29571" spans="8:15" s="179" customFormat="1" x14ac:dyDescent="0.2">
      <c r="H29571" s="180"/>
      <c r="I29571" s="180"/>
      <c r="L29571" s="181"/>
      <c r="M29571" s="180"/>
      <c r="N29571" s="180"/>
      <c r="O29571" s="180"/>
    </row>
    <row r="29572" spans="8:15" s="179" customFormat="1" x14ac:dyDescent="0.2">
      <c r="H29572" s="180"/>
      <c r="I29572" s="180"/>
      <c r="L29572" s="181"/>
      <c r="M29572" s="180"/>
      <c r="N29572" s="180"/>
      <c r="O29572" s="180"/>
    </row>
    <row r="29573" spans="8:15" s="179" customFormat="1" x14ac:dyDescent="0.2">
      <c r="H29573" s="180"/>
      <c r="I29573" s="180"/>
      <c r="L29573" s="181"/>
      <c r="M29573" s="180"/>
      <c r="N29573" s="180"/>
      <c r="O29573" s="180"/>
    </row>
    <row r="29574" spans="8:15" s="179" customFormat="1" x14ac:dyDescent="0.2">
      <c r="H29574" s="180"/>
      <c r="I29574" s="180"/>
      <c r="L29574" s="181"/>
      <c r="M29574" s="180"/>
      <c r="N29574" s="180"/>
      <c r="O29574" s="180"/>
    </row>
    <row r="29575" spans="8:15" s="179" customFormat="1" x14ac:dyDescent="0.2">
      <c r="H29575" s="180"/>
      <c r="I29575" s="180"/>
      <c r="L29575" s="181"/>
      <c r="M29575" s="180"/>
      <c r="N29575" s="180"/>
      <c r="O29575" s="180"/>
    </row>
    <row r="29576" spans="8:15" s="179" customFormat="1" x14ac:dyDescent="0.2">
      <c r="H29576" s="180"/>
      <c r="I29576" s="180"/>
      <c r="L29576" s="181"/>
      <c r="M29576" s="180"/>
      <c r="N29576" s="180"/>
      <c r="O29576" s="180"/>
    </row>
    <row r="29577" spans="8:15" s="179" customFormat="1" x14ac:dyDescent="0.2">
      <c r="H29577" s="180"/>
      <c r="I29577" s="180"/>
      <c r="L29577" s="181"/>
      <c r="M29577" s="180"/>
      <c r="N29577" s="180"/>
      <c r="O29577" s="180"/>
    </row>
    <row r="29578" spans="8:15" s="179" customFormat="1" x14ac:dyDescent="0.2">
      <c r="H29578" s="180"/>
      <c r="I29578" s="180"/>
      <c r="L29578" s="181"/>
      <c r="M29578" s="180"/>
      <c r="N29578" s="180"/>
      <c r="O29578" s="180"/>
    </row>
    <row r="29579" spans="8:15" s="179" customFormat="1" x14ac:dyDescent="0.2">
      <c r="H29579" s="180"/>
      <c r="I29579" s="180"/>
      <c r="L29579" s="181"/>
      <c r="M29579" s="180"/>
      <c r="N29579" s="180"/>
      <c r="O29579" s="180"/>
    </row>
    <row r="29580" spans="8:15" s="179" customFormat="1" x14ac:dyDescent="0.2">
      <c r="H29580" s="180"/>
      <c r="I29580" s="180"/>
      <c r="L29580" s="181"/>
      <c r="M29580" s="180"/>
      <c r="N29580" s="180"/>
      <c r="O29580" s="180"/>
    </row>
    <row r="29581" spans="8:15" s="179" customFormat="1" x14ac:dyDescent="0.2">
      <c r="H29581" s="180"/>
      <c r="I29581" s="180"/>
      <c r="L29581" s="181"/>
      <c r="M29581" s="180"/>
      <c r="N29581" s="180"/>
      <c r="O29581" s="180"/>
    </row>
    <row r="29582" spans="8:15" s="179" customFormat="1" x14ac:dyDescent="0.2">
      <c r="H29582" s="180"/>
      <c r="I29582" s="180"/>
      <c r="L29582" s="181"/>
      <c r="M29582" s="180"/>
      <c r="N29582" s="180"/>
      <c r="O29582" s="180"/>
    </row>
    <row r="29583" spans="8:15" s="179" customFormat="1" x14ac:dyDescent="0.2">
      <c r="H29583" s="180"/>
      <c r="I29583" s="180"/>
      <c r="L29583" s="181"/>
      <c r="M29583" s="180"/>
      <c r="N29583" s="180"/>
      <c r="O29583" s="180"/>
    </row>
    <row r="29584" spans="8:15" s="179" customFormat="1" x14ac:dyDescent="0.2">
      <c r="H29584" s="180"/>
      <c r="I29584" s="180"/>
      <c r="L29584" s="181"/>
      <c r="M29584" s="180"/>
      <c r="N29584" s="180"/>
      <c r="O29584" s="180"/>
    </row>
    <row r="29585" spans="8:15" s="179" customFormat="1" x14ac:dyDescent="0.2">
      <c r="H29585" s="180"/>
      <c r="I29585" s="180"/>
      <c r="L29585" s="181"/>
      <c r="M29585" s="180"/>
      <c r="N29585" s="180"/>
      <c r="O29585" s="180"/>
    </row>
    <row r="29586" spans="8:15" s="179" customFormat="1" x14ac:dyDescent="0.2">
      <c r="H29586" s="180"/>
      <c r="I29586" s="180"/>
      <c r="L29586" s="181"/>
      <c r="M29586" s="180"/>
      <c r="N29586" s="180"/>
      <c r="O29586" s="180"/>
    </row>
    <row r="29587" spans="8:15" s="179" customFormat="1" x14ac:dyDescent="0.2">
      <c r="H29587" s="180"/>
      <c r="I29587" s="180"/>
      <c r="L29587" s="181"/>
      <c r="M29587" s="180"/>
      <c r="N29587" s="180"/>
      <c r="O29587" s="180"/>
    </row>
    <row r="29588" spans="8:15" s="179" customFormat="1" x14ac:dyDescent="0.2">
      <c r="H29588" s="180"/>
      <c r="I29588" s="180"/>
      <c r="L29588" s="181"/>
      <c r="M29588" s="180"/>
      <c r="N29588" s="180"/>
      <c r="O29588" s="180"/>
    </row>
    <row r="29589" spans="8:15" s="179" customFormat="1" x14ac:dyDescent="0.2">
      <c r="H29589" s="180"/>
      <c r="I29589" s="180"/>
      <c r="L29589" s="181"/>
      <c r="M29589" s="180"/>
      <c r="N29589" s="180"/>
      <c r="O29589" s="180"/>
    </row>
    <row r="29590" spans="8:15" s="179" customFormat="1" x14ac:dyDescent="0.2">
      <c r="H29590" s="180"/>
      <c r="I29590" s="180"/>
      <c r="L29590" s="181"/>
      <c r="M29590" s="180"/>
      <c r="N29590" s="180"/>
      <c r="O29590" s="180"/>
    </row>
    <row r="29591" spans="8:15" s="179" customFormat="1" x14ac:dyDescent="0.2">
      <c r="H29591" s="180"/>
      <c r="I29591" s="180"/>
      <c r="L29591" s="181"/>
      <c r="M29591" s="180"/>
      <c r="N29591" s="180"/>
      <c r="O29591" s="180"/>
    </row>
    <row r="29592" spans="8:15" s="179" customFormat="1" x14ac:dyDescent="0.2">
      <c r="H29592" s="180"/>
      <c r="I29592" s="180"/>
      <c r="L29592" s="181"/>
      <c r="M29592" s="180"/>
      <c r="N29592" s="180"/>
      <c r="O29592" s="180"/>
    </row>
    <row r="29593" spans="8:15" s="179" customFormat="1" x14ac:dyDescent="0.2">
      <c r="H29593" s="180"/>
      <c r="I29593" s="180"/>
      <c r="L29593" s="181"/>
      <c r="M29593" s="180"/>
      <c r="N29593" s="180"/>
      <c r="O29593" s="180"/>
    </row>
    <row r="29594" spans="8:15" s="179" customFormat="1" x14ac:dyDescent="0.2">
      <c r="H29594" s="180"/>
      <c r="I29594" s="180"/>
      <c r="L29594" s="181"/>
      <c r="M29594" s="180"/>
      <c r="N29594" s="180"/>
      <c r="O29594" s="180"/>
    </row>
    <row r="29595" spans="8:15" s="179" customFormat="1" x14ac:dyDescent="0.2">
      <c r="H29595" s="180"/>
      <c r="I29595" s="180"/>
      <c r="L29595" s="181"/>
      <c r="M29595" s="180"/>
      <c r="N29595" s="180"/>
      <c r="O29595" s="180"/>
    </row>
    <row r="29596" spans="8:15" s="179" customFormat="1" x14ac:dyDescent="0.2">
      <c r="H29596" s="180"/>
      <c r="I29596" s="180"/>
      <c r="L29596" s="181"/>
      <c r="M29596" s="180"/>
      <c r="N29596" s="180"/>
      <c r="O29596" s="180"/>
    </row>
    <row r="29597" spans="8:15" s="179" customFormat="1" x14ac:dyDescent="0.2">
      <c r="H29597" s="180"/>
      <c r="I29597" s="180"/>
      <c r="L29597" s="181"/>
      <c r="M29597" s="180"/>
      <c r="N29597" s="180"/>
      <c r="O29597" s="180"/>
    </row>
    <row r="29598" spans="8:15" s="179" customFormat="1" x14ac:dyDescent="0.2">
      <c r="H29598" s="180"/>
      <c r="I29598" s="180"/>
      <c r="L29598" s="181"/>
      <c r="M29598" s="180"/>
      <c r="N29598" s="180"/>
      <c r="O29598" s="180"/>
    </row>
    <row r="29599" spans="8:15" s="179" customFormat="1" x14ac:dyDescent="0.2">
      <c r="H29599" s="180"/>
      <c r="I29599" s="180"/>
      <c r="L29599" s="181"/>
      <c r="M29599" s="180"/>
      <c r="N29599" s="180"/>
      <c r="O29599" s="180"/>
    </row>
    <row r="29600" spans="8:15" s="179" customFormat="1" x14ac:dyDescent="0.2">
      <c r="H29600" s="180"/>
      <c r="I29600" s="180"/>
      <c r="L29600" s="181"/>
      <c r="M29600" s="180"/>
      <c r="N29600" s="180"/>
      <c r="O29600" s="180"/>
    </row>
    <row r="29601" spans="8:15" s="179" customFormat="1" x14ac:dyDescent="0.2">
      <c r="H29601" s="180"/>
      <c r="I29601" s="180"/>
      <c r="L29601" s="181"/>
      <c r="M29601" s="180"/>
      <c r="N29601" s="180"/>
      <c r="O29601" s="180"/>
    </row>
    <row r="29602" spans="8:15" s="179" customFormat="1" x14ac:dyDescent="0.2">
      <c r="H29602" s="180"/>
      <c r="I29602" s="180"/>
      <c r="L29602" s="181"/>
      <c r="M29602" s="180"/>
      <c r="N29602" s="180"/>
      <c r="O29602" s="180"/>
    </row>
    <row r="29603" spans="8:15" s="179" customFormat="1" x14ac:dyDescent="0.2">
      <c r="H29603" s="180"/>
      <c r="I29603" s="180"/>
      <c r="L29603" s="181"/>
      <c r="M29603" s="180"/>
      <c r="N29603" s="180"/>
      <c r="O29603" s="180"/>
    </row>
    <row r="29604" spans="8:15" s="179" customFormat="1" x14ac:dyDescent="0.2">
      <c r="H29604" s="180"/>
      <c r="I29604" s="180"/>
      <c r="L29604" s="181"/>
      <c r="M29604" s="180"/>
      <c r="N29604" s="180"/>
      <c r="O29604" s="180"/>
    </row>
    <row r="29605" spans="8:15" s="179" customFormat="1" x14ac:dyDescent="0.2">
      <c r="H29605" s="180"/>
      <c r="I29605" s="180"/>
      <c r="L29605" s="181"/>
      <c r="M29605" s="180"/>
      <c r="N29605" s="180"/>
      <c r="O29605" s="180"/>
    </row>
    <row r="29606" spans="8:15" s="179" customFormat="1" x14ac:dyDescent="0.2">
      <c r="H29606" s="180"/>
      <c r="I29606" s="180"/>
      <c r="L29606" s="181"/>
      <c r="M29606" s="180"/>
      <c r="N29606" s="180"/>
      <c r="O29606" s="180"/>
    </row>
    <row r="29607" spans="8:15" s="179" customFormat="1" x14ac:dyDescent="0.2">
      <c r="H29607" s="180"/>
      <c r="I29607" s="180"/>
      <c r="L29607" s="181"/>
      <c r="M29607" s="180"/>
      <c r="N29607" s="180"/>
      <c r="O29607" s="180"/>
    </row>
    <row r="29608" spans="8:15" s="179" customFormat="1" x14ac:dyDescent="0.2">
      <c r="H29608" s="180"/>
      <c r="I29608" s="180"/>
      <c r="L29608" s="181"/>
      <c r="M29608" s="180"/>
      <c r="N29608" s="180"/>
      <c r="O29608" s="180"/>
    </row>
    <row r="29609" spans="8:15" s="179" customFormat="1" x14ac:dyDescent="0.2">
      <c r="H29609" s="180"/>
      <c r="I29609" s="180"/>
      <c r="L29609" s="181"/>
      <c r="M29609" s="180"/>
      <c r="N29609" s="180"/>
      <c r="O29609" s="180"/>
    </row>
    <row r="29610" spans="8:15" s="179" customFormat="1" x14ac:dyDescent="0.2">
      <c r="H29610" s="180"/>
      <c r="I29610" s="180"/>
      <c r="L29610" s="181"/>
      <c r="M29610" s="180"/>
      <c r="N29610" s="180"/>
      <c r="O29610" s="180"/>
    </row>
    <row r="29611" spans="8:15" s="179" customFormat="1" x14ac:dyDescent="0.2">
      <c r="H29611" s="180"/>
      <c r="I29611" s="180"/>
      <c r="L29611" s="181"/>
      <c r="M29611" s="180"/>
      <c r="N29611" s="180"/>
      <c r="O29611" s="180"/>
    </row>
    <row r="29612" spans="8:15" s="179" customFormat="1" x14ac:dyDescent="0.2">
      <c r="H29612" s="180"/>
      <c r="I29612" s="180"/>
      <c r="L29612" s="181"/>
      <c r="M29612" s="180"/>
      <c r="N29612" s="180"/>
      <c r="O29612" s="180"/>
    </row>
    <row r="29613" spans="8:15" s="179" customFormat="1" x14ac:dyDescent="0.2">
      <c r="H29613" s="180"/>
      <c r="I29613" s="180"/>
      <c r="L29613" s="181"/>
      <c r="M29613" s="180"/>
      <c r="N29613" s="180"/>
      <c r="O29613" s="180"/>
    </row>
    <row r="29614" spans="8:15" s="179" customFormat="1" x14ac:dyDescent="0.2">
      <c r="H29614" s="180"/>
      <c r="I29614" s="180"/>
      <c r="L29614" s="181"/>
      <c r="M29614" s="180"/>
      <c r="N29614" s="180"/>
      <c r="O29614" s="180"/>
    </row>
    <row r="29615" spans="8:15" s="179" customFormat="1" x14ac:dyDescent="0.2">
      <c r="H29615" s="180"/>
      <c r="I29615" s="180"/>
      <c r="L29615" s="181"/>
      <c r="M29615" s="180"/>
      <c r="N29615" s="180"/>
      <c r="O29615" s="180"/>
    </row>
    <row r="29616" spans="8:15" s="179" customFormat="1" x14ac:dyDescent="0.2">
      <c r="H29616" s="180"/>
      <c r="I29616" s="180"/>
      <c r="L29616" s="181"/>
      <c r="M29616" s="180"/>
      <c r="N29616" s="180"/>
      <c r="O29616" s="180"/>
    </row>
    <row r="29617" spans="8:15" s="179" customFormat="1" x14ac:dyDescent="0.2">
      <c r="H29617" s="180"/>
      <c r="I29617" s="180"/>
      <c r="L29617" s="181"/>
      <c r="M29617" s="180"/>
      <c r="N29617" s="180"/>
      <c r="O29617" s="180"/>
    </row>
    <row r="29618" spans="8:15" s="179" customFormat="1" x14ac:dyDescent="0.2">
      <c r="H29618" s="180"/>
      <c r="I29618" s="180"/>
      <c r="L29618" s="181"/>
      <c r="M29618" s="180"/>
      <c r="N29618" s="180"/>
      <c r="O29618" s="180"/>
    </row>
    <row r="29619" spans="8:15" s="179" customFormat="1" x14ac:dyDescent="0.2">
      <c r="H29619" s="180"/>
      <c r="I29619" s="180"/>
      <c r="L29619" s="181"/>
      <c r="M29619" s="180"/>
      <c r="N29619" s="180"/>
      <c r="O29619" s="180"/>
    </row>
    <row r="29620" spans="8:15" s="179" customFormat="1" x14ac:dyDescent="0.2">
      <c r="H29620" s="180"/>
      <c r="I29620" s="180"/>
      <c r="L29620" s="181"/>
      <c r="M29620" s="180"/>
      <c r="N29620" s="180"/>
      <c r="O29620" s="180"/>
    </row>
    <row r="29621" spans="8:15" s="179" customFormat="1" x14ac:dyDescent="0.2">
      <c r="H29621" s="180"/>
      <c r="I29621" s="180"/>
      <c r="L29621" s="181"/>
      <c r="M29621" s="180"/>
      <c r="N29621" s="180"/>
      <c r="O29621" s="180"/>
    </row>
    <row r="29622" spans="8:15" s="179" customFormat="1" x14ac:dyDescent="0.2">
      <c r="H29622" s="180"/>
      <c r="I29622" s="180"/>
      <c r="L29622" s="181"/>
      <c r="M29622" s="180"/>
      <c r="N29622" s="180"/>
      <c r="O29622" s="180"/>
    </row>
    <row r="29623" spans="8:15" s="179" customFormat="1" x14ac:dyDescent="0.2">
      <c r="H29623" s="180"/>
      <c r="I29623" s="180"/>
      <c r="L29623" s="181"/>
      <c r="M29623" s="180"/>
      <c r="N29623" s="180"/>
      <c r="O29623" s="180"/>
    </row>
    <row r="29624" spans="8:15" s="179" customFormat="1" x14ac:dyDescent="0.2">
      <c r="H29624" s="180"/>
      <c r="I29624" s="180"/>
      <c r="L29624" s="181"/>
      <c r="M29624" s="180"/>
      <c r="N29624" s="180"/>
      <c r="O29624" s="180"/>
    </row>
    <row r="29625" spans="8:15" s="179" customFormat="1" x14ac:dyDescent="0.2">
      <c r="H29625" s="180"/>
      <c r="I29625" s="180"/>
      <c r="L29625" s="181"/>
      <c r="M29625" s="180"/>
      <c r="N29625" s="180"/>
      <c r="O29625" s="180"/>
    </row>
    <row r="29626" spans="8:15" s="179" customFormat="1" x14ac:dyDescent="0.2">
      <c r="H29626" s="180"/>
      <c r="I29626" s="180"/>
      <c r="L29626" s="181"/>
      <c r="M29626" s="180"/>
      <c r="N29626" s="180"/>
      <c r="O29626" s="180"/>
    </row>
    <row r="29627" spans="8:15" s="179" customFormat="1" x14ac:dyDescent="0.2">
      <c r="H29627" s="180"/>
      <c r="I29627" s="180"/>
      <c r="L29627" s="181"/>
      <c r="M29627" s="180"/>
      <c r="N29627" s="180"/>
      <c r="O29627" s="180"/>
    </row>
    <row r="29628" spans="8:15" s="179" customFormat="1" x14ac:dyDescent="0.2">
      <c r="H29628" s="180"/>
      <c r="I29628" s="180"/>
      <c r="L29628" s="181"/>
      <c r="M29628" s="180"/>
      <c r="N29628" s="180"/>
      <c r="O29628" s="180"/>
    </row>
    <row r="29629" spans="8:15" s="179" customFormat="1" x14ac:dyDescent="0.2">
      <c r="H29629" s="180"/>
      <c r="I29629" s="180"/>
      <c r="L29629" s="181"/>
      <c r="M29629" s="180"/>
      <c r="N29629" s="180"/>
      <c r="O29629" s="180"/>
    </row>
    <row r="29630" spans="8:15" s="179" customFormat="1" x14ac:dyDescent="0.2">
      <c r="H29630" s="180"/>
      <c r="I29630" s="180"/>
      <c r="L29630" s="181"/>
      <c r="M29630" s="180"/>
      <c r="N29630" s="180"/>
      <c r="O29630" s="180"/>
    </row>
    <row r="29631" spans="8:15" s="179" customFormat="1" x14ac:dyDescent="0.2">
      <c r="H29631" s="180"/>
      <c r="I29631" s="180"/>
      <c r="L29631" s="181"/>
      <c r="M29631" s="180"/>
      <c r="N29631" s="180"/>
      <c r="O29631" s="180"/>
    </row>
    <row r="29632" spans="8:15" s="179" customFormat="1" x14ac:dyDescent="0.2">
      <c r="H29632" s="180"/>
      <c r="I29632" s="180"/>
      <c r="L29632" s="181"/>
      <c r="M29632" s="180"/>
      <c r="N29632" s="180"/>
      <c r="O29632" s="180"/>
    </row>
    <row r="29633" spans="8:15" s="179" customFormat="1" x14ac:dyDescent="0.2">
      <c r="H29633" s="180"/>
      <c r="I29633" s="180"/>
      <c r="L29633" s="181"/>
      <c r="M29633" s="180"/>
      <c r="N29633" s="180"/>
      <c r="O29633" s="180"/>
    </row>
    <row r="29634" spans="8:15" s="179" customFormat="1" x14ac:dyDescent="0.2">
      <c r="H29634" s="180"/>
      <c r="I29634" s="180"/>
      <c r="L29634" s="181"/>
      <c r="M29634" s="180"/>
      <c r="N29634" s="180"/>
      <c r="O29634" s="180"/>
    </row>
    <row r="29635" spans="8:15" s="179" customFormat="1" x14ac:dyDescent="0.2">
      <c r="H29635" s="180"/>
      <c r="I29635" s="180"/>
      <c r="L29635" s="181"/>
      <c r="M29635" s="180"/>
      <c r="N29635" s="180"/>
      <c r="O29635" s="180"/>
    </row>
    <row r="29636" spans="8:15" s="179" customFormat="1" x14ac:dyDescent="0.2">
      <c r="H29636" s="180"/>
      <c r="I29636" s="180"/>
      <c r="L29636" s="181"/>
      <c r="M29636" s="180"/>
      <c r="N29636" s="180"/>
      <c r="O29636" s="180"/>
    </row>
    <row r="29637" spans="8:15" s="179" customFormat="1" x14ac:dyDescent="0.2">
      <c r="H29637" s="180"/>
      <c r="I29637" s="180"/>
      <c r="L29637" s="181"/>
      <c r="M29637" s="180"/>
      <c r="N29637" s="180"/>
      <c r="O29637" s="180"/>
    </row>
    <row r="29638" spans="8:15" s="179" customFormat="1" x14ac:dyDescent="0.2">
      <c r="H29638" s="180"/>
      <c r="I29638" s="180"/>
      <c r="L29638" s="181"/>
      <c r="M29638" s="180"/>
      <c r="N29638" s="180"/>
      <c r="O29638" s="180"/>
    </row>
    <row r="29639" spans="8:15" s="179" customFormat="1" x14ac:dyDescent="0.2">
      <c r="H29639" s="180"/>
      <c r="I29639" s="180"/>
      <c r="L29639" s="181"/>
      <c r="M29639" s="180"/>
      <c r="N29639" s="180"/>
      <c r="O29639" s="180"/>
    </row>
    <row r="29640" spans="8:15" s="179" customFormat="1" x14ac:dyDescent="0.2">
      <c r="H29640" s="180"/>
      <c r="I29640" s="180"/>
      <c r="L29640" s="181"/>
      <c r="M29640" s="180"/>
      <c r="N29640" s="180"/>
      <c r="O29640" s="180"/>
    </row>
    <row r="29641" spans="8:15" s="179" customFormat="1" x14ac:dyDescent="0.2">
      <c r="H29641" s="180"/>
      <c r="I29641" s="180"/>
      <c r="L29641" s="181"/>
      <c r="M29641" s="180"/>
      <c r="N29641" s="180"/>
      <c r="O29641" s="180"/>
    </row>
    <row r="29642" spans="8:15" s="179" customFormat="1" x14ac:dyDescent="0.2">
      <c r="H29642" s="180"/>
      <c r="I29642" s="180"/>
      <c r="L29642" s="181"/>
      <c r="M29642" s="180"/>
      <c r="N29642" s="180"/>
      <c r="O29642" s="180"/>
    </row>
    <row r="29643" spans="8:15" s="179" customFormat="1" x14ac:dyDescent="0.2">
      <c r="H29643" s="180"/>
      <c r="I29643" s="180"/>
      <c r="L29643" s="181"/>
      <c r="M29643" s="180"/>
      <c r="N29643" s="180"/>
      <c r="O29643" s="180"/>
    </row>
    <row r="29644" spans="8:15" s="179" customFormat="1" x14ac:dyDescent="0.2">
      <c r="H29644" s="180"/>
      <c r="I29644" s="180"/>
      <c r="L29644" s="181"/>
      <c r="M29644" s="180"/>
      <c r="N29644" s="180"/>
      <c r="O29644" s="180"/>
    </row>
    <row r="29645" spans="8:15" s="179" customFormat="1" x14ac:dyDescent="0.2">
      <c r="H29645" s="180"/>
      <c r="I29645" s="180"/>
      <c r="L29645" s="181"/>
      <c r="M29645" s="180"/>
      <c r="N29645" s="180"/>
      <c r="O29645" s="180"/>
    </row>
    <row r="29646" spans="8:15" s="179" customFormat="1" x14ac:dyDescent="0.2">
      <c r="H29646" s="180"/>
      <c r="I29646" s="180"/>
      <c r="L29646" s="181"/>
      <c r="M29646" s="180"/>
      <c r="N29646" s="180"/>
      <c r="O29646" s="180"/>
    </row>
    <row r="29647" spans="8:15" s="179" customFormat="1" x14ac:dyDescent="0.2">
      <c r="H29647" s="180"/>
      <c r="I29647" s="180"/>
      <c r="L29647" s="181"/>
      <c r="M29647" s="180"/>
      <c r="N29647" s="180"/>
      <c r="O29647" s="180"/>
    </row>
    <row r="29648" spans="8:15" s="179" customFormat="1" x14ac:dyDescent="0.2">
      <c r="H29648" s="180"/>
      <c r="I29648" s="180"/>
      <c r="L29648" s="181"/>
      <c r="M29648" s="180"/>
      <c r="N29648" s="180"/>
      <c r="O29648" s="180"/>
    </row>
    <row r="29649" spans="8:15" s="179" customFormat="1" x14ac:dyDescent="0.2">
      <c r="H29649" s="180"/>
      <c r="I29649" s="180"/>
      <c r="L29649" s="181"/>
      <c r="M29649" s="180"/>
      <c r="N29649" s="180"/>
      <c r="O29649" s="180"/>
    </row>
    <row r="29650" spans="8:15" s="179" customFormat="1" x14ac:dyDescent="0.2">
      <c r="H29650" s="180"/>
      <c r="I29650" s="180"/>
      <c r="L29650" s="181"/>
      <c r="M29650" s="180"/>
      <c r="N29650" s="180"/>
      <c r="O29650" s="180"/>
    </row>
    <row r="29651" spans="8:15" s="179" customFormat="1" x14ac:dyDescent="0.2">
      <c r="H29651" s="180"/>
      <c r="I29651" s="180"/>
      <c r="L29651" s="181"/>
      <c r="M29651" s="180"/>
      <c r="N29651" s="180"/>
      <c r="O29651" s="180"/>
    </row>
    <row r="29652" spans="8:15" s="179" customFormat="1" x14ac:dyDescent="0.2">
      <c r="H29652" s="180"/>
      <c r="I29652" s="180"/>
      <c r="L29652" s="181"/>
      <c r="M29652" s="180"/>
      <c r="N29652" s="180"/>
      <c r="O29652" s="180"/>
    </row>
    <row r="29653" spans="8:15" s="179" customFormat="1" x14ac:dyDescent="0.2">
      <c r="H29653" s="180"/>
      <c r="I29653" s="180"/>
      <c r="L29653" s="181"/>
      <c r="M29653" s="180"/>
      <c r="N29653" s="180"/>
      <c r="O29653" s="180"/>
    </row>
    <row r="29654" spans="8:15" s="179" customFormat="1" x14ac:dyDescent="0.2">
      <c r="H29654" s="180"/>
      <c r="I29654" s="180"/>
      <c r="L29654" s="181"/>
      <c r="M29654" s="180"/>
      <c r="N29654" s="180"/>
      <c r="O29654" s="180"/>
    </row>
    <row r="29655" spans="8:15" s="179" customFormat="1" x14ac:dyDescent="0.2">
      <c r="H29655" s="180"/>
      <c r="I29655" s="180"/>
      <c r="L29655" s="181"/>
      <c r="M29655" s="180"/>
      <c r="N29655" s="180"/>
      <c r="O29655" s="180"/>
    </row>
    <row r="29656" spans="8:15" s="179" customFormat="1" x14ac:dyDescent="0.2">
      <c r="H29656" s="180"/>
      <c r="I29656" s="180"/>
      <c r="L29656" s="181"/>
      <c r="M29656" s="180"/>
      <c r="N29656" s="180"/>
      <c r="O29656" s="180"/>
    </row>
    <row r="29657" spans="8:15" s="179" customFormat="1" x14ac:dyDescent="0.2">
      <c r="H29657" s="180"/>
      <c r="I29657" s="180"/>
      <c r="L29657" s="181"/>
      <c r="M29657" s="180"/>
      <c r="N29657" s="180"/>
      <c r="O29657" s="180"/>
    </row>
    <row r="29658" spans="8:15" s="179" customFormat="1" x14ac:dyDescent="0.2">
      <c r="H29658" s="180"/>
      <c r="I29658" s="180"/>
      <c r="L29658" s="181"/>
      <c r="M29658" s="180"/>
      <c r="N29658" s="180"/>
      <c r="O29658" s="180"/>
    </row>
    <row r="29659" spans="8:15" s="179" customFormat="1" x14ac:dyDescent="0.2">
      <c r="H29659" s="180"/>
      <c r="I29659" s="180"/>
      <c r="L29659" s="181"/>
      <c r="M29659" s="180"/>
      <c r="N29659" s="180"/>
      <c r="O29659" s="180"/>
    </row>
    <row r="29660" spans="8:15" s="179" customFormat="1" x14ac:dyDescent="0.2">
      <c r="H29660" s="180"/>
      <c r="I29660" s="180"/>
      <c r="L29660" s="181"/>
      <c r="M29660" s="180"/>
      <c r="N29660" s="180"/>
      <c r="O29660" s="180"/>
    </row>
    <row r="29661" spans="8:15" s="179" customFormat="1" x14ac:dyDescent="0.2">
      <c r="H29661" s="180"/>
      <c r="I29661" s="180"/>
      <c r="L29661" s="181"/>
      <c r="M29661" s="180"/>
      <c r="N29661" s="180"/>
      <c r="O29661" s="180"/>
    </row>
    <row r="29662" spans="8:15" s="179" customFormat="1" x14ac:dyDescent="0.2">
      <c r="H29662" s="180"/>
      <c r="I29662" s="180"/>
      <c r="L29662" s="181"/>
      <c r="M29662" s="180"/>
      <c r="N29662" s="180"/>
      <c r="O29662" s="180"/>
    </row>
    <row r="29663" spans="8:15" s="179" customFormat="1" x14ac:dyDescent="0.2">
      <c r="H29663" s="180"/>
      <c r="I29663" s="180"/>
      <c r="L29663" s="181"/>
      <c r="M29663" s="180"/>
      <c r="N29663" s="180"/>
      <c r="O29663" s="180"/>
    </row>
    <row r="29664" spans="8:15" s="179" customFormat="1" x14ac:dyDescent="0.2">
      <c r="H29664" s="180"/>
      <c r="I29664" s="180"/>
      <c r="L29664" s="181"/>
      <c r="M29664" s="180"/>
      <c r="N29664" s="180"/>
      <c r="O29664" s="180"/>
    </row>
    <row r="29665" spans="8:15" s="179" customFormat="1" x14ac:dyDescent="0.2">
      <c r="H29665" s="180"/>
      <c r="I29665" s="180"/>
      <c r="L29665" s="181"/>
      <c r="M29665" s="180"/>
      <c r="N29665" s="180"/>
      <c r="O29665" s="180"/>
    </row>
    <row r="29666" spans="8:15" s="179" customFormat="1" x14ac:dyDescent="0.2">
      <c r="H29666" s="180"/>
      <c r="I29666" s="180"/>
      <c r="L29666" s="181"/>
      <c r="M29666" s="180"/>
      <c r="N29666" s="180"/>
      <c r="O29666" s="180"/>
    </row>
    <row r="29667" spans="8:15" s="179" customFormat="1" x14ac:dyDescent="0.2">
      <c r="H29667" s="180"/>
      <c r="I29667" s="180"/>
      <c r="L29667" s="181"/>
      <c r="M29667" s="180"/>
      <c r="N29667" s="180"/>
      <c r="O29667" s="180"/>
    </row>
    <row r="29668" spans="8:15" s="179" customFormat="1" x14ac:dyDescent="0.2">
      <c r="H29668" s="180"/>
      <c r="I29668" s="180"/>
      <c r="L29668" s="181"/>
      <c r="M29668" s="180"/>
      <c r="N29668" s="180"/>
      <c r="O29668" s="180"/>
    </row>
    <row r="29669" spans="8:15" s="179" customFormat="1" x14ac:dyDescent="0.2">
      <c r="H29669" s="180"/>
      <c r="I29669" s="180"/>
      <c r="L29669" s="181"/>
      <c r="M29669" s="180"/>
      <c r="N29669" s="180"/>
      <c r="O29669" s="180"/>
    </row>
    <row r="29670" spans="8:15" s="179" customFormat="1" x14ac:dyDescent="0.2">
      <c r="H29670" s="180"/>
      <c r="I29670" s="180"/>
      <c r="L29670" s="181"/>
      <c r="M29670" s="180"/>
      <c r="N29670" s="180"/>
      <c r="O29670" s="180"/>
    </row>
    <row r="29671" spans="8:15" s="179" customFormat="1" x14ac:dyDescent="0.2">
      <c r="H29671" s="180"/>
      <c r="I29671" s="180"/>
      <c r="L29671" s="181"/>
      <c r="M29671" s="180"/>
      <c r="N29671" s="180"/>
      <c r="O29671" s="180"/>
    </row>
    <row r="29672" spans="8:15" s="179" customFormat="1" x14ac:dyDescent="0.2">
      <c r="H29672" s="180"/>
      <c r="I29672" s="180"/>
      <c r="L29672" s="181"/>
      <c r="M29672" s="180"/>
      <c r="N29672" s="180"/>
      <c r="O29672" s="180"/>
    </row>
    <row r="29673" spans="8:15" s="179" customFormat="1" x14ac:dyDescent="0.2">
      <c r="H29673" s="180"/>
      <c r="I29673" s="180"/>
      <c r="L29673" s="181"/>
      <c r="M29673" s="180"/>
      <c r="N29673" s="180"/>
      <c r="O29673" s="180"/>
    </row>
    <row r="29674" spans="8:15" s="179" customFormat="1" x14ac:dyDescent="0.2">
      <c r="H29674" s="180"/>
      <c r="I29674" s="180"/>
      <c r="L29674" s="181"/>
      <c r="M29674" s="180"/>
      <c r="N29674" s="180"/>
      <c r="O29674" s="180"/>
    </row>
    <row r="29675" spans="8:15" s="179" customFormat="1" x14ac:dyDescent="0.2">
      <c r="H29675" s="180"/>
      <c r="I29675" s="180"/>
      <c r="L29675" s="181"/>
      <c r="M29675" s="180"/>
      <c r="N29675" s="180"/>
      <c r="O29675" s="180"/>
    </row>
    <row r="29676" spans="8:15" s="179" customFormat="1" x14ac:dyDescent="0.2">
      <c r="H29676" s="180"/>
      <c r="I29676" s="180"/>
      <c r="L29676" s="181"/>
      <c r="M29676" s="180"/>
      <c r="N29676" s="180"/>
      <c r="O29676" s="180"/>
    </row>
    <row r="29677" spans="8:15" s="179" customFormat="1" x14ac:dyDescent="0.2">
      <c r="H29677" s="180"/>
      <c r="I29677" s="180"/>
      <c r="L29677" s="181"/>
      <c r="M29677" s="180"/>
      <c r="N29677" s="180"/>
      <c r="O29677" s="180"/>
    </row>
    <row r="29678" spans="8:15" s="179" customFormat="1" x14ac:dyDescent="0.2">
      <c r="H29678" s="180"/>
      <c r="I29678" s="180"/>
      <c r="L29678" s="181"/>
      <c r="M29678" s="180"/>
      <c r="N29678" s="180"/>
      <c r="O29678" s="180"/>
    </row>
    <row r="29679" spans="8:15" s="179" customFormat="1" x14ac:dyDescent="0.2">
      <c r="H29679" s="180"/>
      <c r="I29679" s="180"/>
      <c r="L29679" s="181"/>
      <c r="M29679" s="180"/>
      <c r="N29679" s="180"/>
      <c r="O29679" s="180"/>
    </row>
    <row r="29680" spans="8:15" s="179" customFormat="1" x14ac:dyDescent="0.2">
      <c r="H29680" s="180"/>
      <c r="I29680" s="180"/>
      <c r="L29680" s="181"/>
      <c r="M29680" s="180"/>
      <c r="N29680" s="180"/>
      <c r="O29680" s="180"/>
    </row>
    <row r="29681" spans="8:15" s="179" customFormat="1" x14ac:dyDescent="0.2">
      <c r="H29681" s="180"/>
      <c r="I29681" s="180"/>
      <c r="L29681" s="181"/>
      <c r="M29681" s="180"/>
      <c r="N29681" s="180"/>
      <c r="O29681" s="180"/>
    </row>
    <row r="29682" spans="8:15" s="179" customFormat="1" x14ac:dyDescent="0.2">
      <c r="H29682" s="180"/>
      <c r="I29682" s="180"/>
      <c r="L29682" s="181"/>
      <c r="M29682" s="180"/>
      <c r="N29682" s="180"/>
      <c r="O29682" s="180"/>
    </row>
    <row r="29683" spans="8:15" s="179" customFormat="1" x14ac:dyDescent="0.2">
      <c r="H29683" s="180"/>
      <c r="I29683" s="180"/>
      <c r="L29683" s="181"/>
      <c r="M29683" s="180"/>
      <c r="N29683" s="180"/>
      <c r="O29683" s="180"/>
    </row>
    <row r="29684" spans="8:15" s="179" customFormat="1" x14ac:dyDescent="0.2">
      <c r="H29684" s="180"/>
      <c r="I29684" s="180"/>
      <c r="L29684" s="181"/>
      <c r="M29684" s="180"/>
      <c r="N29684" s="180"/>
      <c r="O29684" s="180"/>
    </row>
    <row r="29685" spans="8:15" s="179" customFormat="1" x14ac:dyDescent="0.2">
      <c r="H29685" s="180"/>
      <c r="I29685" s="180"/>
      <c r="L29685" s="181"/>
      <c r="M29685" s="180"/>
      <c r="N29685" s="180"/>
      <c r="O29685" s="180"/>
    </row>
    <row r="29686" spans="8:15" s="179" customFormat="1" x14ac:dyDescent="0.2">
      <c r="H29686" s="180"/>
      <c r="I29686" s="180"/>
      <c r="L29686" s="181"/>
      <c r="M29686" s="180"/>
      <c r="N29686" s="180"/>
      <c r="O29686" s="180"/>
    </row>
    <row r="29687" spans="8:15" s="179" customFormat="1" x14ac:dyDescent="0.2">
      <c r="H29687" s="180"/>
      <c r="I29687" s="180"/>
      <c r="L29687" s="181"/>
      <c r="M29687" s="180"/>
      <c r="N29687" s="180"/>
      <c r="O29687" s="180"/>
    </row>
    <row r="29688" spans="8:15" s="179" customFormat="1" x14ac:dyDescent="0.2">
      <c r="H29688" s="180"/>
      <c r="I29688" s="180"/>
      <c r="L29688" s="181"/>
      <c r="M29688" s="180"/>
      <c r="N29688" s="180"/>
      <c r="O29688" s="180"/>
    </row>
    <row r="29689" spans="8:15" s="179" customFormat="1" x14ac:dyDescent="0.2">
      <c r="H29689" s="180"/>
      <c r="I29689" s="180"/>
      <c r="L29689" s="181"/>
      <c r="M29689" s="180"/>
      <c r="N29689" s="180"/>
      <c r="O29689" s="180"/>
    </row>
    <row r="29690" spans="8:15" s="179" customFormat="1" x14ac:dyDescent="0.2">
      <c r="H29690" s="180"/>
      <c r="I29690" s="180"/>
      <c r="L29690" s="181"/>
      <c r="M29690" s="180"/>
      <c r="N29690" s="180"/>
      <c r="O29690" s="180"/>
    </row>
    <row r="29691" spans="8:15" s="179" customFormat="1" x14ac:dyDescent="0.2">
      <c r="H29691" s="180"/>
      <c r="I29691" s="180"/>
      <c r="L29691" s="181"/>
      <c r="M29691" s="180"/>
      <c r="N29691" s="180"/>
      <c r="O29691" s="180"/>
    </row>
    <row r="29692" spans="8:15" s="179" customFormat="1" x14ac:dyDescent="0.2">
      <c r="H29692" s="180"/>
      <c r="I29692" s="180"/>
      <c r="L29692" s="181"/>
      <c r="M29692" s="180"/>
      <c r="N29692" s="180"/>
      <c r="O29692" s="180"/>
    </row>
    <row r="29693" spans="8:15" s="179" customFormat="1" x14ac:dyDescent="0.2">
      <c r="H29693" s="180"/>
      <c r="I29693" s="180"/>
      <c r="L29693" s="181"/>
      <c r="M29693" s="180"/>
      <c r="N29693" s="180"/>
      <c r="O29693" s="180"/>
    </row>
    <row r="29694" spans="8:15" s="179" customFormat="1" x14ac:dyDescent="0.2">
      <c r="H29694" s="180"/>
      <c r="I29694" s="180"/>
      <c r="L29694" s="181"/>
      <c r="M29694" s="180"/>
      <c r="N29694" s="180"/>
      <c r="O29694" s="180"/>
    </row>
    <row r="29695" spans="8:15" s="179" customFormat="1" x14ac:dyDescent="0.2">
      <c r="H29695" s="180"/>
      <c r="I29695" s="180"/>
      <c r="L29695" s="181"/>
      <c r="M29695" s="180"/>
      <c r="N29695" s="180"/>
      <c r="O29695" s="180"/>
    </row>
    <row r="29696" spans="8:15" s="179" customFormat="1" x14ac:dyDescent="0.2">
      <c r="H29696" s="180"/>
      <c r="I29696" s="180"/>
      <c r="L29696" s="181"/>
      <c r="M29696" s="180"/>
      <c r="N29696" s="180"/>
      <c r="O29696" s="180"/>
    </row>
    <row r="29697" spans="8:15" s="179" customFormat="1" x14ac:dyDescent="0.2">
      <c r="H29697" s="180"/>
      <c r="I29697" s="180"/>
      <c r="L29697" s="181"/>
      <c r="M29697" s="180"/>
      <c r="N29697" s="180"/>
      <c r="O29697" s="180"/>
    </row>
    <row r="29698" spans="8:15" s="179" customFormat="1" x14ac:dyDescent="0.2">
      <c r="H29698" s="180"/>
      <c r="I29698" s="180"/>
      <c r="L29698" s="181"/>
      <c r="M29698" s="180"/>
      <c r="N29698" s="180"/>
      <c r="O29698" s="180"/>
    </row>
    <row r="29699" spans="8:15" s="179" customFormat="1" x14ac:dyDescent="0.2">
      <c r="H29699" s="180"/>
      <c r="I29699" s="180"/>
      <c r="L29699" s="181"/>
      <c r="M29699" s="180"/>
      <c r="N29699" s="180"/>
      <c r="O29699" s="180"/>
    </row>
    <row r="29700" spans="8:15" s="179" customFormat="1" x14ac:dyDescent="0.2">
      <c r="H29700" s="180"/>
      <c r="I29700" s="180"/>
      <c r="L29700" s="181"/>
      <c r="M29700" s="180"/>
      <c r="N29700" s="180"/>
      <c r="O29700" s="180"/>
    </row>
    <row r="29701" spans="8:15" s="179" customFormat="1" x14ac:dyDescent="0.2">
      <c r="H29701" s="180"/>
      <c r="I29701" s="180"/>
      <c r="L29701" s="181"/>
      <c r="M29701" s="180"/>
      <c r="N29701" s="180"/>
      <c r="O29701" s="180"/>
    </row>
    <row r="29702" spans="8:15" s="179" customFormat="1" x14ac:dyDescent="0.2">
      <c r="H29702" s="180"/>
      <c r="I29702" s="180"/>
      <c r="L29702" s="181"/>
      <c r="M29702" s="180"/>
      <c r="N29702" s="180"/>
      <c r="O29702" s="180"/>
    </row>
    <row r="29703" spans="8:15" s="179" customFormat="1" x14ac:dyDescent="0.2">
      <c r="H29703" s="180"/>
      <c r="I29703" s="180"/>
      <c r="L29703" s="181"/>
      <c r="M29703" s="180"/>
      <c r="N29703" s="180"/>
      <c r="O29703" s="180"/>
    </row>
    <row r="29704" spans="8:15" s="179" customFormat="1" x14ac:dyDescent="0.2">
      <c r="H29704" s="180"/>
      <c r="I29704" s="180"/>
      <c r="L29704" s="181"/>
      <c r="M29704" s="180"/>
      <c r="N29704" s="180"/>
      <c r="O29704" s="180"/>
    </row>
    <row r="29705" spans="8:15" s="179" customFormat="1" x14ac:dyDescent="0.2">
      <c r="H29705" s="180"/>
      <c r="I29705" s="180"/>
      <c r="L29705" s="181"/>
      <c r="M29705" s="180"/>
      <c r="N29705" s="180"/>
      <c r="O29705" s="180"/>
    </row>
    <row r="29706" spans="8:15" s="179" customFormat="1" x14ac:dyDescent="0.2">
      <c r="H29706" s="180"/>
      <c r="I29706" s="180"/>
      <c r="L29706" s="181"/>
      <c r="M29706" s="180"/>
      <c r="N29706" s="180"/>
      <c r="O29706" s="180"/>
    </row>
    <row r="29707" spans="8:15" s="179" customFormat="1" x14ac:dyDescent="0.2">
      <c r="H29707" s="180"/>
      <c r="I29707" s="180"/>
      <c r="L29707" s="181"/>
      <c r="M29707" s="180"/>
      <c r="N29707" s="180"/>
      <c r="O29707" s="180"/>
    </row>
    <row r="29708" spans="8:15" s="179" customFormat="1" x14ac:dyDescent="0.2">
      <c r="H29708" s="180"/>
      <c r="I29708" s="180"/>
      <c r="L29708" s="181"/>
      <c r="M29708" s="180"/>
      <c r="N29708" s="180"/>
      <c r="O29708" s="180"/>
    </row>
    <row r="29709" spans="8:15" s="179" customFormat="1" x14ac:dyDescent="0.2">
      <c r="H29709" s="180"/>
      <c r="I29709" s="180"/>
      <c r="L29709" s="181"/>
      <c r="M29709" s="180"/>
      <c r="N29709" s="180"/>
      <c r="O29709" s="180"/>
    </row>
    <row r="29710" spans="8:15" s="179" customFormat="1" x14ac:dyDescent="0.2">
      <c r="H29710" s="180"/>
      <c r="I29710" s="180"/>
      <c r="L29710" s="181"/>
      <c r="M29710" s="180"/>
      <c r="N29710" s="180"/>
      <c r="O29710" s="180"/>
    </row>
    <row r="29711" spans="8:15" s="179" customFormat="1" x14ac:dyDescent="0.2">
      <c r="H29711" s="180"/>
      <c r="I29711" s="180"/>
      <c r="L29711" s="181"/>
      <c r="M29711" s="180"/>
      <c r="N29711" s="180"/>
      <c r="O29711" s="180"/>
    </row>
    <row r="29712" spans="8:15" s="179" customFormat="1" x14ac:dyDescent="0.2">
      <c r="H29712" s="180"/>
      <c r="I29712" s="180"/>
      <c r="L29712" s="181"/>
      <c r="M29712" s="180"/>
      <c r="N29712" s="180"/>
      <c r="O29712" s="180"/>
    </row>
    <row r="29713" spans="8:15" s="179" customFormat="1" x14ac:dyDescent="0.2">
      <c r="H29713" s="180"/>
      <c r="I29713" s="180"/>
      <c r="L29713" s="181"/>
      <c r="M29713" s="180"/>
      <c r="N29713" s="180"/>
      <c r="O29713" s="180"/>
    </row>
    <row r="29714" spans="8:15" s="179" customFormat="1" x14ac:dyDescent="0.2">
      <c r="H29714" s="180"/>
      <c r="I29714" s="180"/>
      <c r="L29714" s="181"/>
      <c r="M29714" s="180"/>
      <c r="N29714" s="180"/>
      <c r="O29714" s="180"/>
    </row>
    <row r="29715" spans="8:15" s="179" customFormat="1" x14ac:dyDescent="0.2">
      <c r="H29715" s="180"/>
      <c r="I29715" s="180"/>
      <c r="L29715" s="181"/>
      <c r="M29715" s="180"/>
      <c r="N29715" s="180"/>
      <c r="O29715" s="180"/>
    </row>
    <row r="29716" spans="8:15" s="179" customFormat="1" x14ac:dyDescent="0.2">
      <c r="H29716" s="180"/>
      <c r="I29716" s="180"/>
      <c r="L29716" s="181"/>
      <c r="M29716" s="180"/>
      <c r="N29716" s="180"/>
      <c r="O29716" s="180"/>
    </row>
    <row r="29717" spans="8:15" s="179" customFormat="1" x14ac:dyDescent="0.2">
      <c r="H29717" s="180"/>
      <c r="I29717" s="180"/>
      <c r="L29717" s="181"/>
      <c r="M29717" s="180"/>
      <c r="N29717" s="180"/>
      <c r="O29717" s="180"/>
    </row>
    <row r="29718" spans="8:15" s="179" customFormat="1" x14ac:dyDescent="0.2">
      <c r="H29718" s="180"/>
      <c r="I29718" s="180"/>
      <c r="L29718" s="181"/>
      <c r="M29718" s="180"/>
      <c r="N29718" s="180"/>
      <c r="O29718" s="180"/>
    </row>
    <row r="29719" spans="8:15" s="179" customFormat="1" x14ac:dyDescent="0.2">
      <c r="H29719" s="180"/>
      <c r="I29719" s="180"/>
      <c r="L29719" s="181"/>
      <c r="M29719" s="180"/>
      <c r="N29719" s="180"/>
      <c r="O29719" s="180"/>
    </row>
    <row r="29720" spans="8:15" s="179" customFormat="1" x14ac:dyDescent="0.2">
      <c r="H29720" s="180"/>
      <c r="I29720" s="180"/>
      <c r="L29720" s="181"/>
      <c r="M29720" s="180"/>
      <c r="N29720" s="180"/>
      <c r="O29720" s="180"/>
    </row>
    <row r="29721" spans="8:15" s="179" customFormat="1" x14ac:dyDescent="0.2">
      <c r="H29721" s="180"/>
      <c r="I29721" s="180"/>
      <c r="L29721" s="181"/>
      <c r="M29721" s="180"/>
      <c r="N29721" s="180"/>
      <c r="O29721" s="180"/>
    </row>
    <row r="29722" spans="8:15" s="179" customFormat="1" x14ac:dyDescent="0.2">
      <c r="H29722" s="180"/>
      <c r="I29722" s="180"/>
      <c r="L29722" s="181"/>
      <c r="M29722" s="180"/>
      <c r="N29722" s="180"/>
      <c r="O29722" s="180"/>
    </row>
    <row r="29723" spans="8:15" s="179" customFormat="1" x14ac:dyDescent="0.2">
      <c r="H29723" s="180"/>
      <c r="I29723" s="180"/>
      <c r="L29723" s="181"/>
      <c r="M29723" s="180"/>
      <c r="N29723" s="180"/>
      <c r="O29723" s="180"/>
    </row>
    <row r="29724" spans="8:15" s="179" customFormat="1" x14ac:dyDescent="0.2">
      <c r="H29724" s="180"/>
      <c r="I29724" s="180"/>
      <c r="L29724" s="181"/>
      <c r="M29724" s="180"/>
      <c r="N29724" s="180"/>
      <c r="O29724" s="180"/>
    </row>
    <row r="29725" spans="8:15" s="179" customFormat="1" x14ac:dyDescent="0.2">
      <c r="H29725" s="180"/>
      <c r="I29725" s="180"/>
      <c r="L29725" s="181"/>
      <c r="M29725" s="180"/>
      <c r="N29725" s="180"/>
      <c r="O29725" s="180"/>
    </row>
    <row r="29726" spans="8:15" s="179" customFormat="1" x14ac:dyDescent="0.2">
      <c r="H29726" s="180"/>
      <c r="I29726" s="180"/>
      <c r="L29726" s="181"/>
      <c r="M29726" s="180"/>
      <c r="N29726" s="180"/>
      <c r="O29726" s="180"/>
    </row>
    <row r="29727" spans="8:15" s="179" customFormat="1" x14ac:dyDescent="0.2">
      <c r="H29727" s="180"/>
      <c r="I29727" s="180"/>
      <c r="L29727" s="181"/>
      <c r="M29727" s="180"/>
      <c r="N29727" s="180"/>
      <c r="O29727" s="180"/>
    </row>
    <row r="29728" spans="8:15" s="179" customFormat="1" x14ac:dyDescent="0.2">
      <c r="H29728" s="180"/>
      <c r="I29728" s="180"/>
      <c r="L29728" s="181"/>
      <c r="M29728" s="180"/>
      <c r="N29728" s="180"/>
      <c r="O29728" s="180"/>
    </row>
    <row r="29729" spans="8:15" s="179" customFormat="1" x14ac:dyDescent="0.2">
      <c r="H29729" s="180"/>
      <c r="I29729" s="180"/>
      <c r="L29729" s="181"/>
      <c r="M29729" s="180"/>
      <c r="N29729" s="180"/>
      <c r="O29729" s="180"/>
    </row>
    <row r="29730" spans="8:15" s="179" customFormat="1" x14ac:dyDescent="0.2">
      <c r="H29730" s="180"/>
      <c r="I29730" s="180"/>
      <c r="L29730" s="181"/>
      <c r="M29730" s="180"/>
      <c r="N29730" s="180"/>
      <c r="O29730" s="180"/>
    </row>
    <row r="29731" spans="8:15" s="179" customFormat="1" x14ac:dyDescent="0.2">
      <c r="H29731" s="180"/>
      <c r="I29731" s="180"/>
      <c r="L29731" s="181"/>
      <c r="M29731" s="180"/>
      <c r="N29731" s="180"/>
      <c r="O29731" s="180"/>
    </row>
    <row r="29732" spans="8:15" s="179" customFormat="1" x14ac:dyDescent="0.2">
      <c r="H29732" s="180"/>
      <c r="I29732" s="180"/>
      <c r="L29732" s="181"/>
      <c r="M29732" s="180"/>
      <c r="N29732" s="180"/>
      <c r="O29732" s="180"/>
    </row>
    <row r="29733" spans="8:15" s="179" customFormat="1" x14ac:dyDescent="0.2">
      <c r="H29733" s="180"/>
      <c r="I29733" s="180"/>
      <c r="L29733" s="181"/>
      <c r="M29733" s="180"/>
      <c r="N29733" s="180"/>
      <c r="O29733" s="180"/>
    </row>
    <row r="29734" spans="8:15" s="179" customFormat="1" x14ac:dyDescent="0.2">
      <c r="H29734" s="180"/>
      <c r="I29734" s="180"/>
      <c r="L29734" s="181"/>
      <c r="M29734" s="180"/>
      <c r="N29734" s="180"/>
      <c r="O29734" s="180"/>
    </row>
    <row r="29735" spans="8:15" s="179" customFormat="1" x14ac:dyDescent="0.2">
      <c r="H29735" s="180"/>
      <c r="I29735" s="180"/>
      <c r="L29735" s="181"/>
      <c r="M29735" s="180"/>
      <c r="N29735" s="180"/>
      <c r="O29735" s="180"/>
    </row>
    <row r="29736" spans="8:15" s="179" customFormat="1" x14ac:dyDescent="0.2">
      <c r="H29736" s="180"/>
      <c r="I29736" s="180"/>
      <c r="L29736" s="181"/>
      <c r="M29736" s="180"/>
      <c r="N29736" s="180"/>
      <c r="O29736" s="180"/>
    </row>
    <row r="29737" spans="8:15" s="179" customFormat="1" x14ac:dyDescent="0.2">
      <c r="H29737" s="180"/>
      <c r="I29737" s="180"/>
      <c r="L29737" s="181"/>
      <c r="M29737" s="180"/>
      <c r="N29737" s="180"/>
      <c r="O29737" s="180"/>
    </row>
    <row r="29738" spans="8:15" s="179" customFormat="1" x14ac:dyDescent="0.2">
      <c r="H29738" s="180"/>
      <c r="I29738" s="180"/>
      <c r="L29738" s="181"/>
      <c r="M29738" s="180"/>
      <c r="N29738" s="180"/>
      <c r="O29738" s="180"/>
    </row>
    <row r="29739" spans="8:15" s="179" customFormat="1" x14ac:dyDescent="0.2">
      <c r="H29739" s="180"/>
      <c r="I29739" s="180"/>
      <c r="L29739" s="181"/>
      <c r="M29739" s="180"/>
      <c r="N29739" s="180"/>
      <c r="O29739" s="180"/>
    </row>
    <row r="29740" spans="8:15" s="179" customFormat="1" x14ac:dyDescent="0.2">
      <c r="H29740" s="180"/>
      <c r="I29740" s="180"/>
      <c r="L29740" s="181"/>
      <c r="M29740" s="180"/>
      <c r="N29740" s="180"/>
      <c r="O29740" s="180"/>
    </row>
    <row r="29741" spans="8:15" s="179" customFormat="1" x14ac:dyDescent="0.2">
      <c r="H29741" s="180"/>
      <c r="I29741" s="180"/>
      <c r="L29741" s="181"/>
      <c r="M29741" s="180"/>
      <c r="N29741" s="180"/>
      <c r="O29741" s="180"/>
    </row>
    <row r="29742" spans="8:15" s="179" customFormat="1" x14ac:dyDescent="0.2">
      <c r="H29742" s="180"/>
      <c r="I29742" s="180"/>
      <c r="L29742" s="181"/>
      <c r="M29742" s="180"/>
      <c r="N29742" s="180"/>
      <c r="O29742" s="180"/>
    </row>
    <row r="29743" spans="8:15" s="179" customFormat="1" x14ac:dyDescent="0.2">
      <c r="H29743" s="180"/>
      <c r="I29743" s="180"/>
      <c r="L29743" s="181"/>
      <c r="M29743" s="180"/>
      <c r="N29743" s="180"/>
      <c r="O29743" s="180"/>
    </row>
    <row r="29744" spans="8:15" s="179" customFormat="1" x14ac:dyDescent="0.2">
      <c r="H29744" s="180"/>
      <c r="I29744" s="180"/>
      <c r="L29744" s="181"/>
      <c r="M29744" s="180"/>
      <c r="N29744" s="180"/>
      <c r="O29744" s="180"/>
    </row>
    <row r="29745" spans="8:15" s="179" customFormat="1" x14ac:dyDescent="0.2">
      <c r="H29745" s="180"/>
      <c r="I29745" s="180"/>
      <c r="L29745" s="181"/>
      <c r="M29745" s="180"/>
      <c r="N29745" s="180"/>
      <c r="O29745" s="180"/>
    </row>
    <row r="29746" spans="8:15" s="179" customFormat="1" x14ac:dyDescent="0.2">
      <c r="H29746" s="180"/>
      <c r="I29746" s="180"/>
      <c r="L29746" s="181"/>
      <c r="M29746" s="180"/>
      <c r="N29746" s="180"/>
      <c r="O29746" s="180"/>
    </row>
    <row r="29747" spans="8:15" s="179" customFormat="1" x14ac:dyDescent="0.2">
      <c r="H29747" s="180"/>
      <c r="I29747" s="180"/>
      <c r="L29747" s="181"/>
      <c r="M29747" s="180"/>
      <c r="N29747" s="180"/>
      <c r="O29747" s="180"/>
    </row>
    <row r="29748" spans="8:15" s="179" customFormat="1" x14ac:dyDescent="0.2">
      <c r="H29748" s="180"/>
      <c r="I29748" s="180"/>
      <c r="L29748" s="181"/>
      <c r="M29748" s="180"/>
      <c r="N29748" s="180"/>
      <c r="O29748" s="180"/>
    </row>
    <row r="29749" spans="8:15" s="179" customFormat="1" x14ac:dyDescent="0.2">
      <c r="H29749" s="180"/>
      <c r="I29749" s="180"/>
      <c r="L29749" s="181"/>
      <c r="M29749" s="180"/>
      <c r="N29749" s="180"/>
      <c r="O29749" s="180"/>
    </row>
    <row r="29750" spans="8:15" s="179" customFormat="1" x14ac:dyDescent="0.2">
      <c r="H29750" s="180"/>
      <c r="I29750" s="180"/>
      <c r="L29750" s="181"/>
      <c r="M29750" s="180"/>
      <c r="N29750" s="180"/>
      <c r="O29750" s="180"/>
    </row>
    <row r="29751" spans="8:15" s="179" customFormat="1" x14ac:dyDescent="0.2">
      <c r="H29751" s="180"/>
      <c r="I29751" s="180"/>
      <c r="L29751" s="181"/>
      <c r="M29751" s="180"/>
      <c r="N29751" s="180"/>
      <c r="O29751" s="180"/>
    </row>
    <row r="29752" spans="8:15" s="179" customFormat="1" x14ac:dyDescent="0.2">
      <c r="H29752" s="180"/>
      <c r="I29752" s="180"/>
      <c r="L29752" s="181"/>
      <c r="M29752" s="180"/>
      <c r="N29752" s="180"/>
      <c r="O29752" s="180"/>
    </row>
    <row r="29753" spans="8:15" s="179" customFormat="1" x14ac:dyDescent="0.2">
      <c r="H29753" s="180"/>
      <c r="I29753" s="180"/>
      <c r="L29753" s="181"/>
      <c r="M29753" s="180"/>
      <c r="N29753" s="180"/>
      <c r="O29753" s="180"/>
    </row>
    <row r="29754" spans="8:15" s="179" customFormat="1" x14ac:dyDescent="0.2">
      <c r="H29754" s="180"/>
      <c r="I29754" s="180"/>
      <c r="L29754" s="181"/>
      <c r="M29754" s="180"/>
      <c r="N29754" s="180"/>
      <c r="O29754" s="180"/>
    </row>
    <row r="29755" spans="8:15" s="179" customFormat="1" x14ac:dyDescent="0.2">
      <c r="H29755" s="180"/>
      <c r="I29755" s="180"/>
      <c r="L29755" s="181"/>
      <c r="M29755" s="180"/>
      <c r="N29755" s="180"/>
      <c r="O29755" s="180"/>
    </row>
    <row r="29756" spans="8:15" s="179" customFormat="1" x14ac:dyDescent="0.2">
      <c r="H29756" s="180"/>
      <c r="I29756" s="180"/>
      <c r="L29756" s="181"/>
      <c r="M29756" s="180"/>
      <c r="N29756" s="180"/>
      <c r="O29756" s="180"/>
    </row>
    <row r="29757" spans="8:15" s="179" customFormat="1" x14ac:dyDescent="0.2">
      <c r="H29757" s="180"/>
      <c r="I29757" s="180"/>
      <c r="L29757" s="181"/>
      <c r="M29757" s="180"/>
      <c r="N29757" s="180"/>
      <c r="O29757" s="180"/>
    </row>
    <row r="29758" spans="8:15" s="179" customFormat="1" x14ac:dyDescent="0.2">
      <c r="H29758" s="180"/>
      <c r="I29758" s="180"/>
      <c r="L29758" s="181"/>
      <c r="M29758" s="180"/>
      <c r="N29758" s="180"/>
      <c r="O29758" s="180"/>
    </row>
    <row r="29759" spans="8:15" s="179" customFormat="1" x14ac:dyDescent="0.2">
      <c r="H29759" s="180"/>
      <c r="I29759" s="180"/>
      <c r="L29759" s="181"/>
      <c r="M29759" s="180"/>
      <c r="N29759" s="180"/>
      <c r="O29759" s="180"/>
    </row>
    <row r="29760" spans="8:15" s="179" customFormat="1" x14ac:dyDescent="0.2">
      <c r="H29760" s="180"/>
      <c r="I29760" s="180"/>
      <c r="L29760" s="181"/>
      <c r="M29760" s="180"/>
      <c r="N29760" s="180"/>
      <c r="O29760" s="180"/>
    </row>
    <row r="29761" spans="8:15" s="179" customFormat="1" x14ac:dyDescent="0.2">
      <c r="H29761" s="180"/>
      <c r="I29761" s="180"/>
      <c r="L29761" s="181"/>
      <c r="M29761" s="180"/>
      <c r="N29761" s="180"/>
      <c r="O29761" s="180"/>
    </row>
    <row r="29762" spans="8:15" s="179" customFormat="1" x14ac:dyDescent="0.2">
      <c r="H29762" s="180"/>
      <c r="I29762" s="180"/>
      <c r="L29762" s="181"/>
      <c r="M29762" s="180"/>
      <c r="N29762" s="180"/>
      <c r="O29762" s="180"/>
    </row>
    <row r="29763" spans="8:15" s="179" customFormat="1" x14ac:dyDescent="0.2">
      <c r="H29763" s="180"/>
      <c r="I29763" s="180"/>
      <c r="L29763" s="181"/>
      <c r="M29763" s="180"/>
      <c r="N29763" s="180"/>
      <c r="O29763" s="180"/>
    </row>
    <row r="29764" spans="8:15" s="179" customFormat="1" x14ac:dyDescent="0.2">
      <c r="H29764" s="180"/>
      <c r="I29764" s="180"/>
      <c r="L29764" s="181"/>
      <c r="M29764" s="180"/>
      <c r="N29764" s="180"/>
      <c r="O29764" s="180"/>
    </row>
    <row r="29765" spans="8:15" s="179" customFormat="1" x14ac:dyDescent="0.2">
      <c r="H29765" s="180"/>
      <c r="I29765" s="180"/>
      <c r="L29765" s="181"/>
      <c r="M29765" s="180"/>
      <c r="N29765" s="180"/>
      <c r="O29765" s="180"/>
    </row>
    <row r="29766" spans="8:15" s="179" customFormat="1" x14ac:dyDescent="0.2">
      <c r="H29766" s="180"/>
      <c r="I29766" s="180"/>
      <c r="L29766" s="181"/>
      <c r="M29766" s="180"/>
      <c r="N29766" s="180"/>
      <c r="O29766" s="180"/>
    </row>
    <row r="29767" spans="8:15" s="179" customFormat="1" x14ac:dyDescent="0.2">
      <c r="H29767" s="180"/>
      <c r="I29767" s="180"/>
      <c r="L29767" s="181"/>
      <c r="M29767" s="180"/>
      <c r="N29767" s="180"/>
      <c r="O29767" s="180"/>
    </row>
    <row r="29768" spans="8:15" s="179" customFormat="1" x14ac:dyDescent="0.2">
      <c r="H29768" s="180"/>
      <c r="I29768" s="180"/>
      <c r="L29768" s="181"/>
      <c r="M29768" s="180"/>
      <c r="N29768" s="180"/>
      <c r="O29768" s="180"/>
    </row>
    <row r="29769" spans="8:15" s="179" customFormat="1" x14ac:dyDescent="0.2">
      <c r="H29769" s="180"/>
      <c r="I29769" s="180"/>
      <c r="L29769" s="181"/>
      <c r="M29769" s="180"/>
      <c r="N29769" s="180"/>
      <c r="O29769" s="180"/>
    </row>
    <row r="29770" spans="8:15" s="179" customFormat="1" x14ac:dyDescent="0.2">
      <c r="H29770" s="180"/>
      <c r="I29770" s="180"/>
      <c r="L29770" s="181"/>
      <c r="M29770" s="180"/>
      <c r="N29770" s="180"/>
      <c r="O29770" s="180"/>
    </row>
    <row r="29771" spans="8:15" s="179" customFormat="1" x14ac:dyDescent="0.2">
      <c r="H29771" s="180"/>
      <c r="I29771" s="180"/>
      <c r="L29771" s="181"/>
      <c r="M29771" s="180"/>
      <c r="N29771" s="180"/>
      <c r="O29771" s="180"/>
    </row>
    <row r="29772" spans="8:15" s="179" customFormat="1" x14ac:dyDescent="0.2">
      <c r="H29772" s="180"/>
      <c r="I29772" s="180"/>
      <c r="L29772" s="181"/>
      <c r="M29772" s="180"/>
      <c r="N29772" s="180"/>
      <c r="O29772" s="180"/>
    </row>
    <row r="29773" spans="8:15" s="179" customFormat="1" x14ac:dyDescent="0.2">
      <c r="H29773" s="180"/>
      <c r="I29773" s="180"/>
      <c r="L29773" s="181"/>
      <c r="M29773" s="180"/>
      <c r="N29773" s="180"/>
      <c r="O29773" s="180"/>
    </row>
    <row r="29774" spans="8:15" s="179" customFormat="1" x14ac:dyDescent="0.2">
      <c r="H29774" s="180"/>
      <c r="I29774" s="180"/>
      <c r="L29774" s="181"/>
      <c r="M29774" s="180"/>
      <c r="N29774" s="180"/>
      <c r="O29774" s="180"/>
    </row>
    <row r="29775" spans="8:15" s="179" customFormat="1" x14ac:dyDescent="0.2">
      <c r="H29775" s="180"/>
      <c r="I29775" s="180"/>
      <c r="L29775" s="181"/>
      <c r="M29775" s="180"/>
      <c r="N29775" s="180"/>
      <c r="O29775" s="180"/>
    </row>
    <row r="29776" spans="8:15" s="179" customFormat="1" x14ac:dyDescent="0.2">
      <c r="H29776" s="180"/>
      <c r="I29776" s="180"/>
      <c r="L29776" s="181"/>
      <c r="M29776" s="180"/>
      <c r="N29776" s="180"/>
      <c r="O29776" s="180"/>
    </row>
    <row r="29777" spans="8:15" s="179" customFormat="1" x14ac:dyDescent="0.2">
      <c r="H29777" s="180"/>
      <c r="I29777" s="180"/>
      <c r="L29777" s="181"/>
      <c r="M29777" s="180"/>
      <c r="N29777" s="180"/>
      <c r="O29777" s="180"/>
    </row>
    <row r="29778" spans="8:15" s="179" customFormat="1" x14ac:dyDescent="0.2">
      <c r="H29778" s="180"/>
      <c r="I29778" s="180"/>
      <c r="L29778" s="181"/>
      <c r="M29778" s="180"/>
      <c r="N29778" s="180"/>
      <c r="O29778" s="180"/>
    </row>
    <row r="29779" spans="8:15" s="179" customFormat="1" x14ac:dyDescent="0.2">
      <c r="H29779" s="180"/>
      <c r="I29779" s="180"/>
      <c r="L29779" s="181"/>
      <c r="M29779" s="180"/>
      <c r="N29779" s="180"/>
      <c r="O29779" s="180"/>
    </row>
    <row r="29780" spans="8:15" s="179" customFormat="1" x14ac:dyDescent="0.2">
      <c r="H29780" s="180"/>
      <c r="I29780" s="180"/>
      <c r="L29780" s="181"/>
      <c r="M29780" s="180"/>
      <c r="N29780" s="180"/>
      <c r="O29780" s="180"/>
    </row>
    <row r="29781" spans="8:15" s="179" customFormat="1" x14ac:dyDescent="0.2">
      <c r="H29781" s="180"/>
      <c r="I29781" s="180"/>
      <c r="L29781" s="181"/>
      <c r="M29781" s="180"/>
      <c r="N29781" s="180"/>
      <c r="O29781" s="180"/>
    </row>
    <row r="29782" spans="8:15" s="179" customFormat="1" x14ac:dyDescent="0.2">
      <c r="H29782" s="180"/>
      <c r="I29782" s="180"/>
      <c r="L29782" s="181"/>
      <c r="M29782" s="180"/>
      <c r="N29782" s="180"/>
      <c r="O29782" s="180"/>
    </row>
    <row r="29783" spans="8:15" s="179" customFormat="1" x14ac:dyDescent="0.2">
      <c r="H29783" s="180"/>
      <c r="I29783" s="180"/>
      <c r="L29783" s="181"/>
      <c r="M29783" s="180"/>
      <c r="N29783" s="180"/>
      <c r="O29783" s="180"/>
    </row>
    <row r="29784" spans="8:15" s="179" customFormat="1" x14ac:dyDescent="0.2">
      <c r="H29784" s="180"/>
      <c r="I29784" s="180"/>
      <c r="L29784" s="181"/>
      <c r="M29784" s="180"/>
      <c r="N29784" s="180"/>
      <c r="O29784" s="180"/>
    </row>
    <row r="29785" spans="8:15" s="179" customFormat="1" x14ac:dyDescent="0.2">
      <c r="H29785" s="180"/>
      <c r="I29785" s="180"/>
      <c r="L29785" s="181"/>
      <c r="M29785" s="180"/>
      <c r="N29785" s="180"/>
      <c r="O29785" s="180"/>
    </row>
    <row r="29786" spans="8:15" s="179" customFormat="1" x14ac:dyDescent="0.2">
      <c r="H29786" s="180"/>
      <c r="I29786" s="180"/>
      <c r="L29786" s="181"/>
      <c r="M29786" s="180"/>
      <c r="N29786" s="180"/>
      <c r="O29786" s="180"/>
    </row>
    <row r="29787" spans="8:15" s="179" customFormat="1" x14ac:dyDescent="0.2">
      <c r="H29787" s="180"/>
      <c r="I29787" s="180"/>
      <c r="L29787" s="181"/>
      <c r="M29787" s="180"/>
      <c r="N29787" s="180"/>
      <c r="O29787" s="180"/>
    </row>
    <row r="29788" spans="8:15" s="179" customFormat="1" x14ac:dyDescent="0.2">
      <c r="H29788" s="180"/>
      <c r="I29788" s="180"/>
      <c r="L29788" s="181"/>
      <c r="M29788" s="180"/>
      <c r="N29788" s="180"/>
      <c r="O29788" s="180"/>
    </row>
    <row r="29789" spans="8:15" s="179" customFormat="1" x14ac:dyDescent="0.2">
      <c r="H29789" s="180"/>
      <c r="I29789" s="180"/>
      <c r="L29789" s="181"/>
      <c r="M29789" s="180"/>
      <c r="N29789" s="180"/>
      <c r="O29789" s="180"/>
    </row>
    <row r="29790" spans="8:15" s="179" customFormat="1" x14ac:dyDescent="0.2">
      <c r="H29790" s="180"/>
      <c r="I29790" s="180"/>
      <c r="L29790" s="181"/>
      <c r="M29790" s="180"/>
      <c r="N29790" s="180"/>
      <c r="O29790" s="180"/>
    </row>
    <row r="29791" spans="8:15" s="179" customFormat="1" x14ac:dyDescent="0.2">
      <c r="H29791" s="180"/>
      <c r="I29791" s="180"/>
      <c r="L29791" s="181"/>
      <c r="M29791" s="180"/>
      <c r="N29791" s="180"/>
      <c r="O29791" s="180"/>
    </row>
    <row r="29792" spans="8:15" s="179" customFormat="1" x14ac:dyDescent="0.2">
      <c r="H29792" s="180"/>
      <c r="I29792" s="180"/>
      <c r="L29792" s="181"/>
      <c r="M29792" s="180"/>
      <c r="N29792" s="180"/>
      <c r="O29792" s="180"/>
    </row>
    <row r="29793" spans="8:15" s="179" customFormat="1" x14ac:dyDescent="0.2">
      <c r="H29793" s="180"/>
      <c r="I29793" s="180"/>
      <c r="L29793" s="181"/>
      <c r="M29793" s="180"/>
      <c r="N29793" s="180"/>
      <c r="O29793" s="180"/>
    </row>
    <row r="29794" spans="8:15" s="179" customFormat="1" x14ac:dyDescent="0.2">
      <c r="H29794" s="180"/>
      <c r="I29794" s="180"/>
      <c r="L29794" s="181"/>
      <c r="M29794" s="180"/>
      <c r="N29794" s="180"/>
      <c r="O29794" s="180"/>
    </row>
    <row r="29795" spans="8:15" s="179" customFormat="1" x14ac:dyDescent="0.2">
      <c r="H29795" s="180"/>
      <c r="I29795" s="180"/>
      <c r="L29795" s="181"/>
      <c r="M29795" s="180"/>
      <c r="N29795" s="180"/>
      <c r="O29795" s="180"/>
    </row>
    <row r="29796" spans="8:15" s="179" customFormat="1" x14ac:dyDescent="0.2">
      <c r="H29796" s="180"/>
      <c r="I29796" s="180"/>
      <c r="L29796" s="181"/>
      <c r="M29796" s="180"/>
      <c r="N29796" s="180"/>
      <c r="O29796" s="180"/>
    </row>
    <row r="29797" spans="8:15" s="179" customFormat="1" x14ac:dyDescent="0.2">
      <c r="H29797" s="180"/>
      <c r="I29797" s="180"/>
      <c r="L29797" s="181"/>
      <c r="M29797" s="180"/>
      <c r="N29797" s="180"/>
      <c r="O29797" s="180"/>
    </row>
    <row r="29798" spans="8:15" s="179" customFormat="1" x14ac:dyDescent="0.2">
      <c r="H29798" s="180"/>
      <c r="I29798" s="180"/>
      <c r="L29798" s="181"/>
      <c r="M29798" s="180"/>
      <c r="N29798" s="180"/>
      <c r="O29798" s="180"/>
    </row>
    <row r="29799" spans="8:15" s="179" customFormat="1" x14ac:dyDescent="0.2">
      <c r="H29799" s="180"/>
      <c r="I29799" s="180"/>
      <c r="L29799" s="181"/>
      <c r="M29799" s="180"/>
      <c r="N29799" s="180"/>
      <c r="O29799" s="180"/>
    </row>
    <row r="29800" spans="8:15" s="179" customFormat="1" x14ac:dyDescent="0.2">
      <c r="H29800" s="180"/>
      <c r="I29800" s="180"/>
      <c r="L29800" s="181"/>
      <c r="M29800" s="180"/>
      <c r="N29800" s="180"/>
      <c r="O29800" s="180"/>
    </row>
    <row r="29801" spans="8:15" s="179" customFormat="1" x14ac:dyDescent="0.2">
      <c r="H29801" s="180"/>
      <c r="I29801" s="180"/>
      <c r="L29801" s="181"/>
      <c r="M29801" s="180"/>
      <c r="N29801" s="180"/>
      <c r="O29801" s="180"/>
    </row>
    <row r="29802" spans="8:15" s="179" customFormat="1" x14ac:dyDescent="0.2">
      <c r="H29802" s="180"/>
      <c r="I29802" s="180"/>
      <c r="L29802" s="181"/>
      <c r="M29802" s="180"/>
      <c r="N29802" s="180"/>
      <c r="O29802" s="180"/>
    </row>
    <row r="29803" spans="8:15" s="179" customFormat="1" x14ac:dyDescent="0.2">
      <c r="H29803" s="180"/>
      <c r="I29803" s="180"/>
      <c r="L29803" s="181"/>
      <c r="M29803" s="180"/>
      <c r="N29803" s="180"/>
      <c r="O29803" s="180"/>
    </row>
    <row r="29804" spans="8:15" s="179" customFormat="1" x14ac:dyDescent="0.2">
      <c r="H29804" s="180"/>
      <c r="I29804" s="180"/>
      <c r="L29804" s="181"/>
      <c r="M29804" s="180"/>
      <c r="N29804" s="180"/>
      <c r="O29804" s="180"/>
    </row>
    <row r="29805" spans="8:15" s="179" customFormat="1" x14ac:dyDescent="0.2">
      <c r="H29805" s="180"/>
      <c r="I29805" s="180"/>
      <c r="L29805" s="181"/>
      <c r="M29805" s="180"/>
      <c r="N29805" s="180"/>
      <c r="O29805" s="180"/>
    </row>
    <row r="29806" spans="8:15" s="179" customFormat="1" x14ac:dyDescent="0.2">
      <c r="H29806" s="180"/>
      <c r="I29806" s="180"/>
      <c r="L29806" s="181"/>
      <c r="M29806" s="180"/>
      <c r="N29806" s="180"/>
      <c r="O29806" s="180"/>
    </row>
    <row r="29807" spans="8:15" s="179" customFormat="1" x14ac:dyDescent="0.2">
      <c r="H29807" s="180"/>
      <c r="I29807" s="180"/>
      <c r="L29807" s="181"/>
      <c r="M29807" s="180"/>
      <c r="N29807" s="180"/>
      <c r="O29807" s="180"/>
    </row>
    <row r="29808" spans="8:15" s="179" customFormat="1" x14ac:dyDescent="0.2">
      <c r="H29808" s="180"/>
      <c r="I29808" s="180"/>
      <c r="L29808" s="181"/>
      <c r="M29808" s="180"/>
      <c r="N29808" s="180"/>
      <c r="O29808" s="180"/>
    </row>
    <row r="29809" spans="8:15" s="179" customFormat="1" x14ac:dyDescent="0.2">
      <c r="H29809" s="180"/>
      <c r="I29809" s="180"/>
      <c r="L29809" s="181"/>
      <c r="M29809" s="180"/>
      <c r="N29809" s="180"/>
      <c r="O29809" s="180"/>
    </row>
    <row r="29810" spans="8:15" s="179" customFormat="1" x14ac:dyDescent="0.2">
      <c r="H29810" s="180"/>
      <c r="I29810" s="180"/>
      <c r="L29810" s="181"/>
      <c r="M29810" s="180"/>
      <c r="N29810" s="180"/>
      <c r="O29810" s="180"/>
    </row>
    <row r="29811" spans="8:15" s="179" customFormat="1" x14ac:dyDescent="0.2">
      <c r="H29811" s="180"/>
      <c r="I29811" s="180"/>
      <c r="L29811" s="181"/>
      <c r="M29811" s="180"/>
      <c r="N29811" s="180"/>
      <c r="O29811" s="180"/>
    </row>
    <row r="29812" spans="8:15" s="179" customFormat="1" x14ac:dyDescent="0.2">
      <c r="H29812" s="180"/>
      <c r="I29812" s="180"/>
      <c r="L29812" s="181"/>
      <c r="M29812" s="180"/>
      <c r="N29812" s="180"/>
      <c r="O29812" s="180"/>
    </row>
    <row r="29813" spans="8:15" s="179" customFormat="1" x14ac:dyDescent="0.2">
      <c r="H29813" s="180"/>
      <c r="I29813" s="180"/>
      <c r="L29813" s="181"/>
      <c r="M29813" s="180"/>
      <c r="N29813" s="180"/>
      <c r="O29813" s="180"/>
    </row>
    <row r="29814" spans="8:15" s="179" customFormat="1" x14ac:dyDescent="0.2">
      <c r="H29814" s="180"/>
      <c r="I29814" s="180"/>
      <c r="L29814" s="181"/>
      <c r="M29814" s="180"/>
      <c r="N29814" s="180"/>
      <c r="O29814" s="180"/>
    </row>
    <row r="29815" spans="8:15" s="179" customFormat="1" x14ac:dyDescent="0.2">
      <c r="H29815" s="180"/>
      <c r="I29815" s="180"/>
      <c r="L29815" s="181"/>
      <c r="M29815" s="180"/>
      <c r="N29815" s="180"/>
      <c r="O29815" s="180"/>
    </row>
    <row r="29816" spans="8:15" s="179" customFormat="1" x14ac:dyDescent="0.2">
      <c r="H29816" s="180"/>
      <c r="I29816" s="180"/>
      <c r="L29816" s="181"/>
      <c r="M29816" s="180"/>
      <c r="N29816" s="180"/>
      <c r="O29816" s="180"/>
    </row>
    <row r="29817" spans="8:15" s="179" customFormat="1" x14ac:dyDescent="0.2">
      <c r="H29817" s="180"/>
      <c r="I29817" s="180"/>
      <c r="L29817" s="181"/>
      <c r="M29817" s="180"/>
      <c r="N29817" s="180"/>
      <c r="O29817" s="180"/>
    </row>
    <row r="29818" spans="8:15" s="179" customFormat="1" x14ac:dyDescent="0.2">
      <c r="H29818" s="180"/>
      <c r="I29818" s="180"/>
      <c r="L29818" s="181"/>
      <c r="M29818" s="180"/>
      <c r="N29818" s="180"/>
      <c r="O29818" s="180"/>
    </row>
    <row r="29819" spans="8:15" s="179" customFormat="1" x14ac:dyDescent="0.2">
      <c r="H29819" s="180"/>
      <c r="I29819" s="180"/>
      <c r="L29819" s="181"/>
      <c r="M29819" s="180"/>
      <c r="N29819" s="180"/>
      <c r="O29819" s="180"/>
    </row>
    <row r="29820" spans="8:15" s="179" customFormat="1" x14ac:dyDescent="0.2">
      <c r="H29820" s="180"/>
      <c r="I29820" s="180"/>
      <c r="L29820" s="181"/>
      <c r="M29820" s="180"/>
      <c r="N29820" s="180"/>
      <c r="O29820" s="180"/>
    </row>
    <row r="29821" spans="8:15" s="179" customFormat="1" x14ac:dyDescent="0.2">
      <c r="H29821" s="180"/>
      <c r="I29821" s="180"/>
      <c r="L29821" s="181"/>
      <c r="M29821" s="180"/>
      <c r="N29821" s="180"/>
      <c r="O29821" s="180"/>
    </row>
    <row r="29822" spans="8:15" s="179" customFormat="1" x14ac:dyDescent="0.2">
      <c r="H29822" s="180"/>
      <c r="I29822" s="180"/>
      <c r="L29822" s="181"/>
      <c r="M29822" s="180"/>
      <c r="N29822" s="180"/>
      <c r="O29822" s="180"/>
    </row>
    <row r="29823" spans="8:15" s="179" customFormat="1" x14ac:dyDescent="0.2">
      <c r="H29823" s="180"/>
      <c r="I29823" s="180"/>
      <c r="L29823" s="181"/>
      <c r="M29823" s="180"/>
      <c r="N29823" s="180"/>
      <c r="O29823" s="180"/>
    </row>
    <row r="29824" spans="8:15" s="179" customFormat="1" x14ac:dyDescent="0.2">
      <c r="H29824" s="180"/>
      <c r="I29824" s="180"/>
      <c r="L29824" s="181"/>
      <c r="M29824" s="180"/>
      <c r="N29824" s="180"/>
      <c r="O29824" s="180"/>
    </row>
    <row r="29825" spans="8:15" s="179" customFormat="1" x14ac:dyDescent="0.2">
      <c r="H29825" s="180"/>
      <c r="I29825" s="180"/>
      <c r="L29825" s="181"/>
      <c r="M29825" s="180"/>
      <c r="N29825" s="180"/>
      <c r="O29825" s="180"/>
    </row>
    <row r="29826" spans="8:15" s="179" customFormat="1" x14ac:dyDescent="0.2">
      <c r="H29826" s="180"/>
      <c r="I29826" s="180"/>
      <c r="L29826" s="181"/>
      <c r="M29826" s="180"/>
      <c r="N29826" s="180"/>
      <c r="O29826" s="180"/>
    </row>
    <row r="29827" spans="8:15" s="179" customFormat="1" x14ac:dyDescent="0.2">
      <c r="H29827" s="180"/>
      <c r="I29827" s="180"/>
      <c r="L29827" s="181"/>
      <c r="M29827" s="180"/>
      <c r="N29827" s="180"/>
      <c r="O29827" s="180"/>
    </row>
    <row r="29828" spans="8:15" s="179" customFormat="1" x14ac:dyDescent="0.2">
      <c r="H29828" s="180"/>
      <c r="I29828" s="180"/>
      <c r="L29828" s="181"/>
      <c r="M29828" s="180"/>
      <c r="N29828" s="180"/>
      <c r="O29828" s="180"/>
    </row>
    <row r="29829" spans="8:15" s="179" customFormat="1" x14ac:dyDescent="0.2">
      <c r="H29829" s="180"/>
      <c r="I29829" s="180"/>
      <c r="L29829" s="181"/>
      <c r="M29829" s="180"/>
      <c r="N29829" s="180"/>
      <c r="O29829" s="180"/>
    </row>
    <row r="29830" spans="8:15" s="179" customFormat="1" x14ac:dyDescent="0.2">
      <c r="H29830" s="180"/>
      <c r="I29830" s="180"/>
      <c r="L29830" s="181"/>
      <c r="M29830" s="180"/>
      <c r="N29830" s="180"/>
      <c r="O29830" s="180"/>
    </row>
    <row r="29831" spans="8:15" s="179" customFormat="1" x14ac:dyDescent="0.2">
      <c r="H29831" s="180"/>
      <c r="I29831" s="180"/>
      <c r="L29831" s="181"/>
      <c r="M29831" s="180"/>
      <c r="N29831" s="180"/>
      <c r="O29831" s="180"/>
    </row>
    <row r="29832" spans="8:15" s="179" customFormat="1" x14ac:dyDescent="0.2">
      <c r="H29832" s="180"/>
      <c r="I29832" s="180"/>
      <c r="L29832" s="181"/>
      <c r="M29832" s="180"/>
      <c r="N29832" s="180"/>
      <c r="O29832" s="180"/>
    </row>
    <row r="29833" spans="8:15" s="179" customFormat="1" x14ac:dyDescent="0.2">
      <c r="H29833" s="180"/>
      <c r="I29833" s="180"/>
      <c r="L29833" s="181"/>
      <c r="M29833" s="180"/>
      <c r="N29833" s="180"/>
      <c r="O29833" s="180"/>
    </row>
    <row r="29834" spans="8:15" s="179" customFormat="1" x14ac:dyDescent="0.2">
      <c r="H29834" s="180"/>
      <c r="I29834" s="180"/>
      <c r="L29834" s="181"/>
      <c r="M29834" s="180"/>
      <c r="N29834" s="180"/>
      <c r="O29834" s="180"/>
    </row>
    <row r="29835" spans="8:15" s="179" customFormat="1" x14ac:dyDescent="0.2">
      <c r="H29835" s="180"/>
      <c r="I29835" s="180"/>
      <c r="L29835" s="181"/>
      <c r="M29835" s="180"/>
      <c r="N29835" s="180"/>
      <c r="O29835" s="180"/>
    </row>
    <row r="29836" spans="8:15" s="179" customFormat="1" x14ac:dyDescent="0.2">
      <c r="H29836" s="180"/>
      <c r="I29836" s="180"/>
      <c r="L29836" s="181"/>
      <c r="M29836" s="180"/>
      <c r="N29836" s="180"/>
      <c r="O29836" s="180"/>
    </row>
    <row r="29837" spans="8:15" s="179" customFormat="1" x14ac:dyDescent="0.2">
      <c r="H29837" s="180"/>
      <c r="I29837" s="180"/>
      <c r="L29837" s="181"/>
      <c r="M29837" s="180"/>
      <c r="N29837" s="180"/>
      <c r="O29837" s="180"/>
    </row>
    <row r="29838" spans="8:15" s="179" customFormat="1" x14ac:dyDescent="0.2">
      <c r="H29838" s="180"/>
      <c r="I29838" s="180"/>
      <c r="L29838" s="181"/>
      <c r="M29838" s="180"/>
      <c r="N29838" s="180"/>
      <c r="O29838" s="180"/>
    </row>
    <row r="29839" spans="8:15" s="179" customFormat="1" x14ac:dyDescent="0.2">
      <c r="H29839" s="180"/>
      <c r="I29839" s="180"/>
      <c r="L29839" s="181"/>
      <c r="M29839" s="180"/>
      <c r="N29839" s="180"/>
      <c r="O29839" s="180"/>
    </row>
    <row r="29840" spans="8:15" s="179" customFormat="1" x14ac:dyDescent="0.2">
      <c r="H29840" s="180"/>
      <c r="I29840" s="180"/>
      <c r="L29840" s="181"/>
      <c r="M29840" s="180"/>
      <c r="N29840" s="180"/>
      <c r="O29840" s="180"/>
    </row>
    <row r="29841" spans="8:15" s="179" customFormat="1" x14ac:dyDescent="0.2">
      <c r="H29841" s="180"/>
      <c r="I29841" s="180"/>
      <c r="L29841" s="181"/>
      <c r="M29841" s="180"/>
      <c r="N29841" s="180"/>
      <c r="O29841" s="180"/>
    </row>
    <row r="29842" spans="8:15" s="179" customFormat="1" x14ac:dyDescent="0.2">
      <c r="H29842" s="180"/>
      <c r="I29842" s="180"/>
      <c r="L29842" s="181"/>
      <c r="M29842" s="180"/>
      <c r="N29842" s="180"/>
      <c r="O29842" s="180"/>
    </row>
    <row r="29843" spans="8:15" s="179" customFormat="1" x14ac:dyDescent="0.2">
      <c r="H29843" s="180"/>
      <c r="I29843" s="180"/>
      <c r="L29843" s="181"/>
      <c r="M29843" s="180"/>
      <c r="N29843" s="180"/>
      <c r="O29843" s="180"/>
    </row>
    <row r="29844" spans="8:15" s="179" customFormat="1" x14ac:dyDescent="0.2">
      <c r="H29844" s="180"/>
      <c r="I29844" s="180"/>
      <c r="L29844" s="181"/>
      <c r="M29844" s="180"/>
      <c r="N29844" s="180"/>
      <c r="O29844" s="180"/>
    </row>
    <row r="29845" spans="8:15" s="179" customFormat="1" x14ac:dyDescent="0.2">
      <c r="H29845" s="180"/>
      <c r="I29845" s="180"/>
      <c r="L29845" s="181"/>
      <c r="M29845" s="180"/>
      <c r="N29845" s="180"/>
      <c r="O29845" s="180"/>
    </row>
    <row r="29846" spans="8:15" s="179" customFormat="1" x14ac:dyDescent="0.2">
      <c r="H29846" s="180"/>
      <c r="I29846" s="180"/>
      <c r="L29846" s="181"/>
      <c r="M29846" s="180"/>
      <c r="N29846" s="180"/>
      <c r="O29846" s="180"/>
    </row>
    <row r="29847" spans="8:15" s="179" customFormat="1" x14ac:dyDescent="0.2">
      <c r="H29847" s="180"/>
      <c r="I29847" s="180"/>
      <c r="L29847" s="181"/>
      <c r="M29847" s="180"/>
      <c r="N29847" s="180"/>
      <c r="O29847" s="180"/>
    </row>
    <row r="29848" spans="8:15" s="179" customFormat="1" x14ac:dyDescent="0.2">
      <c r="H29848" s="180"/>
      <c r="I29848" s="180"/>
      <c r="L29848" s="181"/>
      <c r="M29848" s="180"/>
      <c r="N29848" s="180"/>
      <c r="O29848" s="180"/>
    </row>
    <row r="29849" spans="8:15" s="179" customFormat="1" x14ac:dyDescent="0.2">
      <c r="H29849" s="180"/>
      <c r="I29849" s="180"/>
      <c r="L29849" s="181"/>
      <c r="M29849" s="180"/>
      <c r="N29849" s="180"/>
      <c r="O29849" s="180"/>
    </row>
    <row r="29850" spans="8:15" s="179" customFormat="1" x14ac:dyDescent="0.2">
      <c r="H29850" s="180"/>
      <c r="I29850" s="180"/>
      <c r="L29850" s="181"/>
      <c r="M29850" s="180"/>
      <c r="N29850" s="180"/>
      <c r="O29850" s="180"/>
    </row>
    <row r="29851" spans="8:15" s="179" customFormat="1" x14ac:dyDescent="0.2">
      <c r="H29851" s="180"/>
      <c r="I29851" s="180"/>
      <c r="L29851" s="181"/>
      <c r="M29851" s="180"/>
      <c r="N29851" s="180"/>
      <c r="O29851" s="180"/>
    </row>
    <row r="29852" spans="8:15" s="179" customFormat="1" x14ac:dyDescent="0.2">
      <c r="H29852" s="180"/>
      <c r="I29852" s="180"/>
      <c r="L29852" s="181"/>
      <c r="M29852" s="180"/>
      <c r="N29852" s="180"/>
      <c r="O29852" s="180"/>
    </row>
    <row r="29853" spans="8:15" s="179" customFormat="1" x14ac:dyDescent="0.2">
      <c r="H29853" s="180"/>
      <c r="I29853" s="180"/>
      <c r="L29853" s="181"/>
      <c r="M29853" s="180"/>
      <c r="N29853" s="180"/>
      <c r="O29853" s="180"/>
    </row>
    <row r="29854" spans="8:15" s="179" customFormat="1" x14ac:dyDescent="0.2">
      <c r="H29854" s="180"/>
      <c r="I29854" s="180"/>
      <c r="L29854" s="181"/>
      <c r="M29854" s="180"/>
      <c r="N29854" s="180"/>
      <c r="O29854" s="180"/>
    </row>
    <row r="29855" spans="8:15" s="179" customFormat="1" x14ac:dyDescent="0.2">
      <c r="H29855" s="180"/>
      <c r="I29855" s="180"/>
      <c r="L29855" s="181"/>
      <c r="M29855" s="180"/>
      <c r="N29855" s="180"/>
      <c r="O29855" s="180"/>
    </row>
    <row r="29856" spans="8:15" s="179" customFormat="1" x14ac:dyDescent="0.2">
      <c r="H29856" s="180"/>
      <c r="I29856" s="180"/>
      <c r="L29856" s="181"/>
      <c r="M29856" s="180"/>
      <c r="N29856" s="180"/>
      <c r="O29856" s="180"/>
    </row>
    <row r="29857" spans="8:15" s="179" customFormat="1" x14ac:dyDescent="0.2">
      <c r="H29857" s="180"/>
      <c r="I29857" s="180"/>
      <c r="L29857" s="181"/>
      <c r="M29857" s="180"/>
      <c r="N29857" s="180"/>
      <c r="O29857" s="180"/>
    </row>
    <row r="29858" spans="8:15" s="179" customFormat="1" x14ac:dyDescent="0.2">
      <c r="H29858" s="180"/>
      <c r="I29858" s="180"/>
      <c r="L29858" s="181"/>
      <c r="M29858" s="180"/>
      <c r="N29858" s="180"/>
      <c r="O29858" s="180"/>
    </row>
    <row r="29859" spans="8:15" s="179" customFormat="1" x14ac:dyDescent="0.2">
      <c r="H29859" s="180"/>
      <c r="I29859" s="180"/>
      <c r="L29859" s="181"/>
      <c r="M29859" s="180"/>
      <c r="N29859" s="180"/>
      <c r="O29859" s="180"/>
    </row>
    <row r="29860" spans="8:15" s="179" customFormat="1" x14ac:dyDescent="0.2">
      <c r="H29860" s="180"/>
      <c r="I29860" s="180"/>
      <c r="L29860" s="181"/>
      <c r="M29860" s="180"/>
      <c r="N29860" s="180"/>
      <c r="O29860" s="180"/>
    </row>
    <row r="29861" spans="8:15" s="179" customFormat="1" x14ac:dyDescent="0.2">
      <c r="H29861" s="180"/>
      <c r="I29861" s="180"/>
      <c r="L29861" s="181"/>
      <c r="M29861" s="180"/>
      <c r="N29861" s="180"/>
      <c r="O29861" s="180"/>
    </row>
    <row r="29862" spans="8:15" s="179" customFormat="1" x14ac:dyDescent="0.2">
      <c r="H29862" s="180"/>
      <c r="I29862" s="180"/>
      <c r="L29862" s="181"/>
      <c r="M29862" s="180"/>
      <c r="N29862" s="180"/>
      <c r="O29862" s="180"/>
    </row>
    <row r="29863" spans="8:15" s="179" customFormat="1" x14ac:dyDescent="0.2">
      <c r="H29863" s="180"/>
      <c r="I29863" s="180"/>
      <c r="L29863" s="181"/>
      <c r="M29863" s="180"/>
      <c r="N29863" s="180"/>
      <c r="O29863" s="180"/>
    </row>
    <row r="29864" spans="8:15" s="179" customFormat="1" x14ac:dyDescent="0.2">
      <c r="H29864" s="180"/>
      <c r="I29864" s="180"/>
      <c r="L29864" s="181"/>
      <c r="M29864" s="180"/>
      <c r="N29864" s="180"/>
      <c r="O29864" s="180"/>
    </row>
    <row r="29865" spans="8:15" s="179" customFormat="1" x14ac:dyDescent="0.2">
      <c r="H29865" s="180"/>
      <c r="I29865" s="180"/>
      <c r="L29865" s="181"/>
      <c r="M29865" s="180"/>
      <c r="N29865" s="180"/>
      <c r="O29865" s="180"/>
    </row>
    <row r="29866" spans="8:15" s="179" customFormat="1" x14ac:dyDescent="0.2">
      <c r="H29866" s="180"/>
      <c r="I29866" s="180"/>
      <c r="L29866" s="181"/>
      <c r="M29866" s="180"/>
      <c r="N29866" s="180"/>
      <c r="O29866" s="180"/>
    </row>
    <row r="29867" spans="8:15" s="179" customFormat="1" x14ac:dyDescent="0.2">
      <c r="H29867" s="180"/>
      <c r="I29867" s="180"/>
      <c r="L29867" s="181"/>
      <c r="M29867" s="180"/>
      <c r="N29867" s="180"/>
      <c r="O29867" s="180"/>
    </row>
    <row r="29868" spans="8:15" s="179" customFormat="1" x14ac:dyDescent="0.2">
      <c r="H29868" s="180"/>
      <c r="I29868" s="180"/>
      <c r="L29868" s="181"/>
      <c r="M29868" s="180"/>
      <c r="N29868" s="180"/>
      <c r="O29868" s="180"/>
    </row>
    <row r="29869" spans="8:15" s="179" customFormat="1" x14ac:dyDescent="0.2">
      <c r="H29869" s="180"/>
      <c r="I29869" s="180"/>
      <c r="L29869" s="181"/>
      <c r="M29869" s="180"/>
      <c r="N29869" s="180"/>
      <c r="O29869" s="180"/>
    </row>
    <row r="29870" spans="8:15" s="179" customFormat="1" x14ac:dyDescent="0.2">
      <c r="H29870" s="180"/>
      <c r="I29870" s="180"/>
      <c r="L29870" s="181"/>
      <c r="M29870" s="180"/>
      <c r="N29870" s="180"/>
      <c r="O29870" s="180"/>
    </row>
    <row r="29871" spans="8:15" s="179" customFormat="1" x14ac:dyDescent="0.2">
      <c r="H29871" s="180"/>
      <c r="I29871" s="180"/>
      <c r="L29871" s="181"/>
      <c r="M29871" s="180"/>
      <c r="N29871" s="180"/>
      <c r="O29871" s="180"/>
    </row>
    <row r="29872" spans="8:15" s="179" customFormat="1" x14ac:dyDescent="0.2">
      <c r="H29872" s="180"/>
      <c r="I29872" s="180"/>
      <c r="L29872" s="181"/>
      <c r="M29872" s="180"/>
      <c r="N29872" s="180"/>
      <c r="O29872" s="180"/>
    </row>
    <row r="29873" spans="8:15" s="179" customFormat="1" x14ac:dyDescent="0.2">
      <c r="H29873" s="180"/>
      <c r="I29873" s="180"/>
      <c r="L29873" s="181"/>
      <c r="M29873" s="180"/>
      <c r="N29873" s="180"/>
      <c r="O29873" s="180"/>
    </row>
    <row r="29874" spans="8:15" s="179" customFormat="1" x14ac:dyDescent="0.2">
      <c r="H29874" s="180"/>
      <c r="I29874" s="180"/>
      <c r="L29874" s="181"/>
      <c r="M29874" s="180"/>
      <c r="N29874" s="180"/>
      <c r="O29874" s="180"/>
    </row>
    <row r="29875" spans="8:15" s="179" customFormat="1" x14ac:dyDescent="0.2">
      <c r="H29875" s="180"/>
      <c r="I29875" s="180"/>
      <c r="L29875" s="181"/>
      <c r="M29875" s="180"/>
      <c r="N29875" s="180"/>
      <c r="O29875" s="180"/>
    </row>
    <row r="29876" spans="8:15" s="179" customFormat="1" x14ac:dyDescent="0.2">
      <c r="H29876" s="180"/>
      <c r="I29876" s="180"/>
      <c r="L29876" s="181"/>
      <c r="M29876" s="180"/>
      <c r="N29876" s="180"/>
      <c r="O29876" s="180"/>
    </row>
    <row r="29877" spans="8:15" s="179" customFormat="1" x14ac:dyDescent="0.2">
      <c r="H29877" s="180"/>
      <c r="I29877" s="180"/>
      <c r="L29877" s="181"/>
      <c r="M29877" s="180"/>
      <c r="N29877" s="180"/>
      <c r="O29877" s="180"/>
    </row>
    <row r="29878" spans="8:15" s="179" customFormat="1" x14ac:dyDescent="0.2">
      <c r="H29878" s="180"/>
      <c r="I29878" s="180"/>
      <c r="L29878" s="181"/>
      <c r="M29878" s="180"/>
      <c r="N29878" s="180"/>
      <c r="O29878" s="180"/>
    </row>
    <row r="29879" spans="8:15" s="179" customFormat="1" x14ac:dyDescent="0.2">
      <c r="H29879" s="180"/>
      <c r="I29879" s="180"/>
      <c r="L29879" s="181"/>
      <c r="M29879" s="180"/>
      <c r="N29879" s="180"/>
      <c r="O29879" s="180"/>
    </row>
    <row r="29880" spans="8:15" s="179" customFormat="1" x14ac:dyDescent="0.2">
      <c r="H29880" s="180"/>
      <c r="I29880" s="180"/>
      <c r="L29880" s="181"/>
      <c r="M29880" s="180"/>
      <c r="N29880" s="180"/>
      <c r="O29880" s="180"/>
    </row>
    <row r="29881" spans="8:15" s="179" customFormat="1" x14ac:dyDescent="0.2">
      <c r="H29881" s="180"/>
      <c r="I29881" s="180"/>
      <c r="L29881" s="181"/>
      <c r="M29881" s="180"/>
      <c r="N29881" s="180"/>
      <c r="O29881" s="180"/>
    </row>
    <row r="29882" spans="8:15" s="179" customFormat="1" x14ac:dyDescent="0.2">
      <c r="H29882" s="180"/>
      <c r="I29882" s="180"/>
      <c r="L29882" s="181"/>
      <c r="M29882" s="180"/>
      <c r="N29882" s="180"/>
      <c r="O29882" s="180"/>
    </row>
    <row r="29883" spans="8:15" s="179" customFormat="1" x14ac:dyDescent="0.2">
      <c r="H29883" s="180"/>
      <c r="I29883" s="180"/>
      <c r="L29883" s="181"/>
      <c r="M29883" s="180"/>
      <c r="N29883" s="180"/>
      <c r="O29883" s="180"/>
    </row>
    <row r="29884" spans="8:15" s="179" customFormat="1" x14ac:dyDescent="0.2">
      <c r="H29884" s="180"/>
      <c r="I29884" s="180"/>
      <c r="L29884" s="181"/>
      <c r="M29884" s="180"/>
      <c r="N29884" s="180"/>
      <c r="O29884" s="180"/>
    </row>
    <row r="29885" spans="8:15" s="179" customFormat="1" x14ac:dyDescent="0.2">
      <c r="H29885" s="180"/>
      <c r="I29885" s="180"/>
      <c r="L29885" s="181"/>
      <c r="M29885" s="180"/>
      <c r="N29885" s="180"/>
      <c r="O29885" s="180"/>
    </row>
    <row r="29886" spans="8:15" s="179" customFormat="1" x14ac:dyDescent="0.2">
      <c r="H29886" s="180"/>
      <c r="I29886" s="180"/>
      <c r="L29886" s="181"/>
      <c r="M29886" s="180"/>
      <c r="N29886" s="180"/>
      <c r="O29886" s="180"/>
    </row>
    <row r="29887" spans="8:15" s="179" customFormat="1" x14ac:dyDescent="0.2">
      <c r="H29887" s="180"/>
      <c r="I29887" s="180"/>
      <c r="L29887" s="181"/>
      <c r="M29887" s="180"/>
      <c r="N29887" s="180"/>
      <c r="O29887" s="180"/>
    </row>
    <row r="29888" spans="8:15" s="179" customFormat="1" x14ac:dyDescent="0.2">
      <c r="H29888" s="180"/>
      <c r="I29888" s="180"/>
      <c r="L29888" s="181"/>
      <c r="M29888" s="180"/>
      <c r="N29888" s="180"/>
      <c r="O29888" s="180"/>
    </row>
    <row r="29889" spans="8:15" s="179" customFormat="1" x14ac:dyDescent="0.2">
      <c r="H29889" s="180"/>
      <c r="I29889" s="180"/>
      <c r="L29889" s="181"/>
      <c r="M29889" s="180"/>
      <c r="N29889" s="180"/>
      <c r="O29889" s="180"/>
    </row>
    <row r="29890" spans="8:15" s="179" customFormat="1" x14ac:dyDescent="0.2">
      <c r="H29890" s="180"/>
      <c r="I29890" s="180"/>
      <c r="L29890" s="181"/>
      <c r="M29890" s="180"/>
      <c r="N29890" s="180"/>
      <c r="O29890" s="180"/>
    </row>
    <row r="29891" spans="8:15" s="179" customFormat="1" x14ac:dyDescent="0.2">
      <c r="H29891" s="180"/>
      <c r="I29891" s="180"/>
      <c r="L29891" s="181"/>
      <c r="M29891" s="180"/>
      <c r="N29891" s="180"/>
      <c r="O29891" s="180"/>
    </row>
    <row r="29892" spans="8:15" s="179" customFormat="1" x14ac:dyDescent="0.2">
      <c r="H29892" s="180"/>
      <c r="I29892" s="180"/>
      <c r="L29892" s="181"/>
      <c r="M29892" s="180"/>
      <c r="N29892" s="180"/>
      <c r="O29892" s="180"/>
    </row>
    <row r="29893" spans="8:15" s="179" customFormat="1" x14ac:dyDescent="0.2">
      <c r="H29893" s="180"/>
      <c r="I29893" s="180"/>
      <c r="L29893" s="181"/>
      <c r="M29893" s="180"/>
      <c r="N29893" s="180"/>
      <c r="O29893" s="180"/>
    </row>
    <row r="29894" spans="8:15" s="179" customFormat="1" x14ac:dyDescent="0.2">
      <c r="H29894" s="180"/>
      <c r="I29894" s="180"/>
      <c r="L29894" s="181"/>
      <c r="M29894" s="180"/>
      <c r="N29894" s="180"/>
      <c r="O29894" s="180"/>
    </row>
    <row r="29895" spans="8:15" s="179" customFormat="1" x14ac:dyDescent="0.2">
      <c r="H29895" s="180"/>
      <c r="I29895" s="180"/>
      <c r="L29895" s="181"/>
      <c r="M29895" s="180"/>
      <c r="N29895" s="180"/>
      <c r="O29895" s="180"/>
    </row>
    <row r="29896" spans="8:15" s="179" customFormat="1" x14ac:dyDescent="0.2">
      <c r="H29896" s="180"/>
      <c r="I29896" s="180"/>
      <c r="L29896" s="181"/>
      <c r="M29896" s="180"/>
      <c r="N29896" s="180"/>
      <c r="O29896" s="180"/>
    </row>
    <row r="29897" spans="8:15" s="179" customFormat="1" x14ac:dyDescent="0.2">
      <c r="H29897" s="180"/>
      <c r="I29897" s="180"/>
      <c r="L29897" s="181"/>
      <c r="M29897" s="180"/>
      <c r="N29897" s="180"/>
      <c r="O29897" s="180"/>
    </row>
    <row r="29898" spans="8:15" s="179" customFormat="1" x14ac:dyDescent="0.2">
      <c r="H29898" s="180"/>
      <c r="I29898" s="180"/>
      <c r="L29898" s="181"/>
      <c r="M29898" s="180"/>
      <c r="N29898" s="180"/>
      <c r="O29898" s="180"/>
    </row>
    <row r="29899" spans="8:15" s="179" customFormat="1" x14ac:dyDescent="0.2">
      <c r="H29899" s="180"/>
      <c r="I29899" s="180"/>
      <c r="L29899" s="181"/>
      <c r="M29899" s="180"/>
      <c r="N29899" s="180"/>
      <c r="O29899" s="180"/>
    </row>
    <row r="29900" spans="8:15" s="179" customFormat="1" x14ac:dyDescent="0.2">
      <c r="H29900" s="180"/>
      <c r="I29900" s="180"/>
      <c r="L29900" s="181"/>
      <c r="M29900" s="180"/>
      <c r="N29900" s="180"/>
      <c r="O29900" s="180"/>
    </row>
    <row r="29901" spans="8:15" s="179" customFormat="1" x14ac:dyDescent="0.2">
      <c r="H29901" s="180"/>
      <c r="I29901" s="180"/>
      <c r="L29901" s="181"/>
      <c r="M29901" s="180"/>
      <c r="N29901" s="180"/>
      <c r="O29901" s="180"/>
    </row>
    <row r="29902" spans="8:15" s="179" customFormat="1" x14ac:dyDescent="0.2">
      <c r="H29902" s="180"/>
      <c r="I29902" s="180"/>
      <c r="L29902" s="181"/>
      <c r="M29902" s="180"/>
      <c r="N29902" s="180"/>
      <c r="O29902" s="180"/>
    </row>
    <row r="29903" spans="8:15" s="179" customFormat="1" x14ac:dyDescent="0.2">
      <c r="H29903" s="180"/>
      <c r="I29903" s="180"/>
      <c r="L29903" s="181"/>
      <c r="M29903" s="180"/>
      <c r="N29903" s="180"/>
      <c r="O29903" s="180"/>
    </row>
    <row r="29904" spans="8:15" s="179" customFormat="1" x14ac:dyDescent="0.2">
      <c r="H29904" s="180"/>
      <c r="I29904" s="180"/>
      <c r="L29904" s="181"/>
      <c r="M29904" s="180"/>
      <c r="N29904" s="180"/>
      <c r="O29904" s="180"/>
    </row>
    <row r="29905" spans="8:15" s="179" customFormat="1" x14ac:dyDescent="0.2">
      <c r="H29905" s="180"/>
      <c r="I29905" s="180"/>
      <c r="L29905" s="181"/>
      <c r="M29905" s="180"/>
      <c r="N29905" s="180"/>
      <c r="O29905" s="180"/>
    </row>
    <row r="29906" spans="8:15" s="179" customFormat="1" x14ac:dyDescent="0.2">
      <c r="H29906" s="180"/>
      <c r="I29906" s="180"/>
      <c r="L29906" s="181"/>
      <c r="M29906" s="180"/>
      <c r="N29906" s="180"/>
      <c r="O29906" s="180"/>
    </row>
    <row r="29907" spans="8:15" s="179" customFormat="1" x14ac:dyDescent="0.2">
      <c r="H29907" s="180"/>
      <c r="I29907" s="180"/>
      <c r="L29907" s="181"/>
      <c r="M29907" s="180"/>
      <c r="N29907" s="180"/>
      <c r="O29907" s="180"/>
    </row>
    <row r="29908" spans="8:15" s="179" customFormat="1" x14ac:dyDescent="0.2">
      <c r="H29908" s="180"/>
      <c r="I29908" s="180"/>
      <c r="L29908" s="181"/>
      <c r="M29908" s="180"/>
      <c r="N29908" s="180"/>
      <c r="O29908" s="180"/>
    </row>
    <row r="29909" spans="8:15" s="179" customFormat="1" x14ac:dyDescent="0.2">
      <c r="H29909" s="180"/>
      <c r="I29909" s="180"/>
      <c r="L29909" s="181"/>
      <c r="M29909" s="180"/>
      <c r="N29909" s="180"/>
      <c r="O29909" s="180"/>
    </row>
    <row r="29910" spans="8:15" s="179" customFormat="1" x14ac:dyDescent="0.2">
      <c r="H29910" s="180"/>
      <c r="I29910" s="180"/>
      <c r="L29910" s="181"/>
      <c r="M29910" s="180"/>
      <c r="N29910" s="180"/>
      <c r="O29910" s="180"/>
    </row>
    <row r="29911" spans="8:15" s="179" customFormat="1" x14ac:dyDescent="0.2">
      <c r="H29911" s="180"/>
      <c r="I29911" s="180"/>
      <c r="L29911" s="181"/>
      <c r="M29911" s="180"/>
      <c r="N29911" s="180"/>
      <c r="O29911" s="180"/>
    </row>
    <row r="29912" spans="8:15" s="179" customFormat="1" x14ac:dyDescent="0.2">
      <c r="H29912" s="180"/>
      <c r="I29912" s="180"/>
      <c r="L29912" s="181"/>
      <c r="M29912" s="180"/>
      <c r="N29912" s="180"/>
      <c r="O29912" s="180"/>
    </row>
    <row r="29913" spans="8:15" s="179" customFormat="1" x14ac:dyDescent="0.2">
      <c r="H29913" s="180"/>
      <c r="I29913" s="180"/>
      <c r="L29913" s="181"/>
      <c r="M29913" s="180"/>
      <c r="N29913" s="180"/>
      <c r="O29913" s="180"/>
    </row>
    <row r="29914" spans="8:15" s="179" customFormat="1" x14ac:dyDescent="0.2">
      <c r="H29914" s="180"/>
      <c r="I29914" s="180"/>
      <c r="L29914" s="181"/>
      <c r="M29914" s="180"/>
      <c r="N29914" s="180"/>
      <c r="O29914" s="180"/>
    </row>
    <row r="29915" spans="8:15" s="179" customFormat="1" x14ac:dyDescent="0.2">
      <c r="H29915" s="180"/>
      <c r="I29915" s="180"/>
      <c r="L29915" s="181"/>
      <c r="M29915" s="180"/>
      <c r="N29915" s="180"/>
      <c r="O29915" s="180"/>
    </row>
    <row r="29916" spans="8:15" s="179" customFormat="1" x14ac:dyDescent="0.2">
      <c r="H29916" s="180"/>
      <c r="I29916" s="180"/>
      <c r="L29916" s="181"/>
      <c r="M29916" s="180"/>
      <c r="N29916" s="180"/>
      <c r="O29916" s="180"/>
    </row>
    <row r="29917" spans="8:15" s="179" customFormat="1" x14ac:dyDescent="0.2">
      <c r="H29917" s="180"/>
      <c r="I29917" s="180"/>
      <c r="L29917" s="181"/>
      <c r="M29917" s="180"/>
      <c r="N29917" s="180"/>
      <c r="O29917" s="180"/>
    </row>
    <row r="29918" spans="8:15" s="179" customFormat="1" x14ac:dyDescent="0.2">
      <c r="H29918" s="180"/>
      <c r="I29918" s="180"/>
      <c r="L29918" s="181"/>
      <c r="M29918" s="180"/>
      <c r="N29918" s="180"/>
      <c r="O29918" s="180"/>
    </row>
    <row r="29919" spans="8:15" s="179" customFormat="1" x14ac:dyDescent="0.2">
      <c r="H29919" s="180"/>
      <c r="I29919" s="180"/>
      <c r="L29919" s="181"/>
      <c r="M29919" s="180"/>
      <c r="N29919" s="180"/>
      <c r="O29919" s="180"/>
    </row>
    <row r="29920" spans="8:15" s="179" customFormat="1" x14ac:dyDescent="0.2">
      <c r="H29920" s="180"/>
      <c r="I29920" s="180"/>
      <c r="L29920" s="181"/>
      <c r="M29920" s="180"/>
      <c r="N29920" s="180"/>
      <c r="O29920" s="180"/>
    </row>
    <row r="29921" spans="8:15" s="179" customFormat="1" x14ac:dyDescent="0.2">
      <c r="H29921" s="180"/>
      <c r="I29921" s="180"/>
      <c r="L29921" s="181"/>
      <c r="M29921" s="180"/>
      <c r="N29921" s="180"/>
      <c r="O29921" s="180"/>
    </row>
    <row r="29922" spans="8:15" s="179" customFormat="1" x14ac:dyDescent="0.2">
      <c r="H29922" s="180"/>
      <c r="I29922" s="180"/>
      <c r="L29922" s="181"/>
      <c r="M29922" s="180"/>
      <c r="N29922" s="180"/>
      <c r="O29922" s="180"/>
    </row>
    <row r="29923" spans="8:15" s="179" customFormat="1" x14ac:dyDescent="0.2">
      <c r="H29923" s="180"/>
      <c r="I29923" s="180"/>
      <c r="L29923" s="181"/>
      <c r="M29923" s="180"/>
      <c r="N29923" s="180"/>
      <c r="O29923" s="180"/>
    </row>
    <row r="29924" spans="8:15" s="179" customFormat="1" x14ac:dyDescent="0.2">
      <c r="H29924" s="180"/>
      <c r="I29924" s="180"/>
      <c r="L29924" s="181"/>
      <c r="M29924" s="180"/>
      <c r="N29924" s="180"/>
      <c r="O29924" s="180"/>
    </row>
    <row r="29925" spans="8:15" s="179" customFormat="1" x14ac:dyDescent="0.2">
      <c r="H29925" s="180"/>
      <c r="I29925" s="180"/>
      <c r="L29925" s="181"/>
      <c r="M29925" s="180"/>
      <c r="N29925" s="180"/>
      <c r="O29925" s="180"/>
    </row>
    <row r="29926" spans="8:15" s="179" customFormat="1" x14ac:dyDescent="0.2">
      <c r="H29926" s="180"/>
      <c r="I29926" s="180"/>
      <c r="L29926" s="181"/>
      <c r="M29926" s="180"/>
      <c r="N29926" s="180"/>
      <c r="O29926" s="180"/>
    </row>
    <row r="29927" spans="8:15" s="179" customFormat="1" x14ac:dyDescent="0.2">
      <c r="H29927" s="180"/>
      <c r="I29927" s="180"/>
      <c r="L29927" s="181"/>
      <c r="M29927" s="180"/>
      <c r="N29927" s="180"/>
      <c r="O29927" s="180"/>
    </row>
    <row r="29928" spans="8:15" s="179" customFormat="1" x14ac:dyDescent="0.2">
      <c r="H29928" s="180"/>
      <c r="I29928" s="180"/>
      <c r="L29928" s="181"/>
      <c r="M29928" s="180"/>
      <c r="N29928" s="180"/>
      <c r="O29928" s="180"/>
    </row>
    <row r="29929" spans="8:15" s="179" customFormat="1" x14ac:dyDescent="0.2">
      <c r="H29929" s="180"/>
      <c r="I29929" s="180"/>
      <c r="L29929" s="181"/>
      <c r="M29929" s="180"/>
      <c r="N29929" s="180"/>
      <c r="O29929" s="180"/>
    </row>
    <row r="29930" spans="8:15" s="179" customFormat="1" x14ac:dyDescent="0.2">
      <c r="H29930" s="180"/>
      <c r="I29930" s="180"/>
      <c r="L29930" s="181"/>
      <c r="M29930" s="180"/>
      <c r="N29930" s="180"/>
      <c r="O29930" s="180"/>
    </row>
    <row r="29931" spans="8:15" s="179" customFormat="1" x14ac:dyDescent="0.2">
      <c r="H29931" s="180"/>
      <c r="I29931" s="180"/>
      <c r="L29931" s="181"/>
      <c r="M29931" s="180"/>
      <c r="N29931" s="180"/>
      <c r="O29931" s="180"/>
    </row>
    <row r="29932" spans="8:15" s="179" customFormat="1" x14ac:dyDescent="0.2">
      <c r="H29932" s="180"/>
      <c r="I29932" s="180"/>
      <c r="L29932" s="181"/>
      <c r="M29932" s="180"/>
      <c r="N29932" s="180"/>
      <c r="O29932" s="180"/>
    </row>
    <row r="29933" spans="8:15" s="179" customFormat="1" x14ac:dyDescent="0.2">
      <c r="H29933" s="180"/>
      <c r="I29933" s="180"/>
      <c r="L29933" s="181"/>
      <c r="M29933" s="180"/>
      <c r="N29933" s="180"/>
      <c r="O29933" s="180"/>
    </row>
    <row r="29934" spans="8:15" s="179" customFormat="1" x14ac:dyDescent="0.2">
      <c r="H29934" s="180"/>
      <c r="I29934" s="180"/>
      <c r="L29934" s="181"/>
      <c r="M29934" s="180"/>
      <c r="N29934" s="180"/>
      <c r="O29934" s="180"/>
    </row>
    <row r="29935" spans="8:15" s="179" customFormat="1" x14ac:dyDescent="0.2">
      <c r="H29935" s="180"/>
      <c r="I29935" s="180"/>
      <c r="L29935" s="181"/>
      <c r="M29935" s="180"/>
      <c r="N29935" s="180"/>
      <c r="O29935" s="180"/>
    </row>
    <row r="29936" spans="8:15" s="179" customFormat="1" x14ac:dyDescent="0.2">
      <c r="H29936" s="180"/>
      <c r="I29936" s="180"/>
      <c r="L29936" s="181"/>
      <c r="M29936" s="180"/>
      <c r="N29936" s="180"/>
      <c r="O29936" s="180"/>
    </row>
    <row r="29937" spans="8:15" s="179" customFormat="1" x14ac:dyDescent="0.2">
      <c r="H29937" s="180"/>
      <c r="I29937" s="180"/>
      <c r="L29937" s="181"/>
      <c r="M29937" s="180"/>
      <c r="N29937" s="180"/>
      <c r="O29937" s="180"/>
    </row>
    <row r="29938" spans="8:15" s="179" customFormat="1" x14ac:dyDescent="0.2">
      <c r="H29938" s="180"/>
      <c r="I29938" s="180"/>
      <c r="L29938" s="181"/>
      <c r="M29938" s="180"/>
      <c r="N29938" s="180"/>
      <c r="O29938" s="180"/>
    </row>
    <row r="29939" spans="8:15" s="179" customFormat="1" x14ac:dyDescent="0.2">
      <c r="H29939" s="180"/>
      <c r="I29939" s="180"/>
      <c r="L29939" s="181"/>
      <c r="M29939" s="180"/>
      <c r="N29939" s="180"/>
      <c r="O29939" s="180"/>
    </row>
    <row r="29940" spans="8:15" s="179" customFormat="1" x14ac:dyDescent="0.2">
      <c r="H29940" s="180"/>
      <c r="I29940" s="180"/>
      <c r="L29940" s="181"/>
      <c r="M29940" s="180"/>
      <c r="N29940" s="180"/>
      <c r="O29940" s="180"/>
    </row>
    <row r="29941" spans="8:15" s="179" customFormat="1" x14ac:dyDescent="0.2">
      <c r="H29941" s="180"/>
      <c r="I29941" s="180"/>
      <c r="L29941" s="181"/>
      <c r="M29941" s="180"/>
      <c r="N29941" s="180"/>
      <c r="O29941" s="180"/>
    </row>
    <row r="29942" spans="8:15" s="179" customFormat="1" x14ac:dyDescent="0.2">
      <c r="H29942" s="180"/>
      <c r="I29942" s="180"/>
      <c r="L29942" s="181"/>
      <c r="M29942" s="180"/>
      <c r="N29942" s="180"/>
      <c r="O29942" s="180"/>
    </row>
    <row r="29943" spans="8:15" s="179" customFormat="1" x14ac:dyDescent="0.2">
      <c r="H29943" s="180"/>
      <c r="I29943" s="180"/>
      <c r="L29943" s="181"/>
      <c r="M29943" s="180"/>
      <c r="N29943" s="180"/>
      <c r="O29943" s="180"/>
    </row>
    <row r="29944" spans="8:15" s="179" customFormat="1" x14ac:dyDescent="0.2">
      <c r="H29944" s="180"/>
      <c r="I29944" s="180"/>
      <c r="L29944" s="181"/>
      <c r="M29944" s="180"/>
      <c r="N29944" s="180"/>
      <c r="O29944" s="180"/>
    </row>
    <row r="29945" spans="8:15" s="179" customFormat="1" x14ac:dyDescent="0.2">
      <c r="H29945" s="180"/>
      <c r="I29945" s="180"/>
      <c r="L29945" s="181"/>
      <c r="M29945" s="180"/>
      <c r="N29945" s="180"/>
      <c r="O29945" s="180"/>
    </row>
    <row r="29946" spans="8:15" s="179" customFormat="1" x14ac:dyDescent="0.2">
      <c r="H29946" s="180"/>
      <c r="I29946" s="180"/>
      <c r="L29946" s="181"/>
      <c r="M29946" s="180"/>
      <c r="N29946" s="180"/>
      <c r="O29946" s="180"/>
    </row>
    <row r="29947" spans="8:15" s="179" customFormat="1" x14ac:dyDescent="0.2">
      <c r="H29947" s="180"/>
      <c r="I29947" s="180"/>
      <c r="L29947" s="181"/>
      <c r="M29947" s="180"/>
      <c r="N29947" s="180"/>
      <c r="O29947" s="180"/>
    </row>
    <row r="29948" spans="8:15" s="179" customFormat="1" x14ac:dyDescent="0.2">
      <c r="H29948" s="180"/>
      <c r="I29948" s="180"/>
      <c r="L29948" s="181"/>
      <c r="M29948" s="180"/>
      <c r="N29948" s="180"/>
      <c r="O29948" s="180"/>
    </row>
    <row r="29949" spans="8:15" s="179" customFormat="1" x14ac:dyDescent="0.2">
      <c r="H29949" s="180"/>
      <c r="I29949" s="180"/>
      <c r="L29949" s="181"/>
      <c r="M29949" s="180"/>
      <c r="N29949" s="180"/>
      <c r="O29949" s="180"/>
    </row>
    <row r="29950" spans="8:15" s="179" customFormat="1" x14ac:dyDescent="0.2">
      <c r="H29950" s="180"/>
      <c r="I29950" s="180"/>
      <c r="L29950" s="181"/>
      <c r="M29950" s="180"/>
      <c r="N29950" s="180"/>
      <c r="O29950" s="180"/>
    </row>
    <row r="29951" spans="8:15" s="179" customFormat="1" x14ac:dyDescent="0.2">
      <c r="H29951" s="180"/>
      <c r="I29951" s="180"/>
      <c r="L29951" s="181"/>
      <c r="M29951" s="180"/>
      <c r="N29951" s="180"/>
      <c r="O29951" s="180"/>
    </row>
    <row r="29952" spans="8:15" s="179" customFormat="1" x14ac:dyDescent="0.2">
      <c r="H29952" s="180"/>
      <c r="I29952" s="180"/>
      <c r="L29952" s="181"/>
      <c r="M29952" s="180"/>
      <c r="N29952" s="180"/>
      <c r="O29952" s="180"/>
    </row>
    <row r="29953" spans="8:15" s="179" customFormat="1" x14ac:dyDescent="0.2">
      <c r="H29953" s="180"/>
      <c r="I29953" s="180"/>
      <c r="L29953" s="181"/>
      <c r="M29953" s="180"/>
      <c r="N29953" s="180"/>
      <c r="O29953" s="180"/>
    </row>
    <row r="29954" spans="8:15" s="179" customFormat="1" x14ac:dyDescent="0.2">
      <c r="H29954" s="180"/>
      <c r="I29954" s="180"/>
      <c r="L29954" s="181"/>
      <c r="M29954" s="180"/>
      <c r="N29954" s="180"/>
      <c r="O29954" s="180"/>
    </row>
    <row r="29955" spans="8:15" s="179" customFormat="1" x14ac:dyDescent="0.2">
      <c r="H29955" s="180"/>
      <c r="I29955" s="180"/>
      <c r="L29955" s="181"/>
      <c r="M29955" s="180"/>
      <c r="N29955" s="180"/>
      <c r="O29955" s="180"/>
    </row>
    <row r="29956" spans="8:15" s="179" customFormat="1" x14ac:dyDescent="0.2">
      <c r="H29956" s="180"/>
      <c r="I29956" s="180"/>
      <c r="L29956" s="181"/>
      <c r="M29956" s="180"/>
      <c r="N29956" s="180"/>
      <c r="O29956" s="180"/>
    </row>
    <row r="29957" spans="8:15" s="179" customFormat="1" x14ac:dyDescent="0.2">
      <c r="H29957" s="180"/>
      <c r="I29957" s="180"/>
      <c r="L29957" s="181"/>
      <c r="M29957" s="180"/>
      <c r="N29957" s="180"/>
      <c r="O29957" s="180"/>
    </row>
    <row r="29958" spans="8:15" s="179" customFormat="1" x14ac:dyDescent="0.2">
      <c r="H29958" s="180"/>
      <c r="I29958" s="180"/>
      <c r="L29958" s="181"/>
      <c r="M29958" s="180"/>
      <c r="N29958" s="180"/>
      <c r="O29958" s="180"/>
    </row>
    <row r="29959" spans="8:15" s="179" customFormat="1" x14ac:dyDescent="0.2">
      <c r="H29959" s="180"/>
      <c r="I29959" s="180"/>
      <c r="L29959" s="181"/>
      <c r="M29959" s="180"/>
      <c r="N29959" s="180"/>
      <c r="O29959" s="180"/>
    </row>
    <row r="29960" spans="8:15" s="179" customFormat="1" x14ac:dyDescent="0.2">
      <c r="H29960" s="180"/>
      <c r="I29960" s="180"/>
      <c r="L29960" s="181"/>
      <c r="M29960" s="180"/>
      <c r="N29960" s="180"/>
      <c r="O29960" s="180"/>
    </row>
    <row r="29961" spans="8:15" s="179" customFormat="1" x14ac:dyDescent="0.2">
      <c r="H29961" s="180"/>
      <c r="I29961" s="180"/>
      <c r="L29961" s="181"/>
      <c r="M29961" s="180"/>
      <c r="N29961" s="180"/>
      <c r="O29961" s="180"/>
    </row>
    <row r="29962" spans="8:15" s="179" customFormat="1" x14ac:dyDescent="0.2">
      <c r="H29962" s="180"/>
      <c r="I29962" s="180"/>
      <c r="L29962" s="181"/>
      <c r="M29962" s="180"/>
      <c r="N29962" s="180"/>
      <c r="O29962" s="180"/>
    </row>
    <row r="29963" spans="8:15" s="179" customFormat="1" x14ac:dyDescent="0.2">
      <c r="H29963" s="180"/>
      <c r="I29963" s="180"/>
      <c r="L29963" s="181"/>
      <c r="M29963" s="180"/>
      <c r="N29963" s="180"/>
      <c r="O29963" s="180"/>
    </row>
    <row r="29964" spans="8:15" s="179" customFormat="1" x14ac:dyDescent="0.2">
      <c r="H29964" s="180"/>
      <c r="I29964" s="180"/>
      <c r="L29964" s="181"/>
      <c r="M29964" s="180"/>
      <c r="N29964" s="180"/>
      <c r="O29964" s="180"/>
    </row>
    <row r="29965" spans="8:15" s="179" customFormat="1" x14ac:dyDescent="0.2">
      <c r="H29965" s="180"/>
      <c r="I29965" s="180"/>
      <c r="L29965" s="181"/>
      <c r="M29965" s="180"/>
      <c r="N29965" s="180"/>
      <c r="O29965" s="180"/>
    </row>
    <row r="29966" spans="8:15" s="179" customFormat="1" x14ac:dyDescent="0.2">
      <c r="H29966" s="180"/>
      <c r="I29966" s="180"/>
      <c r="L29966" s="181"/>
      <c r="M29966" s="180"/>
      <c r="N29966" s="180"/>
      <c r="O29966" s="180"/>
    </row>
    <row r="29967" spans="8:15" s="179" customFormat="1" x14ac:dyDescent="0.2">
      <c r="H29967" s="180"/>
      <c r="I29967" s="180"/>
      <c r="L29967" s="181"/>
      <c r="M29967" s="180"/>
      <c r="N29967" s="180"/>
      <c r="O29967" s="180"/>
    </row>
    <row r="29968" spans="8:15" s="179" customFormat="1" x14ac:dyDescent="0.2">
      <c r="H29968" s="180"/>
      <c r="I29968" s="180"/>
      <c r="L29968" s="181"/>
      <c r="M29968" s="180"/>
      <c r="N29968" s="180"/>
      <c r="O29968" s="180"/>
    </row>
    <row r="29969" spans="8:15" s="179" customFormat="1" x14ac:dyDescent="0.2">
      <c r="H29969" s="180"/>
      <c r="I29969" s="180"/>
      <c r="L29969" s="181"/>
      <c r="M29969" s="180"/>
      <c r="N29969" s="180"/>
      <c r="O29969" s="180"/>
    </row>
    <row r="29970" spans="8:15" s="179" customFormat="1" x14ac:dyDescent="0.2">
      <c r="H29970" s="180"/>
      <c r="I29970" s="180"/>
      <c r="L29970" s="181"/>
      <c r="M29970" s="180"/>
      <c r="N29970" s="180"/>
      <c r="O29970" s="180"/>
    </row>
    <row r="29971" spans="8:15" s="179" customFormat="1" x14ac:dyDescent="0.2">
      <c r="H29971" s="180"/>
      <c r="I29971" s="180"/>
      <c r="L29971" s="181"/>
      <c r="M29971" s="180"/>
      <c r="N29971" s="180"/>
      <c r="O29971" s="180"/>
    </row>
    <row r="29972" spans="8:15" s="179" customFormat="1" x14ac:dyDescent="0.2">
      <c r="H29972" s="180"/>
      <c r="I29972" s="180"/>
      <c r="L29972" s="181"/>
      <c r="M29972" s="180"/>
      <c r="N29972" s="180"/>
      <c r="O29972" s="180"/>
    </row>
    <row r="29973" spans="8:15" s="179" customFormat="1" x14ac:dyDescent="0.2">
      <c r="H29973" s="180"/>
      <c r="I29973" s="180"/>
      <c r="L29973" s="181"/>
      <c r="M29973" s="180"/>
      <c r="N29973" s="180"/>
      <c r="O29973" s="180"/>
    </row>
    <row r="29974" spans="8:15" s="179" customFormat="1" x14ac:dyDescent="0.2">
      <c r="H29974" s="180"/>
      <c r="I29974" s="180"/>
      <c r="L29974" s="181"/>
      <c r="M29974" s="180"/>
      <c r="N29974" s="180"/>
      <c r="O29974" s="180"/>
    </row>
    <row r="29975" spans="8:15" s="179" customFormat="1" x14ac:dyDescent="0.2">
      <c r="H29975" s="180"/>
      <c r="I29975" s="180"/>
      <c r="L29975" s="181"/>
      <c r="M29975" s="180"/>
      <c r="N29975" s="180"/>
      <c r="O29975" s="180"/>
    </row>
    <row r="29976" spans="8:15" s="179" customFormat="1" x14ac:dyDescent="0.2">
      <c r="H29976" s="180"/>
      <c r="I29976" s="180"/>
      <c r="L29976" s="181"/>
      <c r="M29976" s="180"/>
      <c r="N29976" s="180"/>
      <c r="O29976" s="180"/>
    </row>
    <row r="29977" spans="8:15" s="179" customFormat="1" x14ac:dyDescent="0.2">
      <c r="H29977" s="180"/>
      <c r="I29977" s="180"/>
      <c r="L29977" s="181"/>
      <c r="M29977" s="180"/>
      <c r="N29977" s="180"/>
      <c r="O29977" s="180"/>
    </row>
    <row r="29978" spans="8:15" s="179" customFormat="1" x14ac:dyDescent="0.2">
      <c r="H29978" s="180"/>
      <c r="I29978" s="180"/>
      <c r="L29978" s="181"/>
      <c r="M29978" s="180"/>
      <c r="N29978" s="180"/>
      <c r="O29978" s="180"/>
    </row>
    <row r="29979" spans="8:15" s="179" customFormat="1" x14ac:dyDescent="0.2">
      <c r="H29979" s="180"/>
      <c r="I29979" s="180"/>
      <c r="L29979" s="181"/>
      <c r="M29979" s="180"/>
      <c r="N29979" s="180"/>
      <c r="O29979" s="180"/>
    </row>
    <row r="29980" spans="8:15" s="179" customFormat="1" x14ac:dyDescent="0.2">
      <c r="H29980" s="180"/>
      <c r="I29980" s="180"/>
      <c r="L29980" s="181"/>
      <c r="M29980" s="180"/>
      <c r="N29980" s="180"/>
      <c r="O29980" s="180"/>
    </row>
    <row r="29981" spans="8:15" s="179" customFormat="1" x14ac:dyDescent="0.2">
      <c r="H29981" s="180"/>
      <c r="I29981" s="180"/>
      <c r="L29981" s="181"/>
      <c r="M29981" s="180"/>
      <c r="N29981" s="180"/>
      <c r="O29981" s="180"/>
    </row>
    <row r="29982" spans="8:15" s="179" customFormat="1" x14ac:dyDescent="0.2">
      <c r="H29982" s="180"/>
      <c r="I29982" s="180"/>
      <c r="L29982" s="181"/>
      <c r="M29982" s="180"/>
      <c r="N29982" s="180"/>
      <c r="O29982" s="180"/>
    </row>
    <row r="29983" spans="8:15" s="179" customFormat="1" x14ac:dyDescent="0.2">
      <c r="H29983" s="180"/>
      <c r="I29983" s="180"/>
      <c r="L29983" s="181"/>
      <c r="M29983" s="180"/>
      <c r="N29983" s="180"/>
      <c r="O29983" s="180"/>
    </row>
    <row r="29984" spans="8:15" s="179" customFormat="1" x14ac:dyDescent="0.2">
      <c r="H29984" s="180"/>
      <c r="I29984" s="180"/>
      <c r="L29984" s="181"/>
      <c r="M29984" s="180"/>
      <c r="N29984" s="180"/>
      <c r="O29984" s="180"/>
    </row>
    <row r="29985" spans="8:15" s="179" customFormat="1" x14ac:dyDescent="0.2">
      <c r="H29985" s="180"/>
      <c r="I29985" s="180"/>
      <c r="L29985" s="181"/>
      <c r="M29985" s="180"/>
      <c r="N29985" s="180"/>
      <c r="O29985" s="180"/>
    </row>
    <row r="29986" spans="8:15" s="179" customFormat="1" x14ac:dyDescent="0.2">
      <c r="H29986" s="180"/>
      <c r="I29986" s="180"/>
      <c r="L29986" s="181"/>
      <c r="M29986" s="180"/>
      <c r="N29986" s="180"/>
      <c r="O29986" s="180"/>
    </row>
    <row r="29987" spans="8:15" s="179" customFormat="1" x14ac:dyDescent="0.2">
      <c r="H29987" s="180"/>
      <c r="I29987" s="180"/>
      <c r="L29987" s="181"/>
      <c r="M29987" s="180"/>
      <c r="N29987" s="180"/>
      <c r="O29987" s="180"/>
    </row>
    <row r="29988" spans="8:15" s="179" customFormat="1" x14ac:dyDescent="0.2">
      <c r="H29988" s="180"/>
      <c r="I29988" s="180"/>
      <c r="L29988" s="181"/>
      <c r="M29988" s="180"/>
      <c r="N29988" s="180"/>
      <c r="O29988" s="180"/>
    </row>
    <row r="29989" spans="8:15" s="179" customFormat="1" x14ac:dyDescent="0.2">
      <c r="H29989" s="180"/>
      <c r="I29989" s="180"/>
      <c r="L29989" s="181"/>
      <c r="M29989" s="180"/>
      <c r="N29989" s="180"/>
      <c r="O29989" s="180"/>
    </row>
    <row r="29990" spans="8:15" s="179" customFormat="1" x14ac:dyDescent="0.2">
      <c r="H29990" s="180"/>
      <c r="I29990" s="180"/>
      <c r="L29990" s="181"/>
      <c r="M29990" s="180"/>
      <c r="N29990" s="180"/>
      <c r="O29990" s="180"/>
    </row>
    <row r="29991" spans="8:15" s="179" customFormat="1" x14ac:dyDescent="0.2">
      <c r="H29991" s="180"/>
      <c r="I29991" s="180"/>
      <c r="L29991" s="181"/>
      <c r="M29991" s="180"/>
      <c r="N29991" s="180"/>
      <c r="O29991" s="180"/>
    </row>
    <row r="29992" spans="8:15" s="179" customFormat="1" x14ac:dyDescent="0.2">
      <c r="H29992" s="180"/>
      <c r="I29992" s="180"/>
      <c r="L29992" s="181"/>
      <c r="M29992" s="180"/>
      <c r="N29992" s="180"/>
      <c r="O29992" s="180"/>
    </row>
    <row r="29993" spans="8:15" s="179" customFormat="1" x14ac:dyDescent="0.2">
      <c r="H29993" s="180"/>
      <c r="I29993" s="180"/>
      <c r="L29993" s="181"/>
      <c r="M29993" s="180"/>
      <c r="N29993" s="180"/>
      <c r="O29993" s="180"/>
    </row>
    <row r="29994" spans="8:15" s="179" customFormat="1" x14ac:dyDescent="0.2">
      <c r="H29994" s="180"/>
      <c r="I29994" s="180"/>
      <c r="L29994" s="181"/>
      <c r="M29994" s="180"/>
      <c r="N29994" s="180"/>
      <c r="O29994" s="180"/>
    </row>
    <row r="29995" spans="8:15" s="179" customFormat="1" x14ac:dyDescent="0.2">
      <c r="H29995" s="180"/>
      <c r="I29995" s="180"/>
      <c r="L29995" s="181"/>
      <c r="M29995" s="180"/>
      <c r="N29995" s="180"/>
      <c r="O29995" s="180"/>
    </row>
    <row r="29996" spans="8:15" s="179" customFormat="1" x14ac:dyDescent="0.2">
      <c r="H29996" s="180"/>
      <c r="I29996" s="180"/>
      <c r="L29996" s="181"/>
      <c r="M29996" s="180"/>
      <c r="N29996" s="180"/>
      <c r="O29996" s="180"/>
    </row>
    <row r="29997" spans="8:15" s="179" customFormat="1" x14ac:dyDescent="0.2">
      <c r="H29997" s="180"/>
      <c r="I29997" s="180"/>
      <c r="L29997" s="181"/>
      <c r="M29997" s="180"/>
      <c r="N29997" s="180"/>
      <c r="O29997" s="180"/>
    </row>
    <row r="29998" spans="8:15" s="179" customFormat="1" x14ac:dyDescent="0.2">
      <c r="H29998" s="180"/>
      <c r="I29998" s="180"/>
      <c r="L29998" s="181"/>
      <c r="M29998" s="180"/>
      <c r="N29998" s="180"/>
      <c r="O29998" s="180"/>
    </row>
    <row r="29999" spans="8:15" s="179" customFormat="1" x14ac:dyDescent="0.2">
      <c r="H29999" s="180"/>
      <c r="I29999" s="180"/>
      <c r="L29999" s="181"/>
      <c r="M29999" s="180"/>
      <c r="N29999" s="180"/>
      <c r="O29999" s="180"/>
    </row>
    <row r="30000" spans="8:15" s="179" customFormat="1" x14ac:dyDescent="0.2">
      <c r="H30000" s="180"/>
      <c r="I30000" s="180"/>
      <c r="L30000" s="181"/>
      <c r="M30000" s="180"/>
      <c r="N30000" s="180"/>
      <c r="O30000" s="180"/>
    </row>
    <row r="30001" spans="8:15" s="179" customFormat="1" x14ac:dyDescent="0.2">
      <c r="H30001" s="180"/>
      <c r="I30001" s="180"/>
      <c r="L30001" s="181"/>
      <c r="M30001" s="180"/>
      <c r="N30001" s="180"/>
      <c r="O30001" s="180"/>
    </row>
    <row r="30002" spans="8:15" s="179" customFormat="1" x14ac:dyDescent="0.2">
      <c r="H30002" s="180"/>
      <c r="I30002" s="180"/>
      <c r="L30002" s="181"/>
      <c r="M30002" s="180"/>
      <c r="N30002" s="180"/>
      <c r="O30002" s="180"/>
    </row>
    <row r="30003" spans="8:15" s="179" customFormat="1" x14ac:dyDescent="0.2">
      <c r="H30003" s="180"/>
      <c r="I30003" s="180"/>
      <c r="L30003" s="181"/>
      <c r="M30003" s="180"/>
      <c r="N30003" s="180"/>
      <c r="O30003" s="180"/>
    </row>
    <row r="30004" spans="8:15" s="179" customFormat="1" x14ac:dyDescent="0.2">
      <c r="H30004" s="180"/>
      <c r="I30004" s="180"/>
      <c r="L30004" s="181"/>
      <c r="M30004" s="180"/>
      <c r="N30004" s="180"/>
      <c r="O30004" s="180"/>
    </row>
    <row r="30005" spans="8:15" s="179" customFormat="1" x14ac:dyDescent="0.2">
      <c r="H30005" s="180"/>
      <c r="I30005" s="180"/>
      <c r="L30005" s="181"/>
      <c r="M30005" s="180"/>
      <c r="N30005" s="180"/>
      <c r="O30005" s="180"/>
    </row>
    <row r="30006" spans="8:15" s="179" customFormat="1" x14ac:dyDescent="0.2">
      <c r="H30006" s="180"/>
      <c r="I30006" s="180"/>
      <c r="L30006" s="181"/>
      <c r="M30006" s="180"/>
      <c r="N30006" s="180"/>
      <c r="O30006" s="180"/>
    </row>
    <row r="30007" spans="8:15" s="179" customFormat="1" x14ac:dyDescent="0.2">
      <c r="H30007" s="180"/>
      <c r="I30007" s="180"/>
      <c r="L30007" s="181"/>
      <c r="M30007" s="180"/>
      <c r="N30007" s="180"/>
      <c r="O30007" s="180"/>
    </row>
    <row r="30008" spans="8:15" s="179" customFormat="1" x14ac:dyDescent="0.2">
      <c r="H30008" s="180"/>
      <c r="I30008" s="180"/>
      <c r="L30008" s="181"/>
      <c r="M30008" s="180"/>
      <c r="N30008" s="180"/>
      <c r="O30008" s="180"/>
    </row>
    <row r="30009" spans="8:15" s="179" customFormat="1" x14ac:dyDescent="0.2">
      <c r="H30009" s="180"/>
      <c r="I30009" s="180"/>
      <c r="L30009" s="181"/>
      <c r="M30009" s="180"/>
      <c r="N30009" s="180"/>
      <c r="O30009" s="180"/>
    </row>
    <row r="30010" spans="8:15" s="179" customFormat="1" x14ac:dyDescent="0.2">
      <c r="H30010" s="180"/>
      <c r="I30010" s="180"/>
      <c r="L30010" s="181"/>
      <c r="M30010" s="180"/>
      <c r="N30010" s="180"/>
      <c r="O30010" s="180"/>
    </row>
    <row r="30011" spans="8:15" s="179" customFormat="1" x14ac:dyDescent="0.2">
      <c r="H30011" s="180"/>
      <c r="I30011" s="180"/>
      <c r="L30011" s="181"/>
      <c r="M30011" s="180"/>
      <c r="N30011" s="180"/>
      <c r="O30011" s="180"/>
    </row>
    <row r="30012" spans="8:15" s="179" customFormat="1" x14ac:dyDescent="0.2">
      <c r="H30012" s="180"/>
      <c r="I30012" s="180"/>
      <c r="L30012" s="181"/>
      <c r="M30012" s="180"/>
      <c r="N30012" s="180"/>
      <c r="O30012" s="180"/>
    </row>
    <row r="30013" spans="8:15" s="179" customFormat="1" x14ac:dyDescent="0.2">
      <c r="H30013" s="180"/>
      <c r="I30013" s="180"/>
      <c r="L30013" s="181"/>
      <c r="M30013" s="180"/>
      <c r="N30013" s="180"/>
      <c r="O30013" s="180"/>
    </row>
    <row r="30014" spans="8:15" s="179" customFormat="1" x14ac:dyDescent="0.2">
      <c r="H30014" s="180"/>
      <c r="I30014" s="180"/>
      <c r="L30014" s="181"/>
      <c r="M30014" s="180"/>
      <c r="N30014" s="180"/>
      <c r="O30014" s="180"/>
    </row>
    <row r="30015" spans="8:15" s="179" customFormat="1" x14ac:dyDescent="0.2">
      <c r="H30015" s="180"/>
      <c r="I30015" s="180"/>
      <c r="L30015" s="181"/>
      <c r="M30015" s="180"/>
      <c r="N30015" s="180"/>
      <c r="O30015" s="180"/>
    </row>
    <row r="30016" spans="8:15" s="179" customFormat="1" x14ac:dyDescent="0.2">
      <c r="H30016" s="180"/>
      <c r="I30016" s="180"/>
      <c r="L30016" s="181"/>
      <c r="M30016" s="180"/>
      <c r="N30016" s="180"/>
      <c r="O30016" s="180"/>
    </row>
    <row r="30017" spans="8:15" s="179" customFormat="1" x14ac:dyDescent="0.2">
      <c r="H30017" s="180"/>
      <c r="I30017" s="180"/>
      <c r="L30017" s="181"/>
      <c r="M30017" s="180"/>
      <c r="N30017" s="180"/>
      <c r="O30017" s="180"/>
    </row>
    <row r="30018" spans="8:15" s="179" customFormat="1" x14ac:dyDescent="0.2">
      <c r="H30018" s="180"/>
      <c r="I30018" s="180"/>
      <c r="L30018" s="181"/>
      <c r="M30018" s="180"/>
      <c r="N30018" s="180"/>
      <c r="O30018" s="180"/>
    </row>
    <row r="30019" spans="8:15" s="179" customFormat="1" x14ac:dyDescent="0.2">
      <c r="H30019" s="180"/>
      <c r="I30019" s="180"/>
      <c r="L30019" s="181"/>
      <c r="M30019" s="180"/>
      <c r="N30019" s="180"/>
      <c r="O30019" s="180"/>
    </row>
    <row r="30020" spans="8:15" s="179" customFormat="1" x14ac:dyDescent="0.2">
      <c r="H30020" s="180"/>
      <c r="I30020" s="180"/>
      <c r="L30020" s="181"/>
      <c r="M30020" s="180"/>
      <c r="N30020" s="180"/>
      <c r="O30020" s="180"/>
    </row>
    <row r="30021" spans="8:15" s="179" customFormat="1" x14ac:dyDescent="0.2">
      <c r="H30021" s="180"/>
      <c r="I30021" s="180"/>
      <c r="L30021" s="181"/>
      <c r="M30021" s="180"/>
      <c r="N30021" s="180"/>
      <c r="O30021" s="180"/>
    </row>
    <row r="30022" spans="8:15" s="179" customFormat="1" x14ac:dyDescent="0.2">
      <c r="H30022" s="180"/>
      <c r="I30022" s="180"/>
      <c r="L30022" s="181"/>
      <c r="M30022" s="180"/>
      <c r="N30022" s="180"/>
      <c r="O30022" s="180"/>
    </row>
    <row r="30023" spans="8:15" s="179" customFormat="1" x14ac:dyDescent="0.2">
      <c r="H30023" s="180"/>
      <c r="I30023" s="180"/>
      <c r="L30023" s="181"/>
      <c r="M30023" s="180"/>
      <c r="N30023" s="180"/>
      <c r="O30023" s="180"/>
    </row>
    <row r="30024" spans="8:15" s="179" customFormat="1" x14ac:dyDescent="0.2">
      <c r="H30024" s="180"/>
      <c r="I30024" s="180"/>
      <c r="L30024" s="181"/>
      <c r="M30024" s="180"/>
      <c r="N30024" s="180"/>
      <c r="O30024" s="180"/>
    </row>
    <row r="30025" spans="8:15" s="179" customFormat="1" x14ac:dyDescent="0.2">
      <c r="H30025" s="180"/>
      <c r="I30025" s="180"/>
      <c r="L30025" s="181"/>
      <c r="M30025" s="180"/>
      <c r="N30025" s="180"/>
      <c r="O30025" s="180"/>
    </row>
    <row r="30026" spans="8:15" s="179" customFormat="1" x14ac:dyDescent="0.2">
      <c r="H30026" s="180"/>
      <c r="I30026" s="180"/>
      <c r="L30026" s="181"/>
      <c r="M30026" s="180"/>
      <c r="N30026" s="180"/>
      <c r="O30026" s="180"/>
    </row>
    <row r="30027" spans="8:15" s="179" customFormat="1" x14ac:dyDescent="0.2">
      <c r="H30027" s="180"/>
      <c r="I30027" s="180"/>
      <c r="L30027" s="181"/>
      <c r="M30027" s="180"/>
      <c r="N30027" s="180"/>
      <c r="O30027" s="180"/>
    </row>
    <row r="30028" spans="8:15" s="179" customFormat="1" x14ac:dyDescent="0.2">
      <c r="H30028" s="180"/>
      <c r="I30028" s="180"/>
      <c r="L30028" s="181"/>
      <c r="M30028" s="180"/>
      <c r="N30028" s="180"/>
      <c r="O30028" s="180"/>
    </row>
    <row r="30029" spans="8:15" s="179" customFormat="1" x14ac:dyDescent="0.2">
      <c r="H30029" s="180"/>
      <c r="I30029" s="180"/>
      <c r="L30029" s="181"/>
      <c r="M30029" s="180"/>
      <c r="N30029" s="180"/>
      <c r="O30029" s="180"/>
    </row>
    <row r="30030" spans="8:15" s="179" customFormat="1" x14ac:dyDescent="0.2">
      <c r="H30030" s="180"/>
      <c r="I30030" s="180"/>
      <c r="L30030" s="181"/>
      <c r="M30030" s="180"/>
      <c r="N30030" s="180"/>
      <c r="O30030" s="180"/>
    </row>
    <row r="30031" spans="8:15" s="179" customFormat="1" x14ac:dyDescent="0.2">
      <c r="H30031" s="180"/>
      <c r="I30031" s="180"/>
      <c r="L30031" s="181"/>
      <c r="M30031" s="180"/>
      <c r="N30031" s="180"/>
      <c r="O30031" s="180"/>
    </row>
    <row r="30032" spans="8:15" s="179" customFormat="1" x14ac:dyDescent="0.2">
      <c r="H30032" s="180"/>
      <c r="I30032" s="180"/>
      <c r="L30032" s="181"/>
      <c r="M30032" s="180"/>
      <c r="N30032" s="180"/>
      <c r="O30032" s="180"/>
    </row>
    <row r="30033" spans="8:15" s="179" customFormat="1" x14ac:dyDescent="0.2">
      <c r="H30033" s="180"/>
      <c r="I30033" s="180"/>
      <c r="L30033" s="181"/>
      <c r="M30033" s="180"/>
      <c r="N30033" s="180"/>
      <c r="O30033" s="180"/>
    </row>
    <row r="30034" spans="8:15" s="179" customFormat="1" x14ac:dyDescent="0.2">
      <c r="H30034" s="180"/>
      <c r="I30034" s="180"/>
      <c r="L30034" s="181"/>
      <c r="M30034" s="180"/>
      <c r="N30034" s="180"/>
      <c r="O30034" s="180"/>
    </row>
    <row r="30035" spans="8:15" s="179" customFormat="1" x14ac:dyDescent="0.2">
      <c r="H30035" s="180"/>
      <c r="I30035" s="180"/>
      <c r="L30035" s="181"/>
      <c r="M30035" s="180"/>
      <c r="N30035" s="180"/>
      <c r="O30035" s="180"/>
    </row>
    <row r="30036" spans="8:15" s="179" customFormat="1" x14ac:dyDescent="0.2">
      <c r="H30036" s="180"/>
      <c r="I30036" s="180"/>
      <c r="L30036" s="181"/>
      <c r="M30036" s="180"/>
      <c r="N30036" s="180"/>
      <c r="O30036" s="180"/>
    </row>
    <row r="30037" spans="8:15" s="179" customFormat="1" x14ac:dyDescent="0.2">
      <c r="H30037" s="180"/>
      <c r="I30037" s="180"/>
      <c r="L30037" s="181"/>
      <c r="M30037" s="180"/>
      <c r="N30037" s="180"/>
      <c r="O30037" s="180"/>
    </row>
    <row r="30038" spans="8:15" s="179" customFormat="1" x14ac:dyDescent="0.2">
      <c r="H30038" s="180"/>
      <c r="I30038" s="180"/>
      <c r="L30038" s="181"/>
      <c r="M30038" s="180"/>
      <c r="N30038" s="180"/>
      <c r="O30038" s="180"/>
    </row>
    <row r="30039" spans="8:15" s="179" customFormat="1" x14ac:dyDescent="0.2">
      <c r="H30039" s="180"/>
      <c r="I30039" s="180"/>
      <c r="L30039" s="181"/>
      <c r="M30039" s="180"/>
      <c r="N30039" s="180"/>
      <c r="O30039" s="180"/>
    </row>
    <row r="30040" spans="8:15" s="179" customFormat="1" x14ac:dyDescent="0.2">
      <c r="H30040" s="180"/>
      <c r="I30040" s="180"/>
      <c r="L30040" s="181"/>
      <c r="M30040" s="180"/>
      <c r="N30040" s="180"/>
      <c r="O30040" s="180"/>
    </row>
    <row r="30041" spans="8:15" s="179" customFormat="1" x14ac:dyDescent="0.2">
      <c r="H30041" s="180"/>
      <c r="I30041" s="180"/>
      <c r="L30041" s="181"/>
      <c r="M30041" s="180"/>
      <c r="N30041" s="180"/>
      <c r="O30041" s="180"/>
    </row>
    <row r="30042" spans="8:15" s="179" customFormat="1" x14ac:dyDescent="0.2">
      <c r="H30042" s="180"/>
      <c r="I30042" s="180"/>
      <c r="L30042" s="181"/>
      <c r="M30042" s="180"/>
      <c r="N30042" s="180"/>
      <c r="O30042" s="180"/>
    </row>
    <row r="30043" spans="8:15" s="179" customFormat="1" x14ac:dyDescent="0.2">
      <c r="H30043" s="180"/>
      <c r="I30043" s="180"/>
      <c r="L30043" s="181"/>
      <c r="M30043" s="180"/>
      <c r="N30043" s="180"/>
      <c r="O30043" s="180"/>
    </row>
    <row r="30044" spans="8:15" s="179" customFormat="1" x14ac:dyDescent="0.2">
      <c r="H30044" s="180"/>
      <c r="I30044" s="180"/>
      <c r="L30044" s="181"/>
      <c r="M30044" s="180"/>
      <c r="N30044" s="180"/>
      <c r="O30044" s="180"/>
    </row>
    <row r="30045" spans="8:15" s="179" customFormat="1" x14ac:dyDescent="0.2">
      <c r="H30045" s="180"/>
      <c r="I30045" s="180"/>
      <c r="L30045" s="181"/>
      <c r="M30045" s="180"/>
      <c r="N30045" s="180"/>
      <c r="O30045" s="180"/>
    </row>
    <row r="30046" spans="8:15" s="179" customFormat="1" x14ac:dyDescent="0.2">
      <c r="H30046" s="180"/>
      <c r="I30046" s="180"/>
      <c r="L30046" s="181"/>
      <c r="M30046" s="180"/>
      <c r="N30046" s="180"/>
      <c r="O30046" s="180"/>
    </row>
    <row r="30047" spans="8:15" s="179" customFormat="1" x14ac:dyDescent="0.2">
      <c r="H30047" s="180"/>
      <c r="I30047" s="180"/>
      <c r="L30047" s="181"/>
      <c r="M30047" s="180"/>
      <c r="N30047" s="180"/>
      <c r="O30047" s="180"/>
    </row>
    <row r="30048" spans="8:15" s="179" customFormat="1" x14ac:dyDescent="0.2">
      <c r="H30048" s="180"/>
      <c r="I30048" s="180"/>
      <c r="L30048" s="181"/>
      <c r="M30048" s="180"/>
      <c r="N30048" s="180"/>
      <c r="O30048" s="180"/>
    </row>
    <row r="30049" spans="8:15" s="179" customFormat="1" x14ac:dyDescent="0.2">
      <c r="H30049" s="180"/>
      <c r="I30049" s="180"/>
      <c r="L30049" s="181"/>
      <c r="M30049" s="180"/>
      <c r="N30049" s="180"/>
      <c r="O30049" s="180"/>
    </row>
    <row r="30050" spans="8:15" s="179" customFormat="1" x14ac:dyDescent="0.2">
      <c r="H30050" s="180"/>
      <c r="I30050" s="180"/>
      <c r="L30050" s="181"/>
      <c r="M30050" s="180"/>
      <c r="N30050" s="180"/>
      <c r="O30050" s="180"/>
    </row>
    <row r="30051" spans="8:15" s="179" customFormat="1" x14ac:dyDescent="0.2">
      <c r="H30051" s="180"/>
      <c r="I30051" s="180"/>
      <c r="L30051" s="181"/>
      <c r="M30051" s="180"/>
      <c r="N30051" s="180"/>
      <c r="O30051" s="180"/>
    </row>
    <row r="30052" spans="8:15" s="179" customFormat="1" x14ac:dyDescent="0.2">
      <c r="H30052" s="180"/>
      <c r="I30052" s="180"/>
      <c r="L30052" s="181"/>
      <c r="M30052" s="180"/>
      <c r="N30052" s="180"/>
      <c r="O30052" s="180"/>
    </row>
    <row r="30053" spans="8:15" s="179" customFormat="1" x14ac:dyDescent="0.2">
      <c r="H30053" s="180"/>
      <c r="I30053" s="180"/>
      <c r="L30053" s="181"/>
      <c r="M30053" s="180"/>
      <c r="N30053" s="180"/>
      <c r="O30053" s="180"/>
    </row>
    <row r="30054" spans="8:15" s="179" customFormat="1" x14ac:dyDescent="0.2">
      <c r="H30054" s="180"/>
      <c r="I30054" s="180"/>
      <c r="L30054" s="181"/>
      <c r="M30054" s="180"/>
      <c r="N30054" s="180"/>
      <c r="O30054" s="180"/>
    </row>
    <row r="30055" spans="8:15" s="179" customFormat="1" x14ac:dyDescent="0.2">
      <c r="H30055" s="180"/>
      <c r="I30055" s="180"/>
      <c r="L30055" s="181"/>
      <c r="M30055" s="180"/>
      <c r="N30055" s="180"/>
      <c r="O30055" s="180"/>
    </row>
    <row r="30056" spans="8:15" s="179" customFormat="1" x14ac:dyDescent="0.2">
      <c r="H30056" s="180"/>
      <c r="I30056" s="180"/>
      <c r="L30056" s="181"/>
      <c r="M30056" s="180"/>
      <c r="N30056" s="180"/>
      <c r="O30056" s="180"/>
    </row>
    <row r="30057" spans="8:15" s="179" customFormat="1" x14ac:dyDescent="0.2">
      <c r="H30057" s="180"/>
      <c r="I30057" s="180"/>
      <c r="L30057" s="181"/>
      <c r="M30057" s="180"/>
      <c r="N30057" s="180"/>
      <c r="O30057" s="180"/>
    </row>
    <row r="30058" spans="8:15" s="179" customFormat="1" x14ac:dyDescent="0.2">
      <c r="H30058" s="180"/>
      <c r="I30058" s="180"/>
      <c r="L30058" s="181"/>
      <c r="M30058" s="180"/>
      <c r="N30058" s="180"/>
      <c r="O30058" s="180"/>
    </row>
    <row r="30059" spans="8:15" s="179" customFormat="1" x14ac:dyDescent="0.2">
      <c r="H30059" s="180"/>
      <c r="I30059" s="180"/>
      <c r="L30059" s="181"/>
      <c r="M30059" s="180"/>
      <c r="N30059" s="180"/>
      <c r="O30059" s="180"/>
    </row>
    <row r="30060" spans="8:15" s="179" customFormat="1" x14ac:dyDescent="0.2">
      <c r="H30060" s="180"/>
      <c r="I30060" s="180"/>
      <c r="L30060" s="181"/>
      <c r="M30060" s="180"/>
      <c r="N30060" s="180"/>
      <c r="O30060" s="180"/>
    </row>
    <row r="30061" spans="8:15" s="179" customFormat="1" x14ac:dyDescent="0.2">
      <c r="H30061" s="180"/>
      <c r="I30061" s="180"/>
      <c r="L30061" s="181"/>
      <c r="M30061" s="180"/>
      <c r="N30061" s="180"/>
      <c r="O30061" s="180"/>
    </row>
    <row r="30062" spans="8:15" s="179" customFormat="1" x14ac:dyDescent="0.2">
      <c r="H30062" s="180"/>
      <c r="I30062" s="180"/>
      <c r="L30062" s="181"/>
      <c r="M30062" s="180"/>
      <c r="N30062" s="180"/>
      <c r="O30062" s="180"/>
    </row>
    <row r="30063" spans="8:15" s="179" customFormat="1" x14ac:dyDescent="0.2">
      <c r="H30063" s="180"/>
      <c r="I30063" s="180"/>
      <c r="L30063" s="181"/>
      <c r="M30063" s="180"/>
      <c r="N30063" s="180"/>
      <c r="O30063" s="180"/>
    </row>
    <row r="30064" spans="8:15" s="179" customFormat="1" x14ac:dyDescent="0.2">
      <c r="H30064" s="180"/>
      <c r="I30064" s="180"/>
      <c r="L30064" s="181"/>
      <c r="M30064" s="180"/>
      <c r="N30064" s="180"/>
      <c r="O30064" s="180"/>
    </row>
    <row r="30065" spans="8:15" s="179" customFormat="1" x14ac:dyDescent="0.2">
      <c r="H30065" s="180"/>
      <c r="I30065" s="180"/>
      <c r="L30065" s="181"/>
      <c r="M30065" s="180"/>
      <c r="N30065" s="180"/>
      <c r="O30065" s="180"/>
    </row>
    <row r="30066" spans="8:15" s="179" customFormat="1" x14ac:dyDescent="0.2">
      <c r="H30066" s="180"/>
      <c r="I30066" s="180"/>
      <c r="L30066" s="181"/>
      <c r="M30066" s="180"/>
      <c r="N30066" s="180"/>
      <c r="O30066" s="180"/>
    </row>
    <row r="30067" spans="8:15" s="179" customFormat="1" x14ac:dyDescent="0.2">
      <c r="H30067" s="180"/>
      <c r="I30067" s="180"/>
      <c r="L30067" s="181"/>
      <c r="M30067" s="180"/>
      <c r="N30067" s="180"/>
      <c r="O30067" s="180"/>
    </row>
    <row r="30068" spans="8:15" s="179" customFormat="1" x14ac:dyDescent="0.2">
      <c r="H30068" s="180"/>
      <c r="I30068" s="180"/>
      <c r="L30068" s="181"/>
      <c r="M30068" s="180"/>
      <c r="N30068" s="180"/>
      <c r="O30068" s="180"/>
    </row>
    <row r="30069" spans="8:15" s="179" customFormat="1" x14ac:dyDescent="0.2">
      <c r="H30069" s="180"/>
      <c r="I30069" s="180"/>
      <c r="L30069" s="181"/>
      <c r="M30069" s="180"/>
      <c r="N30069" s="180"/>
      <c r="O30069" s="180"/>
    </row>
    <row r="30070" spans="8:15" s="179" customFormat="1" x14ac:dyDescent="0.2">
      <c r="H30070" s="180"/>
      <c r="I30070" s="180"/>
      <c r="L30070" s="181"/>
      <c r="M30070" s="180"/>
      <c r="N30070" s="180"/>
      <c r="O30070" s="180"/>
    </row>
    <row r="30071" spans="8:15" s="179" customFormat="1" x14ac:dyDescent="0.2">
      <c r="H30071" s="180"/>
      <c r="I30071" s="180"/>
      <c r="L30071" s="181"/>
      <c r="M30071" s="180"/>
      <c r="N30071" s="180"/>
      <c r="O30071" s="180"/>
    </row>
    <row r="30072" spans="8:15" s="179" customFormat="1" x14ac:dyDescent="0.2">
      <c r="H30072" s="180"/>
      <c r="I30072" s="180"/>
      <c r="L30072" s="181"/>
      <c r="M30072" s="180"/>
      <c r="N30072" s="180"/>
      <c r="O30072" s="180"/>
    </row>
    <row r="30073" spans="8:15" s="179" customFormat="1" x14ac:dyDescent="0.2">
      <c r="H30073" s="180"/>
      <c r="I30073" s="180"/>
      <c r="L30073" s="181"/>
      <c r="M30073" s="180"/>
      <c r="N30073" s="180"/>
      <c r="O30073" s="180"/>
    </row>
    <row r="30074" spans="8:15" s="179" customFormat="1" x14ac:dyDescent="0.2">
      <c r="H30074" s="180"/>
      <c r="I30074" s="180"/>
      <c r="L30074" s="181"/>
      <c r="M30074" s="180"/>
      <c r="N30074" s="180"/>
      <c r="O30074" s="180"/>
    </row>
    <row r="30075" spans="8:15" s="179" customFormat="1" x14ac:dyDescent="0.2">
      <c r="H30075" s="180"/>
      <c r="I30075" s="180"/>
      <c r="L30075" s="181"/>
      <c r="M30075" s="180"/>
      <c r="N30075" s="180"/>
      <c r="O30075" s="180"/>
    </row>
    <row r="30076" spans="8:15" s="179" customFormat="1" x14ac:dyDescent="0.2">
      <c r="H30076" s="180"/>
      <c r="I30076" s="180"/>
      <c r="L30076" s="181"/>
      <c r="M30076" s="180"/>
      <c r="N30076" s="180"/>
      <c r="O30076" s="180"/>
    </row>
    <row r="30077" spans="8:15" s="179" customFormat="1" x14ac:dyDescent="0.2">
      <c r="H30077" s="180"/>
      <c r="I30077" s="180"/>
      <c r="L30077" s="181"/>
      <c r="M30077" s="180"/>
      <c r="N30077" s="180"/>
      <c r="O30077" s="180"/>
    </row>
    <row r="30078" spans="8:15" s="179" customFormat="1" x14ac:dyDescent="0.2">
      <c r="H30078" s="180"/>
      <c r="I30078" s="180"/>
      <c r="L30078" s="181"/>
      <c r="M30078" s="180"/>
      <c r="N30078" s="180"/>
      <c r="O30078" s="180"/>
    </row>
    <row r="30079" spans="8:15" s="179" customFormat="1" x14ac:dyDescent="0.2">
      <c r="H30079" s="180"/>
      <c r="I30079" s="180"/>
      <c r="L30079" s="181"/>
      <c r="M30079" s="180"/>
      <c r="N30079" s="180"/>
      <c r="O30079" s="180"/>
    </row>
    <row r="30080" spans="8:15" s="179" customFormat="1" x14ac:dyDescent="0.2">
      <c r="H30080" s="180"/>
      <c r="I30080" s="180"/>
      <c r="L30080" s="181"/>
      <c r="M30080" s="180"/>
      <c r="N30080" s="180"/>
      <c r="O30080" s="180"/>
    </row>
    <row r="30081" spans="8:15" s="179" customFormat="1" x14ac:dyDescent="0.2">
      <c r="H30081" s="180"/>
      <c r="I30081" s="180"/>
      <c r="L30081" s="181"/>
      <c r="M30081" s="180"/>
      <c r="N30081" s="180"/>
      <c r="O30081" s="180"/>
    </row>
    <row r="30082" spans="8:15" s="179" customFormat="1" x14ac:dyDescent="0.2">
      <c r="H30082" s="180"/>
      <c r="I30082" s="180"/>
      <c r="L30082" s="181"/>
      <c r="M30082" s="180"/>
      <c r="N30082" s="180"/>
      <c r="O30082" s="180"/>
    </row>
    <row r="30083" spans="8:15" s="179" customFormat="1" x14ac:dyDescent="0.2">
      <c r="H30083" s="180"/>
      <c r="I30083" s="180"/>
      <c r="L30083" s="181"/>
      <c r="M30083" s="180"/>
      <c r="N30083" s="180"/>
      <c r="O30083" s="180"/>
    </row>
    <row r="30084" spans="8:15" s="179" customFormat="1" x14ac:dyDescent="0.2">
      <c r="H30084" s="180"/>
      <c r="I30084" s="180"/>
      <c r="L30084" s="181"/>
      <c r="M30084" s="180"/>
      <c r="N30084" s="180"/>
      <c r="O30084" s="180"/>
    </row>
    <row r="30085" spans="8:15" s="179" customFormat="1" x14ac:dyDescent="0.2">
      <c r="H30085" s="180"/>
      <c r="I30085" s="180"/>
      <c r="L30085" s="181"/>
      <c r="M30085" s="180"/>
      <c r="N30085" s="180"/>
      <c r="O30085" s="180"/>
    </row>
    <row r="30086" spans="8:15" s="179" customFormat="1" x14ac:dyDescent="0.2">
      <c r="H30086" s="180"/>
      <c r="I30086" s="180"/>
      <c r="L30086" s="181"/>
      <c r="M30086" s="180"/>
      <c r="N30086" s="180"/>
      <c r="O30086" s="180"/>
    </row>
    <row r="30087" spans="8:15" s="179" customFormat="1" x14ac:dyDescent="0.2">
      <c r="H30087" s="180"/>
      <c r="I30087" s="180"/>
      <c r="L30087" s="181"/>
      <c r="M30087" s="180"/>
      <c r="N30087" s="180"/>
      <c r="O30087" s="180"/>
    </row>
    <row r="30088" spans="8:15" s="179" customFormat="1" x14ac:dyDescent="0.2">
      <c r="H30088" s="180"/>
      <c r="I30088" s="180"/>
      <c r="L30088" s="181"/>
      <c r="M30088" s="180"/>
      <c r="N30088" s="180"/>
      <c r="O30088" s="180"/>
    </row>
    <row r="30089" spans="8:15" s="179" customFormat="1" x14ac:dyDescent="0.2">
      <c r="H30089" s="180"/>
      <c r="I30089" s="180"/>
      <c r="L30089" s="181"/>
      <c r="M30089" s="180"/>
      <c r="N30089" s="180"/>
      <c r="O30089" s="180"/>
    </row>
    <row r="30090" spans="8:15" s="179" customFormat="1" x14ac:dyDescent="0.2">
      <c r="H30090" s="180"/>
      <c r="I30090" s="180"/>
      <c r="L30090" s="181"/>
      <c r="M30090" s="180"/>
      <c r="N30090" s="180"/>
      <c r="O30090" s="180"/>
    </row>
    <row r="30091" spans="8:15" s="179" customFormat="1" x14ac:dyDescent="0.2">
      <c r="H30091" s="180"/>
      <c r="I30091" s="180"/>
      <c r="L30091" s="181"/>
      <c r="M30091" s="180"/>
      <c r="N30091" s="180"/>
      <c r="O30091" s="180"/>
    </row>
    <row r="30092" spans="8:15" s="179" customFormat="1" x14ac:dyDescent="0.2">
      <c r="H30092" s="180"/>
      <c r="I30092" s="180"/>
      <c r="L30092" s="181"/>
      <c r="M30092" s="180"/>
      <c r="N30092" s="180"/>
      <c r="O30092" s="180"/>
    </row>
    <row r="30093" spans="8:15" s="179" customFormat="1" x14ac:dyDescent="0.2">
      <c r="H30093" s="180"/>
      <c r="I30093" s="180"/>
      <c r="L30093" s="181"/>
      <c r="M30093" s="180"/>
      <c r="N30093" s="180"/>
      <c r="O30093" s="180"/>
    </row>
    <row r="30094" spans="8:15" s="179" customFormat="1" x14ac:dyDescent="0.2">
      <c r="H30094" s="180"/>
      <c r="I30094" s="180"/>
      <c r="L30094" s="181"/>
      <c r="M30094" s="180"/>
      <c r="N30094" s="180"/>
      <c r="O30094" s="180"/>
    </row>
    <row r="30095" spans="8:15" s="179" customFormat="1" x14ac:dyDescent="0.2">
      <c r="H30095" s="180"/>
      <c r="I30095" s="180"/>
      <c r="L30095" s="181"/>
      <c r="M30095" s="180"/>
      <c r="N30095" s="180"/>
      <c r="O30095" s="180"/>
    </row>
    <row r="30096" spans="8:15" s="179" customFormat="1" x14ac:dyDescent="0.2">
      <c r="H30096" s="180"/>
      <c r="I30096" s="180"/>
      <c r="L30096" s="181"/>
      <c r="M30096" s="180"/>
      <c r="N30096" s="180"/>
      <c r="O30096" s="180"/>
    </row>
    <row r="30097" spans="8:15" s="179" customFormat="1" x14ac:dyDescent="0.2">
      <c r="H30097" s="180"/>
      <c r="I30097" s="180"/>
      <c r="L30097" s="181"/>
      <c r="M30097" s="180"/>
      <c r="N30097" s="180"/>
      <c r="O30097" s="180"/>
    </row>
    <row r="30098" spans="8:15" s="179" customFormat="1" x14ac:dyDescent="0.2">
      <c r="H30098" s="180"/>
      <c r="I30098" s="180"/>
      <c r="L30098" s="181"/>
      <c r="M30098" s="180"/>
      <c r="N30098" s="180"/>
      <c r="O30098" s="180"/>
    </row>
    <row r="30099" spans="8:15" s="179" customFormat="1" x14ac:dyDescent="0.2">
      <c r="H30099" s="180"/>
      <c r="I30099" s="180"/>
      <c r="L30099" s="181"/>
      <c r="M30099" s="180"/>
      <c r="N30099" s="180"/>
      <c r="O30099" s="180"/>
    </row>
    <row r="30100" spans="8:15" s="179" customFormat="1" x14ac:dyDescent="0.2">
      <c r="H30100" s="180"/>
      <c r="I30100" s="180"/>
      <c r="L30100" s="181"/>
      <c r="M30100" s="180"/>
      <c r="N30100" s="180"/>
      <c r="O30100" s="180"/>
    </row>
    <row r="30101" spans="8:15" s="179" customFormat="1" x14ac:dyDescent="0.2">
      <c r="H30101" s="180"/>
      <c r="I30101" s="180"/>
      <c r="L30101" s="181"/>
      <c r="M30101" s="180"/>
      <c r="N30101" s="180"/>
      <c r="O30101" s="180"/>
    </row>
    <row r="30102" spans="8:15" s="179" customFormat="1" x14ac:dyDescent="0.2">
      <c r="H30102" s="180"/>
      <c r="I30102" s="180"/>
      <c r="L30102" s="181"/>
      <c r="M30102" s="180"/>
      <c r="N30102" s="180"/>
      <c r="O30102" s="180"/>
    </row>
    <row r="30103" spans="8:15" s="179" customFormat="1" x14ac:dyDescent="0.2">
      <c r="H30103" s="180"/>
      <c r="I30103" s="180"/>
      <c r="L30103" s="181"/>
      <c r="M30103" s="180"/>
      <c r="N30103" s="180"/>
      <c r="O30103" s="180"/>
    </row>
    <row r="30104" spans="8:15" s="179" customFormat="1" x14ac:dyDescent="0.2">
      <c r="H30104" s="180"/>
      <c r="I30104" s="180"/>
      <c r="L30104" s="181"/>
      <c r="M30104" s="180"/>
      <c r="N30104" s="180"/>
      <c r="O30104" s="180"/>
    </row>
    <row r="30105" spans="8:15" s="179" customFormat="1" x14ac:dyDescent="0.2">
      <c r="H30105" s="180"/>
      <c r="I30105" s="180"/>
      <c r="L30105" s="181"/>
      <c r="M30105" s="180"/>
      <c r="N30105" s="180"/>
      <c r="O30105" s="180"/>
    </row>
    <row r="30106" spans="8:15" s="179" customFormat="1" x14ac:dyDescent="0.2">
      <c r="H30106" s="180"/>
      <c r="I30106" s="180"/>
      <c r="L30106" s="181"/>
      <c r="M30106" s="180"/>
      <c r="N30106" s="180"/>
      <c r="O30106" s="180"/>
    </row>
    <row r="30107" spans="8:15" s="179" customFormat="1" x14ac:dyDescent="0.2">
      <c r="H30107" s="180"/>
      <c r="I30107" s="180"/>
      <c r="L30107" s="181"/>
      <c r="M30107" s="180"/>
      <c r="N30107" s="180"/>
      <c r="O30107" s="180"/>
    </row>
    <row r="30108" spans="8:15" s="179" customFormat="1" x14ac:dyDescent="0.2">
      <c r="H30108" s="180"/>
      <c r="I30108" s="180"/>
      <c r="L30108" s="181"/>
      <c r="M30108" s="180"/>
      <c r="N30108" s="180"/>
      <c r="O30108" s="180"/>
    </row>
    <row r="30109" spans="8:15" s="179" customFormat="1" x14ac:dyDescent="0.2">
      <c r="H30109" s="180"/>
      <c r="I30109" s="180"/>
      <c r="L30109" s="181"/>
      <c r="M30109" s="180"/>
      <c r="N30109" s="180"/>
      <c r="O30109" s="180"/>
    </row>
    <row r="30110" spans="8:15" s="179" customFormat="1" x14ac:dyDescent="0.2">
      <c r="H30110" s="180"/>
      <c r="I30110" s="180"/>
      <c r="L30110" s="181"/>
      <c r="M30110" s="180"/>
      <c r="N30110" s="180"/>
      <c r="O30110" s="180"/>
    </row>
    <row r="30111" spans="8:15" s="179" customFormat="1" x14ac:dyDescent="0.2">
      <c r="H30111" s="180"/>
      <c r="I30111" s="180"/>
      <c r="L30111" s="181"/>
      <c r="M30111" s="180"/>
      <c r="N30111" s="180"/>
      <c r="O30111" s="180"/>
    </row>
    <row r="30112" spans="8:15" s="179" customFormat="1" x14ac:dyDescent="0.2">
      <c r="H30112" s="180"/>
      <c r="I30112" s="180"/>
      <c r="L30112" s="181"/>
      <c r="M30112" s="180"/>
      <c r="N30112" s="180"/>
      <c r="O30112" s="180"/>
    </row>
    <row r="30113" spans="8:15" s="179" customFormat="1" x14ac:dyDescent="0.2">
      <c r="H30113" s="180"/>
      <c r="I30113" s="180"/>
      <c r="L30113" s="181"/>
      <c r="M30113" s="180"/>
      <c r="N30113" s="180"/>
      <c r="O30113" s="180"/>
    </row>
    <row r="30114" spans="8:15" s="179" customFormat="1" x14ac:dyDescent="0.2">
      <c r="H30114" s="180"/>
      <c r="I30114" s="180"/>
      <c r="L30114" s="181"/>
      <c r="M30114" s="180"/>
      <c r="N30114" s="180"/>
      <c r="O30114" s="180"/>
    </row>
    <row r="30115" spans="8:15" s="179" customFormat="1" x14ac:dyDescent="0.2">
      <c r="H30115" s="180"/>
      <c r="I30115" s="180"/>
      <c r="L30115" s="181"/>
      <c r="M30115" s="180"/>
      <c r="N30115" s="180"/>
      <c r="O30115" s="180"/>
    </row>
    <row r="30116" spans="8:15" s="179" customFormat="1" x14ac:dyDescent="0.2">
      <c r="H30116" s="180"/>
      <c r="I30116" s="180"/>
      <c r="L30116" s="181"/>
      <c r="M30116" s="180"/>
      <c r="N30116" s="180"/>
      <c r="O30116" s="180"/>
    </row>
    <row r="30117" spans="8:15" s="179" customFormat="1" x14ac:dyDescent="0.2">
      <c r="H30117" s="180"/>
      <c r="I30117" s="180"/>
      <c r="L30117" s="181"/>
      <c r="M30117" s="180"/>
      <c r="N30117" s="180"/>
      <c r="O30117" s="180"/>
    </row>
    <row r="30118" spans="8:15" s="179" customFormat="1" x14ac:dyDescent="0.2">
      <c r="H30118" s="180"/>
      <c r="I30118" s="180"/>
      <c r="L30118" s="181"/>
      <c r="M30118" s="180"/>
      <c r="N30118" s="180"/>
      <c r="O30118" s="180"/>
    </row>
    <row r="30119" spans="8:15" s="179" customFormat="1" x14ac:dyDescent="0.2">
      <c r="H30119" s="180"/>
      <c r="I30119" s="180"/>
      <c r="L30119" s="181"/>
      <c r="M30119" s="180"/>
      <c r="N30119" s="180"/>
      <c r="O30119" s="180"/>
    </row>
    <row r="30120" spans="8:15" s="179" customFormat="1" x14ac:dyDescent="0.2">
      <c r="H30120" s="180"/>
      <c r="I30120" s="180"/>
      <c r="L30120" s="181"/>
      <c r="M30120" s="180"/>
      <c r="N30120" s="180"/>
      <c r="O30120" s="180"/>
    </row>
    <row r="30121" spans="8:15" s="179" customFormat="1" x14ac:dyDescent="0.2">
      <c r="H30121" s="180"/>
      <c r="I30121" s="180"/>
      <c r="L30121" s="181"/>
      <c r="M30121" s="180"/>
      <c r="N30121" s="180"/>
      <c r="O30121" s="180"/>
    </row>
    <row r="30122" spans="8:15" s="179" customFormat="1" x14ac:dyDescent="0.2">
      <c r="H30122" s="180"/>
      <c r="I30122" s="180"/>
      <c r="L30122" s="181"/>
      <c r="M30122" s="180"/>
      <c r="N30122" s="180"/>
      <c r="O30122" s="180"/>
    </row>
    <row r="30123" spans="8:15" s="179" customFormat="1" x14ac:dyDescent="0.2">
      <c r="H30123" s="180"/>
      <c r="I30123" s="180"/>
      <c r="L30123" s="181"/>
      <c r="M30123" s="180"/>
      <c r="N30123" s="180"/>
      <c r="O30123" s="180"/>
    </row>
    <row r="30124" spans="8:15" s="179" customFormat="1" x14ac:dyDescent="0.2">
      <c r="H30124" s="180"/>
      <c r="I30124" s="180"/>
      <c r="L30124" s="181"/>
      <c r="M30124" s="180"/>
      <c r="N30124" s="180"/>
      <c r="O30124" s="180"/>
    </row>
    <row r="30125" spans="8:15" s="179" customFormat="1" x14ac:dyDescent="0.2">
      <c r="H30125" s="180"/>
      <c r="I30125" s="180"/>
      <c r="L30125" s="181"/>
      <c r="M30125" s="180"/>
      <c r="N30125" s="180"/>
      <c r="O30125" s="180"/>
    </row>
    <row r="30126" spans="8:15" s="179" customFormat="1" x14ac:dyDescent="0.2">
      <c r="H30126" s="180"/>
      <c r="I30126" s="180"/>
      <c r="L30126" s="181"/>
      <c r="M30126" s="180"/>
      <c r="N30126" s="180"/>
      <c r="O30126" s="180"/>
    </row>
    <row r="30127" spans="8:15" s="179" customFormat="1" x14ac:dyDescent="0.2">
      <c r="H30127" s="180"/>
      <c r="I30127" s="180"/>
      <c r="L30127" s="181"/>
      <c r="M30127" s="180"/>
      <c r="N30127" s="180"/>
      <c r="O30127" s="180"/>
    </row>
    <row r="30128" spans="8:15" s="179" customFormat="1" x14ac:dyDescent="0.2">
      <c r="H30128" s="180"/>
      <c r="I30128" s="180"/>
      <c r="L30128" s="181"/>
      <c r="M30128" s="180"/>
      <c r="N30128" s="180"/>
      <c r="O30128" s="180"/>
    </row>
    <row r="30129" spans="8:15" s="179" customFormat="1" x14ac:dyDescent="0.2">
      <c r="H30129" s="180"/>
      <c r="I30129" s="180"/>
      <c r="L30129" s="181"/>
      <c r="M30129" s="180"/>
      <c r="N30129" s="180"/>
      <c r="O30129" s="180"/>
    </row>
    <row r="30130" spans="8:15" s="179" customFormat="1" x14ac:dyDescent="0.2">
      <c r="H30130" s="180"/>
      <c r="I30130" s="180"/>
      <c r="L30130" s="181"/>
      <c r="M30130" s="180"/>
      <c r="N30130" s="180"/>
      <c r="O30130" s="180"/>
    </row>
    <row r="30131" spans="8:15" s="179" customFormat="1" x14ac:dyDescent="0.2">
      <c r="H30131" s="180"/>
      <c r="I30131" s="180"/>
      <c r="L30131" s="181"/>
      <c r="M30131" s="180"/>
      <c r="N30131" s="180"/>
      <c r="O30131" s="180"/>
    </row>
    <row r="30132" spans="8:15" s="179" customFormat="1" x14ac:dyDescent="0.2">
      <c r="H30132" s="180"/>
      <c r="I30132" s="180"/>
      <c r="L30132" s="181"/>
      <c r="M30132" s="180"/>
      <c r="N30132" s="180"/>
      <c r="O30132" s="180"/>
    </row>
    <row r="30133" spans="8:15" s="179" customFormat="1" x14ac:dyDescent="0.2">
      <c r="H30133" s="180"/>
      <c r="I30133" s="180"/>
      <c r="L30133" s="181"/>
      <c r="M30133" s="180"/>
      <c r="N30133" s="180"/>
      <c r="O30133" s="180"/>
    </row>
    <row r="30134" spans="8:15" s="179" customFormat="1" x14ac:dyDescent="0.2">
      <c r="H30134" s="180"/>
      <c r="I30134" s="180"/>
      <c r="L30134" s="181"/>
      <c r="M30134" s="180"/>
      <c r="N30134" s="180"/>
      <c r="O30134" s="180"/>
    </row>
    <row r="30135" spans="8:15" s="179" customFormat="1" x14ac:dyDescent="0.2">
      <c r="H30135" s="180"/>
      <c r="I30135" s="180"/>
      <c r="L30135" s="181"/>
      <c r="M30135" s="180"/>
      <c r="N30135" s="180"/>
      <c r="O30135" s="180"/>
    </row>
    <row r="30136" spans="8:15" s="179" customFormat="1" x14ac:dyDescent="0.2">
      <c r="H30136" s="180"/>
      <c r="I30136" s="180"/>
      <c r="L30136" s="181"/>
      <c r="M30136" s="180"/>
      <c r="N30136" s="180"/>
      <c r="O30136" s="180"/>
    </row>
    <row r="30137" spans="8:15" s="179" customFormat="1" x14ac:dyDescent="0.2">
      <c r="H30137" s="180"/>
      <c r="I30137" s="180"/>
      <c r="L30137" s="181"/>
      <c r="M30137" s="180"/>
      <c r="N30137" s="180"/>
      <c r="O30137" s="180"/>
    </row>
    <row r="30138" spans="8:15" s="179" customFormat="1" x14ac:dyDescent="0.2">
      <c r="H30138" s="180"/>
      <c r="I30138" s="180"/>
      <c r="L30138" s="181"/>
      <c r="M30138" s="180"/>
      <c r="N30138" s="180"/>
      <c r="O30138" s="180"/>
    </row>
    <row r="30139" spans="8:15" s="179" customFormat="1" x14ac:dyDescent="0.2">
      <c r="H30139" s="180"/>
      <c r="I30139" s="180"/>
      <c r="L30139" s="181"/>
      <c r="M30139" s="180"/>
      <c r="N30139" s="180"/>
      <c r="O30139" s="180"/>
    </row>
    <row r="30140" spans="8:15" s="179" customFormat="1" x14ac:dyDescent="0.2">
      <c r="H30140" s="180"/>
      <c r="I30140" s="180"/>
      <c r="L30140" s="181"/>
      <c r="M30140" s="180"/>
      <c r="N30140" s="180"/>
      <c r="O30140" s="180"/>
    </row>
    <row r="30141" spans="8:15" s="179" customFormat="1" x14ac:dyDescent="0.2">
      <c r="H30141" s="180"/>
      <c r="I30141" s="180"/>
      <c r="L30141" s="181"/>
      <c r="M30141" s="180"/>
      <c r="N30141" s="180"/>
      <c r="O30141" s="180"/>
    </row>
    <row r="30142" spans="8:15" s="179" customFormat="1" x14ac:dyDescent="0.2">
      <c r="H30142" s="180"/>
      <c r="I30142" s="180"/>
      <c r="L30142" s="181"/>
      <c r="M30142" s="180"/>
      <c r="N30142" s="180"/>
      <c r="O30142" s="180"/>
    </row>
    <row r="30143" spans="8:15" s="179" customFormat="1" x14ac:dyDescent="0.2">
      <c r="H30143" s="180"/>
      <c r="I30143" s="180"/>
      <c r="L30143" s="181"/>
      <c r="M30143" s="180"/>
      <c r="N30143" s="180"/>
      <c r="O30143" s="180"/>
    </row>
    <row r="30144" spans="8:15" s="179" customFormat="1" x14ac:dyDescent="0.2">
      <c r="H30144" s="180"/>
      <c r="I30144" s="180"/>
      <c r="L30144" s="181"/>
      <c r="M30144" s="180"/>
      <c r="N30144" s="180"/>
      <c r="O30144" s="180"/>
    </row>
    <row r="30145" spans="8:15" s="179" customFormat="1" x14ac:dyDescent="0.2">
      <c r="H30145" s="180"/>
      <c r="I30145" s="180"/>
      <c r="L30145" s="181"/>
      <c r="M30145" s="180"/>
      <c r="N30145" s="180"/>
      <c r="O30145" s="180"/>
    </row>
    <row r="30146" spans="8:15" s="179" customFormat="1" x14ac:dyDescent="0.2">
      <c r="H30146" s="180"/>
      <c r="I30146" s="180"/>
      <c r="L30146" s="181"/>
      <c r="M30146" s="180"/>
      <c r="N30146" s="180"/>
      <c r="O30146" s="180"/>
    </row>
    <row r="30147" spans="8:15" s="179" customFormat="1" x14ac:dyDescent="0.2">
      <c r="H30147" s="180"/>
      <c r="I30147" s="180"/>
      <c r="L30147" s="181"/>
      <c r="M30147" s="180"/>
      <c r="N30147" s="180"/>
      <c r="O30147" s="180"/>
    </row>
    <row r="30148" spans="8:15" s="179" customFormat="1" x14ac:dyDescent="0.2">
      <c r="H30148" s="180"/>
      <c r="I30148" s="180"/>
      <c r="L30148" s="181"/>
      <c r="M30148" s="180"/>
      <c r="N30148" s="180"/>
      <c r="O30148" s="180"/>
    </row>
    <row r="30149" spans="8:15" s="179" customFormat="1" x14ac:dyDescent="0.2">
      <c r="H30149" s="180"/>
      <c r="I30149" s="180"/>
      <c r="L30149" s="181"/>
      <c r="M30149" s="180"/>
      <c r="N30149" s="180"/>
      <c r="O30149" s="180"/>
    </row>
    <row r="30150" spans="8:15" s="179" customFormat="1" x14ac:dyDescent="0.2">
      <c r="H30150" s="180"/>
      <c r="I30150" s="180"/>
      <c r="L30150" s="181"/>
      <c r="M30150" s="180"/>
      <c r="N30150" s="180"/>
      <c r="O30150" s="180"/>
    </row>
    <row r="30151" spans="8:15" s="179" customFormat="1" x14ac:dyDescent="0.2">
      <c r="H30151" s="180"/>
      <c r="I30151" s="180"/>
      <c r="L30151" s="181"/>
      <c r="M30151" s="180"/>
      <c r="N30151" s="180"/>
      <c r="O30151" s="180"/>
    </row>
    <row r="30152" spans="8:15" s="179" customFormat="1" x14ac:dyDescent="0.2">
      <c r="H30152" s="180"/>
      <c r="I30152" s="180"/>
      <c r="L30152" s="181"/>
      <c r="M30152" s="180"/>
      <c r="N30152" s="180"/>
      <c r="O30152" s="180"/>
    </row>
    <row r="30153" spans="8:15" s="179" customFormat="1" x14ac:dyDescent="0.2">
      <c r="H30153" s="180"/>
      <c r="I30153" s="180"/>
      <c r="L30153" s="181"/>
      <c r="M30153" s="180"/>
      <c r="N30153" s="180"/>
      <c r="O30153" s="180"/>
    </row>
    <row r="30154" spans="8:15" s="179" customFormat="1" x14ac:dyDescent="0.2">
      <c r="H30154" s="180"/>
      <c r="I30154" s="180"/>
      <c r="L30154" s="181"/>
      <c r="M30154" s="180"/>
      <c r="N30154" s="180"/>
      <c r="O30154" s="180"/>
    </row>
    <row r="30155" spans="8:15" s="179" customFormat="1" x14ac:dyDescent="0.2">
      <c r="H30155" s="180"/>
      <c r="I30155" s="180"/>
      <c r="L30155" s="181"/>
      <c r="M30155" s="180"/>
      <c r="N30155" s="180"/>
      <c r="O30155" s="180"/>
    </row>
    <row r="30156" spans="8:15" s="179" customFormat="1" x14ac:dyDescent="0.2">
      <c r="H30156" s="180"/>
      <c r="I30156" s="180"/>
      <c r="L30156" s="181"/>
      <c r="M30156" s="180"/>
      <c r="N30156" s="180"/>
      <c r="O30156" s="180"/>
    </row>
    <row r="30157" spans="8:15" s="179" customFormat="1" x14ac:dyDescent="0.2">
      <c r="H30157" s="180"/>
      <c r="I30157" s="180"/>
      <c r="L30157" s="181"/>
      <c r="M30157" s="180"/>
      <c r="N30157" s="180"/>
      <c r="O30157" s="180"/>
    </row>
    <row r="30158" spans="8:15" s="179" customFormat="1" x14ac:dyDescent="0.2">
      <c r="H30158" s="180"/>
      <c r="I30158" s="180"/>
      <c r="L30158" s="181"/>
      <c r="M30158" s="180"/>
      <c r="N30158" s="180"/>
      <c r="O30158" s="180"/>
    </row>
    <row r="30159" spans="8:15" s="179" customFormat="1" x14ac:dyDescent="0.2">
      <c r="H30159" s="180"/>
      <c r="I30159" s="180"/>
      <c r="L30159" s="181"/>
      <c r="M30159" s="180"/>
      <c r="N30159" s="180"/>
      <c r="O30159" s="180"/>
    </row>
    <row r="30160" spans="8:15" s="179" customFormat="1" x14ac:dyDescent="0.2">
      <c r="H30160" s="180"/>
      <c r="I30160" s="180"/>
      <c r="L30160" s="181"/>
      <c r="M30160" s="180"/>
      <c r="N30160" s="180"/>
      <c r="O30160" s="180"/>
    </row>
    <row r="30161" spans="8:15" s="179" customFormat="1" x14ac:dyDescent="0.2">
      <c r="H30161" s="180"/>
      <c r="I30161" s="180"/>
      <c r="L30161" s="181"/>
      <c r="M30161" s="180"/>
      <c r="N30161" s="180"/>
      <c r="O30161" s="180"/>
    </row>
    <row r="30162" spans="8:15" s="179" customFormat="1" x14ac:dyDescent="0.2">
      <c r="H30162" s="180"/>
      <c r="I30162" s="180"/>
      <c r="L30162" s="181"/>
      <c r="M30162" s="180"/>
      <c r="N30162" s="180"/>
      <c r="O30162" s="180"/>
    </row>
    <row r="30163" spans="8:15" s="179" customFormat="1" x14ac:dyDescent="0.2">
      <c r="H30163" s="180"/>
      <c r="I30163" s="180"/>
      <c r="L30163" s="181"/>
      <c r="M30163" s="180"/>
      <c r="N30163" s="180"/>
      <c r="O30163" s="180"/>
    </row>
    <row r="30164" spans="8:15" s="179" customFormat="1" x14ac:dyDescent="0.2">
      <c r="H30164" s="180"/>
      <c r="I30164" s="180"/>
      <c r="L30164" s="181"/>
      <c r="M30164" s="180"/>
      <c r="N30164" s="180"/>
      <c r="O30164" s="180"/>
    </row>
    <row r="30165" spans="8:15" s="179" customFormat="1" x14ac:dyDescent="0.2">
      <c r="H30165" s="180"/>
      <c r="I30165" s="180"/>
      <c r="L30165" s="181"/>
      <c r="M30165" s="180"/>
      <c r="N30165" s="180"/>
      <c r="O30165" s="180"/>
    </row>
    <row r="30166" spans="8:15" s="179" customFormat="1" x14ac:dyDescent="0.2">
      <c r="H30166" s="180"/>
      <c r="I30166" s="180"/>
      <c r="L30166" s="181"/>
      <c r="M30166" s="180"/>
      <c r="N30166" s="180"/>
      <c r="O30166" s="180"/>
    </row>
    <row r="30167" spans="8:15" s="179" customFormat="1" x14ac:dyDescent="0.2">
      <c r="H30167" s="180"/>
      <c r="I30167" s="180"/>
      <c r="L30167" s="181"/>
      <c r="M30167" s="180"/>
      <c r="N30167" s="180"/>
      <c r="O30167" s="180"/>
    </row>
    <row r="30168" spans="8:15" s="179" customFormat="1" x14ac:dyDescent="0.2">
      <c r="H30168" s="180"/>
      <c r="I30168" s="180"/>
      <c r="L30168" s="181"/>
      <c r="M30168" s="180"/>
      <c r="N30168" s="180"/>
      <c r="O30168" s="180"/>
    </row>
    <row r="30169" spans="8:15" s="179" customFormat="1" x14ac:dyDescent="0.2">
      <c r="H30169" s="180"/>
      <c r="I30169" s="180"/>
      <c r="L30169" s="181"/>
      <c r="M30169" s="180"/>
      <c r="N30169" s="180"/>
      <c r="O30169" s="180"/>
    </row>
    <row r="30170" spans="8:15" s="179" customFormat="1" x14ac:dyDescent="0.2">
      <c r="H30170" s="180"/>
      <c r="I30170" s="180"/>
      <c r="L30170" s="181"/>
      <c r="M30170" s="180"/>
      <c r="N30170" s="180"/>
      <c r="O30170" s="180"/>
    </row>
    <row r="30171" spans="8:15" s="179" customFormat="1" x14ac:dyDescent="0.2">
      <c r="H30171" s="180"/>
      <c r="I30171" s="180"/>
      <c r="L30171" s="181"/>
      <c r="M30171" s="180"/>
      <c r="N30171" s="180"/>
      <c r="O30171" s="180"/>
    </row>
    <row r="30172" spans="8:15" s="179" customFormat="1" x14ac:dyDescent="0.2">
      <c r="H30172" s="180"/>
      <c r="I30172" s="180"/>
      <c r="L30172" s="181"/>
      <c r="M30172" s="180"/>
      <c r="N30172" s="180"/>
      <c r="O30172" s="180"/>
    </row>
    <row r="30173" spans="8:15" s="179" customFormat="1" x14ac:dyDescent="0.2">
      <c r="H30173" s="180"/>
      <c r="I30173" s="180"/>
      <c r="L30173" s="181"/>
      <c r="M30173" s="180"/>
      <c r="N30173" s="180"/>
      <c r="O30173" s="180"/>
    </row>
    <row r="30174" spans="8:15" s="179" customFormat="1" x14ac:dyDescent="0.2">
      <c r="H30174" s="180"/>
      <c r="I30174" s="180"/>
      <c r="L30174" s="181"/>
      <c r="M30174" s="180"/>
      <c r="N30174" s="180"/>
      <c r="O30174" s="180"/>
    </row>
    <row r="30175" spans="8:15" s="179" customFormat="1" x14ac:dyDescent="0.2">
      <c r="H30175" s="180"/>
      <c r="I30175" s="180"/>
      <c r="L30175" s="181"/>
      <c r="M30175" s="180"/>
      <c r="N30175" s="180"/>
      <c r="O30175" s="180"/>
    </row>
    <row r="30176" spans="8:15" s="179" customFormat="1" x14ac:dyDescent="0.2">
      <c r="H30176" s="180"/>
      <c r="I30176" s="180"/>
      <c r="L30176" s="181"/>
      <c r="M30176" s="180"/>
      <c r="N30176" s="180"/>
      <c r="O30176" s="180"/>
    </row>
    <row r="30177" spans="8:15" s="179" customFormat="1" x14ac:dyDescent="0.2">
      <c r="H30177" s="180"/>
      <c r="I30177" s="180"/>
      <c r="L30177" s="181"/>
      <c r="M30177" s="180"/>
      <c r="N30177" s="180"/>
      <c r="O30177" s="180"/>
    </row>
    <row r="30178" spans="8:15" s="179" customFormat="1" x14ac:dyDescent="0.2">
      <c r="H30178" s="180"/>
      <c r="I30178" s="180"/>
      <c r="L30178" s="181"/>
      <c r="M30178" s="180"/>
      <c r="N30178" s="180"/>
      <c r="O30178" s="180"/>
    </row>
    <row r="30179" spans="8:15" s="179" customFormat="1" x14ac:dyDescent="0.2">
      <c r="H30179" s="180"/>
      <c r="I30179" s="180"/>
      <c r="L30179" s="181"/>
      <c r="M30179" s="180"/>
      <c r="N30179" s="180"/>
      <c r="O30179" s="180"/>
    </row>
    <row r="30180" spans="8:15" s="179" customFormat="1" x14ac:dyDescent="0.2">
      <c r="H30180" s="180"/>
      <c r="I30180" s="180"/>
      <c r="L30180" s="181"/>
      <c r="M30180" s="180"/>
      <c r="N30180" s="180"/>
      <c r="O30180" s="180"/>
    </row>
    <row r="30181" spans="8:15" s="179" customFormat="1" x14ac:dyDescent="0.2">
      <c r="H30181" s="180"/>
      <c r="I30181" s="180"/>
      <c r="L30181" s="181"/>
      <c r="M30181" s="180"/>
      <c r="N30181" s="180"/>
      <c r="O30181" s="180"/>
    </row>
    <row r="30182" spans="8:15" s="179" customFormat="1" x14ac:dyDescent="0.2">
      <c r="H30182" s="180"/>
      <c r="I30182" s="180"/>
      <c r="L30182" s="181"/>
      <c r="M30182" s="180"/>
      <c r="N30182" s="180"/>
      <c r="O30182" s="180"/>
    </row>
    <row r="30183" spans="8:15" s="179" customFormat="1" x14ac:dyDescent="0.2">
      <c r="H30183" s="180"/>
      <c r="I30183" s="180"/>
      <c r="L30183" s="181"/>
      <c r="M30183" s="180"/>
      <c r="N30183" s="180"/>
      <c r="O30183" s="180"/>
    </row>
    <row r="30184" spans="8:15" s="179" customFormat="1" x14ac:dyDescent="0.2">
      <c r="H30184" s="180"/>
      <c r="I30184" s="180"/>
      <c r="L30184" s="181"/>
      <c r="M30184" s="180"/>
      <c r="N30184" s="180"/>
      <c r="O30184" s="180"/>
    </row>
    <row r="30185" spans="8:15" s="179" customFormat="1" x14ac:dyDescent="0.2">
      <c r="H30185" s="180"/>
      <c r="I30185" s="180"/>
      <c r="L30185" s="181"/>
      <c r="M30185" s="180"/>
      <c r="N30185" s="180"/>
      <c r="O30185" s="180"/>
    </row>
    <row r="30186" spans="8:15" s="179" customFormat="1" x14ac:dyDescent="0.2">
      <c r="H30186" s="180"/>
      <c r="I30186" s="180"/>
      <c r="L30186" s="181"/>
      <c r="M30186" s="180"/>
      <c r="N30186" s="180"/>
      <c r="O30186" s="180"/>
    </row>
    <row r="30187" spans="8:15" s="179" customFormat="1" x14ac:dyDescent="0.2">
      <c r="H30187" s="180"/>
      <c r="I30187" s="180"/>
      <c r="L30187" s="181"/>
      <c r="M30187" s="180"/>
      <c r="N30187" s="180"/>
      <c r="O30187" s="180"/>
    </row>
    <row r="30188" spans="8:15" s="179" customFormat="1" x14ac:dyDescent="0.2">
      <c r="H30188" s="180"/>
      <c r="I30188" s="180"/>
      <c r="L30188" s="181"/>
      <c r="M30188" s="180"/>
      <c r="N30188" s="180"/>
      <c r="O30188" s="180"/>
    </row>
    <row r="30189" spans="8:15" s="179" customFormat="1" x14ac:dyDescent="0.2">
      <c r="H30189" s="180"/>
      <c r="I30189" s="180"/>
      <c r="L30189" s="181"/>
      <c r="M30189" s="180"/>
      <c r="N30189" s="180"/>
      <c r="O30189" s="180"/>
    </row>
    <row r="30190" spans="8:15" s="179" customFormat="1" x14ac:dyDescent="0.2">
      <c r="H30190" s="180"/>
      <c r="I30190" s="180"/>
      <c r="L30190" s="181"/>
      <c r="M30190" s="180"/>
      <c r="N30190" s="180"/>
      <c r="O30190" s="180"/>
    </row>
    <row r="30191" spans="8:15" s="179" customFormat="1" x14ac:dyDescent="0.2">
      <c r="H30191" s="180"/>
      <c r="I30191" s="180"/>
      <c r="L30191" s="181"/>
      <c r="M30191" s="180"/>
      <c r="N30191" s="180"/>
      <c r="O30191" s="180"/>
    </row>
    <row r="30192" spans="8:15" s="179" customFormat="1" x14ac:dyDescent="0.2">
      <c r="H30192" s="180"/>
      <c r="I30192" s="180"/>
      <c r="L30192" s="181"/>
      <c r="M30192" s="180"/>
      <c r="N30192" s="180"/>
      <c r="O30192" s="180"/>
    </row>
    <row r="30193" spans="8:15" s="179" customFormat="1" x14ac:dyDescent="0.2">
      <c r="H30193" s="180"/>
      <c r="I30193" s="180"/>
      <c r="L30193" s="181"/>
      <c r="M30193" s="180"/>
      <c r="N30193" s="180"/>
      <c r="O30193" s="180"/>
    </row>
    <row r="30194" spans="8:15" s="179" customFormat="1" x14ac:dyDescent="0.2">
      <c r="H30194" s="180"/>
      <c r="I30194" s="180"/>
      <c r="L30194" s="181"/>
      <c r="M30194" s="180"/>
      <c r="N30194" s="180"/>
      <c r="O30194" s="180"/>
    </row>
    <row r="30195" spans="8:15" s="179" customFormat="1" x14ac:dyDescent="0.2">
      <c r="H30195" s="180"/>
      <c r="I30195" s="180"/>
      <c r="L30195" s="181"/>
      <c r="M30195" s="180"/>
      <c r="N30195" s="180"/>
      <c r="O30195" s="180"/>
    </row>
    <row r="30196" spans="8:15" s="179" customFormat="1" x14ac:dyDescent="0.2">
      <c r="H30196" s="180"/>
      <c r="I30196" s="180"/>
      <c r="L30196" s="181"/>
      <c r="M30196" s="180"/>
      <c r="N30196" s="180"/>
      <c r="O30196" s="180"/>
    </row>
    <row r="30197" spans="8:15" s="179" customFormat="1" x14ac:dyDescent="0.2">
      <c r="H30197" s="180"/>
      <c r="I30197" s="180"/>
      <c r="L30197" s="181"/>
      <c r="M30197" s="180"/>
      <c r="N30197" s="180"/>
      <c r="O30197" s="180"/>
    </row>
    <row r="30198" spans="8:15" s="179" customFormat="1" x14ac:dyDescent="0.2">
      <c r="H30198" s="180"/>
      <c r="I30198" s="180"/>
      <c r="L30198" s="181"/>
      <c r="M30198" s="180"/>
      <c r="N30198" s="180"/>
      <c r="O30198" s="180"/>
    </row>
    <row r="30199" spans="8:15" s="179" customFormat="1" x14ac:dyDescent="0.2">
      <c r="H30199" s="180"/>
      <c r="I30199" s="180"/>
      <c r="L30199" s="181"/>
      <c r="M30199" s="180"/>
      <c r="N30199" s="180"/>
      <c r="O30199" s="180"/>
    </row>
    <row r="30200" spans="8:15" s="179" customFormat="1" x14ac:dyDescent="0.2">
      <c r="H30200" s="180"/>
      <c r="I30200" s="180"/>
      <c r="L30200" s="181"/>
      <c r="M30200" s="180"/>
      <c r="N30200" s="180"/>
      <c r="O30200" s="180"/>
    </row>
    <row r="30201" spans="8:15" s="179" customFormat="1" x14ac:dyDescent="0.2">
      <c r="H30201" s="180"/>
      <c r="I30201" s="180"/>
      <c r="L30201" s="181"/>
      <c r="M30201" s="180"/>
      <c r="N30201" s="180"/>
      <c r="O30201" s="180"/>
    </row>
    <row r="30202" spans="8:15" s="179" customFormat="1" x14ac:dyDescent="0.2">
      <c r="H30202" s="180"/>
      <c r="I30202" s="180"/>
      <c r="L30202" s="181"/>
      <c r="M30202" s="180"/>
      <c r="N30202" s="180"/>
      <c r="O30202" s="180"/>
    </row>
    <row r="30203" spans="8:15" s="179" customFormat="1" x14ac:dyDescent="0.2">
      <c r="H30203" s="180"/>
      <c r="I30203" s="180"/>
      <c r="L30203" s="181"/>
      <c r="M30203" s="180"/>
      <c r="N30203" s="180"/>
      <c r="O30203" s="180"/>
    </row>
    <row r="30204" spans="8:15" s="179" customFormat="1" x14ac:dyDescent="0.2">
      <c r="H30204" s="180"/>
      <c r="I30204" s="180"/>
      <c r="L30204" s="181"/>
      <c r="M30204" s="180"/>
      <c r="N30204" s="180"/>
      <c r="O30204" s="180"/>
    </row>
    <row r="30205" spans="8:15" s="179" customFormat="1" x14ac:dyDescent="0.2">
      <c r="H30205" s="180"/>
      <c r="I30205" s="180"/>
      <c r="L30205" s="181"/>
      <c r="M30205" s="180"/>
      <c r="N30205" s="180"/>
      <c r="O30205" s="180"/>
    </row>
    <row r="30206" spans="8:15" s="179" customFormat="1" x14ac:dyDescent="0.2">
      <c r="H30206" s="180"/>
      <c r="I30206" s="180"/>
      <c r="L30206" s="181"/>
      <c r="M30206" s="180"/>
      <c r="N30206" s="180"/>
      <c r="O30206" s="180"/>
    </row>
    <row r="30207" spans="8:15" s="179" customFormat="1" x14ac:dyDescent="0.2">
      <c r="H30207" s="180"/>
      <c r="I30207" s="180"/>
      <c r="L30207" s="181"/>
      <c r="M30207" s="180"/>
      <c r="N30207" s="180"/>
      <c r="O30207" s="180"/>
    </row>
    <row r="30208" spans="8:15" s="179" customFormat="1" x14ac:dyDescent="0.2">
      <c r="H30208" s="180"/>
      <c r="I30208" s="180"/>
      <c r="L30208" s="181"/>
      <c r="M30208" s="180"/>
      <c r="N30208" s="180"/>
      <c r="O30208" s="180"/>
    </row>
    <row r="30209" spans="8:15" s="179" customFormat="1" x14ac:dyDescent="0.2">
      <c r="H30209" s="180"/>
      <c r="I30209" s="180"/>
      <c r="L30209" s="181"/>
      <c r="M30209" s="180"/>
      <c r="N30209" s="180"/>
      <c r="O30209" s="180"/>
    </row>
    <row r="30210" spans="8:15" s="179" customFormat="1" x14ac:dyDescent="0.2">
      <c r="H30210" s="180"/>
      <c r="I30210" s="180"/>
      <c r="L30210" s="181"/>
      <c r="M30210" s="180"/>
      <c r="N30210" s="180"/>
      <c r="O30210" s="180"/>
    </row>
    <row r="30211" spans="8:15" s="179" customFormat="1" x14ac:dyDescent="0.2">
      <c r="H30211" s="180"/>
      <c r="I30211" s="180"/>
      <c r="L30211" s="181"/>
      <c r="M30211" s="180"/>
      <c r="N30211" s="180"/>
      <c r="O30211" s="180"/>
    </row>
    <row r="30212" spans="8:15" s="179" customFormat="1" x14ac:dyDescent="0.2">
      <c r="H30212" s="180"/>
      <c r="I30212" s="180"/>
      <c r="L30212" s="181"/>
      <c r="M30212" s="180"/>
      <c r="N30212" s="180"/>
      <c r="O30212" s="180"/>
    </row>
    <row r="30213" spans="8:15" s="179" customFormat="1" x14ac:dyDescent="0.2">
      <c r="H30213" s="180"/>
      <c r="I30213" s="180"/>
      <c r="L30213" s="181"/>
      <c r="M30213" s="180"/>
      <c r="N30213" s="180"/>
      <c r="O30213" s="180"/>
    </row>
    <row r="30214" spans="8:15" s="179" customFormat="1" x14ac:dyDescent="0.2">
      <c r="H30214" s="180"/>
      <c r="I30214" s="180"/>
      <c r="L30214" s="181"/>
      <c r="M30214" s="180"/>
      <c r="N30214" s="180"/>
      <c r="O30214" s="180"/>
    </row>
    <row r="30215" spans="8:15" s="179" customFormat="1" x14ac:dyDescent="0.2">
      <c r="H30215" s="180"/>
      <c r="I30215" s="180"/>
      <c r="L30215" s="181"/>
      <c r="M30215" s="180"/>
      <c r="N30215" s="180"/>
      <c r="O30215" s="180"/>
    </row>
    <row r="30216" spans="8:15" s="179" customFormat="1" x14ac:dyDescent="0.2">
      <c r="H30216" s="180"/>
      <c r="I30216" s="180"/>
      <c r="L30216" s="181"/>
      <c r="M30216" s="180"/>
      <c r="N30216" s="180"/>
      <c r="O30216" s="180"/>
    </row>
    <row r="30217" spans="8:15" s="179" customFormat="1" x14ac:dyDescent="0.2">
      <c r="H30217" s="180"/>
      <c r="I30217" s="180"/>
      <c r="L30217" s="181"/>
      <c r="M30217" s="180"/>
      <c r="N30217" s="180"/>
      <c r="O30217" s="180"/>
    </row>
    <row r="30218" spans="8:15" s="179" customFormat="1" x14ac:dyDescent="0.2">
      <c r="H30218" s="180"/>
      <c r="I30218" s="180"/>
      <c r="L30218" s="181"/>
      <c r="M30218" s="180"/>
      <c r="N30218" s="180"/>
      <c r="O30218" s="180"/>
    </row>
    <row r="30219" spans="8:15" s="179" customFormat="1" x14ac:dyDescent="0.2">
      <c r="H30219" s="180"/>
      <c r="I30219" s="180"/>
      <c r="L30219" s="181"/>
      <c r="M30219" s="180"/>
      <c r="N30219" s="180"/>
      <c r="O30219" s="180"/>
    </row>
    <row r="30220" spans="8:15" s="179" customFormat="1" x14ac:dyDescent="0.2">
      <c r="H30220" s="180"/>
      <c r="I30220" s="180"/>
      <c r="L30220" s="181"/>
      <c r="M30220" s="180"/>
      <c r="N30220" s="180"/>
      <c r="O30220" s="180"/>
    </row>
    <row r="30221" spans="8:15" s="179" customFormat="1" x14ac:dyDescent="0.2">
      <c r="H30221" s="180"/>
      <c r="I30221" s="180"/>
      <c r="L30221" s="181"/>
      <c r="M30221" s="180"/>
      <c r="N30221" s="180"/>
      <c r="O30221" s="180"/>
    </row>
    <row r="30222" spans="8:15" s="179" customFormat="1" x14ac:dyDescent="0.2">
      <c r="H30222" s="180"/>
      <c r="I30222" s="180"/>
      <c r="L30222" s="181"/>
      <c r="M30222" s="180"/>
      <c r="N30222" s="180"/>
      <c r="O30222" s="180"/>
    </row>
    <row r="30223" spans="8:15" s="179" customFormat="1" x14ac:dyDescent="0.2">
      <c r="H30223" s="180"/>
      <c r="I30223" s="180"/>
      <c r="L30223" s="181"/>
      <c r="M30223" s="180"/>
      <c r="N30223" s="180"/>
      <c r="O30223" s="180"/>
    </row>
    <row r="30224" spans="8:15" s="179" customFormat="1" x14ac:dyDescent="0.2">
      <c r="H30224" s="180"/>
      <c r="I30224" s="180"/>
      <c r="L30224" s="181"/>
      <c r="M30224" s="180"/>
      <c r="N30224" s="180"/>
      <c r="O30224" s="180"/>
    </row>
    <row r="30225" spans="8:15" s="179" customFormat="1" x14ac:dyDescent="0.2">
      <c r="H30225" s="180"/>
      <c r="I30225" s="180"/>
      <c r="L30225" s="181"/>
      <c r="M30225" s="180"/>
      <c r="N30225" s="180"/>
      <c r="O30225" s="180"/>
    </row>
    <row r="30226" spans="8:15" s="179" customFormat="1" x14ac:dyDescent="0.2">
      <c r="H30226" s="180"/>
      <c r="I30226" s="180"/>
      <c r="L30226" s="181"/>
      <c r="M30226" s="180"/>
      <c r="N30226" s="180"/>
      <c r="O30226" s="180"/>
    </row>
    <row r="30227" spans="8:15" s="179" customFormat="1" x14ac:dyDescent="0.2">
      <c r="H30227" s="180"/>
      <c r="I30227" s="180"/>
      <c r="L30227" s="181"/>
      <c r="M30227" s="180"/>
      <c r="N30227" s="180"/>
      <c r="O30227" s="180"/>
    </row>
    <row r="30228" spans="8:15" s="179" customFormat="1" x14ac:dyDescent="0.2">
      <c r="H30228" s="180"/>
      <c r="I30228" s="180"/>
      <c r="L30228" s="181"/>
      <c r="M30228" s="180"/>
      <c r="N30228" s="180"/>
      <c r="O30228" s="180"/>
    </row>
    <row r="30229" spans="8:15" s="179" customFormat="1" x14ac:dyDescent="0.2">
      <c r="H30229" s="180"/>
      <c r="I30229" s="180"/>
      <c r="L30229" s="181"/>
      <c r="M30229" s="180"/>
      <c r="N30229" s="180"/>
      <c r="O30229" s="180"/>
    </row>
    <row r="30230" spans="8:15" s="179" customFormat="1" x14ac:dyDescent="0.2">
      <c r="H30230" s="180"/>
      <c r="I30230" s="180"/>
      <c r="L30230" s="181"/>
      <c r="M30230" s="180"/>
      <c r="N30230" s="180"/>
      <c r="O30230" s="180"/>
    </row>
    <row r="30231" spans="8:15" s="179" customFormat="1" x14ac:dyDescent="0.2">
      <c r="H30231" s="180"/>
      <c r="I30231" s="180"/>
      <c r="L30231" s="181"/>
      <c r="M30231" s="180"/>
      <c r="N30231" s="180"/>
      <c r="O30231" s="180"/>
    </row>
    <row r="30232" spans="8:15" s="179" customFormat="1" x14ac:dyDescent="0.2">
      <c r="H30232" s="180"/>
      <c r="I30232" s="180"/>
      <c r="L30232" s="181"/>
      <c r="M30232" s="180"/>
      <c r="N30232" s="180"/>
      <c r="O30232" s="180"/>
    </row>
    <row r="30233" spans="8:15" s="179" customFormat="1" x14ac:dyDescent="0.2">
      <c r="H30233" s="180"/>
      <c r="I30233" s="180"/>
      <c r="L30233" s="181"/>
      <c r="M30233" s="180"/>
      <c r="N30233" s="180"/>
      <c r="O30233" s="180"/>
    </row>
    <row r="30234" spans="8:15" s="179" customFormat="1" x14ac:dyDescent="0.2">
      <c r="H30234" s="180"/>
      <c r="I30234" s="180"/>
      <c r="L30234" s="181"/>
      <c r="M30234" s="180"/>
      <c r="N30234" s="180"/>
      <c r="O30234" s="180"/>
    </row>
    <row r="30235" spans="8:15" s="179" customFormat="1" x14ac:dyDescent="0.2">
      <c r="H30235" s="180"/>
      <c r="I30235" s="180"/>
      <c r="L30235" s="181"/>
      <c r="M30235" s="180"/>
      <c r="N30235" s="180"/>
      <c r="O30235" s="180"/>
    </row>
    <row r="30236" spans="8:15" s="179" customFormat="1" x14ac:dyDescent="0.2">
      <c r="H30236" s="180"/>
      <c r="I30236" s="180"/>
      <c r="L30236" s="181"/>
      <c r="M30236" s="180"/>
      <c r="N30236" s="180"/>
      <c r="O30236" s="180"/>
    </row>
    <row r="30237" spans="8:15" s="179" customFormat="1" x14ac:dyDescent="0.2">
      <c r="H30237" s="180"/>
      <c r="I30237" s="180"/>
      <c r="L30237" s="181"/>
      <c r="M30237" s="180"/>
      <c r="N30237" s="180"/>
      <c r="O30237" s="180"/>
    </row>
    <row r="30238" spans="8:15" s="179" customFormat="1" x14ac:dyDescent="0.2">
      <c r="H30238" s="180"/>
      <c r="I30238" s="180"/>
      <c r="L30238" s="181"/>
      <c r="M30238" s="180"/>
      <c r="N30238" s="180"/>
      <c r="O30238" s="180"/>
    </row>
    <row r="30239" spans="8:15" s="179" customFormat="1" x14ac:dyDescent="0.2">
      <c r="H30239" s="180"/>
      <c r="I30239" s="180"/>
      <c r="L30239" s="181"/>
      <c r="M30239" s="180"/>
      <c r="N30239" s="180"/>
      <c r="O30239" s="180"/>
    </row>
    <row r="30240" spans="8:15" s="179" customFormat="1" x14ac:dyDescent="0.2">
      <c r="H30240" s="180"/>
      <c r="I30240" s="180"/>
      <c r="L30240" s="181"/>
      <c r="M30240" s="180"/>
      <c r="N30240" s="180"/>
      <c r="O30240" s="180"/>
    </row>
    <row r="30241" spans="8:15" s="179" customFormat="1" x14ac:dyDescent="0.2">
      <c r="H30241" s="180"/>
      <c r="I30241" s="180"/>
      <c r="L30241" s="181"/>
      <c r="M30241" s="180"/>
      <c r="N30241" s="180"/>
      <c r="O30241" s="180"/>
    </row>
    <row r="30242" spans="8:15" s="179" customFormat="1" x14ac:dyDescent="0.2">
      <c r="H30242" s="180"/>
      <c r="I30242" s="180"/>
      <c r="L30242" s="181"/>
      <c r="M30242" s="180"/>
      <c r="N30242" s="180"/>
      <c r="O30242" s="180"/>
    </row>
    <row r="30243" spans="8:15" s="179" customFormat="1" x14ac:dyDescent="0.2">
      <c r="H30243" s="180"/>
      <c r="I30243" s="180"/>
      <c r="L30243" s="181"/>
      <c r="M30243" s="180"/>
      <c r="N30243" s="180"/>
      <c r="O30243" s="180"/>
    </row>
    <row r="30244" spans="8:15" s="179" customFormat="1" x14ac:dyDescent="0.2">
      <c r="H30244" s="180"/>
      <c r="I30244" s="180"/>
      <c r="L30244" s="181"/>
      <c r="M30244" s="180"/>
      <c r="N30244" s="180"/>
      <c r="O30244" s="180"/>
    </row>
    <row r="30245" spans="8:15" s="179" customFormat="1" x14ac:dyDescent="0.2">
      <c r="H30245" s="180"/>
      <c r="I30245" s="180"/>
      <c r="L30245" s="181"/>
      <c r="M30245" s="180"/>
      <c r="N30245" s="180"/>
      <c r="O30245" s="180"/>
    </row>
    <row r="30246" spans="8:15" s="179" customFormat="1" x14ac:dyDescent="0.2">
      <c r="H30246" s="180"/>
      <c r="I30246" s="180"/>
      <c r="L30246" s="181"/>
      <c r="M30246" s="180"/>
      <c r="N30246" s="180"/>
      <c r="O30246" s="180"/>
    </row>
    <row r="30247" spans="8:15" s="179" customFormat="1" x14ac:dyDescent="0.2">
      <c r="H30247" s="180"/>
      <c r="I30247" s="180"/>
      <c r="L30247" s="181"/>
      <c r="M30247" s="180"/>
      <c r="N30247" s="180"/>
      <c r="O30247" s="180"/>
    </row>
    <row r="30248" spans="8:15" s="179" customFormat="1" x14ac:dyDescent="0.2">
      <c r="H30248" s="180"/>
      <c r="I30248" s="180"/>
      <c r="L30248" s="181"/>
      <c r="M30248" s="180"/>
      <c r="N30248" s="180"/>
      <c r="O30248" s="180"/>
    </row>
    <row r="30249" spans="8:15" s="179" customFormat="1" x14ac:dyDescent="0.2">
      <c r="H30249" s="180"/>
      <c r="I30249" s="180"/>
      <c r="L30249" s="181"/>
      <c r="M30249" s="180"/>
      <c r="N30249" s="180"/>
      <c r="O30249" s="180"/>
    </row>
    <row r="30250" spans="8:15" s="179" customFormat="1" x14ac:dyDescent="0.2">
      <c r="H30250" s="180"/>
      <c r="I30250" s="180"/>
      <c r="L30250" s="181"/>
      <c r="M30250" s="180"/>
      <c r="N30250" s="180"/>
      <c r="O30250" s="180"/>
    </row>
    <row r="30251" spans="8:15" s="179" customFormat="1" x14ac:dyDescent="0.2">
      <c r="H30251" s="180"/>
      <c r="I30251" s="180"/>
      <c r="L30251" s="181"/>
      <c r="M30251" s="180"/>
      <c r="N30251" s="180"/>
      <c r="O30251" s="180"/>
    </row>
    <row r="30252" spans="8:15" s="179" customFormat="1" x14ac:dyDescent="0.2">
      <c r="H30252" s="180"/>
      <c r="I30252" s="180"/>
      <c r="L30252" s="181"/>
      <c r="M30252" s="180"/>
      <c r="N30252" s="180"/>
      <c r="O30252" s="180"/>
    </row>
    <row r="30253" spans="8:15" s="179" customFormat="1" x14ac:dyDescent="0.2">
      <c r="H30253" s="180"/>
      <c r="I30253" s="180"/>
      <c r="L30253" s="181"/>
      <c r="M30253" s="180"/>
      <c r="N30253" s="180"/>
      <c r="O30253" s="180"/>
    </row>
    <row r="30254" spans="8:15" s="179" customFormat="1" x14ac:dyDescent="0.2">
      <c r="H30254" s="180"/>
      <c r="I30254" s="180"/>
      <c r="L30254" s="181"/>
      <c r="M30254" s="180"/>
      <c r="N30254" s="180"/>
      <c r="O30254" s="180"/>
    </row>
    <row r="30255" spans="8:15" s="179" customFormat="1" x14ac:dyDescent="0.2">
      <c r="H30255" s="180"/>
      <c r="I30255" s="180"/>
      <c r="L30255" s="181"/>
      <c r="M30255" s="180"/>
      <c r="N30255" s="180"/>
      <c r="O30255" s="180"/>
    </row>
    <row r="30256" spans="8:15" s="179" customFormat="1" x14ac:dyDescent="0.2">
      <c r="H30256" s="180"/>
      <c r="I30256" s="180"/>
      <c r="L30256" s="181"/>
      <c r="M30256" s="180"/>
      <c r="N30256" s="180"/>
      <c r="O30256" s="180"/>
    </row>
    <row r="30257" spans="8:15" s="179" customFormat="1" x14ac:dyDescent="0.2">
      <c r="H30257" s="180"/>
      <c r="I30257" s="180"/>
      <c r="L30257" s="181"/>
      <c r="M30257" s="180"/>
      <c r="N30257" s="180"/>
      <c r="O30257" s="180"/>
    </row>
    <row r="30258" spans="8:15" s="179" customFormat="1" x14ac:dyDescent="0.2">
      <c r="H30258" s="180"/>
      <c r="I30258" s="180"/>
      <c r="L30258" s="181"/>
      <c r="M30258" s="180"/>
      <c r="N30258" s="180"/>
      <c r="O30258" s="180"/>
    </row>
    <row r="30259" spans="8:15" s="179" customFormat="1" x14ac:dyDescent="0.2">
      <c r="H30259" s="180"/>
      <c r="I30259" s="180"/>
      <c r="L30259" s="181"/>
      <c r="M30259" s="180"/>
      <c r="N30259" s="180"/>
      <c r="O30259" s="180"/>
    </row>
    <row r="30260" spans="8:15" s="179" customFormat="1" x14ac:dyDescent="0.2">
      <c r="H30260" s="180"/>
      <c r="I30260" s="180"/>
      <c r="L30260" s="181"/>
      <c r="M30260" s="180"/>
      <c r="N30260" s="180"/>
      <c r="O30260" s="180"/>
    </row>
    <row r="30261" spans="8:15" s="179" customFormat="1" x14ac:dyDescent="0.2">
      <c r="H30261" s="180"/>
      <c r="I30261" s="180"/>
      <c r="L30261" s="181"/>
      <c r="M30261" s="180"/>
      <c r="N30261" s="180"/>
      <c r="O30261" s="180"/>
    </row>
    <row r="30262" spans="8:15" s="179" customFormat="1" x14ac:dyDescent="0.2">
      <c r="H30262" s="180"/>
      <c r="I30262" s="180"/>
      <c r="L30262" s="181"/>
      <c r="M30262" s="180"/>
      <c r="N30262" s="180"/>
      <c r="O30262" s="180"/>
    </row>
    <row r="30263" spans="8:15" s="179" customFormat="1" x14ac:dyDescent="0.2">
      <c r="H30263" s="180"/>
      <c r="I30263" s="180"/>
      <c r="L30263" s="181"/>
      <c r="M30263" s="180"/>
      <c r="N30263" s="180"/>
      <c r="O30263" s="180"/>
    </row>
    <row r="30264" spans="8:15" s="179" customFormat="1" x14ac:dyDescent="0.2">
      <c r="H30264" s="180"/>
      <c r="I30264" s="180"/>
      <c r="L30264" s="181"/>
      <c r="M30264" s="180"/>
      <c r="N30264" s="180"/>
      <c r="O30264" s="180"/>
    </row>
    <row r="30265" spans="8:15" s="179" customFormat="1" x14ac:dyDescent="0.2">
      <c r="H30265" s="180"/>
      <c r="I30265" s="180"/>
      <c r="L30265" s="181"/>
      <c r="M30265" s="180"/>
      <c r="N30265" s="180"/>
      <c r="O30265" s="180"/>
    </row>
    <row r="30266" spans="8:15" s="179" customFormat="1" x14ac:dyDescent="0.2">
      <c r="H30266" s="180"/>
      <c r="I30266" s="180"/>
      <c r="L30266" s="181"/>
      <c r="M30266" s="180"/>
      <c r="N30266" s="180"/>
      <c r="O30266" s="180"/>
    </row>
    <row r="30267" spans="8:15" s="179" customFormat="1" x14ac:dyDescent="0.2">
      <c r="H30267" s="180"/>
      <c r="I30267" s="180"/>
      <c r="L30267" s="181"/>
      <c r="M30267" s="180"/>
      <c r="N30267" s="180"/>
      <c r="O30267" s="180"/>
    </row>
    <row r="30268" spans="8:15" s="179" customFormat="1" x14ac:dyDescent="0.2">
      <c r="H30268" s="180"/>
      <c r="I30268" s="180"/>
      <c r="L30268" s="181"/>
      <c r="M30268" s="180"/>
      <c r="N30268" s="180"/>
      <c r="O30268" s="180"/>
    </row>
    <row r="30269" spans="8:15" s="179" customFormat="1" x14ac:dyDescent="0.2">
      <c r="H30269" s="180"/>
      <c r="I30269" s="180"/>
      <c r="L30269" s="181"/>
      <c r="M30269" s="180"/>
      <c r="N30269" s="180"/>
      <c r="O30269" s="180"/>
    </row>
    <row r="30270" spans="8:15" s="179" customFormat="1" x14ac:dyDescent="0.2">
      <c r="H30270" s="180"/>
      <c r="I30270" s="180"/>
      <c r="L30270" s="181"/>
      <c r="M30270" s="180"/>
      <c r="N30270" s="180"/>
      <c r="O30270" s="180"/>
    </row>
    <row r="30271" spans="8:15" s="179" customFormat="1" x14ac:dyDescent="0.2">
      <c r="H30271" s="180"/>
      <c r="I30271" s="180"/>
      <c r="L30271" s="181"/>
      <c r="M30271" s="180"/>
      <c r="N30271" s="180"/>
      <c r="O30271" s="180"/>
    </row>
    <row r="30272" spans="8:15" s="179" customFormat="1" x14ac:dyDescent="0.2">
      <c r="H30272" s="180"/>
      <c r="I30272" s="180"/>
      <c r="L30272" s="181"/>
      <c r="M30272" s="180"/>
      <c r="N30272" s="180"/>
      <c r="O30272" s="180"/>
    </row>
    <row r="30273" spans="8:15" s="179" customFormat="1" x14ac:dyDescent="0.2">
      <c r="H30273" s="180"/>
      <c r="I30273" s="180"/>
      <c r="L30273" s="181"/>
      <c r="M30273" s="180"/>
      <c r="N30273" s="180"/>
      <c r="O30273" s="180"/>
    </row>
    <row r="30274" spans="8:15" s="179" customFormat="1" x14ac:dyDescent="0.2">
      <c r="H30274" s="180"/>
      <c r="I30274" s="180"/>
      <c r="L30274" s="181"/>
      <c r="M30274" s="180"/>
      <c r="N30274" s="180"/>
      <c r="O30274" s="180"/>
    </row>
    <row r="30275" spans="8:15" s="179" customFormat="1" x14ac:dyDescent="0.2">
      <c r="H30275" s="180"/>
      <c r="I30275" s="180"/>
      <c r="L30275" s="181"/>
      <c r="M30275" s="180"/>
      <c r="N30275" s="180"/>
      <c r="O30275" s="180"/>
    </row>
    <row r="30276" spans="8:15" s="179" customFormat="1" x14ac:dyDescent="0.2">
      <c r="H30276" s="180"/>
      <c r="I30276" s="180"/>
      <c r="L30276" s="181"/>
      <c r="M30276" s="180"/>
      <c r="N30276" s="180"/>
      <c r="O30276" s="180"/>
    </row>
    <row r="30277" spans="8:15" s="179" customFormat="1" x14ac:dyDescent="0.2">
      <c r="H30277" s="180"/>
      <c r="I30277" s="180"/>
      <c r="L30277" s="181"/>
      <c r="M30277" s="180"/>
      <c r="N30277" s="180"/>
      <c r="O30277" s="180"/>
    </row>
    <row r="30278" spans="8:15" s="179" customFormat="1" x14ac:dyDescent="0.2">
      <c r="H30278" s="180"/>
      <c r="I30278" s="180"/>
      <c r="L30278" s="181"/>
      <c r="M30278" s="180"/>
      <c r="N30278" s="180"/>
      <c r="O30278" s="180"/>
    </row>
    <row r="30279" spans="8:15" s="179" customFormat="1" x14ac:dyDescent="0.2">
      <c r="H30279" s="180"/>
      <c r="I30279" s="180"/>
      <c r="L30279" s="181"/>
      <c r="M30279" s="180"/>
      <c r="N30279" s="180"/>
      <c r="O30279" s="180"/>
    </row>
    <row r="30280" spans="8:15" s="179" customFormat="1" x14ac:dyDescent="0.2">
      <c r="H30280" s="180"/>
      <c r="I30280" s="180"/>
      <c r="L30280" s="181"/>
      <c r="M30280" s="180"/>
      <c r="N30280" s="180"/>
      <c r="O30280" s="180"/>
    </row>
    <row r="30281" spans="8:15" s="179" customFormat="1" x14ac:dyDescent="0.2">
      <c r="H30281" s="180"/>
      <c r="I30281" s="180"/>
      <c r="L30281" s="181"/>
      <c r="M30281" s="180"/>
      <c r="N30281" s="180"/>
      <c r="O30281" s="180"/>
    </row>
    <row r="30282" spans="8:15" s="179" customFormat="1" x14ac:dyDescent="0.2">
      <c r="H30282" s="180"/>
      <c r="I30282" s="180"/>
      <c r="L30282" s="181"/>
      <c r="M30282" s="180"/>
      <c r="N30282" s="180"/>
      <c r="O30282" s="180"/>
    </row>
    <row r="30283" spans="8:15" s="179" customFormat="1" x14ac:dyDescent="0.2">
      <c r="H30283" s="180"/>
      <c r="I30283" s="180"/>
      <c r="L30283" s="181"/>
      <c r="M30283" s="180"/>
      <c r="N30283" s="180"/>
      <c r="O30283" s="180"/>
    </row>
    <row r="30284" spans="8:15" s="179" customFormat="1" x14ac:dyDescent="0.2">
      <c r="H30284" s="180"/>
      <c r="I30284" s="180"/>
      <c r="L30284" s="181"/>
      <c r="M30284" s="180"/>
      <c r="N30284" s="180"/>
      <c r="O30284" s="180"/>
    </row>
    <row r="30285" spans="8:15" s="179" customFormat="1" x14ac:dyDescent="0.2">
      <c r="H30285" s="180"/>
      <c r="I30285" s="180"/>
      <c r="L30285" s="181"/>
      <c r="M30285" s="180"/>
      <c r="N30285" s="180"/>
      <c r="O30285" s="180"/>
    </row>
    <row r="30286" spans="8:15" s="179" customFormat="1" x14ac:dyDescent="0.2">
      <c r="H30286" s="180"/>
      <c r="I30286" s="180"/>
      <c r="L30286" s="181"/>
      <c r="M30286" s="180"/>
      <c r="N30286" s="180"/>
      <c r="O30286" s="180"/>
    </row>
    <row r="30287" spans="8:15" s="179" customFormat="1" x14ac:dyDescent="0.2">
      <c r="H30287" s="180"/>
      <c r="I30287" s="180"/>
      <c r="L30287" s="181"/>
      <c r="M30287" s="180"/>
      <c r="N30287" s="180"/>
      <c r="O30287" s="180"/>
    </row>
    <row r="30288" spans="8:15" s="179" customFormat="1" x14ac:dyDescent="0.2">
      <c r="H30288" s="180"/>
      <c r="I30288" s="180"/>
      <c r="L30288" s="181"/>
      <c r="M30288" s="180"/>
      <c r="N30288" s="180"/>
      <c r="O30288" s="180"/>
    </row>
    <row r="30289" spans="8:15" s="179" customFormat="1" x14ac:dyDescent="0.2">
      <c r="H30289" s="180"/>
      <c r="I30289" s="180"/>
      <c r="L30289" s="181"/>
      <c r="M30289" s="180"/>
      <c r="N30289" s="180"/>
      <c r="O30289" s="180"/>
    </row>
    <row r="30290" spans="8:15" s="179" customFormat="1" x14ac:dyDescent="0.2">
      <c r="H30290" s="180"/>
      <c r="I30290" s="180"/>
      <c r="L30290" s="181"/>
      <c r="M30290" s="180"/>
      <c r="N30290" s="180"/>
      <c r="O30290" s="180"/>
    </row>
    <row r="30291" spans="8:15" s="179" customFormat="1" x14ac:dyDescent="0.2">
      <c r="H30291" s="180"/>
      <c r="I30291" s="180"/>
      <c r="L30291" s="181"/>
      <c r="M30291" s="180"/>
      <c r="N30291" s="180"/>
      <c r="O30291" s="180"/>
    </row>
    <row r="30292" spans="8:15" s="179" customFormat="1" x14ac:dyDescent="0.2">
      <c r="H30292" s="180"/>
      <c r="I30292" s="180"/>
      <c r="L30292" s="181"/>
      <c r="M30292" s="180"/>
      <c r="N30292" s="180"/>
      <c r="O30292" s="180"/>
    </row>
    <row r="30293" spans="8:15" s="179" customFormat="1" x14ac:dyDescent="0.2">
      <c r="H30293" s="180"/>
      <c r="I30293" s="180"/>
      <c r="L30293" s="181"/>
      <c r="M30293" s="180"/>
      <c r="N30293" s="180"/>
      <c r="O30293" s="180"/>
    </row>
    <row r="30294" spans="8:15" s="179" customFormat="1" x14ac:dyDescent="0.2">
      <c r="H30294" s="180"/>
      <c r="I30294" s="180"/>
      <c r="L30294" s="181"/>
      <c r="M30294" s="180"/>
      <c r="N30294" s="180"/>
      <c r="O30294" s="180"/>
    </row>
    <row r="30295" spans="8:15" s="179" customFormat="1" x14ac:dyDescent="0.2">
      <c r="H30295" s="180"/>
      <c r="I30295" s="180"/>
      <c r="L30295" s="181"/>
      <c r="M30295" s="180"/>
      <c r="N30295" s="180"/>
      <c r="O30295" s="180"/>
    </row>
    <row r="30296" spans="8:15" s="179" customFormat="1" x14ac:dyDescent="0.2">
      <c r="H30296" s="180"/>
      <c r="I30296" s="180"/>
      <c r="L30296" s="181"/>
      <c r="M30296" s="180"/>
      <c r="N30296" s="180"/>
      <c r="O30296" s="180"/>
    </row>
    <row r="30297" spans="8:15" s="179" customFormat="1" x14ac:dyDescent="0.2">
      <c r="H30297" s="180"/>
      <c r="I30297" s="180"/>
      <c r="L30297" s="181"/>
      <c r="M30297" s="180"/>
      <c r="N30297" s="180"/>
      <c r="O30297" s="180"/>
    </row>
    <row r="30298" spans="8:15" s="179" customFormat="1" x14ac:dyDescent="0.2">
      <c r="H30298" s="180"/>
      <c r="I30298" s="180"/>
      <c r="L30298" s="181"/>
      <c r="M30298" s="180"/>
      <c r="N30298" s="180"/>
      <c r="O30298" s="180"/>
    </row>
    <row r="30299" spans="8:15" s="179" customFormat="1" x14ac:dyDescent="0.2">
      <c r="H30299" s="180"/>
      <c r="I30299" s="180"/>
      <c r="L30299" s="181"/>
      <c r="M30299" s="180"/>
      <c r="N30299" s="180"/>
      <c r="O30299" s="180"/>
    </row>
    <row r="30300" spans="8:15" s="179" customFormat="1" x14ac:dyDescent="0.2">
      <c r="H30300" s="180"/>
      <c r="I30300" s="180"/>
      <c r="L30300" s="181"/>
      <c r="M30300" s="180"/>
      <c r="N30300" s="180"/>
      <c r="O30300" s="180"/>
    </row>
    <row r="30301" spans="8:15" s="179" customFormat="1" x14ac:dyDescent="0.2">
      <c r="H30301" s="180"/>
      <c r="I30301" s="180"/>
      <c r="L30301" s="181"/>
      <c r="M30301" s="180"/>
      <c r="N30301" s="180"/>
      <c r="O30301" s="180"/>
    </row>
    <row r="30302" spans="8:15" s="179" customFormat="1" x14ac:dyDescent="0.2">
      <c r="H30302" s="180"/>
      <c r="I30302" s="180"/>
      <c r="L30302" s="181"/>
      <c r="M30302" s="180"/>
      <c r="N30302" s="180"/>
      <c r="O30302" s="180"/>
    </row>
    <row r="30303" spans="8:15" s="179" customFormat="1" x14ac:dyDescent="0.2">
      <c r="H30303" s="180"/>
      <c r="I30303" s="180"/>
      <c r="L30303" s="181"/>
      <c r="M30303" s="180"/>
      <c r="N30303" s="180"/>
      <c r="O30303" s="180"/>
    </row>
    <row r="30304" spans="8:15" s="179" customFormat="1" x14ac:dyDescent="0.2">
      <c r="H30304" s="180"/>
      <c r="I30304" s="180"/>
      <c r="L30304" s="181"/>
      <c r="M30304" s="180"/>
      <c r="N30304" s="180"/>
      <c r="O30304" s="180"/>
    </row>
    <row r="30305" spans="8:15" s="179" customFormat="1" x14ac:dyDescent="0.2">
      <c r="H30305" s="180"/>
      <c r="I30305" s="180"/>
      <c r="L30305" s="181"/>
      <c r="M30305" s="180"/>
      <c r="N30305" s="180"/>
      <c r="O30305" s="180"/>
    </row>
    <row r="30306" spans="8:15" s="179" customFormat="1" x14ac:dyDescent="0.2">
      <c r="H30306" s="180"/>
      <c r="I30306" s="180"/>
      <c r="L30306" s="181"/>
      <c r="M30306" s="180"/>
      <c r="N30306" s="180"/>
      <c r="O30306" s="180"/>
    </row>
    <row r="30307" spans="8:15" s="179" customFormat="1" x14ac:dyDescent="0.2">
      <c r="H30307" s="180"/>
      <c r="I30307" s="180"/>
      <c r="L30307" s="181"/>
      <c r="M30307" s="180"/>
      <c r="N30307" s="180"/>
      <c r="O30307" s="180"/>
    </row>
    <row r="30308" spans="8:15" s="179" customFormat="1" x14ac:dyDescent="0.2">
      <c r="H30308" s="180"/>
      <c r="I30308" s="180"/>
      <c r="L30308" s="181"/>
      <c r="M30308" s="180"/>
      <c r="N30308" s="180"/>
      <c r="O30308" s="180"/>
    </row>
    <row r="30309" spans="8:15" s="179" customFormat="1" x14ac:dyDescent="0.2">
      <c r="H30309" s="180"/>
      <c r="I30309" s="180"/>
      <c r="L30309" s="181"/>
      <c r="M30309" s="180"/>
      <c r="N30309" s="180"/>
      <c r="O30309" s="180"/>
    </row>
    <row r="30310" spans="8:15" s="179" customFormat="1" x14ac:dyDescent="0.2">
      <c r="H30310" s="180"/>
      <c r="I30310" s="180"/>
      <c r="L30310" s="181"/>
      <c r="M30310" s="180"/>
      <c r="N30310" s="180"/>
      <c r="O30310" s="180"/>
    </row>
    <row r="30311" spans="8:15" s="179" customFormat="1" x14ac:dyDescent="0.2">
      <c r="H30311" s="180"/>
      <c r="I30311" s="180"/>
      <c r="L30311" s="181"/>
      <c r="M30311" s="180"/>
      <c r="N30311" s="180"/>
      <c r="O30311" s="180"/>
    </row>
    <row r="30312" spans="8:15" s="179" customFormat="1" x14ac:dyDescent="0.2">
      <c r="H30312" s="180"/>
      <c r="I30312" s="180"/>
      <c r="L30312" s="181"/>
      <c r="M30312" s="180"/>
      <c r="N30312" s="180"/>
      <c r="O30312" s="180"/>
    </row>
    <row r="30313" spans="8:15" s="179" customFormat="1" x14ac:dyDescent="0.2">
      <c r="H30313" s="180"/>
      <c r="I30313" s="180"/>
      <c r="L30313" s="181"/>
      <c r="M30313" s="180"/>
      <c r="N30313" s="180"/>
      <c r="O30313" s="180"/>
    </row>
    <row r="30314" spans="8:15" s="179" customFormat="1" x14ac:dyDescent="0.2">
      <c r="H30314" s="180"/>
      <c r="I30314" s="180"/>
      <c r="L30314" s="181"/>
      <c r="M30314" s="180"/>
      <c r="N30314" s="180"/>
      <c r="O30314" s="180"/>
    </row>
    <row r="30315" spans="8:15" s="179" customFormat="1" x14ac:dyDescent="0.2">
      <c r="H30315" s="180"/>
      <c r="I30315" s="180"/>
      <c r="L30315" s="181"/>
      <c r="M30315" s="180"/>
      <c r="N30315" s="180"/>
      <c r="O30315" s="180"/>
    </row>
    <row r="30316" spans="8:15" s="179" customFormat="1" x14ac:dyDescent="0.2">
      <c r="H30316" s="180"/>
      <c r="I30316" s="180"/>
      <c r="L30316" s="181"/>
      <c r="M30316" s="180"/>
      <c r="N30316" s="180"/>
      <c r="O30316" s="180"/>
    </row>
    <row r="30317" spans="8:15" s="179" customFormat="1" x14ac:dyDescent="0.2">
      <c r="H30317" s="180"/>
      <c r="I30317" s="180"/>
      <c r="L30317" s="181"/>
      <c r="M30317" s="180"/>
      <c r="N30317" s="180"/>
      <c r="O30317" s="180"/>
    </row>
    <row r="30318" spans="8:15" s="179" customFormat="1" x14ac:dyDescent="0.2">
      <c r="H30318" s="180"/>
      <c r="I30318" s="180"/>
      <c r="L30318" s="181"/>
      <c r="M30318" s="180"/>
      <c r="N30318" s="180"/>
      <c r="O30318" s="180"/>
    </row>
    <row r="30319" spans="8:15" s="179" customFormat="1" x14ac:dyDescent="0.2">
      <c r="H30319" s="180"/>
      <c r="I30319" s="180"/>
      <c r="L30319" s="181"/>
      <c r="M30319" s="180"/>
      <c r="N30319" s="180"/>
      <c r="O30319" s="180"/>
    </row>
    <row r="30320" spans="8:15" s="179" customFormat="1" x14ac:dyDescent="0.2">
      <c r="H30320" s="180"/>
      <c r="I30320" s="180"/>
      <c r="L30320" s="181"/>
      <c r="M30320" s="180"/>
      <c r="N30320" s="180"/>
      <c r="O30320" s="180"/>
    </row>
    <row r="30321" spans="8:15" s="179" customFormat="1" x14ac:dyDescent="0.2">
      <c r="H30321" s="180"/>
      <c r="I30321" s="180"/>
      <c r="L30321" s="181"/>
      <c r="M30321" s="180"/>
      <c r="N30321" s="180"/>
      <c r="O30321" s="180"/>
    </row>
    <row r="30322" spans="8:15" s="179" customFormat="1" x14ac:dyDescent="0.2">
      <c r="H30322" s="180"/>
      <c r="I30322" s="180"/>
      <c r="L30322" s="181"/>
      <c r="M30322" s="180"/>
      <c r="N30322" s="180"/>
      <c r="O30322" s="180"/>
    </row>
    <row r="30323" spans="8:15" s="179" customFormat="1" x14ac:dyDescent="0.2">
      <c r="H30323" s="180"/>
      <c r="I30323" s="180"/>
      <c r="L30323" s="181"/>
      <c r="M30323" s="180"/>
      <c r="N30323" s="180"/>
      <c r="O30323" s="180"/>
    </row>
    <row r="30324" spans="8:15" s="179" customFormat="1" x14ac:dyDescent="0.2">
      <c r="H30324" s="180"/>
      <c r="I30324" s="180"/>
      <c r="L30324" s="181"/>
      <c r="M30324" s="180"/>
      <c r="N30324" s="180"/>
      <c r="O30324" s="180"/>
    </row>
    <row r="30325" spans="8:15" s="179" customFormat="1" x14ac:dyDescent="0.2">
      <c r="H30325" s="180"/>
      <c r="I30325" s="180"/>
      <c r="L30325" s="181"/>
      <c r="M30325" s="180"/>
      <c r="N30325" s="180"/>
      <c r="O30325" s="180"/>
    </row>
    <row r="30326" spans="8:15" s="179" customFormat="1" x14ac:dyDescent="0.2">
      <c r="H30326" s="180"/>
      <c r="I30326" s="180"/>
      <c r="L30326" s="181"/>
      <c r="M30326" s="180"/>
      <c r="N30326" s="180"/>
      <c r="O30326" s="180"/>
    </row>
    <row r="30327" spans="8:15" s="179" customFormat="1" x14ac:dyDescent="0.2">
      <c r="H30327" s="180"/>
      <c r="I30327" s="180"/>
      <c r="L30327" s="181"/>
      <c r="M30327" s="180"/>
      <c r="N30327" s="180"/>
      <c r="O30327" s="180"/>
    </row>
    <row r="30328" spans="8:15" s="179" customFormat="1" x14ac:dyDescent="0.2">
      <c r="H30328" s="180"/>
      <c r="I30328" s="180"/>
      <c r="L30328" s="181"/>
      <c r="M30328" s="180"/>
      <c r="N30328" s="180"/>
      <c r="O30328" s="180"/>
    </row>
    <row r="30329" spans="8:15" s="179" customFormat="1" x14ac:dyDescent="0.2">
      <c r="H30329" s="180"/>
      <c r="I30329" s="180"/>
      <c r="L30329" s="181"/>
      <c r="M30329" s="180"/>
      <c r="N30329" s="180"/>
      <c r="O30329" s="180"/>
    </row>
    <row r="30330" spans="8:15" s="179" customFormat="1" x14ac:dyDescent="0.2">
      <c r="H30330" s="180"/>
      <c r="I30330" s="180"/>
      <c r="L30330" s="181"/>
      <c r="M30330" s="180"/>
      <c r="N30330" s="180"/>
      <c r="O30330" s="180"/>
    </row>
    <row r="30331" spans="8:15" s="179" customFormat="1" x14ac:dyDescent="0.2">
      <c r="H30331" s="180"/>
      <c r="I30331" s="180"/>
      <c r="L30331" s="181"/>
      <c r="M30331" s="180"/>
      <c r="N30331" s="180"/>
      <c r="O30331" s="180"/>
    </row>
    <row r="30332" spans="8:15" s="179" customFormat="1" x14ac:dyDescent="0.2">
      <c r="H30332" s="180"/>
      <c r="I30332" s="180"/>
      <c r="L30332" s="181"/>
      <c r="M30332" s="180"/>
      <c r="N30332" s="180"/>
      <c r="O30332" s="180"/>
    </row>
    <row r="30333" spans="8:15" s="179" customFormat="1" x14ac:dyDescent="0.2">
      <c r="H30333" s="180"/>
      <c r="I30333" s="180"/>
      <c r="L30333" s="181"/>
      <c r="M30333" s="180"/>
      <c r="N30333" s="180"/>
      <c r="O30333" s="180"/>
    </row>
    <row r="30334" spans="8:15" s="179" customFormat="1" x14ac:dyDescent="0.2">
      <c r="H30334" s="180"/>
      <c r="I30334" s="180"/>
      <c r="L30334" s="181"/>
      <c r="M30334" s="180"/>
      <c r="N30334" s="180"/>
      <c r="O30334" s="180"/>
    </row>
    <row r="30335" spans="8:15" s="179" customFormat="1" x14ac:dyDescent="0.2">
      <c r="H30335" s="180"/>
      <c r="I30335" s="180"/>
      <c r="L30335" s="181"/>
      <c r="M30335" s="180"/>
      <c r="N30335" s="180"/>
      <c r="O30335" s="180"/>
    </row>
    <row r="30336" spans="8:15" s="179" customFormat="1" x14ac:dyDescent="0.2">
      <c r="H30336" s="180"/>
      <c r="I30336" s="180"/>
      <c r="L30336" s="181"/>
      <c r="M30336" s="180"/>
      <c r="N30336" s="180"/>
      <c r="O30336" s="180"/>
    </row>
    <row r="30337" spans="8:15" s="179" customFormat="1" x14ac:dyDescent="0.2">
      <c r="H30337" s="180"/>
      <c r="I30337" s="180"/>
      <c r="L30337" s="181"/>
      <c r="M30337" s="180"/>
      <c r="N30337" s="180"/>
      <c r="O30337" s="180"/>
    </row>
    <row r="30338" spans="8:15" s="179" customFormat="1" x14ac:dyDescent="0.2">
      <c r="H30338" s="180"/>
      <c r="I30338" s="180"/>
      <c r="L30338" s="181"/>
      <c r="M30338" s="180"/>
      <c r="N30338" s="180"/>
      <c r="O30338" s="180"/>
    </row>
    <row r="30339" spans="8:15" s="179" customFormat="1" x14ac:dyDescent="0.2">
      <c r="H30339" s="180"/>
      <c r="I30339" s="180"/>
      <c r="L30339" s="181"/>
      <c r="M30339" s="180"/>
      <c r="N30339" s="180"/>
      <c r="O30339" s="180"/>
    </row>
    <row r="30340" spans="8:15" s="179" customFormat="1" x14ac:dyDescent="0.2">
      <c r="H30340" s="180"/>
      <c r="I30340" s="180"/>
      <c r="L30340" s="181"/>
      <c r="M30340" s="180"/>
      <c r="N30340" s="180"/>
      <c r="O30340" s="180"/>
    </row>
    <row r="30341" spans="8:15" s="179" customFormat="1" x14ac:dyDescent="0.2">
      <c r="H30341" s="180"/>
      <c r="I30341" s="180"/>
      <c r="L30341" s="181"/>
      <c r="M30341" s="180"/>
      <c r="N30341" s="180"/>
      <c r="O30341" s="180"/>
    </row>
    <row r="30342" spans="8:15" s="179" customFormat="1" x14ac:dyDescent="0.2">
      <c r="H30342" s="180"/>
      <c r="I30342" s="180"/>
      <c r="L30342" s="181"/>
      <c r="M30342" s="180"/>
      <c r="N30342" s="180"/>
      <c r="O30342" s="180"/>
    </row>
    <row r="30343" spans="8:15" s="179" customFormat="1" x14ac:dyDescent="0.2">
      <c r="H30343" s="180"/>
      <c r="I30343" s="180"/>
      <c r="L30343" s="181"/>
      <c r="M30343" s="180"/>
      <c r="N30343" s="180"/>
      <c r="O30343" s="180"/>
    </row>
    <row r="30344" spans="8:15" s="179" customFormat="1" x14ac:dyDescent="0.2">
      <c r="H30344" s="180"/>
      <c r="I30344" s="180"/>
      <c r="L30344" s="181"/>
      <c r="M30344" s="180"/>
      <c r="N30344" s="180"/>
      <c r="O30344" s="180"/>
    </row>
    <row r="30345" spans="8:15" s="179" customFormat="1" x14ac:dyDescent="0.2">
      <c r="H30345" s="180"/>
      <c r="I30345" s="180"/>
      <c r="L30345" s="181"/>
      <c r="M30345" s="180"/>
      <c r="N30345" s="180"/>
      <c r="O30345" s="180"/>
    </row>
    <row r="30346" spans="8:15" s="179" customFormat="1" x14ac:dyDescent="0.2">
      <c r="H30346" s="180"/>
      <c r="I30346" s="180"/>
      <c r="L30346" s="181"/>
      <c r="M30346" s="180"/>
      <c r="N30346" s="180"/>
      <c r="O30346" s="180"/>
    </row>
    <row r="30347" spans="8:15" s="179" customFormat="1" x14ac:dyDescent="0.2">
      <c r="H30347" s="180"/>
      <c r="I30347" s="180"/>
      <c r="L30347" s="181"/>
      <c r="M30347" s="180"/>
      <c r="N30347" s="180"/>
      <c r="O30347" s="180"/>
    </row>
    <row r="30348" spans="8:15" s="179" customFormat="1" x14ac:dyDescent="0.2">
      <c r="H30348" s="180"/>
      <c r="I30348" s="180"/>
      <c r="L30348" s="181"/>
      <c r="M30348" s="180"/>
      <c r="N30348" s="180"/>
      <c r="O30348" s="180"/>
    </row>
    <row r="30349" spans="8:15" s="179" customFormat="1" x14ac:dyDescent="0.2">
      <c r="H30349" s="180"/>
      <c r="I30349" s="180"/>
      <c r="L30349" s="181"/>
      <c r="M30349" s="180"/>
      <c r="N30349" s="180"/>
      <c r="O30349" s="180"/>
    </row>
    <row r="30350" spans="8:15" s="179" customFormat="1" x14ac:dyDescent="0.2">
      <c r="H30350" s="180"/>
      <c r="I30350" s="180"/>
      <c r="L30350" s="181"/>
      <c r="M30350" s="180"/>
      <c r="N30350" s="180"/>
      <c r="O30350" s="180"/>
    </row>
    <row r="30351" spans="8:15" s="179" customFormat="1" x14ac:dyDescent="0.2">
      <c r="H30351" s="180"/>
      <c r="I30351" s="180"/>
      <c r="L30351" s="181"/>
      <c r="M30351" s="180"/>
      <c r="N30351" s="180"/>
      <c r="O30351" s="180"/>
    </row>
    <row r="30352" spans="8:15" s="179" customFormat="1" x14ac:dyDescent="0.2">
      <c r="H30352" s="180"/>
      <c r="I30352" s="180"/>
      <c r="L30352" s="181"/>
      <c r="M30352" s="180"/>
      <c r="N30352" s="180"/>
      <c r="O30352" s="180"/>
    </row>
    <row r="30353" spans="8:15" s="179" customFormat="1" x14ac:dyDescent="0.2">
      <c r="H30353" s="180"/>
      <c r="I30353" s="180"/>
      <c r="L30353" s="181"/>
      <c r="M30353" s="180"/>
      <c r="N30353" s="180"/>
      <c r="O30353" s="180"/>
    </row>
    <row r="30354" spans="8:15" s="179" customFormat="1" x14ac:dyDescent="0.2">
      <c r="H30354" s="180"/>
      <c r="I30354" s="180"/>
      <c r="L30354" s="181"/>
      <c r="M30354" s="180"/>
      <c r="N30354" s="180"/>
      <c r="O30354" s="180"/>
    </row>
    <row r="30355" spans="8:15" s="179" customFormat="1" x14ac:dyDescent="0.2">
      <c r="H30355" s="180"/>
      <c r="I30355" s="180"/>
      <c r="L30355" s="181"/>
      <c r="M30355" s="180"/>
      <c r="N30355" s="180"/>
      <c r="O30355" s="180"/>
    </row>
    <row r="30356" spans="8:15" s="179" customFormat="1" x14ac:dyDescent="0.2">
      <c r="H30356" s="180"/>
      <c r="I30356" s="180"/>
      <c r="L30356" s="181"/>
      <c r="M30356" s="180"/>
      <c r="N30356" s="180"/>
      <c r="O30356" s="180"/>
    </row>
    <row r="30357" spans="8:15" s="179" customFormat="1" x14ac:dyDescent="0.2">
      <c r="H30357" s="180"/>
      <c r="I30357" s="180"/>
      <c r="L30357" s="181"/>
      <c r="M30357" s="180"/>
      <c r="N30357" s="180"/>
      <c r="O30357" s="180"/>
    </row>
    <row r="30358" spans="8:15" s="179" customFormat="1" x14ac:dyDescent="0.2">
      <c r="H30358" s="180"/>
      <c r="I30358" s="180"/>
      <c r="L30358" s="181"/>
      <c r="M30358" s="180"/>
      <c r="N30358" s="180"/>
      <c r="O30358" s="180"/>
    </row>
    <row r="30359" spans="8:15" s="179" customFormat="1" x14ac:dyDescent="0.2">
      <c r="H30359" s="180"/>
      <c r="I30359" s="180"/>
      <c r="L30359" s="181"/>
      <c r="M30359" s="180"/>
      <c r="N30359" s="180"/>
      <c r="O30359" s="180"/>
    </row>
    <row r="30360" spans="8:15" s="179" customFormat="1" x14ac:dyDescent="0.2">
      <c r="H30360" s="180"/>
      <c r="I30360" s="180"/>
      <c r="L30360" s="181"/>
      <c r="M30360" s="180"/>
      <c r="N30360" s="180"/>
      <c r="O30360" s="180"/>
    </row>
    <row r="30361" spans="8:15" s="179" customFormat="1" x14ac:dyDescent="0.2">
      <c r="H30361" s="180"/>
      <c r="I30361" s="180"/>
      <c r="L30361" s="181"/>
      <c r="M30361" s="180"/>
      <c r="N30361" s="180"/>
      <c r="O30361" s="180"/>
    </row>
    <row r="30362" spans="8:15" s="179" customFormat="1" x14ac:dyDescent="0.2">
      <c r="H30362" s="180"/>
      <c r="I30362" s="180"/>
      <c r="L30362" s="181"/>
      <c r="M30362" s="180"/>
      <c r="N30362" s="180"/>
      <c r="O30362" s="180"/>
    </row>
    <row r="30363" spans="8:15" s="179" customFormat="1" x14ac:dyDescent="0.2">
      <c r="H30363" s="180"/>
      <c r="I30363" s="180"/>
      <c r="L30363" s="181"/>
      <c r="M30363" s="180"/>
      <c r="N30363" s="180"/>
      <c r="O30363" s="180"/>
    </row>
    <row r="30364" spans="8:15" s="179" customFormat="1" x14ac:dyDescent="0.2">
      <c r="H30364" s="180"/>
      <c r="I30364" s="180"/>
      <c r="L30364" s="181"/>
      <c r="M30364" s="180"/>
      <c r="N30364" s="180"/>
      <c r="O30364" s="180"/>
    </row>
    <row r="30365" spans="8:15" s="179" customFormat="1" x14ac:dyDescent="0.2">
      <c r="H30365" s="180"/>
      <c r="I30365" s="180"/>
      <c r="L30365" s="181"/>
      <c r="M30365" s="180"/>
      <c r="N30365" s="180"/>
      <c r="O30365" s="180"/>
    </row>
    <row r="30366" spans="8:15" s="179" customFormat="1" x14ac:dyDescent="0.2">
      <c r="H30366" s="180"/>
      <c r="I30366" s="180"/>
      <c r="L30366" s="181"/>
      <c r="M30366" s="180"/>
      <c r="N30366" s="180"/>
      <c r="O30366" s="180"/>
    </row>
    <row r="30367" spans="8:15" s="179" customFormat="1" x14ac:dyDescent="0.2">
      <c r="H30367" s="180"/>
      <c r="I30367" s="180"/>
      <c r="L30367" s="181"/>
      <c r="M30367" s="180"/>
      <c r="N30367" s="180"/>
      <c r="O30367" s="180"/>
    </row>
    <row r="30368" spans="8:15" s="179" customFormat="1" x14ac:dyDescent="0.2">
      <c r="H30368" s="180"/>
      <c r="I30368" s="180"/>
      <c r="L30368" s="181"/>
      <c r="M30368" s="180"/>
      <c r="N30368" s="180"/>
      <c r="O30368" s="180"/>
    </row>
    <row r="30369" spans="8:15" s="179" customFormat="1" x14ac:dyDescent="0.2">
      <c r="H30369" s="180"/>
      <c r="I30369" s="180"/>
      <c r="L30369" s="181"/>
      <c r="M30369" s="180"/>
      <c r="N30369" s="180"/>
      <c r="O30369" s="180"/>
    </row>
    <row r="30370" spans="8:15" s="179" customFormat="1" x14ac:dyDescent="0.2">
      <c r="H30370" s="180"/>
      <c r="I30370" s="180"/>
      <c r="L30370" s="181"/>
      <c r="M30370" s="180"/>
      <c r="N30370" s="180"/>
      <c r="O30370" s="180"/>
    </row>
    <row r="30371" spans="8:15" s="179" customFormat="1" x14ac:dyDescent="0.2">
      <c r="H30371" s="180"/>
      <c r="I30371" s="180"/>
      <c r="L30371" s="181"/>
      <c r="M30371" s="180"/>
      <c r="N30371" s="180"/>
      <c r="O30371" s="180"/>
    </row>
    <row r="30372" spans="8:15" s="179" customFormat="1" x14ac:dyDescent="0.2">
      <c r="H30372" s="180"/>
      <c r="I30372" s="180"/>
      <c r="L30372" s="181"/>
      <c r="M30372" s="180"/>
      <c r="N30372" s="180"/>
      <c r="O30372" s="180"/>
    </row>
    <row r="30373" spans="8:15" s="179" customFormat="1" x14ac:dyDescent="0.2">
      <c r="H30373" s="180"/>
      <c r="I30373" s="180"/>
      <c r="L30373" s="181"/>
      <c r="M30373" s="180"/>
      <c r="N30373" s="180"/>
      <c r="O30373" s="180"/>
    </row>
    <row r="30374" spans="8:15" s="179" customFormat="1" x14ac:dyDescent="0.2">
      <c r="H30374" s="180"/>
      <c r="I30374" s="180"/>
      <c r="L30374" s="181"/>
      <c r="M30374" s="180"/>
      <c r="N30374" s="180"/>
      <c r="O30374" s="180"/>
    </row>
    <row r="30375" spans="8:15" s="179" customFormat="1" x14ac:dyDescent="0.2">
      <c r="H30375" s="180"/>
      <c r="I30375" s="180"/>
      <c r="L30375" s="181"/>
      <c r="M30375" s="180"/>
      <c r="N30375" s="180"/>
      <c r="O30375" s="180"/>
    </row>
    <row r="30376" spans="8:15" s="179" customFormat="1" x14ac:dyDescent="0.2">
      <c r="H30376" s="180"/>
      <c r="I30376" s="180"/>
      <c r="L30376" s="181"/>
      <c r="M30376" s="180"/>
      <c r="N30376" s="180"/>
      <c r="O30376" s="180"/>
    </row>
    <row r="30377" spans="8:15" s="179" customFormat="1" x14ac:dyDescent="0.2">
      <c r="H30377" s="180"/>
      <c r="I30377" s="180"/>
      <c r="L30377" s="181"/>
      <c r="M30377" s="180"/>
      <c r="N30377" s="180"/>
      <c r="O30377" s="180"/>
    </row>
    <row r="30378" spans="8:15" s="179" customFormat="1" x14ac:dyDescent="0.2">
      <c r="H30378" s="180"/>
      <c r="I30378" s="180"/>
      <c r="L30378" s="181"/>
      <c r="M30378" s="180"/>
      <c r="N30378" s="180"/>
      <c r="O30378" s="180"/>
    </row>
    <row r="30379" spans="8:15" s="179" customFormat="1" x14ac:dyDescent="0.2">
      <c r="H30379" s="180"/>
      <c r="I30379" s="180"/>
      <c r="L30379" s="181"/>
      <c r="M30379" s="180"/>
      <c r="N30379" s="180"/>
      <c r="O30379" s="180"/>
    </row>
    <row r="30380" spans="8:15" s="179" customFormat="1" x14ac:dyDescent="0.2">
      <c r="H30380" s="180"/>
      <c r="I30380" s="180"/>
      <c r="L30380" s="181"/>
      <c r="M30380" s="180"/>
      <c r="N30380" s="180"/>
      <c r="O30380" s="180"/>
    </row>
    <row r="30381" spans="8:15" s="179" customFormat="1" x14ac:dyDescent="0.2">
      <c r="H30381" s="180"/>
      <c r="I30381" s="180"/>
      <c r="L30381" s="181"/>
      <c r="M30381" s="180"/>
      <c r="N30381" s="180"/>
      <c r="O30381" s="180"/>
    </row>
    <row r="30382" spans="8:15" s="179" customFormat="1" x14ac:dyDescent="0.2">
      <c r="H30382" s="180"/>
      <c r="I30382" s="180"/>
      <c r="L30382" s="181"/>
      <c r="M30382" s="180"/>
      <c r="N30382" s="180"/>
      <c r="O30382" s="180"/>
    </row>
    <row r="30383" spans="8:15" s="179" customFormat="1" x14ac:dyDescent="0.2">
      <c r="H30383" s="180"/>
      <c r="I30383" s="180"/>
      <c r="L30383" s="181"/>
      <c r="M30383" s="180"/>
      <c r="N30383" s="180"/>
      <c r="O30383" s="180"/>
    </row>
    <row r="30384" spans="8:15" s="179" customFormat="1" x14ac:dyDescent="0.2">
      <c r="H30384" s="180"/>
      <c r="I30384" s="180"/>
      <c r="L30384" s="181"/>
      <c r="M30384" s="180"/>
      <c r="N30384" s="180"/>
      <c r="O30384" s="180"/>
    </row>
    <row r="30385" spans="8:15" s="179" customFormat="1" x14ac:dyDescent="0.2">
      <c r="H30385" s="180"/>
      <c r="I30385" s="180"/>
      <c r="L30385" s="181"/>
      <c r="M30385" s="180"/>
      <c r="N30385" s="180"/>
      <c r="O30385" s="180"/>
    </row>
    <row r="30386" spans="8:15" s="179" customFormat="1" x14ac:dyDescent="0.2">
      <c r="H30386" s="180"/>
      <c r="I30386" s="180"/>
      <c r="L30386" s="181"/>
      <c r="M30386" s="180"/>
      <c r="N30386" s="180"/>
      <c r="O30386" s="180"/>
    </row>
    <row r="30387" spans="8:15" s="179" customFormat="1" x14ac:dyDescent="0.2">
      <c r="H30387" s="180"/>
      <c r="I30387" s="180"/>
      <c r="L30387" s="181"/>
      <c r="M30387" s="180"/>
      <c r="N30387" s="180"/>
      <c r="O30387" s="180"/>
    </row>
    <row r="30388" spans="8:15" s="179" customFormat="1" x14ac:dyDescent="0.2">
      <c r="H30388" s="180"/>
      <c r="I30388" s="180"/>
      <c r="L30388" s="181"/>
      <c r="M30388" s="180"/>
      <c r="N30388" s="180"/>
      <c r="O30388" s="180"/>
    </row>
    <row r="30389" spans="8:15" s="179" customFormat="1" x14ac:dyDescent="0.2">
      <c r="H30389" s="180"/>
      <c r="I30389" s="180"/>
      <c r="L30389" s="181"/>
      <c r="M30389" s="180"/>
      <c r="N30389" s="180"/>
      <c r="O30389" s="180"/>
    </row>
    <row r="30390" spans="8:15" s="179" customFormat="1" x14ac:dyDescent="0.2">
      <c r="H30390" s="180"/>
      <c r="I30390" s="180"/>
      <c r="L30390" s="181"/>
      <c r="M30390" s="180"/>
      <c r="N30390" s="180"/>
      <c r="O30390" s="180"/>
    </row>
    <row r="30391" spans="8:15" s="179" customFormat="1" x14ac:dyDescent="0.2">
      <c r="H30391" s="180"/>
      <c r="I30391" s="180"/>
      <c r="L30391" s="181"/>
      <c r="M30391" s="180"/>
      <c r="N30391" s="180"/>
      <c r="O30391" s="180"/>
    </row>
    <row r="30392" spans="8:15" s="179" customFormat="1" x14ac:dyDescent="0.2">
      <c r="H30392" s="180"/>
      <c r="I30392" s="180"/>
      <c r="L30392" s="181"/>
      <c r="M30392" s="180"/>
      <c r="N30392" s="180"/>
      <c r="O30392" s="180"/>
    </row>
    <row r="30393" spans="8:15" s="179" customFormat="1" x14ac:dyDescent="0.2">
      <c r="H30393" s="180"/>
      <c r="I30393" s="180"/>
      <c r="L30393" s="181"/>
      <c r="M30393" s="180"/>
      <c r="N30393" s="180"/>
      <c r="O30393" s="180"/>
    </row>
    <row r="30394" spans="8:15" s="179" customFormat="1" x14ac:dyDescent="0.2">
      <c r="H30394" s="180"/>
      <c r="I30394" s="180"/>
      <c r="L30394" s="181"/>
      <c r="M30394" s="180"/>
      <c r="N30394" s="180"/>
      <c r="O30394" s="180"/>
    </row>
    <row r="30395" spans="8:15" s="179" customFormat="1" x14ac:dyDescent="0.2">
      <c r="H30395" s="180"/>
      <c r="I30395" s="180"/>
      <c r="L30395" s="181"/>
      <c r="M30395" s="180"/>
      <c r="N30395" s="180"/>
      <c r="O30395" s="180"/>
    </row>
    <row r="30396" spans="8:15" s="179" customFormat="1" x14ac:dyDescent="0.2">
      <c r="H30396" s="180"/>
      <c r="I30396" s="180"/>
      <c r="L30396" s="181"/>
      <c r="M30396" s="180"/>
      <c r="N30396" s="180"/>
      <c r="O30396" s="180"/>
    </row>
    <row r="30397" spans="8:15" s="179" customFormat="1" x14ac:dyDescent="0.2">
      <c r="H30397" s="180"/>
      <c r="I30397" s="180"/>
      <c r="L30397" s="181"/>
      <c r="M30397" s="180"/>
      <c r="N30397" s="180"/>
      <c r="O30397" s="180"/>
    </row>
    <row r="30398" spans="8:15" s="179" customFormat="1" x14ac:dyDescent="0.2">
      <c r="H30398" s="180"/>
      <c r="I30398" s="180"/>
      <c r="L30398" s="181"/>
      <c r="M30398" s="180"/>
      <c r="N30398" s="180"/>
      <c r="O30398" s="180"/>
    </row>
    <row r="30399" spans="8:15" s="179" customFormat="1" x14ac:dyDescent="0.2">
      <c r="H30399" s="180"/>
      <c r="I30399" s="180"/>
      <c r="L30399" s="181"/>
      <c r="M30399" s="180"/>
      <c r="N30399" s="180"/>
      <c r="O30399" s="180"/>
    </row>
    <row r="30400" spans="8:15" s="179" customFormat="1" x14ac:dyDescent="0.2">
      <c r="H30400" s="180"/>
      <c r="I30400" s="180"/>
      <c r="L30400" s="181"/>
      <c r="M30400" s="180"/>
      <c r="N30400" s="180"/>
      <c r="O30400" s="180"/>
    </row>
    <row r="30401" spans="8:15" s="179" customFormat="1" x14ac:dyDescent="0.2">
      <c r="H30401" s="180"/>
      <c r="I30401" s="180"/>
      <c r="L30401" s="181"/>
      <c r="M30401" s="180"/>
      <c r="N30401" s="180"/>
      <c r="O30401" s="180"/>
    </row>
    <row r="30402" spans="8:15" s="179" customFormat="1" x14ac:dyDescent="0.2">
      <c r="H30402" s="180"/>
      <c r="I30402" s="180"/>
      <c r="L30402" s="181"/>
      <c r="M30402" s="180"/>
      <c r="N30402" s="180"/>
      <c r="O30402" s="180"/>
    </row>
    <row r="30403" spans="8:15" s="179" customFormat="1" x14ac:dyDescent="0.2">
      <c r="H30403" s="180"/>
      <c r="I30403" s="180"/>
      <c r="L30403" s="181"/>
      <c r="M30403" s="180"/>
      <c r="N30403" s="180"/>
      <c r="O30403" s="180"/>
    </row>
    <row r="30404" spans="8:15" s="179" customFormat="1" x14ac:dyDescent="0.2">
      <c r="H30404" s="180"/>
      <c r="I30404" s="180"/>
      <c r="L30404" s="181"/>
      <c r="M30404" s="180"/>
      <c r="N30404" s="180"/>
      <c r="O30404" s="180"/>
    </row>
    <row r="30405" spans="8:15" s="179" customFormat="1" x14ac:dyDescent="0.2">
      <c r="H30405" s="180"/>
      <c r="I30405" s="180"/>
      <c r="L30405" s="181"/>
      <c r="M30405" s="180"/>
      <c r="N30405" s="180"/>
      <c r="O30405" s="180"/>
    </row>
    <row r="30406" spans="8:15" s="179" customFormat="1" x14ac:dyDescent="0.2">
      <c r="H30406" s="180"/>
      <c r="I30406" s="180"/>
      <c r="L30406" s="181"/>
      <c r="M30406" s="180"/>
      <c r="N30406" s="180"/>
      <c r="O30406" s="180"/>
    </row>
    <row r="30407" spans="8:15" s="179" customFormat="1" x14ac:dyDescent="0.2">
      <c r="H30407" s="180"/>
      <c r="I30407" s="180"/>
      <c r="L30407" s="181"/>
      <c r="M30407" s="180"/>
      <c r="N30407" s="180"/>
      <c r="O30407" s="180"/>
    </row>
    <row r="30408" spans="8:15" s="179" customFormat="1" x14ac:dyDescent="0.2">
      <c r="H30408" s="180"/>
      <c r="I30408" s="180"/>
      <c r="L30408" s="181"/>
      <c r="M30408" s="180"/>
      <c r="N30408" s="180"/>
      <c r="O30408" s="180"/>
    </row>
    <row r="30409" spans="8:15" s="179" customFormat="1" x14ac:dyDescent="0.2">
      <c r="H30409" s="180"/>
      <c r="I30409" s="180"/>
      <c r="L30409" s="181"/>
      <c r="M30409" s="180"/>
      <c r="N30409" s="180"/>
      <c r="O30409" s="180"/>
    </row>
    <row r="30410" spans="8:15" s="179" customFormat="1" x14ac:dyDescent="0.2">
      <c r="H30410" s="180"/>
      <c r="I30410" s="180"/>
      <c r="L30410" s="181"/>
      <c r="M30410" s="180"/>
      <c r="N30410" s="180"/>
      <c r="O30410" s="180"/>
    </row>
    <row r="30411" spans="8:15" s="179" customFormat="1" x14ac:dyDescent="0.2">
      <c r="H30411" s="180"/>
      <c r="I30411" s="180"/>
      <c r="L30411" s="181"/>
      <c r="M30411" s="180"/>
      <c r="N30411" s="180"/>
      <c r="O30411" s="180"/>
    </row>
    <row r="30412" spans="8:15" s="179" customFormat="1" x14ac:dyDescent="0.2">
      <c r="H30412" s="180"/>
      <c r="I30412" s="180"/>
      <c r="L30412" s="181"/>
      <c r="M30412" s="180"/>
      <c r="N30412" s="180"/>
      <c r="O30412" s="180"/>
    </row>
    <row r="30413" spans="8:15" s="179" customFormat="1" x14ac:dyDescent="0.2">
      <c r="H30413" s="180"/>
      <c r="I30413" s="180"/>
      <c r="L30413" s="181"/>
      <c r="M30413" s="180"/>
      <c r="N30413" s="180"/>
      <c r="O30413" s="180"/>
    </row>
    <row r="30414" spans="8:15" s="179" customFormat="1" x14ac:dyDescent="0.2">
      <c r="H30414" s="180"/>
      <c r="I30414" s="180"/>
      <c r="L30414" s="181"/>
      <c r="M30414" s="180"/>
      <c r="N30414" s="180"/>
      <c r="O30414" s="180"/>
    </row>
    <row r="30415" spans="8:15" s="179" customFormat="1" x14ac:dyDescent="0.2">
      <c r="H30415" s="180"/>
      <c r="I30415" s="180"/>
      <c r="L30415" s="181"/>
      <c r="M30415" s="180"/>
      <c r="N30415" s="180"/>
      <c r="O30415" s="180"/>
    </row>
    <row r="30416" spans="8:15" s="179" customFormat="1" x14ac:dyDescent="0.2">
      <c r="H30416" s="180"/>
      <c r="I30416" s="180"/>
      <c r="L30416" s="181"/>
      <c r="M30416" s="180"/>
      <c r="N30416" s="180"/>
      <c r="O30416" s="180"/>
    </row>
    <row r="30417" spans="8:15" s="179" customFormat="1" x14ac:dyDescent="0.2">
      <c r="H30417" s="180"/>
      <c r="I30417" s="180"/>
      <c r="L30417" s="181"/>
      <c r="M30417" s="180"/>
      <c r="N30417" s="180"/>
      <c r="O30417" s="180"/>
    </row>
    <row r="30418" spans="8:15" s="179" customFormat="1" x14ac:dyDescent="0.2">
      <c r="H30418" s="180"/>
      <c r="I30418" s="180"/>
      <c r="L30418" s="181"/>
      <c r="M30418" s="180"/>
      <c r="N30418" s="180"/>
      <c r="O30418" s="180"/>
    </row>
    <row r="30419" spans="8:15" s="179" customFormat="1" x14ac:dyDescent="0.2">
      <c r="H30419" s="180"/>
      <c r="I30419" s="180"/>
      <c r="L30419" s="181"/>
      <c r="M30419" s="180"/>
      <c r="N30419" s="180"/>
      <c r="O30419" s="180"/>
    </row>
    <row r="30420" spans="8:15" s="179" customFormat="1" x14ac:dyDescent="0.2">
      <c r="H30420" s="180"/>
      <c r="I30420" s="180"/>
      <c r="L30420" s="181"/>
      <c r="M30420" s="180"/>
      <c r="N30420" s="180"/>
      <c r="O30420" s="180"/>
    </row>
    <row r="30421" spans="8:15" s="179" customFormat="1" x14ac:dyDescent="0.2">
      <c r="H30421" s="180"/>
      <c r="I30421" s="180"/>
      <c r="L30421" s="181"/>
      <c r="M30421" s="180"/>
      <c r="N30421" s="180"/>
      <c r="O30421" s="180"/>
    </row>
    <row r="30422" spans="8:15" s="179" customFormat="1" x14ac:dyDescent="0.2">
      <c r="H30422" s="180"/>
      <c r="I30422" s="180"/>
      <c r="L30422" s="181"/>
      <c r="M30422" s="180"/>
      <c r="N30422" s="180"/>
      <c r="O30422" s="180"/>
    </row>
    <row r="30423" spans="8:15" s="179" customFormat="1" x14ac:dyDescent="0.2">
      <c r="H30423" s="180"/>
      <c r="I30423" s="180"/>
      <c r="L30423" s="181"/>
      <c r="M30423" s="180"/>
      <c r="N30423" s="180"/>
      <c r="O30423" s="180"/>
    </row>
    <row r="30424" spans="8:15" s="179" customFormat="1" x14ac:dyDescent="0.2">
      <c r="H30424" s="180"/>
      <c r="I30424" s="180"/>
      <c r="L30424" s="181"/>
      <c r="M30424" s="180"/>
      <c r="N30424" s="180"/>
      <c r="O30424" s="180"/>
    </row>
    <row r="30425" spans="8:15" s="179" customFormat="1" x14ac:dyDescent="0.2">
      <c r="H30425" s="180"/>
      <c r="I30425" s="180"/>
      <c r="L30425" s="181"/>
      <c r="M30425" s="180"/>
      <c r="N30425" s="180"/>
      <c r="O30425" s="180"/>
    </row>
    <row r="30426" spans="8:15" s="179" customFormat="1" x14ac:dyDescent="0.2">
      <c r="H30426" s="180"/>
      <c r="I30426" s="180"/>
      <c r="L30426" s="181"/>
      <c r="M30426" s="180"/>
      <c r="N30426" s="180"/>
      <c r="O30426" s="180"/>
    </row>
    <row r="30427" spans="8:15" s="179" customFormat="1" x14ac:dyDescent="0.2">
      <c r="H30427" s="180"/>
      <c r="I30427" s="180"/>
      <c r="L30427" s="181"/>
      <c r="M30427" s="180"/>
      <c r="N30427" s="180"/>
      <c r="O30427" s="180"/>
    </row>
    <row r="30428" spans="8:15" s="179" customFormat="1" x14ac:dyDescent="0.2">
      <c r="H30428" s="180"/>
      <c r="I30428" s="180"/>
      <c r="L30428" s="181"/>
      <c r="M30428" s="180"/>
      <c r="N30428" s="180"/>
      <c r="O30428" s="180"/>
    </row>
    <row r="30429" spans="8:15" s="179" customFormat="1" x14ac:dyDescent="0.2">
      <c r="H30429" s="180"/>
      <c r="I30429" s="180"/>
      <c r="L30429" s="181"/>
      <c r="M30429" s="180"/>
      <c r="N30429" s="180"/>
      <c r="O30429" s="180"/>
    </row>
    <row r="30430" spans="8:15" s="179" customFormat="1" x14ac:dyDescent="0.2">
      <c r="H30430" s="180"/>
      <c r="I30430" s="180"/>
      <c r="L30430" s="181"/>
      <c r="M30430" s="180"/>
      <c r="N30430" s="180"/>
      <c r="O30430" s="180"/>
    </row>
    <row r="30431" spans="8:15" s="179" customFormat="1" x14ac:dyDescent="0.2">
      <c r="H30431" s="180"/>
      <c r="I30431" s="180"/>
      <c r="L30431" s="181"/>
      <c r="M30431" s="180"/>
      <c r="N30431" s="180"/>
      <c r="O30431" s="180"/>
    </row>
    <row r="30432" spans="8:15" s="179" customFormat="1" x14ac:dyDescent="0.2">
      <c r="H30432" s="180"/>
      <c r="I30432" s="180"/>
      <c r="L30432" s="181"/>
      <c r="M30432" s="180"/>
      <c r="N30432" s="180"/>
      <c r="O30432" s="180"/>
    </row>
    <row r="30433" spans="8:15" s="179" customFormat="1" x14ac:dyDescent="0.2">
      <c r="H30433" s="180"/>
      <c r="I30433" s="180"/>
      <c r="L30433" s="181"/>
      <c r="M30433" s="180"/>
      <c r="N30433" s="180"/>
      <c r="O30433" s="180"/>
    </row>
    <row r="30434" spans="8:15" s="179" customFormat="1" x14ac:dyDescent="0.2">
      <c r="H30434" s="180"/>
      <c r="I30434" s="180"/>
      <c r="L30434" s="181"/>
      <c r="M30434" s="180"/>
      <c r="N30434" s="180"/>
      <c r="O30434" s="180"/>
    </row>
    <row r="30435" spans="8:15" s="179" customFormat="1" x14ac:dyDescent="0.2">
      <c r="H30435" s="180"/>
      <c r="I30435" s="180"/>
      <c r="L30435" s="181"/>
      <c r="M30435" s="180"/>
      <c r="N30435" s="180"/>
      <c r="O30435" s="180"/>
    </row>
    <row r="30436" spans="8:15" s="179" customFormat="1" x14ac:dyDescent="0.2">
      <c r="H30436" s="180"/>
      <c r="I30436" s="180"/>
      <c r="L30436" s="181"/>
      <c r="M30436" s="180"/>
      <c r="N30436" s="180"/>
      <c r="O30436" s="180"/>
    </row>
    <row r="30437" spans="8:15" s="179" customFormat="1" x14ac:dyDescent="0.2">
      <c r="H30437" s="180"/>
      <c r="I30437" s="180"/>
      <c r="L30437" s="181"/>
      <c r="M30437" s="180"/>
      <c r="N30437" s="180"/>
      <c r="O30437" s="180"/>
    </row>
    <row r="30438" spans="8:15" s="179" customFormat="1" x14ac:dyDescent="0.2">
      <c r="H30438" s="180"/>
      <c r="I30438" s="180"/>
      <c r="L30438" s="181"/>
      <c r="M30438" s="180"/>
      <c r="N30438" s="180"/>
      <c r="O30438" s="180"/>
    </row>
    <row r="30439" spans="8:15" s="179" customFormat="1" x14ac:dyDescent="0.2">
      <c r="H30439" s="180"/>
      <c r="I30439" s="180"/>
      <c r="L30439" s="181"/>
      <c r="M30439" s="180"/>
      <c r="N30439" s="180"/>
      <c r="O30439" s="180"/>
    </row>
    <row r="30440" spans="8:15" s="179" customFormat="1" x14ac:dyDescent="0.2">
      <c r="H30440" s="180"/>
      <c r="I30440" s="180"/>
      <c r="L30440" s="181"/>
      <c r="M30440" s="180"/>
      <c r="N30440" s="180"/>
      <c r="O30440" s="180"/>
    </row>
    <row r="30441" spans="8:15" s="179" customFormat="1" x14ac:dyDescent="0.2">
      <c r="H30441" s="180"/>
      <c r="I30441" s="180"/>
      <c r="L30441" s="181"/>
      <c r="M30441" s="180"/>
      <c r="N30441" s="180"/>
      <c r="O30441" s="180"/>
    </row>
    <row r="30442" spans="8:15" s="179" customFormat="1" x14ac:dyDescent="0.2">
      <c r="H30442" s="180"/>
      <c r="I30442" s="180"/>
      <c r="L30442" s="181"/>
      <c r="M30442" s="180"/>
      <c r="N30442" s="180"/>
      <c r="O30442" s="180"/>
    </row>
    <row r="30443" spans="8:15" s="179" customFormat="1" x14ac:dyDescent="0.2">
      <c r="H30443" s="180"/>
      <c r="I30443" s="180"/>
      <c r="L30443" s="181"/>
      <c r="M30443" s="180"/>
      <c r="N30443" s="180"/>
      <c r="O30443" s="180"/>
    </row>
    <row r="30444" spans="8:15" s="179" customFormat="1" x14ac:dyDescent="0.2">
      <c r="H30444" s="180"/>
      <c r="I30444" s="180"/>
      <c r="L30444" s="181"/>
      <c r="M30444" s="180"/>
      <c r="N30444" s="180"/>
      <c r="O30444" s="180"/>
    </row>
    <row r="30445" spans="8:15" s="179" customFormat="1" x14ac:dyDescent="0.2">
      <c r="H30445" s="180"/>
      <c r="I30445" s="180"/>
      <c r="L30445" s="181"/>
      <c r="M30445" s="180"/>
      <c r="N30445" s="180"/>
      <c r="O30445" s="180"/>
    </row>
    <row r="30446" spans="8:15" s="179" customFormat="1" x14ac:dyDescent="0.2">
      <c r="H30446" s="180"/>
      <c r="I30446" s="180"/>
      <c r="L30446" s="181"/>
      <c r="M30446" s="180"/>
      <c r="N30446" s="180"/>
      <c r="O30446" s="180"/>
    </row>
    <row r="30447" spans="8:15" s="179" customFormat="1" x14ac:dyDescent="0.2">
      <c r="H30447" s="180"/>
      <c r="I30447" s="180"/>
      <c r="L30447" s="181"/>
      <c r="M30447" s="180"/>
      <c r="N30447" s="180"/>
      <c r="O30447" s="180"/>
    </row>
    <row r="30448" spans="8:15" s="179" customFormat="1" x14ac:dyDescent="0.2">
      <c r="H30448" s="180"/>
      <c r="I30448" s="180"/>
      <c r="L30448" s="181"/>
      <c r="M30448" s="180"/>
      <c r="N30448" s="180"/>
      <c r="O30448" s="180"/>
    </row>
    <row r="30449" spans="8:15" s="179" customFormat="1" x14ac:dyDescent="0.2">
      <c r="H30449" s="180"/>
      <c r="I30449" s="180"/>
      <c r="L30449" s="181"/>
      <c r="M30449" s="180"/>
      <c r="N30449" s="180"/>
      <c r="O30449" s="180"/>
    </row>
    <row r="30450" spans="8:15" s="179" customFormat="1" x14ac:dyDescent="0.2">
      <c r="H30450" s="180"/>
      <c r="I30450" s="180"/>
      <c r="L30450" s="181"/>
      <c r="M30450" s="180"/>
      <c r="N30450" s="180"/>
      <c r="O30450" s="180"/>
    </row>
    <row r="30451" spans="8:15" s="179" customFormat="1" x14ac:dyDescent="0.2">
      <c r="H30451" s="180"/>
      <c r="I30451" s="180"/>
      <c r="L30451" s="181"/>
      <c r="M30451" s="180"/>
      <c r="N30451" s="180"/>
      <c r="O30451" s="180"/>
    </row>
    <row r="30452" spans="8:15" s="179" customFormat="1" x14ac:dyDescent="0.2">
      <c r="H30452" s="180"/>
      <c r="I30452" s="180"/>
      <c r="L30452" s="181"/>
      <c r="M30452" s="180"/>
      <c r="N30452" s="180"/>
      <c r="O30452" s="180"/>
    </row>
    <row r="30453" spans="8:15" s="179" customFormat="1" x14ac:dyDescent="0.2">
      <c r="H30453" s="180"/>
      <c r="I30453" s="180"/>
      <c r="L30453" s="181"/>
      <c r="M30453" s="180"/>
      <c r="N30453" s="180"/>
      <c r="O30453" s="180"/>
    </row>
    <row r="30454" spans="8:15" s="179" customFormat="1" x14ac:dyDescent="0.2">
      <c r="H30454" s="180"/>
      <c r="I30454" s="180"/>
      <c r="L30454" s="181"/>
      <c r="M30454" s="180"/>
      <c r="N30454" s="180"/>
      <c r="O30454" s="180"/>
    </row>
    <row r="30455" spans="8:15" s="179" customFormat="1" x14ac:dyDescent="0.2">
      <c r="H30455" s="180"/>
      <c r="I30455" s="180"/>
      <c r="L30455" s="181"/>
      <c r="M30455" s="180"/>
      <c r="N30455" s="180"/>
      <c r="O30455" s="180"/>
    </row>
    <row r="30456" spans="8:15" s="179" customFormat="1" x14ac:dyDescent="0.2">
      <c r="H30456" s="180"/>
      <c r="I30456" s="180"/>
      <c r="L30456" s="181"/>
      <c r="M30456" s="180"/>
      <c r="N30456" s="180"/>
      <c r="O30456" s="180"/>
    </row>
    <row r="30457" spans="8:15" s="179" customFormat="1" x14ac:dyDescent="0.2">
      <c r="H30457" s="180"/>
      <c r="I30457" s="180"/>
      <c r="L30457" s="181"/>
      <c r="M30457" s="180"/>
      <c r="N30457" s="180"/>
      <c r="O30457" s="180"/>
    </row>
    <row r="30458" spans="8:15" s="179" customFormat="1" x14ac:dyDescent="0.2">
      <c r="H30458" s="180"/>
      <c r="I30458" s="180"/>
      <c r="L30458" s="181"/>
      <c r="M30458" s="180"/>
      <c r="N30458" s="180"/>
      <c r="O30458" s="180"/>
    </row>
    <row r="30459" spans="8:15" s="179" customFormat="1" x14ac:dyDescent="0.2">
      <c r="H30459" s="180"/>
      <c r="I30459" s="180"/>
      <c r="L30459" s="181"/>
      <c r="M30459" s="180"/>
      <c r="N30459" s="180"/>
      <c r="O30459" s="180"/>
    </row>
    <row r="30460" spans="8:15" s="179" customFormat="1" x14ac:dyDescent="0.2">
      <c r="H30460" s="180"/>
      <c r="I30460" s="180"/>
      <c r="L30460" s="181"/>
      <c r="M30460" s="180"/>
      <c r="N30460" s="180"/>
      <c r="O30460" s="180"/>
    </row>
    <row r="30461" spans="8:15" s="179" customFormat="1" x14ac:dyDescent="0.2">
      <c r="H30461" s="180"/>
      <c r="I30461" s="180"/>
      <c r="L30461" s="181"/>
      <c r="M30461" s="180"/>
      <c r="N30461" s="180"/>
      <c r="O30461" s="180"/>
    </row>
    <row r="30462" spans="8:15" s="179" customFormat="1" x14ac:dyDescent="0.2">
      <c r="H30462" s="180"/>
      <c r="I30462" s="180"/>
      <c r="L30462" s="181"/>
      <c r="M30462" s="180"/>
      <c r="N30462" s="180"/>
      <c r="O30462" s="180"/>
    </row>
    <row r="30463" spans="8:15" s="179" customFormat="1" x14ac:dyDescent="0.2">
      <c r="H30463" s="180"/>
      <c r="I30463" s="180"/>
      <c r="L30463" s="181"/>
      <c r="M30463" s="180"/>
      <c r="N30463" s="180"/>
      <c r="O30463" s="180"/>
    </row>
    <row r="30464" spans="8:15" s="179" customFormat="1" x14ac:dyDescent="0.2">
      <c r="H30464" s="180"/>
      <c r="I30464" s="180"/>
      <c r="L30464" s="181"/>
      <c r="M30464" s="180"/>
      <c r="N30464" s="180"/>
      <c r="O30464" s="180"/>
    </row>
    <row r="30465" spans="8:15" s="179" customFormat="1" x14ac:dyDescent="0.2">
      <c r="H30465" s="180"/>
      <c r="I30465" s="180"/>
      <c r="L30465" s="181"/>
      <c r="M30465" s="180"/>
      <c r="N30465" s="180"/>
      <c r="O30465" s="180"/>
    </row>
    <row r="30466" spans="8:15" s="179" customFormat="1" x14ac:dyDescent="0.2">
      <c r="H30466" s="180"/>
      <c r="I30466" s="180"/>
      <c r="L30466" s="181"/>
      <c r="M30466" s="180"/>
      <c r="N30466" s="180"/>
      <c r="O30466" s="180"/>
    </row>
    <row r="30467" spans="8:15" s="179" customFormat="1" x14ac:dyDescent="0.2">
      <c r="H30467" s="180"/>
      <c r="I30467" s="180"/>
      <c r="L30467" s="181"/>
      <c r="M30467" s="180"/>
      <c r="N30467" s="180"/>
      <c r="O30467" s="180"/>
    </row>
    <row r="30468" spans="8:15" s="179" customFormat="1" x14ac:dyDescent="0.2">
      <c r="H30468" s="180"/>
      <c r="I30468" s="180"/>
      <c r="L30468" s="181"/>
      <c r="M30468" s="180"/>
      <c r="N30468" s="180"/>
      <c r="O30468" s="180"/>
    </row>
    <row r="30469" spans="8:15" s="179" customFormat="1" x14ac:dyDescent="0.2">
      <c r="H30469" s="180"/>
      <c r="I30469" s="180"/>
      <c r="L30469" s="181"/>
      <c r="M30469" s="180"/>
      <c r="N30469" s="180"/>
      <c r="O30469" s="180"/>
    </row>
    <row r="30470" spans="8:15" s="179" customFormat="1" x14ac:dyDescent="0.2">
      <c r="H30470" s="180"/>
      <c r="I30470" s="180"/>
      <c r="L30470" s="181"/>
      <c r="M30470" s="180"/>
      <c r="N30470" s="180"/>
      <c r="O30470" s="180"/>
    </row>
    <row r="30471" spans="8:15" s="179" customFormat="1" x14ac:dyDescent="0.2">
      <c r="H30471" s="180"/>
      <c r="I30471" s="180"/>
      <c r="L30471" s="181"/>
      <c r="M30471" s="180"/>
      <c r="N30471" s="180"/>
      <c r="O30471" s="180"/>
    </row>
    <row r="30472" spans="8:15" s="179" customFormat="1" x14ac:dyDescent="0.2">
      <c r="H30472" s="180"/>
      <c r="I30472" s="180"/>
      <c r="L30472" s="181"/>
      <c r="M30472" s="180"/>
      <c r="N30472" s="180"/>
      <c r="O30472" s="180"/>
    </row>
    <row r="30473" spans="8:15" s="179" customFormat="1" x14ac:dyDescent="0.2">
      <c r="H30473" s="180"/>
      <c r="I30473" s="180"/>
      <c r="L30473" s="181"/>
      <c r="M30473" s="180"/>
      <c r="N30473" s="180"/>
      <c r="O30473" s="180"/>
    </row>
    <row r="30474" spans="8:15" s="179" customFormat="1" x14ac:dyDescent="0.2">
      <c r="H30474" s="180"/>
      <c r="I30474" s="180"/>
      <c r="L30474" s="181"/>
      <c r="M30474" s="180"/>
      <c r="N30474" s="180"/>
      <c r="O30474" s="180"/>
    </row>
    <row r="30475" spans="8:15" s="179" customFormat="1" x14ac:dyDescent="0.2">
      <c r="H30475" s="180"/>
      <c r="I30475" s="180"/>
      <c r="L30475" s="181"/>
      <c r="M30475" s="180"/>
      <c r="N30475" s="180"/>
      <c r="O30475" s="180"/>
    </row>
    <row r="30476" spans="8:15" s="179" customFormat="1" x14ac:dyDescent="0.2">
      <c r="H30476" s="180"/>
      <c r="I30476" s="180"/>
      <c r="L30476" s="181"/>
      <c r="M30476" s="180"/>
      <c r="N30476" s="180"/>
      <c r="O30476" s="180"/>
    </row>
    <row r="30477" spans="8:15" s="179" customFormat="1" x14ac:dyDescent="0.2">
      <c r="H30477" s="180"/>
      <c r="I30477" s="180"/>
      <c r="L30477" s="181"/>
      <c r="M30477" s="180"/>
      <c r="N30477" s="180"/>
      <c r="O30477" s="180"/>
    </row>
    <row r="30478" spans="8:15" s="179" customFormat="1" x14ac:dyDescent="0.2">
      <c r="H30478" s="180"/>
      <c r="I30478" s="180"/>
      <c r="L30478" s="181"/>
      <c r="M30478" s="180"/>
      <c r="N30478" s="180"/>
      <c r="O30478" s="180"/>
    </row>
    <row r="30479" spans="8:15" s="179" customFormat="1" x14ac:dyDescent="0.2">
      <c r="H30479" s="180"/>
      <c r="I30479" s="180"/>
      <c r="L30479" s="181"/>
      <c r="M30479" s="180"/>
      <c r="N30479" s="180"/>
      <c r="O30479" s="180"/>
    </row>
    <row r="30480" spans="8:15" s="179" customFormat="1" x14ac:dyDescent="0.2">
      <c r="H30480" s="180"/>
      <c r="I30480" s="180"/>
      <c r="L30480" s="181"/>
      <c r="M30480" s="180"/>
      <c r="N30480" s="180"/>
      <c r="O30480" s="180"/>
    </row>
    <row r="30481" spans="8:15" s="179" customFormat="1" x14ac:dyDescent="0.2">
      <c r="H30481" s="180"/>
      <c r="I30481" s="180"/>
      <c r="L30481" s="181"/>
      <c r="M30481" s="180"/>
      <c r="N30481" s="180"/>
      <c r="O30481" s="180"/>
    </row>
    <row r="30482" spans="8:15" s="179" customFormat="1" x14ac:dyDescent="0.2">
      <c r="H30482" s="180"/>
      <c r="I30482" s="180"/>
      <c r="L30482" s="181"/>
      <c r="M30482" s="180"/>
      <c r="N30482" s="180"/>
      <c r="O30482" s="180"/>
    </row>
    <row r="30483" spans="8:15" s="179" customFormat="1" x14ac:dyDescent="0.2">
      <c r="H30483" s="180"/>
      <c r="I30483" s="180"/>
      <c r="L30483" s="181"/>
      <c r="M30483" s="180"/>
      <c r="N30483" s="180"/>
      <c r="O30483" s="180"/>
    </row>
    <row r="30484" spans="8:15" s="179" customFormat="1" x14ac:dyDescent="0.2">
      <c r="H30484" s="180"/>
      <c r="I30484" s="180"/>
      <c r="L30484" s="181"/>
      <c r="M30484" s="180"/>
      <c r="N30484" s="180"/>
      <c r="O30484" s="180"/>
    </row>
    <row r="30485" spans="8:15" s="179" customFormat="1" x14ac:dyDescent="0.2">
      <c r="H30485" s="180"/>
      <c r="I30485" s="180"/>
      <c r="L30485" s="181"/>
      <c r="M30485" s="180"/>
      <c r="N30485" s="180"/>
      <c r="O30485" s="180"/>
    </row>
    <row r="30486" spans="8:15" s="179" customFormat="1" x14ac:dyDescent="0.2">
      <c r="H30486" s="180"/>
      <c r="I30486" s="180"/>
      <c r="L30486" s="181"/>
      <c r="M30486" s="180"/>
      <c r="N30486" s="180"/>
      <c r="O30486" s="180"/>
    </row>
    <row r="30487" spans="8:15" s="179" customFormat="1" x14ac:dyDescent="0.2">
      <c r="H30487" s="180"/>
      <c r="I30487" s="180"/>
      <c r="L30487" s="181"/>
      <c r="M30487" s="180"/>
      <c r="N30487" s="180"/>
      <c r="O30487" s="180"/>
    </row>
    <row r="30488" spans="8:15" s="179" customFormat="1" x14ac:dyDescent="0.2">
      <c r="H30488" s="180"/>
      <c r="I30488" s="180"/>
      <c r="L30488" s="181"/>
      <c r="M30488" s="180"/>
      <c r="N30488" s="180"/>
      <c r="O30488" s="180"/>
    </row>
    <row r="30489" spans="8:15" s="179" customFormat="1" x14ac:dyDescent="0.2">
      <c r="H30489" s="180"/>
      <c r="I30489" s="180"/>
      <c r="L30489" s="181"/>
      <c r="M30489" s="180"/>
      <c r="N30489" s="180"/>
      <c r="O30489" s="180"/>
    </row>
    <row r="30490" spans="8:15" s="179" customFormat="1" x14ac:dyDescent="0.2">
      <c r="H30490" s="180"/>
      <c r="I30490" s="180"/>
      <c r="L30490" s="181"/>
      <c r="M30490" s="180"/>
      <c r="N30490" s="180"/>
      <c r="O30490" s="180"/>
    </row>
    <row r="30491" spans="8:15" s="179" customFormat="1" x14ac:dyDescent="0.2">
      <c r="H30491" s="180"/>
      <c r="I30491" s="180"/>
      <c r="L30491" s="181"/>
      <c r="M30491" s="180"/>
      <c r="N30491" s="180"/>
      <c r="O30491" s="180"/>
    </row>
    <row r="30492" spans="8:15" s="179" customFormat="1" x14ac:dyDescent="0.2">
      <c r="H30492" s="180"/>
      <c r="I30492" s="180"/>
      <c r="L30492" s="181"/>
      <c r="M30492" s="180"/>
      <c r="N30492" s="180"/>
      <c r="O30492" s="180"/>
    </row>
    <row r="30493" spans="8:15" s="179" customFormat="1" x14ac:dyDescent="0.2">
      <c r="H30493" s="180"/>
      <c r="I30493" s="180"/>
      <c r="L30493" s="181"/>
      <c r="M30493" s="180"/>
      <c r="N30493" s="180"/>
      <c r="O30493" s="180"/>
    </row>
    <row r="30494" spans="8:15" s="179" customFormat="1" x14ac:dyDescent="0.2">
      <c r="H30494" s="180"/>
      <c r="I30494" s="180"/>
      <c r="L30494" s="181"/>
      <c r="M30494" s="180"/>
      <c r="N30494" s="180"/>
      <c r="O30494" s="180"/>
    </row>
    <row r="30495" spans="8:15" s="179" customFormat="1" x14ac:dyDescent="0.2">
      <c r="H30495" s="180"/>
      <c r="I30495" s="180"/>
      <c r="L30495" s="181"/>
      <c r="M30495" s="180"/>
      <c r="N30495" s="180"/>
      <c r="O30495" s="180"/>
    </row>
    <row r="30496" spans="8:15" s="179" customFormat="1" x14ac:dyDescent="0.2">
      <c r="H30496" s="180"/>
      <c r="I30496" s="180"/>
      <c r="L30496" s="181"/>
      <c r="M30496" s="180"/>
      <c r="N30496" s="180"/>
      <c r="O30496" s="180"/>
    </row>
    <row r="30497" spans="8:15" s="179" customFormat="1" x14ac:dyDescent="0.2">
      <c r="H30497" s="180"/>
      <c r="I30497" s="180"/>
      <c r="L30497" s="181"/>
      <c r="M30497" s="180"/>
      <c r="N30497" s="180"/>
      <c r="O30497" s="180"/>
    </row>
    <row r="30498" spans="8:15" s="179" customFormat="1" x14ac:dyDescent="0.2">
      <c r="H30498" s="180"/>
      <c r="I30498" s="180"/>
      <c r="L30498" s="181"/>
      <c r="M30498" s="180"/>
      <c r="N30498" s="180"/>
      <c r="O30498" s="180"/>
    </row>
    <row r="30499" spans="8:15" s="179" customFormat="1" x14ac:dyDescent="0.2">
      <c r="H30499" s="180"/>
      <c r="I30499" s="180"/>
      <c r="L30499" s="181"/>
      <c r="M30499" s="180"/>
      <c r="N30499" s="180"/>
      <c r="O30499" s="180"/>
    </row>
    <row r="30500" spans="8:15" s="179" customFormat="1" x14ac:dyDescent="0.2">
      <c r="H30500" s="180"/>
      <c r="I30500" s="180"/>
      <c r="L30500" s="181"/>
      <c r="M30500" s="180"/>
      <c r="N30500" s="180"/>
      <c r="O30500" s="180"/>
    </row>
    <row r="30501" spans="8:15" s="179" customFormat="1" x14ac:dyDescent="0.2">
      <c r="H30501" s="180"/>
      <c r="I30501" s="180"/>
      <c r="L30501" s="181"/>
      <c r="M30501" s="180"/>
      <c r="N30501" s="180"/>
      <c r="O30501" s="180"/>
    </row>
    <row r="30502" spans="8:15" s="179" customFormat="1" x14ac:dyDescent="0.2">
      <c r="H30502" s="180"/>
      <c r="I30502" s="180"/>
      <c r="L30502" s="181"/>
      <c r="M30502" s="180"/>
      <c r="N30502" s="180"/>
      <c r="O30502" s="180"/>
    </row>
    <row r="30503" spans="8:15" s="179" customFormat="1" x14ac:dyDescent="0.2">
      <c r="H30503" s="180"/>
      <c r="I30503" s="180"/>
      <c r="L30503" s="181"/>
      <c r="M30503" s="180"/>
      <c r="N30503" s="180"/>
      <c r="O30503" s="180"/>
    </row>
    <row r="30504" spans="8:15" s="179" customFormat="1" x14ac:dyDescent="0.2">
      <c r="H30504" s="180"/>
      <c r="I30504" s="180"/>
      <c r="L30504" s="181"/>
      <c r="M30504" s="180"/>
      <c r="N30504" s="180"/>
      <c r="O30504" s="180"/>
    </row>
    <row r="30505" spans="8:15" s="179" customFormat="1" x14ac:dyDescent="0.2">
      <c r="H30505" s="180"/>
      <c r="I30505" s="180"/>
      <c r="L30505" s="181"/>
      <c r="M30505" s="180"/>
      <c r="N30505" s="180"/>
      <c r="O30505" s="180"/>
    </row>
    <row r="30506" spans="8:15" s="179" customFormat="1" x14ac:dyDescent="0.2">
      <c r="H30506" s="180"/>
      <c r="I30506" s="180"/>
      <c r="L30506" s="181"/>
      <c r="M30506" s="180"/>
      <c r="N30506" s="180"/>
      <c r="O30506" s="180"/>
    </row>
    <row r="30507" spans="8:15" s="179" customFormat="1" x14ac:dyDescent="0.2">
      <c r="H30507" s="180"/>
      <c r="I30507" s="180"/>
      <c r="L30507" s="181"/>
      <c r="M30507" s="180"/>
      <c r="N30507" s="180"/>
      <c r="O30507" s="180"/>
    </row>
    <row r="30508" spans="8:15" s="179" customFormat="1" x14ac:dyDescent="0.2">
      <c r="H30508" s="180"/>
      <c r="I30508" s="180"/>
      <c r="L30508" s="181"/>
      <c r="M30508" s="180"/>
      <c r="N30508" s="180"/>
      <c r="O30508" s="180"/>
    </row>
    <row r="30509" spans="8:15" s="179" customFormat="1" x14ac:dyDescent="0.2">
      <c r="H30509" s="180"/>
      <c r="I30509" s="180"/>
      <c r="L30509" s="181"/>
      <c r="M30509" s="180"/>
      <c r="N30509" s="180"/>
      <c r="O30509" s="180"/>
    </row>
    <row r="30510" spans="8:15" s="179" customFormat="1" x14ac:dyDescent="0.2">
      <c r="H30510" s="180"/>
      <c r="I30510" s="180"/>
      <c r="L30510" s="181"/>
      <c r="M30510" s="180"/>
      <c r="N30510" s="180"/>
      <c r="O30510" s="180"/>
    </row>
    <row r="30511" spans="8:15" s="179" customFormat="1" x14ac:dyDescent="0.2">
      <c r="H30511" s="180"/>
      <c r="I30511" s="180"/>
      <c r="L30511" s="181"/>
      <c r="M30511" s="180"/>
      <c r="N30511" s="180"/>
      <c r="O30511" s="180"/>
    </row>
    <row r="30512" spans="8:15" s="179" customFormat="1" x14ac:dyDescent="0.2">
      <c r="H30512" s="180"/>
      <c r="I30512" s="180"/>
      <c r="L30512" s="181"/>
      <c r="M30512" s="180"/>
      <c r="N30512" s="180"/>
      <c r="O30512" s="180"/>
    </row>
    <row r="30513" spans="8:15" s="179" customFormat="1" x14ac:dyDescent="0.2">
      <c r="H30513" s="180"/>
      <c r="I30513" s="180"/>
      <c r="L30513" s="181"/>
      <c r="M30513" s="180"/>
      <c r="N30513" s="180"/>
      <c r="O30513" s="180"/>
    </row>
    <row r="30514" spans="8:15" s="179" customFormat="1" x14ac:dyDescent="0.2">
      <c r="H30514" s="180"/>
      <c r="I30514" s="180"/>
      <c r="L30514" s="181"/>
      <c r="M30514" s="180"/>
      <c r="N30514" s="180"/>
      <c r="O30514" s="180"/>
    </row>
    <row r="30515" spans="8:15" s="179" customFormat="1" x14ac:dyDescent="0.2">
      <c r="H30515" s="180"/>
      <c r="I30515" s="180"/>
      <c r="L30515" s="181"/>
      <c r="M30515" s="180"/>
      <c r="N30515" s="180"/>
      <c r="O30515" s="180"/>
    </row>
    <row r="30516" spans="8:15" s="179" customFormat="1" x14ac:dyDescent="0.2">
      <c r="H30516" s="180"/>
      <c r="I30516" s="180"/>
      <c r="L30516" s="181"/>
      <c r="M30516" s="180"/>
      <c r="N30516" s="180"/>
      <c r="O30516" s="180"/>
    </row>
    <row r="30517" spans="8:15" s="179" customFormat="1" x14ac:dyDescent="0.2">
      <c r="H30517" s="180"/>
      <c r="I30517" s="180"/>
      <c r="L30517" s="181"/>
      <c r="M30517" s="180"/>
      <c r="N30517" s="180"/>
      <c r="O30517" s="180"/>
    </row>
    <row r="30518" spans="8:15" s="179" customFormat="1" x14ac:dyDescent="0.2">
      <c r="H30518" s="180"/>
      <c r="I30518" s="180"/>
      <c r="L30518" s="181"/>
      <c r="M30518" s="180"/>
      <c r="N30518" s="180"/>
      <c r="O30518" s="180"/>
    </row>
    <row r="30519" spans="8:15" s="179" customFormat="1" x14ac:dyDescent="0.2">
      <c r="H30519" s="180"/>
      <c r="I30519" s="180"/>
      <c r="L30519" s="181"/>
      <c r="M30519" s="180"/>
      <c r="N30519" s="180"/>
      <c r="O30519" s="180"/>
    </row>
    <row r="30520" spans="8:15" s="179" customFormat="1" x14ac:dyDescent="0.2">
      <c r="H30520" s="180"/>
      <c r="I30520" s="180"/>
      <c r="L30520" s="181"/>
      <c r="M30520" s="180"/>
      <c r="N30520" s="180"/>
      <c r="O30520" s="180"/>
    </row>
    <row r="30521" spans="8:15" s="179" customFormat="1" x14ac:dyDescent="0.2">
      <c r="H30521" s="180"/>
      <c r="I30521" s="180"/>
      <c r="L30521" s="181"/>
      <c r="M30521" s="180"/>
      <c r="N30521" s="180"/>
      <c r="O30521" s="180"/>
    </row>
    <row r="30522" spans="8:15" s="179" customFormat="1" x14ac:dyDescent="0.2">
      <c r="H30522" s="180"/>
      <c r="I30522" s="180"/>
      <c r="L30522" s="181"/>
      <c r="M30522" s="180"/>
      <c r="N30522" s="180"/>
      <c r="O30522" s="180"/>
    </row>
    <row r="30523" spans="8:15" s="179" customFormat="1" x14ac:dyDescent="0.2">
      <c r="H30523" s="180"/>
      <c r="I30523" s="180"/>
      <c r="L30523" s="181"/>
      <c r="M30523" s="180"/>
      <c r="N30523" s="180"/>
      <c r="O30523" s="180"/>
    </row>
    <row r="30524" spans="8:15" s="179" customFormat="1" x14ac:dyDescent="0.2">
      <c r="H30524" s="180"/>
      <c r="I30524" s="180"/>
      <c r="L30524" s="181"/>
      <c r="M30524" s="180"/>
      <c r="N30524" s="180"/>
      <c r="O30524" s="180"/>
    </row>
    <row r="30525" spans="8:15" s="179" customFormat="1" x14ac:dyDescent="0.2">
      <c r="H30525" s="180"/>
      <c r="I30525" s="180"/>
      <c r="L30525" s="181"/>
      <c r="M30525" s="180"/>
      <c r="N30525" s="180"/>
      <c r="O30525" s="180"/>
    </row>
    <row r="30526" spans="8:15" s="179" customFormat="1" x14ac:dyDescent="0.2">
      <c r="H30526" s="180"/>
      <c r="I30526" s="180"/>
      <c r="L30526" s="181"/>
      <c r="M30526" s="180"/>
      <c r="N30526" s="180"/>
      <c r="O30526" s="180"/>
    </row>
    <row r="30527" spans="8:15" s="179" customFormat="1" x14ac:dyDescent="0.2">
      <c r="H30527" s="180"/>
      <c r="I30527" s="180"/>
      <c r="L30527" s="181"/>
      <c r="M30527" s="180"/>
      <c r="N30527" s="180"/>
      <c r="O30527" s="180"/>
    </row>
    <row r="30528" spans="8:15" s="179" customFormat="1" x14ac:dyDescent="0.2">
      <c r="H30528" s="180"/>
      <c r="I30528" s="180"/>
      <c r="L30528" s="181"/>
      <c r="M30528" s="180"/>
      <c r="N30528" s="180"/>
      <c r="O30528" s="180"/>
    </row>
    <row r="30529" spans="8:15" s="179" customFormat="1" x14ac:dyDescent="0.2">
      <c r="H30529" s="180"/>
      <c r="I30529" s="180"/>
      <c r="L30529" s="181"/>
      <c r="M30529" s="180"/>
      <c r="N30529" s="180"/>
      <c r="O30529" s="180"/>
    </row>
    <row r="30530" spans="8:15" s="179" customFormat="1" x14ac:dyDescent="0.2">
      <c r="H30530" s="180"/>
      <c r="I30530" s="180"/>
      <c r="L30530" s="181"/>
      <c r="M30530" s="180"/>
      <c r="N30530" s="180"/>
      <c r="O30530" s="180"/>
    </row>
    <row r="30531" spans="8:15" s="179" customFormat="1" x14ac:dyDescent="0.2">
      <c r="H30531" s="180"/>
      <c r="I30531" s="180"/>
      <c r="L30531" s="181"/>
      <c r="M30531" s="180"/>
      <c r="N30531" s="180"/>
      <c r="O30531" s="180"/>
    </row>
    <row r="30532" spans="8:15" s="179" customFormat="1" x14ac:dyDescent="0.2">
      <c r="H30532" s="180"/>
      <c r="I30532" s="180"/>
      <c r="L30532" s="181"/>
      <c r="M30532" s="180"/>
      <c r="N30532" s="180"/>
      <c r="O30532" s="180"/>
    </row>
    <row r="30533" spans="8:15" s="179" customFormat="1" x14ac:dyDescent="0.2">
      <c r="H30533" s="180"/>
      <c r="I30533" s="180"/>
      <c r="L30533" s="181"/>
      <c r="M30533" s="180"/>
      <c r="N30533" s="180"/>
      <c r="O30533" s="180"/>
    </row>
    <row r="30534" spans="8:15" s="179" customFormat="1" x14ac:dyDescent="0.2">
      <c r="H30534" s="180"/>
      <c r="I30534" s="180"/>
      <c r="L30534" s="181"/>
      <c r="M30534" s="180"/>
      <c r="N30534" s="180"/>
      <c r="O30534" s="180"/>
    </row>
    <row r="30535" spans="8:15" s="179" customFormat="1" x14ac:dyDescent="0.2">
      <c r="H30535" s="180"/>
      <c r="I30535" s="180"/>
      <c r="L30535" s="181"/>
      <c r="M30535" s="180"/>
      <c r="N30535" s="180"/>
      <c r="O30535" s="180"/>
    </row>
    <row r="30536" spans="8:15" s="179" customFormat="1" x14ac:dyDescent="0.2">
      <c r="H30536" s="180"/>
      <c r="I30536" s="180"/>
      <c r="L30536" s="181"/>
      <c r="M30536" s="180"/>
      <c r="N30536" s="180"/>
      <c r="O30536" s="180"/>
    </row>
    <row r="30537" spans="8:15" s="179" customFormat="1" x14ac:dyDescent="0.2">
      <c r="H30537" s="180"/>
      <c r="I30537" s="180"/>
      <c r="L30537" s="181"/>
      <c r="M30537" s="180"/>
      <c r="N30537" s="180"/>
      <c r="O30537" s="180"/>
    </row>
    <row r="30538" spans="8:15" s="179" customFormat="1" x14ac:dyDescent="0.2">
      <c r="H30538" s="180"/>
      <c r="I30538" s="180"/>
      <c r="L30538" s="181"/>
      <c r="M30538" s="180"/>
      <c r="N30538" s="180"/>
      <c r="O30538" s="180"/>
    </row>
    <row r="30539" spans="8:15" s="179" customFormat="1" x14ac:dyDescent="0.2">
      <c r="H30539" s="180"/>
      <c r="I30539" s="180"/>
      <c r="L30539" s="181"/>
      <c r="M30539" s="180"/>
      <c r="N30539" s="180"/>
      <c r="O30539" s="180"/>
    </row>
    <row r="30540" spans="8:15" s="179" customFormat="1" x14ac:dyDescent="0.2">
      <c r="H30540" s="180"/>
      <c r="I30540" s="180"/>
      <c r="L30540" s="181"/>
      <c r="M30540" s="180"/>
      <c r="N30540" s="180"/>
      <c r="O30540" s="180"/>
    </row>
    <row r="30541" spans="8:15" s="179" customFormat="1" x14ac:dyDescent="0.2">
      <c r="H30541" s="180"/>
      <c r="I30541" s="180"/>
      <c r="L30541" s="181"/>
      <c r="M30541" s="180"/>
      <c r="N30541" s="180"/>
      <c r="O30541" s="180"/>
    </row>
    <row r="30542" spans="8:15" s="179" customFormat="1" x14ac:dyDescent="0.2">
      <c r="H30542" s="180"/>
      <c r="I30542" s="180"/>
      <c r="L30542" s="181"/>
      <c r="M30542" s="180"/>
      <c r="N30542" s="180"/>
      <c r="O30542" s="180"/>
    </row>
    <row r="30543" spans="8:15" s="179" customFormat="1" x14ac:dyDescent="0.2">
      <c r="H30543" s="180"/>
      <c r="I30543" s="180"/>
      <c r="L30543" s="181"/>
      <c r="M30543" s="180"/>
      <c r="N30543" s="180"/>
      <c r="O30543" s="180"/>
    </row>
    <row r="30544" spans="8:15" s="179" customFormat="1" x14ac:dyDescent="0.2">
      <c r="H30544" s="180"/>
      <c r="I30544" s="180"/>
      <c r="L30544" s="181"/>
      <c r="M30544" s="180"/>
      <c r="N30544" s="180"/>
      <c r="O30544" s="180"/>
    </row>
    <row r="30545" spans="8:15" s="179" customFormat="1" x14ac:dyDescent="0.2">
      <c r="H30545" s="180"/>
      <c r="I30545" s="180"/>
      <c r="L30545" s="181"/>
      <c r="M30545" s="180"/>
      <c r="N30545" s="180"/>
      <c r="O30545" s="180"/>
    </row>
    <row r="30546" spans="8:15" s="179" customFormat="1" x14ac:dyDescent="0.2">
      <c r="H30546" s="180"/>
      <c r="I30546" s="180"/>
      <c r="L30546" s="181"/>
      <c r="M30546" s="180"/>
      <c r="N30546" s="180"/>
      <c r="O30546" s="180"/>
    </row>
    <row r="30547" spans="8:15" s="179" customFormat="1" x14ac:dyDescent="0.2">
      <c r="H30547" s="180"/>
      <c r="I30547" s="180"/>
      <c r="L30547" s="181"/>
      <c r="M30547" s="180"/>
      <c r="N30547" s="180"/>
      <c r="O30547" s="180"/>
    </row>
    <row r="30548" spans="8:15" s="179" customFormat="1" x14ac:dyDescent="0.2">
      <c r="H30548" s="180"/>
      <c r="I30548" s="180"/>
      <c r="L30548" s="181"/>
      <c r="M30548" s="180"/>
      <c r="N30548" s="180"/>
      <c r="O30548" s="180"/>
    </row>
    <row r="30549" spans="8:15" s="179" customFormat="1" x14ac:dyDescent="0.2">
      <c r="H30549" s="180"/>
      <c r="I30549" s="180"/>
      <c r="L30549" s="181"/>
      <c r="M30549" s="180"/>
      <c r="N30549" s="180"/>
      <c r="O30549" s="180"/>
    </row>
    <row r="30550" spans="8:15" s="179" customFormat="1" x14ac:dyDescent="0.2">
      <c r="H30550" s="180"/>
      <c r="I30550" s="180"/>
      <c r="L30550" s="181"/>
      <c r="M30550" s="180"/>
      <c r="N30550" s="180"/>
      <c r="O30550" s="180"/>
    </row>
    <row r="30551" spans="8:15" s="179" customFormat="1" x14ac:dyDescent="0.2">
      <c r="H30551" s="180"/>
      <c r="I30551" s="180"/>
      <c r="L30551" s="181"/>
      <c r="M30551" s="180"/>
      <c r="N30551" s="180"/>
      <c r="O30551" s="180"/>
    </row>
    <row r="30552" spans="8:15" s="179" customFormat="1" x14ac:dyDescent="0.2">
      <c r="H30552" s="180"/>
      <c r="I30552" s="180"/>
      <c r="L30552" s="181"/>
      <c r="M30552" s="180"/>
      <c r="N30552" s="180"/>
      <c r="O30552" s="180"/>
    </row>
    <row r="30553" spans="8:15" s="179" customFormat="1" x14ac:dyDescent="0.2">
      <c r="H30553" s="180"/>
      <c r="I30553" s="180"/>
      <c r="L30553" s="181"/>
      <c r="M30553" s="180"/>
      <c r="N30553" s="180"/>
      <c r="O30553" s="180"/>
    </row>
    <row r="30554" spans="8:15" s="179" customFormat="1" x14ac:dyDescent="0.2">
      <c r="H30554" s="180"/>
      <c r="I30554" s="180"/>
      <c r="L30554" s="181"/>
      <c r="M30554" s="180"/>
      <c r="N30554" s="180"/>
      <c r="O30554" s="180"/>
    </row>
    <row r="30555" spans="8:15" s="179" customFormat="1" x14ac:dyDescent="0.2">
      <c r="H30555" s="180"/>
      <c r="I30555" s="180"/>
      <c r="L30555" s="181"/>
      <c r="M30555" s="180"/>
      <c r="N30555" s="180"/>
      <c r="O30555" s="180"/>
    </row>
    <row r="30556" spans="8:15" s="179" customFormat="1" x14ac:dyDescent="0.2">
      <c r="H30556" s="180"/>
      <c r="I30556" s="180"/>
      <c r="L30556" s="181"/>
      <c r="M30556" s="180"/>
      <c r="N30556" s="180"/>
      <c r="O30556" s="180"/>
    </row>
    <row r="30557" spans="8:15" s="179" customFormat="1" x14ac:dyDescent="0.2">
      <c r="H30557" s="180"/>
      <c r="I30557" s="180"/>
      <c r="L30557" s="181"/>
      <c r="M30557" s="180"/>
      <c r="N30557" s="180"/>
      <c r="O30557" s="180"/>
    </row>
    <row r="30558" spans="8:15" s="179" customFormat="1" x14ac:dyDescent="0.2">
      <c r="H30558" s="180"/>
      <c r="I30558" s="180"/>
      <c r="L30558" s="181"/>
      <c r="M30558" s="180"/>
      <c r="N30558" s="180"/>
      <c r="O30558" s="180"/>
    </row>
    <row r="30559" spans="8:15" s="179" customFormat="1" x14ac:dyDescent="0.2">
      <c r="H30559" s="180"/>
      <c r="I30559" s="180"/>
      <c r="L30559" s="181"/>
      <c r="M30559" s="180"/>
      <c r="N30559" s="180"/>
      <c r="O30559" s="180"/>
    </row>
    <row r="30560" spans="8:15" s="179" customFormat="1" x14ac:dyDescent="0.2">
      <c r="H30560" s="180"/>
      <c r="I30560" s="180"/>
      <c r="L30560" s="181"/>
      <c r="M30560" s="180"/>
      <c r="N30560" s="180"/>
      <c r="O30560" s="180"/>
    </row>
    <row r="30561" spans="8:15" s="179" customFormat="1" x14ac:dyDescent="0.2">
      <c r="H30561" s="180"/>
      <c r="I30561" s="180"/>
      <c r="L30561" s="181"/>
      <c r="M30561" s="180"/>
      <c r="N30561" s="180"/>
      <c r="O30561" s="180"/>
    </row>
    <row r="30562" spans="8:15" s="179" customFormat="1" x14ac:dyDescent="0.2">
      <c r="H30562" s="180"/>
      <c r="I30562" s="180"/>
      <c r="L30562" s="181"/>
      <c r="M30562" s="180"/>
      <c r="N30562" s="180"/>
      <c r="O30562" s="180"/>
    </row>
    <row r="30563" spans="8:15" s="179" customFormat="1" x14ac:dyDescent="0.2">
      <c r="H30563" s="180"/>
      <c r="I30563" s="180"/>
      <c r="L30563" s="181"/>
      <c r="M30563" s="180"/>
      <c r="N30563" s="180"/>
      <c r="O30563" s="180"/>
    </row>
    <row r="30564" spans="8:15" s="179" customFormat="1" x14ac:dyDescent="0.2">
      <c r="H30564" s="180"/>
      <c r="I30564" s="180"/>
      <c r="L30564" s="181"/>
      <c r="M30564" s="180"/>
      <c r="N30564" s="180"/>
      <c r="O30564" s="180"/>
    </row>
    <row r="30565" spans="8:15" s="179" customFormat="1" x14ac:dyDescent="0.2">
      <c r="H30565" s="180"/>
      <c r="I30565" s="180"/>
      <c r="L30565" s="181"/>
      <c r="M30565" s="180"/>
      <c r="N30565" s="180"/>
      <c r="O30565" s="180"/>
    </row>
    <row r="30566" spans="8:15" s="179" customFormat="1" x14ac:dyDescent="0.2">
      <c r="H30566" s="180"/>
      <c r="I30566" s="180"/>
      <c r="L30566" s="181"/>
      <c r="M30566" s="180"/>
      <c r="N30566" s="180"/>
      <c r="O30566" s="180"/>
    </row>
    <row r="30567" spans="8:15" s="179" customFormat="1" x14ac:dyDescent="0.2">
      <c r="H30567" s="180"/>
      <c r="I30567" s="180"/>
      <c r="L30567" s="181"/>
      <c r="M30567" s="180"/>
      <c r="N30567" s="180"/>
      <c r="O30567" s="180"/>
    </row>
    <row r="30568" spans="8:15" s="179" customFormat="1" x14ac:dyDescent="0.2">
      <c r="H30568" s="180"/>
      <c r="I30568" s="180"/>
      <c r="L30568" s="181"/>
      <c r="M30568" s="180"/>
      <c r="N30568" s="180"/>
      <c r="O30568" s="180"/>
    </row>
    <row r="30569" spans="8:15" s="179" customFormat="1" x14ac:dyDescent="0.2">
      <c r="H30569" s="180"/>
      <c r="I30569" s="180"/>
      <c r="L30569" s="181"/>
      <c r="M30569" s="180"/>
      <c r="N30569" s="180"/>
      <c r="O30569" s="180"/>
    </row>
    <row r="30570" spans="8:15" s="179" customFormat="1" x14ac:dyDescent="0.2">
      <c r="H30570" s="180"/>
      <c r="I30570" s="180"/>
      <c r="L30570" s="181"/>
      <c r="M30570" s="180"/>
      <c r="N30570" s="180"/>
      <c r="O30570" s="180"/>
    </row>
    <row r="30571" spans="8:15" s="179" customFormat="1" x14ac:dyDescent="0.2">
      <c r="H30571" s="180"/>
      <c r="I30571" s="180"/>
      <c r="L30571" s="181"/>
      <c r="M30571" s="180"/>
      <c r="N30571" s="180"/>
      <c r="O30571" s="180"/>
    </row>
    <row r="30572" spans="8:15" s="179" customFormat="1" x14ac:dyDescent="0.2">
      <c r="H30572" s="180"/>
      <c r="I30572" s="180"/>
      <c r="L30572" s="181"/>
      <c r="M30572" s="180"/>
      <c r="N30572" s="180"/>
      <c r="O30572" s="180"/>
    </row>
    <row r="30573" spans="8:15" s="179" customFormat="1" x14ac:dyDescent="0.2">
      <c r="H30573" s="180"/>
      <c r="I30573" s="180"/>
      <c r="L30573" s="181"/>
      <c r="M30573" s="180"/>
      <c r="N30573" s="180"/>
      <c r="O30573" s="180"/>
    </row>
    <row r="30574" spans="8:15" s="179" customFormat="1" x14ac:dyDescent="0.2">
      <c r="H30574" s="180"/>
      <c r="I30574" s="180"/>
      <c r="L30574" s="181"/>
      <c r="M30574" s="180"/>
      <c r="N30574" s="180"/>
      <c r="O30574" s="180"/>
    </row>
    <row r="30575" spans="8:15" s="179" customFormat="1" x14ac:dyDescent="0.2">
      <c r="H30575" s="180"/>
      <c r="I30575" s="180"/>
      <c r="L30575" s="181"/>
      <c r="M30575" s="180"/>
      <c r="N30575" s="180"/>
      <c r="O30575" s="180"/>
    </row>
    <row r="30576" spans="8:15" s="179" customFormat="1" x14ac:dyDescent="0.2">
      <c r="H30576" s="180"/>
      <c r="I30576" s="180"/>
      <c r="L30576" s="181"/>
      <c r="M30576" s="180"/>
      <c r="N30576" s="180"/>
      <c r="O30576" s="180"/>
    </row>
    <row r="30577" spans="8:15" s="179" customFormat="1" x14ac:dyDescent="0.2">
      <c r="H30577" s="180"/>
      <c r="I30577" s="180"/>
      <c r="L30577" s="181"/>
      <c r="M30577" s="180"/>
      <c r="N30577" s="180"/>
      <c r="O30577" s="180"/>
    </row>
    <row r="30578" spans="8:15" s="179" customFormat="1" x14ac:dyDescent="0.2">
      <c r="H30578" s="180"/>
      <c r="I30578" s="180"/>
      <c r="L30578" s="181"/>
      <c r="M30578" s="180"/>
      <c r="N30578" s="180"/>
      <c r="O30578" s="180"/>
    </row>
    <row r="30579" spans="8:15" s="179" customFormat="1" x14ac:dyDescent="0.2">
      <c r="H30579" s="180"/>
      <c r="I30579" s="180"/>
      <c r="L30579" s="181"/>
      <c r="M30579" s="180"/>
      <c r="N30579" s="180"/>
      <c r="O30579" s="180"/>
    </row>
    <row r="30580" spans="8:15" s="179" customFormat="1" x14ac:dyDescent="0.2">
      <c r="H30580" s="180"/>
      <c r="I30580" s="180"/>
      <c r="L30580" s="181"/>
      <c r="M30580" s="180"/>
      <c r="N30580" s="180"/>
      <c r="O30580" s="180"/>
    </row>
    <row r="30581" spans="8:15" s="179" customFormat="1" x14ac:dyDescent="0.2">
      <c r="H30581" s="180"/>
      <c r="I30581" s="180"/>
      <c r="L30581" s="181"/>
      <c r="M30581" s="180"/>
      <c r="N30581" s="180"/>
      <c r="O30581" s="180"/>
    </row>
    <row r="30582" spans="8:15" s="179" customFormat="1" x14ac:dyDescent="0.2">
      <c r="H30582" s="180"/>
      <c r="I30582" s="180"/>
      <c r="L30582" s="181"/>
      <c r="M30582" s="180"/>
      <c r="N30582" s="180"/>
      <c r="O30582" s="180"/>
    </row>
    <row r="30583" spans="8:15" s="179" customFormat="1" x14ac:dyDescent="0.2">
      <c r="H30583" s="180"/>
      <c r="I30583" s="180"/>
      <c r="L30583" s="181"/>
      <c r="M30583" s="180"/>
      <c r="N30583" s="180"/>
      <c r="O30583" s="180"/>
    </row>
    <row r="30584" spans="8:15" s="179" customFormat="1" x14ac:dyDescent="0.2">
      <c r="H30584" s="180"/>
      <c r="I30584" s="180"/>
      <c r="L30584" s="181"/>
      <c r="M30584" s="180"/>
      <c r="N30584" s="180"/>
      <c r="O30584" s="180"/>
    </row>
    <row r="30585" spans="8:15" s="179" customFormat="1" x14ac:dyDescent="0.2">
      <c r="H30585" s="180"/>
      <c r="I30585" s="180"/>
      <c r="L30585" s="181"/>
      <c r="M30585" s="180"/>
      <c r="N30585" s="180"/>
      <c r="O30585" s="180"/>
    </row>
    <row r="30586" spans="8:15" s="179" customFormat="1" x14ac:dyDescent="0.2">
      <c r="H30586" s="180"/>
      <c r="I30586" s="180"/>
      <c r="L30586" s="181"/>
      <c r="M30586" s="180"/>
      <c r="N30586" s="180"/>
      <c r="O30586" s="180"/>
    </row>
    <row r="30587" spans="8:15" s="179" customFormat="1" x14ac:dyDescent="0.2">
      <c r="H30587" s="180"/>
      <c r="I30587" s="180"/>
      <c r="L30587" s="181"/>
      <c r="M30587" s="180"/>
      <c r="N30587" s="180"/>
      <c r="O30587" s="180"/>
    </row>
    <row r="30588" spans="8:15" s="179" customFormat="1" x14ac:dyDescent="0.2">
      <c r="H30588" s="180"/>
      <c r="I30588" s="180"/>
      <c r="L30588" s="181"/>
      <c r="M30588" s="180"/>
      <c r="N30588" s="180"/>
      <c r="O30588" s="180"/>
    </row>
    <row r="30589" spans="8:15" s="179" customFormat="1" x14ac:dyDescent="0.2">
      <c r="H30589" s="180"/>
      <c r="I30589" s="180"/>
      <c r="L30589" s="181"/>
      <c r="M30589" s="180"/>
      <c r="N30589" s="180"/>
      <c r="O30589" s="180"/>
    </row>
    <row r="30590" spans="8:15" s="179" customFormat="1" x14ac:dyDescent="0.2">
      <c r="H30590" s="180"/>
      <c r="I30590" s="180"/>
      <c r="L30590" s="181"/>
      <c r="M30590" s="180"/>
      <c r="N30590" s="180"/>
      <c r="O30590" s="180"/>
    </row>
    <row r="30591" spans="8:15" s="179" customFormat="1" x14ac:dyDescent="0.2">
      <c r="H30591" s="180"/>
      <c r="I30591" s="180"/>
      <c r="L30591" s="181"/>
      <c r="M30591" s="180"/>
      <c r="N30591" s="180"/>
      <c r="O30591" s="180"/>
    </row>
    <row r="30592" spans="8:15" s="179" customFormat="1" x14ac:dyDescent="0.2">
      <c r="H30592" s="180"/>
      <c r="I30592" s="180"/>
      <c r="L30592" s="181"/>
      <c r="M30592" s="180"/>
      <c r="N30592" s="180"/>
      <c r="O30592" s="180"/>
    </row>
    <row r="30593" spans="8:15" s="179" customFormat="1" x14ac:dyDescent="0.2">
      <c r="H30593" s="180"/>
      <c r="I30593" s="180"/>
      <c r="L30593" s="181"/>
      <c r="M30593" s="180"/>
      <c r="N30593" s="180"/>
      <c r="O30593" s="180"/>
    </row>
    <row r="30594" spans="8:15" s="179" customFormat="1" x14ac:dyDescent="0.2">
      <c r="H30594" s="180"/>
      <c r="I30594" s="180"/>
      <c r="L30594" s="181"/>
      <c r="M30594" s="180"/>
      <c r="N30594" s="180"/>
      <c r="O30594" s="180"/>
    </row>
    <row r="30595" spans="8:15" s="179" customFormat="1" x14ac:dyDescent="0.2">
      <c r="H30595" s="180"/>
      <c r="I30595" s="180"/>
      <c r="L30595" s="181"/>
      <c r="M30595" s="180"/>
      <c r="N30595" s="180"/>
      <c r="O30595" s="180"/>
    </row>
    <row r="30596" spans="8:15" s="179" customFormat="1" x14ac:dyDescent="0.2">
      <c r="H30596" s="180"/>
      <c r="I30596" s="180"/>
      <c r="L30596" s="181"/>
      <c r="M30596" s="180"/>
      <c r="N30596" s="180"/>
      <c r="O30596" s="180"/>
    </row>
    <row r="30597" spans="8:15" s="179" customFormat="1" x14ac:dyDescent="0.2">
      <c r="H30597" s="180"/>
      <c r="I30597" s="180"/>
      <c r="L30597" s="181"/>
      <c r="M30597" s="180"/>
      <c r="N30597" s="180"/>
      <c r="O30597" s="180"/>
    </row>
    <row r="30598" spans="8:15" s="179" customFormat="1" x14ac:dyDescent="0.2">
      <c r="H30598" s="180"/>
      <c r="I30598" s="180"/>
      <c r="L30598" s="181"/>
      <c r="M30598" s="180"/>
      <c r="N30598" s="180"/>
      <c r="O30598" s="180"/>
    </row>
    <row r="30599" spans="8:15" s="179" customFormat="1" x14ac:dyDescent="0.2">
      <c r="H30599" s="180"/>
      <c r="I30599" s="180"/>
      <c r="L30599" s="181"/>
      <c r="M30599" s="180"/>
      <c r="N30599" s="180"/>
      <c r="O30599" s="180"/>
    </row>
    <row r="30600" spans="8:15" s="179" customFormat="1" x14ac:dyDescent="0.2">
      <c r="H30600" s="180"/>
      <c r="I30600" s="180"/>
      <c r="L30600" s="181"/>
      <c r="M30600" s="180"/>
      <c r="N30600" s="180"/>
      <c r="O30600" s="180"/>
    </row>
    <row r="30601" spans="8:15" s="179" customFormat="1" x14ac:dyDescent="0.2">
      <c r="H30601" s="180"/>
      <c r="I30601" s="180"/>
      <c r="L30601" s="181"/>
      <c r="M30601" s="180"/>
      <c r="N30601" s="180"/>
      <c r="O30601" s="180"/>
    </row>
    <row r="30602" spans="8:15" s="179" customFormat="1" x14ac:dyDescent="0.2">
      <c r="H30602" s="180"/>
      <c r="I30602" s="180"/>
      <c r="L30602" s="181"/>
      <c r="M30602" s="180"/>
      <c r="N30602" s="180"/>
      <c r="O30602" s="180"/>
    </row>
    <row r="30603" spans="8:15" s="179" customFormat="1" x14ac:dyDescent="0.2">
      <c r="H30603" s="180"/>
      <c r="I30603" s="180"/>
      <c r="L30603" s="181"/>
      <c r="M30603" s="180"/>
      <c r="N30603" s="180"/>
      <c r="O30603" s="180"/>
    </row>
    <row r="30604" spans="8:15" s="179" customFormat="1" x14ac:dyDescent="0.2">
      <c r="H30604" s="180"/>
      <c r="I30604" s="180"/>
      <c r="L30604" s="181"/>
      <c r="M30604" s="180"/>
      <c r="N30604" s="180"/>
      <c r="O30604" s="180"/>
    </row>
    <row r="30605" spans="8:15" s="179" customFormat="1" x14ac:dyDescent="0.2">
      <c r="H30605" s="180"/>
      <c r="I30605" s="180"/>
      <c r="L30605" s="181"/>
      <c r="M30605" s="180"/>
      <c r="N30605" s="180"/>
      <c r="O30605" s="180"/>
    </row>
    <row r="30606" spans="8:15" s="179" customFormat="1" x14ac:dyDescent="0.2">
      <c r="H30606" s="180"/>
      <c r="I30606" s="180"/>
      <c r="L30606" s="181"/>
      <c r="M30606" s="180"/>
      <c r="N30606" s="180"/>
      <c r="O30606" s="180"/>
    </row>
    <row r="30607" spans="8:15" s="179" customFormat="1" x14ac:dyDescent="0.2">
      <c r="H30607" s="180"/>
      <c r="I30607" s="180"/>
      <c r="L30607" s="181"/>
      <c r="M30607" s="180"/>
      <c r="N30607" s="180"/>
      <c r="O30607" s="180"/>
    </row>
    <row r="30608" spans="8:15" s="179" customFormat="1" x14ac:dyDescent="0.2">
      <c r="H30608" s="180"/>
      <c r="I30608" s="180"/>
      <c r="L30608" s="181"/>
      <c r="M30608" s="180"/>
      <c r="N30608" s="180"/>
      <c r="O30608" s="180"/>
    </row>
    <row r="30609" spans="8:15" s="179" customFormat="1" x14ac:dyDescent="0.2">
      <c r="H30609" s="180"/>
      <c r="I30609" s="180"/>
      <c r="L30609" s="181"/>
      <c r="M30609" s="180"/>
      <c r="N30609" s="180"/>
      <c r="O30609" s="180"/>
    </row>
    <row r="30610" spans="8:15" s="179" customFormat="1" x14ac:dyDescent="0.2">
      <c r="H30610" s="180"/>
      <c r="I30610" s="180"/>
      <c r="L30610" s="181"/>
      <c r="M30610" s="180"/>
      <c r="N30610" s="180"/>
      <c r="O30610" s="180"/>
    </row>
    <row r="30611" spans="8:15" s="179" customFormat="1" x14ac:dyDescent="0.2">
      <c r="H30611" s="180"/>
      <c r="I30611" s="180"/>
      <c r="L30611" s="181"/>
      <c r="M30611" s="180"/>
      <c r="N30611" s="180"/>
      <c r="O30611" s="180"/>
    </row>
    <row r="30612" spans="8:15" s="179" customFormat="1" x14ac:dyDescent="0.2">
      <c r="H30612" s="180"/>
      <c r="I30612" s="180"/>
      <c r="L30612" s="181"/>
      <c r="M30612" s="180"/>
      <c r="N30612" s="180"/>
      <c r="O30612" s="180"/>
    </row>
    <row r="30613" spans="8:15" s="179" customFormat="1" x14ac:dyDescent="0.2">
      <c r="H30613" s="180"/>
      <c r="I30613" s="180"/>
      <c r="L30613" s="181"/>
      <c r="M30613" s="180"/>
      <c r="N30613" s="180"/>
      <c r="O30613" s="180"/>
    </row>
    <row r="30614" spans="8:15" s="179" customFormat="1" x14ac:dyDescent="0.2">
      <c r="H30614" s="180"/>
      <c r="I30614" s="180"/>
      <c r="L30614" s="181"/>
      <c r="M30614" s="180"/>
      <c r="N30614" s="180"/>
      <c r="O30614" s="180"/>
    </row>
    <row r="30615" spans="8:15" s="179" customFormat="1" x14ac:dyDescent="0.2">
      <c r="H30615" s="180"/>
      <c r="I30615" s="180"/>
      <c r="L30615" s="181"/>
      <c r="M30615" s="180"/>
      <c r="N30615" s="180"/>
      <c r="O30615" s="180"/>
    </row>
    <row r="30616" spans="8:15" s="179" customFormat="1" x14ac:dyDescent="0.2">
      <c r="H30616" s="180"/>
      <c r="I30616" s="180"/>
      <c r="L30616" s="181"/>
      <c r="M30616" s="180"/>
      <c r="N30616" s="180"/>
      <c r="O30616" s="180"/>
    </row>
    <row r="30617" spans="8:15" s="179" customFormat="1" x14ac:dyDescent="0.2">
      <c r="H30617" s="180"/>
      <c r="I30617" s="180"/>
      <c r="L30617" s="181"/>
      <c r="M30617" s="180"/>
      <c r="N30617" s="180"/>
      <c r="O30617" s="180"/>
    </row>
    <row r="30618" spans="8:15" s="179" customFormat="1" x14ac:dyDescent="0.2">
      <c r="H30618" s="180"/>
      <c r="I30618" s="180"/>
      <c r="L30618" s="181"/>
      <c r="M30618" s="180"/>
      <c r="N30618" s="180"/>
      <c r="O30618" s="180"/>
    </row>
    <row r="30619" spans="8:15" s="179" customFormat="1" x14ac:dyDescent="0.2">
      <c r="H30619" s="180"/>
      <c r="I30619" s="180"/>
      <c r="L30619" s="181"/>
      <c r="M30619" s="180"/>
      <c r="N30619" s="180"/>
      <c r="O30619" s="180"/>
    </row>
    <row r="30620" spans="8:15" s="179" customFormat="1" x14ac:dyDescent="0.2">
      <c r="H30620" s="180"/>
      <c r="I30620" s="180"/>
      <c r="L30620" s="181"/>
      <c r="M30620" s="180"/>
      <c r="N30620" s="180"/>
      <c r="O30620" s="180"/>
    </row>
    <row r="30621" spans="8:15" s="179" customFormat="1" x14ac:dyDescent="0.2">
      <c r="H30621" s="180"/>
      <c r="I30621" s="180"/>
      <c r="L30621" s="181"/>
      <c r="M30621" s="180"/>
      <c r="N30621" s="180"/>
      <c r="O30621" s="180"/>
    </row>
    <row r="30622" spans="8:15" s="179" customFormat="1" x14ac:dyDescent="0.2">
      <c r="H30622" s="180"/>
      <c r="I30622" s="180"/>
      <c r="L30622" s="181"/>
      <c r="M30622" s="180"/>
      <c r="N30622" s="180"/>
      <c r="O30622" s="180"/>
    </row>
    <row r="30623" spans="8:15" s="179" customFormat="1" x14ac:dyDescent="0.2">
      <c r="H30623" s="180"/>
      <c r="I30623" s="180"/>
      <c r="L30623" s="181"/>
      <c r="M30623" s="180"/>
      <c r="N30623" s="180"/>
      <c r="O30623" s="180"/>
    </row>
    <row r="30624" spans="8:15" s="179" customFormat="1" x14ac:dyDescent="0.2">
      <c r="H30624" s="180"/>
      <c r="I30624" s="180"/>
      <c r="L30624" s="181"/>
      <c r="M30624" s="180"/>
      <c r="N30624" s="180"/>
      <c r="O30624" s="180"/>
    </row>
    <row r="30625" spans="8:15" s="179" customFormat="1" x14ac:dyDescent="0.2">
      <c r="H30625" s="180"/>
      <c r="I30625" s="180"/>
      <c r="L30625" s="181"/>
      <c r="M30625" s="180"/>
      <c r="N30625" s="180"/>
      <c r="O30625" s="180"/>
    </row>
    <row r="30626" spans="8:15" s="179" customFormat="1" x14ac:dyDescent="0.2">
      <c r="H30626" s="180"/>
      <c r="I30626" s="180"/>
      <c r="L30626" s="181"/>
      <c r="M30626" s="180"/>
      <c r="N30626" s="180"/>
      <c r="O30626" s="180"/>
    </row>
    <row r="30627" spans="8:15" s="179" customFormat="1" x14ac:dyDescent="0.2">
      <c r="H30627" s="180"/>
      <c r="I30627" s="180"/>
      <c r="L30627" s="181"/>
      <c r="M30627" s="180"/>
      <c r="N30627" s="180"/>
      <c r="O30627" s="180"/>
    </row>
    <row r="30628" spans="8:15" s="179" customFormat="1" x14ac:dyDescent="0.2">
      <c r="H30628" s="180"/>
      <c r="I30628" s="180"/>
      <c r="L30628" s="181"/>
      <c r="M30628" s="180"/>
      <c r="N30628" s="180"/>
      <c r="O30628" s="180"/>
    </row>
    <row r="30629" spans="8:15" s="179" customFormat="1" x14ac:dyDescent="0.2">
      <c r="H30629" s="180"/>
      <c r="I30629" s="180"/>
      <c r="L30629" s="181"/>
      <c r="M30629" s="180"/>
      <c r="N30629" s="180"/>
      <c r="O30629" s="180"/>
    </row>
    <row r="30630" spans="8:15" s="179" customFormat="1" x14ac:dyDescent="0.2">
      <c r="H30630" s="180"/>
      <c r="I30630" s="180"/>
      <c r="L30630" s="181"/>
      <c r="M30630" s="180"/>
      <c r="N30630" s="180"/>
      <c r="O30630" s="180"/>
    </row>
    <row r="30631" spans="8:15" s="179" customFormat="1" x14ac:dyDescent="0.2">
      <c r="H30631" s="180"/>
      <c r="I30631" s="180"/>
      <c r="L30631" s="181"/>
      <c r="M30631" s="180"/>
      <c r="N30631" s="180"/>
      <c r="O30631" s="180"/>
    </row>
    <row r="30632" spans="8:15" s="179" customFormat="1" x14ac:dyDescent="0.2">
      <c r="H30632" s="180"/>
      <c r="I30632" s="180"/>
      <c r="L30632" s="181"/>
      <c r="M30632" s="180"/>
      <c r="N30632" s="180"/>
      <c r="O30632" s="180"/>
    </row>
    <row r="30633" spans="8:15" s="179" customFormat="1" x14ac:dyDescent="0.2">
      <c r="H30633" s="180"/>
      <c r="I30633" s="180"/>
      <c r="L30633" s="181"/>
      <c r="M30633" s="180"/>
      <c r="N30633" s="180"/>
      <c r="O30633" s="180"/>
    </row>
    <row r="30634" spans="8:15" s="179" customFormat="1" x14ac:dyDescent="0.2">
      <c r="H30634" s="180"/>
      <c r="I30634" s="180"/>
      <c r="L30634" s="181"/>
      <c r="M30634" s="180"/>
      <c r="N30634" s="180"/>
      <c r="O30634" s="180"/>
    </row>
    <row r="30635" spans="8:15" s="179" customFormat="1" x14ac:dyDescent="0.2">
      <c r="H30635" s="180"/>
      <c r="I30635" s="180"/>
      <c r="L30635" s="181"/>
      <c r="M30635" s="180"/>
      <c r="N30635" s="180"/>
      <c r="O30635" s="180"/>
    </row>
    <row r="30636" spans="8:15" s="179" customFormat="1" x14ac:dyDescent="0.2">
      <c r="H30636" s="180"/>
      <c r="I30636" s="180"/>
      <c r="L30636" s="181"/>
      <c r="M30636" s="180"/>
      <c r="N30636" s="180"/>
      <c r="O30636" s="180"/>
    </row>
    <row r="30637" spans="8:15" s="179" customFormat="1" x14ac:dyDescent="0.2">
      <c r="H30637" s="180"/>
      <c r="I30637" s="180"/>
      <c r="L30637" s="181"/>
      <c r="M30637" s="180"/>
      <c r="N30637" s="180"/>
      <c r="O30637" s="180"/>
    </row>
    <row r="30638" spans="8:15" s="179" customFormat="1" x14ac:dyDescent="0.2">
      <c r="H30638" s="180"/>
      <c r="I30638" s="180"/>
      <c r="L30638" s="181"/>
      <c r="M30638" s="180"/>
      <c r="N30638" s="180"/>
      <c r="O30638" s="180"/>
    </row>
    <row r="30639" spans="8:15" s="179" customFormat="1" x14ac:dyDescent="0.2">
      <c r="H30639" s="180"/>
      <c r="I30639" s="180"/>
      <c r="L30639" s="181"/>
      <c r="M30639" s="180"/>
      <c r="N30639" s="180"/>
      <c r="O30639" s="180"/>
    </row>
    <row r="30640" spans="8:15" s="179" customFormat="1" x14ac:dyDescent="0.2">
      <c r="H30640" s="180"/>
      <c r="I30640" s="180"/>
      <c r="L30640" s="181"/>
      <c r="M30640" s="180"/>
      <c r="N30640" s="180"/>
      <c r="O30640" s="180"/>
    </row>
    <row r="30641" spans="8:15" s="179" customFormat="1" x14ac:dyDescent="0.2">
      <c r="H30641" s="180"/>
      <c r="I30641" s="180"/>
      <c r="L30641" s="181"/>
      <c r="M30641" s="180"/>
      <c r="N30641" s="180"/>
      <c r="O30641" s="180"/>
    </row>
    <row r="30642" spans="8:15" s="179" customFormat="1" x14ac:dyDescent="0.2">
      <c r="H30642" s="180"/>
      <c r="I30642" s="180"/>
      <c r="L30642" s="181"/>
      <c r="M30642" s="180"/>
      <c r="N30642" s="180"/>
      <c r="O30642" s="180"/>
    </row>
    <row r="30643" spans="8:15" s="179" customFormat="1" x14ac:dyDescent="0.2">
      <c r="H30643" s="180"/>
      <c r="I30643" s="180"/>
      <c r="L30643" s="181"/>
      <c r="M30643" s="180"/>
      <c r="N30643" s="180"/>
      <c r="O30643" s="180"/>
    </row>
    <row r="30644" spans="8:15" s="179" customFormat="1" x14ac:dyDescent="0.2">
      <c r="H30644" s="180"/>
      <c r="I30644" s="180"/>
      <c r="L30644" s="181"/>
      <c r="M30644" s="180"/>
      <c r="N30644" s="180"/>
      <c r="O30644" s="180"/>
    </row>
    <row r="30645" spans="8:15" s="179" customFormat="1" x14ac:dyDescent="0.2">
      <c r="H30645" s="180"/>
      <c r="I30645" s="180"/>
      <c r="L30645" s="181"/>
      <c r="M30645" s="180"/>
      <c r="N30645" s="180"/>
      <c r="O30645" s="180"/>
    </row>
    <row r="30646" spans="8:15" s="179" customFormat="1" x14ac:dyDescent="0.2">
      <c r="H30646" s="180"/>
      <c r="I30646" s="180"/>
      <c r="L30646" s="181"/>
      <c r="M30646" s="180"/>
      <c r="N30646" s="180"/>
      <c r="O30646" s="180"/>
    </row>
    <row r="30647" spans="8:15" s="179" customFormat="1" x14ac:dyDescent="0.2">
      <c r="H30647" s="180"/>
      <c r="I30647" s="180"/>
      <c r="L30647" s="181"/>
      <c r="M30647" s="180"/>
      <c r="N30647" s="180"/>
      <c r="O30647" s="180"/>
    </row>
    <row r="30648" spans="8:15" s="179" customFormat="1" x14ac:dyDescent="0.2">
      <c r="H30648" s="180"/>
      <c r="I30648" s="180"/>
      <c r="L30648" s="181"/>
      <c r="M30648" s="180"/>
      <c r="N30648" s="180"/>
      <c r="O30648" s="180"/>
    </row>
    <row r="30649" spans="8:15" s="179" customFormat="1" x14ac:dyDescent="0.2">
      <c r="H30649" s="180"/>
      <c r="I30649" s="180"/>
      <c r="L30649" s="181"/>
      <c r="M30649" s="180"/>
      <c r="N30649" s="180"/>
      <c r="O30649" s="180"/>
    </row>
    <row r="30650" spans="8:15" s="179" customFormat="1" x14ac:dyDescent="0.2">
      <c r="H30650" s="180"/>
      <c r="I30650" s="180"/>
      <c r="L30650" s="181"/>
      <c r="M30650" s="180"/>
      <c r="N30650" s="180"/>
      <c r="O30650" s="180"/>
    </row>
    <row r="30651" spans="8:15" s="179" customFormat="1" x14ac:dyDescent="0.2">
      <c r="H30651" s="180"/>
      <c r="I30651" s="180"/>
      <c r="L30651" s="181"/>
      <c r="M30651" s="180"/>
      <c r="N30651" s="180"/>
      <c r="O30651" s="180"/>
    </row>
    <row r="30652" spans="8:15" s="179" customFormat="1" x14ac:dyDescent="0.2">
      <c r="H30652" s="180"/>
      <c r="I30652" s="180"/>
      <c r="L30652" s="181"/>
      <c r="M30652" s="180"/>
      <c r="N30652" s="180"/>
      <c r="O30652" s="180"/>
    </row>
    <row r="30653" spans="8:15" s="179" customFormat="1" x14ac:dyDescent="0.2">
      <c r="H30653" s="180"/>
      <c r="I30653" s="180"/>
      <c r="L30653" s="181"/>
      <c r="M30653" s="180"/>
      <c r="N30653" s="180"/>
      <c r="O30653" s="180"/>
    </row>
    <row r="30654" spans="8:15" s="179" customFormat="1" x14ac:dyDescent="0.2">
      <c r="H30654" s="180"/>
      <c r="I30654" s="180"/>
      <c r="L30654" s="181"/>
      <c r="M30654" s="180"/>
      <c r="N30654" s="180"/>
      <c r="O30654" s="180"/>
    </row>
    <row r="30655" spans="8:15" s="179" customFormat="1" x14ac:dyDescent="0.2">
      <c r="H30655" s="180"/>
      <c r="I30655" s="180"/>
      <c r="L30655" s="181"/>
      <c r="M30655" s="180"/>
      <c r="N30655" s="180"/>
      <c r="O30655" s="180"/>
    </row>
    <row r="30656" spans="8:15" s="179" customFormat="1" x14ac:dyDescent="0.2">
      <c r="H30656" s="180"/>
      <c r="I30656" s="180"/>
      <c r="L30656" s="181"/>
      <c r="M30656" s="180"/>
      <c r="N30656" s="180"/>
      <c r="O30656" s="180"/>
    </row>
    <row r="30657" spans="8:15" s="179" customFormat="1" x14ac:dyDescent="0.2">
      <c r="H30657" s="180"/>
      <c r="I30657" s="180"/>
      <c r="L30657" s="181"/>
      <c r="M30657" s="180"/>
      <c r="N30657" s="180"/>
      <c r="O30657" s="180"/>
    </row>
    <row r="30658" spans="8:15" s="179" customFormat="1" x14ac:dyDescent="0.2">
      <c r="H30658" s="180"/>
      <c r="I30658" s="180"/>
      <c r="L30658" s="181"/>
      <c r="M30658" s="180"/>
      <c r="N30658" s="180"/>
      <c r="O30658" s="180"/>
    </row>
    <row r="30659" spans="8:15" s="179" customFormat="1" x14ac:dyDescent="0.2">
      <c r="H30659" s="180"/>
      <c r="I30659" s="180"/>
      <c r="L30659" s="181"/>
      <c r="M30659" s="180"/>
      <c r="N30659" s="180"/>
      <c r="O30659" s="180"/>
    </row>
    <row r="30660" spans="8:15" s="179" customFormat="1" x14ac:dyDescent="0.2">
      <c r="H30660" s="180"/>
      <c r="I30660" s="180"/>
      <c r="L30660" s="181"/>
      <c r="M30660" s="180"/>
      <c r="N30660" s="180"/>
      <c r="O30660" s="180"/>
    </row>
    <row r="30661" spans="8:15" s="179" customFormat="1" x14ac:dyDescent="0.2">
      <c r="H30661" s="180"/>
      <c r="I30661" s="180"/>
      <c r="L30661" s="181"/>
      <c r="M30661" s="180"/>
      <c r="N30661" s="180"/>
      <c r="O30661" s="180"/>
    </row>
    <row r="30662" spans="8:15" s="179" customFormat="1" x14ac:dyDescent="0.2">
      <c r="H30662" s="180"/>
      <c r="I30662" s="180"/>
      <c r="L30662" s="181"/>
      <c r="M30662" s="180"/>
      <c r="N30662" s="180"/>
      <c r="O30662" s="180"/>
    </row>
    <row r="30663" spans="8:15" s="179" customFormat="1" x14ac:dyDescent="0.2">
      <c r="H30663" s="180"/>
      <c r="I30663" s="180"/>
      <c r="L30663" s="181"/>
      <c r="M30663" s="180"/>
      <c r="N30663" s="180"/>
      <c r="O30663" s="180"/>
    </row>
    <row r="30664" spans="8:15" s="179" customFormat="1" x14ac:dyDescent="0.2">
      <c r="H30664" s="180"/>
      <c r="I30664" s="180"/>
      <c r="L30664" s="181"/>
      <c r="M30664" s="180"/>
      <c r="N30664" s="180"/>
      <c r="O30664" s="180"/>
    </row>
    <row r="30665" spans="8:15" s="179" customFormat="1" x14ac:dyDescent="0.2">
      <c r="H30665" s="180"/>
      <c r="I30665" s="180"/>
      <c r="L30665" s="181"/>
      <c r="M30665" s="180"/>
      <c r="N30665" s="180"/>
      <c r="O30665" s="180"/>
    </row>
    <row r="30666" spans="8:15" s="179" customFormat="1" x14ac:dyDescent="0.2">
      <c r="H30666" s="180"/>
      <c r="I30666" s="180"/>
      <c r="L30666" s="181"/>
      <c r="M30666" s="180"/>
      <c r="N30666" s="180"/>
      <c r="O30666" s="180"/>
    </row>
    <row r="30667" spans="8:15" s="179" customFormat="1" x14ac:dyDescent="0.2">
      <c r="H30667" s="180"/>
      <c r="I30667" s="180"/>
      <c r="L30667" s="181"/>
      <c r="M30667" s="180"/>
      <c r="N30667" s="180"/>
      <c r="O30667" s="180"/>
    </row>
    <row r="30668" spans="8:15" s="179" customFormat="1" x14ac:dyDescent="0.2">
      <c r="H30668" s="180"/>
      <c r="I30668" s="180"/>
      <c r="L30668" s="181"/>
      <c r="M30668" s="180"/>
      <c r="N30668" s="180"/>
      <c r="O30668" s="180"/>
    </row>
    <row r="30669" spans="8:15" s="179" customFormat="1" x14ac:dyDescent="0.2">
      <c r="H30669" s="180"/>
      <c r="I30669" s="180"/>
      <c r="L30669" s="181"/>
      <c r="M30669" s="180"/>
      <c r="N30669" s="180"/>
      <c r="O30669" s="180"/>
    </row>
    <row r="30670" spans="8:15" s="179" customFormat="1" x14ac:dyDescent="0.2">
      <c r="H30670" s="180"/>
      <c r="I30670" s="180"/>
      <c r="L30670" s="181"/>
      <c r="M30670" s="180"/>
      <c r="N30670" s="180"/>
      <c r="O30670" s="180"/>
    </row>
    <row r="30671" spans="8:15" s="179" customFormat="1" x14ac:dyDescent="0.2">
      <c r="H30671" s="180"/>
      <c r="I30671" s="180"/>
      <c r="L30671" s="181"/>
      <c r="M30671" s="180"/>
      <c r="N30671" s="180"/>
      <c r="O30671" s="180"/>
    </row>
    <row r="30672" spans="8:15" s="179" customFormat="1" x14ac:dyDescent="0.2">
      <c r="H30672" s="180"/>
      <c r="I30672" s="180"/>
      <c r="L30672" s="181"/>
      <c r="M30672" s="180"/>
      <c r="N30672" s="180"/>
      <c r="O30672" s="180"/>
    </row>
    <row r="30673" spans="8:15" s="179" customFormat="1" x14ac:dyDescent="0.2">
      <c r="H30673" s="180"/>
      <c r="I30673" s="180"/>
      <c r="L30673" s="181"/>
      <c r="M30673" s="180"/>
      <c r="N30673" s="180"/>
      <c r="O30673" s="180"/>
    </row>
    <row r="30674" spans="8:15" s="179" customFormat="1" x14ac:dyDescent="0.2">
      <c r="H30674" s="180"/>
      <c r="I30674" s="180"/>
      <c r="L30674" s="181"/>
      <c r="M30674" s="180"/>
      <c r="N30674" s="180"/>
      <c r="O30674" s="180"/>
    </row>
    <row r="30675" spans="8:15" s="179" customFormat="1" x14ac:dyDescent="0.2">
      <c r="H30675" s="180"/>
      <c r="I30675" s="180"/>
      <c r="L30675" s="181"/>
      <c r="M30675" s="180"/>
      <c r="N30675" s="180"/>
      <c r="O30675" s="180"/>
    </row>
    <row r="30676" spans="8:15" s="179" customFormat="1" x14ac:dyDescent="0.2">
      <c r="H30676" s="180"/>
      <c r="I30676" s="180"/>
      <c r="L30676" s="181"/>
      <c r="M30676" s="180"/>
      <c r="N30676" s="180"/>
      <c r="O30676" s="180"/>
    </row>
    <row r="30677" spans="8:15" s="179" customFormat="1" x14ac:dyDescent="0.2">
      <c r="H30677" s="180"/>
      <c r="I30677" s="180"/>
      <c r="L30677" s="181"/>
      <c r="M30677" s="180"/>
      <c r="N30677" s="180"/>
      <c r="O30677" s="180"/>
    </row>
    <row r="30678" spans="8:15" s="179" customFormat="1" x14ac:dyDescent="0.2">
      <c r="H30678" s="180"/>
      <c r="I30678" s="180"/>
      <c r="L30678" s="181"/>
      <c r="M30678" s="180"/>
      <c r="N30678" s="180"/>
      <c r="O30678" s="180"/>
    </row>
    <row r="30679" spans="8:15" s="179" customFormat="1" x14ac:dyDescent="0.2">
      <c r="H30679" s="180"/>
      <c r="I30679" s="180"/>
      <c r="L30679" s="181"/>
      <c r="M30679" s="180"/>
      <c r="N30679" s="180"/>
      <c r="O30679" s="180"/>
    </row>
    <row r="30680" spans="8:15" s="179" customFormat="1" x14ac:dyDescent="0.2">
      <c r="H30680" s="180"/>
      <c r="I30680" s="180"/>
      <c r="L30680" s="181"/>
      <c r="M30680" s="180"/>
      <c r="N30680" s="180"/>
      <c r="O30680" s="180"/>
    </row>
    <row r="30681" spans="8:15" s="179" customFormat="1" x14ac:dyDescent="0.2">
      <c r="H30681" s="180"/>
      <c r="I30681" s="180"/>
      <c r="L30681" s="181"/>
      <c r="M30681" s="180"/>
      <c r="N30681" s="180"/>
      <c r="O30681" s="180"/>
    </row>
    <row r="30682" spans="8:15" s="179" customFormat="1" x14ac:dyDescent="0.2">
      <c r="H30682" s="180"/>
      <c r="I30682" s="180"/>
      <c r="L30682" s="181"/>
      <c r="M30682" s="180"/>
      <c r="N30682" s="180"/>
      <c r="O30682" s="180"/>
    </row>
    <row r="30683" spans="8:15" s="179" customFormat="1" x14ac:dyDescent="0.2">
      <c r="H30683" s="180"/>
      <c r="I30683" s="180"/>
      <c r="L30683" s="181"/>
      <c r="M30683" s="180"/>
      <c r="N30683" s="180"/>
      <c r="O30683" s="180"/>
    </row>
    <row r="30684" spans="8:15" s="179" customFormat="1" x14ac:dyDescent="0.2">
      <c r="H30684" s="180"/>
      <c r="I30684" s="180"/>
      <c r="L30684" s="181"/>
      <c r="M30684" s="180"/>
      <c r="N30684" s="180"/>
      <c r="O30684" s="180"/>
    </row>
    <row r="30685" spans="8:15" s="179" customFormat="1" x14ac:dyDescent="0.2">
      <c r="H30685" s="180"/>
      <c r="I30685" s="180"/>
      <c r="L30685" s="181"/>
      <c r="M30685" s="180"/>
      <c r="N30685" s="180"/>
      <c r="O30685" s="180"/>
    </row>
    <row r="30686" spans="8:15" s="179" customFormat="1" x14ac:dyDescent="0.2">
      <c r="H30686" s="180"/>
      <c r="I30686" s="180"/>
      <c r="L30686" s="181"/>
      <c r="M30686" s="180"/>
      <c r="N30686" s="180"/>
      <c r="O30686" s="180"/>
    </row>
    <row r="30687" spans="8:15" s="179" customFormat="1" x14ac:dyDescent="0.2">
      <c r="H30687" s="180"/>
      <c r="I30687" s="180"/>
      <c r="L30687" s="181"/>
      <c r="M30687" s="180"/>
      <c r="N30687" s="180"/>
      <c r="O30687" s="180"/>
    </row>
    <row r="30688" spans="8:15" s="179" customFormat="1" x14ac:dyDescent="0.2">
      <c r="H30688" s="180"/>
      <c r="I30688" s="180"/>
      <c r="L30688" s="181"/>
      <c r="M30688" s="180"/>
      <c r="N30688" s="180"/>
      <c r="O30688" s="180"/>
    </row>
    <row r="30689" spans="8:15" s="179" customFormat="1" x14ac:dyDescent="0.2">
      <c r="H30689" s="180"/>
      <c r="I30689" s="180"/>
      <c r="L30689" s="181"/>
      <c r="M30689" s="180"/>
      <c r="N30689" s="180"/>
      <c r="O30689" s="180"/>
    </row>
    <row r="30690" spans="8:15" s="179" customFormat="1" x14ac:dyDescent="0.2">
      <c r="H30690" s="180"/>
      <c r="I30690" s="180"/>
      <c r="L30690" s="181"/>
      <c r="M30690" s="180"/>
      <c r="N30690" s="180"/>
      <c r="O30690" s="180"/>
    </row>
    <row r="30691" spans="8:15" s="179" customFormat="1" x14ac:dyDescent="0.2">
      <c r="H30691" s="180"/>
      <c r="I30691" s="180"/>
      <c r="L30691" s="181"/>
      <c r="M30691" s="180"/>
      <c r="N30691" s="180"/>
      <c r="O30691" s="180"/>
    </row>
    <row r="30692" spans="8:15" s="179" customFormat="1" x14ac:dyDescent="0.2">
      <c r="H30692" s="180"/>
      <c r="I30692" s="180"/>
      <c r="L30692" s="181"/>
      <c r="M30692" s="180"/>
      <c r="N30692" s="180"/>
      <c r="O30692" s="180"/>
    </row>
    <row r="30693" spans="8:15" s="179" customFormat="1" x14ac:dyDescent="0.2">
      <c r="H30693" s="180"/>
      <c r="I30693" s="180"/>
      <c r="L30693" s="181"/>
      <c r="M30693" s="180"/>
      <c r="N30693" s="180"/>
      <c r="O30693" s="180"/>
    </row>
    <row r="30694" spans="8:15" s="179" customFormat="1" x14ac:dyDescent="0.2">
      <c r="H30694" s="180"/>
      <c r="I30694" s="180"/>
      <c r="L30694" s="181"/>
      <c r="M30694" s="180"/>
      <c r="N30694" s="180"/>
      <c r="O30694" s="180"/>
    </row>
    <row r="30695" spans="8:15" s="179" customFormat="1" x14ac:dyDescent="0.2">
      <c r="H30695" s="180"/>
      <c r="I30695" s="180"/>
      <c r="L30695" s="181"/>
      <c r="M30695" s="180"/>
      <c r="N30695" s="180"/>
      <c r="O30695" s="180"/>
    </row>
    <row r="30696" spans="8:15" s="179" customFormat="1" x14ac:dyDescent="0.2">
      <c r="H30696" s="180"/>
      <c r="I30696" s="180"/>
      <c r="L30696" s="181"/>
      <c r="M30696" s="180"/>
      <c r="N30696" s="180"/>
      <c r="O30696" s="180"/>
    </row>
    <row r="30697" spans="8:15" s="179" customFormat="1" x14ac:dyDescent="0.2">
      <c r="H30697" s="180"/>
      <c r="I30697" s="180"/>
      <c r="L30697" s="181"/>
      <c r="M30697" s="180"/>
      <c r="N30697" s="180"/>
      <c r="O30697" s="180"/>
    </row>
    <row r="30698" spans="8:15" s="179" customFormat="1" x14ac:dyDescent="0.2">
      <c r="H30698" s="180"/>
      <c r="I30698" s="180"/>
      <c r="L30698" s="181"/>
      <c r="M30698" s="180"/>
      <c r="N30698" s="180"/>
      <c r="O30698" s="180"/>
    </row>
    <row r="30699" spans="8:15" s="179" customFormat="1" x14ac:dyDescent="0.2">
      <c r="H30699" s="180"/>
      <c r="I30699" s="180"/>
      <c r="L30699" s="181"/>
      <c r="M30699" s="180"/>
      <c r="N30699" s="180"/>
      <c r="O30699" s="180"/>
    </row>
    <row r="30700" spans="8:15" s="179" customFormat="1" x14ac:dyDescent="0.2">
      <c r="H30700" s="180"/>
      <c r="I30700" s="180"/>
      <c r="L30700" s="181"/>
      <c r="M30700" s="180"/>
      <c r="N30700" s="180"/>
      <c r="O30700" s="180"/>
    </row>
    <row r="30701" spans="8:15" s="179" customFormat="1" x14ac:dyDescent="0.2">
      <c r="H30701" s="180"/>
      <c r="I30701" s="180"/>
      <c r="L30701" s="181"/>
      <c r="M30701" s="180"/>
      <c r="N30701" s="180"/>
      <c r="O30701" s="180"/>
    </row>
    <row r="30702" spans="8:15" s="179" customFormat="1" x14ac:dyDescent="0.2">
      <c r="H30702" s="180"/>
      <c r="I30702" s="180"/>
      <c r="L30702" s="181"/>
      <c r="M30702" s="180"/>
      <c r="N30702" s="180"/>
      <c r="O30702" s="180"/>
    </row>
    <row r="30703" spans="8:15" s="179" customFormat="1" x14ac:dyDescent="0.2">
      <c r="H30703" s="180"/>
      <c r="I30703" s="180"/>
      <c r="L30703" s="181"/>
      <c r="M30703" s="180"/>
      <c r="N30703" s="180"/>
      <c r="O30703" s="180"/>
    </row>
    <row r="30704" spans="8:15" s="179" customFormat="1" x14ac:dyDescent="0.2">
      <c r="H30704" s="180"/>
      <c r="I30704" s="180"/>
      <c r="L30704" s="181"/>
      <c r="M30704" s="180"/>
      <c r="N30704" s="180"/>
      <c r="O30704" s="180"/>
    </row>
    <row r="30705" spans="8:15" s="179" customFormat="1" x14ac:dyDescent="0.2">
      <c r="H30705" s="180"/>
      <c r="I30705" s="180"/>
      <c r="L30705" s="181"/>
      <c r="M30705" s="180"/>
      <c r="N30705" s="180"/>
      <c r="O30705" s="180"/>
    </row>
    <row r="30706" spans="8:15" s="179" customFormat="1" x14ac:dyDescent="0.2">
      <c r="H30706" s="180"/>
      <c r="I30706" s="180"/>
      <c r="L30706" s="181"/>
      <c r="M30706" s="180"/>
      <c r="N30706" s="180"/>
      <c r="O30706" s="180"/>
    </row>
    <row r="30707" spans="8:15" s="179" customFormat="1" x14ac:dyDescent="0.2">
      <c r="H30707" s="180"/>
      <c r="I30707" s="180"/>
      <c r="L30707" s="181"/>
      <c r="M30707" s="180"/>
      <c r="N30707" s="180"/>
      <c r="O30707" s="180"/>
    </row>
    <row r="30708" spans="8:15" s="179" customFormat="1" x14ac:dyDescent="0.2">
      <c r="H30708" s="180"/>
      <c r="I30708" s="180"/>
      <c r="L30708" s="181"/>
      <c r="M30708" s="180"/>
      <c r="N30708" s="180"/>
      <c r="O30708" s="180"/>
    </row>
    <row r="30709" spans="8:15" s="179" customFormat="1" x14ac:dyDescent="0.2">
      <c r="H30709" s="180"/>
      <c r="I30709" s="180"/>
      <c r="L30709" s="181"/>
      <c r="M30709" s="180"/>
      <c r="N30709" s="180"/>
      <c r="O30709" s="180"/>
    </row>
    <row r="30710" spans="8:15" s="179" customFormat="1" x14ac:dyDescent="0.2">
      <c r="H30710" s="180"/>
      <c r="I30710" s="180"/>
      <c r="L30710" s="181"/>
      <c r="M30710" s="180"/>
      <c r="N30710" s="180"/>
      <c r="O30710" s="180"/>
    </row>
    <row r="30711" spans="8:15" s="179" customFormat="1" x14ac:dyDescent="0.2">
      <c r="H30711" s="180"/>
      <c r="I30711" s="180"/>
      <c r="L30711" s="181"/>
      <c r="M30711" s="180"/>
      <c r="N30711" s="180"/>
      <c r="O30711" s="180"/>
    </row>
    <row r="30712" spans="8:15" s="179" customFormat="1" x14ac:dyDescent="0.2">
      <c r="H30712" s="180"/>
      <c r="I30712" s="180"/>
      <c r="L30712" s="181"/>
      <c r="M30712" s="180"/>
      <c r="N30712" s="180"/>
      <c r="O30712" s="180"/>
    </row>
    <row r="30713" spans="8:15" s="179" customFormat="1" x14ac:dyDescent="0.2">
      <c r="H30713" s="180"/>
      <c r="I30713" s="180"/>
      <c r="L30713" s="181"/>
      <c r="M30713" s="180"/>
      <c r="N30713" s="180"/>
      <c r="O30713" s="180"/>
    </row>
    <row r="30714" spans="8:15" s="179" customFormat="1" x14ac:dyDescent="0.2">
      <c r="H30714" s="180"/>
      <c r="I30714" s="180"/>
      <c r="L30714" s="181"/>
      <c r="M30714" s="180"/>
      <c r="N30714" s="180"/>
      <c r="O30714" s="180"/>
    </row>
    <row r="30715" spans="8:15" s="179" customFormat="1" x14ac:dyDescent="0.2">
      <c r="H30715" s="180"/>
      <c r="I30715" s="180"/>
      <c r="L30715" s="181"/>
      <c r="M30715" s="180"/>
      <c r="N30715" s="180"/>
      <c r="O30715" s="180"/>
    </row>
    <row r="30716" spans="8:15" s="179" customFormat="1" x14ac:dyDescent="0.2">
      <c r="H30716" s="180"/>
      <c r="I30716" s="180"/>
      <c r="L30716" s="181"/>
      <c r="M30716" s="180"/>
      <c r="N30716" s="180"/>
      <c r="O30716" s="180"/>
    </row>
    <row r="30717" spans="8:15" s="179" customFormat="1" x14ac:dyDescent="0.2">
      <c r="H30717" s="180"/>
      <c r="I30717" s="180"/>
      <c r="L30717" s="181"/>
      <c r="M30717" s="180"/>
      <c r="N30717" s="180"/>
      <c r="O30717" s="180"/>
    </row>
    <row r="30718" spans="8:15" s="179" customFormat="1" x14ac:dyDescent="0.2">
      <c r="H30718" s="180"/>
      <c r="I30718" s="180"/>
      <c r="L30718" s="181"/>
      <c r="M30718" s="180"/>
      <c r="N30718" s="180"/>
      <c r="O30718" s="180"/>
    </row>
    <row r="30719" spans="8:15" s="179" customFormat="1" x14ac:dyDescent="0.2">
      <c r="H30719" s="180"/>
      <c r="I30719" s="180"/>
      <c r="L30719" s="181"/>
      <c r="M30719" s="180"/>
      <c r="N30719" s="180"/>
      <c r="O30719" s="180"/>
    </row>
    <row r="30720" spans="8:15" s="179" customFormat="1" x14ac:dyDescent="0.2">
      <c r="H30720" s="180"/>
      <c r="I30720" s="180"/>
      <c r="L30720" s="181"/>
      <c r="M30720" s="180"/>
      <c r="N30720" s="180"/>
      <c r="O30720" s="180"/>
    </row>
    <row r="30721" spans="8:15" s="179" customFormat="1" x14ac:dyDescent="0.2">
      <c r="H30721" s="180"/>
      <c r="I30721" s="180"/>
      <c r="L30721" s="181"/>
      <c r="M30721" s="180"/>
      <c r="N30721" s="180"/>
      <c r="O30721" s="180"/>
    </row>
    <row r="30722" spans="8:15" s="179" customFormat="1" x14ac:dyDescent="0.2">
      <c r="H30722" s="180"/>
      <c r="I30722" s="180"/>
      <c r="L30722" s="181"/>
      <c r="M30722" s="180"/>
      <c r="N30722" s="180"/>
      <c r="O30722" s="180"/>
    </row>
    <row r="30723" spans="8:15" s="179" customFormat="1" x14ac:dyDescent="0.2">
      <c r="H30723" s="180"/>
      <c r="I30723" s="180"/>
      <c r="L30723" s="181"/>
      <c r="M30723" s="180"/>
      <c r="N30723" s="180"/>
      <c r="O30723" s="180"/>
    </row>
    <row r="30724" spans="8:15" s="179" customFormat="1" x14ac:dyDescent="0.2">
      <c r="H30724" s="180"/>
      <c r="I30724" s="180"/>
      <c r="L30724" s="181"/>
      <c r="M30724" s="180"/>
      <c r="N30724" s="180"/>
      <c r="O30724" s="180"/>
    </row>
    <row r="30725" spans="8:15" s="179" customFormat="1" x14ac:dyDescent="0.2">
      <c r="H30725" s="180"/>
      <c r="I30725" s="180"/>
      <c r="L30725" s="181"/>
      <c r="M30725" s="180"/>
      <c r="N30725" s="180"/>
      <c r="O30725" s="180"/>
    </row>
    <row r="30726" spans="8:15" s="179" customFormat="1" x14ac:dyDescent="0.2">
      <c r="H30726" s="180"/>
      <c r="I30726" s="180"/>
      <c r="L30726" s="181"/>
      <c r="M30726" s="180"/>
      <c r="N30726" s="180"/>
      <c r="O30726" s="180"/>
    </row>
    <row r="30727" spans="8:15" s="179" customFormat="1" x14ac:dyDescent="0.2">
      <c r="H30727" s="180"/>
      <c r="I30727" s="180"/>
      <c r="L30727" s="181"/>
      <c r="M30727" s="180"/>
      <c r="N30727" s="180"/>
      <c r="O30727" s="180"/>
    </row>
    <row r="30728" spans="8:15" s="179" customFormat="1" x14ac:dyDescent="0.2">
      <c r="H30728" s="180"/>
      <c r="I30728" s="180"/>
      <c r="L30728" s="181"/>
      <c r="M30728" s="180"/>
      <c r="N30728" s="180"/>
      <c r="O30728" s="180"/>
    </row>
    <row r="30729" spans="8:15" s="179" customFormat="1" x14ac:dyDescent="0.2">
      <c r="H30729" s="180"/>
      <c r="I30729" s="180"/>
      <c r="L30729" s="181"/>
      <c r="M30729" s="180"/>
      <c r="N30729" s="180"/>
      <c r="O30729" s="180"/>
    </row>
    <row r="30730" spans="8:15" s="179" customFormat="1" x14ac:dyDescent="0.2">
      <c r="H30730" s="180"/>
      <c r="I30730" s="180"/>
      <c r="L30730" s="181"/>
      <c r="M30730" s="180"/>
      <c r="N30730" s="180"/>
      <c r="O30730" s="180"/>
    </row>
    <row r="30731" spans="8:15" s="179" customFormat="1" x14ac:dyDescent="0.2">
      <c r="H30731" s="180"/>
      <c r="I30731" s="180"/>
      <c r="L30731" s="181"/>
      <c r="M30731" s="180"/>
      <c r="N30731" s="180"/>
      <c r="O30731" s="180"/>
    </row>
    <row r="30732" spans="8:15" s="179" customFormat="1" x14ac:dyDescent="0.2">
      <c r="H30732" s="180"/>
      <c r="I30732" s="180"/>
      <c r="L30732" s="181"/>
      <c r="M30732" s="180"/>
      <c r="N30732" s="180"/>
      <c r="O30732" s="180"/>
    </row>
    <row r="30733" spans="8:15" s="179" customFormat="1" x14ac:dyDescent="0.2">
      <c r="H30733" s="180"/>
      <c r="I30733" s="180"/>
      <c r="L30733" s="181"/>
      <c r="M30733" s="180"/>
      <c r="N30733" s="180"/>
      <c r="O30733" s="180"/>
    </row>
    <row r="30734" spans="8:15" s="179" customFormat="1" x14ac:dyDescent="0.2">
      <c r="H30734" s="180"/>
      <c r="I30734" s="180"/>
      <c r="L30734" s="181"/>
      <c r="M30734" s="180"/>
      <c r="N30734" s="180"/>
      <c r="O30734" s="180"/>
    </row>
    <row r="30735" spans="8:15" s="179" customFormat="1" x14ac:dyDescent="0.2">
      <c r="H30735" s="180"/>
      <c r="I30735" s="180"/>
      <c r="L30735" s="181"/>
      <c r="M30735" s="180"/>
      <c r="N30735" s="180"/>
      <c r="O30735" s="180"/>
    </row>
    <row r="30736" spans="8:15" s="179" customFormat="1" x14ac:dyDescent="0.2">
      <c r="H30736" s="180"/>
      <c r="I30736" s="180"/>
      <c r="L30736" s="181"/>
      <c r="M30736" s="180"/>
      <c r="N30736" s="180"/>
      <c r="O30736" s="180"/>
    </row>
    <row r="30737" spans="8:15" s="179" customFormat="1" x14ac:dyDescent="0.2">
      <c r="H30737" s="180"/>
      <c r="I30737" s="180"/>
      <c r="L30737" s="181"/>
      <c r="M30737" s="180"/>
      <c r="N30737" s="180"/>
      <c r="O30737" s="180"/>
    </row>
    <row r="30738" spans="8:15" s="179" customFormat="1" x14ac:dyDescent="0.2">
      <c r="H30738" s="180"/>
      <c r="I30738" s="180"/>
      <c r="L30738" s="181"/>
      <c r="M30738" s="180"/>
      <c r="N30738" s="180"/>
      <c r="O30738" s="180"/>
    </row>
    <row r="30739" spans="8:15" s="179" customFormat="1" x14ac:dyDescent="0.2">
      <c r="H30739" s="180"/>
      <c r="I30739" s="180"/>
      <c r="L30739" s="181"/>
      <c r="M30739" s="180"/>
      <c r="N30739" s="180"/>
      <c r="O30739" s="180"/>
    </row>
    <row r="30740" spans="8:15" s="179" customFormat="1" x14ac:dyDescent="0.2">
      <c r="H30740" s="180"/>
      <c r="I30740" s="180"/>
      <c r="L30740" s="181"/>
      <c r="M30740" s="180"/>
      <c r="N30740" s="180"/>
      <c r="O30740" s="180"/>
    </row>
    <row r="30741" spans="8:15" s="179" customFormat="1" x14ac:dyDescent="0.2">
      <c r="H30741" s="180"/>
      <c r="I30741" s="180"/>
      <c r="L30741" s="181"/>
      <c r="M30741" s="180"/>
      <c r="N30741" s="180"/>
      <c r="O30741" s="180"/>
    </row>
    <row r="30742" spans="8:15" s="179" customFormat="1" x14ac:dyDescent="0.2">
      <c r="H30742" s="180"/>
      <c r="I30742" s="180"/>
      <c r="L30742" s="181"/>
      <c r="M30742" s="180"/>
      <c r="N30742" s="180"/>
      <c r="O30742" s="180"/>
    </row>
    <row r="30743" spans="8:15" s="179" customFormat="1" x14ac:dyDescent="0.2">
      <c r="H30743" s="180"/>
      <c r="I30743" s="180"/>
      <c r="L30743" s="181"/>
      <c r="M30743" s="180"/>
      <c r="N30743" s="180"/>
      <c r="O30743" s="180"/>
    </row>
    <row r="30744" spans="8:15" s="179" customFormat="1" x14ac:dyDescent="0.2">
      <c r="H30744" s="180"/>
      <c r="I30744" s="180"/>
      <c r="L30744" s="181"/>
      <c r="M30744" s="180"/>
      <c r="N30744" s="180"/>
      <c r="O30744" s="180"/>
    </row>
    <row r="30745" spans="8:15" s="179" customFormat="1" x14ac:dyDescent="0.2">
      <c r="H30745" s="180"/>
      <c r="I30745" s="180"/>
      <c r="L30745" s="181"/>
      <c r="M30745" s="180"/>
      <c r="N30745" s="180"/>
      <c r="O30745" s="180"/>
    </row>
    <row r="30746" spans="8:15" s="179" customFormat="1" x14ac:dyDescent="0.2">
      <c r="H30746" s="180"/>
      <c r="I30746" s="180"/>
      <c r="L30746" s="181"/>
      <c r="M30746" s="180"/>
      <c r="N30746" s="180"/>
      <c r="O30746" s="180"/>
    </row>
    <row r="30747" spans="8:15" s="179" customFormat="1" x14ac:dyDescent="0.2">
      <c r="H30747" s="180"/>
      <c r="I30747" s="180"/>
      <c r="L30747" s="181"/>
      <c r="M30747" s="180"/>
      <c r="N30747" s="180"/>
      <c r="O30747" s="180"/>
    </row>
    <row r="30748" spans="8:15" s="179" customFormat="1" x14ac:dyDescent="0.2">
      <c r="H30748" s="180"/>
      <c r="I30748" s="180"/>
      <c r="L30748" s="181"/>
      <c r="M30748" s="180"/>
      <c r="N30748" s="180"/>
      <c r="O30748" s="180"/>
    </row>
    <row r="30749" spans="8:15" s="179" customFormat="1" x14ac:dyDescent="0.2">
      <c r="H30749" s="180"/>
      <c r="I30749" s="180"/>
      <c r="L30749" s="181"/>
      <c r="M30749" s="180"/>
      <c r="N30749" s="180"/>
      <c r="O30749" s="180"/>
    </row>
    <row r="30750" spans="8:15" s="179" customFormat="1" x14ac:dyDescent="0.2">
      <c r="H30750" s="180"/>
      <c r="I30750" s="180"/>
      <c r="L30750" s="181"/>
      <c r="M30750" s="180"/>
      <c r="N30750" s="180"/>
      <c r="O30750" s="180"/>
    </row>
    <row r="30751" spans="8:15" s="179" customFormat="1" x14ac:dyDescent="0.2">
      <c r="H30751" s="180"/>
      <c r="I30751" s="180"/>
      <c r="L30751" s="181"/>
      <c r="M30751" s="180"/>
      <c r="N30751" s="180"/>
      <c r="O30751" s="180"/>
    </row>
    <row r="30752" spans="8:15" s="179" customFormat="1" x14ac:dyDescent="0.2">
      <c r="H30752" s="180"/>
      <c r="I30752" s="180"/>
      <c r="L30752" s="181"/>
      <c r="M30752" s="180"/>
      <c r="N30752" s="180"/>
      <c r="O30752" s="180"/>
    </row>
    <row r="30753" spans="8:15" s="179" customFormat="1" x14ac:dyDescent="0.2">
      <c r="H30753" s="180"/>
      <c r="I30753" s="180"/>
      <c r="L30753" s="181"/>
      <c r="M30753" s="180"/>
      <c r="N30753" s="180"/>
      <c r="O30753" s="180"/>
    </row>
    <row r="30754" spans="8:15" s="179" customFormat="1" x14ac:dyDescent="0.2">
      <c r="H30754" s="180"/>
      <c r="I30754" s="180"/>
      <c r="L30754" s="181"/>
      <c r="M30754" s="180"/>
      <c r="N30754" s="180"/>
      <c r="O30754" s="180"/>
    </row>
    <row r="30755" spans="8:15" s="179" customFormat="1" x14ac:dyDescent="0.2">
      <c r="H30755" s="180"/>
      <c r="I30755" s="180"/>
      <c r="L30755" s="181"/>
      <c r="M30755" s="180"/>
      <c r="N30755" s="180"/>
      <c r="O30755" s="180"/>
    </row>
    <row r="30756" spans="8:15" s="179" customFormat="1" x14ac:dyDescent="0.2">
      <c r="H30756" s="180"/>
      <c r="I30756" s="180"/>
      <c r="L30756" s="181"/>
      <c r="M30756" s="180"/>
      <c r="N30756" s="180"/>
      <c r="O30756" s="180"/>
    </row>
    <row r="30757" spans="8:15" s="179" customFormat="1" x14ac:dyDescent="0.2">
      <c r="H30757" s="180"/>
      <c r="I30757" s="180"/>
      <c r="L30757" s="181"/>
      <c r="M30757" s="180"/>
      <c r="N30757" s="180"/>
      <c r="O30757" s="180"/>
    </row>
    <row r="30758" spans="8:15" s="179" customFormat="1" x14ac:dyDescent="0.2">
      <c r="H30758" s="180"/>
      <c r="I30758" s="180"/>
      <c r="L30758" s="181"/>
      <c r="M30758" s="180"/>
      <c r="N30758" s="180"/>
      <c r="O30758" s="180"/>
    </row>
    <row r="30759" spans="8:15" s="179" customFormat="1" x14ac:dyDescent="0.2">
      <c r="H30759" s="180"/>
      <c r="I30759" s="180"/>
      <c r="L30759" s="181"/>
      <c r="M30759" s="180"/>
      <c r="N30759" s="180"/>
      <c r="O30759" s="180"/>
    </row>
    <row r="30760" spans="8:15" s="179" customFormat="1" x14ac:dyDescent="0.2">
      <c r="H30760" s="180"/>
      <c r="I30760" s="180"/>
      <c r="L30760" s="181"/>
      <c r="M30760" s="180"/>
      <c r="N30760" s="180"/>
      <c r="O30760" s="180"/>
    </row>
    <row r="30761" spans="8:15" s="179" customFormat="1" x14ac:dyDescent="0.2">
      <c r="H30761" s="180"/>
      <c r="I30761" s="180"/>
      <c r="L30761" s="181"/>
      <c r="M30761" s="180"/>
      <c r="N30761" s="180"/>
      <c r="O30761" s="180"/>
    </row>
    <row r="30762" spans="8:15" s="179" customFormat="1" x14ac:dyDescent="0.2">
      <c r="H30762" s="180"/>
      <c r="I30762" s="180"/>
      <c r="L30762" s="181"/>
      <c r="M30762" s="180"/>
      <c r="N30762" s="180"/>
      <c r="O30762" s="180"/>
    </row>
    <row r="30763" spans="8:15" s="179" customFormat="1" x14ac:dyDescent="0.2">
      <c r="H30763" s="180"/>
      <c r="I30763" s="180"/>
      <c r="L30763" s="181"/>
      <c r="M30763" s="180"/>
      <c r="N30763" s="180"/>
      <c r="O30763" s="180"/>
    </row>
    <row r="30764" spans="8:15" s="179" customFormat="1" x14ac:dyDescent="0.2">
      <c r="H30764" s="180"/>
      <c r="I30764" s="180"/>
      <c r="L30764" s="181"/>
      <c r="M30764" s="180"/>
      <c r="N30764" s="180"/>
      <c r="O30764" s="180"/>
    </row>
    <row r="30765" spans="8:15" s="179" customFormat="1" x14ac:dyDescent="0.2">
      <c r="H30765" s="180"/>
      <c r="I30765" s="180"/>
      <c r="L30765" s="181"/>
      <c r="M30765" s="180"/>
      <c r="N30765" s="180"/>
      <c r="O30765" s="180"/>
    </row>
    <row r="30766" spans="8:15" s="179" customFormat="1" x14ac:dyDescent="0.2">
      <c r="H30766" s="180"/>
      <c r="I30766" s="180"/>
      <c r="L30766" s="181"/>
      <c r="M30766" s="180"/>
      <c r="N30766" s="180"/>
      <c r="O30766" s="180"/>
    </row>
    <row r="30767" spans="8:15" s="179" customFormat="1" x14ac:dyDescent="0.2">
      <c r="H30767" s="180"/>
      <c r="I30767" s="180"/>
      <c r="L30767" s="181"/>
      <c r="M30767" s="180"/>
      <c r="N30767" s="180"/>
      <c r="O30767" s="180"/>
    </row>
    <row r="30768" spans="8:15" s="179" customFormat="1" x14ac:dyDescent="0.2">
      <c r="H30768" s="180"/>
      <c r="I30768" s="180"/>
      <c r="L30768" s="181"/>
      <c r="M30768" s="180"/>
      <c r="N30768" s="180"/>
      <c r="O30768" s="180"/>
    </row>
    <row r="30769" spans="8:15" s="179" customFormat="1" x14ac:dyDescent="0.2">
      <c r="H30769" s="180"/>
      <c r="I30769" s="180"/>
      <c r="L30769" s="181"/>
      <c r="M30769" s="180"/>
      <c r="N30769" s="180"/>
      <c r="O30769" s="180"/>
    </row>
    <row r="30770" spans="8:15" s="179" customFormat="1" x14ac:dyDescent="0.2">
      <c r="H30770" s="180"/>
      <c r="I30770" s="180"/>
      <c r="L30770" s="181"/>
      <c r="M30770" s="180"/>
      <c r="N30770" s="180"/>
      <c r="O30770" s="180"/>
    </row>
    <row r="30771" spans="8:15" s="179" customFormat="1" x14ac:dyDescent="0.2">
      <c r="H30771" s="180"/>
      <c r="I30771" s="180"/>
      <c r="L30771" s="181"/>
      <c r="M30771" s="180"/>
      <c r="N30771" s="180"/>
      <c r="O30771" s="180"/>
    </row>
    <row r="30772" spans="8:15" s="179" customFormat="1" x14ac:dyDescent="0.2">
      <c r="H30772" s="180"/>
      <c r="I30772" s="180"/>
      <c r="L30772" s="181"/>
      <c r="M30772" s="180"/>
      <c r="N30772" s="180"/>
      <c r="O30772" s="180"/>
    </row>
    <row r="30773" spans="8:15" s="179" customFormat="1" x14ac:dyDescent="0.2">
      <c r="H30773" s="180"/>
      <c r="I30773" s="180"/>
      <c r="L30773" s="181"/>
      <c r="M30773" s="180"/>
      <c r="N30773" s="180"/>
      <c r="O30773" s="180"/>
    </row>
    <row r="30774" spans="8:15" s="179" customFormat="1" x14ac:dyDescent="0.2">
      <c r="H30774" s="180"/>
      <c r="I30774" s="180"/>
      <c r="L30774" s="181"/>
      <c r="M30774" s="180"/>
      <c r="N30774" s="180"/>
      <c r="O30774" s="180"/>
    </row>
    <row r="30775" spans="8:15" s="179" customFormat="1" x14ac:dyDescent="0.2">
      <c r="H30775" s="180"/>
      <c r="I30775" s="180"/>
      <c r="L30775" s="181"/>
      <c r="M30775" s="180"/>
      <c r="N30775" s="180"/>
      <c r="O30775" s="180"/>
    </row>
    <row r="30776" spans="8:15" s="179" customFormat="1" x14ac:dyDescent="0.2">
      <c r="H30776" s="180"/>
      <c r="I30776" s="180"/>
      <c r="L30776" s="181"/>
      <c r="M30776" s="180"/>
      <c r="N30776" s="180"/>
      <c r="O30776" s="180"/>
    </row>
    <row r="30777" spans="8:15" s="179" customFormat="1" x14ac:dyDescent="0.2">
      <c r="H30777" s="180"/>
      <c r="I30777" s="180"/>
      <c r="L30777" s="181"/>
      <c r="M30777" s="180"/>
      <c r="N30777" s="180"/>
      <c r="O30777" s="180"/>
    </row>
    <row r="30778" spans="8:15" s="179" customFormat="1" x14ac:dyDescent="0.2">
      <c r="H30778" s="180"/>
      <c r="I30778" s="180"/>
      <c r="L30778" s="181"/>
      <c r="M30778" s="180"/>
      <c r="N30778" s="180"/>
      <c r="O30778" s="180"/>
    </row>
    <row r="30779" spans="8:15" s="179" customFormat="1" x14ac:dyDescent="0.2">
      <c r="H30779" s="180"/>
      <c r="I30779" s="180"/>
      <c r="L30779" s="181"/>
      <c r="M30779" s="180"/>
      <c r="N30779" s="180"/>
      <c r="O30779" s="180"/>
    </row>
    <row r="30780" spans="8:15" s="179" customFormat="1" x14ac:dyDescent="0.2">
      <c r="H30780" s="180"/>
      <c r="I30780" s="180"/>
      <c r="L30780" s="181"/>
      <c r="M30780" s="180"/>
      <c r="N30780" s="180"/>
      <c r="O30780" s="180"/>
    </row>
    <row r="30781" spans="8:15" s="179" customFormat="1" x14ac:dyDescent="0.2">
      <c r="H30781" s="180"/>
      <c r="I30781" s="180"/>
      <c r="L30781" s="181"/>
      <c r="M30781" s="180"/>
      <c r="N30781" s="180"/>
      <c r="O30781" s="180"/>
    </row>
    <row r="30782" spans="8:15" s="179" customFormat="1" x14ac:dyDescent="0.2">
      <c r="H30782" s="180"/>
      <c r="I30782" s="180"/>
      <c r="L30782" s="181"/>
      <c r="M30782" s="180"/>
      <c r="N30782" s="180"/>
      <c r="O30782" s="180"/>
    </row>
    <row r="30783" spans="8:15" s="179" customFormat="1" x14ac:dyDescent="0.2">
      <c r="H30783" s="180"/>
      <c r="I30783" s="180"/>
      <c r="L30783" s="181"/>
      <c r="M30783" s="180"/>
      <c r="N30783" s="180"/>
      <c r="O30783" s="180"/>
    </row>
    <row r="30784" spans="8:15" s="179" customFormat="1" x14ac:dyDescent="0.2">
      <c r="H30784" s="180"/>
      <c r="I30784" s="180"/>
      <c r="L30784" s="181"/>
      <c r="M30784" s="180"/>
      <c r="N30784" s="180"/>
      <c r="O30784" s="180"/>
    </row>
    <row r="30785" spans="8:15" s="179" customFormat="1" x14ac:dyDescent="0.2">
      <c r="H30785" s="180"/>
      <c r="I30785" s="180"/>
      <c r="L30785" s="181"/>
      <c r="M30785" s="180"/>
      <c r="N30785" s="180"/>
      <c r="O30785" s="180"/>
    </row>
    <row r="30786" spans="8:15" s="179" customFormat="1" x14ac:dyDescent="0.2">
      <c r="H30786" s="180"/>
      <c r="I30786" s="180"/>
      <c r="L30786" s="181"/>
      <c r="M30786" s="180"/>
      <c r="N30786" s="180"/>
      <c r="O30786" s="180"/>
    </row>
    <row r="30787" spans="8:15" s="179" customFormat="1" x14ac:dyDescent="0.2">
      <c r="H30787" s="180"/>
      <c r="I30787" s="180"/>
      <c r="L30787" s="181"/>
      <c r="M30787" s="180"/>
      <c r="N30787" s="180"/>
      <c r="O30787" s="180"/>
    </row>
    <row r="30788" spans="8:15" s="179" customFormat="1" x14ac:dyDescent="0.2">
      <c r="H30788" s="180"/>
      <c r="I30788" s="180"/>
      <c r="L30788" s="181"/>
      <c r="M30788" s="180"/>
      <c r="N30788" s="180"/>
      <c r="O30788" s="180"/>
    </row>
    <row r="30789" spans="8:15" s="179" customFormat="1" x14ac:dyDescent="0.2">
      <c r="H30789" s="180"/>
      <c r="I30789" s="180"/>
      <c r="L30789" s="181"/>
      <c r="M30789" s="180"/>
      <c r="N30789" s="180"/>
      <c r="O30789" s="180"/>
    </row>
    <row r="30790" spans="8:15" s="179" customFormat="1" x14ac:dyDescent="0.2">
      <c r="H30790" s="180"/>
      <c r="I30790" s="180"/>
      <c r="L30790" s="181"/>
      <c r="M30790" s="180"/>
      <c r="N30790" s="180"/>
      <c r="O30790" s="180"/>
    </row>
    <row r="30791" spans="8:15" s="179" customFormat="1" x14ac:dyDescent="0.2">
      <c r="H30791" s="180"/>
      <c r="I30791" s="180"/>
      <c r="L30791" s="181"/>
      <c r="M30791" s="180"/>
      <c r="N30791" s="180"/>
      <c r="O30791" s="180"/>
    </row>
    <row r="30792" spans="8:15" s="179" customFormat="1" x14ac:dyDescent="0.2">
      <c r="H30792" s="180"/>
      <c r="I30792" s="180"/>
      <c r="L30792" s="181"/>
      <c r="M30792" s="180"/>
      <c r="N30792" s="180"/>
      <c r="O30792" s="180"/>
    </row>
    <row r="30793" spans="8:15" s="179" customFormat="1" x14ac:dyDescent="0.2">
      <c r="H30793" s="180"/>
      <c r="I30793" s="180"/>
      <c r="L30793" s="181"/>
      <c r="M30793" s="180"/>
      <c r="N30793" s="180"/>
      <c r="O30793" s="180"/>
    </row>
    <row r="30794" spans="8:15" s="179" customFormat="1" x14ac:dyDescent="0.2">
      <c r="H30794" s="180"/>
      <c r="I30794" s="180"/>
      <c r="L30794" s="181"/>
      <c r="M30794" s="180"/>
      <c r="N30794" s="180"/>
      <c r="O30794" s="180"/>
    </row>
    <row r="30795" spans="8:15" s="179" customFormat="1" x14ac:dyDescent="0.2">
      <c r="H30795" s="180"/>
      <c r="I30795" s="180"/>
      <c r="L30795" s="181"/>
      <c r="M30795" s="180"/>
      <c r="N30795" s="180"/>
      <c r="O30795" s="180"/>
    </row>
    <row r="30796" spans="8:15" s="179" customFormat="1" x14ac:dyDescent="0.2">
      <c r="H30796" s="180"/>
      <c r="I30796" s="180"/>
      <c r="L30796" s="181"/>
      <c r="M30796" s="180"/>
      <c r="N30796" s="180"/>
      <c r="O30796" s="180"/>
    </row>
    <row r="30797" spans="8:15" s="179" customFormat="1" x14ac:dyDescent="0.2">
      <c r="H30797" s="180"/>
      <c r="I30797" s="180"/>
      <c r="L30797" s="181"/>
      <c r="M30797" s="180"/>
      <c r="N30797" s="180"/>
      <c r="O30797" s="180"/>
    </row>
    <row r="30798" spans="8:15" s="179" customFormat="1" x14ac:dyDescent="0.2">
      <c r="H30798" s="180"/>
      <c r="I30798" s="180"/>
      <c r="L30798" s="181"/>
      <c r="M30798" s="180"/>
      <c r="N30798" s="180"/>
      <c r="O30798" s="180"/>
    </row>
    <row r="30799" spans="8:15" s="179" customFormat="1" x14ac:dyDescent="0.2">
      <c r="H30799" s="180"/>
      <c r="I30799" s="180"/>
      <c r="L30799" s="181"/>
      <c r="M30799" s="180"/>
      <c r="N30799" s="180"/>
      <c r="O30799" s="180"/>
    </row>
    <row r="30800" spans="8:15" s="179" customFormat="1" x14ac:dyDescent="0.2">
      <c r="H30800" s="180"/>
      <c r="I30800" s="180"/>
      <c r="L30800" s="181"/>
      <c r="M30800" s="180"/>
      <c r="N30800" s="180"/>
      <c r="O30800" s="180"/>
    </row>
    <row r="30801" spans="8:15" s="179" customFormat="1" x14ac:dyDescent="0.2">
      <c r="H30801" s="180"/>
      <c r="I30801" s="180"/>
      <c r="L30801" s="181"/>
      <c r="M30801" s="180"/>
      <c r="N30801" s="180"/>
      <c r="O30801" s="180"/>
    </row>
    <row r="30802" spans="8:15" s="179" customFormat="1" x14ac:dyDescent="0.2">
      <c r="H30802" s="180"/>
      <c r="I30802" s="180"/>
      <c r="L30802" s="181"/>
      <c r="M30802" s="180"/>
      <c r="N30802" s="180"/>
      <c r="O30802" s="180"/>
    </row>
    <row r="30803" spans="8:15" s="179" customFormat="1" x14ac:dyDescent="0.2">
      <c r="H30803" s="180"/>
      <c r="I30803" s="180"/>
      <c r="L30803" s="181"/>
      <c r="M30803" s="180"/>
      <c r="N30803" s="180"/>
      <c r="O30803" s="180"/>
    </row>
    <row r="30804" spans="8:15" s="179" customFormat="1" x14ac:dyDescent="0.2">
      <c r="H30804" s="180"/>
      <c r="I30804" s="180"/>
      <c r="L30804" s="181"/>
      <c r="M30804" s="180"/>
      <c r="N30804" s="180"/>
      <c r="O30804" s="180"/>
    </row>
    <row r="30805" spans="8:15" s="179" customFormat="1" x14ac:dyDescent="0.2">
      <c r="H30805" s="180"/>
      <c r="I30805" s="180"/>
      <c r="L30805" s="181"/>
      <c r="M30805" s="180"/>
      <c r="N30805" s="180"/>
      <c r="O30805" s="180"/>
    </row>
    <row r="30806" spans="8:15" s="179" customFormat="1" x14ac:dyDescent="0.2">
      <c r="H30806" s="180"/>
      <c r="I30806" s="180"/>
      <c r="L30806" s="181"/>
      <c r="M30806" s="180"/>
      <c r="N30806" s="180"/>
      <c r="O30806" s="180"/>
    </row>
    <row r="30807" spans="8:15" s="179" customFormat="1" x14ac:dyDescent="0.2">
      <c r="H30807" s="180"/>
      <c r="I30807" s="180"/>
      <c r="L30807" s="181"/>
      <c r="M30807" s="180"/>
      <c r="N30807" s="180"/>
      <c r="O30807" s="180"/>
    </row>
    <row r="30808" spans="8:15" s="179" customFormat="1" x14ac:dyDescent="0.2">
      <c r="H30808" s="180"/>
      <c r="I30808" s="180"/>
      <c r="L30808" s="181"/>
      <c r="M30808" s="180"/>
      <c r="N30808" s="180"/>
      <c r="O30808" s="180"/>
    </row>
    <row r="30809" spans="8:15" s="179" customFormat="1" x14ac:dyDescent="0.2">
      <c r="H30809" s="180"/>
      <c r="I30809" s="180"/>
      <c r="L30809" s="181"/>
      <c r="M30809" s="180"/>
      <c r="N30809" s="180"/>
      <c r="O30809" s="180"/>
    </row>
    <row r="30810" spans="8:15" s="179" customFormat="1" x14ac:dyDescent="0.2">
      <c r="H30810" s="180"/>
      <c r="I30810" s="180"/>
      <c r="L30810" s="181"/>
      <c r="M30810" s="180"/>
      <c r="N30810" s="180"/>
      <c r="O30810" s="180"/>
    </row>
    <row r="30811" spans="8:15" s="179" customFormat="1" x14ac:dyDescent="0.2">
      <c r="H30811" s="180"/>
      <c r="I30811" s="180"/>
      <c r="L30811" s="181"/>
      <c r="M30811" s="180"/>
      <c r="N30811" s="180"/>
      <c r="O30811" s="180"/>
    </row>
    <row r="30812" spans="8:15" s="179" customFormat="1" x14ac:dyDescent="0.2">
      <c r="H30812" s="180"/>
      <c r="I30812" s="180"/>
      <c r="L30812" s="181"/>
      <c r="M30812" s="180"/>
      <c r="N30812" s="180"/>
      <c r="O30812" s="180"/>
    </row>
    <row r="30813" spans="8:15" s="179" customFormat="1" x14ac:dyDescent="0.2">
      <c r="H30813" s="180"/>
      <c r="I30813" s="180"/>
      <c r="L30813" s="181"/>
      <c r="M30813" s="180"/>
      <c r="N30813" s="180"/>
      <c r="O30813" s="180"/>
    </row>
    <row r="30814" spans="8:15" s="179" customFormat="1" x14ac:dyDescent="0.2">
      <c r="H30814" s="180"/>
      <c r="I30814" s="180"/>
      <c r="L30814" s="181"/>
      <c r="M30814" s="180"/>
      <c r="N30814" s="180"/>
      <c r="O30814" s="180"/>
    </row>
    <row r="30815" spans="8:15" s="179" customFormat="1" x14ac:dyDescent="0.2">
      <c r="H30815" s="180"/>
      <c r="I30815" s="180"/>
      <c r="L30815" s="181"/>
      <c r="M30815" s="180"/>
      <c r="N30815" s="180"/>
      <c r="O30815" s="180"/>
    </row>
    <row r="30816" spans="8:15" s="179" customFormat="1" x14ac:dyDescent="0.2">
      <c r="H30816" s="180"/>
      <c r="I30816" s="180"/>
      <c r="L30816" s="181"/>
      <c r="M30816" s="180"/>
      <c r="N30816" s="180"/>
      <c r="O30816" s="180"/>
    </row>
    <row r="30817" spans="8:15" s="179" customFormat="1" x14ac:dyDescent="0.2">
      <c r="H30817" s="180"/>
      <c r="I30817" s="180"/>
      <c r="L30817" s="181"/>
      <c r="M30817" s="180"/>
      <c r="N30817" s="180"/>
      <c r="O30817" s="180"/>
    </row>
    <row r="30818" spans="8:15" s="179" customFormat="1" x14ac:dyDescent="0.2">
      <c r="H30818" s="180"/>
      <c r="I30818" s="180"/>
      <c r="L30818" s="181"/>
      <c r="M30818" s="180"/>
      <c r="N30818" s="180"/>
      <c r="O30818" s="180"/>
    </row>
    <row r="30819" spans="8:15" s="179" customFormat="1" x14ac:dyDescent="0.2">
      <c r="H30819" s="180"/>
      <c r="I30819" s="180"/>
      <c r="L30819" s="181"/>
      <c r="M30819" s="180"/>
      <c r="N30819" s="180"/>
      <c r="O30819" s="180"/>
    </row>
    <row r="30820" spans="8:15" s="179" customFormat="1" x14ac:dyDescent="0.2">
      <c r="H30820" s="180"/>
      <c r="I30820" s="180"/>
      <c r="L30820" s="181"/>
      <c r="M30820" s="180"/>
      <c r="N30820" s="180"/>
      <c r="O30820" s="180"/>
    </row>
    <row r="30821" spans="8:15" s="179" customFormat="1" x14ac:dyDescent="0.2">
      <c r="H30821" s="180"/>
      <c r="I30821" s="180"/>
      <c r="L30821" s="181"/>
      <c r="M30821" s="180"/>
      <c r="N30821" s="180"/>
      <c r="O30821" s="180"/>
    </row>
    <row r="30822" spans="8:15" s="179" customFormat="1" x14ac:dyDescent="0.2">
      <c r="H30822" s="180"/>
      <c r="I30822" s="180"/>
      <c r="L30822" s="181"/>
      <c r="M30822" s="180"/>
      <c r="N30822" s="180"/>
      <c r="O30822" s="180"/>
    </row>
    <row r="30823" spans="8:15" s="179" customFormat="1" x14ac:dyDescent="0.2">
      <c r="H30823" s="180"/>
      <c r="I30823" s="180"/>
      <c r="L30823" s="181"/>
      <c r="M30823" s="180"/>
      <c r="N30823" s="180"/>
      <c r="O30823" s="180"/>
    </row>
    <row r="30824" spans="8:15" s="179" customFormat="1" x14ac:dyDescent="0.2">
      <c r="H30824" s="180"/>
      <c r="I30824" s="180"/>
      <c r="L30824" s="181"/>
      <c r="M30824" s="180"/>
      <c r="N30824" s="180"/>
      <c r="O30824" s="180"/>
    </row>
    <row r="30825" spans="8:15" s="179" customFormat="1" x14ac:dyDescent="0.2">
      <c r="H30825" s="180"/>
      <c r="I30825" s="180"/>
      <c r="L30825" s="181"/>
      <c r="M30825" s="180"/>
      <c r="N30825" s="180"/>
      <c r="O30825" s="180"/>
    </row>
    <row r="30826" spans="8:15" s="179" customFormat="1" x14ac:dyDescent="0.2">
      <c r="H30826" s="180"/>
      <c r="I30826" s="180"/>
      <c r="L30826" s="181"/>
      <c r="M30826" s="180"/>
      <c r="N30826" s="180"/>
      <c r="O30826" s="180"/>
    </row>
    <row r="30827" spans="8:15" s="179" customFormat="1" x14ac:dyDescent="0.2">
      <c r="H30827" s="180"/>
      <c r="I30827" s="180"/>
      <c r="L30827" s="181"/>
      <c r="M30827" s="180"/>
      <c r="N30827" s="180"/>
      <c r="O30827" s="180"/>
    </row>
    <row r="30828" spans="8:15" s="179" customFormat="1" x14ac:dyDescent="0.2">
      <c r="H30828" s="180"/>
      <c r="I30828" s="180"/>
      <c r="L30828" s="181"/>
      <c r="M30828" s="180"/>
      <c r="N30828" s="180"/>
      <c r="O30828" s="180"/>
    </row>
    <row r="30829" spans="8:15" s="179" customFormat="1" x14ac:dyDescent="0.2">
      <c r="H30829" s="180"/>
      <c r="I30829" s="180"/>
      <c r="L30829" s="181"/>
      <c r="M30829" s="180"/>
      <c r="N30829" s="180"/>
      <c r="O30829" s="180"/>
    </row>
    <row r="30830" spans="8:15" s="179" customFormat="1" x14ac:dyDescent="0.2">
      <c r="H30830" s="180"/>
      <c r="I30830" s="180"/>
      <c r="L30830" s="181"/>
      <c r="M30830" s="180"/>
      <c r="N30830" s="180"/>
      <c r="O30830" s="180"/>
    </row>
    <row r="30831" spans="8:15" s="179" customFormat="1" x14ac:dyDescent="0.2">
      <c r="H30831" s="180"/>
      <c r="I30831" s="180"/>
      <c r="L30831" s="181"/>
      <c r="M30831" s="180"/>
      <c r="N30831" s="180"/>
      <c r="O30831" s="180"/>
    </row>
    <row r="30832" spans="8:15" s="179" customFormat="1" x14ac:dyDescent="0.2">
      <c r="H30832" s="180"/>
      <c r="I30832" s="180"/>
      <c r="L30832" s="181"/>
      <c r="M30832" s="180"/>
      <c r="N30832" s="180"/>
      <c r="O30832" s="180"/>
    </row>
    <row r="30833" spans="8:15" s="179" customFormat="1" x14ac:dyDescent="0.2">
      <c r="H30833" s="180"/>
      <c r="I30833" s="180"/>
      <c r="L30833" s="181"/>
      <c r="M30833" s="180"/>
      <c r="N30833" s="180"/>
      <c r="O30833" s="180"/>
    </row>
    <row r="30834" spans="8:15" s="179" customFormat="1" x14ac:dyDescent="0.2">
      <c r="H30834" s="180"/>
      <c r="I30834" s="180"/>
      <c r="L30834" s="181"/>
      <c r="M30834" s="180"/>
      <c r="N30834" s="180"/>
      <c r="O30834" s="180"/>
    </row>
    <row r="30835" spans="8:15" s="179" customFormat="1" x14ac:dyDescent="0.2">
      <c r="H30835" s="180"/>
      <c r="I30835" s="180"/>
      <c r="L30835" s="181"/>
      <c r="M30835" s="180"/>
      <c r="N30835" s="180"/>
      <c r="O30835" s="180"/>
    </row>
    <row r="30836" spans="8:15" s="179" customFormat="1" x14ac:dyDescent="0.2">
      <c r="H30836" s="180"/>
      <c r="I30836" s="180"/>
      <c r="L30836" s="181"/>
      <c r="M30836" s="180"/>
      <c r="N30836" s="180"/>
      <c r="O30836" s="180"/>
    </row>
    <row r="30837" spans="8:15" s="179" customFormat="1" x14ac:dyDescent="0.2">
      <c r="H30837" s="180"/>
      <c r="I30837" s="180"/>
      <c r="L30837" s="181"/>
      <c r="M30837" s="180"/>
      <c r="N30837" s="180"/>
      <c r="O30837" s="180"/>
    </row>
    <row r="30838" spans="8:15" s="179" customFormat="1" x14ac:dyDescent="0.2">
      <c r="H30838" s="180"/>
      <c r="I30838" s="180"/>
      <c r="L30838" s="181"/>
      <c r="M30838" s="180"/>
      <c r="N30838" s="180"/>
      <c r="O30838" s="180"/>
    </row>
    <row r="30839" spans="8:15" s="179" customFormat="1" x14ac:dyDescent="0.2">
      <c r="H30839" s="180"/>
      <c r="I30839" s="180"/>
      <c r="L30839" s="181"/>
      <c r="M30839" s="180"/>
      <c r="N30839" s="180"/>
      <c r="O30839" s="180"/>
    </row>
    <row r="30840" spans="8:15" s="179" customFormat="1" x14ac:dyDescent="0.2">
      <c r="H30840" s="180"/>
      <c r="I30840" s="180"/>
      <c r="L30840" s="181"/>
      <c r="M30840" s="180"/>
      <c r="N30840" s="180"/>
      <c r="O30840" s="180"/>
    </row>
    <row r="30841" spans="8:15" s="179" customFormat="1" x14ac:dyDescent="0.2">
      <c r="H30841" s="180"/>
      <c r="I30841" s="180"/>
      <c r="L30841" s="181"/>
      <c r="M30841" s="180"/>
      <c r="N30841" s="180"/>
      <c r="O30841" s="180"/>
    </row>
    <row r="30842" spans="8:15" s="179" customFormat="1" x14ac:dyDescent="0.2">
      <c r="H30842" s="180"/>
      <c r="I30842" s="180"/>
      <c r="L30842" s="181"/>
      <c r="M30842" s="180"/>
      <c r="N30842" s="180"/>
      <c r="O30842" s="180"/>
    </row>
    <row r="30843" spans="8:15" s="179" customFormat="1" x14ac:dyDescent="0.2">
      <c r="H30843" s="180"/>
      <c r="I30843" s="180"/>
      <c r="L30843" s="181"/>
      <c r="M30843" s="180"/>
      <c r="N30843" s="180"/>
      <c r="O30843" s="180"/>
    </row>
    <row r="30844" spans="8:15" s="179" customFormat="1" x14ac:dyDescent="0.2">
      <c r="H30844" s="180"/>
      <c r="I30844" s="180"/>
      <c r="L30844" s="181"/>
      <c r="M30844" s="180"/>
      <c r="N30844" s="180"/>
      <c r="O30844" s="180"/>
    </row>
    <row r="30845" spans="8:15" s="179" customFormat="1" x14ac:dyDescent="0.2">
      <c r="H30845" s="180"/>
      <c r="I30845" s="180"/>
      <c r="L30845" s="181"/>
      <c r="M30845" s="180"/>
      <c r="N30845" s="180"/>
      <c r="O30845" s="180"/>
    </row>
    <row r="30846" spans="8:15" s="179" customFormat="1" x14ac:dyDescent="0.2">
      <c r="H30846" s="180"/>
      <c r="I30846" s="180"/>
      <c r="L30846" s="181"/>
      <c r="M30846" s="180"/>
      <c r="N30846" s="180"/>
      <c r="O30846" s="180"/>
    </row>
    <row r="30847" spans="8:15" s="179" customFormat="1" x14ac:dyDescent="0.2">
      <c r="H30847" s="180"/>
      <c r="I30847" s="180"/>
      <c r="L30847" s="181"/>
      <c r="M30847" s="180"/>
      <c r="N30847" s="180"/>
      <c r="O30847" s="180"/>
    </row>
    <row r="30848" spans="8:15" s="179" customFormat="1" x14ac:dyDescent="0.2">
      <c r="H30848" s="180"/>
      <c r="I30848" s="180"/>
      <c r="L30848" s="181"/>
      <c r="M30848" s="180"/>
      <c r="N30848" s="180"/>
      <c r="O30848" s="180"/>
    </row>
    <row r="30849" spans="8:15" s="179" customFormat="1" x14ac:dyDescent="0.2">
      <c r="H30849" s="180"/>
      <c r="I30849" s="180"/>
      <c r="L30849" s="181"/>
      <c r="M30849" s="180"/>
      <c r="N30849" s="180"/>
      <c r="O30849" s="180"/>
    </row>
    <row r="30850" spans="8:15" s="179" customFormat="1" x14ac:dyDescent="0.2">
      <c r="H30850" s="180"/>
      <c r="I30850" s="180"/>
      <c r="L30850" s="181"/>
      <c r="M30850" s="180"/>
      <c r="N30850" s="180"/>
      <c r="O30850" s="180"/>
    </row>
    <row r="30851" spans="8:15" s="179" customFormat="1" x14ac:dyDescent="0.2">
      <c r="H30851" s="180"/>
      <c r="I30851" s="180"/>
      <c r="L30851" s="181"/>
      <c r="M30851" s="180"/>
      <c r="N30851" s="180"/>
      <c r="O30851" s="180"/>
    </row>
    <row r="30852" spans="8:15" s="179" customFormat="1" x14ac:dyDescent="0.2">
      <c r="H30852" s="180"/>
      <c r="I30852" s="180"/>
      <c r="L30852" s="181"/>
      <c r="M30852" s="180"/>
      <c r="N30852" s="180"/>
      <c r="O30852" s="180"/>
    </row>
    <row r="30853" spans="8:15" s="179" customFormat="1" x14ac:dyDescent="0.2">
      <c r="H30853" s="180"/>
      <c r="I30853" s="180"/>
      <c r="L30853" s="181"/>
      <c r="M30853" s="180"/>
      <c r="N30853" s="180"/>
      <c r="O30853" s="180"/>
    </row>
    <row r="30854" spans="8:15" s="179" customFormat="1" x14ac:dyDescent="0.2">
      <c r="H30854" s="180"/>
      <c r="I30854" s="180"/>
      <c r="L30854" s="181"/>
      <c r="M30854" s="180"/>
      <c r="N30854" s="180"/>
      <c r="O30854" s="180"/>
    </row>
    <row r="30855" spans="8:15" s="179" customFormat="1" x14ac:dyDescent="0.2">
      <c r="H30855" s="180"/>
      <c r="I30855" s="180"/>
      <c r="L30855" s="181"/>
      <c r="M30855" s="180"/>
      <c r="N30855" s="180"/>
      <c r="O30855" s="180"/>
    </row>
    <row r="30856" spans="8:15" s="179" customFormat="1" x14ac:dyDescent="0.2">
      <c r="H30856" s="180"/>
      <c r="I30856" s="180"/>
      <c r="L30856" s="181"/>
      <c r="M30856" s="180"/>
      <c r="N30856" s="180"/>
      <c r="O30856" s="180"/>
    </row>
    <row r="30857" spans="8:15" s="179" customFormat="1" x14ac:dyDescent="0.2">
      <c r="H30857" s="180"/>
      <c r="I30857" s="180"/>
      <c r="L30857" s="181"/>
      <c r="M30857" s="180"/>
      <c r="N30857" s="180"/>
      <c r="O30857" s="180"/>
    </row>
    <row r="30858" spans="8:15" s="179" customFormat="1" x14ac:dyDescent="0.2">
      <c r="H30858" s="180"/>
      <c r="I30858" s="180"/>
      <c r="L30858" s="181"/>
      <c r="M30858" s="180"/>
      <c r="N30858" s="180"/>
      <c r="O30858" s="180"/>
    </row>
    <row r="30859" spans="8:15" s="179" customFormat="1" x14ac:dyDescent="0.2">
      <c r="H30859" s="180"/>
      <c r="I30859" s="180"/>
      <c r="L30859" s="181"/>
      <c r="M30859" s="180"/>
      <c r="N30859" s="180"/>
      <c r="O30859" s="180"/>
    </row>
    <row r="30860" spans="8:15" s="179" customFormat="1" x14ac:dyDescent="0.2">
      <c r="H30860" s="180"/>
      <c r="I30860" s="180"/>
      <c r="L30860" s="181"/>
      <c r="M30860" s="180"/>
      <c r="N30860" s="180"/>
      <c r="O30860" s="180"/>
    </row>
    <row r="30861" spans="8:15" s="179" customFormat="1" x14ac:dyDescent="0.2">
      <c r="H30861" s="180"/>
      <c r="I30861" s="180"/>
      <c r="L30861" s="181"/>
      <c r="M30861" s="180"/>
      <c r="N30861" s="180"/>
      <c r="O30861" s="180"/>
    </row>
    <row r="30862" spans="8:15" s="179" customFormat="1" x14ac:dyDescent="0.2">
      <c r="H30862" s="180"/>
      <c r="I30862" s="180"/>
      <c r="L30862" s="181"/>
      <c r="M30862" s="180"/>
      <c r="N30862" s="180"/>
      <c r="O30862" s="180"/>
    </row>
    <row r="30863" spans="8:15" s="179" customFormat="1" x14ac:dyDescent="0.2">
      <c r="H30863" s="180"/>
      <c r="I30863" s="180"/>
      <c r="L30863" s="181"/>
      <c r="M30863" s="180"/>
      <c r="N30863" s="180"/>
      <c r="O30863" s="180"/>
    </row>
    <row r="30864" spans="8:15" s="179" customFormat="1" x14ac:dyDescent="0.2">
      <c r="H30864" s="180"/>
      <c r="I30864" s="180"/>
      <c r="L30864" s="181"/>
      <c r="M30864" s="180"/>
      <c r="N30864" s="180"/>
      <c r="O30864" s="180"/>
    </row>
    <row r="30865" spans="8:15" s="179" customFormat="1" x14ac:dyDescent="0.2">
      <c r="H30865" s="180"/>
      <c r="I30865" s="180"/>
      <c r="L30865" s="181"/>
      <c r="M30865" s="180"/>
      <c r="N30865" s="180"/>
      <c r="O30865" s="180"/>
    </row>
    <row r="30866" spans="8:15" s="179" customFormat="1" x14ac:dyDescent="0.2">
      <c r="H30866" s="180"/>
      <c r="I30866" s="180"/>
      <c r="L30866" s="181"/>
      <c r="M30866" s="180"/>
      <c r="N30866" s="180"/>
      <c r="O30866" s="180"/>
    </row>
    <row r="30867" spans="8:15" s="179" customFormat="1" x14ac:dyDescent="0.2">
      <c r="H30867" s="180"/>
      <c r="I30867" s="180"/>
      <c r="L30867" s="181"/>
      <c r="M30867" s="180"/>
      <c r="N30867" s="180"/>
      <c r="O30867" s="180"/>
    </row>
    <row r="30868" spans="8:15" s="179" customFormat="1" x14ac:dyDescent="0.2">
      <c r="H30868" s="180"/>
      <c r="I30868" s="180"/>
      <c r="L30868" s="181"/>
      <c r="M30868" s="180"/>
      <c r="N30868" s="180"/>
      <c r="O30868" s="180"/>
    </row>
    <row r="30869" spans="8:15" s="179" customFormat="1" x14ac:dyDescent="0.2">
      <c r="H30869" s="180"/>
      <c r="I30869" s="180"/>
      <c r="L30869" s="181"/>
      <c r="M30869" s="180"/>
      <c r="N30869" s="180"/>
      <c r="O30869" s="180"/>
    </row>
    <row r="30870" spans="8:15" s="179" customFormat="1" x14ac:dyDescent="0.2">
      <c r="H30870" s="180"/>
      <c r="I30870" s="180"/>
      <c r="L30870" s="181"/>
      <c r="M30870" s="180"/>
      <c r="N30870" s="180"/>
      <c r="O30870" s="180"/>
    </row>
    <row r="30871" spans="8:15" s="179" customFormat="1" x14ac:dyDescent="0.2">
      <c r="H30871" s="180"/>
      <c r="I30871" s="180"/>
      <c r="L30871" s="181"/>
      <c r="M30871" s="180"/>
      <c r="N30871" s="180"/>
      <c r="O30871" s="180"/>
    </row>
    <row r="30872" spans="8:15" s="179" customFormat="1" x14ac:dyDescent="0.2">
      <c r="H30872" s="180"/>
      <c r="I30872" s="180"/>
      <c r="L30872" s="181"/>
      <c r="M30872" s="180"/>
      <c r="N30872" s="180"/>
      <c r="O30872" s="180"/>
    </row>
    <row r="30873" spans="8:15" s="179" customFormat="1" x14ac:dyDescent="0.2">
      <c r="H30873" s="180"/>
      <c r="I30873" s="180"/>
      <c r="L30873" s="181"/>
      <c r="M30873" s="180"/>
      <c r="N30873" s="180"/>
      <c r="O30873" s="180"/>
    </row>
    <row r="30874" spans="8:15" s="179" customFormat="1" x14ac:dyDescent="0.2">
      <c r="H30874" s="180"/>
      <c r="I30874" s="180"/>
      <c r="L30874" s="181"/>
      <c r="M30874" s="180"/>
      <c r="N30874" s="180"/>
      <c r="O30874" s="180"/>
    </row>
    <row r="30875" spans="8:15" s="179" customFormat="1" x14ac:dyDescent="0.2">
      <c r="H30875" s="180"/>
      <c r="I30875" s="180"/>
      <c r="L30875" s="181"/>
      <c r="M30875" s="180"/>
      <c r="N30875" s="180"/>
      <c r="O30875" s="180"/>
    </row>
    <row r="30876" spans="8:15" s="179" customFormat="1" x14ac:dyDescent="0.2">
      <c r="H30876" s="180"/>
      <c r="I30876" s="180"/>
      <c r="L30876" s="181"/>
      <c r="M30876" s="180"/>
      <c r="N30876" s="180"/>
      <c r="O30876" s="180"/>
    </row>
    <row r="30877" spans="8:15" s="179" customFormat="1" x14ac:dyDescent="0.2">
      <c r="H30877" s="180"/>
      <c r="I30877" s="180"/>
      <c r="L30877" s="181"/>
      <c r="M30877" s="180"/>
      <c r="N30877" s="180"/>
      <c r="O30877" s="180"/>
    </row>
    <row r="30878" spans="8:15" s="179" customFormat="1" x14ac:dyDescent="0.2">
      <c r="H30878" s="180"/>
      <c r="I30878" s="180"/>
      <c r="L30878" s="181"/>
      <c r="M30878" s="180"/>
      <c r="N30878" s="180"/>
      <c r="O30878" s="180"/>
    </row>
    <row r="30879" spans="8:15" s="179" customFormat="1" x14ac:dyDescent="0.2">
      <c r="H30879" s="180"/>
      <c r="I30879" s="180"/>
      <c r="L30879" s="181"/>
      <c r="M30879" s="180"/>
      <c r="N30879" s="180"/>
      <c r="O30879" s="180"/>
    </row>
    <row r="30880" spans="8:15" s="179" customFormat="1" x14ac:dyDescent="0.2">
      <c r="H30880" s="180"/>
      <c r="I30880" s="180"/>
      <c r="L30880" s="181"/>
      <c r="M30880" s="180"/>
      <c r="N30880" s="180"/>
      <c r="O30880" s="180"/>
    </row>
    <row r="30881" spans="8:15" s="179" customFormat="1" x14ac:dyDescent="0.2">
      <c r="H30881" s="180"/>
      <c r="I30881" s="180"/>
      <c r="L30881" s="181"/>
      <c r="M30881" s="180"/>
      <c r="N30881" s="180"/>
      <c r="O30881" s="180"/>
    </row>
    <row r="30882" spans="8:15" s="179" customFormat="1" x14ac:dyDescent="0.2">
      <c r="H30882" s="180"/>
      <c r="I30882" s="180"/>
      <c r="L30882" s="181"/>
      <c r="M30882" s="180"/>
      <c r="N30882" s="180"/>
      <c r="O30882" s="180"/>
    </row>
    <row r="30883" spans="8:15" s="179" customFormat="1" x14ac:dyDescent="0.2">
      <c r="H30883" s="180"/>
      <c r="I30883" s="180"/>
      <c r="L30883" s="181"/>
      <c r="M30883" s="180"/>
      <c r="N30883" s="180"/>
      <c r="O30883" s="180"/>
    </row>
    <row r="30884" spans="8:15" s="179" customFormat="1" x14ac:dyDescent="0.2">
      <c r="H30884" s="180"/>
      <c r="I30884" s="180"/>
      <c r="L30884" s="181"/>
      <c r="M30884" s="180"/>
      <c r="N30884" s="180"/>
      <c r="O30884" s="180"/>
    </row>
    <row r="30885" spans="8:15" s="179" customFormat="1" x14ac:dyDescent="0.2">
      <c r="H30885" s="180"/>
      <c r="I30885" s="180"/>
      <c r="L30885" s="181"/>
      <c r="M30885" s="180"/>
      <c r="N30885" s="180"/>
      <c r="O30885" s="180"/>
    </row>
    <row r="30886" spans="8:15" s="179" customFormat="1" x14ac:dyDescent="0.2">
      <c r="H30886" s="180"/>
      <c r="I30886" s="180"/>
      <c r="L30886" s="181"/>
      <c r="M30886" s="180"/>
      <c r="N30886" s="180"/>
      <c r="O30886" s="180"/>
    </row>
    <row r="30887" spans="8:15" s="179" customFormat="1" x14ac:dyDescent="0.2">
      <c r="H30887" s="180"/>
      <c r="I30887" s="180"/>
      <c r="L30887" s="181"/>
      <c r="M30887" s="180"/>
      <c r="N30887" s="180"/>
      <c r="O30887" s="180"/>
    </row>
    <row r="30888" spans="8:15" s="179" customFormat="1" x14ac:dyDescent="0.2">
      <c r="H30888" s="180"/>
      <c r="I30888" s="180"/>
      <c r="L30888" s="181"/>
      <c r="M30888" s="180"/>
      <c r="N30888" s="180"/>
      <c r="O30888" s="180"/>
    </row>
    <row r="30889" spans="8:15" s="179" customFormat="1" x14ac:dyDescent="0.2">
      <c r="H30889" s="180"/>
      <c r="I30889" s="180"/>
      <c r="L30889" s="181"/>
      <c r="M30889" s="180"/>
      <c r="N30889" s="180"/>
      <c r="O30889" s="180"/>
    </row>
    <row r="30890" spans="8:15" s="179" customFormat="1" x14ac:dyDescent="0.2">
      <c r="H30890" s="180"/>
      <c r="I30890" s="180"/>
      <c r="L30890" s="181"/>
      <c r="M30890" s="180"/>
      <c r="N30890" s="180"/>
      <c r="O30890" s="180"/>
    </row>
    <row r="30891" spans="8:15" s="179" customFormat="1" x14ac:dyDescent="0.2">
      <c r="H30891" s="180"/>
      <c r="I30891" s="180"/>
      <c r="L30891" s="181"/>
      <c r="M30891" s="180"/>
      <c r="N30891" s="180"/>
      <c r="O30891" s="180"/>
    </row>
    <row r="30892" spans="8:15" s="179" customFormat="1" x14ac:dyDescent="0.2">
      <c r="H30892" s="180"/>
      <c r="I30892" s="180"/>
      <c r="L30892" s="181"/>
      <c r="M30892" s="180"/>
      <c r="N30892" s="180"/>
      <c r="O30892" s="180"/>
    </row>
    <row r="30893" spans="8:15" s="179" customFormat="1" x14ac:dyDescent="0.2">
      <c r="H30893" s="180"/>
      <c r="I30893" s="180"/>
      <c r="L30893" s="181"/>
      <c r="M30893" s="180"/>
      <c r="N30893" s="180"/>
      <c r="O30893" s="180"/>
    </row>
    <row r="30894" spans="8:15" s="179" customFormat="1" x14ac:dyDescent="0.2">
      <c r="H30894" s="180"/>
      <c r="I30894" s="180"/>
      <c r="L30894" s="181"/>
      <c r="M30894" s="180"/>
      <c r="N30894" s="180"/>
      <c r="O30894" s="180"/>
    </row>
    <row r="30895" spans="8:15" s="179" customFormat="1" x14ac:dyDescent="0.2">
      <c r="H30895" s="180"/>
      <c r="I30895" s="180"/>
      <c r="L30895" s="181"/>
      <c r="M30895" s="180"/>
      <c r="N30895" s="180"/>
      <c r="O30895" s="180"/>
    </row>
    <row r="30896" spans="8:15" s="179" customFormat="1" x14ac:dyDescent="0.2">
      <c r="H30896" s="180"/>
      <c r="I30896" s="180"/>
      <c r="L30896" s="181"/>
      <c r="M30896" s="180"/>
      <c r="N30896" s="180"/>
      <c r="O30896" s="180"/>
    </row>
    <row r="30897" spans="8:15" s="179" customFormat="1" x14ac:dyDescent="0.2">
      <c r="H30897" s="180"/>
      <c r="I30897" s="180"/>
      <c r="L30897" s="181"/>
      <c r="M30897" s="180"/>
      <c r="N30897" s="180"/>
      <c r="O30897" s="180"/>
    </row>
    <row r="30898" spans="8:15" s="179" customFormat="1" x14ac:dyDescent="0.2">
      <c r="H30898" s="180"/>
      <c r="I30898" s="180"/>
      <c r="L30898" s="181"/>
      <c r="M30898" s="180"/>
      <c r="N30898" s="180"/>
      <c r="O30898" s="180"/>
    </row>
    <row r="30899" spans="8:15" s="179" customFormat="1" x14ac:dyDescent="0.2">
      <c r="H30899" s="180"/>
      <c r="I30899" s="180"/>
      <c r="L30899" s="181"/>
      <c r="M30899" s="180"/>
      <c r="N30899" s="180"/>
      <c r="O30899" s="180"/>
    </row>
    <row r="30900" spans="8:15" s="179" customFormat="1" x14ac:dyDescent="0.2">
      <c r="H30900" s="180"/>
      <c r="I30900" s="180"/>
      <c r="L30900" s="181"/>
      <c r="M30900" s="180"/>
      <c r="N30900" s="180"/>
      <c r="O30900" s="180"/>
    </row>
    <row r="30901" spans="8:15" s="179" customFormat="1" x14ac:dyDescent="0.2">
      <c r="H30901" s="180"/>
      <c r="I30901" s="180"/>
      <c r="L30901" s="181"/>
      <c r="M30901" s="180"/>
      <c r="N30901" s="180"/>
      <c r="O30901" s="180"/>
    </row>
    <row r="30902" spans="8:15" s="179" customFormat="1" x14ac:dyDescent="0.2">
      <c r="H30902" s="180"/>
      <c r="I30902" s="180"/>
      <c r="L30902" s="181"/>
      <c r="M30902" s="180"/>
      <c r="N30902" s="180"/>
      <c r="O30902" s="180"/>
    </row>
    <row r="30903" spans="8:15" s="179" customFormat="1" x14ac:dyDescent="0.2">
      <c r="H30903" s="180"/>
      <c r="I30903" s="180"/>
      <c r="L30903" s="181"/>
      <c r="M30903" s="180"/>
      <c r="N30903" s="180"/>
      <c r="O30903" s="180"/>
    </row>
    <row r="30904" spans="8:15" s="179" customFormat="1" x14ac:dyDescent="0.2">
      <c r="H30904" s="180"/>
      <c r="I30904" s="180"/>
      <c r="L30904" s="181"/>
      <c r="M30904" s="180"/>
      <c r="N30904" s="180"/>
      <c r="O30904" s="180"/>
    </row>
    <row r="30905" spans="8:15" s="179" customFormat="1" x14ac:dyDescent="0.2">
      <c r="H30905" s="180"/>
      <c r="I30905" s="180"/>
      <c r="L30905" s="181"/>
      <c r="M30905" s="180"/>
      <c r="N30905" s="180"/>
      <c r="O30905" s="180"/>
    </row>
    <row r="30906" spans="8:15" s="179" customFormat="1" x14ac:dyDescent="0.2">
      <c r="H30906" s="180"/>
      <c r="I30906" s="180"/>
      <c r="L30906" s="181"/>
      <c r="M30906" s="180"/>
      <c r="N30906" s="180"/>
      <c r="O30906" s="180"/>
    </row>
    <row r="30907" spans="8:15" s="179" customFormat="1" x14ac:dyDescent="0.2">
      <c r="H30907" s="180"/>
      <c r="I30907" s="180"/>
      <c r="L30907" s="181"/>
      <c r="M30907" s="180"/>
      <c r="N30907" s="180"/>
      <c r="O30907" s="180"/>
    </row>
    <row r="30908" spans="8:15" s="179" customFormat="1" x14ac:dyDescent="0.2">
      <c r="H30908" s="180"/>
      <c r="I30908" s="180"/>
      <c r="L30908" s="181"/>
      <c r="M30908" s="180"/>
      <c r="N30908" s="180"/>
      <c r="O30908" s="180"/>
    </row>
    <row r="30909" spans="8:15" s="179" customFormat="1" x14ac:dyDescent="0.2">
      <c r="H30909" s="180"/>
      <c r="I30909" s="180"/>
      <c r="L30909" s="181"/>
      <c r="M30909" s="180"/>
      <c r="N30909" s="180"/>
      <c r="O30909" s="180"/>
    </row>
    <row r="30910" spans="8:15" s="179" customFormat="1" x14ac:dyDescent="0.2">
      <c r="H30910" s="180"/>
      <c r="I30910" s="180"/>
      <c r="L30910" s="181"/>
      <c r="M30910" s="180"/>
      <c r="N30910" s="180"/>
      <c r="O30910" s="180"/>
    </row>
    <row r="30911" spans="8:15" s="179" customFormat="1" x14ac:dyDescent="0.2">
      <c r="H30911" s="180"/>
      <c r="I30911" s="180"/>
      <c r="L30911" s="181"/>
      <c r="M30911" s="180"/>
      <c r="N30911" s="180"/>
      <c r="O30911" s="180"/>
    </row>
    <row r="30912" spans="8:15" s="179" customFormat="1" x14ac:dyDescent="0.2">
      <c r="H30912" s="180"/>
      <c r="I30912" s="180"/>
      <c r="L30912" s="181"/>
      <c r="M30912" s="180"/>
      <c r="N30912" s="180"/>
      <c r="O30912" s="180"/>
    </row>
    <row r="30913" spans="8:15" s="179" customFormat="1" x14ac:dyDescent="0.2">
      <c r="H30913" s="180"/>
      <c r="I30913" s="180"/>
      <c r="L30913" s="181"/>
      <c r="M30913" s="180"/>
      <c r="N30913" s="180"/>
      <c r="O30913" s="180"/>
    </row>
    <row r="30914" spans="8:15" s="179" customFormat="1" x14ac:dyDescent="0.2">
      <c r="H30914" s="180"/>
      <c r="I30914" s="180"/>
      <c r="L30914" s="181"/>
      <c r="M30914" s="180"/>
      <c r="N30914" s="180"/>
      <c r="O30914" s="180"/>
    </row>
    <row r="30915" spans="8:15" s="179" customFormat="1" x14ac:dyDescent="0.2">
      <c r="H30915" s="180"/>
      <c r="I30915" s="180"/>
      <c r="L30915" s="181"/>
      <c r="M30915" s="180"/>
      <c r="N30915" s="180"/>
      <c r="O30915" s="180"/>
    </row>
    <row r="30916" spans="8:15" s="179" customFormat="1" x14ac:dyDescent="0.2">
      <c r="H30916" s="180"/>
      <c r="I30916" s="180"/>
      <c r="L30916" s="181"/>
      <c r="M30916" s="180"/>
      <c r="N30916" s="180"/>
      <c r="O30916" s="180"/>
    </row>
    <row r="30917" spans="8:15" s="179" customFormat="1" x14ac:dyDescent="0.2">
      <c r="H30917" s="180"/>
      <c r="I30917" s="180"/>
      <c r="L30917" s="181"/>
      <c r="M30917" s="180"/>
      <c r="N30917" s="180"/>
      <c r="O30917" s="180"/>
    </row>
    <row r="30918" spans="8:15" s="179" customFormat="1" x14ac:dyDescent="0.2">
      <c r="H30918" s="180"/>
      <c r="I30918" s="180"/>
      <c r="L30918" s="181"/>
      <c r="M30918" s="180"/>
      <c r="N30918" s="180"/>
      <c r="O30918" s="180"/>
    </row>
    <row r="30919" spans="8:15" s="179" customFormat="1" x14ac:dyDescent="0.2">
      <c r="H30919" s="180"/>
      <c r="I30919" s="180"/>
      <c r="L30919" s="181"/>
      <c r="M30919" s="180"/>
      <c r="N30919" s="180"/>
      <c r="O30919" s="180"/>
    </row>
    <row r="30920" spans="8:15" s="179" customFormat="1" x14ac:dyDescent="0.2">
      <c r="H30920" s="180"/>
      <c r="I30920" s="180"/>
      <c r="L30920" s="181"/>
      <c r="M30920" s="180"/>
      <c r="N30920" s="180"/>
      <c r="O30920" s="180"/>
    </row>
    <row r="30921" spans="8:15" s="179" customFormat="1" x14ac:dyDescent="0.2">
      <c r="H30921" s="180"/>
      <c r="I30921" s="180"/>
      <c r="L30921" s="181"/>
      <c r="M30921" s="180"/>
      <c r="N30921" s="180"/>
      <c r="O30921" s="180"/>
    </row>
    <row r="30922" spans="8:15" s="179" customFormat="1" x14ac:dyDescent="0.2">
      <c r="H30922" s="180"/>
      <c r="I30922" s="180"/>
      <c r="L30922" s="181"/>
      <c r="M30922" s="180"/>
      <c r="N30922" s="180"/>
      <c r="O30922" s="180"/>
    </row>
    <row r="30923" spans="8:15" s="179" customFormat="1" x14ac:dyDescent="0.2">
      <c r="H30923" s="180"/>
      <c r="I30923" s="180"/>
      <c r="L30923" s="181"/>
      <c r="M30923" s="180"/>
      <c r="N30923" s="180"/>
      <c r="O30923" s="180"/>
    </row>
    <row r="30924" spans="8:15" s="179" customFormat="1" x14ac:dyDescent="0.2">
      <c r="H30924" s="180"/>
      <c r="I30924" s="180"/>
      <c r="L30924" s="181"/>
      <c r="M30924" s="180"/>
      <c r="N30924" s="180"/>
      <c r="O30924" s="180"/>
    </row>
    <row r="30925" spans="8:15" s="179" customFormat="1" x14ac:dyDescent="0.2">
      <c r="H30925" s="180"/>
      <c r="I30925" s="180"/>
      <c r="L30925" s="181"/>
      <c r="M30925" s="180"/>
      <c r="N30925" s="180"/>
      <c r="O30925" s="180"/>
    </row>
    <row r="30926" spans="8:15" s="179" customFormat="1" x14ac:dyDescent="0.2">
      <c r="H30926" s="180"/>
      <c r="I30926" s="180"/>
      <c r="L30926" s="181"/>
      <c r="M30926" s="180"/>
      <c r="N30926" s="180"/>
      <c r="O30926" s="180"/>
    </row>
    <row r="30927" spans="8:15" s="179" customFormat="1" x14ac:dyDescent="0.2">
      <c r="H30927" s="180"/>
      <c r="I30927" s="180"/>
      <c r="L30927" s="181"/>
      <c r="M30927" s="180"/>
      <c r="N30927" s="180"/>
      <c r="O30927" s="180"/>
    </row>
    <row r="30928" spans="8:15" s="179" customFormat="1" x14ac:dyDescent="0.2">
      <c r="H30928" s="180"/>
      <c r="I30928" s="180"/>
      <c r="L30928" s="181"/>
      <c r="M30928" s="180"/>
      <c r="N30928" s="180"/>
      <c r="O30928" s="180"/>
    </row>
    <row r="30929" spans="8:15" s="179" customFormat="1" x14ac:dyDescent="0.2">
      <c r="H30929" s="180"/>
      <c r="I30929" s="180"/>
      <c r="L30929" s="181"/>
      <c r="M30929" s="180"/>
      <c r="N30929" s="180"/>
      <c r="O30929" s="180"/>
    </row>
    <row r="30930" spans="8:15" s="179" customFormat="1" x14ac:dyDescent="0.2">
      <c r="H30930" s="180"/>
      <c r="I30930" s="180"/>
      <c r="L30930" s="181"/>
      <c r="M30930" s="180"/>
      <c r="N30930" s="180"/>
      <c r="O30930" s="180"/>
    </row>
    <row r="30931" spans="8:15" s="179" customFormat="1" x14ac:dyDescent="0.2">
      <c r="H30931" s="180"/>
      <c r="I30931" s="180"/>
      <c r="L30931" s="181"/>
      <c r="M30931" s="180"/>
      <c r="N30931" s="180"/>
      <c r="O30931" s="180"/>
    </row>
    <row r="30932" spans="8:15" s="179" customFormat="1" x14ac:dyDescent="0.2">
      <c r="H30932" s="180"/>
      <c r="I30932" s="180"/>
      <c r="L30932" s="181"/>
      <c r="M30932" s="180"/>
      <c r="N30932" s="180"/>
      <c r="O30932" s="180"/>
    </row>
    <row r="30933" spans="8:15" s="179" customFormat="1" x14ac:dyDescent="0.2">
      <c r="H30933" s="180"/>
      <c r="I30933" s="180"/>
      <c r="L30933" s="181"/>
      <c r="M30933" s="180"/>
      <c r="N30933" s="180"/>
      <c r="O30933" s="180"/>
    </row>
    <row r="30934" spans="8:15" s="179" customFormat="1" x14ac:dyDescent="0.2">
      <c r="H30934" s="180"/>
      <c r="I30934" s="180"/>
      <c r="L30934" s="181"/>
      <c r="M30934" s="180"/>
      <c r="N30934" s="180"/>
      <c r="O30934" s="180"/>
    </row>
    <row r="30935" spans="8:15" s="179" customFormat="1" x14ac:dyDescent="0.2">
      <c r="H30935" s="180"/>
      <c r="I30935" s="180"/>
      <c r="L30935" s="181"/>
      <c r="M30935" s="180"/>
      <c r="N30935" s="180"/>
      <c r="O30935" s="180"/>
    </row>
    <row r="30936" spans="8:15" s="179" customFormat="1" x14ac:dyDescent="0.2">
      <c r="H30936" s="180"/>
      <c r="I30936" s="180"/>
      <c r="L30936" s="181"/>
      <c r="M30936" s="180"/>
      <c r="N30936" s="180"/>
      <c r="O30936" s="180"/>
    </row>
    <row r="30937" spans="8:15" s="179" customFormat="1" x14ac:dyDescent="0.2">
      <c r="H30937" s="180"/>
      <c r="I30937" s="180"/>
      <c r="L30937" s="181"/>
      <c r="M30937" s="180"/>
      <c r="N30937" s="180"/>
      <c r="O30937" s="180"/>
    </row>
    <row r="30938" spans="8:15" s="179" customFormat="1" x14ac:dyDescent="0.2">
      <c r="H30938" s="180"/>
      <c r="I30938" s="180"/>
      <c r="L30938" s="181"/>
      <c r="M30938" s="180"/>
      <c r="N30938" s="180"/>
      <c r="O30938" s="180"/>
    </row>
    <row r="30939" spans="8:15" s="179" customFormat="1" x14ac:dyDescent="0.2">
      <c r="H30939" s="180"/>
      <c r="I30939" s="180"/>
      <c r="L30939" s="181"/>
      <c r="M30939" s="180"/>
      <c r="N30939" s="180"/>
      <c r="O30939" s="180"/>
    </row>
    <row r="30940" spans="8:15" s="179" customFormat="1" x14ac:dyDescent="0.2">
      <c r="H30940" s="180"/>
      <c r="I30940" s="180"/>
      <c r="L30940" s="181"/>
      <c r="M30940" s="180"/>
      <c r="N30940" s="180"/>
      <c r="O30940" s="180"/>
    </row>
    <row r="30941" spans="8:15" s="179" customFormat="1" x14ac:dyDescent="0.2">
      <c r="H30941" s="180"/>
      <c r="I30941" s="180"/>
      <c r="L30941" s="181"/>
      <c r="M30941" s="180"/>
      <c r="N30941" s="180"/>
      <c r="O30941" s="180"/>
    </row>
    <row r="30942" spans="8:15" s="179" customFormat="1" x14ac:dyDescent="0.2">
      <c r="H30942" s="180"/>
      <c r="I30942" s="180"/>
      <c r="L30942" s="181"/>
      <c r="M30942" s="180"/>
      <c r="N30942" s="180"/>
      <c r="O30942" s="180"/>
    </row>
    <row r="30943" spans="8:15" s="179" customFormat="1" x14ac:dyDescent="0.2">
      <c r="H30943" s="180"/>
      <c r="I30943" s="180"/>
      <c r="L30943" s="181"/>
      <c r="M30943" s="180"/>
      <c r="N30943" s="180"/>
      <c r="O30943" s="180"/>
    </row>
    <row r="30944" spans="8:15" s="179" customFormat="1" x14ac:dyDescent="0.2">
      <c r="H30944" s="180"/>
      <c r="I30944" s="180"/>
      <c r="L30944" s="181"/>
      <c r="M30944" s="180"/>
      <c r="N30944" s="180"/>
      <c r="O30944" s="180"/>
    </row>
    <row r="30945" spans="8:15" s="179" customFormat="1" x14ac:dyDescent="0.2">
      <c r="H30945" s="180"/>
      <c r="I30945" s="180"/>
      <c r="L30945" s="181"/>
      <c r="M30945" s="180"/>
      <c r="N30945" s="180"/>
      <c r="O30945" s="180"/>
    </row>
    <row r="30946" spans="8:15" s="179" customFormat="1" x14ac:dyDescent="0.2">
      <c r="H30946" s="180"/>
      <c r="I30946" s="180"/>
      <c r="L30946" s="181"/>
      <c r="M30946" s="180"/>
      <c r="N30946" s="180"/>
      <c r="O30946" s="180"/>
    </row>
    <row r="30947" spans="8:15" s="179" customFormat="1" x14ac:dyDescent="0.2">
      <c r="H30947" s="180"/>
      <c r="I30947" s="180"/>
      <c r="L30947" s="181"/>
      <c r="M30947" s="180"/>
      <c r="N30947" s="180"/>
      <c r="O30947" s="180"/>
    </row>
    <row r="30948" spans="8:15" s="179" customFormat="1" x14ac:dyDescent="0.2">
      <c r="H30948" s="180"/>
      <c r="I30948" s="180"/>
      <c r="L30948" s="181"/>
      <c r="M30948" s="180"/>
      <c r="N30948" s="180"/>
      <c r="O30948" s="180"/>
    </row>
    <row r="30949" spans="8:15" s="179" customFormat="1" x14ac:dyDescent="0.2">
      <c r="H30949" s="180"/>
      <c r="I30949" s="180"/>
      <c r="L30949" s="181"/>
      <c r="M30949" s="180"/>
      <c r="N30949" s="180"/>
      <c r="O30949" s="180"/>
    </row>
    <row r="30950" spans="8:15" s="179" customFormat="1" x14ac:dyDescent="0.2">
      <c r="H30950" s="180"/>
      <c r="I30950" s="180"/>
      <c r="L30950" s="181"/>
      <c r="M30950" s="180"/>
      <c r="N30950" s="180"/>
      <c r="O30950" s="180"/>
    </row>
    <row r="30951" spans="8:15" s="179" customFormat="1" x14ac:dyDescent="0.2">
      <c r="H30951" s="180"/>
      <c r="I30951" s="180"/>
      <c r="L30951" s="181"/>
      <c r="M30951" s="180"/>
      <c r="N30951" s="180"/>
      <c r="O30951" s="180"/>
    </row>
    <row r="30952" spans="8:15" s="179" customFormat="1" x14ac:dyDescent="0.2">
      <c r="H30952" s="180"/>
      <c r="I30952" s="180"/>
      <c r="L30952" s="181"/>
      <c r="M30952" s="180"/>
      <c r="N30952" s="180"/>
      <c r="O30952" s="180"/>
    </row>
    <row r="30953" spans="8:15" s="179" customFormat="1" x14ac:dyDescent="0.2">
      <c r="H30953" s="180"/>
      <c r="I30953" s="180"/>
      <c r="L30953" s="181"/>
      <c r="M30953" s="180"/>
      <c r="N30953" s="180"/>
      <c r="O30953" s="180"/>
    </row>
    <row r="30954" spans="8:15" s="179" customFormat="1" x14ac:dyDescent="0.2">
      <c r="H30954" s="180"/>
      <c r="I30954" s="180"/>
      <c r="L30954" s="181"/>
      <c r="M30954" s="180"/>
      <c r="N30954" s="180"/>
      <c r="O30954" s="180"/>
    </row>
    <row r="30955" spans="8:15" s="179" customFormat="1" x14ac:dyDescent="0.2">
      <c r="H30955" s="180"/>
      <c r="I30955" s="180"/>
      <c r="L30955" s="181"/>
      <c r="M30955" s="180"/>
      <c r="N30955" s="180"/>
      <c r="O30955" s="180"/>
    </row>
    <row r="30956" spans="8:15" s="179" customFormat="1" x14ac:dyDescent="0.2">
      <c r="H30956" s="180"/>
      <c r="I30956" s="180"/>
      <c r="L30956" s="181"/>
      <c r="M30956" s="180"/>
      <c r="N30956" s="180"/>
      <c r="O30956" s="180"/>
    </row>
    <row r="30957" spans="8:15" s="179" customFormat="1" x14ac:dyDescent="0.2">
      <c r="H30957" s="180"/>
      <c r="I30957" s="180"/>
      <c r="L30957" s="181"/>
      <c r="M30957" s="180"/>
      <c r="N30957" s="180"/>
      <c r="O30957" s="180"/>
    </row>
    <row r="30958" spans="8:15" s="179" customFormat="1" x14ac:dyDescent="0.2">
      <c r="H30958" s="180"/>
      <c r="I30958" s="180"/>
      <c r="L30958" s="181"/>
      <c r="M30958" s="180"/>
      <c r="N30958" s="180"/>
      <c r="O30958" s="180"/>
    </row>
    <row r="30959" spans="8:15" s="179" customFormat="1" x14ac:dyDescent="0.2">
      <c r="H30959" s="180"/>
      <c r="I30959" s="180"/>
      <c r="L30959" s="181"/>
      <c r="M30959" s="180"/>
      <c r="N30959" s="180"/>
      <c r="O30959" s="180"/>
    </row>
    <row r="30960" spans="8:15" s="179" customFormat="1" x14ac:dyDescent="0.2">
      <c r="H30960" s="180"/>
      <c r="I30960" s="180"/>
      <c r="L30960" s="181"/>
      <c r="M30960" s="180"/>
      <c r="N30960" s="180"/>
      <c r="O30960" s="180"/>
    </row>
    <row r="30961" spans="8:15" s="179" customFormat="1" x14ac:dyDescent="0.2">
      <c r="H30961" s="180"/>
      <c r="I30961" s="180"/>
      <c r="L30961" s="181"/>
      <c r="M30961" s="180"/>
      <c r="N30961" s="180"/>
      <c r="O30961" s="180"/>
    </row>
    <row r="30962" spans="8:15" s="179" customFormat="1" x14ac:dyDescent="0.2">
      <c r="H30962" s="180"/>
      <c r="I30962" s="180"/>
      <c r="L30962" s="181"/>
      <c r="M30962" s="180"/>
      <c r="N30962" s="180"/>
      <c r="O30962" s="180"/>
    </row>
    <row r="30963" spans="8:15" s="179" customFormat="1" x14ac:dyDescent="0.2">
      <c r="H30963" s="180"/>
      <c r="I30963" s="180"/>
      <c r="L30963" s="181"/>
      <c r="M30963" s="180"/>
      <c r="N30963" s="180"/>
      <c r="O30963" s="180"/>
    </row>
    <row r="30964" spans="8:15" s="179" customFormat="1" x14ac:dyDescent="0.2">
      <c r="H30964" s="180"/>
      <c r="I30964" s="180"/>
      <c r="L30964" s="181"/>
      <c r="M30964" s="180"/>
      <c r="N30964" s="180"/>
      <c r="O30964" s="180"/>
    </row>
    <row r="30965" spans="8:15" s="179" customFormat="1" x14ac:dyDescent="0.2">
      <c r="H30965" s="180"/>
      <c r="I30965" s="180"/>
      <c r="L30965" s="181"/>
      <c r="M30965" s="180"/>
      <c r="N30965" s="180"/>
      <c r="O30965" s="180"/>
    </row>
    <row r="30966" spans="8:15" s="179" customFormat="1" x14ac:dyDescent="0.2">
      <c r="H30966" s="180"/>
      <c r="I30966" s="180"/>
      <c r="L30966" s="181"/>
      <c r="M30966" s="180"/>
      <c r="N30966" s="180"/>
      <c r="O30966" s="180"/>
    </row>
    <row r="30967" spans="8:15" s="179" customFormat="1" x14ac:dyDescent="0.2">
      <c r="H30967" s="180"/>
      <c r="I30967" s="180"/>
      <c r="L30967" s="181"/>
      <c r="M30967" s="180"/>
      <c r="N30967" s="180"/>
      <c r="O30967" s="180"/>
    </row>
    <row r="30968" spans="8:15" s="179" customFormat="1" x14ac:dyDescent="0.2">
      <c r="H30968" s="180"/>
      <c r="I30968" s="180"/>
      <c r="L30968" s="181"/>
      <c r="M30968" s="180"/>
      <c r="N30968" s="180"/>
      <c r="O30968" s="180"/>
    </row>
    <row r="30969" spans="8:15" s="179" customFormat="1" x14ac:dyDescent="0.2">
      <c r="H30969" s="180"/>
      <c r="I30969" s="180"/>
      <c r="L30969" s="181"/>
      <c r="M30969" s="180"/>
      <c r="N30969" s="180"/>
      <c r="O30969" s="180"/>
    </row>
    <row r="30970" spans="8:15" s="179" customFormat="1" x14ac:dyDescent="0.2">
      <c r="H30970" s="180"/>
      <c r="I30970" s="180"/>
      <c r="L30970" s="181"/>
      <c r="M30970" s="180"/>
      <c r="N30970" s="180"/>
      <c r="O30970" s="180"/>
    </row>
    <row r="30971" spans="8:15" s="179" customFormat="1" x14ac:dyDescent="0.2">
      <c r="H30971" s="180"/>
      <c r="I30971" s="180"/>
      <c r="L30971" s="181"/>
      <c r="M30971" s="180"/>
      <c r="N30971" s="180"/>
      <c r="O30971" s="180"/>
    </row>
    <row r="30972" spans="8:15" s="179" customFormat="1" x14ac:dyDescent="0.2">
      <c r="H30972" s="180"/>
      <c r="I30972" s="180"/>
      <c r="L30972" s="181"/>
      <c r="M30972" s="180"/>
      <c r="N30972" s="180"/>
      <c r="O30972" s="180"/>
    </row>
    <row r="30973" spans="8:15" s="179" customFormat="1" x14ac:dyDescent="0.2">
      <c r="H30973" s="180"/>
      <c r="I30973" s="180"/>
      <c r="L30973" s="181"/>
      <c r="M30973" s="180"/>
      <c r="N30973" s="180"/>
      <c r="O30973" s="180"/>
    </row>
    <row r="30974" spans="8:15" s="179" customFormat="1" x14ac:dyDescent="0.2">
      <c r="H30974" s="180"/>
      <c r="I30974" s="180"/>
      <c r="L30974" s="181"/>
      <c r="M30974" s="180"/>
      <c r="N30974" s="180"/>
      <c r="O30974" s="180"/>
    </row>
    <row r="30975" spans="8:15" s="179" customFormat="1" x14ac:dyDescent="0.2">
      <c r="H30975" s="180"/>
      <c r="I30975" s="180"/>
      <c r="L30975" s="181"/>
      <c r="M30975" s="180"/>
      <c r="N30975" s="180"/>
      <c r="O30975" s="180"/>
    </row>
    <row r="30976" spans="8:15" s="179" customFormat="1" x14ac:dyDescent="0.2">
      <c r="H30976" s="180"/>
      <c r="I30976" s="180"/>
      <c r="L30976" s="181"/>
      <c r="M30976" s="180"/>
      <c r="N30976" s="180"/>
      <c r="O30976" s="180"/>
    </row>
    <row r="30977" spans="8:15" s="179" customFormat="1" x14ac:dyDescent="0.2">
      <c r="H30977" s="180"/>
      <c r="I30977" s="180"/>
      <c r="L30977" s="181"/>
      <c r="M30977" s="180"/>
      <c r="N30977" s="180"/>
      <c r="O30977" s="180"/>
    </row>
    <row r="30978" spans="8:15" s="179" customFormat="1" x14ac:dyDescent="0.2">
      <c r="H30978" s="180"/>
      <c r="I30978" s="180"/>
      <c r="L30978" s="181"/>
      <c r="M30978" s="180"/>
      <c r="N30978" s="180"/>
      <c r="O30978" s="180"/>
    </row>
    <row r="30979" spans="8:15" s="179" customFormat="1" x14ac:dyDescent="0.2">
      <c r="H30979" s="180"/>
      <c r="I30979" s="180"/>
      <c r="L30979" s="181"/>
      <c r="M30979" s="180"/>
      <c r="N30979" s="180"/>
      <c r="O30979" s="180"/>
    </row>
    <row r="30980" spans="8:15" s="179" customFormat="1" x14ac:dyDescent="0.2">
      <c r="H30980" s="180"/>
      <c r="I30980" s="180"/>
      <c r="L30980" s="181"/>
      <c r="M30980" s="180"/>
      <c r="N30980" s="180"/>
      <c r="O30980" s="180"/>
    </row>
    <row r="30981" spans="8:15" s="179" customFormat="1" x14ac:dyDescent="0.2">
      <c r="H30981" s="180"/>
      <c r="I30981" s="180"/>
      <c r="L30981" s="181"/>
      <c r="M30981" s="180"/>
      <c r="N30981" s="180"/>
      <c r="O30981" s="180"/>
    </row>
    <row r="30982" spans="8:15" s="179" customFormat="1" x14ac:dyDescent="0.2">
      <c r="H30982" s="180"/>
      <c r="I30982" s="180"/>
      <c r="L30982" s="181"/>
      <c r="M30982" s="180"/>
      <c r="N30982" s="180"/>
      <c r="O30982" s="180"/>
    </row>
    <row r="30983" spans="8:15" s="179" customFormat="1" x14ac:dyDescent="0.2">
      <c r="H30983" s="180"/>
      <c r="I30983" s="180"/>
      <c r="L30983" s="181"/>
      <c r="M30983" s="180"/>
      <c r="N30983" s="180"/>
      <c r="O30983" s="180"/>
    </row>
    <row r="30984" spans="8:15" s="179" customFormat="1" x14ac:dyDescent="0.2">
      <c r="H30984" s="180"/>
      <c r="I30984" s="180"/>
      <c r="L30984" s="181"/>
      <c r="M30984" s="180"/>
      <c r="N30984" s="180"/>
      <c r="O30984" s="180"/>
    </row>
    <row r="30985" spans="8:15" s="179" customFormat="1" x14ac:dyDescent="0.2">
      <c r="H30985" s="180"/>
      <c r="I30985" s="180"/>
      <c r="L30985" s="181"/>
      <c r="M30985" s="180"/>
      <c r="N30985" s="180"/>
      <c r="O30985" s="180"/>
    </row>
    <row r="30986" spans="8:15" s="179" customFormat="1" x14ac:dyDescent="0.2">
      <c r="H30986" s="180"/>
      <c r="I30986" s="180"/>
      <c r="L30986" s="181"/>
      <c r="M30986" s="180"/>
      <c r="N30986" s="180"/>
      <c r="O30986" s="180"/>
    </row>
    <row r="30987" spans="8:15" s="179" customFormat="1" x14ac:dyDescent="0.2">
      <c r="H30987" s="180"/>
      <c r="I30987" s="180"/>
      <c r="L30987" s="181"/>
      <c r="M30987" s="180"/>
      <c r="N30987" s="180"/>
      <c r="O30987" s="180"/>
    </row>
    <row r="30988" spans="8:15" s="179" customFormat="1" x14ac:dyDescent="0.2">
      <c r="H30988" s="180"/>
      <c r="I30988" s="180"/>
      <c r="L30988" s="181"/>
      <c r="M30988" s="180"/>
      <c r="N30988" s="180"/>
      <c r="O30988" s="180"/>
    </row>
    <row r="30989" spans="8:15" s="179" customFormat="1" x14ac:dyDescent="0.2">
      <c r="H30989" s="180"/>
      <c r="I30989" s="180"/>
      <c r="L30989" s="181"/>
      <c r="M30989" s="180"/>
      <c r="N30989" s="180"/>
      <c r="O30989" s="180"/>
    </row>
    <row r="30990" spans="8:15" s="179" customFormat="1" x14ac:dyDescent="0.2">
      <c r="H30990" s="180"/>
      <c r="I30990" s="180"/>
      <c r="L30990" s="181"/>
      <c r="M30990" s="180"/>
      <c r="N30990" s="180"/>
      <c r="O30990" s="180"/>
    </row>
    <row r="30991" spans="8:15" s="179" customFormat="1" x14ac:dyDescent="0.2">
      <c r="H30991" s="180"/>
      <c r="I30991" s="180"/>
      <c r="L30991" s="181"/>
      <c r="M30991" s="180"/>
      <c r="N30991" s="180"/>
      <c r="O30991" s="180"/>
    </row>
    <row r="30992" spans="8:15" s="179" customFormat="1" x14ac:dyDescent="0.2">
      <c r="H30992" s="180"/>
      <c r="I30992" s="180"/>
      <c r="L30992" s="181"/>
      <c r="M30992" s="180"/>
      <c r="N30992" s="180"/>
      <c r="O30992" s="180"/>
    </row>
    <row r="30993" spans="8:15" s="179" customFormat="1" x14ac:dyDescent="0.2">
      <c r="H30993" s="180"/>
      <c r="I30993" s="180"/>
      <c r="L30993" s="181"/>
      <c r="M30993" s="180"/>
      <c r="N30993" s="180"/>
      <c r="O30993" s="180"/>
    </row>
    <row r="30994" spans="8:15" s="179" customFormat="1" x14ac:dyDescent="0.2">
      <c r="H30994" s="180"/>
      <c r="I30994" s="180"/>
      <c r="L30994" s="181"/>
      <c r="M30994" s="180"/>
      <c r="N30994" s="180"/>
      <c r="O30994" s="180"/>
    </row>
    <row r="30995" spans="8:15" s="179" customFormat="1" x14ac:dyDescent="0.2">
      <c r="H30995" s="180"/>
      <c r="I30995" s="180"/>
      <c r="L30995" s="181"/>
      <c r="M30995" s="180"/>
      <c r="N30995" s="180"/>
      <c r="O30995" s="180"/>
    </row>
    <row r="30996" spans="8:15" s="179" customFormat="1" x14ac:dyDescent="0.2">
      <c r="H30996" s="180"/>
      <c r="I30996" s="180"/>
      <c r="L30996" s="181"/>
      <c r="M30996" s="180"/>
      <c r="N30996" s="180"/>
      <c r="O30996" s="180"/>
    </row>
    <row r="30997" spans="8:15" s="179" customFormat="1" x14ac:dyDescent="0.2">
      <c r="H30997" s="180"/>
      <c r="I30997" s="180"/>
      <c r="L30997" s="181"/>
      <c r="M30997" s="180"/>
      <c r="N30997" s="180"/>
      <c r="O30997" s="180"/>
    </row>
    <row r="30998" spans="8:15" s="179" customFormat="1" x14ac:dyDescent="0.2">
      <c r="H30998" s="180"/>
      <c r="I30998" s="180"/>
      <c r="L30998" s="181"/>
      <c r="M30998" s="180"/>
      <c r="N30998" s="180"/>
      <c r="O30998" s="180"/>
    </row>
    <row r="30999" spans="8:15" s="179" customFormat="1" x14ac:dyDescent="0.2">
      <c r="H30999" s="180"/>
      <c r="I30999" s="180"/>
      <c r="L30999" s="181"/>
      <c r="M30999" s="180"/>
      <c r="N30999" s="180"/>
      <c r="O30999" s="180"/>
    </row>
    <row r="31000" spans="8:15" s="179" customFormat="1" x14ac:dyDescent="0.2">
      <c r="H31000" s="180"/>
      <c r="I31000" s="180"/>
      <c r="L31000" s="181"/>
      <c r="M31000" s="180"/>
      <c r="N31000" s="180"/>
      <c r="O31000" s="180"/>
    </row>
    <row r="31001" spans="8:15" s="179" customFormat="1" x14ac:dyDescent="0.2">
      <c r="H31001" s="180"/>
      <c r="I31001" s="180"/>
      <c r="L31001" s="181"/>
      <c r="M31001" s="180"/>
      <c r="N31001" s="180"/>
      <c r="O31001" s="180"/>
    </row>
    <row r="31002" spans="8:15" s="179" customFormat="1" x14ac:dyDescent="0.2">
      <c r="H31002" s="180"/>
      <c r="I31002" s="180"/>
      <c r="L31002" s="181"/>
      <c r="M31002" s="180"/>
      <c r="N31002" s="180"/>
      <c r="O31002" s="180"/>
    </row>
    <row r="31003" spans="8:15" s="179" customFormat="1" x14ac:dyDescent="0.2">
      <c r="H31003" s="180"/>
      <c r="I31003" s="180"/>
      <c r="L31003" s="181"/>
      <c r="M31003" s="180"/>
      <c r="N31003" s="180"/>
      <c r="O31003" s="180"/>
    </row>
    <row r="31004" spans="8:15" s="179" customFormat="1" x14ac:dyDescent="0.2">
      <c r="H31004" s="180"/>
      <c r="I31004" s="180"/>
      <c r="L31004" s="181"/>
      <c r="M31004" s="180"/>
      <c r="N31004" s="180"/>
      <c r="O31004" s="180"/>
    </row>
    <row r="31005" spans="8:15" s="179" customFormat="1" x14ac:dyDescent="0.2">
      <c r="H31005" s="180"/>
      <c r="I31005" s="180"/>
      <c r="L31005" s="181"/>
      <c r="M31005" s="180"/>
      <c r="N31005" s="180"/>
      <c r="O31005" s="180"/>
    </row>
    <row r="31006" spans="8:15" s="179" customFormat="1" x14ac:dyDescent="0.2">
      <c r="H31006" s="180"/>
      <c r="I31006" s="180"/>
      <c r="L31006" s="181"/>
      <c r="M31006" s="180"/>
      <c r="N31006" s="180"/>
      <c r="O31006" s="180"/>
    </row>
    <row r="31007" spans="8:15" s="179" customFormat="1" x14ac:dyDescent="0.2">
      <c r="H31007" s="180"/>
      <c r="I31007" s="180"/>
      <c r="L31007" s="181"/>
      <c r="M31007" s="180"/>
      <c r="N31007" s="180"/>
      <c r="O31007" s="180"/>
    </row>
    <row r="31008" spans="8:15" s="179" customFormat="1" x14ac:dyDescent="0.2">
      <c r="H31008" s="180"/>
      <c r="I31008" s="180"/>
      <c r="L31008" s="181"/>
      <c r="M31008" s="180"/>
      <c r="N31008" s="180"/>
      <c r="O31008" s="180"/>
    </row>
    <row r="31009" spans="8:15" s="179" customFormat="1" x14ac:dyDescent="0.2">
      <c r="H31009" s="180"/>
      <c r="I31009" s="180"/>
      <c r="L31009" s="181"/>
      <c r="M31009" s="180"/>
      <c r="N31009" s="180"/>
      <c r="O31009" s="180"/>
    </row>
    <row r="31010" spans="8:15" s="179" customFormat="1" x14ac:dyDescent="0.2">
      <c r="H31010" s="180"/>
      <c r="I31010" s="180"/>
      <c r="L31010" s="181"/>
      <c r="M31010" s="180"/>
      <c r="N31010" s="180"/>
      <c r="O31010" s="180"/>
    </row>
    <row r="31011" spans="8:15" s="179" customFormat="1" x14ac:dyDescent="0.2">
      <c r="H31011" s="180"/>
      <c r="I31011" s="180"/>
      <c r="L31011" s="181"/>
      <c r="M31011" s="180"/>
      <c r="N31011" s="180"/>
      <c r="O31011" s="180"/>
    </row>
    <row r="31012" spans="8:15" s="179" customFormat="1" x14ac:dyDescent="0.2">
      <c r="H31012" s="180"/>
      <c r="I31012" s="180"/>
      <c r="L31012" s="181"/>
      <c r="M31012" s="180"/>
      <c r="N31012" s="180"/>
      <c r="O31012" s="180"/>
    </row>
    <row r="31013" spans="8:15" s="179" customFormat="1" x14ac:dyDescent="0.2">
      <c r="H31013" s="180"/>
      <c r="I31013" s="180"/>
      <c r="L31013" s="181"/>
      <c r="M31013" s="180"/>
      <c r="N31013" s="180"/>
      <c r="O31013" s="180"/>
    </row>
    <row r="31014" spans="8:15" s="179" customFormat="1" x14ac:dyDescent="0.2">
      <c r="H31014" s="180"/>
      <c r="I31014" s="180"/>
      <c r="L31014" s="181"/>
      <c r="M31014" s="180"/>
      <c r="N31014" s="180"/>
      <c r="O31014" s="180"/>
    </row>
    <row r="31015" spans="8:15" s="179" customFormat="1" x14ac:dyDescent="0.2">
      <c r="H31015" s="180"/>
      <c r="I31015" s="180"/>
      <c r="L31015" s="181"/>
      <c r="M31015" s="180"/>
      <c r="N31015" s="180"/>
      <c r="O31015" s="180"/>
    </row>
    <row r="31016" spans="8:15" s="179" customFormat="1" x14ac:dyDescent="0.2">
      <c r="H31016" s="180"/>
      <c r="I31016" s="180"/>
      <c r="L31016" s="181"/>
      <c r="M31016" s="180"/>
      <c r="N31016" s="180"/>
      <c r="O31016" s="180"/>
    </row>
    <row r="31017" spans="8:15" s="179" customFormat="1" x14ac:dyDescent="0.2">
      <c r="H31017" s="180"/>
      <c r="I31017" s="180"/>
      <c r="L31017" s="181"/>
      <c r="M31017" s="180"/>
      <c r="N31017" s="180"/>
      <c r="O31017" s="180"/>
    </row>
    <row r="31018" spans="8:15" s="179" customFormat="1" x14ac:dyDescent="0.2">
      <c r="H31018" s="180"/>
      <c r="I31018" s="180"/>
      <c r="L31018" s="181"/>
      <c r="M31018" s="180"/>
      <c r="N31018" s="180"/>
      <c r="O31018" s="180"/>
    </row>
    <row r="31019" spans="8:15" s="179" customFormat="1" x14ac:dyDescent="0.2">
      <c r="H31019" s="180"/>
      <c r="I31019" s="180"/>
      <c r="L31019" s="181"/>
      <c r="M31019" s="180"/>
      <c r="N31019" s="180"/>
      <c r="O31019" s="180"/>
    </row>
    <row r="31020" spans="8:15" s="179" customFormat="1" x14ac:dyDescent="0.2">
      <c r="H31020" s="180"/>
      <c r="I31020" s="180"/>
      <c r="L31020" s="181"/>
      <c r="M31020" s="180"/>
      <c r="N31020" s="180"/>
      <c r="O31020" s="180"/>
    </row>
    <row r="31021" spans="8:15" s="179" customFormat="1" x14ac:dyDescent="0.2">
      <c r="H31021" s="180"/>
      <c r="I31021" s="180"/>
      <c r="L31021" s="181"/>
      <c r="M31021" s="180"/>
      <c r="N31021" s="180"/>
      <c r="O31021" s="180"/>
    </row>
    <row r="31022" spans="8:15" s="179" customFormat="1" x14ac:dyDescent="0.2">
      <c r="H31022" s="180"/>
      <c r="I31022" s="180"/>
      <c r="L31022" s="181"/>
      <c r="M31022" s="180"/>
      <c r="N31022" s="180"/>
      <c r="O31022" s="180"/>
    </row>
    <row r="31023" spans="8:15" s="179" customFormat="1" x14ac:dyDescent="0.2">
      <c r="H31023" s="180"/>
      <c r="I31023" s="180"/>
      <c r="L31023" s="181"/>
      <c r="M31023" s="180"/>
      <c r="N31023" s="180"/>
      <c r="O31023" s="180"/>
    </row>
    <row r="31024" spans="8:15" s="179" customFormat="1" x14ac:dyDescent="0.2">
      <c r="H31024" s="180"/>
      <c r="I31024" s="180"/>
      <c r="L31024" s="181"/>
      <c r="M31024" s="180"/>
      <c r="N31024" s="180"/>
      <c r="O31024" s="180"/>
    </row>
    <row r="31025" spans="8:15" s="179" customFormat="1" x14ac:dyDescent="0.2">
      <c r="H31025" s="180"/>
      <c r="I31025" s="180"/>
      <c r="L31025" s="181"/>
      <c r="M31025" s="180"/>
      <c r="N31025" s="180"/>
      <c r="O31025" s="180"/>
    </row>
    <row r="31026" spans="8:15" s="179" customFormat="1" x14ac:dyDescent="0.2">
      <c r="H31026" s="180"/>
      <c r="I31026" s="180"/>
      <c r="L31026" s="181"/>
      <c r="M31026" s="180"/>
      <c r="N31026" s="180"/>
      <c r="O31026" s="180"/>
    </row>
    <row r="31027" spans="8:15" s="179" customFormat="1" x14ac:dyDescent="0.2">
      <c r="H31027" s="180"/>
      <c r="I31027" s="180"/>
      <c r="L31027" s="181"/>
      <c r="M31027" s="180"/>
      <c r="N31027" s="180"/>
      <c r="O31027" s="180"/>
    </row>
    <row r="31028" spans="8:15" s="179" customFormat="1" x14ac:dyDescent="0.2">
      <c r="H31028" s="180"/>
      <c r="I31028" s="180"/>
      <c r="L31028" s="181"/>
      <c r="M31028" s="180"/>
      <c r="N31028" s="180"/>
      <c r="O31028" s="180"/>
    </row>
    <row r="31029" spans="8:15" s="179" customFormat="1" x14ac:dyDescent="0.2">
      <c r="H31029" s="180"/>
      <c r="I31029" s="180"/>
      <c r="L31029" s="181"/>
      <c r="M31029" s="180"/>
      <c r="N31029" s="180"/>
      <c r="O31029" s="180"/>
    </row>
    <row r="31030" spans="8:15" s="179" customFormat="1" x14ac:dyDescent="0.2">
      <c r="H31030" s="180"/>
      <c r="I31030" s="180"/>
      <c r="L31030" s="181"/>
      <c r="M31030" s="180"/>
      <c r="N31030" s="180"/>
      <c r="O31030" s="180"/>
    </row>
    <row r="31031" spans="8:15" s="179" customFormat="1" x14ac:dyDescent="0.2">
      <c r="H31031" s="180"/>
      <c r="I31031" s="180"/>
      <c r="L31031" s="181"/>
      <c r="M31031" s="180"/>
      <c r="N31031" s="180"/>
      <c r="O31031" s="180"/>
    </row>
    <row r="31032" spans="8:15" s="179" customFormat="1" x14ac:dyDescent="0.2">
      <c r="H31032" s="180"/>
      <c r="I31032" s="180"/>
      <c r="L31032" s="181"/>
      <c r="M31032" s="180"/>
      <c r="N31032" s="180"/>
      <c r="O31032" s="180"/>
    </row>
    <row r="31033" spans="8:15" s="179" customFormat="1" x14ac:dyDescent="0.2">
      <c r="H31033" s="180"/>
      <c r="I31033" s="180"/>
      <c r="L31033" s="181"/>
      <c r="M31033" s="180"/>
      <c r="N31033" s="180"/>
      <c r="O31033" s="180"/>
    </row>
    <row r="31034" spans="8:15" s="179" customFormat="1" x14ac:dyDescent="0.2">
      <c r="H31034" s="180"/>
      <c r="I31034" s="180"/>
      <c r="L31034" s="181"/>
      <c r="M31034" s="180"/>
      <c r="N31034" s="180"/>
      <c r="O31034" s="180"/>
    </row>
    <row r="31035" spans="8:15" s="179" customFormat="1" x14ac:dyDescent="0.2">
      <c r="H31035" s="180"/>
      <c r="I31035" s="180"/>
      <c r="L31035" s="181"/>
      <c r="M31035" s="180"/>
      <c r="N31035" s="180"/>
      <c r="O31035" s="180"/>
    </row>
    <row r="31036" spans="8:15" s="179" customFormat="1" x14ac:dyDescent="0.2">
      <c r="H31036" s="180"/>
      <c r="I31036" s="180"/>
      <c r="L31036" s="181"/>
      <c r="M31036" s="180"/>
      <c r="N31036" s="180"/>
      <c r="O31036" s="180"/>
    </row>
    <row r="31037" spans="8:15" s="179" customFormat="1" x14ac:dyDescent="0.2">
      <c r="H31037" s="180"/>
      <c r="I31037" s="180"/>
      <c r="L31037" s="181"/>
      <c r="M31037" s="180"/>
      <c r="N31037" s="180"/>
      <c r="O31037" s="180"/>
    </row>
    <row r="31038" spans="8:15" s="179" customFormat="1" x14ac:dyDescent="0.2">
      <c r="H31038" s="180"/>
      <c r="I31038" s="180"/>
      <c r="L31038" s="181"/>
      <c r="M31038" s="180"/>
      <c r="N31038" s="180"/>
      <c r="O31038" s="180"/>
    </row>
    <row r="31039" spans="8:15" s="179" customFormat="1" x14ac:dyDescent="0.2">
      <c r="H31039" s="180"/>
      <c r="I31039" s="180"/>
      <c r="L31039" s="181"/>
      <c r="M31039" s="180"/>
      <c r="N31039" s="180"/>
      <c r="O31039" s="180"/>
    </row>
    <row r="31040" spans="8:15" s="179" customFormat="1" x14ac:dyDescent="0.2">
      <c r="H31040" s="180"/>
      <c r="I31040" s="180"/>
      <c r="L31040" s="181"/>
      <c r="M31040" s="180"/>
      <c r="N31040" s="180"/>
      <c r="O31040" s="180"/>
    </row>
    <row r="31041" spans="8:15" s="179" customFormat="1" x14ac:dyDescent="0.2">
      <c r="H31041" s="180"/>
      <c r="I31041" s="180"/>
      <c r="L31041" s="181"/>
      <c r="M31041" s="180"/>
      <c r="N31041" s="180"/>
      <c r="O31041" s="180"/>
    </row>
    <row r="31042" spans="8:15" s="179" customFormat="1" x14ac:dyDescent="0.2">
      <c r="H31042" s="180"/>
      <c r="I31042" s="180"/>
      <c r="L31042" s="181"/>
      <c r="M31042" s="180"/>
      <c r="N31042" s="180"/>
      <c r="O31042" s="180"/>
    </row>
    <row r="31043" spans="8:15" s="179" customFormat="1" x14ac:dyDescent="0.2">
      <c r="H31043" s="180"/>
      <c r="I31043" s="180"/>
      <c r="L31043" s="181"/>
      <c r="M31043" s="180"/>
      <c r="N31043" s="180"/>
      <c r="O31043" s="180"/>
    </row>
    <row r="31044" spans="8:15" s="179" customFormat="1" x14ac:dyDescent="0.2">
      <c r="H31044" s="180"/>
      <c r="I31044" s="180"/>
      <c r="L31044" s="181"/>
      <c r="M31044" s="180"/>
      <c r="N31044" s="180"/>
      <c r="O31044" s="180"/>
    </row>
    <row r="31045" spans="8:15" s="179" customFormat="1" x14ac:dyDescent="0.2">
      <c r="H31045" s="180"/>
      <c r="I31045" s="180"/>
      <c r="L31045" s="181"/>
      <c r="M31045" s="180"/>
      <c r="N31045" s="180"/>
      <c r="O31045" s="180"/>
    </row>
    <row r="31046" spans="8:15" s="179" customFormat="1" x14ac:dyDescent="0.2">
      <c r="H31046" s="180"/>
      <c r="I31046" s="180"/>
      <c r="L31046" s="181"/>
      <c r="M31046" s="180"/>
      <c r="N31046" s="180"/>
      <c r="O31046" s="180"/>
    </row>
    <row r="31047" spans="8:15" s="179" customFormat="1" x14ac:dyDescent="0.2">
      <c r="H31047" s="180"/>
      <c r="I31047" s="180"/>
      <c r="L31047" s="181"/>
      <c r="M31047" s="180"/>
      <c r="N31047" s="180"/>
      <c r="O31047" s="180"/>
    </row>
    <row r="31048" spans="8:15" s="179" customFormat="1" x14ac:dyDescent="0.2">
      <c r="H31048" s="180"/>
      <c r="I31048" s="180"/>
      <c r="L31048" s="181"/>
      <c r="M31048" s="180"/>
      <c r="N31048" s="180"/>
      <c r="O31048" s="180"/>
    </row>
    <row r="31049" spans="8:15" s="179" customFormat="1" x14ac:dyDescent="0.2">
      <c r="H31049" s="180"/>
      <c r="I31049" s="180"/>
      <c r="L31049" s="181"/>
      <c r="M31049" s="180"/>
      <c r="N31049" s="180"/>
      <c r="O31049" s="180"/>
    </row>
    <row r="31050" spans="8:15" s="179" customFormat="1" x14ac:dyDescent="0.2">
      <c r="H31050" s="180"/>
      <c r="I31050" s="180"/>
      <c r="L31050" s="181"/>
      <c r="M31050" s="180"/>
      <c r="N31050" s="180"/>
      <c r="O31050" s="180"/>
    </row>
    <row r="31051" spans="8:15" s="179" customFormat="1" x14ac:dyDescent="0.2">
      <c r="H31051" s="180"/>
      <c r="I31051" s="180"/>
      <c r="L31051" s="181"/>
      <c r="M31051" s="180"/>
      <c r="N31051" s="180"/>
      <c r="O31051" s="180"/>
    </row>
    <row r="31052" spans="8:15" s="179" customFormat="1" x14ac:dyDescent="0.2">
      <c r="H31052" s="180"/>
      <c r="I31052" s="180"/>
      <c r="L31052" s="181"/>
      <c r="M31052" s="180"/>
      <c r="N31052" s="180"/>
      <c r="O31052" s="180"/>
    </row>
    <row r="31053" spans="8:15" s="179" customFormat="1" x14ac:dyDescent="0.2">
      <c r="H31053" s="180"/>
      <c r="I31053" s="180"/>
      <c r="L31053" s="181"/>
      <c r="M31053" s="180"/>
      <c r="N31053" s="180"/>
      <c r="O31053" s="180"/>
    </row>
    <row r="31054" spans="8:15" s="179" customFormat="1" x14ac:dyDescent="0.2">
      <c r="H31054" s="180"/>
      <c r="I31054" s="180"/>
      <c r="L31054" s="181"/>
      <c r="M31054" s="180"/>
      <c r="N31054" s="180"/>
      <c r="O31054" s="180"/>
    </row>
    <row r="31055" spans="8:15" s="179" customFormat="1" x14ac:dyDescent="0.2">
      <c r="H31055" s="180"/>
      <c r="I31055" s="180"/>
      <c r="L31055" s="181"/>
      <c r="M31055" s="180"/>
      <c r="N31055" s="180"/>
      <c r="O31055" s="180"/>
    </row>
    <row r="31056" spans="8:15" s="179" customFormat="1" x14ac:dyDescent="0.2">
      <c r="H31056" s="180"/>
      <c r="I31056" s="180"/>
      <c r="L31056" s="181"/>
      <c r="M31056" s="180"/>
      <c r="N31056" s="180"/>
      <c r="O31056" s="180"/>
    </row>
    <row r="31057" spans="8:15" s="179" customFormat="1" x14ac:dyDescent="0.2">
      <c r="H31057" s="180"/>
      <c r="I31057" s="180"/>
      <c r="L31057" s="181"/>
      <c r="M31057" s="180"/>
      <c r="N31057" s="180"/>
      <c r="O31057" s="180"/>
    </row>
    <row r="31058" spans="8:15" s="179" customFormat="1" x14ac:dyDescent="0.2">
      <c r="H31058" s="180"/>
      <c r="I31058" s="180"/>
      <c r="L31058" s="181"/>
      <c r="M31058" s="180"/>
      <c r="N31058" s="180"/>
      <c r="O31058" s="180"/>
    </row>
    <row r="31059" spans="8:15" s="179" customFormat="1" x14ac:dyDescent="0.2">
      <c r="H31059" s="180"/>
      <c r="I31059" s="180"/>
      <c r="L31059" s="181"/>
      <c r="M31059" s="180"/>
      <c r="N31059" s="180"/>
      <c r="O31059" s="180"/>
    </row>
    <row r="31060" spans="8:15" s="179" customFormat="1" x14ac:dyDescent="0.2">
      <c r="H31060" s="180"/>
      <c r="I31060" s="180"/>
      <c r="L31060" s="181"/>
      <c r="M31060" s="180"/>
      <c r="N31060" s="180"/>
      <c r="O31060" s="180"/>
    </row>
    <row r="31061" spans="8:15" s="179" customFormat="1" x14ac:dyDescent="0.2">
      <c r="H31061" s="180"/>
      <c r="I31061" s="180"/>
      <c r="L31061" s="181"/>
      <c r="M31061" s="180"/>
      <c r="N31061" s="180"/>
      <c r="O31061" s="180"/>
    </row>
    <row r="31062" spans="8:15" s="179" customFormat="1" x14ac:dyDescent="0.2">
      <c r="H31062" s="180"/>
      <c r="I31062" s="180"/>
      <c r="L31062" s="181"/>
      <c r="M31062" s="180"/>
      <c r="N31062" s="180"/>
      <c r="O31062" s="180"/>
    </row>
    <row r="31063" spans="8:15" s="179" customFormat="1" x14ac:dyDescent="0.2">
      <c r="H31063" s="180"/>
      <c r="I31063" s="180"/>
      <c r="L31063" s="181"/>
      <c r="M31063" s="180"/>
      <c r="N31063" s="180"/>
      <c r="O31063" s="180"/>
    </row>
    <row r="31064" spans="8:15" s="179" customFormat="1" x14ac:dyDescent="0.2">
      <c r="H31064" s="180"/>
      <c r="I31064" s="180"/>
      <c r="L31064" s="181"/>
      <c r="M31064" s="180"/>
      <c r="N31064" s="180"/>
      <c r="O31064" s="180"/>
    </row>
    <row r="31065" spans="8:15" s="179" customFormat="1" x14ac:dyDescent="0.2">
      <c r="H31065" s="180"/>
      <c r="I31065" s="180"/>
      <c r="L31065" s="181"/>
      <c r="M31065" s="180"/>
      <c r="N31065" s="180"/>
      <c r="O31065" s="180"/>
    </row>
    <row r="31066" spans="8:15" s="179" customFormat="1" x14ac:dyDescent="0.2">
      <c r="H31066" s="180"/>
      <c r="I31066" s="180"/>
      <c r="L31066" s="181"/>
      <c r="M31066" s="180"/>
      <c r="N31066" s="180"/>
      <c r="O31066" s="180"/>
    </row>
    <row r="31067" spans="8:15" s="179" customFormat="1" x14ac:dyDescent="0.2">
      <c r="H31067" s="180"/>
      <c r="I31067" s="180"/>
      <c r="L31067" s="181"/>
      <c r="M31067" s="180"/>
      <c r="N31067" s="180"/>
      <c r="O31067" s="180"/>
    </row>
    <row r="31068" spans="8:15" s="179" customFormat="1" x14ac:dyDescent="0.2">
      <c r="H31068" s="180"/>
      <c r="I31068" s="180"/>
      <c r="L31068" s="181"/>
      <c r="M31068" s="180"/>
      <c r="N31068" s="180"/>
      <c r="O31068" s="180"/>
    </row>
    <row r="31069" spans="8:15" s="179" customFormat="1" x14ac:dyDescent="0.2">
      <c r="H31069" s="180"/>
      <c r="I31069" s="180"/>
      <c r="L31069" s="181"/>
      <c r="M31069" s="180"/>
      <c r="N31069" s="180"/>
      <c r="O31069" s="180"/>
    </row>
    <row r="31070" spans="8:15" s="179" customFormat="1" x14ac:dyDescent="0.2">
      <c r="H31070" s="180"/>
      <c r="I31070" s="180"/>
      <c r="L31070" s="181"/>
      <c r="M31070" s="180"/>
      <c r="N31070" s="180"/>
      <c r="O31070" s="180"/>
    </row>
    <row r="31071" spans="8:15" s="179" customFormat="1" x14ac:dyDescent="0.2">
      <c r="H31071" s="180"/>
      <c r="I31071" s="180"/>
      <c r="L31071" s="181"/>
      <c r="M31071" s="180"/>
      <c r="N31071" s="180"/>
      <c r="O31071" s="180"/>
    </row>
    <row r="31072" spans="8:15" s="179" customFormat="1" x14ac:dyDescent="0.2">
      <c r="H31072" s="180"/>
      <c r="I31072" s="180"/>
      <c r="L31072" s="181"/>
      <c r="M31072" s="180"/>
      <c r="N31072" s="180"/>
      <c r="O31072" s="180"/>
    </row>
    <row r="31073" spans="8:15" s="179" customFormat="1" x14ac:dyDescent="0.2">
      <c r="H31073" s="180"/>
      <c r="I31073" s="180"/>
      <c r="L31073" s="181"/>
      <c r="M31073" s="180"/>
      <c r="N31073" s="180"/>
      <c r="O31073" s="180"/>
    </row>
    <row r="31074" spans="8:15" s="179" customFormat="1" x14ac:dyDescent="0.2">
      <c r="H31074" s="180"/>
      <c r="I31074" s="180"/>
      <c r="L31074" s="181"/>
      <c r="M31074" s="180"/>
      <c r="N31074" s="180"/>
      <c r="O31074" s="180"/>
    </row>
    <row r="31075" spans="8:15" s="179" customFormat="1" x14ac:dyDescent="0.2">
      <c r="H31075" s="180"/>
      <c r="I31075" s="180"/>
      <c r="L31075" s="181"/>
      <c r="M31075" s="180"/>
      <c r="N31075" s="180"/>
      <c r="O31075" s="180"/>
    </row>
    <row r="31076" spans="8:15" s="179" customFormat="1" x14ac:dyDescent="0.2">
      <c r="H31076" s="180"/>
      <c r="I31076" s="180"/>
      <c r="L31076" s="181"/>
      <c r="M31076" s="180"/>
      <c r="N31076" s="180"/>
      <c r="O31076" s="180"/>
    </row>
    <row r="31077" spans="8:15" s="179" customFormat="1" x14ac:dyDescent="0.2">
      <c r="H31077" s="180"/>
      <c r="I31077" s="180"/>
      <c r="L31077" s="181"/>
      <c r="M31077" s="180"/>
      <c r="N31077" s="180"/>
      <c r="O31077" s="180"/>
    </row>
    <row r="31078" spans="8:15" s="179" customFormat="1" x14ac:dyDescent="0.2">
      <c r="H31078" s="180"/>
      <c r="I31078" s="180"/>
      <c r="L31078" s="181"/>
      <c r="M31078" s="180"/>
      <c r="N31078" s="180"/>
      <c r="O31078" s="180"/>
    </row>
    <row r="31079" spans="8:15" s="179" customFormat="1" x14ac:dyDescent="0.2">
      <c r="H31079" s="180"/>
      <c r="I31079" s="180"/>
      <c r="L31079" s="181"/>
      <c r="M31079" s="180"/>
      <c r="N31079" s="180"/>
      <c r="O31079" s="180"/>
    </row>
    <row r="31080" spans="8:15" s="179" customFormat="1" x14ac:dyDescent="0.2">
      <c r="H31080" s="180"/>
      <c r="I31080" s="180"/>
      <c r="L31080" s="181"/>
      <c r="M31080" s="180"/>
      <c r="N31080" s="180"/>
      <c r="O31080" s="180"/>
    </row>
    <row r="31081" spans="8:15" s="179" customFormat="1" x14ac:dyDescent="0.2">
      <c r="H31081" s="180"/>
      <c r="I31081" s="180"/>
      <c r="L31081" s="181"/>
      <c r="M31081" s="180"/>
      <c r="N31081" s="180"/>
      <c r="O31081" s="180"/>
    </row>
    <row r="31082" spans="8:15" s="179" customFormat="1" x14ac:dyDescent="0.2">
      <c r="H31082" s="180"/>
      <c r="I31082" s="180"/>
      <c r="L31082" s="181"/>
      <c r="M31082" s="180"/>
      <c r="N31082" s="180"/>
      <c r="O31082" s="180"/>
    </row>
    <row r="31083" spans="8:15" s="179" customFormat="1" x14ac:dyDescent="0.2">
      <c r="H31083" s="180"/>
      <c r="I31083" s="180"/>
      <c r="L31083" s="181"/>
      <c r="M31083" s="180"/>
      <c r="N31083" s="180"/>
      <c r="O31083" s="180"/>
    </row>
    <row r="31084" spans="8:15" s="179" customFormat="1" x14ac:dyDescent="0.2">
      <c r="H31084" s="180"/>
      <c r="I31084" s="180"/>
      <c r="L31084" s="181"/>
      <c r="M31084" s="180"/>
      <c r="N31084" s="180"/>
      <c r="O31084" s="180"/>
    </row>
    <row r="31085" spans="8:15" s="179" customFormat="1" x14ac:dyDescent="0.2">
      <c r="H31085" s="180"/>
      <c r="I31085" s="180"/>
      <c r="L31085" s="181"/>
      <c r="M31085" s="180"/>
      <c r="N31085" s="180"/>
      <c r="O31085" s="180"/>
    </row>
    <row r="31086" spans="8:15" s="179" customFormat="1" x14ac:dyDescent="0.2">
      <c r="H31086" s="180"/>
      <c r="I31086" s="180"/>
      <c r="L31086" s="181"/>
      <c r="M31086" s="180"/>
      <c r="N31086" s="180"/>
      <c r="O31086" s="180"/>
    </row>
    <row r="31087" spans="8:15" s="179" customFormat="1" x14ac:dyDescent="0.2">
      <c r="H31087" s="180"/>
      <c r="I31087" s="180"/>
      <c r="L31087" s="181"/>
      <c r="M31087" s="180"/>
      <c r="N31087" s="180"/>
      <c r="O31087" s="180"/>
    </row>
    <row r="31088" spans="8:15" s="179" customFormat="1" x14ac:dyDescent="0.2">
      <c r="H31088" s="180"/>
      <c r="I31088" s="180"/>
      <c r="L31088" s="181"/>
      <c r="M31088" s="180"/>
      <c r="N31088" s="180"/>
      <c r="O31088" s="180"/>
    </row>
    <row r="31089" spans="8:15" s="179" customFormat="1" x14ac:dyDescent="0.2">
      <c r="H31089" s="180"/>
      <c r="I31089" s="180"/>
      <c r="L31089" s="181"/>
      <c r="M31089" s="180"/>
      <c r="N31089" s="180"/>
      <c r="O31089" s="180"/>
    </row>
    <row r="31090" spans="8:15" s="179" customFormat="1" x14ac:dyDescent="0.2">
      <c r="H31090" s="180"/>
      <c r="I31090" s="180"/>
      <c r="L31090" s="181"/>
      <c r="M31090" s="180"/>
      <c r="N31090" s="180"/>
      <c r="O31090" s="180"/>
    </row>
    <row r="31091" spans="8:15" s="179" customFormat="1" x14ac:dyDescent="0.2">
      <c r="H31091" s="180"/>
      <c r="I31091" s="180"/>
      <c r="L31091" s="181"/>
      <c r="M31091" s="180"/>
      <c r="N31091" s="180"/>
      <c r="O31091" s="180"/>
    </row>
    <row r="31092" spans="8:15" s="179" customFormat="1" x14ac:dyDescent="0.2">
      <c r="H31092" s="180"/>
      <c r="I31092" s="180"/>
      <c r="L31092" s="181"/>
      <c r="M31092" s="180"/>
      <c r="N31092" s="180"/>
      <c r="O31092" s="180"/>
    </row>
    <row r="31093" spans="8:15" s="179" customFormat="1" x14ac:dyDescent="0.2">
      <c r="H31093" s="180"/>
      <c r="I31093" s="180"/>
      <c r="L31093" s="181"/>
      <c r="M31093" s="180"/>
      <c r="N31093" s="180"/>
      <c r="O31093" s="180"/>
    </row>
    <row r="31094" spans="8:15" s="179" customFormat="1" x14ac:dyDescent="0.2">
      <c r="H31094" s="180"/>
      <c r="I31094" s="180"/>
      <c r="L31094" s="181"/>
      <c r="M31094" s="180"/>
      <c r="N31094" s="180"/>
      <c r="O31094" s="180"/>
    </row>
    <row r="31095" spans="8:15" s="179" customFormat="1" x14ac:dyDescent="0.2">
      <c r="H31095" s="180"/>
      <c r="I31095" s="180"/>
      <c r="L31095" s="181"/>
      <c r="M31095" s="180"/>
      <c r="N31095" s="180"/>
      <c r="O31095" s="180"/>
    </row>
    <row r="31096" spans="8:15" s="179" customFormat="1" x14ac:dyDescent="0.2">
      <c r="H31096" s="180"/>
      <c r="I31096" s="180"/>
      <c r="L31096" s="181"/>
      <c r="M31096" s="180"/>
      <c r="N31096" s="180"/>
      <c r="O31096" s="180"/>
    </row>
    <row r="31097" spans="8:15" s="179" customFormat="1" x14ac:dyDescent="0.2">
      <c r="H31097" s="180"/>
      <c r="I31097" s="180"/>
      <c r="L31097" s="181"/>
      <c r="M31097" s="180"/>
      <c r="N31097" s="180"/>
      <c r="O31097" s="180"/>
    </row>
    <row r="31098" spans="8:15" s="179" customFormat="1" x14ac:dyDescent="0.2">
      <c r="H31098" s="180"/>
      <c r="I31098" s="180"/>
      <c r="L31098" s="181"/>
      <c r="M31098" s="180"/>
      <c r="N31098" s="180"/>
      <c r="O31098" s="180"/>
    </row>
    <row r="31099" spans="8:15" s="179" customFormat="1" x14ac:dyDescent="0.2">
      <c r="H31099" s="180"/>
      <c r="I31099" s="180"/>
      <c r="L31099" s="181"/>
      <c r="M31099" s="180"/>
      <c r="N31099" s="180"/>
      <c r="O31099" s="180"/>
    </row>
    <row r="31100" spans="8:15" s="179" customFormat="1" x14ac:dyDescent="0.2">
      <c r="H31100" s="180"/>
      <c r="I31100" s="180"/>
      <c r="L31100" s="181"/>
      <c r="M31100" s="180"/>
      <c r="N31100" s="180"/>
      <c r="O31100" s="180"/>
    </row>
    <row r="31101" spans="8:15" s="179" customFormat="1" x14ac:dyDescent="0.2">
      <c r="H31101" s="180"/>
      <c r="I31101" s="180"/>
      <c r="L31101" s="181"/>
      <c r="M31101" s="180"/>
      <c r="N31101" s="180"/>
      <c r="O31101" s="180"/>
    </row>
    <row r="31102" spans="8:15" s="179" customFormat="1" x14ac:dyDescent="0.2">
      <c r="H31102" s="180"/>
      <c r="I31102" s="180"/>
      <c r="L31102" s="181"/>
      <c r="M31102" s="180"/>
      <c r="N31102" s="180"/>
      <c r="O31102" s="180"/>
    </row>
    <row r="31103" spans="8:15" s="179" customFormat="1" x14ac:dyDescent="0.2">
      <c r="H31103" s="180"/>
      <c r="I31103" s="180"/>
      <c r="L31103" s="181"/>
      <c r="M31103" s="180"/>
      <c r="N31103" s="180"/>
      <c r="O31103" s="180"/>
    </row>
    <row r="31104" spans="8:15" s="179" customFormat="1" x14ac:dyDescent="0.2">
      <c r="H31104" s="180"/>
      <c r="I31104" s="180"/>
      <c r="L31104" s="181"/>
      <c r="M31104" s="180"/>
      <c r="N31104" s="180"/>
      <c r="O31104" s="180"/>
    </row>
    <row r="31105" spans="8:15" s="179" customFormat="1" x14ac:dyDescent="0.2">
      <c r="H31105" s="180"/>
      <c r="I31105" s="180"/>
      <c r="L31105" s="181"/>
      <c r="M31105" s="180"/>
      <c r="N31105" s="180"/>
      <c r="O31105" s="180"/>
    </row>
    <row r="31106" spans="8:15" s="179" customFormat="1" x14ac:dyDescent="0.2">
      <c r="H31106" s="180"/>
      <c r="I31106" s="180"/>
      <c r="L31106" s="181"/>
      <c r="M31106" s="180"/>
      <c r="N31106" s="180"/>
      <c r="O31106" s="180"/>
    </row>
    <row r="31107" spans="8:15" s="179" customFormat="1" x14ac:dyDescent="0.2">
      <c r="H31107" s="180"/>
      <c r="I31107" s="180"/>
      <c r="L31107" s="181"/>
      <c r="M31107" s="180"/>
      <c r="N31107" s="180"/>
      <c r="O31107" s="180"/>
    </row>
    <row r="31108" spans="8:15" s="179" customFormat="1" x14ac:dyDescent="0.2">
      <c r="H31108" s="180"/>
      <c r="I31108" s="180"/>
      <c r="L31108" s="181"/>
      <c r="M31108" s="180"/>
      <c r="N31108" s="180"/>
      <c r="O31108" s="180"/>
    </row>
    <row r="31109" spans="8:15" s="179" customFormat="1" x14ac:dyDescent="0.2">
      <c r="H31109" s="180"/>
      <c r="I31109" s="180"/>
      <c r="L31109" s="181"/>
      <c r="M31109" s="180"/>
      <c r="N31109" s="180"/>
      <c r="O31109" s="180"/>
    </row>
    <row r="31110" spans="8:15" s="179" customFormat="1" x14ac:dyDescent="0.2">
      <c r="H31110" s="180"/>
      <c r="I31110" s="180"/>
      <c r="L31110" s="181"/>
      <c r="M31110" s="180"/>
      <c r="N31110" s="180"/>
      <c r="O31110" s="180"/>
    </row>
    <row r="31111" spans="8:15" s="179" customFormat="1" x14ac:dyDescent="0.2">
      <c r="H31111" s="180"/>
      <c r="I31111" s="180"/>
      <c r="L31111" s="181"/>
      <c r="M31111" s="180"/>
      <c r="N31111" s="180"/>
      <c r="O31111" s="180"/>
    </row>
    <row r="31112" spans="8:15" s="179" customFormat="1" x14ac:dyDescent="0.2">
      <c r="H31112" s="180"/>
      <c r="I31112" s="180"/>
      <c r="L31112" s="181"/>
      <c r="M31112" s="180"/>
      <c r="N31112" s="180"/>
      <c r="O31112" s="180"/>
    </row>
    <row r="31113" spans="8:15" s="179" customFormat="1" x14ac:dyDescent="0.2">
      <c r="H31113" s="180"/>
      <c r="I31113" s="180"/>
      <c r="L31113" s="181"/>
      <c r="M31113" s="180"/>
      <c r="N31113" s="180"/>
      <c r="O31113" s="180"/>
    </row>
    <row r="31114" spans="8:15" s="179" customFormat="1" x14ac:dyDescent="0.2">
      <c r="H31114" s="180"/>
      <c r="I31114" s="180"/>
      <c r="L31114" s="181"/>
      <c r="M31114" s="180"/>
      <c r="N31114" s="180"/>
      <c r="O31114" s="180"/>
    </row>
    <row r="31115" spans="8:15" s="179" customFormat="1" x14ac:dyDescent="0.2">
      <c r="H31115" s="180"/>
      <c r="I31115" s="180"/>
      <c r="L31115" s="181"/>
      <c r="M31115" s="180"/>
      <c r="N31115" s="180"/>
      <c r="O31115" s="180"/>
    </row>
    <row r="31116" spans="8:15" s="179" customFormat="1" x14ac:dyDescent="0.2">
      <c r="H31116" s="180"/>
      <c r="I31116" s="180"/>
      <c r="L31116" s="181"/>
      <c r="M31116" s="180"/>
      <c r="N31116" s="180"/>
      <c r="O31116" s="180"/>
    </row>
    <row r="31117" spans="8:15" s="179" customFormat="1" x14ac:dyDescent="0.2">
      <c r="H31117" s="180"/>
      <c r="I31117" s="180"/>
      <c r="L31117" s="181"/>
      <c r="M31117" s="180"/>
      <c r="N31117" s="180"/>
      <c r="O31117" s="180"/>
    </row>
    <row r="31118" spans="8:15" s="179" customFormat="1" x14ac:dyDescent="0.2">
      <c r="H31118" s="180"/>
      <c r="I31118" s="180"/>
      <c r="L31118" s="181"/>
      <c r="M31118" s="180"/>
      <c r="N31118" s="180"/>
      <c r="O31118" s="180"/>
    </row>
    <row r="31119" spans="8:15" s="179" customFormat="1" x14ac:dyDescent="0.2">
      <c r="H31119" s="180"/>
      <c r="I31119" s="180"/>
      <c r="L31119" s="181"/>
      <c r="M31119" s="180"/>
      <c r="N31119" s="180"/>
      <c r="O31119" s="180"/>
    </row>
    <row r="31120" spans="8:15" s="179" customFormat="1" x14ac:dyDescent="0.2">
      <c r="H31120" s="180"/>
      <c r="I31120" s="180"/>
      <c r="L31120" s="181"/>
      <c r="M31120" s="180"/>
      <c r="N31120" s="180"/>
      <c r="O31120" s="180"/>
    </row>
    <row r="31121" spans="8:15" s="179" customFormat="1" x14ac:dyDescent="0.2">
      <c r="H31121" s="180"/>
      <c r="I31121" s="180"/>
      <c r="L31121" s="181"/>
      <c r="M31121" s="180"/>
      <c r="N31121" s="180"/>
      <c r="O31121" s="180"/>
    </row>
    <row r="31122" spans="8:15" s="179" customFormat="1" x14ac:dyDescent="0.2">
      <c r="H31122" s="180"/>
      <c r="I31122" s="180"/>
      <c r="L31122" s="181"/>
      <c r="M31122" s="180"/>
      <c r="N31122" s="180"/>
      <c r="O31122" s="180"/>
    </row>
    <row r="31123" spans="8:15" s="179" customFormat="1" x14ac:dyDescent="0.2">
      <c r="H31123" s="180"/>
      <c r="I31123" s="180"/>
      <c r="L31123" s="181"/>
      <c r="M31123" s="180"/>
      <c r="N31123" s="180"/>
      <c r="O31123" s="180"/>
    </row>
    <row r="31124" spans="8:15" s="179" customFormat="1" x14ac:dyDescent="0.2">
      <c r="H31124" s="180"/>
      <c r="I31124" s="180"/>
      <c r="L31124" s="181"/>
      <c r="M31124" s="180"/>
      <c r="N31124" s="180"/>
      <c r="O31124" s="180"/>
    </row>
    <row r="31125" spans="8:15" s="179" customFormat="1" x14ac:dyDescent="0.2">
      <c r="H31125" s="180"/>
      <c r="I31125" s="180"/>
      <c r="L31125" s="181"/>
      <c r="M31125" s="180"/>
      <c r="N31125" s="180"/>
      <c r="O31125" s="180"/>
    </row>
    <row r="31126" spans="8:15" s="179" customFormat="1" x14ac:dyDescent="0.2">
      <c r="H31126" s="180"/>
      <c r="I31126" s="180"/>
      <c r="L31126" s="181"/>
      <c r="M31126" s="180"/>
      <c r="N31126" s="180"/>
      <c r="O31126" s="180"/>
    </row>
    <row r="31127" spans="8:15" s="179" customFormat="1" x14ac:dyDescent="0.2">
      <c r="H31127" s="180"/>
      <c r="I31127" s="180"/>
      <c r="L31127" s="181"/>
      <c r="M31127" s="180"/>
      <c r="N31127" s="180"/>
      <c r="O31127" s="180"/>
    </row>
    <row r="31128" spans="8:15" s="179" customFormat="1" x14ac:dyDescent="0.2">
      <c r="H31128" s="180"/>
      <c r="I31128" s="180"/>
      <c r="L31128" s="181"/>
      <c r="M31128" s="180"/>
      <c r="N31128" s="180"/>
      <c r="O31128" s="180"/>
    </row>
    <row r="31129" spans="8:15" s="179" customFormat="1" x14ac:dyDescent="0.2">
      <c r="H31129" s="180"/>
      <c r="I31129" s="180"/>
      <c r="L31129" s="181"/>
      <c r="M31129" s="180"/>
      <c r="N31129" s="180"/>
      <c r="O31129" s="180"/>
    </row>
    <row r="31130" spans="8:15" s="179" customFormat="1" x14ac:dyDescent="0.2">
      <c r="H31130" s="180"/>
      <c r="I31130" s="180"/>
      <c r="L31130" s="181"/>
      <c r="M31130" s="180"/>
      <c r="N31130" s="180"/>
      <c r="O31130" s="180"/>
    </row>
    <row r="31131" spans="8:15" s="179" customFormat="1" x14ac:dyDescent="0.2">
      <c r="H31131" s="180"/>
      <c r="I31131" s="180"/>
      <c r="L31131" s="181"/>
      <c r="M31131" s="180"/>
      <c r="N31131" s="180"/>
      <c r="O31131" s="180"/>
    </row>
    <row r="31132" spans="8:15" s="179" customFormat="1" x14ac:dyDescent="0.2">
      <c r="H31132" s="180"/>
      <c r="I31132" s="180"/>
      <c r="L31132" s="181"/>
      <c r="M31132" s="180"/>
      <c r="N31132" s="180"/>
      <c r="O31132" s="180"/>
    </row>
    <row r="31133" spans="8:15" s="179" customFormat="1" x14ac:dyDescent="0.2">
      <c r="H31133" s="180"/>
      <c r="I31133" s="180"/>
      <c r="L31133" s="181"/>
      <c r="M31133" s="180"/>
      <c r="N31133" s="180"/>
      <c r="O31133" s="180"/>
    </row>
    <row r="31134" spans="8:15" s="179" customFormat="1" x14ac:dyDescent="0.2">
      <c r="H31134" s="180"/>
      <c r="I31134" s="180"/>
      <c r="L31134" s="181"/>
      <c r="M31134" s="180"/>
      <c r="N31134" s="180"/>
      <c r="O31134" s="180"/>
    </row>
    <row r="31135" spans="8:15" s="179" customFormat="1" x14ac:dyDescent="0.2">
      <c r="H31135" s="180"/>
      <c r="I31135" s="180"/>
      <c r="L31135" s="181"/>
      <c r="M31135" s="180"/>
      <c r="N31135" s="180"/>
      <c r="O31135" s="180"/>
    </row>
    <row r="31136" spans="8:15" s="179" customFormat="1" x14ac:dyDescent="0.2">
      <c r="H31136" s="180"/>
      <c r="I31136" s="180"/>
      <c r="L31136" s="181"/>
      <c r="M31136" s="180"/>
      <c r="N31136" s="180"/>
      <c r="O31136" s="180"/>
    </row>
    <row r="31137" spans="8:15" s="179" customFormat="1" x14ac:dyDescent="0.2">
      <c r="H31137" s="180"/>
      <c r="I31137" s="180"/>
      <c r="L31137" s="181"/>
      <c r="M31137" s="180"/>
      <c r="N31137" s="180"/>
      <c r="O31137" s="180"/>
    </row>
    <row r="31138" spans="8:15" s="179" customFormat="1" x14ac:dyDescent="0.2">
      <c r="H31138" s="180"/>
      <c r="I31138" s="180"/>
      <c r="L31138" s="181"/>
      <c r="M31138" s="180"/>
      <c r="N31138" s="180"/>
      <c r="O31138" s="180"/>
    </row>
    <row r="31139" spans="8:15" s="179" customFormat="1" x14ac:dyDescent="0.2">
      <c r="H31139" s="180"/>
      <c r="I31139" s="180"/>
      <c r="L31139" s="181"/>
      <c r="M31139" s="180"/>
      <c r="N31139" s="180"/>
      <c r="O31139" s="180"/>
    </row>
    <row r="31140" spans="8:15" s="179" customFormat="1" x14ac:dyDescent="0.2">
      <c r="H31140" s="180"/>
      <c r="I31140" s="180"/>
      <c r="L31140" s="181"/>
      <c r="M31140" s="180"/>
      <c r="N31140" s="180"/>
      <c r="O31140" s="180"/>
    </row>
    <row r="31141" spans="8:15" s="179" customFormat="1" x14ac:dyDescent="0.2">
      <c r="H31141" s="180"/>
      <c r="I31141" s="180"/>
      <c r="L31141" s="181"/>
      <c r="M31141" s="180"/>
      <c r="N31141" s="180"/>
      <c r="O31141" s="180"/>
    </row>
    <row r="31142" spans="8:15" s="179" customFormat="1" x14ac:dyDescent="0.2">
      <c r="H31142" s="180"/>
      <c r="I31142" s="180"/>
      <c r="L31142" s="181"/>
      <c r="M31142" s="180"/>
      <c r="N31142" s="180"/>
      <c r="O31142" s="180"/>
    </row>
    <row r="31143" spans="8:15" s="179" customFormat="1" x14ac:dyDescent="0.2">
      <c r="H31143" s="180"/>
      <c r="I31143" s="180"/>
      <c r="L31143" s="181"/>
      <c r="M31143" s="180"/>
      <c r="N31143" s="180"/>
      <c r="O31143" s="180"/>
    </row>
    <row r="31144" spans="8:15" s="179" customFormat="1" x14ac:dyDescent="0.2">
      <c r="H31144" s="180"/>
      <c r="I31144" s="180"/>
      <c r="L31144" s="181"/>
      <c r="M31144" s="180"/>
      <c r="N31144" s="180"/>
      <c r="O31144" s="180"/>
    </row>
    <row r="31145" spans="8:15" s="179" customFormat="1" x14ac:dyDescent="0.2">
      <c r="H31145" s="180"/>
      <c r="I31145" s="180"/>
      <c r="L31145" s="181"/>
      <c r="M31145" s="180"/>
      <c r="N31145" s="180"/>
      <c r="O31145" s="180"/>
    </row>
    <row r="31146" spans="8:15" s="179" customFormat="1" x14ac:dyDescent="0.2">
      <c r="H31146" s="180"/>
      <c r="I31146" s="180"/>
      <c r="L31146" s="181"/>
      <c r="M31146" s="180"/>
      <c r="N31146" s="180"/>
      <c r="O31146" s="180"/>
    </row>
    <row r="31147" spans="8:15" s="179" customFormat="1" x14ac:dyDescent="0.2">
      <c r="H31147" s="180"/>
      <c r="I31147" s="180"/>
      <c r="L31147" s="181"/>
      <c r="M31147" s="180"/>
      <c r="N31147" s="180"/>
      <c r="O31147" s="180"/>
    </row>
    <row r="31148" spans="8:15" s="179" customFormat="1" x14ac:dyDescent="0.2">
      <c r="H31148" s="180"/>
      <c r="I31148" s="180"/>
      <c r="L31148" s="181"/>
      <c r="M31148" s="180"/>
      <c r="N31148" s="180"/>
      <c r="O31148" s="180"/>
    </row>
    <row r="31149" spans="8:15" s="179" customFormat="1" x14ac:dyDescent="0.2">
      <c r="H31149" s="180"/>
      <c r="I31149" s="180"/>
      <c r="L31149" s="181"/>
      <c r="M31149" s="180"/>
      <c r="N31149" s="180"/>
      <c r="O31149" s="180"/>
    </row>
    <row r="31150" spans="8:15" s="179" customFormat="1" x14ac:dyDescent="0.2">
      <c r="H31150" s="180"/>
      <c r="I31150" s="180"/>
      <c r="L31150" s="181"/>
      <c r="M31150" s="180"/>
      <c r="N31150" s="180"/>
      <c r="O31150" s="180"/>
    </row>
    <row r="31151" spans="8:15" s="179" customFormat="1" x14ac:dyDescent="0.2">
      <c r="H31151" s="180"/>
      <c r="I31151" s="180"/>
      <c r="L31151" s="181"/>
      <c r="M31151" s="180"/>
      <c r="N31151" s="180"/>
      <c r="O31151" s="180"/>
    </row>
    <row r="31152" spans="8:15" s="179" customFormat="1" x14ac:dyDescent="0.2">
      <c r="H31152" s="180"/>
      <c r="I31152" s="180"/>
      <c r="L31152" s="181"/>
      <c r="M31152" s="180"/>
      <c r="N31152" s="180"/>
      <c r="O31152" s="180"/>
    </row>
    <row r="31153" spans="8:15" s="179" customFormat="1" x14ac:dyDescent="0.2">
      <c r="H31153" s="180"/>
      <c r="I31153" s="180"/>
      <c r="L31153" s="181"/>
      <c r="M31153" s="180"/>
      <c r="N31153" s="180"/>
      <c r="O31153" s="180"/>
    </row>
    <row r="31154" spans="8:15" s="179" customFormat="1" x14ac:dyDescent="0.2">
      <c r="H31154" s="180"/>
      <c r="I31154" s="180"/>
      <c r="L31154" s="181"/>
      <c r="M31154" s="180"/>
      <c r="N31154" s="180"/>
      <c r="O31154" s="180"/>
    </row>
    <row r="31155" spans="8:15" s="179" customFormat="1" x14ac:dyDescent="0.2">
      <c r="H31155" s="180"/>
      <c r="I31155" s="180"/>
      <c r="L31155" s="181"/>
      <c r="M31155" s="180"/>
      <c r="N31155" s="180"/>
      <c r="O31155" s="180"/>
    </row>
    <row r="31156" spans="8:15" s="179" customFormat="1" x14ac:dyDescent="0.2">
      <c r="H31156" s="180"/>
      <c r="I31156" s="180"/>
      <c r="L31156" s="181"/>
      <c r="M31156" s="180"/>
      <c r="N31156" s="180"/>
      <c r="O31156" s="180"/>
    </row>
    <row r="31157" spans="8:15" s="179" customFormat="1" x14ac:dyDescent="0.2">
      <c r="H31157" s="180"/>
      <c r="I31157" s="180"/>
      <c r="L31157" s="181"/>
      <c r="M31157" s="180"/>
      <c r="N31157" s="180"/>
      <c r="O31157" s="180"/>
    </row>
    <row r="31158" spans="8:15" s="179" customFormat="1" x14ac:dyDescent="0.2">
      <c r="H31158" s="180"/>
      <c r="I31158" s="180"/>
      <c r="L31158" s="181"/>
      <c r="M31158" s="180"/>
      <c r="N31158" s="180"/>
      <c r="O31158" s="180"/>
    </row>
    <row r="31159" spans="8:15" s="179" customFormat="1" x14ac:dyDescent="0.2">
      <c r="H31159" s="180"/>
      <c r="I31159" s="180"/>
      <c r="L31159" s="181"/>
      <c r="M31159" s="180"/>
      <c r="N31159" s="180"/>
      <c r="O31159" s="180"/>
    </row>
    <row r="31160" spans="8:15" s="179" customFormat="1" x14ac:dyDescent="0.2">
      <c r="H31160" s="180"/>
      <c r="I31160" s="180"/>
      <c r="L31160" s="181"/>
      <c r="M31160" s="180"/>
      <c r="N31160" s="180"/>
      <c r="O31160" s="180"/>
    </row>
    <row r="31161" spans="8:15" s="179" customFormat="1" x14ac:dyDescent="0.2">
      <c r="H31161" s="180"/>
      <c r="I31161" s="180"/>
      <c r="L31161" s="181"/>
      <c r="M31161" s="180"/>
      <c r="N31161" s="180"/>
      <c r="O31161" s="180"/>
    </row>
    <row r="31162" spans="8:15" s="179" customFormat="1" x14ac:dyDescent="0.2">
      <c r="H31162" s="180"/>
      <c r="I31162" s="180"/>
      <c r="L31162" s="181"/>
      <c r="M31162" s="180"/>
      <c r="N31162" s="180"/>
      <c r="O31162" s="180"/>
    </row>
    <row r="31163" spans="8:15" s="179" customFormat="1" x14ac:dyDescent="0.2">
      <c r="H31163" s="180"/>
      <c r="I31163" s="180"/>
      <c r="L31163" s="181"/>
      <c r="M31163" s="180"/>
      <c r="N31163" s="180"/>
      <c r="O31163" s="180"/>
    </row>
    <row r="31164" spans="8:15" s="179" customFormat="1" x14ac:dyDescent="0.2">
      <c r="H31164" s="180"/>
      <c r="I31164" s="180"/>
      <c r="L31164" s="181"/>
      <c r="M31164" s="180"/>
      <c r="N31164" s="180"/>
      <c r="O31164" s="180"/>
    </row>
    <row r="31165" spans="8:15" s="179" customFormat="1" x14ac:dyDescent="0.2">
      <c r="H31165" s="180"/>
      <c r="I31165" s="180"/>
      <c r="L31165" s="181"/>
      <c r="M31165" s="180"/>
      <c r="N31165" s="180"/>
      <c r="O31165" s="180"/>
    </row>
    <row r="31166" spans="8:15" s="179" customFormat="1" x14ac:dyDescent="0.2">
      <c r="H31166" s="180"/>
      <c r="I31166" s="180"/>
      <c r="L31166" s="181"/>
      <c r="M31166" s="180"/>
      <c r="N31166" s="180"/>
      <c r="O31166" s="180"/>
    </row>
    <row r="31167" spans="8:15" s="179" customFormat="1" x14ac:dyDescent="0.2">
      <c r="H31167" s="180"/>
      <c r="I31167" s="180"/>
      <c r="L31167" s="181"/>
      <c r="M31167" s="180"/>
      <c r="N31167" s="180"/>
      <c r="O31167" s="180"/>
    </row>
    <row r="31168" spans="8:15" s="179" customFormat="1" x14ac:dyDescent="0.2">
      <c r="H31168" s="180"/>
      <c r="I31168" s="180"/>
      <c r="L31168" s="181"/>
      <c r="M31168" s="180"/>
      <c r="N31168" s="180"/>
      <c r="O31168" s="180"/>
    </row>
    <row r="31169" spans="8:15" s="179" customFormat="1" x14ac:dyDescent="0.2">
      <c r="H31169" s="180"/>
      <c r="I31169" s="180"/>
      <c r="L31169" s="181"/>
      <c r="M31169" s="180"/>
      <c r="N31169" s="180"/>
      <c r="O31169" s="180"/>
    </row>
    <row r="31170" spans="8:15" s="179" customFormat="1" x14ac:dyDescent="0.2">
      <c r="H31170" s="180"/>
      <c r="I31170" s="180"/>
      <c r="L31170" s="181"/>
      <c r="M31170" s="180"/>
      <c r="N31170" s="180"/>
      <c r="O31170" s="180"/>
    </row>
    <row r="31171" spans="8:15" s="179" customFormat="1" x14ac:dyDescent="0.2">
      <c r="H31171" s="180"/>
      <c r="I31171" s="180"/>
      <c r="L31171" s="181"/>
      <c r="M31171" s="180"/>
      <c r="N31171" s="180"/>
      <c r="O31171" s="180"/>
    </row>
    <row r="31172" spans="8:15" s="179" customFormat="1" x14ac:dyDescent="0.2">
      <c r="H31172" s="180"/>
      <c r="I31172" s="180"/>
      <c r="L31172" s="181"/>
      <c r="M31172" s="180"/>
      <c r="N31172" s="180"/>
      <c r="O31172" s="180"/>
    </row>
    <row r="31173" spans="8:15" s="179" customFormat="1" x14ac:dyDescent="0.2">
      <c r="H31173" s="180"/>
      <c r="I31173" s="180"/>
      <c r="L31173" s="181"/>
      <c r="M31173" s="180"/>
      <c r="N31173" s="180"/>
      <c r="O31173" s="180"/>
    </row>
    <row r="31174" spans="8:15" s="179" customFormat="1" x14ac:dyDescent="0.2">
      <c r="H31174" s="180"/>
      <c r="I31174" s="180"/>
      <c r="L31174" s="181"/>
      <c r="M31174" s="180"/>
      <c r="N31174" s="180"/>
      <c r="O31174" s="180"/>
    </row>
    <row r="31175" spans="8:15" s="179" customFormat="1" x14ac:dyDescent="0.2">
      <c r="H31175" s="180"/>
      <c r="I31175" s="180"/>
      <c r="L31175" s="181"/>
      <c r="M31175" s="180"/>
      <c r="N31175" s="180"/>
      <c r="O31175" s="180"/>
    </row>
    <row r="31176" spans="8:15" s="179" customFormat="1" x14ac:dyDescent="0.2">
      <c r="H31176" s="180"/>
      <c r="I31176" s="180"/>
      <c r="L31176" s="181"/>
      <c r="M31176" s="180"/>
      <c r="N31176" s="180"/>
      <c r="O31176" s="180"/>
    </row>
    <row r="31177" spans="8:15" s="179" customFormat="1" x14ac:dyDescent="0.2">
      <c r="H31177" s="180"/>
      <c r="I31177" s="180"/>
      <c r="L31177" s="181"/>
      <c r="M31177" s="180"/>
      <c r="N31177" s="180"/>
      <c r="O31177" s="180"/>
    </row>
    <row r="31178" spans="8:15" s="179" customFormat="1" x14ac:dyDescent="0.2">
      <c r="H31178" s="180"/>
      <c r="I31178" s="180"/>
      <c r="L31178" s="181"/>
      <c r="M31178" s="180"/>
      <c r="N31178" s="180"/>
      <c r="O31178" s="180"/>
    </row>
    <row r="31179" spans="8:15" s="179" customFormat="1" x14ac:dyDescent="0.2">
      <c r="H31179" s="180"/>
      <c r="I31179" s="180"/>
      <c r="L31179" s="181"/>
      <c r="M31179" s="180"/>
      <c r="N31179" s="180"/>
      <c r="O31179" s="180"/>
    </row>
    <row r="31180" spans="8:15" s="179" customFormat="1" x14ac:dyDescent="0.2">
      <c r="H31180" s="180"/>
      <c r="I31180" s="180"/>
      <c r="L31180" s="181"/>
      <c r="M31180" s="180"/>
      <c r="N31180" s="180"/>
      <c r="O31180" s="180"/>
    </row>
    <row r="31181" spans="8:15" s="179" customFormat="1" x14ac:dyDescent="0.2">
      <c r="H31181" s="180"/>
      <c r="I31181" s="180"/>
      <c r="L31181" s="181"/>
      <c r="M31181" s="180"/>
      <c r="N31181" s="180"/>
      <c r="O31181" s="180"/>
    </row>
    <row r="31182" spans="8:15" s="179" customFormat="1" x14ac:dyDescent="0.2">
      <c r="H31182" s="180"/>
      <c r="I31182" s="180"/>
      <c r="L31182" s="181"/>
      <c r="M31182" s="180"/>
      <c r="N31182" s="180"/>
      <c r="O31182" s="180"/>
    </row>
    <row r="31183" spans="8:15" s="179" customFormat="1" x14ac:dyDescent="0.2">
      <c r="H31183" s="180"/>
      <c r="I31183" s="180"/>
      <c r="L31183" s="181"/>
      <c r="M31183" s="180"/>
      <c r="N31183" s="180"/>
      <c r="O31183" s="180"/>
    </row>
    <row r="31184" spans="8:15" s="179" customFormat="1" x14ac:dyDescent="0.2">
      <c r="H31184" s="180"/>
      <c r="I31184" s="180"/>
      <c r="L31184" s="181"/>
      <c r="M31184" s="180"/>
      <c r="N31184" s="180"/>
      <c r="O31184" s="180"/>
    </row>
    <row r="31185" spans="8:15" s="179" customFormat="1" x14ac:dyDescent="0.2">
      <c r="H31185" s="180"/>
      <c r="I31185" s="180"/>
      <c r="L31185" s="181"/>
      <c r="M31185" s="180"/>
      <c r="N31185" s="180"/>
      <c r="O31185" s="180"/>
    </row>
    <row r="31186" spans="8:15" s="179" customFormat="1" x14ac:dyDescent="0.2">
      <c r="H31186" s="180"/>
      <c r="I31186" s="180"/>
      <c r="L31186" s="181"/>
      <c r="M31186" s="180"/>
      <c r="N31186" s="180"/>
      <c r="O31186" s="180"/>
    </row>
    <row r="31187" spans="8:15" s="179" customFormat="1" x14ac:dyDescent="0.2">
      <c r="H31187" s="180"/>
      <c r="I31187" s="180"/>
      <c r="L31187" s="181"/>
      <c r="M31187" s="180"/>
      <c r="N31187" s="180"/>
      <c r="O31187" s="180"/>
    </row>
    <row r="31188" spans="8:15" s="179" customFormat="1" x14ac:dyDescent="0.2">
      <c r="H31188" s="180"/>
      <c r="I31188" s="180"/>
      <c r="L31188" s="181"/>
      <c r="M31188" s="180"/>
      <c r="N31188" s="180"/>
      <c r="O31188" s="180"/>
    </row>
    <row r="31189" spans="8:15" s="179" customFormat="1" x14ac:dyDescent="0.2">
      <c r="H31189" s="180"/>
      <c r="I31189" s="180"/>
      <c r="L31189" s="181"/>
      <c r="M31189" s="180"/>
      <c r="N31189" s="180"/>
      <c r="O31189" s="180"/>
    </row>
    <row r="31190" spans="8:15" s="179" customFormat="1" x14ac:dyDescent="0.2">
      <c r="H31190" s="180"/>
      <c r="I31190" s="180"/>
      <c r="L31190" s="181"/>
      <c r="M31190" s="180"/>
      <c r="N31190" s="180"/>
      <c r="O31190" s="180"/>
    </row>
    <row r="31191" spans="8:15" s="179" customFormat="1" x14ac:dyDescent="0.2">
      <c r="H31191" s="180"/>
      <c r="I31191" s="180"/>
      <c r="L31191" s="181"/>
      <c r="M31191" s="180"/>
      <c r="N31191" s="180"/>
      <c r="O31191" s="180"/>
    </row>
    <row r="31192" spans="8:15" s="179" customFormat="1" x14ac:dyDescent="0.2">
      <c r="H31192" s="180"/>
      <c r="I31192" s="180"/>
      <c r="L31192" s="181"/>
      <c r="M31192" s="180"/>
      <c r="N31192" s="180"/>
      <c r="O31192" s="180"/>
    </row>
    <row r="31193" spans="8:15" s="179" customFormat="1" x14ac:dyDescent="0.2">
      <c r="H31193" s="180"/>
      <c r="I31193" s="180"/>
      <c r="L31193" s="181"/>
      <c r="M31193" s="180"/>
      <c r="N31193" s="180"/>
      <c r="O31193" s="180"/>
    </row>
    <row r="31194" spans="8:15" s="179" customFormat="1" x14ac:dyDescent="0.2">
      <c r="H31194" s="180"/>
      <c r="I31194" s="180"/>
      <c r="L31194" s="181"/>
      <c r="M31194" s="180"/>
      <c r="N31194" s="180"/>
      <c r="O31194" s="180"/>
    </row>
    <row r="31195" spans="8:15" s="179" customFormat="1" x14ac:dyDescent="0.2">
      <c r="H31195" s="180"/>
      <c r="I31195" s="180"/>
      <c r="L31195" s="181"/>
      <c r="M31195" s="180"/>
      <c r="N31195" s="180"/>
      <c r="O31195" s="180"/>
    </row>
    <row r="31196" spans="8:15" s="179" customFormat="1" x14ac:dyDescent="0.2">
      <c r="H31196" s="180"/>
      <c r="I31196" s="180"/>
      <c r="L31196" s="181"/>
      <c r="M31196" s="180"/>
      <c r="N31196" s="180"/>
      <c r="O31196" s="180"/>
    </row>
    <row r="31197" spans="8:15" s="179" customFormat="1" x14ac:dyDescent="0.2">
      <c r="H31197" s="180"/>
      <c r="I31197" s="180"/>
      <c r="L31197" s="181"/>
      <c r="M31197" s="180"/>
      <c r="N31197" s="180"/>
      <c r="O31197" s="180"/>
    </row>
    <row r="31198" spans="8:15" s="179" customFormat="1" x14ac:dyDescent="0.2">
      <c r="H31198" s="180"/>
      <c r="I31198" s="180"/>
      <c r="L31198" s="181"/>
      <c r="M31198" s="180"/>
      <c r="N31198" s="180"/>
      <c r="O31198" s="180"/>
    </row>
    <row r="31199" spans="8:15" s="179" customFormat="1" x14ac:dyDescent="0.2">
      <c r="H31199" s="180"/>
      <c r="I31199" s="180"/>
      <c r="L31199" s="181"/>
      <c r="M31199" s="180"/>
      <c r="N31199" s="180"/>
      <c r="O31199" s="180"/>
    </row>
    <row r="31200" spans="8:15" s="179" customFormat="1" x14ac:dyDescent="0.2">
      <c r="H31200" s="180"/>
      <c r="I31200" s="180"/>
      <c r="L31200" s="181"/>
      <c r="M31200" s="180"/>
      <c r="N31200" s="180"/>
      <c r="O31200" s="180"/>
    </row>
    <row r="31201" spans="8:15" s="179" customFormat="1" x14ac:dyDescent="0.2">
      <c r="H31201" s="180"/>
      <c r="I31201" s="180"/>
      <c r="L31201" s="181"/>
      <c r="M31201" s="180"/>
      <c r="N31201" s="180"/>
      <c r="O31201" s="180"/>
    </row>
    <row r="31202" spans="8:15" s="179" customFormat="1" x14ac:dyDescent="0.2">
      <c r="H31202" s="180"/>
      <c r="I31202" s="180"/>
      <c r="L31202" s="181"/>
      <c r="M31202" s="180"/>
      <c r="N31202" s="180"/>
      <c r="O31202" s="180"/>
    </row>
    <row r="31203" spans="8:15" s="179" customFormat="1" x14ac:dyDescent="0.2">
      <c r="H31203" s="180"/>
      <c r="I31203" s="180"/>
      <c r="L31203" s="181"/>
      <c r="M31203" s="180"/>
      <c r="N31203" s="180"/>
      <c r="O31203" s="180"/>
    </row>
    <row r="31204" spans="8:15" s="179" customFormat="1" x14ac:dyDescent="0.2">
      <c r="H31204" s="180"/>
      <c r="I31204" s="180"/>
      <c r="L31204" s="181"/>
      <c r="M31204" s="180"/>
      <c r="N31204" s="180"/>
      <c r="O31204" s="180"/>
    </row>
    <row r="31205" spans="8:15" s="179" customFormat="1" x14ac:dyDescent="0.2">
      <c r="H31205" s="180"/>
      <c r="I31205" s="180"/>
      <c r="L31205" s="181"/>
      <c r="M31205" s="180"/>
      <c r="N31205" s="180"/>
      <c r="O31205" s="180"/>
    </row>
    <row r="31206" spans="8:15" s="179" customFormat="1" x14ac:dyDescent="0.2">
      <c r="H31206" s="180"/>
      <c r="I31206" s="180"/>
      <c r="L31206" s="181"/>
      <c r="M31206" s="180"/>
      <c r="N31206" s="180"/>
      <c r="O31206" s="180"/>
    </row>
    <row r="31207" spans="8:15" s="179" customFormat="1" x14ac:dyDescent="0.2">
      <c r="H31207" s="180"/>
      <c r="I31207" s="180"/>
      <c r="L31207" s="181"/>
      <c r="M31207" s="180"/>
      <c r="N31207" s="180"/>
      <c r="O31207" s="180"/>
    </row>
    <row r="31208" spans="8:15" s="179" customFormat="1" x14ac:dyDescent="0.2">
      <c r="H31208" s="180"/>
      <c r="I31208" s="180"/>
      <c r="L31208" s="181"/>
      <c r="M31208" s="180"/>
      <c r="N31208" s="180"/>
      <c r="O31208" s="180"/>
    </row>
    <row r="31209" spans="8:15" s="179" customFormat="1" x14ac:dyDescent="0.2">
      <c r="H31209" s="180"/>
      <c r="I31209" s="180"/>
      <c r="L31209" s="181"/>
      <c r="M31209" s="180"/>
      <c r="N31209" s="180"/>
      <c r="O31209" s="180"/>
    </row>
    <row r="31210" spans="8:15" s="179" customFormat="1" x14ac:dyDescent="0.2">
      <c r="H31210" s="180"/>
      <c r="I31210" s="180"/>
      <c r="L31210" s="181"/>
      <c r="M31210" s="180"/>
      <c r="N31210" s="180"/>
      <c r="O31210" s="180"/>
    </row>
    <row r="31211" spans="8:15" s="179" customFormat="1" x14ac:dyDescent="0.2">
      <c r="H31211" s="180"/>
      <c r="I31211" s="180"/>
      <c r="L31211" s="181"/>
      <c r="M31211" s="180"/>
      <c r="N31211" s="180"/>
      <c r="O31211" s="180"/>
    </row>
    <row r="31212" spans="8:15" s="179" customFormat="1" x14ac:dyDescent="0.2">
      <c r="H31212" s="180"/>
      <c r="I31212" s="180"/>
      <c r="L31212" s="181"/>
      <c r="M31212" s="180"/>
      <c r="N31212" s="180"/>
      <c r="O31212" s="180"/>
    </row>
    <row r="31213" spans="8:15" s="179" customFormat="1" x14ac:dyDescent="0.2">
      <c r="H31213" s="180"/>
      <c r="I31213" s="180"/>
      <c r="L31213" s="181"/>
      <c r="M31213" s="180"/>
      <c r="N31213" s="180"/>
      <c r="O31213" s="180"/>
    </row>
    <row r="31214" spans="8:15" s="179" customFormat="1" x14ac:dyDescent="0.2">
      <c r="H31214" s="180"/>
      <c r="I31214" s="180"/>
      <c r="L31214" s="181"/>
      <c r="M31214" s="180"/>
      <c r="N31214" s="180"/>
      <c r="O31214" s="180"/>
    </row>
    <row r="31215" spans="8:15" s="179" customFormat="1" x14ac:dyDescent="0.2">
      <c r="H31215" s="180"/>
      <c r="I31215" s="180"/>
      <c r="L31215" s="181"/>
      <c r="M31215" s="180"/>
      <c r="N31215" s="180"/>
      <c r="O31215" s="180"/>
    </row>
    <row r="31216" spans="8:15" s="179" customFormat="1" x14ac:dyDescent="0.2">
      <c r="H31216" s="180"/>
      <c r="I31216" s="180"/>
      <c r="L31216" s="181"/>
      <c r="M31216" s="180"/>
      <c r="N31216" s="180"/>
      <c r="O31216" s="180"/>
    </row>
    <row r="31217" spans="8:15" s="179" customFormat="1" x14ac:dyDescent="0.2">
      <c r="H31217" s="180"/>
      <c r="I31217" s="180"/>
      <c r="L31217" s="181"/>
      <c r="M31217" s="180"/>
      <c r="N31217" s="180"/>
      <c r="O31217" s="180"/>
    </row>
    <row r="31218" spans="8:15" s="179" customFormat="1" x14ac:dyDescent="0.2">
      <c r="H31218" s="180"/>
      <c r="I31218" s="180"/>
      <c r="L31218" s="181"/>
      <c r="M31218" s="180"/>
      <c r="N31218" s="180"/>
      <c r="O31218" s="180"/>
    </row>
    <row r="31219" spans="8:15" s="179" customFormat="1" x14ac:dyDescent="0.2">
      <c r="H31219" s="180"/>
      <c r="I31219" s="180"/>
      <c r="L31219" s="181"/>
      <c r="M31219" s="180"/>
      <c r="N31219" s="180"/>
      <c r="O31219" s="180"/>
    </row>
    <row r="31220" spans="8:15" s="179" customFormat="1" x14ac:dyDescent="0.2">
      <c r="H31220" s="180"/>
      <c r="I31220" s="180"/>
      <c r="L31220" s="181"/>
      <c r="M31220" s="180"/>
      <c r="N31220" s="180"/>
      <c r="O31220" s="180"/>
    </row>
    <row r="31221" spans="8:15" s="179" customFormat="1" x14ac:dyDescent="0.2">
      <c r="H31221" s="180"/>
      <c r="I31221" s="180"/>
      <c r="L31221" s="181"/>
      <c r="M31221" s="180"/>
      <c r="N31221" s="180"/>
      <c r="O31221" s="180"/>
    </row>
    <row r="31222" spans="8:15" s="179" customFormat="1" x14ac:dyDescent="0.2">
      <c r="H31222" s="180"/>
      <c r="I31222" s="180"/>
      <c r="L31222" s="181"/>
      <c r="M31222" s="180"/>
      <c r="N31222" s="180"/>
      <c r="O31222" s="180"/>
    </row>
    <row r="31223" spans="8:15" s="179" customFormat="1" x14ac:dyDescent="0.2">
      <c r="H31223" s="180"/>
      <c r="I31223" s="180"/>
      <c r="L31223" s="181"/>
      <c r="M31223" s="180"/>
      <c r="N31223" s="180"/>
      <c r="O31223" s="180"/>
    </row>
    <row r="31224" spans="8:15" s="179" customFormat="1" x14ac:dyDescent="0.2">
      <c r="H31224" s="180"/>
      <c r="I31224" s="180"/>
      <c r="L31224" s="181"/>
      <c r="M31224" s="180"/>
      <c r="N31224" s="180"/>
      <c r="O31224" s="180"/>
    </row>
    <row r="31225" spans="8:15" s="179" customFormat="1" x14ac:dyDescent="0.2">
      <c r="H31225" s="180"/>
      <c r="I31225" s="180"/>
      <c r="L31225" s="181"/>
      <c r="M31225" s="180"/>
      <c r="N31225" s="180"/>
      <c r="O31225" s="180"/>
    </row>
    <row r="31226" spans="8:15" s="179" customFormat="1" x14ac:dyDescent="0.2">
      <c r="H31226" s="180"/>
      <c r="I31226" s="180"/>
      <c r="L31226" s="181"/>
      <c r="M31226" s="180"/>
      <c r="N31226" s="180"/>
      <c r="O31226" s="180"/>
    </row>
    <row r="31227" spans="8:15" s="179" customFormat="1" x14ac:dyDescent="0.2">
      <c r="H31227" s="180"/>
      <c r="I31227" s="180"/>
      <c r="L31227" s="181"/>
      <c r="M31227" s="180"/>
      <c r="N31227" s="180"/>
      <c r="O31227" s="180"/>
    </row>
    <row r="31228" spans="8:15" s="179" customFormat="1" x14ac:dyDescent="0.2">
      <c r="H31228" s="180"/>
      <c r="I31228" s="180"/>
      <c r="L31228" s="181"/>
      <c r="M31228" s="180"/>
      <c r="N31228" s="180"/>
      <c r="O31228" s="180"/>
    </row>
    <row r="31229" spans="8:15" s="179" customFormat="1" x14ac:dyDescent="0.2">
      <c r="H31229" s="180"/>
      <c r="I31229" s="180"/>
      <c r="L31229" s="181"/>
      <c r="M31229" s="180"/>
      <c r="N31229" s="180"/>
      <c r="O31229" s="180"/>
    </row>
    <row r="31230" spans="8:15" s="179" customFormat="1" x14ac:dyDescent="0.2">
      <c r="H31230" s="180"/>
      <c r="I31230" s="180"/>
      <c r="L31230" s="181"/>
      <c r="M31230" s="180"/>
      <c r="N31230" s="180"/>
      <c r="O31230" s="180"/>
    </row>
    <row r="31231" spans="8:15" s="179" customFormat="1" x14ac:dyDescent="0.2">
      <c r="H31231" s="180"/>
      <c r="I31231" s="180"/>
      <c r="L31231" s="181"/>
      <c r="M31231" s="180"/>
      <c r="N31231" s="180"/>
      <c r="O31231" s="180"/>
    </row>
    <row r="31232" spans="8:15" s="179" customFormat="1" x14ac:dyDescent="0.2">
      <c r="H31232" s="180"/>
      <c r="I31232" s="180"/>
      <c r="L31232" s="181"/>
      <c r="M31232" s="180"/>
      <c r="N31232" s="180"/>
      <c r="O31232" s="180"/>
    </row>
    <row r="31233" spans="8:15" s="179" customFormat="1" x14ac:dyDescent="0.2">
      <c r="H31233" s="180"/>
      <c r="I31233" s="180"/>
      <c r="L31233" s="181"/>
      <c r="M31233" s="180"/>
      <c r="N31233" s="180"/>
      <c r="O31233" s="180"/>
    </row>
    <row r="31234" spans="8:15" s="179" customFormat="1" x14ac:dyDescent="0.2">
      <c r="H31234" s="180"/>
      <c r="I31234" s="180"/>
      <c r="L31234" s="181"/>
      <c r="M31234" s="180"/>
      <c r="N31234" s="180"/>
      <c r="O31234" s="180"/>
    </row>
    <row r="31235" spans="8:15" s="179" customFormat="1" x14ac:dyDescent="0.2">
      <c r="H31235" s="180"/>
      <c r="I31235" s="180"/>
      <c r="L31235" s="181"/>
      <c r="M31235" s="180"/>
      <c r="N31235" s="180"/>
      <c r="O31235" s="180"/>
    </row>
    <row r="31236" spans="8:15" s="179" customFormat="1" x14ac:dyDescent="0.2">
      <c r="H31236" s="180"/>
      <c r="I31236" s="180"/>
      <c r="L31236" s="181"/>
      <c r="M31236" s="180"/>
      <c r="N31236" s="180"/>
      <c r="O31236" s="180"/>
    </row>
    <row r="31237" spans="8:15" s="179" customFormat="1" x14ac:dyDescent="0.2">
      <c r="H31237" s="180"/>
      <c r="I31237" s="180"/>
      <c r="L31237" s="181"/>
      <c r="M31237" s="180"/>
      <c r="N31237" s="180"/>
      <c r="O31237" s="180"/>
    </row>
    <row r="31238" spans="8:15" s="179" customFormat="1" x14ac:dyDescent="0.2">
      <c r="H31238" s="180"/>
      <c r="I31238" s="180"/>
      <c r="L31238" s="181"/>
      <c r="M31238" s="180"/>
      <c r="N31238" s="180"/>
      <c r="O31238" s="180"/>
    </row>
    <row r="31239" spans="8:15" s="179" customFormat="1" x14ac:dyDescent="0.2">
      <c r="H31239" s="180"/>
      <c r="I31239" s="180"/>
      <c r="L31239" s="181"/>
      <c r="M31239" s="180"/>
      <c r="N31239" s="180"/>
      <c r="O31239" s="180"/>
    </row>
    <row r="31240" spans="8:15" s="179" customFormat="1" x14ac:dyDescent="0.2">
      <c r="H31240" s="180"/>
      <c r="I31240" s="180"/>
      <c r="L31240" s="181"/>
      <c r="M31240" s="180"/>
      <c r="N31240" s="180"/>
      <c r="O31240" s="180"/>
    </row>
    <row r="31241" spans="8:15" s="179" customFormat="1" x14ac:dyDescent="0.2">
      <c r="H31241" s="180"/>
      <c r="I31241" s="180"/>
      <c r="L31241" s="181"/>
      <c r="M31241" s="180"/>
      <c r="N31241" s="180"/>
      <c r="O31241" s="180"/>
    </row>
    <row r="31242" spans="8:15" s="179" customFormat="1" x14ac:dyDescent="0.2">
      <c r="H31242" s="180"/>
      <c r="I31242" s="180"/>
      <c r="L31242" s="181"/>
      <c r="M31242" s="180"/>
      <c r="N31242" s="180"/>
      <c r="O31242" s="180"/>
    </row>
    <row r="31243" spans="8:15" s="179" customFormat="1" x14ac:dyDescent="0.2">
      <c r="H31243" s="180"/>
      <c r="I31243" s="180"/>
      <c r="L31243" s="181"/>
      <c r="M31243" s="180"/>
      <c r="N31243" s="180"/>
      <c r="O31243" s="180"/>
    </row>
    <row r="31244" spans="8:15" s="179" customFormat="1" x14ac:dyDescent="0.2">
      <c r="H31244" s="180"/>
      <c r="I31244" s="180"/>
      <c r="L31244" s="181"/>
      <c r="M31244" s="180"/>
      <c r="N31244" s="180"/>
      <c r="O31244" s="180"/>
    </row>
    <row r="31245" spans="8:15" s="179" customFormat="1" x14ac:dyDescent="0.2">
      <c r="H31245" s="180"/>
      <c r="I31245" s="180"/>
      <c r="L31245" s="181"/>
      <c r="M31245" s="180"/>
      <c r="N31245" s="180"/>
      <c r="O31245" s="180"/>
    </row>
    <row r="31246" spans="8:15" s="179" customFormat="1" x14ac:dyDescent="0.2">
      <c r="H31246" s="180"/>
      <c r="I31246" s="180"/>
      <c r="L31246" s="181"/>
      <c r="M31246" s="180"/>
      <c r="N31246" s="180"/>
      <c r="O31246" s="180"/>
    </row>
    <row r="31247" spans="8:15" s="179" customFormat="1" x14ac:dyDescent="0.2">
      <c r="H31247" s="180"/>
      <c r="I31247" s="180"/>
      <c r="L31247" s="181"/>
      <c r="M31247" s="180"/>
      <c r="N31247" s="180"/>
      <c r="O31247" s="180"/>
    </row>
    <row r="31248" spans="8:15" s="179" customFormat="1" x14ac:dyDescent="0.2">
      <c r="H31248" s="180"/>
      <c r="I31248" s="180"/>
      <c r="L31248" s="181"/>
      <c r="M31248" s="180"/>
      <c r="N31248" s="180"/>
      <c r="O31248" s="180"/>
    </row>
    <row r="31249" spans="8:15" s="179" customFormat="1" x14ac:dyDescent="0.2">
      <c r="H31249" s="180"/>
      <c r="I31249" s="180"/>
      <c r="L31249" s="181"/>
      <c r="M31249" s="180"/>
      <c r="N31249" s="180"/>
      <c r="O31249" s="180"/>
    </row>
    <row r="31250" spans="8:15" s="179" customFormat="1" x14ac:dyDescent="0.2">
      <c r="H31250" s="180"/>
      <c r="I31250" s="180"/>
      <c r="L31250" s="181"/>
      <c r="M31250" s="180"/>
      <c r="N31250" s="180"/>
      <c r="O31250" s="180"/>
    </row>
    <row r="31251" spans="8:15" s="179" customFormat="1" x14ac:dyDescent="0.2">
      <c r="H31251" s="180"/>
      <c r="I31251" s="180"/>
      <c r="L31251" s="181"/>
      <c r="M31251" s="180"/>
      <c r="N31251" s="180"/>
      <c r="O31251" s="180"/>
    </row>
    <row r="31252" spans="8:15" s="179" customFormat="1" x14ac:dyDescent="0.2">
      <c r="H31252" s="180"/>
      <c r="I31252" s="180"/>
      <c r="L31252" s="181"/>
      <c r="M31252" s="180"/>
      <c r="N31252" s="180"/>
      <c r="O31252" s="180"/>
    </row>
    <row r="31253" spans="8:15" s="179" customFormat="1" x14ac:dyDescent="0.2">
      <c r="H31253" s="180"/>
      <c r="I31253" s="180"/>
      <c r="L31253" s="181"/>
      <c r="M31253" s="180"/>
      <c r="N31253" s="180"/>
      <c r="O31253" s="180"/>
    </row>
    <row r="31254" spans="8:15" s="179" customFormat="1" x14ac:dyDescent="0.2">
      <c r="H31254" s="180"/>
      <c r="I31254" s="180"/>
      <c r="L31254" s="181"/>
      <c r="M31254" s="180"/>
      <c r="N31254" s="180"/>
      <c r="O31254" s="180"/>
    </row>
    <row r="31255" spans="8:15" s="179" customFormat="1" x14ac:dyDescent="0.2">
      <c r="H31255" s="180"/>
      <c r="I31255" s="180"/>
      <c r="L31255" s="181"/>
      <c r="M31255" s="180"/>
      <c r="N31255" s="180"/>
      <c r="O31255" s="180"/>
    </row>
    <row r="31256" spans="8:15" s="179" customFormat="1" x14ac:dyDescent="0.2">
      <c r="H31256" s="180"/>
      <c r="I31256" s="180"/>
      <c r="L31256" s="181"/>
      <c r="M31256" s="180"/>
      <c r="N31256" s="180"/>
      <c r="O31256" s="180"/>
    </row>
    <row r="31257" spans="8:15" s="179" customFormat="1" x14ac:dyDescent="0.2">
      <c r="H31257" s="180"/>
      <c r="I31257" s="180"/>
      <c r="L31257" s="181"/>
      <c r="M31257" s="180"/>
      <c r="N31257" s="180"/>
      <c r="O31257" s="180"/>
    </row>
    <row r="31258" spans="8:15" s="179" customFormat="1" x14ac:dyDescent="0.2">
      <c r="H31258" s="180"/>
      <c r="I31258" s="180"/>
      <c r="L31258" s="181"/>
      <c r="M31258" s="180"/>
      <c r="N31258" s="180"/>
      <c r="O31258" s="180"/>
    </row>
    <row r="31259" spans="8:15" s="179" customFormat="1" x14ac:dyDescent="0.2">
      <c r="H31259" s="180"/>
      <c r="I31259" s="180"/>
      <c r="L31259" s="181"/>
      <c r="M31259" s="180"/>
      <c r="N31259" s="180"/>
      <c r="O31259" s="180"/>
    </row>
    <row r="31260" spans="8:15" s="179" customFormat="1" x14ac:dyDescent="0.2">
      <c r="H31260" s="180"/>
      <c r="I31260" s="180"/>
      <c r="L31260" s="181"/>
      <c r="M31260" s="180"/>
      <c r="N31260" s="180"/>
      <c r="O31260" s="180"/>
    </row>
    <row r="31261" spans="8:15" s="179" customFormat="1" x14ac:dyDescent="0.2">
      <c r="H31261" s="180"/>
      <c r="I31261" s="180"/>
      <c r="L31261" s="181"/>
      <c r="M31261" s="180"/>
      <c r="N31261" s="180"/>
      <c r="O31261" s="180"/>
    </row>
    <row r="31262" spans="8:15" s="179" customFormat="1" x14ac:dyDescent="0.2">
      <c r="H31262" s="180"/>
      <c r="I31262" s="180"/>
      <c r="L31262" s="181"/>
      <c r="M31262" s="180"/>
      <c r="N31262" s="180"/>
      <c r="O31262" s="180"/>
    </row>
    <row r="31263" spans="8:15" s="179" customFormat="1" x14ac:dyDescent="0.2">
      <c r="H31263" s="180"/>
      <c r="I31263" s="180"/>
      <c r="L31263" s="181"/>
      <c r="M31263" s="180"/>
      <c r="N31263" s="180"/>
      <c r="O31263" s="180"/>
    </row>
    <row r="31264" spans="8:15" s="179" customFormat="1" x14ac:dyDescent="0.2">
      <c r="H31264" s="180"/>
      <c r="I31264" s="180"/>
      <c r="L31264" s="181"/>
      <c r="M31264" s="180"/>
      <c r="N31264" s="180"/>
      <c r="O31264" s="180"/>
    </row>
    <row r="31265" spans="8:15" s="179" customFormat="1" x14ac:dyDescent="0.2">
      <c r="H31265" s="180"/>
      <c r="I31265" s="180"/>
      <c r="L31265" s="181"/>
      <c r="M31265" s="180"/>
      <c r="N31265" s="180"/>
      <c r="O31265" s="180"/>
    </row>
    <row r="31266" spans="8:15" s="179" customFormat="1" x14ac:dyDescent="0.2">
      <c r="H31266" s="180"/>
      <c r="I31266" s="180"/>
      <c r="L31266" s="181"/>
      <c r="M31266" s="180"/>
      <c r="N31266" s="180"/>
      <c r="O31266" s="180"/>
    </row>
    <row r="31267" spans="8:15" s="179" customFormat="1" x14ac:dyDescent="0.2">
      <c r="H31267" s="180"/>
      <c r="I31267" s="180"/>
      <c r="L31267" s="181"/>
      <c r="M31267" s="180"/>
      <c r="N31267" s="180"/>
      <c r="O31267" s="180"/>
    </row>
    <row r="31268" spans="8:15" s="179" customFormat="1" x14ac:dyDescent="0.2">
      <c r="H31268" s="180"/>
      <c r="I31268" s="180"/>
      <c r="L31268" s="181"/>
      <c r="M31268" s="180"/>
      <c r="N31268" s="180"/>
      <c r="O31268" s="180"/>
    </row>
    <row r="31269" spans="8:15" s="179" customFormat="1" x14ac:dyDescent="0.2">
      <c r="H31269" s="180"/>
      <c r="I31269" s="180"/>
      <c r="L31269" s="181"/>
      <c r="M31269" s="180"/>
      <c r="N31269" s="180"/>
      <c r="O31269" s="180"/>
    </row>
    <row r="31270" spans="8:15" s="179" customFormat="1" x14ac:dyDescent="0.2">
      <c r="H31270" s="180"/>
      <c r="I31270" s="180"/>
      <c r="L31270" s="181"/>
      <c r="M31270" s="180"/>
      <c r="N31270" s="180"/>
      <c r="O31270" s="180"/>
    </row>
    <row r="31271" spans="8:15" s="179" customFormat="1" x14ac:dyDescent="0.2">
      <c r="H31271" s="180"/>
      <c r="I31271" s="180"/>
      <c r="L31271" s="181"/>
      <c r="M31271" s="180"/>
      <c r="N31271" s="180"/>
      <c r="O31271" s="180"/>
    </row>
    <row r="31272" spans="8:15" s="179" customFormat="1" x14ac:dyDescent="0.2">
      <c r="H31272" s="180"/>
      <c r="I31272" s="180"/>
      <c r="L31272" s="181"/>
      <c r="M31272" s="180"/>
      <c r="N31272" s="180"/>
      <c r="O31272" s="180"/>
    </row>
    <row r="31273" spans="8:15" s="179" customFormat="1" x14ac:dyDescent="0.2">
      <c r="H31273" s="180"/>
      <c r="I31273" s="180"/>
      <c r="L31273" s="181"/>
      <c r="M31273" s="180"/>
      <c r="N31273" s="180"/>
      <c r="O31273" s="180"/>
    </row>
    <row r="31274" spans="8:15" s="179" customFormat="1" x14ac:dyDescent="0.2">
      <c r="H31274" s="180"/>
      <c r="I31274" s="180"/>
      <c r="L31274" s="181"/>
      <c r="M31274" s="180"/>
      <c r="N31274" s="180"/>
      <c r="O31274" s="180"/>
    </row>
    <row r="31275" spans="8:15" s="179" customFormat="1" x14ac:dyDescent="0.2">
      <c r="H31275" s="180"/>
      <c r="I31275" s="180"/>
      <c r="L31275" s="181"/>
      <c r="M31275" s="180"/>
      <c r="N31275" s="180"/>
      <c r="O31275" s="180"/>
    </row>
    <row r="31276" spans="8:15" s="179" customFormat="1" x14ac:dyDescent="0.2">
      <c r="H31276" s="180"/>
      <c r="I31276" s="180"/>
      <c r="L31276" s="181"/>
      <c r="M31276" s="180"/>
      <c r="N31276" s="180"/>
      <c r="O31276" s="180"/>
    </row>
    <row r="31277" spans="8:15" s="179" customFormat="1" x14ac:dyDescent="0.2">
      <c r="H31277" s="180"/>
      <c r="I31277" s="180"/>
      <c r="L31277" s="181"/>
      <c r="M31277" s="180"/>
      <c r="N31277" s="180"/>
      <c r="O31277" s="180"/>
    </row>
    <row r="31278" spans="8:15" s="179" customFormat="1" x14ac:dyDescent="0.2">
      <c r="H31278" s="180"/>
      <c r="I31278" s="180"/>
      <c r="L31278" s="181"/>
      <c r="M31278" s="180"/>
      <c r="N31278" s="180"/>
      <c r="O31278" s="180"/>
    </row>
    <row r="31279" spans="8:15" s="179" customFormat="1" x14ac:dyDescent="0.2">
      <c r="H31279" s="180"/>
      <c r="I31279" s="180"/>
      <c r="L31279" s="181"/>
      <c r="M31279" s="180"/>
      <c r="N31279" s="180"/>
      <c r="O31279" s="180"/>
    </row>
    <row r="31280" spans="8:15" s="179" customFormat="1" x14ac:dyDescent="0.2">
      <c r="H31280" s="180"/>
      <c r="I31280" s="180"/>
      <c r="L31280" s="181"/>
      <c r="M31280" s="180"/>
      <c r="N31280" s="180"/>
      <c r="O31280" s="180"/>
    </row>
    <row r="31281" spans="8:15" s="179" customFormat="1" x14ac:dyDescent="0.2">
      <c r="H31281" s="180"/>
      <c r="I31281" s="180"/>
      <c r="L31281" s="181"/>
      <c r="M31281" s="180"/>
      <c r="N31281" s="180"/>
      <c r="O31281" s="180"/>
    </row>
    <row r="31282" spans="8:15" s="179" customFormat="1" x14ac:dyDescent="0.2">
      <c r="H31282" s="180"/>
      <c r="I31282" s="180"/>
      <c r="L31282" s="181"/>
      <c r="M31282" s="180"/>
      <c r="N31282" s="180"/>
      <c r="O31282" s="180"/>
    </row>
    <row r="31283" spans="8:15" s="179" customFormat="1" x14ac:dyDescent="0.2">
      <c r="H31283" s="180"/>
      <c r="I31283" s="180"/>
      <c r="L31283" s="181"/>
      <c r="M31283" s="180"/>
      <c r="N31283" s="180"/>
      <c r="O31283" s="180"/>
    </row>
    <row r="31284" spans="8:15" s="179" customFormat="1" x14ac:dyDescent="0.2">
      <c r="H31284" s="180"/>
      <c r="I31284" s="180"/>
      <c r="L31284" s="181"/>
      <c r="M31284" s="180"/>
      <c r="N31284" s="180"/>
      <c r="O31284" s="180"/>
    </row>
    <row r="31285" spans="8:15" s="179" customFormat="1" x14ac:dyDescent="0.2">
      <c r="H31285" s="180"/>
      <c r="I31285" s="180"/>
      <c r="L31285" s="181"/>
      <c r="M31285" s="180"/>
      <c r="N31285" s="180"/>
      <c r="O31285" s="180"/>
    </row>
    <row r="31286" spans="8:15" s="179" customFormat="1" x14ac:dyDescent="0.2">
      <c r="H31286" s="180"/>
      <c r="I31286" s="180"/>
      <c r="L31286" s="181"/>
      <c r="M31286" s="180"/>
      <c r="N31286" s="180"/>
      <c r="O31286" s="180"/>
    </row>
    <row r="31287" spans="8:15" s="179" customFormat="1" x14ac:dyDescent="0.2">
      <c r="H31287" s="180"/>
      <c r="I31287" s="180"/>
      <c r="L31287" s="181"/>
      <c r="M31287" s="180"/>
      <c r="N31287" s="180"/>
      <c r="O31287" s="180"/>
    </row>
    <row r="31288" spans="8:15" s="179" customFormat="1" x14ac:dyDescent="0.2">
      <c r="H31288" s="180"/>
      <c r="I31288" s="180"/>
      <c r="L31288" s="181"/>
      <c r="M31288" s="180"/>
      <c r="N31288" s="180"/>
      <c r="O31288" s="180"/>
    </row>
    <row r="31289" spans="8:15" s="179" customFormat="1" x14ac:dyDescent="0.2">
      <c r="H31289" s="180"/>
      <c r="I31289" s="180"/>
      <c r="L31289" s="181"/>
      <c r="M31289" s="180"/>
      <c r="N31289" s="180"/>
      <c r="O31289" s="180"/>
    </row>
    <row r="31290" spans="8:15" s="179" customFormat="1" x14ac:dyDescent="0.2">
      <c r="H31290" s="180"/>
      <c r="I31290" s="180"/>
      <c r="L31290" s="181"/>
      <c r="M31290" s="180"/>
      <c r="N31290" s="180"/>
      <c r="O31290" s="180"/>
    </row>
    <row r="31291" spans="8:15" s="179" customFormat="1" x14ac:dyDescent="0.2">
      <c r="H31291" s="180"/>
      <c r="I31291" s="180"/>
      <c r="L31291" s="181"/>
      <c r="M31291" s="180"/>
      <c r="N31291" s="180"/>
      <c r="O31291" s="180"/>
    </row>
    <row r="31292" spans="8:15" s="179" customFormat="1" x14ac:dyDescent="0.2">
      <c r="H31292" s="180"/>
      <c r="I31292" s="180"/>
      <c r="L31292" s="181"/>
      <c r="M31292" s="180"/>
      <c r="N31292" s="180"/>
      <c r="O31292" s="180"/>
    </row>
    <row r="31293" spans="8:15" s="179" customFormat="1" x14ac:dyDescent="0.2">
      <c r="H31293" s="180"/>
      <c r="I31293" s="180"/>
      <c r="L31293" s="181"/>
      <c r="M31293" s="180"/>
      <c r="N31293" s="180"/>
      <c r="O31293" s="180"/>
    </row>
    <row r="31294" spans="8:15" s="179" customFormat="1" x14ac:dyDescent="0.2">
      <c r="H31294" s="180"/>
      <c r="I31294" s="180"/>
      <c r="L31294" s="181"/>
      <c r="M31294" s="180"/>
      <c r="N31294" s="180"/>
      <c r="O31294" s="180"/>
    </row>
    <row r="31295" spans="8:15" s="179" customFormat="1" x14ac:dyDescent="0.2">
      <c r="H31295" s="180"/>
      <c r="I31295" s="180"/>
      <c r="L31295" s="181"/>
      <c r="M31295" s="180"/>
      <c r="N31295" s="180"/>
      <c r="O31295" s="180"/>
    </row>
    <row r="31296" spans="8:15" s="179" customFormat="1" x14ac:dyDescent="0.2">
      <c r="H31296" s="180"/>
      <c r="I31296" s="180"/>
      <c r="L31296" s="181"/>
      <c r="M31296" s="180"/>
      <c r="N31296" s="180"/>
      <c r="O31296" s="180"/>
    </row>
    <row r="31297" spans="8:15" s="179" customFormat="1" x14ac:dyDescent="0.2">
      <c r="H31297" s="180"/>
      <c r="I31297" s="180"/>
      <c r="L31297" s="181"/>
      <c r="M31297" s="180"/>
      <c r="N31297" s="180"/>
      <c r="O31297" s="180"/>
    </row>
    <row r="31298" spans="8:15" s="179" customFormat="1" x14ac:dyDescent="0.2">
      <c r="H31298" s="180"/>
      <c r="I31298" s="180"/>
      <c r="L31298" s="181"/>
      <c r="M31298" s="180"/>
      <c r="N31298" s="180"/>
      <c r="O31298" s="180"/>
    </row>
    <row r="31299" spans="8:15" s="179" customFormat="1" x14ac:dyDescent="0.2">
      <c r="H31299" s="180"/>
      <c r="I31299" s="180"/>
      <c r="L31299" s="181"/>
      <c r="M31299" s="180"/>
      <c r="N31299" s="180"/>
      <c r="O31299" s="180"/>
    </row>
    <row r="31300" spans="8:15" s="179" customFormat="1" x14ac:dyDescent="0.2">
      <c r="H31300" s="180"/>
      <c r="I31300" s="180"/>
      <c r="L31300" s="181"/>
      <c r="M31300" s="180"/>
      <c r="N31300" s="180"/>
      <c r="O31300" s="180"/>
    </row>
    <row r="31301" spans="8:15" s="179" customFormat="1" x14ac:dyDescent="0.2">
      <c r="H31301" s="180"/>
      <c r="I31301" s="180"/>
      <c r="L31301" s="181"/>
      <c r="M31301" s="180"/>
      <c r="N31301" s="180"/>
      <c r="O31301" s="180"/>
    </row>
    <row r="31302" spans="8:15" s="179" customFormat="1" x14ac:dyDescent="0.2">
      <c r="H31302" s="180"/>
      <c r="I31302" s="180"/>
      <c r="L31302" s="181"/>
      <c r="M31302" s="180"/>
      <c r="N31302" s="180"/>
      <c r="O31302" s="180"/>
    </row>
    <row r="31303" spans="8:15" s="179" customFormat="1" x14ac:dyDescent="0.2">
      <c r="H31303" s="180"/>
      <c r="I31303" s="180"/>
      <c r="L31303" s="181"/>
      <c r="M31303" s="180"/>
      <c r="N31303" s="180"/>
      <c r="O31303" s="180"/>
    </row>
    <row r="31304" spans="8:15" s="179" customFormat="1" x14ac:dyDescent="0.2">
      <c r="H31304" s="180"/>
      <c r="I31304" s="180"/>
      <c r="L31304" s="181"/>
      <c r="M31304" s="180"/>
      <c r="N31304" s="180"/>
      <c r="O31304" s="180"/>
    </row>
    <row r="31305" spans="8:15" s="179" customFormat="1" x14ac:dyDescent="0.2">
      <c r="H31305" s="180"/>
      <c r="I31305" s="180"/>
      <c r="L31305" s="181"/>
      <c r="M31305" s="180"/>
      <c r="N31305" s="180"/>
      <c r="O31305" s="180"/>
    </row>
    <row r="31306" spans="8:15" s="179" customFormat="1" x14ac:dyDescent="0.2">
      <c r="H31306" s="180"/>
      <c r="I31306" s="180"/>
      <c r="L31306" s="181"/>
      <c r="M31306" s="180"/>
      <c r="N31306" s="180"/>
      <c r="O31306" s="180"/>
    </row>
    <row r="31307" spans="8:15" s="179" customFormat="1" x14ac:dyDescent="0.2">
      <c r="H31307" s="180"/>
      <c r="I31307" s="180"/>
      <c r="L31307" s="181"/>
      <c r="M31307" s="180"/>
      <c r="N31307" s="180"/>
      <c r="O31307" s="180"/>
    </row>
    <row r="31308" spans="8:15" s="179" customFormat="1" x14ac:dyDescent="0.2">
      <c r="H31308" s="180"/>
      <c r="I31308" s="180"/>
      <c r="L31308" s="181"/>
      <c r="M31308" s="180"/>
      <c r="N31308" s="180"/>
      <c r="O31308" s="180"/>
    </row>
    <row r="31309" spans="8:15" s="179" customFormat="1" x14ac:dyDescent="0.2">
      <c r="H31309" s="180"/>
      <c r="I31309" s="180"/>
      <c r="L31309" s="181"/>
      <c r="M31309" s="180"/>
      <c r="N31309" s="180"/>
      <c r="O31309" s="180"/>
    </row>
    <row r="31310" spans="8:15" s="179" customFormat="1" x14ac:dyDescent="0.2">
      <c r="H31310" s="180"/>
      <c r="I31310" s="180"/>
      <c r="L31310" s="181"/>
      <c r="M31310" s="180"/>
      <c r="N31310" s="180"/>
      <c r="O31310" s="180"/>
    </row>
    <row r="31311" spans="8:15" s="179" customFormat="1" x14ac:dyDescent="0.2">
      <c r="H31311" s="180"/>
      <c r="I31311" s="180"/>
      <c r="L31311" s="181"/>
      <c r="M31311" s="180"/>
      <c r="N31311" s="180"/>
      <c r="O31311" s="180"/>
    </row>
    <row r="31312" spans="8:15" s="179" customFormat="1" x14ac:dyDescent="0.2">
      <c r="H31312" s="180"/>
      <c r="I31312" s="180"/>
      <c r="L31312" s="181"/>
      <c r="M31312" s="180"/>
      <c r="N31312" s="180"/>
      <c r="O31312" s="180"/>
    </row>
    <row r="31313" spans="8:15" s="179" customFormat="1" x14ac:dyDescent="0.2">
      <c r="H31313" s="180"/>
      <c r="I31313" s="180"/>
      <c r="L31313" s="181"/>
      <c r="M31313" s="180"/>
      <c r="N31313" s="180"/>
      <c r="O31313" s="180"/>
    </row>
    <row r="31314" spans="8:15" s="179" customFormat="1" x14ac:dyDescent="0.2">
      <c r="H31314" s="180"/>
      <c r="I31314" s="180"/>
      <c r="L31314" s="181"/>
      <c r="M31314" s="180"/>
      <c r="N31314" s="180"/>
      <c r="O31314" s="180"/>
    </row>
    <row r="31315" spans="8:15" s="179" customFormat="1" x14ac:dyDescent="0.2">
      <c r="H31315" s="180"/>
      <c r="I31315" s="180"/>
      <c r="L31315" s="181"/>
      <c r="M31315" s="180"/>
      <c r="N31315" s="180"/>
      <c r="O31315" s="180"/>
    </row>
    <row r="31316" spans="8:15" s="179" customFormat="1" x14ac:dyDescent="0.2">
      <c r="H31316" s="180"/>
      <c r="I31316" s="180"/>
      <c r="L31316" s="181"/>
      <c r="M31316" s="180"/>
      <c r="N31316" s="180"/>
      <c r="O31316" s="180"/>
    </row>
    <row r="31317" spans="8:15" s="179" customFormat="1" x14ac:dyDescent="0.2">
      <c r="H31317" s="180"/>
      <c r="I31317" s="180"/>
      <c r="L31317" s="181"/>
      <c r="M31317" s="180"/>
      <c r="N31317" s="180"/>
      <c r="O31317" s="180"/>
    </row>
    <row r="31318" spans="8:15" s="179" customFormat="1" x14ac:dyDescent="0.2">
      <c r="H31318" s="180"/>
      <c r="I31318" s="180"/>
      <c r="L31318" s="181"/>
      <c r="M31318" s="180"/>
      <c r="N31318" s="180"/>
      <c r="O31318" s="180"/>
    </row>
    <row r="31319" spans="8:15" s="179" customFormat="1" x14ac:dyDescent="0.2">
      <c r="H31319" s="180"/>
      <c r="I31319" s="180"/>
      <c r="L31319" s="181"/>
      <c r="M31319" s="180"/>
      <c r="N31319" s="180"/>
      <c r="O31319" s="180"/>
    </row>
    <row r="31320" spans="8:15" s="179" customFormat="1" x14ac:dyDescent="0.2">
      <c r="H31320" s="180"/>
      <c r="I31320" s="180"/>
      <c r="L31320" s="181"/>
      <c r="M31320" s="180"/>
      <c r="N31320" s="180"/>
      <c r="O31320" s="180"/>
    </row>
    <row r="31321" spans="8:15" s="179" customFormat="1" x14ac:dyDescent="0.2">
      <c r="H31321" s="180"/>
      <c r="I31321" s="180"/>
      <c r="L31321" s="181"/>
      <c r="M31321" s="180"/>
      <c r="N31321" s="180"/>
      <c r="O31321" s="180"/>
    </row>
    <row r="31322" spans="8:15" s="179" customFormat="1" x14ac:dyDescent="0.2">
      <c r="H31322" s="180"/>
      <c r="I31322" s="180"/>
      <c r="L31322" s="181"/>
      <c r="M31322" s="180"/>
      <c r="N31322" s="180"/>
      <c r="O31322" s="180"/>
    </row>
    <row r="31323" spans="8:15" s="179" customFormat="1" x14ac:dyDescent="0.2">
      <c r="H31323" s="180"/>
      <c r="I31323" s="180"/>
      <c r="L31323" s="181"/>
      <c r="M31323" s="180"/>
      <c r="N31323" s="180"/>
      <c r="O31323" s="180"/>
    </row>
    <row r="31324" spans="8:15" s="179" customFormat="1" x14ac:dyDescent="0.2">
      <c r="H31324" s="180"/>
      <c r="I31324" s="180"/>
      <c r="L31324" s="181"/>
      <c r="M31324" s="180"/>
      <c r="N31324" s="180"/>
      <c r="O31324" s="180"/>
    </row>
    <row r="31325" spans="8:15" s="179" customFormat="1" x14ac:dyDescent="0.2">
      <c r="H31325" s="180"/>
      <c r="I31325" s="180"/>
      <c r="L31325" s="181"/>
      <c r="M31325" s="180"/>
      <c r="N31325" s="180"/>
      <c r="O31325" s="180"/>
    </row>
    <row r="31326" spans="8:15" s="179" customFormat="1" x14ac:dyDescent="0.2">
      <c r="H31326" s="180"/>
      <c r="I31326" s="180"/>
      <c r="L31326" s="181"/>
      <c r="M31326" s="180"/>
      <c r="N31326" s="180"/>
      <c r="O31326" s="180"/>
    </row>
    <row r="31327" spans="8:15" s="179" customFormat="1" x14ac:dyDescent="0.2">
      <c r="H31327" s="180"/>
      <c r="I31327" s="180"/>
      <c r="L31327" s="181"/>
      <c r="M31327" s="180"/>
      <c r="N31327" s="180"/>
      <c r="O31327" s="180"/>
    </row>
    <row r="31328" spans="8:15" s="179" customFormat="1" x14ac:dyDescent="0.2">
      <c r="H31328" s="180"/>
      <c r="I31328" s="180"/>
      <c r="L31328" s="181"/>
      <c r="M31328" s="180"/>
      <c r="N31328" s="180"/>
      <c r="O31328" s="180"/>
    </row>
    <row r="31329" spans="8:15" s="179" customFormat="1" x14ac:dyDescent="0.2">
      <c r="H31329" s="180"/>
      <c r="I31329" s="180"/>
      <c r="L31329" s="181"/>
      <c r="M31329" s="180"/>
      <c r="N31329" s="180"/>
      <c r="O31329" s="180"/>
    </row>
    <row r="31330" spans="8:15" s="179" customFormat="1" x14ac:dyDescent="0.2">
      <c r="H31330" s="180"/>
      <c r="I31330" s="180"/>
      <c r="L31330" s="181"/>
      <c r="M31330" s="180"/>
      <c r="N31330" s="180"/>
      <c r="O31330" s="180"/>
    </row>
    <row r="31331" spans="8:15" s="179" customFormat="1" x14ac:dyDescent="0.2">
      <c r="H31331" s="180"/>
      <c r="I31331" s="180"/>
      <c r="L31331" s="181"/>
      <c r="M31331" s="180"/>
      <c r="N31331" s="180"/>
      <c r="O31331" s="180"/>
    </row>
    <row r="31332" spans="8:15" s="179" customFormat="1" x14ac:dyDescent="0.2">
      <c r="H31332" s="180"/>
      <c r="I31332" s="180"/>
      <c r="L31332" s="181"/>
      <c r="M31332" s="180"/>
      <c r="N31332" s="180"/>
      <c r="O31332" s="180"/>
    </row>
    <row r="31333" spans="8:15" s="179" customFormat="1" x14ac:dyDescent="0.2">
      <c r="H31333" s="180"/>
      <c r="I31333" s="180"/>
      <c r="L31333" s="181"/>
      <c r="M31333" s="180"/>
      <c r="N31333" s="180"/>
      <c r="O31333" s="180"/>
    </row>
    <row r="31334" spans="8:15" s="179" customFormat="1" x14ac:dyDescent="0.2">
      <c r="H31334" s="180"/>
      <c r="I31334" s="180"/>
      <c r="L31334" s="181"/>
      <c r="M31334" s="180"/>
      <c r="N31334" s="180"/>
      <c r="O31334" s="180"/>
    </row>
    <row r="31335" spans="8:15" s="179" customFormat="1" x14ac:dyDescent="0.2">
      <c r="H31335" s="180"/>
      <c r="I31335" s="180"/>
      <c r="L31335" s="181"/>
      <c r="M31335" s="180"/>
      <c r="N31335" s="180"/>
      <c r="O31335" s="180"/>
    </row>
    <row r="31336" spans="8:15" s="179" customFormat="1" x14ac:dyDescent="0.2">
      <c r="H31336" s="180"/>
      <c r="I31336" s="180"/>
      <c r="L31336" s="181"/>
      <c r="M31336" s="180"/>
      <c r="N31336" s="180"/>
      <c r="O31336" s="180"/>
    </row>
    <row r="31337" spans="8:15" s="179" customFormat="1" x14ac:dyDescent="0.2">
      <c r="H31337" s="180"/>
      <c r="I31337" s="180"/>
      <c r="L31337" s="181"/>
      <c r="M31337" s="180"/>
      <c r="N31337" s="180"/>
      <c r="O31337" s="180"/>
    </row>
    <row r="31338" spans="8:15" s="179" customFormat="1" x14ac:dyDescent="0.2">
      <c r="H31338" s="180"/>
      <c r="I31338" s="180"/>
      <c r="L31338" s="181"/>
      <c r="M31338" s="180"/>
      <c r="N31338" s="180"/>
      <c r="O31338" s="180"/>
    </row>
    <row r="31339" spans="8:15" s="179" customFormat="1" x14ac:dyDescent="0.2">
      <c r="H31339" s="180"/>
      <c r="I31339" s="180"/>
      <c r="L31339" s="181"/>
      <c r="M31339" s="180"/>
      <c r="N31339" s="180"/>
      <c r="O31339" s="180"/>
    </row>
    <row r="31340" spans="8:15" s="179" customFormat="1" x14ac:dyDescent="0.2">
      <c r="H31340" s="180"/>
      <c r="I31340" s="180"/>
      <c r="L31340" s="181"/>
      <c r="M31340" s="180"/>
      <c r="N31340" s="180"/>
      <c r="O31340" s="180"/>
    </row>
    <row r="31341" spans="8:15" s="179" customFormat="1" x14ac:dyDescent="0.2">
      <c r="H31341" s="180"/>
      <c r="I31341" s="180"/>
      <c r="L31341" s="181"/>
      <c r="M31341" s="180"/>
      <c r="N31341" s="180"/>
      <c r="O31341" s="180"/>
    </row>
    <row r="31342" spans="8:15" s="179" customFormat="1" x14ac:dyDescent="0.2">
      <c r="H31342" s="180"/>
      <c r="I31342" s="180"/>
      <c r="L31342" s="181"/>
      <c r="M31342" s="180"/>
      <c r="N31342" s="180"/>
      <c r="O31342" s="180"/>
    </row>
    <row r="31343" spans="8:15" s="179" customFormat="1" x14ac:dyDescent="0.2">
      <c r="H31343" s="180"/>
      <c r="I31343" s="180"/>
      <c r="L31343" s="181"/>
      <c r="M31343" s="180"/>
      <c r="N31343" s="180"/>
      <c r="O31343" s="180"/>
    </row>
    <row r="31344" spans="8:15" s="179" customFormat="1" x14ac:dyDescent="0.2">
      <c r="H31344" s="180"/>
      <c r="I31344" s="180"/>
      <c r="L31344" s="181"/>
      <c r="M31344" s="180"/>
      <c r="N31344" s="180"/>
      <c r="O31344" s="180"/>
    </row>
    <row r="31345" spans="8:15" s="179" customFormat="1" x14ac:dyDescent="0.2">
      <c r="H31345" s="180"/>
      <c r="I31345" s="180"/>
      <c r="L31345" s="181"/>
      <c r="M31345" s="180"/>
      <c r="N31345" s="180"/>
      <c r="O31345" s="180"/>
    </row>
    <row r="31346" spans="8:15" s="179" customFormat="1" x14ac:dyDescent="0.2">
      <c r="H31346" s="180"/>
      <c r="I31346" s="180"/>
      <c r="L31346" s="181"/>
      <c r="M31346" s="180"/>
      <c r="N31346" s="180"/>
      <c r="O31346" s="180"/>
    </row>
    <row r="31347" spans="8:15" s="179" customFormat="1" x14ac:dyDescent="0.2">
      <c r="H31347" s="180"/>
      <c r="I31347" s="180"/>
      <c r="L31347" s="181"/>
      <c r="M31347" s="180"/>
      <c r="N31347" s="180"/>
      <c r="O31347" s="180"/>
    </row>
    <row r="31348" spans="8:15" s="179" customFormat="1" x14ac:dyDescent="0.2">
      <c r="H31348" s="180"/>
      <c r="I31348" s="180"/>
      <c r="L31348" s="181"/>
      <c r="M31348" s="180"/>
      <c r="N31348" s="180"/>
      <c r="O31348" s="180"/>
    </row>
    <row r="31349" spans="8:15" s="179" customFormat="1" x14ac:dyDescent="0.2">
      <c r="H31349" s="180"/>
      <c r="I31349" s="180"/>
      <c r="L31349" s="181"/>
      <c r="M31349" s="180"/>
      <c r="N31349" s="180"/>
      <c r="O31349" s="180"/>
    </row>
    <row r="31350" spans="8:15" s="179" customFormat="1" x14ac:dyDescent="0.2">
      <c r="H31350" s="180"/>
      <c r="I31350" s="180"/>
      <c r="L31350" s="181"/>
      <c r="M31350" s="180"/>
      <c r="N31350" s="180"/>
      <c r="O31350" s="180"/>
    </row>
    <row r="31351" spans="8:15" s="179" customFormat="1" x14ac:dyDescent="0.2">
      <c r="H31351" s="180"/>
      <c r="I31351" s="180"/>
      <c r="L31351" s="181"/>
      <c r="M31351" s="180"/>
      <c r="N31351" s="180"/>
      <c r="O31351" s="180"/>
    </row>
    <row r="31352" spans="8:15" s="179" customFormat="1" x14ac:dyDescent="0.2">
      <c r="H31352" s="180"/>
      <c r="I31352" s="180"/>
      <c r="L31352" s="181"/>
      <c r="M31352" s="180"/>
      <c r="N31352" s="180"/>
      <c r="O31352" s="180"/>
    </row>
    <row r="31353" spans="8:15" s="179" customFormat="1" x14ac:dyDescent="0.2">
      <c r="H31353" s="180"/>
      <c r="I31353" s="180"/>
      <c r="L31353" s="181"/>
      <c r="M31353" s="180"/>
      <c r="N31353" s="180"/>
      <c r="O31353" s="180"/>
    </row>
    <row r="31354" spans="8:15" s="179" customFormat="1" x14ac:dyDescent="0.2">
      <c r="H31354" s="180"/>
      <c r="I31354" s="180"/>
      <c r="L31354" s="181"/>
      <c r="M31354" s="180"/>
      <c r="N31354" s="180"/>
      <c r="O31354" s="180"/>
    </row>
    <row r="31355" spans="8:15" s="179" customFormat="1" x14ac:dyDescent="0.2">
      <c r="H31355" s="180"/>
      <c r="I31355" s="180"/>
      <c r="L31355" s="181"/>
      <c r="M31355" s="180"/>
      <c r="N31355" s="180"/>
      <c r="O31355" s="180"/>
    </row>
    <row r="31356" spans="8:15" s="179" customFormat="1" x14ac:dyDescent="0.2">
      <c r="H31356" s="180"/>
      <c r="I31356" s="180"/>
      <c r="L31356" s="181"/>
      <c r="M31356" s="180"/>
      <c r="N31356" s="180"/>
      <c r="O31356" s="180"/>
    </row>
    <row r="31357" spans="8:15" s="179" customFormat="1" x14ac:dyDescent="0.2">
      <c r="H31357" s="180"/>
      <c r="I31357" s="180"/>
      <c r="L31357" s="181"/>
      <c r="M31357" s="180"/>
      <c r="N31357" s="180"/>
      <c r="O31357" s="180"/>
    </row>
    <row r="31358" spans="8:15" s="179" customFormat="1" x14ac:dyDescent="0.2">
      <c r="H31358" s="180"/>
      <c r="I31358" s="180"/>
      <c r="L31358" s="181"/>
      <c r="M31358" s="180"/>
      <c r="N31358" s="180"/>
      <c r="O31358" s="180"/>
    </row>
    <row r="31359" spans="8:15" s="179" customFormat="1" x14ac:dyDescent="0.2">
      <c r="H31359" s="180"/>
      <c r="I31359" s="180"/>
      <c r="L31359" s="181"/>
      <c r="M31359" s="180"/>
      <c r="N31359" s="180"/>
      <c r="O31359" s="180"/>
    </row>
    <row r="31360" spans="8:15" s="179" customFormat="1" x14ac:dyDescent="0.2">
      <c r="H31360" s="180"/>
      <c r="I31360" s="180"/>
      <c r="L31360" s="181"/>
      <c r="M31360" s="180"/>
      <c r="N31360" s="180"/>
      <c r="O31360" s="180"/>
    </row>
    <row r="31361" spans="8:15" s="179" customFormat="1" x14ac:dyDescent="0.2">
      <c r="H31361" s="180"/>
      <c r="I31361" s="180"/>
      <c r="L31361" s="181"/>
      <c r="M31361" s="180"/>
      <c r="N31361" s="180"/>
      <c r="O31361" s="180"/>
    </row>
    <row r="31362" spans="8:15" s="179" customFormat="1" x14ac:dyDescent="0.2">
      <c r="H31362" s="180"/>
      <c r="I31362" s="180"/>
      <c r="L31362" s="181"/>
      <c r="M31362" s="180"/>
      <c r="N31362" s="180"/>
      <c r="O31362" s="180"/>
    </row>
    <row r="31363" spans="8:15" s="179" customFormat="1" x14ac:dyDescent="0.2">
      <c r="H31363" s="180"/>
      <c r="I31363" s="180"/>
      <c r="L31363" s="181"/>
      <c r="M31363" s="180"/>
      <c r="N31363" s="180"/>
      <c r="O31363" s="180"/>
    </row>
    <row r="31364" spans="8:15" s="179" customFormat="1" x14ac:dyDescent="0.2">
      <c r="H31364" s="180"/>
      <c r="I31364" s="180"/>
      <c r="L31364" s="181"/>
      <c r="M31364" s="180"/>
      <c r="N31364" s="180"/>
      <c r="O31364" s="180"/>
    </row>
    <row r="31365" spans="8:15" s="179" customFormat="1" x14ac:dyDescent="0.2">
      <c r="H31365" s="180"/>
      <c r="I31365" s="180"/>
      <c r="L31365" s="181"/>
      <c r="M31365" s="180"/>
      <c r="N31365" s="180"/>
      <c r="O31365" s="180"/>
    </row>
    <row r="31366" spans="8:15" s="179" customFormat="1" x14ac:dyDescent="0.2">
      <c r="H31366" s="180"/>
      <c r="I31366" s="180"/>
      <c r="L31366" s="181"/>
      <c r="M31366" s="180"/>
      <c r="N31366" s="180"/>
      <c r="O31366" s="180"/>
    </row>
    <row r="31367" spans="8:15" s="179" customFormat="1" x14ac:dyDescent="0.2">
      <c r="H31367" s="180"/>
      <c r="I31367" s="180"/>
      <c r="L31367" s="181"/>
      <c r="M31367" s="180"/>
      <c r="N31367" s="180"/>
      <c r="O31367" s="180"/>
    </row>
    <row r="31368" spans="8:15" s="179" customFormat="1" x14ac:dyDescent="0.2">
      <c r="H31368" s="180"/>
      <c r="I31368" s="180"/>
      <c r="L31368" s="181"/>
      <c r="M31368" s="180"/>
      <c r="N31368" s="180"/>
      <c r="O31368" s="180"/>
    </row>
    <row r="31369" spans="8:15" s="179" customFormat="1" x14ac:dyDescent="0.2">
      <c r="H31369" s="180"/>
      <c r="I31369" s="180"/>
      <c r="L31369" s="181"/>
      <c r="M31369" s="180"/>
      <c r="N31369" s="180"/>
      <c r="O31369" s="180"/>
    </row>
    <row r="31370" spans="8:15" s="179" customFormat="1" x14ac:dyDescent="0.2">
      <c r="H31370" s="180"/>
      <c r="I31370" s="180"/>
      <c r="L31370" s="181"/>
      <c r="M31370" s="180"/>
      <c r="N31370" s="180"/>
      <c r="O31370" s="180"/>
    </row>
    <row r="31371" spans="8:15" s="179" customFormat="1" x14ac:dyDescent="0.2">
      <c r="H31371" s="180"/>
      <c r="I31371" s="180"/>
      <c r="L31371" s="181"/>
      <c r="M31371" s="180"/>
      <c r="N31371" s="180"/>
      <c r="O31371" s="180"/>
    </row>
    <row r="31372" spans="8:15" s="179" customFormat="1" x14ac:dyDescent="0.2">
      <c r="H31372" s="180"/>
      <c r="I31372" s="180"/>
      <c r="L31372" s="181"/>
      <c r="M31372" s="180"/>
      <c r="N31372" s="180"/>
      <c r="O31372" s="180"/>
    </row>
    <row r="31373" spans="8:15" s="179" customFormat="1" x14ac:dyDescent="0.2">
      <c r="H31373" s="180"/>
      <c r="I31373" s="180"/>
      <c r="L31373" s="181"/>
      <c r="M31373" s="180"/>
      <c r="N31373" s="180"/>
      <c r="O31373" s="180"/>
    </row>
    <row r="31374" spans="8:15" s="179" customFormat="1" x14ac:dyDescent="0.2">
      <c r="H31374" s="180"/>
      <c r="I31374" s="180"/>
      <c r="L31374" s="181"/>
      <c r="M31374" s="180"/>
      <c r="N31374" s="180"/>
      <c r="O31374" s="180"/>
    </row>
    <row r="31375" spans="8:15" s="179" customFormat="1" x14ac:dyDescent="0.2">
      <c r="H31375" s="180"/>
      <c r="I31375" s="180"/>
      <c r="L31375" s="181"/>
      <c r="M31375" s="180"/>
      <c r="N31375" s="180"/>
      <c r="O31375" s="180"/>
    </row>
    <row r="31376" spans="8:15" s="179" customFormat="1" x14ac:dyDescent="0.2">
      <c r="H31376" s="180"/>
      <c r="I31376" s="180"/>
      <c r="L31376" s="181"/>
      <c r="M31376" s="180"/>
      <c r="N31376" s="180"/>
      <c r="O31376" s="180"/>
    </row>
    <row r="31377" spans="8:15" s="179" customFormat="1" x14ac:dyDescent="0.2">
      <c r="H31377" s="180"/>
      <c r="I31377" s="180"/>
      <c r="L31377" s="181"/>
      <c r="M31377" s="180"/>
      <c r="N31377" s="180"/>
      <c r="O31377" s="180"/>
    </row>
    <row r="31378" spans="8:15" s="179" customFormat="1" x14ac:dyDescent="0.2">
      <c r="H31378" s="180"/>
      <c r="I31378" s="180"/>
      <c r="L31378" s="181"/>
      <c r="M31378" s="180"/>
      <c r="N31378" s="180"/>
      <c r="O31378" s="180"/>
    </row>
    <row r="31379" spans="8:15" s="179" customFormat="1" x14ac:dyDescent="0.2">
      <c r="H31379" s="180"/>
      <c r="I31379" s="180"/>
      <c r="L31379" s="181"/>
      <c r="M31379" s="180"/>
      <c r="N31379" s="180"/>
      <c r="O31379" s="180"/>
    </row>
    <row r="31380" spans="8:15" s="179" customFormat="1" x14ac:dyDescent="0.2">
      <c r="H31380" s="180"/>
      <c r="I31380" s="180"/>
      <c r="L31380" s="181"/>
      <c r="M31380" s="180"/>
      <c r="N31380" s="180"/>
      <c r="O31380" s="180"/>
    </row>
    <row r="31381" spans="8:15" s="179" customFormat="1" x14ac:dyDescent="0.2">
      <c r="H31381" s="180"/>
      <c r="I31381" s="180"/>
      <c r="L31381" s="181"/>
      <c r="M31381" s="180"/>
      <c r="N31381" s="180"/>
      <c r="O31381" s="180"/>
    </row>
    <row r="31382" spans="8:15" s="179" customFormat="1" x14ac:dyDescent="0.2">
      <c r="H31382" s="180"/>
      <c r="I31382" s="180"/>
      <c r="L31382" s="181"/>
      <c r="M31382" s="180"/>
      <c r="N31382" s="180"/>
      <c r="O31382" s="180"/>
    </row>
    <row r="31383" spans="8:15" s="179" customFormat="1" x14ac:dyDescent="0.2">
      <c r="H31383" s="180"/>
      <c r="I31383" s="180"/>
      <c r="L31383" s="181"/>
      <c r="M31383" s="180"/>
      <c r="N31383" s="180"/>
      <c r="O31383" s="180"/>
    </row>
    <row r="31384" spans="8:15" s="179" customFormat="1" x14ac:dyDescent="0.2">
      <c r="H31384" s="180"/>
      <c r="I31384" s="180"/>
      <c r="L31384" s="181"/>
      <c r="M31384" s="180"/>
      <c r="N31384" s="180"/>
      <c r="O31384" s="180"/>
    </row>
    <row r="31385" spans="8:15" s="179" customFormat="1" x14ac:dyDescent="0.2">
      <c r="H31385" s="180"/>
      <c r="I31385" s="180"/>
      <c r="L31385" s="181"/>
      <c r="M31385" s="180"/>
      <c r="N31385" s="180"/>
      <c r="O31385" s="180"/>
    </row>
    <row r="31386" spans="8:15" s="179" customFormat="1" x14ac:dyDescent="0.2">
      <c r="H31386" s="180"/>
      <c r="I31386" s="180"/>
      <c r="L31386" s="181"/>
      <c r="M31386" s="180"/>
      <c r="N31386" s="180"/>
      <c r="O31386" s="180"/>
    </row>
    <row r="31387" spans="8:15" s="179" customFormat="1" x14ac:dyDescent="0.2">
      <c r="H31387" s="180"/>
      <c r="I31387" s="180"/>
      <c r="L31387" s="181"/>
      <c r="M31387" s="180"/>
      <c r="N31387" s="180"/>
      <c r="O31387" s="180"/>
    </row>
    <row r="31388" spans="8:15" s="179" customFormat="1" x14ac:dyDescent="0.2">
      <c r="H31388" s="180"/>
      <c r="I31388" s="180"/>
      <c r="L31388" s="181"/>
      <c r="M31388" s="180"/>
      <c r="N31388" s="180"/>
      <c r="O31388" s="180"/>
    </row>
    <row r="31389" spans="8:15" s="179" customFormat="1" x14ac:dyDescent="0.2">
      <c r="H31389" s="180"/>
      <c r="I31389" s="180"/>
      <c r="L31389" s="181"/>
      <c r="M31389" s="180"/>
      <c r="N31389" s="180"/>
      <c r="O31389" s="180"/>
    </row>
    <row r="31390" spans="8:15" s="179" customFormat="1" x14ac:dyDescent="0.2">
      <c r="H31390" s="180"/>
      <c r="I31390" s="180"/>
      <c r="L31390" s="181"/>
      <c r="M31390" s="180"/>
      <c r="N31390" s="180"/>
      <c r="O31390" s="180"/>
    </row>
    <row r="31391" spans="8:15" s="179" customFormat="1" x14ac:dyDescent="0.2">
      <c r="H31391" s="180"/>
      <c r="I31391" s="180"/>
      <c r="L31391" s="181"/>
      <c r="M31391" s="180"/>
      <c r="N31391" s="180"/>
      <c r="O31391" s="180"/>
    </row>
    <row r="31392" spans="8:15" s="179" customFormat="1" x14ac:dyDescent="0.2">
      <c r="H31392" s="180"/>
      <c r="I31392" s="180"/>
      <c r="L31392" s="181"/>
      <c r="M31392" s="180"/>
      <c r="N31392" s="180"/>
      <c r="O31392" s="180"/>
    </row>
    <row r="31393" spans="8:15" s="179" customFormat="1" x14ac:dyDescent="0.2">
      <c r="H31393" s="180"/>
      <c r="I31393" s="180"/>
      <c r="L31393" s="181"/>
      <c r="M31393" s="180"/>
      <c r="N31393" s="180"/>
      <c r="O31393" s="180"/>
    </row>
    <row r="31394" spans="8:15" s="179" customFormat="1" x14ac:dyDescent="0.2">
      <c r="H31394" s="180"/>
      <c r="I31394" s="180"/>
      <c r="L31394" s="181"/>
      <c r="M31394" s="180"/>
      <c r="N31394" s="180"/>
      <c r="O31394" s="180"/>
    </row>
    <row r="31395" spans="8:15" s="179" customFormat="1" x14ac:dyDescent="0.2">
      <c r="H31395" s="180"/>
      <c r="I31395" s="180"/>
      <c r="L31395" s="181"/>
      <c r="M31395" s="180"/>
      <c r="N31395" s="180"/>
      <c r="O31395" s="180"/>
    </row>
    <row r="31396" spans="8:15" s="179" customFormat="1" x14ac:dyDescent="0.2">
      <c r="H31396" s="180"/>
      <c r="I31396" s="180"/>
      <c r="L31396" s="181"/>
      <c r="M31396" s="180"/>
      <c r="N31396" s="180"/>
      <c r="O31396" s="180"/>
    </row>
    <row r="31397" spans="8:15" s="179" customFormat="1" x14ac:dyDescent="0.2">
      <c r="H31397" s="180"/>
      <c r="I31397" s="180"/>
      <c r="L31397" s="181"/>
      <c r="M31397" s="180"/>
      <c r="N31397" s="180"/>
      <c r="O31397" s="180"/>
    </row>
    <row r="31398" spans="8:15" s="179" customFormat="1" x14ac:dyDescent="0.2">
      <c r="H31398" s="180"/>
      <c r="I31398" s="180"/>
      <c r="L31398" s="181"/>
      <c r="M31398" s="180"/>
      <c r="N31398" s="180"/>
      <c r="O31398" s="180"/>
    </row>
    <row r="31399" spans="8:15" s="179" customFormat="1" x14ac:dyDescent="0.2">
      <c r="H31399" s="180"/>
      <c r="I31399" s="180"/>
      <c r="L31399" s="181"/>
      <c r="M31399" s="180"/>
      <c r="N31399" s="180"/>
      <c r="O31399" s="180"/>
    </row>
    <row r="31400" spans="8:15" s="179" customFormat="1" x14ac:dyDescent="0.2">
      <c r="H31400" s="180"/>
      <c r="I31400" s="180"/>
      <c r="L31400" s="181"/>
      <c r="M31400" s="180"/>
      <c r="N31400" s="180"/>
      <c r="O31400" s="180"/>
    </row>
    <row r="31401" spans="8:15" s="179" customFormat="1" x14ac:dyDescent="0.2">
      <c r="H31401" s="180"/>
      <c r="I31401" s="180"/>
      <c r="L31401" s="181"/>
      <c r="M31401" s="180"/>
      <c r="N31401" s="180"/>
      <c r="O31401" s="180"/>
    </row>
    <row r="31402" spans="8:15" s="179" customFormat="1" x14ac:dyDescent="0.2">
      <c r="H31402" s="180"/>
      <c r="I31402" s="180"/>
      <c r="L31402" s="181"/>
      <c r="M31402" s="180"/>
      <c r="N31402" s="180"/>
      <c r="O31402" s="180"/>
    </row>
    <row r="31403" spans="8:15" s="179" customFormat="1" x14ac:dyDescent="0.2">
      <c r="H31403" s="180"/>
      <c r="I31403" s="180"/>
      <c r="L31403" s="181"/>
      <c r="M31403" s="180"/>
      <c r="N31403" s="180"/>
      <c r="O31403" s="180"/>
    </row>
    <row r="31404" spans="8:15" s="179" customFormat="1" x14ac:dyDescent="0.2">
      <c r="H31404" s="180"/>
      <c r="I31404" s="180"/>
      <c r="L31404" s="181"/>
      <c r="M31404" s="180"/>
      <c r="N31404" s="180"/>
      <c r="O31404" s="180"/>
    </row>
    <row r="31405" spans="8:15" s="179" customFormat="1" x14ac:dyDescent="0.2">
      <c r="H31405" s="180"/>
      <c r="I31405" s="180"/>
      <c r="L31405" s="181"/>
      <c r="M31405" s="180"/>
      <c r="N31405" s="180"/>
      <c r="O31405" s="180"/>
    </row>
    <row r="31406" spans="8:15" s="179" customFormat="1" x14ac:dyDescent="0.2">
      <c r="H31406" s="180"/>
      <c r="I31406" s="180"/>
      <c r="L31406" s="181"/>
      <c r="M31406" s="180"/>
      <c r="N31406" s="180"/>
      <c r="O31406" s="180"/>
    </row>
    <row r="31407" spans="8:15" s="179" customFormat="1" x14ac:dyDescent="0.2">
      <c r="H31407" s="180"/>
      <c r="I31407" s="180"/>
      <c r="L31407" s="181"/>
      <c r="M31407" s="180"/>
      <c r="N31407" s="180"/>
      <c r="O31407" s="180"/>
    </row>
    <row r="31408" spans="8:15" s="179" customFormat="1" x14ac:dyDescent="0.2">
      <c r="H31408" s="180"/>
      <c r="I31408" s="180"/>
      <c r="L31408" s="181"/>
      <c r="M31408" s="180"/>
      <c r="N31408" s="180"/>
      <c r="O31408" s="180"/>
    </row>
    <row r="31409" spans="8:15" s="179" customFormat="1" x14ac:dyDescent="0.2">
      <c r="H31409" s="180"/>
      <c r="I31409" s="180"/>
      <c r="L31409" s="181"/>
      <c r="M31409" s="180"/>
      <c r="N31409" s="180"/>
      <c r="O31409" s="180"/>
    </row>
    <row r="31410" spans="8:15" s="179" customFormat="1" x14ac:dyDescent="0.2">
      <c r="H31410" s="180"/>
      <c r="I31410" s="180"/>
      <c r="L31410" s="181"/>
      <c r="M31410" s="180"/>
      <c r="N31410" s="180"/>
      <c r="O31410" s="180"/>
    </row>
    <row r="31411" spans="8:15" s="179" customFormat="1" x14ac:dyDescent="0.2">
      <c r="H31411" s="180"/>
      <c r="I31411" s="180"/>
      <c r="L31411" s="181"/>
      <c r="M31411" s="180"/>
      <c r="N31411" s="180"/>
      <c r="O31411" s="180"/>
    </row>
    <row r="31412" spans="8:15" s="179" customFormat="1" x14ac:dyDescent="0.2">
      <c r="H31412" s="180"/>
      <c r="I31412" s="180"/>
      <c r="L31412" s="181"/>
      <c r="M31412" s="180"/>
      <c r="N31412" s="180"/>
      <c r="O31412" s="180"/>
    </row>
    <row r="31413" spans="8:15" s="179" customFormat="1" x14ac:dyDescent="0.2">
      <c r="H31413" s="180"/>
      <c r="I31413" s="180"/>
      <c r="L31413" s="181"/>
      <c r="M31413" s="180"/>
      <c r="N31413" s="180"/>
      <c r="O31413" s="180"/>
    </row>
    <row r="31414" spans="8:15" s="179" customFormat="1" x14ac:dyDescent="0.2">
      <c r="H31414" s="180"/>
      <c r="I31414" s="180"/>
      <c r="L31414" s="181"/>
      <c r="M31414" s="180"/>
      <c r="N31414" s="180"/>
      <c r="O31414" s="180"/>
    </row>
    <row r="31415" spans="8:15" s="179" customFormat="1" x14ac:dyDescent="0.2">
      <c r="H31415" s="180"/>
      <c r="I31415" s="180"/>
      <c r="L31415" s="181"/>
      <c r="M31415" s="180"/>
      <c r="N31415" s="180"/>
      <c r="O31415" s="180"/>
    </row>
    <row r="31416" spans="8:15" s="179" customFormat="1" x14ac:dyDescent="0.2">
      <c r="H31416" s="180"/>
      <c r="I31416" s="180"/>
      <c r="L31416" s="181"/>
      <c r="M31416" s="180"/>
      <c r="N31416" s="180"/>
      <c r="O31416" s="180"/>
    </row>
    <row r="31417" spans="8:15" s="179" customFormat="1" x14ac:dyDescent="0.2">
      <c r="H31417" s="180"/>
      <c r="I31417" s="180"/>
      <c r="L31417" s="181"/>
      <c r="M31417" s="180"/>
      <c r="N31417" s="180"/>
      <c r="O31417" s="180"/>
    </row>
    <row r="31418" spans="8:15" s="179" customFormat="1" x14ac:dyDescent="0.2">
      <c r="H31418" s="180"/>
      <c r="I31418" s="180"/>
      <c r="L31418" s="181"/>
      <c r="M31418" s="180"/>
      <c r="N31418" s="180"/>
      <c r="O31418" s="180"/>
    </row>
    <row r="31419" spans="8:15" s="179" customFormat="1" x14ac:dyDescent="0.2">
      <c r="H31419" s="180"/>
      <c r="I31419" s="180"/>
      <c r="L31419" s="181"/>
      <c r="M31419" s="180"/>
      <c r="N31419" s="180"/>
      <c r="O31419" s="180"/>
    </row>
    <row r="31420" spans="8:15" s="179" customFormat="1" x14ac:dyDescent="0.2">
      <c r="H31420" s="180"/>
      <c r="I31420" s="180"/>
      <c r="L31420" s="181"/>
      <c r="M31420" s="180"/>
      <c r="N31420" s="180"/>
      <c r="O31420" s="180"/>
    </row>
    <row r="31421" spans="8:15" s="179" customFormat="1" x14ac:dyDescent="0.2">
      <c r="H31421" s="180"/>
      <c r="I31421" s="180"/>
      <c r="L31421" s="181"/>
      <c r="M31421" s="180"/>
      <c r="N31421" s="180"/>
      <c r="O31421" s="180"/>
    </row>
    <row r="31422" spans="8:15" s="179" customFormat="1" x14ac:dyDescent="0.2">
      <c r="H31422" s="180"/>
      <c r="I31422" s="180"/>
      <c r="L31422" s="181"/>
      <c r="M31422" s="180"/>
      <c r="N31422" s="180"/>
      <c r="O31422" s="180"/>
    </row>
    <row r="31423" spans="8:15" s="179" customFormat="1" x14ac:dyDescent="0.2">
      <c r="H31423" s="180"/>
      <c r="I31423" s="180"/>
      <c r="L31423" s="181"/>
      <c r="M31423" s="180"/>
      <c r="N31423" s="180"/>
      <c r="O31423" s="180"/>
    </row>
    <row r="31424" spans="8:15" s="179" customFormat="1" x14ac:dyDescent="0.2">
      <c r="H31424" s="180"/>
      <c r="I31424" s="180"/>
      <c r="L31424" s="181"/>
      <c r="M31424" s="180"/>
      <c r="N31424" s="180"/>
      <c r="O31424" s="180"/>
    </row>
    <row r="31425" spans="8:15" s="179" customFormat="1" x14ac:dyDescent="0.2">
      <c r="H31425" s="180"/>
      <c r="I31425" s="180"/>
      <c r="L31425" s="181"/>
      <c r="M31425" s="180"/>
      <c r="N31425" s="180"/>
      <c r="O31425" s="180"/>
    </row>
    <row r="31426" spans="8:15" s="179" customFormat="1" x14ac:dyDescent="0.2">
      <c r="H31426" s="180"/>
      <c r="I31426" s="180"/>
      <c r="L31426" s="181"/>
      <c r="M31426" s="180"/>
      <c r="N31426" s="180"/>
      <c r="O31426" s="180"/>
    </row>
    <row r="31427" spans="8:15" s="179" customFormat="1" x14ac:dyDescent="0.2">
      <c r="H31427" s="180"/>
      <c r="I31427" s="180"/>
      <c r="L31427" s="181"/>
      <c r="M31427" s="180"/>
      <c r="N31427" s="180"/>
      <c r="O31427" s="180"/>
    </row>
    <row r="31428" spans="8:15" s="179" customFormat="1" x14ac:dyDescent="0.2">
      <c r="H31428" s="180"/>
      <c r="I31428" s="180"/>
      <c r="L31428" s="181"/>
      <c r="M31428" s="180"/>
      <c r="N31428" s="180"/>
      <c r="O31428" s="180"/>
    </row>
    <row r="31429" spans="8:15" s="179" customFormat="1" x14ac:dyDescent="0.2">
      <c r="H31429" s="180"/>
      <c r="I31429" s="180"/>
      <c r="L31429" s="181"/>
      <c r="M31429" s="180"/>
      <c r="N31429" s="180"/>
      <c r="O31429" s="180"/>
    </row>
    <row r="31430" spans="8:15" s="179" customFormat="1" x14ac:dyDescent="0.2">
      <c r="H31430" s="180"/>
      <c r="I31430" s="180"/>
      <c r="L31430" s="181"/>
      <c r="M31430" s="180"/>
      <c r="N31430" s="180"/>
      <c r="O31430" s="180"/>
    </row>
    <row r="31431" spans="8:15" s="179" customFormat="1" x14ac:dyDescent="0.2">
      <c r="H31431" s="180"/>
      <c r="I31431" s="180"/>
      <c r="L31431" s="181"/>
      <c r="M31431" s="180"/>
      <c r="N31431" s="180"/>
      <c r="O31431" s="180"/>
    </row>
    <row r="31432" spans="8:15" s="179" customFormat="1" x14ac:dyDescent="0.2">
      <c r="H31432" s="180"/>
      <c r="I31432" s="180"/>
      <c r="L31432" s="181"/>
      <c r="M31432" s="180"/>
      <c r="N31432" s="180"/>
      <c r="O31432" s="180"/>
    </row>
    <row r="31433" spans="8:15" s="179" customFormat="1" x14ac:dyDescent="0.2">
      <c r="H31433" s="180"/>
      <c r="I31433" s="180"/>
      <c r="L31433" s="181"/>
      <c r="M31433" s="180"/>
      <c r="N31433" s="180"/>
      <c r="O31433" s="180"/>
    </row>
    <row r="31434" spans="8:15" s="179" customFormat="1" x14ac:dyDescent="0.2">
      <c r="H31434" s="180"/>
      <c r="I31434" s="180"/>
      <c r="L31434" s="181"/>
      <c r="M31434" s="180"/>
      <c r="N31434" s="180"/>
      <c r="O31434" s="180"/>
    </row>
    <row r="31435" spans="8:15" s="179" customFormat="1" x14ac:dyDescent="0.2">
      <c r="H31435" s="180"/>
      <c r="I31435" s="180"/>
      <c r="L31435" s="181"/>
      <c r="M31435" s="180"/>
      <c r="N31435" s="180"/>
      <c r="O31435" s="180"/>
    </row>
    <row r="31436" spans="8:15" s="179" customFormat="1" x14ac:dyDescent="0.2">
      <c r="H31436" s="180"/>
      <c r="I31436" s="180"/>
      <c r="L31436" s="181"/>
      <c r="M31436" s="180"/>
      <c r="N31436" s="180"/>
      <c r="O31436" s="180"/>
    </row>
    <row r="31437" spans="8:15" s="179" customFormat="1" x14ac:dyDescent="0.2">
      <c r="H31437" s="180"/>
      <c r="I31437" s="180"/>
      <c r="L31437" s="181"/>
      <c r="M31437" s="180"/>
      <c r="N31437" s="180"/>
      <c r="O31437" s="180"/>
    </row>
    <row r="31438" spans="8:15" s="179" customFormat="1" x14ac:dyDescent="0.2">
      <c r="H31438" s="180"/>
      <c r="I31438" s="180"/>
      <c r="L31438" s="181"/>
      <c r="M31438" s="180"/>
      <c r="N31438" s="180"/>
      <c r="O31438" s="180"/>
    </row>
    <row r="31439" spans="8:15" s="179" customFormat="1" x14ac:dyDescent="0.2">
      <c r="H31439" s="180"/>
      <c r="I31439" s="180"/>
      <c r="L31439" s="181"/>
      <c r="M31439" s="180"/>
      <c r="N31439" s="180"/>
      <c r="O31439" s="180"/>
    </row>
    <row r="31440" spans="8:15" s="179" customFormat="1" x14ac:dyDescent="0.2">
      <c r="H31440" s="180"/>
      <c r="I31440" s="180"/>
      <c r="L31440" s="181"/>
      <c r="M31440" s="180"/>
      <c r="N31440" s="180"/>
      <c r="O31440" s="180"/>
    </row>
    <row r="31441" spans="8:15" s="179" customFormat="1" x14ac:dyDescent="0.2">
      <c r="H31441" s="180"/>
      <c r="I31441" s="180"/>
      <c r="L31441" s="181"/>
      <c r="M31441" s="180"/>
      <c r="N31441" s="180"/>
      <c r="O31441" s="180"/>
    </row>
    <row r="31442" spans="8:15" s="179" customFormat="1" x14ac:dyDescent="0.2">
      <c r="H31442" s="180"/>
      <c r="I31442" s="180"/>
      <c r="L31442" s="181"/>
      <c r="M31442" s="180"/>
      <c r="N31442" s="180"/>
      <c r="O31442" s="180"/>
    </row>
    <row r="31443" spans="8:15" s="179" customFormat="1" x14ac:dyDescent="0.2">
      <c r="H31443" s="180"/>
      <c r="I31443" s="180"/>
      <c r="L31443" s="181"/>
      <c r="M31443" s="180"/>
      <c r="N31443" s="180"/>
      <c r="O31443" s="180"/>
    </row>
    <row r="31444" spans="8:15" s="179" customFormat="1" x14ac:dyDescent="0.2">
      <c r="H31444" s="180"/>
      <c r="I31444" s="180"/>
      <c r="L31444" s="181"/>
      <c r="M31444" s="180"/>
      <c r="N31444" s="180"/>
      <c r="O31444" s="180"/>
    </row>
    <row r="31445" spans="8:15" s="179" customFormat="1" x14ac:dyDescent="0.2">
      <c r="H31445" s="180"/>
      <c r="I31445" s="180"/>
      <c r="L31445" s="181"/>
      <c r="M31445" s="180"/>
      <c r="N31445" s="180"/>
      <c r="O31445" s="180"/>
    </row>
    <row r="31446" spans="8:15" s="179" customFormat="1" x14ac:dyDescent="0.2">
      <c r="H31446" s="180"/>
      <c r="I31446" s="180"/>
      <c r="L31446" s="181"/>
      <c r="M31446" s="180"/>
      <c r="N31446" s="180"/>
      <c r="O31446" s="180"/>
    </row>
    <row r="31447" spans="8:15" s="179" customFormat="1" x14ac:dyDescent="0.2">
      <c r="H31447" s="180"/>
      <c r="I31447" s="180"/>
      <c r="L31447" s="181"/>
      <c r="M31447" s="180"/>
      <c r="N31447" s="180"/>
      <c r="O31447" s="180"/>
    </row>
    <row r="31448" spans="8:15" s="179" customFormat="1" x14ac:dyDescent="0.2">
      <c r="H31448" s="180"/>
      <c r="I31448" s="180"/>
      <c r="L31448" s="181"/>
      <c r="M31448" s="180"/>
      <c r="N31448" s="180"/>
      <c r="O31448" s="180"/>
    </row>
    <row r="31449" spans="8:15" s="179" customFormat="1" x14ac:dyDescent="0.2">
      <c r="H31449" s="180"/>
      <c r="I31449" s="180"/>
      <c r="L31449" s="181"/>
      <c r="M31449" s="180"/>
      <c r="N31449" s="180"/>
      <c r="O31449" s="180"/>
    </row>
    <row r="31450" spans="8:15" s="179" customFormat="1" x14ac:dyDescent="0.2">
      <c r="H31450" s="180"/>
      <c r="I31450" s="180"/>
      <c r="L31450" s="181"/>
      <c r="M31450" s="180"/>
      <c r="N31450" s="180"/>
      <c r="O31450" s="180"/>
    </row>
    <row r="31451" spans="8:15" s="179" customFormat="1" x14ac:dyDescent="0.2">
      <c r="H31451" s="180"/>
      <c r="I31451" s="180"/>
      <c r="L31451" s="181"/>
      <c r="M31451" s="180"/>
      <c r="N31451" s="180"/>
      <c r="O31451" s="180"/>
    </row>
    <row r="31452" spans="8:15" s="179" customFormat="1" x14ac:dyDescent="0.2">
      <c r="H31452" s="180"/>
      <c r="I31452" s="180"/>
      <c r="L31452" s="181"/>
      <c r="M31452" s="180"/>
      <c r="N31452" s="180"/>
      <c r="O31452" s="180"/>
    </row>
    <row r="31453" spans="8:15" s="179" customFormat="1" x14ac:dyDescent="0.2">
      <c r="H31453" s="180"/>
      <c r="I31453" s="180"/>
      <c r="L31453" s="181"/>
      <c r="M31453" s="180"/>
      <c r="N31453" s="180"/>
      <c r="O31453" s="180"/>
    </row>
    <row r="31454" spans="8:15" s="179" customFormat="1" x14ac:dyDescent="0.2">
      <c r="H31454" s="180"/>
      <c r="I31454" s="180"/>
      <c r="L31454" s="181"/>
      <c r="M31454" s="180"/>
      <c r="N31454" s="180"/>
      <c r="O31454" s="180"/>
    </row>
    <row r="31455" spans="8:15" s="179" customFormat="1" x14ac:dyDescent="0.2">
      <c r="H31455" s="180"/>
      <c r="I31455" s="180"/>
      <c r="L31455" s="181"/>
      <c r="M31455" s="180"/>
      <c r="N31455" s="180"/>
      <c r="O31455" s="180"/>
    </row>
    <row r="31456" spans="8:15" s="179" customFormat="1" x14ac:dyDescent="0.2">
      <c r="H31456" s="180"/>
      <c r="I31456" s="180"/>
      <c r="L31456" s="181"/>
      <c r="M31456" s="180"/>
      <c r="N31456" s="180"/>
      <c r="O31456" s="180"/>
    </row>
    <row r="31457" spans="8:15" s="179" customFormat="1" x14ac:dyDescent="0.2">
      <c r="H31457" s="180"/>
      <c r="I31457" s="180"/>
      <c r="L31457" s="181"/>
      <c r="M31457" s="180"/>
      <c r="N31457" s="180"/>
      <c r="O31457" s="180"/>
    </row>
    <row r="31458" spans="8:15" s="179" customFormat="1" x14ac:dyDescent="0.2">
      <c r="H31458" s="180"/>
      <c r="I31458" s="180"/>
      <c r="L31458" s="181"/>
      <c r="M31458" s="180"/>
      <c r="N31458" s="180"/>
      <c r="O31458" s="180"/>
    </row>
    <row r="31459" spans="8:15" s="179" customFormat="1" x14ac:dyDescent="0.2">
      <c r="H31459" s="180"/>
      <c r="I31459" s="180"/>
      <c r="L31459" s="181"/>
      <c r="M31459" s="180"/>
      <c r="N31459" s="180"/>
      <c r="O31459" s="180"/>
    </row>
    <row r="31460" spans="8:15" s="179" customFormat="1" x14ac:dyDescent="0.2">
      <c r="H31460" s="180"/>
      <c r="I31460" s="180"/>
      <c r="L31460" s="181"/>
      <c r="M31460" s="180"/>
      <c r="N31460" s="180"/>
      <c r="O31460" s="180"/>
    </row>
    <row r="31461" spans="8:15" s="179" customFormat="1" x14ac:dyDescent="0.2">
      <c r="H31461" s="180"/>
      <c r="I31461" s="180"/>
      <c r="L31461" s="181"/>
      <c r="M31461" s="180"/>
      <c r="N31461" s="180"/>
      <c r="O31461" s="180"/>
    </row>
    <row r="31462" spans="8:15" s="179" customFormat="1" x14ac:dyDescent="0.2">
      <c r="H31462" s="180"/>
      <c r="I31462" s="180"/>
      <c r="L31462" s="181"/>
      <c r="M31462" s="180"/>
      <c r="N31462" s="180"/>
      <c r="O31462" s="180"/>
    </row>
    <row r="31463" spans="8:15" s="179" customFormat="1" x14ac:dyDescent="0.2">
      <c r="H31463" s="180"/>
      <c r="I31463" s="180"/>
      <c r="L31463" s="181"/>
      <c r="M31463" s="180"/>
      <c r="N31463" s="180"/>
      <c r="O31463" s="180"/>
    </row>
    <row r="31464" spans="8:15" s="179" customFormat="1" x14ac:dyDescent="0.2">
      <c r="H31464" s="180"/>
      <c r="I31464" s="180"/>
      <c r="L31464" s="181"/>
      <c r="M31464" s="180"/>
      <c r="N31464" s="180"/>
      <c r="O31464" s="180"/>
    </row>
    <row r="31465" spans="8:15" s="179" customFormat="1" x14ac:dyDescent="0.2">
      <c r="H31465" s="180"/>
      <c r="I31465" s="180"/>
      <c r="L31465" s="181"/>
      <c r="M31465" s="180"/>
      <c r="N31465" s="180"/>
      <c r="O31465" s="180"/>
    </row>
    <row r="31466" spans="8:15" s="179" customFormat="1" x14ac:dyDescent="0.2">
      <c r="H31466" s="180"/>
      <c r="I31466" s="180"/>
      <c r="L31466" s="181"/>
      <c r="M31466" s="180"/>
      <c r="N31466" s="180"/>
      <c r="O31466" s="180"/>
    </row>
    <row r="31467" spans="8:15" s="179" customFormat="1" x14ac:dyDescent="0.2">
      <c r="H31467" s="180"/>
      <c r="I31467" s="180"/>
      <c r="L31467" s="181"/>
      <c r="M31467" s="180"/>
      <c r="N31467" s="180"/>
      <c r="O31467" s="180"/>
    </row>
    <row r="31468" spans="8:15" s="179" customFormat="1" x14ac:dyDescent="0.2">
      <c r="H31468" s="180"/>
      <c r="I31468" s="180"/>
      <c r="L31468" s="181"/>
      <c r="M31468" s="180"/>
      <c r="N31468" s="180"/>
      <c r="O31468" s="180"/>
    </row>
    <row r="31469" spans="8:15" s="179" customFormat="1" x14ac:dyDescent="0.2">
      <c r="H31469" s="180"/>
      <c r="I31469" s="180"/>
      <c r="L31469" s="181"/>
      <c r="M31469" s="180"/>
      <c r="N31469" s="180"/>
      <c r="O31469" s="180"/>
    </row>
    <row r="31470" spans="8:15" s="179" customFormat="1" x14ac:dyDescent="0.2">
      <c r="H31470" s="180"/>
      <c r="I31470" s="180"/>
      <c r="L31470" s="181"/>
      <c r="M31470" s="180"/>
      <c r="N31470" s="180"/>
      <c r="O31470" s="180"/>
    </row>
    <row r="31471" spans="8:15" s="179" customFormat="1" x14ac:dyDescent="0.2">
      <c r="H31471" s="180"/>
      <c r="I31471" s="180"/>
      <c r="L31471" s="181"/>
      <c r="M31471" s="180"/>
      <c r="N31471" s="180"/>
      <c r="O31471" s="180"/>
    </row>
    <row r="31472" spans="8:15" s="179" customFormat="1" x14ac:dyDescent="0.2">
      <c r="H31472" s="180"/>
      <c r="I31472" s="180"/>
      <c r="L31472" s="181"/>
      <c r="M31472" s="180"/>
      <c r="N31472" s="180"/>
      <c r="O31472" s="180"/>
    </row>
    <row r="31473" spans="8:15" s="179" customFormat="1" x14ac:dyDescent="0.2">
      <c r="H31473" s="180"/>
      <c r="I31473" s="180"/>
      <c r="L31473" s="181"/>
      <c r="M31473" s="180"/>
      <c r="N31473" s="180"/>
      <c r="O31473" s="180"/>
    </row>
    <row r="31474" spans="8:15" s="179" customFormat="1" x14ac:dyDescent="0.2">
      <c r="H31474" s="180"/>
      <c r="I31474" s="180"/>
      <c r="L31474" s="181"/>
      <c r="M31474" s="180"/>
      <c r="N31474" s="180"/>
      <c r="O31474" s="180"/>
    </row>
    <row r="31475" spans="8:15" s="179" customFormat="1" x14ac:dyDescent="0.2">
      <c r="H31475" s="180"/>
      <c r="I31475" s="180"/>
      <c r="L31475" s="181"/>
      <c r="M31475" s="180"/>
      <c r="N31475" s="180"/>
      <c r="O31475" s="180"/>
    </row>
    <row r="31476" spans="8:15" s="179" customFormat="1" x14ac:dyDescent="0.2">
      <c r="H31476" s="180"/>
      <c r="I31476" s="180"/>
      <c r="L31476" s="181"/>
      <c r="M31476" s="180"/>
      <c r="N31476" s="180"/>
      <c r="O31476" s="180"/>
    </row>
    <row r="31477" spans="8:15" s="179" customFormat="1" x14ac:dyDescent="0.2">
      <c r="H31477" s="180"/>
      <c r="I31477" s="180"/>
      <c r="L31477" s="181"/>
      <c r="M31477" s="180"/>
      <c r="N31477" s="180"/>
      <c r="O31477" s="180"/>
    </row>
    <row r="31478" spans="8:15" s="179" customFormat="1" x14ac:dyDescent="0.2">
      <c r="H31478" s="180"/>
      <c r="I31478" s="180"/>
      <c r="L31478" s="181"/>
      <c r="M31478" s="180"/>
      <c r="N31478" s="180"/>
      <c r="O31478" s="180"/>
    </row>
    <row r="31479" spans="8:15" s="179" customFormat="1" x14ac:dyDescent="0.2">
      <c r="H31479" s="180"/>
      <c r="I31479" s="180"/>
      <c r="L31479" s="181"/>
      <c r="M31479" s="180"/>
      <c r="N31479" s="180"/>
      <c r="O31479" s="180"/>
    </row>
    <row r="31480" spans="8:15" s="179" customFormat="1" x14ac:dyDescent="0.2">
      <c r="H31480" s="180"/>
      <c r="I31480" s="180"/>
      <c r="L31480" s="181"/>
      <c r="M31480" s="180"/>
      <c r="N31480" s="180"/>
      <c r="O31480" s="180"/>
    </row>
    <row r="31481" spans="8:15" s="179" customFormat="1" x14ac:dyDescent="0.2">
      <c r="H31481" s="180"/>
      <c r="I31481" s="180"/>
      <c r="L31481" s="181"/>
      <c r="M31481" s="180"/>
      <c r="N31481" s="180"/>
      <c r="O31481" s="180"/>
    </row>
    <row r="31482" spans="8:15" s="179" customFormat="1" x14ac:dyDescent="0.2">
      <c r="H31482" s="180"/>
      <c r="I31482" s="180"/>
      <c r="L31482" s="181"/>
      <c r="M31482" s="180"/>
      <c r="N31482" s="180"/>
      <c r="O31482" s="180"/>
    </row>
    <row r="31483" spans="8:15" s="179" customFormat="1" x14ac:dyDescent="0.2">
      <c r="H31483" s="180"/>
      <c r="I31483" s="180"/>
      <c r="L31483" s="181"/>
      <c r="M31483" s="180"/>
      <c r="N31483" s="180"/>
      <c r="O31483" s="180"/>
    </row>
    <row r="31484" spans="8:15" s="179" customFormat="1" x14ac:dyDescent="0.2">
      <c r="H31484" s="180"/>
      <c r="I31484" s="180"/>
      <c r="L31484" s="181"/>
      <c r="M31484" s="180"/>
      <c r="N31484" s="180"/>
      <c r="O31484" s="180"/>
    </row>
    <row r="31485" spans="8:15" s="179" customFormat="1" x14ac:dyDescent="0.2">
      <c r="H31485" s="180"/>
      <c r="I31485" s="180"/>
      <c r="L31485" s="181"/>
      <c r="M31485" s="180"/>
      <c r="N31485" s="180"/>
      <c r="O31485" s="180"/>
    </row>
    <row r="31486" spans="8:15" s="179" customFormat="1" x14ac:dyDescent="0.2">
      <c r="H31486" s="180"/>
      <c r="I31486" s="180"/>
      <c r="L31486" s="181"/>
      <c r="M31486" s="180"/>
      <c r="N31486" s="180"/>
      <c r="O31486" s="180"/>
    </row>
    <row r="31487" spans="8:15" s="179" customFormat="1" x14ac:dyDescent="0.2">
      <c r="H31487" s="180"/>
      <c r="I31487" s="180"/>
      <c r="L31487" s="181"/>
      <c r="M31487" s="180"/>
      <c r="N31487" s="180"/>
      <c r="O31487" s="180"/>
    </row>
    <row r="31488" spans="8:15" s="179" customFormat="1" x14ac:dyDescent="0.2">
      <c r="H31488" s="180"/>
      <c r="I31488" s="180"/>
      <c r="L31488" s="181"/>
      <c r="M31488" s="180"/>
      <c r="N31488" s="180"/>
      <c r="O31488" s="180"/>
    </row>
    <row r="31489" spans="8:15" s="179" customFormat="1" x14ac:dyDescent="0.2">
      <c r="H31489" s="180"/>
      <c r="I31489" s="180"/>
      <c r="L31489" s="181"/>
      <c r="M31489" s="180"/>
      <c r="N31489" s="180"/>
      <c r="O31489" s="180"/>
    </row>
    <row r="31490" spans="8:15" s="179" customFormat="1" x14ac:dyDescent="0.2">
      <c r="H31490" s="180"/>
      <c r="I31490" s="180"/>
      <c r="L31490" s="181"/>
      <c r="M31490" s="180"/>
      <c r="N31490" s="180"/>
      <c r="O31490" s="180"/>
    </row>
    <row r="31491" spans="8:15" s="179" customFormat="1" x14ac:dyDescent="0.2">
      <c r="H31491" s="180"/>
      <c r="I31491" s="180"/>
      <c r="L31491" s="181"/>
      <c r="M31491" s="180"/>
      <c r="N31491" s="180"/>
      <c r="O31491" s="180"/>
    </row>
    <row r="31492" spans="8:15" s="179" customFormat="1" x14ac:dyDescent="0.2">
      <c r="H31492" s="180"/>
      <c r="I31492" s="180"/>
      <c r="L31492" s="181"/>
      <c r="M31492" s="180"/>
      <c r="N31492" s="180"/>
      <c r="O31492" s="180"/>
    </row>
    <row r="31493" spans="8:15" s="179" customFormat="1" x14ac:dyDescent="0.2">
      <c r="H31493" s="180"/>
      <c r="I31493" s="180"/>
      <c r="L31493" s="181"/>
      <c r="M31493" s="180"/>
      <c r="N31493" s="180"/>
      <c r="O31493" s="180"/>
    </row>
    <row r="31494" spans="8:15" s="179" customFormat="1" x14ac:dyDescent="0.2">
      <c r="H31494" s="180"/>
      <c r="I31494" s="180"/>
      <c r="L31494" s="181"/>
      <c r="M31494" s="180"/>
      <c r="N31494" s="180"/>
      <c r="O31494" s="180"/>
    </row>
    <row r="31495" spans="8:15" s="179" customFormat="1" x14ac:dyDescent="0.2">
      <c r="H31495" s="180"/>
      <c r="I31495" s="180"/>
      <c r="L31495" s="181"/>
      <c r="M31495" s="180"/>
      <c r="N31495" s="180"/>
      <c r="O31495" s="180"/>
    </row>
    <row r="31496" spans="8:15" s="179" customFormat="1" x14ac:dyDescent="0.2">
      <c r="H31496" s="180"/>
      <c r="I31496" s="180"/>
      <c r="L31496" s="181"/>
      <c r="M31496" s="180"/>
      <c r="N31496" s="180"/>
      <c r="O31496" s="180"/>
    </row>
    <row r="31497" spans="8:15" s="179" customFormat="1" x14ac:dyDescent="0.2">
      <c r="H31497" s="180"/>
      <c r="I31497" s="180"/>
      <c r="L31497" s="181"/>
      <c r="M31497" s="180"/>
      <c r="N31497" s="180"/>
      <c r="O31497" s="180"/>
    </row>
    <row r="31498" spans="8:15" s="179" customFormat="1" x14ac:dyDescent="0.2">
      <c r="H31498" s="180"/>
      <c r="I31498" s="180"/>
      <c r="L31498" s="181"/>
      <c r="M31498" s="180"/>
      <c r="N31498" s="180"/>
      <c r="O31498" s="180"/>
    </row>
    <row r="31499" spans="8:15" s="179" customFormat="1" x14ac:dyDescent="0.2">
      <c r="H31499" s="180"/>
      <c r="I31499" s="180"/>
      <c r="L31499" s="181"/>
      <c r="M31499" s="180"/>
      <c r="N31499" s="180"/>
      <c r="O31499" s="180"/>
    </row>
    <row r="31500" spans="8:15" s="179" customFormat="1" x14ac:dyDescent="0.2">
      <c r="H31500" s="180"/>
      <c r="I31500" s="180"/>
      <c r="L31500" s="181"/>
      <c r="M31500" s="180"/>
      <c r="N31500" s="180"/>
      <c r="O31500" s="180"/>
    </row>
    <row r="31501" spans="8:15" s="179" customFormat="1" x14ac:dyDescent="0.2">
      <c r="H31501" s="180"/>
      <c r="I31501" s="180"/>
      <c r="L31501" s="181"/>
      <c r="M31501" s="180"/>
      <c r="N31501" s="180"/>
      <c r="O31501" s="180"/>
    </row>
    <row r="31502" spans="8:15" s="179" customFormat="1" x14ac:dyDescent="0.2">
      <c r="H31502" s="180"/>
      <c r="I31502" s="180"/>
      <c r="L31502" s="181"/>
      <c r="M31502" s="180"/>
      <c r="N31502" s="180"/>
      <c r="O31502" s="180"/>
    </row>
    <row r="31503" spans="8:15" s="179" customFormat="1" x14ac:dyDescent="0.2">
      <c r="H31503" s="180"/>
      <c r="I31503" s="180"/>
      <c r="L31503" s="181"/>
      <c r="M31503" s="180"/>
      <c r="N31503" s="180"/>
      <c r="O31503" s="180"/>
    </row>
    <row r="31504" spans="8:15" s="179" customFormat="1" x14ac:dyDescent="0.2">
      <c r="H31504" s="180"/>
      <c r="I31504" s="180"/>
      <c r="L31504" s="181"/>
      <c r="M31504" s="180"/>
      <c r="N31504" s="180"/>
      <c r="O31504" s="180"/>
    </row>
    <row r="31505" spans="8:15" s="179" customFormat="1" x14ac:dyDescent="0.2">
      <c r="H31505" s="180"/>
      <c r="I31505" s="180"/>
      <c r="L31505" s="181"/>
      <c r="M31505" s="180"/>
      <c r="N31505" s="180"/>
      <c r="O31505" s="180"/>
    </row>
    <row r="31506" spans="8:15" s="179" customFormat="1" x14ac:dyDescent="0.2">
      <c r="H31506" s="180"/>
      <c r="I31506" s="180"/>
      <c r="L31506" s="181"/>
      <c r="M31506" s="180"/>
      <c r="N31506" s="180"/>
      <c r="O31506" s="180"/>
    </row>
    <row r="31507" spans="8:15" s="179" customFormat="1" x14ac:dyDescent="0.2">
      <c r="H31507" s="180"/>
      <c r="I31507" s="180"/>
      <c r="L31507" s="181"/>
      <c r="M31507" s="180"/>
      <c r="N31507" s="180"/>
      <c r="O31507" s="180"/>
    </row>
    <row r="31508" spans="8:15" s="179" customFormat="1" x14ac:dyDescent="0.2">
      <c r="H31508" s="180"/>
      <c r="I31508" s="180"/>
      <c r="L31508" s="181"/>
      <c r="M31508" s="180"/>
      <c r="N31508" s="180"/>
      <c r="O31508" s="180"/>
    </row>
    <row r="31509" spans="8:15" s="179" customFormat="1" x14ac:dyDescent="0.2">
      <c r="H31509" s="180"/>
      <c r="I31509" s="180"/>
      <c r="L31509" s="181"/>
      <c r="M31509" s="180"/>
      <c r="N31509" s="180"/>
      <c r="O31509" s="180"/>
    </row>
    <row r="31510" spans="8:15" s="179" customFormat="1" x14ac:dyDescent="0.2">
      <c r="H31510" s="180"/>
      <c r="I31510" s="180"/>
      <c r="L31510" s="181"/>
      <c r="M31510" s="180"/>
      <c r="N31510" s="180"/>
      <c r="O31510" s="180"/>
    </row>
    <row r="31511" spans="8:15" s="179" customFormat="1" x14ac:dyDescent="0.2">
      <c r="H31511" s="180"/>
      <c r="I31511" s="180"/>
      <c r="L31511" s="181"/>
      <c r="M31511" s="180"/>
      <c r="N31511" s="180"/>
      <c r="O31511" s="180"/>
    </row>
    <row r="31512" spans="8:15" s="179" customFormat="1" x14ac:dyDescent="0.2">
      <c r="H31512" s="180"/>
      <c r="I31512" s="180"/>
      <c r="L31512" s="181"/>
      <c r="M31512" s="180"/>
      <c r="N31512" s="180"/>
      <c r="O31512" s="180"/>
    </row>
    <row r="31513" spans="8:15" s="179" customFormat="1" x14ac:dyDescent="0.2">
      <c r="H31513" s="180"/>
      <c r="I31513" s="180"/>
      <c r="L31513" s="181"/>
      <c r="M31513" s="180"/>
      <c r="N31513" s="180"/>
      <c r="O31513" s="180"/>
    </row>
    <row r="31514" spans="8:15" s="179" customFormat="1" x14ac:dyDescent="0.2">
      <c r="H31514" s="180"/>
      <c r="I31514" s="180"/>
      <c r="L31514" s="181"/>
      <c r="M31514" s="180"/>
      <c r="N31514" s="180"/>
      <c r="O31514" s="180"/>
    </row>
    <row r="31515" spans="8:15" s="179" customFormat="1" x14ac:dyDescent="0.2">
      <c r="H31515" s="180"/>
      <c r="I31515" s="180"/>
      <c r="L31515" s="181"/>
      <c r="M31515" s="180"/>
      <c r="N31515" s="180"/>
      <c r="O31515" s="180"/>
    </row>
    <row r="31516" spans="8:15" s="179" customFormat="1" x14ac:dyDescent="0.2">
      <c r="H31516" s="180"/>
      <c r="I31516" s="180"/>
      <c r="L31516" s="181"/>
      <c r="M31516" s="180"/>
      <c r="N31516" s="180"/>
      <c r="O31516" s="180"/>
    </row>
    <row r="31517" spans="8:15" s="179" customFormat="1" x14ac:dyDescent="0.2">
      <c r="H31517" s="180"/>
      <c r="I31517" s="180"/>
      <c r="L31517" s="181"/>
      <c r="M31517" s="180"/>
      <c r="N31517" s="180"/>
      <c r="O31517" s="180"/>
    </row>
    <row r="31518" spans="8:15" s="179" customFormat="1" x14ac:dyDescent="0.2">
      <c r="H31518" s="180"/>
      <c r="I31518" s="180"/>
      <c r="L31518" s="181"/>
      <c r="M31518" s="180"/>
      <c r="N31518" s="180"/>
      <c r="O31518" s="180"/>
    </row>
    <row r="31519" spans="8:15" s="179" customFormat="1" x14ac:dyDescent="0.2">
      <c r="H31519" s="180"/>
      <c r="I31519" s="180"/>
      <c r="L31519" s="181"/>
      <c r="M31519" s="180"/>
      <c r="N31519" s="180"/>
      <c r="O31519" s="180"/>
    </row>
    <row r="31520" spans="8:15" s="179" customFormat="1" x14ac:dyDescent="0.2">
      <c r="H31520" s="180"/>
      <c r="I31520" s="180"/>
      <c r="L31520" s="181"/>
      <c r="M31520" s="180"/>
      <c r="N31520" s="180"/>
      <c r="O31520" s="180"/>
    </row>
    <row r="31521" spans="8:15" s="179" customFormat="1" x14ac:dyDescent="0.2">
      <c r="H31521" s="180"/>
      <c r="I31521" s="180"/>
      <c r="L31521" s="181"/>
      <c r="M31521" s="180"/>
      <c r="N31521" s="180"/>
      <c r="O31521" s="180"/>
    </row>
    <row r="31522" spans="8:15" s="179" customFormat="1" x14ac:dyDescent="0.2">
      <c r="H31522" s="180"/>
      <c r="I31522" s="180"/>
      <c r="L31522" s="181"/>
      <c r="M31522" s="180"/>
      <c r="N31522" s="180"/>
      <c r="O31522" s="180"/>
    </row>
    <row r="31523" spans="8:15" s="179" customFormat="1" x14ac:dyDescent="0.2">
      <c r="H31523" s="180"/>
      <c r="I31523" s="180"/>
      <c r="L31523" s="181"/>
      <c r="M31523" s="180"/>
      <c r="N31523" s="180"/>
      <c r="O31523" s="180"/>
    </row>
    <row r="31524" spans="8:15" s="179" customFormat="1" x14ac:dyDescent="0.2">
      <c r="H31524" s="180"/>
      <c r="I31524" s="180"/>
      <c r="L31524" s="181"/>
      <c r="M31524" s="180"/>
      <c r="N31524" s="180"/>
      <c r="O31524" s="180"/>
    </row>
    <row r="31525" spans="8:15" s="179" customFormat="1" x14ac:dyDescent="0.2">
      <c r="H31525" s="180"/>
      <c r="I31525" s="180"/>
      <c r="L31525" s="181"/>
      <c r="M31525" s="180"/>
      <c r="N31525" s="180"/>
      <c r="O31525" s="180"/>
    </row>
    <row r="31526" spans="8:15" s="179" customFormat="1" x14ac:dyDescent="0.2">
      <c r="H31526" s="180"/>
      <c r="I31526" s="180"/>
      <c r="L31526" s="181"/>
      <c r="M31526" s="180"/>
      <c r="N31526" s="180"/>
      <c r="O31526" s="180"/>
    </row>
    <row r="31527" spans="8:15" s="179" customFormat="1" x14ac:dyDescent="0.2">
      <c r="H31527" s="180"/>
      <c r="I31527" s="180"/>
      <c r="L31527" s="181"/>
      <c r="M31527" s="180"/>
      <c r="N31527" s="180"/>
      <c r="O31527" s="180"/>
    </row>
    <row r="31528" spans="8:15" s="179" customFormat="1" x14ac:dyDescent="0.2">
      <c r="H31528" s="180"/>
      <c r="I31528" s="180"/>
      <c r="L31528" s="181"/>
      <c r="M31528" s="180"/>
      <c r="N31528" s="180"/>
      <c r="O31528" s="180"/>
    </row>
    <row r="31529" spans="8:15" s="179" customFormat="1" x14ac:dyDescent="0.2">
      <c r="H31529" s="180"/>
      <c r="I31529" s="180"/>
      <c r="L31529" s="181"/>
      <c r="M31529" s="180"/>
      <c r="N31529" s="180"/>
      <c r="O31529" s="180"/>
    </row>
    <row r="31530" spans="8:15" s="179" customFormat="1" x14ac:dyDescent="0.2">
      <c r="H31530" s="180"/>
      <c r="I31530" s="180"/>
      <c r="L31530" s="181"/>
      <c r="M31530" s="180"/>
      <c r="N31530" s="180"/>
      <c r="O31530" s="180"/>
    </row>
    <row r="31531" spans="8:15" s="179" customFormat="1" x14ac:dyDescent="0.2">
      <c r="H31531" s="180"/>
      <c r="I31531" s="180"/>
      <c r="L31531" s="181"/>
      <c r="M31531" s="180"/>
      <c r="N31531" s="180"/>
      <c r="O31531" s="180"/>
    </row>
    <row r="31532" spans="8:15" s="179" customFormat="1" x14ac:dyDescent="0.2">
      <c r="H31532" s="180"/>
      <c r="I31532" s="180"/>
      <c r="L31532" s="181"/>
      <c r="M31532" s="180"/>
      <c r="N31532" s="180"/>
      <c r="O31532" s="180"/>
    </row>
    <row r="31533" spans="8:15" s="179" customFormat="1" x14ac:dyDescent="0.2">
      <c r="H31533" s="180"/>
      <c r="I31533" s="180"/>
      <c r="L31533" s="181"/>
      <c r="M31533" s="180"/>
      <c r="N31533" s="180"/>
      <c r="O31533" s="180"/>
    </row>
    <row r="31534" spans="8:15" s="179" customFormat="1" x14ac:dyDescent="0.2">
      <c r="H31534" s="180"/>
      <c r="I31534" s="180"/>
      <c r="L31534" s="181"/>
      <c r="M31534" s="180"/>
      <c r="N31534" s="180"/>
      <c r="O31534" s="180"/>
    </row>
    <row r="31535" spans="8:15" s="179" customFormat="1" x14ac:dyDescent="0.2">
      <c r="H31535" s="180"/>
      <c r="I31535" s="180"/>
      <c r="L31535" s="181"/>
      <c r="M31535" s="180"/>
      <c r="N31535" s="180"/>
      <c r="O31535" s="180"/>
    </row>
    <row r="31536" spans="8:15" s="179" customFormat="1" x14ac:dyDescent="0.2">
      <c r="H31536" s="180"/>
      <c r="I31536" s="180"/>
      <c r="L31536" s="181"/>
      <c r="M31536" s="180"/>
      <c r="N31536" s="180"/>
      <c r="O31536" s="180"/>
    </row>
    <row r="31537" spans="8:15" s="179" customFormat="1" x14ac:dyDescent="0.2">
      <c r="H31537" s="180"/>
      <c r="I31537" s="180"/>
      <c r="L31537" s="181"/>
      <c r="M31537" s="180"/>
      <c r="N31537" s="180"/>
      <c r="O31537" s="180"/>
    </row>
    <row r="31538" spans="8:15" s="179" customFormat="1" x14ac:dyDescent="0.2">
      <c r="H31538" s="180"/>
      <c r="I31538" s="180"/>
      <c r="L31538" s="181"/>
      <c r="M31538" s="180"/>
      <c r="N31538" s="180"/>
      <c r="O31538" s="180"/>
    </row>
    <row r="31539" spans="8:15" s="179" customFormat="1" x14ac:dyDescent="0.2">
      <c r="H31539" s="180"/>
      <c r="I31539" s="180"/>
      <c r="L31539" s="181"/>
      <c r="M31539" s="180"/>
      <c r="N31539" s="180"/>
      <c r="O31539" s="180"/>
    </row>
    <row r="31540" spans="8:15" s="179" customFormat="1" x14ac:dyDescent="0.2">
      <c r="H31540" s="180"/>
      <c r="I31540" s="180"/>
      <c r="L31540" s="181"/>
      <c r="M31540" s="180"/>
      <c r="N31540" s="180"/>
      <c r="O31540" s="180"/>
    </row>
    <row r="31541" spans="8:15" s="179" customFormat="1" x14ac:dyDescent="0.2">
      <c r="H31541" s="180"/>
      <c r="I31541" s="180"/>
      <c r="L31541" s="181"/>
      <c r="M31541" s="180"/>
      <c r="N31541" s="180"/>
      <c r="O31541" s="180"/>
    </row>
    <row r="31542" spans="8:15" s="179" customFormat="1" x14ac:dyDescent="0.2">
      <c r="H31542" s="180"/>
      <c r="I31542" s="180"/>
      <c r="L31542" s="181"/>
      <c r="M31542" s="180"/>
      <c r="N31542" s="180"/>
      <c r="O31542" s="180"/>
    </row>
    <row r="31543" spans="8:15" s="179" customFormat="1" x14ac:dyDescent="0.2">
      <c r="H31543" s="180"/>
      <c r="I31543" s="180"/>
      <c r="L31543" s="181"/>
      <c r="M31543" s="180"/>
      <c r="N31543" s="180"/>
      <c r="O31543" s="180"/>
    </row>
    <row r="31544" spans="8:15" s="179" customFormat="1" x14ac:dyDescent="0.2">
      <c r="H31544" s="180"/>
      <c r="I31544" s="180"/>
      <c r="L31544" s="181"/>
      <c r="M31544" s="180"/>
      <c r="N31544" s="180"/>
      <c r="O31544" s="180"/>
    </row>
    <row r="31545" spans="8:15" s="179" customFormat="1" x14ac:dyDescent="0.2">
      <c r="H31545" s="180"/>
      <c r="I31545" s="180"/>
      <c r="L31545" s="181"/>
      <c r="M31545" s="180"/>
      <c r="N31545" s="180"/>
      <c r="O31545" s="180"/>
    </row>
    <row r="31546" spans="8:15" s="179" customFormat="1" x14ac:dyDescent="0.2">
      <c r="H31546" s="180"/>
      <c r="I31546" s="180"/>
      <c r="L31546" s="181"/>
      <c r="M31546" s="180"/>
      <c r="N31546" s="180"/>
      <c r="O31546" s="180"/>
    </row>
    <row r="31547" spans="8:15" s="179" customFormat="1" x14ac:dyDescent="0.2">
      <c r="H31547" s="180"/>
      <c r="I31547" s="180"/>
      <c r="L31547" s="181"/>
      <c r="M31547" s="180"/>
      <c r="N31547" s="180"/>
      <c r="O31547" s="180"/>
    </row>
    <row r="31548" spans="8:15" s="179" customFormat="1" x14ac:dyDescent="0.2">
      <c r="H31548" s="180"/>
      <c r="I31548" s="180"/>
      <c r="L31548" s="181"/>
      <c r="M31548" s="180"/>
      <c r="N31548" s="180"/>
      <c r="O31548" s="180"/>
    </row>
    <row r="31549" spans="8:15" s="179" customFormat="1" x14ac:dyDescent="0.2">
      <c r="H31549" s="180"/>
      <c r="I31549" s="180"/>
      <c r="L31549" s="181"/>
      <c r="M31549" s="180"/>
      <c r="N31549" s="180"/>
      <c r="O31549" s="180"/>
    </row>
    <row r="31550" spans="8:15" s="179" customFormat="1" x14ac:dyDescent="0.2">
      <c r="H31550" s="180"/>
      <c r="I31550" s="180"/>
      <c r="L31550" s="181"/>
      <c r="M31550" s="180"/>
      <c r="N31550" s="180"/>
      <c r="O31550" s="180"/>
    </row>
    <row r="31551" spans="8:15" s="179" customFormat="1" x14ac:dyDescent="0.2">
      <c r="H31551" s="180"/>
      <c r="I31551" s="180"/>
      <c r="L31551" s="181"/>
      <c r="M31551" s="180"/>
      <c r="N31551" s="180"/>
      <c r="O31551" s="180"/>
    </row>
    <row r="31552" spans="8:15" s="179" customFormat="1" x14ac:dyDescent="0.2">
      <c r="H31552" s="180"/>
      <c r="I31552" s="180"/>
      <c r="L31552" s="181"/>
      <c r="M31552" s="180"/>
      <c r="N31552" s="180"/>
      <c r="O31552" s="180"/>
    </row>
    <row r="31553" spans="8:15" s="179" customFormat="1" x14ac:dyDescent="0.2">
      <c r="H31553" s="180"/>
      <c r="I31553" s="180"/>
      <c r="L31553" s="181"/>
      <c r="M31553" s="180"/>
      <c r="N31553" s="180"/>
      <c r="O31553" s="180"/>
    </row>
    <row r="31554" spans="8:15" s="179" customFormat="1" x14ac:dyDescent="0.2">
      <c r="H31554" s="180"/>
      <c r="I31554" s="180"/>
      <c r="L31554" s="181"/>
      <c r="M31554" s="180"/>
      <c r="N31554" s="180"/>
      <c r="O31554" s="180"/>
    </row>
    <row r="31555" spans="8:15" s="179" customFormat="1" x14ac:dyDescent="0.2">
      <c r="H31555" s="180"/>
      <c r="I31555" s="180"/>
      <c r="L31555" s="181"/>
      <c r="M31555" s="180"/>
      <c r="N31555" s="180"/>
      <c r="O31555" s="180"/>
    </row>
    <row r="31556" spans="8:15" s="179" customFormat="1" x14ac:dyDescent="0.2">
      <c r="H31556" s="180"/>
      <c r="I31556" s="180"/>
      <c r="L31556" s="181"/>
      <c r="M31556" s="180"/>
      <c r="N31556" s="180"/>
      <c r="O31556" s="180"/>
    </row>
    <row r="31557" spans="8:15" s="179" customFormat="1" x14ac:dyDescent="0.2">
      <c r="H31557" s="180"/>
      <c r="I31557" s="180"/>
      <c r="L31557" s="181"/>
      <c r="M31557" s="180"/>
      <c r="N31557" s="180"/>
      <c r="O31557" s="180"/>
    </row>
    <row r="31558" spans="8:15" s="179" customFormat="1" x14ac:dyDescent="0.2">
      <c r="H31558" s="180"/>
      <c r="I31558" s="180"/>
      <c r="L31558" s="181"/>
      <c r="M31558" s="180"/>
      <c r="N31558" s="180"/>
      <c r="O31558" s="180"/>
    </row>
    <row r="31559" spans="8:15" s="179" customFormat="1" x14ac:dyDescent="0.2">
      <c r="H31559" s="180"/>
      <c r="I31559" s="180"/>
      <c r="L31559" s="181"/>
      <c r="M31559" s="180"/>
      <c r="N31559" s="180"/>
      <c r="O31559" s="180"/>
    </row>
    <row r="31560" spans="8:15" s="179" customFormat="1" x14ac:dyDescent="0.2">
      <c r="H31560" s="180"/>
      <c r="I31560" s="180"/>
      <c r="L31560" s="181"/>
      <c r="M31560" s="180"/>
      <c r="N31560" s="180"/>
      <c r="O31560" s="180"/>
    </row>
    <row r="31561" spans="8:15" s="179" customFormat="1" x14ac:dyDescent="0.2">
      <c r="H31561" s="180"/>
      <c r="I31561" s="180"/>
      <c r="L31561" s="181"/>
      <c r="M31561" s="180"/>
      <c r="N31561" s="180"/>
      <c r="O31561" s="180"/>
    </row>
    <row r="31562" spans="8:15" s="179" customFormat="1" x14ac:dyDescent="0.2">
      <c r="H31562" s="180"/>
      <c r="I31562" s="180"/>
      <c r="L31562" s="181"/>
      <c r="M31562" s="180"/>
      <c r="N31562" s="180"/>
      <c r="O31562" s="180"/>
    </row>
    <row r="31563" spans="8:15" s="179" customFormat="1" x14ac:dyDescent="0.2">
      <c r="H31563" s="180"/>
      <c r="I31563" s="180"/>
      <c r="L31563" s="181"/>
      <c r="M31563" s="180"/>
      <c r="N31563" s="180"/>
      <c r="O31563" s="180"/>
    </row>
    <row r="31564" spans="8:15" s="179" customFormat="1" x14ac:dyDescent="0.2">
      <c r="H31564" s="180"/>
      <c r="I31564" s="180"/>
      <c r="L31564" s="181"/>
      <c r="M31564" s="180"/>
      <c r="N31564" s="180"/>
      <c r="O31564" s="180"/>
    </row>
    <row r="31565" spans="8:15" s="179" customFormat="1" x14ac:dyDescent="0.2">
      <c r="H31565" s="180"/>
      <c r="I31565" s="180"/>
      <c r="L31565" s="181"/>
      <c r="M31565" s="180"/>
      <c r="N31565" s="180"/>
      <c r="O31565" s="180"/>
    </row>
    <row r="31566" spans="8:15" s="179" customFormat="1" x14ac:dyDescent="0.2">
      <c r="H31566" s="180"/>
      <c r="I31566" s="180"/>
      <c r="L31566" s="181"/>
      <c r="M31566" s="180"/>
      <c r="N31566" s="180"/>
      <c r="O31566" s="180"/>
    </row>
    <row r="31567" spans="8:15" s="179" customFormat="1" x14ac:dyDescent="0.2">
      <c r="H31567" s="180"/>
      <c r="I31567" s="180"/>
      <c r="L31567" s="181"/>
      <c r="M31567" s="180"/>
      <c r="N31567" s="180"/>
      <c r="O31567" s="180"/>
    </row>
    <row r="31568" spans="8:15" s="179" customFormat="1" x14ac:dyDescent="0.2">
      <c r="H31568" s="180"/>
      <c r="I31568" s="180"/>
      <c r="L31568" s="181"/>
      <c r="M31568" s="180"/>
      <c r="N31568" s="180"/>
      <c r="O31568" s="180"/>
    </row>
    <row r="31569" spans="8:15" s="179" customFormat="1" x14ac:dyDescent="0.2">
      <c r="H31569" s="180"/>
      <c r="I31569" s="180"/>
      <c r="L31569" s="181"/>
      <c r="M31569" s="180"/>
      <c r="N31569" s="180"/>
      <c r="O31569" s="180"/>
    </row>
    <row r="31570" spans="8:15" s="179" customFormat="1" x14ac:dyDescent="0.2">
      <c r="H31570" s="180"/>
      <c r="I31570" s="180"/>
      <c r="L31570" s="181"/>
      <c r="M31570" s="180"/>
      <c r="N31570" s="180"/>
      <c r="O31570" s="180"/>
    </row>
    <row r="31571" spans="8:15" s="179" customFormat="1" x14ac:dyDescent="0.2">
      <c r="H31571" s="180"/>
      <c r="I31571" s="180"/>
      <c r="L31571" s="181"/>
      <c r="M31571" s="180"/>
      <c r="N31571" s="180"/>
      <c r="O31571" s="180"/>
    </row>
    <row r="31572" spans="8:15" s="179" customFormat="1" x14ac:dyDescent="0.2">
      <c r="H31572" s="180"/>
      <c r="I31572" s="180"/>
      <c r="L31572" s="181"/>
      <c r="M31572" s="180"/>
      <c r="N31572" s="180"/>
      <c r="O31572" s="180"/>
    </row>
    <row r="31573" spans="8:15" s="179" customFormat="1" x14ac:dyDescent="0.2">
      <c r="H31573" s="180"/>
      <c r="I31573" s="180"/>
      <c r="L31573" s="181"/>
      <c r="M31573" s="180"/>
      <c r="N31573" s="180"/>
      <c r="O31573" s="180"/>
    </row>
    <row r="31574" spans="8:15" s="179" customFormat="1" x14ac:dyDescent="0.2">
      <c r="H31574" s="180"/>
      <c r="I31574" s="180"/>
      <c r="L31574" s="181"/>
      <c r="M31574" s="180"/>
      <c r="N31574" s="180"/>
      <c r="O31574" s="180"/>
    </row>
    <row r="31575" spans="8:15" s="179" customFormat="1" x14ac:dyDescent="0.2">
      <c r="H31575" s="180"/>
      <c r="I31575" s="180"/>
      <c r="L31575" s="181"/>
      <c r="M31575" s="180"/>
      <c r="N31575" s="180"/>
      <c r="O31575" s="180"/>
    </row>
    <row r="31576" spans="8:15" s="179" customFormat="1" x14ac:dyDescent="0.2">
      <c r="H31576" s="180"/>
      <c r="I31576" s="180"/>
      <c r="L31576" s="181"/>
      <c r="M31576" s="180"/>
      <c r="N31576" s="180"/>
      <c r="O31576" s="180"/>
    </row>
    <row r="31577" spans="8:15" s="179" customFormat="1" x14ac:dyDescent="0.2">
      <c r="H31577" s="180"/>
      <c r="I31577" s="180"/>
      <c r="L31577" s="181"/>
      <c r="M31577" s="180"/>
      <c r="N31577" s="180"/>
      <c r="O31577" s="180"/>
    </row>
    <row r="31578" spans="8:15" s="179" customFormat="1" x14ac:dyDescent="0.2">
      <c r="H31578" s="180"/>
      <c r="I31578" s="180"/>
      <c r="L31578" s="181"/>
      <c r="M31578" s="180"/>
      <c r="N31578" s="180"/>
      <c r="O31578" s="180"/>
    </row>
    <row r="31579" spans="8:15" s="179" customFormat="1" x14ac:dyDescent="0.2">
      <c r="H31579" s="180"/>
      <c r="I31579" s="180"/>
      <c r="L31579" s="181"/>
      <c r="M31579" s="180"/>
      <c r="N31579" s="180"/>
      <c r="O31579" s="180"/>
    </row>
    <row r="31580" spans="8:15" s="179" customFormat="1" x14ac:dyDescent="0.2">
      <c r="H31580" s="180"/>
      <c r="I31580" s="180"/>
      <c r="L31580" s="181"/>
      <c r="M31580" s="180"/>
      <c r="N31580" s="180"/>
      <c r="O31580" s="180"/>
    </row>
    <row r="31581" spans="8:15" s="179" customFormat="1" x14ac:dyDescent="0.2">
      <c r="H31581" s="180"/>
      <c r="I31581" s="180"/>
      <c r="L31581" s="181"/>
      <c r="M31581" s="180"/>
      <c r="N31581" s="180"/>
      <c r="O31581" s="180"/>
    </row>
    <row r="31582" spans="8:15" s="179" customFormat="1" x14ac:dyDescent="0.2">
      <c r="H31582" s="180"/>
      <c r="I31582" s="180"/>
      <c r="L31582" s="181"/>
      <c r="M31582" s="180"/>
      <c r="N31582" s="180"/>
      <c r="O31582" s="180"/>
    </row>
    <row r="31583" spans="8:15" s="179" customFormat="1" x14ac:dyDescent="0.2">
      <c r="H31583" s="180"/>
      <c r="I31583" s="180"/>
      <c r="L31583" s="181"/>
      <c r="M31583" s="180"/>
      <c r="N31583" s="180"/>
      <c r="O31583" s="180"/>
    </row>
    <row r="31584" spans="8:15" s="179" customFormat="1" x14ac:dyDescent="0.2">
      <c r="H31584" s="180"/>
      <c r="I31584" s="180"/>
      <c r="L31584" s="181"/>
      <c r="M31584" s="180"/>
      <c r="N31584" s="180"/>
      <c r="O31584" s="180"/>
    </row>
    <row r="31585" spans="8:15" s="179" customFormat="1" x14ac:dyDescent="0.2">
      <c r="H31585" s="180"/>
      <c r="I31585" s="180"/>
      <c r="L31585" s="181"/>
      <c r="M31585" s="180"/>
      <c r="N31585" s="180"/>
      <c r="O31585" s="180"/>
    </row>
    <row r="31586" spans="8:15" s="179" customFormat="1" x14ac:dyDescent="0.2">
      <c r="H31586" s="180"/>
      <c r="I31586" s="180"/>
      <c r="L31586" s="181"/>
      <c r="M31586" s="180"/>
      <c r="N31586" s="180"/>
      <c r="O31586" s="180"/>
    </row>
    <row r="31587" spans="8:15" s="179" customFormat="1" x14ac:dyDescent="0.2">
      <c r="H31587" s="180"/>
      <c r="I31587" s="180"/>
      <c r="L31587" s="181"/>
      <c r="M31587" s="180"/>
      <c r="N31587" s="180"/>
      <c r="O31587" s="180"/>
    </row>
    <row r="31588" spans="8:15" s="179" customFormat="1" x14ac:dyDescent="0.2">
      <c r="H31588" s="180"/>
      <c r="I31588" s="180"/>
      <c r="L31588" s="181"/>
      <c r="M31588" s="180"/>
      <c r="N31588" s="180"/>
      <c r="O31588" s="180"/>
    </row>
    <row r="31589" spans="8:15" s="179" customFormat="1" x14ac:dyDescent="0.2">
      <c r="H31589" s="180"/>
      <c r="I31589" s="180"/>
      <c r="L31589" s="181"/>
      <c r="M31589" s="180"/>
      <c r="N31589" s="180"/>
      <c r="O31589" s="180"/>
    </row>
    <row r="31590" spans="8:15" s="179" customFormat="1" x14ac:dyDescent="0.2">
      <c r="H31590" s="180"/>
      <c r="I31590" s="180"/>
      <c r="L31590" s="181"/>
      <c r="M31590" s="180"/>
      <c r="N31590" s="180"/>
      <c r="O31590" s="180"/>
    </row>
    <row r="31591" spans="8:15" s="179" customFormat="1" x14ac:dyDescent="0.2">
      <c r="H31591" s="180"/>
      <c r="I31591" s="180"/>
      <c r="L31591" s="181"/>
      <c r="M31591" s="180"/>
      <c r="N31591" s="180"/>
      <c r="O31591" s="180"/>
    </row>
    <row r="31592" spans="8:15" s="179" customFormat="1" x14ac:dyDescent="0.2">
      <c r="H31592" s="180"/>
      <c r="I31592" s="180"/>
      <c r="L31592" s="181"/>
      <c r="M31592" s="180"/>
      <c r="N31592" s="180"/>
      <c r="O31592" s="180"/>
    </row>
    <row r="31593" spans="8:15" s="179" customFormat="1" x14ac:dyDescent="0.2">
      <c r="H31593" s="180"/>
      <c r="I31593" s="180"/>
      <c r="L31593" s="181"/>
      <c r="M31593" s="180"/>
      <c r="N31593" s="180"/>
      <c r="O31593" s="180"/>
    </row>
    <row r="31594" spans="8:15" s="179" customFormat="1" x14ac:dyDescent="0.2">
      <c r="H31594" s="180"/>
      <c r="I31594" s="180"/>
      <c r="L31594" s="181"/>
      <c r="M31594" s="180"/>
      <c r="N31594" s="180"/>
      <c r="O31594" s="180"/>
    </row>
    <row r="31595" spans="8:15" s="179" customFormat="1" x14ac:dyDescent="0.2">
      <c r="H31595" s="180"/>
      <c r="I31595" s="180"/>
      <c r="L31595" s="181"/>
      <c r="M31595" s="180"/>
      <c r="N31595" s="180"/>
      <c r="O31595" s="180"/>
    </row>
    <row r="31596" spans="8:15" s="179" customFormat="1" x14ac:dyDescent="0.2">
      <c r="H31596" s="180"/>
      <c r="I31596" s="180"/>
      <c r="L31596" s="181"/>
      <c r="M31596" s="180"/>
      <c r="N31596" s="180"/>
      <c r="O31596" s="180"/>
    </row>
    <row r="31597" spans="8:15" s="179" customFormat="1" x14ac:dyDescent="0.2">
      <c r="H31597" s="180"/>
      <c r="I31597" s="180"/>
      <c r="L31597" s="181"/>
      <c r="M31597" s="180"/>
      <c r="N31597" s="180"/>
      <c r="O31597" s="180"/>
    </row>
    <row r="31598" spans="8:15" s="179" customFormat="1" x14ac:dyDescent="0.2">
      <c r="H31598" s="180"/>
      <c r="I31598" s="180"/>
      <c r="L31598" s="181"/>
      <c r="M31598" s="180"/>
      <c r="N31598" s="180"/>
      <c r="O31598" s="180"/>
    </row>
    <row r="31599" spans="8:15" s="179" customFormat="1" x14ac:dyDescent="0.2">
      <c r="H31599" s="180"/>
      <c r="I31599" s="180"/>
      <c r="L31599" s="181"/>
      <c r="M31599" s="180"/>
      <c r="N31599" s="180"/>
      <c r="O31599" s="180"/>
    </row>
    <row r="31600" spans="8:15" s="179" customFormat="1" x14ac:dyDescent="0.2">
      <c r="H31600" s="180"/>
      <c r="I31600" s="180"/>
      <c r="L31600" s="181"/>
      <c r="M31600" s="180"/>
      <c r="N31600" s="180"/>
      <c r="O31600" s="180"/>
    </row>
    <row r="31601" spans="8:15" s="179" customFormat="1" x14ac:dyDescent="0.2">
      <c r="H31601" s="180"/>
      <c r="I31601" s="180"/>
      <c r="L31601" s="181"/>
      <c r="M31601" s="180"/>
      <c r="N31601" s="180"/>
      <c r="O31601" s="180"/>
    </row>
    <row r="31602" spans="8:15" s="179" customFormat="1" x14ac:dyDescent="0.2">
      <c r="H31602" s="180"/>
      <c r="I31602" s="180"/>
      <c r="L31602" s="181"/>
      <c r="M31602" s="180"/>
      <c r="N31602" s="180"/>
      <c r="O31602" s="180"/>
    </row>
    <row r="31603" spans="8:15" s="179" customFormat="1" x14ac:dyDescent="0.2">
      <c r="H31603" s="180"/>
      <c r="I31603" s="180"/>
      <c r="L31603" s="181"/>
      <c r="M31603" s="180"/>
      <c r="N31603" s="180"/>
      <c r="O31603" s="180"/>
    </row>
    <row r="31604" spans="8:15" s="179" customFormat="1" x14ac:dyDescent="0.2">
      <c r="H31604" s="180"/>
      <c r="I31604" s="180"/>
      <c r="L31604" s="181"/>
      <c r="M31604" s="180"/>
      <c r="N31604" s="180"/>
      <c r="O31604" s="180"/>
    </row>
    <row r="31605" spans="8:15" s="179" customFormat="1" x14ac:dyDescent="0.2">
      <c r="H31605" s="180"/>
      <c r="I31605" s="180"/>
      <c r="L31605" s="181"/>
      <c r="M31605" s="180"/>
      <c r="N31605" s="180"/>
      <c r="O31605" s="180"/>
    </row>
    <row r="31606" spans="8:15" s="179" customFormat="1" x14ac:dyDescent="0.2">
      <c r="H31606" s="180"/>
      <c r="I31606" s="180"/>
      <c r="L31606" s="181"/>
      <c r="M31606" s="180"/>
      <c r="N31606" s="180"/>
      <c r="O31606" s="180"/>
    </row>
    <row r="31607" spans="8:15" s="179" customFormat="1" x14ac:dyDescent="0.2">
      <c r="H31607" s="180"/>
      <c r="I31607" s="180"/>
      <c r="L31607" s="181"/>
      <c r="M31607" s="180"/>
      <c r="N31607" s="180"/>
      <c r="O31607" s="180"/>
    </row>
    <row r="31608" spans="8:15" s="179" customFormat="1" x14ac:dyDescent="0.2">
      <c r="H31608" s="180"/>
      <c r="I31608" s="180"/>
      <c r="L31608" s="181"/>
      <c r="M31608" s="180"/>
      <c r="N31608" s="180"/>
      <c r="O31608" s="180"/>
    </row>
    <row r="31609" spans="8:15" s="179" customFormat="1" x14ac:dyDescent="0.2">
      <c r="H31609" s="180"/>
      <c r="I31609" s="180"/>
      <c r="L31609" s="181"/>
      <c r="M31609" s="180"/>
      <c r="N31609" s="180"/>
      <c r="O31609" s="180"/>
    </row>
    <row r="31610" spans="8:15" s="179" customFormat="1" x14ac:dyDescent="0.2">
      <c r="H31610" s="180"/>
      <c r="I31610" s="180"/>
      <c r="L31610" s="181"/>
      <c r="M31610" s="180"/>
      <c r="N31610" s="180"/>
      <c r="O31610" s="180"/>
    </row>
    <row r="31611" spans="8:15" s="179" customFormat="1" x14ac:dyDescent="0.2">
      <c r="H31611" s="180"/>
      <c r="I31611" s="180"/>
      <c r="L31611" s="181"/>
      <c r="M31611" s="180"/>
      <c r="N31611" s="180"/>
      <c r="O31611" s="180"/>
    </row>
    <row r="31612" spans="8:15" s="179" customFormat="1" x14ac:dyDescent="0.2">
      <c r="H31612" s="180"/>
      <c r="I31612" s="180"/>
      <c r="L31612" s="181"/>
      <c r="M31612" s="180"/>
      <c r="N31612" s="180"/>
      <c r="O31612" s="180"/>
    </row>
    <row r="31613" spans="8:15" s="179" customFormat="1" x14ac:dyDescent="0.2">
      <c r="H31613" s="180"/>
      <c r="I31613" s="180"/>
      <c r="L31613" s="181"/>
      <c r="M31613" s="180"/>
      <c r="N31613" s="180"/>
      <c r="O31613" s="180"/>
    </row>
    <row r="31614" spans="8:15" s="179" customFormat="1" x14ac:dyDescent="0.2">
      <c r="H31614" s="180"/>
      <c r="I31614" s="180"/>
      <c r="L31614" s="181"/>
      <c r="M31614" s="180"/>
      <c r="N31614" s="180"/>
      <c r="O31614" s="180"/>
    </row>
    <row r="31615" spans="8:15" s="179" customFormat="1" x14ac:dyDescent="0.2">
      <c r="H31615" s="180"/>
      <c r="I31615" s="180"/>
      <c r="L31615" s="181"/>
      <c r="M31615" s="180"/>
      <c r="N31615" s="180"/>
      <c r="O31615" s="180"/>
    </row>
    <row r="31616" spans="8:15" s="179" customFormat="1" x14ac:dyDescent="0.2">
      <c r="H31616" s="180"/>
      <c r="I31616" s="180"/>
      <c r="L31616" s="181"/>
      <c r="M31616" s="180"/>
      <c r="N31616" s="180"/>
      <c r="O31616" s="180"/>
    </row>
    <row r="31617" spans="8:15" s="179" customFormat="1" x14ac:dyDescent="0.2">
      <c r="H31617" s="180"/>
      <c r="I31617" s="180"/>
      <c r="L31617" s="181"/>
      <c r="M31617" s="180"/>
      <c r="N31617" s="180"/>
      <c r="O31617" s="180"/>
    </row>
    <row r="31618" spans="8:15" s="179" customFormat="1" x14ac:dyDescent="0.2">
      <c r="H31618" s="180"/>
      <c r="I31618" s="180"/>
      <c r="L31618" s="181"/>
      <c r="M31618" s="180"/>
      <c r="N31618" s="180"/>
      <c r="O31618" s="180"/>
    </row>
    <row r="31619" spans="8:15" s="179" customFormat="1" x14ac:dyDescent="0.2">
      <c r="H31619" s="180"/>
      <c r="I31619" s="180"/>
      <c r="L31619" s="181"/>
      <c r="M31619" s="180"/>
      <c r="N31619" s="180"/>
      <c r="O31619" s="180"/>
    </row>
    <row r="31620" spans="8:15" s="179" customFormat="1" x14ac:dyDescent="0.2">
      <c r="H31620" s="180"/>
      <c r="I31620" s="180"/>
      <c r="L31620" s="181"/>
      <c r="M31620" s="180"/>
      <c r="N31620" s="180"/>
      <c r="O31620" s="180"/>
    </row>
    <row r="31621" spans="8:15" s="179" customFormat="1" x14ac:dyDescent="0.2">
      <c r="H31621" s="180"/>
      <c r="I31621" s="180"/>
      <c r="L31621" s="181"/>
      <c r="M31621" s="180"/>
      <c r="N31621" s="180"/>
      <c r="O31621" s="180"/>
    </row>
    <row r="31622" spans="8:15" s="179" customFormat="1" x14ac:dyDescent="0.2">
      <c r="H31622" s="180"/>
      <c r="I31622" s="180"/>
      <c r="L31622" s="181"/>
      <c r="M31622" s="180"/>
      <c r="N31622" s="180"/>
      <c r="O31622" s="180"/>
    </row>
    <row r="31623" spans="8:15" s="179" customFormat="1" x14ac:dyDescent="0.2">
      <c r="H31623" s="180"/>
      <c r="I31623" s="180"/>
      <c r="L31623" s="181"/>
      <c r="M31623" s="180"/>
      <c r="N31623" s="180"/>
      <c r="O31623" s="180"/>
    </row>
    <row r="31624" spans="8:15" s="179" customFormat="1" x14ac:dyDescent="0.2">
      <c r="H31624" s="180"/>
      <c r="I31624" s="180"/>
      <c r="L31624" s="181"/>
      <c r="M31624" s="180"/>
      <c r="N31624" s="180"/>
      <c r="O31624" s="180"/>
    </row>
    <row r="31625" spans="8:15" s="179" customFormat="1" x14ac:dyDescent="0.2">
      <c r="H31625" s="180"/>
      <c r="I31625" s="180"/>
      <c r="L31625" s="181"/>
      <c r="M31625" s="180"/>
      <c r="N31625" s="180"/>
      <c r="O31625" s="180"/>
    </row>
    <row r="31626" spans="8:15" s="179" customFormat="1" x14ac:dyDescent="0.2">
      <c r="H31626" s="180"/>
      <c r="I31626" s="180"/>
      <c r="L31626" s="181"/>
      <c r="M31626" s="180"/>
      <c r="N31626" s="180"/>
      <c r="O31626" s="180"/>
    </row>
    <row r="31627" spans="8:15" s="179" customFormat="1" x14ac:dyDescent="0.2">
      <c r="H31627" s="180"/>
      <c r="I31627" s="180"/>
      <c r="L31627" s="181"/>
      <c r="M31627" s="180"/>
      <c r="N31627" s="180"/>
      <c r="O31627" s="180"/>
    </row>
    <row r="31628" spans="8:15" s="179" customFormat="1" x14ac:dyDescent="0.2">
      <c r="H31628" s="180"/>
      <c r="I31628" s="180"/>
      <c r="L31628" s="181"/>
      <c r="M31628" s="180"/>
      <c r="N31628" s="180"/>
      <c r="O31628" s="180"/>
    </row>
    <row r="31629" spans="8:15" s="179" customFormat="1" x14ac:dyDescent="0.2">
      <c r="H31629" s="180"/>
      <c r="I31629" s="180"/>
      <c r="L31629" s="181"/>
      <c r="M31629" s="180"/>
      <c r="N31629" s="180"/>
      <c r="O31629" s="180"/>
    </row>
    <row r="31630" spans="8:15" s="179" customFormat="1" x14ac:dyDescent="0.2">
      <c r="H31630" s="180"/>
      <c r="I31630" s="180"/>
      <c r="L31630" s="181"/>
      <c r="M31630" s="180"/>
      <c r="N31630" s="180"/>
      <c r="O31630" s="180"/>
    </row>
    <row r="31631" spans="8:15" s="179" customFormat="1" x14ac:dyDescent="0.2">
      <c r="H31631" s="180"/>
      <c r="I31631" s="180"/>
      <c r="L31631" s="181"/>
      <c r="M31631" s="180"/>
      <c r="N31631" s="180"/>
      <c r="O31631" s="180"/>
    </row>
    <row r="31632" spans="8:15" s="179" customFormat="1" x14ac:dyDescent="0.2">
      <c r="H31632" s="180"/>
      <c r="I31632" s="180"/>
      <c r="L31632" s="181"/>
      <c r="M31632" s="180"/>
      <c r="N31632" s="180"/>
      <c r="O31632" s="180"/>
    </row>
    <row r="31633" spans="8:15" s="179" customFormat="1" x14ac:dyDescent="0.2">
      <c r="H31633" s="180"/>
      <c r="I31633" s="180"/>
      <c r="L31633" s="181"/>
      <c r="M31633" s="180"/>
      <c r="N31633" s="180"/>
      <c r="O31633" s="180"/>
    </row>
    <row r="31634" spans="8:15" s="179" customFormat="1" x14ac:dyDescent="0.2">
      <c r="H31634" s="180"/>
      <c r="I31634" s="180"/>
      <c r="L31634" s="181"/>
      <c r="M31634" s="180"/>
      <c r="N31634" s="180"/>
      <c r="O31634" s="180"/>
    </row>
    <row r="31635" spans="8:15" s="179" customFormat="1" x14ac:dyDescent="0.2">
      <c r="H31635" s="180"/>
      <c r="I31635" s="180"/>
      <c r="L31635" s="181"/>
      <c r="M31635" s="180"/>
      <c r="N31635" s="180"/>
      <c r="O31635" s="180"/>
    </row>
    <row r="31636" spans="8:15" s="179" customFormat="1" x14ac:dyDescent="0.2">
      <c r="H31636" s="180"/>
      <c r="I31636" s="180"/>
      <c r="L31636" s="181"/>
      <c r="M31636" s="180"/>
      <c r="N31636" s="180"/>
      <c r="O31636" s="180"/>
    </row>
    <row r="31637" spans="8:15" s="179" customFormat="1" x14ac:dyDescent="0.2">
      <c r="H31637" s="180"/>
      <c r="I31637" s="180"/>
      <c r="L31637" s="181"/>
      <c r="M31637" s="180"/>
      <c r="N31637" s="180"/>
      <c r="O31637" s="180"/>
    </row>
    <row r="31638" spans="8:15" s="179" customFormat="1" x14ac:dyDescent="0.2">
      <c r="H31638" s="180"/>
      <c r="I31638" s="180"/>
      <c r="L31638" s="181"/>
      <c r="M31638" s="180"/>
      <c r="N31638" s="180"/>
      <c r="O31638" s="180"/>
    </row>
    <row r="31639" spans="8:15" s="179" customFormat="1" x14ac:dyDescent="0.2">
      <c r="H31639" s="180"/>
      <c r="I31639" s="180"/>
      <c r="L31639" s="181"/>
      <c r="M31639" s="180"/>
      <c r="N31639" s="180"/>
      <c r="O31639" s="180"/>
    </row>
    <row r="31640" spans="8:15" s="179" customFormat="1" x14ac:dyDescent="0.2">
      <c r="H31640" s="180"/>
      <c r="I31640" s="180"/>
      <c r="L31640" s="181"/>
      <c r="M31640" s="180"/>
      <c r="N31640" s="180"/>
      <c r="O31640" s="180"/>
    </row>
    <row r="31641" spans="8:15" s="179" customFormat="1" x14ac:dyDescent="0.2">
      <c r="H31641" s="180"/>
      <c r="I31641" s="180"/>
      <c r="L31641" s="181"/>
      <c r="M31641" s="180"/>
      <c r="N31641" s="180"/>
      <c r="O31641" s="180"/>
    </row>
    <row r="31642" spans="8:15" s="179" customFormat="1" x14ac:dyDescent="0.2">
      <c r="H31642" s="180"/>
      <c r="I31642" s="180"/>
      <c r="L31642" s="181"/>
      <c r="M31642" s="180"/>
      <c r="N31642" s="180"/>
      <c r="O31642" s="180"/>
    </row>
    <row r="31643" spans="8:15" s="179" customFormat="1" x14ac:dyDescent="0.2">
      <c r="H31643" s="180"/>
      <c r="I31643" s="180"/>
      <c r="L31643" s="181"/>
      <c r="M31643" s="180"/>
      <c r="N31643" s="180"/>
      <c r="O31643" s="180"/>
    </row>
    <row r="31644" spans="8:15" s="179" customFormat="1" x14ac:dyDescent="0.2">
      <c r="H31644" s="180"/>
      <c r="I31644" s="180"/>
      <c r="L31644" s="181"/>
      <c r="M31644" s="180"/>
      <c r="N31644" s="180"/>
      <c r="O31644" s="180"/>
    </row>
    <row r="31645" spans="8:15" s="179" customFormat="1" x14ac:dyDescent="0.2">
      <c r="H31645" s="180"/>
      <c r="I31645" s="180"/>
      <c r="L31645" s="181"/>
      <c r="M31645" s="180"/>
      <c r="N31645" s="180"/>
      <c r="O31645" s="180"/>
    </row>
    <row r="31646" spans="8:15" s="179" customFormat="1" x14ac:dyDescent="0.2">
      <c r="H31646" s="180"/>
      <c r="I31646" s="180"/>
      <c r="L31646" s="181"/>
      <c r="M31646" s="180"/>
      <c r="N31646" s="180"/>
      <c r="O31646" s="180"/>
    </row>
    <row r="31647" spans="8:15" s="179" customFormat="1" x14ac:dyDescent="0.2">
      <c r="H31647" s="180"/>
      <c r="I31647" s="180"/>
      <c r="L31647" s="181"/>
      <c r="M31647" s="180"/>
      <c r="N31647" s="180"/>
      <c r="O31647" s="180"/>
    </row>
    <row r="31648" spans="8:15" s="179" customFormat="1" x14ac:dyDescent="0.2">
      <c r="H31648" s="180"/>
      <c r="I31648" s="180"/>
      <c r="L31648" s="181"/>
      <c r="M31648" s="180"/>
      <c r="N31648" s="180"/>
      <c r="O31648" s="180"/>
    </row>
    <row r="31649" spans="8:15" s="179" customFormat="1" x14ac:dyDescent="0.2">
      <c r="H31649" s="180"/>
      <c r="I31649" s="180"/>
      <c r="L31649" s="181"/>
      <c r="M31649" s="180"/>
      <c r="N31649" s="180"/>
      <c r="O31649" s="180"/>
    </row>
    <row r="31650" spans="8:15" s="179" customFormat="1" x14ac:dyDescent="0.2">
      <c r="H31650" s="180"/>
      <c r="I31650" s="180"/>
      <c r="L31650" s="181"/>
      <c r="M31650" s="180"/>
      <c r="N31650" s="180"/>
      <c r="O31650" s="180"/>
    </row>
    <row r="31651" spans="8:15" s="179" customFormat="1" x14ac:dyDescent="0.2">
      <c r="H31651" s="180"/>
      <c r="I31651" s="180"/>
      <c r="L31651" s="181"/>
      <c r="M31651" s="180"/>
      <c r="N31651" s="180"/>
      <c r="O31651" s="180"/>
    </row>
    <row r="31652" spans="8:15" s="179" customFormat="1" x14ac:dyDescent="0.2">
      <c r="H31652" s="180"/>
      <c r="I31652" s="180"/>
      <c r="L31652" s="181"/>
      <c r="M31652" s="180"/>
      <c r="N31652" s="180"/>
      <c r="O31652" s="180"/>
    </row>
    <row r="31653" spans="8:15" s="179" customFormat="1" x14ac:dyDescent="0.2">
      <c r="H31653" s="180"/>
      <c r="I31653" s="180"/>
      <c r="L31653" s="181"/>
      <c r="M31653" s="180"/>
      <c r="N31653" s="180"/>
      <c r="O31653" s="180"/>
    </row>
    <row r="31654" spans="8:15" s="179" customFormat="1" x14ac:dyDescent="0.2">
      <c r="H31654" s="180"/>
      <c r="I31654" s="180"/>
      <c r="L31654" s="181"/>
      <c r="M31654" s="180"/>
      <c r="N31654" s="180"/>
      <c r="O31654" s="180"/>
    </row>
    <row r="31655" spans="8:15" s="179" customFormat="1" x14ac:dyDescent="0.2">
      <c r="H31655" s="180"/>
      <c r="I31655" s="180"/>
      <c r="L31655" s="181"/>
      <c r="M31655" s="180"/>
      <c r="N31655" s="180"/>
      <c r="O31655" s="180"/>
    </row>
    <row r="31656" spans="8:15" s="179" customFormat="1" x14ac:dyDescent="0.2">
      <c r="H31656" s="180"/>
      <c r="I31656" s="180"/>
      <c r="L31656" s="181"/>
      <c r="M31656" s="180"/>
      <c r="N31656" s="180"/>
      <c r="O31656" s="180"/>
    </row>
    <row r="31657" spans="8:15" s="179" customFormat="1" x14ac:dyDescent="0.2">
      <c r="H31657" s="180"/>
      <c r="I31657" s="180"/>
      <c r="L31657" s="181"/>
      <c r="M31657" s="180"/>
      <c r="N31657" s="180"/>
      <c r="O31657" s="180"/>
    </row>
    <row r="31658" spans="8:15" s="179" customFormat="1" x14ac:dyDescent="0.2">
      <c r="H31658" s="180"/>
      <c r="I31658" s="180"/>
      <c r="L31658" s="181"/>
      <c r="M31658" s="180"/>
      <c r="N31658" s="180"/>
      <c r="O31658" s="180"/>
    </row>
    <row r="31659" spans="8:15" s="179" customFormat="1" x14ac:dyDescent="0.2">
      <c r="H31659" s="180"/>
      <c r="I31659" s="180"/>
      <c r="L31659" s="181"/>
      <c r="M31659" s="180"/>
      <c r="N31659" s="180"/>
      <c r="O31659" s="180"/>
    </row>
    <row r="31660" spans="8:15" s="179" customFormat="1" x14ac:dyDescent="0.2">
      <c r="H31660" s="180"/>
      <c r="I31660" s="180"/>
      <c r="L31660" s="181"/>
      <c r="M31660" s="180"/>
      <c r="N31660" s="180"/>
      <c r="O31660" s="180"/>
    </row>
    <row r="31661" spans="8:15" s="179" customFormat="1" x14ac:dyDescent="0.2">
      <c r="H31661" s="180"/>
      <c r="I31661" s="180"/>
      <c r="L31661" s="181"/>
      <c r="M31661" s="180"/>
      <c r="N31661" s="180"/>
      <c r="O31661" s="180"/>
    </row>
    <row r="31662" spans="8:15" s="179" customFormat="1" x14ac:dyDescent="0.2">
      <c r="H31662" s="180"/>
      <c r="I31662" s="180"/>
      <c r="L31662" s="181"/>
      <c r="M31662" s="180"/>
      <c r="N31662" s="180"/>
      <c r="O31662" s="180"/>
    </row>
    <row r="31663" spans="8:15" s="179" customFormat="1" x14ac:dyDescent="0.2">
      <c r="H31663" s="180"/>
      <c r="I31663" s="180"/>
      <c r="L31663" s="181"/>
      <c r="M31663" s="180"/>
      <c r="N31663" s="180"/>
      <c r="O31663" s="180"/>
    </row>
    <row r="31664" spans="8:15" s="179" customFormat="1" x14ac:dyDescent="0.2">
      <c r="H31664" s="180"/>
      <c r="I31664" s="180"/>
      <c r="L31664" s="181"/>
      <c r="M31664" s="180"/>
      <c r="N31664" s="180"/>
      <c r="O31664" s="180"/>
    </row>
    <row r="31665" spans="8:15" s="179" customFormat="1" x14ac:dyDescent="0.2">
      <c r="H31665" s="180"/>
      <c r="I31665" s="180"/>
      <c r="L31665" s="181"/>
      <c r="M31665" s="180"/>
      <c r="N31665" s="180"/>
      <c r="O31665" s="180"/>
    </row>
    <row r="31666" spans="8:15" s="179" customFormat="1" x14ac:dyDescent="0.2">
      <c r="H31666" s="180"/>
      <c r="I31666" s="180"/>
      <c r="L31666" s="181"/>
      <c r="M31666" s="180"/>
      <c r="N31666" s="180"/>
      <c r="O31666" s="180"/>
    </row>
    <row r="31667" spans="8:15" s="179" customFormat="1" x14ac:dyDescent="0.2">
      <c r="H31667" s="180"/>
      <c r="I31667" s="180"/>
      <c r="L31667" s="181"/>
      <c r="M31667" s="180"/>
      <c r="N31667" s="180"/>
      <c r="O31667" s="180"/>
    </row>
    <row r="31668" spans="8:15" s="179" customFormat="1" x14ac:dyDescent="0.2">
      <c r="H31668" s="180"/>
      <c r="I31668" s="180"/>
      <c r="L31668" s="181"/>
      <c r="M31668" s="180"/>
      <c r="N31668" s="180"/>
      <c r="O31668" s="180"/>
    </row>
    <row r="31669" spans="8:15" s="179" customFormat="1" x14ac:dyDescent="0.2">
      <c r="H31669" s="180"/>
      <c r="I31669" s="180"/>
      <c r="L31669" s="181"/>
      <c r="M31669" s="180"/>
      <c r="N31669" s="180"/>
      <c r="O31669" s="180"/>
    </row>
    <row r="31670" spans="8:15" s="179" customFormat="1" x14ac:dyDescent="0.2">
      <c r="H31670" s="180"/>
      <c r="I31670" s="180"/>
      <c r="L31670" s="181"/>
      <c r="M31670" s="180"/>
      <c r="N31670" s="180"/>
      <c r="O31670" s="180"/>
    </row>
    <row r="31671" spans="8:15" s="179" customFormat="1" x14ac:dyDescent="0.2">
      <c r="H31671" s="180"/>
      <c r="I31671" s="180"/>
      <c r="L31671" s="181"/>
      <c r="M31671" s="180"/>
      <c r="N31671" s="180"/>
      <c r="O31671" s="180"/>
    </row>
    <row r="31672" spans="8:15" s="179" customFormat="1" x14ac:dyDescent="0.2">
      <c r="H31672" s="180"/>
      <c r="I31672" s="180"/>
      <c r="L31672" s="181"/>
      <c r="M31672" s="180"/>
      <c r="N31672" s="180"/>
      <c r="O31672" s="180"/>
    </row>
    <row r="31673" spans="8:15" s="179" customFormat="1" x14ac:dyDescent="0.2">
      <c r="H31673" s="180"/>
      <c r="I31673" s="180"/>
      <c r="L31673" s="181"/>
      <c r="M31673" s="180"/>
      <c r="N31673" s="180"/>
      <c r="O31673" s="180"/>
    </row>
    <row r="31674" spans="8:15" s="179" customFormat="1" x14ac:dyDescent="0.2">
      <c r="H31674" s="180"/>
      <c r="I31674" s="180"/>
      <c r="L31674" s="181"/>
      <c r="M31674" s="180"/>
      <c r="N31674" s="180"/>
      <c r="O31674" s="180"/>
    </row>
    <row r="31675" spans="8:15" s="179" customFormat="1" x14ac:dyDescent="0.2">
      <c r="H31675" s="180"/>
      <c r="I31675" s="180"/>
      <c r="L31675" s="181"/>
      <c r="M31675" s="180"/>
      <c r="N31675" s="180"/>
      <c r="O31675" s="180"/>
    </row>
    <row r="31676" spans="8:15" s="179" customFormat="1" x14ac:dyDescent="0.2">
      <c r="H31676" s="180"/>
      <c r="I31676" s="180"/>
      <c r="L31676" s="181"/>
      <c r="M31676" s="180"/>
      <c r="N31676" s="180"/>
      <c r="O31676" s="180"/>
    </row>
    <row r="31677" spans="8:15" s="179" customFormat="1" x14ac:dyDescent="0.2">
      <c r="H31677" s="180"/>
      <c r="I31677" s="180"/>
      <c r="L31677" s="181"/>
      <c r="M31677" s="180"/>
      <c r="N31677" s="180"/>
      <c r="O31677" s="180"/>
    </row>
    <row r="31678" spans="8:15" s="179" customFormat="1" x14ac:dyDescent="0.2">
      <c r="H31678" s="180"/>
      <c r="I31678" s="180"/>
      <c r="L31678" s="181"/>
      <c r="M31678" s="180"/>
      <c r="N31678" s="180"/>
      <c r="O31678" s="180"/>
    </row>
    <row r="31679" spans="8:15" s="179" customFormat="1" x14ac:dyDescent="0.2">
      <c r="H31679" s="180"/>
      <c r="I31679" s="180"/>
      <c r="L31679" s="181"/>
      <c r="M31679" s="180"/>
      <c r="N31679" s="180"/>
      <c r="O31679" s="180"/>
    </row>
    <row r="31680" spans="8:15" s="179" customFormat="1" x14ac:dyDescent="0.2">
      <c r="H31680" s="180"/>
      <c r="I31680" s="180"/>
      <c r="L31680" s="181"/>
      <c r="M31680" s="180"/>
      <c r="N31680" s="180"/>
      <c r="O31680" s="180"/>
    </row>
    <row r="31681" spans="8:15" s="179" customFormat="1" x14ac:dyDescent="0.2">
      <c r="H31681" s="180"/>
      <c r="I31681" s="180"/>
      <c r="L31681" s="181"/>
      <c r="M31681" s="180"/>
      <c r="N31681" s="180"/>
      <c r="O31681" s="180"/>
    </row>
    <row r="31682" spans="8:15" s="179" customFormat="1" x14ac:dyDescent="0.2">
      <c r="H31682" s="180"/>
      <c r="I31682" s="180"/>
      <c r="L31682" s="181"/>
      <c r="M31682" s="180"/>
      <c r="N31682" s="180"/>
      <c r="O31682" s="180"/>
    </row>
    <row r="31683" spans="8:15" s="179" customFormat="1" x14ac:dyDescent="0.2">
      <c r="H31683" s="180"/>
      <c r="I31683" s="180"/>
      <c r="L31683" s="181"/>
      <c r="M31683" s="180"/>
      <c r="N31683" s="180"/>
      <c r="O31683" s="180"/>
    </row>
    <row r="31684" spans="8:15" s="179" customFormat="1" x14ac:dyDescent="0.2">
      <c r="H31684" s="180"/>
      <c r="I31684" s="180"/>
      <c r="L31684" s="181"/>
      <c r="M31684" s="180"/>
      <c r="N31684" s="180"/>
      <c r="O31684" s="180"/>
    </row>
    <row r="31685" spans="8:15" s="179" customFormat="1" x14ac:dyDescent="0.2">
      <c r="H31685" s="180"/>
      <c r="I31685" s="180"/>
      <c r="L31685" s="181"/>
      <c r="M31685" s="180"/>
      <c r="N31685" s="180"/>
      <c r="O31685" s="180"/>
    </row>
    <row r="31686" spans="8:15" s="179" customFormat="1" x14ac:dyDescent="0.2">
      <c r="H31686" s="180"/>
      <c r="I31686" s="180"/>
      <c r="L31686" s="181"/>
      <c r="M31686" s="180"/>
      <c r="N31686" s="180"/>
      <c r="O31686" s="180"/>
    </row>
    <row r="31687" spans="8:15" s="179" customFormat="1" x14ac:dyDescent="0.2">
      <c r="H31687" s="180"/>
      <c r="I31687" s="180"/>
      <c r="L31687" s="181"/>
      <c r="M31687" s="180"/>
      <c r="N31687" s="180"/>
      <c r="O31687" s="180"/>
    </row>
    <row r="31688" spans="8:15" s="179" customFormat="1" x14ac:dyDescent="0.2">
      <c r="H31688" s="180"/>
      <c r="I31688" s="180"/>
      <c r="L31688" s="181"/>
      <c r="M31688" s="180"/>
      <c r="N31688" s="180"/>
      <c r="O31688" s="180"/>
    </row>
    <row r="31689" spans="8:15" s="179" customFormat="1" x14ac:dyDescent="0.2">
      <c r="H31689" s="180"/>
      <c r="I31689" s="180"/>
      <c r="L31689" s="181"/>
      <c r="M31689" s="180"/>
      <c r="N31689" s="180"/>
      <c r="O31689" s="180"/>
    </row>
    <row r="31690" spans="8:15" s="179" customFormat="1" x14ac:dyDescent="0.2">
      <c r="H31690" s="180"/>
      <c r="I31690" s="180"/>
      <c r="L31690" s="181"/>
      <c r="M31690" s="180"/>
      <c r="N31690" s="180"/>
      <c r="O31690" s="180"/>
    </row>
    <row r="31691" spans="8:15" s="179" customFormat="1" x14ac:dyDescent="0.2">
      <c r="H31691" s="180"/>
      <c r="I31691" s="180"/>
      <c r="L31691" s="181"/>
      <c r="M31691" s="180"/>
      <c r="N31691" s="180"/>
      <c r="O31691" s="180"/>
    </row>
    <row r="31692" spans="8:15" s="179" customFormat="1" x14ac:dyDescent="0.2">
      <c r="H31692" s="180"/>
      <c r="I31692" s="180"/>
      <c r="L31692" s="181"/>
      <c r="M31692" s="180"/>
      <c r="N31692" s="180"/>
      <c r="O31692" s="180"/>
    </row>
    <row r="31693" spans="8:15" s="179" customFormat="1" x14ac:dyDescent="0.2">
      <c r="H31693" s="180"/>
      <c r="I31693" s="180"/>
      <c r="L31693" s="181"/>
      <c r="M31693" s="180"/>
      <c r="N31693" s="180"/>
      <c r="O31693" s="180"/>
    </row>
    <row r="31694" spans="8:15" s="179" customFormat="1" x14ac:dyDescent="0.2">
      <c r="H31694" s="180"/>
      <c r="I31694" s="180"/>
      <c r="L31694" s="181"/>
      <c r="M31694" s="180"/>
      <c r="N31694" s="180"/>
      <c r="O31694" s="180"/>
    </row>
    <row r="31695" spans="8:15" s="179" customFormat="1" x14ac:dyDescent="0.2">
      <c r="H31695" s="180"/>
      <c r="I31695" s="180"/>
      <c r="L31695" s="181"/>
      <c r="M31695" s="180"/>
      <c r="N31695" s="180"/>
      <c r="O31695" s="180"/>
    </row>
    <row r="31696" spans="8:15" s="179" customFormat="1" x14ac:dyDescent="0.2">
      <c r="H31696" s="180"/>
      <c r="I31696" s="180"/>
      <c r="L31696" s="181"/>
      <c r="M31696" s="180"/>
      <c r="N31696" s="180"/>
      <c r="O31696" s="180"/>
    </row>
    <row r="31697" spans="8:15" s="179" customFormat="1" x14ac:dyDescent="0.2">
      <c r="H31697" s="180"/>
      <c r="I31697" s="180"/>
      <c r="L31697" s="181"/>
      <c r="M31697" s="180"/>
      <c r="N31697" s="180"/>
      <c r="O31697" s="180"/>
    </row>
    <row r="31698" spans="8:15" s="179" customFormat="1" x14ac:dyDescent="0.2">
      <c r="H31698" s="180"/>
      <c r="I31698" s="180"/>
      <c r="L31698" s="181"/>
      <c r="M31698" s="180"/>
      <c r="N31698" s="180"/>
      <c r="O31698" s="180"/>
    </row>
    <row r="31699" spans="8:15" s="179" customFormat="1" x14ac:dyDescent="0.2">
      <c r="H31699" s="180"/>
      <c r="I31699" s="180"/>
      <c r="L31699" s="181"/>
      <c r="M31699" s="180"/>
      <c r="N31699" s="180"/>
      <c r="O31699" s="180"/>
    </row>
    <row r="31700" spans="8:15" s="179" customFormat="1" x14ac:dyDescent="0.2">
      <c r="H31700" s="180"/>
      <c r="I31700" s="180"/>
      <c r="L31700" s="181"/>
      <c r="M31700" s="180"/>
      <c r="N31700" s="180"/>
      <c r="O31700" s="180"/>
    </row>
    <row r="31701" spans="8:15" s="179" customFormat="1" x14ac:dyDescent="0.2">
      <c r="H31701" s="180"/>
      <c r="I31701" s="180"/>
      <c r="L31701" s="181"/>
      <c r="M31701" s="180"/>
      <c r="N31701" s="180"/>
      <c r="O31701" s="180"/>
    </row>
    <row r="31702" spans="8:15" s="179" customFormat="1" x14ac:dyDescent="0.2">
      <c r="H31702" s="180"/>
      <c r="I31702" s="180"/>
      <c r="L31702" s="181"/>
      <c r="M31702" s="180"/>
      <c r="N31702" s="180"/>
      <c r="O31702" s="180"/>
    </row>
    <row r="31703" spans="8:15" s="179" customFormat="1" x14ac:dyDescent="0.2">
      <c r="H31703" s="180"/>
      <c r="I31703" s="180"/>
      <c r="L31703" s="181"/>
      <c r="M31703" s="180"/>
      <c r="N31703" s="180"/>
      <c r="O31703" s="180"/>
    </row>
    <row r="31704" spans="8:15" s="179" customFormat="1" x14ac:dyDescent="0.2">
      <c r="H31704" s="180"/>
      <c r="I31704" s="180"/>
      <c r="L31704" s="181"/>
      <c r="M31704" s="180"/>
      <c r="N31704" s="180"/>
      <c r="O31704" s="180"/>
    </row>
    <row r="31705" spans="8:15" s="179" customFormat="1" x14ac:dyDescent="0.2">
      <c r="H31705" s="180"/>
      <c r="I31705" s="180"/>
      <c r="L31705" s="181"/>
      <c r="M31705" s="180"/>
      <c r="N31705" s="180"/>
      <c r="O31705" s="180"/>
    </row>
    <row r="31706" spans="8:15" s="179" customFormat="1" x14ac:dyDescent="0.2">
      <c r="H31706" s="180"/>
      <c r="I31706" s="180"/>
      <c r="L31706" s="181"/>
      <c r="M31706" s="180"/>
      <c r="N31706" s="180"/>
      <c r="O31706" s="180"/>
    </row>
    <row r="31707" spans="8:15" s="179" customFormat="1" x14ac:dyDescent="0.2">
      <c r="H31707" s="180"/>
      <c r="I31707" s="180"/>
      <c r="L31707" s="181"/>
      <c r="M31707" s="180"/>
      <c r="N31707" s="180"/>
      <c r="O31707" s="180"/>
    </row>
    <row r="31708" spans="8:15" s="179" customFormat="1" x14ac:dyDescent="0.2">
      <c r="H31708" s="180"/>
      <c r="I31708" s="180"/>
      <c r="L31708" s="181"/>
      <c r="M31708" s="180"/>
      <c r="N31708" s="180"/>
      <c r="O31708" s="180"/>
    </row>
    <row r="31709" spans="8:15" s="179" customFormat="1" x14ac:dyDescent="0.2">
      <c r="H31709" s="180"/>
      <c r="I31709" s="180"/>
      <c r="L31709" s="181"/>
      <c r="M31709" s="180"/>
      <c r="N31709" s="180"/>
      <c r="O31709" s="180"/>
    </row>
    <row r="31710" spans="8:15" s="179" customFormat="1" x14ac:dyDescent="0.2">
      <c r="H31710" s="180"/>
      <c r="I31710" s="180"/>
      <c r="L31710" s="181"/>
      <c r="M31710" s="180"/>
      <c r="N31710" s="180"/>
      <c r="O31710" s="180"/>
    </row>
    <row r="31711" spans="8:15" s="179" customFormat="1" x14ac:dyDescent="0.2">
      <c r="H31711" s="180"/>
      <c r="I31711" s="180"/>
      <c r="L31711" s="181"/>
      <c r="M31711" s="180"/>
      <c r="N31711" s="180"/>
      <c r="O31711" s="180"/>
    </row>
    <row r="31712" spans="8:15" s="179" customFormat="1" x14ac:dyDescent="0.2">
      <c r="H31712" s="180"/>
      <c r="I31712" s="180"/>
      <c r="L31712" s="181"/>
      <c r="M31712" s="180"/>
      <c r="N31712" s="180"/>
      <c r="O31712" s="180"/>
    </row>
    <row r="31713" spans="8:15" s="179" customFormat="1" x14ac:dyDescent="0.2">
      <c r="H31713" s="180"/>
      <c r="I31713" s="180"/>
      <c r="L31713" s="181"/>
      <c r="M31713" s="180"/>
      <c r="N31713" s="180"/>
      <c r="O31713" s="180"/>
    </row>
    <row r="31714" spans="8:15" s="179" customFormat="1" x14ac:dyDescent="0.2">
      <c r="H31714" s="180"/>
      <c r="I31714" s="180"/>
      <c r="L31714" s="181"/>
      <c r="M31714" s="180"/>
      <c r="N31714" s="180"/>
      <c r="O31714" s="180"/>
    </row>
    <row r="31715" spans="8:15" s="179" customFormat="1" x14ac:dyDescent="0.2">
      <c r="H31715" s="180"/>
      <c r="I31715" s="180"/>
      <c r="L31715" s="181"/>
      <c r="M31715" s="180"/>
      <c r="N31715" s="180"/>
      <c r="O31715" s="180"/>
    </row>
    <row r="31716" spans="8:15" s="179" customFormat="1" x14ac:dyDescent="0.2">
      <c r="H31716" s="180"/>
      <c r="I31716" s="180"/>
      <c r="L31716" s="181"/>
      <c r="M31716" s="180"/>
      <c r="N31716" s="180"/>
      <c r="O31716" s="180"/>
    </row>
    <row r="31717" spans="8:15" s="179" customFormat="1" x14ac:dyDescent="0.2">
      <c r="H31717" s="180"/>
      <c r="I31717" s="180"/>
      <c r="L31717" s="181"/>
      <c r="M31717" s="180"/>
      <c r="N31717" s="180"/>
      <c r="O31717" s="180"/>
    </row>
    <row r="31718" spans="8:15" s="179" customFormat="1" x14ac:dyDescent="0.2">
      <c r="H31718" s="180"/>
      <c r="I31718" s="180"/>
      <c r="L31718" s="181"/>
      <c r="M31718" s="180"/>
      <c r="N31718" s="180"/>
      <c r="O31718" s="180"/>
    </row>
    <row r="31719" spans="8:15" s="179" customFormat="1" x14ac:dyDescent="0.2">
      <c r="H31719" s="180"/>
      <c r="I31719" s="180"/>
      <c r="L31719" s="181"/>
      <c r="M31719" s="180"/>
      <c r="N31719" s="180"/>
      <c r="O31719" s="180"/>
    </row>
    <row r="31720" spans="8:15" s="179" customFormat="1" x14ac:dyDescent="0.2">
      <c r="H31720" s="180"/>
      <c r="I31720" s="180"/>
      <c r="L31720" s="181"/>
      <c r="M31720" s="180"/>
      <c r="N31720" s="180"/>
      <c r="O31720" s="180"/>
    </row>
    <row r="31721" spans="8:15" s="179" customFormat="1" x14ac:dyDescent="0.2">
      <c r="H31721" s="180"/>
      <c r="I31721" s="180"/>
      <c r="L31721" s="181"/>
      <c r="M31721" s="180"/>
      <c r="N31721" s="180"/>
      <c r="O31721" s="180"/>
    </row>
    <row r="31722" spans="8:15" s="179" customFormat="1" x14ac:dyDescent="0.2">
      <c r="H31722" s="180"/>
      <c r="I31722" s="180"/>
      <c r="L31722" s="181"/>
      <c r="M31722" s="180"/>
      <c r="N31722" s="180"/>
      <c r="O31722" s="180"/>
    </row>
    <row r="31723" spans="8:15" s="179" customFormat="1" x14ac:dyDescent="0.2">
      <c r="H31723" s="180"/>
      <c r="I31723" s="180"/>
      <c r="L31723" s="181"/>
      <c r="M31723" s="180"/>
      <c r="N31723" s="180"/>
      <c r="O31723" s="180"/>
    </row>
    <row r="31724" spans="8:15" s="179" customFormat="1" x14ac:dyDescent="0.2">
      <c r="H31724" s="180"/>
      <c r="I31724" s="180"/>
      <c r="L31724" s="181"/>
      <c r="M31724" s="180"/>
      <c r="N31724" s="180"/>
      <c r="O31724" s="180"/>
    </row>
    <row r="31725" spans="8:15" s="179" customFormat="1" x14ac:dyDescent="0.2">
      <c r="H31725" s="180"/>
      <c r="I31725" s="180"/>
      <c r="L31725" s="181"/>
      <c r="M31725" s="180"/>
      <c r="N31725" s="180"/>
      <c r="O31725" s="180"/>
    </row>
    <row r="31726" spans="8:15" s="179" customFormat="1" x14ac:dyDescent="0.2">
      <c r="H31726" s="180"/>
      <c r="I31726" s="180"/>
      <c r="L31726" s="181"/>
      <c r="M31726" s="180"/>
      <c r="N31726" s="180"/>
      <c r="O31726" s="180"/>
    </row>
    <row r="31727" spans="8:15" s="179" customFormat="1" x14ac:dyDescent="0.2">
      <c r="H31727" s="180"/>
      <c r="I31727" s="180"/>
      <c r="L31727" s="181"/>
      <c r="M31727" s="180"/>
      <c r="N31727" s="180"/>
      <c r="O31727" s="180"/>
    </row>
    <row r="31728" spans="8:15" s="179" customFormat="1" x14ac:dyDescent="0.2">
      <c r="H31728" s="180"/>
      <c r="I31728" s="180"/>
      <c r="L31728" s="181"/>
      <c r="M31728" s="180"/>
      <c r="N31728" s="180"/>
      <c r="O31728" s="180"/>
    </row>
    <row r="31729" spans="8:15" s="179" customFormat="1" x14ac:dyDescent="0.2">
      <c r="H31729" s="180"/>
      <c r="I31729" s="180"/>
      <c r="L31729" s="181"/>
      <c r="M31729" s="180"/>
      <c r="N31729" s="180"/>
      <c r="O31729" s="180"/>
    </row>
    <row r="31730" spans="8:15" s="179" customFormat="1" x14ac:dyDescent="0.2">
      <c r="H31730" s="180"/>
      <c r="I31730" s="180"/>
      <c r="L31730" s="181"/>
      <c r="M31730" s="180"/>
      <c r="N31730" s="180"/>
      <c r="O31730" s="180"/>
    </row>
    <row r="31731" spans="8:15" s="179" customFormat="1" x14ac:dyDescent="0.2">
      <c r="H31731" s="180"/>
      <c r="I31731" s="180"/>
      <c r="L31731" s="181"/>
      <c r="M31731" s="180"/>
      <c r="N31731" s="180"/>
      <c r="O31731" s="180"/>
    </row>
    <row r="31732" spans="8:15" s="179" customFormat="1" x14ac:dyDescent="0.2">
      <c r="H31732" s="180"/>
      <c r="I31732" s="180"/>
      <c r="L31732" s="181"/>
      <c r="M31732" s="180"/>
      <c r="N31732" s="180"/>
      <c r="O31732" s="180"/>
    </row>
    <row r="31733" spans="8:15" s="179" customFormat="1" x14ac:dyDescent="0.2">
      <c r="H31733" s="180"/>
      <c r="I31733" s="180"/>
      <c r="L31733" s="181"/>
      <c r="M31733" s="180"/>
      <c r="N31733" s="180"/>
      <c r="O31733" s="180"/>
    </row>
    <row r="31734" spans="8:15" s="179" customFormat="1" x14ac:dyDescent="0.2">
      <c r="H31734" s="180"/>
      <c r="I31734" s="180"/>
      <c r="L31734" s="181"/>
      <c r="M31734" s="180"/>
      <c r="N31734" s="180"/>
      <c r="O31734" s="180"/>
    </row>
    <row r="31735" spans="8:15" s="179" customFormat="1" x14ac:dyDescent="0.2">
      <c r="H31735" s="180"/>
      <c r="I31735" s="180"/>
      <c r="L31735" s="181"/>
      <c r="M31735" s="180"/>
      <c r="N31735" s="180"/>
      <c r="O31735" s="180"/>
    </row>
    <row r="31736" spans="8:15" s="179" customFormat="1" x14ac:dyDescent="0.2">
      <c r="H31736" s="180"/>
      <c r="I31736" s="180"/>
      <c r="L31736" s="181"/>
      <c r="M31736" s="180"/>
      <c r="N31736" s="180"/>
      <c r="O31736" s="180"/>
    </row>
    <row r="31737" spans="8:15" s="179" customFormat="1" x14ac:dyDescent="0.2">
      <c r="H31737" s="180"/>
      <c r="I31737" s="180"/>
      <c r="L31737" s="181"/>
      <c r="M31737" s="180"/>
      <c r="N31737" s="180"/>
      <c r="O31737" s="180"/>
    </row>
    <row r="31738" spans="8:15" s="179" customFormat="1" x14ac:dyDescent="0.2">
      <c r="H31738" s="180"/>
      <c r="I31738" s="180"/>
      <c r="L31738" s="181"/>
      <c r="M31738" s="180"/>
      <c r="N31738" s="180"/>
      <c r="O31738" s="180"/>
    </row>
    <row r="31739" spans="8:15" s="179" customFormat="1" x14ac:dyDescent="0.2">
      <c r="H31739" s="180"/>
      <c r="I31739" s="180"/>
      <c r="L31739" s="181"/>
      <c r="M31739" s="180"/>
      <c r="N31739" s="180"/>
      <c r="O31739" s="180"/>
    </row>
    <row r="31740" spans="8:15" s="179" customFormat="1" x14ac:dyDescent="0.2">
      <c r="H31740" s="180"/>
      <c r="I31740" s="180"/>
      <c r="L31740" s="181"/>
      <c r="M31740" s="180"/>
      <c r="N31740" s="180"/>
      <c r="O31740" s="180"/>
    </row>
    <row r="31741" spans="8:15" s="179" customFormat="1" x14ac:dyDescent="0.2">
      <c r="H31741" s="180"/>
      <c r="I31741" s="180"/>
      <c r="L31741" s="181"/>
      <c r="M31741" s="180"/>
      <c r="N31741" s="180"/>
      <c r="O31741" s="180"/>
    </row>
    <row r="31742" spans="8:15" s="179" customFormat="1" x14ac:dyDescent="0.2">
      <c r="H31742" s="180"/>
      <c r="I31742" s="180"/>
      <c r="L31742" s="181"/>
      <c r="M31742" s="180"/>
      <c r="N31742" s="180"/>
      <c r="O31742" s="180"/>
    </row>
    <row r="31743" spans="8:15" s="179" customFormat="1" x14ac:dyDescent="0.2">
      <c r="H31743" s="180"/>
      <c r="I31743" s="180"/>
      <c r="L31743" s="181"/>
      <c r="M31743" s="180"/>
      <c r="N31743" s="180"/>
      <c r="O31743" s="180"/>
    </row>
    <row r="31744" spans="8:15" s="179" customFormat="1" x14ac:dyDescent="0.2">
      <c r="H31744" s="180"/>
      <c r="I31744" s="180"/>
      <c r="L31744" s="181"/>
      <c r="M31744" s="180"/>
      <c r="N31744" s="180"/>
      <c r="O31744" s="180"/>
    </row>
    <row r="31745" spans="8:15" s="179" customFormat="1" x14ac:dyDescent="0.2">
      <c r="H31745" s="180"/>
      <c r="I31745" s="180"/>
      <c r="L31745" s="181"/>
      <c r="M31745" s="180"/>
      <c r="N31745" s="180"/>
      <c r="O31745" s="180"/>
    </row>
    <row r="31746" spans="8:15" s="179" customFormat="1" x14ac:dyDescent="0.2">
      <c r="H31746" s="180"/>
      <c r="I31746" s="180"/>
      <c r="L31746" s="181"/>
      <c r="M31746" s="180"/>
      <c r="N31746" s="180"/>
      <c r="O31746" s="180"/>
    </row>
    <row r="31747" spans="8:15" s="179" customFormat="1" x14ac:dyDescent="0.2">
      <c r="H31747" s="180"/>
      <c r="I31747" s="180"/>
      <c r="L31747" s="181"/>
      <c r="M31747" s="180"/>
      <c r="N31747" s="180"/>
      <c r="O31747" s="180"/>
    </row>
    <row r="31748" spans="8:15" s="179" customFormat="1" x14ac:dyDescent="0.2">
      <c r="H31748" s="180"/>
      <c r="I31748" s="180"/>
      <c r="L31748" s="181"/>
      <c r="M31748" s="180"/>
      <c r="N31748" s="180"/>
      <c r="O31748" s="180"/>
    </row>
    <row r="31749" spans="8:15" s="179" customFormat="1" x14ac:dyDescent="0.2">
      <c r="H31749" s="180"/>
      <c r="I31749" s="180"/>
      <c r="L31749" s="181"/>
      <c r="M31749" s="180"/>
      <c r="N31749" s="180"/>
      <c r="O31749" s="180"/>
    </row>
    <row r="31750" spans="8:15" s="179" customFormat="1" x14ac:dyDescent="0.2">
      <c r="H31750" s="180"/>
      <c r="I31750" s="180"/>
      <c r="L31750" s="181"/>
      <c r="M31750" s="180"/>
      <c r="N31750" s="180"/>
      <c r="O31750" s="180"/>
    </row>
    <row r="31751" spans="8:15" s="179" customFormat="1" x14ac:dyDescent="0.2">
      <c r="H31751" s="180"/>
      <c r="I31751" s="180"/>
      <c r="L31751" s="181"/>
      <c r="M31751" s="180"/>
      <c r="N31751" s="180"/>
      <c r="O31751" s="180"/>
    </row>
    <row r="31752" spans="8:15" s="179" customFormat="1" x14ac:dyDescent="0.2">
      <c r="H31752" s="180"/>
      <c r="I31752" s="180"/>
      <c r="L31752" s="181"/>
      <c r="M31752" s="180"/>
      <c r="N31752" s="180"/>
      <c r="O31752" s="180"/>
    </row>
    <row r="31753" spans="8:15" s="179" customFormat="1" x14ac:dyDescent="0.2">
      <c r="H31753" s="180"/>
      <c r="I31753" s="180"/>
      <c r="L31753" s="181"/>
      <c r="M31753" s="180"/>
      <c r="N31753" s="180"/>
      <c r="O31753" s="180"/>
    </row>
    <row r="31754" spans="8:15" s="179" customFormat="1" x14ac:dyDescent="0.2">
      <c r="H31754" s="180"/>
      <c r="I31754" s="180"/>
      <c r="L31754" s="181"/>
      <c r="M31754" s="180"/>
      <c r="N31754" s="180"/>
      <c r="O31754" s="180"/>
    </row>
    <row r="31755" spans="8:15" s="179" customFormat="1" x14ac:dyDescent="0.2">
      <c r="H31755" s="180"/>
      <c r="I31755" s="180"/>
      <c r="L31755" s="181"/>
      <c r="M31755" s="180"/>
      <c r="N31755" s="180"/>
      <c r="O31755" s="180"/>
    </row>
    <row r="31756" spans="8:15" s="179" customFormat="1" x14ac:dyDescent="0.2">
      <c r="H31756" s="180"/>
      <c r="I31756" s="180"/>
      <c r="L31756" s="181"/>
      <c r="M31756" s="180"/>
      <c r="N31756" s="180"/>
      <c r="O31756" s="180"/>
    </row>
    <row r="31757" spans="8:15" s="179" customFormat="1" x14ac:dyDescent="0.2">
      <c r="H31757" s="180"/>
      <c r="I31757" s="180"/>
      <c r="L31757" s="181"/>
      <c r="M31757" s="180"/>
      <c r="N31757" s="180"/>
      <c r="O31757" s="180"/>
    </row>
    <row r="31758" spans="8:15" s="179" customFormat="1" x14ac:dyDescent="0.2">
      <c r="H31758" s="180"/>
      <c r="I31758" s="180"/>
      <c r="L31758" s="181"/>
      <c r="M31758" s="180"/>
      <c r="N31758" s="180"/>
      <c r="O31758" s="180"/>
    </row>
    <row r="31759" spans="8:15" s="179" customFormat="1" x14ac:dyDescent="0.2">
      <c r="H31759" s="180"/>
      <c r="I31759" s="180"/>
      <c r="L31759" s="181"/>
      <c r="M31759" s="180"/>
      <c r="N31759" s="180"/>
      <c r="O31759" s="180"/>
    </row>
    <row r="31760" spans="8:15" s="179" customFormat="1" x14ac:dyDescent="0.2">
      <c r="H31760" s="180"/>
      <c r="I31760" s="180"/>
      <c r="L31760" s="181"/>
      <c r="M31760" s="180"/>
      <c r="N31760" s="180"/>
      <c r="O31760" s="180"/>
    </row>
    <row r="31761" spans="8:15" s="179" customFormat="1" x14ac:dyDescent="0.2">
      <c r="H31761" s="180"/>
      <c r="I31761" s="180"/>
      <c r="L31761" s="181"/>
      <c r="M31761" s="180"/>
      <c r="N31761" s="180"/>
      <c r="O31761" s="180"/>
    </row>
    <row r="31762" spans="8:15" s="179" customFormat="1" x14ac:dyDescent="0.2">
      <c r="H31762" s="180"/>
      <c r="I31762" s="180"/>
      <c r="L31762" s="181"/>
      <c r="M31762" s="180"/>
      <c r="N31762" s="180"/>
      <c r="O31762" s="180"/>
    </row>
    <row r="31763" spans="8:15" s="179" customFormat="1" x14ac:dyDescent="0.2">
      <c r="H31763" s="180"/>
      <c r="I31763" s="180"/>
      <c r="L31763" s="181"/>
      <c r="M31763" s="180"/>
      <c r="N31763" s="180"/>
      <c r="O31763" s="180"/>
    </row>
    <row r="31764" spans="8:15" s="179" customFormat="1" x14ac:dyDescent="0.2">
      <c r="H31764" s="180"/>
      <c r="I31764" s="180"/>
      <c r="L31764" s="181"/>
      <c r="M31764" s="180"/>
      <c r="N31764" s="180"/>
      <c r="O31764" s="180"/>
    </row>
    <row r="31765" spans="8:15" s="179" customFormat="1" x14ac:dyDescent="0.2">
      <c r="H31765" s="180"/>
      <c r="I31765" s="180"/>
      <c r="L31765" s="181"/>
      <c r="M31765" s="180"/>
      <c r="N31765" s="180"/>
      <c r="O31765" s="180"/>
    </row>
    <row r="31766" spans="8:15" s="179" customFormat="1" x14ac:dyDescent="0.2">
      <c r="H31766" s="180"/>
      <c r="I31766" s="180"/>
      <c r="L31766" s="181"/>
      <c r="M31766" s="180"/>
      <c r="N31766" s="180"/>
      <c r="O31766" s="180"/>
    </row>
    <row r="31767" spans="8:15" s="179" customFormat="1" x14ac:dyDescent="0.2">
      <c r="H31767" s="180"/>
      <c r="I31767" s="180"/>
      <c r="L31767" s="181"/>
      <c r="M31767" s="180"/>
      <c r="N31767" s="180"/>
      <c r="O31767" s="180"/>
    </row>
    <row r="31768" spans="8:15" s="179" customFormat="1" x14ac:dyDescent="0.2">
      <c r="H31768" s="180"/>
      <c r="I31768" s="180"/>
      <c r="L31768" s="181"/>
      <c r="M31768" s="180"/>
      <c r="N31768" s="180"/>
      <c r="O31768" s="180"/>
    </row>
    <row r="31769" spans="8:15" s="179" customFormat="1" x14ac:dyDescent="0.2">
      <c r="H31769" s="180"/>
      <c r="I31769" s="180"/>
      <c r="L31769" s="181"/>
      <c r="M31769" s="180"/>
      <c r="N31769" s="180"/>
      <c r="O31769" s="180"/>
    </row>
    <row r="31770" spans="8:15" s="179" customFormat="1" x14ac:dyDescent="0.2">
      <c r="H31770" s="180"/>
      <c r="I31770" s="180"/>
      <c r="L31770" s="181"/>
      <c r="M31770" s="180"/>
      <c r="N31770" s="180"/>
      <c r="O31770" s="180"/>
    </row>
    <row r="31771" spans="8:15" s="179" customFormat="1" x14ac:dyDescent="0.2">
      <c r="H31771" s="180"/>
      <c r="I31771" s="180"/>
      <c r="L31771" s="181"/>
      <c r="M31771" s="180"/>
      <c r="N31771" s="180"/>
      <c r="O31771" s="180"/>
    </row>
    <row r="31772" spans="8:15" s="179" customFormat="1" x14ac:dyDescent="0.2">
      <c r="H31772" s="180"/>
      <c r="I31772" s="180"/>
      <c r="L31772" s="181"/>
      <c r="M31772" s="180"/>
      <c r="N31772" s="180"/>
      <c r="O31772" s="180"/>
    </row>
    <row r="31773" spans="8:15" s="179" customFormat="1" x14ac:dyDescent="0.2">
      <c r="H31773" s="180"/>
      <c r="I31773" s="180"/>
      <c r="L31773" s="181"/>
      <c r="M31773" s="180"/>
      <c r="N31773" s="180"/>
      <c r="O31773" s="180"/>
    </row>
    <row r="31774" spans="8:15" s="179" customFormat="1" x14ac:dyDescent="0.2">
      <c r="H31774" s="180"/>
      <c r="I31774" s="180"/>
      <c r="L31774" s="181"/>
      <c r="M31774" s="180"/>
      <c r="N31774" s="180"/>
      <c r="O31774" s="180"/>
    </row>
    <row r="31775" spans="8:15" s="179" customFormat="1" x14ac:dyDescent="0.2">
      <c r="H31775" s="180"/>
      <c r="I31775" s="180"/>
      <c r="L31775" s="181"/>
      <c r="M31775" s="180"/>
      <c r="N31775" s="180"/>
      <c r="O31775" s="180"/>
    </row>
    <row r="31776" spans="8:15" s="179" customFormat="1" x14ac:dyDescent="0.2">
      <c r="H31776" s="180"/>
      <c r="I31776" s="180"/>
      <c r="L31776" s="181"/>
      <c r="M31776" s="180"/>
      <c r="N31776" s="180"/>
      <c r="O31776" s="180"/>
    </row>
    <row r="31777" spans="8:15" s="179" customFormat="1" x14ac:dyDescent="0.2">
      <c r="H31777" s="180"/>
      <c r="I31777" s="180"/>
      <c r="L31777" s="181"/>
      <c r="M31777" s="180"/>
      <c r="N31777" s="180"/>
      <c r="O31777" s="180"/>
    </row>
    <row r="31778" spans="8:15" s="179" customFormat="1" x14ac:dyDescent="0.2">
      <c r="H31778" s="180"/>
      <c r="I31778" s="180"/>
      <c r="L31778" s="181"/>
      <c r="M31778" s="180"/>
      <c r="N31778" s="180"/>
      <c r="O31778" s="180"/>
    </row>
    <row r="31779" spans="8:15" s="179" customFormat="1" x14ac:dyDescent="0.2">
      <c r="H31779" s="180"/>
      <c r="I31779" s="180"/>
      <c r="L31779" s="181"/>
      <c r="M31779" s="180"/>
      <c r="N31779" s="180"/>
      <c r="O31779" s="180"/>
    </row>
    <row r="31780" spans="8:15" s="179" customFormat="1" x14ac:dyDescent="0.2">
      <c r="H31780" s="180"/>
      <c r="I31780" s="180"/>
      <c r="L31780" s="181"/>
      <c r="M31780" s="180"/>
      <c r="N31780" s="180"/>
      <c r="O31780" s="180"/>
    </row>
    <row r="31781" spans="8:15" s="179" customFormat="1" x14ac:dyDescent="0.2">
      <c r="H31781" s="180"/>
      <c r="I31781" s="180"/>
      <c r="L31781" s="181"/>
      <c r="M31781" s="180"/>
      <c r="N31781" s="180"/>
      <c r="O31781" s="180"/>
    </row>
    <row r="31782" spans="8:15" s="179" customFormat="1" x14ac:dyDescent="0.2">
      <c r="H31782" s="180"/>
      <c r="I31782" s="180"/>
      <c r="L31782" s="181"/>
      <c r="M31782" s="180"/>
      <c r="N31782" s="180"/>
      <c r="O31782" s="180"/>
    </row>
    <row r="31783" spans="8:15" s="179" customFormat="1" x14ac:dyDescent="0.2">
      <c r="H31783" s="180"/>
      <c r="I31783" s="180"/>
      <c r="L31783" s="181"/>
      <c r="M31783" s="180"/>
      <c r="N31783" s="180"/>
      <c r="O31783" s="180"/>
    </row>
    <row r="31784" spans="8:15" s="179" customFormat="1" x14ac:dyDescent="0.2">
      <c r="H31784" s="180"/>
      <c r="I31784" s="180"/>
      <c r="L31784" s="181"/>
      <c r="M31784" s="180"/>
      <c r="N31784" s="180"/>
      <c r="O31784" s="180"/>
    </row>
    <row r="31785" spans="8:15" s="179" customFormat="1" x14ac:dyDescent="0.2">
      <c r="H31785" s="180"/>
      <c r="I31785" s="180"/>
      <c r="L31785" s="181"/>
      <c r="M31785" s="180"/>
      <c r="N31785" s="180"/>
      <c r="O31785" s="180"/>
    </row>
    <row r="31786" spans="8:15" s="179" customFormat="1" x14ac:dyDescent="0.2">
      <c r="H31786" s="180"/>
      <c r="I31786" s="180"/>
      <c r="L31786" s="181"/>
      <c r="M31786" s="180"/>
      <c r="N31786" s="180"/>
      <c r="O31786" s="180"/>
    </row>
    <row r="31787" spans="8:15" s="179" customFormat="1" x14ac:dyDescent="0.2">
      <c r="H31787" s="180"/>
      <c r="I31787" s="180"/>
      <c r="L31787" s="181"/>
      <c r="M31787" s="180"/>
      <c r="N31787" s="180"/>
      <c r="O31787" s="180"/>
    </row>
    <row r="31788" spans="8:15" s="179" customFormat="1" x14ac:dyDescent="0.2">
      <c r="H31788" s="180"/>
      <c r="I31788" s="180"/>
      <c r="L31788" s="181"/>
      <c r="M31788" s="180"/>
      <c r="N31788" s="180"/>
      <c r="O31788" s="180"/>
    </row>
    <row r="31789" spans="8:15" s="179" customFormat="1" x14ac:dyDescent="0.2">
      <c r="H31789" s="180"/>
      <c r="I31789" s="180"/>
      <c r="L31789" s="181"/>
      <c r="M31789" s="180"/>
      <c r="N31789" s="180"/>
      <c r="O31789" s="180"/>
    </row>
    <row r="31790" spans="8:15" s="179" customFormat="1" x14ac:dyDescent="0.2">
      <c r="H31790" s="180"/>
      <c r="I31790" s="180"/>
      <c r="L31790" s="181"/>
      <c r="M31790" s="180"/>
      <c r="N31790" s="180"/>
      <c r="O31790" s="180"/>
    </row>
    <row r="31791" spans="8:15" s="179" customFormat="1" x14ac:dyDescent="0.2">
      <c r="H31791" s="180"/>
      <c r="I31791" s="180"/>
      <c r="L31791" s="181"/>
      <c r="M31791" s="180"/>
      <c r="N31791" s="180"/>
      <c r="O31791" s="180"/>
    </row>
    <row r="31792" spans="8:15" s="179" customFormat="1" x14ac:dyDescent="0.2">
      <c r="H31792" s="180"/>
      <c r="I31792" s="180"/>
      <c r="L31792" s="181"/>
      <c r="M31792" s="180"/>
      <c r="N31792" s="180"/>
      <c r="O31792" s="180"/>
    </row>
    <row r="31793" spans="8:15" s="179" customFormat="1" x14ac:dyDescent="0.2">
      <c r="H31793" s="180"/>
      <c r="I31793" s="180"/>
      <c r="L31793" s="181"/>
      <c r="M31793" s="180"/>
      <c r="N31793" s="180"/>
      <c r="O31793" s="180"/>
    </row>
    <row r="31794" spans="8:15" s="179" customFormat="1" x14ac:dyDescent="0.2">
      <c r="H31794" s="180"/>
      <c r="I31794" s="180"/>
      <c r="L31794" s="181"/>
      <c r="M31794" s="180"/>
      <c r="N31794" s="180"/>
      <c r="O31794" s="180"/>
    </row>
    <row r="31795" spans="8:15" s="179" customFormat="1" x14ac:dyDescent="0.2">
      <c r="H31795" s="180"/>
      <c r="I31795" s="180"/>
      <c r="L31795" s="181"/>
      <c r="M31795" s="180"/>
      <c r="N31795" s="180"/>
      <c r="O31795" s="180"/>
    </row>
    <row r="31796" spans="8:15" s="179" customFormat="1" x14ac:dyDescent="0.2">
      <c r="H31796" s="180"/>
      <c r="I31796" s="180"/>
      <c r="L31796" s="181"/>
      <c r="M31796" s="180"/>
      <c r="N31796" s="180"/>
      <c r="O31796" s="180"/>
    </row>
    <row r="31797" spans="8:15" s="179" customFormat="1" x14ac:dyDescent="0.2">
      <c r="H31797" s="180"/>
      <c r="I31797" s="180"/>
      <c r="L31797" s="181"/>
      <c r="M31797" s="180"/>
      <c r="N31797" s="180"/>
      <c r="O31797" s="180"/>
    </row>
    <row r="31798" spans="8:15" s="179" customFormat="1" x14ac:dyDescent="0.2">
      <c r="H31798" s="180"/>
      <c r="I31798" s="180"/>
      <c r="L31798" s="181"/>
      <c r="M31798" s="180"/>
      <c r="N31798" s="180"/>
      <c r="O31798" s="180"/>
    </row>
    <row r="31799" spans="8:15" s="179" customFormat="1" x14ac:dyDescent="0.2">
      <c r="H31799" s="180"/>
      <c r="I31799" s="180"/>
      <c r="L31799" s="181"/>
      <c r="M31799" s="180"/>
      <c r="N31799" s="180"/>
      <c r="O31799" s="180"/>
    </row>
    <row r="31800" spans="8:15" s="179" customFormat="1" x14ac:dyDescent="0.2">
      <c r="H31800" s="180"/>
      <c r="I31800" s="180"/>
      <c r="L31800" s="181"/>
      <c r="M31800" s="180"/>
      <c r="N31800" s="180"/>
      <c r="O31800" s="180"/>
    </row>
    <row r="31801" spans="8:15" s="179" customFormat="1" x14ac:dyDescent="0.2">
      <c r="H31801" s="180"/>
      <c r="I31801" s="180"/>
      <c r="L31801" s="181"/>
      <c r="M31801" s="180"/>
      <c r="N31801" s="180"/>
      <c r="O31801" s="180"/>
    </row>
    <row r="31802" spans="8:15" s="179" customFormat="1" x14ac:dyDescent="0.2">
      <c r="H31802" s="180"/>
      <c r="I31802" s="180"/>
      <c r="L31802" s="181"/>
      <c r="M31802" s="180"/>
      <c r="N31802" s="180"/>
      <c r="O31802" s="180"/>
    </row>
    <row r="31803" spans="8:15" s="179" customFormat="1" x14ac:dyDescent="0.2">
      <c r="H31803" s="180"/>
      <c r="I31803" s="180"/>
      <c r="L31803" s="181"/>
      <c r="M31803" s="180"/>
      <c r="N31803" s="180"/>
      <c r="O31803" s="180"/>
    </row>
    <row r="31804" spans="8:15" s="179" customFormat="1" x14ac:dyDescent="0.2">
      <c r="H31804" s="180"/>
      <c r="I31804" s="180"/>
      <c r="L31804" s="181"/>
      <c r="M31804" s="180"/>
      <c r="N31804" s="180"/>
      <c r="O31804" s="180"/>
    </row>
    <row r="31805" spans="8:15" s="179" customFormat="1" x14ac:dyDescent="0.2">
      <c r="H31805" s="180"/>
      <c r="I31805" s="180"/>
      <c r="L31805" s="181"/>
      <c r="M31805" s="180"/>
      <c r="N31805" s="180"/>
      <c r="O31805" s="180"/>
    </row>
    <row r="31806" spans="8:15" s="179" customFormat="1" x14ac:dyDescent="0.2">
      <c r="H31806" s="180"/>
      <c r="I31806" s="180"/>
      <c r="L31806" s="181"/>
      <c r="M31806" s="180"/>
      <c r="N31806" s="180"/>
      <c r="O31806" s="180"/>
    </row>
    <row r="31807" spans="8:15" s="179" customFormat="1" x14ac:dyDescent="0.2">
      <c r="H31807" s="180"/>
      <c r="I31807" s="180"/>
      <c r="L31807" s="181"/>
      <c r="M31807" s="180"/>
      <c r="N31807" s="180"/>
      <c r="O31807" s="180"/>
    </row>
    <row r="31808" spans="8:15" s="179" customFormat="1" x14ac:dyDescent="0.2">
      <c r="H31808" s="180"/>
      <c r="I31808" s="180"/>
      <c r="L31808" s="181"/>
      <c r="M31808" s="180"/>
      <c r="N31808" s="180"/>
      <c r="O31808" s="180"/>
    </row>
    <row r="31809" spans="8:15" s="179" customFormat="1" x14ac:dyDescent="0.2">
      <c r="H31809" s="180"/>
      <c r="I31809" s="180"/>
      <c r="L31809" s="181"/>
      <c r="M31809" s="180"/>
      <c r="N31809" s="180"/>
      <c r="O31809" s="180"/>
    </row>
    <row r="31810" spans="8:15" s="179" customFormat="1" x14ac:dyDescent="0.2">
      <c r="H31810" s="180"/>
      <c r="I31810" s="180"/>
      <c r="L31810" s="181"/>
      <c r="M31810" s="180"/>
      <c r="N31810" s="180"/>
      <c r="O31810" s="180"/>
    </row>
    <row r="31811" spans="8:15" s="179" customFormat="1" x14ac:dyDescent="0.2">
      <c r="H31811" s="180"/>
      <c r="I31811" s="180"/>
      <c r="L31811" s="181"/>
      <c r="M31811" s="180"/>
      <c r="N31811" s="180"/>
      <c r="O31811" s="180"/>
    </row>
    <row r="31812" spans="8:15" s="179" customFormat="1" x14ac:dyDescent="0.2">
      <c r="H31812" s="180"/>
      <c r="I31812" s="180"/>
      <c r="L31812" s="181"/>
      <c r="M31812" s="180"/>
      <c r="N31812" s="180"/>
      <c r="O31812" s="180"/>
    </row>
    <row r="31813" spans="8:15" s="179" customFormat="1" x14ac:dyDescent="0.2">
      <c r="H31813" s="180"/>
      <c r="I31813" s="180"/>
      <c r="L31813" s="181"/>
      <c r="M31813" s="180"/>
      <c r="N31813" s="180"/>
      <c r="O31813" s="180"/>
    </row>
    <row r="31814" spans="8:15" s="179" customFormat="1" x14ac:dyDescent="0.2">
      <c r="H31814" s="180"/>
      <c r="I31814" s="180"/>
      <c r="L31814" s="181"/>
      <c r="M31814" s="180"/>
      <c r="N31814" s="180"/>
      <c r="O31814" s="180"/>
    </row>
    <row r="31815" spans="8:15" s="179" customFormat="1" x14ac:dyDescent="0.2">
      <c r="H31815" s="180"/>
      <c r="I31815" s="180"/>
      <c r="L31815" s="181"/>
      <c r="M31815" s="180"/>
      <c r="N31815" s="180"/>
      <c r="O31815" s="180"/>
    </row>
    <row r="31816" spans="8:15" s="179" customFormat="1" x14ac:dyDescent="0.2">
      <c r="H31816" s="180"/>
      <c r="I31816" s="180"/>
      <c r="L31816" s="181"/>
      <c r="M31816" s="180"/>
      <c r="N31816" s="180"/>
      <c r="O31816" s="180"/>
    </row>
    <row r="31817" spans="8:15" s="179" customFormat="1" x14ac:dyDescent="0.2">
      <c r="H31817" s="180"/>
      <c r="I31817" s="180"/>
      <c r="L31817" s="181"/>
      <c r="M31817" s="180"/>
      <c r="N31817" s="180"/>
      <c r="O31817" s="180"/>
    </row>
    <row r="31818" spans="8:15" s="179" customFormat="1" x14ac:dyDescent="0.2">
      <c r="H31818" s="180"/>
      <c r="I31818" s="180"/>
      <c r="L31818" s="181"/>
      <c r="M31818" s="180"/>
      <c r="N31818" s="180"/>
      <c r="O31818" s="180"/>
    </row>
    <row r="31819" spans="8:15" s="179" customFormat="1" x14ac:dyDescent="0.2">
      <c r="H31819" s="180"/>
      <c r="I31819" s="180"/>
      <c r="L31819" s="181"/>
      <c r="M31819" s="180"/>
      <c r="N31819" s="180"/>
      <c r="O31819" s="180"/>
    </row>
    <row r="31820" spans="8:15" s="179" customFormat="1" x14ac:dyDescent="0.2">
      <c r="H31820" s="180"/>
      <c r="I31820" s="180"/>
      <c r="L31820" s="181"/>
      <c r="M31820" s="180"/>
      <c r="N31820" s="180"/>
      <c r="O31820" s="180"/>
    </row>
    <row r="31821" spans="8:15" s="179" customFormat="1" x14ac:dyDescent="0.2">
      <c r="H31821" s="180"/>
      <c r="I31821" s="180"/>
      <c r="L31821" s="181"/>
      <c r="M31821" s="180"/>
      <c r="N31821" s="180"/>
      <c r="O31821" s="180"/>
    </row>
    <row r="31822" spans="8:15" s="179" customFormat="1" x14ac:dyDescent="0.2">
      <c r="H31822" s="180"/>
      <c r="I31822" s="180"/>
      <c r="L31822" s="181"/>
      <c r="M31822" s="180"/>
      <c r="N31822" s="180"/>
      <c r="O31822" s="180"/>
    </row>
    <row r="31823" spans="8:15" s="179" customFormat="1" x14ac:dyDescent="0.2">
      <c r="H31823" s="180"/>
      <c r="I31823" s="180"/>
      <c r="L31823" s="181"/>
      <c r="M31823" s="180"/>
      <c r="N31823" s="180"/>
      <c r="O31823" s="180"/>
    </row>
    <row r="31824" spans="8:15" s="179" customFormat="1" x14ac:dyDescent="0.2">
      <c r="H31824" s="180"/>
      <c r="I31824" s="180"/>
      <c r="L31824" s="181"/>
      <c r="M31824" s="180"/>
      <c r="N31824" s="180"/>
      <c r="O31824" s="180"/>
    </row>
    <row r="31825" spans="8:15" s="179" customFormat="1" x14ac:dyDescent="0.2">
      <c r="H31825" s="180"/>
      <c r="I31825" s="180"/>
      <c r="L31825" s="181"/>
      <c r="M31825" s="180"/>
      <c r="N31825" s="180"/>
      <c r="O31825" s="180"/>
    </row>
    <row r="31826" spans="8:15" s="179" customFormat="1" x14ac:dyDescent="0.2">
      <c r="H31826" s="180"/>
      <c r="I31826" s="180"/>
      <c r="L31826" s="181"/>
      <c r="M31826" s="180"/>
      <c r="N31826" s="180"/>
      <c r="O31826" s="180"/>
    </row>
    <row r="31827" spans="8:15" s="179" customFormat="1" x14ac:dyDescent="0.2">
      <c r="H31827" s="180"/>
      <c r="I31827" s="180"/>
      <c r="L31827" s="181"/>
      <c r="M31827" s="180"/>
      <c r="N31827" s="180"/>
      <c r="O31827" s="180"/>
    </row>
    <row r="31828" spans="8:15" s="179" customFormat="1" x14ac:dyDescent="0.2">
      <c r="H31828" s="180"/>
      <c r="I31828" s="180"/>
      <c r="L31828" s="181"/>
      <c r="M31828" s="180"/>
      <c r="N31828" s="180"/>
      <c r="O31828" s="180"/>
    </row>
    <row r="31829" spans="8:15" s="179" customFormat="1" x14ac:dyDescent="0.2">
      <c r="H31829" s="180"/>
      <c r="I31829" s="180"/>
      <c r="L31829" s="181"/>
      <c r="M31829" s="180"/>
      <c r="N31829" s="180"/>
      <c r="O31829" s="180"/>
    </row>
    <row r="31830" spans="8:15" s="179" customFormat="1" x14ac:dyDescent="0.2">
      <c r="H31830" s="180"/>
      <c r="I31830" s="180"/>
      <c r="L31830" s="181"/>
      <c r="M31830" s="180"/>
      <c r="N31830" s="180"/>
      <c r="O31830" s="180"/>
    </row>
    <row r="31831" spans="8:15" s="179" customFormat="1" x14ac:dyDescent="0.2">
      <c r="H31831" s="180"/>
      <c r="I31831" s="180"/>
      <c r="L31831" s="181"/>
      <c r="M31831" s="180"/>
      <c r="N31831" s="180"/>
      <c r="O31831" s="180"/>
    </row>
    <row r="31832" spans="8:15" s="179" customFormat="1" x14ac:dyDescent="0.2">
      <c r="H31832" s="180"/>
      <c r="I31832" s="180"/>
      <c r="L31832" s="181"/>
      <c r="M31832" s="180"/>
      <c r="N31832" s="180"/>
      <c r="O31832" s="180"/>
    </row>
    <row r="31833" spans="8:15" s="179" customFormat="1" x14ac:dyDescent="0.2">
      <c r="H31833" s="180"/>
      <c r="I31833" s="180"/>
      <c r="L31833" s="181"/>
      <c r="M31833" s="180"/>
      <c r="N31833" s="180"/>
      <c r="O31833" s="180"/>
    </row>
    <row r="31834" spans="8:15" s="179" customFormat="1" x14ac:dyDescent="0.2">
      <c r="H31834" s="180"/>
      <c r="I31834" s="180"/>
      <c r="L31834" s="181"/>
      <c r="M31834" s="180"/>
      <c r="N31834" s="180"/>
      <c r="O31834" s="180"/>
    </row>
    <row r="31835" spans="8:15" s="179" customFormat="1" x14ac:dyDescent="0.2">
      <c r="H31835" s="180"/>
      <c r="I31835" s="180"/>
      <c r="L31835" s="181"/>
      <c r="M31835" s="180"/>
      <c r="N31835" s="180"/>
      <c r="O31835" s="180"/>
    </row>
    <row r="31836" spans="8:15" s="179" customFormat="1" x14ac:dyDescent="0.2">
      <c r="H31836" s="180"/>
      <c r="I31836" s="180"/>
      <c r="L31836" s="181"/>
      <c r="M31836" s="180"/>
      <c r="N31836" s="180"/>
      <c r="O31836" s="180"/>
    </row>
    <row r="31837" spans="8:15" s="179" customFormat="1" x14ac:dyDescent="0.2">
      <c r="H31837" s="180"/>
      <c r="I31837" s="180"/>
      <c r="L31837" s="181"/>
      <c r="M31837" s="180"/>
      <c r="N31837" s="180"/>
      <c r="O31837" s="180"/>
    </row>
    <row r="31838" spans="8:15" s="179" customFormat="1" x14ac:dyDescent="0.2">
      <c r="H31838" s="180"/>
      <c r="I31838" s="180"/>
      <c r="L31838" s="181"/>
      <c r="M31838" s="180"/>
      <c r="N31838" s="180"/>
      <c r="O31838" s="180"/>
    </row>
    <row r="31839" spans="8:15" s="179" customFormat="1" x14ac:dyDescent="0.2">
      <c r="H31839" s="180"/>
      <c r="I31839" s="180"/>
      <c r="L31839" s="181"/>
      <c r="M31839" s="180"/>
      <c r="N31839" s="180"/>
      <c r="O31839" s="180"/>
    </row>
    <row r="31840" spans="8:15" s="179" customFormat="1" x14ac:dyDescent="0.2">
      <c r="H31840" s="180"/>
      <c r="I31840" s="180"/>
      <c r="L31840" s="181"/>
      <c r="M31840" s="180"/>
      <c r="N31840" s="180"/>
      <c r="O31840" s="180"/>
    </row>
    <row r="31841" spans="8:15" s="179" customFormat="1" x14ac:dyDescent="0.2">
      <c r="H31841" s="180"/>
      <c r="I31841" s="180"/>
      <c r="L31841" s="181"/>
      <c r="M31841" s="180"/>
      <c r="N31841" s="180"/>
      <c r="O31841" s="180"/>
    </row>
    <row r="31842" spans="8:15" s="179" customFormat="1" x14ac:dyDescent="0.2">
      <c r="H31842" s="180"/>
      <c r="I31842" s="180"/>
      <c r="L31842" s="181"/>
      <c r="M31842" s="180"/>
      <c r="N31842" s="180"/>
      <c r="O31842" s="180"/>
    </row>
    <row r="31843" spans="8:15" s="179" customFormat="1" x14ac:dyDescent="0.2">
      <c r="H31843" s="180"/>
      <c r="I31843" s="180"/>
      <c r="L31843" s="181"/>
      <c r="M31843" s="180"/>
      <c r="N31843" s="180"/>
      <c r="O31843" s="180"/>
    </row>
    <row r="31844" spans="8:15" s="179" customFormat="1" x14ac:dyDescent="0.2">
      <c r="H31844" s="180"/>
      <c r="I31844" s="180"/>
      <c r="L31844" s="181"/>
      <c r="M31844" s="180"/>
      <c r="N31844" s="180"/>
      <c r="O31844" s="180"/>
    </row>
    <row r="31845" spans="8:15" s="179" customFormat="1" x14ac:dyDescent="0.2">
      <c r="H31845" s="180"/>
      <c r="I31845" s="180"/>
      <c r="L31845" s="181"/>
      <c r="M31845" s="180"/>
      <c r="N31845" s="180"/>
      <c r="O31845" s="180"/>
    </row>
    <row r="31846" spans="8:15" s="179" customFormat="1" x14ac:dyDescent="0.2">
      <c r="H31846" s="180"/>
      <c r="I31846" s="180"/>
      <c r="L31846" s="181"/>
      <c r="M31846" s="180"/>
      <c r="N31846" s="180"/>
      <c r="O31846" s="180"/>
    </row>
    <row r="31847" spans="8:15" s="179" customFormat="1" x14ac:dyDescent="0.2">
      <c r="H31847" s="180"/>
      <c r="I31847" s="180"/>
      <c r="L31847" s="181"/>
      <c r="M31847" s="180"/>
      <c r="N31847" s="180"/>
      <c r="O31847" s="180"/>
    </row>
    <row r="31848" spans="8:15" s="179" customFormat="1" x14ac:dyDescent="0.2">
      <c r="H31848" s="180"/>
      <c r="I31848" s="180"/>
      <c r="L31848" s="181"/>
      <c r="M31848" s="180"/>
      <c r="N31848" s="180"/>
      <c r="O31848" s="180"/>
    </row>
    <row r="31849" spans="8:15" s="179" customFormat="1" x14ac:dyDescent="0.2">
      <c r="H31849" s="180"/>
      <c r="I31849" s="180"/>
      <c r="L31849" s="181"/>
      <c r="M31849" s="180"/>
      <c r="N31849" s="180"/>
      <c r="O31849" s="180"/>
    </row>
    <row r="31850" spans="8:15" s="179" customFormat="1" x14ac:dyDescent="0.2">
      <c r="H31850" s="180"/>
      <c r="I31850" s="180"/>
      <c r="L31850" s="181"/>
      <c r="M31850" s="180"/>
      <c r="N31850" s="180"/>
      <c r="O31850" s="180"/>
    </row>
    <row r="31851" spans="8:15" s="179" customFormat="1" x14ac:dyDescent="0.2">
      <c r="H31851" s="180"/>
      <c r="I31851" s="180"/>
      <c r="L31851" s="181"/>
      <c r="M31851" s="180"/>
      <c r="N31851" s="180"/>
      <c r="O31851" s="180"/>
    </row>
    <row r="31852" spans="8:15" s="179" customFormat="1" x14ac:dyDescent="0.2">
      <c r="H31852" s="180"/>
      <c r="I31852" s="180"/>
      <c r="L31852" s="181"/>
      <c r="M31852" s="180"/>
      <c r="N31852" s="180"/>
      <c r="O31852" s="180"/>
    </row>
    <row r="31853" spans="8:15" s="179" customFormat="1" x14ac:dyDescent="0.2">
      <c r="H31853" s="180"/>
      <c r="I31853" s="180"/>
      <c r="L31853" s="181"/>
      <c r="M31853" s="180"/>
      <c r="N31853" s="180"/>
      <c r="O31853" s="180"/>
    </row>
    <row r="31854" spans="8:15" s="179" customFormat="1" x14ac:dyDescent="0.2">
      <c r="H31854" s="180"/>
      <c r="I31854" s="180"/>
      <c r="L31854" s="181"/>
      <c r="M31854" s="180"/>
      <c r="N31854" s="180"/>
      <c r="O31854" s="180"/>
    </row>
    <row r="31855" spans="8:15" s="179" customFormat="1" x14ac:dyDescent="0.2">
      <c r="H31855" s="180"/>
      <c r="I31855" s="180"/>
      <c r="L31855" s="181"/>
      <c r="M31855" s="180"/>
      <c r="N31855" s="180"/>
      <c r="O31855" s="180"/>
    </row>
    <row r="31856" spans="8:15" s="179" customFormat="1" x14ac:dyDescent="0.2">
      <c r="H31856" s="180"/>
      <c r="I31856" s="180"/>
      <c r="L31856" s="181"/>
      <c r="M31856" s="180"/>
      <c r="N31856" s="180"/>
      <c r="O31856" s="180"/>
    </row>
    <row r="31857" spans="8:15" s="179" customFormat="1" x14ac:dyDescent="0.2">
      <c r="H31857" s="180"/>
      <c r="I31857" s="180"/>
      <c r="L31857" s="181"/>
      <c r="M31857" s="180"/>
      <c r="N31857" s="180"/>
      <c r="O31857" s="180"/>
    </row>
    <row r="31858" spans="8:15" s="179" customFormat="1" x14ac:dyDescent="0.2">
      <c r="H31858" s="180"/>
      <c r="I31858" s="180"/>
      <c r="L31858" s="181"/>
      <c r="M31858" s="180"/>
      <c r="N31858" s="180"/>
      <c r="O31858" s="180"/>
    </row>
    <row r="31859" spans="8:15" s="179" customFormat="1" x14ac:dyDescent="0.2">
      <c r="H31859" s="180"/>
      <c r="I31859" s="180"/>
      <c r="L31859" s="181"/>
      <c r="M31859" s="180"/>
      <c r="N31859" s="180"/>
      <c r="O31859" s="180"/>
    </row>
    <row r="31860" spans="8:15" s="179" customFormat="1" x14ac:dyDescent="0.2">
      <c r="H31860" s="180"/>
      <c r="I31860" s="180"/>
      <c r="L31860" s="181"/>
      <c r="M31860" s="180"/>
      <c r="N31860" s="180"/>
      <c r="O31860" s="180"/>
    </row>
    <row r="31861" spans="8:15" s="179" customFormat="1" x14ac:dyDescent="0.2">
      <c r="H31861" s="180"/>
      <c r="I31861" s="180"/>
      <c r="L31861" s="181"/>
      <c r="M31861" s="180"/>
      <c r="N31861" s="180"/>
      <c r="O31861" s="180"/>
    </row>
    <row r="31862" spans="8:15" s="179" customFormat="1" x14ac:dyDescent="0.2">
      <c r="H31862" s="180"/>
      <c r="I31862" s="180"/>
      <c r="L31862" s="181"/>
      <c r="M31862" s="180"/>
      <c r="N31862" s="180"/>
      <c r="O31862" s="180"/>
    </row>
    <row r="31863" spans="8:15" s="179" customFormat="1" x14ac:dyDescent="0.2">
      <c r="H31863" s="180"/>
      <c r="I31863" s="180"/>
      <c r="L31863" s="181"/>
      <c r="M31863" s="180"/>
      <c r="N31863" s="180"/>
      <c r="O31863" s="180"/>
    </row>
    <row r="31864" spans="8:15" s="179" customFormat="1" x14ac:dyDescent="0.2">
      <c r="H31864" s="180"/>
      <c r="I31864" s="180"/>
      <c r="L31864" s="181"/>
      <c r="M31864" s="180"/>
      <c r="N31864" s="180"/>
      <c r="O31864" s="180"/>
    </row>
    <row r="31865" spans="8:15" s="179" customFormat="1" x14ac:dyDescent="0.2">
      <c r="H31865" s="180"/>
      <c r="I31865" s="180"/>
      <c r="L31865" s="181"/>
      <c r="M31865" s="180"/>
      <c r="N31865" s="180"/>
      <c r="O31865" s="180"/>
    </row>
    <row r="31866" spans="8:15" s="179" customFormat="1" x14ac:dyDescent="0.2">
      <c r="H31866" s="180"/>
      <c r="I31866" s="180"/>
      <c r="L31866" s="181"/>
      <c r="M31866" s="180"/>
      <c r="N31866" s="180"/>
      <c r="O31866" s="180"/>
    </row>
    <row r="31867" spans="8:15" s="179" customFormat="1" x14ac:dyDescent="0.2">
      <c r="H31867" s="180"/>
      <c r="I31867" s="180"/>
      <c r="L31867" s="181"/>
      <c r="M31867" s="180"/>
      <c r="N31867" s="180"/>
      <c r="O31867" s="180"/>
    </row>
    <row r="31868" spans="8:15" s="179" customFormat="1" x14ac:dyDescent="0.2">
      <c r="H31868" s="180"/>
      <c r="I31868" s="180"/>
      <c r="L31868" s="181"/>
      <c r="M31868" s="180"/>
      <c r="N31868" s="180"/>
      <c r="O31868" s="180"/>
    </row>
    <row r="31869" spans="8:15" s="179" customFormat="1" x14ac:dyDescent="0.2">
      <c r="H31869" s="180"/>
      <c r="I31869" s="180"/>
      <c r="L31869" s="181"/>
      <c r="M31869" s="180"/>
      <c r="N31869" s="180"/>
      <c r="O31869" s="180"/>
    </row>
    <row r="31870" spans="8:15" s="179" customFormat="1" x14ac:dyDescent="0.2">
      <c r="H31870" s="180"/>
      <c r="I31870" s="180"/>
      <c r="L31870" s="181"/>
      <c r="M31870" s="180"/>
      <c r="N31870" s="180"/>
      <c r="O31870" s="180"/>
    </row>
    <row r="31871" spans="8:15" s="179" customFormat="1" x14ac:dyDescent="0.2">
      <c r="H31871" s="180"/>
      <c r="I31871" s="180"/>
      <c r="L31871" s="181"/>
      <c r="M31871" s="180"/>
      <c r="N31871" s="180"/>
      <c r="O31871" s="180"/>
    </row>
    <row r="31872" spans="8:15" s="179" customFormat="1" x14ac:dyDescent="0.2">
      <c r="H31872" s="180"/>
      <c r="I31872" s="180"/>
      <c r="L31872" s="181"/>
      <c r="M31872" s="180"/>
      <c r="N31872" s="180"/>
      <c r="O31872" s="180"/>
    </row>
    <row r="31873" spans="8:15" s="179" customFormat="1" x14ac:dyDescent="0.2">
      <c r="H31873" s="180"/>
      <c r="I31873" s="180"/>
      <c r="L31873" s="181"/>
      <c r="M31873" s="180"/>
      <c r="N31873" s="180"/>
      <c r="O31873" s="180"/>
    </row>
    <row r="31874" spans="8:15" s="179" customFormat="1" x14ac:dyDescent="0.2">
      <c r="H31874" s="180"/>
      <c r="I31874" s="180"/>
      <c r="L31874" s="181"/>
      <c r="M31874" s="180"/>
      <c r="N31874" s="180"/>
      <c r="O31874" s="180"/>
    </row>
    <row r="31875" spans="8:15" s="179" customFormat="1" x14ac:dyDescent="0.2">
      <c r="H31875" s="180"/>
      <c r="I31875" s="180"/>
      <c r="L31875" s="181"/>
      <c r="M31875" s="180"/>
      <c r="N31875" s="180"/>
      <c r="O31875" s="180"/>
    </row>
    <row r="31876" spans="8:15" s="179" customFormat="1" x14ac:dyDescent="0.2">
      <c r="H31876" s="180"/>
      <c r="I31876" s="180"/>
      <c r="L31876" s="181"/>
      <c r="M31876" s="180"/>
      <c r="N31876" s="180"/>
      <c r="O31876" s="180"/>
    </row>
    <row r="31877" spans="8:15" s="179" customFormat="1" x14ac:dyDescent="0.2">
      <c r="H31877" s="180"/>
      <c r="I31877" s="180"/>
      <c r="L31877" s="181"/>
      <c r="M31877" s="180"/>
      <c r="N31877" s="180"/>
      <c r="O31877" s="180"/>
    </row>
    <row r="31878" spans="8:15" s="179" customFormat="1" x14ac:dyDescent="0.2">
      <c r="H31878" s="180"/>
      <c r="I31878" s="180"/>
      <c r="L31878" s="181"/>
      <c r="M31878" s="180"/>
      <c r="N31878" s="180"/>
      <c r="O31878" s="180"/>
    </row>
    <row r="31879" spans="8:15" s="179" customFormat="1" x14ac:dyDescent="0.2">
      <c r="H31879" s="180"/>
      <c r="I31879" s="180"/>
      <c r="L31879" s="181"/>
      <c r="M31879" s="180"/>
      <c r="N31879" s="180"/>
      <c r="O31879" s="180"/>
    </row>
    <row r="31880" spans="8:15" s="179" customFormat="1" x14ac:dyDescent="0.2">
      <c r="H31880" s="180"/>
      <c r="I31880" s="180"/>
      <c r="L31880" s="181"/>
      <c r="M31880" s="180"/>
      <c r="N31880" s="180"/>
      <c r="O31880" s="180"/>
    </row>
    <row r="31881" spans="8:15" s="179" customFormat="1" x14ac:dyDescent="0.2">
      <c r="H31881" s="180"/>
      <c r="I31881" s="180"/>
      <c r="L31881" s="181"/>
      <c r="M31881" s="180"/>
      <c r="N31881" s="180"/>
      <c r="O31881" s="180"/>
    </row>
    <row r="31882" spans="8:15" s="179" customFormat="1" x14ac:dyDescent="0.2">
      <c r="H31882" s="180"/>
      <c r="I31882" s="180"/>
      <c r="L31882" s="181"/>
      <c r="M31882" s="180"/>
      <c r="N31882" s="180"/>
      <c r="O31882" s="180"/>
    </row>
    <row r="31883" spans="8:15" s="179" customFormat="1" x14ac:dyDescent="0.2">
      <c r="H31883" s="180"/>
      <c r="I31883" s="180"/>
      <c r="L31883" s="181"/>
      <c r="M31883" s="180"/>
      <c r="N31883" s="180"/>
      <c r="O31883" s="180"/>
    </row>
    <row r="31884" spans="8:15" s="179" customFormat="1" x14ac:dyDescent="0.2">
      <c r="H31884" s="180"/>
      <c r="I31884" s="180"/>
      <c r="L31884" s="181"/>
      <c r="M31884" s="180"/>
      <c r="N31884" s="180"/>
      <c r="O31884" s="180"/>
    </row>
    <row r="31885" spans="8:15" s="179" customFormat="1" x14ac:dyDescent="0.2">
      <c r="H31885" s="180"/>
      <c r="I31885" s="180"/>
      <c r="L31885" s="181"/>
      <c r="M31885" s="180"/>
      <c r="N31885" s="180"/>
      <c r="O31885" s="180"/>
    </row>
    <row r="31886" spans="8:15" s="179" customFormat="1" x14ac:dyDescent="0.2">
      <c r="H31886" s="180"/>
      <c r="I31886" s="180"/>
      <c r="L31886" s="181"/>
      <c r="M31886" s="180"/>
      <c r="N31886" s="180"/>
      <c r="O31886" s="180"/>
    </row>
    <row r="31887" spans="8:15" s="179" customFormat="1" x14ac:dyDescent="0.2">
      <c r="H31887" s="180"/>
      <c r="I31887" s="180"/>
      <c r="L31887" s="181"/>
      <c r="M31887" s="180"/>
      <c r="N31887" s="180"/>
      <c r="O31887" s="180"/>
    </row>
    <row r="31888" spans="8:15" s="179" customFormat="1" x14ac:dyDescent="0.2">
      <c r="H31888" s="180"/>
      <c r="I31888" s="180"/>
      <c r="L31888" s="181"/>
      <c r="M31888" s="180"/>
      <c r="N31888" s="180"/>
      <c r="O31888" s="180"/>
    </row>
    <row r="31889" spans="8:15" s="179" customFormat="1" x14ac:dyDescent="0.2">
      <c r="H31889" s="180"/>
      <c r="I31889" s="180"/>
      <c r="L31889" s="181"/>
      <c r="M31889" s="180"/>
      <c r="N31889" s="180"/>
      <c r="O31889" s="180"/>
    </row>
    <row r="31890" spans="8:15" s="179" customFormat="1" x14ac:dyDescent="0.2">
      <c r="H31890" s="180"/>
      <c r="I31890" s="180"/>
      <c r="L31890" s="181"/>
      <c r="M31890" s="180"/>
      <c r="N31890" s="180"/>
      <c r="O31890" s="180"/>
    </row>
    <row r="31891" spans="8:15" s="179" customFormat="1" x14ac:dyDescent="0.2">
      <c r="H31891" s="180"/>
      <c r="I31891" s="180"/>
      <c r="L31891" s="181"/>
      <c r="M31891" s="180"/>
      <c r="N31891" s="180"/>
      <c r="O31891" s="180"/>
    </row>
    <row r="31892" spans="8:15" s="179" customFormat="1" x14ac:dyDescent="0.2">
      <c r="H31892" s="180"/>
      <c r="I31892" s="180"/>
      <c r="L31892" s="181"/>
      <c r="M31892" s="180"/>
      <c r="N31892" s="180"/>
      <c r="O31892" s="180"/>
    </row>
    <row r="31893" spans="8:15" s="179" customFormat="1" x14ac:dyDescent="0.2">
      <c r="H31893" s="180"/>
      <c r="I31893" s="180"/>
      <c r="L31893" s="181"/>
      <c r="M31893" s="180"/>
      <c r="N31893" s="180"/>
      <c r="O31893" s="180"/>
    </row>
    <row r="31894" spans="8:15" s="179" customFormat="1" x14ac:dyDescent="0.2">
      <c r="H31894" s="180"/>
      <c r="I31894" s="180"/>
      <c r="L31894" s="181"/>
      <c r="M31894" s="180"/>
      <c r="N31894" s="180"/>
      <c r="O31894" s="180"/>
    </row>
    <row r="31895" spans="8:15" s="179" customFormat="1" x14ac:dyDescent="0.2">
      <c r="H31895" s="180"/>
      <c r="I31895" s="180"/>
      <c r="L31895" s="181"/>
      <c r="M31895" s="180"/>
      <c r="N31895" s="180"/>
      <c r="O31895" s="180"/>
    </row>
    <row r="31896" spans="8:15" s="179" customFormat="1" x14ac:dyDescent="0.2">
      <c r="H31896" s="180"/>
      <c r="I31896" s="180"/>
      <c r="L31896" s="181"/>
      <c r="M31896" s="180"/>
      <c r="N31896" s="180"/>
      <c r="O31896" s="180"/>
    </row>
    <row r="31897" spans="8:15" s="179" customFormat="1" x14ac:dyDescent="0.2">
      <c r="H31897" s="180"/>
      <c r="I31897" s="180"/>
      <c r="L31897" s="181"/>
      <c r="M31897" s="180"/>
      <c r="N31897" s="180"/>
      <c r="O31897" s="180"/>
    </row>
    <row r="31898" spans="8:15" s="179" customFormat="1" x14ac:dyDescent="0.2">
      <c r="H31898" s="180"/>
      <c r="I31898" s="180"/>
      <c r="L31898" s="181"/>
      <c r="M31898" s="180"/>
      <c r="N31898" s="180"/>
      <c r="O31898" s="180"/>
    </row>
    <row r="31899" spans="8:15" s="179" customFormat="1" x14ac:dyDescent="0.2">
      <c r="H31899" s="180"/>
      <c r="I31899" s="180"/>
      <c r="L31899" s="181"/>
      <c r="M31899" s="180"/>
      <c r="N31899" s="180"/>
      <c r="O31899" s="180"/>
    </row>
    <row r="31900" spans="8:15" s="179" customFormat="1" x14ac:dyDescent="0.2">
      <c r="H31900" s="180"/>
      <c r="I31900" s="180"/>
      <c r="L31900" s="181"/>
      <c r="M31900" s="180"/>
      <c r="N31900" s="180"/>
      <c r="O31900" s="180"/>
    </row>
    <row r="31901" spans="8:15" s="179" customFormat="1" x14ac:dyDescent="0.2">
      <c r="H31901" s="180"/>
      <c r="I31901" s="180"/>
      <c r="L31901" s="181"/>
      <c r="M31901" s="180"/>
      <c r="N31901" s="180"/>
      <c r="O31901" s="180"/>
    </row>
    <row r="31902" spans="8:15" s="179" customFormat="1" x14ac:dyDescent="0.2">
      <c r="H31902" s="180"/>
      <c r="I31902" s="180"/>
      <c r="L31902" s="181"/>
      <c r="M31902" s="180"/>
      <c r="N31902" s="180"/>
      <c r="O31902" s="180"/>
    </row>
    <row r="31903" spans="8:15" s="179" customFormat="1" x14ac:dyDescent="0.2">
      <c r="H31903" s="180"/>
      <c r="I31903" s="180"/>
      <c r="L31903" s="181"/>
      <c r="M31903" s="180"/>
      <c r="N31903" s="180"/>
      <c r="O31903" s="180"/>
    </row>
    <row r="31904" spans="8:15" s="179" customFormat="1" x14ac:dyDescent="0.2">
      <c r="H31904" s="180"/>
      <c r="I31904" s="180"/>
      <c r="L31904" s="181"/>
      <c r="M31904" s="180"/>
      <c r="N31904" s="180"/>
      <c r="O31904" s="180"/>
    </row>
    <row r="31905" spans="8:15" s="179" customFormat="1" x14ac:dyDescent="0.2">
      <c r="H31905" s="180"/>
      <c r="I31905" s="180"/>
      <c r="L31905" s="181"/>
      <c r="M31905" s="180"/>
      <c r="N31905" s="180"/>
      <c r="O31905" s="180"/>
    </row>
    <row r="31906" spans="8:15" s="179" customFormat="1" x14ac:dyDescent="0.2">
      <c r="H31906" s="180"/>
      <c r="I31906" s="180"/>
      <c r="L31906" s="181"/>
      <c r="M31906" s="180"/>
      <c r="N31906" s="180"/>
      <c r="O31906" s="180"/>
    </row>
    <row r="31907" spans="8:15" s="179" customFormat="1" x14ac:dyDescent="0.2">
      <c r="H31907" s="180"/>
      <c r="I31907" s="180"/>
      <c r="L31907" s="181"/>
      <c r="M31907" s="180"/>
      <c r="N31907" s="180"/>
      <c r="O31907" s="180"/>
    </row>
    <row r="31908" spans="8:15" s="179" customFormat="1" x14ac:dyDescent="0.2">
      <c r="H31908" s="180"/>
      <c r="I31908" s="180"/>
      <c r="L31908" s="181"/>
      <c r="M31908" s="180"/>
      <c r="N31908" s="180"/>
      <c r="O31908" s="180"/>
    </row>
    <row r="31909" spans="8:15" s="179" customFormat="1" x14ac:dyDescent="0.2">
      <c r="H31909" s="180"/>
      <c r="I31909" s="180"/>
      <c r="L31909" s="181"/>
      <c r="M31909" s="180"/>
      <c r="N31909" s="180"/>
      <c r="O31909" s="180"/>
    </row>
    <row r="31910" spans="8:15" s="179" customFormat="1" x14ac:dyDescent="0.2">
      <c r="H31910" s="180"/>
      <c r="I31910" s="180"/>
      <c r="L31910" s="181"/>
      <c r="M31910" s="180"/>
      <c r="N31910" s="180"/>
      <c r="O31910" s="180"/>
    </row>
    <row r="31911" spans="8:15" s="179" customFormat="1" x14ac:dyDescent="0.2">
      <c r="H31911" s="180"/>
      <c r="I31911" s="180"/>
      <c r="L31911" s="181"/>
      <c r="M31911" s="180"/>
      <c r="N31911" s="180"/>
      <c r="O31911" s="180"/>
    </row>
    <row r="31912" spans="8:15" s="179" customFormat="1" x14ac:dyDescent="0.2">
      <c r="H31912" s="180"/>
      <c r="I31912" s="180"/>
      <c r="L31912" s="181"/>
      <c r="M31912" s="180"/>
      <c r="N31912" s="180"/>
      <c r="O31912" s="180"/>
    </row>
    <row r="31913" spans="8:15" s="179" customFormat="1" x14ac:dyDescent="0.2">
      <c r="H31913" s="180"/>
      <c r="I31913" s="180"/>
      <c r="L31913" s="181"/>
      <c r="M31913" s="180"/>
      <c r="N31913" s="180"/>
      <c r="O31913" s="180"/>
    </row>
    <row r="31914" spans="8:15" s="179" customFormat="1" x14ac:dyDescent="0.2">
      <c r="H31914" s="180"/>
      <c r="I31914" s="180"/>
      <c r="L31914" s="181"/>
      <c r="M31914" s="180"/>
      <c r="N31914" s="180"/>
      <c r="O31914" s="180"/>
    </row>
    <row r="31915" spans="8:15" s="179" customFormat="1" x14ac:dyDescent="0.2">
      <c r="H31915" s="180"/>
      <c r="I31915" s="180"/>
      <c r="L31915" s="181"/>
      <c r="M31915" s="180"/>
      <c r="N31915" s="180"/>
      <c r="O31915" s="180"/>
    </row>
    <row r="31916" spans="8:15" s="179" customFormat="1" x14ac:dyDescent="0.2">
      <c r="H31916" s="180"/>
      <c r="I31916" s="180"/>
      <c r="L31916" s="181"/>
      <c r="M31916" s="180"/>
      <c r="N31916" s="180"/>
      <c r="O31916" s="180"/>
    </row>
    <row r="31917" spans="8:15" s="179" customFormat="1" x14ac:dyDescent="0.2">
      <c r="H31917" s="180"/>
      <c r="I31917" s="180"/>
      <c r="L31917" s="181"/>
      <c r="M31917" s="180"/>
      <c r="N31917" s="180"/>
      <c r="O31917" s="180"/>
    </row>
    <row r="31918" spans="8:15" s="179" customFormat="1" x14ac:dyDescent="0.2">
      <c r="H31918" s="180"/>
      <c r="I31918" s="180"/>
      <c r="L31918" s="181"/>
      <c r="M31918" s="180"/>
      <c r="N31918" s="180"/>
      <c r="O31918" s="180"/>
    </row>
    <row r="31919" spans="8:15" s="179" customFormat="1" x14ac:dyDescent="0.2">
      <c r="H31919" s="180"/>
      <c r="I31919" s="180"/>
      <c r="L31919" s="181"/>
      <c r="M31919" s="180"/>
      <c r="N31919" s="180"/>
      <c r="O31919" s="180"/>
    </row>
    <row r="31920" spans="8:15" s="179" customFormat="1" x14ac:dyDescent="0.2">
      <c r="H31920" s="180"/>
      <c r="I31920" s="180"/>
      <c r="L31920" s="181"/>
      <c r="M31920" s="180"/>
      <c r="N31920" s="180"/>
      <c r="O31920" s="180"/>
    </row>
    <row r="31921" spans="8:15" s="179" customFormat="1" x14ac:dyDescent="0.2">
      <c r="H31921" s="180"/>
      <c r="I31921" s="180"/>
      <c r="L31921" s="181"/>
      <c r="M31921" s="180"/>
      <c r="N31921" s="180"/>
      <c r="O31921" s="180"/>
    </row>
    <row r="31922" spans="8:15" s="179" customFormat="1" x14ac:dyDescent="0.2">
      <c r="H31922" s="180"/>
      <c r="I31922" s="180"/>
      <c r="L31922" s="181"/>
      <c r="M31922" s="180"/>
      <c r="N31922" s="180"/>
      <c r="O31922" s="180"/>
    </row>
    <row r="31923" spans="8:15" s="179" customFormat="1" x14ac:dyDescent="0.2">
      <c r="H31923" s="180"/>
      <c r="I31923" s="180"/>
      <c r="L31923" s="181"/>
      <c r="M31923" s="180"/>
      <c r="N31923" s="180"/>
      <c r="O31923" s="180"/>
    </row>
    <row r="31924" spans="8:15" s="179" customFormat="1" x14ac:dyDescent="0.2">
      <c r="H31924" s="180"/>
      <c r="I31924" s="180"/>
      <c r="L31924" s="181"/>
      <c r="M31924" s="180"/>
      <c r="N31924" s="180"/>
      <c r="O31924" s="180"/>
    </row>
    <row r="31925" spans="8:15" s="179" customFormat="1" x14ac:dyDescent="0.2">
      <c r="H31925" s="180"/>
      <c r="I31925" s="180"/>
      <c r="L31925" s="181"/>
      <c r="M31925" s="180"/>
      <c r="N31925" s="180"/>
      <c r="O31925" s="180"/>
    </row>
    <row r="31926" spans="8:15" s="179" customFormat="1" x14ac:dyDescent="0.2">
      <c r="H31926" s="180"/>
      <c r="I31926" s="180"/>
      <c r="L31926" s="181"/>
      <c r="M31926" s="180"/>
      <c r="N31926" s="180"/>
      <c r="O31926" s="180"/>
    </row>
    <row r="31927" spans="8:15" s="179" customFormat="1" x14ac:dyDescent="0.2">
      <c r="H31927" s="180"/>
      <c r="I31927" s="180"/>
      <c r="L31927" s="181"/>
      <c r="M31927" s="180"/>
      <c r="N31927" s="180"/>
      <c r="O31927" s="180"/>
    </row>
    <row r="31928" spans="8:15" s="179" customFormat="1" x14ac:dyDescent="0.2">
      <c r="H31928" s="180"/>
      <c r="I31928" s="180"/>
      <c r="L31928" s="181"/>
      <c r="M31928" s="180"/>
      <c r="N31928" s="180"/>
      <c r="O31928" s="180"/>
    </row>
    <row r="31929" spans="8:15" s="179" customFormat="1" x14ac:dyDescent="0.2">
      <c r="H31929" s="180"/>
      <c r="I31929" s="180"/>
      <c r="L31929" s="181"/>
      <c r="M31929" s="180"/>
      <c r="N31929" s="180"/>
      <c r="O31929" s="180"/>
    </row>
    <row r="31930" spans="8:15" s="179" customFormat="1" x14ac:dyDescent="0.2">
      <c r="H31930" s="180"/>
      <c r="I31930" s="180"/>
      <c r="L31930" s="181"/>
      <c r="M31930" s="180"/>
      <c r="N31930" s="180"/>
      <c r="O31930" s="180"/>
    </row>
    <row r="31931" spans="8:15" s="179" customFormat="1" x14ac:dyDescent="0.2">
      <c r="H31931" s="180"/>
      <c r="I31931" s="180"/>
      <c r="L31931" s="181"/>
      <c r="M31931" s="180"/>
      <c r="N31931" s="180"/>
      <c r="O31931" s="180"/>
    </row>
    <row r="31932" spans="8:15" s="179" customFormat="1" x14ac:dyDescent="0.2">
      <c r="H31932" s="180"/>
      <c r="I31932" s="180"/>
      <c r="L31932" s="181"/>
      <c r="M31932" s="180"/>
      <c r="N31932" s="180"/>
      <c r="O31932" s="180"/>
    </row>
    <row r="31933" spans="8:15" s="179" customFormat="1" x14ac:dyDescent="0.2">
      <c r="H31933" s="180"/>
      <c r="I31933" s="180"/>
      <c r="L31933" s="181"/>
      <c r="M31933" s="180"/>
      <c r="N31933" s="180"/>
      <c r="O31933" s="180"/>
    </row>
    <row r="31934" spans="8:15" s="179" customFormat="1" x14ac:dyDescent="0.2">
      <c r="H31934" s="180"/>
      <c r="I31934" s="180"/>
      <c r="L31934" s="181"/>
      <c r="M31934" s="180"/>
      <c r="N31934" s="180"/>
      <c r="O31934" s="180"/>
    </row>
    <row r="31935" spans="8:15" s="179" customFormat="1" x14ac:dyDescent="0.2">
      <c r="H31935" s="180"/>
      <c r="I31935" s="180"/>
      <c r="L31935" s="181"/>
      <c r="M31935" s="180"/>
      <c r="N31935" s="180"/>
      <c r="O31935" s="180"/>
    </row>
    <row r="31936" spans="8:15" s="179" customFormat="1" x14ac:dyDescent="0.2">
      <c r="H31936" s="180"/>
      <c r="I31936" s="180"/>
      <c r="L31936" s="181"/>
      <c r="M31936" s="180"/>
      <c r="N31936" s="180"/>
      <c r="O31936" s="180"/>
    </row>
    <row r="31937" spans="8:15" s="179" customFormat="1" x14ac:dyDescent="0.2">
      <c r="H31937" s="180"/>
      <c r="I31937" s="180"/>
      <c r="L31937" s="181"/>
      <c r="M31937" s="180"/>
      <c r="N31937" s="180"/>
      <c r="O31937" s="180"/>
    </row>
    <row r="31938" spans="8:15" s="179" customFormat="1" x14ac:dyDescent="0.2">
      <c r="H31938" s="180"/>
      <c r="I31938" s="180"/>
      <c r="L31938" s="181"/>
      <c r="M31938" s="180"/>
      <c r="N31938" s="180"/>
      <c r="O31938" s="180"/>
    </row>
    <row r="31939" spans="8:15" s="179" customFormat="1" x14ac:dyDescent="0.2">
      <c r="H31939" s="180"/>
      <c r="I31939" s="180"/>
      <c r="L31939" s="181"/>
      <c r="M31939" s="180"/>
      <c r="N31939" s="180"/>
      <c r="O31939" s="180"/>
    </row>
    <row r="31940" spans="8:15" s="179" customFormat="1" x14ac:dyDescent="0.2">
      <c r="H31940" s="180"/>
      <c r="I31940" s="180"/>
      <c r="L31940" s="181"/>
      <c r="M31940" s="180"/>
      <c r="N31940" s="180"/>
      <c r="O31940" s="180"/>
    </row>
    <row r="31941" spans="8:15" s="179" customFormat="1" x14ac:dyDescent="0.2">
      <c r="H31941" s="180"/>
      <c r="I31941" s="180"/>
      <c r="L31941" s="181"/>
      <c r="M31941" s="180"/>
      <c r="N31941" s="180"/>
      <c r="O31941" s="180"/>
    </row>
    <row r="31942" spans="8:15" s="179" customFormat="1" x14ac:dyDescent="0.2">
      <c r="H31942" s="180"/>
      <c r="I31942" s="180"/>
      <c r="L31942" s="181"/>
      <c r="M31942" s="180"/>
      <c r="N31942" s="180"/>
      <c r="O31942" s="180"/>
    </row>
    <row r="31943" spans="8:15" s="179" customFormat="1" x14ac:dyDescent="0.2">
      <c r="H31943" s="180"/>
      <c r="I31943" s="180"/>
      <c r="L31943" s="181"/>
      <c r="M31943" s="180"/>
      <c r="N31943" s="180"/>
      <c r="O31943" s="180"/>
    </row>
    <row r="31944" spans="8:15" s="179" customFormat="1" x14ac:dyDescent="0.2">
      <c r="H31944" s="180"/>
      <c r="I31944" s="180"/>
      <c r="L31944" s="181"/>
      <c r="M31944" s="180"/>
      <c r="N31944" s="180"/>
      <c r="O31944" s="180"/>
    </row>
    <row r="31945" spans="8:15" s="179" customFormat="1" x14ac:dyDescent="0.2">
      <c r="H31945" s="180"/>
      <c r="I31945" s="180"/>
      <c r="L31945" s="181"/>
      <c r="M31945" s="180"/>
      <c r="N31945" s="180"/>
      <c r="O31945" s="180"/>
    </row>
    <row r="31946" spans="8:15" s="179" customFormat="1" x14ac:dyDescent="0.2">
      <c r="H31946" s="180"/>
      <c r="I31946" s="180"/>
      <c r="L31946" s="181"/>
      <c r="M31946" s="180"/>
      <c r="N31946" s="180"/>
      <c r="O31946" s="180"/>
    </row>
    <row r="31947" spans="8:15" s="179" customFormat="1" x14ac:dyDescent="0.2">
      <c r="H31947" s="180"/>
      <c r="I31947" s="180"/>
      <c r="L31947" s="181"/>
      <c r="M31947" s="180"/>
      <c r="N31947" s="180"/>
      <c r="O31947" s="180"/>
    </row>
    <row r="31948" spans="8:15" s="179" customFormat="1" x14ac:dyDescent="0.2">
      <c r="H31948" s="180"/>
      <c r="I31948" s="180"/>
      <c r="L31948" s="181"/>
      <c r="M31948" s="180"/>
      <c r="N31948" s="180"/>
      <c r="O31948" s="180"/>
    </row>
    <row r="31949" spans="8:15" s="179" customFormat="1" x14ac:dyDescent="0.2">
      <c r="H31949" s="180"/>
      <c r="I31949" s="180"/>
      <c r="L31949" s="181"/>
      <c r="M31949" s="180"/>
      <c r="N31949" s="180"/>
      <c r="O31949" s="180"/>
    </row>
    <row r="31950" spans="8:15" s="179" customFormat="1" x14ac:dyDescent="0.2">
      <c r="H31950" s="180"/>
      <c r="I31950" s="180"/>
      <c r="L31950" s="181"/>
      <c r="M31950" s="180"/>
      <c r="N31950" s="180"/>
      <c r="O31950" s="180"/>
    </row>
    <row r="31951" spans="8:15" s="179" customFormat="1" x14ac:dyDescent="0.2">
      <c r="H31951" s="180"/>
      <c r="I31951" s="180"/>
      <c r="L31951" s="181"/>
      <c r="M31951" s="180"/>
      <c r="N31951" s="180"/>
      <c r="O31951" s="180"/>
    </row>
    <row r="31952" spans="8:15" s="179" customFormat="1" x14ac:dyDescent="0.2">
      <c r="H31952" s="180"/>
      <c r="I31952" s="180"/>
      <c r="L31952" s="181"/>
      <c r="M31952" s="180"/>
      <c r="N31952" s="180"/>
      <c r="O31952" s="180"/>
    </row>
    <row r="31953" spans="8:15" s="179" customFormat="1" x14ac:dyDescent="0.2">
      <c r="H31953" s="180"/>
      <c r="I31953" s="180"/>
      <c r="L31953" s="181"/>
      <c r="M31953" s="180"/>
      <c r="N31953" s="180"/>
      <c r="O31953" s="180"/>
    </row>
    <row r="31954" spans="8:15" s="179" customFormat="1" x14ac:dyDescent="0.2">
      <c r="H31954" s="180"/>
      <c r="I31954" s="180"/>
      <c r="L31954" s="181"/>
      <c r="M31954" s="180"/>
      <c r="N31954" s="180"/>
      <c r="O31954" s="180"/>
    </row>
    <row r="31955" spans="8:15" s="179" customFormat="1" x14ac:dyDescent="0.2">
      <c r="H31955" s="180"/>
      <c r="I31955" s="180"/>
      <c r="L31955" s="181"/>
      <c r="M31955" s="180"/>
      <c r="N31955" s="180"/>
      <c r="O31955" s="180"/>
    </row>
    <row r="31956" spans="8:15" s="179" customFormat="1" x14ac:dyDescent="0.2">
      <c r="H31956" s="180"/>
      <c r="I31956" s="180"/>
      <c r="L31956" s="181"/>
      <c r="M31956" s="180"/>
      <c r="N31956" s="180"/>
      <c r="O31956" s="180"/>
    </row>
    <row r="31957" spans="8:15" s="179" customFormat="1" x14ac:dyDescent="0.2">
      <c r="H31957" s="180"/>
      <c r="I31957" s="180"/>
      <c r="L31957" s="181"/>
      <c r="M31957" s="180"/>
      <c r="N31957" s="180"/>
      <c r="O31957" s="180"/>
    </row>
    <row r="31958" spans="8:15" s="179" customFormat="1" x14ac:dyDescent="0.2">
      <c r="H31958" s="180"/>
      <c r="I31958" s="180"/>
      <c r="L31958" s="181"/>
      <c r="M31958" s="180"/>
      <c r="N31958" s="180"/>
      <c r="O31958" s="180"/>
    </row>
    <row r="31959" spans="8:15" s="179" customFormat="1" x14ac:dyDescent="0.2">
      <c r="H31959" s="180"/>
      <c r="I31959" s="180"/>
      <c r="L31959" s="181"/>
      <c r="M31959" s="180"/>
      <c r="N31959" s="180"/>
      <c r="O31959" s="180"/>
    </row>
    <row r="31960" spans="8:15" s="179" customFormat="1" x14ac:dyDescent="0.2">
      <c r="H31960" s="180"/>
      <c r="I31960" s="180"/>
      <c r="L31960" s="181"/>
      <c r="M31960" s="180"/>
      <c r="N31960" s="180"/>
      <c r="O31960" s="180"/>
    </row>
    <row r="31961" spans="8:15" s="179" customFormat="1" x14ac:dyDescent="0.2">
      <c r="H31961" s="180"/>
      <c r="I31961" s="180"/>
      <c r="L31961" s="181"/>
      <c r="M31961" s="180"/>
      <c r="N31961" s="180"/>
      <c r="O31961" s="180"/>
    </row>
    <row r="31962" spans="8:15" s="179" customFormat="1" x14ac:dyDescent="0.2">
      <c r="H31962" s="180"/>
      <c r="I31962" s="180"/>
      <c r="L31962" s="181"/>
      <c r="M31962" s="180"/>
      <c r="N31962" s="180"/>
      <c r="O31962" s="180"/>
    </row>
    <row r="31963" spans="8:15" s="179" customFormat="1" x14ac:dyDescent="0.2">
      <c r="H31963" s="180"/>
      <c r="I31963" s="180"/>
      <c r="L31963" s="181"/>
      <c r="M31963" s="180"/>
      <c r="N31963" s="180"/>
      <c r="O31963" s="180"/>
    </row>
    <row r="31964" spans="8:15" s="179" customFormat="1" x14ac:dyDescent="0.2">
      <c r="H31964" s="180"/>
      <c r="I31964" s="180"/>
      <c r="L31964" s="181"/>
      <c r="M31964" s="180"/>
      <c r="N31964" s="180"/>
      <c r="O31964" s="180"/>
    </row>
    <row r="31965" spans="8:15" s="179" customFormat="1" x14ac:dyDescent="0.2">
      <c r="H31965" s="180"/>
      <c r="I31965" s="180"/>
      <c r="L31965" s="181"/>
      <c r="M31965" s="180"/>
      <c r="N31965" s="180"/>
      <c r="O31965" s="180"/>
    </row>
    <row r="31966" spans="8:15" s="179" customFormat="1" x14ac:dyDescent="0.2">
      <c r="H31966" s="180"/>
      <c r="I31966" s="180"/>
      <c r="L31966" s="181"/>
      <c r="M31966" s="180"/>
      <c r="N31966" s="180"/>
      <c r="O31966" s="180"/>
    </row>
    <row r="31967" spans="8:15" s="179" customFormat="1" x14ac:dyDescent="0.2">
      <c r="H31967" s="180"/>
      <c r="I31967" s="180"/>
      <c r="L31967" s="181"/>
      <c r="M31967" s="180"/>
      <c r="N31967" s="180"/>
      <c r="O31967" s="180"/>
    </row>
    <row r="31968" spans="8:15" s="179" customFormat="1" x14ac:dyDescent="0.2">
      <c r="H31968" s="180"/>
      <c r="I31968" s="180"/>
      <c r="L31968" s="181"/>
      <c r="M31968" s="180"/>
      <c r="N31968" s="180"/>
      <c r="O31968" s="180"/>
    </row>
    <row r="31969" spans="8:15" s="179" customFormat="1" x14ac:dyDescent="0.2">
      <c r="H31969" s="180"/>
      <c r="I31969" s="180"/>
      <c r="L31969" s="181"/>
      <c r="M31969" s="180"/>
      <c r="N31969" s="180"/>
      <c r="O31969" s="180"/>
    </row>
    <row r="31970" spans="8:15" s="179" customFormat="1" x14ac:dyDescent="0.2">
      <c r="H31970" s="180"/>
      <c r="I31970" s="180"/>
      <c r="L31970" s="181"/>
      <c r="M31970" s="180"/>
      <c r="N31970" s="180"/>
      <c r="O31970" s="180"/>
    </row>
    <row r="31971" spans="8:15" s="179" customFormat="1" x14ac:dyDescent="0.2">
      <c r="H31971" s="180"/>
      <c r="I31971" s="180"/>
      <c r="L31971" s="181"/>
      <c r="M31971" s="180"/>
      <c r="N31971" s="180"/>
      <c r="O31971" s="180"/>
    </row>
    <row r="31972" spans="8:15" s="179" customFormat="1" x14ac:dyDescent="0.2">
      <c r="H31972" s="180"/>
      <c r="I31972" s="180"/>
      <c r="L31972" s="181"/>
      <c r="M31972" s="180"/>
      <c r="N31972" s="180"/>
      <c r="O31972" s="180"/>
    </row>
    <row r="31973" spans="8:15" s="179" customFormat="1" x14ac:dyDescent="0.2">
      <c r="H31973" s="180"/>
      <c r="I31973" s="180"/>
      <c r="L31973" s="181"/>
      <c r="M31973" s="180"/>
      <c r="N31973" s="180"/>
      <c r="O31973" s="180"/>
    </row>
    <row r="31974" spans="8:15" s="179" customFormat="1" x14ac:dyDescent="0.2">
      <c r="H31974" s="180"/>
      <c r="I31974" s="180"/>
      <c r="L31974" s="181"/>
      <c r="M31974" s="180"/>
      <c r="N31974" s="180"/>
      <c r="O31974" s="180"/>
    </row>
    <row r="31975" spans="8:15" s="179" customFormat="1" x14ac:dyDescent="0.2">
      <c r="H31975" s="180"/>
      <c r="I31975" s="180"/>
      <c r="L31975" s="181"/>
      <c r="M31975" s="180"/>
      <c r="N31975" s="180"/>
      <c r="O31975" s="180"/>
    </row>
    <row r="31976" spans="8:15" s="179" customFormat="1" x14ac:dyDescent="0.2">
      <c r="H31976" s="180"/>
      <c r="I31976" s="180"/>
      <c r="L31976" s="181"/>
      <c r="M31976" s="180"/>
      <c r="N31976" s="180"/>
      <c r="O31976" s="180"/>
    </row>
    <row r="31977" spans="8:15" s="179" customFormat="1" x14ac:dyDescent="0.2">
      <c r="H31977" s="180"/>
      <c r="I31977" s="180"/>
      <c r="L31977" s="181"/>
      <c r="M31977" s="180"/>
      <c r="N31977" s="180"/>
      <c r="O31977" s="180"/>
    </row>
    <row r="31978" spans="8:15" s="179" customFormat="1" x14ac:dyDescent="0.2">
      <c r="H31978" s="180"/>
      <c r="I31978" s="180"/>
      <c r="L31978" s="181"/>
      <c r="M31978" s="180"/>
      <c r="N31978" s="180"/>
      <c r="O31978" s="180"/>
    </row>
    <row r="31979" spans="8:15" s="179" customFormat="1" x14ac:dyDescent="0.2">
      <c r="H31979" s="180"/>
      <c r="I31979" s="180"/>
      <c r="L31979" s="181"/>
      <c r="M31979" s="180"/>
      <c r="N31979" s="180"/>
      <c r="O31979" s="180"/>
    </row>
    <row r="31980" spans="8:15" s="179" customFormat="1" x14ac:dyDescent="0.2">
      <c r="H31980" s="180"/>
      <c r="I31980" s="180"/>
      <c r="L31980" s="181"/>
      <c r="M31980" s="180"/>
      <c r="N31980" s="180"/>
      <c r="O31980" s="180"/>
    </row>
    <row r="31981" spans="8:15" s="179" customFormat="1" x14ac:dyDescent="0.2">
      <c r="H31981" s="180"/>
      <c r="I31981" s="180"/>
      <c r="L31981" s="181"/>
      <c r="M31981" s="180"/>
      <c r="N31981" s="180"/>
      <c r="O31981" s="180"/>
    </row>
    <row r="31982" spans="8:15" s="179" customFormat="1" x14ac:dyDescent="0.2">
      <c r="H31982" s="180"/>
      <c r="I31982" s="180"/>
      <c r="L31982" s="181"/>
      <c r="M31982" s="180"/>
      <c r="N31982" s="180"/>
      <c r="O31982" s="180"/>
    </row>
    <row r="31983" spans="8:15" s="179" customFormat="1" x14ac:dyDescent="0.2">
      <c r="H31983" s="180"/>
      <c r="I31983" s="180"/>
      <c r="L31983" s="181"/>
      <c r="M31983" s="180"/>
      <c r="N31983" s="180"/>
      <c r="O31983" s="180"/>
    </row>
    <row r="31984" spans="8:15" s="179" customFormat="1" x14ac:dyDescent="0.2">
      <c r="H31984" s="180"/>
      <c r="I31984" s="180"/>
      <c r="L31984" s="181"/>
      <c r="M31984" s="180"/>
      <c r="N31984" s="180"/>
      <c r="O31984" s="180"/>
    </row>
    <row r="31985" spans="8:15" s="179" customFormat="1" x14ac:dyDescent="0.2">
      <c r="H31985" s="180"/>
      <c r="I31985" s="180"/>
      <c r="L31985" s="181"/>
      <c r="M31985" s="180"/>
      <c r="N31985" s="180"/>
      <c r="O31985" s="180"/>
    </row>
    <row r="31986" spans="8:15" s="179" customFormat="1" x14ac:dyDescent="0.2">
      <c r="H31986" s="180"/>
      <c r="I31986" s="180"/>
      <c r="L31986" s="181"/>
      <c r="M31986" s="180"/>
      <c r="N31986" s="180"/>
      <c r="O31986" s="180"/>
    </row>
    <row r="31987" spans="8:15" s="179" customFormat="1" x14ac:dyDescent="0.2">
      <c r="H31987" s="180"/>
      <c r="I31987" s="180"/>
      <c r="L31987" s="181"/>
      <c r="M31987" s="180"/>
      <c r="N31987" s="180"/>
      <c r="O31987" s="180"/>
    </row>
    <row r="31988" spans="8:15" s="179" customFormat="1" x14ac:dyDescent="0.2">
      <c r="H31988" s="180"/>
      <c r="I31988" s="180"/>
      <c r="L31988" s="181"/>
      <c r="M31988" s="180"/>
      <c r="N31988" s="180"/>
      <c r="O31988" s="180"/>
    </row>
    <row r="31989" spans="8:15" s="179" customFormat="1" x14ac:dyDescent="0.2">
      <c r="H31989" s="180"/>
      <c r="I31989" s="180"/>
      <c r="L31989" s="181"/>
      <c r="M31989" s="180"/>
      <c r="N31989" s="180"/>
      <c r="O31989" s="180"/>
    </row>
    <row r="31990" spans="8:15" s="179" customFormat="1" x14ac:dyDescent="0.2">
      <c r="H31990" s="180"/>
      <c r="I31990" s="180"/>
      <c r="L31990" s="181"/>
      <c r="M31990" s="180"/>
      <c r="N31990" s="180"/>
      <c r="O31990" s="180"/>
    </row>
    <row r="31991" spans="8:15" s="179" customFormat="1" x14ac:dyDescent="0.2">
      <c r="H31991" s="180"/>
      <c r="I31991" s="180"/>
      <c r="L31991" s="181"/>
      <c r="M31991" s="180"/>
      <c r="N31991" s="180"/>
      <c r="O31991" s="180"/>
    </row>
    <row r="31992" spans="8:15" s="179" customFormat="1" x14ac:dyDescent="0.2">
      <c r="H31992" s="180"/>
      <c r="I31992" s="180"/>
      <c r="L31992" s="181"/>
      <c r="M31992" s="180"/>
      <c r="N31992" s="180"/>
      <c r="O31992" s="180"/>
    </row>
    <row r="31993" spans="8:15" s="179" customFormat="1" x14ac:dyDescent="0.2">
      <c r="H31993" s="180"/>
      <c r="I31993" s="180"/>
      <c r="L31993" s="181"/>
      <c r="M31993" s="180"/>
      <c r="N31993" s="180"/>
      <c r="O31993" s="180"/>
    </row>
    <row r="31994" spans="8:15" s="179" customFormat="1" x14ac:dyDescent="0.2">
      <c r="H31994" s="180"/>
      <c r="I31994" s="180"/>
      <c r="L31994" s="181"/>
      <c r="M31994" s="180"/>
      <c r="N31994" s="180"/>
      <c r="O31994" s="180"/>
    </row>
    <row r="31995" spans="8:15" s="179" customFormat="1" x14ac:dyDescent="0.2">
      <c r="H31995" s="180"/>
      <c r="I31995" s="180"/>
      <c r="L31995" s="181"/>
      <c r="M31995" s="180"/>
      <c r="N31995" s="180"/>
      <c r="O31995" s="180"/>
    </row>
    <row r="31996" spans="8:15" s="179" customFormat="1" x14ac:dyDescent="0.2">
      <c r="H31996" s="180"/>
      <c r="I31996" s="180"/>
      <c r="L31996" s="181"/>
      <c r="M31996" s="180"/>
      <c r="N31996" s="180"/>
      <c r="O31996" s="180"/>
    </row>
    <row r="31997" spans="8:15" s="179" customFormat="1" x14ac:dyDescent="0.2">
      <c r="H31997" s="180"/>
      <c r="I31997" s="180"/>
      <c r="L31997" s="181"/>
      <c r="M31997" s="180"/>
      <c r="N31997" s="180"/>
      <c r="O31997" s="180"/>
    </row>
    <row r="31998" spans="8:15" s="179" customFormat="1" x14ac:dyDescent="0.2">
      <c r="H31998" s="180"/>
      <c r="I31998" s="180"/>
      <c r="L31998" s="181"/>
      <c r="M31998" s="180"/>
      <c r="N31998" s="180"/>
      <c r="O31998" s="180"/>
    </row>
    <row r="31999" spans="8:15" s="179" customFormat="1" x14ac:dyDescent="0.2">
      <c r="H31999" s="180"/>
      <c r="I31999" s="180"/>
      <c r="L31999" s="181"/>
      <c r="M31999" s="180"/>
      <c r="N31999" s="180"/>
      <c r="O31999" s="180"/>
    </row>
    <row r="32000" spans="8:15" s="179" customFormat="1" x14ac:dyDescent="0.2">
      <c r="H32000" s="180"/>
      <c r="I32000" s="180"/>
      <c r="L32000" s="181"/>
      <c r="M32000" s="180"/>
      <c r="N32000" s="180"/>
      <c r="O32000" s="180"/>
    </row>
    <row r="32001" spans="8:15" s="179" customFormat="1" x14ac:dyDescent="0.2">
      <c r="H32001" s="180"/>
      <c r="I32001" s="180"/>
      <c r="L32001" s="181"/>
      <c r="M32001" s="180"/>
      <c r="N32001" s="180"/>
      <c r="O32001" s="180"/>
    </row>
    <row r="32002" spans="8:15" s="179" customFormat="1" x14ac:dyDescent="0.2">
      <c r="H32002" s="180"/>
      <c r="I32002" s="180"/>
      <c r="L32002" s="181"/>
      <c r="M32002" s="180"/>
      <c r="N32002" s="180"/>
      <c r="O32002" s="180"/>
    </row>
    <row r="32003" spans="8:15" s="179" customFormat="1" x14ac:dyDescent="0.2">
      <c r="H32003" s="180"/>
      <c r="I32003" s="180"/>
      <c r="L32003" s="181"/>
      <c r="M32003" s="180"/>
      <c r="N32003" s="180"/>
      <c r="O32003" s="180"/>
    </row>
    <row r="32004" spans="8:15" s="179" customFormat="1" x14ac:dyDescent="0.2">
      <c r="H32004" s="180"/>
      <c r="I32004" s="180"/>
      <c r="L32004" s="181"/>
      <c r="M32004" s="180"/>
      <c r="N32004" s="180"/>
      <c r="O32004" s="180"/>
    </row>
    <row r="32005" spans="8:15" s="179" customFormat="1" x14ac:dyDescent="0.2">
      <c r="H32005" s="180"/>
      <c r="I32005" s="180"/>
      <c r="L32005" s="181"/>
      <c r="M32005" s="180"/>
      <c r="N32005" s="180"/>
      <c r="O32005" s="180"/>
    </row>
    <row r="32006" spans="8:15" s="179" customFormat="1" x14ac:dyDescent="0.2">
      <c r="H32006" s="180"/>
      <c r="I32006" s="180"/>
      <c r="L32006" s="181"/>
      <c r="M32006" s="180"/>
      <c r="N32006" s="180"/>
      <c r="O32006" s="180"/>
    </row>
    <row r="32007" spans="8:15" s="179" customFormat="1" x14ac:dyDescent="0.2">
      <c r="H32007" s="180"/>
      <c r="I32007" s="180"/>
      <c r="L32007" s="181"/>
      <c r="M32007" s="180"/>
      <c r="N32007" s="180"/>
      <c r="O32007" s="180"/>
    </row>
    <row r="32008" spans="8:15" s="179" customFormat="1" x14ac:dyDescent="0.2">
      <c r="H32008" s="180"/>
      <c r="I32008" s="180"/>
      <c r="L32008" s="181"/>
      <c r="M32008" s="180"/>
      <c r="N32008" s="180"/>
      <c r="O32008" s="180"/>
    </row>
    <row r="32009" spans="8:15" s="179" customFormat="1" x14ac:dyDescent="0.2">
      <c r="H32009" s="180"/>
      <c r="I32009" s="180"/>
      <c r="L32009" s="181"/>
      <c r="M32009" s="180"/>
      <c r="N32009" s="180"/>
      <c r="O32009" s="180"/>
    </row>
    <row r="32010" spans="8:15" s="179" customFormat="1" x14ac:dyDescent="0.2">
      <c r="H32010" s="180"/>
      <c r="I32010" s="180"/>
      <c r="L32010" s="181"/>
      <c r="M32010" s="180"/>
      <c r="N32010" s="180"/>
      <c r="O32010" s="180"/>
    </row>
    <row r="32011" spans="8:15" s="179" customFormat="1" x14ac:dyDescent="0.2">
      <c r="H32011" s="180"/>
      <c r="I32011" s="180"/>
      <c r="L32011" s="181"/>
      <c r="M32011" s="180"/>
      <c r="N32011" s="180"/>
      <c r="O32011" s="180"/>
    </row>
    <row r="32012" spans="8:15" s="179" customFormat="1" x14ac:dyDescent="0.2">
      <c r="H32012" s="180"/>
      <c r="I32012" s="180"/>
      <c r="L32012" s="181"/>
      <c r="M32012" s="180"/>
      <c r="N32012" s="180"/>
      <c r="O32012" s="180"/>
    </row>
    <row r="32013" spans="8:15" s="179" customFormat="1" x14ac:dyDescent="0.2">
      <c r="H32013" s="180"/>
      <c r="I32013" s="180"/>
      <c r="L32013" s="181"/>
      <c r="M32013" s="180"/>
      <c r="N32013" s="180"/>
      <c r="O32013" s="180"/>
    </row>
    <row r="32014" spans="8:15" s="179" customFormat="1" x14ac:dyDescent="0.2">
      <c r="H32014" s="180"/>
      <c r="I32014" s="180"/>
      <c r="L32014" s="181"/>
      <c r="M32014" s="180"/>
      <c r="N32014" s="180"/>
      <c r="O32014" s="180"/>
    </row>
    <row r="32015" spans="8:15" s="179" customFormat="1" x14ac:dyDescent="0.2">
      <c r="H32015" s="180"/>
      <c r="I32015" s="180"/>
      <c r="L32015" s="181"/>
      <c r="M32015" s="180"/>
      <c r="N32015" s="180"/>
      <c r="O32015" s="180"/>
    </row>
    <row r="32016" spans="8:15" s="179" customFormat="1" x14ac:dyDescent="0.2">
      <c r="H32016" s="180"/>
      <c r="I32016" s="180"/>
      <c r="L32016" s="181"/>
      <c r="M32016" s="180"/>
      <c r="N32016" s="180"/>
      <c r="O32016" s="180"/>
    </row>
    <row r="32017" spans="8:15" s="179" customFormat="1" x14ac:dyDescent="0.2">
      <c r="H32017" s="180"/>
      <c r="I32017" s="180"/>
      <c r="L32017" s="181"/>
      <c r="M32017" s="180"/>
      <c r="N32017" s="180"/>
      <c r="O32017" s="180"/>
    </row>
    <row r="32018" spans="8:15" s="179" customFormat="1" x14ac:dyDescent="0.2">
      <c r="H32018" s="180"/>
      <c r="I32018" s="180"/>
      <c r="L32018" s="181"/>
      <c r="M32018" s="180"/>
      <c r="N32018" s="180"/>
      <c r="O32018" s="180"/>
    </row>
    <row r="32019" spans="8:15" s="179" customFormat="1" x14ac:dyDescent="0.2">
      <c r="H32019" s="180"/>
      <c r="I32019" s="180"/>
      <c r="L32019" s="181"/>
      <c r="M32019" s="180"/>
      <c r="N32019" s="180"/>
      <c r="O32019" s="180"/>
    </row>
    <row r="32020" spans="8:15" s="179" customFormat="1" x14ac:dyDescent="0.2">
      <c r="H32020" s="180"/>
      <c r="I32020" s="180"/>
      <c r="L32020" s="181"/>
      <c r="M32020" s="180"/>
      <c r="N32020" s="180"/>
      <c r="O32020" s="180"/>
    </row>
    <row r="32021" spans="8:15" s="179" customFormat="1" x14ac:dyDescent="0.2">
      <c r="H32021" s="180"/>
      <c r="I32021" s="180"/>
      <c r="L32021" s="181"/>
      <c r="M32021" s="180"/>
      <c r="N32021" s="180"/>
      <c r="O32021" s="180"/>
    </row>
    <row r="32022" spans="8:15" s="179" customFormat="1" x14ac:dyDescent="0.2">
      <c r="H32022" s="180"/>
      <c r="I32022" s="180"/>
      <c r="L32022" s="181"/>
      <c r="M32022" s="180"/>
      <c r="N32022" s="180"/>
      <c r="O32022" s="180"/>
    </row>
    <row r="32023" spans="8:15" s="179" customFormat="1" x14ac:dyDescent="0.2">
      <c r="H32023" s="180"/>
      <c r="I32023" s="180"/>
      <c r="L32023" s="181"/>
      <c r="M32023" s="180"/>
      <c r="N32023" s="180"/>
      <c r="O32023" s="180"/>
    </row>
    <row r="32024" spans="8:15" s="179" customFormat="1" x14ac:dyDescent="0.2">
      <c r="H32024" s="180"/>
      <c r="I32024" s="180"/>
      <c r="L32024" s="181"/>
      <c r="M32024" s="180"/>
      <c r="N32024" s="180"/>
      <c r="O32024" s="180"/>
    </row>
    <row r="32025" spans="8:15" s="179" customFormat="1" x14ac:dyDescent="0.2">
      <c r="H32025" s="180"/>
      <c r="I32025" s="180"/>
      <c r="L32025" s="181"/>
      <c r="M32025" s="180"/>
      <c r="N32025" s="180"/>
      <c r="O32025" s="180"/>
    </row>
    <row r="32026" spans="8:15" s="179" customFormat="1" x14ac:dyDescent="0.2">
      <c r="H32026" s="180"/>
      <c r="I32026" s="180"/>
      <c r="L32026" s="181"/>
      <c r="M32026" s="180"/>
      <c r="N32026" s="180"/>
      <c r="O32026" s="180"/>
    </row>
    <row r="32027" spans="8:15" s="179" customFormat="1" x14ac:dyDescent="0.2">
      <c r="H32027" s="180"/>
      <c r="I32027" s="180"/>
      <c r="L32027" s="181"/>
      <c r="M32027" s="180"/>
      <c r="N32027" s="180"/>
      <c r="O32027" s="180"/>
    </row>
    <row r="32028" spans="8:15" s="179" customFormat="1" x14ac:dyDescent="0.2">
      <c r="H32028" s="180"/>
      <c r="I32028" s="180"/>
      <c r="L32028" s="181"/>
      <c r="M32028" s="180"/>
      <c r="N32028" s="180"/>
      <c r="O32028" s="180"/>
    </row>
    <row r="32029" spans="8:15" s="179" customFormat="1" x14ac:dyDescent="0.2">
      <c r="H32029" s="180"/>
      <c r="I32029" s="180"/>
      <c r="L32029" s="181"/>
      <c r="M32029" s="180"/>
      <c r="N32029" s="180"/>
      <c r="O32029" s="180"/>
    </row>
    <row r="32030" spans="8:15" s="179" customFormat="1" x14ac:dyDescent="0.2">
      <c r="H32030" s="180"/>
      <c r="I32030" s="180"/>
      <c r="L32030" s="181"/>
      <c r="M32030" s="180"/>
      <c r="N32030" s="180"/>
      <c r="O32030" s="180"/>
    </row>
    <row r="32031" spans="8:15" s="179" customFormat="1" x14ac:dyDescent="0.2">
      <c r="H32031" s="180"/>
      <c r="I32031" s="180"/>
      <c r="L32031" s="181"/>
      <c r="M32031" s="180"/>
      <c r="N32031" s="180"/>
      <c r="O32031" s="180"/>
    </row>
    <row r="32032" spans="8:15" s="179" customFormat="1" x14ac:dyDescent="0.2">
      <c r="H32032" s="180"/>
      <c r="I32032" s="180"/>
      <c r="L32032" s="181"/>
      <c r="M32032" s="180"/>
      <c r="N32032" s="180"/>
      <c r="O32032" s="180"/>
    </row>
    <row r="32033" spans="8:15" s="179" customFormat="1" x14ac:dyDescent="0.2">
      <c r="H32033" s="180"/>
      <c r="I32033" s="180"/>
      <c r="L32033" s="181"/>
      <c r="M32033" s="180"/>
      <c r="N32033" s="180"/>
      <c r="O32033" s="180"/>
    </row>
    <row r="32034" spans="8:15" s="179" customFormat="1" x14ac:dyDescent="0.2">
      <c r="H32034" s="180"/>
      <c r="I32034" s="180"/>
      <c r="L32034" s="181"/>
      <c r="M32034" s="180"/>
      <c r="N32034" s="180"/>
      <c r="O32034" s="180"/>
    </row>
    <row r="32035" spans="8:15" s="179" customFormat="1" x14ac:dyDescent="0.2">
      <c r="H32035" s="180"/>
      <c r="I32035" s="180"/>
      <c r="L32035" s="181"/>
      <c r="M32035" s="180"/>
      <c r="N32035" s="180"/>
      <c r="O32035" s="180"/>
    </row>
    <row r="32036" spans="8:15" s="179" customFormat="1" x14ac:dyDescent="0.2">
      <c r="H32036" s="180"/>
      <c r="I32036" s="180"/>
      <c r="L32036" s="181"/>
      <c r="M32036" s="180"/>
      <c r="N32036" s="180"/>
      <c r="O32036" s="180"/>
    </row>
    <row r="32037" spans="8:15" s="179" customFormat="1" x14ac:dyDescent="0.2">
      <c r="H32037" s="180"/>
      <c r="I32037" s="180"/>
      <c r="L32037" s="181"/>
      <c r="M32037" s="180"/>
      <c r="N32037" s="180"/>
      <c r="O32037" s="180"/>
    </row>
    <row r="32038" spans="8:15" s="179" customFormat="1" x14ac:dyDescent="0.2">
      <c r="H32038" s="180"/>
      <c r="I32038" s="180"/>
      <c r="L32038" s="181"/>
      <c r="M32038" s="180"/>
      <c r="N32038" s="180"/>
      <c r="O32038" s="180"/>
    </row>
    <row r="32039" spans="8:15" s="179" customFormat="1" x14ac:dyDescent="0.2">
      <c r="H32039" s="180"/>
      <c r="I32039" s="180"/>
      <c r="L32039" s="181"/>
      <c r="M32039" s="180"/>
      <c r="N32039" s="180"/>
      <c r="O32039" s="180"/>
    </row>
    <row r="32040" spans="8:15" s="179" customFormat="1" x14ac:dyDescent="0.2">
      <c r="H32040" s="180"/>
      <c r="I32040" s="180"/>
      <c r="L32040" s="181"/>
      <c r="M32040" s="180"/>
      <c r="N32040" s="180"/>
      <c r="O32040" s="180"/>
    </row>
    <row r="32041" spans="8:15" s="179" customFormat="1" x14ac:dyDescent="0.2">
      <c r="H32041" s="180"/>
      <c r="I32041" s="180"/>
      <c r="L32041" s="181"/>
      <c r="M32041" s="180"/>
      <c r="N32041" s="180"/>
      <c r="O32041" s="180"/>
    </row>
    <row r="32042" spans="8:15" s="179" customFormat="1" x14ac:dyDescent="0.2">
      <c r="H32042" s="180"/>
      <c r="I32042" s="180"/>
      <c r="L32042" s="181"/>
      <c r="M32042" s="180"/>
      <c r="N32042" s="180"/>
      <c r="O32042" s="180"/>
    </row>
    <row r="32043" spans="8:15" s="179" customFormat="1" x14ac:dyDescent="0.2">
      <c r="H32043" s="180"/>
      <c r="I32043" s="180"/>
      <c r="L32043" s="181"/>
      <c r="M32043" s="180"/>
      <c r="N32043" s="180"/>
      <c r="O32043" s="180"/>
    </row>
    <row r="32044" spans="8:15" s="179" customFormat="1" x14ac:dyDescent="0.2">
      <c r="H32044" s="180"/>
      <c r="I32044" s="180"/>
      <c r="L32044" s="181"/>
      <c r="M32044" s="180"/>
      <c r="N32044" s="180"/>
      <c r="O32044" s="180"/>
    </row>
    <row r="32045" spans="8:15" s="179" customFormat="1" x14ac:dyDescent="0.2">
      <c r="H32045" s="180"/>
      <c r="I32045" s="180"/>
      <c r="L32045" s="181"/>
      <c r="M32045" s="180"/>
      <c r="N32045" s="180"/>
      <c r="O32045" s="180"/>
    </row>
    <row r="32046" spans="8:15" s="179" customFormat="1" x14ac:dyDescent="0.2">
      <c r="H32046" s="180"/>
      <c r="I32046" s="180"/>
      <c r="L32046" s="181"/>
      <c r="M32046" s="180"/>
      <c r="N32046" s="180"/>
      <c r="O32046" s="180"/>
    </row>
    <row r="32047" spans="8:15" s="179" customFormat="1" x14ac:dyDescent="0.2">
      <c r="H32047" s="180"/>
      <c r="I32047" s="180"/>
      <c r="L32047" s="181"/>
      <c r="M32047" s="180"/>
      <c r="N32047" s="180"/>
      <c r="O32047" s="180"/>
    </row>
    <row r="32048" spans="8:15" s="179" customFormat="1" x14ac:dyDescent="0.2">
      <c r="H32048" s="180"/>
      <c r="I32048" s="180"/>
      <c r="L32048" s="181"/>
      <c r="M32048" s="180"/>
      <c r="N32048" s="180"/>
      <c r="O32048" s="180"/>
    </row>
    <row r="32049" spans="8:15" s="179" customFormat="1" x14ac:dyDescent="0.2">
      <c r="H32049" s="180"/>
      <c r="I32049" s="180"/>
      <c r="L32049" s="181"/>
      <c r="M32049" s="180"/>
      <c r="N32049" s="180"/>
      <c r="O32049" s="180"/>
    </row>
    <row r="32050" spans="8:15" s="179" customFormat="1" x14ac:dyDescent="0.2">
      <c r="H32050" s="180"/>
      <c r="I32050" s="180"/>
      <c r="L32050" s="181"/>
      <c r="M32050" s="180"/>
      <c r="N32050" s="180"/>
      <c r="O32050" s="180"/>
    </row>
    <row r="32051" spans="8:15" s="179" customFormat="1" x14ac:dyDescent="0.2">
      <c r="H32051" s="180"/>
      <c r="I32051" s="180"/>
      <c r="L32051" s="181"/>
      <c r="M32051" s="180"/>
      <c r="N32051" s="180"/>
      <c r="O32051" s="180"/>
    </row>
    <row r="32052" spans="8:15" s="179" customFormat="1" x14ac:dyDescent="0.2">
      <c r="H32052" s="180"/>
      <c r="I32052" s="180"/>
      <c r="L32052" s="181"/>
      <c r="M32052" s="180"/>
      <c r="N32052" s="180"/>
      <c r="O32052" s="180"/>
    </row>
    <row r="32053" spans="8:15" s="179" customFormat="1" x14ac:dyDescent="0.2">
      <c r="H32053" s="180"/>
      <c r="I32053" s="180"/>
      <c r="L32053" s="181"/>
      <c r="M32053" s="180"/>
      <c r="N32053" s="180"/>
      <c r="O32053" s="180"/>
    </row>
    <row r="32054" spans="8:15" s="179" customFormat="1" x14ac:dyDescent="0.2">
      <c r="H32054" s="180"/>
      <c r="I32054" s="180"/>
      <c r="L32054" s="181"/>
      <c r="M32054" s="180"/>
      <c r="N32054" s="180"/>
      <c r="O32054" s="180"/>
    </row>
    <row r="32055" spans="8:15" s="179" customFormat="1" x14ac:dyDescent="0.2">
      <c r="H32055" s="180"/>
      <c r="I32055" s="180"/>
      <c r="L32055" s="181"/>
      <c r="M32055" s="180"/>
      <c r="N32055" s="180"/>
      <c r="O32055" s="180"/>
    </row>
    <row r="32056" spans="8:15" s="179" customFormat="1" x14ac:dyDescent="0.2">
      <c r="H32056" s="180"/>
      <c r="I32056" s="180"/>
      <c r="L32056" s="181"/>
      <c r="M32056" s="180"/>
      <c r="N32056" s="180"/>
      <c r="O32056" s="180"/>
    </row>
    <row r="32057" spans="8:15" s="179" customFormat="1" x14ac:dyDescent="0.2">
      <c r="H32057" s="180"/>
      <c r="I32057" s="180"/>
      <c r="L32057" s="181"/>
      <c r="M32057" s="180"/>
      <c r="N32057" s="180"/>
      <c r="O32057" s="180"/>
    </row>
    <row r="32058" spans="8:15" s="179" customFormat="1" x14ac:dyDescent="0.2">
      <c r="H32058" s="180"/>
      <c r="I32058" s="180"/>
      <c r="L32058" s="181"/>
      <c r="M32058" s="180"/>
      <c r="N32058" s="180"/>
      <c r="O32058" s="180"/>
    </row>
    <row r="32059" spans="8:15" s="179" customFormat="1" x14ac:dyDescent="0.2">
      <c r="H32059" s="180"/>
      <c r="I32059" s="180"/>
      <c r="L32059" s="181"/>
      <c r="M32059" s="180"/>
      <c r="N32059" s="180"/>
      <c r="O32059" s="180"/>
    </row>
    <row r="32060" spans="8:15" s="179" customFormat="1" x14ac:dyDescent="0.2">
      <c r="H32060" s="180"/>
      <c r="I32060" s="180"/>
      <c r="L32060" s="181"/>
      <c r="M32060" s="180"/>
      <c r="N32060" s="180"/>
      <c r="O32060" s="180"/>
    </row>
    <row r="32061" spans="8:15" s="179" customFormat="1" x14ac:dyDescent="0.2">
      <c r="H32061" s="180"/>
      <c r="I32061" s="180"/>
      <c r="L32061" s="181"/>
      <c r="M32061" s="180"/>
      <c r="N32061" s="180"/>
      <c r="O32061" s="180"/>
    </row>
    <row r="32062" spans="8:15" s="179" customFormat="1" x14ac:dyDescent="0.2">
      <c r="H32062" s="180"/>
      <c r="I32062" s="180"/>
      <c r="L32062" s="181"/>
      <c r="M32062" s="180"/>
      <c r="N32062" s="180"/>
      <c r="O32062" s="180"/>
    </row>
    <row r="32063" spans="8:15" s="179" customFormat="1" x14ac:dyDescent="0.2">
      <c r="H32063" s="180"/>
      <c r="I32063" s="180"/>
      <c r="L32063" s="181"/>
      <c r="M32063" s="180"/>
      <c r="N32063" s="180"/>
      <c r="O32063" s="180"/>
    </row>
    <row r="32064" spans="8:15" s="179" customFormat="1" x14ac:dyDescent="0.2">
      <c r="H32064" s="180"/>
      <c r="I32064" s="180"/>
      <c r="L32064" s="181"/>
      <c r="M32064" s="180"/>
      <c r="N32064" s="180"/>
      <c r="O32064" s="180"/>
    </row>
    <row r="32065" spans="8:15" s="179" customFormat="1" x14ac:dyDescent="0.2">
      <c r="H32065" s="180"/>
      <c r="I32065" s="180"/>
      <c r="L32065" s="181"/>
      <c r="M32065" s="180"/>
      <c r="N32065" s="180"/>
      <c r="O32065" s="180"/>
    </row>
    <row r="32066" spans="8:15" s="179" customFormat="1" x14ac:dyDescent="0.2">
      <c r="H32066" s="180"/>
      <c r="I32066" s="180"/>
      <c r="L32066" s="181"/>
      <c r="M32066" s="180"/>
      <c r="N32066" s="180"/>
      <c r="O32066" s="180"/>
    </row>
    <row r="32067" spans="8:15" s="179" customFormat="1" x14ac:dyDescent="0.2">
      <c r="H32067" s="180"/>
      <c r="I32067" s="180"/>
      <c r="L32067" s="181"/>
      <c r="M32067" s="180"/>
      <c r="N32067" s="180"/>
      <c r="O32067" s="180"/>
    </row>
    <row r="32068" spans="8:15" s="179" customFormat="1" x14ac:dyDescent="0.2">
      <c r="H32068" s="180"/>
      <c r="I32068" s="180"/>
      <c r="L32068" s="181"/>
      <c r="M32068" s="180"/>
      <c r="N32068" s="180"/>
      <c r="O32068" s="180"/>
    </row>
    <row r="32069" spans="8:15" s="179" customFormat="1" x14ac:dyDescent="0.2">
      <c r="H32069" s="180"/>
      <c r="I32069" s="180"/>
      <c r="L32069" s="181"/>
      <c r="M32069" s="180"/>
      <c r="N32069" s="180"/>
      <c r="O32069" s="180"/>
    </row>
    <row r="32070" spans="8:15" s="179" customFormat="1" x14ac:dyDescent="0.2">
      <c r="H32070" s="180"/>
      <c r="I32070" s="180"/>
      <c r="L32070" s="181"/>
      <c r="M32070" s="180"/>
      <c r="N32070" s="180"/>
      <c r="O32070" s="180"/>
    </row>
    <row r="32071" spans="8:15" s="179" customFormat="1" x14ac:dyDescent="0.2">
      <c r="H32071" s="180"/>
      <c r="I32071" s="180"/>
      <c r="L32071" s="181"/>
      <c r="M32071" s="180"/>
      <c r="N32071" s="180"/>
      <c r="O32071" s="180"/>
    </row>
    <row r="32072" spans="8:15" s="179" customFormat="1" x14ac:dyDescent="0.2">
      <c r="H32072" s="180"/>
      <c r="I32072" s="180"/>
      <c r="L32072" s="181"/>
      <c r="M32072" s="180"/>
      <c r="N32072" s="180"/>
      <c r="O32072" s="180"/>
    </row>
    <row r="32073" spans="8:15" s="179" customFormat="1" x14ac:dyDescent="0.2">
      <c r="H32073" s="180"/>
      <c r="I32073" s="180"/>
      <c r="L32073" s="181"/>
      <c r="M32073" s="180"/>
      <c r="N32073" s="180"/>
      <c r="O32073" s="180"/>
    </row>
    <row r="32074" spans="8:15" s="179" customFormat="1" x14ac:dyDescent="0.2">
      <c r="H32074" s="180"/>
      <c r="I32074" s="180"/>
      <c r="L32074" s="181"/>
      <c r="M32074" s="180"/>
      <c r="N32074" s="180"/>
      <c r="O32074" s="180"/>
    </row>
    <row r="32075" spans="8:15" s="179" customFormat="1" x14ac:dyDescent="0.2">
      <c r="H32075" s="180"/>
      <c r="I32075" s="180"/>
      <c r="L32075" s="181"/>
      <c r="M32075" s="180"/>
      <c r="N32075" s="180"/>
      <c r="O32075" s="180"/>
    </row>
    <row r="32076" spans="8:15" s="179" customFormat="1" x14ac:dyDescent="0.2">
      <c r="H32076" s="180"/>
      <c r="I32076" s="180"/>
      <c r="L32076" s="181"/>
      <c r="M32076" s="180"/>
      <c r="N32076" s="180"/>
      <c r="O32076" s="180"/>
    </row>
    <row r="32077" spans="8:15" s="179" customFormat="1" x14ac:dyDescent="0.2">
      <c r="H32077" s="180"/>
      <c r="I32077" s="180"/>
      <c r="L32077" s="181"/>
      <c r="M32077" s="180"/>
      <c r="N32077" s="180"/>
      <c r="O32077" s="180"/>
    </row>
    <row r="32078" spans="8:15" s="179" customFormat="1" x14ac:dyDescent="0.2">
      <c r="H32078" s="180"/>
      <c r="I32078" s="180"/>
      <c r="L32078" s="181"/>
      <c r="M32078" s="180"/>
      <c r="N32078" s="180"/>
      <c r="O32078" s="180"/>
    </row>
    <row r="32079" spans="8:15" s="179" customFormat="1" x14ac:dyDescent="0.2">
      <c r="H32079" s="180"/>
      <c r="I32079" s="180"/>
      <c r="L32079" s="181"/>
      <c r="M32079" s="180"/>
      <c r="N32079" s="180"/>
      <c r="O32079" s="180"/>
    </row>
    <row r="32080" spans="8:15" s="179" customFormat="1" x14ac:dyDescent="0.2">
      <c r="H32080" s="180"/>
      <c r="I32080" s="180"/>
      <c r="L32080" s="181"/>
      <c r="M32080" s="180"/>
      <c r="N32080" s="180"/>
      <c r="O32080" s="180"/>
    </row>
    <row r="32081" spans="8:15" s="179" customFormat="1" x14ac:dyDescent="0.2">
      <c r="H32081" s="180"/>
      <c r="I32081" s="180"/>
      <c r="L32081" s="181"/>
      <c r="M32081" s="180"/>
      <c r="N32081" s="180"/>
      <c r="O32081" s="180"/>
    </row>
    <row r="32082" spans="8:15" s="179" customFormat="1" x14ac:dyDescent="0.2">
      <c r="H32082" s="180"/>
      <c r="I32082" s="180"/>
      <c r="L32082" s="181"/>
      <c r="M32082" s="180"/>
      <c r="N32082" s="180"/>
      <c r="O32082" s="180"/>
    </row>
    <row r="32083" spans="8:15" s="179" customFormat="1" x14ac:dyDescent="0.2">
      <c r="H32083" s="180"/>
      <c r="I32083" s="180"/>
      <c r="L32083" s="181"/>
      <c r="M32083" s="180"/>
      <c r="N32083" s="180"/>
      <c r="O32083" s="180"/>
    </row>
    <row r="32084" spans="8:15" s="179" customFormat="1" x14ac:dyDescent="0.2">
      <c r="H32084" s="180"/>
      <c r="I32084" s="180"/>
      <c r="L32084" s="181"/>
      <c r="M32084" s="180"/>
      <c r="N32084" s="180"/>
      <c r="O32084" s="180"/>
    </row>
    <row r="32085" spans="8:15" s="179" customFormat="1" x14ac:dyDescent="0.2">
      <c r="H32085" s="180"/>
      <c r="I32085" s="180"/>
      <c r="L32085" s="181"/>
      <c r="M32085" s="180"/>
      <c r="N32085" s="180"/>
      <c r="O32085" s="180"/>
    </row>
    <row r="32086" spans="8:15" s="179" customFormat="1" x14ac:dyDescent="0.2">
      <c r="H32086" s="180"/>
      <c r="I32086" s="180"/>
      <c r="L32086" s="181"/>
      <c r="M32086" s="180"/>
      <c r="N32086" s="180"/>
      <c r="O32086" s="180"/>
    </row>
    <row r="32087" spans="8:15" s="179" customFormat="1" x14ac:dyDescent="0.2">
      <c r="H32087" s="180"/>
      <c r="I32087" s="180"/>
      <c r="L32087" s="181"/>
      <c r="M32087" s="180"/>
      <c r="N32087" s="180"/>
      <c r="O32087" s="180"/>
    </row>
    <row r="32088" spans="8:15" s="179" customFormat="1" x14ac:dyDescent="0.2">
      <c r="H32088" s="180"/>
      <c r="I32088" s="180"/>
      <c r="L32088" s="181"/>
      <c r="M32088" s="180"/>
      <c r="N32088" s="180"/>
      <c r="O32088" s="180"/>
    </row>
    <row r="32089" spans="8:15" s="179" customFormat="1" x14ac:dyDescent="0.2">
      <c r="H32089" s="180"/>
      <c r="I32089" s="180"/>
      <c r="L32089" s="181"/>
      <c r="M32089" s="180"/>
      <c r="N32089" s="180"/>
      <c r="O32089" s="180"/>
    </row>
    <row r="32090" spans="8:15" s="179" customFormat="1" x14ac:dyDescent="0.2">
      <c r="H32090" s="180"/>
      <c r="I32090" s="180"/>
      <c r="L32090" s="181"/>
      <c r="M32090" s="180"/>
      <c r="N32090" s="180"/>
      <c r="O32090" s="180"/>
    </row>
    <row r="32091" spans="8:15" s="179" customFormat="1" x14ac:dyDescent="0.2">
      <c r="H32091" s="180"/>
      <c r="I32091" s="180"/>
      <c r="L32091" s="181"/>
      <c r="M32091" s="180"/>
      <c r="N32091" s="180"/>
      <c r="O32091" s="180"/>
    </row>
    <row r="32092" spans="8:15" s="179" customFormat="1" x14ac:dyDescent="0.2">
      <c r="H32092" s="180"/>
      <c r="I32092" s="180"/>
      <c r="L32092" s="181"/>
      <c r="M32092" s="180"/>
      <c r="N32092" s="180"/>
      <c r="O32092" s="180"/>
    </row>
    <row r="32093" spans="8:15" s="179" customFormat="1" x14ac:dyDescent="0.2">
      <c r="H32093" s="180"/>
      <c r="I32093" s="180"/>
      <c r="L32093" s="181"/>
      <c r="M32093" s="180"/>
      <c r="N32093" s="180"/>
      <c r="O32093" s="180"/>
    </row>
    <row r="32094" spans="8:15" s="179" customFormat="1" x14ac:dyDescent="0.2">
      <c r="H32094" s="180"/>
      <c r="I32094" s="180"/>
      <c r="L32094" s="181"/>
      <c r="M32094" s="180"/>
      <c r="N32094" s="180"/>
      <c r="O32094" s="180"/>
    </row>
    <row r="32095" spans="8:15" s="179" customFormat="1" x14ac:dyDescent="0.2">
      <c r="H32095" s="180"/>
      <c r="I32095" s="180"/>
      <c r="L32095" s="181"/>
      <c r="M32095" s="180"/>
      <c r="N32095" s="180"/>
      <c r="O32095" s="180"/>
    </row>
    <row r="32096" spans="8:15" s="179" customFormat="1" x14ac:dyDescent="0.2">
      <c r="H32096" s="180"/>
      <c r="I32096" s="180"/>
      <c r="L32096" s="181"/>
      <c r="M32096" s="180"/>
      <c r="N32096" s="180"/>
      <c r="O32096" s="180"/>
    </row>
    <row r="32097" spans="8:15" s="179" customFormat="1" x14ac:dyDescent="0.2">
      <c r="H32097" s="180"/>
      <c r="I32097" s="180"/>
      <c r="L32097" s="181"/>
      <c r="M32097" s="180"/>
      <c r="N32097" s="180"/>
      <c r="O32097" s="180"/>
    </row>
    <row r="32098" spans="8:15" s="179" customFormat="1" x14ac:dyDescent="0.2">
      <c r="H32098" s="180"/>
      <c r="I32098" s="180"/>
      <c r="L32098" s="181"/>
      <c r="M32098" s="180"/>
      <c r="N32098" s="180"/>
      <c r="O32098" s="180"/>
    </row>
    <row r="32099" spans="8:15" s="179" customFormat="1" x14ac:dyDescent="0.2">
      <c r="H32099" s="180"/>
      <c r="I32099" s="180"/>
      <c r="L32099" s="181"/>
      <c r="M32099" s="180"/>
      <c r="N32099" s="180"/>
      <c r="O32099" s="180"/>
    </row>
    <row r="32100" spans="8:15" s="179" customFormat="1" x14ac:dyDescent="0.2">
      <c r="H32100" s="180"/>
      <c r="I32100" s="180"/>
      <c r="L32100" s="181"/>
      <c r="M32100" s="180"/>
      <c r="N32100" s="180"/>
      <c r="O32100" s="180"/>
    </row>
    <row r="32101" spans="8:15" s="179" customFormat="1" x14ac:dyDescent="0.2">
      <c r="H32101" s="180"/>
      <c r="I32101" s="180"/>
      <c r="L32101" s="181"/>
      <c r="M32101" s="180"/>
      <c r="N32101" s="180"/>
      <c r="O32101" s="180"/>
    </row>
    <row r="32102" spans="8:15" s="179" customFormat="1" x14ac:dyDescent="0.2">
      <c r="H32102" s="180"/>
      <c r="I32102" s="180"/>
      <c r="L32102" s="181"/>
      <c r="M32102" s="180"/>
      <c r="N32102" s="180"/>
      <c r="O32102" s="180"/>
    </row>
    <row r="32103" spans="8:15" s="179" customFormat="1" x14ac:dyDescent="0.2">
      <c r="H32103" s="180"/>
      <c r="I32103" s="180"/>
      <c r="L32103" s="181"/>
      <c r="M32103" s="180"/>
      <c r="N32103" s="180"/>
      <c r="O32103" s="180"/>
    </row>
    <row r="32104" spans="8:15" s="179" customFormat="1" x14ac:dyDescent="0.2">
      <c r="H32104" s="180"/>
      <c r="I32104" s="180"/>
      <c r="L32104" s="181"/>
      <c r="M32104" s="180"/>
      <c r="N32104" s="180"/>
      <c r="O32104" s="180"/>
    </row>
    <row r="32105" spans="8:15" s="179" customFormat="1" x14ac:dyDescent="0.2">
      <c r="H32105" s="180"/>
      <c r="I32105" s="180"/>
      <c r="L32105" s="181"/>
      <c r="M32105" s="180"/>
      <c r="N32105" s="180"/>
      <c r="O32105" s="180"/>
    </row>
    <row r="32106" spans="8:15" s="179" customFormat="1" x14ac:dyDescent="0.2">
      <c r="H32106" s="180"/>
      <c r="I32106" s="180"/>
      <c r="L32106" s="181"/>
      <c r="M32106" s="180"/>
      <c r="N32106" s="180"/>
      <c r="O32106" s="180"/>
    </row>
    <row r="32107" spans="8:15" s="179" customFormat="1" x14ac:dyDescent="0.2">
      <c r="H32107" s="180"/>
      <c r="I32107" s="180"/>
      <c r="L32107" s="181"/>
      <c r="M32107" s="180"/>
      <c r="N32107" s="180"/>
      <c r="O32107" s="180"/>
    </row>
    <row r="32108" spans="8:15" s="179" customFormat="1" x14ac:dyDescent="0.2">
      <c r="H32108" s="180"/>
      <c r="I32108" s="180"/>
      <c r="L32108" s="181"/>
      <c r="M32108" s="180"/>
      <c r="N32108" s="180"/>
      <c r="O32108" s="180"/>
    </row>
    <row r="32109" spans="8:15" s="179" customFormat="1" x14ac:dyDescent="0.2">
      <c r="H32109" s="180"/>
      <c r="I32109" s="180"/>
      <c r="L32109" s="181"/>
      <c r="M32109" s="180"/>
      <c r="N32109" s="180"/>
      <c r="O32109" s="180"/>
    </row>
    <row r="32110" spans="8:15" s="179" customFormat="1" x14ac:dyDescent="0.2">
      <c r="H32110" s="180"/>
      <c r="I32110" s="180"/>
      <c r="L32110" s="181"/>
      <c r="M32110" s="180"/>
      <c r="N32110" s="180"/>
      <c r="O32110" s="180"/>
    </row>
    <row r="32111" spans="8:15" s="179" customFormat="1" x14ac:dyDescent="0.2">
      <c r="H32111" s="180"/>
      <c r="I32111" s="180"/>
      <c r="L32111" s="181"/>
      <c r="M32111" s="180"/>
      <c r="N32111" s="180"/>
      <c r="O32111" s="180"/>
    </row>
    <row r="32112" spans="8:15" s="179" customFormat="1" x14ac:dyDescent="0.2">
      <c r="H32112" s="180"/>
      <c r="I32112" s="180"/>
      <c r="L32112" s="181"/>
      <c r="M32112" s="180"/>
      <c r="N32112" s="180"/>
      <c r="O32112" s="180"/>
    </row>
    <row r="32113" spans="8:15" s="179" customFormat="1" x14ac:dyDescent="0.2">
      <c r="H32113" s="180"/>
      <c r="I32113" s="180"/>
      <c r="L32113" s="181"/>
      <c r="M32113" s="180"/>
      <c r="N32113" s="180"/>
      <c r="O32113" s="180"/>
    </row>
    <row r="32114" spans="8:15" s="179" customFormat="1" x14ac:dyDescent="0.2">
      <c r="H32114" s="180"/>
      <c r="I32114" s="180"/>
      <c r="L32114" s="181"/>
      <c r="M32114" s="180"/>
      <c r="N32114" s="180"/>
      <c r="O32114" s="180"/>
    </row>
    <row r="32115" spans="8:15" s="179" customFormat="1" x14ac:dyDescent="0.2">
      <c r="H32115" s="180"/>
      <c r="I32115" s="180"/>
      <c r="L32115" s="181"/>
      <c r="M32115" s="180"/>
      <c r="N32115" s="180"/>
      <c r="O32115" s="180"/>
    </row>
    <row r="32116" spans="8:15" s="179" customFormat="1" x14ac:dyDescent="0.2">
      <c r="H32116" s="180"/>
      <c r="I32116" s="180"/>
      <c r="L32116" s="181"/>
      <c r="M32116" s="180"/>
      <c r="N32116" s="180"/>
      <c r="O32116" s="180"/>
    </row>
    <row r="32117" spans="8:15" s="179" customFormat="1" x14ac:dyDescent="0.2">
      <c r="H32117" s="180"/>
      <c r="I32117" s="180"/>
      <c r="L32117" s="181"/>
      <c r="M32117" s="180"/>
      <c r="N32117" s="180"/>
      <c r="O32117" s="180"/>
    </row>
    <row r="32118" spans="8:15" s="179" customFormat="1" x14ac:dyDescent="0.2">
      <c r="H32118" s="180"/>
      <c r="I32118" s="180"/>
      <c r="L32118" s="181"/>
      <c r="M32118" s="180"/>
      <c r="N32118" s="180"/>
      <c r="O32118" s="180"/>
    </row>
    <row r="32119" spans="8:15" s="179" customFormat="1" x14ac:dyDescent="0.2">
      <c r="H32119" s="180"/>
      <c r="I32119" s="180"/>
      <c r="L32119" s="181"/>
      <c r="M32119" s="180"/>
      <c r="N32119" s="180"/>
      <c r="O32119" s="180"/>
    </row>
    <row r="32120" spans="8:15" s="179" customFormat="1" x14ac:dyDescent="0.2">
      <c r="H32120" s="180"/>
      <c r="I32120" s="180"/>
      <c r="L32120" s="181"/>
      <c r="M32120" s="180"/>
      <c r="N32120" s="180"/>
      <c r="O32120" s="180"/>
    </row>
    <row r="32121" spans="8:15" s="179" customFormat="1" x14ac:dyDescent="0.2">
      <c r="H32121" s="180"/>
      <c r="I32121" s="180"/>
      <c r="L32121" s="181"/>
      <c r="M32121" s="180"/>
      <c r="N32121" s="180"/>
      <c r="O32121" s="180"/>
    </row>
    <row r="32122" spans="8:15" s="179" customFormat="1" x14ac:dyDescent="0.2">
      <c r="H32122" s="180"/>
      <c r="I32122" s="180"/>
      <c r="L32122" s="181"/>
      <c r="M32122" s="180"/>
      <c r="N32122" s="180"/>
      <c r="O32122" s="180"/>
    </row>
    <row r="32123" spans="8:15" s="179" customFormat="1" x14ac:dyDescent="0.2">
      <c r="H32123" s="180"/>
      <c r="I32123" s="180"/>
      <c r="L32123" s="181"/>
      <c r="M32123" s="180"/>
      <c r="N32123" s="180"/>
      <c r="O32123" s="180"/>
    </row>
    <row r="32124" spans="8:15" s="179" customFormat="1" x14ac:dyDescent="0.2">
      <c r="H32124" s="180"/>
      <c r="I32124" s="180"/>
      <c r="L32124" s="181"/>
      <c r="M32124" s="180"/>
      <c r="N32124" s="180"/>
      <c r="O32124" s="180"/>
    </row>
    <row r="32125" spans="8:15" s="179" customFormat="1" x14ac:dyDescent="0.2">
      <c r="H32125" s="180"/>
      <c r="I32125" s="180"/>
      <c r="L32125" s="181"/>
      <c r="M32125" s="180"/>
      <c r="N32125" s="180"/>
      <c r="O32125" s="180"/>
    </row>
    <row r="32126" spans="8:15" s="179" customFormat="1" x14ac:dyDescent="0.2">
      <c r="H32126" s="180"/>
      <c r="I32126" s="180"/>
      <c r="L32126" s="181"/>
      <c r="M32126" s="180"/>
      <c r="N32126" s="180"/>
      <c r="O32126" s="180"/>
    </row>
    <row r="32127" spans="8:15" s="179" customFormat="1" x14ac:dyDescent="0.2">
      <c r="H32127" s="180"/>
      <c r="I32127" s="180"/>
      <c r="L32127" s="181"/>
      <c r="M32127" s="180"/>
      <c r="N32127" s="180"/>
      <c r="O32127" s="180"/>
    </row>
    <row r="32128" spans="8:15" s="179" customFormat="1" x14ac:dyDescent="0.2">
      <c r="H32128" s="180"/>
      <c r="I32128" s="180"/>
      <c r="L32128" s="181"/>
      <c r="M32128" s="180"/>
      <c r="N32128" s="180"/>
      <c r="O32128" s="180"/>
    </row>
    <row r="32129" spans="8:15" s="179" customFormat="1" x14ac:dyDescent="0.2">
      <c r="H32129" s="180"/>
      <c r="I32129" s="180"/>
      <c r="L32129" s="181"/>
      <c r="M32129" s="180"/>
      <c r="N32129" s="180"/>
      <c r="O32129" s="180"/>
    </row>
    <row r="32130" spans="8:15" s="179" customFormat="1" x14ac:dyDescent="0.2">
      <c r="H32130" s="180"/>
      <c r="I32130" s="180"/>
      <c r="L32130" s="181"/>
      <c r="M32130" s="180"/>
      <c r="N32130" s="180"/>
      <c r="O32130" s="180"/>
    </row>
    <row r="32131" spans="8:15" s="179" customFormat="1" x14ac:dyDescent="0.2">
      <c r="H32131" s="180"/>
      <c r="I32131" s="180"/>
      <c r="L32131" s="181"/>
      <c r="M32131" s="180"/>
      <c r="N32131" s="180"/>
      <c r="O32131" s="180"/>
    </row>
    <row r="32132" spans="8:15" s="179" customFormat="1" x14ac:dyDescent="0.2">
      <c r="H32132" s="180"/>
      <c r="I32132" s="180"/>
      <c r="L32132" s="181"/>
      <c r="M32132" s="180"/>
      <c r="N32132" s="180"/>
      <c r="O32132" s="180"/>
    </row>
    <row r="32133" spans="8:15" s="179" customFormat="1" x14ac:dyDescent="0.2">
      <c r="H32133" s="180"/>
      <c r="I32133" s="180"/>
      <c r="L32133" s="181"/>
      <c r="M32133" s="180"/>
      <c r="N32133" s="180"/>
      <c r="O32133" s="180"/>
    </row>
    <row r="32134" spans="8:15" s="179" customFormat="1" x14ac:dyDescent="0.2">
      <c r="H32134" s="180"/>
      <c r="I32134" s="180"/>
      <c r="L32134" s="181"/>
      <c r="M32134" s="180"/>
      <c r="N32134" s="180"/>
      <c r="O32134" s="180"/>
    </row>
    <row r="32135" spans="8:15" s="179" customFormat="1" x14ac:dyDescent="0.2">
      <c r="H32135" s="180"/>
      <c r="I32135" s="180"/>
      <c r="L32135" s="181"/>
      <c r="M32135" s="180"/>
      <c r="N32135" s="180"/>
      <c r="O32135" s="180"/>
    </row>
    <row r="32136" spans="8:15" s="179" customFormat="1" x14ac:dyDescent="0.2">
      <c r="H32136" s="180"/>
      <c r="I32136" s="180"/>
      <c r="L32136" s="181"/>
      <c r="M32136" s="180"/>
      <c r="N32136" s="180"/>
      <c r="O32136" s="180"/>
    </row>
    <row r="32137" spans="8:15" s="179" customFormat="1" x14ac:dyDescent="0.2">
      <c r="H32137" s="180"/>
      <c r="I32137" s="180"/>
      <c r="L32137" s="181"/>
      <c r="M32137" s="180"/>
      <c r="N32137" s="180"/>
      <c r="O32137" s="180"/>
    </row>
    <row r="32138" spans="8:15" s="179" customFormat="1" x14ac:dyDescent="0.2">
      <c r="H32138" s="180"/>
      <c r="I32138" s="180"/>
      <c r="L32138" s="181"/>
      <c r="M32138" s="180"/>
      <c r="N32138" s="180"/>
      <c r="O32138" s="180"/>
    </row>
    <row r="32139" spans="8:15" s="179" customFormat="1" x14ac:dyDescent="0.2">
      <c r="H32139" s="180"/>
      <c r="I32139" s="180"/>
      <c r="L32139" s="181"/>
      <c r="M32139" s="180"/>
      <c r="N32139" s="180"/>
      <c r="O32139" s="180"/>
    </row>
    <row r="32140" spans="8:15" s="179" customFormat="1" x14ac:dyDescent="0.2">
      <c r="H32140" s="180"/>
      <c r="I32140" s="180"/>
      <c r="L32140" s="181"/>
      <c r="M32140" s="180"/>
      <c r="N32140" s="180"/>
      <c r="O32140" s="180"/>
    </row>
    <row r="32141" spans="8:15" s="179" customFormat="1" x14ac:dyDescent="0.2">
      <c r="H32141" s="180"/>
      <c r="I32141" s="180"/>
      <c r="L32141" s="181"/>
      <c r="M32141" s="180"/>
      <c r="N32141" s="180"/>
      <c r="O32141" s="180"/>
    </row>
    <row r="32142" spans="8:15" s="179" customFormat="1" x14ac:dyDescent="0.2">
      <c r="H32142" s="180"/>
      <c r="I32142" s="180"/>
      <c r="L32142" s="181"/>
      <c r="M32142" s="180"/>
      <c r="N32142" s="180"/>
      <c r="O32142" s="180"/>
    </row>
    <row r="32143" spans="8:15" s="179" customFormat="1" x14ac:dyDescent="0.2">
      <c r="H32143" s="180"/>
      <c r="I32143" s="180"/>
      <c r="L32143" s="181"/>
      <c r="M32143" s="180"/>
      <c r="N32143" s="180"/>
      <c r="O32143" s="180"/>
    </row>
    <row r="32144" spans="8:15" s="179" customFormat="1" x14ac:dyDescent="0.2">
      <c r="H32144" s="180"/>
      <c r="I32144" s="180"/>
      <c r="L32144" s="181"/>
      <c r="M32144" s="180"/>
      <c r="N32144" s="180"/>
      <c r="O32144" s="180"/>
    </row>
    <row r="32145" spans="8:15" s="179" customFormat="1" x14ac:dyDescent="0.2">
      <c r="H32145" s="180"/>
      <c r="I32145" s="180"/>
      <c r="L32145" s="181"/>
      <c r="M32145" s="180"/>
      <c r="N32145" s="180"/>
      <c r="O32145" s="180"/>
    </row>
    <row r="32146" spans="8:15" s="179" customFormat="1" x14ac:dyDescent="0.2">
      <c r="H32146" s="180"/>
      <c r="I32146" s="180"/>
      <c r="L32146" s="181"/>
      <c r="M32146" s="180"/>
      <c r="N32146" s="180"/>
      <c r="O32146" s="180"/>
    </row>
    <row r="32147" spans="8:15" s="179" customFormat="1" x14ac:dyDescent="0.2">
      <c r="H32147" s="180"/>
      <c r="I32147" s="180"/>
      <c r="L32147" s="181"/>
      <c r="M32147" s="180"/>
      <c r="N32147" s="180"/>
      <c r="O32147" s="180"/>
    </row>
    <row r="32148" spans="8:15" s="179" customFormat="1" x14ac:dyDescent="0.2">
      <c r="H32148" s="180"/>
      <c r="I32148" s="180"/>
      <c r="L32148" s="181"/>
      <c r="M32148" s="180"/>
      <c r="N32148" s="180"/>
      <c r="O32148" s="180"/>
    </row>
    <row r="32149" spans="8:15" s="179" customFormat="1" x14ac:dyDescent="0.2">
      <c r="H32149" s="180"/>
      <c r="I32149" s="180"/>
      <c r="L32149" s="181"/>
      <c r="M32149" s="180"/>
      <c r="N32149" s="180"/>
      <c r="O32149" s="180"/>
    </row>
    <row r="32150" spans="8:15" s="179" customFormat="1" x14ac:dyDescent="0.2">
      <c r="H32150" s="180"/>
      <c r="I32150" s="180"/>
      <c r="L32150" s="181"/>
      <c r="M32150" s="180"/>
      <c r="N32150" s="180"/>
      <c r="O32150" s="180"/>
    </row>
    <row r="32151" spans="8:15" s="179" customFormat="1" x14ac:dyDescent="0.2">
      <c r="H32151" s="180"/>
      <c r="I32151" s="180"/>
      <c r="L32151" s="181"/>
      <c r="M32151" s="180"/>
      <c r="N32151" s="180"/>
      <c r="O32151" s="180"/>
    </row>
    <row r="32152" spans="8:15" s="179" customFormat="1" x14ac:dyDescent="0.2">
      <c r="H32152" s="180"/>
      <c r="I32152" s="180"/>
      <c r="L32152" s="181"/>
      <c r="M32152" s="180"/>
      <c r="N32152" s="180"/>
      <c r="O32152" s="180"/>
    </row>
    <row r="32153" spans="8:15" s="179" customFormat="1" x14ac:dyDescent="0.2">
      <c r="H32153" s="180"/>
      <c r="I32153" s="180"/>
      <c r="L32153" s="181"/>
      <c r="M32153" s="180"/>
      <c r="N32153" s="180"/>
      <c r="O32153" s="180"/>
    </row>
    <row r="32154" spans="8:15" s="179" customFormat="1" x14ac:dyDescent="0.2">
      <c r="H32154" s="180"/>
      <c r="I32154" s="180"/>
      <c r="L32154" s="181"/>
      <c r="M32154" s="180"/>
      <c r="N32154" s="180"/>
      <c r="O32154" s="180"/>
    </row>
    <row r="32155" spans="8:15" s="179" customFormat="1" x14ac:dyDescent="0.2">
      <c r="H32155" s="180"/>
      <c r="I32155" s="180"/>
      <c r="L32155" s="181"/>
      <c r="M32155" s="180"/>
      <c r="N32155" s="180"/>
      <c r="O32155" s="180"/>
    </row>
    <row r="32156" spans="8:15" s="179" customFormat="1" x14ac:dyDescent="0.2">
      <c r="H32156" s="180"/>
      <c r="I32156" s="180"/>
      <c r="L32156" s="181"/>
      <c r="M32156" s="180"/>
      <c r="N32156" s="180"/>
      <c r="O32156" s="180"/>
    </row>
    <row r="32157" spans="8:15" s="179" customFormat="1" x14ac:dyDescent="0.2">
      <c r="H32157" s="180"/>
      <c r="I32157" s="180"/>
      <c r="L32157" s="181"/>
      <c r="M32157" s="180"/>
      <c r="N32157" s="180"/>
      <c r="O32157" s="180"/>
    </row>
    <row r="32158" spans="8:15" s="179" customFormat="1" x14ac:dyDescent="0.2">
      <c r="H32158" s="180"/>
      <c r="I32158" s="180"/>
      <c r="L32158" s="181"/>
      <c r="M32158" s="180"/>
      <c r="N32158" s="180"/>
      <c r="O32158" s="180"/>
    </row>
    <row r="32159" spans="8:15" s="179" customFormat="1" x14ac:dyDescent="0.2">
      <c r="H32159" s="180"/>
      <c r="I32159" s="180"/>
      <c r="L32159" s="181"/>
      <c r="M32159" s="180"/>
      <c r="N32159" s="180"/>
      <c r="O32159" s="180"/>
    </row>
    <row r="32160" spans="8:15" s="179" customFormat="1" x14ac:dyDescent="0.2">
      <c r="H32160" s="180"/>
      <c r="I32160" s="180"/>
      <c r="L32160" s="181"/>
      <c r="M32160" s="180"/>
      <c r="N32160" s="180"/>
      <c r="O32160" s="180"/>
    </row>
    <row r="32161" spans="8:15" s="179" customFormat="1" x14ac:dyDescent="0.2">
      <c r="H32161" s="180"/>
      <c r="I32161" s="180"/>
      <c r="L32161" s="181"/>
      <c r="M32161" s="180"/>
      <c r="N32161" s="180"/>
      <c r="O32161" s="180"/>
    </row>
    <row r="32162" spans="8:15" s="179" customFormat="1" x14ac:dyDescent="0.2">
      <c r="H32162" s="180"/>
      <c r="I32162" s="180"/>
      <c r="L32162" s="181"/>
      <c r="M32162" s="180"/>
      <c r="N32162" s="180"/>
      <c r="O32162" s="180"/>
    </row>
    <row r="32163" spans="8:15" s="179" customFormat="1" x14ac:dyDescent="0.2">
      <c r="H32163" s="180"/>
      <c r="I32163" s="180"/>
      <c r="L32163" s="181"/>
      <c r="M32163" s="180"/>
      <c r="N32163" s="180"/>
      <c r="O32163" s="180"/>
    </row>
    <row r="32164" spans="8:15" s="179" customFormat="1" x14ac:dyDescent="0.2">
      <c r="H32164" s="180"/>
      <c r="I32164" s="180"/>
      <c r="L32164" s="181"/>
      <c r="M32164" s="180"/>
      <c r="N32164" s="180"/>
      <c r="O32164" s="180"/>
    </row>
    <row r="32165" spans="8:15" s="179" customFormat="1" x14ac:dyDescent="0.2">
      <c r="H32165" s="180"/>
      <c r="I32165" s="180"/>
      <c r="L32165" s="181"/>
      <c r="M32165" s="180"/>
      <c r="N32165" s="180"/>
      <c r="O32165" s="180"/>
    </row>
    <row r="32166" spans="8:15" s="179" customFormat="1" x14ac:dyDescent="0.2">
      <c r="H32166" s="180"/>
      <c r="I32166" s="180"/>
      <c r="L32166" s="181"/>
      <c r="M32166" s="180"/>
      <c r="N32166" s="180"/>
      <c r="O32166" s="180"/>
    </row>
    <row r="32167" spans="8:15" s="179" customFormat="1" x14ac:dyDescent="0.2">
      <c r="H32167" s="180"/>
      <c r="I32167" s="180"/>
      <c r="L32167" s="181"/>
      <c r="M32167" s="180"/>
      <c r="N32167" s="180"/>
      <c r="O32167" s="180"/>
    </row>
    <row r="32168" spans="8:15" s="179" customFormat="1" x14ac:dyDescent="0.2">
      <c r="H32168" s="180"/>
      <c r="I32168" s="180"/>
      <c r="L32168" s="181"/>
      <c r="M32168" s="180"/>
      <c r="N32168" s="180"/>
      <c r="O32168" s="180"/>
    </row>
    <row r="32169" spans="8:15" s="179" customFormat="1" x14ac:dyDescent="0.2">
      <c r="H32169" s="180"/>
      <c r="I32169" s="180"/>
      <c r="L32169" s="181"/>
      <c r="M32169" s="180"/>
      <c r="N32169" s="180"/>
      <c r="O32169" s="180"/>
    </row>
    <row r="32170" spans="8:15" s="179" customFormat="1" x14ac:dyDescent="0.2">
      <c r="H32170" s="180"/>
      <c r="I32170" s="180"/>
      <c r="L32170" s="181"/>
      <c r="M32170" s="180"/>
      <c r="N32170" s="180"/>
      <c r="O32170" s="180"/>
    </row>
    <row r="32171" spans="8:15" s="179" customFormat="1" x14ac:dyDescent="0.2">
      <c r="H32171" s="180"/>
      <c r="I32171" s="180"/>
      <c r="L32171" s="181"/>
      <c r="M32171" s="180"/>
      <c r="N32171" s="180"/>
      <c r="O32171" s="180"/>
    </row>
    <row r="32172" spans="8:15" s="179" customFormat="1" x14ac:dyDescent="0.2">
      <c r="H32172" s="180"/>
      <c r="I32172" s="180"/>
      <c r="L32172" s="181"/>
      <c r="M32172" s="180"/>
      <c r="N32172" s="180"/>
      <c r="O32172" s="180"/>
    </row>
    <row r="32173" spans="8:15" s="179" customFormat="1" x14ac:dyDescent="0.2">
      <c r="H32173" s="180"/>
      <c r="I32173" s="180"/>
      <c r="L32173" s="181"/>
      <c r="M32173" s="180"/>
      <c r="N32173" s="180"/>
      <c r="O32173" s="180"/>
    </row>
    <row r="32174" spans="8:15" s="179" customFormat="1" x14ac:dyDescent="0.2">
      <c r="H32174" s="180"/>
      <c r="I32174" s="180"/>
      <c r="L32174" s="181"/>
      <c r="M32174" s="180"/>
      <c r="N32174" s="180"/>
      <c r="O32174" s="180"/>
    </row>
    <row r="32175" spans="8:15" s="179" customFormat="1" x14ac:dyDescent="0.2">
      <c r="H32175" s="180"/>
      <c r="I32175" s="180"/>
      <c r="L32175" s="181"/>
      <c r="M32175" s="180"/>
      <c r="N32175" s="180"/>
      <c r="O32175" s="180"/>
    </row>
    <row r="32176" spans="8:15" s="179" customFormat="1" x14ac:dyDescent="0.2">
      <c r="H32176" s="180"/>
      <c r="I32176" s="180"/>
      <c r="L32176" s="181"/>
      <c r="M32176" s="180"/>
      <c r="N32176" s="180"/>
      <c r="O32176" s="180"/>
    </row>
    <row r="32177" spans="8:15" s="179" customFormat="1" x14ac:dyDescent="0.2">
      <c r="H32177" s="180"/>
      <c r="I32177" s="180"/>
      <c r="L32177" s="181"/>
      <c r="M32177" s="180"/>
      <c r="N32177" s="180"/>
      <c r="O32177" s="180"/>
    </row>
    <row r="32178" spans="8:15" s="179" customFormat="1" x14ac:dyDescent="0.2">
      <c r="H32178" s="180"/>
      <c r="I32178" s="180"/>
      <c r="L32178" s="181"/>
      <c r="M32178" s="180"/>
      <c r="N32178" s="180"/>
      <c r="O32178" s="180"/>
    </row>
    <row r="32179" spans="8:15" s="179" customFormat="1" x14ac:dyDescent="0.2">
      <c r="H32179" s="180"/>
      <c r="I32179" s="180"/>
      <c r="L32179" s="181"/>
      <c r="M32179" s="180"/>
      <c r="N32179" s="180"/>
      <c r="O32179" s="180"/>
    </row>
    <row r="32180" spans="8:15" s="179" customFormat="1" x14ac:dyDescent="0.2">
      <c r="H32180" s="180"/>
      <c r="I32180" s="180"/>
      <c r="L32180" s="181"/>
      <c r="M32180" s="180"/>
      <c r="N32180" s="180"/>
      <c r="O32180" s="180"/>
    </row>
    <row r="32181" spans="8:15" s="179" customFormat="1" x14ac:dyDescent="0.2">
      <c r="H32181" s="180"/>
      <c r="I32181" s="180"/>
      <c r="L32181" s="181"/>
      <c r="M32181" s="180"/>
      <c r="N32181" s="180"/>
      <c r="O32181" s="180"/>
    </row>
    <row r="32182" spans="8:15" s="179" customFormat="1" x14ac:dyDescent="0.2">
      <c r="H32182" s="180"/>
      <c r="I32182" s="180"/>
      <c r="L32182" s="181"/>
      <c r="M32182" s="180"/>
      <c r="N32182" s="180"/>
      <c r="O32182" s="180"/>
    </row>
    <row r="32183" spans="8:15" s="179" customFormat="1" x14ac:dyDescent="0.2">
      <c r="H32183" s="180"/>
      <c r="I32183" s="180"/>
      <c r="L32183" s="181"/>
      <c r="M32183" s="180"/>
      <c r="N32183" s="180"/>
      <c r="O32183" s="180"/>
    </row>
    <row r="32184" spans="8:15" s="179" customFormat="1" x14ac:dyDescent="0.2">
      <c r="H32184" s="180"/>
      <c r="I32184" s="180"/>
      <c r="L32184" s="181"/>
      <c r="M32184" s="180"/>
      <c r="N32184" s="180"/>
      <c r="O32184" s="180"/>
    </row>
    <row r="32185" spans="8:15" s="179" customFormat="1" x14ac:dyDescent="0.2">
      <c r="H32185" s="180"/>
      <c r="I32185" s="180"/>
      <c r="L32185" s="181"/>
      <c r="M32185" s="180"/>
      <c r="N32185" s="180"/>
      <c r="O32185" s="180"/>
    </row>
    <row r="32186" spans="8:15" s="179" customFormat="1" x14ac:dyDescent="0.2">
      <c r="H32186" s="180"/>
      <c r="I32186" s="180"/>
      <c r="L32186" s="181"/>
      <c r="M32186" s="180"/>
      <c r="N32186" s="180"/>
      <c r="O32186" s="180"/>
    </row>
    <row r="32187" spans="8:15" s="179" customFormat="1" x14ac:dyDescent="0.2">
      <c r="H32187" s="180"/>
      <c r="I32187" s="180"/>
      <c r="L32187" s="181"/>
      <c r="M32187" s="180"/>
      <c r="N32187" s="180"/>
      <c r="O32187" s="180"/>
    </row>
    <row r="32188" spans="8:15" s="179" customFormat="1" x14ac:dyDescent="0.2">
      <c r="H32188" s="180"/>
      <c r="I32188" s="180"/>
      <c r="L32188" s="181"/>
      <c r="M32188" s="180"/>
      <c r="N32188" s="180"/>
      <c r="O32188" s="180"/>
    </row>
    <row r="32189" spans="8:15" s="179" customFormat="1" x14ac:dyDescent="0.2">
      <c r="H32189" s="180"/>
      <c r="I32189" s="180"/>
      <c r="L32189" s="181"/>
      <c r="M32189" s="180"/>
      <c r="N32189" s="180"/>
      <c r="O32189" s="180"/>
    </row>
    <row r="32190" spans="8:15" s="179" customFormat="1" x14ac:dyDescent="0.2">
      <c r="H32190" s="180"/>
      <c r="I32190" s="180"/>
      <c r="L32190" s="181"/>
      <c r="M32190" s="180"/>
      <c r="N32190" s="180"/>
      <c r="O32190" s="180"/>
    </row>
    <row r="32191" spans="8:15" s="179" customFormat="1" x14ac:dyDescent="0.2">
      <c r="H32191" s="180"/>
      <c r="I32191" s="180"/>
      <c r="L32191" s="181"/>
      <c r="M32191" s="180"/>
      <c r="N32191" s="180"/>
      <c r="O32191" s="180"/>
    </row>
    <row r="32192" spans="8:15" s="179" customFormat="1" x14ac:dyDescent="0.2">
      <c r="H32192" s="180"/>
      <c r="I32192" s="180"/>
      <c r="L32192" s="181"/>
      <c r="M32192" s="180"/>
      <c r="N32192" s="180"/>
      <c r="O32192" s="180"/>
    </row>
    <row r="32193" spans="8:15" s="179" customFormat="1" x14ac:dyDescent="0.2">
      <c r="H32193" s="180"/>
      <c r="I32193" s="180"/>
      <c r="L32193" s="181"/>
      <c r="M32193" s="180"/>
      <c r="N32193" s="180"/>
      <c r="O32193" s="180"/>
    </row>
    <row r="32194" spans="8:15" s="179" customFormat="1" x14ac:dyDescent="0.2">
      <c r="H32194" s="180"/>
      <c r="I32194" s="180"/>
      <c r="L32194" s="181"/>
      <c r="M32194" s="180"/>
      <c r="N32194" s="180"/>
      <c r="O32194" s="180"/>
    </row>
    <row r="32195" spans="8:15" s="179" customFormat="1" x14ac:dyDescent="0.2">
      <c r="H32195" s="180"/>
      <c r="I32195" s="180"/>
      <c r="L32195" s="181"/>
      <c r="M32195" s="180"/>
      <c r="N32195" s="180"/>
      <c r="O32195" s="180"/>
    </row>
    <row r="32196" spans="8:15" s="179" customFormat="1" x14ac:dyDescent="0.2">
      <c r="H32196" s="180"/>
      <c r="I32196" s="180"/>
      <c r="L32196" s="181"/>
      <c r="M32196" s="180"/>
      <c r="N32196" s="180"/>
      <c r="O32196" s="180"/>
    </row>
    <row r="32197" spans="8:15" s="179" customFormat="1" x14ac:dyDescent="0.2">
      <c r="H32197" s="180"/>
      <c r="I32197" s="180"/>
      <c r="L32197" s="181"/>
      <c r="M32197" s="180"/>
      <c r="N32197" s="180"/>
      <c r="O32197" s="180"/>
    </row>
    <row r="32198" spans="8:15" s="179" customFormat="1" x14ac:dyDescent="0.2">
      <c r="H32198" s="180"/>
      <c r="I32198" s="180"/>
      <c r="L32198" s="181"/>
      <c r="M32198" s="180"/>
      <c r="N32198" s="180"/>
      <c r="O32198" s="180"/>
    </row>
    <row r="32199" spans="8:15" s="179" customFormat="1" x14ac:dyDescent="0.2">
      <c r="H32199" s="180"/>
      <c r="I32199" s="180"/>
      <c r="L32199" s="181"/>
      <c r="M32199" s="180"/>
      <c r="N32199" s="180"/>
      <c r="O32199" s="180"/>
    </row>
    <row r="32200" spans="8:15" s="179" customFormat="1" x14ac:dyDescent="0.2">
      <c r="H32200" s="180"/>
      <c r="I32200" s="180"/>
      <c r="L32200" s="181"/>
      <c r="M32200" s="180"/>
      <c r="N32200" s="180"/>
      <c r="O32200" s="180"/>
    </row>
    <row r="32201" spans="8:15" s="179" customFormat="1" x14ac:dyDescent="0.2">
      <c r="H32201" s="180"/>
      <c r="I32201" s="180"/>
      <c r="L32201" s="181"/>
      <c r="M32201" s="180"/>
      <c r="N32201" s="180"/>
      <c r="O32201" s="180"/>
    </row>
    <row r="32202" spans="8:15" s="179" customFormat="1" x14ac:dyDescent="0.2">
      <c r="H32202" s="180"/>
      <c r="I32202" s="180"/>
      <c r="L32202" s="181"/>
      <c r="M32202" s="180"/>
      <c r="N32202" s="180"/>
      <c r="O32202" s="180"/>
    </row>
    <row r="32203" spans="8:15" s="179" customFormat="1" x14ac:dyDescent="0.2">
      <c r="H32203" s="180"/>
      <c r="I32203" s="180"/>
      <c r="L32203" s="181"/>
      <c r="M32203" s="180"/>
      <c r="N32203" s="180"/>
      <c r="O32203" s="180"/>
    </row>
    <row r="32204" spans="8:15" s="179" customFormat="1" x14ac:dyDescent="0.2">
      <c r="H32204" s="180"/>
      <c r="I32204" s="180"/>
      <c r="L32204" s="181"/>
      <c r="M32204" s="180"/>
      <c r="N32204" s="180"/>
      <c r="O32204" s="180"/>
    </row>
    <row r="32205" spans="8:15" s="179" customFormat="1" x14ac:dyDescent="0.2">
      <c r="H32205" s="180"/>
      <c r="I32205" s="180"/>
      <c r="L32205" s="181"/>
      <c r="M32205" s="180"/>
      <c r="N32205" s="180"/>
      <c r="O32205" s="180"/>
    </row>
    <row r="32206" spans="8:15" s="179" customFormat="1" x14ac:dyDescent="0.2">
      <c r="H32206" s="180"/>
      <c r="I32206" s="180"/>
      <c r="L32206" s="181"/>
      <c r="M32206" s="180"/>
      <c r="N32206" s="180"/>
      <c r="O32206" s="180"/>
    </row>
    <row r="32207" spans="8:15" s="179" customFormat="1" x14ac:dyDescent="0.2">
      <c r="H32207" s="180"/>
      <c r="I32207" s="180"/>
      <c r="L32207" s="181"/>
      <c r="M32207" s="180"/>
      <c r="N32207" s="180"/>
      <c r="O32207" s="180"/>
    </row>
    <row r="32208" spans="8:15" s="179" customFormat="1" x14ac:dyDescent="0.2">
      <c r="H32208" s="180"/>
      <c r="I32208" s="180"/>
      <c r="L32208" s="181"/>
      <c r="M32208" s="180"/>
      <c r="N32208" s="180"/>
      <c r="O32208" s="180"/>
    </row>
    <row r="32209" spans="8:15" s="179" customFormat="1" x14ac:dyDescent="0.2">
      <c r="H32209" s="180"/>
      <c r="I32209" s="180"/>
      <c r="L32209" s="181"/>
      <c r="M32209" s="180"/>
      <c r="N32209" s="180"/>
      <c r="O32209" s="180"/>
    </row>
    <row r="32210" spans="8:15" s="179" customFormat="1" x14ac:dyDescent="0.2">
      <c r="H32210" s="180"/>
      <c r="I32210" s="180"/>
      <c r="L32210" s="181"/>
      <c r="M32210" s="180"/>
      <c r="N32210" s="180"/>
      <c r="O32210" s="180"/>
    </row>
    <row r="32211" spans="8:15" s="179" customFormat="1" x14ac:dyDescent="0.2">
      <c r="H32211" s="180"/>
      <c r="I32211" s="180"/>
      <c r="L32211" s="181"/>
      <c r="M32211" s="180"/>
      <c r="N32211" s="180"/>
      <c r="O32211" s="180"/>
    </row>
    <row r="32212" spans="8:15" s="179" customFormat="1" x14ac:dyDescent="0.2">
      <c r="H32212" s="180"/>
      <c r="I32212" s="180"/>
      <c r="L32212" s="181"/>
      <c r="M32212" s="180"/>
      <c r="N32212" s="180"/>
      <c r="O32212" s="180"/>
    </row>
    <row r="32213" spans="8:15" s="179" customFormat="1" x14ac:dyDescent="0.2">
      <c r="H32213" s="180"/>
      <c r="I32213" s="180"/>
      <c r="L32213" s="181"/>
      <c r="M32213" s="180"/>
      <c r="N32213" s="180"/>
      <c r="O32213" s="180"/>
    </row>
    <row r="32214" spans="8:15" s="179" customFormat="1" x14ac:dyDescent="0.2">
      <c r="H32214" s="180"/>
      <c r="I32214" s="180"/>
      <c r="L32214" s="181"/>
      <c r="M32214" s="180"/>
      <c r="N32214" s="180"/>
      <c r="O32214" s="180"/>
    </row>
    <row r="32215" spans="8:15" s="179" customFormat="1" x14ac:dyDescent="0.2">
      <c r="H32215" s="180"/>
      <c r="I32215" s="180"/>
      <c r="L32215" s="181"/>
      <c r="M32215" s="180"/>
      <c r="N32215" s="180"/>
      <c r="O32215" s="180"/>
    </row>
    <row r="32216" spans="8:15" s="179" customFormat="1" x14ac:dyDescent="0.2">
      <c r="H32216" s="180"/>
      <c r="I32216" s="180"/>
      <c r="L32216" s="181"/>
      <c r="M32216" s="180"/>
      <c r="N32216" s="180"/>
      <c r="O32216" s="180"/>
    </row>
    <row r="32217" spans="8:15" s="179" customFormat="1" x14ac:dyDescent="0.2">
      <c r="H32217" s="180"/>
      <c r="I32217" s="180"/>
      <c r="L32217" s="181"/>
      <c r="M32217" s="180"/>
      <c r="N32217" s="180"/>
      <c r="O32217" s="180"/>
    </row>
    <row r="32218" spans="8:15" s="179" customFormat="1" x14ac:dyDescent="0.2">
      <c r="H32218" s="180"/>
      <c r="I32218" s="180"/>
      <c r="L32218" s="181"/>
      <c r="M32218" s="180"/>
      <c r="N32218" s="180"/>
      <c r="O32218" s="180"/>
    </row>
    <row r="32219" spans="8:15" s="179" customFormat="1" x14ac:dyDescent="0.2">
      <c r="H32219" s="180"/>
      <c r="I32219" s="180"/>
      <c r="L32219" s="181"/>
      <c r="M32219" s="180"/>
      <c r="N32219" s="180"/>
      <c r="O32219" s="180"/>
    </row>
    <row r="32220" spans="8:15" s="179" customFormat="1" x14ac:dyDescent="0.2">
      <c r="H32220" s="180"/>
      <c r="I32220" s="180"/>
      <c r="L32220" s="181"/>
      <c r="M32220" s="180"/>
      <c r="N32220" s="180"/>
      <c r="O32220" s="180"/>
    </row>
    <row r="32221" spans="8:15" s="179" customFormat="1" x14ac:dyDescent="0.2">
      <c r="H32221" s="180"/>
      <c r="I32221" s="180"/>
      <c r="L32221" s="181"/>
      <c r="M32221" s="180"/>
      <c r="N32221" s="180"/>
      <c r="O32221" s="180"/>
    </row>
    <row r="32222" spans="8:15" s="179" customFormat="1" x14ac:dyDescent="0.2">
      <c r="H32222" s="180"/>
      <c r="I32222" s="180"/>
      <c r="L32222" s="181"/>
      <c r="M32222" s="180"/>
      <c r="N32222" s="180"/>
      <c r="O32222" s="180"/>
    </row>
    <row r="32223" spans="8:15" s="179" customFormat="1" x14ac:dyDescent="0.2">
      <c r="H32223" s="180"/>
      <c r="I32223" s="180"/>
      <c r="L32223" s="181"/>
      <c r="M32223" s="180"/>
      <c r="N32223" s="180"/>
      <c r="O32223" s="180"/>
    </row>
    <row r="32224" spans="8:15" s="179" customFormat="1" x14ac:dyDescent="0.2">
      <c r="H32224" s="180"/>
      <c r="I32224" s="180"/>
      <c r="L32224" s="181"/>
      <c r="M32224" s="180"/>
      <c r="N32224" s="180"/>
      <c r="O32224" s="180"/>
    </row>
    <row r="32225" spans="8:15" s="179" customFormat="1" x14ac:dyDescent="0.2">
      <c r="H32225" s="180"/>
      <c r="I32225" s="180"/>
      <c r="L32225" s="181"/>
      <c r="M32225" s="180"/>
      <c r="N32225" s="180"/>
      <c r="O32225" s="180"/>
    </row>
    <row r="32226" spans="8:15" s="179" customFormat="1" x14ac:dyDescent="0.2">
      <c r="H32226" s="180"/>
      <c r="I32226" s="180"/>
      <c r="L32226" s="181"/>
      <c r="M32226" s="180"/>
      <c r="N32226" s="180"/>
      <c r="O32226" s="180"/>
    </row>
    <row r="32227" spans="8:15" s="179" customFormat="1" x14ac:dyDescent="0.2">
      <c r="H32227" s="180"/>
      <c r="I32227" s="180"/>
      <c r="L32227" s="181"/>
      <c r="M32227" s="180"/>
      <c r="N32227" s="180"/>
      <c r="O32227" s="180"/>
    </row>
    <row r="32228" spans="8:15" s="179" customFormat="1" x14ac:dyDescent="0.2">
      <c r="H32228" s="180"/>
      <c r="I32228" s="180"/>
      <c r="L32228" s="181"/>
      <c r="M32228" s="180"/>
      <c r="N32228" s="180"/>
      <c r="O32228" s="180"/>
    </row>
    <row r="32229" spans="8:15" s="179" customFormat="1" x14ac:dyDescent="0.2">
      <c r="H32229" s="180"/>
      <c r="I32229" s="180"/>
      <c r="L32229" s="181"/>
      <c r="M32229" s="180"/>
      <c r="N32229" s="180"/>
      <c r="O32229" s="180"/>
    </row>
    <row r="32230" spans="8:15" s="179" customFormat="1" x14ac:dyDescent="0.2">
      <c r="H32230" s="180"/>
      <c r="I32230" s="180"/>
      <c r="L32230" s="181"/>
      <c r="M32230" s="180"/>
      <c r="N32230" s="180"/>
      <c r="O32230" s="180"/>
    </row>
    <row r="32231" spans="8:15" s="179" customFormat="1" x14ac:dyDescent="0.2">
      <c r="H32231" s="180"/>
      <c r="I32231" s="180"/>
      <c r="L32231" s="181"/>
      <c r="M32231" s="180"/>
      <c r="N32231" s="180"/>
      <c r="O32231" s="180"/>
    </row>
    <row r="32232" spans="8:15" s="179" customFormat="1" x14ac:dyDescent="0.2">
      <c r="H32232" s="180"/>
      <c r="I32232" s="180"/>
      <c r="L32232" s="181"/>
      <c r="M32232" s="180"/>
      <c r="N32232" s="180"/>
      <c r="O32232" s="180"/>
    </row>
    <row r="32233" spans="8:15" s="179" customFormat="1" x14ac:dyDescent="0.2">
      <c r="H32233" s="180"/>
      <c r="I32233" s="180"/>
      <c r="L32233" s="181"/>
      <c r="M32233" s="180"/>
      <c r="N32233" s="180"/>
      <c r="O32233" s="180"/>
    </row>
    <row r="32234" spans="8:15" s="179" customFormat="1" x14ac:dyDescent="0.2">
      <c r="H32234" s="180"/>
      <c r="I32234" s="180"/>
      <c r="L32234" s="181"/>
      <c r="M32234" s="180"/>
      <c r="N32234" s="180"/>
      <c r="O32234" s="180"/>
    </row>
    <row r="32235" spans="8:15" s="179" customFormat="1" x14ac:dyDescent="0.2">
      <c r="H32235" s="180"/>
      <c r="I32235" s="180"/>
      <c r="L32235" s="181"/>
      <c r="M32235" s="180"/>
      <c r="N32235" s="180"/>
      <c r="O32235" s="180"/>
    </row>
    <row r="32236" spans="8:15" s="179" customFormat="1" x14ac:dyDescent="0.2">
      <c r="H32236" s="180"/>
      <c r="I32236" s="180"/>
      <c r="L32236" s="181"/>
      <c r="M32236" s="180"/>
      <c r="N32236" s="180"/>
      <c r="O32236" s="180"/>
    </row>
    <row r="32237" spans="8:15" s="179" customFormat="1" x14ac:dyDescent="0.2">
      <c r="H32237" s="180"/>
      <c r="I32237" s="180"/>
      <c r="L32237" s="181"/>
      <c r="M32237" s="180"/>
      <c r="N32237" s="180"/>
      <c r="O32237" s="180"/>
    </row>
    <row r="32238" spans="8:15" s="179" customFormat="1" x14ac:dyDescent="0.2">
      <c r="H32238" s="180"/>
      <c r="I32238" s="180"/>
      <c r="L32238" s="181"/>
      <c r="M32238" s="180"/>
      <c r="N32238" s="180"/>
      <c r="O32238" s="180"/>
    </row>
    <row r="32239" spans="8:15" s="179" customFormat="1" x14ac:dyDescent="0.2">
      <c r="H32239" s="180"/>
      <c r="I32239" s="180"/>
      <c r="L32239" s="181"/>
      <c r="M32239" s="180"/>
      <c r="N32239" s="180"/>
      <c r="O32239" s="180"/>
    </row>
    <row r="32240" spans="8:15" s="179" customFormat="1" x14ac:dyDescent="0.2">
      <c r="H32240" s="180"/>
      <c r="I32240" s="180"/>
      <c r="L32240" s="181"/>
      <c r="M32240" s="180"/>
      <c r="N32240" s="180"/>
      <c r="O32240" s="180"/>
    </row>
    <row r="32241" spans="8:15" s="179" customFormat="1" x14ac:dyDescent="0.2">
      <c r="H32241" s="180"/>
      <c r="I32241" s="180"/>
      <c r="L32241" s="181"/>
      <c r="M32241" s="180"/>
      <c r="N32241" s="180"/>
      <c r="O32241" s="180"/>
    </row>
    <row r="32242" spans="8:15" s="179" customFormat="1" x14ac:dyDescent="0.2">
      <c r="H32242" s="180"/>
      <c r="I32242" s="180"/>
      <c r="L32242" s="181"/>
      <c r="M32242" s="180"/>
      <c r="N32242" s="180"/>
      <c r="O32242" s="180"/>
    </row>
    <row r="32243" spans="8:15" s="179" customFormat="1" x14ac:dyDescent="0.2">
      <c r="H32243" s="180"/>
      <c r="I32243" s="180"/>
      <c r="L32243" s="181"/>
      <c r="M32243" s="180"/>
      <c r="N32243" s="180"/>
      <c r="O32243" s="180"/>
    </row>
    <row r="32244" spans="8:15" s="179" customFormat="1" x14ac:dyDescent="0.2">
      <c r="H32244" s="180"/>
      <c r="I32244" s="180"/>
      <c r="L32244" s="181"/>
      <c r="M32244" s="180"/>
      <c r="N32244" s="180"/>
      <c r="O32244" s="180"/>
    </row>
    <row r="32245" spans="8:15" s="179" customFormat="1" x14ac:dyDescent="0.2">
      <c r="H32245" s="180"/>
      <c r="I32245" s="180"/>
      <c r="L32245" s="181"/>
      <c r="M32245" s="180"/>
      <c r="N32245" s="180"/>
      <c r="O32245" s="180"/>
    </row>
    <row r="32246" spans="8:15" s="179" customFormat="1" x14ac:dyDescent="0.2">
      <c r="H32246" s="180"/>
      <c r="I32246" s="180"/>
      <c r="L32246" s="181"/>
      <c r="M32246" s="180"/>
      <c r="N32246" s="180"/>
      <c r="O32246" s="180"/>
    </row>
    <row r="32247" spans="8:15" s="179" customFormat="1" x14ac:dyDescent="0.2">
      <c r="H32247" s="180"/>
      <c r="I32247" s="180"/>
      <c r="L32247" s="181"/>
      <c r="M32247" s="180"/>
      <c r="N32247" s="180"/>
      <c r="O32247" s="180"/>
    </row>
    <row r="32248" spans="8:15" s="179" customFormat="1" x14ac:dyDescent="0.2">
      <c r="H32248" s="180"/>
      <c r="I32248" s="180"/>
      <c r="L32248" s="181"/>
      <c r="M32248" s="180"/>
      <c r="N32248" s="180"/>
      <c r="O32248" s="180"/>
    </row>
    <row r="32249" spans="8:15" s="179" customFormat="1" x14ac:dyDescent="0.2">
      <c r="H32249" s="180"/>
      <c r="I32249" s="180"/>
      <c r="L32249" s="181"/>
      <c r="M32249" s="180"/>
      <c r="N32249" s="180"/>
      <c r="O32249" s="180"/>
    </row>
    <row r="32250" spans="8:15" s="179" customFormat="1" x14ac:dyDescent="0.2">
      <c r="H32250" s="180"/>
      <c r="I32250" s="180"/>
      <c r="L32250" s="181"/>
      <c r="M32250" s="180"/>
      <c r="N32250" s="180"/>
      <c r="O32250" s="180"/>
    </row>
    <row r="32251" spans="8:15" s="179" customFormat="1" x14ac:dyDescent="0.2">
      <c r="H32251" s="180"/>
      <c r="I32251" s="180"/>
      <c r="L32251" s="181"/>
      <c r="M32251" s="180"/>
      <c r="N32251" s="180"/>
      <c r="O32251" s="180"/>
    </row>
    <row r="32252" spans="8:15" s="179" customFormat="1" x14ac:dyDescent="0.2">
      <c r="H32252" s="180"/>
      <c r="I32252" s="180"/>
      <c r="L32252" s="181"/>
      <c r="M32252" s="180"/>
      <c r="N32252" s="180"/>
      <c r="O32252" s="180"/>
    </row>
    <row r="32253" spans="8:15" s="179" customFormat="1" x14ac:dyDescent="0.2">
      <c r="H32253" s="180"/>
      <c r="I32253" s="180"/>
      <c r="L32253" s="181"/>
      <c r="M32253" s="180"/>
      <c r="N32253" s="180"/>
      <c r="O32253" s="180"/>
    </row>
    <row r="32254" spans="8:15" s="179" customFormat="1" x14ac:dyDescent="0.2">
      <c r="H32254" s="180"/>
      <c r="I32254" s="180"/>
      <c r="L32254" s="181"/>
      <c r="M32254" s="180"/>
      <c r="N32254" s="180"/>
      <c r="O32254" s="180"/>
    </row>
    <row r="32255" spans="8:15" s="179" customFormat="1" x14ac:dyDescent="0.2">
      <c r="H32255" s="180"/>
      <c r="I32255" s="180"/>
      <c r="L32255" s="181"/>
      <c r="M32255" s="180"/>
      <c r="N32255" s="180"/>
      <c r="O32255" s="180"/>
    </row>
    <row r="32256" spans="8:15" s="179" customFormat="1" x14ac:dyDescent="0.2">
      <c r="H32256" s="180"/>
      <c r="I32256" s="180"/>
      <c r="L32256" s="181"/>
      <c r="M32256" s="180"/>
      <c r="N32256" s="180"/>
      <c r="O32256" s="180"/>
    </row>
    <row r="32257" spans="8:15" s="179" customFormat="1" x14ac:dyDescent="0.2">
      <c r="H32257" s="180"/>
      <c r="I32257" s="180"/>
      <c r="L32257" s="181"/>
      <c r="M32257" s="180"/>
      <c r="N32257" s="180"/>
      <c r="O32257" s="180"/>
    </row>
    <row r="32258" spans="8:15" s="179" customFormat="1" x14ac:dyDescent="0.2">
      <c r="H32258" s="180"/>
      <c r="I32258" s="180"/>
      <c r="L32258" s="181"/>
      <c r="M32258" s="180"/>
      <c r="N32258" s="180"/>
      <c r="O32258" s="180"/>
    </row>
    <row r="32259" spans="8:15" s="179" customFormat="1" x14ac:dyDescent="0.2">
      <c r="H32259" s="180"/>
      <c r="I32259" s="180"/>
      <c r="L32259" s="181"/>
      <c r="M32259" s="180"/>
      <c r="N32259" s="180"/>
      <c r="O32259" s="180"/>
    </row>
    <row r="32260" spans="8:15" s="179" customFormat="1" x14ac:dyDescent="0.2">
      <c r="H32260" s="180"/>
      <c r="I32260" s="180"/>
      <c r="L32260" s="181"/>
      <c r="M32260" s="180"/>
      <c r="N32260" s="180"/>
      <c r="O32260" s="180"/>
    </row>
    <row r="32261" spans="8:15" s="179" customFormat="1" x14ac:dyDescent="0.2">
      <c r="H32261" s="180"/>
      <c r="I32261" s="180"/>
      <c r="L32261" s="181"/>
      <c r="M32261" s="180"/>
      <c r="N32261" s="180"/>
      <c r="O32261" s="180"/>
    </row>
    <row r="32262" spans="8:15" s="179" customFormat="1" x14ac:dyDescent="0.2">
      <c r="H32262" s="180"/>
      <c r="I32262" s="180"/>
      <c r="L32262" s="181"/>
      <c r="M32262" s="180"/>
      <c r="N32262" s="180"/>
      <c r="O32262" s="180"/>
    </row>
    <row r="32263" spans="8:15" s="179" customFormat="1" x14ac:dyDescent="0.2">
      <c r="H32263" s="180"/>
      <c r="I32263" s="180"/>
      <c r="L32263" s="181"/>
      <c r="M32263" s="180"/>
      <c r="N32263" s="180"/>
      <c r="O32263" s="180"/>
    </row>
    <row r="32264" spans="8:15" s="179" customFormat="1" x14ac:dyDescent="0.2">
      <c r="H32264" s="180"/>
      <c r="I32264" s="180"/>
      <c r="L32264" s="181"/>
      <c r="M32264" s="180"/>
      <c r="N32264" s="180"/>
      <c r="O32264" s="180"/>
    </row>
    <row r="32265" spans="8:15" s="179" customFormat="1" x14ac:dyDescent="0.2">
      <c r="H32265" s="180"/>
      <c r="I32265" s="180"/>
      <c r="L32265" s="181"/>
      <c r="M32265" s="180"/>
      <c r="N32265" s="180"/>
      <c r="O32265" s="180"/>
    </row>
    <row r="32266" spans="8:15" s="179" customFormat="1" x14ac:dyDescent="0.2">
      <c r="H32266" s="180"/>
      <c r="I32266" s="180"/>
      <c r="L32266" s="181"/>
      <c r="M32266" s="180"/>
      <c r="N32266" s="180"/>
      <c r="O32266" s="180"/>
    </row>
    <row r="32267" spans="8:15" s="179" customFormat="1" x14ac:dyDescent="0.2">
      <c r="H32267" s="180"/>
      <c r="I32267" s="180"/>
      <c r="L32267" s="181"/>
      <c r="M32267" s="180"/>
      <c r="N32267" s="180"/>
      <c r="O32267" s="180"/>
    </row>
    <row r="32268" spans="8:15" s="179" customFormat="1" x14ac:dyDescent="0.2">
      <c r="H32268" s="180"/>
      <c r="I32268" s="180"/>
      <c r="L32268" s="181"/>
      <c r="M32268" s="180"/>
      <c r="N32268" s="180"/>
      <c r="O32268" s="180"/>
    </row>
    <row r="32269" spans="8:15" s="179" customFormat="1" x14ac:dyDescent="0.2">
      <c r="H32269" s="180"/>
      <c r="I32269" s="180"/>
      <c r="L32269" s="181"/>
      <c r="M32269" s="180"/>
      <c r="N32269" s="180"/>
      <c r="O32269" s="180"/>
    </row>
    <row r="32270" spans="8:15" s="179" customFormat="1" x14ac:dyDescent="0.2">
      <c r="H32270" s="180"/>
      <c r="I32270" s="180"/>
      <c r="L32270" s="181"/>
      <c r="M32270" s="180"/>
      <c r="N32270" s="180"/>
      <c r="O32270" s="180"/>
    </row>
    <row r="32271" spans="8:15" s="179" customFormat="1" x14ac:dyDescent="0.2">
      <c r="H32271" s="180"/>
      <c r="I32271" s="180"/>
      <c r="L32271" s="181"/>
      <c r="M32271" s="180"/>
      <c r="N32271" s="180"/>
      <c r="O32271" s="180"/>
    </row>
    <row r="32272" spans="8:15" s="179" customFormat="1" x14ac:dyDescent="0.2">
      <c r="H32272" s="180"/>
      <c r="I32272" s="180"/>
      <c r="L32272" s="181"/>
      <c r="M32272" s="180"/>
      <c r="N32272" s="180"/>
      <c r="O32272" s="180"/>
    </row>
    <row r="32273" spans="8:15" s="179" customFormat="1" x14ac:dyDescent="0.2">
      <c r="H32273" s="180"/>
      <c r="I32273" s="180"/>
      <c r="L32273" s="181"/>
      <c r="M32273" s="180"/>
      <c r="N32273" s="180"/>
      <c r="O32273" s="180"/>
    </row>
    <row r="32274" spans="8:15" s="179" customFormat="1" x14ac:dyDescent="0.2">
      <c r="H32274" s="180"/>
      <c r="I32274" s="180"/>
      <c r="L32274" s="181"/>
      <c r="M32274" s="180"/>
      <c r="N32274" s="180"/>
      <c r="O32274" s="180"/>
    </row>
    <row r="32275" spans="8:15" s="179" customFormat="1" x14ac:dyDescent="0.2">
      <c r="H32275" s="180"/>
      <c r="I32275" s="180"/>
      <c r="L32275" s="181"/>
      <c r="M32275" s="180"/>
      <c r="N32275" s="180"/>
      <c r="O32275" s="180"/>
    </row>
    <row r="32276" spans="8:15" s="179" customFormat="1" x14ac:dyDescent="0.2">
      <c r="H32276" s="180"/>
      <c r="I32276" s="180"/>
      <c r="L32276" s="181"/>
      <c r="M32276" s="180"/>
      <c r="N32276" s="180"/>
      <c r="O32276" s="180"/>
    </row>
    <row r="32277" spans="8:15" s="179" customFormat="1" x14ac:dyDescent="0.2">
      <c r="H32277" s="180"/>
      <c r="I32277" s="180"/>
      <c r="L32277" s="181"/>
      <c r="M32277" s="180"/>
      <c r="N32277" s="180"/>
      <c r="O32277" s="180"/>
    </row>
    <row r="32278" spans="8:15" s="179" customFormat="1" x14ac:dyDescent="0.2">
      <c r="H32278" s="180"/>
      <c r="I32278" s="180"/>
      <c r="L32278" s="181"/>
      <c r="M32278" s="180"/>
      <c r="N32278" s="180"/>
      <c r="O32278" s="180"/>
    </row>
    <row r="32279" spans="8:15" s="179" customFormat="1" x14ac:dyDescent="0.2">
      <c r="H32279" s="180"/>
      <c r="I32279" s="180"/>
      <c r="L32279" s="181"/>
      <c r="M32279" s="180"/>
      <c r="N32279" s="180"/>
      <c r="O32279" s="180"/>
    </row>
    <row r="32280" spans="8:15" s="179" customFormat="1" x14ac:dyDescent="0.2">
      <c r="H32280" s="180"/>
      <c r="I32280" s="180"/>
      <c r="L32280" s="181"/>
      <c r="M32280" s="180"/>
      <c r="N32280" s="180"/>
      <c r="O32280" s="180"/>
    </row>
    <row r="32281" spans="8:15" s="179" customFormat="1" x14ac:dyDescent="0.2">
      <c r="H32281" s="180"/>
      <c r="I32281" s="180"/>
      <c r="L32281" s="181"/>
      <c r="M32281" s="180"/>
      <c r="N32281" s="180"/>
      <c r="O32281" s="180"/>
    </row>
    <row r="32282" spans="8:15" s="179" customFormat="1" x14ac:dyDescent="0.2">
      <c r="H32282" s="180"/>
      <c r="I32282" s="180"/>
      <c r="L32282" s="181"/>
      <c r="M32282" s="180"/>
      <c r="N32282" s="180"/>
      <c r="O32282" s="180"/>
    </row>
    <row r="32283" spans="8:15" s="179" customFormat="1" x14ac:dyDescent="0.2">
      <c r="H32283" s="180"/>
      <c r="I32283" s="180"/>
      <c r="L32283" s="181"/>
      <c r="M32283" s="180"/>
      <c r="N32283" s="180"/>
      <c r="O32283" s="180"/>
    </row>
    <row r="32284" spans="8:15" s="179" customFormat="1" x14ac:dyDescent="0.2">
      <c r="H32284" s="180"/>
      <c r="I32284" s="180"/>
      <c r="L32284" s="181"/>
      <c r="M32284" s="180"/>
      <c r="N32284" s="180"/>
      <c r="O32284" s="180"/>
    </row>
    <row r="32285" spans="8:15" s="179" customFormat="1" x14ac:dyDescent="0.2">
      <c r="H32285" s="180"/>
      <c r="I32285" s="180"/>
      <c r="L32285" s="181"/>
      <c r="M32285" s="180"/>
      <c r="N32285" s="180"/>
      <c r="O32285" s="180"/>
    </row>
    <row r="32286" spans="8:15" s="179" customFormat="1" x14ac:dyDescent="0.2">
      <c r="H32286" s="180"/>
      <c r="I32286" s="180"/>
      <c r="L32286" s="181"/>
      <c r="M32286" s="180"/>
      <c r="N32286" s="180"/>
      <c r="O32286" s="180"/>
    </row>
    <row r="32287" spans="8:15" s="179" customFormat="1" x14ac:dyDescent="0.2">
      <c r="H32287" s="180"/>
      <c r="I32287" s="180"/>
      <c r="L32287" s="181"/>
      <c r="M32287" s="180"/>
      <c r="N32287" s="180"/>
      <c r="O32287" s="180"/>
    </row>
    <row r="32288" spans="8:15" s="179" customFormat="1" x14ac:dyDescent="0.2">
      <c r="H32288" s="180"/>
      <c r="I32288" s="180"/>
      <c r="L32288" s="181"/>
      <c r="M32288" s="180"/>
      <c r="N32288" s="180"/>
      <c r="O32288" s="180"/>
    </row>
    <row r="32289" spans="8:15" s="179" customFormat="1" x14ac:dyDescent="0.2">
      <c r="H32289" s="180"/>
      <c r="I32289" s="180"/>
      <c r="L32289" s="181"/>
      <c r="M32289" s="180"/>
      <c r="N32289" s="180"/>
      <c r="O32289" s="180"/>
    </row>
    <row r="32290" spans="8:15" s="179" customFormat="1" x14ac:dyDescent="0.2">
      <c r="H32290" s="180"/>
      <c r="I32290" s="180"/>
      <c r="L32290" s="181"/>
      <c r="M32290" s="180"/>
      <c r="N32290" s="180"/>
      <c r="O32290" s="180"/>
    </row>
    <row r="32291" spans="8:15" s="179" customFormat="1" x14ac:dyDescent="0.2">
      <c r="H32291" s="180"/>
      <c r="I32291" s="180"/>
      <c r="L32291" s="181"/>
      <c r="M32291" s="180"/>
      <c r="N32291" s="180"/>
      <c r="O32291" s="180"/>
    </row>
    <row r="32292" spans="8:15" s="179" customFormat="1" x14ac:dyDescent="0.2">
      <c r="H32292" s="180"/>
      <c r="I32292" s="180"/>
      <c r="L32292" s="181"/>
      <c r="M32292" s="180"/>
      <c r="N32292" s="180"/>
      <c r="O32292" s="180"/>
    </row>
    <row r="32293" spans="8:15" s="179" customFormat="1" x14ac:dyDescent="0.2">
      <c r="H32293" s="180"/>
      <c r="I32293" s="180"/>
      <c r="L32293" s="181"/>
      <c r="M32293" s="180"/>
      <c r="N32293" s="180"/>
      <c r="O32293" s="180"/>
    </row>
    <row r="32294" spans="8:15" s="179" customFormat="1" x14ac:dyDescent="0.2">
      <c r="H32294" s="180"/>
      <c r="I32294" s="180"/>
      <c r="L32294" s="181"/>
      <c r="M32294" s="180"/>
      <c r="N32294" s="180"/>
      <c r="O32294" s="180"/>
    </row>
    <row r="32295" spans="8:15" s="179" customFormat="1" x14ac:dyDescent="0.2">
      <c r="H32295" s="180"/>
      <c r="I32295" s="180"/>
      <c r="L32295" s="181"/>
      <c r="M32295" s="180"/>
      <c r="N32295" s="180"/>
      <c r="O32295" s="180"/>
    </row>
    <row r="32296" spans="8:15" s="179" customFormat="1" x14ac:dyDescent="0.2">
      <c r="H32296" s="180"/>
      <c r="I32296" s="180"/>
      <c r="L32296" s="181"/>
      <c r="M32296" s="180"/>
      <c r="N32296" s="180"/>
      <c r="O32296" s="180"/>
    </row>
    <row r="32297" spans="8:15" s="179" customFormat="1" x14ac:dyDescent="0.2">
      <c r="H32297" s="180"/>
      <c r="I32297" s="180"/>
      <c r="L32297" s="181"/>
      <c r="M32297" s="180"/>
      <c r="N32297" s="180"/>
      <c r="O32297" s="180"/>
    </row>
    <row r="32298" spans="8:15" s="179" customFormat="1" x14ac:dyDescent="0.2">
      <c r="H32298" s="180"/>
      <c r="I32298" s="180"/>
      <c r="L32298" s="181"/>
      <c r="M32298" s="180"/>
      <c r="N32298" s="180"/>
      <c r="O32298" s="180"/>
    </row>
    <row r="32299" spans="8:15" s="179" customFormat="1" x14ac:dyDescent="0.2">
      <c r="H32299" s="180"/>
      <c r="I32299" s="180"/>
      <c r="L32299" s="181"/>
      <c r="M32299" s="180"/>
      <c r="N32299" s="180"/>
      <c r="O32299" s="180"/>
    </row>
    <row r="32300" spans="8:15" s="179" customFormat="1" x14ac:dyDescent="0.2">
      <c r="H32300" s="180"/>
      <c r="I32300" s="180"/>
      <c r="L32300" s="181"/>
      <c r="M32300" s="180"/>
      <c r="N32300" s="180"/>
      <c r="O32300" s="180"/>
    </row>
    <row r="32301" spans="8:15" s="179" customFormat="1" x14ac:dyDescent="0.2">
      <c r="H32301" s="180"/>
      <c r="I32301" s="180"/>
      <c r="L32301" s="181"/>
      <c r="M32301" s="180"/>
      <c r="N32301" s="180"/>
      <c r="O32301" s="180"/>
    </row>
    <row r="32302" spans="8:15" s="179" customFormat="1" x14ac:dyDescent="0.2">
      <c r="H32302" s="180"/>
      <c r="I32302" s="180"/>
      <c r="L32302" s="181"/>
      <c r="M32302" s="180"/>
      <c r="N32302" s="180"/>
      <c r="O32302" s="180"/>
    </row>
    <row r="32303" spans="8:15" s="179" customFormat="1" x14ac:dyDescent="0.2">
      <c r="H32303" s="180"/>
      <c r="I32303" s="180"/>
      <c r="L32303" s="181"/>
      <c r="M32303" s="180"/>
      <c r="N32303" s="180"/>
      <c r="O32303" s="180"/>
    </row>
    <row r="32304" spans="8:15" s="179" customFormat="1" x14ac:dyDescent="0.2">
      <c r="H32304" s="180"/>
      <c r="I32304" s="180"/>
      <c r="L32304" s="181"/>
      <c r="M32304" s="180"/>
      <c r="N32304" s="180"/>
      <c r="O32304" s="180"/>
    </row>
    <row r="32305" spans="8:15" s="179" customFormat="1" x14ac:dyDescent="0.2">
      <c r="H32305" s="180"/>
      <c r="I32305" s="180"/>
      <c r="L32305" s="181"/>
      <c r="M32305" s="180"/>
      <c r="N32305" s="180"/>
      <c r="O32305" s="180"/>
    </row>
    <row r="32306" spans="8:15" s="179" customFormat="1" x14ac:dyDescent="0.2">
      <c r="H32306" s="180"/>
      <c r="I32306" s="180"/>
      <c r="L32306" s="181"/>
      <c r="M32306" s="180"/>
      <c r="N32306" s="180"/>
      <c r="O32306" s="180"/>
    </row>
    <row r="32307" spans="8:15" s="179" customFormat="1" x14ac:dyDescent="0.2">
      <c r="H32307" s="180"/>
      <c r="I32307" s="180"/>
      <c r="L32307" s="181"/>
      <c r="M32307" s="180"/>
      <c r="N32307" s="180"/>
      <c r="O32307" s="180"/>
    </row>
    <row r="32308" spans="8:15" s="179" customFormat="1" x14ac:dyDescent="0.2">
      <c r="H32308" s="180"/>
      <c r="I32308" s="180"/>
      <c r="L32308" s="181"/>
      <c r="M32308" s="180"/>
      <c r="N32308" s="180"/>
      <c r="O32308" s="180"/>
    </row>
    <row r="32309" spans="8:15" s="179" customFormat="1" x14ac:dyDescent="0.2">
      <c r="H32309" s="180"/>
      <c r="I32309" s="180"/>
      <c r="L32309" s="181"/>
      <c r="M32309" s="180"/>
      <c r="N32309" s="180"/>
      <c r="O32309" s="180"/>
    </row>
    <row r="32310" spans="8:15" s="179" customFormat="1" x14ac:dyDescent="0.2">
      <c r="H32310" s="180"/>
      <c r="I32310" s="180"/>
      <c r="L32310" s="181"/>
      <c r="M32310" s="180"/>
      <c r="N32310" s="180"/>
      <c r="O32310" s="180"/>
    </row>
    <row r="32311" spans="8:15" s="179" customFormat="1" x14ac:dyDescent="0.2">
      <c r="H32311" s="180"/>
      <c r="I32311" s="180"/>
      <c r="L32311" s="181"/>
      <c r="M32311" s="180"/>
      <c r="N32311" s="180"/>
      <c r="O32311" s="180"/>
    </row>
    <row r="32312" spans="8:15" s="179" customFormat="1" x14ac:dyDescent="0.2">
      <c r="H32312" s="180"/>
      <c r="I32312" s="180"/>
      <c r="L32312" s="181"/>
      <c r="M32312" s="180"/>
      <c r="N32312" s="180"/>
      <c r="O32312" s="180"/>
    </row>
    <row r="32313" spans="8:15" s="179" customFormat="1" x14ac:dyDescent="0.2">
      <c r="H32313" s="180"/>
      <c r="I32313" s="180"/>
      <c r="L32313" s="181"/>
      <c r="M32313" s="180"/>
      <c r="N32313" s="180"/>
      <c r="O32313" s="180"/>
    </row>
    <row r="32314" spans="8:15" s="179" customFormat="1" x14ac:dyDescent="0.2">
      <c r="H32314" s="180"/>
      <c r="I32314" s="180"/>
      <c r="L32314" s="181"/>
      <c r="M32314" s="180"/>
      <c r="N32314" s="180"/>
      <c r="O32314" s="180"/>
    </row>
    <row r="32315" spans="8:15" s="179" customFormat="1" x14ac:dyDescent="0.2">
      <c r="H32315" s="180"/>
      <c r="I32315" s="180"/>
      <c r="L32315" s="181"/>
      <c r="M32315" s="180"/>
      <c r="N32315" s="180"/>
      <c r="O32315" s="180"/>
    </row>
    <row r="32316" spans="8:15" s="179" customFormat="1" x14ac:dyDescent="0.2">
      <c r="H32316" s="180"/>
      <c r="I32316" s="180"/>
      <c r="L32316" s="181"/>
      <c r="M32316" s="180"/>
      <c r="N32316" s="180"/>
      <c r="O32316" s="180"/>
    </row>
    <row r="32317" spans="8:15" s="179" customFormat="1" x14ac:dyDescent="0.2">
      <c r="H32317" s="180"/>
      <c r="I32317" s="180"/>
      <c r="L32317" s="181"/>
      <c r="M32317" s="180"/>
      <c r="N32317" s="180"/>
      <c r="O32317" s="180"/>
    </row>
    <row r="32318" spans="8:15" s="179" customFormat="1" x14ac:dyDescent="0.2">
      <c r="H32318" s="180"/>
      <c r="I32318" s="180"/>
      <c r="L32318" s="181"/>
      <c r="M32318" s="180"/>
      <c r="N32318" s="180"/>
      <c r="O32318" s="180"/>
    </row>
    <row r="32319" spans="8:15" s="179" customFormat="1" x14ac:dyDescent="0.2">
      <c r="H32319" s="180"/>
      <c r="I32319" s="180"/>
      <c r="L32319" s="181"/>
      <c r="M32319" s="180"/>
      <c r="N32319" s="180"/>
      <c r="O32319" s="180"/>
    </row>
    <row r="32320" spans="8:15" s="179" customFormat="1" x14ac:dyDescent="0.2">
      <c r="H32320" s="180"/>
      <c r="I32320" s="180"/>
      <c r="L32320" s="181"/>
      <c r="M32320" s="180"/>
      <c r="N32320" s="180"/>
      <c r="O32320" s="180"/>
    </row>
    <row r="32321" spans="8:15" s="179" customFormat="1" x14ac:dyDescent="0.2">
      <c r="H32321" s="180"/>
      <c r="I32321" s="180"/>
      <c r="L32321" s="181"/>
      <c r="M32321" s="180"/>
      <c r="N32321" s="180"/>
      <c r="O32321" s="180"/>
    </row>
    <row r="32322" spans="8:15" s="179" customFormat="1" x14ac:dyDescent="0.2">
      <c r="H32322" s="180"/>
      <c r="I32322" s="180"/>
      <c r="L32322" s="181"/>
      <c r="M32322" s="180"/>
      <c r="N32322" s="180"/>
      <c r="O32322" s="180"/>
    </row>
    <row r="32323" spans="8:15" s="179" customFormat="1" x14ac:dyDescent="0.2">
      <c r="H32323" s="180"/>
      <c r="I32323" s="180"/>
      <c r="L32323" s="181"/>
      <c r="M32323" s="180"/>
      <c r="N32323" s="180"/>
      <c r="O32323" s="180"/>
    </row>
    <row r="32324" spans="8:15" s="179" customFormat="1" x14ac:dyDescent="0.2">
      <c r="H32324" s="180"/>
      <c r="I32324" s="180"/>
      <c r="L32324" s="181"/>
      <c r="M32324" s="180"/>
      <c r="N32324" s="180"/>
      <c r="O32324" s="180"/>
    </row>
    <row r="32325" spans="8:15" s="179" customFormat="1" x14ac:dyDescent="0.2">
      <c r="H32325" s="180"/>
      <c r="I32325" s="180"/>
      <c r="L32325" s="181"/>
      <c r="M32325" s="180"/>
      <c r="N32325" s="180"/>
      <c r="O32325" s="180"/>
    </row>
    <row r="32326" spans="8:15" s="179" customFormat="1" x14ac:dyDescent="0.2">
      <c r="H32326" s="180"/>
      <c r="I32326" s="180"/>
      <c r="L32326" s="181"/>
      <c r="M32326" s="180"/>
      <c r="N32326" s="180"/>
      <c r="O32326" s="180"/>
    </row>
    <row r="32327" spans="8:15" s="179" customFormat="1" x14ac:dyDescent="0.2">
      <c r="H32327" s="180"/>
      <c r="I32327" s="180"/>
      <c r="L32327" s="181"/>
      <c r="M32327" s="180"/>
      <c r="N32327" s="180"/>
      <c r="O32327" s="180"/>
    </row>
    <row r="32328" spans="8:15" s="179" customFormat="1" x14ac:dyDescent="0.2">
      <c r="H32328" s="180"/>
      <c r="I32328" s="180"/>
      <c r="L32328" s="181"/>
      <c r="M32328" s="180"/>
      <c r="N32328" s="180"/>
      <c r="O32328" s="180"/>
    </row>
    <row r="32329" spans="8:15" s="179" customFormat="1" x14ac:dyDescent="0.2">
      <c r="H32329" s="180"/>
      <c r="I32329" s="180"/>
      <c r="L32329" s="181"/>
      <c r="M32329" s="180"/>
      <c r="N32329" s="180"/>
      <c r="O32329" s="180"/>
    </row>
    <row r="32330" spans="8:15" s="179" customFormat="1" x14ac:dyDescent="0.2">
      <c r="H32330" s="180"/>
      <c r="I32330" s="180"/>
      <c r="L32330" s="181"/>
      <c r="M32330" s="180"/>
      <c r="N32330" s="180"/>
      <c r="O32330" s="180"/>
    </row>
    <row r="32331" spans="8:15" s="179" customFormat="1" x14ac:dyDescent="0.2">
      <c r="H32331" s="180"/>
      <c r="I32331" s="180"/>
      <c r="L32331" s="181"/>
      <c r="M32331" s="180"/>
      <c r="N32331" s="180"/>
      <c r="O32331" s="180"/>
    </row>
    <row r="32332" spans="8:15" s="179" customFormat="1" x14ac:dyDescent="0.2">
      <c r="H32332" s="180"/>
      <c r="I32332" s="180"/>
      <c r="L32332" s="181"/>
      <c r="M32332" s="180"/>
      <c r="N32332" s="180"/>
      <c r="O32332" s="180"/>
    </row>
    <row r="32333" spans="8:15" s="179" customFormat="1" x14ac:dyDescent="0.2">
      <c r="H32333" s="180"/>
      <c r="I32333" s="180"/>
      <c r="L32333" s="181"/>
      <c r="M32333" s="180"/>
      <c r="N32333" s="180"/>
      <c r="O32333" s="180"/>
    </row>
    <row r="32334" spans="8:15" s="179" customFormat="1" x14ac:dyDescent="0.2">
      <c r="H32334" s="180"/>
      <c r="I32334" s="180"/>
      <c r="L32334" s="181"/>
      <c r="M32334" s="180"/>
      <c r="N32334" s="180"/>
      <c r="O32334" s="180"/>
    </row>
    <row r="32335" spans="8:15" s="179" customFormat="1" x14ac:dyDescent="0.2">
      <c r="H32335" s="180"/>
      <c r="I32335" s="180"/>
      <c r="L32335" s="181"/>
      <c r="M32335" s="180"/>
      <c r="N32335" s="180"/>
      <c r="O32335" s="180"/>
    </row>
    <row r="32336" spans="8:15" s="179" customFormat="1" x14ac:dyDescent="0.2">
      <c r="H32336" s="180"/>
      <c r="I32336" s="180"/>
      <c r="L32336" s="181"/>
      <c r="M32336" s="180"/>
      <c r="N32336" s="180"/>
      <c r="O32336" s="180"/>
    </row>
    <row r="32337" spans="8:15" s="179" customFormat="1" x14ac:dyDescent="0.2">
      <c r="H32337" s="180"/>
      <c r="I32337" s="180"/>
      <c r="L32337" s="181"/>
      <c r="M32337" s="180"/>
      <c r="N32337" s="180"/>
      <c r="O32337" s="180"/>
    </row>
    <row r="32338" spans="8:15" s="179" customFormat="1" x14ac:dyDescent="0.2">
      <c r="H32338" s="180"/>
      <c r="I32338" s="180"/>
      <c r="L32338" s="181"/>
      <c r="M32338" s="180"/>
      <c r="N32338" s="180"/>
      <c r="O32338" s="180"/>
    </row>
    <row r="32339" spans="8:15" s="179" customFormat="1" x14ac:dyDescent="0.2">
      <c r="H32339" s="180"/>
      <c r="I32339" s="180"/>
      <c r="L32339" s="181"/>
      <c r="M32339" s="180"/>
      <c r="N32339" s="180"/>
      <c r="O32339" s="180"/>
    </row>
    <row r="32340" spans="8:15" s="179" customFormat="1" x14ac:dyDescent="0.2">
      <c r="H32340" s="180"/>
      <c r="I32340" s="180"/>
      <c r="L32340" s="181"/>
      <c r="M32340" s="180"/>
      <c r="N32340" s="180"/>
      <c r="O32340" s="180"/>
    </row>
    <row r="32341" spans="8:15" s="179" customFormat="1" x14ac:dyDescent="0.2">
      <c r="H32341" s="180"/>
      <c r="I32341" s="180"/>
      <c r="L32341" s="181"/>
      <c r="M32341" s="180"/>
      <c r="N32341" s="180"/>
      <c r="O32341" s="180"/>
    </row>
    <row r="32342" spans="8:15" s="179" customFormat="1" x14ac:dyDescent="0.2">
      <c r="H32342" s="180"/>
      <c r="I32342" s="180"/>
      <c r="L32342" s="181"/>
      <c r="M32342" s="180"/>
      <c r="N32342" s="180"/>
      <c r="O32342" s="180"/>
    </row>
    <row r="32343" spans="8:15" s="179" customFormat="1" x14ac:dyDescent="0.2">
      <c r="H32343" s="180"/>
      <c r="I32343" s="180"/>
      <c r="L32343" s="181"/>
      <c r="M32343" s="180"/>
      <c r="N32343" s="180"/>
      <c r="O32343" s="180"/>
    </row>
    <row r="32344" spans="8:15" s="179" customFormat="1" x14ac:dyDescent="0.2">
      <c r="H32344" s="180"/>
      <c r="I32344" s="180"/>
      <c r="L32344" s="181"/>
      <c r="M32344" s="180"/>
      <c r="N32344" s="180"/>
      <c r="O32344" s="180"/>
    </row>
    <row r="32345" spans="8:15" s="179" customFormat="1" x14ac:dyDescent="0.2">
      <c r="H32345" s="180"/>
      <c r="I32345" s="180"/>
      <c r="L32345" s="181"/>
      <c r="M32345" s="180"/>
      <c r="N32345" s="180"/>
      <c r="O32345" s="180"/>
    </row>
    <row r="32346" spans="8:15" s="179" customFormat="1" x14ac:dyDescent="0.2">
      <c r="H32346" s="180"/>
      <c r="I32346" s="180"/>
      <c r="L32346" s="181"/>
      <c r="M32346" s="180"/>
      <c r="N32346" s="180"/>
      <c r="O32346" s="180"/>
    </row>
    <row r="32347" spans="8:15" s="179" customFormat="1" x14ac:dyDescent="0.2">
      <c r="H32347" s="180"/>
      <c r="I32347" s="180"/>
      <c r="L32347" s="181"/>
      <c r="M32347" s="180"/>
      <c r="N32347" s="180"/>
      <c r="O32347" s="180"/>
    </row>
    <row r="32348" spans="8:15" s="179" customFormat="1" x14ac:dyDescent="0.2">
      <c r="H32348" s="180"/>
      <c r="I32348" s="180"/>
      <c r="L32348" s="181"/>
      <c r="M32348" s="180"/>
      <c r="N32348" s="180"/>
      <c r="O32348" s="180"/>
    </row>
    <row r="32349" spans="8:15" s="179" customFormat="1" x14ac:dyDescent="0.2">
      <c r="H32349" s="180"/>
      <c r="I32349" s="180"/>
      <c r="L32349" s="181"/>
      <c r="M32349" s="180"/>
      <c r="N32349" s="180"/>
      <c r="O32349" s="180"/>
    </row>
    <row r="32350" spans="8:15" s="179" customFormat="1" x14ac:dyDescent="0.2">
      <c r="H32350" s="180"/>
      <c r="I32350" s="180"/>
      <c r="L32350" s="181"/>
      <c r="M32350" s="180"/>
      <c r="N32350" s="180"/>
      <c r="O32350" s="180"/>
    </row>
    <row r="32351" spans="8:15" s="179" customFormat="1" x14ac:dyDescent="0.2">
      <c r="H32351" s="180"/>
      <c r="I32351" s="180"/>
      <c r="L32351" s="181"/>
      <c r="M32351" s="180"/>
      <c r="N32351" s="180"/>
      <c r="O32351" s="180"/>
    </row>
    <row r="32352" spans="8:15" s="179" customFormat="1" x14ac:dyDescent="0.2">
      <c r="H32352" s="180"/>
      <c r="I32352" s="180"/>
      <c r="L32352" s="181"/>
      <c r="M32352" s="180"/>
      <c r="N32352" s="180"/>
      <c r="O32352" s="180"/>
    </row>
    <row r="32353" spans="8:15" s="179" customFormat="1" x14ac:dyDescent="0.2">
      <c r="H32353" s="180"/>
      <c r="I32353" s="180"/>
      <c r="L32353" s="181"/>
      <c r="M32353" s="180"/>
      <c r="N32353" s="180"/>
      <c r="O32353" s="180"/>
    </row>
    <row r="32354" spans="8:15" s="179" customFormat="1" x14ac:dyDescent="0.2">
      <c r="H32354" s="180"/>
      <c r="I32354" s="180"/>
      <c r="L32354" s="181"/>
      <c r="M32354" s="180"/>
      <c r="N32354" s="180"/>
      <c r="O32354" s="180"/>
    </row>
    <row r="32355" spans="8:15" s="179" customFormat="1" x14ac:dyDescent="0.2">
      <c r="H32355" s="180"/>
      <c r="I32355" s="180"/>
      <c r="L32355" s="181"/>
      <c r="M32355" s="180"/>
      <c r="N32355" s="180"/>
      <c r="O32355" s="180"/>
    </row>
    <row r="32356" spans="8:15" s="179" customFormat="1" x14ac:dyDescent="0.2">
      <c r="H32356" s="180"/>
      <c r="I32356" s="180"/>
      <c r="L32356" s="181"/>
      <c r="M32356" s="180"/>
      <c r="N32356" s="180"/>
      <c r="O32356" s="180"/>
    </row>
    <row r="32357" spans="8:15" s="179" customFormat="1" x14ac:dyDescent="0.2">
      <c r="H32357" s="180"/>
      <c r="I32357" s="180"/>
      <c r="L32357" s="181"/>
      <c r="M32357" s="180"/>
      <c r="N32357" s="180"/>
      <c r="O32357" s="180"/>
    </row>
    <row r="32358" spans="8:15" s="179" customFormat="1" x14ac:dyDescent="0.2">
      <c r="H32358" s="180"/>
      <c r="I32358" s="180"/>
      <c r="L32358" s="181"/>
      <c r="M32358" s="180"/>
      <c r="N32358" s="180"/>
      <c r="O32358" s="180"/>
    </row>
    <row r="32359" spans="8:15" s="179" customFormat="1" x14ac:dyDescent="0.2">
      <c r="H32359" s="180"/>
      <c r="I32359" s="180"/>
      <c r="L32359" s="181"/>
      <c r="M32359" s="180"/>
      <c r="N32359" s="180"/>
      <c r="O32359" s="180"/>
    </row>
    <row r="32360" spans="8:15" s="179" customFormat="1" x14ac:dyDescent="0.2">
      <c r="H32360" s="180"/>
      <c r="I32360" s="180"/>
      <c r="L32360" s="181"/>
      <c r="M32360" s="180"/>
      <c r="N32360" s="180"/>
      <c r="O32360" s="180"/>
    </row>
    <row r="32361" spans="8:15" s="179" customFormat="1" x14ac:dyDescent="0.2">
      <c r="H32361" s="180"/>
      <c r="I32361" s="180"/>
      <c r="L32361" s="181"/>
      <c r="M32361" s="180"/>
      <c r="N32361" s="180"/>
      <c r="O32361" s="180"/>
    </row>
    <row r="32362" spans="8:15" s="179" customFormat="1" x14ac:dyDescent="0.2">
      <c r="H32362" s="180"/>
      <c r="I32362" s="180"/>
      <c r="L32362" s="181"/>
      <c r="M32362" s="180"/>
      <c r="N32362" s="180"/>
      <c r="O32362" s="180"/>
    </row>
    <row r="32363" spans="8:15" s="179" customFormat="1" x14ac:dyDescent="0.2">
      <c r="H32363" s="180"/>
      <c r="I32363" s="180"/>
      <c r="L32363" s="181"/>
      <c r="M32363" s="180"/>
      <c r="N32363" s="180"/>
      <c r="O32363" s="180"/>
    </row>
    <row r="32364" spans="8:15" s="179" customFormat="1" x14ac:dyDescent="0.2">
      <c r="H32364" s="180"/>
      <c r="I32364" s="180"/>
      <c r="L32364" s="181"/>
      <c r="M32364" s="180"/>
      <c r="N32364" s="180"/>
      <c r="O32364" s="180"/>
    </row>
    <row r="32365" spans="8:15" s="179" customFormat="1" x14ac:dyDescent="0.2">
      <c r="H32365" s="180"/>
      <c r="I32365" s="180"/>
      <c r="L32365" s="181"/>
      <c r="M32365" s="180"/>
      <c r="N32365" s="180"/>
      <c r="O32365" s="180"/>
    </row>
    <row r="32366" spans="8:15" s="179" customFormat="1" x14ac:dyDescent="0.2">
      <c r="H32366" s="180"/>
      <c r="I32366" s="180"/>
      <c r="L32366" s="181"/>
      <c r="M32366" s="180"/>
      <c r="N32366" s="180"/>
      <c r="O32366" s="180"/>
    </row>
    <row r="32367" spans="8:15" s="179" customFormat="1" x14ac:dyDescent="0.2">
      <c r="H32367" s="180"/>
      <c r="I32367" s="180"/>
      <c r="L32367" s="181"/>
      <c r="M32367" s="180"/>
      <c r="N32367" s="180"/>
      <c r="O32367" s="180"/>
    </row>
    <row r="32368" spans="8:15" s="179" customFormat="1" x14ac:dyDescent="0.2">
      <c r="H32368" s="180"/>
      <c r="I32368" s="180"/>
      <c r="L32368" s="181"/>
      <c r="M32368" s="180"/>
      <c r="N32368" s="180"/>
      <c r="O32368" s="180"/>
    </row>
    <row r="32369" spans="8:15" s="179" customFormat="1" x14ac:dyDescent="0.2">
      <c r="H32369" s="180"/>
      <c r="I32369" s="180"/>
      <c r="L32369" s="181"/>
      <c r="M32369" s="180"/>
      <c r="N32369" s="180"/>
      <c r="O32369" s="180"/>
    </row>
    <row r="32370" spans="8:15" s="179" customFormat="1" x14ac:dyDescent="0.2">
      <c r="H32370" s="180"/>
      <c r="I32370" s="180"/>
      <c r="L32370" s="181"/>
      <c r="M32370" s="180"/>
      <c r="N32370" s="180"/>
      <c r="O32370" s="180"/>
    </row>
    <row r="32371" spans="8:15" s="179" customFormat="1" x14ac:dyDescent="0.2">
      <c r="H32371" s="180"/>
      <c r="I32371" s="180"/>
      <c r="L32371" s="181"/>
      <c r="M32371" s="180"/>
      <c r="N32371" s="180"/>
      <c r="O32371" s="180"/>
    </row>
    <row r="32372" spans="8:15" s="179" customFormat="1" x14ac:dyDescent="0.2">
      <c r="H32372" s="180"/>
      <c r="I32372" s="180"/>
      <c r="L32372" s="181"/>
      <c r="M32372" s="180"/>
      <c r="N32372" s="180"/>
      <c r="O32372" s="180"/>
    </row>
    <row r="32373" spans="8:15" s="179" customFormat="1" x14ac:dyDescent="0.2">
      <c r="H32373" s="180"/>
      <c r="I32373" s="180"/>
      <c r="L32373" s="181"/>
      <c r="M32373" s="180"/>
      <c r="N32373" s="180"/>
      <c r="O32373" s="180"/>
    </row>
    <row r="32374" spans="8:15" s="179" customFormat="1" x14ac:dyDescent="0.2">
      <c r="H32374" s="180"/>
      <c r="I32374" s="180"/>
      <c r="L32374" s="181"/>
      <c r="M32374" s="180"/>
      <c r="N32374" s="180"/>
      <c r="O32374" s="180"/>
    </row>
    <row r="32375" spans="8:15" s="179" customFormat="1" x14ac:dyDescent="0.2">
      <c r="H32375" s="180"/>
      <c r="I32375" s="180"/>
      <c r="L32375" s="181"/>
      <c r="M32375" s="180"/>
      <c r="N32375" s="180"/>
      <c r="O32375" s="180"/>
    </row>
    <row r="32376" spans="8:15" s="179" customFormat="1" x14ac:dyDescent="0.2">
      <c r="H32376" s="180"/>
      <c r="I32376" s="180"/>
      <c r="L32376" s="181"/>
      <c r="M32376" s="180"/>
      <c r="N32376" s="180"/>
      <c r="O32376" s="180"/>
    </row>
    <row r="32377" spans="8:15" s="179" customFormat="1" x14ac:dyDescent="0.2">
      <c r="H32377" s="180"/>
      <c r="I32377" s="180"/>
      <c r="L32377" s="181"/>
      <c r="M32377" s="180"/>
      <c r="N32377" s="180"/>
      <c r="O32377" s="180"/>
    </row>
    <row r="32378" spans="8:15" s="179" customFormat="1" x14ac:dyDescent="0.2">
      <c r="H32378" s="180"/>
      <c r="I32378" s="180"/>
      <c r="L32378" s="181"/>
      <c r="M32378" s="180"/>
      <c r="N32378" s="180"/>
      <c r="O32378" s="180"/>
    </row>
    <row r="32379" spans="8:15" s="179" customFormat="1" x14ac:dyDescent="0.2">
      <c r="H32379" s="180"/>
      <c r="I32379" s="180"/>
      <c r="L32379" s="181"/>
      <c r="M32379" s="180"/>
      <c r="N32379" s="180"/>
      <c r="O32379" s="180"/>
    </row>
    <row r="32380" spans="8:15" s="179" customFormat="1" x14ac:dyDescent="0.2">
      <c r="H32380" s="180"/>
      <c r="I32380" s="180"/>
      <c r="L32380" s="181"/>
      <c r="M32380" s="180"/>
      <c r="N32380" s="180"/>
      <c r="O32380" s="180"/>
    </row>
    <row r="32381" spans="8:15" s="179" customFormat="1" x14ac:dyDescent="0.2">
      <c r="H32381" s="180"/>
      <c r="I32381" s="180"/>
      <c r="L32381" s="181"/>
      <c r="M32381" s="180"/>
      <c r="N32381" s="180"/>
      <c r="O32381" s="180"/>
    </row>
    <row r="32382" spans="8:15" s="179" customFormat="1" x14ac:dyDescent="0.2">
      <c r="H32382" s="180"/>
      <c r="I32382" s="180"/>
      <c r="L32382" s="181"/>
      <c r="M32382" s="180"/>
      <c r="N32382" s="180"/>
      <c r="O32382" s="180"/>
    </row>
    <row r="32383" spans="8:15" s="179" customFormat="1" x14ac:dyDescent="0.2">
      <c r="H32383" s="180"/>
      <c r="I32383" s="180"/>
      <c r="L32383" s="181"/>
      <c r="M32383" s="180"/>
      <c r="N32383" s="180"/>
      <c r="O32383" s="180"/>
    </row>
    <row r="32384" spans="8:15" s="179" customFormat="1" x14ac:dyDescent="0.2">
      <c r="H32384" s="180"/>
      <c r="I32384" s="180"/>
      <c r="L32384" s="181"/>
      <c r="M32384" s="180"/>
      <c r="N32384" s="180"/>
      <c r="O32384" s="180"/>
    </row>
    <row r="32385" spans="8:15" s="179" customFormat="1" x14ac:dyDescent="0.2">
      <c r="H32385" s="180"/>
      <c r="I32385" s="180"/>
      <c r="L32385" s="181"/>
      <c r="M32385" s="180"/>
      <c r="N32385" s="180"/>
      <c r="O32385" s="180"/>
    </row>
    <row r="32386" spans="8:15" s="179" customFormat="1" x14ac:dyDescent="0.2">
      <c r="H32386" s="180"/>
      <c r="I32386" s="180"/>
      <c r="L32386" s="181"/>
      <c r="M32386" s="180"/>
      <c r="N32386" s="180"/>
      <c r="O32386" s="180"/>
    </row>
    <row r="32387" spans="8:15" s="179" customFormat="1" x14ac:dyDescent="0.2">
      <c r="H32387" s="180"/>
      <c r="I32387" s="180"/>
      <c r="L32387" s="181"/>
      <c r="M32387" s="180"/>
      <c r="N32387" s="180"/>
      <c r="O32387" s="180"/>
    </row>
    <row r="32388" spans="8:15" s="179" customFormat="1" x14ac:dyDescent="0.2">
      <c r="H32388" s="180"/>
      <c r="I32388" s="180"/>
      <c r="L32388" s="181"/>
      <c r="M32388" s="180"/>
      <c r="N32388" s="180"/>
      <c r="O32388" s="180"/>
    </row>
    <row r="32389" spans="8:15" s="179" customFormat="1" x14ac:dyDescent="0.2">
      <c r="H32389" s="180"/>
      <c r="I32389" s="180"/>
      <c r="L32389" s="181"/>
      <c r="M32389" s="180"/>
      <c r="N32389" s="180"/>
      <c r="O32389" s="180"/>
    </row>
    <row r="32390" spans="8:15" s="179" customFormat="1" x14ac:dyDescent="0.2">
      <c r="H32390" s="180"/>
      <c r="I32390" s="180"/>
      <c r="L32390" s="181"/>
      <c r="M32390" s="180"/>
      <c r="N32390" s="180"/>
      <c r="O32390" s="180"/>
    </row>
    <row r="32391" spans="8:15" s="179" customFormat="1" x14ac:dyDescent="0.2">
      <c r="H32391" s="180"/>
      <c r="I32391" s="180"/>
      <c r="L32391" s="181"/>
      <c r="M32391" s="180"/>
      <c r="N32391" s="180"/>
      <c r="O32391" s="180"/>
    </row>
    <row r="32392" spans="8:15" s="179" customFormat="1" x14ac:dyDescent="0.2">
      <c r="H32392" s="180"/>
      <c r="I32392" s="180"/>
      <c r="L32392" s="181"/>
      <c r="M32392" s="180"/>
      <c r="N32392" s="180"/>
      <c r="O32392" s="180"/>
    </row>
    <row r="32393" spans="8:15" s="179" customFormat="1" x14ac:dyDescent="0.2">
      <c r="H32393" s="180"/>
      <c r="I32393" s="180"/>
      <c r="L32393" s="181"/>
      <c r="M32393" s="180"/>
      <c r="N32393" s="180"/>
      <c r="O32393" s="180"/>
    </row>
    <row r="32394" spans="8:15" s="179" customFormat="1" x14ac:dyDescent="0.2">
      <c r="H32394" s="180"/>
      <c r="I32394" s="180"/>
      <c r="L32394" s="181"/>
      <c r="M32394" s="180"/>
      <c r="N32394" s="180"/>
      <c r="O32394" s="180"/>
    </row>
    <row r="32395" spans="8:15" s="179" customFormat="1" x14ac:dyDescent="0.2">
      <c r="H32395" s="180"/>
      <c r="I32395" s="180"/>
      <c r="L32395" s="181"/>
      <c r="M32395" s="180"/>
      <c r="N32395" s="180"/>
      <c r="O32395" s="180"/>
    </row>
    <row r="32396" spans="8:15" s="179" customFormat="1" x14ac:dyDescent="0.2">
      <c r="H32396" s="180"/>
      <c r="I32396" s="180"/>
      <c r="L32396" s="181"/>
      <c r="M32396" s="180"/>
      <c r="N32396" s="180"/>
      <c r="O32396" s="180"/>
    </row>
    <row r="32397" spans="8:15" s="179" customFormat="1" x14ac:dyDescent="0.2">
      <c r="H32397" s="180"/>
      <c r="I32397" s="180"/>
      <c r="L32397" s="181"/>
      <c r="M32397" s="180"/>
      <c r="N32397" s="180"/>
      <c r="O32397" s="180"/>
    </row>
    <row r="32398" spans="8:15" s="179" customFormat="1" x14ac:dyDescent="0.2">
      <c r="H32398" s="180"/>
      <c r="I32398" s="180"/>
      <c r="L32398" s="181"/>
      <c r="M32398" s="180"/>
      <c r="N32398" s="180"/>
      <c r="O32398" s="180"/>
    </row>
    <row r="32399" spans="8:15" s="179" customFormat="1" x14ac:dyDescent="0.2">
      <c r="H32399" s="180"/>
      <c r="I32399" s="180"/>
      <c r="L32399" s="181"/>
      <c r="M32399" s="180"/>
      <c r="N32399" s="180"/>
      <c r="O32399" s="180"/>
    </row>
    <row r="32400" spans="8:15" s="179" customFormat="1" x14ac:dyDescent="0.2">
      <c r="H32400" s="180"/>
      <c r="I32400" s="180"/>
      <c r="L32400" s="181"/>
      <c r="M32400" s="180"/>
      <c r="N32400" s="180"/>
      <c r="O32400" s="180"/>
    </row>
    <row r="32401" spans="8:15" s="179" customFormat="1" x14ac:dyDescent="0.2">
      <c r="H32401" s="180"/>
      <c r="I32401" s="180"/>
      <c r="L32401" s="181"/>
      <c r="M32401" s="180"/>
      <c r="N32401" s="180"/>
      <c r="O32401" s="180"/>
    </row>
    <row r="32402" spans="8:15" s="179" customFormat="1" x14ac:dyDescent="0.2">
      <c r="H32402" s="180"/>
      <c r="I32402" s="180"/>
      <c r="L32402" s="181"/>
      <c r="M32402" s="180"/>
      <c r="N32402" s="180"/>
      <c r="O32402" s="180"/>
    </row>
    <row r="32403" spans="8:15" s="179" customFormat="1" x14ac:dyDescent="0.2">
      <c r="H32403" s="180"/>
      <c r="I32403" s="180"/>
      <c r="L32403" s="181"/>
      <c r="M32403" s="180"/>
      <c r="N32403" s="180"/>
      <c r="O32403" s="180"/>
    </row>
    <row r="32404" spans="8:15" s="179" customFormat="1" x14ac:dyDescent="0.2">
      <c r="H32404" s="180"/>
      <c r="I32404" s="180"/>
      <c r="L32404" s="181"/>
      <c r="M32404" s="180"/>
      <c r="N32404" s="180"/>
      <c r="O32404" s="180"/>
    </row>
    <row r="32405" spans="8:15" s="179" customFormat="1" x14ac:dyDescent="0.2">
      <c r="H32405" s="180"/>
      <c r="I32405" s="180"/>
      <c r="L32405" s="181"/>
      <c r="M32405" s="180"/>
      <c r="N32405" s="180"/>
      <c r="O32405" s="180"/>
    </row>
    <row r="32406" spans="8:15" s="179" customFormat="1" x14ac:dyDescent="0.2">
      <c r="H32406" s="180"/>
      <c r="I32406" s="180"/>
      <c r="L32406" s="181"/>
      <c r="M32406" s="180"/>
      <c r="N32406" s="180"/>
      <c r="O32406" s="180"/>
    </row>
    <row r="32407" spans="8:15" s="179" customFormat="1" x14ac:dyDescent="0.2">
      <c r="H32407" s="180"/>
      <c r="I32407" s="180"/>
      <c r="L32407" s="181"/>
      <c r="M32407" s="180"/>
      <c r="N32407" s="180"/>
      <c r="O32407" s="180"/>
    </row>
    <row r="32408" spans="8:15" s="179" customFormat="1" x14ac:dyDescent="0.2">
      <c r="H32408" s="180"/>
      <c r="I32408" s="180"/>
      <c r="L32408" s="181"/>
      <c r="M32408" s="180"/>
      <c r="N32408" s="180"/>
      <c r="O32408" s="180"/>
    </row>
    <row r="32409" spans="8:15" s="179" customFormat="1" x14ac:dyDescent="0.2">
      <c r="H32409" s="180"/>
      <c r="I32409" s="180"/>
      <c r="L32409" s="181"/>
      <c r="M32409" s="180"/>
      <c r="N32409" s="180"/>
      <c r="O32409" s="180"/>
    </row>
    <row r="32410" spans="8:15" s="179" customFormat="1" x14ac:dyDescent="0.2">
      <c r="H32410" s="180"/>
      <c r="I32410" s="180"/>
      <c r="L32410" s="181"/>
      <c r="M32410" s="180"/>
      <c r="N32410" s="180"/>
      <c r="O32410" s="180"/>
    </row>
    <row r="32411" spans="8:15" s="179" customFormat="1" x14ac:dyDescent="0.2">
      <c r="H32411" s="180"/>
      <c r="I32411" s="180"/>
      <c r="L32411" s="181"/>
      <c r="M32411" s="180"/>
      <c r="N32411" s="180"/>
      <c r="O32411" s="180"/>
    </row>
    <row r="32412" spans="8:15" s="179" customFormat="1" x14ac:dyDescent="0.2">
      <c r="H32412" s="180"/>
      <c r="I32412" s="180"/>
      <c r="L32412" s="181"/>
      <c r="M32412" s="180"/>
      <c r="N32412" s="180"/>
      <c r="O32412" s="180"/>
    </row>
    <row r="32413" spans="8:15" s="179" customFormat="1" x14ac:dyDescent="0.2">
      <c r="H32413" s="180"/>
      <c r="I32413" s="180"/>
      <c r="L32413" s="181"/>
      <c r="M32413" s="180"/>
      <c r="N32413" s="180"/>
      <c r="O32413" s="180"/>
    </row>
    <row r="32414" spans="8:15" s="179" customFormat="1" x14ac:dyDescent="0.2">
      <c r="H32414" s="180"/>
      <c r="I32414" s="180"/>
      <c r="L32414" s="181"/>
      <c r="M32414" s="180"/>
      <c r="N32414" s="180"/>
      <c r="O32414" s="180"/>
    </row>
    <row r="32415" spans="8:15" s="179" customFormat="1" x14ac:dyDescent="0.2">
      <c r="H32415" s="180"/>
      <c r="I32415" s="180"/>
      <c r="L32415" s="181"/>
      <c r="M32415" s="180"/>
      <c r="N32415" s="180"/>
      <c r="O32415" s="180"/>
    </row>
    <row r="32416" spans="8:15" s="179" customFormat="1" x14ac:dyDescent="0.2">
      <c r="H32416" s="180"/>
      <c r="I32416" s="180"/>
      <c r="L32416" s="181"/>
      <c r="M32416" s="180"/>
      <c r="N32416" s="180"/>
      <c r="O32416" s="180"/>
    </row>
    <row r="32417" spans="8:15" s="179" customFormat="1" x14ac:dyDescent="0.2">
      <c r="H32417" s="180"/>
      <c r="I32417" s="180"/>
      <c r="L32417" s="181"/>
      <c r="M32417" s="180"/>
      <c r="N32417" s="180"/>
      <c r="O32417" s="180"/>
    </row>
    <row r="32418" spans="8:15" s="179" customFormat="1" x14ac:dyDescent="0.2">
      <c r="H32418" s="180"/>
      <c r="I32418" s="180"/>
      <c r="L32418" s="181"/>
      <c r="M32418" s="180"/>
      <c r="N32418" s="180"/>
      <c r="O32418" s="180"/>
    </row>
    <row r="32419" spans="8:15" s="179" customFormat="1" x14ac:dyDescent="0.2">
      <c r="H32419" s="180"/>
      <c r="I32419" s="180"/>
      <c r="L32419" s="181"/>
      <c r="M32419" s="180"/>
      <c r="N32419" s="180"/>
      <c r="O32419" s="180"/>
    </row>
    <row r="32420" spans="8:15" s="179" customFormat="1" x14ac:dyDescent="0.2">
      <c r="H32420" s="180"/>
      <c r="I32420" s="180"/>
      <c r="L32420" s="181"/>
      <c r="M32420" s="180"/>
      <c r="N32420" s="180"/>
      <c r="O32420" s="180"/>
    </row>
    <row r="32421" spans="8:15" s="179" customFormat="1" x14ac:dyDescent="0.2">
      <c r="H32421" s="180"/>
      <c r="I32421" s="180"/>
      <c r="L32421" s="181"/>
      <c r="M32421" s="180"/>
      <c r="N32421" s="180"/>
      <c r="O32421" s="180"/>
    </row>
    <row r="32422" spans="8:15" s="179" customFormat="1" x14ac:dyDescent="0.2">
      <c r="H32422" s="180"/>
      <c r="I32422" s="180"/>
      <c r="L32422" s="181"/>
      <c r="M32422" s="180"/>
      <c r="N32422" s="180"/>
      <c r="O32422" s="180"/>
    </row>
    <row r="32423" spans="8:15" s="179" customFormat="1" x14ac:dyDescent="0.2">
      <c r="H32423" s="180"/>
      <c r="I32423" s="180"/>
      <c r="L32423" s="181"/>
      <c r="M32423" s="180"/>
      <c r="N32423" s="180"/>
      <c r="O32423" s="180"/>
    </row>
    <row r="32424" spans="8:15" s="179" customFormat="1" x14ac:dyDescent="0.2">
      <c r="H32424" s="180"/>
      <c r="I32424" s="180"/>
      <c r="L32424" s="181"/>
      <c r="M32424" s="180"/>
      <c r="N32424" s="180"/>
      <c r="O32424" s="180"/>
    </row>
    <row r="32425" spans="8:15" s="179" customFormat="1" x14ac:dyDescent="0.2">
      <c r="H32425" s="180"/>
      <c r="I32425" s="180"/>
      <c r="L32425" s="181"/>
      <c r="M32425" s="180"/>
      <c r="N32425" s="180"/>
      <c r="O32425" s="180"/>
    </row>
    <row r="32426" spans="8:15" s="179" customFormat="1" x14ac:dyDescent="0.2">
      <c r="H32426" s="180"/>
      <c r="I32426" s="180"/>
      <c r="L32426" s="181"/>
      <c r="M32426" s="180"/>
      <c r="N32426" s="180"/>
      <c r="O32426" s="180"/>
    </row>
    <row r="32427" spans="8:15" s="179" customFormat="1" x14ac:dyDescent="0.2">
      <c r="H32427" s="180"/>
      <c r="I32427" s="180"/>
      <c r="L32427" s="181"/>
      <c r="M32427" s="180"/>
      <c r="N32427" s="180"/>
      <c r="O32427" s="180"/>
    </row>
    <row r="32428" spans="8:15" s="179" customFormat="1" x14ac:dyDescent="0.2">
      <c r="H32428" s="180"/>
      <c r="I32428" s="180"/>
      <c r="L32428" s="181"/>
      <c r="M32428" s="180"/>
      <c r="N32428" s="180"/>
      <c r="O32428" s="180"/>
    </row>
    <row r="32429" spans="8:15" s="179" customFormat="1" x14ac:dyDescent="0.2">
      <c r="H32429" s="180"/>
      <c r="I32429" s="180"/>
      <c r="L32429" s="181"/>
      <c r="M32429" s="180"/>
      <c r="N32429" s="180"/>
      <c r="O32429" s="180"/>
    </row>
    <row r="32430" spans="8:15" s="179" customFormat="1" x14ac:dyDescent="0.2">
      <c r="H32430" s="180"/>
      <c r="I32430" s="180"/>
      <c r="L32430" s="181"/>
      <c r="M32430" s="180"/>
      <c r="N32430" s="180"/>
      <c r="O32430" s="180"/>
    </row>
    <row r="32431" spans="8:15" s="179" customFormat="1" x14ac:dyDescent="0.2">
      <c r="H32431" s="180"/>
      <c r="I32431" s="180"/>
      <c r="L32431" s="181"/>
      <c r="M32431" s="180"/>
      <c r="N32431" s="180"/>
      <c r="O32431" s="180"/>
    </row>
    <row r="32432" spans="8:15" s="179" customFormat="1" x14ac:dyDescent="0.2">
      <c r="H32432" s="180"/>
      <c r="I32432" s="180"/>
      <c r="L32432" s="181"/>
      <c r="M32432" s="180"/>
      <c r="N32432" s="180"/>
      <c r="O32432" s="180"/>
    </row>
    <row r="32433" spans="8:15" s="179" customFormat="1" x14ac:dyDescent="0.2">
      <c r="H32433" s="180"/>
      <c r="I32433" s="180"/>
      <c r="L32433" s="181"/>
      <c r="M32433" s="180"/>
      <c r="N32433" s="180"/>
      <c r="O32433" s="180"/>
    </row>
    <row r="32434" spans="8:15" s="179" customFormat="1" x14ac:dyDescent="0.2">
      <c r="H32434" s="180"/>
      <c r="I32434" s="180"/>
      <c r="L32434" s="181"/>
      <c r="M32434" s="180"/>
      <c r="N32434" s="180"/>
      <c r="O32434" s="180"/>
    </row>
    <row r="32435" spans="8:15" s="179" customFormat="1" x14ac:dyDescent="0.2">
      <c r="H32435" s="180"/>
      <c r="I32435" s="180"/>
      <c r="L32435" s="181"/>
      <c r="M32435" s="180"/>
      <c r="N32435" s="180"/>
      <c r="O32435" s="180"/>
    </row>
    <row r="32436" spans="8:15" s="179" customFormat="1" x14ac:dyDescent="0.2">
      <c r="H32436" s="180"/>
      <c r="I32436" s="180"/>
      <c r="L32436" s="181"/>
      <c r="M32436" s="180"/>
      <c r="N32436" s="180"/>
      <c r="O32436" s="180"/>
    </row>
    <row r="32437" spans="8:15" s="179" customFormat="1" x14ac:dyDescent="0.2">
      <c r="H32437" s="180"/>
      <c r="I32437" s="180"/>
      <c r="L32437" s="181"/>
      <c r="M32437" s="180"/>
      <c r="N32437" s="180"/>
      <c r="O32437" s="180"/>
    </row>
    <row r="32438" spans="8:15" s="179" customFormat="1" x14ac:dyDescent="0.2">
      <c r="H32438" s="180"/>
      <c r="I32438" s="180"/>
      <c r="L32438" s="181"/>
      <c r="M32438" s="180"/>
      <c r="N32438" s="180"/>
      <c r="O32438" s="180"/>
    </row>
    <row r="32439" spans="8:15" s="179" customFormat="1" x14ac:dyDescent="0.2">
      <c r="H32439" s="180"/>
      <c r="I32439" s="180"/>
      <c r="L32439" s="181"/>
      <c r="M32439" s="180"/>
      <c r="N32439" s="180"/>
      <c r="O32439" s="180"/>
    </row>
    <row r="32440" spans="8:15" s="179" customFormat="1" x14ac:dyDescent="0.2">
      <c r="H32440" s="180"/>
      <c r="I32440" s="180"/>
      <c r="L32440" s="181"/>
      <c r="M32440" s="180"/>
      <c r="N32440" s="180"/>
      <c r="O32440" s="180"/>
    </row>
    <row r="32441" spans="8:15" s="179" customFormat="1" x14ac:dyDescent="0.2">
      <c r="H32441" s="180"/>
      <c r="I32441" s="180"/>
      <c r="L32441" s="181"/>
      <c r="M32441" s="180"/>
      <c r="N32441" s="180"/>
      <c r="O32441" s="180"/>
    </row>
    <row r="32442" spans="8:15" s="179" customFormat="1" x14ac:dyDescent="0.2">
      <c r="H32442" s="180"/>
      <c r="I32442" s="180"/>
      <c r="L32442" s="181"/>
      <c r="M32442" s="180"/>
      <c r="N32442" s="180"/>
      <c r="O32442" s="180"/>
    </row>
    <row r="32443" spans="8:15" s="179" customFormat="1" x14ac:dyDescent="0.2">
      <c r="H32443" s="180"/>
      <c r="I32443" s="180"/>
      <c r="L32443" s="181"/>
      <c r="M32443" s="180"/>
      <c r="N32443" s="180"/>
      <c r="O32443" s="180"/>
    </row>
    <row r="32444" spans="8:15" s="179" customFormat="1" x14ac:dyDescent="0.2">
      <c r="H32444" s="180"/>
      <c r="I32444" s="180"/>
      <c r="L32444" s="181"/>
      <c r="M32444" s="180"/>
      <c r="N32444" s="180"/>
      <c r="O32444" s="180"/>
    </row>
    <row r="32445" spans="8:15" s="179" customFormat="1" x14ac:dyDescent="0.2">
      <c r="H32445" s="180"/>
      <c r="I32445" s="180"/>
      <c r="L32445" s="181"/>
      <c r="M32445" s="180"/>
      <c r="N32445" s="180"/>
      <c r="O32445" s="180"/>
    </row>
    <row r="32446" spans="8:15" s="179" customFormat="1" x14ac:dyDescent="0.2">
      <c r="H32446" s="180"/>
      <c r="I32446" s="180"/>
      <c r="L32446" s="181"/>
      <c r="M32446" s="180"/>
      <c r="N32446" s="180"/>
      <c r="O32446" s="180"/>
    </row>
    <row r="32447" spans="8:15" s="179" customFormat="1" x14ac:dyDescent="0.2">
      <c r="H32447" s="180"/>
      <c r="I32447" s="180"/>
      <c r="L32447" s="181"/>
      <c r="M32447" s="180"/>
      <c r="N32447" s="180"/>
      <c r="O32447" s="180"/>
    </row>
    <row r="32448" spans="8:15" s="179" customFormat="1" x14ac:dyDescent="0.2">
      <c r="H32448" s="180"/>
      <c r="I32448" s="180"/>
      <c r="L32448" s="181"/>
      <c r="M32448" s="180"/>
      <c r="N32448" s="180"/>
      <c r="O32448" s="180"/>
    </row>
    <row r="32449" spans="8:15" s="179" customFormat="1" x14ac:dyDescent="0.2">
      <c r="H32449" s="180"/>
      <c r="I32449" s="180"/>
      <c r="L32449" s="181"/>
      <c r="M32449" s="180"/>
      <c r="N32449" s="180"/>
      <c r="O32449" s="180"/>
    </row>
    <row r="32450" spans="8:15" s="179" customFormat="1" x14ac:dyDescent="0.2">
      <c r="H32450" s="180"/>
      <c r="I32450" s="180"/>
      <c r="L32450" s="181"/>
      <c r="M32450" s="180"/>
      <c r="N32450" s="180"/>
      <c r="O32450" s="180"/>
    </row>
    <row r="32451" spans="8:15" s="179" customFormat="1" x14ac:dyDescent="0.2">
      <c r="H32451" s="180"/>
      <c r="I32451" s="180"/>
      <c r="L32451" s="181"/>
      <c r="M32451" s="180"/>
      <c r="N32451" s="180"/>
      <c r="O32451" s="180"/>
    </row>
    <row r="32452" spans="8:15" s="179" customFormat="1" x14ac:dyDescent="0.2">
      <c r="H32452" s="180"/>
      <c r="I32452" s="180"/>
      <c r="L32452" s="181"/>
      <c r="M32452" s="180"/>
      <c r="N32452" s="180"/>
      <c r="O32452" s="180"/>
    </row>
    <row r="32453" spans="8:15" s="179" customFormat="1" x14ac:dyDescent="0.2">
      <c r="H32453" s="180"/>
      <c r="I32453" s="180"/>
      <c r="L32453" s="181"/>
      <c r="M32453" s="180"/>
      <c r="N32453" s="180"/>
      <c r="O32453" s="180"/>
    </row>
    <row r="32454" spans="8:15" s="179" customFormat="1" x14ac:dyDescent="0.2">
      <c r="H32454" s="180"/>
      <c r="I32454" s="180"/>
      <c r="L32454" s="181"/>
      <c r="M32454" s="180"/>
      <c r="N32454" s="180"/>
      <c r="O32454" s="180"/>
    </row>
    <row r="32455" spans="8:15" s="179" customFormat="1" x14ac:dyDescent="0.2">
      <c r="H32455" s="180"/>
      <c r="I32455" s="180"/>
      <c r="L32455" s="181"/>
      <c r="M32455" s="180"/>
      <c r="N32455" s="180"/>
      <c r="O32455" s="180"/>
    </row>
    <row r="32456" spans="8:15" s="179" customFormat="1" x14ac:dyDescent="0.2">
      <c r="H32456" s="180"/>
      <c r="I32456" s="180"/>
      <c r="L32456" s="181"/>
      <c r="M32456" s="180"/>
      <c r="N32456" s="180"/>
      <c r="O32456" s="180"/>
    </row>
    <row r="32457" spans="8:15" s="179" customFormat="1" x14ac:dyDescent="0.2">
      <c r="H32457" s="180"/>
      <c r="I32457" s="180"/>
      <c r="L32457" s="181"/>
      <c r="M32457" s="180"/>
      <c r="N32457" s="180"/>
      <c r="O32457" s="180"/>
    </row>
    <row r="32458" spans="8:15" s="179" customFormat="1" x14ac:dyDescent="0.2">
      <c r="H32458" s="180"/>
      <c r="I32458" s="180"/>
      <c r="L32458" s="181"/>
      <c r="M32458" s="180"/>
      <c r="N32458" s="180"/>
      <c r="O32458" s="180"/>
    </row>
    <row r="32459" spans="8:15" s="179" customFormat="1" x14ac:dyDescent="0.2">
      <c r="H32459" s="180"/>
      <c r="I32459" s="180"/>
      <c r="L32459" s="181"/>
      <c r="M32459" s="180"/>
      <c r="N32459" s="180"/>
      <c r="O32459" s="180"/>
    </row>
    <row r="32460" spans="8:15" s="179" customFormat="1" x14ac:dyDescent="0.2">
      <c r="H32460" s="180"/>
      <c r="I32460" s="180"/>
      <c r="L32460" s="181"/>
      <c r="M32460" s="180"/>
      <c r="N32460" s="180"/>
      <c r="O32460" s="180"/>
    </row>
    <row r="32461" spans="8:15" s="179" customFormat="1" x14ac:dyDescent="0.2">
      <c r="H32461" s="180"/>
      <c r="I32461" s="180"/>
      <c r="L32461" s="181"/>
      <c r="M32461" s="180"/>
      <c r="N32461" s="180"/>
      <c r="O32461" s="180"/>
    </row>
    <row r="32462" spans="8:15" s="179" customFormat="1" x14ac:dyDescent="0.2">
      <c r="H32462" s="180"/>
      <c r="I32462" s="180"/>
      <c r="L32462" s="181"/>
      <c r="M32462" s="180"/>
      <c r="N32462" s="180"/>
      <c r="O32462" s="180"/>
    </row>
    <row r="32463" spans="8:15" s="179" customFormat="1" x14ac:dyDescent="0.2">
      <c r="H32463" s="180"/>
      <c r="I32463" s="180"/>
      <c r="L32463" s="181"/>
      <c r="M32463" s="180"/>
      <c r="N32463" s="180"/>
      <c r="O32463" s="180"/>
    </row>
    <row r="32464" spans="8:15" s="179" customFormat="1" x14ac:dyDescent="0.2">
      <c r="H32464" s="180"/>
      <c r="I32464" s="180"/>
      <c r="L32464" s="181"/>
      <c r="M32464" s="180"/>
      <c r="N32464" s="180"/>
      <c r="O32464" s="180"/>
    </row>
    <row r="32465" spans="8:15" s="179" customFormat="1" x14ac:dyDescent="0.2">
      <c r="H32465" s="180"/>
      <c r="I32465" s="180"/>
      <c r="L32465" s="181"/>
      <c r="M32465" s="180"/>
      <c r="N32465" s="180"/>
      <c r="O32465" s="180"/>
    </row>
    <row r="32466" spans="8:15" s="179" customFormat="1" x14ac:dyDescent="0.2">
      <c r="H32466" s="180"/>
      <c r="I32466" s="180"/>
      <c r="L32466" s="181"/>
      <c r="M32466" s="180"/>
      <c r="N32466" s="180"/>
      <c r="O32466" s="180"/>
    </row>
    <row r="32467" spans="8:15" s="179" customFormat="1" x14ac:dyDescent="0.2">
      <c r="H32467" s="180"/>
      <c r="I32467" s="180"/>
      <c r="L32467" s="181"/>
      <c r="M32467" s="180"/>
      <c r="N32467" s="180"/>
      <c r="O32467" s="180"/>
    </row>
    <row r="32468" spans="8:15" s="179" customFormat="1" x14ac:dyDescent="0.2">
      <c r="H32468" s="180"/>
      <c r="I32468" s="180"/>
      <c r="L32468" s="181"/>
      <c r="M32468" s="180"/>
      <c r="N32468" s="180"/>
      <c r="O32468" s="180"/>
    </row>
    <row r="32469" spans="8:15" s="179" customFormat="1" x14ac:dyDescent="0.2">
      <c r="H32469" s="180"/>
      <c r="I32469" s="180"/>
      <c r="L32469" s="181"/>
      <c r="M32469" s="180"/>
      <c r="N32469" s="180"/>
      <c r="O32469" s="180"/>
    </row>
    <row r="32470" spans="8:15" s="179" customFormat="1" x14ac:dyDescent="0.2">
      <c r="H32470" s="180"/>
      <c r="I32470" s="180"/>
      <c r="L32470" s="181"/>
      <c r="M32470" s="180"/>
      <c r="N32470" s="180"/>
      <c r="O32470" s="180"/>
    </row>
    <row r="32471" spans="8:15" s="179" customFormat="1" x14ac:dyDescent="0.2">
      <c r="H32471" s="180"/>
      <c r="I32471" s="180"/>
      <c r="L32471" s="181"/>
      <c r="M32471" s="180"/>
      <c r="N32471" s="180"/>
      <c r="O32471" s="180"/>
    </row>
    <row r="32472" spans="8:15" s="179" customFormat="1" x14ac:dyDescent="0.2">
      <c r="H32472" s="180"/>
      <c r="I32472" s="180"/>
      <c r="L32472" s="181"/>
      <c r="M32472" s="180"/>
      <c r="N32472" s="180"/>
      <c r="O32472" s="180"/>
    </row>
    <row r="32473" spans="8:15" s="179" customFormat="1" x14ac:dyDescent="0.2">
      <c r="H32473" s="180"/>
      <c r="I32473" s="180"/>
      <c r="L32473" s="181"/>
      <c r="M32473" s="180"/>
      <c r="N32473" s="180"/>
      <c r="O32473" s="180"/>
    </row>
    <row r="32474" spans="8:15" s="179" customFormat="1" x14ac:dyDescent="0.2">
      <c r="H32474" s="180"/>
      <c r="I32474" s="180"/>
      <c r="L32474" s="181"/>
      <c r="M32474" s="180"/>
      <c r="N32474" s="180"/>
      <c r="O32474" s="180"/>
    </row>
    <row r="32475" spans="8:15" s="179" customFormat="1" x14ac:dyDescent="0.2">
      <c r="H32475" s="180"/>
      <c r="I32475" s="180"/>
      <c r="L32475" s="181"/>
      <c r="M32475" s="180"/>
      <c r="N32475" s="180"/>
      <c r="O32475" s="180"/>
    </row>
    <row r="32476" spans="8:15" s="179" customFormat="1" x14ac:dyDescent="0.2">
      <c r="H32476" s="180"/>
      <c r="I32476" s="180"/>
      <c r="L32476" s="181"/>
      <c r="M32476" s="180"/>
      <c r="N32476" s="180"/>
      <c r="O32476" s="180"/>
    </row>
    <row r="32477" spans="8:15" s="179" customFormat="1" x14ac:dyDescent="0.2">
      <c r="H32477" s="180"/>
      <c r="I32477" s="180"/>
      <c r="L32477" s="181"/>
      <c r="M32477" s="180"/>
      <c r="N32477" s="180"/>
      <c r="O32477" s="180"/>
    </row>
    <row r="32478" spans="8:15" s="179" customFormat="1" x14ac:dyDescent="0.2">
      <c r="H32478" s="180"/>
      <c r="I32478" s="180"/>
      <c r="L32478" s="181"/>
      <c r="M32478" s="180"/>
      <c r="N32478" s="180"/>
      <c r="O32478" s="180"/>
    </row>
    <row r="32479" spans="8:15" s="179" customFormat="1" x14ac:dyDescent="0.2">
      <c r="H32479" s="180"/>
      <c r="I32479" s="180"/>
      <c r="L32479" s="181"/>
      <c r="M32479" s="180"/>
      <c r="N32479" s="180"/>
      <c r="O32479" s="180"/>
    </row>
    <row r="32480" spans="8:15" s="179" customFormat="1" x14ac:dyDescent="0.2">
      <c r="H32480" s="180"/>
      <c r="I32480" s="180"/>
      <c r="L32480" s="181"/>
      <c r="M32480" s="180"/>
      <c r="N32480" s="180"/>
      <c r="O32480" s="180"/>
    </row>
    <row r="32481" spans="8:15" s="179" customFormat="1" x14ac:dyDescent="0.2">
      <c r="H32481" s="180"/>
      <c r="I32481" s="180"/>
      <c r="L32481" s="181"/>
      <c r="M32481" s="180"/>
      <c r="N32481" s="180"/>
      <c r="O32481" s="180"/>
    </row>
    <row r="32482" spans="8:15" s="179" customFormat="1" x14ac:dyDescent="0.2">
      <c r="H32482" s="180"/>
      <c r="I32482" s="180"/>
      <c r="L32482" s="181"/>
      <c r="M32482" s="180"/>
      <c r="N32482" s="180"/>
      <c r="O32482" s="180"/>
    </row>
    <row r="32483" spans="8:15" s="179" customFormat="1" x14ac:dyDescent="0.2">
      <c r="H32483" s="180"/>
      <c r="I32483" s="180"/>
      <c r="L32483" s="181"/>
      <c r="M32483" s="180"/>
      <c r="N32483" s="180"/>
      <c r="O32483" s="180"/>
    </row>
    <row r="32484" spans="8:15" s="179" customFormat="1" x14ac:dyDescent="0.2">
      <c r="H32484" s="180"/>
      <c r="I32484" s="180"/>
      <c r="L32484" s="181"/>
      <c r="M32484" s="180"/>
      <c r="N32484" s="180"/>
      <c r="O32484" s="180"/>
    </row>
    <row r="32485" spans="8:15" s="179" customFormat="1" x14ac:dyDescent="0.2">
      <c r="H32485" s="180"/>
      <c r="I32485" s="180"/>
      <c r="L32485" s="181"/>
      <c r="M32485" s="180"/>
      <c r="N32485" s="180"/>
      <c r="O32485" s="180"/>
    </row>
    <row r="32486" spans="8:15" s="179" customFormat="1" x14ac:dyDescent="0.2">
      <c r="H32486" s="180"/>
      <c r="I32486" s="180"/>
      <c r="L32486" s="181"/>
      <c r="M32486" s="180"/>
      <c r="N32486" s="180"/>
      <c r="O32486" s="180"/>
    </row>
    <row r="32487" spans="8:15" s="179" customFormat="1" x14ac:dyDescent="0.2">
      <c r="H32487" s="180"/>
      <c r="I32487" s="180"/>
      <c r="L32487" s="181"/>
      <c r="M32487" s="180"/>
      <c r="N32487" s="180"/>
      <c r="O32487" s="180"/>
    </row>
    <row r="32488" spans="8:15" s="179" customFormat="1" x14ac:dyDescent="0.2">
      <c r="H32488" s="180"/>
      <c r="I32488" s="180"/>
      <c r="L32488" s="181"/>
      <c r="M32488" s="180"/>
      <c r="N32488" s="180"/>
      <c r="O32488" s="180"/>
    </row>
    <row r="32489" spans="8:15" s="179" customFormat="1" x14ac:dyDescent="0.2">
      <c r="H32489" s="180"/>
      <c r="I32489" s="180"/>
      <c r="L32489" s="181"/>
      <c r="M32489" s="180"/>
      <c r="N32489" s="180"/>
      <c r="O32489" s="180"/>
    </row>
    <row r="32490" spans="8:15" s="179" customFormat="1" x14ac:dyDescent="0.2">
      <c r="H32490" s="180"/>
      <c r="I32490" s="180"/>
      <c r="L32490" s="181"/>
      <c r="M32490" s="180"/>
      <c r="N32490" s="180"/>
      <c r="O32490" s="180"/>
    </row>
    <row r="32491" spans="8:15" s="179" customFormat="1" x14ac:dyDescent="0.2">
      <c r="H32491" s="180"/>
      <c r="I32491" s="180"/>
      <c r="L32491" s="181"/>
      <c r="M32491" s="180"/>
      <c r="N32491" s="180"/>
      <c r="O32491" s="180"/>
    </row>
    <row r="32492" spans="8:15" s="179" customFormat="1" x14ac:dyDescent="0.2">
      <c r="H32492" s="180"/>
      <c r="I32492" s="180"/>
      <c r="L32492" s="181"/>
      <c r="M32492" s="180"/>
      <c r="N32492" s="180"/>
      <c r="O32492" s="180"/>
    </row>
    <row r="32493" spans="8:15" s="179" customFormat="1" x14ac:dyDescent="0.2">
      <c r="H32493" s="180"/>
      <c r="I32493" s="180"/>
      <c r="L32493" s="181"/>
      <c r="M32493" s="180"/>
      <c r="N32493" s="180"/>
      <c r="O32493" s="180"/>
    </row>
    <row r="32494" spans="8:15" s="179" customFormat="1" x14ac:dyDescent="0.2">
      <c r="H32494" s="180"/>
      <c r="I32494" s="180"/>
      <c r="L32494" s="181"/>
      <c r="M32494" s="180"/>
      <c r="N32494" s="180"/>
      <c r="O32494" s="180"/>
    </row>
    <row r="32495" spans="8:15" s="179" customFormat="1" x14ac:dyDescent="0.2">
      <c r="H32495" s="180"/>
      <c r="I32495" s="180"/>
      <c r="L32495" s="181"/>
      <c r="M32495" s="180"/>
      <c r="N32495" s="180"/>
      <c r="O32495" s="180"/>
    </row>
    <row r="32496" spans="8:15" s="179" customFormat="1" x14ac:dyDescent="0.2">
      <c r="H32496" s="180"/>
      <c r="I32496" s="180"/>
      <c r="L32496" s="181"/>
      <c r="M32496" s="180"/>
      <c r="N32496" s="180"/>
      <c r="O32496" s="180"/>
    </row>
    <row r="32497" spans="8:15" s="179" customFormat="1" x14ac:dyDescent="0.2">
      <c r="H32497" s="180"/>
      <c r="I32497" s="180"/>
      <c r="L32497" s="181"/>
      <c r="M32497" s="180"/>
      <c r="N32497" s="180"/>
      <c r="O32497" s="180"/>
    </row>
    <row r="32498" spans="8:15" s="179" customFormat="1" x14ac:dyDescent="0.2">
      <c r="H32498" s="180"/>
      <c r="I32498" s="180"/>
      <c r="L32498" s="181"/>
      <c r="M32498" s="180"/>
      <c r="N32498" s="180"/>
      <c r="O32498" s="180"/>
    </row>
    <row r="32499" spans="8:15" s="179" customFormat="1" x14ac:dyDescent="0.2">
      <c r="H32499" s="180"/>
      <c r="I32499" s="180"/>
      <c r="L32499" s="181"/>
      <c r="M32499" s="180"/>
      <c r="N32499" s="180"/>
      <c r="O32499" s="180"/>
    </row>
    <row r="32500" spans="8:15" s="179" customFormat="1" x14ac:dyDescent="0.2">
      <c r="H32500" s="180"/>
      <c r="I32500" s="180"/>
      <c r="L32500" s="181"/>
      <c r="M32500" s="180"/>
      <c r="N32500" s="180"/>
      <c r="O32500" s="180"/>
    </row>
    <row r="32501" spans="8:15" s="179" customFormat="1" x14ac:dyDescent="0.2">
      <c r="H32501" s="180"/>
      <c r="I32501" s="180"/>
      <c r="L32501" s="181"/>
      <c r="M32501" s="180"/>
      <c r="N32501" s="180"/>
      <c r="O32501" s="180"/>
    </row>
    <row r="32502" spans="8:15" s="179" customFormat="1" x14ac:dyDescent="0.2">
      <c r="H32502" s="180"/>
      <c r="I32502" s="180"/>
      <c r="L32502" s="181"/>
      <c r="M32502" s="180"/>
      <c r="N32502" s="180"/>
      <c r="O32502" s="180"/>
    </row>
    <row r="32503" spans="8:15" s="179" customFormat="1" x14ac:dyDescent="0.2">
      <c r="H32503" s="180"/>
      <c r="I32503" s="180"/>
      <c r="L32503" s="181"/>
      <c r="M32503" s="180"/>
      <c r="N32503" s="180"/>
      <c r="O32503" s="180"/>
    </row>
    <row r="32504" spans="8:15" s="179" customFormat="1" x14ac:dyDescent="0.2">
      <c r="H32504" s="180"/>
      <c r="I32504" s="180"/>
      <c r="L32504" s="181"/>
      <c r="M32504" s="180"/>
      <c r="N32504" s="180"/>
      <c r="O32504" s="180"/>
    </row>
    <row r="32505" spans="8:15" s="179" customFormat="1" x14ac:dyDescent="0.2">
      <c r="H32505" s="180"/>
      <c r="I32505" s="180"/>
      <c r="L32505" s="181"/>
      <c r="M32505" s="180"/>
      <c r="N32505" s="180"/>
      <c r="O32505" s="180"/>
    </row>
    <row r="32506" spans="8:15" s="179" customFormat="1" x14ac:dyDescent="0.2">
      <c r="H32506" s="180"/>
      <c r="I32506" s="180"/>
      <c r="L32506" s="181"/>
      <c r="M32506" s="180"/>
      <c r="N32506" s="180"/>
      <c r="O32506" s="180"/>
    </row>
    <row r="32507" spans="8:15" s="179" customFormat="1" x14ac:dyDescent="0.2">
      <c r="H32507" s="180"/>
      <c r="I32507" s="180"/>
      <c r="L32507" s="181"/>
      <c r="M32507" s="180"/>
      <c r="N32507" s="180"/>
      <c r="O32507" s="180"/>
    </row>
    <row r="32508" spans="8:15" s="179" customFormat="1" x14ac:dyDescent="0.2">
      <c r="H32508" s="180"/>
      <c r="I32508" s="180"/>
      <c r="L32508" s="181"/>
      <c r="M32508" s="180"/>
      <c r="N32508" s="180"/>
      <c r="O32508" s="180"/>
    </row>
    <row r="32509" spans="8:15" s="179" customFormat="1" x14ac:dyDescent="0.2">
      <c r="H32509" s="180"/>
      <c r="I32509" s="180"/>
      <c r="L32509" s="181"/>
      <c r="M32509" s="180"/>
      <c r="N32509" s="180"/>
      <c r="O32509" s="180"/>
    </row>
    <row r="32510" spans="8:15" s="179" customFormat="1" x14ac:dyDescent="0.2">
      <c r="H32510" s="180"/>
      <c r="I32510" s="180"/>
      <c r="L32510" s="181"/>
      <c r="M32510" s="180"/>
      <c r="N32510" s="180"/>
      <c r="O32510" s="180"/>
    </row>
    <row r="32511" spans="8:15" s="179" customFormat="1" x14ac:dyDescent="0.2">
      <c r="H32511" s="180"/>
      <c r="I32511" s="180"/>
      <c r="L32511" s="181"/>
      <c r="M32511" s="180"/>
      <c r="N32511" s="180"/>
      <c r="O32511" s="180"/>
    </row>
    <row r="32512" spans="8:15" s="179" customFormat="1" x14ac:dyDescent="0.2">
      <c r="H32512" s="180"/>
      <c r="I32512" s="180"/>
      <c r="L32512" s="181"/>
      <c r="M32512" s="180"/>
      <c r="N32512" s="180"/>
      <c r="O32512" s="180"/>
    </row>
    <row r="32513" spans="8:15" s="179" customFormat="1" x14ac:dyDescent="0.2">
      <c r="H32513" s="180"/>
      <c r="I32513" s="180"/>
      <c r="L32513" s="181"/>
      <c r="M32513" s="180"/>
      <c r="N32513" s="180"/>
      <c r="O32513" s="180"/>
    </row>
    <row r="32514" spans="8:15" s="179" customFormat="1" x14ac:dyDescent="0.2">
      <c r="H32514" s="180"/>
      <c r="I32514" s="180"/>
      <c r="L32514" s="181"/>
      <c r="M32514" s="180"/>
      <c r="N32514" s="180"/>
      <c r="O32514" s="180"/>
    </row>
    <row r="32515" spans="8:15" s="179" customFormat="1" x14ac:dyDescent="0.2">
      <c r="H32515" s="180"/>
      <c r="I32515" s="180"/>
      <c r="L32515" s="181"/>
      <c r="M32515" s="180"/>
      <c r="N32515" s="180"/>
      <c r="O32515" s="180"/>
    </row>
    <row r="32516" spans="8:15" s="179" customFormat="1" x14ac:dyDescent="0.2">
      <c r="H32516" s="180"/>
      <c r="I32516" s="180"/>
      <c r="L32516" s="181"/>
      <c r="M32516" s="180"/>
      <c r="N32516" s="180"/>
      <c r="O32516" s="180"/>
    </row>
    <row r="32517" spans="8:15" s="179" customFormat="1" x14ac:dyDescent="0.2">
      <c r="H32517" s="180"/>
      <c r="I32517" s="180"/>
      <c r="L32517" s="181"/>
      <c r="M32517" s="180"/>
      <c r="N32517" s="180"/>
      <c r="O32517" s="180"/>
    </row>
    <row r="32518" spans="8:15" s="179" customFormat="1" x14ac:dyDescent="0.2">
      <c r="H32518" s="180"/>
      <c r="I32518" s="180"/>
      <c r="L32518" s="181"/>
      <c r="M32518" s="180"/>
      <c r="N32518" s="180"/>
      <c r="O32518" s="180"/>
    </row>
    <row r="32519" spans="8:15" s="179" customFormat="1" x14ac:dyDescent="0.2">
      <c r="H32519" s="180"/>
      <c r="I32519" s="180"/>
      <c r="L32519" s="181"/>
      <c r="M32519" s="180"/>
      <c r="N32519" s="180"/>
      <c r="O32519" s="180"/>
    </row>
    <row r="32520" spans="8:15" s="179" customFormat="1" x14ac:dyDescent="0.2">
      <c r="H32520" s="180"/>
      <c r="I32520" s="180"/>
      <c r="L32520" s="181"/>
      <c r="M32520" s="180"/>
      <c r="N32520" s="180"/>
      <c r="O32520" s="180"/>
    </row>
    <row r="32521" spans="8:15" s="179" customFormat="1" x14ac:dyDescent="0.2">
      <c r="H32521" s="180"/>
      <c r="I32521" s="180"/>
      <c r="L32521" s="181"/>
      <c r="M32521" s="180"/>
      <c r="N32521" s="180"/>
      <c r="O32521" s="180"/>
    </row>
    <row r="32522" spans="8:15" s="179" customFormat="1" x14ac:dyDescent="0.2">
      <c r="H32522" s="180"/>
      <c r="I32522" s="180"/>
      <c r="L32522" s="181"/>
      <c r="M32522" s="180"/>
      <c r="N32522" s="180"/>
      <c r="O32522" s="180"/>
    </row>
    <row r="32523" spans="8:15" s="179" customFormat="1" x14ac:dyDescent="0.2">
      <c r="H32523" s="180"/>
      <c r="I32523" s="180"/>
      <c r="L32523" s="181"/>
      <c r="M32523" s="180"/>
      <c r="N32523" s="180"/>
      <c r="O32523" s="180"/>
    </row>
    <row r="32524" spans="8:15" s="179" customFormat="1" x14ac:dyDescent="0.2">
      <c r="H32524" s="180"/>
      <c r="I32524" s="180"/>
      <c r="L32524" s="181"/>
      <c r="M32524" s="180"/>
      <c r="N32524" s="180"/>
      <c r="O32524" s="180"/>
    </row>
    <row r="32525" spans="8:15" s="179" customFormat="1" x14ac:dyDescent="0.2">
      <c r="H32525" s="180"/>
      <c r="I32525" s="180"/>
      <c r="L32525" s="181"/>
      <c r="M32525" s="180"/>
      <c r="N32525" s="180"/>
      <c r="O32525" s="180"/>
    </row>
    <row r="32526" spans="8:15" s="179" customFormat="1" x14ac:dyDescent="0.2">
      <c r="H32526" s="180"/>
      <c r="I32526" s="180"/>
      <c r="L32526" s="181"/>
      <c r="M32526" s="180"/>
      <c r="N32526" s="180"/>
      <c r="O32526" s="180"/>
    </row>
    <row r="32527" spans="8:15" s="179" customFormat="1" x14ac:dyDescent="0.2">
      <c r="H32527" s="180"/>
      <c r="I32527" s="180"/>
      <c r="L32527" s="181"/>
      <c r="M32527" s="180"/>
      <c r="N32527" s="180"/>
      <c r="O32527" s="180"/>
    </row>
    <row r="32528" spans="8:15" s="179" customFormat="1" x14ac:dyDescent="0.2">
      <c r="H32528" s="180"/>
      <c r="I32528" s="180"/>
      <c r="L32528" s="181"/>
      <c r="M32528" s="180"/>
      <c r="N32528" s="180"/>
      <c r="O32528" s="180"/>
    </row>
    <row r="32529" spans="8:15" s="179" customFormat="1" x14ac:dyDescent="0.2">
      <c r="H32529" s="180"/>
      <c r="I32529" s="180"/>
      <c r="L32529" s="181"/>
      <c r="M32529" s="180"/>
      <c r="N32529" s="180"/>
      <c r="O32529" s="180"/>
    </row>
    <row r="32530" spans="8:15" s="179" customFormat="1" x14ac:dyDescent="0.2">
      <c r="H32530" s="180"/>
      <c r="I32530" s="180"/>
      <c r="L32530" s="181"/>
      <c r="M32530" s="180"/>
      <c r="N32530" s="180"/>
      <c r="O32530" s="180"/>
    </row>
    <row r="32531" spans="8:15" s="179" customFormat="1" x14ac:dyDescent="0.2">
      <c r="H32531" s="180"/>
      <c r="I32531" s="180"/>
      <c r="L32531" s="181"/>
      <c r="M32531" s="180"/>
      <c r="N32531" s="180"/>
      <c r="O32531" s="180"/>
    </row>
    <row r="32532" spans="8:15" s="179" customFormat="1" x14ac:dyDescent="0.2">
      <c r="H32532" s="180"/>
      <c r="I32532" s="180"/>
      <c r="L32532" s="181"/>
      <c r="M32532" s="180"/>
      <c r="N32532" s="180"/>
      <c r="O32532" s="180"/>
    </row>
    <row r="32533" spans="8:15" s="179" customFormat="1" x14ac:dyDescent="0.2">
      <c r="H32533" s="180"/>
      <c r="I32533" s="180"/>
      <c r="L32533" s="181"/>
      <c r="M32533" s="180"/>
      <c r="N32533" s="180"/>
      <c r="O32533" s="180"/>
    </row>
    <row r="32534" spans="8:15" s="179" customFormat="1" x14ac:dyDescent="0.2">
      <c r="H32534" s="180"/>
      <c r="I32534" s="180"/>
      <c r="L32534" s="181"/>
      <c r="M32534" s="180"/>
      <c r="N32534" s="180"/>
      <c r="O32534" s="180"/>
    </row>
    <row r="32535" spans="8:15" s="179" customFormat="1" x14ac:dyDescent="0.2">
      <c r="H32535" s="180"/>
      <c r="I32535" s="180"/>
      <c r="L32535" s="181"/>
      <c r="M32535" s="180"/>
      <c r="N32535" s="180"/>
      <c r="O32535" s="180"/>
    </row>
    <row r="32536" spans="8:15" s="179" customFormat="1" x14ac:dyDescent="0.2">
      <c r="H32536" s="180"/>
      <c r="I32536" s="180"/>
      <c r="L32536" s="181"/>
      <c r="M32536" s="180"/>
      <c r="N32536" s="180"/>
      <c r="O32536" s="180"/>
    </row>
    <row r="32537" spans="8:15" s="179" customFormat="1" x14ac:dyDescent="0.2">
      <c r="H32537" s="180"/>
      <c r="I32537" s="180"/>
      <c r="L32537" s="181"/>
      <c r="M32537" s="180"/>
      <c r="N32537" s="180"/>
      <c r="O32537" s="180"/>
    </row>
    <row r="32538" spans="8:15" s="179" customFormat="1" x14ac:dyDescent="0.2">
      <c r="H32538" s="180"/>
      <c r="I32538" s="180"/>
      <c r="L32538" s="181"/>
      <c r="M32538" s="180"/>
      <c r="N32538" s="180"/>
      <c r="O32538" s="180"/>
    </row>
    <row r="32539" spans="8:15" s="179" customFormat="1" x14ac:dyDescent="0.2">
      <c r="H32539" s="180"/>
      <c r="I32539" s="180"/>
      <c r="L32539" s="181"/>
      <c r="M32539" s="180"/>
      <c r="N32539" s="180"/>
      <c r="O32539" s="180"/>
    </row>
    <row r="32540" spans="8:15" s="179" customFormat="1" x14ac:dyDescent="0.2">
      <c r="H32540" s="180"/>
      <c r="I32540" s="180"/>
      <c r="L32540" s="181"/>
      <c r="M32540" s="180"/>
      <c r="N32540" s="180"/>
      <c r="O32540" s="180"/>
    </row>
    <row r="32541" spans="8:15" s="179" customFormat="1" x14ac:dyDescent="0.2">
      <c r="H32541" s="180"/>
      <c r="I32541" s="180"/>
      <c r="L32541" s="181"/>
      <c r="M32541" s="180"/>
      <c r="N32541" s="180"/>
      <c r="O32541" s="180"/>
    </row>
    <row r="32542" spans="8:15" s="179" customFormat="1" x14ac:dyDescent="0.2">
      <c r="H32542" s="180"/>
      <c r="I32542" s="180"/>
      <c r="L32542" s="181"/>
      <c r="M32542" s="180"/>
      <c r="N32542" s="180"/>
      <c r="O32542" s="180"/>
    </row>
    <row r="32543" spans="8:15" s="179" customFormat="1" x14ac:dyDescent="0.2">
      <c r="H32543" s="180"/>
      <c r="I32543" s="180"/>
      <c r="L32543" s="181"/>
      <c r="M32543" s="180"/>
      <c r="N32543" s="180"/>
      <c r="O32543" s="180"/>
    </row>
    <row r="32544" spans="8:15" s="179" customFormat="1" x14ac:dyDescent="0.2">
      <c r="H32544" s="180"/>
      <c r="I32544" s="180"/>
      <c r="L32544" s="181"/>
      <c r="M32544" s="180"/>
      <c r="N32544" s="180"/>
      <c r="O32544" s="180"/>
    </row>
    <row r="32545" spans="8:15" s="179" customFormat="1" x14ac:dyDescent="0.2">
      <c r="H32545" s="180"/>
      <c r="I32545" s="180"/>
      <c r="L32545" s="181"/>
      <c r="M32545" s="180"/>
      <c r="N32545" s="180"/>
      <c r="O32545" s="180"/>
    </row>
    <row r="32546" spans="8:15" s="179" customFormat="1" x14ac:dyDescent="0.2">
      <c r="H32546" s="180"/>
      <c r="I32546" s="180"/>
      <c r="L32546" s="181"/>
      <c r="M32546" s="180"/>
      <c r="N32546" s="180"/>
      <c r="O32546" s="180"/>
    </row>
    <row r="32547" spans="8:15" s="179" customFormat="1" x14ac:dyDescent="0.2">
      <c r="H32547" s="180"/>
      <c r="I32547" s="180"/>
      <c r="L32547" s="181"/>
      <c r="M32547" s="180"/>
      <c r="N32547" s="180"/>
      <c r="O32547" s="180"/>
    </row>
    <row r="32548" spans="8:15" s="179" customFormat="1" x14ac:dyDescent="0.2">
      <c r="H32548" s="180"/>
      <c r="I32548" s="180"/>
      <c r="L32548" s="181"/>
      <c r="M32548" s="180"/>
      <c r="N32548" s="180"/>
      <c r="O32548" s="180"/>
    </row>
    <row r="32549" spans="8:15" s="179" customFormat="1" x14ac:dyDescent="0.2">
      <c r="H32549" s="180"/>
      <c r="I32549" s="180"/>
      <c r="L32549" s="181"/>
      <c r="M32549" s="180"/>
      <c r="N32549" s="180"/>
      <c r="O32549" s="180"/>
    </row>
    <row r="32550" spans="8:15" s="179" customFormat="1" x14ac:dyDescent="0.2">
      <c r="H32550" s="180"/>
      <c r="I32550" s="180"/>
      <c r="L32550" s="181"/>
      <c r="M32550" s="180"/>
      <c r="N32550" s="180"/>
      <c r="O32550" s="180"/>
    </row>
    <row r="32551" spans="8:15" s="179" customFormat="1" x14ac:dyDescent="0.2">
      <c r="H32551" s="180"/>
      <c r="I32551" s="180"/>
      <c r="L32551" s="181"/>
      <c r="M32551" s="180"/>
      <c r="N32551" s="180"/>
      <c r="O32551" s="180"/>
    </row>
    <row r="32552" spans="8:15" s="179" customFormat="1" x14ac:dyDescent="0.2">
      <c r="H32552" s="180"/>
      <c r="I32552" s="180"/>
      <c r="L32552" s="181"/>
      <c r="M32552" s="180"/>
      <c r="N32552" s="180"/>
      <c r="O32552" s="180"/>
    </row>
    <row r="32553" spans="8:15" s="179" customFormat="1" x14ac:dyDescent="0.2">
      <c r="H32553" s="180"/>
      <c r="I32553" s="180"/>
      <c r="L32553" s="181"/>
      <c r="M32553" s="180"/>
      <c r="N32553" s="180"/>
      <c r="O32553" s="180"/>
    </row>
    <row r="32554" spans="8:15" s="179" customFormat="1" x14ac:dyDescent="0.2">
      <c r="H32554" s="180"/>
      <c r="I32554" s="180"/>
      <c r="L32554" s="181"/>
      <c r="M32554" s="180"/>
      <c r="N32554" s="180"/>
      <c r="O32554" s="180"/>
    </row>
    <row r="32555" spans="8:15" s="179" customFormat="1" x14ac:dyDescent="0.2">
      <c r="H32555" s="180"/>
      <c r="I32555" s="180"/>
      <c r="L32555" s="181"/>
      <c r="M32555" s="180"/>
      <c r="N32555" s="180"/>
      <c r="O32555" s="180"/>
    </row>
    <row r="32556" spans="8:15" s="179" customFormat="1" x14ac:dyDescent="0.2">
      <c r="H32556" s="180"/>
      <c r="I32556" s="180"/>
      <c r="L32556" s="181"/>
      <c r="M32556" s="180"/>
      <c r="N32556" s="180"/>
      <c r="O32556" s="180"/>
    </row>
    <row r="32557" spans="8:15" s="179" customFormat="1" x14ac:dyDescent="0.2">
      <c r="H32557" s="180"/>
      <c r="I32557" s="180"/>
      <c r="L32557" s="181"/>
      <c r="M32557" s="180"/>
      <c r="N32557" s="180"/>
      <c r="O32557" s="180"/>
    </row>
    <row r="32558" spans="8:15" s="179" customFormat="1" x14ac:dyDescent="0.2">
      <c r="H32558" s="180"/>
      <c r="I32558" s="180"/>
      <c r="L32558" s="181"/>
      <c r="M32558" s="180"/>
      <c r="N32558" s="180"/>
      <c r="O32558" s="180"/>
    </row>
    <row r="32559" spans="8:15" s="179" customFormat="1" x14ac:dyDescent="0.2">
      <c r="H32559" s="180"/>
      <c r="I32559" s="180"/>
      <c r="L32559" s="181"/>
      <c r="M32559" s="180"/>
      <c r="N32559" s="180"/>
      <c r="O32559" s="180"/>
    </row>
    <row r="32560" spans="8:15" s="179" customFormat="1" x14ac:dyDescent="0.2">
      <c r="H32560" s="180"/>
      <c r="I32560" s="180"/>
      <c r="L32560" s="181"/>
      <c r="M32560" s="180"/>
      <c r="N32560" s="180"/>
      <c r="O32560" s="180"/>
    </row>
    <row r="32561" spans="8:15" s="179" customFormat="1" x14ac:dyDescent="0.2">
      <c r="H32561" s="180"/>
      <c r="I32561" s="180"/>
      <c r="L32561" s="181"/>
      <c r="M32561" s="180"/>
      <c r="N32561" s="180"/>
      <c r="O32561" s="180"/>
    </row>
    <row r="32562" spans="8:15" s="179" customFormat="1" x14ac:dyDescent="0.2">
      <c r="H32562" s="180"/>
      <c r="I32562" s="180"/>
      <c r="L32562" s="181"/>
      <c r="M32562" s="180"/>
      <c r="N32562" s="180"/>
      <c r="O32562" s="180"/>
    </row>
    <row r="32563" spans="8:15" s="179" customFormat="1" x14ac:dyDescent="0.2">
      <c r="H32563" s="180"/>
      <c r="I32563" s="180"/>
      <c r="L32563" s="181"/>
      <c r="M32563" s="180"/>
      <c r="N32563" s="180"/>
      <c r="O32563" s="180"/>
    </row>
    <row r="32564" spans="8:15" s="179" customFormat="1" x14ac:dyDescent="0.2">
      <c r="H32564" s="180"/>
      <c r="I32564" s="180"/>
      <c r="L32564" s="181"/>
      <c r="M32564" s="180"/>
      <c r="N32564" s="180"/>
      <c r="O32564" s="180"/>
    </row>
    <row r="32565" spans="8:15" s="179" customFormat="1" x14ac:dyDescent="0.2">
      <c r="H32565" s="180"/>
      <c r="I32565" s="180"/>
      <c r="L32565" s="181"/>
      <c r="M32565" s="180"/>
      <c r="N32565" s="180"/>
      <c r="O32565" s="180"/>
    </row>
    <row r="32566" spans="8:15" s="179" customFormat="1" x14ac:dyDescent="0.2">
      <c r="H32566" s="180"/>
      <c r="I32566" s="180"/>
      <c r="L32566" s="181"/>
      <c r="M32566" s="180"/>
      <c r="N32566" s="180"/>
      <c r="O32566" s="180"/>
    </row>
    <row r="32567" spans="8:15" s="179" customFormat="1" x14ac:dyDescent="0.2">
      <c r="H32567" s="180"/>
      <c r="I32567" s="180"/>
      <c r="L32567" s="181"/>
      <c r="M32567" s="180"/>
      <c r="N32567" s="180"/>
      <c r="O32567" s="180"/>
    </row>
    <row r="32568" spans="8:15" s="179" customFormat="1" x14ac:dyDescent="0.2">
      <c r="H32568" s="180"/>
      <c r="I32568" s="180"/>
      <c r="L32568" s="181"/>
      <c r="M32568" s="180"/>
      <c r="N32568" s="180"/>
      <c r="O32568" s="180"/>
    </row>
    <row r="32569" spans="8:15" s="179" customFormat="1" x14ac:dyDescent="0.2">
      <c r="H32569" s="180"/>
      <c r="I32569" s="180"/>
      <c r="L32569" s="181"/>
      <c r="M32569" s="180"/>
      <c r="N32569" s="180"/>
      <c r="O32569" s="180"/>
    </row>
    <row r="32570" spans="8:15" s="179" customFormat="1" x14ac:dyDescent="0.2">
      <c r="H32570" s="180"/>
      <c r="I32570" s="180"/>
      <c r="L32570" s="181"/>
      <c r="M32570" s="180"/>
      <c r="N32570" s="180"/>
      <c r="O32570" s="180"/>
    </row>
    <row r="32571" spans="8:15" s="179" customFormat="1" x14ac:dyDescent="0.2">
      <c r="H32571" s="180"/>
      <c r="I32571" s="180"/>
      <c r="L32571" s="181"/>
      <c r="M32571" s="180"/>
      <c r="N32571" s="180"/>
      <c r="O32571" s="180"/>
    </row>
    <row r="32572" spans="8:15" s="179" customFormat="1" x14ac:dyDescent="0.2">
      <c r="H32572" s="180"/>
      <c r="I32572" s="180"/>
      <c r="L32572" s="181"/>
      <c r="M32572" s="180"/>
      <c r="N32572" s="180"/>
      <c r="O32572" s="180"/>
    </row>
    <row r="32573" spans="8:15" s="179" customFormat="1" x14ac:dyDescent="0.2">
      <c r="H32573" s="180"/>
      <c r="I32573" s="180"/>
      <c r="L32573" s="181"/>
      <c r="M32573" s="180"/>
      <c r="N32573" s="180"/>
      <c r="O32573" s="180"/>
    </row>
    <row r="32574" spans="8:15" s="179" customFormat="1" x14ac:dyDescent="0.2">
      <c r="H32574" s="180"/>
      <c r="I32574" s="180"/>
      <c r="L32574" s="181"/>
      <c r="M32574" s="180"/>
      <c r="N32574" s="180"/>
      <c r="O32574" s="180"/>
    </row>
    <row r="32575" spans="8:15" s="179" customFormat="1" x14ac:dyDescent="0.2">
      <c r="H32575" s="180"/>
      <c r="I32575" s="180"/>
      <c r="L32575" s="181"/>
      <c r="M32575" s="180"/>
      <c r="N32575" s="180"/>
      <c r="O32575" s="180"/>
    </row>
    <row r="32576" spans="8:15" s="179" customFormat="1" x14ac:dyDescent="0.2">
      <c r="H32576" s="180"/>
      <c r="I32576" s="180"/>
      <c r="L32576" s="181"/>
      <c r="M32576" s="180"/>
      <c r="N32576" s="180"/>
      <c r="O32576" s="180"/>
    </row>
    <row r="32577" spans="8:15" s="179" customFormat="1" x14ac:dyDescent="0.2">
      <c r="H32577" s="180"/>
      <c r="I32577" s="180"/>
      <c r="L32577" s="181"/>
      <c r="M32577" s="180"/>
      <c r="N32577" s="180"/>
      <c r="O32577" s="180"/>
    </row>
    <row r="32578" spans="8:15" s="179" customFormat="1" x14ac:dyDescent="0.2">
      <c r="H32578" s="180"/>
      <c r="I32578" s="180"/>
      <c r="L32578" s="181"/>
      <c r="M32578" s="180"/>
      <c r="N32578" s="180"/>
      <c r="O32578" s="180"/>
    </row>
    <row r="32579" spans="8:15" s="179" customFormat="1" x14ac:dyDescent="0.2">
      <c r="H32579" s="180"/>
      <c r="I32579" s="180"/>
      <c r="L32579" s="181"/>
      <c r="M32579" s="180"/>
      <c r="N32579" s="180"/>
      <c r="O32579" s="180"/>
    </row>
    <row r="32580" spans="8:15" s="179" customFormat="1" x14ac:dyDescent="0.2">
      <c r="H32580" s="180"/>
      <c r="I32580" s="180"/>
      <c r="L32580" s="181"/>
      <c r="M32580" s="180"/>
      <c r="N32580" s="180"/>
      <c r="O32580" s="180"/>
    </row>
    <row r="32581" spans="8:15" s="179" customFormat="1" x14ac:dyDescent="0.2">
      <c r="H32581" s="180"/>
      <c r="I32581" s="180"/>
      <c r="L32581" s="181"/>
      <c r="M32581" s="180"/>
      <c r="N32581" s="180"/>
      <c r="O32581" s="180"/>
    </row>
    <row r="32582" spans="8:15" s="179" customFormat="1" x14ac:dyDescent="0.2">
      <c r="H32582" s="180"/>
      <c r="I32582" s="180"/>
      <c r="L32582" s="181"/>
      <c r="M32582" s="180"/>
      <c r="N32582" s="180"/>
      <c r="O32582" s="180"/>
    </row>
    <row r="32583" spans="8:15" s="179" customFormat="1" x14ac:dyDescent="0.2">
      <c r="H32583" s="180"/>
      <c r="I32583" s="180"/>
      <c r="L32583" s="181"/>
      <c r="M32583" s="180"/>
      <c r="N32583" s="180"/>
      <c r="O32583" s="180"/>
    </row>
    <row r="32584" spans="8:15" s="179" customFormat="1" x14ac:dyDescent="0.2">
      <c r="H32584" s="180"/>
      <c r="I32584" s="180"/>
      <c r="L32584" s="181"/>
      <c r="M32584" s="180"/>
      <c r="N32584" s="180"/>
      <c r="O32584" s="180"/>
    </row>
    <row r="32585" spans="8:15" s="179" customFormat="1" x14ac:dyDescent="0.2">
      <c r="H32585" s="180"/>
      <c r="I32585" s="180"/>
      <c r="L32585" s="181"/>
      <c r="M32585" s="180"/>
      <c r="N32585" s="180"/>
      <c r="O32585" s="180"/>
    </row>
    <row r="32586" spans="8:15" s="179" customFormat="1" x14ac:dyDescent="0.2">
      <c r="H32586" s="180"/>
      <c r="I32586" s="180"/>
      <c r="L32586" s="181"/>
      <c r="M32586" s="180"/>
      <c r="N32586" s="180"/>
      <c r="O32586" s="180"/>
    </row>
    <row r="32587" spans="8:15" s="179" customFormat="1" x14ac:dyDescent="0.2">
      <c r="H32587" s="180"/>
      <c r="I32587" s="180"/>
      <c r="L32587" s="181"/>
      <c r="M32587" s="180"/>
      <c r="N32587" s="180"/>
      <c r="O32587" s="180"/>
    </row>
    <row r="32588" spans="8:15" s="179" customFormat="1" x14ac:dyDescent="0.2">
      <c r="H32588" s="180"/>
      <c r="I32588" s="180"/>
      <c r="L32588" s="181"/>
      <c r="M32588" s="180"/>
      <c r="N32588" s="180"/>
      <c r="O32588" s="180"/>
    </row>
    <row r="32589" spans="8:15" s="179" customFormat="1" x14ac:dyDescent="0.2">
      <c r="H32589" s="180"/>
      <c r="I32589" s="180"/>
      <c r="L32589" s="181"/>
      <c r="M32589" s="180"/>
      <c r="N32589" s="180"/>
      <c r="O32589" s="180"/>
    </row>
    <row r="32590" spans="8:15" s="179" customFormat="1" x14ac:dyDescent="0.2">
      <c r="H32590" s="180"/>
      <c r="I32590" s="180"/>
      <c r="L32590" s="181"/>
      <c r="M32590" s="180"/>
      <c r="N32590" s="180"/>
      <c r="O32590" s="180"/>
    </row>
    <row r="32591" spans="8:15" s="179" customFormat="1" x14ac:dyDescent="0.2">
      <c r="H32591" s="180"/>
      <c r="I32591" s="180"/>
      <c r="L32591" s="181"/>
      <c r="M32591" s="180"/>
      <c r="N32591" s="180"/>
      <c r="O32591" s="180"/>
    </row>
    <row r="32592" spans="8:15" s="179" customFormat="1" x14ac:dyDescent="0.2">
      <c r="H32592" s="180"/>
      <c r="I32592" s="180"/>
      <c r="L32592" s="181"/>
      <c r="M32592" s="180"/>
      <c r="N32592" s="180"/>
      <c r="O32592" s="180"/>
    </row>
    <row r="32593" spans="8:15" s="179" customFormat="1" x14ac:dyDescent="0.2">
      <c r="H32593" s="180"/>
      <c r="I32593" s="180"/>
      <c r="L32593" s="181"/>
      <c r="M32593" s="180"/>
      <c r="N32593" s="180"/>
      <c r="O32593" s="180"/>
    </row>
    <row r="32594" spans="8:15" s="179" customFormat="1" x14ac:dyDescent="0.2">
      <c r="H32594" s="180"/>
      <c r="I32594" s="180"/>
      <c r="L32594" s="181"/>
      <c r="M32594" s="180"/>
      <c r="N32594" s="180"/>
      <c r="O32594" s="180"/>
    </row>
    <row r="32595" spans="8:15" s="179" customFormat="1" x14ac:dyDescent="0.2">
      <c r="H32595" s="180"/>
      <c r="I32595" s="180"/>
      <c r="L32595" s="181"/>
      <c r="M32595" s="180"/>
      <c r="N32595" s="180"/>
      <c r="O32595" s="180"/>
    </row>
    <row r="32596" spans="8:15" s="179" customFormat="1" x14ac:dyDescent="0.2">
      <c r="H32596" s="180"/>
      <c r="I32596" s="180"/>
      <c r="L32596" s="181"/>
      <c r="M32596" s="180"/>
      <c r="N32596" s="180"/>
      <c r="O32596" s="180"/>
    </row>
    <row r="32597" spans="8:15" s="179" customFormat="1" x14ac:dyDescent="0.2">
      <c r="H32597" s="180"/>
      <c r="I32597" s="180"/>
      <c r="L32597" s="181"/>
      <c r="M32597" s="180"/>
      <c r="N32597" s="180"/>
      <c r="O32597" s="180"/>
    </row>
    <row r="32598" spans="8:15" s="179" customFormat="1" x14ac:dyDescent="0.2">
      <c r="H32598" s="180"/>
      <c r="I32598" s="180"/>
      <c r="L32598" s="181"/>
      <c r="M32598" s="180"/>
      <c r="N32598" s="180"/>
      <c r="O32598" s="180"/>
    </row>
    <row r="32599" spans="8:15" s="179" customFormat="1" x14ac:dyDescent="0.2">
      <c r="H32599" s="180"/>
      <c r="I32599" s="180"/>
      <c r="L32599" s="181"/>
      <c r="M32599" s="180"/>
      <c r="N32599" s="180"/>
      <c r="O32599" s="180"/>
    </row>
    <row r="32600" spans="8:15" s="179" customFormat="1" x14ac:dyDescent="0.2">
      <c r="H32600" s="180"/>
      <c r="I32600" s="180"/>
      <c r="L32600" s="181"/>
      <c r="M32600" s="180"/>
      <c r="N32600" s="180"/>
      <c r="O32600" s="180"/>
    </row>
    <row r="32601" spans="8:15" s="179" customFormat="1" x14ac:dyDescent="0.2">
      <c r="H32601" s="180"/>
      <c r="I32601" s="180"/>
      <c r="L32601" s="181"/>
      <c r="M32601" s="180"/>
      <c r="N32601" s="180"/>
      <c r="O32601" s="180"/>
    </row>
    <row r="32602" spans="8:15" s="179" customFormat="1" x14ac:dyDescent="0.2">
      <c r="H32602" s="180"/>
      <c r="I32602" s="180"/>
      <c r="L32602" s="181"/>
      <c r="M32602" s="180"/>
      <c r="N32602" s="180"/>
      <c r="O32602" s="180"/>
    </row>
    <row r="32603" spans="8:15" s="179" customFormat="1" x14ac:dyDescent="0.2">
      <c r="H32603" s="180"/>
      <c r="I32603" s="180"/>
      <c r="L32603" s="181"/>
      <c r="M32603" s="180"/>
      <c r="N32603" s="180"/>
      <c r="O32603" s="180"/>
    </row>
    <row r="32604" spans="8:15" s="179" customFormat="1" x14ac:dyDescent="0.2">
      <c r="H32604" s="180"/>
      <c r="I32604" s="180"/>
      <c r="L32604" s="181"/>
      <c r="M32604" s="180"/>
      <c r="N32604" s="180"/>
      <c r="O32604" s="180"/>
    </row>
    <row r="32605" spans="8:15" s="179" customFormat="1" x14ac:dyDescent="0.2">
      <c r="H32605" s="180"/>
      <c r="I32605" s="180"/>
      <c r="L32605" s="181"/>
      <c r="M32605" s="180"/>
      <c r="N32605" s="180"/>
      <c r="O32605" s="180"/>
    </row>
    <row r="32606" spans="8:15" s="179" customFormat="1" x14ac:dyDescent="0.2">
      <c r="H32606" s="180"/>
      <c r="I32606" s="180"/>
      <c r="L32606" s="181"/>
      <c r="M32606" s="180"/>
      <c r="N32606" s="180"/>
      <c r="O32606" s="180"/>
    </row>
    <row r="32607" spans="8:15" s="179" customFormat="1" x14ac:dyDescent="0.2">
      <c r="H32607" s="180"/>
      <c r="I32607" s="180"/>
      <c r="L32607" s="181"/>
      <c r="M32607" s="180"/>
      <c r="N32607" s="180"/>
      <c r="O32607" s="180"/>
    </row>
    <row r="32608" spans="8:15" s="179" customFormat="1" x14ac:dyDescent="0.2">
      <c r="H32608" s="180"/>
      <c r="I32608" s="180"/>
      <c r="L32608" s="181"/>
      <c r="M32608" s="180"/>
      <c r="N32608" s="180"/>
      <c r="O32608" s="180"/>
    </row>
    <row r="32609" spans="8:15" s="179" customFormat="1" x14ac:dyDescent="0.2">
      <c r="H32609" s="180"/>
      <c r="I32609" s="180"/>
      <c r="L32609" s="181"/>
      <c r="M32609" s="180"/>
      <c r="N32609" s="180"/>
      <c r="O32609" s="180"/>
    </row>
    <row r="32610" spans="8:15" s="179" customFormat="1" x14ac:dyDescent="0.2">
      <c r="H32610" s="180"/>
      <c r="I32610" s="180"/>
      <c r="L32610" s="181"/>
      <c r="M32610" s="180"/>
      <c r="N32610" s="180"/>
      <c r="O32610" s="180"/>
    </row>
    <row r="32611" spans="8:15" s="179" customFormat="1" x14ac:dyDescent="0.2">
      <c r="H32611" s="180"/>
      <c r="I32611" s="180"/>
      <c r="L32611" s="181"/>
      <c r="M32611" s="180"/>
      <c r="N32611" s="180"/>
      <c r="O32611" s="180"/>
    </row>
    <row r="32612" spans="8:15" s="179" customFormat="1" x14ac:dyDescent="0.2">
      <c r="H32612" s="180"/>
      <c r="I32612" s="180"/>
      <c r="L32612" s="181"/>
      <c r="M32612" s="180"/>
      <c r="N32612" s="180"/>
      <c r="O32612" s="180"/>
    </row>
    <row r="32613" spans="8:15" s="179" customFormat="1" x14ac:dyDescent="0.2">
      <c r="H32613" s="180"/>
      <c r="I32613" s="180"/>
      <c r="L32613" s="181"/>
      <c r="M32613" s="180"/>
      <c r="N32613" s="180"/>
      <c r="O32613" s="180"/>
    </row>
    <row r="32614" spans="8:15" s="179" customFormat="1" x14ac:dyDescent="0.2">
      <c r="H32614" s="180"/>
      <c r="I32614" s="180"/>
      <c r="L32614" s="181"/>
      <c r="M32614" s="180"/>
      <c r="N32614" s="180"/>
      <c r="O32614" s="180"/>
    </row>
    <row r="32615" spans="8:15" s="179" customFormat="1" x14ac:dyDescent="0.2">
      <c r="H32615" s="180"/>
      <c r="I32615" s="180"/>
      <c r="L32615" s="181"/>
      <c r="M32615" s="180"/>
      <c r="N32615" s="180"/>
      <c r="O32615" s="180"/>
    </row>
    <row r="32616" spans="8:15" s="179" customFormat="1" x14ac:dyDescent="0.2">
      <c r="H32616" s="180"/>
      <c r="I32616" s="180"/>
      <c r="L32616" s="181"/>
      <c r="M32616" s="180"/>
      <c r="N32616" s="180"/>
      <c r="O32616" s="180"/>
    </row>
    <row r="32617" spans="8:15" s="179" customFormat="1" x14ac:dyDescent="0.2">
      <c r="H32617" s="180"/>
      <c r="I32617" s="180"/>
      <c r="L32617" s="181"/>
      <c r="M32617" s="180"/>
      <c r="N32617" s="180"/>
      <c r="O32617" s="180"/>
    </row>
    <row r="32618" spans="8:15" s="179" customFormat="1" x14ac:dyDescent="0.2">
      <c r="H32618" s="180"/>
      <c r="I32618" s="180"/>
      <c r="L32618" s="181"/>
      <c r="M32618" s="180"/>
      <c r="N32618" s="180"/>
      <c r="O32618" s="180"/>
    </row>
    <row r="32619" spans="8:15" s="179" customFormat="1" x14ac:dyDescent="0.2">
      <c r="H32619" s="180"/>
      <c r="I32619" s="180"/>
      <c r="L32619" s="181"/>
      <c r="M32619" s="180"/>
      <c r="N32619" s="180"/>
      <c r="O32619" s="180"/>
    </row>
    <row r="32620" spans="8:15" s="179" customFormat="1" x14ac:dyDescent="0.2">
      <c r="H32620" s="180"/>
      <c r="I32620" s="180"/>
      <c r="L32620" s="181"/>
      <c r="M32620" s="180"/>
      <c r="N32620" s="180"/>
      <c r="O32620" s="180"/>
    </row>
    <row r="32621" spans="8:15" s="179" customFormat="1" x14ac:dyDescent="0.2">
      <c r="H32621" s="180"/>
      <c r="I32621" s="180"/>
      <c r="L32621" s="181"/>
      <c r="M32621" s="180"/>
      <c r="N32621" s="180"/>
      <c r="O32621" s="180"/>
    </row>
    <row r="32622" spans="8:15" s="179" customFormat="1" x14ac:dyDescent="0.2">
      <c r="H32622" s="180"/>
      <c r="I32622" s="180"/>
      <c r="L32622" s="181"/>
      <c r="M32622" s="180"/>
      <c r="N32622" s="180"/>
      <c r="O32622" s="180"/>
    </row>
    <row r="32623" spans="8:15" s="179" customFormat="1" x14ac:dyDescent="0.2">
      <c r="H32623" s="180"/>
      <c r="I32623" s="180"/>
      <c r="L32623" s="181"/>
      <c r="M32623" s="180"/>
      <c r="N32623" s="180"/>
      <c r="O32623" s="180"/>
    </row>
    <row r="32624" spans="8:15" s="179" customFormat="1" x14ac:dyDescent="0.2">
      <c r="H32624" s="180"/>
      <c r="I32624" s="180"/>
      <c r="L32624" s="181"/>
      <c r="M32624" s="180"/>
      <c r="N32624" s="180"/>
      <c r="O32624" s="180"/>
    </row>
    <row r="32625" spans="8:15" s="179" customFormat="1" x14ac:dyDescent="0.2">
      <c r="H32625" s="180"/>
      <c r="I32625" s="180"/>
      <c r="L32625" s="181"/>
      <c r="M32625" s="180"/>
      <c r="N32625" s="180"/>
      <c r="O32625" s="180"/>
    </row>
    <row r="32626" spans="8:15" s="179" customFormat="1" x14ac:dyDescent="0.2">
      <c r="H32626" s="180"/>
      <c r="I32626" s="180"/>
      <c r="L32626" s="181"/>
      <c r="M32626" s="180"/>
      <c r="N32626" s="180"/>
      <c r="O32626" s="180"/>
    </row>
    <row r="32627" spans="8:15" s="179" customFormat="1" x14ac:dyDescent="0.2">
      <c r="H32627" s="180"/>
      <c r="I32627" s="180"/>
      <c r="L32627" s="181"/>
      <c r="M32627" s="180"/>
      <c r="N32627" s="180"/>
      <c r="O32627" s="180"/>
    </row>
    <row r="32628" spans="8:15" s="179" customFormat="1" x14ac:dyDescent="0.2">
      <c r="H32628" s="180"/>
      <c r="I32628" s="180"/>
      <c r="L32628" s="181"/>
      <c r="M32628" s="180"/>
      <c r="N32628" s="180"/>
      <c r="O32628" s="180"/>
    </row>
    <row r="32629" spans="8:15" s="179" customFormat="1" x14ac:dyDescent="0.2">
      <c r="H32629" s="180"/>
      <c r="I32629" s="180"/>
      <c r="L32629" s="181"/>
      <c r="M32629" s="180"/>
      <c r="N32629" s="180"/>
      <c r="O32629" s="180"/>
    </row>
    <row r="32630" spans="8:15" s="179" customFormat="1" x14ac:dyDescent="0.2">
      <c r="H32630" s="180"/>
      <c r="I32630" s="180"/>
      <c r="L32630" s="181"/>
      <c r="M32630" s="180"/>
      <c r="N32630" s="180"/>
      <c r="O32630" s="180"/>
    </row>
    <row r="32631" spans="8:15" s="179" customFormat="1" x14ac:dyDescent="0.2">
      <c r="H32631" s="180"/>
      <c r="I32631" s="180"/>
      <c r="L32631" s="181"/>
      <c r="M32631" s="180"/>
      <c r="N32631" s="180"/>
      <c r="O32631" s="180"/>
    </row>
    <row r="32632" spans="8:15" s="179" customFormat="1" x14ac:dyDescent="0.2">
      <c r="H32632" s="180"/>
      <c r="I32632" s="180"/>
      <c r="L32632" s="181"/>
      <c r="M32632" s="180"/>
      <c r="N32632" s="180"/>
      <c r="O32632" s="180"/>
    </row>
    <row r="32633" spans="8:15" s="179" customFormat="1" x14ac:dyDescent="0.2">
      <c r="H32633" s="180"/>
      <c r="I32633" s="180"/>
      <c r="L32633" s="181"/>
      <c r="M32633" s="180"/>
      <c r="N32633" s="180"/>
      <c r="O32633" s="180"/>
    </row>
    <row r="32634" spans="8:15" s="179" customFormat="1" x14ac:dyDescent="0.2">
      <c r="H32634" s="180"/>
      <c r="I32634" s="180"/>
      <c r="L32634" s="181"/>
      <c r="M32634" s="180"/>
      <c r="N32634" s="180"/>
      <c r="O32634" s="180"/>
    </row>
    <row r="32635" spans="8:15" s="179" customFormat="1" x14ac:dyDescent="0.2">
      <c r="H32635" s="180"/>
      <c r="I32635" s="180"/>
      <c r="L32635" s="181"/>
      <c r="M32635" s="180"/>
      <c r="N32635" s="180"/>
      <c r="O32635" s="180"/>
    </row>
    <row r="32636" spans="8:15" s="179" customFormat="1" x14ac:dyDescent="0.2">
      <c r="H32636" s="180"/>
      <c r="I32636" s="180"/>
      <c r="L32636" s="181"/>
      <c r="M32636" s="180"/>
      <c r="N32636" s="180"/>
      <c r="O32636" s="180"/>
    </row>
    <row r="32637" spans="8:15" s="179" customFormat="1" x14ac:dyDescent="0.2">
      <c r="H32637" s="180"/>
      <c r="I32637" s="180"/>
      <c r="L32637" s="181"/>
      <c r="M32637" s="180"/>
      <c r="N32637" s="180"/>
      <c r="O32637" s="180"/>
    </row>
    <row r="32638" spans="8:15" s="179" customFormat="1" x14ac:dyDescent="0.2">
      <c r="H32638" s="180"/>
      <c r="I32638" s="180"/>
      <c r="L32638" s="181"/>
      <c r="M32638" s="180"/>
      <c r="N32638" s="180"/>
      <c r="O32638" s="180"/>
    </row>
    <row r="32639" spans="8:15" s="179" customFormat="1" x14ac:dyDescent="0.2">
      <c r="H32639" s="180"/>
      <c r="I32639" s="180"/>
      <c r="L32639" s="181"/>
      <c r="M32639" s="180"/>
      <c r="N32639" s="180"/>
      <c r="O32639" s="180"/>
    </row>
    <row r="32640" spans="8:15" s="179" customFormat="1" x14ac:dyDescent="0.2">
      <c r="H32640" s="180"/>
      <c r="I32640" s="180"/>
      <c r="L32640" s="181"/>
      <c r="M32640" s="180"/>
      <c r="N32640" s="180"/>
      <c r="O32640" s="180"/>
    </row>
    <row r="32641" spans="8:15" s="179" customFormat="1" x14ac:dyDescent="0.2">
      <c r="H32641" s="180"/>
      <c r="I32641" s="180"/>
      <c r="L32641" s="181"/>
      <c r="M32641" s="180"/>
      <c r="N32641" s="180"/>
      <c r="O32641" s="180"/>
    </row>
    <row r="32642" spans="8:15" s="179" customFormat="1" x14ac:dyDescent="0.2">
      <c r="H32642" s="180"/>
      <c r="I32642" s="180"/>
      <c r="L32642" s="181"/>
      <c r="M32642" s="180"/>
      <c r="N32642" s="180"/>
      <c r="O32642" s="180"/>
    </row>
    <row r="32643" spans="8:15" s="179" customFormat="1" x14ac:dyDescent="0.2">
      <c r="H32643" s="180"/>
      <c r="I32643" s="180"/>
      <c r="L32643" s="181"/>
      <c r="M32643" s="180"/>
      <c r="N32643" s="180"/>
      <c r="O32643" s="180"/>
    </row>
    <row r="32644" spans="8:15" s="179" customFormat="1" x14ac:dyDescent="0.2">
      <c r="H32644" s="180"/>
      <c r="I32644" s="180"/>
      <c r="L32644" s="181"/>
      <c r="M32644" s="180"/>
      <c r="N32644" s="180"/>
      <c r="O32644" s="180"/>
    </row>
    <row r="32645" spans="8:15" s="179" customFormat="1" x14ac:dyDescent="0.2">
      <c r="H32645" s="180"/>
      <c r="I32645" s="180"/>
      <c r="L32645" s="181"/>
      <c r="M32645" s="180"/>
      <c r="N32645" s="180"/>
      <c r="O32645" s="180"/>
    </row>
    <row r="32646" spans="8:15" s="179" customFormat="1" x14ac:dyDescent="0.2">
      <c r="H32646" s="180"/>
      <c r="I32646" s="180"/>
      <c r="L32646" s="181"/>
      <c r="M32646" s="180"/>
      <c r="N32646" s="180"/>
      <c r="O32646" s="180"/>
    </row>
    <row r="32647" spans="8:15" s="179" customFormat="1" x14ac:dyDescent="0.2">
      <c r="H32647" s="180"/>
      <c r="I32647" s="180"/>
      <c r="L32647" s="181"/>
      <c r="M32647" s="180"/>
      <c r="N32647" s="180"/>
      <c r="O32647" s="180"/>
    </row>
    <row r="32648" spans="8:15" s="179" customFormat="1" x14ac:dyDescent="0.2">
      <c r="H32648" s="180"/>
      <c r="I32648" s="180"/>
      <c r="L32648" s="181"/>
      <c r="M32648" s="180"/>
      <c r="N32648" s="180"/>
      <c r="O32648" s="180"/>
    </row>
    <row r="32649" spans="8:15" s="179" customFormat="1" x14ac:dyDescent="0.2">
      <c r="H32649" s="180"/>
      <c r="I32649" s="180"/>
      <c r="L32649" s="181"/>
      <c r="M32649" s="180"/>
      <c r="N32649" s="180"/>
      <c r="O32649" s="180"/>
    </row>
    <row r="32650" spans="8:15" s="179" customFormat="1" x14ac:dyDescent="0.2">
      <c r="H32650" s="180"/>
      <c r="I32650" s="180"/>
      <c r="L32650" s="181"/>
      <c r="M32650" s="180"/>
      <c r="N32650" s="180"/>
      <c r="O32650" s="180"/>
    </row>
    <row r="32651" spans="8:15" s="179" customFormat="1" x14ac:dyDescent="0.2">
      <c r="H32651" s="180"/>
      <c r="I32651" s="180"/>
      <c r="L32651" s="181"/>
      <c r="M32651" s="180"/>
      <c r="N32651" s="180"/>
      <c r="O32651" s="180"/>
    </row>
    <row r="32652" spans="8:15" s="179" customFormat="1" x14ac:dyDescent="0.2">
      <c r="H32652" s="180"/>
      <c r="I32652" s="180"/>
      <c r="L32652" s="181"/>
      <c r="M32652" s="180"/>
      <c r="N32652" s="180"/>
      <c r="O32652" s="180"/>
    </row>
    <row r="32653" spans="8:15" s="179" customFormat="1" x14ac:dyDescent="0.2">
      <c r="H32653" s="180"/>
      <c r="I32653" s="180"/>
      <c r="L32653" s="181"/>
      <c r="M32653" s="180"/>
      <c r="N32653" s="180"/>
      <c r="O32653" s="180"/>
    </row>
    <row r="32654" spans="8:15" s="179" customFormat="1" x14ac:dyDescent="0.2">
      <c r="H32654" s="180"/>
      <c r="I32654" s="180"/>
      <c r="L32654" s="181"/>
      <c r="M32654" s="180"/>
      <c r="N32654" s="180"/>
      <c r="O32654" s="180"/>
    </row>
    <row r="32655" spans="8:15" s="179" customFormat="1" x14ac:dyDescent="0.2">
      <c r="H32655" s="180"/>
      <c r="I32655" s="180"/>
      <c r="L32655" s="181"/>
      <c r="M32655" s="180"/>
      <c r="N32655" s="180"/>
      <c r="O32655" s="180"/>
    </row>
    <row r="32656" spans="8:15" s="179" customFormat="1" x14ac:dyDescent="0.2">
      <c r="H32656" s="180"/>
      <c r="I32656" s="180"/>
      <c r="L32656" s="181"/>
      <c r="M32656" s="180"/>
      <c r="N32656" s="180"/>
      <c r="O32656" s="180"/>
    </row>
    <row r="32657" spans="8:15" s="179" customFormat="1" x14ac:dyDescent="0.2">
      <c r="H32657" s="180"/>
      <c r="I32657" s="180"/>
      <c r="L32657" s="181"/>
      <c r="M32657" s="180"/>
      <c r="N32657" s="180"/>
      <c r="O32657" s="180"/>
    </row>
    <row r="32658" spans="8:15" s="179" customFormat="1" x14ac:dyDescent="0.2">
      <c r="H32658" s="180"/>
      <c r="I32658" s="180"/>
      <c r="L32658" s="181"/>
      <c r="M32658" s="180"/>
      <c r="N32658" s="180"/>
      <c r="O32658" s="180"/>
    </row>
    <row r="32659" spans="8:15" s="179" customFormat="1" x14ac:dyDescent="0.2">
      <c r="H32659" s="180"/>
      <c r="I32659" s="180"/>
      <c r="L32659" s="181"/>
      <c r="M32659" s="180"/>
      <c r="N32659" s="180"/>
      <c r="O32659" s="180"/>
    </row>
    <row r="32660" spans="8:15" s="179" customFormat="1" x14ac:dyDescent="0.2">
      <c r="H32660" s="180"/>
      <c r="I32660" s="180"/>
      <c r="L32660" s="181"/>
      <c r="M32660" s="180"/>
      <c r="N32660" s="180"/>
      <c r="O32660" s="180"/>
    </row>
    <row r="32661" spans="8:15" s="179" customFormat="1" x14ac:dyDescent="0.2">
      <c r="H32661" s="180"/>
      <c r="I32661" s="180"/>
      <c r="L32661" s="181"/>
      <c r="M32661" s="180"/>
      <c r="N32661" s="180"/>
      <c r="O32661" s="180"/>
    </row>
    <row r="32662" spans="8:15" s="179" customFormat="1" x14ac:dyDescent="0.2">
      <c r="H32662" s="180"/>
      <c r="I32662" s="180"/>
      <c r="L32662" s="181"/>
      <c r="M32662" s="180"/>
      <c r="N32662" s="180"/>
      <c r="O32662" s="180"/>
    </row>
    <row r="32663" spans="8:15" s="179" customFormat="1" x14ac:dyDescent="0.2">
      <c r="H32663" s="180"/>
      <c r="I32663" s="180"/>
      <c r="L32663" s="181"/>
      <c r="M32663" s="180"/>
      <c r="N32663" s="180"/>
      <c r="O32663" s="180"/>
    </row>
    <row r="32664" spans="8:15" s="179" customFormat="1" x14ac:dyDescent="0.2">
      <c r="H32664" s="180"/>
      <c r="I32664" s="180"/>
      <c r="L32664" s="181"/>
      <c r="M32664" s="180"/>
      <c r="N32664" s="180"/>
      <c r="O32664" s="180"/>
    </row>
    <row r="32665" spans="8:15" s="179" customFormat="1" x14ac:dyDescent="0.2">
      <c r="H32665" s="180"/>
      <c r="I32665" s="180"/>
      <c r="L32665" s="181"/>
      <c r="M32665" s="180"/>
      <c r="N32665" s="180"/>
      <c r="O32665" s="180"/>
    </row>
    <row r="32666" spans="8:15" s="179" customFormat="1" x14ac:dyDescent="0.2">
      <c r="H32666" s="180"/>
      <c r="I32666" s="180"/>
      <c r="L32666" s="181"/>
      <c r="M32666" s="180"/>
      <c r="N32666" s="180"/>
      <c r="O32666" s="180"/>
    </row>
    <row r="32667" spans="8:15" s="179" customFormat="1" x14ac:dyDescent="0.2">
      <c r="H32667" s="180"/>
      <c r="I32667" s="180"/>
      <c r="L32667" s="181"/>
      <c r="M32667" s="180"/>
      <c r="N32667" s="180"/>
      <c r="O32667" s="180"/>
    </row>
    <row r="32668" spans="8:15" s="179" customFormat="1" x14ac:dyDescent="0.2">
      <c r="H32668" s="180"/>
      <c r="I32668" s="180"/>
      <c r="L32668" s="181"/>
      <c r="M32668" s="180"/>
      <c r="N32668" s="180"/>
      <c r="O32668" s="180"/>
    </row>
    <row r="32669" spans="8:15" s="179" customFormat="1" x14ac:dyDescent="0.2">
      <c r="H32669" s="180"/>
      <c r="I32669" s="180"/>
      <c r="L32669" s="181"/>
      <c r="M32669" s="180"/>
      <c r="N32669" s="180"/>
      <c r="O32669" s="180"/>
    </row>
    <row r="32670" spans="8:15" s="179" customFormat="1" x14ac:dyDescent="0.2">
      <c r="H32670" s="180"/>
      <c r="I32670" s="180"/>
      <c r="L32670" s="181"/>
      <c r="M32670" s="180"/>
      <c r="N32670" s="180"/>
      <c r="O32670" s="180"/>
    </row>
    <row r="32671" spans="8:15" s="179" customFormat="1" x14ac:dyDescent="0.2">
      <c r="H32671" s="180"/>
      <c r="I32671" s="180"/>
      <c r="L32671" s="181"/>
      <c r="M32671" s="180"/>
      <c r="N32671" s="180"/>
      <c r="O32671" s="180"/>
    </row>
    <row r="32672" spans="8:15" s="179" customFormat="1" x14ac:dyDescent="0.2">
      <c r="H32672" s="180"/>
      <c r="I32672" s="180"/>
      <c r="L32672" s="181"/>
      <c r="M32672" s="180"/>
      <c r="N32672" s="180"/>
      <c r="O32672" s="180"/>
    </row>
    <row r="32673" spans="8:15" s="179" customFormat="1" x14ac:dyDescent="0.2">
      <c r="H32673" s="180"/>
      <c r="I32673" s="180"/>
      <c r="L32673" s="181"/>
      <c r="M32673" s="180"/>
      <c r="N32673" s="180"/>
      <c r="O32673" s="180"/>
    </row>
    <row r="32674" spans="8:15" s="179" customFormat="1" x14ac:dyDescent="0.2">
      <c r="H32674" s="180"/>
      <c r="I32674" s="180"/>
      <c r="L32674" s="181"/>
      <c r="M32674" s="180"/>
      <c r="N32674" s="180"/>
      <c r="O32674" s="180"/>
    </row>
    <row r="32675" spans="8:15" s="179" customFormat="1" x14ac:dyDescent="0.2">
      <c r="H32675" s="180"/>
      <c r="I32675" s="180"/>
      <c r="L32675" s="181"/>
      <c r="M32675" s="180"/>
      <c r="N32675" s="180"/>
      <c r="O32675" s="180"/>
    </row>
    <row r="32676" spans="8:15" s="179" customFormat="1" x14ac:dyDescent="0.2">
      <c r="H32676" s="180"/>
      <c r="I32676" s="180"/>
      <c r="L32676" s="181"/>
      <c r="M32676" s="180"/>
      <c r="N32676" s="180"/>
      <c r="O32676" s="180"/>
    </row>
    <row r="32677" spans="8:15" s="179" customFormat="1" x14ac:dyDescent="0.2">
      <c r="H32677" s="180"/>
      <c r="I32677" s="180"/>
      <c r="L32677" s="181"/>
      <c r="M32677" s="180"/>
      <c r="N32677" s="180"/>
      <c r="O32677" s="180"/>
    </row>
    <row r="32678" spans="8:15" s="179" customFormat="1" x14ac:dyDescent="0.2">
      <c r="H32678" s="180"/>
      <c r="I32678" s="180"/>
      <c r="L32678" s="181"/>
      <c r="M32678" s="180"/>
      <c r="N32678" s="180"/>
      <c r="O32678" s="180"/>
    </row>
    <row r="32679" spans="8:15" s="179" customFormat="1" x14ac:dyDescent="0.2">
      <c r="H32679" s="180"/>
      <c r="I32679" s="180"/>
      <c r="L32679" s="181"/>
      <c r="M32679" s="180"/>
      <c r="N32679" s="180"/>
      <c r="O32679" s="180"/>
    </row>
    <row r="32680" spans="8:15" s="179" customFormat="1" x14ac:dyDescent="0.2">
      <c r="H32680" s="180"/>
      <c r="I32680" s="180"/>
      <c r="L32680" s="181"/>
      <c r="M32680" s="180"/>
      <c r="N32680" s="180"/>
      <c r="O32680" s="180"/>
    </row>
    <row r="32681" spans="8:15" s="179" customFormat="1" x14ac:dyDescent="0.2">
      <c r="H32681" s="180"/>
      <c r="I32681" s="180"/>
      <c r="L32681" s="181"/>
      <c r="M32681" s="180"/>
      <c r="N32681" s="180"/>
      <c r="O32681" s="180"/>
    </row>
    <row r="32682" spans="8:15" s="179" customFormat="1" x14ac:dyDescent="0.2">
      <c r="H32682" s="180"/>
      <c r="I32682" s="180"/>
      <c r="L32682" s="181"/>
      <c r="M32682" s="180"/>
      <c r="N32682" s="180"/>
      <c r="O32682" s="180"/>
    </row>
    <row r="32683" spans="8:15" s="179" customFormat="1" x14ac:dyDescent="0.2">
      <c r="H32683" s="180"/>
      <c r="I32683" s="180"/>
      <c r="L32683" s="181"/>
      <c r="M32683" s="180"/>
      <c r="N32683" s="180"/>
      <c r="O32683" s="180"/>
    </row>
    <row r="32684" spans="8:15" s="179" customFormat="1" x14ac:dyDescent="0.2">
      <c r="H32684" s="180"/>
      <c r="I32684" s="180"/>
      <c r="L32684" s="181"/>
      <c r="M32684" s="180"/>
      <c r="N32684" s="180"/>
      <c r="O32684" s="180"/>
    </row>
    <row r="32685" spans="8:15" s="179" customFormat="1" x14ac:dyDescent="0.2">
      <c r="H32685" s="180"/>
      <c r="I32685" s="180"/>
      <c r="L32685" s="181"/>
      <c r="M32685" s="180"/>
      <c r="N32685" s="180"/>
      <c r="O32685" s="180"/>
    </row>
    <row r="32686" spans="8:15" s="179" customFormat="1" x14ac:dyDescent="0.2">
      <c r="H32686" s="180"/>
      <c r="I32686" s="180"/>
      <c r="L32686" s="181"/>
      <c r="M32686" s="180"/>
      <c r="N32686" s="180"/>
      <c r="O32686" s="180"/>
    </row>
    <row r="32687" spans="8:15" s="179" customFormat="1" x14ac:dyDescent="0.2">
      <c r="H32687" s="180"/>
      <c r="I32687" s="180"/>
      <c r="L32687" s="181"/>
      <c r="M32687" s="180"/>
      <c r="N32687" s="180"/>
      <c r="O32687" s="180"/>
    </row>
    <row r="32688" spans="8:15" s="179" customFormat="1" x14ac:dyDescent="0.2">
      <c r="H32688" s="180"/>
      <c r="I32688" s="180"/>
      <c r="L32688" s="181"/>
      <c r="M32688" s="180"/>
      <c r="N32688" s="180"/>
      <c r="O32688" s="180"/>
    </row>
    <row r="32689" spans="8:15" s="179" customFormat="1" x14ac:dyDescent="0.2">
      <c r="H32689" s="180"/>
      <c r="I32689" s="180"/>
      <c r="L32689" s="181"/>
      <c r="M32689" s="180"/>
      <c r="N32689" s="180"/>
      <c r="O32689" s="180"/>
    </row>
    <row r="32690" spans="8:15" s="179" customFormat="1" x14ac:dyDescent="0.2">
      <c r="H32690" s="180"/>
      <c r="I32690" s="180"/>
      <c r="L32690" s="181"/>
      <c r="M32690" s="180"/>
      <c r="N32690" s="180"/>
      <c r="O32690" s="180"/>
    </row>
    <row r="32691" spans="8:15" s="179" customFormat="1" x14ac:dyDescent="0.2">
      <c r="H32691" s="180"/>
      <c r="I32691" s="180"/>
      <c r="L32691" s="181"/>
      <c r="M32691" s="180"/>
      <c r="N32691" s="180"/>
      <c r="O32691" s="180"/>
    </row>
    <row r="32692" spans="8:15" s="179" customFormat="1" x14ac:dyDescent="0.2">
      <c r="H32692" s="180"/>
      <c r="I32692" s="180"/>
      <c r="L32692" s="181"/>
      <c r="M32692" s="180"/>
      <c r="N32692" s="180"/>
      <c r="O32692" s="180"/>
    </row>
    <row r="32693" spans="8:15" s="179" customFormat="1" x14ac:dyDescent="0.2">
      <c r="H32693" s="180"/>
      <c r="I32693" s="180"/>
      <c r="L32693" s="181"/>
      <c r="M32693" s="180"/>
      <c r="N32693" s="180"/>
      <c r="O32693" s="180"/>
    </row>
    <row r="32694" spans="8:15" s="179" customFormat="1" x14ac:dyDescent="0.2">
      <c r="H32694" s="180"/>
      <c r="I32694" s="180"/>
      <c r="L32694" s="181"/>
      <c r="M32694" s="180"/>
      <c r="N32694" s="180"/>
      <c r="O32694" s="180"/>
    </row>
    <row r="32695" spans="8:15" s="179" customFormat="1" x14ac:dyDescent="0.2">
      <c r="H32695" s="180"/>
      <c r="I32695" s="180"/>
      <c r="L32695" s="181"/>
      <c r="M32695" s="180"/>
      <c r="N32695" s="180"/>
      <c r="O32695" s="180"/>
    </row>
    <row r="32696" spans="8:15" s="179" customFormat="1" x14ac:dyDescent="0.2">
      <c r="H32696" s="180"/>
      <c r="I32696" s="180"/>
      <c r="L32696" s="181"/>
      <c r="M32696" s="180"/>
      <c r="N32696" s="180"/>
      <c r="O32696" s="180"/>
    </row>
    <row r="32697" spans="8:15" s="179" customFormat="1" x14ac:dyDescent="0.2">
      <c r="H32697" s="180"/>
      <c r="I32697" s="180"/>
      <c r="L32697" s="181"/>
      <c r="M32697" s="180"/>
      <c r="N32697" s="180"/>
      <c r="O32697" s="180"/>
    </row>
    <row r="32698" spans="8:15" s="179" customFormat="1" x14ac:dyDescent="0.2">
      <c r="H32698" s="180"/>
      <c r="I32698" s="180"/>
      <c r="L32698" s="181"/>
      <c r="M32698" s="180"/>
      <c r="N32698" s="180"/>
      <c r="O32698" s="180"/>
    </row>
    <row r="32699" spans="8:15" s="179" customFormat="1" x14ac:dyDescent="0.2">
      <c r="H32699" s="180"/>
      <c r="I32699" s="180"/>
      <c r="L32699" s="181"/>
      <c r="M32699" s="180"/>
      <c r="N32699" s="180"/>
      <c r="O32699" s="180"/>
    </row>
    <row r="32700" spans="8:15" s="179" customFormat="1" x14ac:dyDescent="0.2">
      <c r="H32700" s="180"/>
      <c r="I32700" s="180"/>
      <c r="L32700" s="181"/>
      <c r="M32700" s="180"/>
      <c r="N32700" s="180"/>
      <c r="O32700" s="180"/>
    </row>
    <row r="32701" spans="8:15" s="179" customFormat="1" x14ac:dyDescent="0.2">
      <c r="H32701" s="180"/>
      <c r="I32701" s="180"/>
      <c r="L32701" s="181"/>
      <c r="M32701" s="180"/>
      <c r="N32701" s="180"/>
      <c r="O32701" s="180"/>
    </row>
    <row r="32702" spans="8:15" s="179" customFormat="1" x14ac:dyDescent="0.2">
      <c r="H32702" s="180"/>
      <c r="I32702" s="180"/>
      <c r="L32702" s="181"/>
      <c r="M32702" s="180"/>
      <c r="N32702" s="180"/>
      <c r="O32702" s="180"/>
    </row>
    <row r="32703" spans="8:15" s="179" customFormat="1" x14ac:dyDescent="0.2">
      <c r="H32703" s="180"/>
      <c r="I32703" s="180"/>
      <c r="L32703" s="181"/>
      <c r="M32703" s="180"/>
      <c r="N32703" s="180"/>
      <c r="O32703" s="180"/>
    </row>
    <row r="32704" spans="8:15" s="179" customFormat="1" x14ac:dyDescent="0.2">
      <c r="H32704" s="180"/>
      <c r="I32704" s="180"/>
      <c r="L32704" s="181"/>
      <c r="M32704" s="180"/>
      <c r="N32704" s="180"/>
      <c r="O32704" s="180"/>
    </row>
    <row r="32705" spans="8:15" s="179" customFormat="1" x14ac:dyDescent="0.2">
      <c r="H32705" s="180"/>
      <c r="I32705" s="180"/>
      <c r="L32705" s="181"/>
      <c r="M32705" s="180"/>
      <c r="N32705" s="180"/>
      <c r="O32705" s="180"/>
    </row>
    <row r="32706" spans="8:15" s="179" customFormat="1" x14ac:dyDescent="0.2">
      <c r="H32706" s="180"/>
      <c r="I32706" s="180"/>
      <c r="L32706" s="181"/>
      <c r="M32706" s="180"/>
      <c r="N32706" s="180"/>
      <c r="O32706" s="180"/>
    </row>
    <row r="32707" spans="8:15" s="179" customFormat="1" x14ac:dyDescent="0.2">
      <c r="H32707" s="180"/>
      <c r="I32707" s="180"/>
      <c r="L32707" s="181"/>
      <c r="M32707" s="180"/>
      <c r="N32707" s="180"/>
      <c r="O32707" s="180"/>
    </row>
    <row r="32708" spans="8:15" s="179" customFormat="1" x14ac:dyDescent="0.2">
      <c r="H32708" s="180"/>
      <c r="I32708" s="180"/>
      <c r="L32708" s="181"/>
      <c r="M32708" s="180"/>
      <c r="N32708" s="180"/>
      <c r="O32708" s="180"/>
    </row>
    <row r="32709" spans="8:15" s="179" customFormat="1" x14ac:dyDescent="0.2">
      <c r="H32709" s="180"/>
      <c r="I32709" s="180"/>
      <c r="L32709" s="181"/>
      <c r="M32709" s="180"/>
      <c r="N32709" s="180"/>
      <c r="O32709" s="180"/>
    </row>
    <row r="32710" spans="8:15" s="179" customFormat="1" x14ac:dyDescent="0.2">
      <c r="H32710" s="180"/>
      <c r="I32710" s="180"/>
      <c r="L32710" s="181"/>
      <c r="M32710" s="180"/>
      <c r="N32710" s="180"/>
      <c r="O32710" s="180"/>
    </row>
    <row r="32711" spans="8:15" s="179" customFormat="1" x14ac:dyDescent="0.2">
      <c r="H32711" s="180"/>
      <c r="I32711" s="180"/>
      <c r="L32711" s="181"/>
      <c r="M32711" s="180"/>
      <c r="N32711" s="180"/>
      <c r="O32711" s="180"/>
    </row>
    <row r="32712" spans="8:15" s="179" customFormat="1" x14ac:dyDescent="0.2">
      <c r="H32712" s="180"/>
      <c r="I32712" s="180"/>
      <c r="L32712" s="181"/>
      <c r="M32712" s="180"/>
      <c r="N32712" s="180"/>
      <c r="O32712" s="180"/>
    </row>
    <row r="32713" spans="8:15" s="179" customFormat="1" x14ac:dyDescent="0.2">
      <c r="H32713" s="180"/>
      <c r="I32713" s="180"/>
      <c r="L32713" s="181"/>
      <c r="M32713" s="180"/>
      <c r="N32713" s="180"/>
      <c r="O32713" s="180"/>
    </row>
    <row r="32714" spans="8:15" s="179" customFormat="1" x14ac:dyDescent="0.2">
      <c r="H32714" s="180"/>
      <c r="I32714" s="180"/>
      <c r="L32714" s="181"/>
      <c r="M32714" s="180"/>
      <c r="N32714" s="180"/>
      <c r="O32714" s="180"/>
    </row>
    <row r="32715" spans="8:15" s="179" customFormat="1" x14ac:dyDescent="0.2">
      <c r="H32715" s="180"/>
      <c r="I32715" s="180"/>
      <c r="L32715" s="181"/>
      <c r="M32715" s="180"/>
      <c r="N32715" s="180"/>
      <c r="O32715" s="180"/>
    </row>
    <row r="32716" spans="8:15" s="179" customFormat="1" x14ac:dyDescent="0.2">
      <c r="H32716" s="180"/>
      <c r="I32716" s="180"/>
      <c r="L32716" s="181"/>
      <c r="M32716" s="180"/>
      <c r="N32716" s="180"/>
      <c r="O32716" s="180"/>
    </row>
    <row r="32717" spans="8:15" s="179" customFormat="1" x14ac:dyDescent="0.2">
      <c r="H32717" s="180"/>
      <c r="I32717" s="180"/>
      <c r="L32717" s="181"/>
      <c r="M32717" s="180"/>
      <c r="N32717" s="180"/>
      <c r="O32717" s="180"/>
    </row>
    <row r="32718" spans="8:15" s="179" customFormat="1" x14ac:dyDescent="0.2">
      <c r="H32718" s="180"/>
      <c r="I32718" s="180"/>
      <c r="L32718" s="181"/>
      <c r="M32718" s="180"/>
      <c r="N32718" s="180"/>
      <c r="O32718" s="180"/>
    </row>
    <row r="32719" spans="8:15" s="179" customFormat="1" x14ac:dyDescent="0.2">
      <c r="H32719" s="180"/>
      <c r="I32719" s="180"/>
      <c r="L32719" s="181"/>
      <c r="M32719" s="180"/>
      <c r="N32719" s="180"/>
      <c r="O32719" s="180"/>
    </row>
    <row r="32720" spans="8:15" s="179" customFormat="1" x14ac:dyDescent="0.2">
      <c r="H32720" s="180"/>
      <c r="I32720" s="180"/>
      <c r="L32720" s="181"/>
      <c r="M32720" s="180"/>
      <c r="N32720" s="180"/>
      <c r="O32720" s="180"/>
    </row>
    <row r="32721" spans="8:15" s="179" customFormat="1" x14ac:dyDescent="0.2">
      <c r="H32721" s="180"/>
      <c r="I32721" s="180"/>
      <c r="L32721" s="181"/>
      <c r="M32721" s="180"/>
      <c r="N32721" s="180"/>
      <c r="O32721" s="180"/>
    </row>
    <row r="32722" spans="8:15" s="179" customFormat="1" x14ac:dyDescent="0.2">
      <c r="H32722" s="180"/>
      <c r="I32722" s="180"/>
      <c r="L32722" s="181"/>
      <c r="M32722" s="180"/>
      <c r="N32722" s="180"/>
      <c r="O32722" s="180"/>
    </row>
    <row r="32723" spans="8:15" s="179" customFormat="1" x14ac:dyDescent="0.2">
      <c r="H32723" s="180"/>
      <c r="I32723" s="180"/>
      <c r="L32723" s="181"/>
      <c r="M32723" s="180"/>
      <c r="N32723" s="180"/>
      <c r="O32723" s="180"/>
    </row>
    <row r="32724" spans="8:15" s="179" customFormat="1" x14ac:dyDescent="0.2">
      <c r="H32724" s="180"/>
      <c r="I32724" s="180"/>
      <c r="L32724" s="181"/>
      <c r="M32724" s="180"/>
      <c r="N32724" s="180"/>
      <c r="O32724" s="180"/>
    </row>
    <row r="32725" spans="8:15" s="179" customFormat="1" x14ac:dyDescent="0.2">
      <c r="H32725" s="180"/>
      <c r="I32725" s="180"/>
      <c r="L32725" s="181"/>
      <c r="M32725" s="180"/>
      <c r="N32725" s="180"/>
      <c r="O32725" s="180"/>
    </row>
    <row r="32726" spans="8:15" s="179" customFormat="1" x14ac:dyDescent="0.2">
      <c r="H32726" s="180"/>
      <c r="I32726" s="180"/>
      <c r="L32726" s="181"/>
      <c r="M32726" s="180"/>
      <c r="N32726" s="180"/>
      <c r="O32726" s="180"/>
    </row>
    <row r="32727" spans="8:15" s="179" customFormat="1" x14ac:dyDescent="0.2">
      <c r="H32727" s="180"/>
      <c r="I32727" s="180"/>
      <c r="L32727" s="181"/>
      <c r="M32727" s="180"/>
      <c r="N32727" s="180"/>
      <c r="O32727" s="180"/>
    </row>
    <row r="32728" spans="8:15" s="179" customFormat="1" x14ac:dyDescent="0.2">
      <c r="H32728" s="180"/>
      <c r="I32728" s="180"/>
      <c r="L32728" s="181"/>
      <c r="M32728" s="180"/>
      <c r="N32728" s="180"/>
      <c r="O32728" s="180"/>
    </row>
    <row r="32729" spans="8:15" s="179" customFormat="1" x14ac:dyDescent="0.2">
      <c r="H32729" s="180"/>
      <c r="I32729" s="180"/>
      <c r="L32729" s="181"/>
      <c r="M32729" s="180"/>
      <c r="N32729" s="180"/>
      <c r="O32729" s="180"/>
    </row>
    <row r="32730" spans="8:15" s="179" customFormat="1" x14ac:dyDescent="0.2">
      <c r="H32730" s="180"/>
      <c r="I32730" s="180"/>
      <c r="L32730" s="181"/>
      <c r="M32730" s="180"/>
      <c r="N32730" s="180"/>
      <c r="O32730" s="180"/>
    </row>
    <row r="32731" spans="8:15" s="179" customFormat="1" x14ac:dyDescent="0.2">
      <c r="H32731" s="180"/>
      <c r="I32731" s="180"/>
      <c r="L32731" s="181"/>
      <c r="M32731" s="180"/>
      <c r="N32731" s="180"/>
      <c r="O32731" s="180"/>
    </row>
    <row r="32732" spans="8:15" s="179" customFormat="1" x14ac:dyDescent="0.2">
      <c r="H32732" s="180"/>
      <c r="I32732" s="180"/>
      <c r="L32732" s="181"/>
      <c r="M32732" s="180"/>
      <c r="N32732" s="180"/>
      <c r="O32732" s="180"/>
    </row>
    <row r="32733" spans="8:15" s="179" customFormat="1" x14ac:dyDescent="0.2">
      <c r="H32733" s="180"/>
      <c r="I32733" s="180"/>
      <c r="L32733" s="181"/>
      <c r="M32733" s="180"/>
      <c r="N32733" s="180"/>
      <c r="O32733" s="180"/>
    </row>
    <row r="32734" spans="8:15" s="179" customFormat="1" x14ac:dyDescent="0.2">
      <c r="H32734" s="180"/>
      <c r="I32734" s="180"/>
      <c r="L32734" s="181"/>
      <c r="M32734" s="180"/>
      <c r="N32734" s="180"/>
      <c r="O32734" s="180"/>
    </row>
    <row r="32735" spans="8:15" s="179" customFormat="1" x14ac:dyDescent="0.2">
      <c r="H32735" s="180"/>
      <c r="I32735" s="180"/>
      <c r="L32735" s="181"/>
      <c r="M32735" s="180"/>
      <c r="N32735" s="180"/>
      <c r="O32735" s="180"/>
    </row>
    <row r="32736" spans="8:15" s="179" customFormat="1" x14ac:dyDescent="0.2">
      <c r="H32736" s="180"/>
      <c r="I32736" s="180"/>
      <c r="L32736" s="181"/>
      <c r="M32736" s="180"/>
      <c r="N32736" s="180"/>
      <c r="O32736" s="180"/>
    </row>
    <row r="32737" spans="8:15" s="179" customFormat="1" x14ac:dyDescent="0.2">
      <c r="H32737" s="180"/>
      <c r="I32737" s="180"/>
      <c r="L32737" s="181"/>
      <c r="M32737" s="180"/>
      <c r="N32737" s="180"/>
      <c r="O32737" s="180"/>
    </row>
    <row r="32738" spans="8:15" s="179" customFormat="1" x14ac:dyDescent="0.2">
      <c r="H32738" s="180"/>
      <c r="I32738" s="180"/>
      <c r="L32738" s="181"/>
      <c r="M32738" s="180"/>
      <c r="N32738" s="180"/>
      <c r="O32738" s="180"/>
    </row>
    <row r="32739" spans="8:15" s="179" customFormat="1" x14ac:dyDescent="0.2">
      <c r="H32739" s="180"/>
      <c r="I32739" s="180"/>
      <c r="L32739" s="181"/>
      <c r="M32739" s="180"/>
      <c r="N32739" s="180"/>
      <c r="O32739" s="180"/>
    </row>
    <row r="32740" spans="8:15" s="179" customFormat="1" x14ac:dyDescent="0.2">
      <c r="H32740" s="180"/>
      <c r="I32740" s="180"/>
      <c r="L32740" s="181"/>
      <c r="M32740" s="180"/>
      <c r="N32740" s="180"/>
      <c r="O32740" s="180"/>
    </row>
    <row r="32741" spans="8:15" s="179" customFormat="1" x14ac:dyDescent="0.2">
      <c r="H32741" s="180"/>
      <c r="I32741" s="180"/>
      <c r="L32741" s="181"/>
      <c r="M32741" s="180"/>
      <c r="N32741" s="180"/>
      <c r="O32741" s="180"/>
    </row>
    <row r="32742" spans="8:15" s="179" customFormat="1" x14ac:dyDescent="0.2">
      <c r="H32742" s="180"/>
      <c r="I32742" s="180"/>
      <c r="L32742" s="181"/>
      <c r="M32742" s="180"/>
      <c r="N32742" s="180"/>
      <c r="O32742" s="180"/>
    </row>
    <row r="32743" spans="8:15" s="179" customFormat="1" x14ac:dyDescent="0.2">
      <c r="H32743" s="180"/>
      <c r="I32743" s="180"/>
      <c r="L32743" s="181"/>
      <c r="M32743" s="180"/>
      <c r="N32743" s="180"/>
      <c r="O32743" s="180"/>
    </row>
    <row r="32744" spans="8:15" s="179" customFormat="1" x14ac:dyDescent="0.2">
      <c r="H32744" s="180"/>
      <c r="I32744" s="180"/>
      <c r="L32744" s="181"/>
      <c r="M32744" s="180"/>
      <c r="N32744" s="180"/>
      <c r="O32744" s="180"/>
    </row>
    <row r="32745" spans="8:15" s="179" customFormat="1" x14ac:dyDescent="0.2">
      <c r="H32745" s="180"/>
      <c r="I32745" s="180"/>
      <c r="L32745" s="181"/>
      <c r="M32745" s="180"/>
      <c r="N32745" s="180"/>
      <c r="O32745" s="180"/>
    </row>
    <row r="32746" spans="8:15" s="179" customFormat="1" x14ac:dyDescent="0.2">
      <c r="H32746" s="180"/>
      <c r="I32746" s="180"/>
      <c r="L32746" s="181"/>
      <c r="M32746" s="180"/>
      <c r="N32746" s="180"/>
      <c r="O32746" s="180"/>
    </row>
    <row r="32747" spans="8:15" s="179" customFormat="1" x14ac:dyDescent="0.2">
      <c r="H32747" s="180"/>
      <c r="I32747" s="180"/>
      <c r="L32747" s="181"/>
      <c r="M32747" s="180"/>
      <c r="N32747" s="180"/>
      <c r="O32747" s="180"/>
    </row>
    <row r="32748" spans="8:15" s="179" customFormat="1" x14ac:dyDescent="0.2">
      <c r="H32748" s="180"/>
      <c r="I32748" s="180"/>
      <c r="L32748" s="181"/>
      <c r="M32748" s="180"/>
      <c r="N32748" s="180"/>
      <c r="O32748" s="180"/>
    </row>
    <row r="32749" spans="8:15" s="179" customFormat="1" x14ac:dyDescent="0.2">
      <c r="H32749" s="180"/>
      <c r="I32749" s="180"/>
      <c r="L32749" s="181"/>
      <c r="M32749" s="180"/>
      <c r="N32749" s="180"/>
      <c r="O32749" s="180"/>
    </row>
    <row r="32750" spans="8:15" s="179" customFormat="1" x14ac:dyDescent="0.2">
      <c r="H32750" s="180"/>
      <c r="I32750" s="180"/>
      <c r="L32750" s="181"/>
      <c r="M32750" s="180"/>
      <c r="N32750" s="180"/>
      <c r="O32750" s="180"/>
    </row>
    <row r="32751" spans="8:15" s="179" customFormat="1" x14ac:dyDescent="0.2">
      <c r="H32751" s="180"/>
      <c r="I32751" s="180"/>
      <c r="L32751" s="181"/>
      <c r="M32751" s="180"/>
      <c r="N32751" s="180"/>
      <c r="O32751" s="180"/>
    </row>
    <row r="32752" spans="8:15" s="179" customFormat="1" x14ac:dyDescent="0.2">
      <c r="H32752" s="180"/>
      <c r="I32752" s="180"/>
      <c r="L32752" s="181"/>
      <c r="M32752" s="180"/>
      <c r="N32752" s="180"/>
      <c r="O32752" s="180"/>
    </row>
    <row r="32753" spans="8:15" s="179" customFormat="1" x14ac:dyDescent="0.2">
      <c r="H32753" s="180"/>
      <c r="I32753" s="180"/>
      <c r="L32753" s="181"/>
      <c r="M32753" s="180"/>
      <c r="N32753" s="180"/>
      <c r="O32753" s="180"/>
    </row>
    <row r="32754" spans="8:15" s="179" customFormat="1" x14ac:dyDescent="0.2">
      <c r="H32754" s="180"/>
      <c r="I32754" s="180"/>
      <c r="L32754" s="181"/>
      <c r="M32754" s="180"/>
      <c r="N32754" s="180"/>
      <c r="O32754" s="180"/>
    </row>
    <row r="32755" spans="8:15" s="179" customFormat="1" x14ac:dyDescent="0.2">
      <c r="H32755" s="180"/>
      <c r="I32755" s="180"/>
      <c r="L32755" s="181"/>
      <c r="M32755" s="180"/>
      <c r="N32755" s="180"/>
      <c r="O32755" s="180"/>
    </row>
    <row r="32756" spans="8:15" s="179" customFormat="1" x14ac:dyDescent="0.2">
      <c r="H32756" s="180"/>
      <c r="I32756" s="180"/>
      <c r="L32756" s="181"/>
      <c r="M32756" s="180"/>
      <c r="N32756" s="180"/>
      <c r="O32756" s="180"/>
    </row>
    <row r="32757" spans="8:15" s="179" customFormat="1" x14ac:dyDescent="0.2">
      <c r="H32757" s="180"/>
      <c r="I32757" s="180"/>
      <c r="L32757" s="181"/>
      <c r="M32757" s="180"/>
      <c r="N32757" s="180"/>
      <c r="O32757" s="180"/>
    </row>
    <row r="32758" spans="8:15" s="179" customFormat="1" x14ac:dyDescent="0.2">
      <c r="H32758" s="180"/>
      <c r="I32758" s="180"/>
      <c r="L32758" s="181"/>
      <c r="M32758" s="180"/>
      <c r="N32758" s="180"/>
      <c r="O32758" s="180"/>
    </row>
    <row r="32759" spans="8:15" s="179" customFormat="1" x14ac:dyDescent="0.2">
      <c r="H32759" s="180"/>
      <c r="I32759" s="180"/>
      <c r="L32759" s="181"/>
      <c r="M32759" s="180"/>
      <c r="N32759" s="180"/>
      <c r="O32759" s="180"/>
    </row>
    <row r="32760" spans="8:15" s="179" customFormat="1" x14ac:dyDescent="0.2">
      <c r="H32760" s="180"/>
      <c r="I32760" s="180"/>
      <c r="L32760" s="181"/>
      <c r="M32760" s="180"/>
      <c r="N32760" s="180"/>
      <c r="O32760" s="180"/>
    </row>
    <row r="32761" spans="8:15" s="179" customFormat="1" x14ac:dyDescent="0.2">
      <c r="H32761" s="180"/>
      <c r="I32761" s="180"/>
      <c r="L32761" s="181"/>
      <c r="M32761" s="180"/>
      <c r="N32761" s="180"/>
      <c r="O32761" s="180"/>
    </row>
    <row r="32762" spans="8:15" s="179" customFormat="1" x14ac:dyDescent="0.2">
      <c r="H32762" s="180"/>
      <c r="I32762" s="180"/>
      <c r="L32762" s="181"/>
      <c r="M32762" s="180"/>
      <c r="N32762" s="180"/>
      <c r="O32762" s="180"/>
    </row>
    <row r="32763" spans="8:15" s="179" customFormat="1" x14ac:dyDescent="0.2">
      <c r="H32763" s="180"/>
      <c r="I32763" s="180"/>
      <c r="L32763" s="181"/>
      <c r="M32763" s="180"/>
      <c r="N32763" s="180"/>
      <c r="O32763" s="180"/>
    </row>
    <row r="32764" spans="8:15" s="179" customFormat="1" x14ac:dyDescent="0.2">
      <c r="H32764" s="180"/>
      <c r="I32764" s="180"/>
      <c r="L32764" s="181"/>
      <c r="M32764" s="180"/>
      <c r="N32764" s="180"/>
      <c r="O32764" s="180"/>
    </row>
    <row r="32765" spans="8:15" s="179" customFormat="1" x14ac:dyDescent="0.2">
      <c r="H32765" s="180"/>
      <c r="I32765" s="180"/>
      <c r="L32765" s="181"/>
      <c r="M32765" s="180"/>
      <c r="N32765" s="180"/>
      <c r="O32765" s="180"/>
    </row>
    <row r="32766" spans="8:15" s="179" customFormat="1" x14ac:dyDescent="0.2">
      <c r="H32766" s="180"/>
      <c r="I32766" s="180"/>
      <c r="L32766" s="181"/>
      <c r="M32766" s="180"/>
      <c r="N32766" s="180"/>
      <c r="O32766" s="180"/>
    </row>
    <row r="32767" spans="8:15" s="179" customFormat="1" x14ac:dyDescent="0.2">
      <c r="H32767" s="180"/>
      <c r="I32767" s="180"/>
      <c r="L32767" s="181"/>
      <c r="M32767" s="180"/>
      <c r="N32767" s="180"/>
      <c r="O32767" s="180"/>
    </row>
    <row r="32768" spans="8:15" s="179" customFormat="1" x14ac:dyDescent="0.2">
      <c r="H32768" s="180"/>
      <c r="I32768" s="180"/>
      <c r="L32768" s="181"/>
      <c r="M32768" s="180"/>
      <c r="N32768" s="180"/>
      <c r="O32768" s="180"/>
    </row>
    <row r="32769" spans="8:15" s="179" customFormat="1" x14ac:dyDescent="0.2">
      <c r="H32769" s="180"/>
      <c r="I32769" s="180"/>
      <c r="L32769" s="181"/>
      <c r="M32769" s="180"/>
      <c r="N32769" s="180"/>
      <c r="O32769" s="180"/>
    </row>
    <row r="32770" spans="8:15" s="179" customFormat="1" x14ac:dyDescent="0.2">
      <c r="H32770" s="180"/>
      <c r="I32770" s="180"/>
      <c r="L32770" s="181"/>
      <c r="M32770" s="180"/>
      <c r="N32770" s="180"/>
      <c r="O32770" s="180"/>
    </row>
    <row r="32771" spans="8:15" s="179" customFormat="1" x14ac:dyDescent="0.2">
      <c r="H32771" s="180"/>
      <c r="I32771" s="180"/>
      <c r="L32771" s="181"/>
      <c r="M32771" s="180"/>
      <c r="N32771" s="180"/>
      <c r="O32771" s="180"/>
    </row>
    <row r="32772" spans="8:15" s="179" customFormat="1" x14ac:dyDescent="0.2">
      <c r="H32772" s="180"/>
      <c r="I32772" s="180"/>
      <c r="L32772" s="181"/>
      <c r="M32772" s="180"/>
      <c r="N32772" s="180"/>
      <c r="O32772" s="180"/>
    </row>
    <row r="32773" spans="8:15" s="179" customFormat="1" x14ac:dyDescent="0.2">
      <c r="H32773" s="180"/>
      <c r="I32773" s="180"/>
      <c r="L32773" s="181"/>
      <c r="M32773" s="180"/>
      <c r="N32773" s="180"/>
      <c r="O32773" s="180"/>
    </row>
    <row r="32774" spans="8:15" s="179" customFormat="1" x14ac:dyDescent="0.2">
      <c r="H32774" s="180"/>
      <c r="I32774" s="180"/>
      <c r="L32774" s="181"/>
      <c r="M32774" s="180"/>
      <c r="N32774" s="180"/>
      <c r="O32774" s="180"/>
    </row>
    <row r="32775" spans="8:15" s="179" customFormat="1" x14ac:dyDescent="0.2">
      <c r="H32775" s="180"/>
      <c r="I32775" s="180"/>
      <c r="L32775" s="181"/>
      <c r="M32775" s="180"/>
      <c r="N32775" s="180"/>
      <c r="O32775" s="180"/>
    </row>
    <row r="32776" spans="8:15" s="179" customFormat="1" x14ac:dyDescent="0.2">
      <c r="H32776" s="180"/>
      <c r="I32776" s="180"/>
      <c r="L32776" s="181"/>
      <c r="M32776" s="180"/>
      <c r="N32776" s="180"/>
      <c r="O32776" s="180"/>
    </row>
    <row r="32777" spans="8:15" s="179" customFormat="1" x14ac:dyDescent="0.2">
      <c r="H32777" s="180"/>
      <c r="I32777" s="180"/>
      <c r="L32777" s="181"/>
      <c r="M32777" s="180"/>
      <c r="N32777" s="180"/>
      <c r="O32777" s="180"/>
    </row>
    <row r="32778" spans="8:15" s="179" customFormat="1" x14ac:dyDescent="0.2">
      <c r="H32778" s="180"/>
      <c r="I32778" s="180"/>
      <c r="L32778" s="181"/>
      <c r="M32778" s="180"/>
      <c r="N32778" s="180"/>
      <c r="O32778" s="180"/>
    </row>
    <row r="32779" spans="8:15" s="179" customFormat="1" x14ac:dyDescent="0.2">
      <c r="H32779" s="180"/>
      <c r="I32779" s="180"/>
      <c r="L32779" s="181"/>
      <c r="M32779" s="180"/>
      <c r="N32779" s="180"/>
      <c r="O32779" s="180"/>
    </row>
    <row r="32780" spans="8:15" s="179" customFormat="1" x14ac:dyDescent="0.2">
      <c r="H32780" s="180"/>
      <c r="I32780" s="180"/>
      <c r="L32780" s="181"/>
      <c r="M32780" s="180"/>
      <c r="N32780" s="180"/>
      <c r="O32780" s="180"/>
    </row>
    <row r="32781" spans="8:15" s="179" customFormat="1" x14ac:dyDescent="0.2">
      <c r="H32781" s="180"/>
      <c r="I32781" s="180"/>
      <c r="L32781" s="181"/>
      <c r="M32781" s="180"/>
      <c r="N32781" s="180"/>
      <c r="O32781" s="180"/>
    </row>
    <row r="32782" spans="8:15" s="179" customFormat="1" x14ac:dyDescent="0.2">
      <c r="H32782" s="180"/>
      <c r="I32782" s="180"/>
      <c r="L32782" s="181"/>
      <c r="M32782" s="180"/>
      <c r="N32782" s="180"/>
      <c r="O32782" s="180"/>
    </row>
    <row r="32783" spans="8:15" s="179" customFormat="1" x14ac:dyDescent="0.2">
      <c r="H32783" s="180"/>
      <c r="I32783" s="180"/>
      <c r="L32783" s="181"/>
      <c r="M32783" s="180"/>
      <c r="N32783" s="180"/>
      <c r="O32783" s="180"/>
    </row>
    <row r="32784" spans="8:15" s="179" customFormat="1" x14ac:dyDescent="0.2">
      <c r="H32784" s="180"/>
      <c r="I32784" s="180"/>
      <c r="L32784" s="181"/>
      <c r="M32784" s="180"/>
      <c r="N32784" s="180"/>
      <c r="O32784" s="180"/>
    </row>
    <row r="32785" spans="8:15" s="179" customFormat="1" x14ac:dyDescent="0.2">
      <c r="H32785" s="180"/>
      <c r="I32785" s="180"/>
      <c r="L32785" s="181"/>
      <c r="M32785" s="180"/>
      <c r="N32785" s="180"/>
      <c r="O32785" s="180"/>
    </row>
    <row r="32786" spans="8:15" s="179" customFormat="1" x14ac:dyDescent="0.2">
      <c r="H32786" s="180"/>
      <c r="I32786" s="180"/>
      <c r="L32786" s="181"/>
      <c r="M32786" s="180"/>
      <c r="N32786" s="180"/>
      <c r="O32786" s="180"/>
    </row>
    <row r="32787" spans="8:15" s="179" customFormat="1" x14ac:dyDescent="0.2">
      <c r="H32787" s="180"/>
      <c r="I32787" s="180"/>
      <c r="L32787" s="181"/>
      <c r="M32787" s="180"/>
      <c r="N32787" s="180"/>
      <c r="O32787" s="180"/>
    </row>
    <row r="32788" spans="8:15" s="179" customFormat="1" x14ac:dyDescent="0.2">
      <c r="H32788" s="180"/>
      <c r="I32788" s="180"/>
      <c r="L32788" s="181"/>
      <c r="M32788" s="180"/>
      <c r="N32788" s="180"/>
      <c r="O32788" s="180"/>
    </row>
    <row r="32789" spans="8:15" s="179" customFormat="1" x14ac:dyDescent="0.2">
      <c r="H32789" s="180"/>
      <c r="I32789" s="180"/>
      <c r="L32789" s="181"/>
      <c r="M32789" s="180"/>
      <c r="N32789" s="180"/>
      <c r="O32789" s="180"/>
    </row>
    <row r="32790" spans="8:15" s="179" customFormat="1" x14ac:dyDescent="0.2">
      <c r="H32790" s="180"/>
      <c r="I32790" s="180"/>
      <c r="L32790" s="181"/>
      <c r="M32790" s="180"/>
      <c r="N32790" s="180"/>
      <c r="O32790" s="180"/>
    </row>
    <row r="32791" spans="8:15" s="179" customFormat="1" x14ac:dyDescent="0.2">
      <c r="H32791" s="180"/>
      <c r="I32791" s="180"/>
      <c r="L32791" s="181"/>
      <c r="M32791" s="180"/>
      <c r="N32791" s="180"/>
      <c r="O32791" s="180"/>
    </row>
    <row r="32792" spans="8:15" s="179" customFormat="1" x14ac:dyDescent="0.2">
      <c r="H32792" s="180"/>
      <c r="I32792" s="180"/>
      <c r="L32792" s="181"/>
      <c r="M32792" s="180"/>
      <c r="N32792" s="180"/>
      <c r="O32792" s="180"/>
    </row>
    <row r="32793" spans="8:15" s="179" customFormat="1" x14ac:dyDescent="0.2">
      <c r="H32793" s="180"/>
      <c r="I32793" s="180"/>
      <c r="L32793" s="181"/>
      <c r="M32793" s="180"/>
      <c r="N32793" s="180"/>
      <c r="O32793" s="180"/>
    </row>
    <row r="32794" spans="8:15" s="179" customFormat="1" x14ac:dyDescent="0.2">
      <c r="H32794" s="180"/>
      <c r="I32794" s="180"/>
      <c r="L32794" s="181"/>
      <c r="M32794" s="180"/>
      <c r="N32794" s="180"/>
      <c r="O32794" s="180"/>
    </row>
    <row r="32795" spans="8:15" s="179" customFormat="1" x14ac:dyDescent="0.2">
      <c r="H32795" s="180"/>
      <c r="I32795" s="180"/>
      <c r="L32795" s="181"/>
      <c r="M32795" s="180"/>
      <c r="N32795" s="180"/>
      <c r="O32795" s="180"/>
    </row>
    <row r="32796" spans="8:15" s="179" customFormat="1" x14ac:dyDescent="0.2">
      <c r="H32796" s="180"/>
      <c r="I32796" s="180"/>
      <c r="L32796" s="181"/>
      <c r="M32796" s="180"/>
      <c r="N32796" s="180"/>
      <c r="O32796" s="180"/>
    </row>
    <row r="32797" spans="8:15" s="179" customFormat="1" x14ac:dyDescent="0.2">
      <c r="H32797" s="180"/>
      <c r="I32797" s="180"/>
      <c r="L32797" s="181"/>
      <c r="M32797" s="180"/>
      <c r="N32797" s="180"/>
      <c r="O32797" s="180"/>
    </row>
    <row r="32798" spans="8:15" s="179" customFormat="1" x14ac:dyDescent="0.2">
      <c r="H32798" s="180"/>
      <c r="I32798" s="180"/>
      <c r="L32798" s="181"/>
      <c r="M32798" s="180"/>
      <c r="N32798" s="180"/>
      <c r="O32798" s="180"/>
    </row>
    <row r="32799" spans="8:15" s="179" customFormat="1" x14ac:dyDescent="0.2">
      <c r="H32799" s="180"/>
      <c r="I32799" s="180"/>
      <c r="L32799" s="181"/>
      <c r="M32799" s="180"/>
      <c r="N32799" s="180"/>
      <c r="O32799" s="180"/>
    </row>
    <row r="32800" spans="8:15" s="179" customFormat="1" x14ac:dyDescent="0.2">
      <c r="H32800" s="180"/>
      <c r="I32800" s="180"/>
      <c r="L32800" s="181"/>
      <c r="M32800" s="180"/>
      <c r="N32800" s="180"/>
      <c r="O32800" s="180"/>
    </row>
    <row r="32801" spans="8:15" s="179" customFormat="1" x14ac:dyDescent="0.2">
      <c r="H32801" s="180"/>
      <c r="I32801" s="180"/>
      <c r="L32801" s="181"/>
      <c r="M32801" s="180"/>
      <c r="N32801" s="180"/>
      <c r="O32801" s="180"/>
    </row>
    <row r="32802" spans="8:15" s="179" customFormat="1" x14ac:dyDescent="0.2">
      <c r="H32802" s="180"/>
      <c r="I32802" s="180"/>
      <c r="L32802" s="181"/>
      <c r="M32802" s="180"/>
      <c r="N32802" s="180"/>
      <c r="O32802" s="180"/>
    </row>
    <row r="32803" spans="8:15" s="179" customFormat="1" x14ac:dyDescent="0.2">
      <c r="H32803" s="180"/>
      <c r="I32803" s="180"/>
      <c r="L32803" s="181"/>
      <c r="M32803" s="180"/>
      <c r="N32803" s="180"/>
      <c r="O32803" s="180"/>
    </row>
    <row r="32804" spans="8:15" s="179" customFormat="1" x14ac:dyDescent="0.2">
      <c r="H32804" s="180"/>
      <c r="I32804" s="180"/>
      <c r="L32804" s="181"/>
      <c r="M32804" s="180"/>
      <c r="N32804" s="180"/>
      <c r="O32804" s="180"/>
    </row>
    <row r="32805" spans="8:15" s="179" customFormat="1" x14ac:dyDescent="0.2">
      <c r="H32805" s="180"/>
      <c r="I32805" s="180"/>
      <c r="L32805" s="181"/>
      <c r="M32805" s="180"/>
      <c r="N32805" s="180"/>
      <c r="O32805" s="180"/>
    </row>
    <row r="32806" spans="8:15" s="179" customFormat="1" x14ac:dyDescent="0.2">
      <c r="H32806" s="180"/>
      <c r="I32806" s="180"/>
      <c r="L32806" s="181"/>
      <c r="M32806" s="180"/>
      <c r="N32806" s="180"/>
      <c r="O32806" s="180"/>
    </row>
    <row r="32807" spans="8:15" s="179" customFormat="1" x14ac:dyDescent="0.2">
      <c r="H32807" s="180"/>
      <c r="I32807" s="180"/>
      <c r="L32807" s="181"/>
      <c r="M32807" s="180"/>
      <c r="N32807" s="180"/>
      <c r="O32807" s="180"/>
    </row>
    <row r="32808" spans="8:15" s="179" customFormat="1" x14ac:dyDescent="0.2">
      <c r="H32808" s="180"/>
      <c r="I32808" s="180"/>
      <c r="L32808" s="181"/>
      <c r="M32808" s="180"/>
      <c r="N32808" s="180"/>
      <c r="O32808" s="180"/>
    </row>
    <row r="32809" spans="8:15" s="179" customFormat="1" x14ac:dyDescent="0.2">
      <c r="H32809" s="180"/>
      <c r="I32809" s="180"/>
      <c r="L32809" s="181"/>
      <c r="M32809" s="180"/>
      <c r="N32809" s="180"/>
      <c r="O32809" s="180"/>
    </row>
    <row r="32810" spans="8:15" s="179" customFormat="1" x14ac:dyDescent="0.2">
      <c r="H32810" s="180"/>
      <c r="I32810" s="180"/>
      <c r="L32810" s="181"/>
      <c r="M32810" s="180"/>
      <c r="N32810" s="180"/>
      <c r="O32810" s="180"/>
    </row>
    <row r="32811" spans="8:15" s="179" customFormat="1" x14ac:dyDescent="0.2">
      <c r="H32811" s="180"/>
      <c r="I32811" s="180"/>
      <c r="L32811" s="181"/>
      <c r="M32811" s="180"/>
      <c r="N32811" s="180"/>
      <c r="O32811" s="180"/>
    </row>
    <row r="32812" spans="8:15" s="179" customFormat="1" x14ac:dyDescent="0.2">
      <c r="H32812" s="180"/>
      <c r="I32812" s="180"/>
      <c r="L32812" s="181"/>
      <c r="M32812" s="180"/>
      <c r="N32812" s="180"/>
      <c r="O32812" s="180"/>
    </row>
    <row r="32813" spans="8:15" s="179" customFormat="1" x14ac:dyDescent="0.2">
      <c r="H32813" s="180"/>
      <c r="I32813" s="180"/>
      <c r="L32813" s="181"/>
      <c r="M32813" s="180"/>
      <c r="N32813" s="180"/>
      <c r="O32813" s="180"/>
    </row>
    <row r="32814" spans="8:15" s="179" customFormat="1" x14ac:dyDescent="0.2">
      <c r="H32814" s="180"/>
      <c r="I32814" s="180"/>
      <c r="L32814" s="181"/>
      <c r="M32814" s="180"/>
      <c r="N32814" s="180"/>
      <c r="O32814" s="180"/>
    </row>
    <row r="32815" spans="8:15" s="179" customFormat="1" x14ac:dyDescent="0.2">
      <c r="H32815" s="180"/>
      <c r="I32815" s="180"/>
      <c r="L32815" s="181"/>
      <c r="M32815" s="180"/>
      <c r="N32815" s="180"/>
      <c r="O32815" s="180"/>
    </row>
    <row r="32816" spans="8:15" s="179" customFormat="1" x14ac:dyDescent="0.2">
      <c r="H32816" s="180"/>
      <c r="I32816" s="180"/>
      <c r="L32816" s="181"/>
      <c r="M32816" s="180"/>
      <c r="N32816" s="180"/>
      <c r="O32816" s="180"/>
    </row>
    <row r="32817" spans="8:15" s="179" customFormat="1" x14ac:dyDescent="0.2">
      <c r="H32817" s="180"/>
      <c r="I32817" s="180"/>
      <c r="L32817" s="181"/>
      <c r="M32817" s="180"/>
      <c r="N32817" s="180"/>
      <c r="O32817" s="180"/>
    </row>
    <row r="32818" spans="8:15" s="179" customFormat="1" x14ac:dyDescent="0.2">
      <c r="H32818" s="180"/>
      <c r="I32818" s="180"/>
      <c r="L32818" s="181"/>
      <c r="M32818" s="180"/>
      <c r="N32818" s="180"/>
      <c r="O32818" s="180"/>
    </row>
    <row r="32819" spans="8:15" s="179" customFormat="1" x14ac:dyDescent="0.2">
      <c r="H32819" s="180"/>
      <c r="I32819" s="180"/>
      <c r="L32819" s="181"/>
      <c r="M32819" s="180"/>
      <c r="N32819" s="180"/>
      <c r="O32819" s="180"/>
    </row>
    <row r="32820" spans="8:15" s="179" customFormat="1" x14ac:dyDescent="0.2">
      <c r="H32820" s="180"/>
      <c r="I32820" s="180"/>
      <c r="L32820" s="181"/>
      <c r="M32820" s="180"/>
      <c r="N32820" s="180"/>
      <c r="O32820" s="180"/>
    </row>
    <row r="32821" spans="8:15" s="179" customFormat="1" x14ac:dyDescent="0.2">
      <c r="H32821" s="180"/>
      <c r="I32821" s="180"/>
      <c r="L32821" s="181"/>
      <c r="M32821" s="180"/>
      <c r="N32821" s="180"/>
      <c r="O32821" s="180"/>
    </row>
    <row r="32822" spans="8:15" s="179" customFormat="1" x14ac:dyDescent="0.2">
      <c r="H32822" s="180"/>
      <c r="I32822" s="180"/>
      <c r="L32822" s="181"/>
      <c r="M32822" s="180"/>
      <c r="N32822" s="180"/>
      <c r="O32822" s="180"/>
    </row>
    <row r="32823" spans="8:15" s="179" customFormat="1" x14ac:dyDescent="0.2">
      <c r="H32823" s="180"/>
      <c r="I32823" s="180"/>
      <c r="L32823" s="181"/>
      <c r="M32823" s="180"/>
      <c r="N32823" s="180"/>
      <c r="O32823" s="180"/>
    </row>
    <row r="32824" spans="8:15" s="179" customFormat="1" x14ac:dyDescent="0.2">
      <c r="H32824" s="180"/>
      <c r="I32824" s="180"/>
      <c r="L32824" s="181"/>
      <c r="M32824" s="180"/>
      <c r="N32824" s="180"/>
      <c r="O32824" s="180"/>
    </row>
    <row r="32825" spans="8:15" s="179" customFormat="1" x14ac:dyDescent="0.2">
      <c r="H32825" s="180"/>
      <c r="I32825" s="180"/>
      <c r="L32825" s="181"/>
      <c r="M32825" s="180"/>
      <c r="N32825" s="180"/>
      <c r="O32825" s="180"/>
    </row>
    <row r="32826" spans="8:15" s="179" customFormat="1" x14ac:dyDescent="0.2">
      <c r="H32826" s="180"/>
      <c r="I32826" s="180"/>
      <c r="L32826" s="181"/>
      <c r="M32826" s="180"/>
      <c r="N32826" s="180"/>
      <c r="O32826" s="180"/>
    </row>
    <row r="32827" spans="8:15" s="179" customFormat="1" x14ac:dyDescent="0.2">
      <c r="H32827" s="180"/>
      <c r="I32827" s="180"/>
      <c r="L32827" s="181"/>
      <c r="M32827" s="180"/>
      <c r="N32827" s="180"/>
      <c r="O32827" s="180"/>
    </row>
    <row r="32828" spans="8:15" s="179" customFormat="1" x14ac:dyDescent="0.2">
      <c r="H32828" s="180"/>
      <c r="I32828" s="180"/>
      <c r="L32828" s="181"/>
      <c r="M32828" s="180"/>
      <c r="N32828" s="180"/>
      <c r="O32828" s="180"/>
    </row>
    <row r="32829" spans="8:15" s="179" customFormat="1" x14ac:dyDescent="0.2">
      <c r="H32829" s="180"/>
      <c r="I32829" s="180"/>
      <c r="L32829" s="181"/>
      <c r="M32829" s="180"/>
      <c r="N32829" s="180"/>
      <c r="O32829" s="180"/>
    </row>
    <row r="32830" spans="8:15" s="179" customFormat="1" x14ac:dyDescent="0.2">
      <c r="H32830" s="180"/>
      <c r="I32830" s="180"/>
      <c r="L32830" s="181"/>
      <c r="M32830" s="180"/>
      <c r="N32830" s="180"/>
      <c r="O32830" s="180"/>
    </row>
    <row r="32831" spans="8:15" s="179" customFormat="1" x14ac:dyDescent="0.2">
      <c r="H32831" s="180"/>
      <c r="I32831" s="180"/>
      <c r="L32831" s="181"/>
      <c r="M32831" s="180"/>
      <c r="N32831" s="180"/>
      <c r="O32831" s="180"/>
    </row>
    <row r="32832" spans="8:15" s="179" customFormat="1" x14ac:dyDescent="0.2">
      <c r="H32832" s="180"/>
      <c r="I32832" s="180"/>
      <c r="L32832" s="181"/>
      <c r="M32832" s="180"/>
      <c r="N32832" s="180"/>
      <c r="O32832" s="180"/>
    </row>
    <row r="32833" spans="8:15" s="179" customFormat="1" x14ac:dyDescent="0.2">
      <c r="H32833" s="180"/>
      <c r="I32833" s="180"/>
      <c r="L32833" s="181"/>
      <c r="M32833" s="180"/>
      <c r="N32833" s="180"/>
      <c r="O32833" s="180"/>
    </row>
    <row r="32834" spans="8:15" s="179" customFormat="1" x14ac:dyDescent="0.2">
      <c r="H32834" s="180"/>
      <c r="I32834" s="180"/>
      <c r="L32834" s="181"/>
      <c r="M32834" s="180"/>
      <c r="N32834" s="180"/>
      <c r="O32834" s="180"/>
    </row>
    <row r="32835" spans="8:15" s="179" customFormat="1" x14ac:dyDescent="0.2">
      <c r="H32835" s="180"/>
      <c r="I32835" s="180"/>
      <c r="L32835" s="181"/>
      <c r="M32835" s="180"/>
      <c r="N32835" s="180"/>
      <c r="O32835" s="180"/>
    </row>
    <row r="32836" spans="8:15" s="179" customFormat="1" x14ac:dyDescent="0.2">
      <c r="H32836" s="180"/>
      <c r="I32836" s="180"/>
      <c r="L32836" s="181"/>
      <c r="M32836" s="180"/>
      <c r="N32836" s="180"/>
      <c r="O32836" s="180"/>
    </row>
    <row r="32837" spans="8:15" s="179" customFormat="1" x14ac:dyDescent="0.2">
      <c r="H32837" s="180"/>
      <c r="I32837" s="180"/>
      <c r="L32837" s="181"/>
      <c r="M32837" s="180"/>
      <c r="N32837" s="180"/>
      <c r="O32837" s="180"/>
    </row>
    <row r="32838" spans="8:15" s="179" customFormat="1" x14ac:dyDescent="0.2">
      <c r="H32838" s="180"/>
      <c r="I32838" s="180"/>
      <c r="L32838" s="181"/>
      <c r="M32838" s="180"/>
      <c r="N32838" s="180"/>
      <c r="O32838" s="180"/>
    </row>
    <row r="32839" spans="8:15" s="179" customFormat="1" x14ac:dyDescent="0.2">
      <c r="H32839" s="180"/>
      <c r="I32839" s="180"/>
      <c r="L32839" s="181"/>
      <c r="M32839" s="180"/>
      <c r="N32839" s="180"/>
      <c r="O32839" s="180"/>
    </row>
    <row r="32840" spans="8:15" s="179" customFormat="1" x14ac:dyDescent="0.2">
      <c r="H32840" s="180"/>
      <c r="I32840" s="180"/>
      <c r="L32840" s="181"/>
      <c r="M32840" s="180"/>
      <c r="N32840" s="180"/>
      <c r="O32840" s="180"/>
    </row>
    <row r="32841" spans="8:15" s="179" customFormat="1" x14ac:dyDescent="0.2">
      <c r="H32841" s="180"/>
      <c r="I32841" s="180"/>
      <c r="L32841" s="181"/>
      <c r="M32841" s="180"/>
      <c r="N32841" s="180"/>
      <c r="O32841" s="180"/>
    </row>
    <row r="32842" spans="8:15" s="179" customFormat="1" x14ac:dyDescent="0.2">
      <c r="H32842" s="180"/>
      <c r="I32842" s="180"/>
      <c r="L32842" s="181"/>
      <c r="M32842" s="180"/>
      <c r="N32842" s="180"/>
      <c r="O32842" s="180"/>
    </row>
    <row r="32843" spans="8:15" s="179" customFormat="1" x14ac:dyDescent="0.2">
      <c r="H32843" s="180"/>
      <c r="I32843" s="180"/>
      <c r="L32843" s="181"/>
      <c r="M32843" s="180"/>
      <c r="N32843" s="180"/>
      <c r="O32843" s="180"/>
    </row>
    <row r="32844" spans="8:15" s="179" customFormat="1" x14ac:dyDescent="0.2">
      <c r="H32844" s="180"/>
      <c r="I32844" s="180"/>
      <c r="L32844" s="181"/>
      <c r="M32844" s="180"/>
      <c r="N32844" s="180"/>
      <c r="O32844" s="180"/>
    </row>
    <row r="32845" spans="8:15" s="179" customFormat="1" x14ac:dyDescent="0.2">
      <c r="H32845" s="180"/>
      <c r="I32845" s="180"/>
      <c r="L32845" s="181"/>
      <c r="M32845" s="180"/>
      <c r="N32845" s="180"/>
      <c r="O32845" s="180"/>
    </row>
    <row r="32846" spans="8:15" s="179" customFormat="1" x14ac:dyDescent="0.2">
      <c r="H32846" s="180"/>
      <c r="I32846" s="180"/>
      <c r="L32846" s="181"/>
      <c r="M32846" s="180"/>
      <c r="N32846" s="180"/>
      <c r="O32846" s="180"/>
    </row>
    <row r="32847" spans="8:15" s="179" customFormat="1" x14ac:dyDescent="0.2">
      <c r="H32847" s="180"/>
      <c r="I32847" s="180"/>
      <c r="L32847" s="181"/>
      <c r="M32847" s="180"/>
      <c r="N32847" s="180"/>
      <c r="O32847" s="180"/>
    </row>
    <row r="32848" spans="8:15" s="179" customFormat="1" x14ac:dyDescent="0.2">
      <c r="H32848" s="180"/>
      <c r="I32848" s="180"/>
      <c r="L32848" s="181"/>
      <c r="M32848" s="180"/>
      <c r="N32848" s="180"/>
      <c r="O32848" s="180"/>
    </row>
    <row r="32849" spans="8:15" s="179" customFormat="1" x14ac:dyDescent="0.2">
      <c r="H32849" s="180"/>
      <c r="I32849" s="180"/>
      <c r="L32849" s="181"/>
      <c r="M32849" s="180"/>
      <c r="N32849" s="180"/>
      <c r="O32849" s="180"/>
    </row>
    <row r="32850" spans="8:15" s="179" customFormat="1" x14ac:dyDescent="0.2">
      <c r="H32850" s="180"/>
      <c r="I32850" s="180"/>
      <c r="L32850" s="181"/>
      <c r="M32850" s="180"/>
      <c r="N32850" s="180"/>
      <c r="O32850" s="180"/>
    </row>
    <row r="32851" spans="8:15" s="179" customFormat="1" x14ac:dyDescent="0.2">
      <c r="H32851" s="180"/>
      <c r="I32851" s="180"/>
      <c r="L32851" s="181"/>
      <c r="M32851" s="180"/>
      <c r="N32851" s="180"/>
      <c r="O32851" s="180"/>
    </row>
    <row r="32852" spans="8:15" s="179" customFormat="1" x14ac:dyDescent="0.2">
      <c r="H32852" s="180"/>
      <c r="I32852" s="180"/>
      <c r="L32852" s="181"/>
      <c r="M32852" s="180"/>
      <c r="N32852" s="180"/>
      <c r="O32852" s="180"/>
    </row>
    <row r="32853" spans="8:15" s="179" customFormat="1" x14ac:dyDescent="0.2">
      <c r="H32853" s="180"/>
      <c r="I32853" s="180"/>
      <c r="L32853" s="181"/>
      <c r="M32853" s="180"/>
      <c r="N32853" s="180"/>
      <c r="O32853" s="180"/>
    </row>
    <row r="32854" spans="8:15" s="179" customFormat="1" x14ac:dyDescent="0.2">
      <c r="H32854" s="180"/>
      <c r="I32854" s="180"/>
      <c r="L32854" s="181"/>
      <c r="M32854" s="180"/>
      <c r="N32854" s="180"/>
      <c r="O32854" s="180"/>
    </row>
    <row r="32855" spans="8:15" s="179" customFormat="1" x14ac:dyDescent="0.2">
      <c r="H32855" s="180"/>
      <c r="I32855" s="180"/>
      <c r="L32855" s="181"/>
      <c r="M32855" s="180"/>
      <c r="N32855" s="180"/>
      <c r="O32855" s="180"/>
    </row>
    <row r="32856" spans="8:15" s="179" customFormat="1" x14ac:dyDescent="0.2">
      <c r="H32856" s="180"/>
      <c r="I32856" s="180"/>
      <c r="L32856" s="181"/>
      <c r="M32856" s="180"/>
      <c r="N32856" s="180"/>
      <c r="O32856" s="180"/>
    </row>
    <row r="32857" spans="8:15" s="179" customFormat="1" x14ac:dyDescent="0.2">
      <c r="H32857" s="180"/>
      <c r="I32857" s="180"/>
      <c r="L32857" s="181"/>
      <c r="M32857" s="180"/>
      <c r="N32857" s="180"/>
      <c r="O32857" s="180"/>
    </row>
    <row r="32858" spans="8:15" s="179" customFormat="1" x14ac:dyDescent="0.2">
      <c r="H32858" s="180"/>
      <c r="I32858" s="180"/>
      <c r="L32858" s="181"/>
      <c r="M32858" s="180"/>
      <c r="N32858" s="180"/>
      <c r="O32858" s="180"/>
    </row>
    <row r="32859" spans="8:15" s="179" customFormat="1" x14ac:dyDescent="0.2">
      <c r="H32859" s="180"/>
      <c r="I32859" s="180"/>
      <c r="L32859" s="181"/>
      <c r="M32859" s="180"/>
      <c r="N32859" s="180"/>
      <c r="O32859" s="180"/>
    </row>
    <row r="32860" spans="8:15" s="179" customFormat="1" x14ac:dyDescent="0.2">
      <c r="H32860" s="180"/>
      <c r="I32860" s="180"/>
      <c r="L32860" s="181"/>
      <c r="M32860" s="180"/>
      <c r="N32860" s="180"/>
      <c r="O32860" s="180"/>
    </row>
    <row r="32861" spans="8:15" s="179" customFormat="1" x14ac:dyDescent="0.2">
      <c r="H32861" s="180"/>
      <c r="I32861" s="180"/>
      <c r="L32861" s="181"/>
      <c r="M32861" s="180"/>
      <c r="N32861" s="180"/>
      <c r="O32861" s="180"/>
    </row>
    <row r="32862" spans="8:15" s="179" customFormat="1" x14ac:dyDescent="0.2">
      <c r="H32862" s="180"/>
      <c r="I32862" s="180"/>
      <c r="L32862" s="181"/>
      <c r="M32862" s="180"/>
      <c r="N32862" s="180"/>
      <c r="O32862" s="180"/>
    </row>
    <row r="32863" spans="8:15" s="179" customFormat="1" x14ac:dyDescent="0.2">
      <c r="H32863" s="180"/>
      <c r="I32863" s="180"/>
      <c r="L32863" s="181"/>
      <c r="M32863" s="180"/>
      <c r="N32863" s="180"/>
      <c r="O32863" s="180"/>
    </row>
    <row r="32864" spans="8:15" s="179" customFormat="1" x14ac:dyDescent="0.2">
      <c r="H32864" s="180"/>
      <c r="I32864" s="180"/>
      <c r="L32864" s="181"/>
      <c r="M32864" s="180"/>
      <c r="N32864" s="180"/>
      <c r="O32864" s="180"/>
    </row>
    <row r="32865" spans="8:15" s="179" customFormat="1" x14ac:dyDescent="0.2">
      <c r="H32865" s="180"/>
      <c r="I32865" s="180"/>
      <c r="L32865" s="181"/>
      <c r="M32865" s="180"/>
      <c r="N32865" s="180"/>
      <c r="O32865" s="180"/>
    </row>
    <row r="32866" spans="8:15" s="179" customFormat="1" x14ac:dyDescent="0.2">
      <c r="H32866" s="180"/>
      <c r="I32866" s="180"/>
      <c r="L32866" s="181"/>
      <c r="M32866" s="180"/>
      <c r="N32866" s="180"/>
      <c r="O32866" s="180"/>
    </row>
    <row r="32867" spans="8:15" s="179" customFormat="1" x14ac:dyDescent="0.2">
      <c r="H32867" s="180"/>
      <c r="I32867" s="180"/>
      <c r="L32867" s="181"/>
      <c r="M32867" s="180"/>
      <c r="N32867" s="180"/>
      <c r="O32867" s="180"/>
    </row>
    <row r="32868" spans="8:15" s="179" customFormat="1" x14ac:dyDescent="0.2">
      <c r="H32868" s="180"/>
      <c r="I32868" s="180"/>
      <c r="L32868" s="181"/>
      <c r="M32868" s="180"/>
      <c r="N32868" s="180"/>
      <c r="O32868" s="180"/>
    </row>
    <row r="32869" spans="8:15" s="179" customFormat="1" x14ac:dyDescent="0.2">
      <c r="H32869" s="180"/>
      <c r="I32869" s="180"/>
      <c r="L32869" s="181"/>
      <c r="M32869" s="180"/>
      <c r="N32869" s="180"/>
      <c r="O32869" s="180"/>
    </row>
    <row r="32870" spans="8:15" s="179" customFormat="1" x14ac:dyDescent="0.2">
      <c r="H32870" s="180"/>
      <c r="I32870" s="180"/>
      <c r="L32870" s="181"/>
      <c r="M32870" s="180"/>
      <c r="N32870" s="180"/>
      <c r="O32870" s="180"/>
    </row>
    <row r="32871" spans="8:15" s="179" customFormat="1" x14ac:dyDescent="0.2">
      <c r="H32871" s="180"/>
      <c r="I32871" s="180"/>
      <c r="L32871" s="181"/>
      <c r="M32871" s="180"/>
      <c r="N32871" s="180"/>
      <c r="O32871" s="180"/>
    </row>
    <row r="32872" spans="8:15" s="179" customFormat="1" x14ac:dyDescent="0.2">
      <c r="H32872" s="180"/>
      <c r="I32872" s="180"/>
      <c r="L32872" s="181"/>
      <c r="M32872" s="180"/>
      <c r="N32872" s="180"/>
      <c r="O32872" s="180"/>
    </row>
    <row r="32873" spans="8:15" s="179" customFormat="1" x14ac:dyDescent="0.2">
      <c r="H32873" s="180"/>
      <c r="I32873" s="180"/>
      <c r="L32873" s="181"/>
      <c r="M32873" s="180"/>
      <c r="N32873" s="180"/>
      <c r="O32873" s="180"/>
    </row>
    <row r="32874" spans="8:15" s="179" customFormat="1" x14ac:dyDescent="0.2">
      <c r="H32874" s="180"/>
      <c r="I32874" s="180"/>
      <c r="L32874" s="181"/>
      <c r="M32874" s="180"/>
      <c r="N32874" s="180"/>
      <c r="O32874" s="180"/>
    </row>
    <row r="32875" spans="8:15" s="179" customFormat="1" x14ac:dyDescent="0.2">
      <c r="H32875" s="180"/>
      <c r="I32875" s="180"/>
      <c r="L32875" s="181"/>
      <c r="M32875" s="180"/>
      <c r="N32875" s="180"/>
      <c r="O32875" s="180"/>
    </row>
    <row r="32876" spans="8:15" s="179" customFormat="1" x14ac:dyDescent="0.2">
      <c r="H32876" s="180"/>
      <c r="I32876" s="180"/>
      <c r="L32876" s="181"/>
      <c r="M32876" s="180"/>
      <c r="N32876" s="180"/>
      <c r="O32876" s="180"/>
    </row>
    <row r="32877" spans="8:15" s="179" customFormat="1" x14ac:dyDescent="0.2">
      <c r="H32877" s="180"/>
      <c r="I32877" s="180"/>
      <c r="L32877" s="181"/>
      <c r="M32877" s="180"/>
      <c r="N32877" s="180"/>
      <c r="O32877" s="180"/>
    </row>
    <row r="32878" spans="8:15" s="179" customFormat="1" x14ac:dyDescent="0.2">
      <c r="H32878" s="180"/>
      <c r="I32878" s="180"/>
      <c r="L32878" s="181"/>
      <c r="M32878" s="180"/>
      <c r="N32878" s="180"/>
      <c r="O32878" s="180"/>
    </row>
    <row r="32879" spans="8:15" s="179" customFormat="1" x14ac:dyDescent="0.2">
      <c r="H32879" s="180"/>
      <c r="I32879" s="180"/>
      <c r="L32879" s="181"/>
      <c r="M32879" s="180"/>
      <c r="N32879" s="180"/>
      <c r="O32879" s="180"/>
    </row>
    <row r="32880" spans="8:15" s="179" customFormat="1" x14ac:dyDescent="0.2">
      <c r="H32880" s="180"/>
      <c r="I32880" s="180"/>
      <c r="L32880" s="181"/>
      <c r="M32880" s="180"/>
      <c r="N32880" s="180"/>
      <c r="O32880" s="180"/>
    </row>
    <row r="32881" spans="8:15" s="179" customFormat="1" x14ac:dyDescent="0.2">
      <c r="H32881" s="180"/>
      <c r="I32881" s="180"/>
      <c r="L32881" s="181"/>
      <c r="M32881" s="180"/>
      <c r="N32881" s="180"/>
      <c r="O32881" s="180"/>
    </row>
    <row r="32882" spans="8:15" s="179" customFormat="1" x14ac:dyDescent="0.2">
      <c r="H32882" s="180"/>
      <c r="I32882" s="180"/>
      <c r="L32882" s="181"/>
      <c r="M32882" s="180"/>
      <c r="N32882" s="180"/>
      <c r="O32882" s="180"/>
    </row>
    <row r="32883" spans="8:15" s="179" customFormat="1" x14ac:dyDescent="0.2">
      <c r="H32883" s="180"/>
      <c r="I32883" s="180"/>
      <c r="L32883" s="181"/>
      <c r="M32883" s="180"/>
      <c r="N32883" s="180"/>
      <c r="O32883" s="180"/>
    </row>
    <row r="32884" spans="8:15" s="179" customFormat="1" x14ac:dyDescent="0.2">
      <c r="H32884" s="180"/>
      <c r="I32884" s="180"/>
      <c r="L32884" s="181"/>
      <c r="M32884" s="180"/>
      <c r="N32884" s="180"/>
      <c r="O32884" s="180"/>
    </row>
    <row r="32885" spans="8:15" s="179" customFormat="1" x14ac:dyDescent="0.2">
      <c r="H32885" s="180"/>
      <c r="I32885" s="180"/>
      <c r="L32885" s="181"/>
      <c r="M32885" s="180"/>
      <c r="N32885" s="180"/>
      <c r="O32885" s="180"/>
    </row>
    <row r="32886" spans="8:15" s="179" customFormat="1" x14ac:dyDescent="0.2">
      <c r="H32886" s="180"/>
      <c r="I32886" s="180"/>
      <c r="L32886" s="181"/>
      <c r="M32886" s="180"/>
      <c r="N32886" s="180"/>
      <c r="O32886" s="180"/>
    </row>
    <row r="32887" spans="8:15" s="179" customFormat="1" x14ac:dyDescent="0.2">
      <c r="H32887" s="180"/>
      <c r="I32887" s="180"/>
      <c r="L32887" s="181"/>
      <c r="M32887" s="180"/>
      <c r="N32887" s="180"/>
      <c r="O32887" s="180"/>
    </row>
    <row r="32888" spans="8:15" s="179" customFormat="1" x14ac:dyDescent="0.2">
      <c r="H32888" s="180"/>
      <c r="I32888" s="180"/>
      <c r="L32888" s="181"/>
      <c r="M32888" s="180"/>
      <c r="N32888" s="180"/>
      <c r="O32888" s="180"/>
    </row>
    <row r="32889" spans="8:15" s="179" customFormat="1" x14ac:dyDescent="0.2">
      <c r="H32889" s="180"/>
      <c r="I32889" s="180"/>
      <c r="L32889" s="181"/>
      <c r="M32889" s="180"/>
      <c r="N32889" s="180"/>
      <c r="O32889" s="180"/>
    </row>
    <row r="32890" spans="8:15" s="179" customFormat="1" x14ac:dyDescent="0.2">
      <c r="H32890" s="180"/>
      <c r="I32890" s="180"/>
      <c r="L32890" s="181"/>
      <c r="M32890" s="180"/>
      <c r="N32890" s="180"/>
      <c r="O32890" s="180"/>
    </row>
    <row r="32891" spans="8:15" s="179" customFormat="1" x14ac:dyDescent="0.2">
      <c r="H32891" s="180"/>
      <c r="I32891" s="180"/>
      <c r="L32891" s="181"/>
      <c r="M32891" s="180"/>
      <c r="N32891" s="180"/>
      <c r="O32891" s="180"/>
    </row>
    <row r="32892" spans="8:15" s="179" customFormat="1" x14ac:dyDescent="0.2">
      <c r="H32892" s="180"/>
      <c r="I32892" s="180"/>
      <c r="L32892" s="181"/>
      <c r="M32892" s="180"/>
      <c r="N32892" s="180"/>
      <c r="O32892" s="180"/>
    </row>
    <row r="32893" spans="8:15" s="179" customFormat="1" x14ac:dyDescent="0.2">
      <c r="H32893" s="180"/>
      <c r="I32893" s="180"/>
      <c r="L32893" s="181"/>
      <c r="M32893" s="180"/>
      <c r="N32893" s="180"/>
      <c r="O32893" s="180"/>
    </row>
    <row r="32894" spans="8:15" s="179" customFormat="1" x14ac:dyDescent="0.2">
      <c r="H32894" s="180"/>
      <c r="I32894" s="180"/>
      <c r="L32894" s="181"/>
      <c r="M32894" s="180"/>
      <c r="N32894" s="180"/>
      <c r="O32894" s="180"/>
    </row>
    <row r="32895" spans="8:15" s="179" customFormat="1" x14ac:dyDescent="0.2">
      <c r="H32895" s="180"/>
      <c r="I32895" s="180"/>
      <c r="L32895" s="181"/>
      <c r="M32895" s="180"/>
      <c r="N32895" s="180"/>
      <c r="O32895" s="180"/>
    </row>
    <row r="32896" spans="8:15" s="179" customFormat="1" x14ac:dyDescent="0.2">
      <c r="H32896" s="180"/>
      <c r="I32896" s="180"/>
      <c r="L32896" s="181"/>
      <c r="M32896" s="180"/>
      <c r="N32896" s="180"/>
      <c r="O32896" s="180"/>
    </row>
    <row r="32897" spans="8:15" s="179" customFormat="1" x14ac:dyDescent="0.2">
      <c r="H32897" s="180"/>
      <c r="I32897" s="180"/>
      <c r="L32897" s="181"/>
      <c r="M32897" s="180"/>
      <c r="N32897" s="180"/>
      <c r="O32897" s="180"/>
    </row>
    <row r="32898" spans="8:15" s="179" customFormat="1" x14ac:dyDescent="0.2">
      <c r="H32898" s="180"/>
      <c r="I32898" s="180"/>
      <c r="L32898" s="181"/>
      <c r="M32898" s="180"/>
      <c r="N32898" s="180"/>
      <c r="O32898" s="180"/>
    </row>
    <row r="32899" spans="8:15" s="179" customFormat="1" x14ac:dyDescent="0.2">
      <c r="H32899" s="180"/>
      <c r="I32899" s="180"/>
      <c r="L32899" s="181"/>
      <c r="M32899" s="180"/>
      <c r="N32899" s="180"/>
      <c r="O32899" s="180"/>
    </row>
    <row r="32900" spans="8:15" s="179" customFormat="1" x14ac:dyDescent="0.2">
      <c r="H32900" s="180"/>
      <c r="I32900" s="180"/>
      <c r="L32900" s="181"/>
      <c r="M32900" s="180"/>
      <c r="N32900" s="180"/>
      <c r="O32900" s="180"/>
    </row>
    <row r="32901" spans="8:15" s="179" customFormat="1" x14ac:dyDescent="0.2">
      <c r="H32901" s="180"/>
      <c r="I32901" s="180"/>
      <c r="L32901" s="181"/>
      <c r="M32901" s="180"/>
      <c r="N32901" s="180"/>
      <c r="O32901" s="180"/>
    </row>
    <row r="32902" spans="8:15" s="179" customFormat="1" x14ac:dyDescent="0.2">
      <c r="H32902" s="180"/>
      <c r="I32902" s="180"/>
      <c r="L32902" s="181"/>
      <c r="M32902" s="180"/>
      <c r="N32902" s="180"/>
      <c r="O32902" s="180"/>
    </row>
    <row r="32903" spans="8:15" s="179" customFormat="1" x14ac:dyDescent="0.2">
      <c r="H32903" s="180"/>
      <c r="I32903" s="180"/>
      <c r="L32903" s="181"/>
      <c r="M32903" s="180"/>
      <c r="N32903" s="180"/>
      <c r="O32903" s="180"/>
    </row>
    <row r="32904" spans="8:15" s="179" customFormat="1" x14ac:dyDescent="0.2">
      <c r="H32904" s="180"/>
      <c r="I32904" s="180"/>
      <c r="L32904" s="181"/>
      <c r="M32904" s="180"/>
      <c r="N32904" s="180"/>
      <c r="O32904" s="180"/>
    </row>
    <row r="32905" spans="8:15" s="179" customFormat="1" x14ac:dyDescent="0.2">
      <c r="H32905" s="180"/>
      <c r="I32905" s="180"/>
      <c r="L32905" s="181"/>
      <c r="M32905" s="180"/>
      <c r="N32905" s="180"/>
      <c r="O32905" s="180"/>
    </row>
    <row r="32906" spans="8:15" s="179" customFormat="1" x14ac:dyDescent="0.2">
      <c r="H32906" s="180"/>
      <c r="I32906" s="180"/>
      <c r="L32906" s="181"/>
      <c r="M32906" s="180"/>
      <c r="N32906" s="180"/>
      <c r="O32906" s="180"/>
    </row>
    <row r="32907" spans="8:15" s="179" customFormat="1" x14ac:dyDescent="0.2">
      <c r="H32907" s="180"/>
      <c r="I32907" s="180"/>
      <c r="L32907" s="181"/>
      <c r="M32907" s="180"/>
      <c r="N32907" s="180"/>
      <c r="O32907" s="180"/>
    </row>
    <row r="32908" spans="8:15" s="179" customFormat="1" x14ac:dyDescent="0.2">
      <c r="H32908" s="180"/>
      <c r="I32908" s="180"/>
      <c r="L32908" s="181"/>
      <c r="M32908" s="180"/>
      <c r="N32908" s="180"/>
      <c r="O32908" s="180"/>
    </row>
    <row r="32909" spans="8:15" s="179" customFormat="1" x14ac:dyDescent="0.2">
      <c r="H32909" s="180"/>
      <c r="I32909" s="180"/>
      <c r="L32909" s="181"/>
      <c r="M32909" s="180"/>
      <c r="N32909" s="180"/>
      <c r="O32909" s="180"/>
    </row>
    <row r="32910" spans="8:15" s="179" customFormat="1" x14ac:dyDescent="0.2">
      <c r="H32910" s="180"/>
      <c r="I32910" s="180"/>
      <c r="L32910" s="181"/>
      <c r="M32910" s="180"/>
      <c r="N32910" s="180"/>
      <c r="O32910" s="180"/>
    </row>
    <row r="32911" spans="8:15" s="179" customFormat="1" x14ac:dyDescent="0.2">
      <c r="H32911" s="180"/>
      <c r="I32911" s="180"/>
      <c r="L32911" s="181"/>
      <c r="M32911" s="180"/>
      <c r="N32911" s="180"/>
      <c r="O32911" s="180"/>
    </row>
    <row r="32912" spans="8:15" s="179" customFormat="1" x14ac:dyDescent="0.2">
      <c r="H32912" s="180"/>
      <c r="I32912" s="180"/>
      <c r="L32912" s="181"/>
      <c r="M32912" s="180"/>
      <c r="N32912" s="180"/>
      <c r="O32912" s="180"/>
    </row>
    <row r="32913" spans="8:15" s="179" customFormat="1" x14ac:dyDescent="0.2">
      <c r="H32913" s="180"/>
      <c r="I32913" s="180"/>
      <c r="L32913" s="181"/>
      <c r="M32913" s="180"/>
      <c r="N32913" s="180"/>
      <c r="O32913" s="180"/>
    </row>
    <row r="32914" spans="8:15" s="179" customFormat="1" x14ac:dyDescent="0.2">
      <c r="H32914" s="180"/>
      <c r="I32914" s="180"/>
      <c r="L32914" s="181"/>
      <c r="M32914" s="180"/>
      <c r="N32914" s="180"/>
      <c r="O32914" s="180"/>
    </row>
    <row r="32915" spans="8:15" s="179" customFormat="1" x14ac:dyDescent="0.2">
      <c r="H32915" s="180"/>
      <c r="I32915" s="180"/>
      <c r="L32915" s="181"/>
      <c r="M32915" s="180"/>
      <c r="N32915" s="180"/>
      <c r="O32915" s="180"/>
    </row>
    <row r="32916" spans="8:15" s="179" customFormat="1" x14ac:dyDescent="0.2">
      <c r="H32916" s="180"/>
      <c r="I32916" s="180"/>
      <c r="L32916" s="181"/>
      <c r="M32916" s="180"/>
      <c r="N32916" s="180"/>
      <c r="O32916" s="180"/>
    </row>
    <row r="32917" spans="8:15" s="179" customFormat="1" x14ac:dyDescent="0.2">
      <c r="H32917" s="180"/>
      <c r="I32917" s="180"/>
      <c r="L32917" s="181"/>
      <c r="M32917" s="180"/>
      <c r="N32917" s="180"/>
      <c r="O32917" s="180"/>
    </row>
    <row r="32918" spans="8:15" s="179" customFormat="1" x14ac:dyDescent="0.2">
      <c r="H32918" s="180"/>
      <c r="I32918" s="180"/>
      <c r="L32918" s="181"/>
      <c r="M32918" s="180"/>
      <c r="N32918" s="180"/>
      <c r="O32918" s="180"/>
    </row>
    <row r="32919" spans="8:15" s="179" customFormat="1" x14ac:dyDescent="0.2">
      <c r="H32919" s="180"/>
      <c r="I32919" s="180"/>
      <c r="L32919" s="181"/>
      <c r="M32919" s="180"/>
      <c r="N32919" s="180"/>
      <c r="O32919" s="180"/>
    </row>
    <row r="32920" spans="8:15" s="179" customFormat="1" x14ac:dyDescent="0.2">
      <c r="H32920" s="180"/>
      <c r="I32920" s="180"/>
      <c r="L32920" s="181"/>
      <c r="M32920" s="180"/>
      <c r="N32920" s="180"/>
      <c r="O32920" s="180"/>
    </row>
    <row r="32921" spans="8:15" s="179" customFormat="1" x14ac:dyDescent="0.2">
      <c r="H32921" s="180"/>
      <c r="I32921" s="180"/>
      <c r="L32921" s="181"/>
      <c r="M32921" s="180"/>
      <c r="N32921" s="180"/>
      <c r="O32921" s="180"/>
    </row>
    <row r="32922" spans="8:15" s="179" customFormat="1" x14ac:dyDescent="0.2">
      <c r="H32922" s="180"/>
      <c r="I32922" s="180"/>
      <c r="L32922" s="181"/>
      <c r="M32922" s="180"/>
      <c r="N32922" s="180"/>
      <c r="O32922" s="180"/>
    </row>
    <row r="32923" spans="8:15" s="179" customFormat="1" x14ac:dyDescent="0.2">
      <c r="H32923" s="180"/>
      <c r="I32923" s="180"/>
      <c r="L32923" s="181"/>
      <c r="M32923" s="180"/>
      <c r="N32923" s="180"/>
      <c r="O32923" s="180"/>
    </row>
    <row r="32924" spans="8:15" s="179" customFormat="1" x14ac:dyDescent="0.2">
      <c r="H32924" s="180"/>
      <c r="I32924" s="180"/>
      <c r="L32924" s="181"/>
      <c r="M32924" s="180"/>
      <c r="N32924" s="180"/>
      <c r="O32924" s="180"/>
    </row>
    <row r="32925" spans="8:15" s="179" customFormat="1" x14ac:dyDescent="0.2">
      <c r="H32925" s="180"/>
      <c r="I32925" s="180"/>
      <c r="L32925" s="181"/>
      <c r="M32925" s="180"/>
      <c r="N32925" s="180"/>
      <c r="O32925" s="180"/>
    </row>
    <row r="32926" spans="8:15" s="179" customFormat="1" x14ac:dyDescent="0.2">
      <c r="H32926" s="180"/>
      <c r="I32926" s="180"/>
      <c r="L32926" s="181"/>
      <c r="M32926" s="180"/>
      <c r="N32926" s="180"/>
      <c r="O32926" s="180"/>
    </row>
    <row r="32927" spans="8:15" s="179" customFormat="1" x14ac:dyDescent="0.2">
      <c r="H32927" s="180"/>
      <c r="I32927" s="180"/>
      <c r="L32927" s="181"/>
      <c r="M32927" s="180"/>
      <c r="N32927" s="180"/>
      <c r="O32927" s="180"/>
    </row>
    <row r="32928" spans="8:15" s="179" customFormat="1" x14ac:dyDescent="0.2">
      <c r="H32928" s="180"/>
      <c r="I32928" s="180"/>
      <c r="L32928" s="181"/>
      <c r="M32928" s="180"/>
      <c r="N32928" s="180"/>
      <c r="O32928" s="180"/>
    </row>
    <row r="32929" spans="8:15" s="179" customFormat="1" x14ac:dyDescent="0.2">
      <c r="H32929" s="180"/>
      <c r="I32929" s="180"/>
      <c r="L32929" s="181"/>
      <c r="M32929" s="180"/>
      <c r="N32929" s="180"/>
      <c r="O32929" s="180"/>
    </row>
    <row r="32930" spans="8:15" s="179" customFormat="1" x14ac:dyDescent="0.2">
      <c r="H32930" s="180"/>
      <c r="I32930" s="180"/>
      <c r="L32930" s="181"/>
      <c r="M32930" s="180"/>
      <c r="N32930" s="180"/>
      <c r="O32930" s="180"/>
    </row>
    <row r="32931" spans="8:15" s="179" customFormat="1" x14ac:dyDescent="0.2">
      <c r="H32931" s="180"/>
      <c r="I32931" s="180"/>
      <c r="L32931" s="181"/>
      <c r="M32931" s="180"/>
      <c r="N32931" s="180"/>
      <c r="O32931" s="180"/>
    </row>
    <row r="32932" spans="8:15" s="179" customFormat="1" x14ac:dyDescent="0.2">
      <c r="H32932" s="180"/>
      <c r="I32932" s="180"/>
      <c r="L32932" s="181"/>
      <c r="M32932" s="180"/>
      <c r="N32932" s="180"/>
      <c r="O32932" s="180"/>
    </row>
    <row r="32933" spans="8:15" s="179" customFormat="1" x14ac:dyDescent="0.2">
      <c r="H32933" s="180"/>
      <c r="I32933" s="180"/>
      <c r="L32933" s="181"/>
      <c r="M32933" s="180"/>
      <c r="N32933" s="180"/>
      <c r="O32933" s="180"/>
    </row>
    <row r="32934" spans="8:15" s="179" customFormat="1" x14ac:dyDescent="0.2">
      <c r="H32934" s="180"/>
      <c r="I32934" s="180"/>
      <c r="L32934" s="181"/>
      <c r="M32934" s="180"/>
      <c r="N32934" s="180"/>
      <c r="O32934" s="180"/>
    </row>
    <row r="32935" spans="8:15" s="179" customFormat="1" x14ac:dyDescent="0.2">
      <c r="H32935" s="180"/>
      <c r="I32935" s="180"/>
      <c r="L32935" s="181"/>
      <c r="M32935" s="180"/>
      <c r="N32935" s="180"/>
      <c r="O32935" s="180"/>
    </row>
    <row r="32936" spans="8:15" s="179" customFormat="1" x14ac:dyDescent="0.2">
      <c r="H32936" s="180"/>
      <c r="I32936" s="180"/>
      <c r="L32936" s="181"/>
      <c r="M32936" s="180"/>
      <c r="N32936" s="180"/>
      <c r="O32936" s="180"/>
    </row>
    <row r="32937" spans="8:15" s="179" customFormat="1" x14ac:dyDescent="0.2">
      <c r="H32937" s="180"/>
      <c r="I32937" s="180"/>
      <c r="L32937" s="181"/>
      <c r="M32937" s="180"/>
      <c r="N32937" s="180"/>
      <c r="O32937" s="180"/>
    </row>
    <row r="32938" spans="8:15" s="179" customFormat="1" x14ac:dyDescent="0.2">
      <c r="H32938" s="180"/>
      <c r="I32938" s="180"/>
      <c r="L32938" s="181"/>
      <c r="M32938" s="180"/>
      <c r="N32938" s="180"/>
      <c r="O32938" s="180"/>
    </row>
    <row r="32939" spans="8:15" s="179" customFormat="1" x14ac:dyDescent="0.2">
      <c r="H32939" s="180"/>
      <c r="I32939" s="180"/>
      <c r="L32939" s="181"/>
      <c r="M32939" s="180"/>
      <c r="N32939" s="180"/>
      <c r="O32939" s="180"/>
    </row>
    <row r="32940" spans="8:15" s="179" customFormat="1" x14ac:dyDescent="0.2">
      <c r="H32940" s="180"/>
      <c r="I32940" s="180"/>
      <c r="L32940" s="181"/>
      <c r="M32940" s="180"/>
      <c r="N32940" s="180"/>
      <c r="O32940" s="180"/>
    </row>
    <row r="32941" spans="8:15" s="179" customFormat="1" x14ac:dyDescent="0.2">
      <c r="H32941" s="180"/>
      <c r="I32941" s="180"/>
      <c r="L32941" s="181"/>
      <c r="M32941" s="180"/>
      <c r="N32941" s="180"/>
      <c r="O32941" s="180"/>
    </row>
    <row r="32942" spans="8:15" s="179" customFormat="1" x14ac:dyDescent="0.2">
      <c r="H32942" s="180"/>
      <c r="I32942" s="180"/>
      <c r="L32942" s="181"/>
      <c r="M32942" s="180"/>
      <c r="N32942" s="180"/>
      <c r="O32942" s="180"/>
    </row>
    <row r="32943" spans="8:15" s="179" customFormat="1" x14ac:dyDescent="0.2">
      <c r="H32943" s="180"/>
      <c r="I32943" s="180"/>
      <c r="L32943" s="181"/>
      <c r="M32943" s="180"/>
      <c r="N32943" s="180"/>
      <c r="O32943" s="180"/>
    </row>
    <row r="32944" spans="8:15" s="179" customFormat="1" x14ac:dyDescent="0.2">
      <c r="H32944" s="180"/>
      <c r="I32944" s="180"/>
      <c r="L32944" s="181"/>
      <c r="M32944" s="180"/>
      <c r="N32944" s="180"/>
      <c r="O32944" s="180"/>
    </row>
    <row r="32945" spans="8:15" s="179" customFormat="1" x14ac:dyDescent="0.2">
      <c r="H32945" s="180"/>
      <c r="I32945" s="180"/>
      <c r="L32945" s="181"/>
      <c r="M32945" s="180"/>
      <c r="N32945" s="180"/>
      <c r="O32945" s="180"/>
    </row>
    <row r="32946" spans="8:15" s="179" customFormat="1" x14ac:dyDescent="0.2">
      <c r="H32946" s="180"/>
      <c r="I32946" s="180"/>
      <c r="L32946" s="181"/>
      <c r="M32946" s="180"/>
      <c r="N32946" s="180"/>
      <c r="O32946" s="180"/>
    </row>
    <row r="32947" spans="8:15" s="179" customFormat="1" x14ac:dyDescent="0.2">
      <c r="H32947" s="180"/>
      <c r="I32947" s="180"/>
      <c r="L32947" s="181"/>
      <c r="M32947" s="180"/>
      <c r="N32947" s="180"/>
      <c r="O32947" s="180"/>
    </row>
    <row r="32948" spans="8:15" s="179" customFormat="1" x14ac:dyDescent="0.2">
      <c r="H32948" s="180"/>
      <c r="I32948" s="180"/>
      <c r="L32948" s="181"/>
      <c r="M32948" s="180"/>
      <c r="N32948" s="180"/>
      <c r="O32948" s="180"/>
    </row>
    <row r="32949" spans="8:15" s="179" customFormat="1" x14ac:dyDescent="0.2">
      <c r="H32949" s="180"/>
      <c r="I32949" s="180"/>
      <c r="L32949" s="181"/>
      <c r="M32949" s="180"/>
      <c r="N32949" s="180"/>
      <c r="O32949" s="180"/>
    </row>
    <row r="32950" spans="8:15" s="179" customFormat="1" x14ac:dyDescent="0.2">
      <c r="H32950" s="180"/>
      <c r="I32950" s="180"/>
      <c r="L32950" s="181"/>
      <c r="M32950" s="180"/>
      <c r="N32950" s="180"/>
      <c r="O32950" s="180"/>
    </row>
    <row r="32951" spans="8:15" s="179" customFormat="1" x14ac:dyDescent="0.2">
      <c r="H32951" s="180"/>
      <c r="I32951" s="180"/>
      <c r="L32951" s="181"/>
      <c r="M32951" s="180"/>
      <c r="N32951" s="180"/>
      <c r="O32951" s="180"/>
    </row>
    <row r="32952" spans="8:15" s="179" customFormat="1" x14ac:dyDescent="0.2">
      <c r="H32952" s="180"/>
      <c r="I32952" s="180"/>
      <c r="L32952" s="181"/>
      <c r="M32952" s="180"/>
      <c r="N32952" s="180"/>
      <c r="O32952" s="180"/>
    </row>
    <row r="32953" spans="8:15" s="179" customFormat="1" x14ac:dyDescent="0.2">
      <c r="H32953" s="180"/>
      <c r="I32953" s="180"/>
      <c r="L32953" s="181"/>
      <c r="M32953" s="180"/>
      <c r="N32953" s="180"/>
      <c r="O32953" s="180"/>
    </row>
    <row r="32954" spans="8:15" s="179" customFormat="1" x14ac:dyDescent="0.2">
      <c r="H32954" s="180"/>
      <c r="I32954" s="180"/>
      <c r="L32954" s="181"/>
      <c r="M32954" s="180"/>
      <c r="N32954" s="180"/>
      <c r="O32954" s="180"/>
    </row>
    <row r="32955" spans="8:15" s="179" customFormat="1" x14ac:dyDescent="0.2">
      <c r="H32955" s="180"/>
      <c r="I32955" s="180"/>
      <c r="L32955" s="181"/>
      <c r="M32955" s="180"/>
      <c r="N32955" s="180"/>
      <c r="O32955" s="180"/>
    </row>
    <row r="32956" spans="8:15" s="179" customFormat="1" x14ac:dyDescent="0.2">
      <c r="H32956" s="180"/>
      <c r="I32956" s="180"/>
      <c r="L32956" s="181"/>
      <c r="M32956" s="180"/>
      <c r="N32956" s="180"/>
      <c r="O32956" s="180"/>
    </row>
    <row r="32957" spans="8:15" s="179" customFormat="1" x14ac:dyDescent="0.2">
      <c r="H32957" s="180"/>
      <c r="I32957" s="180"/>
      <c r="L32957" s="181"/>
      <c r="M32957" s="180"/>
      <c r="N32957" s="180"/>
      <c r="O32957" s="180"/>
    </row>
    <row r="32958" spans="8:15" s="179" customFormat="1" x14ac:dyDescent="0.2">
      <c r="H32958" s="180"/>
      <c r="I32958" s="180"/>
      <c r="L32958" s="181"/>
      <c r="M32958" s="180"/>
      <c r="N32958" s="180"/>
      <c r="O32958" s="180"/>
    </row>
    <row r="32959" spans="8:15" s="179" customFormat="1" x14ac:dyDescent="0.2">
      <c r="H32959" s="180"/>
      <c r="I32959" s="180"/>
      <c r="L32959" s="181"/>
      <c r="M32959" s="180"/>
      <c r="N32959" s="180"/>
      <c r="O32959" s="180"/>
    </row>
    <row r="32960" spans="8:15" s="179" customFormat="1" x14ac:dyDescent="0.2">
      <c r="H32960" s="180"/>
      <c r="I32960" s="180"/>
      <c r="L32960" s="181"/>
      <c r="M32960" s="180"/>
      <c r="N32960" s="180"/>
      <c r="O32960" s="180"/>
    </row>
    <row r="32961" spans="8:15" s="179" customFormat="1" x14ac:dyDescent="0.2">
      <c r="H32961" s="180"/>
      <c r="I32961" s="180"/>
      <c r="L32961" s="181"/>
      <c r="M32961" s="180"/>
      <c r="N32961" s="180"/>
      <c r="O32961" s="180"/>
    </row>
    <row r="32962" spans="8:15" s="179" customFormat="1" x14ac:dyDescent="0.2">
      <c r="H32962" s="180"/>
      <c r="I32962" s="180"/>
      <c r="L32962" s="181"/>
      <c r="M32962" s="180"/>
      <c r="N32962" s="180"/>
      <c r="O32962" s="180"/>
    </row>
    <row r="32963" spans="8:15" s="179" customFormat="1" x14ac:dyDescent="0.2">
      <c r="H32963" s="180"/>
      <c r="I32963" s="180"/>
      <c r="L32963" s="181"/>
      <c r="M32963" s="180"/>
      <c r="N32963" s="180"/>
      <c r="O32963" s="180"/>
    </row>
    <row r="32964" spans="8:15" s="179" customFormat="1" x14ac:dyDescent="0.2">
      <c r="H32964" s="180"/>
      <c r="I32964" s="180"/>
      <c r="L32964" s="181"/>
      <c r="M32964" s="180"/>
      <c r="N32964" s="180"/>
      <c r="O32964" s="180"/>
    </row>
    <row r="32965" spans="8:15" s="179" customFormat="1" x14ac:dyDescent="0.2">
      <c r="H32965" s="180"/>
      <c r="I32965" s="180"/>
      <c r="L32965" s="181"/>
      <c r="M32965" s="180"/>
      <c r="N32965" s="180"/>
      <c r="O32965" s="180"/>
    </row>
    <row r="32966" spans="8:15" s="179" customFormat="1" x14ac:dyDescent="0.2">
      <c r="H32966" s="180"/>
      <c r="I32966" s="180"/>
      <c r="L32966" s="181"/>
      <c r="M32966" s="180"/>
      <c r="N32966" s="180"/>
      <c r="O32966" s="180"/>
    </row>
    <row r="32967" spans="8:15" s="179" customFormat="1" x14ac:dyDescent="0.2">
      <c r="H32967" s="180"/>
      <c r="I32967" s="180"/>
      <c r="L32967" s="181"/>
      <c r="M32967" s="180"/>
      <c r="N32967" s="180"/>
      <c r="O32967" s="180"/>
    </row>
    <row r="32968" spans="8:15" s="179" customFormat="1" x14ac:dyDescent="0.2">
      <c r="H32968" s="180"/>
      <c r="I32968" s="180"/>
      <c r="L32968" s="181"/>
      <c r="M32968" s="180"/>
      <c r="N32968" s="180"/>
      <c r="O32968" s="180"/>
    </row>
    <row r="32969" spans="8:15" s="179" customFormat="1" x14ac:dyDescent="0.2">
      <c r="H32969" s="180"/>
      <c r="I32969" s="180"/>
      <c r="L32969" s="181"/>
      <c r="M32969" s="180"/>
      <c r="N32969" s="180"/>
      <c r="O32969" s="180"/>
    </row>
    <row r="32970" spans="8:15" s="179" customFormat="1" x14ac:dyDescent="0.2">
      <c r="H32970" s="180"/>
      <c r="I32970" s="180"/>
      <c r="L32970" s="181"/>
      <c r="M32970" s="180"/>
      <c r="N32970" s="180"/>
      <c r="O32970" s="180"/>
    </row>
    <row r="32971" spans="8:15" s="179" customFormat="1" x14ac:dyDescent="0.2">
      <c r="H32971" s="180"/>
      <c r="I32971" s="180"/>
      <c r="L32971" s="181"/>
      <c r="M32971" s="180"/>
      <c r="N32971" s="180"/>
      <c r="O32971" s="180"/>
    </row>
    <row r="32972" spans="8:15" s="179" customFormat="1" x14ac:dyDescent="0.2">
      <c r="H32972" s="180"/>
      <c r="I32972" s="180"/>
      <c r="L32972" s="181"/>
      <c r="M32972" s="180"/>
      <c r="N32972" s="180"/>
      <c r="O32972" s="180"/>
    </row>
    <row r="32973" spans="8:15" s="179" customFormat="1" x14ac:dyDescent="0.2">
      <c r="H32973" s="180"/>
      <c r="I32973" s="180"/>
      <c r="L32973" s="181"/>
      <c r="M32973" s="180"/>
      <c r="N32973" s="180"/>
      <c r="O32973" s="180"/>
    </row>
    <row r="32974" spans="8:15" s="179" customFormat="1" x14ac:dyDescent="0.2">
      <c r="H32974" s="180"/>
      <c r="I32974" s="180"/>
      <c r="L32974" s="181"/>
      <c r="M32974" s="180"/>
      <c r="N32974" s="180"/>
      <c r="O32974" s="180"/>
    </row>
    <row r="32975" spans="8:15" s="179" customFormat="1" x14ac:dyDescent="0.2">
      <c r="H32975" s="180"/>
      <c r="I32975" s="180"/>
      <c r="L32975" s="181"/>
      <c r="M32975" s="180"/>
      <c r="N32975" s="180"/>
      <c r="O32975" s="180"/>
    </row>
    <row r="32976" spans="8:15" s="179" customFormat="1" x14ac:dyDescent="0.2">
      <c r="H32976" s="180"/>
      <c r="I32976" s="180"/>
      <c r="L32976" s="181"/>
      <c r="M32976" s="180"/>
      <c r="N32976" s="180"/>
      <c r="O32976" s="180"/>
    </row>
    <row r="32977" spans="8:15" s="179" customFormat="1" x14ac:dyDescent="0.2">
      <c r="H32977" s="180"/>
      <c r="I32977" s="180"/>
      <c r="L32977" s="181"/>
      <c r="M32977" s="180"/>
      <c r="N32977" s="180"/>
      <c r="O32977" s="180"/>
    </row>
    <row r="32978" spans="8:15" s="179" customFormat="1" x14ac:dyDescent="0.2">
      <c r="H32978" s="180"/>
      <c r="I32978" s="180"/>
      <c r="L32978" s="181"/>
      <c r="M32978" s="180"/>
      <c r="N32978" s="180"/>
      <c r="O32978" s="180"/>
    </row>
    <row r="32979" spans="8:15" s="179" customFormat="1" x14ac:dyDescent="0.2">
      <c r="H32979" s="180"/>
      <c r="I32979" s="180"/>
      <c r="L32979" s="181"/>
      <c r="M32979" s="180"/>
      <c r="N32979" s="180"/>
      <c r="O32979" s="180"/>
    </row>
    <row r="32980" spans="8:15" s="179" customFormat="1" x14ac:dyDescent="0.2">
      <c r="H32980" s="180"/>
      <c r="I32980" s="180"/>
      <c r="L32980" s="181"/>
      <c r="M32980" s="180"/>
      <c r="N32980" s="180"/>
      <c r="O32980" s="180"/>
    </row>
    <row r="32981" spans="8:15" s="179" customFormat="1" x14ac:dyDescent="0.2">
      <c r="H32981" s="180"/>
      <c r="I32981" s="180"/>
      <c r="L32981" s="181"/>
      <c r="M32981" s="180"/>
      <c r="N32981" s="180"/>
      <c r="O32981" s="180"/>
    </row>
    <row r="32982" spans="8:15" s="179" customFormat="1" x14ac:dyDescent="0.2">
      <c r="H32982" s="180"/>
      <c r="I32982" s="180"/>
      <c r="L32982" s="181"/>
      <c r="M32982" s="180"/>
      <c r="N32982" s="180"/>
      <c r="O32982" s="180"/>
    </row>
    <row r="32983" spans="8:15" s="179" customFormat="1" x14ac:dyDescent="0.2">
      <c r="H32983" s="180"/>
      <c r="I32983" s="180"/>
      <c r="L32983" s="181"/>
      <c r="M32983" s="180"/>
      <c r="N32983" s="180"/>
      <c r="O32983" s="180"/>
    </row>
    <row r="32984" spans="8:15" s="179" customFormat="1" x14ac:dyDescent="0.2">
      <c r="H32984" s="180"/>
      <c r="I32984" s="180"/>
      <c r="L32984" s="181"/>
      <c r="M32984" s="180"/>
      <c r="N32984" s="180"/>
      <c r="O32984" s="180"/>
    </row>
    <row r="32985" spans="8:15" s="179" customFormat="1" x14ac:dyDescent="0.2">
      <c r="H32985" s="180"/>
      <c r="I32985" s="180"/>
      <c r="L32985" s="181"/>
      <c r="M32985" s="180"/>
      <c r="N32985" s="180"/>
      <c r="O32985" s="180"/>
    </row>
    <row r="32986" spans="8:15" s="179" customFormat="1" x14ac:dyDescent="0.2">
      <c r="H32986" s="180"/>
      <c r="I32986" s="180"/>
      <c r="L32986" s="181"/>
      <c r="M32986" s="180"/>
      <c r="N32986" s="180"/>
      <c r="O32986" s="180"/>
    </row>
    <row r="32987" spans="8:15" s="179" customFormat="1" x14ac:dyDescent="0.2">
      <c r="H32987" s="180"/>
      <c r="I32987" s="180"/>
      <c r="L32987" s="181"/>
      <c r="M32987" s="180"/>
      <c r="N32987" s="180"/>
      <c r="O32987" s="180"/>
    </row>
    <row r="32988" spans="8:15" s="179" customFormat="1" x14ac:dyDescent="0.2">
      <c r="H32988" s="180"/>
      <c r="I32988" s="180"/>
      <c r="L32988" s="181"/>
      <c r="M32988" s="180"/>
      <c r="N32988" s="180"/>
      <c r="O32988" s="180"/>
    </row>
    <row r="32989" spans="8:15" s="179" customFormat="1" x14ac:dyDescent="0.2">
      <c r="H32989" s="180"/>
      <c r="I32989" s="180"/>
      <c r="L32989" s="181"/>
      <c r="M32989" s="180"/>
      <c r="N32989" s="180"/>
      <c r="O32989" s="180"/>
    </row>
    <row r="32990" spans="8:15" s="179" customFormat="1" x14ac:dyDescent="0.2">
      <c r="H32990" s="180"/>
      <c r="I32990" s="180"/>
      <c r="L32990" s="181"/>
      <c r="M32990" s="180"/>
      <c r="N32990" s="180"/>
      <c r="O32990" s="180"/>
    </row>
    <row r="32991" spans="8:15" s="179" customFormat="1" x14ac:dyDescent="0.2">
      <c r="H32991" s="180"/>
      <c r="I32991" s="180"/>
      <c r="L32991" s="181"/>
      <c r="M32991" s="180"/>
      <c r="N32991" s="180"/>
      <c r="O32991" s="180"/>
    </row>
    <row r="32992" spans="8:15" s="179" customFormat="1" x14ac:dyDescent="0.2">
      <c r="H32992" s="180"/>
      <c r="I32992" s="180"/>
      <c r="L32992" s="181"/>
      <c r="M32992" s="180"/>
      <c r="N32992" s="180"/>
      <c r="O32992" s="180"/>
    </row>
    <row r="32993" spans="8:15" s="179" customFormat="1" x14ac:dyDescent="0.2">
      <c r="H32993" s="180"/>
      <c r="I32993" s="180"/>
      <c r="L32993" s="181"/>
      <c r="M32993" s="180"/>
      <c r="N32993" s="180"/>
      <c r="O32993" s="180"/>
    </row>
    <row r="32994" spans="8:15" s="179" customFormat="1" x14ac:dyDescent="0.2">
      <c r="H32994" s="180"/>
      <c r="I32994" s="180"/>
      <c r="L32994" s="181"/>
      <c r="M32994" s="180"/>
      <c r="N32994" s="180"/>
      <c r="O32994" s="180"/>
    </row>
    <row r="32995" spans="8:15" s="179" customFormat="1" x14ac:dyDescent="0.2">
      <c r="H32995" s="180"/>
      <c r="I32995" s="180"/>
      <c r="L32995" s="181"/>
      <c r="M32995" s="180"/>
      <c r="N32995" s="180"/>
      <c r="O32995" s="180"/>
    </row>
    <row r="32996" spans="8:15" s="179" customFormat="1" x14ac:dyDescent="0.2">
      <c r="H32996" s="180"/>
      <c r="I32996" s="180"/>
      <c r="L32996" s="181"/>
      <c r="M32996" s="180"/>
      <c r="N32996" s="180"/>
      <c r="O32996" s="180"/>
    </row>
    <row r="32997" spans="8:15" s="179" customFormat="1" x14ac:dyDescent="0.2">
      <c r="H32997" s="180"/>
      <c r="I32997" s="180"/>
      <c r="L32997" s="181"/>
      <c r="M32997" s="180"/>
      <c r="N32997" s="180"/>
      <c r="O32997" s="180"/>
    </row>
    <row r="32998" spans="8:15" s="179" customFormat="1" x14ac:dyDescent="0.2">
      <c r="H32998" s="180"/>
      <c r="I32998" s="180"/>
      <c r="L32998" s="181"/>
      <c r="M32998" s="180"/>
      <c r="N32998" s="180"/>
      <c r="O32998" s="180"/>
    </row>
    <row r="32999" spans="8:15" s="179" customFormat="1" x14ac:dyDescent="0.2">
      <c r="H32999" s="180"/>
      <c r="I32999" s="180"/>
      <c r="L32999" s="181"/>
      <c r="M32999" s="180"/>
      <c r="N32999" s="180"/>
      <c r="O32999" s="180"/>
    </row>
    <row r="33000" spans="8:15" s="179" customFormat="1" x14ac:dyDescent="0.2">
      <c r="H33000" s="180"/>
      <c r="I33000" s="180"/>
      <c r="L33000" s="181"/>
      <c r="M33000" s="180"/>
      <c r="N33000" s="180"/>
      <c r="O33000" s="180"/>
    </row>
    <row r="33001" spans="8:15" s="179" customFormat="1" x14ac:dyDescent="0.2">
      <c r="H33001" s="180"/>
      <c r="I33001" s="180"/>
      <c r="L33001" s="181"/>
      <c r="M33001" s="180"/>
      <c r="N33001" s="180"/>
      <c r="O33001" s="180"/>
    </row>
    <row r="33002" spans="8:15" s="179" customFormat="1" x14ac:dyDescent="0.2">
      <c r="H33002" s="180"/>
      <c r="I33002" s="180"/>
      <c r="L33002" s="181"/>
      <c r="M33002" s="180"/>
      <c r="N33002" s="180"/>
      <c r="O33002" s="180"/>
    </row>
    <row r="33003" spans="8:15" s="179" customFormat="1" x14ac:dyDescent="0.2">
      <c r="H33003" s="180"/>
      <c r="I33003" s="180"/>
      <c r="L33003" s="181"/>
      <c r="M33003" s="180"/>
      <c r="N33003" s="180"/>
      <c r="O33003" s="180"/>
    </row>
    <row r="33004" spans="8:15" s="179" customFormat="1" x14ac:dyDescent="0.2">
      <c r="H33004" s="180"/>
      <c r="I33004" s="180"/>
      <c r="L33004" s="181"/>
      <c r="M33004" s="180"/>
      <c r="N33004" s="180"/>
      <c r="O33004" s="180"/>
    </row>
    <row r="33005" spans="8:15" s="179" customFormat="1" x14ac:dyDescent="0.2">
      <c r="H33005" s="180"/>
      <c r="I33005" s="180"/>
      <c r="L33005" s="181"/>
      <c r="M33005" s="180"/>
      <c r="N33005" s="180"/>
      <c r="O33005" s="180"/>
    </row>
    <row r="33006" spans="8:15" s="179" customFormat="1" x14ac:dyDescent="0.2">
      <c r="H33006" s="180"/>
      <c r="I33006" s="180"/>
      <c r="L33006" s="181"/>
      <c r="M33006" s="180"/>
      <c r="N33006" s="180"/>
      <c r="O33006" s="180"/>
    </row>
    <row r="33007" spans="8:15" s="179" customFormat="1" x14ac:dyDescent="0.2">
      <c r="H33007" s="180"/>
      <c r="I33007" s="180"/>
      <c r="L33007" s="181"/>
      <c r="M33007" s="180"/>
      <c r="N33007" s="180"/>
      <c r="O33007" s="180"/>
    </row>
    <row r="33008" spans="8:15" s="179" customFormat="1" x14ac:dyDescent="0.2">
      <c r="H33008" s="180"/>
      <c r="I33008" s="180"/>
      <c r="L33008" s="181"/>
      <c r="M33008" s="180"/>
      <c r="N33008" s="180"/>
      <c r="O33008" s="180"/>
    </row>
    <row r="33009" spans="8:15" s="179" customFormat="1" x14ac:dyDescent="0.2">
      <c r="H33009" s="180"/>
      <c r="I33009" s="180"/>
      <c r="L33009" s="181"/>
      <c r="M33009" s="180"/>
      <c r="N33009" s="180"/>
      <c r="O33009" s="180"/>
    </row>
    <row r="33010" spans="8:15" s="179" customFormat="1" x14ac:dyDescent="0.2">
      <c r="H33010" s="180"/>
      <c r="I33010" s="180"/>
      <c r="L33010" s="181"/>
      <c r="M33010" s="180"/>
      <c r="N33010" s="180"/>
      <c r="O33010" s="180"/>
    </row>
    <row r="33011" spans="8:15" s="179" customFormat="1" x14ac:dyDescent="0.2">
      <c r="H33011" s="180"/>
      <c r="I33011" s="180"/>
      <c r="L33011" s="181"/>
      <c r="M33011" s="180"/>
      <c r="N33011" s="180"/>
      <c r="O33011" s="180"/>
    </row>
    <row r="33012" spans="8:15" s="179" customFormat="1" x14ac:dyDescent="0.2">
      <c r="H33012" s="180"/>
      <c r="I33012" s="180"/>
      <c r="L33012" s="181"/>
      <c r="M33012" s="180"/>
      <c r="N33012" s="180"/>
      <c r="O33012" s="180"/>
    </row>
    <row r="33013" spans="8:15" s="179" customFormat="1" x14ac:dyDescent="0.2">
      <c r="H33013" s="180"/>
      <c r="I33013" s="180"/>
      <c r="L33013" s="181"/>
      <c r="M33013" s="180"/>
      <c r="N33013" s="180"/>
      <c r="O33013" s="180"/>
    </row>
    <row r="33014" spans="8:15" s="179" customFormat="1" x14ac:dyDescent="0.2">
      <c r="H33014" s="180"/>
      <c r="I33014" s="180"/>
      <c r="L33014" s="181"/>
      <c r="M33014" s="180"/>
      <c r="N33014" s="180"/>
      <c r="O33014" s="180"/>
    </row>
    <row r="33015" spans="8:15" s="179" customFormat="1" x14ac:dyDescent="0.2">
      <c r="H33015" s="180"/>
      <c r="I33015" s="180"/>
      <c r="L33015" s="181"/>
      <c r="M33015" s="180"/>
      <c r="N33015" s="180"/>
      <c r="O33015" s="180"/>
    </row>
    <row r="33016" spans="8:15" s="179" customFormat="1" x14ac:dyDescent="0.2">
      <c r="H33016" s="180"/>
      <c r="I33016" s="180"/>
      <c r="L33016" s="181"/>
      <c r="M33016" s="180"/>
      <c r="N33016" s="180"/>
      <c r="O33016" s="180"/>
    </row>
    <row r="33017" spans="8:15" s="179" customFormat="1" x14ac:dyDescent="0.2">
      <c r="H33017" s="180"/>
      <c r="I33017" s="180"/>
      <c r="L33017" s="181"/>
      <c r="M33017" s="180"/>
      <c r="N33017" s="180"/>
      <c r="O33017" s="180"/>
    </row>
    <row r="33018" spans="8:15" s="179" customFormat="1" x14ac:dyDescent="0.2">
      <c r="H33018" s="180"/>
      <c r="I33018" s="180"/>
      <c r="L33018" s="181"/>
      <c r="M33018" s="180"/>
      <c r="N33018" s="180"/>
      <c r="O33018" s="180"/>
    </row>
    <row r="33019" spans="8:15" s="179" customFormat="1" x14ac:dyDescent="0.2">
      <c r="H33019" s="180"/>
      <c r="I33019" s="180"/>
      <c r="L33019" s="181"/>
      <c r="M33019" s="180"/>
      <c r="N33019" s="180"/>
      <c r="O33019" s="180"/>
    </row>
    <row r="33020" spans="8:15" s="179" customFormat="1" x14ac:dyDescent="0.2">
      <c r="H33020" s="180"/>
      <c r="I33020" s="180"/>
      <c r="L33020" s="181"/>
      <c r="M33020" s="180"/>
      <c r="N33020" s="180"/>
      <c r="O33020" s="180"/>
    </row>
    <row r="33021" spans="8:15" s="179" customFormat="1" x14ac:dyDescent="0.2">
      <c r="H33021" s="180"/>
      <c r="I33021" s="180"/>
      <c r="L33021" s="181"/>
      <c r="M33021" s="180"/>
      <c r="N33021" s="180"/>
      <c r="O33021" s="180"/>
    </row>
    <row r="33022" spans="8:15" s="179" customFormat="1" x14ac:dyDescent="0.2">
      <c r="H33022" s="180"/>
      <c r="I33022" s="180"/>
      <c r="L33022" s="181"/>
      <c r="M33022" s="180"/>
      <c r="N33022" s="180"/>
      <c r="O33022" s="180"/>
    </row>
    <row r="33023" spans="8:15" s="179" customFormat="1" x14ac:dyDescent="0.2">
      <c r="H33023" s="180"/>
      <c r="I33023" s="180"/>
      <c r="L33023" s="181"/>
      <c r="M33023" s="180"/>
      <c r="N33023" s="180"/>
      <c r="O33023" s="180"/>
    </row>
    <row r="33024" spans="8:15" s="179" customFormat="1" x14ac:dyDescent="0.2">
      <c r="H33024" s="180"/>
      <c r="I33024" s="180"/>
      <c r="L33024" s="181"/>
      <c r="M33024" s="180"/>
      <c r="N33024" s="180"/>
      <c r="O33024" s="180"/>
    </row>
    <row r="33025" spans="8:15" s="179" customFormat="1" x14ac:dyDescent="0.2">
      <c r="H33025" s="180"/>
      <c r="I33025" s="180"/>
      <c r="L33025" s="181"/>
      <c r="M33025" s="180"/>
      <c r="N33025" s="180"/>
      <c r="O33025" s="180"/>
    </row>
    <row r="33026" spans="8:15" s="179" customFormat="1" x14ac:dyDescent="0.2">
      <c r="H33026" s="180"/>
      <c r="I33026" s="180"/>
      <c r="L33026" s="181"/>
      <c r="M33026" s="180"/>
      <c r="N33026" s="180"/>
      <c r="O33026" s="180"/>
    </row>
    <row r="33027" spans="8:15" s="179" customFormat="1" x14ac:dyDescent="0.2">
      <c r="H33027" s="180"/>
      <c r="I33027" s="180"/>
      <c r="L33027" s="181"/>
      <c r="M33027" s="180"/>
      <c r="N33027" s="180"/>
      <c r="O33027" s="180"/>
    </row>
    <row r="33028" spans="8:15" s="179" customFormat="1" x14ac:dyDescent="0.2">
      <c r="H33028" s="180"/>
      <c r="I33028" s="180"/>
      <c r="L33028" s="181"/>
      <c r="M33028" s="180"/>
      <c r="N33028" s="180"/>
      <c r="O33028" s="180"/>
    </row>
    <row r="33029" spans="8:15" s="179" customFormat="1" x14ac:dyDescent="0.2">
      <c r="H33029" s="180"/>
      <c r="I33029" s="180"/>
      <c r="L33029" s="181"/>
      <c r="M33029" s="180"/>
      <c r="N33029" s="180"/>
      <c r="O33029" s="180"/>
    </row>
    <row r="33030" spans="8:15" s="179" customFormat="1" x14ac:dyDescent="0.2">
      <c r="H33030" s="180"/>
      <c r="I33030" s="180"/>
      <c r="L33030" s="181"/>
      <c r="M33030" s="180"/>
      <c r="N33030" s="180"/>
      <c r="O33030" s="180"/>
    </row>
    <row r="33031" spans="8:15" s="179" customFormat="1" x14ac:dyDescent="0.2">
      <c r="H33031" s="180"/>
      <c r="I33031" s="180"/>
      <c r="L33031" s="181"/>
      <c r="M33031" s="180"/>
      <c r="N33031" s="180"/>
      <c r="O33031" s="180"/>
    </row>
    <row r="33032" spans="8:15" s="179" customFormat="1" x14ac:dyDescent="0.2">
      <c r="H33032" s="180"/>
      <c r="I33032" s="180"/>
      <c r="L33032" s="181"/>
      <c r="M33032" s="180"/>
      <c r="N33032" s="180"/>
      <c r="O33032" s="180"/>
    </row>
    <row r="33033" spans="8:15" s="179" customFormat="1" x14ac:dyDescent="0.2">
      <c r="H33033" s="180"/>
      <c r="I33033" s="180"/>
      <c r="L33033" s="181"/>
      <c r="M33033" s="180"/>
      <c r="N33033" s="180"/>
      <c r="O33033" s="180"/>
    </row>
    <row r="33034" spans="8:15" s="179" customFormat="1" x14ac:dyDescent="0.2">
      <c r="H33034" s="180"/>
      <c r="I33034" s="180"/>
      <c r="L33034" s="181"/>
      <c r="M33034" s="180"/>
      <c r="N33034" s="180"/>
      <c r="O33034" s="180"/>
    </row>
    <row r="33035" spans="8:15" s="179" customFormat="1" x14ac:dyDescent="0.2">
      <c r="H33035" s="180"/>
      <c r="I33035" s="180"/>
      <c r="L33035" s="181"/>
      <c r="M33035" s="180"/>
      <c r="N33035" s="180"/>
      <c r="O33035" s="180"/>
    </row>
    <row r="33036" spans="8:15" s="179" customFormat="1" x14ac:dyDescent="0.2">
      <c r="H33036" s="180"/>
      <c r="I33036" s="180"/>
      <c r="L33036" s="181"/>
      <c r="M33036" s="180"/>
      <c r="N33036" s="180"/>
      <c r="O33036" s="180"/>
    </row>
    <row r="33037" spans="8:15" s="179" customFormat="1" x14ac:dyDescent="0.2">
      <c r="H33037" s="180"/>
      <c r="I33037" s="180"/>
      <c r="L33037" s="181"/>
      <c r="M33037" s="180"/>
      <c r="N33037" s="180"/>
      <c r="O33037" s="180"/>
    </row>
    <row r="33038" spans="8:15" s="179" customFormat="1" x14ac:dyDescent="0.2">
      <c r="H33038" s="180"/>
      <c r="I33038" s="180"/>
      <c r="L33038" s="181"/>
      <c r="M33038" s="180"/>
      <c r="N33038" s="180"/>
      <c r="O33038" s="180"/>
    </row>
    <row r="33039" spans="8:15" s="179" customFormat="1" x14ac:dyDescent="0.2">
      <c r="H33039" s="180"/>
      <c r="I33039" s="180"/>
      <c r="L33039" s="181"/>
      <c r="M33039" s="180"/>
      <c r="N33039" s="180"/>
      <c r="O33039" s="180"/>
    </row>
    <row r="33040" spans="8:15" s="179" customFormat="1" x14ac:dyDescent="0.2">
      <c r="H33040" s="180"/>
      <c r="I33040" s="180"/>
      <c r="L33040" s="181"/>
      <c r="M33040" s="180"/>
      <c r="N33040" s="180"/>
      <c r="O33040" s="180"/>
    </row>
    <row r="33041" spans="8:15" s="179" customFormat="1" x14ac:dyDescent="0.2">
      <c r="H33041" s="180"/>
      <c r="I33041" s="180"/>
      <c r="L33041" s="181"/>
      <c r="M33041" s="180"/>
      <c r="N33041" s="180"/>
      <c r="O33041" s="180"/>
    </row>
    <row r="33042" spans="8:15" s="179" customFormat="1" x14ac:dyDescent="0.2">
      <c r="H33042" s="180"/>
      <c r="I33042" s="180"/>
      <c r="L33042" s="181"/>
      <c r="M33042" s="180"/>
      <c r="N33042" s="180"/>
      <c r="O33042" s="180"/>
    </row>
    <row r="33043" spans="8:15" s="179" customFormat="1" x14ac:dyDescent="0.2">
      <c r="H33043" s="180"/>
      <c r="I33043" s="180"/>
      <c r="L33043" s="181"/>
      <c r="M33043" s="180"/>
      <c r="N33043" s="180"/>
      <c r="O33043" s="180"/>
    </row>
    <row r="33044" spans="8:15" s="179" customFormat="1" x14ac:dyDescent="0.2">
      <c r="H33044" s="180"/>
      <c r="I33044" s="180"/>
      <c r="L33044" s="181"/>
      <c r="M33044" s="180"/>
      <c r="N33044" s="180"/>
      <c r="O33044" s="180"/>
    </row>
    <row r="33045" spans="8:15" s="179" customFormat="1" x14ac:dyDescent="0.2">
      <c r="H33045" s="180"/>
      <c r="I33045" s="180"/>
      <c r="L33045" s="181"/>
      <c r="M33045" s="180"/>
      <c r="N33045" s="180"/>
      <c r="O33045" s="180"/>
    </row>
    <row r="33046" spans="8:15" s="179" customFormat="1" x14ac:dyDescent="0.2">
      <c r="H33046" s="180"/>
      <c r="I33046" s="180"/>
      <c r="L33046" s="181"/>
      <c r="M33046" s="180"/>
      <c r="N33046" s="180"/>
      <c r="O33046" s="180"/>
    </row>
    <row r="33047" spans="8:15" s="179" customFormat="1" x14ac:dyDescent="0.2">
      <c r="H33047" s="180"/>
      <c r="I33047" s="180"/>
      <c r="L33047" s="181"/>
      <c r="M33047" s="180"/>
      <c r="N33047" s="180"/>
      <c r="O33047" s="180"/>
    </row>
    <row r="33048" spans="8:15" s="179" customFormat="1" x14ac:dyDescent="0.2">
      <c r="H33048" s="180"/>
      <c r="I33048" s="180"/>
      <c r="L33048" s="181"/>
      <c r="M33048" s="180"/>
      <c r="N33048" s="180"/>
      <c r="O33048" s="180"/>
    </row>
    <row r="33049" spans="8:15" s="179" customFormat="1" x14ac:dyDescent="0.2">
      <c r="H33049" s="180"/>
      <c r="I33049" s="180"/>
      <c r="L33049" s="181"/>
      <c r="M33049" s="180"/>
      <c r="N33049" s="180"/>
      <c r="O33049" s="180"/>
    </row>
    <row r="33050" spans="8:15" s="179" customFormat="1" x14ac:dyDescent="0.2">
      <c r="H33050" s="180"/>
      <c r="I33050" s="180"/>
      <c r="L33050" s="181"/>
      <c r="M33050" s="180"/>
      <c r="N33050" s="180"/>
      <c r="O33050" s="180"/>
    </row>
    <row r="33051" spans="8:15" s="179" customFormat="1" x14ac:dyDescent="0.2">
      <c r="H33051" s="180"/>
      <c r="I33051" s="180"/>
      <c r="L33051" s="181"/>
      <c r="M33051" s="180"/>
      <c r="N33051" s="180"/>
      <c r="O33051" s="180"/>
    </row>
    <row r="33052" spans="8:15" s="179" customFormat="1" x14ac:dyDescent="0.2">
      <c r="H33052" s="180"/>
      <c r="I33052" s="180"/>
      <c r="L33052" s="181"/>
      <c r="M33052" s="180"/>
      <c r="N33052" s="180"/>
      <c r="O33052" s="180"/>
    </row>
    <row r="33053" spans="8:15" s="179" customFormat="1" x14ac:dyDescent="0.2">
      <c r="H33053" s="180"/>
      <c r="I33053" s="180"/>
      <c r="L33053" s="181"/>
      <c r="M33053" s="180"/>
      <c r="N33053" s="180"/>
      <c r="O33053" s="180"/>
    </row>
    <row r="33054" spans="8:15" s="179" customFormat="1" x14ac:dyDescent="0.2">
      <c r="H33054" s="180"/>
      <c r="I33054" s="180"/>
      <c r="L33054" s="181"/>
      <c r="M33054" s="180"/>
      <c r="N33054" s="180"/>
      <c r="O33054" s="180"/>
    </row>
    <row r="33055" spans="8:15" s="179" customFormat="1" x14ac:dyDescent="0.2">
      <c r="H33055" s="180"/>
      <c r="I33055" s="180"/>
      <c r="L33055" s="181"/>
      <c r="M33055" s="180"/>
      <c r="N33055" s="180"/>
      <c r="O33055" s="180"/>
    </row>
    <row r="33056" spans="8:15" s="179" customFormat="1" x14ac:dyDescent="0.2">
      <c r="H33056" s="180"/>
      <c r="I33056" s="180"/>
      <c r="L33056" s="181"/>
      <c r="M33056" s="180"/>
      <c r="N33056" s="180"/>
      <c r="O33056" s="180"/>
    </row>
    <row r="33057" spans="8:15" s="179" customFormat="1" x14ac:dyDescent="0.2">
      <c r="H33057" s="180"/>
      <c r="I33057" s="180"/>
      <c r="L33057" s="181"/>
      <c r="M33057" s="180"/>
      <c r="N33057" s="180"/>
      <c r="O33057" s="180"/>
    </row>
    <row r="33058" spans="8:15" s="179" customFormat="1" x14ac:dyDescent="0.2">
      <c r="H33058" s="180"/>
      <c r="I33058" s="180"/>
      <c r="L33058" s="181"/>
      <c r="M33058" s="180"/>
      <c r="N33058" s="180"/>
      <c r="O33058" s="180"/>
    </row>
    <row r="33059" spans="8:15" s="179" customFormat="1" x14ac:dyDescent="0.2">
      <c r="H33059" s="180"/>
      <c r="I33059" s="180"/>
      <c r="L33059" s="181"/>
      <c r="M33059" s="180"/>
      <c r="N33059" s="180"/>
      <c r="O33059" s="180"/>
    </row>
    <row r="33060" spans="8:15" s="179" customFormat="1" x14ac:dyDescent="0.2">
      <c r="H33060" s="180"/>
      <c r="I33060" s="180"/>
      <c r="L33060" s="181"/>
      <c r="M33060" s="180"/>
      <c r="N33060" s="180"/>
      <c r="O33060" s="180"/>
    </row>
    <row r="33061" spans="8:15" s="179" customFormat="1" x14ac:dyDescent="0.2">
      <c r="H33061" s="180"/>
      <c r="I33061" s="180"/>
      <c r="L33061" s="181"/>
      <c r="M33061" s="180"/>
      <c r="N33061" s="180"/>
      <c r="O33061" s="180"/>
    </row>
    <row r="33062" spans="8:15" s="179" customFormat="1" x14ac:dyDescent="0.2">
      <c r="H33062" s="180"/>
      <c r="I33062" s="180"/>
      <c r="L33062" s="181"/>
      <c r="M33062" s="180"/>
      <c r="N33062" s="180"/>
      <c r="O33062" s="180"/>
    </row>
    <row r="33063" spans="8:15" s="179" customFormat="1" x14ac:dyDescent="0.2">
      <c r="H33063" s="180"/>
      <c r="I33063" s="180"/>
      <c r="L33063" s="181"/>
      <c r="M33063" s="180"/>
      <c r="N33063" s="180"/>
      <c r="O33063" s="180"/>
    </row>
    <row r="33064" spans="8:15" s="179" customFormat="1" x14ac:dyDescent="0.2">
      <c r="H33064" s="180"/>
      <c r="I33064" s="180"/>
      <c r="L33064" s="181"/>
      <c r="M33064" s="180"/>
      <c r="N33064" s="180"/>
      <c r="O33064" s="180"/>
    </row>
    <row r="33065" spans="8:15" s="179" customFormat="1" x14ac:dyDescent="0.2">
      <c r="H33065" s="180"/>
      <c r="I33065" s="180"/>
      <c r="L33065" s="181"/>
      <c r="M33065" s="180"/>
      <c r="N33065" s="180"/>
      <c r="O33065" s="180"/>
    </row>
    <row r="33066" spans="8:15" s="179" customFormat="1" x14ac:dyDescent="0.2">
      <c r="H33066" s="180"/>
      <c r="I33066" s="180"/>
      <c r="L33066" s="181"/>
      <c r="M33066" s="180"/>
      <c r="N33066" s="180"/>
      <c r="O33066" s="180"/>
    </row>
    <row r="33067" spans="8:15" s="179" customFormat="1" x14ac:dyDescent="0.2">
      <c r="H33067" s="180"/>
      <c r="I33067" s="180"/>
      <c r="L33067" s="181"/>
      <c r="M33067" s="180"/>
      <c r="N33067" s="180"/>
      <c r="O33067" s="180"/>
    </row>
    <row r="33068" spans="8:15" s="179" customFormat="1" x14ac:dyDescent="0.2">
      <c r="H33068" s="180"/>
      <c r="I33068" s="180"/>
      <c r="L33068" s="181"/>
      <c r="M33068" s="180"/>
      <c r="N33068" s="180"/>
      <c r="O33068" s="180"/>
    </row>
    <row r="33069" spans="8:15" s="179" customFormat="1" x14ac:dyDescent="0.2">
      <c r="H33069" s="180"/>
      <c r="I33069" s="180"/>
      <c r="L33069" s="181"/>
      <c r="M33069" s="180"/>
      <c r="N33069" s="180"/>
      <c r="O33069" s="180"/>
    </row>
    <row r="33070" spans="8:15" s="179" customFormat="1" x14ac:dyDescent="0.2">
      <c r="H33070" s="180"/>
      <c r="I33070" s="180"/>
      <c r="L33070" s="181"/>
      <c r="M33070" s="180"/>
      <c r="N33070" s="180"/>
      <c r="O33070" s="180"/>
    </row>
    <row r="33071" spans="8:15" s="179" customFormat="1" x14ac:dyDescent="0.2">
      <c r="H33071" s="180"/>
      <c r="I33071" s="180"/>
      <c r="L33071" s="181"/>
      <c r="M33071" s="180"/>
      <c r="N33071" s="180"/>
      <c r="O33071" s="180"/>
    </row>
    <row r="33072" spans="8:15" s="179" customFormat="1" x14ac:dyDescent="0.2">
      <c r="H33072" s="180"/>
      <c r="I33072" s="180"/>
      <c r="L33072" s="181"/>
      <c r="M33072" s="180"/>
      <c r="N33072" s="180"/>
      <c r="O33072" s="180"/>
    </row>
    <row r="33073" spans="8:15" s="179" customFormat="1" x14ac:dyDescent="0.2">
      <c r="H33073" s="180"/>
      <c r="I33073" s="180"/>
      <c r="L33073" s="181"/>
      <c r="M33073" s="180"/>
      <c r="N33073" s="180"/>
      <c r="O33073" s="180"/>
    </row>
    <row r="33074" spans="8:15" s="179" customFormat="1" x14ac:dyDescent="0.2">
      <c r="H33074" s="180"/>
      <c r="I33074" s="180"/>
      <c r="L33074" s="181"/>
      <c r="M33074" s="180"/>
      <c r="N33074" s="180"/>
      <c r="O33074" s="180"/>
    </row>
    <row r="33075" spans="8:15" s="179" customFormat="1" x14ac:dyDescent="0.2">
      <c r="H33075" s="180"/>
      <c r="I33075" s="180"/>
      <c r="L33075" s="181"/>
      <c r="M33075" s="180"/>
      <c r="N33075" s="180"/>
      <c r="O33075" s="180"/>
    </row>
    <row r="33076" spans="8:15" s="179" customFormat="1" x14ac:dyDescent="0.2">
      <c r="H33076" s="180"/>
      <c r="I33076" s="180"/>
      <c r="L33076" s="181"/>
      <c r="M33076" s="180"/>
      <c r="N33076" s="180"/>
      <c r="O33076" s="180"/>
    </row>
    <row r="33077" spans="8:15" s="179" customFormat="1" x14ac:dyDescent="0.2">
      <c r="H33077" s="180"/>
      <c r="I33077" s="180"/>
      <c r="L33077" s="181"/>
      <c r="M33077" s="180"/>
      <c r="N33077" s="180"/>
      <c r="O33077" s="180"/>
    </row>
    <row r="33078" spans="8:15" s="179" customFormat="1" x14ac:dyDescent="0.2">
      <c r="H33078" s="180"/>
      <c r="I33078" s="180"/>
      <c r="L33078" s="181"/>
      <c r="M33078" s="180"/>
      <c r="N33078" s="180"/>
      <c r="O33078" s="180"/>
    </row>
    <row r="33079" spans="8:15" s="179" customFormat="1" x14ac:dyDescent="0.2">
      <c r="H33079" s="180"/>
      <c r="I33079" s="180"/>
      <c r="L33079" s="181"/>
      <c r="M33079" s="180"/>
      <c r="N33079" s="180"/>
      <c r="O33079" s="180"/>
    </row>
    <row r="33080" spans="8:15" s="179" customFormat="1" x14ac:dyDescent="0.2">
      <c r="H33080" s="180"/>
      <c r="I33080" s="180"/>
      <c r="L33080" s="181"/>
      <c r="M33080" s="180"/>
      <c r="N33080" s="180"/>
      <c r="O33080" s="180"/>
    </row>
    <row r="33081" spans="8:15" s="179" customFormat="1" x14ac:dyDescent="0.2">
      <c r="H33081" s="180"/>
      <c r="I33081" s="180"/>
      <c r="L33081" s="181"/>
      <c r="M33081" s="180"/>
      <c r="N33081" s="180"/>
      <c r="O33081" s="180"/>
    </row>
    <row r="33082" spans="8:15" s="179" customFormat="1" x14ac:dyDescent="0.2">
      <c r="H33082" s="180"/>
      <c r="I33082" s="180"/>
      <c r="L33082" s="181"/>
      <c r="M33082" s="180"/>
      <c r="N33082" s="180"/>
      <c r="O33082" s="180"/>
    </row>
    <row r="33083" spans="8:15" s="179" customFormat="1" x14ac:dyDescent="0.2">
      <c r="H33083" s="180"/>
      <c r="I33083" s="180"/>
      <c r="L33083" s="181"/>
      <c r="M33083" s="180"/>
      <c r="N33083" s="180"/>
      <c r="O33083" s="180"/>
    </row>
    <row r="33084" spans="8:15" s="179" customFormat="1" x14ac:dyDescent="0.2">
      <c r="H33084" s="180"/>
      <c r="I33084" s="180"/>
      <c r="L33084" s="181"/>
      <c r="M33084" s="180"/>
      <c r="N33084" s="180"/>
      <c r="O33084" s="180"/>
    </row>
    <row r="33085" spans="8:15" s="179" customFormat="1" x14ac:dyDescent="0.2">
      <c r="H33085" s="180"/>
      <c r="I33085" s="180"/>
      <c r="L33085" s="181"/>
      <c r="M33085" s="180"/>
      <c r="N33085" s="180"/>
      <c r="O33085" s="180"/>
    </row>
    <row r="33086" spans="8:15" s="179" customFormat="1" x14ac:dyDescent="0.2">
      <c r="H33086" s="180"/>
      <c r="I33086" s="180"/>
      <c r="L33086" s="181"/>
      <c r="M33086" s="180"/>
      <c r="N33086" s="180"/>
      <c r="O33086" s="180"/>
    </row>
    <row r="33087" spans="8:15" s="179" customFormat="1" x14ac:dyDescent="0.2">
      <c r="H33087" s="180"/>
      <c r="I33087" s="180"/>
      <c r="L33087" s="181"/>
      <c r="M33087" s="180"/>
      <c r="N33087" s="180"/>
      <c r="O33087" s="180"/>
    </row>
    <row r="33088" spans="8:15" s="179" customFormat="1" x14ac:dyDescent="0.2">
      <c r="H33088" s="180"/>
      <c r="I33088" s="180"/>
      <c r="L33088" s="181"/>
      <c r="M33088" s="180"/>
      <c r="N33088" s="180"/>
      <c r="O33088" s="180"/>
    </row>
    <row r="33089" spans="8:15" s="179" customFormat="1" x14ac:dyDescent="0.2">
      <c r="H33089" s="180"/>
      <c r="I33089" s="180"/>
      <c r="L33089" s="181"/>
      <c r="M33089" s="180"/>
      <c r="N33089" s="180"/>
      <c r="O33089" s="180"/>
    </row>
    <row r="33090" spans="8:15" s="179" customFormat="1" x14ac:dyDescent="0.2">
      <c r="H33090" s="180"/>
      <c r="I33090" s="180"/>
      <c r="L33090" s="181"/>
      <c r="M33090" s="180"/>
      <c r="N33090" s="180"/>
      <c r="O33090" s="180"/>
    </row>
    <row r="33091" spans="8:15" s="179" customFormat="1" x14ac:dyDescent="0.2">
      <c r="H33091" s="180"/>
      <c r="I33091" s="180"/>
      <c r="L33091" s="181"/>
      <c r="M33091" s="180"/>
      <c r="N33091" s="180"/>
      <c r="O33091" s="180"/>
    </row>
    <row r="33092" spans="8:15" s="179" customFormat="1" x14ac:dyDescent="0.2">
      <c r="H33092" s="180"/>
      <c r="I33092" s="180"/>
      <c r="L33092" s="181"/>
      <c r="M33092" s="180"/>
      <c r="N33092" s="180"/>
      <c r="O33092" s="180"/>
    </row>
    <row r="33093" spans="8:15" s="179" customFormat="1" x14ac:dyDescent="0.2">
      <c r="H33093" s="180"/>
      <c r="I33093" s="180"/>
      <c r="L33093" s="181"/>
      <c r="M33093" s="180"/>
      <c r="N33093" s="180"/>
      <c r="O33093" s="180"/>
    </row>
    <row r="33094" spans="8:15" s="179" customFormat="1" x14ac:dyDescent="0.2">
      <c r="H33094" s="180"/>
      <c r="I33094" s="180"/>
      <c r="L33094" s="181"/>
      <c r="M33094" s="180"/>
      <c r="N33094" s="180"/>
      <c r="O33094" s="180"/>
    </row>
    <row r="33095" spans="8:15" s="179" customFormat="1" x14ac:dyDescent="0.2">
      <c r="H33095" s="180"/>
      <c r="I33095" s="180"/>
      <c r="L33095" s="181"/>
      <c r="M33095" s="180"/>
      <c r="N33095" s="180"/>
      <c r="O33095" s="180"/>
    </row>
    <row r="33096" spans="8:15" s="179" customFormat="1" x14ac:dyDescent="0.2">
      <c r="H33096" s="180"/>
      <c r="I33096" s="180"/>
      <c r="L33096" s="181"/>
      <c r="M33096" s="180"/>
      <c r="N33096" s="180"/>
      <c r="O33096" s="180"/>
    </row>
    <row r="33097" spans="8:15" s="179" customFormat="1" x14ac:dyDescent="0.2">
      <c r="H33097" s="180"/>
      <c r="I33097" s="180"/>
      <c r="L33097" s="181"/>
      <c r="M33097" s="180"/>
      <c r="N33097" s="180"/>
      <c r="O33097" s="180"/>
    </row>
    <row r="33098" spans="8:15" s="179" customFormat="1" x14ac:dyDescent="0.2">
      <c r="H33098" s="180"/>
      <c r="I33098" s="180"/>
      <c r="L33098" s="181"/>
      <c r="M33098" s="180"/>
      <c r="N33098" s="180"/>
      <c r="O33098" s="180"/>
    </row>
    <row r="33099" spans="8:15" s="179" customFormat="1" x14ac:dyDescent="0.2">
      <c r="H33099" s="180"/>
      <c r="I33099" s="180"/>
      <c r="L33099" s="181"/>
      <c r="M33099" s="180"/>
      <c r="N33099" s="180"/>
      <c r="O33099" s="180"/>
    </row>
    <row r="33100" spans="8:15" s="179" customFormat="1" x14ac:dyDescent="0.2">
      <c r="H33100" s="180"/>
      <c r="I33100" s="180"/>
      <c r="L33100" s="181"/>
      <c r="M33100" s="180"/>
      <c r="N33100" s="180"/>
      <c r="O33100" s="180"/>
    </row>
    <row r="33101" spans="8:15" s="179" customFormat="1" x14ac:dyDescent="0.2">
      <c r="H33101" s="180"/>
      <c r="I33101" s="180"/>
      <c r="L33101" s="181"/>
      <c r="M33101" s="180"/>
      <c r="N33101" s="180"/>
      <c r="O33101" s="180"/>
    </row>
    <row r="33102" spans="8:15" s="179" customFormat="1" x14ac:dyDescent="0.2">
      <c r="H33102" s="180"/>
      <c r="I33102" s="180"/>
      <c r="L33102" s="181"/>
      <c r="M33102" s="180"/>
      <c r="N33102" s="180"/>
      <c r="O33102" s="180"/>
    </row>
    <row r="33103" spans="8:15" s="179" customFormat="1" x14ac:dyDescent="0.2">
      <c r="H33103" s="180"/>
      <c r="I33103" s="180"/>
      <c r="L33103" s="181"/>
      <c r="M33103" s="180"/>
      <c r="N33103" s="180"/>
      <c r="O33103" s="180"/>
    </row>
    <row r="33104" spans="8:15" s="179" customFormat="1" x14ac:dyDescent="0.2">
      <c r="H33104" s="180"/>
      <c r="I33104" s="180"/>
      <c r="L33104" s="181"/>
      <c r="M33104" s="180"/>
      <c r="N33104" s="180"/>
      <c r="O33104" s="180"/>
    </row>
    <row r="33105" spans="8:15" s="179" customFormat="1" x14ac:dyDescent="0.2">
      <c r="H33105" s="180"/>
      <c r="I33105" s="180"/>
      <c r="L33105" s="181"/>
      <c r="M33105" s="180"/>
      <c r="N33105" s="180"/>
      <c r="O33105" s="180"/>
    </row>
    <row r="33106" spans="8:15" s="179" customFormat="1" x14ac:dyDescent="0.2">
      <c r="H33106" s="180"/>
      <c r="I33106" s="180"/>
      <c r="L33106" s="181"/>
      <c r="M33106" s="180"/>
      <c r="N33106" s="180"/>
      <c r="O33106" s="180"/>
    </row>
    <row r="33107" spans="8:15" s="179" customFormat="1" x14ac:dyDescent="0.2">
      <c r="H33107" s="180"/>
      <c r="I33107" s="180"/>
      <c r="L33107" s="181"/>
      <c r="M33107" s="180"/>
      <c r="N33107" s="180"/>
      <c r="O33107" s="180"/>
    </row>
    <row r="33108" spans="8:15" s="179" customFormat="1" x14ac:dyDescent="0.2">
      <c r="H33108" s="180"/>
      <c r="I33108" s="180"/>
      <c r="L33108" s="181"/>
      <c r="M33108" s="180"/>
      <c r="N33108" s="180"/>
      <c r="O33108" s="180"/>
    </row>
    <row r="33109" spans="8:15" s="179" customFormat="1" x14ac:dyDescent="0.2">
      <c r="H33109" s="180"/>
      <c r="I33109" s="180"/>
      <c r="L33109" s="181"/>
      <c r="M33109" s="180"/>
      <c r="N33109" s="180"/>
      <c r="O33109" s="180"/>
    </row>
    <row r="33110" spans="8:15" s="179" customFormat="1" x14ac:dyDescent="0.2">
      <c r="H33110" s="180"/>
      <c r="I33110" s="180"/>
      <c r="L33110" s="181"/>
      <c r="M33110" s="180"/>
      <c r="N33110" s="180"/>
      <c r="O33110" s="180"/>
    </row>
    <row r="33111" spans="8:15" s="179" customFormat="1" x14ac:dyDescent="0.2">
      <c r="H33111" s="180"/>
      <c r="I33111" s="180"/>
      <c r="L33111" s="181"/>
      <c r="M33111" s="180"/>
      <c r="N33111" s="180"/>
      <c r="O33111" s="180"/>
    </row>
    <row r="33112" spans="8:15" s="179" customFormat="1" x14ac:dyDescent="0.2">
      <c r="H33112" s="180"/>
      <c r="I33112" s="180"/>
      <c r="L33112" s="181"/>
      <c r="M33112" s="180"/>
      <c r="N33112" s="180"/>
      <c r="O33112" s="180"/>
    </row>
    <row r="33113" spans="8:15" s="179" customFormat="1" x14ac:dyDescent="0.2">
      <c r="H33113" s="180"/>
      <c r="I33113" s="180"/>
      <c r="L33113" s="181"/>
      <c r="M33113" s="180"/>
      <c r="N33113" s="180"/>
      <c r="O33113" s="180"/>
    </row>
    <row r="33114" spans="8:15" s="179" customFormat="1" x14ac:dyDescent="0.2">
      <c r="H33114" s="180"/>
      <c r="I33114" s="180"/>
      <c r="L33114" s="181"/>
      <c r="M33114" s="180"/>
      <c r="N33114" s="180"/>
      <c r="O33114" s="180"/>
    </row>
    <row r="33115" spans="8:15" s="179" customFormat="1" x14ac:dyDescent="0.2">
      <c r="H33115" s="180"/>
      <c r="I33115" s="180"/>
      <c r="L33115" s="181"/>
      <c r="M33115" s="180"/>
      <c r="N33115" s="180"/>
      <c r="O33115" s="180"/>
    </row>
    <row r="33116" spans="8:15" s="179" customFormat="1" x14ac:dyDescent="0.2">
      <c r="H33116" s="180"/>
      <c r="I33116" s="180"/>
      <c r="L33116" s="181"/>
      <c r="M33116" s="180"/>
      <c r="N33116" s="180"/>
      <c r="O33116" s="180"/>
    </row>
    <row r="33117" spans="8:15" s="179" customFormat="1" x14ac:dyDescent="0.2">
      <c r="H33117" s="180"/>
      <c r="I33117" s="180"/>
      <c r="L33117" s="181"/>
      <c r="M33117" s="180"/>
      <c r="N33117" s="180"/>
      <c r="O33117" s="180"/>
    </row>
    <row r="33118" spans="8:15" s="179" customFormat="1" x14ac:dyDescent="0.2">
      <c r="H33118" s="180"/>
      <c r="I33118" s="180"/>
      <c r="L33118" s="181"/>
      <c r="M33118" s="180"/>
      <c r="N33118" s="180"/>
      <c r="O33118" s="180"/>
    </row>
    <row r="33119" spans="8:15" s="179" customFormat="1" x14ac:dyDescent="0.2">
      <c r="H33119" s="180"/>
      <c r="I33119" s="180"/>
      <c r="L33119" s="181"/>
      <c r="M33119" s="180"/>
      <c r="N33119" s="180"/>
      <c r="O33119" s="180"/>
    </row>
    <row r="33120" spans="8:15" s="179" customFormat="1" x14ac:dyDescent="0.2">
      <c r="H33120" s="180"/>
      <c r="I33120" s="180"/>
      <c r="L33120" s="181"/>
      <c r="M33120" s="180"/>
      <c r="N33120" s="180"/>
      <c r="O33120" s="180"/>
    </row>
    <row r="33121" spans="8:15" s="179" customFormat="1" x14ac:dyDescent="0.2">
      <c r="H33121" s="180"/>
      <c r="I33121" s="180"/>
      <c r="L33121" s="181"/>
      <c r="M33121" s="180"/>
      <c r="N33121" s="180"/>
      <c r="O33121" s="180"/>
    </row>
    <row r="33122" spans="8:15" s="179" customFormat="1" x14ac:dyDescent="0.2">
      <c r="H33122" s="180"/>
      <c r="I33122" s="180"/>
      <c r="L33122" s="181"/>
      <c r="M33122" s="180"/>
      <c r="N33122" s="180"/>
      <c r="O33122" s="180"/>
    </row>
    <row r="33123" spans="8:15" s="179" customFormat="1" x14ac:dyDescent="0.2">
      <c r="H33123" s="180"/>
      <c r="I33123" s="180"/>
      <c r="L33123" s="181"/>
      <c r="M33123" s="180"/>
      <c r="N33123" s="180"/>
      <c r="O33123" s="180"/>
    </row>
    <row r="33124" spans="8:15" s="179" customFormat="1" x14ac:dyDescent="0.2">
      <c r="H33124" s="180"/>
      <c r="I33124" s="180"/>
      <c r="L33124" s="181"/>
      <c r="M33124" s="180"/>
      <c r="N33124" s="180"/>
      <c r="O33124" s="180"/>
    </row>
    <row r="33125" spans="8:15" s="179" customFormat="1" x14ac:dyDescent="0.2">
      <c r="H33125" s="180"/>
      <c r="I33125" s="180"/>
      <c r="L33125" s="181"/>
      <c r="M33125" s="180"/>
      <c r="N33125" s="180"/>
      <c r="O33125" s="180"/>
    </row>
    <row r="33126" spans="8:15" s="179" customFormat="1" x14ac:dyDescent="0.2">
      <c r="H33126" s="180"/>
      <c r="I33126" s="180"/>
      <c r="L33126" s="181"/>
      <c r="M33126" s="180"/>
      <c r="N33126" s="180"/>
      <c r="O33126" s="180"/>
    </row>
    <row r="33127" spans="8:15" s="179" customFormat="1" x14ac:dyDescent="0.2">
      <c r="H33127" s="180"/>
      <c r="I33127" s="180"/>
      <c r="L33127" s="181"/>
      <c r="M33127" s="180"/>
      <c r="N33127" s="180"/>
      <c r="O33127" s="180"/>
    </row>
    <row r="33128" spans="8:15" s="179" customFormat="1" x14ac:dyDescent="0.2">
      <c r="H33128" s="180"/>
      <c r="I33128" s="180"/>
      <c r="L33128" s="181"/>
      <c r="M33128" s="180"/>
      <c r="N33128" s="180"/>
      <c r="O33128" s="180"/>
    </row>
    <row r="33129" spans="8:15" s="179" customFormat="1" x14ac:dyDescent="0.2">
      <c r="H33129" s="180"/>
      <c r="I33129" s="180"/>
      <c r="L33129" s="181"/>
      <c r="M33129" s="180"/>
      <c r="N33129" s="180"/>
      <c r="O33129" s="180"/>
    </row>
    <row r="33130" spans="8:15" s="179" customFormat="1" x14ac:dyDescent="0.2">
      <c r="H33130" s="180"/>
      <c r="I33130" s="180"/>
      <c r="L33130" s="181"/>
      <c r="M33130" s="180"/>
      <c r="N33130" s="180"/>
      <c r="O33130" s="180"/>
    </row>
    <row r="33131" spans="8:15" s="179" customFormat="1" x14ac:dyDescent="0.2">
      <c r="H33131" s="180"/>
      <c r="I33131" s="180"/>
      <c r="L33131" s="181"/>
      <c r="M33131" s="180"/>
      <c r="N33131" s="180"/>
      <c r="O33131" s="180"/>
    </row>
    <row r="33132" spans="8:15" s="179" customFormat="1" x14ac:dyDescent="0.2">
      <c r="H33132" s="180"/>
      <c r="I33132" s="180"/>
      <c r="L33132" s="181"/>
      <c r="M33132" s="180"/>
      <c r="N33132" s="180"/>
      <c r="O33132" s="180"/>
    </row>
    <row r="33133" spans="8:15" s="179" customFormat="1" x14ac:dyDescent="0.2">
      <c r="H33133" s="180"/>
      <c r="I33133" s="180"/>
      <c r="L33133" s="181"/>
      <c r="M33133" s="180"/>
      <c r="N33133" s="180"/>
      <c r="O33133" s="180"/>
    </row>
    <row r="33134" spans="8:15" s="179" customFormat="1" x14ac:dyDescent="0.2">
      <c r="H33134" s="180"/>
      <c r="I33134" s="180"/>
      <c r="L33134" s="181"/>
      <c r="M33134" s="180"/>
      <c r="N33134" s="180"/>
      <c r="O33134" s="180"/>
    </row>
    <row r="33135" spans="8:15" s="179" customFormat="1" x14ac:dyDescent="0.2">
      <c r="H33135" s="180"/>
      <c r="I33135" s="180"/>
      <c r="L33135" s="181"/>
      <c r="M33135" s="180"/>
      <c r="N33135" s="180"/>
      <c r="O33135" s="180"/>
    </row>
    <row r="33136" spans="8:15" s="179" customFormat="1" x14ac:dyDescent="0.2">
      <c r="H33136" s="180"/>
      <c r="I33136" s="180"/>
      <c r="L33136" s="181"/>
      <c r="M33136" s="180"/>
      <c r="N33136" s="180"/>
      <c r="O33136" s="180"/>
    </row>
    <row r="33137" spans="8:15" s="179" customFormat="1" x14ac:dyDescent="0.2">
      <c r="H33137" s="180"/>
      <c r="I33137" s="180"/>
      <c r="L33137" s="181"/>
      <c r="M33137" s="180"/>
      <c r="N33137" s="180"/>
      <c r="O33137" s="180"/>
    </row>
    <row r="33138" spans="8:15" s="179" customFormat="1" x14ac:dyDescent="0.2">
      <c r="H33138" s="180"/>
      <c r="I33138" s="180"/>
      <c r="L33138" s="181"/>
      <c r="M33138" s="180"/>
      <c r="N33138" s="180"/>
      <c r="O33138" s="180"/>
    </row>
    <row r="33139" spans="8:15" s="179" customFormat="1" x14ac:dyDescent="0.2">
      <c r="H33139" s="180"/>
      <c r="I33139" s="180"/>
      <c r="L33139" s="181"/>
      <c r="M33139" s="180"/>
      <c r="N33139" s="180"/>
      <c r="O33139" s="180"/>
    </row>
    <row r="33140" spans="8:15" s="179" customFormat="1" x14ac:dyDescent="0.2">
      <c r="H33140" s="180"/>
      <c r="I33140" s="180"/>
      <c r="L33140" s="181"/>
      <c r="M33140" s="180"/>
      <c r="N33140" s="180"/>
      <c r="O33140" s="180"/>
    </row>
    <row r="33141" spans="8:15" s="179" customFormat="1" x14ac:dyDescent="0.2">
      <c r="H33141" s="180"/>
      <c r="I33141" s="180"/>
      <c r="L33141" s="181"/>
      <c r="M33141" s="180"/>
      <c r="N33141" s="180"/>
      <c r="O33141" s="180"/>
    </row>
    <row r="33142" spans="8:15" s="179" customFormat="1" x14ac:dyDescent="0.2">
      <c r="H33142" s="180"/>
      <c r="I33142" s="180"/>
      <c r="L33142" s="181"/>
      <c r="M33142" s="180"/>
      <c r="N33142" s="180"/>
      <c r="O33142" s="180"/>
    </row>
    <row r="33143" spans="8:15" s="179" customFormat="1" x14ac:dyDescent="0.2">
      <c r="H33143" s="180"/>
      <c r="I33143" s="180"/>
      <c r="L33143" s="181"/>
      <c r="M33143" s="180"/>
      <c r="N33143" s="180"/>
      <c r="O33143" s="180"/>
    </row>
    <row r="33144" spans="8:15" s="179" customFormat="1" x14ac:dyDescent="0.2">
      <c r="H33144" s="180"/>
      <c r="I33144" s="180"/>
      <c r="L33144" s="181"/>
      <c r="M33144" s="180"/>
      <c r="N33144" s="180"/>
      <c r="O33144" s="180"/>
    </row>
    <row r="33145" spans="8:15" s="179" customFormat="1" x14ac:dyDescent="0.2">
      <c r="H33145" s="180"/>
      <c r="I33145" s="180"/>
      <c r="L33145" s="181"/>
      <c r="M33145" s="180"/>
      <c r="N33145" s="180"/>
      <c r="O33145" s="180"/>
    </row>
    <row r="33146" spans="8:15" s="179" customFormat="1" x14ac:dyDescent="0.2">
      <c r="H33146" s="180"/>
      <c r="I33146" s="180"/>
      <c r="L33146" s="181"/>
      <c r="M33146" s="180"/>
      <c r="N33146" s="180"/>
      <c r="O33146" s="180"/>
    </row>
    <row r="33147" spans="8:15" s="179" customFormat="1" x14ac:dyDescent="0.2">
      <c r="H33147" s="180"/>
      <c r="I33147" s="180"/>
      <c r="L33147" s="181"/>
      <c r="M33147" s="180"/>
      <c r="N33147" s="180"/>
      <c r="O33147" s="180"/>
    </row>
    <row r="33148" spans="8:15" s="179" customFormat="1" x14ac:dyDescent="0.2">
      <c r="H33148" s="180"/>
      <c r="I33148" s="180"/>
      <c r="L33148" s="181"/>
      <c r="M33148" s="180"/>
      <c r="N33148" s="180"/>
      <c r="O33148" s="180"/>
    </row>
    <row r="33149" spans="8:15" s="179" customFormat="1" x14ac:dyDescent="0.2">
      <c r="H33149" s="180"/>
      <c r="I33149" s="180"/>
      <c r="L33149" s="181"/>
      <c r="M33149" s="180"/>
      <c r="N33149" s="180"/>
      <c r="O33149" s="180"/>
    </row>
    <row r="33150" spans="8:15" s="179" customFormat="1" x14ac:dyDescent="0.2">
      <c r="H33150" s="180"/>
      <c r="I33150" s="180"/>
      <c r="L33150" s="181"/>
      <c r="M33150" s="180"/>
      <c r="N33150" s="180"/>
      <c r="O33150" s="180"/>
    </row>
    <row r="33151" spans="8:15" s="179" customFormat="1" x14ac:dyDescent="0.2">
      <c r="H33151" s="180"/>
      <c r="I33151" s="180"/>
      <c r="L33151" s="181"/>
      <c r="M33151" s="180"/>
      <c r="N33151" s="180"/>
      <c r="O33151" s="180"/>
    </row>
    <row r="33152" spans="8:15" s="179" customFormat="1" x14ac:dyDescent="0.2">
      <c r="H33152" s="180"/>
      <c r="I33152" s="180"/>
      <c r="L33152" s="181"/>
      <c r="M33152" s="180"/>
      <c r="N33152" s="180"/>
      <c r="O33152" s="180"/>
    </row>
    <row r="33153" spans="8:15" s="179" customFormat="1" x14ac:dyDescent="0.2">
      <c r="H33153" s="180"/>
      <c r="I33153" s="180"/>
      <c r="L33153" s="181"/>
      <c r="M33153" s="180"/>
      <c r="N33153" s="180"/>
      <c r="O33153" s="180"/>
    </row>
    <row r="33154" spans="8:15" s="179" customFormat="1" x14ac:dyDescent="0.2">
      <c r="H33154" s="180"/>
      <c r="I33154" s="180"/>
      <c r="L33154" s="181"/>
      <c r="M33154" s="180"/>
      <c r="N33154" s="180"/>
      <c r="O33154" s="180"/>
    </row>
    <row r="33155" spans="8:15" s="179" customFormat="1" x14ac:dyDescent="0.2">
      <c r="H33155" s="180"/>
      <c r="I33155" s="180"/>
      <c r="L33155" s="181"/>
      <c r="M33155" s="180"/>
      <c r="N33155" s="180"/>
      <c r="O33155" s="180"/>
    </row>
    <row r="33156" spans="8:15" s="179" customFormat="1" x14ac:dyDescent="0.2">
      <c r="H33156" s="180"/>
      <c r="I33156" s="180"/>
      <c r="L33156" s="181"/>
      <c r="M33156" s="180"/>
      <c r="N33156" s="180"/>
      <c r="O33156" s="180"/>
    </row>
    <row r="33157" spans="8:15" s="179" customFormat="1" x14ac:dyDescent="0.2">
      <c r="H33157" s="180"/>
      <c r="I33157" s="180"/>
      <c r="L33157" s="181"/>
      <c r="M33157" s="180"/>
      <c r="N33157" s="180"/>
      <c r="O33157" s="180"/>
    </row>
    <row r="33158" spans="8:15" s="179" customFormat="1" x14ac:dyDescent="0.2">
      <c r="H33158" s="180"/>
      <c r="I33158" s="180"/>
      <c r="L33158" s="181"/>
      <c r="M33158" s="180"/>
      <c r="N33158" s="180"/>
      <c r="O33158" s="180"/>
    </row>
    <row r="33159" spans="8:15" s="179" customFormat="1" x14ac:dyDescent="0.2">
      <c r="H33159" s="180"/>
      <c r="I33159" s="180"/>
      <c r="L33159" s="181"/>
      <c r="M33159" s="180"/>
      <c r="N33159" s="180"/>
      <c r="O33159" s="180"/>
    </row>
    <row r="33160" spans="8:15" s="179" customFormat="1" x14ac:dyDescent="0.2">
      <c r="H33160" s="180"/>
      <c r="I33160" s="180"/>
      <c r="L33160" s="181"/>
      <c r="M33160" s="180"/>
      <c r="N33160" s="180"/>
      <c r="O33160" s="180"/>
    </row>
    <row r="33161" spans="8:15" s="179" customFormat="1" x14ac:dyDescent="0.2">
      <c r="H33161" s="180"/>
      <c r="I33161" s="180"/>
      <c r="L33161" s="181"/>
      <c r="M33161" s="180"/>
      <c r="N33161" s="180"/>
      <c r="O33161" s="180"/>
    </row>
    <row r="33162" spans="8:15" s="179" customFormat="1" x14ac:dyDescent="0.2">
      <c r="H33162" s="180"/>
      <c r="I33162" s="180"/>
      <c r="L33162" s="181"/>
      <c r="M33162" s="180"/>
      <c r="N33162" s="180"/>
      <c r="O33162" s="180"/>
    </row>
    <row r="33163" spans="8:15" s="179" customFormat="1" x14ac:dyDescent="0.2">
      <c r="H33163" s="180"/>
      <c r="I33163" s="180"/>
      <c r="L33163" s="181"/>
      <c r="M33163" s="180"/>
      <c r="N33163" s="180"/>
      <c r="O33163" s="180"/>
    </row>
    <row r="33164" spans="8:15" s="179" customFormat="1" x14ac:dyDescent="0.2">
      <c r="H33164" s="180"/>
      <c r="I33164" s="180"/>
      <c r="L33164" s="181"/>
      <c r="M33164" s="180"/>
      <c r="N33164" s="180"/>
      <c r="O33164" s="180"/>
    </row>
    <row r="33165" spans="8:15" s="179" customFormat="1" x14ac:dyDescent="0.2">
      <c r="H33165" s="180"/>
      <c r="I33165" s="180"/>
      <c r="L33165" s="181"/>
      <c r="M33165" s="180"/>
      <c r="N33165" s="180"/>
      <c r="O33165" s="180"/>
    </row>
    <row r="33166" spans="8:15" s="179" customFormat="1" x14ac:dyDescent="0.2">
      <c r="H33166" s="180"/>
      <c r="I33166" s="180"/>
      <c r="L33166" s="181"/>
      <c r="M33166" s="180"/>
      <c r="N33166" s="180"/>
      <c r="O33166" s="180"/>
    </row>
    <row r="33167" spans="8:15" s="179" customFormat="1" x14ac:dyDescent="0.2">
      <c r="H33167" s="180"/>
      <c r="I33167" s="180"/>
      <c r="L33167" s="181"/>
      <c r="M33167" s="180"/>
      <c r="N33167" s="180"/>
      <c r="O33167" s="180"/>
    </row>
    <row r="33168" spans="8:15" s="179" customFormat="1" x14ac:dyDescent="0.2">
      <c r="H33168" s="180"/>
      <c r="I33168" s="180"/>
      <c r="L33168" s="181"/>
      <c r="M33168" s="180"/>
      <c r="N33168" s="180"/>
      <c r="O33168" s="180"/>
    </row>
    <row r="33169" spans="8:15" s="179" customFormat="1" x14ac:dyDescent="0.2">
      <c r="H33169" s="180"/>
      <c r="I33169" s="180"/>
      <c r="L33169" s="181"/>
      <c r="M33169" s="180"/>
      <c r="N33169" s="180"/>
      <c r="O33169" s="180"/>
    </row>
    <row r="33170" spans="8:15" s="179" customFormat="1" x14ac:dyDescent="0.2">
      <c r="H33170" s="180"/>
      <c r="I33170" s="180"/>
      <c r="L33170" s="181"/>
      <c r="M33170" s="180"/>
      <c r="N33170" s="180"/>
      <c r="O33170" s="180"/>
    </row>
    <row r="33171" spans="8:15" s="179" customFormat="1" x14ac:dyDescent="0.2">
      <c r="H33171" s="180"/>
      <c r="I33171" s="180"/>
      <c r="L33171" s="181"/>
      <c r="M33171" s="180"/>
      <c r="N33171" s="180"/>
      <c r="O33171" s="180"/>
    </row>
    <row r="33172" spans="8:15" s="179" customFormat="1" x14ac:dyDescent="0.2">
      <c r="H33172" s="180"/>
      <c r="I33172" s="180"/>
      <c r="L33172" s="181"/>
      <c r="M33172" s="180"/>
      <c r="N33172" s="180"/>
      <c r="O33172" s="180"/>
    </row>
    <row r="33173" spans="8:15" s="179" customFormat="1" x14ac:dyDescent="0.2">
      <c r="H33173" s="180"/>
      <c r="I33173" s="180"/>
      <c r="L33173" s="181"/>
      <c r="M33173" s="180"/>
      <c r="N33173" s="180"/>
      <c r="O33173" s="180"/>
    </row>
    <row r="33174" spans="8:15" s="179" customFormat="1" x14ac:dyDescent="0.2">
      <c r="H33174" s="180"/>
      <c r="I33174" s="180"/>
      <c r="L33174" s="181"/>
      <c r="M33174" s="180"/>
      <c r="N33174" s="180"/>
      <c r="O33174" s="180"/>
    </row>
    <row r="33175" spans="8:15" s="179" customFormat="1" x14ac:dyDescent="0.2">
      <c r="H33175" s="180"/>
      <c r="I33175" s="180"/>
      <c r="L33175" s="181"/>
      <c r="M33175" s="180"/>
      <c r="N33175" s="180"/>
      <c r="O33175" s="180"/>
    </row>
    <row r="33176" spans="8:15" s="179" customFormat="1" x14ac:dyDescent="0.2">
      <c r="H33176" s="180"/>
      <c r="I33176" s="180"/>
      <c r="L33176" s="181"/>
      <c r="M33176" s="180"/>
      <c r="N33176" s="180"/>
      <c r="O33176" s="180"/>
    </row>
    <row r="33177" spans="8:15" s="179" customFormat="1" x14ac:dyDescent="0.2">
      <c r="H33177" s="180"/>
      <c r="I33177" s="180"/>
      <c r="L33177" s="181"/>
      <c r="M33177" s="180"/>
      <c r="N33177" s="180"/>
      <c r="O33177" s="180"/>
    </row>
    <row r="33178" spans="8:15" s="179" customFormat="1" x14ac:dyDescent="0.2">
      <c r="H33178" s="180"/>
      <c r="I33178" s="180"/>
      <c r="L33178" s="181"/>
      <c r="M33178" s="180"/>
      <c r="N33178" s="180"/>
      <c r="O33178" s="180"/>
    </row>
    <row r="33179" spans="8:15" s="179" customFormat="1" x14ac:dyDescent="0.2">
      <c r="H33179" s="180"/>
      <c r="I33179" s="180"/>
      <c r="L33179" s="181"/>
      <c r="M33179" s="180"/>
      <c r="N33179" s="180"/>
      <c r="O33179" s="180"/>
    </row>
    <row r="33180" spans="8:15" s="179" customFormat="1" x14ac:dyDescent="0.2">
      <c r="H33180" s="180"/>
      <c r="I33180" s="180"/>
      <c r="L33180" s="181"/>
      <c r="M33180" s="180"/>
      <c r="N33180" s="180"/>
      <c r="O33180" s="180"/>
    </row>
    <row r="33181" spans="8:15" s="179" customFormat="1" x14ac:dyDescent="0.2">
      <c r="H33181" s="180"/>
      <c r="I33181" s="180"/>
      <c r="L33181" s="181"/>
      <c r="M33181" s="180"/>
      <c r="N33181" s="180"/>
      <c r="O33181" s="180"/>
    </row>
    <row r="33182" spans="8:15" s="179" customFormat="1" x14ac:dyDescent="0.2">
      <c r="H33182" s="180"/>
      <c r="I33182" s="180"/>
      <c r="L33182" s="181"/>
      <c r="M33182" s="180"/>
      <c r="N33182" s="180"/>
      <c r="O33182" s="180"/>
    </row>
    <row r="33183" spans="8:15" s="179" customFormat="1" x14ac:dyDescent="0.2">
      <c r="H33183" s="180"/>
      <c r="I33183" s="180"/>
      <c r="L33183" s="181"/>
      <c r="M33183" s="180"/>
      <c r="N33183" s="180"/>
      <c r="O33183" s="180"/>
    </row>
    <row r="33184" spans="8:15" s="179" customFormat="1" x14ac:dyDescent="0.2">
      <c r="H33184" s="180"/>
      <c r="I33184" s="180"/>
      <c r="L33184" s="181"/>
      <c r="M33184" s="180"/>
      <c r="N33184" s="180"/>
      <c r="O33184" s="180"/>
    </row>
    <row r="33185" spans="8:15" s="179" customFormat="1" x14ac:dyDescent="0.2">
      <c r="H33185" s="180"/>
      <c r="I33185" s="180"/>
      <c r="L33185" s="181"/>
      <c r="M33185" s="180"/>
      <c r="N33185" s="180"/>
      <c r="O33185" s="180"/>
    </row>
    <row r="33186" spans="8:15" s="179" customFormat="1" x14ac:dyDescent="0.2">
      <c r="H33186" s="180"/>
      <c r="I33186" s="180"/>
      <c r="L33186" s="181"/>
      <c r="M33186" s="180"/>
      <c r="N33186" s="180"/>
      <c r="O33186" s="180"/>
    </row>
    <row r="33187" spans="8:15" s="179" customFormat="1" x14ac:dyDescent="0.2">
      <c r="H33187" s="180"/>
      <c r="I33187" s="180"/>
      <c r="L33187" s="181"/>
      <c r="M33187" s="180"/>
      <c r="N33187" s="180"/>
      <c r="O33187" s="180"/>
    </row>
    <row r="33188" spans="8:15" s="179" customFormat="1" x14ac:dyDescent="0.2">
      <c r="H33188" s="180"/>
      <c r="I33188" s="180"/>
      <c r="L33188" s="181"/>
      <c r="M33188" s="180"/>
      <c r="N33188" s="180"/>
      <c r="O33188" s="180"/>
    </row>
    <row r="33189" spans="8:15" s="179" customFormat="1" x14ac:dyDescent="0.2">
      <c r="H33189" s="180"/>
      <c r="I33189" s="180"/>
      <c r="L33189" s="181"/>
      <c r="M33189" s="180"/>
      <c r="N33189" s="180"/>
      <c r="O33189" s="180"/>
    </row>
    <row r="33190" spans="8:15" s="179" customFormat="1" x14ac:dyDescent="0.2">
      <c r="H33190" s="180"/>
      <c r="I33190" s="180"/>
      <c r="L33190" s="181"/>
      <c r="M33190" s="180"/>
      <c r="N33190" s="180"/>
      <c r="O33190" s="180"/>
    </row>
    <row r="33191" spans="8:15" s="179" customFormat="1" x14ac:dyDescent="0.2">
      <c r="H33191" s="180"/>
      <c r="I33191" s="180"/>
      <c r="L33191" s="181"/>
      <c r="M33191" s="180"/>
      <c r="N33191" s="180"/>
      <c r="O33191" s="180"/>
    </row>
    <row r="33192" spans="8:15" s="179" customFormat="1" x14ac:dyDescent="0.2">
      <c r="H33192" s="180"/>
      <c r="I33192" s="180"/>
      <c r="L33192" s="181"/>
      <c r="M33192" s="180"/>
      <c r="N33192" s="180"/>
      <c r="O33192" s="180"/>
    </row>
    <row r="33193" spans="8:15" s="179" customFormat="1" x14ac:dyDescent="0.2">
      <c r="H33193" s="180"/>
      <c r="I33193" s="180"/>
      <c r="L33193" s="181"/>
      <c r="M33193" s="180"/>
      <c r="N33193" s="180"/>
      <c r="O33193" s="180"/>
    </row>
    <row r="33194" spans="8:15" s="179" customFormat="1" x14ac:dyDescent="0.2">
      <c r="H33194" s="180"/>
      <c r="I33194" s="180"/>
      <c r="L33194" s="181"/>
      <c r="M33194" s="180"/>
      <c r="N33194" s="180"/>
      <c r="O33194" s="180"/>
    </row>
    <row r="33195" spans="8:15" s="179" customFormat="1" x14ac:dyDescent="0.2">
      <c r="H33195" s="180"/>
      <c r="I33195" s="180"/>
      <c r="L33195" s="181"/>
      <c r="M33195" s="180"/>
      <c r="N33195" s="180"/>
      <c r="O33195" s="180"/>
    </row>
    <row r="33196" spans="8:15" s="179" customFormat="1" x14ac:dyDescent="0.2">
      <c r="H33196" s="180"/>
      <c r="I33196" s="180"/>
      <c r="L33196" s="181"/>
      <c r="M33196" s="180"/>
      <c r="N33196" s="180"/>
      <c r="O33196" s="180"/>
    </row>
    <row r="33197" spans="8:15" s="179" customFormat="1" x14ac:dyDescent="0.2">
      <c r="H33197" s="180"/>
      <c r="I33197" s="180"/>
      <c r="L33197" s="181"/>
      <c r="M33197" s="180"/>
      <c r="N33197" s="180"/>
      <c r="O33197" s="180"/>
    </row>
    <row r="33198" spans="8:15" s="179" customFormat="1" x14ac:dyDescent="0.2">
      <c r="H33198" s="180"/>
      <c r="I33198" s="180"/>
      <c r="L33198" s="181"/>
      <c r="M33198" s="180"/>
      <c r="N33198" s="180"/>
      <c r="O33198" s="180"/>
    </row>
    <row r="33199" spans="8:15" s="179" customFormat="1" x14ac:dyDescent="0.2">
      <c r="H33199" s="180"/>
      <c r="I33199" s="180"/>
      <c r="L33199" s="181"/>
      <c r="M33199" s="180"/>
      <c r="N33199" s="180"/>
      <c r="O33199" s="180"/>
    </row>
    <row r="33200" spans="8:15" s="179" customFormat="1" x14ac:dyDescent="0.2">
      <c r="H33200" s="180"/>
      <c r="I33200" s="180"/>
      <c r="L33200" s="181"/>
      <c r="M33200" s="180"/>
      <c r="N33200" s="180"/>
      <c r="O33200" s="180"/>
    </row>
    <row r="33201" spans="8:15" s="179" customFormat="1" x14ac:dyDescent="0.2">
      <c r="H33201" s="180"/>
      <c r="I33201" s="180"/>
      <c r="L33201" s="181"/>
      <c r="M33201" s="180"/>
      <c r="N33201" s="180"/>
      <c r="O33201" s="180"/>
    </row>
    <row r="33202" spans="8:15" s="179" customFormat="1" x14ac:dyDescent="0.2">
      <c r="H33202" s="180"/>
      <c r="I33202" s="180"/>
      <c r="L33202" s="181"/>
      <c r="M33202" s="180"/>
      <c r="N33202" s="180"/>
      <c r="O33202" s="180"/>
    </row>
    <row r="33203" spans="8:15" s="179" customFormat="1" x14ac:dyDescent="0.2">
      <c r="H33203" s="180"/>
      <c r="I33203" s="180"/>
      <c r="L33203" s="181"/>
      <c r="M33203" s="180"/>
      <c r="N33203" s="180"/>
      <c r="O33203" s="180"/>
    </row>
    <row r="33204" spans="8:15" s="179" customFormat="1" x14ac:dyDescent="0.2">
      <c r="H33204" s="180"/>
      <c r="I33204" s="180"/>
      <c r="L33204" s="181"/>
      <c r="M33204" s="180"/>
      <c r="N33204" s="180"/>
      <c r="O33204" s="180"/>
    </row>
    <row r="33205" spans="8:15" s="179" customFormat="1" x14ac:dyDescent="0.2">
      <c r="H33205" s="180"/>
      <c r="I33205" s="180"/>
      <c r="L33205" s="181"/>
      <c r="M33205" s="180"/>
      <c r="N33205" s="180"/>
      <c r="O33205" s="180"/>
    </row>
    <row r="33206" spans="8:15" s="179" customFormat="1" x14ac:dyDescent="0.2">
      <c r="H33206" s="180"/>
      <c r="I33206" s="180"/>
      <c r="L33206" s="181"/>
      <c r="M33206" s="180"/>
      <c r="N33206" s="180"/>
      <c r="O33206" s="180"/>
    </row>
    <row r="33207" spans="8:15" s="179" customFormat="1" x14ac:dyDescent="0.2">
      <c r="H33207" s="180"/>
      <c r="I33207" s="180"/>
      <c r="L33207" s="181"/>
      <c r="M33207" s="180"/>
      <c r="N33207" s="180"/>
      <c r="O33207" s="180"/>
    </row>
    <row r="33208" spans="8:15" s="179" customFormat="1" x14ac:dyDescent="0.2">
      <c r="H33208" s="180"/>
      <c r="I33208" s="180"/>
      <c r="L33208" s="181"/>
      <c r="M33208" s="180"/>
      <c r="N33208" s="180"/>
      <c r="O33208" s="180"/>
    </row>
    <row r="33209" spans="8:15" s="179" customFormat="1" x14ac:dyDescent="0.2">
      <c r="H33209" s="180"/>
      <c r="I33209" s="180"/>
      <c r="L33209" s="181"/>
      <c r="M33209" s="180"/>
      <c r="N33209" s="180"/>
      <c r="O33209" s="180"/>
    </row>
    <row r="33210" spans="8:15" s="179" customFormat="1" x14ac:dyDescent="0.2">
      <c r="H33210" s="180"/>
      <c r="I33210" s="180"/>
      <c r="L33210" s="181"/>
      <c r="M33210" s="180"/>
      <c r="N33210" s="180"/>
      <c r="O33210" s="180"/>
    </row>
    <row r="33211" spans="8:15" s="179" customFormat="1" x14ac:dyDescent="0.2">
      <c r="H33211" s="180"/>
      <c r="I33211" s="180"/>
      <c r="L33211" s="181"/>
      <c r="M33211" s="180"/>
      <c r="N33211" s="180"/>
      <c r="O33211" s="180"/>
    </row>
    <row r="33212" spans="8:15" s="179" customFormat="1" x14ac:dyDescent="0.2">
      <c r="H33212" s="180"/>
      <c r="I33212" s="180"/>
      <c r="L33212" s="181"/>
      <c r="M33212" s="180"/>
      <c r="N33212" s="180"/>
      <c r="O33212" s="180"/>
    </row>
    <row r="33213" spans="8:15" s="179" customFormat="1" x14ac:dyDescent="0.2">
      <c r="H33213" s="180"/>
      <c r="I33213" s="180"/>
      <c r="L33213" s="181"/>
      <c r="M33213" s="180"/>
      <c r="N33213" s="180"/>
      <c r="O33213" s="180"/>
    </row>
    <row r="33214" spans="8:15" s="179" customFormat="1" x14ac:dyDescent="0.2">
      <c r="H33214" s="180"/>
      <c r="I33214" s="180"/>
      <c r="L33214" s="181"/>
      <c r="M33214" s="180"/>
      <c r="N33214" s="180"/>
      <c r="O33214" s="180"/>
    </row>
    <row r="33215" spans="8:15" s="179" customFormat="1" x14ac:dyDescent="0.2">
      <c r="H33215" s="180"/>
      <c r="I33215" s="180"/>
      <c r="L33215" s="181"/>
      <c r="M33215" s="180"/>
      <c r="N33215" s="180"/>
      <c r="O33215" s="180"/>
    </row>
    <row r="33216" spans="8:15" s="179" customFormat="1" x14ac:dyDescent="0.2">
      <c r="H33216" s="180"/>
      <c r="I33216" s="180"/>
      <c r="L33216" s="181"/>
      <c r="M33216" s="180"/>
      <c r="N33216" s="180"/>
      <c r="O33216" s="180"/>
    </row>
    <row r="33217" spans="8:15" s="179" customFormat="1" x14ac:dyDescent="0.2">
      <c r="H33217" s="180"/>
      <c r="I33217" s="180"/>
      <c r="L33217" s="181"/>
      <c r="M33217" s="180"/>
      <c r="N33217" s="180"/>
      <c r="O33217" s="180"/>
    </row>
    <row r="33218" spans="8:15" s="179" customFormat="1" x14ac:dyDescent="0.2">
      <c r="H33218" s="180"/>
      <c r="I33218" s="180"/>
      <c r="L33218" s="181"/>
      <c r="M33218" s="180"/>
      <c r="N33218" s="180"/>
      <c r="O33218" s="180"/>
    </row>
    <row r="33219" spans="8:15" s="179" customFormat="1" x14ac:dyDescent="0.2">
      <c r="H33219" s="180"/>
      <c r="I33219" s="180"/>
      <c r="L33219" s="181"/>
      <c r="M33219" s="180"/>
      <c r="N33219" s="180"/>
      <c r="O33219" s="180"/>
    </row>
    <row r="33220" spans="8:15" s="179" customFormat="1" x14ac:dyDescent="0.2">
      <c r="H33220" s="180"/>
      <c r="I33220" s="180"/>
      <c r="L33220" s="181"/>
      <c r="M33220" s="180"/>
      <c r="N33220" s="180"/>
      <c r="O33220" s="180"/>
    </row>
    <row r="33221" spans="8:15" s="179" customFormat="1" x14ac:dyDescent="0.2">
      <c r="H33221" s="180"/>
      <c r="I33221" s="180"/>
      <c r="L33221" s="181"/>
      <c r="M33221" s="180"/>
      <c r="N33221" s="180"/>
      <c r="O33221" s="180"/>
    </row>
    <row r="33222" spans="8:15" s="179" customFormat="1" x14ac:dyDescent="0.2">
      <c r="H33222" s="180"/>
      <c r="I33222" s="180"/>
      <c r="L33222" s="181"/>
      <c r="M33222" s="180"/>
      <c r="N33222" s="180"/>
      <c r="O33222" s="180"/>
    </row>
    <row r="33223" spans="8:15" s="179" customFormat="1" x14ac:dyDescent="0.2">
      <c r="H33223" s="180"/>
      <c r="I33223" s="180"/>
      <c r="L33223" s="181"/>
      <c r="M33223" s="180"/>
      <c r="N33223" s="180"/>
      <c r="O33223" s="180"/>
    </row>
    <row r="33224" spans="8:15" s="179" customFormat="1" x14ac:dyDescent="0.2">
      <c r="H33224" s="180"/>
      <c r="I33224" s="180"/>
      <c r="L33224" s="181"/>
      <c r="M33224" s="180"/>
      <c r="N33224" s="180"/>
      <c r="O33224" s="180"/>
    </row>
    <row r="33225" spans="8:15" s="179" customFormat="1" x14ac:dyDescent="0.2">
      <c r="H33225" s="180"/>
      <c r="I33225" s="180"/>
      <c r="L33225" s="181"/>
      <c r="M33225" s="180"/>
      <c r="N33225" s="180"/>
      <c r="O33225" s="180"/>
    </row>
    <row r="33226" spans="8:15" s="179" customFormat="1" x14ac:dyDescent="0.2">
      <c r="H33226" s="180"/>
      <c r="I33226" s="180"/>
      <c r="L33226" s="181"/>
      <c r="M33226" s="180"/>
      <c r="N33226" s="180"/>
      <c r="O33226" s="180"/>
    </row>
    <row r="33227" spans="8:15" s="179" customFormat="1" x14ac:dyDescent="0.2">
      <c r="H33227" s="180"/>
      <c r="I33227" s="180"/>
      <c r="L33227" s="181"/>
      <c r="M33227" s="180"/>
      <c r="N33227" s="180"/>
      <c r="O33227" s="180"/>
    </row>
    <row r="33228" spans="8:15" s="179" customFormat="1" x14ac:dyDescent="0.2">
      <c r="H33228" s="180"/>
      <c r="I33228" s="180"/>
      <c r="L33228" s="181"/>
      <c r="M33228" s="180"/>
      <c r="N33228" s="180"/>
      <c r="O33228" s="180"/>
    </row>
    <row r="33229" spans="8:15" s="179" customFormat="1" x14ac:dyDescent="0.2">
      <c r="H33229" s="180"/>
      <c r="I33229" s="180"/>
      <c r="L33229" s="181"/>
      <c r="M33229" s="180"/>
      <c r="N33229" s="180"/>
      <c r="O33229" s="180"/>
    </row>
    <row r="33230" spans="8:15" s="179" customFormat="1" x14ac:dyDescent="0.2">
      <c r="H33230" s="180"/>
      <c r="I33230" s="180"/>
      <c r="L33230" s="181"/>
      <c r="M33230" s="180"/>
      <c r="N33230" s="180"/>
      <c r="O33230" s="180"/>
    </row>
    <row r="33231" spans="8:15" s="179" customFormat="1" x14ac:dyDescent="0.2">
      <c r="H33231" s="180"/>
      <c r="I33231" s="180"/>
      <c r="L33231" s="181"/>
      <c r="M33231" s="180"/>
      <c r="N33231" s="180"/>
      <c r="O33231" s="180"/>
    </row>
    <row r="33232" spans="8:15" s="179" customFormat="1" x14ac:dyDescent="0.2">
      <c r="H33232" s="180"/>
      <c r="I33232" s="180"/>
      <c r="L33232" s="181"/>
      <c r="M33232" s="180"/>
      <c r="N33232" s="180"/>
      <c r="O33232" s="180"/>
    </row>
    <row r="33233" spans="8:15" s="179" customFormat="1" x14ac:dyDescent="0.2">
      <c r="H33233" s="180"/>
      <c r="I33233" s="180"/>
      <c r="L33233" s="181"/>
      <c r="M33233" s="180"/>
      <c r="N33233" s="180"/>
      <c r="O33233" s="180"/>
    </row>
    <row r="33234" spans="8:15" s="179" customFormat="1" x14ac:dyDescent="0.2">
      <c r="H33234" s="180"/>
      <c r="I33234" s="180"/>
      <c r="L33234" s="181"/>
      <c r="M33234" s="180"/>
      <c r="N33234" s="180"/>
      <c r="O33234" s="180"/>
    </row>
    <row r="33235" spans="8:15" s="179" customFormat="1" x14ac:dyDescent="0.2">
      <c r="H33235" s="180"/>
      <c r="I33235" s="180"/>
      <c r="L33235" s="181"/>
      <c r="M33235" s="180"/>
      <c r="N33235" s="180"/>
      <c r="O33235" s="180"/>
    </row>
    <row r="33236" spans="8:15" s="179" customFormat="1" x14ac:dyDescent="0.2">
      <c r="H33236" s="180"/>
      <c r="I33236" s="180"/>
      <c r="L33236" s="181"/>
      <c r="M33236" s="180"/>
      <c r="N33236" s="180"/>
      <c r="O33236" s="180"/>
    </row>
    <row r="33237" spans="8:15" s="179" customFormat="1" x14ac:dyDescent="0.2">
      <c r="H33237" s="180"/>
      <c r="I33237" s="180"/>
      <c r="L33237" s="181"/>
      <c r="M33237" s="180"/>
      <c r="N33237" s="180"/>
      <c r="O33237" s="180"/>
    </row>
    <row r="33238" spans="8:15" s="179" customFormat="1" x14ac:dyDescent="0.2">
      <c r="H33238" s="180"/>
      <c r="I33238" s="180"/>
      <c r="L33238" s="181"/>
      <c r="M33238" s="180"/>
      <c r="N33238" s="180"/>
      <c r="O33238" s="180"/>
    </row>
    <row r="33239" spans="8:15" s="179" customFormat="1" x14ac:dyDescent="0.2">
      <c r="H33239" s="180"/>
      <c r="I33239" s="180"/>
      <c r="L33239" s="181"/>
      <c r="M33239" s="180"/>
      <c r="N33239" s="180"/>
      <c r="O33239" s="180"/>
    </row>
    <row r="33240" spans="8:15" s="179" customFormat="1" x14ac:dyDescent="0.2">
      <c r="H33240" s="180"/>
      <c r="I33240" s="180"/>
      <c r="L33240" s="181"/>
      <c r="M33240" s="180"/>
      <c r="N33240" s="180"/>
      <c r="O33240" s="180"/>
    </row>
    <row r="33241" spans="8:15" s="179" customFormat="1" x14ac:dyDescent="0.2">
      <c r="H33241" s="180"/>
      <c r="I33241" s="180"/>
      <c r="L33241" s="181"/>
      <c r="M33241" s="180"/>
      <c r="N33241" s="180"/>
      <c r="O33241" s="180"/>
    </row>
    <row r="33242" spans="8:15" s="179" customFormat="1" x14ac:dyDescent="0.2">
      <c r="H33242" s="180"/>
      <c r="I33242" s="180"/>
      <c r="L33242" s="181"/>
      <c r="M33242" s="180"/>
      <c r="N33242" s="180"/>
      <c r="O33242" s="180"/>
    </row>
    <row r="33243" spans="8:15" s="179" customFormat="1" x14ac:dyDescent="0.2">
      <c r="H33243" s="180"/>
      <c r="I33243" s="180"/>
      <c r="L33243" s="181"/>
      <c r="M33243" s="180"/>
      <c r="N33243" s="180"/>
      <c r="O33243" s="180"/>
    </row>
    <row r="33244" spans="8:15" s="179" customFormat="1" x14ac:dyDescent="0.2">
      <c r="H33244" s="180"/>
      <c r="I33244" s="180"/>
      <c r="L33244" s="181"/>
      <c r="M33244" s="180"/>
      <c r="N33244" s="180"/>
      <c r="O33244" s="180"/>
    </row>
    <row r="33245" spans="8:15" s="179" customFormat="1" x14ac:dyDescent="0.2">
      <c r="H33245" s="180"/>
      <c r="I33245" s="180"/>
      <c r="L33245" s="181"/>
      <c r="M33245" s="180"/>
      <c r="N33245" s="180"/>
      <c r="O33245" s="180"/>
    </row>
    <row r="33246" spans="8:15" s="179" customFormat="1" x14ac:dyDescent="0.2">
      <c r="H33246" s="180"/>
      <c r="I33246" s="180"/>
      <c r="L33246" s="181"/>
      <c r="M33246" s="180"/>
      <c r="N33246" s="180"/>
      <c r="O33246" s="180"/>
    </row>
    <row r="33247" spans="8:15" s="179" customFormat="1" x14ac:dyDescent="0.2">
      <c r="H33247" s="180"/>
      <c r="I33247" s="180"/>
      <c r="L33247" s="181"/>
      <c r="M33247" s="180"/>
      <c r="N33247" s="180"/>
      <c r="O33247" s="180"/>
    </row>
    <row r="33248" spans="8:15" s="179" customFormat="1" x14ac:dyDescent="0.2">
      <c r="H33248" s="180"/>
      <c r="I33248" s="180"/>
      <c r="L33248" s="181"/>
      <c r="M33248" s="180"/>
      <c r="N33248" s="180"/>
      <c r="O33248" s="180"/>
    </row>
    <row r="33249" spans="8:15" s="179" customFormat="1" x14ac:dyDescent="0.2">
      <c r="H33249" s="180"/>
      <c r="I33249" s="180"/>
      <c r="L33249" s="181"/>
      <c r="M33249" s="180"/>
      <c r="N33249" s="180"/>
      <c r="O33249" s="180"/>
    </row>
    <row r="33250" spans="8:15" s="179" customFormat="1" x14ac:dyDescent="0.2">
      <c r="H33250" s="180"/>
      <c r="I33250" s="180"/>
      <c r="L33250" s="181"/>
      <c r="M33250" s="180"/>
      <c r="N33250" s="180"/>
      <c r="O33250" s="180"/>
    </row>
    <row r="33251" spans="8:15" s="179" customFormat="1" x14ac:dyDescent="0.2">
      <c r="H33251" s="180"/>
      <c r="I33251" s="180"/>
      <c r="L33251" s="181"/>
      <c r="M33251" s="180"/>
      <c r="N33251" s="180"/>
      <c r="O33251" s="180"/>
    </row>
    <row r="33252" spans="8:15" s="179" customFormat="1" x14ac:dyDescent="0.2">
      <c r="H33252" s="180"/>
      <c r="I33252" s="180"/>
      <c r="L33252" s="181"/>
      <c r="M33252" s="180"/>
      <c r="N33252" s="180"/>
      <c r="O33252" s="180"/>
    </row>
    <row r="33253" spans="8:15" s="179" customFormat="1" x14ac:dyDescent="0.2">
      <c r="H33253" s="180"/>
      <c r="I33253" s="180"/>
      <c r="L33253" s="181"/>
      <c r="M33253" s="180"/>
      <c r="N33253" s="180"/>
      <c r="O33253" s="180"/>
    </row>
    <row r="33254" spans="8:15" s="179" customFormat="1" x14ac:dyDescent="0.2">
      <c r="H33254" s="180"/>
      <c r="I33254" s="180"/>
      <c r="L33254" s="181"/>
      <c r="M33254" s="180"/>
      <c r="N33254" s="180"/>
      <c r="O33254" s="180"/>
    </row>
    <row r="33255" spans="8:15" s="179" customFormat="1" x14ac:dyDescent="0.2">
      <c r="H33255" s="180"/>
      <c r="I33255" s="180"/>
      <c r="L33255" s="181"/>
      <c r="M33255" s="180"/>
      <c r="N33255" s="180"/>
      <c r="O33255" s="180"/>
    </row>
    <row r="33256" spans="8:15" s="179" customFormat="1" x14ac:dyDescent="0.2">
      <c r="H33256" s="180"/>
      <c r="I33256" s="180"/>
      <c r="L33256" s="181"/>
      <c r="M33256" s="180"/>
      <c r="N33256" s="180"/>
      <c r="O33256" s="180"/>
    </row>
    <row r="33257" spans="8:15" s="179" customFormat="1" x14ac:dyDescent="0.2">
      <c r="H33257" s="180"/>
      <c r="I33257" s="180"/>
      <c r="L33257" s="181"/>
      <c r="M33257" s="180"/>
      <c r="N33257" s="180"/>
      <c r="O33257" s="180"/>
    </row>
    <row r="33258" spans="8:15" s="179" customFormat="1" x14ac:dyDescent="0.2">
      <c r="H33258" s="180"/>
      <c r="I33258" s="180"/>
      <c r="L33258" s="181"/>
      <c r="M33258" s="180"/>
      <c r="N33258" s="180"/>
      <c r="O33258" s="180"/>
    </row>
    <row r="33259" spans="8:15" s="179" customFormat="1" x14ac:dyDescent="0.2">
      <c r="H33259" s="180"/>
      <c r="I33259" s="180"/>
      <c r="L33259" s="181"/>
      <c r="M33259" s="180"/>
      <c r="N33259" s="180"/>
      <c r="O33259" s="180"/>
    </row>
    <row r="33260" spans="8:15" s="179" customFormat="1" x14ac:dyDescent="0.2">
      <c r="H33260" s="180"/>
      <c r="I33260" s="180"/>
      <c r="L33260" s="181"/>
      <c r="M33260" s="180"/>
      <c r="N33260" s="180"/>
      <c r="O33260" s="180"/>
    </row>
    <row r="33261" spans="8:15" s="179" customFormat="1" x14ac:dyDescent="0.2">
      <c r="H33261" s="180"/>
      <c r="I33261" s="180"/>
      <c r="L33261" s="181"/>
      <c r="M33261" s="180"/>
      <c r="N33261" s="180"/>
      <c r="O33261" s="180"/>
    </row>
    <row r="33262" spans="8:15" s="179" customFormat="1" x14ac:dyDescent="0.2">
      <c r="H33262" s="180"/>
      <c r="I33262" s="180"/>
      <c r="L33262" s="181"/>
      <c r="M33262" s="180"/>
      <c r="N33262" s="180"/>
      <c r="O33262" s="180"/>
    </row>
    <row r="33263" spans="8:15" s="179" customFormat="1" x14ac:dyDescent="0.2">
      <c r="H33263" s="180"/>
      <c r="I33263" s="180"/>
      <c r="L33263" s="181"/>
      <c r="M33263" s="180"/>
      <c r="N33263" s="180"/>
      <c r="O33263" s="180"/>
    </row>
    <row r="33264" spans="8:15" s="179" customFormat="1" x14ac:dyDescent="0.2">
      <c r="H33264" s="180"/>
      <c r="I33264" s="180"/>
      <c r="L33264" s="181"/>
      <c r="M33264" s="180"/>
      <c r="N33264" s="180"/>
      <c r="O33264" s="180"/>
    </row>
    <row r="33265" spans="8:15" s="179" customFormat="1" x14ac:dyDescent="0.2">
      <c r="H33265" s="180"/>
      <c r="I33265" s="180"/>
      <c r="L33265" s="181"/>
      <c r="M33265" s="180"/>
      <c r="N33265" s="180"/>
      <c r="O33265" s="180"/>
    </row>
    <row r="33266" spans="8:15" s="179" customFormat="1" x14ac:dyDescent="0.2">
      <c r="H33266" s="180"/>
      <c r="I33266" s="180"/>
      <c r="L33266" s="181"/>
      <c r="M33266" s="180"/>
      <c r="N33266" s="180"/>
      <c r="O33266" s="180"/>
    </row>
    <row r="33267" spans="8:15" s="179" customFormat="1" x14ac:dyDescent="0.2">
      <c r="H33267" s="180"/>
      <c r="I33267" s="180"/>
      <c r="L33267" s="181"/>
      <c r="M33267" s="180"/>
      <c r="N33267" s="180"/>
      <c r="O33267" s="180"/>
    </row>
    <row r="33268" spans="8:15" s="179" customFormat="1" x14ac:dyDescent="0.2">
      <c r="H33268" s="180"/>
      <c r="I33268" s="180"/>
      <c r="L33268" s="181"/>
      <c r="M33268" s="180"/>
      <c r="N33268" s="180"/>
      <c r="O33268" s="180"/>
    </row>
    <row r="33269" spans="8:15" s="179" customFormat="1" x14ac:dyDescent="0.2">
      <c r="H33269" s="180"/>
      <c r="I33269" s="180"/>
      <c r="L33269" s="181"/>
      <c r="M33269" s="180"/>
      <c r="N33269" s="180"/>
      <c r="O33269" s="180"/>
    </row>
    <row r="33270" spans="8:15" s="179" customFormat="1" x14ac:dyDescent="0.2">
      <c r="H33270" s="180"/>
      <c r="I33270" s="180"/>
      <c r="L33270" s="181"/>
      <c r="M33270" s="180"/>
      <c r="N33270" s="180"/>
      <c r="O33270" s="180"/>
    </row>
    <row r="33271" spans="8:15" s="179" customFormat="1" x14ac:dyDescent="0.2">
      <c r="H33271" s="180"/>
      <c r="I33271" s="180"/>
      <c r="L33271" s="181"/>
      <c r="M33271" s="180"/>
      <c r="N33271" s="180"/>
      <c r="O33271" s="180"/>
    </row>
    <row r="33272" spans="8:15" s="179" customFormat="1" x14ac:dyDescent="0.2">
      <c r="H33272" s="180"/>
      <c r="I33272" s="180"/>
      <c r="L33272" s="181"/>
      <c r="M33272" s="180"/>
      <c r="N33272" s="180"/>
      <c r="O33272" s="180"/>
    </row>
    <row r="33273" spans="8:15" s="179" customFormat="1" x14ac:dyDescent="0.2">
      <c r="H33273" s="180"/>
      <c r="I33273" s="180"/>
      <c r="L33273" s="181"/>
      <c r="M33273" s="180"/>
      <c r="N33273" s="180"/>
      <c r="O33273" s="180"/>
    </row>
    <row r="33274" spans="8:15" s="179" customFormat="1" x14ac:dyDescent="0.2">
      <c r="H33274" s="180"/>
      <c r="I33274" s="180"/>
      <c r="L33274" s="181"/>
      <c r="M33274" s="180"/>
      <c r="N33274" s="180"/>
      <c r="O33274" s="180"/>
    </row>
    <row r="33275" spans="8:15" s="179" customFormat="1" x14ac:dyDescent="0.2">
      <c r="H33275" s="180"/>
      <c r="I33275" s="180"/>
      <c r="L33275" s="181"/>
      <c r="M33275" s="180"/>
      <c r="N33275" s="180"/>
      <c r="O33275" s="180"/>
    </row>
    <row r="33276" spans="8:15" s="179" customFormat="1" x14ac:dyDescent="0.2">
      <c r="H33276" s="180"/>
      <c r="I33276" s="180"/>
      <c r="L33276" s="181"/>
      <c r="M33276" s="180"/>
      <c r="N33276" s="180"/>
      <c r="O33276" s="180"/>
    </row>
    <row r="33277" spans="8:15" s="179" customFormat="1" x14ac:dyDescent="0.2">
      <c r="H33277" s="180"/>
      <c r="I33277" s="180"/>
      <c r="L33277" s="181"/>
      <c r="M33277" s="180"/>
      <c r="N33277" s="180"/>
      <c r="O33277" s="180"/>
    </row>
    <row r="33278" spans="8:15" s="179" customFormat="1" x14ac:dyDescent="0.2">
      <c r="H33278" s="180"/>
      <c r="I33278" s="180"/>
      <c r="L33278" s="181"/>
      <c r="M33278" s="180"/>
      <c r="N33278" s="180"/>
      <c r="O33278" s="180"/>
    </row>
    <row r="33279" spans="8:15" s="179" customFormat="1" x14ac:dyDescent="0.2">
      <c r="H33279" s="180"/>
      <c r="I33279" s="180"/>
      <c r="L33279" s="181"/>
      <c r="M33279" s="180"/>
      <c r="N33279" s="180"/>
      <c r="O33279" s="180"/>
    </row>
    <row r="33280" spans="8:15" s="179" customFormat="1" x14ac:dyDescent="0.2">
      <c r="H33280" s="180"/>
      <c r="I33280" s="180"/>
      <c r="L33280" s="181"/>
      <c r="M33280" s="180"/>
      <c r="N33280" s="180"/>
      <c r="O33280" s="180"/>
    </row>
    <row r="33281" spans="8:15" s="179" customFormat="1" x14ac:dyDescent="0.2">
      <c r="H33281" s="180"/>
      <c r="I33281" s="180"/>
      <c r="L33281" s="181"/>
      <c r="M33281" s="180"/>
      <c r="N33281" s="180"/>
      <c r="O33281" s="180"/>
    </row>
    <row r="33282" spans="8:15" s="179" customFormat="1" x14ac:dyDescent="0.2">
      <c r="H33282" s="180"/>
      <c r="I33282" s="180"/>
      <c r="L33282" s="181"/>
      <c r="M33282" s="180"/>
      <c r="N33282" s="180"/>
      <c r="O33282" s="180"/>
    </row>
    <row r="33283" spans="8:15" s="179" customFormat="1" x14ac:dyDescent="0.2">
      <c r="H33283" s="180"/>
      <c r="I33283" s="180"/>
      <c r="L33283" s="181"/>
      <c r="M33283" s="180"/>
      <c r="N33283" s="180"/>
      <c r="O33283" s="180"/>
    </row>
    <row r="33284" spans="8:15" s="179" customFormat="1" x14ac:dyDescent="0.2">
      <c r="H33284" s="180"/>
      <c r="I33284" s="180"/>
      <c r="L33284" s="181"/>
      <c r="M33284" s="180"/>
      <c r="N33284" s="180"/>
      <c r="O33284" s="180"/>
    </row>
    <row r="33285" spans="8:15" s="179" customFormat="1" x14ac:dyDescent="0.2">
      <c r="H33285" s="180"/>
      <c r="I33285" s="180"/>
      <c r="L33285" s="181"/>
      <c r="M33285" s="180"/>
      <c r="N33285" s="180"/>
      <c r="O33285" s="180"/>
    </row>
    <row r="33286" spans="8:15" s="179" customFormat="1" x14ac:dyDescent="0.2">
      <c r="H33286" s="180"/>
      <c r="I33286" s="180"/>
      <c r="L33286" s="181"/>
      <c r="M33286" s="180"/>
      <c r="N33286" s="180"/>
      <c r="O33286" s="180"/>
    </row>
    <row r="33287" spans="8:15" s="179" customFormat="1" x14ac:dyDescent="0.2">
      <c r="H33287" s="180"/>
      <c r="I33287" s="180"/>
      <c r="L33287" s="181"/>
      <c r="M33287" s="180"/>
      <c r="N33287" s="180"/>
      <c r="O33287" s="180"/>
    </row>
    <row r="33288" spans="8:15" s="179" customFormat="1" x14ac:dyDescent="0.2">
      <c r="H33288" s="180"/>
      <c r="I33288" s="180"/>
      <c r="L33288" s="181"/>
      <c r="M33288" s="180"/>
      <c r="N33288" s="180"/>
      <c r="O33288" s="180"/>
    </row>
    <row r="33289" spans="8:15" s="179" customFormat="1" x14ac:dyDescent="0.2">
      <c r="H33289" s="180"/>
      <c r="I33289" s="180"/>
      <c r="L33289" s="181"/>
      <c r="M33289" s="180"/>
      <c r="N33289" s="180"/>
      <c r="O33289" s="180"/>
    </row>
    <row r="33290" spans="8:15" s="179" customFormat="1" x14ac:dyDescent="0.2">
      <c r="H33290" s="180"/>
      <c r="I33290" s="180"/>
      <c r="L33290" s="181"/>
      <c r="M33290" s="180"/>
      <c r="N33290" s="180"/>
      <c r="O33290" s="180"/>
    </row>
    <row r="33291" spans="8:15" s="179" customFormat="1" x14ac:dyDescent="0.2">
      <c r="H33291" s="180"/>
      <c r="I33291" s="180"/>
      <c r="L33291" s="181"/>
      <c r="M33291" s="180"/>
      <c r="N33291" s="180"/>
      <c r="O33291" s="180"/>
    </row>
    <row r="33292" spans="8:15" s="179" customFormat="1" x14ac:dyDescent="0.2">
      <c r="H33292" s="180"/>
      <c r="I33292" s="180"/>
      <c r="L33292" s="181"/>
      <c r="M33292" s="180"/>
      <c r="N33292" s="180"/>
      <c r="O33292" s="180"/>
    </row>
    <row r="33293" spans="8:15" s="179" customFormat="1" x14ac:dyDescent="0.2">
      <c r="H33293" s="180"/>
      <c r="I33293" s="180"/>
      <c r="L33293" s="181"/>
      <c r="M33293" s="180"/>
      <c r="N33293" s="180"/>
      <c r="O33293" s="180"/>
    </row>
    <row r="33294" spans="8:15" s="179" customFormat="1" x14ac:dyDescent="0.2">
      <c r="H33294" s="180"/>
      <c r="I33294" s="180"/>
      <c r="L33294" s="181"/>
      <c r="M33294" s="180"/>
      <c r="N33294" s="180"/>
      <c r="O33294" s="180"/>
    </row>
    <row r="33295" spans="8:15" s="179" customFormat="1" x14ac:dyDescent="0.2">
      <c r="H33295" s="180"/>
      <c r="I33295" s="180"/>
      <c r="L33295" s="181"/>
      <c r="M33295" s="180"/>
      <c r="N33295" s="180"/>
      <c r="O33295" s="180"/>
    </row>
    <row r="33296" spans="8:15" s="179" customFormat="1" x14ac:dyDescent="0.2">
      <c r="H33296" s="180"/>
      <c r="I33296" s="180"/>
      <c r="L33296" s="181"/>
      <c r="M33296" s="180"/>
      <c r="N33296" s="180"/>
      <c r="O33296" s="180"/>
    </row>
    <row r="33297" spans="8:15" s="179" customFormat="1" x14ac:dyDescent="0.2">
      <c r="H33297" s="180"/>
      <c r="I33297" s="180"/>
      <c r="L33297" s="181"/>
      <c r="M33297" s="180"/>
      <c r="N33297" s="180"/>
      <c r="O33297" s="180"/>
    </row>
    <row r="33298" spans="8:15" s="179" customFormat="1" x14ac:dyDescent="0.2">
      <c r="H33298" s="180"/>
      <c r="I33298" s="180"/>
      <c r="L33298" s="181"/>
      <c r="M33298" s="180"/>
      <c r="N33298" s="180"/>
      <c r="O33298" s="180"/>
    </row>
    <row r="33299" spans="8:15" s="179" customFormat="1" x14ac:dyDescent="0.2">
      <c r="H33299" s="180"/>
      <c r="I33299" s="180"/>
      <c r="L33299" s="181"/>
      <c r="M33299" s="180"/>
      <c r="N33299" s="180"/>
      <c r="O33299" s="180"/>
    </row>
    <row r="33300" spans="8:15" s="179" customFormat="1" x14ac:dyDescent="0.2">
      <c r="H33300" s="180"/>
      <c r="I33300" s="180"/>
      <c r="L33300" s="181"/>
      <c r="M33300" s="180"/>
      <c r="N33300" s="180"/>
      <c r="O33300" s="180"/>
    </row>
    <row r="33301" spans="8:15" s="179" customFormat="1" x14ac:dyDescent="0.2">
      <c r="H33301" s="180"/>
      <c r="I33301" s="180"/>
      <c r="L33301" s="181"/>
      <c r="M33301" s="180"/>
      <c r="N33301" s="180"/>
      <c r="O33301" s="180"/>
    </row>
    <row r="33302" spans="8:15" s="179" customFormat="1" x14ac:dyDescent="0.2">
      <c r="H33302" s="180"/>
      <c r="I33302" s="180"/>
      <c r="L33302" s="181"/>
      <c r="M33302" s="180"/>
      <c r="N33302" s="180"/>
      <c r="O33302" s="180"/>
    </row>
    <row r="33303" spans="8:15" s="179" customFormat="1" x14ac:dyDescent="0.2">
      <c r="H33303" s="180"/>
      <c r="I33303" s="180"/>
      <c r="L33303" s="181"/>
      <c r="M33303" s="180"/>
      <c r="N33303" s="180"/>
      <c r="O33303" s="180"/>
    </row>
    <row r="33304" spans="8:15" s="179" customFormat="1" x14ac:dyDescent="0.2">
      <c r="H33304" s="180"/>
      <c r="I33304" s="180"/>
      <c r="L33304" s="181"/>
      <c r="M33304" s="180"/>
      <c r="N33304" s="180"/>
      <c r="O33304" s="180"/>
    </row>
    <row r="33305" spans="8:15" s="179" customFormat="1" x14ac:dyDescent="0.2">
      <c r="H33305" s="180"/>
      <c r="I33305" s="180"/>
      <c r="L33305" s="181"/>
      <c r="M33305" s="180"/>
      <c r="N33305" s="180"/>
      <c r="O33305" s="180"/>
    </row>
    <row r="33306" spans="8:15" s="179" customFormat="1" x14ac:dyDescent="0.2">
      <c r="H33306" s="180"/>
      <c r="I33306" s="180"/>
      <c r="L33306" s="181"/>
      <c r="M33306" s="180"/>
      <c r="N33306" s="180"/>
      <c r="O33306" s="180"/>
    </row>
    <row r="33307" spans="8:15" s="179" customFormat="1" x14ac:dyDescent="0.2">
      <c r="H33307" s="180"/>
      <c r="I33307" s="180"/>
      <c r="L33307" s="181"/>
      <c r="M33307" s="180"/>
      <c r="N33307" s="180"/>
      <c r="O33307" s="180"/>
    </row>
    <row r="33308" spans="8:15" s="179" customFormat="1" x14ac:dyDescent="0.2">
      <c r="H33308" s="180"/>
      <c r="I33308" s="180"/>
      <c r="L33308" s="181"/>
      <c r="M33308" s="180"/>
      <c r="N33308" s="180"/>
      <c r="O33308" s="180"/>
    </row>
    <row r="33309" spans="8:15" s="179" customFormat="1" x14ac:dyDescent="0.2">
      <c r="H33309" s="180"/>
      <c r="I33309" s="180"/>
      <c r="L33309" s="181"/>
      <c r="M33309" s="180"/>
      <c r="N33309" s="180"/>
      <c r="O33309" s="180"/>
    </row>
    <row r="33310" spans="8:15" s="179" customFormat="1" x14ac:dyDescent="0.2">
      <c r="H33310" s="180"/>
      <c r="I33310" s="180"/>
      <c r="L33310" s="181"/>
      <c r="M33310" s="180"/>
      <c r="N33310" s="180"/>
      <c r="O33310" s="180"/>
    </row>
    <row r="33311" spans="8:15" s="179" customFormat="1" x14ac:dyDescent="0.2">
      <c r="H33311" s="180"/>
      <c r="I33311" s="180"/>
      <c r="L33311" s="181"/>
      <c r="M33311" s="180"/>
      <c r="N33311" s="180"/>
      <c r="O33311" s="180"/>
    </row>
    <row r="33312" spans="8:15" s="179" customFormat="1" x14ac:dyDescent="0.2">
      <c r="H33312" s="180"/>
      <c r="I33312" s="180"/>
      <c r="L33312" s="181"/>
      <c r="M33312" s="180"/>
      <c r="N33312" s="180"/>
      <c r="O33312" s="180"/>
    </row>
    <row r="33313" spans="8:15" s="179" customFormat="1" x14ac:dyDescent="0.2">
      <c r="H33313" s="180"/>
      <c r="I33313" s="180"/>
      <c r="L33313" s="181"/>
      <c r="M33313" s="180"/>
      <c r="N33313" s="180"/>
      <c r="O33313" s="180"/>
    </row>
    <row r="33314" spans="8:15" s="179" customFormat="1" x14ac:dyDescent="0.2">
      <c r="H33314" s="180"/>
      <c r="I33314" s="180"/>
      <c r="L33314" s="181"/>
      <c r="M33314" s="180"/>
      <c r="N33314" s="180"/>
      <c r="O33314" s="180"/>
    </row>
    <row r="33315" spans="8:15" s="179" customFormat="1" x14ac:dyDescent="0.2">
      <c r="H33315" s="180"/>
      <c r="I33315" s="180"/>
      <c r="L33315" s="181"/>
      <c r="M33315" s="180"/>
      <c r="N33315" s="180"/>
      <c r="O33315" s="180"/>
    </row>
    <row r="33316" spans="8:15" s="179" customFormat="1" x14ac:dyDescent="0.2">
      <c r="H33316" s="180"/>
      <c r="I33316" s="180"/>
      <c r="L33316" s="181"/>
      <c r="M33316" s="180"/>
      <c r="N33316" s="180"/>
      <c r="O33316" s="180"/>
    </row>
    <row r="33317" spans="8:15" s="179" customFormat="1" x14ac:dyDescent="0.2">
      <c r="H33317" s="180"/>
      <c r="I33317" s="180"/>
      <c r="L33317" s="181"/>
      <c r="M33317" s="180"/>
      <c r="N33317" s="180"/>
      <c r="O33317" s="180"/>
    </row>
    <row r="33318" spans="8:15" s="179" customFormat="1" x14ac:dyDescent="0.2">
      <c r="H33318" s="180"/>
      <c r="I33318" s="180"/>
      <c r="L33318" s="181"/>
      <c r="M33318" s="180"/>
      <c r="N33318" s="180"/>
      <c r="O33318" s="180"/>
    </row>
    <row r="33319" spans="8:15" s="179" customFormat="1" x14ac:dyDescent="0.2">
      <c r="H33319" s="180"/>
      <c r="I33319" s="180"/>
      <c r="L33319" s="181"/>
      <c r="M33319" s="180"/>
      <c r="N33319" s="180"/>
      <c r="O33319" s="180"/>
    </row>
    <row r="33320" spans="8:15" s="179" customFormat="1" x14ac:dyDescent="0.2">
      <c r="H33320" s="180"/>
      <c r="I33320" s="180"/>
      <c r="L33320" s="181"/>
      <c r="M33320" s="180"/>
      <c r="N33320" s="180"/>
      <c r="O33320" s="180"/>
    </row>
    <row r="33321" spans="8:15" s="179" customFormat="1" x14ac:dyDescent="0.2">
      <c r="H33321" s="180"/>
      <c r="I33321" s="180"/>
      <c r="L33321" s="181"/>
      <c r="M33321" s="180"/>
      <c r="N33321" s="180"/>
      <c r="O33321" s="180"/>
    </row>
    <row r="33322" spans="8:15" s="179" customFormat="1" x14ac:dyDescent="0.2">
      <c r="H33322" s="180"/>
      <c r="I33322" s="180"/>
      <c r="L33322" s="181"/>
      <c r="M33322" s="180"/>
      <c r="N33322" s="180"/>
      <c r="O33322" s="180"/>
    </row>
    <row r="33323" spans="8:15" s="179" customFormat="1" x14ac:dyDescent="0.2">
      <c r="H33323" s="180"/>
      <c r="I33323" s="180"/>
      <c r="L33323" s="181"/>
      <c r="M33323" s="180"/>
      <c r="N33323" s="180"/>
      <c r="O33323" s="180"/>
    </row>
    <row r="33324" spans="8:15" s="179" customFormat="1" x14ac:dyDescent="0.2">
      <c r="H33324" s="180"/>
      <c r="I33324" s="180"/>
      <c r="L33324" s="181"/>
      <c r="M33324" s="180"/>
      <c r="N33324" s="180"/>
      <c r="O33324" s="180"/>
    </row>
    <row r="33325" spans="8:15" s="179" customFormat="1" x14ac:dyDescent="0.2">
      <c r="H33325" s="180"/>
      <c r="I33325" s="180"/>
      <c r="L33325" s="181"/>
      <c r="M33325" s="180"/>
      <c r="N33325" s="180"/>
      <c r="O33325" s="180"/>
    </row>
    <row r="33326" spans="8:15" s="179" customFormat="1" x14ac:dyDescent="0.2">
      <c r="H33326" s="180"/>
      <c r="I33326" s="180"/>
      <c r="L33326" s="181"/>
      <c r="M33326" s="180"/>
      <c r="N33326" s="180"/>
      <c r="O33326" s="180"/>
    </row>
    <row r="33327" spans="8:15" s="179" customFormat="1" x14ac:dyDescent="0.2">
      <c r="H33327" s="180"/>
      <c r="I33327" s="180"/>
      <c r="L33327" s="181"/>
      <c r="M33327" s="180"/>
      <c r="N33327" s="180"/>
      <c r="O33327" s="180"/>
    </row>
    <row r="33328" spans="8:15" s="179" customFormat="1" x14ac:dyDescent="0.2">
      <c r="H33328" s="180"/>
      <c r="I33328" s="180"/>
      <c r="L33328" s="181"/>
      <c r="M33328" s="180"/>
      <c r="N33328" s="180"/>
      <c r="O33328" s="180"/>
    </row>
    <row r="33329" spans="8:15" s="179" customFormat="1" x14ac:dyDescent="0.2">
      <c r="H33329" s="180"/>
      <c r="I33329" s="180"/>
      <c r="L33329" s="181"/>
      <c r="M33329" s="180"/>
      <c r="N33329" s="180"/>
      <c r="O33329" s="180"/>
    </row>
    <row r="33330" spans="8:15" s="179" customFormat="1" x14ac:dyDescent="0.2">
      <c r="H33330" s="180"/>
      <c r="I33330" s="180"/>
      <c r="L33330" s="181"/>
      <c r="M33330" s="180"/>
      <c r="N33330" s="180"/>
      <c r="O33330" s="180"/>
    </row>
    <row r="33331" spans="8:15" s="179" customFormat="1" x14ac:dyDescent="0.2">
      <c r="H33331" s="180"/>
      <c r="I33331" s="180"/>
      <c r="L33331" s="181"/>
      <c r="M33331" s="180"/>
      <c r="N33331" s="180"/>
      <c r="O33331" s="180"/>
    </row>
    <row r="33332" spans="8:15" s="179" customFormat="1" x14ac:dyDescent="0.2">
      <c r="H33332" s="180"/>
      <c r="I33332" s="180"/>
      <c r="L33332" s="181"/>
      <c r="M33332" s="180"/>
      <c r="N33332" s="180"/>
      <c r="O33332" s="180"/>
    </row>
    <row r="33333" spans="8:15" s="179" customFormat="1" x14ac:dyDescent="0.2">
      <c r="H33333" s="180"/>
      <c r="I33333" s="180"/>
      <c r="L33333" s="181"/>
      <c r="M33333" s="180"/>
      <c r="N33333" s="180"/>
      <c r="O33333" s="180"/>
    </row>
    <row r="33334" spans="8:15" s="179" customFormat="1" x14ac:dyDescent="0.2">
      <c r="H33334" s="180"/>
      <c r="I33334" s="180"/>
      <c r="L33334" s="181"/>
      <c r="M33334" s="180"/>
      <c r="N33334" s="180"/>
      <c r="O33334" s="180"/>
    </row>
    <row r="33335" spans="8:15" s="179" customFormat="1" x14ac:dyDescent="0.2">
      <c r="H33335" s="180"/>
      <c r="I33335" s="180"/>
      <c r="L33335" s="181"/>
      <c r="M33335" s="180"/>
      <c r="N33335" s="180"/>
      <c r="O33335" s="180"/>
    </row>
    <row r="33336" spans="8:15" s="179" customFormat="1" x14ac:dyDescent="0.2">
      <c r="H33336" s="180"/>
      <c r="I33336" s="180"/>
      <c r="L33336" s="181"/>
      <c r="M33336" s="180"/>
      <c r="N33336" s="180"/>
      <c r="O33336" s="180"/>
    </row>
    <row r="33337" spans="8:15" s="179" customFormat="1" x14ac:dyDescent="0.2">
      <c r="H33337" s="180"/>
      <c r="I33337" s="180"/>
      <c r="L33337" s="181"/>
      <c r="M33337" s="180"/>
      <c r="N33337" s="180"/>
      <c r="O33337" s="180"/>
    </row>
    <row r="33338" spans="8:15" s="179" customFormat="1" x14ac:dyDescent="0.2">
      <c r="H33338" s="180"/>
      <c r="I33338" s="180"/>
      <c r="L33338" s="181"/>
      <c r="M33338" s="180"/>
      <c r="N33338" s="180"/>
      <c r="O33338" s="180"/>
    </row>
    <row r="33339" spans="8:15" s="179" customFormat="1" x14ac:dyDescent="0.2">
      <c r="H33339" s="180"/>
      <c r="I33339" s="180"/>
      <c r="L33339" s="181"/>
      <c r="M33339" s="180"/>
      <c r="N33339" s="180"/>
      <c r="O33339" s="180"/>
    </row>
    <row r="33340" spans="8:15" s="179" customFormat="1" x14ac:dyDescent="0.2">
      <c r="H33340" s="180"/>
      <c r="I33340" s="180"/>
      <c r="L33340" s="181"/>
      <c r="M33340" s="180"/>
      <c r="N33340" s="180"/>
      <c r="O33340" s="180"/>
    </row>
    <row r="33341" spans="8:15" s="179" customFormat="1" x14ac:dyDescent="0.2">
      <c r="H33341" s="180"/>
      <c r="I33341" s="180"/>
      <c r="L33341" s="181"/>
      <c r="M33341" s="180"/>
      <c r="N33341" s="180"/>
      <c r="O33341" s="180"/>
    </row>
    <row r="33342" spans="8:15" s="179" customFormat="1" x14ac:dyDescent="0.2">
      <c r="H33342" s="180"/>
      <c r="I33342" s="180"/>
      <c r="L33342" s="181"/>
      <c r="M33342" s="180"/>
      <c r="N33342" s="180"/>
      <c r="O33342" s="180"/>
    </row>
    <row r="33343" spans="8:15" s="179" customFormat="1" x14ac:dyDescent="0.2">
      <c r="H33343" s="180"/>
      <c r="I33343" s="180"/>
      <c r="L33343" s="181"/>
      <c r="M33343" s="180"/>
      <c r="N33343" s="180"/>
      <c r="O33343" s="180"/>
    </row>
    <row r="33344" spans="8:15" s="179" customFormat="1" x14ac:dyDescent="0.2">
      <c r="H33344" s="180"/>
      <c r="I33344" s="180"/>
      <c r="L33344" s="181"/>
      <c r="M33344" s="180"/>
      <c r="N33344" s="180"/>
      <c r="O33344" s="180"/>
    </row>
    <row r="33345" spans="8:15" s="179" customFormat="1" x14ac:dyDescent="0.2">
      <c r="H33345" s="180"/>
      <c r="I33345" s="180"/>
      <c r="L33345" s="181"/>
      <c r="M33345" s="180"/>
      <c r="N33345" s="180"/>
      <c r="O33345" s="180"/>
    </row>
    <row r="33346" spans="8:15" s="179" customFormat="1" x14ac:dyDescent="0.2">
      <c r="H33346" s="180"/>
      <c r="I33346" s="180"/>
      <c r="L33346" s="181"/>
      <c r="M33346" s="180"/>
      <c r="N33346" s="180"/>
      <c r="O33346" s="180"/>
    </row>
    <row r="33347" spans="8:15" s="179" customFormat="1" x14ac:dyDescent="0.2">
      <c r="H33347" s="180"/>
      <c r="I33347" s="180"/>
      <c r="L33347" s="181"/>
      <c r="M33347" s="180"/>
      <c r="N33347" s="180"/>
      <c r="O33347" s="180"/>
    </row>
    <row r="33348" spans="8:15" s="179" customFormat="1" x14ac:dyDescent="0.2">
      <c r="H33348" s="180"/>
      <c r="I33348" s="180"/>
      <c r="L33348" s="181"/>
      <c r="M33348" s="180"/>
      <c r="N33348" s="180"/>
      <c r="O33348" s="180"/>
    </row>
    <row r="33349" spans="8:15" s="179" customFormat="1" x14ac:dyDescent="0.2">
      <c r="H33349" s="180"/>
      <c r="I33349" s="180"/>
      <c r="L33349" s="181"/>
      <c r="M33349" s="180"/>
      <c r="N33349" s="180"/>
      <c r="O33349" s="180"/>
    </row>
    <row r="33350" spans="8:15" s="179" customFormat="1" x14ac:dyDescent="0.2">
      <c r="H33350" s="180"/>
      <c r="I33350" s="180"/>
      <c r="L33350" s="181"/>
      <c r="M33350" s="180"/>
      <c r="N33350" s="180"/>
      <c r="O33350" s="180"/>
    </row>
    <row r="33351" spans="8:15" s="179" customFormat="1" x14ac:dyDescent="0.2">
      <c r="H33351" s="180"/>
      <c r="I33351" s="180"/>
      <c r="L33351" s="181"/>
      <c r="M33351" s="180"/>
      <c r="N33351" s="180"/>
      <c r="O33351" s="180"/>
    </row>
    <row r="33352" spans="8:15" s="179" customFormat="1" x14ac:dyDescent="0.2">
      <c r="H33352" s="180"/>
      <c r="I33352" s="180"/>
      <c r="L33352" s="181"/>
      <c r="M33352" s="180"/>
      <c r="N33352" s="180"/>
      <c r="O33352" s="180"/>
    </row>
    <row r="33353" spans="8:15" s="179" customFormat="1" x14ac:dyDescent="0.2">
      <c r="H33353" s="180"/>
      <c r="I33353" s="180"/>
      <c r="L33353" s="181"/>
      <c r="M33353" s="180"/>
      <c r="N33353" s="180"/>
      <c r="O33353" s="180"/>
    </row>
    <row r="33354" spans="8:15" s="179" customFormat="1" x14ac:dyDescent="0.2">
      <c r="H33354" s="180"/>
      <c r="I33354" s="180"/>
      <c r="L33354" s="181"/>
      <c r="M33354" s="180"/>
      <c r="N33354" s="180"/>
      <c r="O33354" s="180"/>
    </row>
    <row r="33355" spans="8:15" s="179" customFormat="1" x14ac:dyDescent="0.2">
      <c r="H33355" s="180"/>
      <c r="I33355" s="180"/>
      <c r="L33355" s="181"/>
      <c r="M33355" s="180"/>
      <c r="N33355" s="180"/>
      <c r="O33355" s="180"/>
    </row>
    <row r="33356" spans="8:15" s="179" customFormat="1" x14ac:dyDescent="0.2">
      <c r="H33356" s="180"/>
      <c r="I33356" s="180"/>
      <c r="L33356" s="181"/>
      <c r="M33356" s="180"/>
      <c r="N33356" s="180"/>
      <c r="O33356" s="180"/>
    </row>
    <row r="33357" spans="8:15" s="179" customFormat="1" x14ac:dyDescent="0.2">
      <c r="H33357" s="180"/>
      <c r="I33357" s="180"/>
      <c r="L33357" s="181"/>
      <c r="M33357" s="180"/>
      <c r="N33357" s="180"/>
      <c r="O33357" s="180"/>
    </row>
    <row r="33358" spans="8:15" s="179" customFormat="1" x14ac:dyDescent="0.2">
      <c r="H33358" s="180"/>
      <c r="I33358" s="180"/>
      <c r="L33358" s="181"/>
      <c r="M33358" s="180"/>
      <c r="N33358" s="180"/>
      <c r="O33358" s="180"/>
    </row>
    <row r="33359" spans="8:15" s="179" customFormat="1" x14ac:dyDescent="0.2">
      <c r="H33359" s="180"/>
      <c r="I33359" s="180"/>
      <c r="L33359" s="181"/>
      <c r="M33359" s="180"/>
      <c r="N33359" s="180"/>
      <c r="O33359" s="180"/>
    </row>
    <row r="33360" spans="8:15" s="179" customFormat="1" x14ac:dyDescent="0.2">
      <c r="H33360" s="180"/>
      <c r="I33360" s="180"/>
      <c r="L33360" s="181"/>
      <c r="M33360" s="180"/>
      <c r="N33360" s="180"/>
      <c r="O33360" s="180"/>
    </row>
    <row r="33361" spans="8:15" s="179" customFormat="1" x14ac:dyDescent="0.2">
      <c r="H33361" s="180"/>
      <c r="I33361" s="180"/>
      <c r="L33361" s="181"/>
      <c r="M33361" s="180"/>
      <c r="N33361" s="180"/>
      <c r="O33361" s="180"/>
    </row>
    <row r="33362" spans="8:15" s="179" customFormat="1" x14ac:dyDescent="0.2">
      <c r="H33362" s="180"/>
      <c r="I33362" s="180"/>
      <c r="L33362" s="181"/>
      <c r="M33362" s="180"/>
      <c r="N33362" s="180"/>
      <c r="O33362" s="180"/>
    </row>
    <row r="33363" spans="8:15" s="179" customFormat="1" x14ac:dyDescent="0.2">
      <c r="H33363" s="180"/>
      <c r="I33363" s="180"/>
      <c r="L33363" s="181"/>
      <c r="M33363" s="180"/>
      <c r="N33363" s="180"/>
      <c r="O33363" s="180"/>
    </row>
    <row r="33364" spans="8:15" s="179" customFormat="1" x14ac:dyDescent="0.2">
      <c r="H33364" s="180"/>
      <c r="I33364" s="180"/>
      <c r="L33364" s="181"/>
      <c r="M33364" s="180"/>
      <c r="N33364" s="180"/>
      <c r="O33364" s="180"/>
    </row>
    <row r="33365" spans="8:15" s="179" customFormat="1" x14ac:dyDescent="0.2">
      <c r="H33365" s="180"/>
      <c r="I33365" s="180"/>
      <c r="L33365" s="181"/>
      <c r="M33365" s="180"/>
      <c r="N33365" s="180"/>
      <c r="O33365" s="180"/>
    </row>
    <row r="33366" spans="8:15" s="179" customFormat="1" x14ac:dyDescent="0.2">
      <c r="H33366" s="180"/>
      <c r="I33366" s="180"/>
      <c r="L33366" s="181"/>
      <c r="M33366" s="180"/>
      <c r="N33366" s="180"/>
      <c r="O33366" s="180"/>
    </row>
    <row r="33367" spans="8:15" s="179" customFormat="1" x14ac:dyDescent="0.2">
      <c r="H33367" s="180"/>
      <c r="I33367" s="180"/>
      <c r="L33367" s="181"/>
      <c r="M33367" s="180"/>
      <c r="N33367" s="180"/>
      <c r="O33367" s="180"/>
    </row>
    <row r="33368" spans="8:15" s="179" customFormat="1" x14ac:dyDescent="0.2">
      <c r="H33368" s="180"/>
      <c r="I33368" s="180"/>
      <c r="L33368" s="181"/>
      <c r="M33368" s="180"/>
      <c r="N33368" s="180"/>
      <c r="O33368" s="180"/>
    </row>
    <row r="33369" spans="8:15" s="179" customFormat="1" x14ac:dyDescent="0.2">
      <c r="H33369" s="180"/>
      <c r="I33369" s="180"/>
      <c r="L33369" s="181"/>
      <c r="M33369" s="180"/>
      <c r="N33369" s="180"/>
      <c r="O33369" s="180"/>
    </row>
    <row r="33370" spans="8:15" s="179" customFormat="1" x14ac:dyDescent="0.2">
      <c r="H33370" s="180"/>
      <c r="I33370" s="180"/>
      <c r="L33370" s="181"/>
      <c r="M33370" s="180"/>
      <c r="N33370" s="180"/>
      <c r="O33370" s="180"/>
    </row>
    <row r="33371" spans="8:15" s="179" customFormat="1" x14ac:dyDescent="0.2">
      <c r="H33371" s="180"/>
      <c r="I33371" s="180"/>
      <c r="L33371" s="181"/>
      <c r="M33371" s="180"/>
      <c r="N33371" s="180"/>
      <c r="O33371" s="180"/>
    </row>
    <row r="33372" spans="8:15" s="179" customFormat="1" x14ac:dyDescent="0.2">
      <c r="H33372" s="180"/>
      <c r="I33372" s="180"/>
      <c r="L33372" s="181"/>
      <c r="M33372" s="180"/>
      <c r="N33372" s="180"/>
      <c r="O33372" s="180"/>
    </row>
    <row r="33373" spans="8:15" s="179" customFormat="1" x14ac:dyDescent="0.2">
      <c r="H33373" s="180"/>
      <c r="I33373" s="180"/>
      <c r="L33373" s="181"/>
      <c r="M33373" s="180"/>
      <c r="N33373" s="180"/>
      <c r="O33373" s="180"/>
    </row>
    <row r="33374" spans="8:15" s="179" customFormat="1" x14ac:dyDescent="0.2">
      <c r="H33374" s="180"/>
      <c r="I33374" s="180"/>
      <c r="L33374" s="181"/>
      <c r="M33374" s="180"/>
      <c r="N33374" s="180"/>
      <c r="O33374" s="180"/>
    </row>
    <row r="33375" spans="8:15" s="179" customFormat="1" x14ac:dyDescent="0.2">
      <c r="H33375" s="180"/>
      <c r="I33375" s="180"/>
      <c r="L33375" s="181"/>
      <c r="M33375" s="180"/>
      <c r="N33375" s="180"/>
      <c r="O33375" s="180"/>
    </row>
    <row r="33376" spans="8:15" s="179" customFormat="1" x14ac:dyDescent="0.2">
      <c r="H33376" s="180"/>
      <c r="I33376" s="180"/>
      <c r="L33376" s="181"/>
      <c r="M33376" s="180"/>
      <c r="N33376" s="180"/>
      <c r="O33376" s="180"/>
    </row>
    <row r="33377" spans="8:15" s="179" customFormat="1" x14ac:dyDescent="0.2">
      <c r="H33377" s="180"/>
      <c r="I33377" s="180"/>
      <c r="L33377" s="181"/>
      <c r="M33377" s="180"/>
      <c r="N33377" s="180"/>
      <c r="O33377" s="180"/>
    </row>
    <row r="33378" spans="8:15" s="179" customFormat="1" x14ac:dyDescent="0.2">
      <c r="H33378" s="180"/>
      <c r="I33378" s="180"/>
      <c r="L33378" s="181"/>
      <c r="M33378" s="180"/>
      <c r="N33378" s="180"/>
      <c r="O33378" s="180"/>
    </row>
    <row r="33379" spans="8:15" s="179" customFormat="1" x14ac:dyDescent="0.2">
      <c r="H33379" s="180"/>
      <c r="I33379" s="180"/>
      <c r="L33379" s="181"/>
      <c r="M33379" s="180"/>
      <c r="N33379" s="180"/>
      <c r="O33379" s="180"/>
    </row>
    <row r="33380" spans="8:15" s="179" customFormat="1" x14ac:dyDescent="0.2">
      <c r="H33380" s="180"/>
      <c r="I33380" s="180"/>
      <c r="L33380" s="181"/>
      <c r="M33380" s="180"/>
      <c r="N33380" s="180"/>
      <c r="O33380" s="180"/>
    </row>
    <row r="33381" spans="8:15" s="179" customFormat="1" x14ac:dyDescent="0.2">
      <c r="H33381" s="180"/>
      <c r="I33381" s="180"/>
      <c r="L33381" s="181"/>
      <c r="M33381" s="180"/>
      <c r="N33381" s="180"/>
      <c r="O33381" s="180"/>
    </row>
    <row r="33382" spans="8:15" s="179" customFormat="1" x14ac:dyDescent="0.2">
      <c r="H33382" s="180"/>
      <c r="I33382" s="180"/>
      <c r="L33382" s="181"/>
      <c r="M33382" s="180"/>
      <c r="N33382" s="180"/>
      <c r="O33382" s="180"/>
    </row>
    <row r="33383" spans="8:15" s="179" customFormat="1" x14ac:dyDescent="0.2">
      <c r="H33383" s="180"/>
      <c r="I33383" s="180"/>
      <c r="L33383" s="181"/>
      <c r="M33383" s="180"/>
      <c r="N33383" s="180"/>
      <c r="O33383" s="180"/>
    </row>
    <row r="33384" spans="8:15" s="179" customFormat="1" x14ac:dyDescent="0.2">
      <c r="H33384" s="180"/>
      <c r="I33384" s="180"/>
      <c r="L33384" s="181"/>
      <c r="M33384" s="180"/>
      <c r="N33384" s="180"/>
      <c r="O33384" s="180"/>
    </row>
    <row r="33385" spans="8:15" s="179" customFormat="1" x14ac:dyDescent="0.2">
      <c r="H33385" s="180"/>
      <c r="I33385" s="180"/>
      <c r="L33385" s="181"/>
      <c r="M33385" s="180"/>
      <c r="N33385" s="180"/>
      <c r="O33385" s="180"/>
    </row>
    <row r="33386" spans="8:15" s="179" customFormat="1" x14ac:dyDescent="0.2">
      <c r="H33386" s="180"/>
      <c r="I33386" s="180"/>
      <c r="L33386" s="181"/>
      <c r="M33386" s="180"/>
      <c r="N33386" s="180"/>
      <c r="O33386" s="180"/>
    </row>
    <row r="33387" spans="8:15" s="179" customFormat="1" x14ac:dyDescent="0.2">
      <c r="H33387" s="180"/>
      <c r="I33387" s="180"/>
      <c r="L33387" s="181"/>
      <c r="M33387" s="180"/>
      <c r="N33387" s="180"/>
      <c r="O33387" s="180"/>
    </row>
    <row r="33388" spans="8:15" s="179" customFormat="1" x14ac:dyDescent="0.2">
      <c r="H33388" s="180"/>
      <c r="I33388" s="180"/>
      <c r="L33388" s="181"/>
      <c r="M33388" s="180"/>
      <c r="N33388" s="180"/>
      <c r="O33388" s="180"/>
    </row>
    <row r="33389" spans="8:15" s="179" customFormat="1" x14ac:dyDescent="0.2">
      <c r="H33389" s="180"/>
      <c r="I33389" s="180"/>
      <c r="L33389" s="181"/>
      <c r="M33389" s="180"/>
      <c r="N33389" s="180"/>
      <c r="O33389" s="180"/>
    </row>
    <row r="33390" spans="8:15" s="179" customFormat="1" x14ac:dyDescent="0.2">
      <c r="H33390" s="180"/>
      <c r="I33390" s="180"/>
      <c r="L33390" s="181"/>
      <c r="M33390" s="180"/>
      <c r="N33390" s="180"/>
      <c r="O33390" s="180"/>
    </row>
    <row r="33391" spans="8:15" s="179" customFormat="1" x14ac:dyDescent="0.2">
      <c r="H33391" s="180"/>
      <c r="I33391" s="180"/>
      <c r="L33391" s="181"/>
      <c r="M33391" s="180"/>
      <c r="N33391" s="180"/>
      <c r="O33391" s="180"/>
    </row>
    <row r="33392" spans="8:15" s="179" customFormat="1" x14ac:dyDescent="0.2">
      <c r="H33392" s="180"/>
      <c r="I33392" s="180"/>
      <c r="L33392" s="181"/>
      <c r="M33392" s="180"/>
      <c r="N33392" s="180"/>
      <c r="O33392" s="180"/>
    </row>
    <row r="33393" spans="8:15" s="179" customFormat="1" x14ac:dyDescent="0.2">
      <c r="H33393" s="180"/>
      <c r="I33393" s="180"/>
      <c r="L33393" s="181"/>
      <c r="M33393" s="180"/>
      <c r="N33393" s="180"/>
      <c r="O33393" s="180"/>
    </row>
    <row r="33394" spans="8:15" s="179" customFormat="1" x14ac:dyDescent="0.2">
      <c r="H33394" s="180"/>
      <c r="I33394" s="180"/>
      <c r="L33394" s="181"/>
      <c r="M33394" s="180"/>
      <c r="N33394" s="180"/>
      <c r="O33394" s="180"/>
    </row>
    <row r="33395" spans="8:15" s="179" customFormat="1" x14ac:dyDescent="0.2">
      <c r="H33395" s="180"/>
      <c r="I33395" s="180"/>
      <c r="L33395" s="181"/>
      <c r="M33395" s="180"/>
      <c r="N33395" s="180"/>
      <c r="O33395" s="180"/>
    </row>
    <row r="33396" spans="8:15" s="179" customFormat="1" x14ac:dyDescent="0.2">
      <c r="H33396" s="180"/>
      <c r="I33396" s="180"/>
      <c r="L33396" s="181"/>
      <c r="M33396" s="180"/>
      <c r="N33396" s="180"/>
      <c r="O33396" s="180"/>
    </row>
    <row r="33397" spans="8:15" s="179" customFormat="1" x14ac:dyDescent="0.2">
      <c r="H33397" s="180"/>
      <c r="I33397" s="180"/>
      <c r="L33397" s="181"/>
      <c r="M33397" s="180"/>
      <c r="N33397" s="180"/>
      <c r="O33397" s="180"/>
    </row>
    <row r="33398" spans="8:15" s="179" customFormat="1" x14ac:dyDescent="0.2">
      <c r="H33398" s="180"/>
      <c r="I33398" s="180"/>
      <c r="L33398" s="181"/>
      <c r="M33398" s="180"/>
      <c r="N33398" s="180"/>
      <c r="O33398" s="180"/>
    </row>
    <row r="33399" spans="8:15" s="179" customFormat="1" x14ac:dyDescent="0.2">
      <c r="H33399" s="180"/>
      <c r="I33399" s="180"/>
      <c r="L33399" s="181"/>
      <c r="M33399" s="180"/>
      <c r="N33399" s="180"/>
      <c r="O33399" s="180"/>
    </row>
    <row r="33400" spans="8:15" s="179" customFormat="1" x14ac:dyDescent="0.2">
      <c r="H33400" s="180"/>
      <c r="I33400" s="180"/>
      <c r="L33400" s="181"/>
      <c r="M33400" s="180"/>
      <c r="N33400" s="180"/>
      <c r="O33400" s="180"/>
    </row>
    <row r="33401" spans="8:15" s="179" customFormat="1" x14ac:dyDescent="0.2">
      <c r="H33401" s="180"/>
      <c r="I33401" s="180"/>
      <c r="L33401" s="181"/>
      <c r="M33401" s="180"/>
      <c r="N33401" s="180"/>
      <c r="O33401" s="180"/>
    </row>
    <row r="33402" spans="8:15" s="179" customFormat="1" x14ac:dyDescent="0.2">
      <c r="H33402" s="180"/>
      <c r="I33402" s="180"/>
      <c r="L33402" s="181"/>
      <c r="M33402" s="180"/>
      <c r="N33402" s="180"/>
      <c r="O33402" s="180"/>
    </row>
    <row r="33403" spans="8:15" s="179" customFormat="1" x14ac:dyDescent="0.2">
      <c r="H33403" s="180"/>
      <c r="I33403" s="180"/>
      <c r="L33403" s="181"/>
      <c r="M33403" s="180"/>
      <c r="N33403" s="180"/>
      <c r="O33403" s="180"/>
    </row>
    <row r="33404" spans="8:15" s="179" customFormat="1" x14ac:dyDescent="0.2">
      <c r="H33404" s="180"/>
      <c r="I33404" s="180"/>
      <c r="L33404" s="181"/>
      <c r="M33404" s="180"/>
      <c r="N33404" s="180"/>
      <c r="O33404" s="180"/>
    </row>
    <row r="33405" spans="8:15" s="179" customFormat="1" x14ac:dyDescent="0.2">
      <c r="H33405" s="180"/>
      <c r="I33405" s="180"/>
      <c r="L33405" s="181"/>
      <c r="M33405" s="180"/>
      <c r="N33405" s="180"/>
      <c r="O33405" s="180"/>
    </row>
    <row r="33406" spans="8:15" s="179" customFormat="1" x14ac:dyDescent="0.2">
      <c r="H33406" s="180"/>
      <c r="I33406" s="180"/>
      <c r="L33406" s="181"/>
      <c r="M33406" s="180"/>
      <c r="N33406" s="180"/>
      <c r="O33406" s="180"/>
    </row>
    <row r="33407" spans="8:15" s="179" customFormat="1" x14ac:dyDescent="0.2">
      <c r="H33407" s="180"/>
      <c r="I33407" s="180"/>
      <c r="L33407" s="181"/>
      <c r="M33407" s="180"/>
      <c r="N33407" s="180"/>
      <c r="O33407" s="180"/>
    </row>
    <row r="33408" spans="8:15" s="179" customFormat="1" x14ac:dyDescent="0.2">
      <c r="H33408" s="180"/>
      <c r="I33408" s="180"/>
      <c r="L33408" s="181"/>
      <c r="M33408" s="180"/>
      <c r="N33408" s="180"/>
      <c r="O33408" s="180"/>
    </row>
    <row r="33409" spans="8:15" s="179" customFormat="1" x14ac:dyDescent="0.2">
      <c r="H33409" s="180"/>
      <c r="I33409" s="180"/>
      <c r="L33409" s="181"/>
      <c r="M33409" s="180"/>
      <c r="N33409" s="180"/>
      <c r="O33409" s="180"/>
    </row>
    <row r="33410" spans="8:15" s="179" customFormat="1" x14ac:dyDescent="0.2">
      <c r="H33410" s="180"/>
      <c r="I33410" s="180"/>
      <c r="L33410" s="181"/>
      <c r="M33410" s="180"/>
      <c r="N33410" s="180"/>
      <c r="O33410" s="180"/>
    </row>
    <row r="33411" spans="8:15" s="179" customFormat="1" x14ac:dyDescent="0.2">
      <c r="H33411" s="180"/>
      <c r="I33411" s="180"/>
      <c r="L33411" s="181"/>
      <c r="M33411" s="180"/>
      <c r="N33411" s="180"/>
      <c r="O33411" s="180"/>
    </row>
    <row r="33412" spans="8:15" s="179" customFormat="1" x14ac:dyDescent="0.2">
      <c r="H33412" s="180"/>
      <c r="I33412" s="180"/>
      <c r="L33412" s="181"/>
      <c r="M33412" s="180"/>
      <c r="N33412" s="180"/>
      <c r="O33412" s="180"/>
    </row>
    <row r="33413" spans="8:15" s="179" customFormat="1" x14ac:dyDescent="0.2">
      <c r="H33413" s="180"/>
      <c r="I33413" s="180"/>
      <c r="L33413" s="181"/>
      <c r="M33413" s="180"/>
      <c r="N33413" s="180"/>
      <c r="O33413" s="180"/>
    </row>
    <row r="33414" spans="8:15" s="179" customFormat="1" x14ac:dyDescent="0.2">
      <c r="H33414" s="180"/>
      <c r="I33414" s="180"/>
      <c r="L33414" s="181"/>
      <c r="M33414" s="180"/>
      <c r="N33414" s="180"/>
      <c r="O33414" s="180"/>
    </row>
    <row r="33415" spans="8:15" s="179" customFormat="1" x14ac:dyDescent="0.2">
      <c r="H33415" s="180"/>
      <c r="I33415" s="180"/>
      <c r="L33415" s="181"/>
      <c r="M33415" s="180"/>
      <c r="N33415" s="180"/>
      <c r="O33415" s="180"/>
    </row>
    <row r="33416" spans="8:15" s="179" customFormat="1" x14ac:dyDescent="0.2">
      <c r="H33416" s="180"/>
      <c r="I33416" s="180"/>
      <c r="L33416" s="181"/>
      <c r="M33416" s="180"/>
      <c r="N33416" s="180"/>
      <c r="O33416" s="180"/>
    </row>
    <row r="33417" spans="8:15" s="179" customFormat="1" x14ac:dyDescent="0.2">
      <c r="H33417" s="180"/>
      <c r="I33417" s="180"/>
      <c r="L33417" s="181"/>
      <c r="M33417" s="180"/>
      <c r="N33417" s="180"/>
      <c r="O33417" s="180"/>
    </row>
    <row r="33418" spans="8:15" s="179" customFormat="1" x14ac:dyDescent="0.2">
      <c r="H33418" s="180"/>
      <c r="I33418" s="180"/>
      <c r="L33418" s="181"/>
      <c r="M33418" s="180"/>
      <c r="N33418" s="180"/>
      <c r="O33418" s="180"/>
    </row>
    <row r="33419" spans="8:15" s="179" customFormat="1" x14ac:dyDescent="0.2">
      <c r="H33419" s="180"/>
      <c r="I33419" s="180"/>
      <c r="L33419" s="181"/>
      <c r="M33419" s="180"/>
      <c r="N33419" s="180"/>
      <c r="O33419" s="180"/>
    </row>
    <row r="33420" spans="8:15" s="179" customFormat="1" x14ac:dyDescent="0.2">
      <c r="H33420" s="180"/>
      <c r="I33420" s="180"/>
      <c r="L33420" s="181"/>
      <c r="M33420" s="180"/>
      <c r="N33420" s="180"/>
      <c r="O33420" s="180"/>
    </row>
    <row r="33421" spans="8:15" s="179" customFormat="1" x14ac:dyDescent="0.2">
      <c r="H33421" s="180"/>
      <c r="I33421" s="180"/>
      <c r="L33421" s="181"/>
      <c r="M33421" s="180"/>
      <c r="N33421" s="180"/>
      <c r="O33421" s="180"/>
    </row>
    <row r="33422" spans="8:15" s="179" customFormat="1" x14ac:dyDescent="0.2">
      <c r="H33422" s="180"/>
      <c r="I33422" s="180"/>
      <c r="L33422" s="181"/>
      <c r="M33422" s="180"/>
      <c r="N33422" s="180"/>
      <c r="O33422" s="180"/>
    </row>
    <row r="33423" spans="8:15" s="179" customFormat="1" x14ac:dyDescent="0.2">
      <c r="H33423" s="180"/>
      <c r="I33423" s="180"/>
      <c r="L33423" s="181"/>
      <c r="M33423" s="180"/>
      <c r="N33423" s="180"/>
      <c r="O33423" s="180"/>
    </row>
    <row r="33424" spans="8:15" s="179" customFormat="1" x14ac:dyDescent="0.2">
      <c r="H33424" s="180"/>
      <c r="I33424" s="180"/>
      <c r="L33424" s="181"/>
      <c r="M33424" s="180"/>
      <c r="N33424" s="180"/>
      <c r="O33424" s="180"/>
    </row>
    <row r="33425" spans="8:15" s="179" customFormat="1" x14ac:dyDescent="0.2">
      <c r="H33425" s="180"/>
      <c r="I33425" s="180"/>
      <c r="L33425" s="181"/>
      <c r="M33425" s="180"/>
      <c r="N33425" s="180"/>
      <c r="O33425" s="180"/>
    </row>
    <row r="33426" spans="8:15" s="179" customFormat="1" x14ac:dyDescent="0.2">
      <c r="H33426" s="180"/>
      <c r="I33426" s="180"/>
      <c r="L33426" s="181"/>
      <c r="M33426" s="180"/>
      <c r="N33426" s="180"/>
      <c r="O33426" s="180"/>
    </row>
    <row r="33427" spans="8:15" s="179" customFormat="1" x14ac:dyDescent="0.2">
      <c r="H33427" s="180"/>
      <c r="I33427" s="180"/>
      <c r="L33427" s="181"/>
      <c r="M33427" s="180"/>
      <c r="N33427" s="180"/>
      <c r="O33427" s="180"/>
    </row>
    <row r="33428" spans="8:15" s="179" customFormat="1" x14ac:dyDescent="0.2">
      <c r="H33428" s="180"/>
      <c r="I33428" s="180"/>
      <c r="L33428" s="181"/>
      <c r="M33428" s="180"/>
      <c r="N33428" s="180"/>
      <c r="O33428" s="180"/>
    </row>
    <row r="33429" spans="8:15" s="179" customFormat="1" x14ac:dyDescent="0.2">
      <c r="H33429" s="180"/>
      <c r="I33429" s="180"/>
      <c r="L33429" s="181"/>
      <c r="M33429" s="180"/>
      <c r="N33429" s="180"/>
      <c r="O33429" s="180"/>
    </row>
    <row r="33430" spans="8:15" s="179" customFormat="1" x14ac:dyDescent="0.2">
      <c r="H33430" s="180"/>
      <c r="I33430" s="180"/>
      <c r="L33430" s="181"/>
      <c r="M33430" s="180"/>
      <c r="N33430" s="180"/>
      <c r="O33430" s="180"/>
    </row>
    <row r="33431" spans="8:15" s="179" customFormat="1" x14ac:dyDescent="0.2">
      <c r="H33431" s="180"/>
      <c r="I33431" s="180"/>
      <c r="L33431" s="181"/>
      <c r="M33431" s="180"/>
      <c r="N33431" s="180"/>
      <c r="O33431" s="180"/>
    </row>
    <row r="33432" spans="8:15" s="179" customFormat="1" x14ac:dyDescent="0.2">
      <c r="H33432" s="180"/>
      <c r="I33432" s="180"/>
      <c r="L33432" s="181"/>
      <c r="M33432" s="180"/>
      <c r="N33432" s="180"/>
      <c r="O33432" s="180"/>
    </row>
    <row r="33433" spans="8:15" s="179" customFormat="1" x14ac:dyDescent="0.2">
      <c r="H33433" s="180"/>
      <c r="I33433" s="180"/>
      <c r="L33433" s="181"/>
      <c r="M33433" s="180"/>
      <c r="N33433" s="180"/>
      <c r="O33433" s="180"/>
    </row>
    <row r="33434" spans="8:15" s="179" customFormat="1" x14ac:dyDescent="0.2">
      <c r="H33434" s="180"/>
      <c r="I33434" s="180"/>
      <c r="L33434" s="181"/>
      <c r="M33434" s="180"/>
      <c r="N33434" s="180"/>
      <c r="O33434" s="180"/>
    </row>
    <row r="33435" spans="8:15" s="179" customFormat="1" x14ac:dyDescent="0.2">
      <c r="H33435" s="180"/>
      <c r="I33435" s="180"/>
      <c r="L33435" s="181"/>
      <c r="M33435" s="180"/>
      <c r="N33435" s="180"/>
      <c r="O33435" s="180"/>
    </row>
    <row r="33436" spans="8:15" s="179" customFormat="1" x14ac:dyDescent="0.2">
      <c r="H33436" s="180"/>
      <c r="I33436" s="180"/>
      <c r="L33436" s="181"/>
      <c r="M33436" s="180"/>
      <c r="N33436" s="180"/>
      <c r="O33436" s="180"/>
    </row>
    <row r="33437" spans="8:15" s="179" customFormat="1" x14ac:dyDescent="0.2">
      <c r="H33437" s="180"/>
      <c r="I33437" s="180"/>
      <c r="L33437" s="181"/>
      <c r="M33437" s="180"/>
      <c r="N33437" s="180"/>
      <c r="O33437" s="180"/>
    </row>
    <row r="33438" spans="8:15" s="179" customFormat="1" x14ac:dyDescent="0.2">
      <c r="H33438" s="180"/>
      <c r="I33438" s="180"/>
      <c r="L33438" s="181"/>
      <c r="M33438" s="180"/>
      <c r="N33438" s="180"/>
      <c r="O33438" s="180"/>
    </row>
    <row r="33439" spans="8:15" s="179" customFormat="1" x14ac:dyDescent="0.2">
      <c r="H33439" s="180"/>
      <c r="I33439" s="180"/>
      <c r="L33439" s="181"/>
      <c r="M33439" s="180"/>
      <c r="N33439" s="180"/>
      <c r="O33439" s="180"/>
    </row>
    <row r="33440" spans="8:15" s="179" customFormat="1" x14ac:dyDescent="0.2">
      <c r="H33440" s="180"/>
      <c r="I33440" s="180"/>
      <c r="L33440" s="181"/>
      <c r="M33440" s="180"/>
      <c r="N33440" s="180"/>
      <c r="O33440" s="180"/>
    </row>
    <row r="33441" spans="8:15" s="179" customFormat="1" x14ac:dyDescent="0.2">
      <c r="H33441" s="180"/>
      <c r="I33441" s="180"/>
      <c r="L33441" s="181"/>
      <c r="M33441" s="180"/>
      <c r="N33441" s="180"/>
      <c r="O33441" s="180"/>
    </row>
    <row r="33442" spans="8:15" s="179" customFormat="1" x14ac:dyDescent="0.2">
      <c r="H33442" s="180"/>
      <c r="I33442" s="180"/>
      <c r="L33442" s="181"/>
      <c r="M33442" s="180"/>
      <c r="N33442" s="180"/>
      <c r="O33442" s="180"/>
    </row>
    <row r="33443" spans="8:15" s="179" customFormat="1" x14ac:dyDescent="0.2">
      <c r="H33443" s="180"/>
      <c r="I33443" s="180"/>
      <c r="L33443" s="181"/>
      <c r="M33443" s="180"/>
      <c r="N33443" s="180"/>
      <c r="O33443" s="180"/>
    </row>
    <row r="33444" spans="8:15" s="179" customFormat="1" x14ac:dyDescent="0.2">
      <c r="H33444" s="180"/>
      <c r="I33444" s="180"/>
      <c r="L33444" s="181"/>
      <c r="M33444" s="180"/>
      <c r="N33444" s="180"/>
      <c r="O33444" s="180"/>
    </row>
    <row r="33445" spans="8:15" s="179" customFormat="1" x14ac:dyDescent="0.2">
      <c r="H33445" s="180"/>
      <c r="I33445" s="180"/>
      <c r="L33445" s="181"/>
      <c r="M33445" s="180"/>
      <c r="N33445" s="180"/>
      <c r="O33445" s="180"/>
    </row>
    <row r="33446" spans="8:15" s="179" customFormat="1" x14ac:dyDescent="0.2">
      <c r="H33446" s="180"/>
      <c r="I33446" s="180"/>
      <c r="L33446" s="181"/>
      <c r="M33446" s="180"/>
      <c r="N33446" s="180"/>
      <c r="O33446" s="180"/>
    </row>
    <row r="33447" spans="8:15" s="179" customFormat="1" x14ac:dyDescent="0.2">
      <c r="H33447" s="180"/>
      <c r="I33447" s="180"/>
      <c r="L33447" s="181"/>
      <c r="M33447" s="180"/>
      <c r="N33447" s="180"/>
      <c r="O33447" s="180"/>
    </row>
    <row r="33448" spans="8:15" s="179" customFormat="1" x14ac:dyDescent="0.2">
      <c r="H33448" s="180"/>
      <c r="I33448" s="180"/>
      <c r="L33448" s="181"/>
      <c r="M33448" s="180"/>
      <c r="N33448" s="180"/>
      <c r="O33448" s="180"/>
    </row>
    <row r="33449" spans="8:15" s="179" customFormat="1" x14ac:dyDescent="0.2">
      <c r="H33449" s="180"/>
      <c r="I33449" s="180"/>
      <c r="L33449" s="181"/>
      <c r="M33449" s="180"/>
      <c r="N33449" s="180"/>
      <c r="O33449" s="180"/>
    </row>
    <row r="33450" spans="8:15" s="179" customFormat="1" x14ac:dyDescent="0.2">
      <c r="H33450" s="180"/>
      <c r="I33450" s="180"/>
      <c r="L33450" s="181"/>
      <c r="M33450" s="180"/>
      <c r="N33450" s="180"/>
      <c r="O33450" s="180"/>
    </row>
    <row r="33451" spans="8:15" s="179" customFormat="1" x14ac:dyDescent="0.2">
      <c r="H33451" s="180"/>
      <c r="I33451" s="180"/>
      <c r="L33451" s="181"/>
      <c r="M33451" s="180"/>
      <c r="N33451" s="180"/>
      <c r="O33451" s="180"/>
    </row>
    <row r="33452" spans="8:15" s="179" customFormat="1" x14ac:dyDescent="0.2">
      <c r="H33452" s="180"/>
      <c r="I33452" s="180"/>
      <c r="L33452" s="181"/>
      <c r="M33452" s="180"/>
      <c r="N33452" s="180"/>
      <c r="O33452" s="180"/>
    </row>
    <row r="33453" spans="8:15" s="179" customFormat="1" x14ac:dyDescent="0.2">
      <c r="H33453" s="180"/>
      <c r="I33453" s="180"/>
      <c r="L33453" s="181"/>
      <c r="M33453" s="180"/>
      <c r="N33453" s="180"/>
      <c r="O33453" s="180"/>
    </row>
    <row r="33454" spans="8:15" s="179" customFormat="1" x14ac:dyDescent="0.2">
      <c r="H33454" s="180"/>
      <c r="I33454" s="180"/>
      <c r="L33454" s="181"/>
      <c r="M33454" s="180"/>
      <c r="N33454" s="180"/>
      <c r="O33454" s="180"/>
    </row>
    <row r="33455" spans="8:15" s="179" customFormat="1" x14ac:dyDescent="0.2">
      <c r="H33455" s="180"/>
      <c r="I33455" s="180"/>
      <c r="L33455" s="181"/>
      <c r="M33455" s="180"/>
      <c r="N33455" s="180"/>
      <c r="O33455" s="180"/>
    </row>
    <row r="33456" spans="8:15" s="179" customFormat="1" x14ac:dyDescent="0.2">
      <c r="H33456" s="180"/>
      <c r="I33456" s="180"/>
      <c r="L33456" s="181"/>
      <c r="M33456" s="180"/>
      <c r="N33456" s="180"/>
      <c r="O33456" s="180"/>
    </row>
    <row r="33457" spans="8:15" s="179" customFormat="1" x14ac:dyDescent="0.2">
      <c r="H33457" s="180"/>
      <c r="I33457" s="180"/>
      <c r="L33457" s="181"/>
      <c r="M33457" s="180"/>
      <c r="N33457" s="180"/>
      <c r="O33457" s="180"/>
    </row>
    <row r="33458" spans="8:15" s="179" customFormat="1" x14ac:dyDescent="0.2">
      <c r="H33458" s="180"/>
      <c r="I33458" s="180"/>
      <c r="L33458" s="181"/>
      <c r="M33458" s="180"/>
      <c r="N33458" s="180"/>
      <c r="O33458" s="180"/>
    </row>
    <row r="33459" spans="8:15" s="179" customFormat="1" x14ac:dyDescent="0.2">
      <c r="H33459" s="180"/>
      <c r="I33459" s="180"/>
      <c r="L33459" s="181"/>
      <c r="M33459" s="180"/>
      <c r="N33459" s="180"/>
      <c r="O33459" s="180"/>
    </row>
    <row r="33460" spans="8:15" s="179" customFormat="1" x14ac:dyDescent="0.2">
      <c r="H33460" s="180"/>
      <c r="I33460" s="180"/>
      <c r="L33460" s="181"/>
      <c r="M33460" s="180"/>
      <c r="N33460" s="180"/>
      <c r="O33460" s="180"/>
    </row>
    <row r="33461" spans="8:15" s="179" customFormat="1" x14ac:dyDescent="0.2">
      <c r="H33461" s="180"/>
      <c r="I33461" s="180"/>
      <c r="L33461" s="181"/>
      <c r="M33461" s="180"/>
      <c r="N33461" s="180"/>
      <c r="O33461" s="180"/>
    </row>
    <row r="33462" spans="8:15" s="179" customFormat="1" x14ac:dyDescent="0.2">
      <c r="H33462" s="180"/>
      <c r="I33462" s="180"/>
      <c r="L33462" s="181"/>
      <c r="M33462" s="180"/>
      <c r="N33462" s="180"/>
      <c r="O33462" s="180"/>
    </row>
    <row r="33463" spans="8:15" s="179" customFormat="1" x14ac:dyDescent="0.2">
      <c r="H33463" s="180"/>
      <c r="I33463" s="180"/>
      <c r="L33463" s="181"/>
      <c r="M33463" s="180"/>
      <c r="N33463" s="180"/>
      <c r="O33463" s="180"/>
    </row>
    <row r="33464" spans="8:15" s="179" customFormat="1" x14ac:dyDescent="0.2">
      <c r="H33464" s="180"/>
      <c r="I33464" s="180"/>
      <c r="L33464" s="181"/>
      <c r="M33464" s="180"/>
      <c r="N33464" s="180"/>
      <c r="O33464" s="180"/>
    </row>
    <row r="33465" spans="8:15" s="179" customFormat="1" x14ac:dyDescent="0.2">
      <c r="H33465" s="180"/>
      <c r="I33465" s="180"/>
      <c r="L33465" s="181"/>
      <c r="M33465" s="180"/>
      <c r="N33465" s="180"/>
      <c r="O33465" s="180"/>
    </row>
    <row r="33466" spans="8:15" s="179" customFormat="1" x14ac:dyDescent="0.2">
      <c r="H33466" s="180"/>
      <c r="I33466" s="180"/>
      <c r="L33466" s="181"/>
      <c r="M33466" s="180"/>
      <c r="N33466" s="180"/>
      <c r="O33466" s="180"/>
    </row>
    <row r="33467" spans="8:15" s="179" customFormat="1" x14ac:dyDescent="0.2">
      <c r="H33467" s="180"/>
      <c r="I33467" s="180"/>
      <c r="L33467" s="181"/>
      <c r="M33467" s="180"/>
      <c r="N33467" s="180"/>
      <c r="O33467" s="180"/>
    </row>
    <row r="33468" spans="8:15" s="179" customFormat="1" x14ac:dyDescent="0.2">
      <c r="H33468" s="180"/>
      <c r="I33468" s="180"/>
      <c r="L33468" s="181"/>
      <c r="M33468" s="180"/>
      <c r="N33468" s="180"/>
      <c r="O33468" s="180"/>
    </row>
    <row r="33469" spans="8:15" s="179" customFormat="1" x14ac:dyDescent="0.2">
      <c r="H33469" s="180"/>
      <c r="I33469" s="180"/>
      <c r="L33469" s="181"/>
      <c r="M33469" s="180"/>
      <c r="N33469" s="180"/>
      <c r="O33469" s="180"/>
    </row>
    <row r="33470" spans="8:15" s="179" customFormat="1" x14ac:dyDescent="0.2">
      <c r="H33470" s="180"/>
      <c r="I33470" s="180"/>
      <c r="L33470" s="181"/>
      <c r="M33470" s="180"/>
      <c r="N33470" s="180"/>
      <c r="O33470" s="180"/>
    </row>
    <row r="33471" spans="8:15" s="179" customFormat="1" x14ac:dyDescent="0.2">
      <c r="H33471" s="180"/>
      <c r="I33471" s="180"/>
      <c r="L33471" s="181"/>
      <c r="M33471" s="180"/>
      <c r="N33471" s="180"/>
      <c r="O33471" s="180"/>
    </row>
    <row r="33472" spans="8:15" s="179" customFormat="1" x14ac:dyDescent="0.2">
      <c r="H33472" s="180"/>
      <c r="I33472" s="180"/>
      <c r="L33472" s="181"/>
      <c r="M33472" s="180"/>
      <c r="N33472" s="180"/>
      <c r="O33472" s="180"/>
    </row>
    <row r="33473" spans="8:15" s="179" customFormat="1" x14ac:dyDescent="0.2">
      <c r="H33473" s="180"/>
      <c r="I33473" s="180"/>
      <c r="L33473" s="181"/>
      <c r="M33473" s="180"/>
      <c r="N33473" s="180"/>
      <c r="O33473" s="180"/>
    </row>
    <row r="33474" spans="8:15" s="179" customFormat="1" x14ac:dyDescent="0.2">
      <c r="H33474" s="180"/>
      <c r="I33474" s="180"/>
      <c r="L33474" s="181"/>
      <c r="M33474" s="180"/>
      <c r="N33474" s="180"/>
      <c r="O33474" s="180"/>
    </row>
    <row r="33475" spans="8:15" s="179" customFormat="1" x14ac:dyDescent="0.2">
      <c r="H33475" s="180"/>
      <c r="I33475" s="180"/>
      <c r="L33475" s="181"/>
      <c r="M33475" s="180"/>
      <c r="N33475" s="180"/>
      <c r="O33475" s="180"/>
    </row>
    <row r="33476" spans="8:15" s="179" customFormat="1" x14ac:dyDescent="0.2">
      <c r="H33476" s="180"/>
      <c r="I33476" s="180"/>
      <c r="L33476" s="181"/>
      <c r="M33476" s="180"/>
      <c r="N33476" s="180"/>
      <c r="O33476" s="180"/>
    </row>
    <row r="33477" spans="8:15" s="179" customFormat="1" x14ac:dyDescent="0.2">
      <c r="H33477" s="180"/>
      <c r="I33477" s="180"/>
      <c r="L33477" s="181"/>
      <c r="M33477" s="180"/>
      <c r="N33477" s="180"/>
      <c r="O33477" s="180"/>
    </row>
    <row r="33478" spans="8:15" s="179" customFormat="1" x14ac:dyDescent="0.2">
      <c r="H33478" s="180"/>
      <c r="I33478" s="180"/>
      <c r="L33478" s="181"/>
      <c r="M33478" s="180"/>
      <c r="N33478" s="180"/>
      <c r="O33478" s="180"/>
    </row>
    <row r="33479" spans="8:15" s="179" customFormat="1" x14ac:dyDescent="0.2">
      <c r="H33479" s="180"/>
      <c r="I33479" s="180"/>
      <c r="L33479" s="181"/>
      <c r="M33479" s="180"/>
      <c r="N33479" s="180"/>
      <c r="O33479" s="180"/>
    </row>
    <row r="33480" spans="8:15" s="179" customFormat="1" x14ac:dyDescent="0.2">
      <c r="H33480" s="180"/>
      <c r="I33480" s="180"/>
      <c r="L33480" s="181"/>
      <c r="M33480" s="180"/>
      <c r="N33480" s="180"/>
      <c r="O33480" s="180"/>
    </row>
    <row r="33481" spans="8:15" s="179" customFormat="1" x14ac:dyDescent="0.2">
      <c r="H33481" s="180"/>
      <c r="I33481" s="180"/>
      <c r="L33481" s="181"/>
      <c r="M33481" s="180"/>
      <c r="N33481" s="180"/>
      <c r="O33481" s="180"/>
    </row>
    <row r="33482" spans="8:15" s="179" customFormat="1" x14ac:dyDescent="0.2">
      <c r="H33482" s="180"/>
      <c r="I33482" s="180"/>
      <c r="L33482" s="181"/>
      <c r="M33482" s="180"/>
      <c r="N33482" s="180"/>
      <c r="O33482" s="180"/>
    </row>
    <row r="33483" spans="8:15" s="179" customFormat="1" x14ac:dyDescent="0.2">
      <c r="H33483" s="180"/>
      <c r="I33483" s="180"/>
      <c r="L33483" s="181"/>
      <c r="M33483" s="180"/>
      <c r="N33483" s="180"/>
      <c r="O33483" s="180"/>
    </row>
    <row r="33484" spans="8:15" s="179" customFormat="1" x14ac:dyDescent="0.2">
      <c r="H33484" s="180"/>
      <c r="I33484" s="180"/>
      <c r="L33484" s="181"/>
      <c r="M33484" s="180"/>
      <c r="N33484" s="180"/>
      <c r="O33484" s="180"/>
    </row>
    <row r="33485" spans="8:15" s="179" customFormat="1" x14ac:dyDescent="0.2">
      <c r="H33485" s="180"/>
      <c r="I33485" s="180"/>
      <c r="L33485" s="181"/>
      <c r="M33485" s="180"/>
      <c r="N33485" s="180"/>
      <c r="O33485" s="180"/>
    </row>
    <row r="33486" spans="8:15" s="179" customFormat="1" x14ac:dyDescent="0.2">
      <c r="H33486" s="180"/>
      <c r="I33486" s="180"/>
      <c r="L33486" s="181"/>
      <c r="M33486" s="180"/>
      <c r="N33486" s="180"/>
      <c r="O33486" s="180"/>
    </row>
    <row r="33487" spans="8:15" s="179" customFormat="1" x14ac:dyDescent="0.2">
      <c r="H33487" s="180"/>
      <c r="I33487" s="180"/>
      <c r="L33487" s="181"/>
      <c r="M33487" s="180"/>
      <c r="N33487" s="180"/>
      <c r="O33487" s="180"/>
    </row>
    <row r="33488" spans="8:15" s="179" customFormat="1" x14ac:dyDescent="0.2">
      <c r="H33488" s="180"/>
      <c r="I33488" s="180"/>
      <c r="L33488" s="181"/>
      <c r="M33488" s="180"/>
      <c r="N33488" s="180"/>
      <c r="O33488" s="180"/>
    </row>
    <row r="33489" spans="8:15" s="179" customFormat="1" x14ac:dyDescent="0.2">
      <c r="H33489" s="180"/>
      <c r="I33489" s="180"/>
      <c r="L33489" s="181"/>
      <c r="M33489" s="180"/>
      <c r="N33489" s="180"/>
      <c r="O33489" s="180"/>
    </row>
    <row r="33490" spans="8:15" s="179" customFormat="1" x14ac:dyDescent="0.2">
      <c r="H33490" s="180"/>
      <c r="I33490" s="180"/>
      <c r="L33490" s="181"/>
      <c r="M33490" s="180"/>
      <c r="N33490" s="180"/>
      <c r="O33490" s="180"/>
    </row>
    <row r="33491" spans="8:15" s="179" customFormat="1" x14ac:dyDescent="0.2">
      <c r="H33491" s="180"/>
      <c r="I33491" s="180"/>
      <c r="L33491" s="181"/>
      <c r="M33491" s="180"/>
      <c r="N33491" s="180"/>
      <c r="O33491" s="180"/>
    </row>
    <row r="33492" spans="8:15" s="179" customFormat="1" x14ac:dyDescent="0.2">
      <c r="H33492" s="180"/>
      <c r="I33492" s="180"/>
      <c r="L33492" s="181"/>
      <c r="M33492" s="180"/>
      <c r="N33492" s="180"/>
      <c r="O33492" s="180"/>
    </row>
    <row r="33493" spans="8:15" s="179" customFormat="1" x14ac:dyDescent="0.2">
      <c r="H33493" s="180"/>
      <c r="I33493" s="180"/>
      <c r="L33493" s="181"/>
      <c r="M33493" s="180"/>
      <c r="N33493" s="180"/>
      <c r="O33493" s="180"/>
    </row>
    <row r="33494" spans="8:15" s="179" customFormat="1" x14ac:dyDescent="0.2">
      <c r="H33494" s="180"/>
      <c r="I33494" s="180"/>
      <c r="L33494" s="181"/>
      <c r="M33494" s="180"/>
      <c r="N33494" s="180"/>
      <c r="O33494" s="180"/>
    </row>
    <row r="33495" spans="8:15" s="179" customFormat="1" x14ac:dyDescent="0.2">
      <c r="H33495" s="180"/>
      <c r="I33495" s="180"/>
      <c r="L33495" s="181"/>
      <c r="M33495" s="180"/>
      <c r="N33495" s="180"/>
      <c r="O33495" s="180"/>
    </row>
    <row r="33496" spans="8:15" s="179" customFormat="1" x14ac:dyDescent="0.2">
      <c r="H33496" s="180"/>
      <c r="I33496" s="180"/>
      <c r="L33496" s="181"/>
      <c r="M33496" s="180"/>
      <c r="N33496" s="180"/>
      <c r="O33496" s="180"/>
    </row>
    <row r="33497" spans="8:15" s="179" customFormat="1" x14ac:dyDescent="0.2">
      <c r="H33497" s="180"/>
      <c r="I33497" s="180"/>
      <c r="L33497" s="181"/>
      <c r="M33497" s="180"/>
      <c r="N33497" s="180"/>
      <c r="O33497" s="180"/>
    </row>
    <row r="33498" spans="8:15" s="179" customFormat="1" x14ac:dyDescent="0.2">
      <c r="H33498" s="180"/>
      <c r="I33498" s="180"/>
      <c r="L33498" s="181"/>
      <c r="M33498" s="180"/>
      <c r="N33498" s="180"/>
      <c r="O33498" s="180"/>
    </row>
    <row r="33499" spans="8:15" s="179" customFormat="1" x14ac:dyDescent="0.2">
      <c r="H33499" s="180"/>
      <c r="I33499" s="180"/>
      <c r="L33499" s="181"/>
      <c r="M33499" s="180"/>
      <c r="N33499" s="180"/>
      <c r="O33499" s="180"/>
    </row>
    <row r="33500" spans="8:15" s="179" customFormat="1" x14ac:dyDescent="0.2">
      <c r="H33500" s="180"/>
      <c r="I33500" s="180"/>
      <c r="L33500" s="181"/>
      <c r="M33500" s="180"/>
      <c r="N33500" s="180"/>
      <c r="O33500" s="180"/>
    </row>
    <row r="33501" spans="8:15" s="179" customFormat="1" x14ac:dyDescent="0.2">
      <c r="H33501" s="180"/>
      <c r="I33501" s="180"/>
      <c r="L33501" s="181"/>
      <c r="M33501" s="180"/>
      <c r="N33501" s="180"/>
      <c r="O33501" s="180"/>
    </row>
    <row r="33502" spans="8:15" s="179" customFormat="1" x14ac:dyDescent="0.2">
      <c r="H33502" s="180"/>
      <c r="I33502" s="180"/>
      <c r="L33502" s="181"/>
      <c r="M33502" s="180"/>
      <c r="N33502" s="180"/>
      <c r="O33502" s="180"/>
    </row>
    <row r="33503" spans="8:15" s="179" customFormat="1" x14ac:dyDescent="0.2">
      <c r="H33503" s="180"/>
      <c r="I33503" s="180"/>
      <c r="L33503" s="181"/>
      <c r="M33503" s="180"/>
      <c r="N33503" s="180"/>
      <c r="O33503" s="180"/>
    </row>
    <row r="33504" spans="8:15" s="179" customFormat="1" x14ac:dyDescent="0.2">
      <c r="H33504" s="180"/>
      <c r="I33504" s="180"/>
      <c r="L33504" s="181"/>
      <c r="M33504" s="180"/>
      <c r="N33504" s="180"/>
      <c r="O33504" s="180"/>
    </row>
    <row r="33505" spans="8:15" s="179" customFormat="1" x14ac:dyDescent="0.2">
      <c r="H33505" s="180"/>
      <c r="I33505" s="180"/>
      <c r="L33505" s="181"/>
      <c r="M33505" s="180"/>
      <c r="N33505" s="180"/>
      <c r="O33505" s="180"/>
    </row>
    <row r="33506" spans="8:15" s="179" customFormat="1" x14ac:dyDescent="0.2">
      <c r="H33506" s="180"/>
      <c r="I33506" s="180"/>
      <c r="L33506" s="181"/>
      <c r="M33506" s="180"/>
      <c r="N33506" s="180"/>
      <c r="O33506" s="180"/>
    </row>
    <row r="33507" spans="8:15" s="179" customFormat="1" x14ac:dyDescent="0.2">
      <c r="H33507" s="180"/>
      <c r="I33507" s="180"/>
      <c r="L33507" s="181"/>
      <c r="M33507" s="180"/>
      <c r="N33507" s="180"/>
      <c r="O33507" s="180"/>
    </row>
    <row r="33508" spans="8:15" s="179" customFormat="1" x14ac:dyDescent="0.2">
      <c r="H33508" s="180"/>
      <c r="I33508" s="180"/>
      <c r="L33508" s="181"/>
      <c r="M33508" s="180"/>
      <c r="N33508" s="180"/>
      <c r="O33508" s="180"/>
    </row>
    <row r="33509" spans="8:15" s="179" customFormat="1" x14ac:dyDescent="0.2">
      <c r="H33509" s="180"/>
      <c r="I33509" s="180"/>
      <c r="L33509" s="181"/>
      <c r="M33509" s="180"/>
      <c r="N33509" s="180"/>
      <c r="O33509" s="180"/>
    </row>
    <row r="33510" spans="8:15" s="179" customFormat="1" x14ac:dyDescent="0.2">
      <c r="H33510" s="180"/>
      <c r="I33510" s="180"/>
      <c r="L33510" s="181"/>
      <c r="M33510" s="180"/>
      <c r="N33510" s="180"/>
      <c r="O33510" s="180"/>
    </row>
    <row r="33511" spans="8:15" s="179" customFormat="1" x14ac:dyDescent="0.2">
      <c r="H33511" s="180"/>
      <c r="I33511" s="180"/>
      <c r="L33511" s="181"/>
      <c r="M33511" s="180"/>
      <c r="N33511" s="180"/>
      <c r="O33511" s="180"/>
    </row>
    <row r="33512" spans="8:15" s="179" customFormat="1" x14ac:dyDescent="0.2">
      <c r="H33512" s="180"/>
      <c r="I33512" s="180"/>
      <c r="L33512" s="181"/>
      <c r="M33512" s="180"/>
      <c r="N33512" s="180"/>
      <c r="O33512" s="180"/>
    </row>
    <row r="33513" spans="8:15" s="179" customFormat="1" x14ac:dyDescent="0.2">
      <c r="H33513" s="180"/>
      <c r="I33513" s="180"/>
      <c r="L33513" s="181"/>
      <c r="M33513" s="180"/>
      <c r="N33513" s="180"/>
      <c r="O33513" s="180"/>
    </row>
    <row r="33514" spans="8:15" s="179" customFormat="1" x14ac:dyDescent="0.2">
      <c r="H33514" s="180"/>
      <c r="I33514" s="180"/>
      <c r="L33514" s="181"/>
      <c r="M33514" s="180"/>
      <c r="N33514" s="180"/>
      <c r="O33514" s="180"/>
    </row>
    <row r="33515" spans="8:15" s="179" customFormat="1" x14ac:dyDescent="0.2">
      <c r="H33515" s="180"/>
      <c r="I33515" s="180"/>
      <c r="L33515" s="181"/>
      <c r="M33515" s="180"/>
      <c r="N33515" s="180"/>
      <c r="O33515" s="180"/>
    </row>
    <row r="33516" spans="8:15" s="179" customFormat="1" x14ac:dyDescent="0.2">
      <c r="H33516" s="180"/>
      <c r="I33516" s="180"/>
      <c r="L33516" s="181"/>
      <c r="M33516" s="180"/>
      <c r="N33516" s="180"/>
      <c r="O33516" s="180"/>
    </row>
    <row r="33517" spans="8:15" s="179" customFormat="1" x14ac:dyDescent="0.2">
      <c r="H33517" s="180"/>
      <c r="I33517" s="180"/>
      <c r="L33517" s="181"/>
      <c r="M33517" s="180"/>
      <c r="N33517" s="180"/>
      <c r="O33517" s="180"/>
    </row>
    <row r="33518" spans="8:15" s="179" customFormat="1" x14ac:dyDescent="0.2">
      <c r="H33518" s="180"/>
      <c r="I33518" s="180"/>
      <c r="L33518" s="181"/>
      <c r="M33518" s="180"/>
      <c r="N33518" s="180"/>
      <c r="O33518" s="180"/>
    </row>
    <row r="33519" spans="8:15" s="179" customFormat="1" x14ac:dyDescent="0.2">
      <c r="H33519" s="180"/>
      <c r="I33519" s="180"/>
      <c r="L33519" s="181"/>
      <c r="M33519" s="180"/>
      <c r="N33519" s="180"/>
      <c r="O33519" s="180"/>
    </row>
    <row r="33520" spans="8:15" s="179" customFormat="1" x14ac:dyDescent="0.2">
      <c r="H33520" s="180"/>
      <c r="I33520" s="180"/>
      <c r="L33520" s="181"/>
      <c r="M33520" s="180"/>
      <c r="N33520" s="180"/>
      <c r="O33520" s="180"/>
    </row>
    <row r="33521" spans="8:15" s="179" customFormat="1" x14ac:dyDescent="0.2">
      <c r="H33521" s="180"/>
      <c r="I33521" s="180"/>
      <c r="L33521" s="181"/>
      <c r="M33521" s="180"/>
      <c r="N33521" s="180"/>
      <c r="O33521" s="180"/>
    </row>
    <row r="33522" spans="8:15" s="179" customFormat="1" x14ac:dyDescent="0.2">
      <c r="H33522" s="180"/>
      <c r="I33522" s="180"/>
      <c r="L33522" s="181"/>
      <c r="M33522" s="180"/>
      <c r="N33522" s="180"/>
      <c r="O33522" s="180"/>
    </row>
    <row r="33523" spans="8:15" s="179" customFormat="1" x14ac:dyDescent="0.2">
      <c r="H33523" s="180"/>
      <c r="I33523" s="180"/>
      <c r="L33523" s="181"/>
      <c r="M33523" s="180"/>
      <c r="N33523" s="180"/>
      <c r="O33523" s="180"/>
    </row>
    <row r="33524" spans="8:15" s="179" customFormat="1" x14ac:dyDescent="0.2">
      <c r="H33524" s="180"/>
      <c r="I33524" s="180"/>
      <c r="L33524" s="181"/>
      <c r="M33524" s="180"/>
      <c r="N33524" s="180"/>
      <c r="O33524" s="180"/>
    </row>
    <row r="33525" spans="8:15" s="179" customFormat="1" x14ac:dyDescent="0.2">
      <c r="H33525" s="180"/>
      <c r="I33525" s="180"/>
      <c r="L33525" s="181"/>
      <c r="M33525" s="180"/>
      <c r="N33525" s="180"/>
      <c r="O33525" s="180"/>
    </row>
    <row r="33526" spans="8:15" s="179" customFormat="1" x14ac:dyDescent="0.2">
      <c r="H33526" s="180"/>
      <c r="I33526" s="180"/>
      <c r="L33526" s="181"/>
      <c r="M33526" s="180"/>
      <c r="N33526" s="180"/>
      <c r="O33526" s="180"/>
    </row>
    <row r="33527" spans="8:15" s="179" customFormat="1" x14ac:dyDescent="0.2">
      <c r="H33527" s="180"/>
      <c r="I33527" s="180"/>
      <c r="L33527" s="181"/>
      <c r="M33527" s="180"/>
      <c r="N33527" s="180"/>
      <c r="O33527" s="180"/>
    </row>
    <row r="33528" spans="8:15" s="179" customFormat="1" x14ac:dyDescent="0.2">
      <c r="H33528" s="180"/>
      <c r="I33528" s="180"/>
      <c r="L33528" s="181"/>
      <c r="M33528" s="180"/>
      <c r="N33528" s="180"/>
      <c r="O33528" s="180"/>
    </row>
    <row r="33529" spans="8:15" s="179" customFormat="1" x14ac:dyDescent="0.2">
      <c r="H33529" s="180"/>
      <c r="I33529" s="180"/>
      <c r="L33529" s="181"/>
      <c r="M33529" s="180"/>
      <c r="N33529" s="180"/>
      <c r="O33529" s="180"/>
    </row>
    <row r="33530" spans="8:15" s="179" customFormat="1" x14ac:dyDescent="0.2">
      <c r="H33530" s="180"/>
      <c r="I33530" s="180"/>
      <c r="L33530" s="181"/>
      <c r="M33530" s="180"/>
      <c r="N33530" s="180"/>
      <c r="O33530" s="180"/>
    </row>
    <row r="33531" spans="8:15" s="179" customFormat="1" x14ac:dyDescent="0.2">
      <c r="H33531" s="180"/>
      <c r="I33531" s="180"/>
      <c r="L33531" s="181"/>
      <c r="M33531" s="180"/>
      <c r="N33531" s="180"/>
      <c r="O33531" s="180"/>
    </row>
    <row r="33532" spans="8:15" s="179" customFormat="1" x14ac:dyDescent="0.2">
      <c r="H33532" s="180"/>
      <c r="I33532" s="180"/>
      <c r="L33532" s="181"/>
      <c r="M33532" s="180"/>
      <c r="N33532" s="180"/>
      <c r="O33532" s="180"/>
    </row>
    <row r="33533" spans="8:15" s="179" customFormat="1" x14ac:dyDescent="0.2">
      <c r="H33533" s="180"/>
      <c r="I33533" s="180"/>
      <c r="L33533" s="181"/>
      <c r="M33533" s="180"/>
      <c r="N33533" s="180"/>
      <c r="O33533" s="180"/>
    </row>
    <row r="33534" spans="8:15" s="179" customFormat="1" x14ac:dyDescent="0.2">
      <c r="H33534" s="180"/>
      <c r="I33534" s="180"/>
      <c r="L33534" s="181"/>
      <c r="M33534" s="180"/>
      <c r="N33534" s="180"/>
      <c r="O33534" s="180"/>
    </row>
    <row r="33535" spans="8:15" s="179" customFormat="1" x14ac:dyDescent="0.2">
      <c r="H33535" s="180"/>
      <c r="I33535" s="180"/>
      <c r="L33535" s="181"/>
      <c r="M33535" s="180"/>
      <c r="N33535" s="180"/>
      <c r="O33535" s="180"/>
    </row>
    <row r="33536" spans="8:15" s="179" customFormat="1" x14ac:dyDescent="0.2">
      <c r="H33536" s="180"/>
      <c r="I33536" s="180"/>
      <c r="L33536" s="181"/>
      <c r="M33536" s="180"/>
      <c r="N33536" s="180"/>
      <c r="O33536" s="180"/>
    </row>
    <row r="33537" spans="8:15" s="179" customFormat="1" x14ac:dyDescent="0.2">
      <c r="H33537" s="180"/>
      <c r="I33537" s="180"/>
      <c r="L33537" s="181"/>
      <c r="M33537" s="180"/>
      <c r="N33537" s="180"/>
      <c r="O33537" s="180"/>
    </row>
    <row r="33538" spans="8:15" s="179" customFormat="1" x14ac:dyDescent="0.2">
      <c r="H33538" s="180"/>
      <c r="I33538" s="180"/>
      <c r="L33538" s="181"/>
      <c r="M33538" s="180"/>
      <c r="N33538" s="180"/>
      <c r="O33538" s="180"/>
    </row>
    <row r="33539" spans="8:15" s="179" customFormat="1" x14ac:dyDescent="0.2">
      <c r="H33539" s="180"/>
      <c r="I33539" s="180"/>
      <c r="L33539" s="181"/>
      <c r="M33539" s="180"/>
      <c r="N33539" s="180"/>
      <c r="O33539" s="180"/>
    </row>
    <row r="33540" spans="8:15" s="179" customFormat="1" x14ac:dyDescent="0.2">
      <c r="H33540" s="180"/>
      <c r="I33540" s="180"/>
      <c r="L33540" s="181"/>
      <c r="M33540" s="180"/>
      <c r="N33540" s="180"/>
      <c r="O33540" s="180"/>
    </row>
    <row r="33541" spans="8:15" s="179" customFormat="1" x14ac:dyDescent="0.2">
      <c r="H33541" s="180"/>
      <c r="I33541" s="180"/>
      <c r="L33541" s="181"/>
      <c r="M33541" s="180"/>
      <c r="N33541" s="180"/>
      <c r="O33541" s="180"/>
    </row>
    <row r="33542" spans="8:15" s="179" customFormat="1" x14ac:dyDescent="0.2">
      <c r="H33542" s="180"/>
      <c r="I33542" s="180"/>
      <c r="L33542" s="181"/>
      <c r="M33542" s="180"/>
      <c r="N33542" s="180"/>
      <c r="O33542" s="180"/>
    </row>
    <row r="33543" spans="8:15" s="179" customFormat="1" x14ac:dyDescent="0.2">
      <c r="H33543" s="180"/>
      <c r="I33543" s="180"/>
      <c r="L33543" s="181"/>
      <c r="M33543" s="180"/>
      <c r="N33543" s="180"/>
      <c r="O33543" s="180"/>
    </row>
    <row r="33544" spans="8:15" s="179" customFormat="1" x14ac:dyDescent="0.2">
      <c r="H33544" s="180"/>
      <c r="I33544" s="180"/>
      <c r="L33544" s="181"/>
      <c r="M33544" s="180"/>
      <c r="N33544" s="180"/>
      <c r="O33544" s="180"/>
    </row>
    <row r="33545" spans="8:15" s="179" customFormat="1" x14ac:dyDescent="0.2">
      <c r="H33545" s="180"/>
      <c r="I33545" s="180"/>
      <c r="L33545" s="181"/>
      <c r="M33545" s="180"/>
      <c r="N33545" s="180"/>
      <c r="O33545" s="180"/>
    </row>
    <row r="33546" spans="8:15" s="179" customFormat="1" x14ac:dyDescent="0.2">
      <c r="H33546" s="180"/>
      <c r="I33546" s="180"/>
      <c r="L33546" s="181"/>
      <c r="M33546" s="180"/>
      <c r="N33546" s="180"/>
      <c r="O33546" s="180"/>
    </row>
    <row r="33547" spans="8:15" s="179" customFormat="1" x14ac:dyDescent="0.2">
      <c r="H33547" s="180"/>
      <c r="I33547" s="180"/>
      <c r="L33547" s="181"/>
      <c r="M33547" s="180"/>
      <c r="N33547" s="180"/>
      <c r="O33547" s="180"/>
    </row>
    <row r="33548" spans="8:15" s="179" customFormat="1" x14ac:dyDescent="0.2">
      <c r="H33548" s="180"/>
      <c r="I33548" s="180"/>
      <c r="L33548" s="181"/>
      <c r="M33548" s="180"/>
      <c r="N33548" s="180"/>
      <c r="O33548" s="180"/>
    </row>
    <row r="33549" spans="8:15" s="179" customFormat="1" x14ac:dyDescent="0.2">
      <c r="H33549" s="180"/>
      <c r="I33549" s="180"/>
      <c r="L33549" s="181"/>
      <c r="M33549" s="180"/>
      <c r="N33549" s="180"/>
      <c r="O33549" s="180"/>
    </row>
    <row r="33550" spans="8:15" s="179" customFormat="1" x14ac:dyDescent="0.2">
      <c r="H33550" s="180"/>
      <c r="I33550" s="180"/>
      <c r="L33550" s="181"/>
      <c r="M33550" s="180"/>
      <c r="N33550" s="180"/>
      <c r="O33550" s="180"/>
    </row>
    <row r="33551" spans="8:15" s="179" customFormat="1" x14ac:dyDescent="0.2">
      <c r="H33551" s="180"/>
      <c r="I33551" s="180"/>
      <c r="L33551" s="181"/>
      <c r="M33551" s="180"/>
      <c r="N33551" s="180"/>
      <c r="O33551" s="180"/>
    </row>
    <row r="33552" spans="8:15" s="179" customFormat="1" x14ac:dyDescent="0.2">
      <c r="H33552" s="180"/>
      <c r="I33552" s="180"/>
      <c r="L33552" s="181"/>
      <c r="M33552" s="180"/>
      <c r="N33552" s="180"/>
      <c r="O33552" s="180"/>
    </row>
    <row r="33553" spans="8:15" s="179" customFormat="1" x14ac:dyDescent="0.2">
      <c r="H33553" s="180"/>
      <c r="I33553" s="180"/>
      <c r="L33553" s="181"/>
      <c r="M33553" s="180"/>
      <c r="N33553" s="180"/>
      <c r="O33553" s="180"/>
    </row>
    <row r="33554" spans="8:15" s="179" customFormat="1" x14ac:dyDescent="0.2">
      <c r="H33554" s="180"/>
      <c r="I33554" s="180"/>
      <c r="L33554" s="181"/>
      <c r="M33554" s="180"/>
      <c r="N33554" s="180"/>
      <c r="O33554" s="180"/>
    </row>
    <row r="33555" spans="8:15" s="179" customFormat="1" x14ac:dyDescent="0.2">
      <c r="H33555" s="180"/>
      <c r="I33555" s="180"/>
      <c r="L33555" s="181"/>
      <c r="M33555" s="180"/>
      <c r="N33555" s="180"/>
      <c r="O33555" s="180"/>
    </row>
    <row r="33556" spans="8:15" s="179" customFormat="1" x14ac:dyDescent="0.2">
      <c r="H33556" s="180"/>
      <c r="I33556" s="180"/>
      <c r="L33556" s="181"/>
      <c r="M33556" s="180"/>
      <c r="N33556" s="180"/>
      <c r="O33556" s="180"/>
    </row>
    <row r="33557" spans="8:15" s="179" customFormat="1" x14ac:dyDescent="0.2">
      <c r="H33557" s="180"/>
      <c r="I33557" s="180"/>
      <c r="L33557" s="181"/>
      <c r="M33557" s="180"/>
      <c r="N33557" s="180"/>
      <c r="O33557" s="180"/>
    </row>
    <row r="33558" spans="8:15" s="179" customFormat="1" x14ac:dyDescent="0.2">
      <c r="H33558" s="180"/>
      <c r="I33558" s="180"/>
      <c r="L33558" s="181"/>
      <c r="M33558" s="180"/>
      <c r="N33558" s="180"/>
      <c r="O33558" s="180"/>
    </row>
    <row r="33559" spans="8:15" s="179" customFormat="1" x14ac:dyDescent="0.2">
      <c r="H33559" s="180"/>
      <c r="I33559" s="180"/>
      <c r="L33559" s="181"/>
      <c r="M33559" s="180"/>
      <c r="N33559" s="180"/>
      <c r="O33559" s="180"/>
    </row>
    <row r="33560" spans="8:15" s="179" customFormat="1" x14ac:dyDescent="0.2">
      <c r="H33560" s="180"/>
      <c r="I33560" s="180"/>
      <c r="L33560" s="181"/>
      <c r="M33560" s="180"/>
      <c r="N33560" s="180"/>
      <c r="O33560" s="180"/>
    </row>
    <row r="33561" spans="8:15" s="179" customFormat="1" x14ac:dyDescent="0.2">
      <c r="H33561" s="180"/>
      <c r="I33561" s="180"/>
      <c r="L33561" s="181"/>
      <c r="M33561" s="180"/>
      <c r="N33561" s="180"/>
      <c r="O33561" s="180"/>
    </row>
    <row r="33562" spans="8:15" s="179" customFormat="1" x14ac:dyDescent="0.2">
      <c r="H33562" s="180"/>
      <c r="I33562" s="180"/>
      <c r="L33562" s="181"/>
      <c r="M33562" s="180"/>
      <c r="N33562" s="180"/>
      <c r="O33562" s="180"/>
    </row>
    <row r="33563" spans="8:15" s="179" customFormat="1" x14ac:dyDescent="0.2">
      <c r="H33563" s="180"/>
      <c r="I33563" s="180"/>
      <c r="L33563" s="181"/>
      <c r="M33563" s="180"/>
      <c r="N33563" s="180"/>
      <c r="O33563" s="180"/>
    </row>
    <row r="33564" spans="8:15" s="179" customFormat="1" x14ac:dyDescent="0.2">
      <c r="H33564" s="180"/>
      <c r="I33564" s="180"/>
      <c r="L33564" s="181"/>
      <c r="M33564" s="180"/>
      <c r="N33564" s="180"/>
      <c r="O33564" s="180"/>
    </row>
    <row r="33565" spans="8:15" s="179" customFormat="1" x14ac:dyDescent="0.2">
      <c r="H33565" s="180"/>
      <c r="I33565" s="180"/>
      <c r="L33565" s="181"/>
      <c r="M33565" s="180"/>
      <c r="N33565" s="180"/>
      <c r="O33565" s="180"/>
    </row>
    <row r="33566" spans="8:15" s="179" customFormat="1" x14ac:dyDescent="0.2">
      <c r="H33566" s="180"/>
      <c r="I33566" s="180"/>
      <c r="L33566" s="181"/>
      <c r="M33566" s="180"/>
      <c r="N33566" s="180"/>
      <c r="O33566" s="180"/>
    </row>
    <row r="33567" spans="8:15" s="179" customFormat="1" x14ac:dyDescent="0.2">
      <c r="H33567" s="180"/>
      <c r="I33567" s="180"/>
      <c r="L33567" s="181"/>
      <c r="M33567" s="180"/>
      <c r="N33567" s="180"/>
      <c r="O33567" s="180"/>
    </row>
    <row r="33568" spans="8:15" s="179" customFormat="1" x14ac:dyDescent="0.2">
      <c r="H33568" s="180"/>
      <c r="I33568" s="180"/>
      <c r="L33568" s="181"/>
      <c r="M33568" s="180"/>
      <c r="N33568" s="180"/>
      <c r="O33568" s="180"/>
    </row>
    <row r="33569" spans="8:15" s="179" customFormat="1" x14ac:dyDescent="0.2">
      <c r="H33569" s="180"/>
      <c r="I33569" s="180"/>
      <c r="L33569" s="181"/>
      <c r="M33569" s="180"/>
      <c r="N33569" s="180"/>
      <c r="O33569" s="180"/>
    </row>
    <row r="33570" spans="8:15" s="179" customFormat="1" x14ac:dyDescent="0.2">
      <c r="H33570" s="180"/>
      <c r="I33570" s="180"/>
      <c r="L33570" s="181"/>
      <c r="M33570" s="180"/>
      <c r="N33570" s="180"/>
      <c r="O33570" s="180"/>
    </row>
    <row r="33571" spans="8:15" s="179" customFormat="1" x14ac:dyDescent="0.2">
      <c r="H33571" s="180"/>
      <c r="I33571" s="180"/>
      <c r="L33571" s="181"/>
      <c r="M33571" s="180"/>
      <c r="N33571" s="180"/>
      <c r="O33571" s="180"/>
    </row>
    <row r="33572" spans="8:15" s="179" customFormat="1" x14ac:dyDescent="0.2">
      <c r="H33572" s="180"/>
      <c r="I33572" s="180"/>
      <c r="L33572" s="181"/>
      <c r="M33572" s="180"/>
      <c r="N33572" s="180"/>
      <c r="O33572" s="180"/>
    </row>
    <row r="33573" spans="8:15" s="179" customFormat="1" x14ac:dyDescent="0.2">
      <c r="H33573" s="180"/>
      <c r="I33573" s="180"/>
      <c r="L33573" s="181"/>
      <c r="M33573" s="180"/>
      <c r="N33573" s="180"/>
      <c r="O33573" s="180"/>
    </row>
    <row r="33574" spans="8:15" s="179" customFormat="1" x14ac:dyDescent="0.2">
      <c r="H33574" s="180"/>
      <c r="I33574" s="180"/>
      <c r="L33574" s="181"/>
      <c r="M33574" s="180"/>
      <c r="N33574" s="180"/>
      <c r="O33574" s="180"/>
    </row>
    <row r="33575" spans="8:15" s="179" customFormat="1" x14ac:dyDescent="0.2">
      <c r="H33575" s="180"/>
      <c r="I33575" s="180"/>
      <c r="L33575" s="181"/>
      <c r="M33575" s="180"/>
      <c r="N33575" s="180"/>
      <c r="O33575" s="180"/>
    </row>
    <row r="33576" spans="8:15" s="179" customFormat="1" x14ac:dyDescent="0.2">
      <c r="H33576" s="180"/>
      <c r="I33576" s="180"/>
      <c r="L33576" s="181"/>
      <c r="M33576" s="180"/>
      <c r="N33576" s="180"/>
      <c r="O33576" s="180"/>
    </row>
    <row r="33577" spans="8:15" s="179" customFormat="1" x14ac:dyDescent="0.2">
      <c r="H33577" s="180"/>
      <c r="I33577" s="180"/>
      <c r="L33577" s="181"/>
      <c r="M33577" s="180"/>
      <c r="N33577" s="180"/>
      <c r="O33577" s="180"/>
    </row>
    <row r="33578" spans="8:15" s="179" customFormat="1" x14ac:dyDescent="0.2">
      <c r="H33578" s="180"/>
      <c r="I33578" s="180"/>
      <c r="L33578" s="181"/>
      <c r="M33578" s="180"/>
      <c r="N33578" s="180"/>
      <c r="O33578" s="180"/>
    </row>
    <row r="33579" spans="8:15" s="179" customFormat="1" x14ac:dyDescent="0.2">
      <c r="H33579" s="180"/>
      <c r="I33579" s="180"/>
      <c r="L33579" s="181"/>
      <c r="M33579" s="180"/>
      <c r="N33579" s="180"/>
      <c r="O33579" s="180"/>
    </row>
    <row r="33580" spans="8:15" s="179" customFormat="1" x14ac:dyDescent="0.2">
      <c r="H33580" s="180"/>
      <c r="I33580" s="180"/>
      <c r="L33580" s="181"/>
      <c r="M33580" s="180"/>
      <c r="N33580" s="180"/>
      <c r="O33580" s="180"/>
    </row>
    <row r="33581" spans="8:15" s="179" customFormat="1" x14ac:dyDescent="0.2">
      <c r="H33581" s="180"/>
      <c r="I33581" s="180"/>
      <c r="L33581" s="181"/>
      <c r="M33581" s="180"/>
      <c r="N33581" s="180"/>
      <c r="O33581" s="180"/>
    </row>
    <row r="33582" spans="8:15" s="179" customFormat="1" x14ac:dyDescent="0.2">
      <c r="H33582" s="180"/>
      <c r="I33582" s="180"/>
      <c r="L33582" s="181"/>
      <c r="M33582" s="180"/>
      <c r="N33582" s="180"/>
      <c r="O33582" s="180"/>
    </row>
    <row r="33583" spans="8:15" s="179" customFormat="1" x14ac:dyDescent="0.2">
      <c r="H33583" s="180"/>
      <c r="I33583" s="180"/>
      <c r="L33583" s="181"/>
      <c r="M33583" s="180"/>
      <c r="N33583" s="180"/>
      <c r="O33583" s="180"/>
    </row>
    <row r="33584" spans="8:15" s="179" customFormat="1" x14ac:dyDescent="0.2">
      <c r="H33584" s="180"/>
      <c r="I33584" s="180"/>
      <c r="L33584" s="181"/>
      <c r="M33584" s="180"/>
      <c r="N33584" s="180"/>
      <c r="O33584" s="180"/>
    </row>
    <row r="33585" spans="8:15" s="179" customFormat="1" x14ac:dyDescent="0.2">
      <c r="H33585" s="180"/>
      <c r="I33585" s="180"/>
      <c r="L33585" s="181"/>
      <c r="M33585" s="180"/>
      <c r="N33585" s="180"/>
      <c r="O33585" s="180"/>
    </row>
    <row r="33586" spans="8:15" s="179" customFormat="1" x14ac:dyDescent="0.2">
      <c r="H33586" s="180"/>
      <c r="I33586" s="180"/>
      <c r="L33586" s="181"/>
      <c r="M33586" s="180"/>
      <c r="N33586" s="180"/>
      <c r="O33586" s="180"/>
    </row>
    <row r="33587" spans="8:15" s="179" customFormat="1" x14ac:dyDescent="0.2">
      <c r="H33587" s="180"/>
      <c r="I33587" s="180"/>
      <c r="L33587" s="181"/>
      <c r="M33587" s="180"/>
      <c r="N33587" s="180"/>
      <c r="O33587" s="180"/>
    </row>
    <row r="33588" spans="8:15" s="179" customFormat="1" x14ac:dyDescent="0.2">
      <c r="H33588" s="180"/>
      <c r="I33588" s="180"/>
      <c r="L33588" s="181"/>
      <c r="M33588" s="180"/>
      <c r="N33588" s="180"/>
      <c r="O33588" s="180"/>
    </row>
    <row r="33589" spans="8:15" s="179" customFormat="1" x14ac:dyDescent="0.2">
      <c r="H33589" s="180"/>
      <c r="I33589" s="180"/>
      <c r="L33589" s="181"/>
      <c r="M33589" s="180"/>
      <c r="N33589" s="180"/>
      <c r="O33589" s="180"/>
    </row>
    <row r="33590" spans="8:15" s="179" customFormat="1" x14ac:dyDescent="0.2">
      <c r="H33590" s="180"/>
      <c r="I33590" s="180"/>
      <c r="L33590" s="181"/>
      <c r="M33590" s="180"/>
      <c r="N33590" s="180"/>
      <c r="O33590" s="180"/>
    </row>
    <row r="33591" spans="8:15" s="179" customFormat="1" x14ac:dyDescent="0.2">
      <c r="H33591" s="180"/>
      <c r="I33591" s="180"/>
      <c r="L33591" s="181"/>
      <c r="M33591" s="180"/>
      <c r="N33591" s="180"/>
      <c r="O33591" s="180"/>
    </row>
    <row r="33592" spans="8:15" s="179" customFormat="1" x14ac:dyDescent="0.2">
      <c r="H33592" s="180"/>
      <c r="I33592" s="180"/>
      <c r="L33592" s="181"/>
      <c r="M33592" s="180"/>
      <c r="N33592" s="180"/>
      <c r="O33592" s="180"/>
    </row>
    <row r="33593" spans="8:15" s="179" customFormat="1" x14ac:dyDescent="0.2">
      <c r="H33593" s="180"/>
      <c r="I33593" s="180"/>
      <c r="L33593" s="181"/>
      <c r="M33593" s="180"/>
      <c r="N33593" s="180"/>
      <c r="O33593" s="180"/>
    </row>
    <row r="33594" spans="8:15" s="179" customFormat="1" x14ac:dyDescent="0.2">
      <c r="H33594" s="180"/>
      <c r="I33594" s="180"/>
      <c r="L33594" s="181"/>
      <c r="M33594" s="180"/>
      <c r="N33594" s="180"/>
      <c r="O33594" s="180"/>
    </row>
    <row r="33595" spans="8:15" s="179" customFormat="1" x14ac:dyDescent="0.2">
      <c r="H33595" s="180"/>
      <c r="I33595" s="180"/>
      <c r="L33595" s="181"/>
      <c r="M33595" s="180"/>
      <c r="N33595" s="180"/>
      <c r="O33595" s="180"/>
    </row>
    <row r="33596" spans="8:15" s="179" customFormat="1" x14ac:dyDescent="0.2">
      <c r="H33596" s="180"/>
      <c r="I33596" s="180"/>
      <c r="L33596" s="181"/>
      <c r="M33596" s="180"/>
      <c r="N33596" s="180"/>
      <c r="O33596" s="180"/>
    </row>
    <row r="33597" spans="8:15" s="179" customFormat="1" x14ac:dyDescent="0.2">
      <c r="H33597" s="180"/>
      <c r="I33597" s="180"/>
      <c r="L33597" s="181"/>
      <c r="M33597" s="180"/>
      <c r="N33597" s="180"/>
      <c r="O33597" s="180"/>
    </row>
    <row r="33598" spans="8:15" s="179" customFormat="1" x14ac:dyDescent="0.2">
      <c r="H33598" s="180"/>
      <c r="I33598" s="180"/>
      <c r="L33598" s="181"/>
      <c r="M33598" s="180"/>
      <c r="N33598" s="180"/>
      <c r="O33598" s="180"/>
    </row>
    <row r="33599" spans="8:15" s="179" customFormat="1" x14ac:dyDescent="0.2">
      <c r="H33599" s="180"/>
      <c r="I33599" s="180"/>
      <c r="L33599" s="181"/>
      <c r="M33599" s="180"/>
      <c r="N33599" s="180"/>
      <c r="O33599" s="180"/>
    </row>
    <row r="33600" spans="8:15" s="179" customFormat="1" x14ac:dyDescent="0.2">
      <c r="H33600" s="180"/>
      <c r="I33600" s="180"/>
      <c r="L33600" s="181"/>
      <c r="M33600" s="180"/>
      <c r="N33600" s="180"/>
      <c r="O33600" s="180"/>
    </row>
    <row r="33601" spans="8:15" s="179" customFormat="1" x14ac:dyDescent="0.2">
      <c r="H33601" s="180"/>
      <c r="I33601" s="180"/>
      <c r="L33601" s="181"/>
      <c r="M33601" s="180"/>
      <c r="N33601" s="180"/>
      <c r="O33601" s="180"/>
    </row>
    <row r="33602" spans="8:15" s="179" customFormat="1" x14ac:dyDescent="0.2">
      <c r="H33602" s="180"/>
      <c r="I33602" s="180"/>
      <c r="L33602" s="181"/>
      <c r="M33602" s="180"/>
      <c r="N33602" s="180"/>
      <c r="O33602" s="180"/>
    </row>
    <row r="33603" spans="8:15" s="179" customFormat="1" x14ac:dyDescent="0.2">
      <c r="H33603" s="180"/>
      <c r="I33603" s="180"/>
      <c r="L33603" s="181"/>
      <c r="M33603" s="180"/>
      <c r="N33603" s="180"/>
      <c r="O33603" s="180"/>
    </row>
    <row r="33604" spans="8:15" s="179" customFormat="1" x14ac:dyDescent="0.2">
      <c r="H33604" s="180"/>
      <c r="I33604" s="180"/>
      <c r="L33604" s="181"/>
      <c r="M33604" s="180"/>
      <c r="N33604" s="180"/>
      <c r="O33604" s="180"/>
    </row>
    <row r="33605" spans="8:15" s="179" customFormat="1" x14ac:dyDescent="0.2">
      <c r="H33605" s="180"/>
      <c r="I33605" s="180"/>
      <c r="L33605" s="181"/>
      <c r="M33605" s="180"/>
      <c r="N33605" s="180"/>
      <c r="O33605" s="180"/>
    </row>
    <row r="33606" spans="8:15" s="179" customFormat="1" x14ac:dyDescent="0.2">
      <c r="H33606" s="180"/>
      <c r="I33606" s="180"/>
      <c r="L33606" s="181"/>
      <c r="M33606" s="180"/>
      <c r="N33606" s="180"/>
      <c r="O33606" s="180"/>
    </row>
    <row r="33607" spans="8:15" s="179" customFormat="1" x14ac:dyDescent="0.2">
      <c r="H33607" s="180"/>
      <c r="I33607" s="180"/>
      <c r="L33607" s="181"/>
      <c r="M33607" s="180"/>
      <c r="N33607" s="180"/>
      <c r="O33607" s="180"/>
    </row>
    <row r="33608" spans="8:15" s="179" customFormat="1" x14ac:dyDescent="0.2">
      <c r="H33608" s="180"/>
      <c r="I33608" s="180"/>
      <c r="L33608" s="181"/>
      <c r="M33608" s="180"/>
      <c r="N33608" s="180"/>
      <c r="O33608" s="180"/>
    </row>
    <row r="33609" spans="8:15" s="179" customFormat="1" x14ac:dyDescent="0.2">
      <c r="H33609" s="180"/>
      <c r="I33609" s="180"/>
      <c r="L33609" s="181"/>
      <c r="M33609" s="180"/>
      <c r="N33609" s="180"/>
      <c r="O33609" s="180"/>
    </row>
    <row r="33610" spans="8:15" s="179" customFormat="1" x14ac:dyDescent="0.2">
      <c r="H33610" s="180"/>
      <c r="I33610" s="180"/>
      <c r="L33610" s="181"/>
      <c r="M33610" s="180"/>
      <c r="N33610" s="180"/>
      <c r="O33610" s="180"/>
    </row>
    <row r="33611" spans="8:15" s="179" customFormat="1" x14ac:dyDescent="0.2">
      <c r="H33611" s="180"/>
      <c r="I33611" s="180"/>
      <c r="L33611" s="181"/>
      <c r="M33611" s="180"/>
      <c r="N33611" s="180"/>
      <c r="O33611" s="180"/>
    </row>
    <row r="33612" spans="8:15" s="179" customFormat="1" x14ac:dyDescent="0.2">
      <c r="H33612" s="180"/>
      <c r="I33612" s="180"/>
      <c r="L33612" s="181"/>
      <c r="M33612" s="180"/>
      <c r="N33612" s="180"/>
      <c r="O33612" s="180"/>
    </row>
    <row r="33613" spans="8:15" s="179" customFormat="1" x14ac:dyDescent="0.2">
      <c r="H33613" s="180"/>
      <c r="I33613" s="180"/>
      <c r="L33613" s="181"/>
      <c r="M33613" s="180"/>
      <c r="N33613" s="180"/>
      <c r="O33613" s="180"/>
    </row>
    <row r="33614" spans="8:15" s="179" customFormat="1" x14ac:dyDescent="0.2">
      <c r="H33614" s="180"/>
      <c r="I33614" s="180"/>
      <c r="L33614" s="181"/>
      <c r="M33614" s="180"/>
      <c r="N33614" s="180"/>
      <c r="O33614" s="180"/>
    </row>
    <row r="33615" spans="8:15" s="179" customFormat="1" x14ac:dyDescent="0.2">
      <c r="H33615" s="180"/>
      <c r="I33615" s="180"/>
      <c r="L33615" s="181"/>
      <c r="M33615" s="180"/>
      <c r="N33615" s="180"/>
      <c r="O33615" s="180"/>
    </row>
    <row r="33616" spans="8:15" s="179" customFormat="1" x14ac:dyDescent="0.2">
      <c r="H33616" s="180"/>
      <c r="I33616" s="180"/>
      <c r="L33616" s="181"/>
      <c r="M33616" s="180"/>
      <c r="N33616" s="180"/>
      <c r="O33616" s="180"/>
    </row>
    <row r="33617" spans="8:15" s="179" customFormat="1" x14ac:dyDescent="0.2">
      <c r="H33617" s="180"/>
      <c r="I33617" s="180"/>
      <c r="L33617" s="181"/>
      <c r="M33617" s="180"/>
      <c r="N33617" s="180"/>
      <c r="O33617" s="180"/>
    </row>
    <row r="33618" spans="8:15" s="179" customFormat="1" x14ac:dyDescent="0.2">
      <c r="H33618" s="180"/>
      <c r="I33618" s="180"/>
      <c r="L33618" s="181"/>
      <c r="M33618" s="180"/>
      <c r="N33618" s="180"/>
      <c r="O33618" s="180"/>
    </row>
    <row r="33619" spans="8:15" s="179" customFormat="1" x14ac:dyDescent="0.2">
      <c r="H33619" s="180"/>
      <c r="I33619" s="180"/>
      <c r="L33619" s="181"/>
      <c r="M33619" s="180"/>
      <c r="N33619" s="180"/>
      <c r="O33619" s="180"/>
    </row>
    <row r="33620" spans="8:15" s="179" customFormat="1" x14ac:dyDescent="0.2">
      <c r="H33620" s="180"/>
      <c r="I33620" s="180"/>
      <c r="L33620" s="181"/>
      <c r="M33620" s="180"/>
      <c r="N33620" s="180"/>
      <c r="O33620" s="180"/>
    </row>
    <row r="33621" spans="8:15" s="179" customFormat="1" x14ac:dyDescent="0.2">
      <c r="H33621" s="180"/>
      <c r="I33621" s="180"/>
      <c r="L33621" s="181"/>
      <c r="M33621" s="180"/>
      <c r="N33621" s="180"/>
      <c r="O33621" s="180"/>
    </row>
    <row r="33622" spans="8:15" s="179" customFormat="1" x14ac:dyDescent="0.2">
      <c r="H33622" s="180"/>
      <c r="I33622" s="180"/>
      <c r="L33622" s="181"/>
      <c r="M33622" s="180"/>
      <c r="N33622" s="180"/>
      <c r="O33622" s="180"/>
    </row>
    <row r="33623" spans="8:15" s="179" customFormat="1" x14ac:dyDescent="0.2">
      <c r="H33623" s="180"/>
      <c r="I33623" s="180"/>
      <c r="L33623" s="181"/>
      <c r="M33623" s="180"/>
      <c r="N33623" s="180"/>
      <c r="O33623" s="180"/>
    </row>
    <row r="33624" spans="8:15" s="179" customFormat="1" x14ac:dyDescent="0.2">
      <c r="H33624" s="180"/>
      <c r="I33624" s="180"/>
      <c r="L33624" s="181"/>
      <c r="M33624" s="180"/>
      <c r="N33624" s="180"/>
      <c r="O33624" s="180"/>
    </row>
    <row r="33625" spans="8:15" s="179" customFormat="1" x14ac:dyDescent="0.2">
      <c r="H33625" s="180"/>
      <c r="I33625" s="180"/>
      <c r="L33625" s="181"/>
      <c r="M33625" s="180"/>
      <c r="N33625" s="180"/>
      <c r="O33625" s="180"/>
    </row>
    <row r="33626" spans="8:15" s="179" customFormat="1" x14ac:dyDescent="0.2">
      <c r="H33626" s="180"/>
      <c r="I33626" s="180"/>
      <c r="L33626" s="181"/>
      <c r="M33626" s="180"/>
      <c r="N33626" s="180"/>
      <c r="O33626" s="180"/>
    </row>
    <row r="33627" spans="8:15" s="179" customFormat="1" x14ac:dyDescent="0.2">
      <c r="H33627" s="180"/>
      <c r="I33627" s="180"/>
      <c r="L33627" s="181"/>
      <c r="M33627" s="180"/>
      <c r="N33627" s="180"/>
      <c r="O33627" s="180"/>
    </row>
    <row r="33628" spans="8:15" s="179" customFormat="1" x14ac:dyDescent="0.2">
      <c r="H33628" s="180"/>
      <c r="I33628" s="180"/>
      <c r="L33628" s="181"/>
      <c r="M33628" s="180"/>
      <c r="N33628" s="180"/>
      <c r="O33628" s="180"/>
    </row>
    <row r="33629" spans="8:15" s="179" customFormat="1" x14ac:dyDescent="0.2">
      <c r="H33629" s="180"/>
      <c r="I33629" s="180"/>
      <c r="L33629" s="181"/>
      <c r="M33629" s="180"/>
      <c r="N33629" s="180"/>
      <c r="O33629" s="180"/>
    </row>
    <row r="33630" spans="8:15" s="179" customFormat="1" x14ac:dyDescent="0.2">
      <c r="H33630" s="180"/>
      <c r="I33630" s="180"/>
      <c r="L33630" s="181"/>
      <c r="M33630" s="180"/>
      <c r="N33630" s="180"/>
      <c r="O33630" s="180"/>
    </row>
    <row r="33631" spans="8:15" s="179" customFormat="1" x14ac:dyDescent="0.2">
      <c r="H33631" s="180"/>
      <c r="I33631" s="180"/>
      <c r="L33631" s="181"/>
      <c r="M33631" s="180"/>
      <c r="N33631" s="180"/>
      <c r="O33631" s="180"/>
    </row>
    <row r="33632" spans="8:15" s="179" customFormat="1" x14ac:dyDescent="0.2">
      <c r="H33632" s="180"/>
      <c r="I33632" s="180"/>
      <c r="L33632" s="181"/>
      <c r="M33632" s="180"/>
      <c r="N33632" s="180"/>
      <c r="O33632" s="180"/>
    </row>
    <row r="33633" spans="8:15" s="179" customFormat="1" x14ac:dyDescent="0.2">
      <c r="H33633" s="180"/>
      <c r="I33633" s="180"/>
      <c r="L33633" s="181"/>
      <c r="M33633" s="180"/>
      <c r="N33633" s="180"/>
      <c r="O33633" s="180"/>
    </row>
    <row r="33634" spans="8:15" s="179" customFormat="1" x14ac:dyDescent="0.2">
      <c r="H33634" s="180"/>
      <c r="I33634" s="180"/>
      <c r="L33634" s="181"/>
      <c r="M33634" s="180"/>
      <c r="N33634" s="180"/>
      <c r="O33634" s="180"/>
    </row>
    <row r="33635" spans="8:15" s="179" customFormat="1" x14ac:dyDescent="0.2">
      <c r="H33635" s="180"/>
      <c r="I33635" s="180"/>
      <c r="L33635" s="181"/>
      <c r="M33635" s="180"/>
      <c r="N33635" s="180"/>
      <c r="O33635" s="180"/>
    </row>
    <row r="33636" spans="8:15" s="179" customFormat="1" x14ac:dyDescent="0.2">
      <c r="H33636" s="180"/>
      <c r="I33636" s="180"/>
      <c r="L33636" s="181"/>
      <c r="M33636" s="180"/>
      <c r="N33636" s="180"/>
      <c r="O33636" s="180"/>
    </row>
    <row r="33637" spans="8:15" s="179" customFormat="1" x14ac:dyDescent="0.2">
      <c r="H33637" s="180"/>
      <c r="I33637" s="180"/>
      <c r="L33637" s="181"/>
      <c r="M33637" s="180"/>
      <c r="N33637" s="180"/>
      <c r="O33637" s="180"/>
    </row>
    <row r="33638" spans="8:15" s="179" customFormat="1" x14ac:dyDescent="0.2">
      <c r="H33638" s="180"/>
      <c r="I33638" s="180"/>
      <c r="L33638" s="181"/>
      <c r="M33638" s="180"/>
      <c r="N33638" s="180"/>
      <c r="O33638" s="180"/>
    </row>
    <row r="33639" spans="8:15" s="179" customFormat="1" x14ac:dyDescent="0.2">
      <c r="H33639" s="180"/>
      <c r="I33639" s="180"/>
      <c r="L33639" s="181"/>
      <c r="M33639" s="180"/>
      <c r="N33639" s="180"/>
      <c r="O33639" s="180"/>
    </row>
    <row r="33640" spans="8:15" s="179" customFormat="1" x14ac:dyDescent="0.2">
      <c r="H33640" s="180"/>
      <c r="I33640" s="180"/>
      <c r="L33640" s="181"/>
      <c r="M33640" s="180"/>
      <c r="N33640" s="180"/>
      <c r="O33640" s="180"/>
    </row>
    <row r="33641" spans="8:15" s="179" customFormat="1" x14ac:dyDescent="0.2">
      <c r="H33641" s="180"/>
      <c r="I33641" s="180"/>
      <c r="L33641" s="181"/>
      <c r="M33641" s="180"/>
      <c r="N33641" s="180"/>
      <c r="O33641" s="180"/>
    </row>
    <row r="33642" spans="8:15" s="179" customFormat="1" x14ac:dyDescent="0.2">
      <c r="H33642" s="180"/>
      <c r="I33642" s="180"/>
      <c r="L33642" s="181"/>
      <c r="M33642" s="180"/>
      <c r="N33642" s="180"/>
      <c r="O33642" s="180"/>
    </row>
    <row r="33643" spans="8:15" s="179" customFormat="1" x14ac:dyDescent="0.2">
      <c r="H33643" s="180"/>
      <c r="I33643" s="180"/>
      <c r="L33643" s="181"/>
      <c r="M33643" s="180"/>
      <c r="N33643" s="180"/>
      <c r="O33643" s="180"/>
    </row>
    <row r="33644" spans="8:15" s="179" customFormat="1" x14ac:dyDescent="0.2">
      <c r="H33644" s="180"/>
      <c r="I33644" s="180"/>
      <c r="L33644" s="181"/>
      <c r="M33644" s="180"/>
      <c r="N33644" s="180"/>
      <c r="O33644" s="180"/>
    </row>
    <row r="33645" spans="8:15" s="179" customFormat="1" x14ac:dyDescent="0.2">
      <c r="H33645" s="180"/>
      <c r="I33645" s="180"/>
      <c r="L33645" s="181"/>
      <c r="M33645" s="180"/>
      <c r="N33645" s="180"/>
      <c r="O33645" s="180"/>
    </row>
    <row r="33646" spans="8:15" s="179" customFormat="1" x14ac:dyDescent="0.2">
      <c r="H33646" s="180"/>
      <c r="I33646" s="180"/>
      <c r="L33646" s="181"/>
      <c r="M33646" s="180"/>
      <c r="N33646" s="180"/>
      <c r="O33646" s="180"/>
    </row>
    <row r="33647" spans="8:15" s="179" customFormat="1" x14ac:dyDescent="0.2">
      <c r="H33647" s="180"/>
      <c r="I33647" s="180"/>
      <c r="L33647" s="181"/>
      <c r="M33647" s="180"/>
      <c r="N33647" s="180"/>
      <c r="O33647" s="180"/>
    </row>
    <row r="33648" spans="8:15" s="179" customFormat="1" x14ac:dyDescent="0.2">
      <c r="H33648" s="180"/>
      <c r="I33648" s="180"/>
      <c r="L33648" s="181"/>
      <c r="M33648" s="180"/>
      <c r="N33648" s="180"/>
      <c r="O33648" s="180"/>
    </row>
    <row r="33649" spans="8:15" s="179" customFormat="1" x14ac:dyDescent="0.2">
      <c r="H33649" s="180"/>
      <c r="I33649" s="180"/>
      <c r="L33649" s="181"/>
      <c r="M33649" s="180"/>
      <c r="N33649" s="180"/>
      <c r="O33649" s="180"/>
    </row>
    <row r="33650" spans="8:15" s="179" customFormat="1" x14ac:dyDescent="0.2">
      <c r="H33650" s="180"/>
      <c r="I33650" s="180"/>
      <c r="L33650" s="181"/>
      <c r="M33650" s="180"/>
      <c r="N33650" s="180"/>
      <c r="O33650" s="180"/>
    </row>
    <row r="33651" spans="8:15" s="179" customFormat="1" x14ac:dyDescent="0.2">
      <c r="H33651" s="180"/>
      <c r="I33651" s="180"/>
      <c r="L33651" s="181"/>
      <c r="M33651" s="180"/>
      <c r="N33651" s="180"/>
      <c r="O33651" s="180"/>
    </row>
    <row r="33652" spans="8:15" s="179" customFormat="1" x14ac:dyDescent="0.2">
      <c r="H33652" s="180"/>
      <c r="I33652" s="180"/>
      <c r="L33652" s="181"/>
      <c r="M33652" s="180"/>
      <c r="N33652" s="180"/>
      <c r="O33652" s="180"/>
    </row>
    <row r="33653" spans="8:15" s="179" customFormat="1" x14ac:dyDescent="0.2">
      <c r="H33653" s="180"/>
      <c r="I33653" s="180"/>
      <c r="L33653" s="181"/>
      <c r="M33653" s="180"/>
      <c r="N33653" s="180"/>
      <c r="O33653" s="180"/>
    </row>
    <row r="33654" spans="8:15" s="179" customFormat="1" x14ac:dyDescent="0.2">
      <c r="H33654" s="180"/>
      <c r="I33654" s="180"/>
      <c r="L33654" s="181"/>
      <c r="M33654" s="180"/>
      <c r="N33654" s="180"/>
      <c r="O33654" s="180"/>
    </row>
    <row r="33655" spans="8:15" s="179" customFormat="1" x14ac:dyDescent="0.2">
      <c r="H33655" s="180"/>
      <c r="I33655" s="180"/>
      <c r="L33655" s="181"/>
      <c r="M33655" s="180"/>
      <c r="N33655" s="180"/>
      <c r="O33655" s="180"/>
    </row>
    <row r="33656" spans="8:15" s="179" customFormat="1" x14ac:dyDescent="0.2">
      <c r="H33656" s="180"/>
      <c r="I33656" s="180"/>
      <c r="L33656" s="181"/>
      <c r="M33656" s="180"/>
      <c r="N33656" s="180"/>
      <c r="O33656" s="180"/>
    </row>
    <row r="33657" spans="8:15" s="179" customFormat="1" x14ac:dyDescent="0.2">
      <c r="H33657" s="180"/>
      <c r="I33657" s="180"/>
      <c r="L33657" s="181"/>
      <c r="M33657" s="180"/>
      <c r="N33657" s="180"/>
      <c r="O33657" s="180"/>
    </row>
    <row r="33658" spans="8:15" s="179" customFormat="1" x14ac:dyDescent="0.2">
      <c r="H33658" s="180"/>
      <c r="I33658" s="180"/>
      <c r="L33658" s="181"/>
      <c r="M33658" s="180"/>
      <c r="N33658" s="180"/>
      <c r="O33658" s="180"/>
    </row>
    <row r="33659" spans="8:15" s="179" customFormat="1" x14ac:dyDescent="0.2">
      <c r="H33659" s="180"/>
      <c r="I33659" s="180"/>
      <c r="L33659" s="181"/>
      <c r="M33659" s="180"/>
      <c r="N33659" s="180"/>
      <c r="O33659" s="180"/>
    </row>
    <row r="33660" spans="8:15" s="179" customFormat="1" x14ac:dyDescent="0.2">
      <c r="H33660" s="180"/>
      <c r="I33660" s="180"/>
      <c r="L33660" s="181"/>
      <c r="M33660" s="180"/>
      <c r="N33660" s="180"/>
      <c r="O33660" s="180"/>
    </row>
    <row r="33661" spans="8:15" s="179" customFormat="1" x14ac:dyDescent="0.2">
      <c r="H33661" s="180"/>
      <c r="I33661" s="180"/>
      <c r="L33661" s="181"/>
      <c r="M33661" s="180"/>
      <c r="N33661" s="180"/>
      <c r="O33661" s="180"/>
    </row>
    <row r="33662" spans="8:15" s="179" customFormat="1" x14ac:dyDescent="0.2">
      <c r="H33662" s="180"/>
      <c r="I33662" s="180"/>
      <c r="L33662" s="181"/>
      <c r="M33662" s="180"/>
      <c r="N33662" s="180"/>
      <c r="O33662" s="180"/>
    </row>
    <row r="33663" spans="8:15" s="179" customFormat="1" x14ac:dyDescent="0.2">
      <c r="H33663" s="180"/>
      <c r="I33663" s="180"/>
      <c r="L33663" s="181"/>
      <c r="M33663" s="180"/>
      <c r="N33663" s="180"/>
      <c r="O33663" s="180"/>
    </row>
    <row r="33664" spans="8:15" s="179" customFormat="1" x14ac:dyDescent="0.2">
      <c r="H33664" s="180"/>
      <c r="I33664" s="180"/>
      <c r="L33664" s="181"/>
      <c r="M33664" s="180"/>
      <c r="N33664" s="180"/>
      <c r="O33664" s="180"/>
    </row>
    <row r="33665" spans="8:15" s="179" customFormat="1" x14ac:dyDescent="0.2">
      <c r="H33665" s="180"/>
      <c r="I33665" s="180"/>
      <c r="L33665" s="181"/>
      <c r="M33665" s="180"/>
      <c r="N33665" s="180"/>
      <c r="O33665" s="180"/>
    </row>
    <row r="33666" spans="8:15" s="179" customFormat="1" x14ac:dyDescent="0.2">
      <c r="H33666" s="180"/>
      <c r="I33666" s="180"/>
      <c r="L33666" s="181"/>
      <c r="M33666" s="180"/>
      <c r="N33666" s="180"/>
      <c r="O33666" s="180"/>
    </row>
    <row r="33667" spans="8:15" s="179" customFormat="1" x14ac:dyDescent="0.2">
      <c r="H33667" s="180"/>
      <c r="I33667" s="180"/>
      <c r="L33667" s="181"/>
      <c r="M33667" s="180"/>
      <c r="N33667" s="180"/>
      <c r="O33667" s="180"/>
    </row>
    <row r="33668" spans="8:15" s="179" customFormat="1" x14ac:dyDescent="0.2">
      <c r="H33668" s="180"/>
      <c r="I33668" s="180"/>
      <c r="L33668" s="181"/>
      <c r="M33668" s="180"/>
      <c r="N33668" s="180"/>
      <c r="O33668" s="180"/>
    </row>
    <row r="33669" spans="8:15" s="179" customFormat="1" x14ac:dyDescent="0.2">
      <c r="H33669" s="180"/>
      <c r="I33669" s="180"/>
      <c r="L33669" s="181"/>
      <c r="M33669" s="180"/>
      <c r="N33669" s="180"/>
      <c r="O33669" s="180"/>
    </row>
    <row r="33670" spans="8:15" s="179" customFormat="1" x14ac:dyDescent="0.2">
      <c r="H33670" s="180"/>
      <c r="I33670" s="180"/>
      <c r="L33670" s="181"/>
      <c r="M33670" s="180"/>
      <c r="N33670" s="180"/>
      <c r="O33670" s="180"/>
    </row>
    <row r="33671" spans="8:15" s="179" customFormat="1" x14ac:dyDescent="0.2">
      <c r="H33671" s="180"/>
      <c r="I33671" s="180"/>
      <c r="L33671" s="181"/>
      <c r="M33671" s="180"/>
      <c r="N33671" s="180"/>
      <c r="O33671" s="180"/>
    </row>
    <row r="33672" spans="8:15" s="179" customFormat="1" x14ac:dyDescent="0.2">
      <c r="H33672" s="180"/>
      <c r="I33672" s="180"/>
      <c r="L33672" s="181"/>
      <c r="M33672" s="180"/>
      <c r="N33672" s="180"/>
      <c r="O33672" s="180"/>
    </row>
    <row r="33673" spans="8:15" s="179" customFormat="1" x14ac:dyDescent="0.2">
      <c r="H33673" s="180"/>
      <c r="I33673" s="180"/>
      <c r="L33673" s="181"/>
      <c r="M33673" s="180"/>
      <c r="N33673" s="180"/>
      <c r="O33673" s="180"/>
    </row>
    <row r="33674" spans="8:15" s="179" customFormat="1" x14ac:dyDescent="0.2">
      <c r="H33674" s="180"/>
      <c r="I33674" s="180"/>
      <c r="L33674" s="181"/>
      <c r="M33674" s="180"/>
      <c r="N33674" s="180"/>
      <c r="O33674" s="180"/>
    </row>
    <row r="33675" spans="8:15" s="179" customFormat="1" x14ac:dyDescent="0.2">
      <c r="H33675" s="180"/>
      <c r="I33675" s="180"/>
      <c r="L33675" s="181"/>
      <c r="M33675" s="180"/>
      <c r="N33675" s="180"/>
      <c r="O33675" s="180"/>
    </row>
    <row r="33676" spans="8:15" s="179" customFormat="1" x14ac:dyDescent="0.2">
      <c r="H33676" s="180"/>
      <c r="I33676" s="180"/>
      <c r="L33676" s="181"/>
      <c r="M33676" s="180"/>
      <c r="N33676" s="180"/>
      <c r="O33676" s="180"/>
    </row>
    <row r="33677" spans="8:15" s="179" customFormat="1" x14ac:dyDescent="0.2">
      <c r="H33677" s="180"/>
      <c r="I33677" s="180"/>
      <c r="L33677" s="181"/>
      <c r="M33677" s="180"/>
      <c r="N33677" s="180"/>
      <c r="O33677" s="180"/>
    </row>
    <row r="33678" spans="8:15" s="179" customFormat="1" x14ac:dyDescent="0.2">
      <c r="H33678" s="180"/>
      <c r="I33678" s="180"/>
      <c r="L33678" s="181"/>
      <c r="M33678" s="180"/>
      <c r="N33678" s="180"/>
      <c r="O33678" s="180"/>
    </row>
    <row r="33679" spans="8:15" s="179" customFormat="1" x14ac:dyDescent="0.2">
      <c r="H33679" s="180"/>
      <c r="I33679" s="180"/>
      <c r="L33679" s="181"/>
      <c r="M33679" s="180"/>
      <c r="N33679" s="180"/>
      <c r="O33679" s="180"/>
    </row>
    <row r="33680" spans="8:15" s="179" customFormat="1" x14ac:dyDescent="0.2">
      <c r="H33680" s="180"/>
      <c r="I33680" s="180"/>
      <c r="L33680" s="181"/>
      <c r="M33680" s="180"/>
      <c r="N33680" s="180"/>
      <c r="O33680" s="180"/>
    </row>
    <row r="33681" spans="8:15" s="179" customFormat="1" x14ac:dyDescent="0.2">
      <c r="H33681" s="180"/>
      <c r="I33681" s="180"/>
      <c r="L33681" s="181"/>
      <c r="M33681" s="180"/>
      <c r="N33681" s="180"/>
      <c r="O33681" s="180"/>
    </row>
    <row r="33682" spans="8:15" s="179" customFormat="1" x14ac:dyDescent="0.2">
      <c r="H33682" s="180"/>
      <c r="I33682" s="180"/>
      <c r="L33682" s="181"/>
      <c r="M33682" s="180"/>
      <c r="N33682" s="180"/>
      <c r="O33682" s="180"/>
    </row>
    <row r="33683" spans="8:15" s="179" customFormat="1" x14ac:dyDescent="0.2">
      <c r="H33683" s="180"/>
      <c r="I33683" s="180"/>
      <c r="L33683" s="181"/>
      <c r="M33683" s="180"/>
      <c r="N33683" s="180"/>
      <c r="O33683" s="180"/>
    </row>
    <row r="33684" spans="8:15" s="179" customFormat="1" x14ac:dyDescent="0.2">
      <c r="H33684" s="180"/>
      <c r="I33684" s="180"/>
      <c r="L33684" s="181"/>
      <c r="M33684" s="180"/>
      <c r="N33684" s="180"/>
      <c r="O33684" s="180"/>
    </row>
    <row r="33685" spans="8:15" s="179" customFormat="1" x14ac:dyDescent="0.2">
      <c r="H33685" s="180"/>
      <c r="I33685" s="180"/>
      <c r="L33685" s="181"/>
      <c r="M33685" s="180"/>
      <c r="N33685" s="180"/>
      <c r="O33685" s="180"/>
    </row>
    <row r="33686" spans="8:15" s="179" customFormat="1" x14ac:dyDescent="0.2">
      <c r="H33686" s="180"/>
      <c r="I33686" s="180"/>
      <c r="L33686" s="181"/>
      <c r="M33686" s="180"/>
      <c r="N33686" s="180"/>
      <c r="O33686" s="180"/>
    </row>
    <row r="33687" spans="8:15" s="179" customFormat="1" x14ac:dyDescent="0.2">
      <c r="H33687" s="180"/>
      <c r="I33687" s="180"/>
      <c r="L33687" s="181"/>
      <c r="M33687" s="180"/>
      <c r="N33687" s="180"/>
      <c r="O33687" s="180"/>
    </row>
    <row r="33688" spans="8:15" s="179" customFormat="1" x14ac:dyDescent="0.2">
      <c r="H33688" s="180"/>
      <c r="I33688" s="180"/>
      <c r="L33688" s="181"/>
      <c r="M33688" s="180"/>
      <c r="N33688" s="180"/>
      <c r="O33688" s="180"/>
    </row>
    <row r="33689" spans="8:15" s="179" customFormat="1" x14ac:dyDescent="0.2">
      <c r="H33689" s="180"/>
      <c r="I33689" s="180"/>
      <c r="L33689" s="181"/>
      <c r="M33689" s="180"/>
      <c r="N33689" s="180"/>
      <c r="O33689" s="180"/>
    </row>
    <row r="33690" spans="8:15" s="179" customFormat="1" x14ac:dyDescent="0.2">
      <c r="H33690" s="180"/>
      <c r="I33690" s="180"/>
      <c r="L33690" s="181"/>
      <c r="M33690" s="180"/>
      <c r="N33690" s="180"/>
      <c r="O33690" s="180"/>
    </row>
    <row r="33691" spans="8:15" s="179" customFormat="1" x14ac:dyDescent="0.2">
      <c r="H33691" s="180"/>
      <c r="I33691" s="180"/>
      <c r="L33691" s="181"/>
      <c r="M33691" s="180"/>
      <c r="N33691" s="180"/>
      <c r="O33691" s="180"/>
    </row>
    <row r="33692" spans="8:15" s="179" customFormat="1" x14ac:dyDescent="0.2">
      <c r="H33692" s="180"/>
      <c r="I33692" s="180"/>
      <c r="L33692" s="181"/>
      <c r="M33692" s="180"/>
      <c r="N33692" s="180"/>
      <c r="O33692" s="180"/>
    </row>
    <row r="33693" spans="8:15" s="179" customFormat="1" x14ac:dyDescent="0.2">
      <c r="H33693" s="180"/>
      <c r="I33693" s="180"/>
      <c r="L33693" s="181"/>
      <c r="M33693" s="180"/>
      <c r="N33693" s="180"/>
      <c r="O33693" s="180"/>
    </row>
    <row r="33694" spans="8:15" s="179" customFormat="1" x14ac:dyDescent="0.2">
      <c r="H33694" s="180"/>
      <c r="I33694" s="180"/>
      <c r="L33694" s="181"/>
      <c r="M33694" s="180"/>
      <c r="N33694" s="180"/>
      <c r="O33694" s="180"/>
    </row>
    <row r="33695" spans="8:15" s="179" customFormat="1" x14ac:dyDescent="0.2">
      <c r="H33695" s="180"/>
      <c r="I33695" s="180"/>
      <c r="L33695" s="181"/>
      <c r="M33695" s="180"/>
      <c r="N33695" s="180"/>
      <c r="O33695" s="180"/>
    </row>
    <row r="33696" spans="8:15" s="179" customFormat="1" x14ac:dyDescent="0.2">
      <c r="H33696" s="180"/>
      <c r="I33696" s="180"/>
      <c r="L33696" s="181"/>
      <c r="M33696" s="180"/>
      <c r="N33696" s="180"/>
      <c r="O33696" s="180"/>
    </row>
    <row r="33697" spans="8:15" s="179" customFormat="1" x14ac:dyDescent="0.2">
      <c r="H33697" s="180"/>
      <c r="I33697" s="180"/>
      <c r="L33697" s="181"/>
      <c r="M33697" s="180"/>
      <c r="N33697" s="180"/>
      <c r="O33697" s="180"/>
    </row>
    <row r="33698" spans="8:15" s="179" customFormat="1" x14ac:dyDescent="0.2">
      <c r="H33698" s="180"/>
      <c r="I33698" s="180"/>
      <c r="L33698" s="181"/>
      <c r="M33698" s="180"/>
      <c r="N33698" s="180"/>
      <c r="O33698" s="180"/>
    </row>
    <row r="33699" spans="8:15" s="179" customFormat="1" x14ac:dyDescent="0.2">
      <c r="H33699" s="180"/>
      <c r="I33699" s="180"/>
      <c r="L33699" s="181"/>
      <c r="M33699" s="180"/>
      <c r="N33699" s="180"/>
      <c r="O33699" s="180"/>
    </row>
    <row r="33700" spans="8:15" s="179" customFormat="1" x14ac:dyDescent="0.2">
      <c r="H33700" s="180"/>
      <c r="I33700" s="180"/>
      <c r="L33700" s="181"/>
      <c r="M33700" s="180"/>
      <c r="N33700" s="180"/>
      <c r="O33700" s="180"/>
    </row>
    <row r="33701" spans="8:15" s="179" customFormat="1" x14ac:dyDescent="0.2">
      <c r="H33701" s="180"/>
      <c r="I33701" s="180"/>
      <c r="L33701" s="181"/>
      <c r="M33701" s="180"/>
      <c r="N33701" s="180"/>
      <c r="O33701" s="180"/>
    </row>
    <row r="33702" spans="8:15" s="179" customFormat="1" x14ac:dyDescent="0.2">
      <c r="H33702" s="180"/>
      <c r="I33702" s="180"/>
      <c r="L33702" s="181"/>
      <c r="M33702" s="180"/>
      <c r="N33702" s="180"/>
      <c r="O33702" s="180"/>
    </row>
    <row r="33703" spans="8:15" s="179" customFormat="1" x14ac:dyDescent="0.2">
      <c r="H33703" s="180"/>
      <c r="I33703" s="180"/>
      <c r="L33703" s="181"/>
      <c r="M33703" s="180"/>
      <c r="N33703" s="180"/>
      <c r="O33703" s="180"/>
    </row>
    <row r="33704" spans="8:15" s="179" customFormat="1" x14ac:dyDescent="0.2">
      <c r="H33704" s="180"/>
      <c r="I33704" s="180"/>
      <c r="L33704" s="181"/>
      <c r="M33704" s="180"/>
      <c r="N33704" s="180"/>
      <c r="O33704" s="180"/>
    </row>
    <row r="33705" spans="8:15" s="179" customFormat="1" x14ac:dyDescent="0.2">
      <c r="H33705" s="180"/>
      <c r="I33705" s="180"/>
      <c r="L33705" s="181"/>
      <c r="M33705" s="180"/>
      <c r="N33705" s="180"/>
      <c r="O33705" s="180"/>
    </row>
    <row r="33706" spans="8:15" s="179" customFormat="1" x14ac:dyDescent="0.2">
      <c r="H33706" s="180"/>
      <c r="I33706" s="180"/>
      <c r="L33706" s="181"/>
      <c r="M33706" s="180"/>
      <c r="N33706" s="180"/>
      <c r="O33706" s="180"/>
    </row>
    <row r="33707" spans="8:15" s="179" customFormat="1" x14ac:dyDescent="0.2">
      <c r="H33707" s="180"/>
      <c r="I33707" s="180"/>
      <c r="L33707" s="181"/>
      <c r="M33707" s="180"/>
      <c r="N33707" s="180"/>
      <c r="O33707" s="180"/>
    </row>
    <row r="33708" spans="8:15" s="179" customFormat="1" x14ac:dyDescent="0.2">
      <c r="H33708" s="180"/>
      <c r="I33708" s="180"/>
      <c r="L33708" s="181"/>
      <c r="M33708" s="180"/>
      <c r="N33708" s="180"/>
      <c r="O33708" s="180"/>
    </row>
    <row r="33709" spans="8:15" s="179" customFormat="1" x14ac:dyDescent="0.2">
      <c r="H33709" s="180"/>
      <c r="I33709" s="180"/>
      <c r="L33709" s="181"/>
      <c r="M33709" s="180"/>
      <c r="N33709" s="180"/>
      <c r="O33709" s="180"/>
    </row>
    <row r="33710" spans="8:15" s="179" customFormat="1" x14ac:dyDescent="0.2">
      <c r="H33710" s="180"/>
      <c r="I33710" s="180"/>
      <c r="L33710" s="181"/>
      <c r="M33710" s="180"/>
      <c r="N33710" s="180"/>
      <c r="O33710" s="180"/>
    </row>
    <row r="33711" spans="8:15" s="179" customFormat="1" x14ac:dyDescent="0.2">
      <c r="H33711" s="180"/>
      <c r="I33711" s="180"/>
      <c r="L33711" s="181"/>
      <c r="M33711" s="180"/>
      <c r="N33711" s="180"/>
      <c r="O33711" s="180"/>
    </row>
    <row r="33712" spans="8:15" s="179" customFormat="1" x14ac:dyDescent="0.2">
      <c r="H33712" s="180"/>
      <c r="I33712" s="180"/>
      <c r="L33712" s="181"/>
      <c r="M33712" s="180"/>
      <c r="N33712" s="180"/>
      <c r="O33712" s="180"/>
    </row>
    <row r="33713" spans="8:15" s="179" customFormat="1" x14ac:dyDescent="0.2">
      <c r="H33713" s="180"/>
      <c r="I33713" s="180"/>
      <c r="L33713" s="181"/>
      <c r="M33713" s="180"/>
      <c r="N33713" s="180"/>
      <c r="O33713" s="180"/>
    </row>
    <row r="33714" spans="8:15" s="179" customFormat="1" x14ac:dyDescent="0.2">
      <c r="H33714" s="180"/>
      <c r="I33714" s="180"/>
      <c r="L33714" s="181"/>
      <c r="M33714" s="180"/>
      <c r="N33714" s="180"/>
      <c r="O33714" s="180"/>
    </row>
    <row r="33715" spans="8:15" s="179" customFormat="1" x14ac:dyDescent="0.2">
      <c r="H33715" s="180"/>
      <c r="I33715" s="180"/>
      <c r="L33715" s="181"/>
      <c r="M33715" s="180"/>
      <c r="N33715" s="180"/>
      <c r="O33715" s="180"/>
    </row>
    <row r="33716" spans="8:15" s="179" customFormat="1" x14ac:dyDescent="0.2">
      <c r="H33716" s="180"/>
      <c r="I33716" s="180"/>
      <c r="L33716" s="181"/>
      <c r="M33716" s="180"/>
      <c r="N33716" s="180"/>
      <c r="O33716" s="180"/>
    </row>
    <row r="33717" spans="8:15" s="179" customFormat="1" x14ac:dyDescent="0.2">
      <c r="H33717" s="180"/>
      <c r="I33717" s="180"/>
      <c r="L33717" s="181"/>
      <c r="M33717" s="180"/>
      <c r="N33717" s="180"/>
      <c r="O33717" s="180"/>
    </row>
    <row r="33718" spans="8:15" s="179" customFormat="1" x14ac:dyDescent="0.2">
      <c r="H33718" s="180"/>
      <c r="I33718" s="180"/>
      <c r="L33718" s="181"/>
      <c r="M33718" s="180"/>
      <c r="N33718" s="180"/>
      <c r="O33718" s="180"/>
    </row>
    <row r="33719" spans="8:15" s="179" customFormat="1" x14ac:dyDescent="0.2">
      <c r="H33719" s="180"/>
      <c r="I33719" s="180"/>
      <c r="L33719" s="181"/>
      <c r="M33719" s="180"/>
      <c r="N33719" s="180"/>
      <c r="O33719" s="180"/>
    </row>
    <row r="33720" spans="8:15" s="179" customFormat="1" x14ac:dyDescent="0.2">
      <c r="H33720" s="180"/>
      <c r="I33720" s="180"/>
      <c r="L33720" s="181"/>
      <c r="M33720" s="180"/>
      <c r="N33720" s="180"/>
      <c r="O33720" s="180"/>
    </row>
    <row r="33721" spans="8:15" s="179" customFormat="1" x14ac:dyDescent="0.2">
      <c r="H33721" s="180"/>
      <c r="I33721" s="180"/>
      <c r="L33721" s="181"/>
      <c r="M33721" s="180"/>
      <c r="N33721" s="180"/>
      <c r="O33721" s="180"/>
    </row>
    <row r="33722" spans="8:15" s="179" customFormat="1" x14ac:dyDescent="0.2">
      <c r="H33722" s="180"/>
      <c r="I33722" s="180"/>
      <c r="L33722" s="181"/>
      <c r="M33722" s="180"/>
      <c r="N33722" s="180"/>
      <c r="O33722" s="180"/>
    </row>
    <row r="33723" spans="8:15" s="179" customFormat="1" x14ac:dyDescent="0.2">
      <c r="H33723" s="180"/>
      <c r="I33723" s="180"/>
      <c r="L33723" s="181"/>
      <c r="M33723" s="180"/>
      <c r="N33723" s="180"/>
      <c r="O33723" s="180"/>
    </row>
    <row r="33724" spans="8:15" s="179" customFormat="1" x14ac:dyDescent="0.2">
      <c r="H33724" s="180"/>
      <c r="I33724" s="180"/>
      <c r="L33724" s="181"/>
      <c r="M33724" s="180"/>
      <c r="N33724" s="180"/>
      <c r="O33724" s="180"/>
    </row>
    <row r="33725" spans="8:15" s="179" customFormat="1" x14ac:dyDescent="0.2">
      <c r="H33725" s="180"/>
      <c r="I33725" s="180"/>
      <c r="L33725" s="181"/>
      <c r="M33725" s="180"/>
      <c r="N33725" s="180"/>
      <c r="O33725" s="180"/>
    </row>
    <row r="33726" spans="8:15" s="179" customFormat="1" x14ac:dyDescent="0.2">
      <c r="H33726" s="180"/>
      <c r="I33726" s="180"/>
      <c r="L33726" s="181"/>
      <c r="M33726" s="180"/>
      <c r="N33726" s="180"/>
      <c r="O33726" s="180"/>
    </row>
    <row r="33727" spans="8:15" s="179" customFormat="1" x14ac:dyDescent="0.2">
      <c r="H33727" s="180"/>
      <c r="I33727" s="180"/>
      <c r="L33727" s="181"/>
      <c r="M33727" s="180"/>
      <c r="N33727" s="180"/>
      <c r="O33727" s="180"/>
    </row>
    <row r="33728" spans="8:15" s="179" customFormat="1" x14ac:dyDescent="0.2">
      <c r="H33728" s="180"/>
      <c r="I33728" s="180"/>
      <c r="L33728" s="181"/>
      <c r="M33728" s="180"/>
      <c r="N33728" s="180"/>
      <c r="O33728" s="180"/>
    </row>
    <row r="33729" spans="8:15" s="179" customFormat="1" x14ac:dyDescent="0.2">
      <c r="H33729" s="180"/>
      <c r="I33729" s="180"/>
      <c r="L33729" s="181"/>
      <c r="M33729" s="180"/>
      <c r="N33729" s="180"/>
      <c r="O33729" s="180"/>
    </row>
    <row r="33730" spans="8:15" s="179" customFormat="1" x14ac:dyDescent="0.2">
      <c r="H33730" s="180"/>
      <c r="I33730" s="180"/>
      <c r="L33730" s="181"/>
      <c r="M33730" s="180"/>
      <c r="N33730" s="180"/>
      <c r="O33730" s="180"/>
    </row>
    <row r="33731" spans="8:15" s="179" customFormat="1" x14ac:dyDescent="0.2">
      <c r="H33731" s="180"/>
      <c r="I33731" s="180"/>
      <c r="L33731" s="181"/>
      <c r="M33731" s="180"/>
      <c r="N33731" s="180"/>
      <c r="O33731" s="180"/>
    </row>
    <row r="33732" spans="8:15" s="179" customFormat="1" x14ac:dyDescent="0.2">
      <c r="H33732" s="180"/>
      <c r="I33732" s="180"/>
      <c r="L33732" s="181"/>
      <c r="M33732" s="180"/>
      <c r="N33732" s="180"/>
      <c r="O33732" s="180"/>
    </row>
    <row r="33733" spans="8:15" s="179" customFormat="1" x14ac:dyDescent="0.2">
      <c r="H33733" s="180"/>
      <c r="I33733" s="180"/>
      <c r="L33733" s="181"/>
      <c r="M33733" s="180"/>
      <c r="N33733" s="180"/>
      <c r="O33733" s="180"/>
    </row>
    <row r="33734" spans="8:15" s="179" customFormat="1" x14ac:dyDescent="0.2">
      <c r="H33734" s="180"/>
      <c r="I33734" s="180"/>
      <c r="L33734" s="181"/>
      <c r="M33734" s="180"/>
      <c r="N33734" s="180"/>
      <c r="O33734" s="180"/>
    </row>
    <row r="33735" spans="8:15" s="179" customFormat="1" x14ac:dyDescent="0.2">
      <c r="H33735" s="180"/>
      <c r="I33735" s="180"/>
      <c r="L33735" s="181"/>
      <c r="M33735" s="180"/>
      <c r="N33735" s="180"/>
      <c r="O33735" s="180"/>
    </row>
    <row r="33736" spans="8:15" s="179" customFormat="1" x14ac:dyDescent="0.2">
      <c r="H33736" s="180"/>
      <c r="I33736" s="180"/>
      <c r="L33736" s="181"/>
      <c r="M33736" s="180"/>
      <c r="N33736" s="180"/>
      <c r="O33736" s="180"/>
    </row>
    <row r="33737" spans="8:15" s="179" customFormat="1" x14ac:dyDescent="0.2">
      <c r="H33737" s="180"/>
      <c r="I33737" s="180"/>
      <c r="L33737" s="181"/>
      <c r="M33737" s="180"/>
      <c r="N33737" s="180"/>
      <c r="O33737" s="180"/>
    </row>
    <row r="33738" spans="8:15" s="179" customFormat="1" x14ac:dyDescent="0.2">
      <c r="H33738" s="180"/>
      <c r="I33738" s="180"/>
      <c r="L33738" s="181"/>
      <c r="M33738" s="180"/>
      <c r="N33738" s="180"/>
      <c r="O33738" s="180"/>
    </row>
    <row r="33739" spans="8:15" s="179" customFormat="1" x14ac:dyDescent="0.2">
      <c r="H33739" s="180"/>
      <c r="I33739" s="180"/>
      <c r="L33739" s="181"/>
      <c r="M33739" s="180"/>
      <c r="N33739" s="180"/>
      <c r="O33739" s="180"/>
    </row>
    <row r="33740" spans="8:15" s="179" customFormat="1" x14ac:dyDescent="0.2">
      <c r="H33740" s="180"/>
      <c r="I33740" s="180"/>
      <c r="L33740" s="181"/>
      <c r="M33740" s="180"/>
      <c r="N33740" s="180"/>
      <c r="O33740" s="180"/>
    </row>
    <row r="33741" spans="8:15" s="179" customFormat="1" x14ac:dyDescent="0.2">
      <c r="H33741" s="180"/>
      <c r="I33741" s="180"/>
      <c r="L33741" s="181"/>
      <c r="M33741" s="180"/>
      <c r="N33741" s="180"/>
      <c r="O33741" s="180"/>
    </row>
    <row r="33742" spans="8:15" s="179" customFormat="1" x14ac:dyDescent="0.2">
      <c r="H33742" s="180"/>
      <c r="I33742" s="180"/>
      <c r="L33742" s="181"/>
      <c r="M33742" s="180"/>
      <c r="N33742" s="180"/>
      <c r="O33742" s="180"/>
    </row>
    <row r="33743" spans="8:15" s="179" customFormat="1" x14ac:dyDescent="0.2">
      <c r="H33743" s="180"/>
      <c r="I33743" s="180"/>
      <c r="L33743" s="181"/>
      <c r="M33743" s="180"/>
      <c r="N33743" s="180"/>
      <c r="O33743" s="180"/>
    </row>
    <row r="33744" spans="8:15" s="179" customFormat="1" x14ac:dyDescent="0.2">
      <c r="H33744" s="180"/>
      <c r="I33744" s="180"/>
      <c r="L33744" s="181"/>
      <c r="M33744" s="180"/>
      <c r="N33744" s="180"/>
      <c r="O33744" s="180"/>
    </row>
    <row r="33745" spans="8:15" s="179" customFormat="1" x14ac:dyDescent="0.2">
      <c r="H33745" s="180"/>
      <c r="I33745" s="180"/>
      <c r="L33745" s="181"/>
      <c r="M33745" s="180"/>
      <c r="N33745" s="180"/>
      <c r="O33745" s="180"/>
    </row>
    <row r="33746" spans="8:15" s="179" customFormat="1" x14ac:dyDescent="0.2">
      <c r="H33746" s="180"/>
      <c r="I33746" s="180"/>
      <c r="L33746" s="181"/>
      <c r="M33746" s="180"/>
      <c r="N33746" s="180"/>
      <c r="O33746" s="180"/>
    </row>
    <row r="33747" spans="8:15" s="179" customFormat="1" x14ac:dyDescent="0.2">
      <c r="H33747" s="180"/>
      <c r="I33747" s="180"/>
      <c r="L33747" s="181"/>
      <c r="M33747" s="180"/>
      <c r="N33747" s="180"/>
      <c r="O33747" s="180"/>
    </row>
    <row r="33748" spans="8:15" s="179" customFormat="1" x14ac:dyDescent="0.2">
      <c r="H33748" s="180"/>
      <c r="I33748" s="180"/>
      <c r="L33748" s="181"/>
      <c r="M33748" s="180"/>
      <c r="N33748" s="180"/>
      <c r="O33748" s="180"/>
    </row>
    <row r="33749" spans="8:15" s="179" customFormat="1" x14ac:dyDescent="0.2">
      <c r="H33749" s="180"/>
      <c r="I33749" s="180"/>
      <c r="L33749" s="181"/>
      <c r="M33749" s="180"/>
      <c r="N33749" s="180"/>
      <c r="O33749" s="180"/>
    </row>
    <row r="33750" spans="8:15" s="179" customFormat="1" x14ac:dyDescent="0.2">
      <c r="H33750" s="180"/>
      <c r="I33750" s="180"/>
      <c r="L33750" s="181"/>
      <c r="M33750" s="180"/>
      <c r="N33750" s="180"/>
      <c r="O33750" s="180"/>
    </row>
    <row r="33751" spans="8:15" s="179" customFormat="1" x14ac:dyDescent="0.2">
      <c r="H33751" s="180"/>
      <c r="I33751" s="180"/>
      <c r="L33751" s="181"/>
      <c r="M33751" s="180"/>
      <c r="N33751" s="180"/>
      <c r="O33751" s="180"/>
    </row>
    <row r="33752" spans="8:15" s="179" customFormat="1" x14ac:dyDescent="0.2">
      <c r="H33752" s="180"/>
      <c r="I33752" s="180"/>
      <c r="L33752" s="181"/>
      <c r="M33752" s="180"/>
      <c r="N33752" s="180"/>
      <c r="O33752" s="180"/>
    </row>
    <row r="33753" spans="8:15" s="179" customFormat="1" x14ac:dyDescent="0.2">
      <c r="H33753" s="180"/>
      <c r="I33753" s="180"/>
      <c r="L33753" s="181"/>
      <c r="M33753" s="180"/>
      <c r="N33753" s="180"/>
      <c r="O33753" s="180"/>
    </row>
    <row r="33754" spans="8:15" s="179" customFormat="1" x14ac:dyDescent="0.2">
      <c r="H33754" s="180"/>
      <c r="I33754" s="180"/>
      <c r="L33754" s="181"/>
      <c r="M33754" s="180"/>
      <c r="N33754" s="180"/>
      <c r="O33754" s="180"/>
    </row>
    <row r="33755" spans="8:15" s="179" customFormat="1" x14ac:dyDescent="0.2">
      <c r="H33755" s="180"/>
      <c r="I33755" s="180"/>
      <c r="L33755" s="181"/>
      <c r="M33755" s="180"/>
      <c r="N33755" s="180"/>
      <c r="O33755" s="180"/>
    </row>
    <row r="33756" spans="8:15" s="179" customFormat="1" x14ac:dyDescent="0.2">
      <c r="H33756" s="180"/>
      <c r="I33756" s="180"/>
      <c r="L33756" s="181"/>
      <c r="M33756" s="180"/>
      <c r="N33756" s="180"/>
      <c r="O33756" s="180"/>
    </row>
    <row r="33757" spans="8:15" s="179" customFormat="1" x14ac:dyDescent="0.2">
      <c r="H33757" s="180"/>
      <c r="I33757" s="180"/>
      <c r="L33757" s="181"/>
      <c r="M33757" s="180"/>
      <c r="N33757" s="180"/>
      <c r="O33757" s="180"/>
    </row>
    <row r="33758" spans="8:15" s="179" customFormat="1" x14ac:dyDescent="0.2">
      <c r="H33758" s="180"/>
      <c r="I33758" s="180"/>
      <c r="L33758" s="181"/>
      <c r="M33758" s="180"/>
      <c r="N33758" s="180"/>
      <c r="O33758" s="180"/>
    </row>
    <row r="33759" spans="8:15" s="179" customFormat="1" x14ac:dyDescent="0.2">
      <c r="H33759" s="180"/>
      <c r="I33759" s="180"/>
      <c r="L33759" s="181"/>
      <c r="M33759" s="180"/>
      <c r="N33759" s="180"/>
      <c r="O33759" s="180"/>
    </row>
    <row r="33760" spans="8:15" s="179" customFormat="1" x14ac:dyDescent="0.2">
      <c r="H33760" s="180"/>
      <c r="I33760" s="180"/>
      <c r="L33760" s="181"/>
      <c r="M33760" s="180"/>
      <c r="N33760" s="180"/>
      <c r="O33760" s="180"/>
    </row>
    <row r="33761" spans="8:15" s="179" customFormat="1" x14ac:dyDescent="0.2">
      <c r="H33761" s="180"/>
      <c r="I33761" s="180"/>
      <c r="L33761" s="181"/>
      <c r="M33761" s="180"/>
      <c r="N33761" s="180"/>
      <c r="O33761" s="180"/>
    </row>
    <row r="33762" spans="8:15" s="179" customFormat="1" x14ac:dyDescent="0.2">
      <c r="H33762" s="180"/>
      <c r="I33762" s="180"/>
      <c r="L33762" s="181"/>
      <c r="M33762" s="180"/>
      <c r="N33762" s="180"/>
      <c r="O33762" s="180"/>
    </row>
    <row r="33763" spans="8:15" s="179" customFormat="1" x14ac:dyDescent="0.2">
      <c r="H33763" s="180"/>
      <c r="I33763" s="180"/>
      <c r="L33763" s="181"/>
      <c r="M33763" s="180"/>
      <c r="N33763" s="180"/>
      <c r="O33763" s="180"/>
    </row>
    <row r="33764" spans="8:15" s="179" customFormat="1" x14ac:dyDescent="0.2">
      <c r="H33764" s="180"/>
      <c r="I33764" s="180"/>
      <c r="L33764" s="181"/>
      <c r="M33764" s="180"/>
      <c r="N33764" s="180"/>
      <c r="O33764" s="180"/>
    </row>
    <row r="33765" spans="8:15" s="179" customFormat="1" x14ac:dyDescent="0.2">
      <c r="H33765" s="180"/>
      <c r="I33765" s="180"/>
      <c r="L33765" s="181"/>
      <c r="M33765" s="180"/>
      <c r="N33765" s="180"/>
      <c r="O33765" s="180"/>
    </row>
    <row r="33766" spans="8:15" s="179" customFormat="1" x14ac:dyDescent="0.2">
      <c r="H33766" s="180"/>
      <c r="I33766" s="180"/>
      <c r="L33766" s="181"/>
      <c r="M33766" s="180"/>
      <c r="N33766" s="180"/>
      <c r="O33766" s="180"/>
    </row>
    <row r="33767" spans="8:15" s="179" customFormat="1" x14ac:dyDescent="0.2">
      <c r="H33767" s="180"/>
      <c r="I33767" s="180"/>
      <c r="L33767" s="181"/>
      <c r="M33767" s="180"/>
      <c r="N33767" s="180"/>
      <c r="O33767" s="180"/>
    </row>
    <row r="33768" spans="8:15" s="179" customFormat="1" x14ac:dyDescent="0.2">
      <c r="H33768" s="180"/>
      <c r="I33768" s="180"/>
      <c r="L33768" s="181"/>
      <c r="M33768" s="180"/>
      <c r="N33768" s="180"/>
      <c r="O33768" s="180"/>
    </row>
    <row r="33769" spans="8:15" s="179" customFormat="1" x14ac:dyDescent="0.2">
      <c r="H33769" s="180"/>
      <c r="I33769" s="180"/>
      <c r="L33769" s="181"/>
      <c r="M33769" s="180"/>
      <c r="N33769" s="180"/>
      <c r="O33769" s="180"/>
    </row>
    <row r="33770" spans="8:15" s="179" customFormat="1" x14ac:dyDescent="0.2">
      <c r="H33770" s="180"/>
      <c r="I33770" s="180"/>
      <c r="L33770" s="181"/>
      <c r="M33770" s="180"/>
      <c r="N33770" s="180"/>
      <c r="O33770" s="180"/>
    </row>
    <row r="33771" spans="8:15" s="179" customFormat="1" x14ac:dyDescent="0.2">
      <c r="H33771" s="180"/>
      <c r="I33771" s="180"/>
      <c r="L33771" s="181"/>
      <c r="M33771" s="180"/>
      <c r="N33771" s="180"/>
      <c r="O33771" s="180"/>
    </row>
    <row r="33772" spans="8:15" s="179" customFormat="1" x14ac:dyDescent="0.2">
      <c r="H33772" s="180"/>
      <c r="I33772" s="180"/>
      <c r="L33772" s="181"/>
      <c r="M33772" s="180"/>
      <c r="N33772" s="180"/>
      <c r="O33772" s="180"/>
    </row>
    <row r="33773" spans="8:15" s="179" customFormat="1" x14ac:dyDescent="0.2">
      <c r="H33773" s="180"/>
      <c r="I33773" s="180"/>
      <c r="L33773" s="181"/>
      <c r="M33773" s="180"/>
      <c r="N33773" s="180"/>
      <c r="O33773" s="180"/>
    </row>
    <row r="33774" spans="8:15" s="179" customFormat="1" x14ac:dyDescent="0.2">
      <c r="H33774" s="180"/>
      <c r="I33774" s="180"/>
      <c r="L33774" s="181"/>
      <c r="M33774" s="180"/>
      <c r="N33774" s="180"/>
      <c r="O33774" s="180"/>
    </row>
    <row r="33775" spans="8:15" s="179" customFormat="1" x14ac:dyDescent="0.2">
      <c r="H33775" s="180"/>
      <c r="I33775" s="180"/>
      <c r="L33775" s="181"/>
      <c r="M33775" s="180"/>
      <c r="N33775" s="180"/>
      <c r="O33775" s="180"/>
    </row>
    <row r="33776" spans="8:15" s="179" customFormat="1" x14ac:dyDescent="0.2">
      <c r="H33776" s="180"/>
      <c r="I33776" s="180"/>
      <c r="L33776" s="181"/>
      <c r="M33776" s="180"/>
      <c r="N33776" s="180"/>
      <c r="O33776" s="180"/>
    </row>
    <row r="33777" spans="8:15" s="179" customFormat="1" x14ac:dyDescent="0.2">
      <c r="H33777" s="180"/>
      <c r="I33777" s="180"/>
      <c r="L33777" s="181"/>
      <c r="M33777" s="180"/>
      <c r="N33777" s="180"/>
      <c r="O33777" s="180"/>
    </row>
    <row r="33778" spans="8:15" s="179" customFormat="1" x14ac:dyDescent="0.2">
      <c r="H33778" s="180"/>
      <c r="I33778" s="180"/>
      <c r="L33778" s="181"/>
      <c r="M33778" s="180"/>
      <c r="N33778" s="180"/>
      <c r="O33778" s="180"/>
    </row>
    <row r="33779" spans="8:15" s="179" customFormat="1" x14ac:dyDescent="0.2">
      <c r="H33779" s="180"/>
      <c r="I33779" s="180"/>
      <c r="L33779" s="181"/>
      <c r="M33779" s="180"/>
      <c r="N33779" s="180"/>
      <c r="O33779" s="180"/>
    </row>
    <row r="33780" spans="8:15" s="179" customFormat="1" x14ac:dyDescent="0.2">
      <c r="H33780" s="180"/>
      <c r="I33780" s="180"/>
      <c r="L33780" s="181"/>
      <c r="M33780" s="180"/>
      <c r="N33780" s="180"/>
      <c r="O33780" s="180"/>
    </row>
    <row r="33781" spans="8:15" s="179" customFormat="1" x14ac:dyDescent="0.2">
      <c r="H33781" s="180"/>
      <c r="I33781" s="180"/>
      <c r="L33781" s="181"/>
      <c r="M33781" s="180"/>
      <c r="N33781" s="180"/>
      <c r="O33781" s="180"/>
    </row>
    <row r="33782" spans="8:15" s="179" customFormat="1" x14ac:dyDescent="0.2">
      <c r="H33782" s="180"/>
      <c r="I33782" s="180"/>
      <c r="L33782" s="181"/>
      <c r="M33782" s="180"/>
      <c r="N33782" s="180"/>
      <c r="O33782" s="180"/>
    </row>
    <row r="33783" spans="8:15" s="179" customFormat="1" x14ac:dyDescent="0.2">
      <c r="H33783" s="180"/>
      <c r="I33783" s="180"/>
      <c r="L33783" s="181"/>
      <c r="M33783" s="180"/>
      <c r="N33783" s="180"/>
      <c r="O33783" s="180"/>
    </row>
    <row r="33784" spans="8:15" s="179" customFormat="1" x14ac:dyDescent="0.2">
      <c r="H33784" s="180"/>
      <c r="I33784" s="180"/>
      <c r="L33784" s="181"/>
      <c r="M33784" s="180"/>
      <c r="N33784" s="180"/>
      <c r="O33784" s="180"/>
    </row>
    <row r="33785" spans="8:15" s="179" customFormat="1" x14ac:dyDescent="0.2">
      <c r="H33785" s="180"/>
      <c r="I33785" s="180"/>
      <c r="L33785" s="181"/>
      <c r="M33785" s="180"/>
      <c r="N33785" s="180"/>
      <c r="O33785" s="180"/>
    </row>
    <row r="33786" spans="8:15" s="179" customFormat="1" x14ac:dyDescent="0.2">
      <c r="H33786" s="180"/>
      <c r="I33786" s="180"/>
      <c r="L33786" s="181"/>
      <c r="M33786" s="180"/>
      <c r="N33786" s="180"/>
      <c r="O33786" s="180"/>
    </row>
    <row r="33787" spans="8:15" s="179" customFormat="1" x14ac:dyDescent="0.2">
      <c r="H33787" s="180"/>
      <c r="I33787" s="180"/>
      <c r="L33787" s="181"/>
      <c r="M33787" s="180"/>
      <c r="N33787" s="180"/>
      <c r="O33787" s="180"/>
    </row>
    <row r="33788" spans="8:15" s="179" customFormat="1" x14ac:dyDescent="0.2">
      <c r="H33788" s="180"/>
      <c r="I33788" s="180"/>
      <c r="L33788" s="181"/>
      <c r="M33788" s="180"/>
      <c r="N33788" s="180"/>
      <c r="O33788" s="180"/>
    </row>
    <row r="33789" spans="8:15" s="179" customFormat="1" x14ac:dyDescent="0.2">
      <c r="H33789" s="180"/>
      <c r="I33789" s="180"/>
      <c r="L33789" s="181"/>
      <c r="M33789" s="180"/>
      <c r="N33789" s="180"/>
      <c r="O33789" s="180"/>
    </row>
    <row r="33790" spans="8:15" s="179" customFormat="1" x14ac:dyDescent="0.2">
      <c r="H33790" s="180"/>
      <c r="I33790" s="180"/>
      <c r="L33790" s="181"/>
      <c r="M33790" s="180"/>
      <c r="N33790" s="180"/>
      <c r="O33790" s="180"/>
    </row>
    <row r="33791" spans="8:15" s="179" customFormat="1" x14ac:dyDescent="0.2">
      <c r="H33791" s="180"/>
      <c r="I33791" s="180"/>
      <c r="L33791" s="181"/>
      <c r="M33791" s="180"/>
      <c r="N33791" s="180"/>
      <c r="O33791" s="180"/>
    </row>
    <row r="33792" spans="8:15" s="179" customFormat="1" x14ac:dyDescent="0.2">
      <c r="H33792" s="180"/>
      <c r="I33792" s="180"/>
      <c r="L33792" s="181"/>
      <c r="M33792" s="180"/>
      <c r="N33792" s="180"/>
      <c r="O33792" s="180"/>
    </row>
    <row r="33793" spans="8:15" s="179" customFormat="1" x14ac:dyDescent="0.2">
      <c r="H33793" s="180"/>
      <c r="I33793" s="180"/>
      <c r="L33793" s="181"/>
      <c r="M33793" s="180"/>
      <c r="N33793" s="180"/>
      <c r="O33793" s="180"/>
    </row>
    <row r="33794" spans="8:15" s="179" customFormat="1" x14ac:dyDescent="0.2">
      <c r="H33794" s="180"/>
      <c r="I33794" s="180"/>
      <c r="L33794" s="181"/>
      <c r="M33794" s="180"/>
      <c r="N33794" s="180"/>
      <c r="O33794" s="180"/>
    </row>
    <row r="33795" spans="8:15" s="179" customFormat="1" x14ac:dyDescent="0.2">
      <c r="H33795" s="180"/>
      <c r="I33795" s="180"/>
      <c r="L33795" s="181"/>
      <c r="M33795" s="180"/>
      <c r="N33795" s="180"/>
      <c r="O33795" s="180"/>
    </row>
    <row r="33796" spans="8:15" s="179" customFormat="1" x14ac:dyDescent="0.2">
      <c r="H33796" s="180"/>
      <c r="I33796" s="180"/>
      <c r="L33796" s="181"/>
      <c r="M33796" s="180"/>
      <c r="N33796" s="180"/>
      <c r="O33796" s="180"/>
    </row>
    <row r="33797" spans="8:15" s="179" customFormat="1" x14ac:dyDescent="0.2">
      <c r="H33797" s="180"/>
      <c r="I33797" s="180"/>
      <c r="L33797" s="181"/>
      <c r="M33797" s="180"/>
      <c r="N33797" s="180"/>
      <c r="O33797" s="180"/>
    </row>
    <row r="33798" spans="8:15" s="179" customFormat="1" x14ac:dyDescent="0.2">
      <c r="H33798" s="180"/>
      <c r="I33798" s="180"/>
      <c r="L33798" s="181"/>
      <c r="M33798" s="180"/>
      <c r="N33798" s="180"/>
      <c r="O33798" s="180"/>
    </row>
    <row r="33799" spans="8:15" s="179" customFormat="1" x14ac:dyDescent="0.2">
      <c r="H33799" s="180"/>
      <c r="I33799" s="180"/>
      <c r="L33799" s="181"/>
      <c r="M33799" s="180"/>
      <c r="N33799" s="180"/>
      <c r="O33799" s="180"/>
    </row>
    <row r="33800" spans="8:15" s="179" customFormat="1" x14ac:dyDescent="0.2">
      <c r="H33800" s="180"/>
      <c r="I33800" s="180"/>
      <c r="L33800" s="181"/>
      <c r="M33800" s="180"/>
      <c r="N33800" s="180"/>
      <c r="O33800" s="180"/>
    </row>
    <row r="33801" spans="8:15" s="179" customFormat="1" x14ac:dyDescent="0.2">
      <c r="H33801" s="180"/>
      <c r="I33801" s="180"/>
      <c r="L33801" s="181"/>
      <c r="M33801" s="180"/>
      <c r="N33801" s="180"/>
      <c r="O33801" s="180"/>
    </row>
    <row r="33802" spans="8:15" s="179" customFormat="1" x14ac:dyDescent="0.2">
      <c r="H33802" s="180"/>
      <c r="I33802" s="180"/>
      <c r="L33802" s="181"/>
      <c r="M33802" s="180"/>
      <c r="N33802" s="180"/>
      <c r="O33802" s="180"/>
    </row>
    <row r="33803" spans="8:15" s="179" customFormat="1" x14ac:dyDescent="0.2">
      <c r="H33803" s="180"/>
      <c r="I33803" s="180"/>
      <c r="L33803" s="181"/>
      <c r="M33803" s="180"/>
      <c r="N33803" s="180"/>
      <c r="O33803" s="180"/>
    </row>
    <row r="33804" spans="8:15" s="179" customFormat="1" x14ac:dyDescent="0.2">
      <c r="H33804" s="180"/>
      <c r="I33804" s="180"/>
      <c r="L33804" s="181"/>
      <c r="M33804" s="180"/>
      <c r="N33804" s="180"/>
      <c r="O33804" s="180"/>
    </row>
    <row r="33805" spans="8:15" s="179" customFormat="1" x14ac:dyDescent="0.2">
      <c r="H33805" s="180"/>
      <c r="I33805" s="180"/>
      <c r="L33805" s="181"/>
      <c r="M33805" s="180"/>
      <c r="N33805" s="180"/>
      <c r="O33805" s="180"/>
    </row>
    <row r="33806" spans="8:15" s="179" customFormat="1" x14ac:dyDescent="0.2">
      <c r="H33806" s="180"/>
      <c r="I33806" s="180"/>
      <c r="L33806" s="181"/>
      <c r="M33806" s="180"/>
      <c r="N33806" s="180"/>
      <c r="O33806" s="180"/>
    </row>
    <row r="33807" spans="8:15" s="179" customFormat="1" x14ac:dyDescent="0.2">
      <c r="H33807" s="180"/>
      <c r="I33807" s="180"/>
      <c r="L33807" s="181"/>
      <c r="M33807" s="180"/>
      <c r="N33807" s="180"/>
      <c r="O33807" s="180"/>
    </row>
    <row r="33808" spans="8:15" s="179" customFormat="1" x14ac:dyDescent="0.2">
      <c r="H33808" s="180"/>
      <c r="I33808" s="180"/>
      <c r="L33808" s="181"/>
      <c r="M33808" s="180"/>
      <c r="N33808" s="180"/>
      <c r="O33808" s="180"/>
    </row>
    <row r="33809" spans="8:15" s="179" customFormat="1" x14ac:dyDescent="0.2">
      <c r="H33809" s="180"/>
      <c r="I33809" s="180"/>
      <c r="L33809" s="181"/>
      <c r="M33809" s="180"/>
      <c r="N33809" s="180"/>
      <c r="O33809" s="180"/>
    </row>
    <row r="33810" spans="8:15" s="179" customFormat="1" x14ac:dyDescent="0.2">
      <c r="H33810" s="180"/>
      <c r="I33810" s="180"/>
      <c r="L33810" s="181"/>
      <c r="M33810" s="180"/>
      <c r="N33810" s="180"/>
      <c r="O33810" s="180"/>
    </row>
    <row r="33811" spans="8:15" s="179" customFormat="1" x14ac:dyDescent="0.2">
      <c r="H33811" s="180"/>
      <c r="I33811" s="180"/>
      <c r="L33811" s="181"/>
      <c r="M33811" s="180"/>
      <c r="N33811" s="180"/>
      <c r="O33811" s="180"/>
    </row>
    <row r="33812" spans="8:15" s="179" customFormat="1" x14ac:dyDescent="0.2">
      <c r="H33812" s="180"/>
      <c r="I33812" s="180"/>
      <c r="L33812" s="181"/>
      <c r="M33812" s="180"/>
      <c r="N33812" s="180"/>
      <c r="O33812" s="180"/>
    </row>
    <row r="33813" spans="8:15" s="179" customFormat="1" x14ac:dyDescent="0.2">
      <c r="H33813" s="180"/>
      <c r="I33813" s="180"/>
      <c r="L33813" s="181"/>
      <c r="M33813" s="180"/>
      <c r="N33813" s="180"/>
      <c r="O33813" s="180"/>
    </row>
    <row r="33814" spans="8:15" s="179" customFormat="1" x14ac:dyDescent="0.2">
      <c r="H33814" s="180"/>
      <c r="I33814" s="180"/>
      <c r="L33814" s="181"/>
      <c r="M33814" s="180"/>
      <c r="N33814" s="180"/>
      <c r="O33814" s="180"/>
    </row>
    <row r="33815" spans="8:15" s="179" customFormat="1" x14ac:dyDescent="0.2">
      <c r="H33815" s="180"/>
      <c r="I33815" s="180"/>
      <c r="L33815" s="181"/>
      <c r="M33815" s="180"/>
      <c r="N33815" s="180"/>
      <c r="O33815" s="180"/>
    </row>
    <row r="33816" spans="8:15" s="179" customFormat="1" x14ac:dyDescent="0.2">
      <c r="H33816" s="180"/>
      <c r="I33816" s="180"/>
      <c r="L33816" s="181"/>
      <c r="M33816" s="180"/>
      <c r="N33816" s="180"/>
      <c r="O33816" s="180"/>
    </row>
    <row r="33817" spans="8:15" s="179" customFormat="1" x14ac:dyDescent="0.2">
      <c r="H33817" s="180"/>
      <c r="I33817" s="180"/>
      <c r="L33817" s="181"/>
      <c r="M33817" s="180"/>
      <c r="N33817" s="180"/>
      <c r="O33817" s="180"/>
    </row>
    <row r="33818" spans="8:15" s="179" customFormat="1" x14ac:dyDescent="0.2">
      <c r="H33818" s="180"/>
      <c r="I33818" s="180"/>
      <c r="L33818" s="181"/>
      <c r="M33818" s="180"/>
      <c r="N33818" s="180"/>
      <c r="O33818" s="180"/>
    </row>
    <row r="33819" spans="8:15" s="179" customFormat="1" x14ac:dyDescent="0.2">
      <c r="H33819" s="180"/>
      <c r="I33819" s="180"/>
      <c r="L33819" s="181"/>
      <c r="M33819" s="180"/>
      <c r="N33819" s="180"/>
      <c r="O33819" s="180"/>
    </row>
    <row r="33820" spans="8:15" s="179" customFormat="1" x14ac:dyDescent="0.2">
      <c r="H33820" s="180"/>
      <c r="I33820" s="180"/>
      <c r="L33820" s="181"/>
      <c r="M33820" s="180"/>
      <c r="N33820" s="180"/>
      <c r="O33820" s="180"/>
    </row>
    <row r="33821" spans="8:15" s="179" customFormat="1" x14ac:dyDescent="0.2">
      <c r="H33821" s="180"/>
      <c r="I33821" s="180"/>
      <c r="L33821" s="181"/>
      <c r="M33821" s="180"/>
      <c r="N33821" s="180"/>
      <c r="O33821" s="180"/>
    </row>
    <row r="33822" spans="8:15" s="179" customFormat="1" x14ac:dyDescent="0.2">
      <c r="H33822" s="180"/>
      <c r="I33822" s="180"/>
      <c r="L33822" s="181"/>
      <c r="M33822" s="180"/>
      <c r="N33822" s="180"/>
      <c r="O33822" s="180"/>
    </row>
    <row r="33823" spans="8:15" s="179" customFormat="1" x14ac:dyDescent="0.2">
      <c r="H33823" s="180"/>
      <c r="I33823" s="180"/>
      <c r="L33823" s="181"/>
      <c r="M33823" s="180"/>
      <c r="N33823" s="180"/>
      <c r="O33823" s="180"/>
    </row>
    <row r="33824" spans="8:15" s="179" customFormat="1" x14ac:dyDescent="0.2">
      <c r="H33824" s="180"/>
      <c r="I33824" s="180"/>
      <c r="L33824" s="181"/>
      <c r="M33824" s="180"/>
      <c r="N33824" s="180"/>
      <c r="O33824" s="180"/>
    </row>
    <row r="33825" spans="8:15" s="179" customFormat="1" x14ac:dyDescent="0.2">
      <c r="H33825" s="180"/>
      <c r="I33825" s="180"/>
      <c r="L33825" s="181"/>
      <c r="M33825" s="180"/>
      <c r="N33825" s="180"/>
      <c r="O33825" s="180"/>
    </row>
    <row r="33826" spans="8:15" s="179" customFormat="1" x14ac:dyDescent="0.2">
      <c r="H33826" s="180"/>
      <c r="I33826" s="180"/>
      <c r="L33826" s="181"/>
      <c r="M33826" s="180"/>
      <c r="N33826" s="180"/>
      <c r="O33826" s="180"/>
    </row>
    <row r="33827" spans="8:15" s="179" customFormat="1" x14ac:dyDescent="0.2">
      <c r="H33827" s="180"/>
      <c r="I33827" s="180"/>
      <c r="L33827" s="181"/>
      <c r="M33827" s="180"/>
      <c r="N33827" s="180"/>
      <c r="O33827" s="180"/>
    </row>
    <row r="33828" spans="8:15" s="179" customFormat="1" x14ac:dyDescent="0.2">
      <c r="H33828" s="180"/>
      <c r="I33828" s="180"/>
      <c r="L33828" s="181"/>
      <c r="M33828" s="180"/>
      <c r="N33828" s="180"/>
      <c r="O33828" s="180"/>
    </row>
    <row r="33829" spans="8:15" s="179" customFormat="1" x14ac:dyDescent="0.2">
      <c r="H33829" s="180"/>
      <c r="I33829" s="180"/>
      <c r="L33829" s="181"/>
      <c r="M33829" s="180"/>
      <c r="N33829" s="180"/>
      <c r="O33829" s="180"/>
    </row>
    <row r="33830" spans="8:15" s="179" customFormat="1" x14ac:dyDescent="0.2">
      <c r="H33830" s="180"/>
      <c r="I33830" s="180"/>
      <c r="L33830" s="181"/>
      <c r="M33830" s="180"/>
      <c r="N33830" s="180"/>
      <c r="O33830" s="180"/>
    </row>
    <row r="33831" spans="8:15" s="179" customFormat="1" x14ac:dyDescent="0.2">
      <c r="H33831" s="180"/>
      <c r="I33831" s="180"/>
      <c r="L33831" s="181"/>
      <c r="M33831" s="180"/>
      <c r="N33831" s="180"/>
      <c r="O33831" s="180"/>
    </row>
    <row r="33832" spans="8:15" s="179" customFormat="1" x14ac:dyDescent="0.2">
      <c r="H33832" s="180"/>
      <c r="I33832" s="180"/>
      <c r="L33832" s="181"/>
      <c r="M33832" s="180"/>
      <c r="N33832" s="180"/>
      <c r="O33832" s="180"/>
    </row>
    <row r="33833" spans="8:15" s="179" customFormat="1" x14ac:dyDescent="0.2">
      <c r="H33833" s="180"/>
      <c r="I33833" s="180"/>
      <c r="L33833" s="181"/>
      <c r="M33833" s="180"/>
      <c r="N33833" s="180"/>
      <c r="O33833" s="180"/>
    </row>
    <row r="33834" spans="8:15" s="179" customFormat="1" x14ac:dyDescent="0.2">
      <c r="H33834" s="180"/>
      <c r="I33834" s="180"/>
      <c r="L33834" s="181"/>
      <c r="M33834" s="180"/>
      <c r="N33834" s="180"/>
      <c r="O33834" s="180"/>
    </row>
    <row r="33835" spans="8:15" s="179" customFormat="1" x14ac:dyDescent="0.2">
      <c r="H33835" s="180"/>
      <c r="I33835" s="180"/>
      <c r="L33835" s="181"/>
      <c r="M33835" s="180"/>
      <c r="N33835" s="180"/>
      <c r="O33835" s="180"/>
    </row>
    <row r="33836" spans="8:15" s="179" customFormat="1" x14ac:dyDescent="0.2">
      <c r="H33836" s="180"/>
      <c r="I33836" s="180"/>
      <c r="L33836" s="181"/>
      <c r="M33836" s="180"/>
      <c r="N33836" s="180"/>
      <c r="O33836" s="180"/>
    </row>
    <row r="33837" spans="8:15" s="179" customFormat="1" x14ac:dyDescent="0.2">
      <c r="H33837" s="180"/>
      <c r="I33837" s="180"/>
      <c r="L33837" s="181"/>
      <c r="M33837" s="180"/>
      <c r="N33837" s="180"/>
      <c r="O33837" s="180"/>
    </row>
    <row r="33838" spans="8:15" s="179" customFormat="1" x14ac:dyDescent="0.2">
      <c r="H33838" s="180"/>
      <c r="I33838" s="180"/>
      <c r="L33838" s="181"/>
      <c r="M33838" s="180"/>
      <c r="N33838" s="180"/>
      <c r="O33838" s="180"/>
    </row>
    <row r="33839" spans="8:15" s="179" customFormat="1" x14ac:dyDescent="0.2">
      <c r="H33839" s="180"/>
      <c r="I33839" s="180"/>
      <c r="L33839" s="181"/>
      <c r="M33839" s="180"/>
      <c r="N33839" s="180"/>
      <c r="O33839" s="180"/>
    </row>
    <row r="33840" spans="8:15" s="179" customFormat="1" x14ac:dyDescent="0.2">
      <c r="H33840" s="180"/>
      <c r="I33840" s="180"/>
      <c r="L33840" s="181"/>
      <c r="M33840" s="180"/>
      <c r="N33840" s="180"/>
      <c r="O33840" s="180"/>
    </row>
    <row r="33841" spans="8:15" s="179" customFormat="1" x14ac:dyDescent="0.2">
      <c r="H33841" s="180"/>
      <c r="I33841" s="180"/>
      <c r="L33841" s="181"/>
      <c r="M33841" s="180"/>
      <c r="N33841" s="180"/>
      <c r="O33841" s="180"/>
    </row>
    <row r="33842" spans="8:15" s="179" customFormat="1" x14ac:dyDescent="0.2">
      <c r="H33842" s="180"/>
      <c r="I33842" s="180"/>
      <c r="L33842" s="181"/>
      <c r="M33842" s="180"/>
      <c r="N33842" s="180"/>
      <c r="O33842" s="180"/>
    </row>
    <row r="33843" spans="8:15" s="179" customFormat="1" x14ac:dyDescent="0.2">
      <c r="H33843" s="180"/>
      <c r="I33843" s="180"/>
      <c r="L33843" s="181"/>
      <c r="M33843" s="180"/>
      <c r="N33843" s="180"/>
      <c r="O33843" s="180"/>
    </row>
    <row r="33844" spans="8:15" s="179" customFormat="1" x14ac:dyDescent="0.2">
      <c r="H33844" s="180"/>
      <c r="I33844" s="180"/>
      <c r="L33844" s="181"/>
      <c r="M33844" s="180"/>
      <c r="N33844" s="180"/>
      <c r="O33844" s="180"/>
    </row>
    <row r="33845" spans="8:15" s="179" customFormat="1" x14ac:dyDescent="0.2">
      <c r="H33845" s="180"/>
      <c r="I33845" s="180"/>
      <c r="L33845" s="181"/>
      <c r="M33845" s="180"/>
      <c r="N33845" s="180"/>
      <c r="O33845" s="180"/>
    </row>
    <row r="33846" spans="8:15" s="179" customFormat="1" x14ac:dyDescent="0.2">
      <c r="H33846" s="180"/>
      <c r="I33846" s="180"/>
      <c r="L33846" s="181"/>
      <c r="M33846" s="180"/>
      <c r="N33846" s="180"/>
      <c r="O33846" s="180"/>
    </row>
    <row r="33847" spans="8:15" s="179" customFormat="1" x14ac:dyDescent="0.2">
      <c r="H33847" s="180"/>
      <c r="I33847" s="180"/>
      <c r="L33847" s="181"/>
      <c r="M33847" s="180"/>
      <c r="N33847" s="180"/>
      <c r="O33847" s="180"/>
    </row>
    <row r="33848" spans="8:15" s="179" customFormat="1" x14ac:dyDescent="0.2">
      <c r="H33848" s="180"/>
      <c r="I33848" s="180"/>
      <c r="L33848" s="181"/>
      <c r="M33848" s="180"/>
      <c r="N33848" s="180"/>
      <c r="O33848" s="180"/>
    </row>
    <row r="33849" spans="8:15" s="179" customFormat="1" x14ac:dyDescent="0.2">
      <c r="H33849" s="180"/>
      <c r="I33849" s="180"/>
      <c r="L33849" s="181"/>
      <c r="M33849" s="180"/>
      <c r="N33849" s="180"/>
      <c r="O33849" s="180"/>
    </row>
    <row r="33850" spans="8:15" s="179" customFormat="1" x14ac:dyDescent="0.2">
      <c r="H33850" s="180"/>
      <c r="I33850" s="180"/>
      <c r="L33850" s="181"/>
      <c r="M33850" s="180"/>
      <c r="N33850" s="180"/>
      <c r="O33850" s="180"/>
    </row>
    <row r="33851" spans="8:15" s="179" customFormat="1" x14ac:dyDescent="0.2">
      <c r="H33851" s="180"/>
      <c r="I33851" s="180"/>
      <c r="L33851" s="181"/>
      <c r="M33851" s="180"/>
      <c r="N33851" s="180"/>
      <c r="O33851" s="180"/>
    </row>
    <row r="33852" spans="8:15" s="179" customFormat="1" x14ac:dyDescent="0.2">
      <c r="H33852" s="180"/>
      <c r="I33852" s="180"/>
      <c r="L33852" s="181"/>
      <c r="M33852" s="180"/>
      <c r="N33852" s="180"/>
      <c r="O33852" s="180"/>
    </row>
    <row r="33853" spans="8:15" s="179" customFormat="1" x14ac:dyDescent="0.2">
      <c r="H33853" s="180"/>
      <c r="I33853" s="180"/>
      <c r="L33853" s="181"/>
      <c r="M33853" s="180"/>
      <c r="N33853" s="180"/>
      <c r="O33853" s="180"/>
    </row>
    <row r="33854" spans="8:15" s="179" customFormat="1" x14ac:dyDescent="0.2">
      <c r="H33854" s="180"/>
      <c r="I33854" s="180"/>
      <c r="L33854" s="181"/>
      <c r="M33854" s="180"/>
      <c r="N33854" s="180"/>
      <c r="O33854" s="180"/>
    </row>
    <row r="33855" spans="8:15" s="179" customFormat="1" x14ac:dyDescent="0.2">
      <c r="H33855" s="180"/>
      <c r="I33855" s="180"/>
      <c r="L33855" s="181"/>
      <c r="M33855" s="180"/>
      <c r="N33855" s="180"/>
      <c r="O33855" s="180"/>
    </row>
    <row r="33856" spans="8:15" s="179" customFormat="1" x14ac:dyDescent="0.2">
      <c r="H33856" s="180"/>
      <c r="I33856" s="180"/>
      <c r="L33856" s="181"/>
      <c r="M33856" s="180"/>
      <c r="N33856" s="180"/>
      <c r="O33856" s="180"/>
    </row>
    <row r="33857" spans="8:15" s="179" customFormat="1" x14ac:dyDescent="0.2">
      <c r="H33857" s="180"/>
      <c r="I33857" s="180"/>
      <c r="L33857" s="181"/>
      <c r="M33857" s="180"/>
      <c r="N33857" s="180"/>
      <c r="O33857" s="180"/>
    </row>
    <row r="33858" spans="8:15" s="179" customFormat="1" x14ac:dyDescent="0.2">
      <c r="H33858" s="180"/>
      <c r="I33858" s="180"/>
      <c r="L33858" s="181"/>
      <c r="M33858" s="180"/>
      <c r="N33858" s="180"/>
      <c r="O33858" s="180"/>
    </row>
    <row r="33859" spans="8:15" s="179" customFormat="1" x14ac:dyDescent="0.2">
      <c r="H33859" s="180"/>
      <c r="I33859" s="180"/>
      <c r="L33859" s="181"/>
      <c r="M33859" s="180"/>
      <c r="N33859" s="180"/>
      <c r="O33859" s="180"/>
    </row>
    <row r="33860" spans="8:15" s="179" customFormat="1" x14ac:dyDescent="0.2">
      <c r="H33860" s="180"/>
      <c r="I33860" s="180"/>
      <c r="L33860" s="181"/>
      <c r="M33860" s="180"/>
      <c r="N33860" s="180"/>
      <c r="O33860" s="180"/>
    </row>
    <row r="33861" spans="8:15" s="179" customFormat="1" x14ac:dyDescent="0.2">
      <c r="H33861" s="180"/>
      <c r="I33861" s="180"/>
      <c r="L33861" s="181"/>
      <c r="M33861" s="180"/>
      <c r="N33861" s="180"/>
      <c r="O33861" s="180"/>
    </row>
    <row r="33862" spans="8:15" s="179" customFormat="1" x14ac:dyDescent="0.2">
      <c r="H33862" s="180"/>
      <c r="I33862" s="180"/>
      <c r="L33862" s="181"/>
      <c r="M33862" s="180"/>
      <c r="N33862" s="180"/>
      <c r="O33862" s="180"/>
    </row>
    <row r="33863" spans="8:15" s="179" customFormat="1" x14ac:dyDescent="0.2">
      <c r="H33863" s="180"/>
      <c r="I33863" s="180"/>
      <c r="L33863" s="181"/>
      <c r="M33863" s="180"/>
      <c r="N33863" s="180"/>
      <c r="O33863" s="180"/>
    </row>
    <row r="33864" spans="8:15" s="179" customFormat="1" x14ac:dyDescent="0.2">
      <c r="H33864" s="180"/>
      <c r="I33864" s="180"/>
      <c r="L33864" s="181"/>
      <c r="M33864" s="180"/>
      <c r="N33864" s="180"/>
      <c r="O33864" s="180"/>
    </row>
    <row r="33865" spans="8:15" s="179" customFormat="1" x14ac:dyDescent="0.2">
      <c r="H33865" s="180"/>
      <c r="I33865" s="180"/>
      <c r="L33865" s="181"/>
      <c r="M33865" s="180"/>
      <c r="N33865" s="180"/>
      <c r="O33865" s="180"/>
    </row>
    <row r="33866" spans="8:15" s="179" customFormat="1" x14ac:dyDescent="0.2">
      <c r="H33866" s="180"/>
      <c r="I33866" s="180"/>
      <c r="L33866" s="181"/>
      <c r="M33866" s="180"/>
      <c r="N33866" s="180"/>
      <c r="O33866" s="180"/>
    </row>
    <row r="33867" spans="8:15" s="179" customFormat="1" x14ac:dyDescent="0.2">
      <c r="H33867" s="180"/>
      <c r="I33867" s="180"/>
      <c r="L33867" s="181"/>
      <c r="M33867" s="180"/>
      <c r="N33867" s="180"/>
      <c r="O33867" s="180"/>
    </row>
    <row r="33868" spans="8:15" s="179" customFormat="1" x14ac:dyDescent="0.2">
      <c r="H33868" s="180"/>
      <c r="I33868" s="180"/>
      <c r="L33868" s="181"/>
      <c r="M33868" s="180"/>
      <c r="N33868" s="180"/>
      <c r="O33868" s="180"/>
    </row>
    <row r="33869" spans="8:15" s="179" customFormat="1" x14ac:dyDescent="0.2">
      <c r="H33869" s="180"/>
      <c r="I33869" s="180"/>
      <c r="L33869" s="181"/>
      <c r="M33869" s="180"/>
      <c r="N33869" s="180"/>
      <c r="O33869" s="180"/>
    </row>
    <row r="33870" spans="8:15" s="179" customFormat="1" x14ac:dyDescent="0.2">
      <c r="H33870" s="180"/>
      <c r="I33870" s="180"/>
      <c r="L33870" s="181"/>
      <c r="M33870" s="180"/>
      <c r="N33870" s="180"/>
      <c r="O33870" s="180"/>
    </row>
    <row r="33871" spans="8:15" s="179" customFormat="1" x14ac:dyDescent="0.2">
      <c r="H33871" s="180"/>
      <c r="I33871" s="180"/>
      <c r="L33871" s="181"/>
      <c r="M33871" s="180"/>
      <c r="N33871" s="180"/>
      <c r="O33871" s="180"/>
    </row>
    <row r="33872" spans="8:15" s="179" customFormat="1" x14ac:dyDescent="0.2">
      <c r="H33872" s="180"/>
      <c r="I33872" s="180"/>
      <c r="L33872" s="181"/>
      <c r="M33872" s="180"/>
      <c r="N33872" s="180"/>
      <c r="O33872" s="180"/>
    </row>
    <row r="33873" spans="8:15" s="179" customFormat="1" x14ac:dyDescent="0.2">
      <c r="H33873" s="180"/>
      <c r="I33873" s="180"/>
      <c r="L33873" s="181"/>
      <c r="M33873" s="180"/>
      <c r="N33873" s="180"/>
      <c r="O33873" s="180"/>
    </row>
    <row r="33874" spans="8:15" s="179" customFormat="1" x14ac:dyDescent="0.2">
      <c r="H33874" s="180"/>
      <c r="I33874" s="180"/>
      <c r="L33874" s="181"/>
      <c r="M33874" s="180"/>
      <c r="N33874" s="180"/>
      <c r="O33874" s="180"/>
    </row>
    <row r="33875" spans="8:15" s="179" customFormat="1" x14ac:dyDescent="0.2">
      <c r="H33875" s="180"/>
      <c r="I33875" s="180"/>
      <c r="L33875" s="181"/>
      <c r="M33875" s="180"/>
      <c r="N33875" s="180"/>
      <c r="O33875" s="180"/>
    </row>
    <row r="33876" spans="8:15" s="179" customFormat="1" x14ac:dyDescent="0.2">
      <c r="H33876" s="180"/>
      <c r="I33876" s="180"/>
      <c r="L33876" s="181"/>
      <c r="M33876" s="180"/>
      <c r="N33876" s="180"/>
      <c r="O33876" s="180"/>
    </row>
    <row r="33877" spans="8:15" s="179" customFormat="1" x14ac:dyDescent="0.2">
      <c r="H33877" s="180"/>
      <c r="I33877" s="180"/>
      <c r="L33877" s="181"/>
      <c r="M33877" s="180"/>
      <c r="N33877" s="180"/>
      <c r="O33877" s="180"/>
    </row>
    <row r="33878" spans="8:15" s="179" customFormat="1" x14ac:dyDescent="0.2">
      <c r="H33878" s="180"/>
      <c r="I33878" s="180"/>
      <c r="L33878" s="181"/>
      <c r="M33878" s="180"/>
      <c r="N33878" s="180"/>
      <c r="O33878" s="180"/>
    </row>
    <row r="33879" spans="8:15" s="179" customFormat="1" x14ac:dyDescent="0.2">
      <c r="H33879" s="180"/>
      <c r="I33879" s="180"/>
      <c r="L33879" s="181"/>
      <c r="M33879" s="180"/>
      <c r="N33879" s="180"/>
      <c r="O33879" s="180"/>
    </row>
    <row r="33880" spans="8:15" s="179" customFormat="1" x14ac:dyDescent="0.2">
      <c r="H33880" s="180"/>
      <c r="I33880" s="180"/>
      <c r="L33880" s="181"/>
      <c r="M33880" s="180"/>
      <c r="N33880" s="180"/>
      <c r="O33880" s="180"/>
    </row>
    <row r="33881" spans="8:15" s="179" customFormat="1" x14ac:dyDescent="0.2">
      <c r="H33881" s="180"/>
      <c r="I33881" s="180"/>
      <c r="L33881" s="181"/>
      <c r="M33881" s="180"/>
      <c r="N33881" s="180"/>
      <c r="O33881" s="180"/>
    </row>
    <row r="33882" spans="8:15" s="179" customFormat="1" x14ac:dyDescent="0.2">
      <c r="H33882" s="180"/>
      <c r="I33882" s="180"/>
      <c r="L33882" s="181"/>
      <c r="M33882" s="180"/>
      <c r="N33882" s="180"/>
      <c r="O33882" s="180"/>
    </row>
    <row r="33883" spans="8:15" s="179" customFormat="1" x14ac:dyDescent="0.2">
      <c r="H33883" s="180"/>
      <c r="I33883" s="180"/>
      <c r="L33883" s="181"/>
      <c r="M33883" s="180"/>
      <c r="N33883" s="180"/>
      <c r="O33883" s="180"/>
    </row>
    <row r="33884" spans="8:15" s="179" customFormat="1" x14ac:dyDescent="0.2">
      <c r="H33884" s="180"/>
      <c r="I33884" s="180"/>
      <c r="L33884" s="181"/>
      <c r="M33884" s="180"/>
      <c r="N33884" s="180"/>
      <c r="O33884" s="180"/>
    </row>
    <row r="33885" spans="8:15" s="179" customFormat="1" x14ac:dyDescent="0.2">
      <c r="H33885" s="180"/>
      <c r="I33885" s="180"/>
      <c r="L33885" s="181"/>
      <c r="M33885" s="180"/>
      <c r="N33885" s="180"/>
      <c r="O33885" s="180"/>
    </row>
    <row r="33886" spans="8:15" s="179" customFormat="1" x14ac:dyDescent="0.2">
      <c r="H33886" s="180"/>
      <c r="I33886" s="180"/>
      <c r="L33886" s="181"/>
      <c r="M33886" s="180"/>
      <c r="N33886" s="180"/>
      <c r="O33886" s="180"/>
    </row>
    <row r="33887" spans="8:15" s="179" customFormat="1" x14ac:dyDescent="0.2">
      <c r="H33887" s="180"/>
      <c r="I33887" s="180"/>
      <c r="L33887" s="181"/>
      <c r="M33887" s="180"/>
      <c r="N33887" s="180"/>
      <c r="O33887" s="180"/>
    </row>
    <row r="33888" spans="8:15" s="179" customFormat="1" x14ac:dyDescent="0.2">
      <c r="H33888" s="180"/>
      <c r="I33888" s="180"/>
      <c r="L33888" s="181"/>
      <c r="M33888" s="180"/>
      <c r="N33888" s="180"/>
      <c r="O33888" s="180"/>
    </row>
    <row r="33889" spans="8:15" s="179" customFormat="1" x14ac:dyDescent="0.2">
      <c r="H33889" s="180"/>
      <c r="I33889" s="180"/>
      <c r="L33889" s="181"/>
      <c r="M33889" s="180"/>
      <c r="N33889" s="180"/>
      <c r="O33889" s="180"/>
    </row>
    <row r="33890" spans="8:15" s="179" customFormat="1" x14ac:dyDescent="0.2">
      <c r="H33890" s="180"/>
      <c r="I33890" s="180"/>
      <c r="L33890" s="181"/>
      <c r="M33890" s="180"/>
      <c r="N33890" s="180"/>
      <c r="O33890" s="180"/>
    </row>
    <row r="33891" spans="8:15" s="179" customFormat="1" x14ac:dyDescent="0.2">
      <c r="H33891" s="180"/>
      <c r="I33891" s="180"/>
      <c r="L33891" s="181"/>
      <c r="M33891" s="180"/>
      <c r="N33891" s="180"/>
      <c r="O33891" s="180"/>
    </row>
    <row r="33892" spans="8:15" s="179" customFormat="1" x14ac:dyDescent="0.2">
      <c r="H33892" s="180"/>
      <c r="I33892" s="180"/>
      <c r="L33892" s="181"/>
      <c r="M33892" s="180"/>
      <c r="N33892" s="180"/>
      <c r="O33892" s="180"/>
    </row>
    <row r="33893" spans="8:15" s="179" customFormat="1" x14ac:dyDescent="0.2">
      <c r="H33893" s="180"/>
      <c r="I33893" s="180"/>
      <c r="L33893" s="181"/>
      <c r="M33893" s="180"/>
      <c r="N33893" s="180"/>
      <c r="O33893" s="180"/>
    </row>
    <row r="33894" spans="8:15" s="179" customFormat="1" x14ac:dyDescent="0.2">
      <c r="H33894" s="180"/>
      <c r="I33894" s="180"/>
      <c r="L33894" s="181"/>
      <c r="M33894" s="180"/>
      <c r="N33894" s="180"/>
      <c r="O33894" s="180"/>
    </row>
    <row r="33895" spans="8:15" s="179" customFormat="1" x14ac:dyDescent="0.2">
      <c r="H33895" s="180"/>
      <c r="I33895" s="180"/>
      <c r="L33895" s="181"/>
      <c r="M33895" s="180"/>
      <c r="N33895" s="180"/>
      <c r="O33895" s="180"/>
    </row>
    <row r="33896" spans="8:15" s="179" customFormat="1" x14ac:dyDescent="0.2">
      <c r="H33896" s="180"/>
      <c r="I33896" s="180"/>
      <c r="L33896" s="181"/>
      <c r="M33896" s="180"/>
      <c r="N33896" s="180"/>
      <c r="O33896" s="180"/>
    </row>
    <row r="33897" spans="8:15" s="179" customFormat="1" x14ac:dyDescent="0.2">
      <c r="H33897" s="180"/>
      <c r="I33897" s="180"/>
      <c r="L33897" s="181"/>
      <c r="M33897" s="180"/>
      <c r="N33897" s="180"/>
      <c r="O33897" s="180"/>
    </row>
    <row r="33898" spans="8:15" s="179" customFormat="1" x14ac:dyDescent="0.2">
      <c r="H33898" s="180"/>
      <c r="I33898" s="180"/>
      <c r="L33898" s="181"/>
      <c r="M33898" s="180"/>
      <c r="N33898" s="180"/>
      <c r="O33898" s="180"/>
    </row>
    <row r="33899" spans="8:15" s="179" customFormat="1" x14ac:dyDescent="0.2">
      <c r="H33899" s="180"/>
      <c r="I33899" s="180"/>
      <c r="L33899" s="181"/>
      <c r="M33899" s="180"/>
      <c r="N33899" s="180"/>
      <c r="O33899" s="180"/>
    </row>
    <row r="33900" spans="8:15" s="179" customFormat="1" x14ac:dyDescent="0.2">
      <c r="H33900" s="180"/>
      <c r="I33900" s="180"/>
      <c r="L33900" s="181"/>
      <c r="M33900" s="180"/>
      <c r="N33900" s="180"/>
      <c r="O33900" s="180"/>
    </row>
    <row r="33901" spans="8:15" s="179" customFormat="1" x14ac:dyDescent="0.2">
      <c r="H33901" s="180"/>
      <c r="I33901" s="180"/>
      <c r="L33901" s="181"/>
      <c r="M33901" s="180"/>
      <c r="N33901" s="180"/>
      <c r="O33901" s="180"/>
    </row>
    <row r="33902" spans="8:15" s="179" customFormat="1" x14ac:dyDescent="0.2">
      <c r="H33902" s="180"/>
      <c r="I33902" s="180"/>
      <c r="L33902" s="181"/>
      <c r="M33902" s="180"/>
      <c r="N33902" s="180"/>
      <c r="O33902" s="180"/>
    </row>
    <row r="33903" spans="8:15" s="179" customFormat="1" x14ac:dyDescent="0.2">
      <c r="H33903" s="180"/>
      <c r="I33903" s="180"/>
      <c r="L33903" s="181"/>
      <c r="M33903" s="180"/>
      <c r="N33903" s="180"/>
      <c r="O33903" s="180"/>
    </row>
    <row r="33904" spans="8:15" s="179" customFormat="1" x14ac:dyDescent="0.2">
      <c r="H33904" s="180"/>
      <c r="I33904" s="180"/>
      <c r="L33904" s="181"/>
      <c r="M33904" s="180"/>
      <c r="N33904" s="180"/>
      <c r="O33904" s="180"/>
    </row>
    <row r="33905" spans="8:15" s="179" customFormat="1" x14ac:dyDescent="0.2">
      <c r="H33905" s="180"/>
      <c r="I33905" s="180"/>
      <c r="L33905" s="181"/>
      <c r="M33905" s="180"/>
      <c r="N33905" s="180"/>
      <c r="O33905" s="180"/>
    </row>
    <row r="33906" spans="8:15" s="179" customFormat="1" x14ac:dyDescent="0.2">
      <c r="H33906" s="180"/>
      <c r="I33906" s="180"/>
      <c r="L33906" s="181"/>
      <c r="M33906" s="180"/>
      <c r="N33906" s="180"/>
      <c r="O33906" s="180"/>
    </row>
    <row r="33907" spans="8:15" s="179" customFormat="1" x14ac:dyDescent="0.2">
      <c r="H33907" s="180"/>
      <c r="I33907" s="180"/>
      <c r="L33907" s="181"/>
      <c r="M33907" s="180"/>
      <c r="N33907" s="180"/>
      <c r="O33907" s="180"/>
    </row>
    <row r="33908" spans="8:15" s="179" customFormat="1" x14ac:dyDescent="0.2">
      <c r="H33908" s="180"/>
      <c r="I33908" s="180"/>
      <c r="L33908" s="181"/>
      <c r="M33908" s="180"/>
      <c r="N33908" s="180"/>
      <c r="O33908" s="180"/>
    </row>
    <row r="33909" spans="8:15" s="179" customFormat="1" x14ac:dyDescent="0.2">
      <c r="H33909" s="180"/>
      <c r="I33909" s="180"/>
      <c r="L33909" s="181"/>
      <c r="M33909" s="180"/>
      <c r="N33909" s="180"/>
      <c r="O33909" s="180"/>
    </row>
    <row r="33910" spans="8:15" s="179" customFormat="1" x14ac:dyDescent="0.2">
      <c r="H33910" s="180"/>
      <c r="I33910" s="180"/>
      <c r="L33910" s="181"/>
      <c r="M33910" s="180"/>
      <c r="N33910" s="180"/>
      <c r="O33910" s="180"/>
    </row>
    <row r="33911" spans="8:15" s="179" customFormat="1" x14ac:dyDescent="0.2">
      <c r="H33911" s="180"/>
      <c r="I33911" s="180"/>
      <c r="L33911" s="181"/>
      <c r="M33911" s="180"/>
      <c r="N33911" s="180"/>
      <c r="O33911" s="180"/>
    </row>
    <row r="33912" spans="8:15" s="179" customFormat="1" x14ac:dyDescent="0.2">
      <c r="H33912" s="180"/>
      <c r="I33912" s="180"/>
      <c r="L33912" s="181"/>
      <c r="M33912" s="180"/>
      <c r="N33912" s="180"/>
      <c r="O33912" s="180"/>
    </row>
    <row r="33913" spans="8:15" s="179" customFormat="1" x14ac:dyDescent="0.2">
      <c r="H33913" s="180"/>
      <c r="I33913" s="180"/>
      <c r="L33913" s="181"/>
      <c r="M33913" s="180"/>
      <c r="N33913" s="180"/>
      <c r="O33913" s="180"/>
    </row>
    <row r="33914" spans="8:15" s="179" customFormat="1" x14ac:dyDescent="0.2">
      <c r="H33914" s="180"/>
      <c r="I33914" s="180"/>
      <c r="L33914" s="181"/>
      <c r="M33914" s="180"/>
      <c r="N33914" s="180"/>
      <c r="O33914" s="180"/>
    </row>
    <row r="33915" spans="8:15" s="179" customFormat="1" x14ac:dyDescent="0.2">
      <c r="H33915" s="180"/>
      <c r="I33915" s="180"/>
      <c r="L33915" s="181"/>
      <c r="M33915" s="180"/>
      <c r="N33915" s="180"/>
      <c r="O33915" s="180"/>
    </row>
    <row r="33916" spans="8:15" s="179" customFormat="1" x14ac:dyDescent="0.2">
      <c r="H33916" s="180"/>
      <c r="I33916" s="180"/>
      <c r="L33916" s="181"/>
      <c r="M33916" s="180"/>
      <c r="N33916" s="180"/>
      <c r="O33916" s="180"/>
    </row>
    <row r="33917" spans="8:15" s="179" customFormat="1" x14ac:dyDescent="0.2">
      <c r="H33917" s="180"/>
      <c r="I33917" s="180"/>
      <c r="L33917" s="181"/>
      <c r="M33917" s="180"/>
      <c r="N33917" s="180"/>
      <c r="O33917" s="180"/>
    </row>
    <row r="33918" spans="8:15" s="179" customFormat="1" x14ac:dyDescent="0.2">
      <c r="H33918" s="180"/>
      <c r="I33918" s="180"/>
      <c r="L33918" s="181"/>
      <c r="M33918" s="180"/>
      <c r="N33918" s="180"/>
      <c r="O33918" s="180"/>
    </row>
    <row r="33919" spans="8:15" s="179" customFormat="1" x14ac:dyDescent="0.2">
      <c r="H33919" s="180"/>
      <c r="I33919" s="180"/>
      <c r="L33919" s="181"/>
      <c r="M33919" s="180"/>
      <c r="N33919" s="180"/>
      <c r="O33919" s="180"/>
    </row>
    <row r="33920" spans="8:15" s="179" customFormat="1" x14ac:dyDescent="0.2">
      <c r="H33920" s="180"/>
      <c r="I33920" s="180"/>
      <c r="L33920" s="181"/>
      <c r="M33920" s="180"/>
      <c r="N33920" s="180"/>
      <c r="O33920" s="180"/>
    </row>
    <row r="33921" spans="8:15" s="179" customFormat="1" x14ac:dyDescent="0.2">
      <c r="H33921" s="180"/>
      <c r="I33921" s="180"/>
      <c r="L33921" s="181"/>
      <c r="M33921" s="180"/>
      <c r="N33921" s="180"/>
      <c r="O33921" s="180"/>
    </row>
    <row r="33922" spans="8:15" s="179" customFormat="1" x14ac:dyDescent="0.2">
      <c r="H33922" s="180"/>
      <c r="I33922" s="180"/>
      <c r="L33922" s="181"/>
      <c r="M33922" s="180"/>
      <c r="N33922" s="180"/>
      <c r="O33922" s="180"/>
    </row>
    <row r="33923" spans="8:15" s="179" customFormat="1" x14ac:dyDescent="0.2">
      <c r="H33923" s="180"/>
      <c r="I33923" s="180"/>
      <c r="L33923" s="181"/>
      <c r="M33923" s="180"/>
      <c r="N33923" s="180"/>
      <c r="O33923" s="180"/>
    </row>
    <row r="33924" spans="8:15" s="179" customFormat="1" x14ac:dyDescent="0.2">
      <c r="H33924" s="180"/>
      <c r="I33924" s="180"/>
      <c r="L33924" s="181"/>
      <c r="M33924" s="180"/>
      <c r="N33924" s="180"/>
      <c r="O33924" s="180"/>
    </row>
    <row r="33925" spans="8:15" s="179" customFormat="1" x14ac:dyDescent="0.2">
      <c r="H33925" s="180"/>
      <c r="I33925" s="180"/>
      <c r="L33925" s="181"/>
      <c r="M33925" s="180"/>
      <c r="N33925" s="180"/>
      <c r="O33925" s="180"/>
    </row>
    <row r="33926" spans="8:15" s="179" customFormat="1" x14ac:dyDescent="0.2">
      <c r="H33926" s="180"/>
      <c r="I33926" s="180"/>
      <c r="L33926" s="181"/>
      <c r="M33926" s="180"/>
      <c r="N33926" s="180"/>
      <c r="O33926" s="180"/>
    </row>
    <row r="33927" spans="8:15" s="179" customFormat="1" x14ac:dyDescent="0.2">
      <c r="H33927" s="180"/>
      <c r="I33927" s="180"/>
      <c r="L33927" s="181"/>
      <c r="M33927" s="180"/>
      <c r="N33927" s="180"/>
      <c r="O33927" s="180"/>
    </row>
    <row r="33928" spans="8:15" s="179" customFormat="1" x14ac:dyDescent="0.2">
      <c r="H33928" s="180"/>
      <c r="I33928" s="180"/>
      <c r="L33928" s="181"/>
      <c r="M33928" s="180"/>
      <c r="N33928" s="180"/>
      <c r="O33928" s="180"/>
    </row>
    <row r="33929" spans="8:15" s="179" customFormat="1" x14ac:dyDescent="0.2">
      <c r="H33929" s="180"/>
      <c r="I33929" s="180"/>
      <c r="L33929" s="181"/>
      <c r="M33929" s="180"/>
      <c r="N33929" s="180"/>
      <c r="O33929" s="180"/>
    </row>
    <row r="33930" spans="8:15" s="179" customFormat="1" x14ac:dyDescent="0.2">
      <c r="H33930" s="180"/>
      <c r="I33930" s="180"/>
      <c r="L33930" s="181"/>
      <c r="M33930" s="180"/>
      <c r="N33930" s="180"/>
      <c r="O33930" s="180"/>
    </row>
    <row r="33931" spans="8:15" s="179" customFormat="1" x14ac:dyDescent="0.2">
      <c r="H33931" s="180"/>
      <c r="I33931" s="180"/>
      <c r="L33931" s="181"/>
      <c r="M33931" s="180"/>
      <c r="N33931" s="180"/>
      <c r="O33931" s="180"/>
    </row>
    <row r="33932" spans="8:15" s="179" customFormat="1" x14ac:dyDescent="0.2">
      <c r="H33932" s="180"/>
      <c r="I33932" s="180"/>
      <c r="L33932" s="181"/>
      <c r="M33932" s="180"/>
      <c r="N33932" s="180"/>
      <c r="O33932" s="180"/>
    </row>
    <row r="33933" spans="8:15" s="179" customFormat="1" x14ac:dyDescent="0.2">
      <c r="H33933" s="180"/>
      <c r="I33933" s="180"/>
      <c r="L33933" s="181"/>
      <c r="M33933" s="180"/>
      <c r="N33933" s="180"/>
      <c r="O33933" s="180"/>
    </row>
    <row r="33934" spans="8:15" s="179" customFormat="1" x14ac:dyDescent="0.2">
      <c r="H33934" s="180"/>
      <c r="I33934" s="180"/>
      <c r="L33934" s="181"/>
      <c r="M33934" s="180"/>
      <c r="N33934" s="180"/>
      <c r="O33934" s="180"/>
    </row>
    <row r="33935" spans="8:15" s="179" customFormat="1" x14ac:dyDescent="0.2">
      <c r="H33935" s="180"/>
      <c r="I33935" s="180"/>
      <c r="L33935" s="181"/>
      <c r="M33935" s="180"/>
      <c r="N33935" s="180"/>
      <c r="O33935" s="180"/>
    </row>
    <row r="33936" spans="8:15" s="179" customFormat="1" x14ac:dyDescent="0.2">
      <c r="H33936" s="180"/>
      <c r="I33936" s="180"/>
      <c r="L33936" s="181"/>
      <c r="M33936" s="180"/>
      <c r="N33936" s="180"/>
      <c r="O33936" s="180"/>
    </row>
    <row r="33937" spans="8:15" s="179" customFormat="1" x14ac:dyDescent="0.2">
      <c r="H33937" s="180"/>
      <c r="I33937" s="180"/>
      <c r="L33937" s="181"/>
      <c r="M33937" s="180"/>
      <c r="N33937" s="180"/>
      <c r="O33937" s="180"/>
    </row>
    <row r="33938" spans="8:15" s="179" customFormat="1" x14ac:dyDescent="0.2">
      <c r="H33938" s="180"/>
      <c r="I33938" s="180"/>
      <c r="L33938" s="181"/>
      <c r="M33938" s="180"/>
      <c r="N33938" s="180"/>
      <c r="O33938" s="180"/>
    </row>
    <row r="33939" spans="8:15" s="179" customFormat="1" x14ac:dyDescent="0.2">
      <c r="H33939" s="180"/>
      <c r="I33939" s="180"/>
      <c r="L33939" s="181"/>
      <c r="M33939" s="180"/>
      <c r="N33939" s="180"/>
      <c r="O33939" s="180"/>
    </row>
    <row r="33940" spans="8:15" s="179" customFormat="1" x14ac:dyDescent="0.2">
      <c r="H33940" s="180"/>
      <c r="I33940" s="180"/>
      <c r="L33940" s="181"/>
      <c r="M33940" s="180"/>
      <c r="N33940" s="180"/>
      <c r="O33940" s="180"/>
    </row>
    <row r="33941" spans="8:15" s="179" customFormat="1" x14ac:dyDescent="0.2">
      <c r="H33941" s="180"/>
      <c r="I33941" s="180"/>
      <c r="L33941" s="181"/>
      <c r="M33941" s="180"/>
      <c r="N33941" s="180"/>
      <c r="O33941" s="180"/>
    </row>
    <row r="33942" spans="8:15" s="179" customFormat="1" x14ac:dyDescent="0.2">
      <c r="H33942" s="180"/>
      <c r="I33942" s="180"/>
      <c r="L33942" s="181"/>
      <c r="M33942" s="180"/>
      <c r="N33942" s="180"/>
      <c r="O33942" s="180"/>
    </row>
    <row r="33943" spans="8:15" s="179" customFormat="1" x14ac:dyDescent="0.2">
      <c r="H33943" s="180"/>
      <c r="I33943" s="180"/>
      <c r="L33943" s="181"/>
      <c r="M33943" s="180"/>
      <c r="N33943" s="180"/>
      <c r="O33943" s="180"/>
    </row>
    <row r="33944" spans="8:15" s="179" customFormat="1" x14ac:dyDescent="0.2">
      <c r="H33944" s="180"/>
      <c r="I33944" s="180"/>
      <c r="L33944" s="181"/>
      <c r="M33944" s="180"/>
      <c r="N33944" s="180"/>
      <c r="O33944" s="180"/>
    </row>
    <row r="33945" spans="8:15" s="179" customFormat="1" x14ac:dyDescent="0.2">
      <c r="H33945" s="180"/>
      <c r="I33945" s="180"/>
      <c r="L33945" s="181"/>
      <c r="M33945" s="180"/>
      <c r="N33945" s="180"/>
      <c r="O33945" s="180"/>
    </row>
    <row r="33946" spans="8:15" s="179" customFormat="1" x14ac:dyDescent="0.2">
      <c r="H33946" s="180"/>
      <c r="I33946" s="180"/>
      <c r="L33946" s="181"/>
      <c r="M33946" s="180"/>
      <c r="N33946" s="180"/>
      <c r="O33946" s="180"/>
    </row>
    <row r="33947" spans="8:15" s="179" customFormat="1" x14ac:dyDescent="0.2">
      <c r="H33947" s="180"/>
      <c r="I33947" s="180"/>
      <c r="L33947" s="181"/>
      <c r="M33947" s="180"/>
      <c r="N33947" s="180"/>
      <c r="O33947" s="180"/>
    </row>
    <row r="33948" spans="8:15" s="179" customFormat="1" x14ac:dyDescent="0.2">
      <c r="H33948" s="180"/>
      <c r="I33948" s="180"/>
      <c r="L33948" s="181"/>
      <c r="M33948" s="180"/>
      <c r="N33948" s="180"/>
      <c r="O33948" s="180"/>
    </row>
    <row r="33949" spans="8:15" s="179" customFormat="1" x14ac:dyDescent="0.2">
      <c r="H33949" s="180"/>
      <c r="I33949" s="180"/>
      <c r="L33949" s="181"/>
      <c r="M33949" s="180"/>
      <c r="N33949" s="180"/>
      <c r="O33949" s="180"/>
    </row>
    <row r="33950" spans="8:15" s="179" customFormat="1" x14ac:dyDescent="0.2">
      <c r="H33950" s="180"/>
      <c r="I33950" s="180"/>
      <c r="L33950" s="181"/>
      <c r="M33950" s="180"/>
      <c r="N33950" s="180"/>
      <c r="O33950" s="180"/>
    </row>
    <row r="33951" spans="8:15" s="179" customFormat="1" x14ac:dyDescent="0.2">
      <c r="H33951" s="180"/>
      <c r="I33951" s="180"/>
      <c r="L33951" s="181"/>
      <c r="M33951" s="180"/>
      <c r="N33951" s="180"/>
      <c r="O33951" s="180"/>
    </row>
    <row r="33952" spans="8:15" s="179" customFormat="1" x14ac:dyDescent="0.2">
      <c r="H33952" s="180"/>
      <c r="I33952" s="180"/>
      <c r="L33952" s="181"/>
      <c r="M33952" s="180"/>
      <c r="N33952" s="180"/>
      <c r="O33952" s="180"/>
    </row>
    <row r="33953" spans="8:15" s="179" customFormat="1" x14ac:dyDescent="0.2">
      <c r="H33953" s="180"/>
      <c r="I33953" s="180"/>
      <c r="L33953" s="181"/>
      <c r="M33953" s="180"/>
      <c r="N33953" s="180"/>
      <c r="O33953" s="180"/>
    </row>
    <row r="33954" spans="8:15" s="179" customFormat="1" x14ac:dyDescent="0.2">
      <c r="H33954" s="180"/>
      <c r="I33954" s="180"/>
      <c r="L33954" s="181"/>
      <c r="M33954" s="180"/>
      <c r="N33954" s="180"/>
      <c r="O33954" s="180"/>
    </row>
    <row r="33955" spans="8:15" s="179" customFormat="1" x14ac:dyDescent="0.2">
      <c r="H33955" s="180"/>
      <c r="I33955" s="180"/>
      <c r="L33955" s="181"/>
      <c r="M33955" s="180"/>
      <c r="N33955" s="180"/>
      <c r="O33955" s="180"/>
    </row>
    <row r="33956" spans="8:15" s="179" customFormat="1" x14ac:dyDescent="0.2">
      <c r="H33956" s="180"/>
      <c r="I33956" s="180"/>
      <c r="L33956" s="181"/>
      <c r="M33956" s="180"/>
      <c r="N33956" s="180"/>
      <c r="O33956" s="180"/>
    </row>
    <row r="33957" spans="8:15" s="179" customFormat="1" x14ac:dyDescent="0.2">
      <c r="H33957" s="180"/>
      <c r="I33957" s="180"/>
      <c r="L33957" s="181"/>
      <c r="M33957" s="180"/>
      <c r="N33957" s="180"/>
      <c r="O33957" s="180"/>
    </row>
    <row r="33958" spans="8:15" s="179" customFormat="1" x14ac:dyDescent="0.2">
      <c r="H33958" s="180"/>
      <c r="I33958" s="180"/>
      <c r="L33958" s="181"/>
      <c r="M33958" s="180"/>
      <c r="N33958" s="180"/>
      <c r="O33958" s="180"/>
    </row>
    <row r="33959" spans="8:15" s="179" customFormat="1" x14ac:dyDescent="0.2">
      <c r="H33959" s="180"/>
      <c r="I33959" s="180"/>
      <c r="L33959" s="181"/>
      <c r="M33959" s="180"/>
      <c r="N33959" s="180"/>
      <c r="O33959" s="180"/>
    </row>
    <row r="33960" spans="8:15" s="179" customFormat="1" x14ac:dyDescent="0.2">
      <c r="H33960" s="180"/>
      <c r="I33960" s="180"/>
      <c r="L33960" s="181"/>
      <c r="M33960" s="180"/>
      <c r="N33960" s="180"/>
      <c r="O33960" s="180"/>
    </row>
    <row r="33961" spans="8:15" s="179" customFormat="1" x14ac:dyDescent="0.2">
      <c r="H33961" s="180"/>
      <c r="I33961" s="180"/>
      <c r="L33961" s="181"/>
      <c r="M33961" s="180"/>
      <c r="N33961" s="180"/>
      <c r="O33961" s="180"/>
    </row>
    <row r="33962" spans="8:15" s="179" customFormat="1" x14ac:dyDescent="0.2">
      <c r="H33962" s="180"/>
      <c r="I33962" s="180"/>
      <c r="L33962" s="181"/>
      <c r="M33962" s="180"/>
      <c r="N33962" s="180"/>
      <c r="O33962" s="180"/>
    </row>
    <row r="33963" spans="8:15" s="179" customFormat="1" x14ac:dyDescent="0.2">
      <c r="H33963" s="180"/>
      <c r="I33963" s="180"/>
      <c r="L33963" s="181"/>
      <c r="M33963" s="180"/>
      <c r="N33963" s="180"/>
      <c r="O33963" s="180"/>
    </row>
    <row r="33964" spans="8:15" s="179" customFormat="1" x14ac:dyDescent="0.2">
      <c r="H33964" s="180"/>
      <c r="I33964" s="180"/>
      <c r="L33964" s="181"/>
      <c r="M33964" s="180"/>
      <c r="N33964" s="180"/>
      <c r="O33964" s="180"/>
    </row>
    <row r="33965" spans="8:15" s="179" customFormat="1" x14ac:dyDescent="0.2">
      <c r="H33965" s="180"/>
      <c r="I33965" s="180"/>
      <c r="L33965" s="181"/>
      <c r="M33965" s="180"/>
      <c r="N33965" s="180"/>
      <c r="O33965" s="180"/>
    </row>
    <row r="33966" spans="8:15" s="179" customFormat="1" x14ac:dyDescent="0.2">
      <c r="H33966" s="180"/>
      <c r="I33966" s="180"/>
      <c r="L33966" s="181"/>
      <c r="M33966" s="180"/>
      <c r="N33966" s="180"/>
      <c r="O33966" s="180"/>
    </row>
    <row r="33967" spans="8:15" s="179" customFormat="1" x14ac:dyDescent="0.2">
      <c r="H33967" s="180"/>
      <c r="I33967" s="180"/>
      <c r="L33967" s="181"/>
      <c r="M33967" s="180"/>
      <c r="N33967" s="180"/>
      <c r="O33967" s="180"/>
    </row>
    <row r="33968" spans="8:15" s="179" customFormat="1" x14ac:dyDescent="0.2">
      <c r="H33968" s="180"/>
      <c r="I33968" s="180"/>
      <c r="L33968" s="181"/>
      <c r="M33968" s="180"/>
      <c r="N33968" s="180"/>
      <c r="O33968" s="180"/>
    </row>
    <row r="33969" spans="8:15" s="179" customFormat="1" x14ac:dyDescent="0.2">
      <c r="H33969" s="180"/>
      <c r="I33969" s="180"/>
      <c r="L33969" s="181"/>
      <c r="M33969" s="180"/>
      <c r="N33969" s="180"/>
      <c r="O33969" s="180"/>
    </row>
    <row r="33970" spans="8:15" s="179" customFormat="1" x14ac:dyDescent="0.2">
      <c r="H33970" s="180"/>
      <c r="I33970" s="180"/>
      <c r="L33970" s="181"/>
      <c r="M33970" s="180"/>
      <c r="N33970" s="180"/>
      <c r="O33970" s="180"/>
    </row>
    <row r="33971" spans="8:15" s="179" customFormat="1" x14ac:dyDescent="0.2">
      <c r="H33971" s="180"/>
      <c r="I33971" s="180"/>
      <c r="L33971" s="181"/>
      <c r="M33971" s="180"/>
      <c r="N33971" s="180"/>
      <c r="O33971" s="180"/>
    </row>
    <row r="33972" spans="8:15" s="179" customFormat="1" x14ac:dyDescent="0.2">
      <c r="H33972" s="180"/>
      <c r="I33972" s="180"/>
      <c r="L33972" s="181"/>
      <c r="M33972" s="180"/>
      <c r="N33972" s="180"/>
      <c r="O33972" s="180"/>
    </row>
    <row r="33973" spans="8:15" s="179" customFormat="1" x14ac:dyDescent="0.2">
      <c r="H33973" s="180"/>
      <c r="I33973" s="180"/>
      <c r="L33973" s="181"/>
      <c r="M33973" s="180"/>
      <c r="N33973" s="180"/>
      <c r="O33973" s="180"/>
    </row>
    <row r="33974" spans="8:15" s="179" customFormat="1" x14ac:dyDescent="0.2">
      <c r="H33974" s="180"/>
      <c r="I33974" s="180"/>
      <c r="L33974" s="181"/>
      <c r="M33974" s="180"/>
      <c r="N33974" s="180"/>
      <c r="O33974" s="180"/>
    </row>
    <row r="33975" spans="8:15" s="179" customFormat="1" x14ac:dyDescent="0.2">
      <c r="H33975" s="180"/>
      <c r="I33975" s="180"/>
      <c r="L33975" s="181"/>
      <c r="M33975" s="180"/>
      <c r="N33975" s="180"/>
      <c r="O33975" s="180"/>
    </row>
    <row r="33976" spans="8:15" s="179" customFormat="1" x14ac:dyDescent="0.2">
      <c r="H33976" s="180"/>
      <c r="I33976" s="180"/>
      <c r="L33976" s="181"/>
      <c r="M33976" s="180"/>
      <c r="N33976" s="180"/>
      <c r="O33976" s="180"/>
    </row>
    <row r="33977" spans="8:15" s="179" customFormat="1" x14ac:dyDescent="0.2">
      <c r="H33977" s="180"/>
      <c r="I33977" s="180"/>
      <c r="L33977" s="181"/>
      <c r="M33977" s="180"/>
      <c r="N33977" s="180"/>
      <c r="O33977" s="180"/>
    </row>
    <row r="33978" spans="8:15" s="179" customFormat="1" x14ac:dyDescent="0.2">
      <c r="H33978" s="180"/>
      <c r="I33978" s="180"/>
      <c r="L33978" s="181"/>
      <c r="M33978" s="180"/>
      <c r="N33978" s="180"/>
      <c r="O33978" s="180"/>
    </row>
    <row r="33979" spans="8:15" s="179" customFormat="1" x14ac:dyDescent="0.2">
      <c r="H33979" s="180"/>
      <c r="I33979" s="180"/>
      <c r="L33979" s="181"/>
      <c r="M33979" s="180"/>
      <c r="N33979" s="180"/>
      <c r="O33979" s="180"/>
    </row>
    <row r="33980" spans="8:15" s="179" customFormat="1" x14ac:dyDescent="0.2">
      <c r="H33980" s="180"/>
      <c r="I33980" s="180"/>
      <c r="L33980" s="181"/>
      <c r="M33980" s="180"/>
      <c r="N33980" s="180"/>
      <c r="O33980" s="180"/>
    </row>
    <row r="33981" spans="8:15" s="179" customFormat="1" x14ac:dyDescent="0.2">
      <c r="H33981" s="180"/>
      <c r="I33981" s="180"/>
      <c r="L33981" s="181"/>
      <c r="M33981" s="180"/>
      <c r="N33981" s="180"/>
      <c r="O33981" s="180"/>
    </row>
    <row r="33982" spans="8:15" s="179" customFormat="1" x14ac:dyDescent="0.2">
      <c r="H33982" s="180"/>
      <c r="I33982" s="180"/>
      <c r="L33982" s="181"/>
      <c r="M33982" s="180"/>
      <c r="N33982" s="180"/>
      <c r="O33982" s="180"/>
    </row>
    <row r="33983" spans="8:15" s="179" customFormat="1" x14ac:dyDescent="0.2">
      <c r="H33983" s="180"/>
      <c r="I33983" s="180"/>
      <c r="L33983" s="181"/>
      <c r="M33983" s="180"/>
      <c r="N33983" s="180"/>
      <c r="O33983" s="180"/>
    </row>
    <row r="33984" spans="8:15" s="179" customFormat="1" x14ac:dyDescent="0.2">
      <c r="H33984" s="180"/>
      <c r="I33984" s="180"/>
      <c r="L33984" s="181"/>
      <c r="M33984" s="180"/>
      <c r="N33984" s="180"/>
      <c r="O33984" s="180"/>
    </row>
    <row r="33985" spans="8:15" s="179" customFormat="1" x14ac:dyDescent="0.2">
      <c r="H33985" s="180"/>
      <c r="I33985" s="180"/>
      <c r="L33985" s="181"/>
      <c r="M33985" s="180"/>
      <c r="N33985" s="180"/>
      <c r="O33985" s="180"/>
    </row>
    <row r="33986" spans="8:15" s="179" customFormat="1" x14ac:dyDescent="0.2">
      <c r="H33986" s="180"/>
      <c r="I33986" s="180"/>
      <c r="L33986" s="181"/>
      <c r="M33986" s="180"/>
      <c r="N33986" s="180"/>
      <c r="O33986" s="180"/>
    </row>
    <row r="33987" spans="8:15" s="179" customFormat="1" x14ac:dyDescent="0.2">
      <c r="H33987" s="180"/>
      <c r="I33987" s="180"/>
      <c r="L33987" s="181"/>
      <c r="M33987" s="180"/>
      <c r="N33987" s="180"/>
      <c r="O33987" s="180"/>
    </row>
    <row r="33988" spans="8:15" s="179" customFormat="1" x14ac:dyDescent="0.2">
      <c r="H33988" s="180"/>
      <c r="I33988" s="180"/>
      <c r="L33988" s="181"/>
      <c r="M33988" s="180"/>
      <c r="N33988" s="180"/>
      <c r="O33988" s="180"/>
    </row>
    <row r="33989" spans="8:15" s="179" customFormat="1" x14ac:dyDescent="0.2">
      <c r="H33989" s="180"/>
      <c r="I33989" s="180"/>
      <c r="L33989" s="181"/>
      <c r="M33989" s="180"/>
      <c r="N33989" s="180"/>
      <c r="O33989" s="180"/>
    </row>
    <row r="33990" spans="8:15" s="179" customFormat="1" x14ac:dyDescent="0.2">
      <c r="H33990" s="180"/>
      <c r="I33990" s="180"/>
      <c r="L33990" s="181"/>
      <c r="M33990" s="180"/>
      <c r="N33990" s="180"/>
      <c r="O33990" s="180"/>
    </row>
    <row r="33991" spans="8:15" s="179" customFormat="1" x14ac:dyDescent="0.2">
      <c r="H33991" s="180"/>
      <c r="I33991" s="180"/>
      <c r="L33991" s="181"/>
      <c r="M33991" s="180"/>
      <c r="N33991" s="180"/>
      <c r="O33991" s="180"/>
    </row>
    <row r="33992" spans="8:15" s="179" customFormat="1" x14ac:dyDescent="0.2">
      <c r="H33992" s="180"/>
      <c r="I33992" s="180"/>
      <c r="L33992" s="181"/>
      <c r="M33992" s="180"/>
      <c r="N33992" s="180"/>
      <c r="O33992" s="180"/>
    </row>
    <row r="33993" spans="8:15" s="179" customFormat="1" x14ac:dyDescent="0.2">
      <c r="H33993" s="180"/>
      <c r="I33993" s="180"/>
      <c r="L33993" s="181"/>
      <c r="M33993" s="180"/>
      <c r="N33993" s="180"/>
      <c r="O33993" s="180"/>
    </row>
    <row r="33994" spans="8:15" s="179" customFormat="1" x14ac:dyDescent="0.2">
      <c r="H33994" s="180"/>
      <c r="I33994" s="180"/>
      <c r="L33994" s="181"/>
      <c r="M33994" s="180"/>
      <c r="N33994" s="180"/>
      <c r="O33994" s="180"/>
    </row>
    <row r="33995" spans="8:15" s="179" customFormat="1" x14ac:dyDescent="0.2">
      <c r="H33995" s="180"/>
      <c r="I33995" s="180"/>
      <c r="L33995" s="181"/>
      <c r="M33995" s="180"/>
      <c r="N33995" s="180"/>
      <c r="O33995" s="180"/>
    </row>
    <row r="33996" spans="8:15" s="179" customFormat="1" x14ac:dyDescent="0.2">
      <c r="H33996" s="180"/>
      <c r="I33996" s="180"/>
      <c r="L33996" s="181"/>
      <c r="M33996" s="180"/>
      <c r="N33996" s="180"/>
      <c r="O33996" s="180"/>
    </row>
    <row r="33997" spans="8:15" s="179" customFormat="1" x14ac:dyDescent="0.2">
      <c r="H33997" s="180"/>
      <c r="I33997" s="180"/>
      <c r="L33997" s="181"/>
      <c r="M33997" s="180"/>
      <c r="N33997" s="180"/>
      <c r="O33997" s="180"/>
    </row>
    <row r="33998" spans="8:15" s="179" customFormat="1" x14ac:dyDescent="0.2">
      <c r="H33998" s="180"/>
      <c r="I33998" s="180"/>
      <c r="L33998" s="181"/>
      <c r="M33998" s="180"/>
      <c r="N33998" s="180"/>
      <c r="O33998" s="180"/>
    </row>
    <row r="33999" spans="8:15" s="179" customFormat="1" x14ac:dyDescent="0.2">
      <c r="H33999" s="180"/>
      <c r="I33999" s="180"/>
      <c r="L33999" s="181"/>
      <c r="M33999" s="180"/>
      <c r="N33999" s="180"/>
      <c r="O33999" s="180"/>
    </row>
    <row r="34000" spans="8:15" s="179" customFormat="1" x14ac:dyDescent="0.2">
      <c r="H34000" s="180"/>
      <c r="I34000" s="180"/>
      <c r="L34000" s="181"/>
      <c r="M34000" s="180"/>
      <c r="N34000" s="180"/>
      <c r="O34000" s="180"/>
    </row>
    <row r="34001" spans="8:15" s="179" customFormat="1" x14ac:dyDescent="0.2">
      <c r="H34001" s="180"/>
      <c r="I34001" s="180"/>
      <c r="L34001" s="181"/>
      <c r="M34001" s="180"/>
      <c r="N34001" s="180"/>
      <c r="O34001" s="180"/>
    </row>
    <row r="34002" spans="8:15" s="179" customFormat="1" x14ac:dyDescent="0.2">
      <c r="H34002" s="180"/>
      <c r="I34002" s="180"/>
      <c r="L34002" s="181"/>
      <c r="M34002" s="180"/>
      <c r="N34002" s="180"/>
      <c r="O34002" s="180"/>
    </row>
    <row r="34003" spans="8:15" s="179" customFormat="1" x14ac:dyDescent="0.2">
      <c r="H34003" s="180"/>
      <c r="I34003" s="180"/>
      <c r="L34003" s="181"/>
      <c r="M34003" s="180"/>
      <c r="N34003" s="180"/>
      <c r="O34003" s="180"/>
    </row>
    <row r="34004" spans="8:15" s="179" customFormat="1" x14ac:dyDescent="0.2">
      <c r="H34004" s="180"/>
      <c r="I34004" s="180"/>
      <c r="L34004" s="181"/>
      <c r="M34004" s="180"/>
      <c r="N34004" s="180"/>
      <c r="O34004" s="180"/>
    </row>
    <row r="34005" spans="8:15" s="179" customFormat="1" x14ac:dyDescent="0.2">
      <c r="H34005" s="180"/>
      <c r="I34005" s="180"/>
      <c r="L34005" s="181"/>
      <c r="M34005" s="180"/>
      <c r="N34005" s="180"/>
      <c r="O34005" s="180"/>
    </row>
    <row r="34006" spans="8:15" s="179" customFormat="1" x14ac:dyDescent="0.2">
      <c r="H34006" s="180"/>
      <c r="I34006" s="180"/>
      <c r="L34006" s="181"/>
      <c r="M34006" s="180"/>
      <c r="N34006" s="180"/>
      <c r="O34006" s="180"/>
    </row>
    <row r="34007" spans="8:15" s="179" customFormat="1" x14ac:dyDescent="0.2">
      <c r="H34007" s="180"/>
      <c r="I34007" s="180"/>
      <c r="L34007" s="181"/>
      <c r="M34007" s="180"/>
      <c r="N34007" s="180"/>
      <c r="O34007" s="180"/>
    </row>
    <row r="34008" spans="8:15" s="179" customFormat="1" x14ac:dyDescent="0.2">
      <c r="H34008" s="180"/>
      <c r="I34008" s="180"/>
      <c r="L34008" s="181"/>
      <c r="M34008" s="180"/>
      <c r="N34008" s="180"/>
      <c r="O34008" s="180"/>
    </row>
    <row r="34009" spans="8:15" s="179" customFormat="1" x14ac:dyDescent="0.2">
      <c r="H34009" s="180"/>
      <c r="I34009" s="180"/>
      <c r="L34009" s="181"/>
      <c r="M34009" s="180"/>
      <c r="N34009" s="180"/>
      <c r="O34009" s="180"/>
    </row>
    <row r="34010" spans="8:15" s="179" customFormat="1" x14ac:dyDescent="0.2">
      <c r="H34010" s="180"/>
      <c r="I34010" s="180"/>
      <c r="L34010" s="181"/>
      <c r="M34010" s="180"/>
      <c r="N34010" s="180"/>
      <c r="O34010" s="180"/>
    </row>
    <row r="34011" spans="8:15" s="179" customFormat="1" x14ac:dyDescent="0.2">
      <c r="H34011" s="180"/>
      <c r="I34011" s="180"/>
      <c r="L34011" s="181"/>
      <c r="M34011" s="180"/>
      <c r="N34011" s="180"/>
      <c r="O34011" s="180"/>
    </row>
    <row r="34012" spans="8:15" s="179" customFormat="1" x14ac:dyDescent="0.2">
      <c r="H34012" s="180"/>
      <c r="I34012" s="180"/>
      <c r="L34012" s="181"/>
      <c r="M34012" s="180"/>
      <c r="N34012" s="180"/>
      <c r="O34012" s="180"/>
    </row>
    <row r="34013" spans="8:15" s="179" customFormat="1" x14ac:dyDescent="0.2">
      <c r="H34013" s="180"/>
      <c r="I34013" s="180"/>
      <c r="L34013" s="181"/>
      <c r="M34013" s="180"/>
      <c r="N34013" s="180"/>
      <c r="O34013" s="180"/>
    </row>
    <row r="34014" spans="8:15" s="179" customFormat="1" x14ac:dyDescent="0.2">
      <c r="H34014" s="180"/>
      <c r="I34014" s="180"/>
      <c r="L34014" s="181"/>
      <c r="M34014" s="180"/>
      <c r="N34014" s="180"/>
      <c r="O34014" s="180"/>
    </row>
    <row r="34015" spans="8:15" s="179" customFormat="1" x14ac:dyDescent="0.2">
      <c r="H34015" s="180"/>
      <c r="I34015" s="180"/>
      <c r="L34015" s="181"/>
      <c r="M34015" s="180"/>
      <c r="N34015" s="180"/>
      <c r="O34015" s="180"/>
    </row>
    <row r="34016" spans="8:15" s="179" customFormat="1" x14ac:dyDescent="0.2">
      <c r="H34016" s="180"/>
      <c r="I34016" s="180"/>
      <c r="L34016" s="181"/>
      <c r="M34016" s="180"/>
      <c r="N34016" s="180"/>
      <c r="O34016" s="180"/>
    </row>
    <row r="34017" spans="8:15" s="179" customFormat="1" x14ac:dyDescent="0.2">
      <c r="H34017" s="180"/>
      <c r="I34017" s="180"/>
      <c r="L34017" s="181"/>
      <c r="M34017" s="180"/>
      <c r="N34017" s="180"/>
      <c r="O34017" s="180"/>
    </row>
    <row r="34018" spans="8:15" s="179" customFormat="1" x14ac:dyDescent="0.2">
      <c r="H34018" s="180"/>
      <c r="I34018" s="180"/>
      <c r="L34018" s="181"/>
      <c r="M34018" s="180"/>
      <c r="N34018" s="180"/>
      <c r="O34018" s="180"/>
    </row>
    <row r="34019" spans="8:15" s="179" customFormat="1" x14ac:dyDescent="0.2">
      <c r="H34019" s="180"/>
      <c r="I34019" s="180"/>
      <c r="L34019" s="181"/>
      <c r="M34019" s="180"/>
      <c r="N34019" s="180"/>
      <c r="O34019" s="180"/>
    </row>
    <row r="34020" spans="8:15" s="179" customFormat="1" x14ac:dyDescent="0.2">
      <c r="H34020" s="180"/>
      <c r="I34020" s="180"/>
      <c r="L34020" s="181"/>
      <c r="M34020" s="180"/>
      <c r="N34020" s="180"/>
      <c r="O34020" s="180"/>
    </row>
    <row r="34021" spans="8:15" s="179" customFormat="1" x14ac:dyDescent="0.2">
      <c r="H34021" s="180"/>
      <c r="I34021" s="180"/>
      <c r="L34021" s="181"/>
      <c r="M34021" s="180"/>
      <c r="N34021" s="180"/>
      <c r="O34021" s="180"/>
    </row>
    <row r="34022" spans="8:15" s="179" customFormat="1" x14ac:dyDescent="0.2">
      <c r="H34022" s="180"/>
      <c r="I34022" s="180"/>
      <c r="L34022" s="181"/>
      <c r="M34022" s="180"/>
      <c r="N34022" s="180"/>
      <c r="O34022" s="180"/>
    </row>
    <row r="34023" spans="8:15" s="179" customFormat="1" x14ac:dyDescent="0.2">
      <c r="H34023" s="180"/>
      <c r="I34023" s="180"/>
      <c r="L34023" s="181"/>
      <c r="M34023" s="180"/>
      <c r="N34023" s="180"/>
      <c r="O34023" s="180"/>
    </row>
    <row r="34024" spans="8:15" s="179" customFormat="1" x14ac:dyDescent="0.2">
      <c r="H34024" s="180"/>
      <c r="I34024" s="180"/>
      <c r="L34024" s="181"/>
      <c r="M34024" s="180"/>
      <c r="N34024" s="180"/>
      <c r="O34024" s="180"/>
    </row>
    <row r="34025" spans="8:15" s="179" customFormat="1" x14ac:dyDescent="0.2">
      <c r="H34025" s="180"/>
      <c r="I34025" s="180"/>
      <c r="L34025" s="181"/>
      <c r="M34025" s="180"/>
      <c r="N34025" s="180"/>
      <c r="O34025" s="180"/>
    </row>
    <row r="34026" spans="8:15" s="179" customFormat="1" x14ac:dyDescent="0.2">
      <c r="H34026" s="180"/>
      <c r="I34026" s="180"/>
      <c r="L34026" s="181"/>
      <c r="M34026" s="180"/>
      <c r="N34026" s="180"/>
      <c r="O34026" s="180"/>
    </row>
    <row r="34027" spans="8:15" s="179" customFormat="1" x14ac:dyDescent="0.2">
      <c r="H34027" s="180"/>
      <c r="I34027" s="180"/>
      <c r="L34027" s="181"/>
      <c r="M34027" s="180"/>
      <c r="N34027" s="180"/>
      <c r="O34027" s="180"/>
    </row>
    <row r="34028" spans="8:15" s="179" customFormat="1" x14ac:dyDescent="0.2">
      <c r="H34028" s="180"/>
      <c r="I34028" s="180"/>
      <c r="L34028" s="181"/>
      <c r="M34028" s="180"/>
      <c r="N34028" s="180"/>
      <c r="O34028" s="180"/>
    </row>
    <row r="34029" spans="8:15" s="179" customFormat="1" x14ac:dyDescent="0.2">
      <c r="H34029" s="180"/>
      <c r="I34029" s="180"/>
      <c r="L34029" s="181"/>
      <c r="M34029" s="180"/>
      <c r="N34029" s="180"/>
      <c r="O34029" s="180"/>
    </row>
    <row r="34030" spans="8:15" s="179" customFormat="1" x14ac:dyDescent="0.2">
      <c r="H34030" s="180"/>
      <c r="I34030" s="180"/>
      <c r="L34030" s="181"/>
      <c r="M34030" s="180"/>
      <c r="N34030" s="180"/>
      <c r="O34030" s="180"/>
    </row>
    <row r="34031" spans="8:15" s="179" customFormat="1" x14ac:dyDescent="0.2">
      <c r="H34031" s="180"/>
      <c r="I34031" s="180"/>
      <c r="L34031" s="181"/>
      <c r="M34031" s="180"/>
      <c r="N34031" s="180"/>
      <c r="O34031" s="180"/>
    </row>
    <row r="34032" spans="8:15" s="179" customFormat="1" x14ac:dyDescent="0.2">
      <c r="H34032" s="180"/>
      <c r="I34032" s="180"/>
      <c r="L34032" s="181"/>
      <c r="M34032" s="180"/>
      <c r="N34032" s="180"/>
      <c r="O34032" s="180"/>
    </row>
    <row r="34033" spans="8:15" s="179" customFormat="1" x14ac:dyDescent="0.2">
      <c r="H34033" s="180"/>
      <c r="I34033" s="180"/>
      <c r="L34033" s="181"/>
      <c r="M34033" s="180"/>
      <c r="N34033" s="180"/>
      <c r="O34033" s="180"/>
    </row>
    <row r="34034" spans="8:15" s="179" customFormat="1" x14ac:dyDescent="0.2">
      <c r="H34034" s="180"/>
      <c r="I34034" s="180"/>
      <c r="L34034" s="181"/>
      <c r="M34034" s="180"/>
      <c r="N34034" s="180"/>
      <c r="O34034" s="180"/>
    </row>
    <row r="34035" spans="8:15" s="179" customFormat="1" x14ac:dyDescent="0.2">
      <c r="H34035" s="180"/>
      <c r="I34035" s="180"/>
      <c r="L34035" s="181"/>
      <c r="M34035" s="180"/>
      <c r="N34035" s="180"/>
      <c r="O34035" s="180"/>
    </row>
    <row r="34036" spans="8:15" s="179" customFormat="1" x14ac:dyDescent="0.2">
      <c r="H34036" s="180"/>
      <c r="I34036" s="180"/>
      <c r="L34036" s="181"/>
      <c r="M34036" s="180"/>
      <c r="N34036" s="180"/>
      <c r="O34036" s="180"/>
    </row>
    <row r="34037" spans="8:15" s="179" customFormat="1" x14ac:dyDescent="0.2">
      <c r="H34037" s="180"/>
      <c r="I34037" s="180"/>
      <c r="L34037" s="181"/>
      <c r="M34037" s="180"/>
      <c r="N34037" s="180"/>
      <c r="O34037" s="180"/>
    </row>
    <row r="34038" spans="8:15" s="179" customFormat="1" x14ac:dyDescent="0.2">
      <c r="H34038" s="180"/>
      <c r="I34038" s="180"/>
      <c r="L34038" s="181"/>
      <c r="M34038" s="180"/>
      <c r="N34038" s="180"/>
      <c r="O34038" s="180"/>
    </row>
    <row r="34039" spans="8:15" s="179" customFormat="1" x14ac:dyDescent="0.2">
      <c r="H34039" s="180"/>
      <c r="I34039" s="180"/>
      <c r="L34039" s="181"/>
      <c r="M34039" s="180"/>
      <c r="N34039" s="180"/>
      <c r="O34039" s="180"/>
    </row>
    <row r="34040" spans="8:15" s="179" customFormat="1" x14ac:dyDescent="0.2">
      <c r="H34040" s="180"/>
      <c r="I34040" s="180"/>
      <c r="L34040" s="181"/>
      <c r="M34040" s="180"/>
      <c r="N34040" s="180"/>
      <c r="O34040" s="180"/>
    </row>
    <row r="34041" spans="8:15" s="179" customFormat="1" x14ac:dyDescent="0.2">
      <c r="H34041" s="180"/>
      <c r="I34041" s="180"/>
      <c r="L34041" s="181"/>
      <c r="M34041" s="180"/>
      <c r="N34041" s="180"/>
      <c r="O34041" s="180"/>
    </row>
    <row r="34042" spans="8:15" s="179" customFormat="1" x14ac:dyDescent="0.2">
      <c r="H34042" s="180"/>
      <c r="I34042" s="180"/>
      <c r="L34042" s="181"/>
      <c r="M34042" s="180"/>
      <c r="N34042" s="180"/>
      <c r="O34042" s="180"/>
    </row>
    <row r="34043" spans="8:15" s="179" customFormat="1" x14ac:dyDescent="0.2">
      <c r="H34043" s="180"/>
      <c r="I34043" s="180"/>
      <c r="L34043" s="181"/>
      <c r="M34043" s="180"/>
      <c r="N34043" s="180"/>
      <c r="O34043" s="180"/>
    </row>
    <row r="34044" spans="8:15" s="179" customFormat="1" x14ac:dyDescent="0.2">
      <c r="H34044" s="180"/>
      <c r="I34044" s="180"/>
      <c r="L34044" s="181"/>
      <c r="M34044" s="180"/>
      <c r="N34044" s="180"/>
      <c r="O34044" s="180"/>
    </row>
    <row r="34045" spans="8:15" s="179" customFormat="1" x14ac:dyDescent="0.2">
      <c r="H34045" s="180"/>
      <c r="I34045" s="180"/>
      <c r="L34045" s="181"/>
      <c r="M34045" s="180"/>
      <c r="N34045" s="180"/>
      <c r="O34045" s="180"/>
    </row>
    <row r="34046" spans="8:15" s="179" customFormat="1" x14ac:dyDescent="0.2">
      <c r="H34046" s="180"/>
      <c r="I34046" s="180"/>
      <c r="L34046" s="181"/>
      <c r="M34046" s="180"/>
      <c r="N34046" s="180"/>
      <c r="O34046" s="180"/>
    </row>
    <row r="34047" spans="8:15" s="179" customFormat="1" x14ac:dyDescent="0.2">
      <c r="H34047" s="180"/>
      <c r="I34047" s="180"/>
      <c r="L34047" s="181"/>
      <c r="M34047" s="180"/>
      <c r="N34047" s="180"/>
      <c r="O34047" s="180"/>
    </row>
    <row r="34048" spans="8:15" s="179" customFormat="1" x14ac:dyDescent="0.2">
      <c r="H34048" s="180"/>
      <c r="I34048" s="180"/>
      <c r="L34048" s="181"/>
      <c r="M34048" s="180"/>
      <c r="N34048" s="180"/>
      <c r="O34048" s="180"/>
    </row>
    <row r="34049" spans="8:15" s="179" customFormat="1" x14ac:dyDescent="0.2">
      <c r="H34049" s="180"/>
      <c r="I34049" s="180"/>
      <c r="L34049" s="181"/>
      <c r="M34049" s="180"/>
      <c r="N34049" s="180"/>
      <c r="O34049" s="180"/>
    </row>
    <row r="34050" spans="8:15" s="179" customFormat="1" x14ac:dyDescent="0.2">
      <c r="H34050" s="180"/>
      <c r="I34050" s="180"/>
      <c r="L34050" s="181"/>
      <c r="M34050" s="180"/>
      <c r="N34050" s="180"/>
      <c r="O34050" s="180"/>
    </row>
    <row r="34051" spans="8:15" s="179" customFormat="1" x14ac:dyDescent="0.2">
      <c r="H34051" s="180"/>
      <c r="I34051" s="180"/>
      <c r="L34051" s="181"/>
      <c r="M34051" s="180"/>
      <c r="N34051" s="180"/>
      <c r="O34051" s="180"/>
    </row>
    <row r="34052" spans="8:15" s="179" customFormat="1" x14ac:dyDescent="0.2">
      <c r="H34052" s="180"/>
      <c r="I34052" s="180"/>
      <c r="L34052" s="181"/>
      <c r="M34052" s="180"/>
      <c r="N34052" s="180"/>
      <c r="O34052" s="180"/>
    </row>
    <row r="34053" spans="8:15" s="179" customFormat="1" x14ac:dyDescent="0.2">
      <c r="H34053" s="180"/>
      <c r="I34053" s="180"/>
      <c r="L34053" s="181"/>
      <c r="M34053" s="180"/>
      <c r="N34053" s="180"/>
      <c r="O34053" s="180"/>
    </row>
    <row r="34054" spans="8:15" s="179" customFormat="1" x14ac:dyDescent="0.2">
      <c r="H34054" s="180"/>
      <c r="I34054" s="180"/>
      <c r="L34054" s="181"/>
      <c r="M34054" s="180"/>
      <c r="N34054" s="180"/>
      <c r="O34054" s="180"/>
    </row>
    <row r="34055" spans="8:15" s="179" customFormat="1" x14ac:dyDescent="0.2">
      <c r="H34055" s="180"/>
      <c r="I34055" s="180"/>
      <c r="L34055" s="181"/>
      <c r="M34055" s="180"/>
      <c r="N34055" s="180"/>
      <c r="O34055" s="180"/>
    </row>
    <row r="34056" spans="8:15" s="179" customFormat="1" x14ac:dyDescent="0.2">
      <c r="H34056" s="180"/>
      <c r="I34056" s="180"/>
      <c r="L34056" s="181"/>
      <c r="M34056" s="180"/>
      <c r="N34056" s="180"/>
      <c r="O34056" s="180"/>
    </row>
    <row r="34057" spans="8:15" s="179" customFormat="1" x14ac:dyDescent="0.2">
      <c r="H34057" s="180"/>
      <c r="I34057" s="180"/>
      <c r="L34057" s="181"/>
      <c r="M34057" s="180"/>
      <c r="N34057" s="180"/>
      <c r="O34057" s="180"/>
    </row>
    <row r="34058" spans="8:15" s="179" customFormat="1" x14ac:dyDescent="0.2">
      <c r="H34058" s="180"/>
      <c r="I34058" s="180"/>
      <c r="L34058" s="181"/>
      <c r="M34058" s="180"/>
      <c r="N34058" s="180"/>
      <c r="O34058" s="180"/>
    </row>
    <row r="34059" spans="8:15" s="179" customFormat="1" x14ac:dyDescent="0.2">
      <c r="H34059" s="180"/>
      <c r="I34059" s="180"/>
      <c r="L34059" s="181"/>
      <c r="M34059" s="180"/>
      <c r="N34059" s="180"/>
      <c r="O34059" s="180"/>
    </row>
    <row r="34060" spans="8:15" s="179" customFormat="1" x14ac:dyDescent="0.2">
      <c r="H34060" s="180"/>
      <c r="I34060" s="180"/>
      <c r="L34060" s="181"/>
      <c r="M34060" s="180"/>
      <c r="N34060" s="180"/>
      <c r="O34060" s="180"/>
    </row>
    <row r="34061" spans="8:15" s="179" customFormat="1" x14ac:dyDescent="0.2">
      <c r="H34061" s="180"/>
      <c r="I34061" s="180"/>
      <c r="L34061" s="181"/>
      <c r="M34061" s="180"/>
      <c r="N34061" s="180"/>
      <c r="O34061" s="180"/>
    </row>
    <row r="34062" spans="8:15" s="179" customFormat="1" x14ac:dyDescent="0.2">
      <c r="H34062" s="180"/>
      <c r="I34062" s="180"/>
      <c r="L34062" s="181"/>
      <c r="M34062" s="180"/>
      <c r="N34062" s="180"/>
      <c r="O34062" s="180"/>
    </row>
    <row r="34063" spans="8:15" s="179" customFormat="1" x14ac:dyDescent="0.2">
      <c r="H34063" s="180"/>
      <c r="I34063" s="180"/>
      <c r="L34063" s="181"/>
      <c r="M34063" s="180"/>
      <c r="N34063" s="180"/>
      <c r="O34063" s="180"/>
    </row>
    <row r="34064" spans="8:15" s="179" customFormat="1" x14ac:dyDescent="0.2">
      <c r="H34064" s="180"/>
      <c r="I34064" s="180"/>
      <c r="L34064" s="181"/>
      <c r="M34064" s="180"/>
      <c r="N34064" s="180"/>
      <c r="O34064" s="180"/>
    </row>
    <row r="34065" spans="8:15" s="179" customFormat="1" x14ac:dyDescent="0.2">
      <c r="H34065" s="180"/>
      <c r="I34065" s="180"/>
      <c r="L34065" s="181"/>
      <c r="M34065" s="180"/>
      <c r="N34065" s="180"/>
      <c r="O34065" s="180"/>
    </row>
    <row r="34066" spans="8:15" s="179" customFormat="1" x14ac:dyDescent="0.2">
      <c r="H34066" s="180"/>
      <c r="I34066" s="180"/>
      <c r="L34066" s="181"/>
      <c r="M34066" s="180"/>
      <c r="N34066" s="180"/>
      <c r="O34066" s="180"/>
    </row>
    <row r="34067" spans="8:15" s="179" customFormat="1" x14ac:dyDescent="0.2">
      <c r="H34067" s="180"/>
      <c r="I34067" s="180"/>
      <c r="L34067" s="181"/>
      <c r="M34067" s="180"/>
      <c r="N34067" s="180"/>
      <c r="O34067" s="180"/>
    </row>
    <row r="34068" spans="8:15" s="179" customFormat="1" x14ac:dyDescent="0.2">
      <c r="H34068" s="180"/>
      <c r="I34068" s="180"/>
      <c r="L34068" s="181"/>
      <c r="M34068" s="180"/>
      <c r="N34068" s="180"/>
      <c r="O34068" s="180"/>
    </row>
    <row r="34069" spans="8:15" s="179" customFormat="1" x14ac:dyDescent="0.2">
      <c r="H34069" s="180"/>
      <c r="I34069" s="180"/>
      <c r="L34069" s="181"/>
      <c r="M34069" s="180"/>
      <c r="N34069" s="180"/>
      <c r="O34069" s="180"/>
    </row>
    <row r="34070" spans="8:15" s="179" customFormat="1" x14ac:dyDescent="0.2">
      <c r="H34070" s="180"/>
      <c r="I34070" s="180"/>
      <c r="L34070" s="181"/>
      <c r="M34070" s="180"/>
      <c r="N34070" s="180"/>
      <c r="O34070" s="180"/>
    </row>
    <row r="34071" spans="8:15" s="179" customFormat="1" x14ac:dyDescent="0.2">
      <c r="H34071" s="180"/>
      <c r="I34071" s="180"/>
      <c r="L34071" s="181"/>
      <c r="M34071" s="180"/>
      <c r="N34071" s="180"/>
      <c r="O34071" s="180"/>
    </row>
    <row r="34072" spans="8:15" s="179" customFormat="1" x14ac:dyDescent="0.2">
      <c r="H34072" s="180"/>
      <c r="I34072" s="180"/>
      <c r="L34072" s="181"/>
      <c r="M34072" s="180"/>
      <c r="N34072" s="180"/>
      <c r="O34072" s="180"/>
    </row>
    <row r="34073" spans="8:15" s="179" customFormat="1" x14ac:dyDescent="0.2">
      <c r="H34073" s="180"/>
      <c r="I34073" s="180"/>
      <c r="L34073" s="181"/>
      <c r="M34073" s="180"/>
      <c r="N34073" s="180"/>
      <c r="O34073" s="180"/>
    </row>
    <row r="34074" spans="8:15" s="179" customFormat="1" x14ac:dyDescent="0.2">
      <c r="H34074" s="180"/>
      <c r="I34074" s="180"/>
      <c r="L34074" s="181"/>
      <c r="M34074" s="180"/>
      <c r="N34074" s="180"/>
      <c r="O34074" s="180"/>
    </row>
    <row r="34075" spans="8:15" s="179" customFormat="1" x14ac:dyDescent="0.2">
      <c r="H34075" s="180"/>
      <c r="I34075" s="180"/>
      <c r="L34075" s="181"/>
      <c r="M34075" s="180"/>
      <c r="N34075" s="180"/>
      <c r="O34075" s="180"/>
    </row>
    <row r="34076" spans="8:15" s="179" customFormat="1" x14ac:dyDescent="0.2">
      <c r="H34076" s="180"/>
      <c r="I34076" s="180"/>
      <c r="L34076" s="181"/>
      <c r="M34076" s="180"/>
      <c r="N34076" s="180"/>
      <c r="O34076" s="180"/>
    </row>
    <row r="34077" spans="8:15" s="179" customFormat="1" x14ac:dyDescent="0.2">
      <c r="H34077" s="180"/>
      <c r="I34077" s="180"/>
      <c r="L34077" s="181"/>
      <c r="M34077" s="180"/>
      <c r="N34077" s="180"/>
      <c r="O34077" s="180"/>
    </row>
    <row r="34078" spans="8:15" s="179" customFormat="1" x14ac:dyDescent="0.2">
      <c r="H34078" s="180"/>
      <c r="I34078" s="180"/>
      <c r="L34078" s="181"/>
      <c r="M34078" s="180"/>
      <c r="N34078" s="180"/>
      <c r="O34078" s="180"/>
    </row>
    <row r="34079" spans="8:15" s="179" customFormat="1" x14ac:dyDescent="0.2">
      <c r="H34079" s="180"/>
      <c r="I34079" s="180"/>
      <c r="L34079" s="181"/>
      <c r="M34079" s="180"/>
      <c r="N34079" s="180"/>
      <c r="O34079" s="180"/>
    </row>
    <row r="34080" spans="8:15" s="179" customFormat="1" x14ac:dyDescent="0.2">
      <c r="H34080" s="180"/>
      <c r="I34080" s="180"/>
      <c r="L34080" s="181"/>
      <c r="M34080" s="180"/>
      <c r="N34080" s="180"/>
      <c r="O34080" s="180"/>
    </row>
    <row r="34081" spans="8:15" s="179" customFormat="1" x14ac:dyDescent="0.2">
      <c r="H34081" s="180"/>
      <c r="I34081" s="180"/>
      <c r="L34081" s="181"/>
      <c r="M34081" s="180"/>
      <c r="N34081" s="180"/>
      <c r="O34081" s="180"/>
    </row>
    <row r="34082" spans="8:15" s="179" customFormat="1" x14ac:dyDescent="0.2">
      <c r="H34082" s="180"/>
      <c r="I34082" s="180"/>
      <c r="L34082" s="181"/>
      <c r="M34082" s="180"/>
      <c r="N34082" s="180"/>
      <c r="O34082" s="180"/>
    </row>
    <row r="34083" spans="8:15" s="179" customFormat="1" x14ac:dyDescent="0.2">
      <c r="H34083" s="180"/>
      <c r="I34083" s="180"/>
      <c r="L34083" s="181"/>
      <c r="M34083" s="180"/>
      <c r="N34083" s="180"/>
      <c r="O34083" s="180"/>
    </row>
    <row r="34084" spans="8:15" s="179" customFormat="1" x14ac:dyDescent="0.2">
      <c r="H34084" s="180"/>
      <c r="I34084" s="180"/>
      <c r="L34084" s="181"/>
      <c r="M34084" s="180"/>
      <c r="N34084" s="180"/>
      <c r="O34084" s="180"/>
    </row>
    <row r="34085" spans="8:15" s="179" customFormat="1" x14ac:dyDescent="0.2">
      <c r="H34085" s="180"/>
      <c r="I34085" s="180"/>
      <c r="L34085" s="181"/>
      <c r="M34085" s="180"/>
      <c r="N34085" s="180"/>
      <c r="O34085" s="180"/>
    </row>
    <row r="34086" spans="8:15" s="179" customFormat="1" x14ac:dyDescent="0.2">
      <c r="H34086" s="180"/>
      <c r="I34086" s="180"/>
      <c r="L34086" s="181"/>
      <c r="M34086" s="180"/>
      <c r="N34086" s="180"/>
      <c r="O34086" s="180"/>
    </row>
    <row r="34087" spans="8:15" s="179" customFormat="1" x14ac:dyDescent="0.2">
      <c r="H34087" s="180"/>
      <c r="I34087" s="180"/>
      <c r="L34087" s="181"/>
      <c r="M34087" s="180"/>
      <c r="N34087" s="180"/>
      <c r="O34087" s="180"/>
    </row>
    <row r="34088" spans="8:15" s="179" customFormat="1" x14ac:dyDescent="0.2">
      <c r="H34088" s="180"/>
      <c r="I34088" s="180"/>
      <c r="L34088" s="181"/>
      <c r="M34088" s="180"/>
      <c r="N34088" s="180"/>
      <c r="O34088" s="180"/>
    </row>
    <row r="34089" spans="8:15" s="179" customFormat="1" x14ac:dyDescent="0.2">
      <c r="H34089" s="180"/>
      <c r="I34089" s="180"/>
      <c r="L34089" s="181"/>
      <c r="M34089" s="180"/>
      <c r="N34089" s="180"/>
      <c r="O34089" s="180"/>
    </row>
    <row r="34090" spans="8:15" s="179" customFormat="1" x14ac:dyDescent="0.2">
      <c r="H34090" s="180"/>
      <c r="I34090" s="180"/>
      <c r="L34090" s="181"/>
      <c r="M34090" s="180"/>
      <c r="N34090" s="180"/>
      <c r="O34090" s="180"/>
    </row>
    <row r="34091" spans="8:15" s="179" customFormat="1" x14ac:dyDescent="0.2">
      <c r="H34091" s="180"/>
      <c r="I34091" s="180"/>
      <c r="L34091" s="181"/>
      <c r="M34091" s="180"/>
      <c r="N34091" s="180"/>
      <c r="O34091" s="180"/>
    </row>
    <row r="34092" spans="8:15" s="179" customFormat="1" x14ac:dyDescent="0.2">
      <c r="H34092" s="180"/>
      <c r="I34092" s="180"/>
      <c r="L34092" s="181"/>
      <c r="M34092" s="180"/>
      <c r="N34092" s="180"/>
      <c r="O34092" s="180"/>
    </row>
    <row r="34093" spans="8:15" s="179" customFormat="1" x14ac:dyDescent="0.2">
      <c r="H34093" s="180"/>
      <c r="I34093" s="180"/>
      <c r="L34093" s="181"/>
      <c r="M34093" s="180"/>
      <c r="N34093" s="180"/>
      <c r="O34093" s="180"/>
    </row>
    <row r="34094" spans="8:15" s="179" customFormat="1" x14ac:dyDescent="0.2">
      <c r="H34094" s="180"/>
      <c r="I34094" s="180"/>
      <c r="L34094" s="181"/>
      <c r="M34094" s="180"/>
      <c r="N34094" s="180"/>
      <c r="O34094" s="180"/>
    </row>
    <row r="34095" spans="8:15" s="179" customFormat="1" x14ac:dyDescent="0.2">
      <c r="H34095" s="180"/>
      <c r="I34095" s="180"/>
      <c r="L34095" s="181"/>
      <c r="M34095" s="180"/>
      <c r="N34095" s="180"/>
      <c r="O34095" s="180"/>
    </row>
    <row r="34096" spans="8:15" s="179" customFormat="1" x14ac:dyDescent="0.2">
      <c r="H34096" s="180"/>
      <c r="I34096" s="180"/>
      <c r="L34096" s="181"/>
      <c r="M34096" s="180"/>
      <c r="N34096" s="180"/>
      <c r="O34096" s="180"/>
    </row>
    <row r="34097" spans="8:15" s="179" customFormat="1" x14ac:dyDescent="0.2">
      <c r="H34097" s="180"/>
      <c r="I34097" s="180"/>
      <c r="L34097" s="181"/>
      <c r="M34097" s="180"/>
      <c r="N34097" s="180"/>
      <c r="O34097" s="180"/>
    </row>
    <row r="34098" spans="8:15" s="179" customFormat="1" x14ac:dyDescent="0.2">
      <c r="H34098" s="180"/>
      <c r="I34098" s="180"/>
      <c r="L34098" s="181"/>
      <c r="M34098" s="180"/>
      <c r="N34098" s="180"/>
      <c r="O34098" s="180"/>
    </row>
    <row r="34099" spans="8:15" s="179" customFormat="1" x14ac:dyDescent="0.2">
      <c r="H34099" s="180"/>
      <c r="I34099" s="180"/>
      <c r="L34099" s="181"/>
      <c r="M34099" s="180"/>
      <c r="N34099" s="180"/>
      <c r="O34099" s="180"/>
    </row>
    <row r="34100" spans="8:15" s="179" customFormat="1" x14ac:dyDescent="0.2">
      <c r="H34100" s="180"/>
      <c r="I34100" s="180"/>
      <c r="L34100" s="181"/>
      <c r="M34100" s="180"/>
      <c r="N34100" s="180"/>
      <c r="O34100" s="180"/>
    </row>
    <row r="34101" spans="8:15" s="179" customFormat="1" x14ac:dyDescent="0.2">
      <c r="H34101" s="180"/>
      <c r="I34101" s="180"/>
      <c r="L34101" s="181"/>
      <c r="M34101" s="180"/>
      <c r="N34101" s="180"/>
      <c r="O34101" s="180"/>
    </row>
    <row r="34102" spans="8:15" s="179" customFormat="1" x14ac:dyDescent="0.2">
      <c r="H34102" s="180"/>
      <c r="I34102" s="180"/>
      <c r="L34102" s="181"/>
      <c r="M34102" s="180"/>
      <c r="N34102" s="180"/>
      <c r="O34102" s="180"/>
    </row>
    <row r="34103" spans="8:15" s="179" customFormat="1" x14ac:dyDescent="0.2">
      <c r="H34103" s="180"/>
      <c r="I34103" s="180"/>
      <c r="L34103" s="181"/>
      <c r="M34103" s="180"/>
      <c r="N34103" s="180"/>
      <c r="O34103" s="180"/>
    </row>
    <row r="34104" spans="8:15" s="179" customFormat="1" x14ac:dyDescent="0.2">
      <c r="H34104" s="180"/>
      <c r="I34104" s="180"/>
      <c r="L34104" s="181"/>
      <c r="M34104" s="180"/>
      <c r="N34104" s="180"/>
      <c r="O34104" s="180"/>
    </row>
    <row r="34105" spans="8:15" s="179" customFormat="1" x14ac:dyDescent="0.2">
      <c r="H34105" s="180"/>
      <c r="I34105" s="180"/>
      <c r="L34105" s="181"/>
      <c r="M34105" s="180"/>
      <c r="N34105" s="180"/>
      <c r="O34105" s="180"/>
    </row>
    <row r="34106" spans="8:15" s="179" customFormat="1" x14ac:dyDescent="0.2">
      <c r="H34106" s="180"/>
      <c r="I34106" s="180"/>
      <c r="L34106" s="181"/>
      <c r="M34106" s="180"/>
      <c r="N34106" s="180"/>
      <c r="O34106" s="180"/>
    </row>
    <row r="34107" spans="8:15" s="179" customFormat="1" x14ac:dyDescent="0.2">
      <c r="H34107" s="180"/>
      <c r="I34107" s="180"/>
      <c r="L34107" s="181"/>
      <c r="M34107" s="180"/>
      <c r="N34107" s="180"/>
      <c r="O34107" s="180"/>
    </row>
    <row r="34108" spans="8:15" s="179" customFormat="1" x14ac:dyDescent="0.2">
      <c r="H34108" s="180"/>
      <c r="I34108" s="180"/>
      <c r="L34108" s="181"/>
      <c r="M34108" s="180"/>
      <c r="N34108" s="180"/>
      <c r="O34108" s="180"/>
    </row>
    <row r="34109" spans="8:15" s="179" customFormat="1" x14ac:dyDescent="0.2">
      <c r="H34109" s="180"/>
      <c r="I34109" s="180"/>
      <c r="L34109" s="181"/>
      <c r="M34109" s="180"/>
      <c r="N34109" s="180"/>
      <c r="O34109" s="180"/>
    </row>
    <row r="34110" spans="8:15" s="179" customFormat="1" x14ac:dyDescent="0.2">
      <c r="H34110" s="180"/>
      <c r="I34110" s="180"/>
      <c r="L34110" s="181"/>
      <c r="M34110" s="180"/>
      <c r="N34110" s="180"/>
      <c r="O34110" s="180"/>
    </row>
    <row r="34111" spans="8:15" s="179" customFormat="1" x14ac:dyDescent="0.2">
      <c r="H34111" s="180"/>
      <c r="I34111" s="180"/>
      <c r="L34111" s="181"/>
      <c r="M34111" s="180"/>
      <c r="N34111" s="180"/>
      <c r="O34111" s="180"/>
    </row>
    <row r="34112" spans="8:15" s="179" customFormat="1" x14ac:dyDescent="0.2">
      <c r="H34112" s="180"/>
      <c r="I34112" s="180"/>
      <c r="L34112" s="181"/>
      <c r="M34112" s="180"/>
      <c r="N34112" s="180"/>
      <c r="O34112" s="180"/>
    </row>
    <row r="34113" spans="8:15" s="179" customFormat="1" x14ac:dyDescent="0.2">
      <c r="H34113" s="180"/>
      <c r="I34113" s="180"/>
      <c r="L34113" s="181"/>
      <c r="M34113" s="180"/>
      <c r="N34113" s="180"/>
      <c r="O34113" s="180"/>
    </row>
    <row r="34114" spans="8:15" s="179" customFormat="1" x14ac:dyDescent="0.2">
      <c r="H34114" s="180"/>
      <c r="I34114" s="180"/>
      <c r="L34114" s="181"/>
      <c r="M34114" s="180"/>
      <c r="N34114" s="180"/>
      <c r="O34114" s="180"/>
    </row>
    <row r="34115" spans="8:15" s="179" customFormat="1" x14ac:dyDescent="0.2">
      <c r="H34115" s="180"/>
      <c r="I34115" s="180"/>
      <c r="L34115" s="181"/>
      <c r="M34115" s="180"/>
      <c r="N34115" s="180"/>
      <c r="O34115" s="180"/>
    </row>
    <row r="34116" spans="8:15" s="179" customFormat="1" x14ac:dyDescent="0.2">
      <c r="H34116" s="180"/>
      <c r="I34116" s="180"/>
      <c r="L34116" s="181"/>
      <c r="M34116" s="180"/>
      <c r="N34116" s="180"/>
      <c r="O34116" s="180"/>
    </row>
    <row r="34117" spans="8:15" s="179" customFormat="1" x14ac:dyDescent="0.2">
      <c r="H34117" s="180"/>
      <c r="I34117" s="180"/>
      <c r="L34117" s="181"/>
      <c r="M34117" s="180"/>
      <c r="N34117" s="180"/>
      <c r="O34117" s="180"/>
    </row>
    <row r="34118" spans="8:15" s="179" customFormat="1" x14ac:dyDescent="0.2">
      <c r="H34118" s="180"/>
      <c r="I34118" s="180"/>
      <c r="L34118" s="181"/>
      <c r="M34118" s="180"/>
      <c r="N34118" s="180"/>
      <c r="O34118" s="180"/>
    </row>
    <row r="34119" spans="8:15" s="179" customFormat="1" x14ac:dyDescent="0.2">
      <c r="H34119" s="180"/>
      <c r="I34119" s="180"/>
      <c r="L34119" s="181"/>
      <c r="M34119" s="180"/>
      <c r="N34119" s="180"/>
      <c r="O34119" s="180"/>
    </row>
    <row r="34120" spans="8:15" s="179" customFormat="1" x14ac:dyDescent="0.2">
      <c r="H34120" s="180"/>
      <c r="I34120" s="180"/>
      <c r="L34120" s="181"/>
      <c r="M34120" s="180"/>
      <c r="N34120" s="180"/>
      <c r="O34120" s="180"/>
    </row>
    <row r="34121" spans="8:15" s="179" customFormat="1" x14ac:dyDescent="0.2">
      <c r="H34121" s="180"/>
      <c r="I34121" s="180"/>
      <c r="L34121" s="181"/>
      <c r="M34121" s="180"/>
      <c r="N34121" s="180"/>
      <c r="O34121" s="180"/>
    </row>
    <row r="34122" spans="8:15" s="179" customFormat="1" x14ac:dyDescent="0.2">
      <c r="H34122" s="180"/>
      <c r="I34122" s="180"/>
      <c r="L34122" s="181"/>
      <c r="M34122" s="180"/>
      <c r="N34122" s="180"/>
      <c r="O34122" s="180"/>
    </row>
    <row r="34123" spans="8:15" s="179" customFormat="1" x14ac:dyDescent="0.2">
      <c r="H34123" s="180"/>
      <c r="I34123" s="180"/>
      <c r="L34123" s="181"/>
      <c r="M34123" s="180"/>
      <c r="N34123" s="180"/>
      <c r="O34123" s="180"/>
    </row>
    <row r="34124" spans="8:15" s="179" customFormat="1" x14ac:dyDescent="0.2">
      <c r="H34124" s="180"/>
      <c r="I34124" s="180"/>
      <c r="L34124" s="181"/>
      <c r="M34124" s="180"/>
      <c r="N34124" s="180"/>
      <c r="O34124" s="180"/>
    </row>
    <row r="34125" spans="8:15" s="179" customFormat="1" x14ac:dyDescent="0.2">
      <c r="H34125" s="180"/>
      <c r="I34125" s="180"/>
      <c r="L34125" s="181"/>
      <c r="M34125" s="180"/>
      <c r="N34125" s="180"/>
      <c r="O34125" s="180"/>
    </row>
    <row r="34126" spans="8:15" s="179" customFormat="1" x14ac:dyDescent="0.2">
      <c r="H34126" s="180"/>
      <c r="I34126" s="180"/>
      <c r="L34126" s="181"/>
      <c r="M34126" s="180"/>
      <c r="N34126" s="180"/>
      <c r="O34126" s="180"/>
    </row>
    <row r="34127" spans="8:15" s="179" customFormat="1" x14ac:dyDescent="0.2">
      <c r="H34127" s="180"/>
      <c r="I34127" s="180"/>
      <c r="L34127" s="181"/>
      <c r="M34127" s="180"/>
      <c r="N34127" s="180"/>
      <c r="O34127" s="180"/>
    </row>
    <row r="34128" spans="8:15" s="179" customFormat="1" x14ac:dyDescent="0.2">
      <c r="H34128" s="180"/>
      <c r="I34128" s="180"/>
      <c r="L34128" s="181"/>
      <c r="M34128" s="180"/>
      <c r="N34128" s="180"/>
      <c r="O34128" s="180"/>
    </row>
    <row r="34129" spans="8:15" s="179" customFormat="1" x14ac:dyDescent="0.2">
      <c r="H34129" s="180"/>
      <c r="I34129" s="180"/>
      <c r="L34129" s="181"/>
      <c r="M34129" s="180"/>
      <c r="N34129" s="180"/>
      <c r="O34129" s="180"/>
    </row>
    <row r="34130" spans="8:15" s="179" customFormat="1" x14ac:dyDescent="0.2">
      <c r="H34130" s="180"/>
      <c r="I34130" s="180"/>
      <c r="L34130" s="181"/>
      <c r="M34130" s="180"/>
      <c r="N34130" s="180"/>
      <c r="O34130" s="180"/>
    </row>
    <row r="34131" spans="8:15" s="179" customFormat="1" x14ac:dyDescent="0.2">
      <c r="H34131" s="180"/>
      <c r="I34131" s="180"/>
      <c r="L34131" s="181"/>
      <c r="M34131" s="180"/>
      <c r="N34131" s="180"/>
      <c r="O34131" s="180"/>
    </row>
    <row r="34132" spans="8:15" s="179" customFormat="1" x14ac:dyDescent="0.2">
      <c r="H34132" s="180"/>
      <c r="I34132" s="180"/>
      <c r="L34132" s="181"/>
      <c r="M34132" s="180"/>
      <c r="N34132" s="180"/>
      <c r="O34132" s="180"/>
    </row>
    <row r="34133" spans="8:15" s="179" customFormat="1" x14ac:dyDescent="0.2">
      <c r="H34133" s="180"/>
      <c r="I34133" s="180"/>
      <c r="L34133" s="181"/>
      <c r="M34133" s="180"/>
      <c r="N34133" s="180"/>
      <c r="O34133" s="180"/>
    </row>
    <row r="34134" spans="8:15" s="179" customFormat="1" x14ac:dyDescent="0.2">
      <c r="H34134" s="180"/>
      <c r="I34134" s="180"/>
      <c r="L34134" s="181"/>
      <c r="M34134" s="180"/>
      <c r="N34134" s="180"/>
      <c r="O34134" s="180"/>
    </row>
    <row r="34135" spans="8:15" s="179" customFormat="1" x14ac:dyDescent="0.2">
      <c r="H34135" s="180"/>
      <c r="I34135" s="180"/>
      <c r="L34135" s="181"/>
      <c r="M34135" s="180"/>
      <c r="N34135" s="180"/>
      <c r="O34135" s="180"/>
    </row>
    <row r="34136" spans="8:15" s="179" customFormat="1" x14ac:dyDescent="0.2">
      <c r="H34136" s="180"/>
      <c r="I34136" s="180"/>
      <c r="L34136" s="181"/>
      <c r="M34136" s="180"/>
      <c r="N34136" s="180"/>
      <c r="O34136" s="180"/>
    </row>
    <row r="34137" spans="8:15" s="179" customFormat="1" x14ac:dyDescent="0.2">
      <c r="H34137" s="180"/>
      <c r="I34137" s="180"/>
      <c r="L34137" s="181"/>
      <c r="M34137" s="180"/>
      <c r="N34137" s="180"/>
      <c r="O34137" s="180"/>
    </row>
    <row r="34138" spans="8:15" s="179" customFormat="1" x14ac:dyDescent="0.2">
      <c r="H34138" s="180"/>
      <c r="I34138" s="180"/>
      <c r="L34138" s="181"/>
      <c r="M34138" s="180"/>
      <c r="N34138" s="180"/>
      <c r="O34138" s="180"/>
    </row>
    <row r="34139" spans="8:15" s="179" customFormat="1" x14ac:dyDescent="0.2">
      <c r="H34139" s="180"/>
      <c r="I34139" s="180"/>
      <c r="L34139" s="181"/>
      <c r="M34139" s="180"/>
      <c r="N34139" s="180"/>
      <c r="O34139" s="180"/>
    </row>
    <row r="34140" spans="8:15" s="179" customFormat="1" x14ac:dyDescent="0.2">
      <c r="H34140" s="180"/>
      <c r="I34140" s="180"/>
      <c r="L34140" s="181"/>
      <c r="M34140" s="180"/>
      <c r="N34140" s="180"/>
      <c r="O34140" s="180"/>
    </row>
    <row r="34141" spans="8:15" s="179" customFormat="1" x14ac:dyDescent="0.2">
      <c r="H34141" s="180"/>
      <c r="I34141" s="180"/>
      <c r="L34141" s="181"/>
      <c r="M34141" s="180"/>
      <c r="N34141" s="180"/>
      <c r="O34141" s="180"/>
    </row>
    <row r="34142" spans="8:15" s="179" customFormat="1" x14ac:dyDescent="0.2">
      <c r="H34142" s="180"/>
      <c r="I34142" s="180"/>
      <c r="L34142" s="181"/>
      <c r="M34142" s="180"/>
      <c r="N34142" s="180"/>
      <c r="O34142" s="180"/>
    </row>
    <row r="34143" spans="8:15" s="179" customFormat="1" x14ac:dyDescent="0.2">
      <c r="H34143" s="180"/>
      <c r="I34143" s="180"/>
      <c r="L34143" s="181"/>
      <c r="M34143" s="180"/>
      <c r="N34143" s="180"/>
      <c r="O34143" s="180"/>
    </row>
    <row r="34144" spans="8:15" s="179" customFormat="1" x14ac:dyDescent="0.2">
      <c r="H34144" s="180"/>
      <c r="I34144" s="180"/>
      <c r="L34144" s="181"/>
      <c r="M34144" s="180"/>
      <c r="N34144" s="180"/>
      <c r="O34144" s="180"/>
    </row>
    <row r="34145" spans="8:15" s="179" customFormat="1" x14ac:dyDescent="0.2">
      <c r="H34145" s="180"/>
      <c r="I34145" s="180"/>
      <c r="L34145" s="181"/>
      <c r="M34145" s="180"/>
      <c r="N34145" s="180"/>
      <c r="O34145" s="180"/>
    </row>
    <row r="34146" spans="8:15" s="179" customFormat="1" x14ac:dyDescent="0.2">
      <c r="H34146" s="180"/>
      <c r="I34146" s="180"/>
      <c r="L34146" s="181"/>
      <c r="M34146" s="180"/>
      <c r="N34146" s="180"/>
      <c r="O34146" s="180"/>
    </row>
    <row r="34147" spans="8:15" s="179" customFormat="1" x14ac:dyDescent="0.2">
      <c r="H34147" s="180"/>
      <c r="I34147" s="180"/>
      <c r="L34147" s="181"/>
      <c r="M34147" s="180"/>
      <c r="N34147" s="180"/>
      <c r="O34147" s="180"/>
    </row>
    <row r="34148" spans="8:15" s="179" customFormat="1" x14ac:dyDescent="0.2">
      <c r="H34148" s="180"/>
      <c r="I34148" s="180"/>
      <c r="L34148" s="181"/>
      <c r="M34148" s="180"/>
      <c r="N34148" s="180"/>
      <c r="O34148" s="180"/>
    </row>
    <row r="34149" spans="8:15" s="179" customFormat="1" x14ac:dyDescent="0.2">
      <c r="H34149" s="180"/>
      <c r="I34149" s="180"/>
      <c r="L34149" s="181"/>
      <c r="M34149" s="180"/>
      <c r="N34149" s="180"/>
      <c r="O34149" s="180"/>
    </row>
    <row r="34150" spans="8:15" s="179" customFormat="1" x14ac:dyDescent="0.2">
      <c r="H34150" s="180"/>
      <c r="I34150" s="180"/>
      <c r="L34150" s="181"/>
      <c r="M34150" s="180"/>
      <c r="N34150" s="180"/>
      <c r="O34150" s="180"/>
    </row>
    <row r="34151" spans="8:15" s="179" customFormat="1" x14ac:dyDescent="0.2">
      <c r="H34151" s="180"/>
      <c r="I34151" s="180"/>
      <c r="L34151" s="181"/>
      <c r="M34151" s="180"/>
      <c r="N34151" s="180"/>
      <c r="O34151" s="180"/>
    </row>
    <row r="34152" spans="8:15" s="179" customFormat="1" x14ac:dyDescent="0.2">
      <c r="H34152" s="180"/>
      <c r="I34152" s="180"/>
      <c r="L34152" s="181"/>
      <c r="M34152" s="180"/>
      <c r="N34152" s="180"/>
      <c r="O34152" s="180"/>
    </row>
    <row r="34153" spans="8:15" s="179" customFormat="1" x14ac:dyDescent="0.2">
      <c r="H34153" s="180"/>
      <c r="I34153" s="180"/>
      <c r="L34153" s="181"/>
      <c r="M34153" s="180"/>
      <c r="N34153" s="180"/>
      <c r="O34153" s="180"/>
    </row>
    <row r="34154" spans="8:15" s="179" customFormat="1" x14ac:dyDescent="0.2">
      <c r="H34154" s="180"/>
      <c r="I34154" s="180"/>
      <c r="L34154" s="181"/>
      <c r="M34154" s="180"/>
      <c r="N34154" s="180"/>
      <c r="O34154" s="180"/>
    </row>
    <row r="34155" spans="8:15" s="179" customFormat="1" x14ac:dyDescent="0.2">
      <c r="H34155" s="180"/>
      <c r="I34155" s="180"/>
      <c r="L34155" s="181"/>
      <c r="M34155" s="180"/>
      <c r="N34155" s="180"/>
      <c r="O34155" s="180"/>
    </row>
    <row r="34156" spans="8:15" s="179" customFormat="1" x14ac:dyDescent="0.2">
      <c r="H34156" s="180"/>
      <c r="I34156" s="180"/>
      <c r="L34156" s="181"/>
      <c r="M34156" s="180"/>
      <c r="N34156" s="180"/>
      <c r="O34156" s="180"/>
    </row>
    <row r="34157" spans="8:15" s="179" customFormat="1" x14ac:dyDescent="0.2">
      <c r="H34157" s="180"/>
      <c r="I34157" s="180"/>
      <c r="L34157" s="181"/>
      <c r="M34157" s="180"/>
      <c r="N34157" s="180"/>
      <c r="O34157" s="180"/>
    </row>
    <row r="34158" spans="8:15" s="179" customFormat="1" x14ac:dyDescent="0.2">
      <c r="H34158" s="180"/>
      <c r="I34158" s="180"/>
      <c r="L34158" s="181"/>
      <c r="M34158" s="180"/>
      <c r="N34158" s="180"/>
      <c r="O34158" s="180"/>
    </row>
    <row r="34159" spans="8:15" s="179" customFormat="1" x14ac:dyDescent="0.2">
      <c r="H34159" s="180"/>
      <c r="I34159" s="180"/>
      <c r="L34159" s="181"/>
      <c r="M34159" s="180"/>
      <c r="N34159" s="180"/>
      <c r="O34159" s="180"/>
    </row>
    <row r="34160" spans="8:15" s="179" customFormat="1" x14ac:dyDescent="0.2">
      <c r="H34160" s="180"/>
      <c r="I34160" s="180"/>
      <c r="L34160" s="181"/>
      <c r="M34160" s="180"/>
      <c r="N34160" s="180"/>
      <c r="O34160" s="180"/>
    </row>
    <row r="34161" spans="8:15" s="179" customFormat="1" x14ac:dyDescent="0.2">
      <c r="H34161" s="180"/>
      <c r="I34161" s="180"/>
      <c r="L34161" s="181"/>
      <c r="M34161" s="180"/>
      <c r="N34161" s="180"/>
      <c r="O34161" s="180"/>
    </row>
    <row r="34162" spans="8:15" s="179" customFormat="1" x14ac:dyDescent="0.2">
      <c r="H34162" s="180"/>
      <c r="I34162" s="180"/>
      <c r="L34162" s="181"/>
      <c r="M34162" s="180"/>
      <c r="N34162" s="180"/>
      <c r="O34162" s="180"/>
    </row>
    <row r="34163" spans="8:15" s="179" customFormat="1" x14ac:dyDescent="0.2">
      <c r="H34163" s="180"/>
      <c r="I34163" s="180"/>
      <c r="L34163" s="181"/>
      <c r="M34163" s="180"/>
      <c r="N34163" s="180"/>
      <c r="O34163" s="180"/>
    </row>
    <row r="34164" spans="8:15" s="179" customFormat="1" x14ac:dyDescent="0.2">
      <c r="H34164" s="180"/>
      <c r="I34164" s="180"/>
      <c r="L34164" s="181"/>
      <c r="M34164" s="180"/>
      <c r="N34164" s="180"/>
      <c r="O34164" s="180"/>
    </row>
    <row r="34165" spans="8:15" s="179" customFormat="1" x14ac:dyDescent="0.2">
      <c r="H34165" s="180"/>
      <c r="I34165" s="180"/>
      <c r="L34165" s="181"/>
      <c r="M34165" s="180"/>
      <c r="N34165" s="180"/>
      <c r="O34165" s="180"/>
    </row>
    <row r="34166" spans="8:15" s="179" customFormat="1" x14ac:dyDescent="0.2">
      <c r="H34166" s="180"/>
      <c r="I34166" s="180"/>
      <c r="L34166" s="181"/>
      <c r="M34166" s="180"/>
      <c r="N34166" s="180"/>
      <c r="O34166" s="180"/>
    </row>
    <row r="34167" spans="8:15" s="179" customFormat="1" x14ac:dyDescent="0.2">
      <c r="H34167" s="180"/>
      <c r="I34167" s="180"/>
      <c r="L34167" s="181"/>
      <c r="M34167" s="180"/>
      <c r="N34167" s="180"/>
      <c r="O34167" s="180"/>
    </row>
    <row r="34168" spans="8:15" s="179" customFormat="1" x14ac:dyDescent="0.2">
      <c r="H34168" s="180"/>
      <c r="I34168" s="180"/>
      <c r="L34168" s="181"/>
      <c r="M34168" s="180"/>
      <c r="N34168" s="180"/>
      <c r="O34168" s="180"/>
    </row>
    <row r="34169" spans="8:15" s="179" customFormat="1" x14ac:dyDescent="0.2">
      <c r="H34169" s="180"/>
      <c r="I34169" s="180"/>
      <c r="L34169" s="181"/>
      <c r="M34169" s="180"/>
      <c r="N34169" s="180"/>
      <c r="O34169" s="180"/>
    </row>
    <row r="34170" spans="8:15" s="179" customFormat="1" x14ac:dyDescent="0.2">
      <c r="H34170" s="180"/>
      <c r="I34170" s="180"/>
      <c r="L34170" s="181"/>
      <c r="M34170" s="180"/>
      <c r="N34170" s="180"/>
      <c r="O34170" s="180"/>
    </row>
    <row r="34171" spans="8:15" s="179" customFormat="1" x14ac:dyDescent="0.2">
      <c r="H34171" s="180"/>
      <c r="I34171" s="180"/>
      <c r="L34171" s="181"/>
      <c r="M34171" s="180"/>
      <c r="N34171" s="180"/>
      <c r="O34171" s="180"/>
    </row>
    <row r="34172" spans="8:15" s="179" customFormat="1" x14ac:dyDescent="0.2">
      <c r="H34172" s="180"/>
      <c r="I34172" s="180"/>
      <c r="L34172" s="181"/>
      <c r="M34172" s="180"/>
      <c r="N34172" s="180"/>
      <c r="O34172" s="180"/>
    </row>
    <row r="34173" spans="8:15" s="179" customFormat="1" x14ac:dyDescent="0.2">
      <c r="H34173" s="180"/>
      <c r="I34173" s="180"/>
      <c r="L34173" s="181"/>
      <c r="M34173" s="180"/>
      <c r="N34173" s="180"/>
      <c r="O34173" s="180"/>
    </row>
    <row r="34174" spans="8:15" s="179" customFormat="1" x14ac:dyDescent="0.2">
      <c r="H34174" s="180"/>
      <c r="I34174" s="180"/>
      <c r="L34174" s="181"/>
      <c r="M34174" s="180"/>
      <c r="N34174" s="180"/>
      <c r="O34174" s="180"/>
    </row>
    <row r="34175" spans="8:15" s="179" customFormat="1" x14ac:dyDescent="0.2">
      <c r="H34175" s="180"/>
      <c r="I34175" s="180"/>
      <c r="L34175" s="181"/>
      <c r="M34175" s="180"/>
      <c r="N34175" s="180"/>
      <c r="O34175" s="180"/>
    </row>
    <row r="34176" spans="8:15" s="179" customFormat="1" x14ac:dyDescent="0.2">
      <c r="H34176" s="180"/>
      <c r="I34176" s="180"/>
      <c r="L34176" s="181"/>
      <c r="M34176" s="180"/>
      <c r="N34176" s="180"/>
      <c r="O34176" s="180"/>
    </row>
    <row r="34177" spans="8:15" s="179" customFormat="1" x14ac:dyDescent="0.2">
      <c r="H34177" s="180"/>
      <c r="I34177" s="180"/>
      <c r="L34177" s="181"/>
      <c r="M34177" s="180"/>
      <c r="N34177" s="180"/>
      <c r="O34177" s="180"/>
    </row>
    <row r="34178" spans="8:15" s="179" customFormat="1" x14ac:dyDescent="0.2">
      <c r="H34178" s="180"/>
      <c r="I34178" s="180"/>
      <c r="L34178" s="181"/>
      <c r="M34178" s="180"/>
      <c r="N34178" s="180"/>
      <c r="O34178" s="180"/>
    </row>
    <row r="34179" spans="8:15" s="179" customFormat="1" x14ac:dyDescent="0.2">
      <c r="H34179" s="180"/>
      <c r="I34179" s="180"/>
      <c r="L34179" s="181"/>
      <c r="M34179" s="180"/>
      <c r="N34179" s="180"/>
      <c r="O34179" s="180"/>
    </row>
    <row r="34180" spans="8:15" s="179" customFormat="1" x14ac:dyDescent="0.2">
      <c r="H34180" s="180"/>
      <c r="I34180" s="180"/>
      <c r="L34180" s="181"/>
      <c r="M34180" s="180"/>
      <c r="N34180" s="180"/>
      <c r="O34180" s="180"/>
    </row>
    <row r="34181" spans="8:15" s="179" customFormat="1" x14ac:dyDescent="0.2">
      <c r="H34181" s="180"/>
      <c r="I34181" s="180"/>
      <c r="L34181" s="181"/>
      <c r="M34181" s="180"/>
      <c r="N34181" s="180"/>
      <c r="O34181" s="180"/>
    </row>
    <row r="34182" spans="8:15" s="179" customFormat="1" x14ac:dyDescent="0.2">
      <c r="H34182" s="180"/>
      <c r="I34182" s="180"/>
      <c r="L34182" s="181"/>
      <c r="M34182" s="180"/>
      <c r="N34182" s="180"/>
      <c r="O34182" s="180"/>
    </row>
    <row r="34183" spans="8:15" s="179" customFormat="1" x14ac:dyDescent="0.2">
      <c r="H34183" s="180"/>
      <c r="I34183" s="180"/>
      <c r="L34183" s="181"/>
      <c r="M34183" s="180"/>
      <c r="N34183" s="180"/>
      <c r="O34183" s="180"/>
    </row>
    <row r="34184" spans="8:15" s="179" customFormat="1" x14ac:dyDescent="0.2">
      <c r="H34184" s="180"/>
      <c r="I34184" s="180"/>
      <c r="L34184" s="181"/>
      <c r="M34184" s="180"/>
      <c r="N34184" s="180"/>
      <c r="O34184" s="180"/>
    </row>
    <row r="34185" spans="8:15" s="179" customFormat="1" x14ac:dyDescent="0.2">
      <c r="H34185" s="180"/>
      <c r="I34185" s="180"/>
      <c r="L34185" s="181"/>
      <c r="M34185" s="180"/>
      <c r="N34185" s="180"/>
      <c r="O34185" s="180"/>
    </row>
    <row r="34186" spans="8:15" s="179" customFormat="1" x14ac:dyDescent="0.2">
      <c r="H34186" s="180"/>
      <c r="I34186" s="180"/>
      <c r="L34186" s="181"/>
      <c r="M34186" s="180"/>
      <c r="N34186" s="180"/>
      <c r="O34186" s="180"/>
    </row>
    <row r="34187" spans="8:15" s="179" customFormat="1" x14ac:dyDescent="0.2">
      <c r="H34187" s="180"/>
      <c r="I34187" s="180"/>
      <c r="L34187" s="181"/>
      <c r="M34187" s="180"/>
      <c r="N34187" s="180"/>
      <c r="O34187" s="180"/>
    </row>
    <row r="34188" spans="8:15" s="179" customFormat="1" x14ac:dyDescent="0.2">
      <c r="H34188" s="180"/>
      <c r="I34188" s="180"/>
      <c r="L34188" s="181"/>
      <c r="M34188" s="180"/>
      <c r="N34188" s="180"/>
      <c r="O34188" s="180"/>
    </row>
    <row r="34189" spans="8:15" s="179" customFormat="1" x14ac:dyDescent="0.2">
      <c r="H34189" s="180"/>
      <c r="I34189" s="180"/>
      <c r="L34189" s="181"/>
      <c r="M34189" s="180"/>
      <c r="N34189" s="180"/>
      <c r="O34189" s="180"/>
    </row>
    <row r="34190" spans="8:15" s="179" customFormat="1" x14ac:dyDescent="0.2">
      <c r="H34190" s="180"/>
      <c r="I34190" s="180"/>
      <c r="L34190" s="181"/>
      <c r="M34190" s="180"/>
      <c r="N34190" s="180"/>
      <c r="O34190" s="180"/>
    </row>
    <row r="34191" spans="8:15" s="179" customFormat="1" x14ac:dyDescent="0.2">
      <c r="H34191" s="180"/>
      <c r="I34191" s="180"/>
      <c r="L34191" s="181"/>
      <c r="M34191" s="180"/>
      <c r="N34191" s="180"/>
      <c r="O34191" s="180"/>
    </row>
    <row r="34192" spans="8:15" s="179" customFormat="1" x14ac:dyDescent="0.2">
      <c r="H34192" s="180"/>
      <c r="I34192" s="180"/>
      <c r="L34192" s="181"/>
      <c r="M34192" s="180"/>
      <c r="N34192" s="180"/>
      <c r="O34192" s="180"/>
    </row>
    <row r="34193" spans="8:15" s="179" customFormat="1" x14ac:dyDescent="0.2">
      <c r="H34193" s="180"/>
      <c r="I34193" s="180"/>
      <c r="L34193" s="181"/>
      <c r="M34193" s="180"/>
      <c r="N34193" s="180"/>
      <c r="O34193" s="180"/>
    </row>
    <row r="34194" spans="8:15" s="179" customFormat="1" x14ac:dyDescent="0.2">
      <c r="H34194" s="180"/>
      <c r="I34194" s="180"/>
      <c r="L34194" s="181"/>
      <c r="M34194" s="180"/>
      <c r="N34194" s="180"/>
      <c r="O34194" s="180"/>
    </row>
    <row r="34195" spans="8:15" s="179" customFormat="1" x14ac:dyDescent="0.2">
      <c r="H34195" s="180"/>
      <c r="I34195" s="180"/>
      <c r="L34195" s="181"/>
      <c r="M34195" s="180"/>
      <c r="N34195" s="180"/>
      <c r="O34195" s="180"/>
    </row>
    <row r="34196" spans="8:15" s="179" customFormat="1" x14ac:dyDescent="0.2">
      <c r="H34196" s="180"/>
      <c r="I34196" s="180"/>
      <c r="L34196" s="181"/>
      <c r="M34196" s="180"/>
      <c r="N34196" s="180"/>
      <c r="O34196" s="180"/>
    </row>
    <row r="34197" spans="8:15" s="179" customFormat="1" x14ac:dyDescent="0.2">
      <c r="H34197" s="180"/>
      <c r="I34197" s="180"/>
      <c r="L34197" s="181"/>
      <c r="M34197" s="180"/>
      <c r="N34197" s="180"/>
      <c r="O34197" s="180"/>
    </row>
    <row r="34198" spans="8:15" s="179" customFormat="1" x14ac:dyDescent="0.2">
      <c r="H34198" s="180"/>
      <c r="I34198" s="180"/>
      <c r="L34198" s="181"/>
      <c r="M34198" s="180"/>
      <c r="N34198" s="180"/>
      <c r="O34198" s="180"/>
    </row>
    <row r="34199" spans="8:15" s="179" customFormat="1" x14ac:dyDescent="0.2">
      <c r="H34199" s="180"/>
      <c r="I34199" s="180"/>
      <c r="L34199" s="181"/>
      <c r="M34199" s="180"/>
      <c r="N34199" s="180"/>
      <c r="O34199" s="180"/>
    </row>
    <row r="34200" spans="8:15" s="179" customFormat="1" x14ac:dyDescent="0.2">
      <c r="H34200" s="180"/>
      <c r="I34200" s="180"/>
      <c r="L34200" s="181"/>
      <c r="M34200" s="180"/>
      <c r="N34200" s="180"/>
      <c r="O34200" s="180"/>
    </row>
    <row r="34201" spans="8:15" s="179" customFormat="1" x14ac:dyDescent="0.2">
      <c r="H34201" s="180"/>
      <c r="I34201" s="180"/>
      <c r="L34201" s="181"/>
      <c r="M34201" s="180"/>
      <c r="N34201" s="180"/>
      <c r="O34201" s="180"/>
    </row>
    <row r="34202" spans="8:15" s="179" customFormat="1" x14ac:dyDescent="0.2">
      <c r="H34202" s="180"/>
      <c r="I34202" s="180"/>
      <c r="L34202" s="181"/>
      <c r="M34202" s="180"/>
      <c r="N34202" s="180"/>
      <c r="O34202" s="180"/>
    </row>
    <row r="34203" spans="8:15" s="179" customFormat="1" x14ac:dyDescent="0.2">
      <c r="H34203" s="180"/>
      <c r="I34203" s="180"/>
      <c r="L34203" s="181"/>
      <c r="M34203" s="180"/>
      <c r="N34203" s="180"/>
      <c r="O34203" s="180"/>
    </row>
    <row r="34204" spans="8:15" s="179" customFormat="1" x14ac:dyDescent="0.2">
      <c r="H34204" s="180"/>
      <c r="I34204" s="180"/>
      <c r="L34204" s="181"/>
      <c r="M34204" s="180"/>
      <c r="N34204" s="180"/>
      <c r="O34204" s="180"/>
    </row>
    <row r="34205" spans="8:15" s="179" customFormat="1" x14ac:dyDescent="0.2">
      <c r="H34205" s="180"/>
      <c r="I34205" s="180"/>
      <c r="L34205" s="181"/>
      <c r="M34205" s="180"/>
      <c r="N34205" s="180"/>
      <c r="O34205" s="180"/>
    </row>
    <row r="34206" spans="8:15" s="179" customFormat="1" x14ac:dyDescent="0.2">
      <c r="H34206" s="180"/>
      <c r="I34206" s="180"/>
      <c r="L34206" s="181"/>
      <c r="M34206" s="180"/>
      <c r="N34206" s="180"/>
      <c r="O34206" s="180"/>
    </row>
    <row r="34207" spans="8:15" s="179" customFormat="1" x14ac:dyDescent="0.2">
      <c r="H34207" s="180"/>
      <c r="I34207" s="180"/>
      <c r="L34207" s="181"/>
      <c r="M34207" s="180"/>
      <c r="N34207" s="180"/>
      <c r="O34207" s="180"/>
    </row>
    <row r="34208" spans="8:15" s="179" customFormat="1" x14ac:dyDescent="0.2">
      <c r="H34208" s="180"/>
      <c r="I34208" s="180"/>
      <c r="L34208" s="181"/>
      <c r="M34208" s="180"/>
      <c r="N34208" s="180"/>
      <c r="O34208" s="180"/>
    </row>
    <row r="34209" spans="8:15" s="179" customFormat="1" x14ac:dyDescent="0.2">
      <c r="H34209" s="180"/>
      <c r="I34209" s="180"/>
      <c r="L34209" s="181"/>
      <c r="M34209" s="180"/>
      <c r="N34209" s="180"/>
      <c r="O34209" s="180"/>
    </row>
    <row r="34210" spans="8:15" s="179" customFormat="1" x14ac:dyDescent="0.2">
      <c r="H34210" s="180"/>
      <c r="I34210" s="180"/>
      <c r="L34210" s="181"/>
      <c r="M34210" s="180"/>
      <c r="N34210" s="180"/>
      <c r="O34210" s="180"/>
    </row>
    <row r="34211" spans="8:15" s="179" customFormat="1" x14ac:dyDescent="0.2">
      <c r="H34211" s="180"/>
      <c r="I34211" s="180"/>
      <c r="L34211" s="181"/>
      <c r="M34211" s="180"/>
      <c r="N34211" s="180"/>
      <c r="O34211" s="180"/>
    </row>
    <row r="34212" spans="8:15" s="179" customFormat="1" x14ac:dyDescent="0.2">
      <c r="H34212" s="180"/>
      <c r="I34212" s="180"/>
      <c r="L34212" s="181"/>
      <c r="M34212" s="180"/>
      <c r="N34212" s="180"/>
      <c r="O34212" s="180"/>
    </row>
    <row r="34213" spans="8:15" s="179" customFormat="1" x14ac:dyDescent="0.2">
      <c r="H34213" s="180"/>
      <c r="I34213" s="180"/>
      <c r="L34213" s="181"/>
      <c r="M34213" s="180"/>
      <c r="N34213" s="180"/>
      <c r="O34213" s="180"/>
    </row>
    <row r="34214" spans="8:15" s="179" customFormat="1" x14ac:dyDescent="0.2">
      <c r="H34214" s="180"/>
      <c r="I34214" s="180"/>
      <c r="L34214" s="181"/>
      <c r="M34214" s="180"/>
      <c r="N34214" s="180"/>
      <c r="O34214" s="180"/>
    </row>
    <row r="34215" spans="8:15" s="179" customFormat="1" x14ac:dyDescent="0.2">
      <c r="H34215" s="180"/>
      <c r="I34215" s="180"/>
      <c r="L34215" s="181"/>
      <c r="M34215" s="180"/>
      <c r="N34215" s="180"/>
      <c r="O34215" s="180"/>
    </row>
    <row r="34216" spans="8:15" s="179" customFormat="1" x14ac:dyDescent="0.2">
      <c r="H34216" s="180"/>
      <c r="I34216" s="180"/>
      <c r="L34216" s="181"/>
      <c r="M34216" s="180"/>
      <c r="N34216" s="180"/>
      <c r="O34216" s="180"/>
    </row>
    <row r="34217" spans="8:15" s="179" customFormat="1" x14ac:dyDescent="0.2">
      <c r="H34217" s="180"/>
      <c r="I34217" s="180"/>
      <c r="L34217" s="181"/>
      <c r="M34217" s="180"/>
      <c r="N34217" s="180"/>
      <c r="O34217" s="180"/>
    </row>
    <row r="34218" spans="8:15" s="179" customFormat="1" x14ac:dyDescent="0.2">
      <c r="H34218" s="180"/>
      <c r="I34218" s="180"/>
      <c r="L34218" s="181"/>
      <c r="M34218" s="180"/>
      <c r="N34218" s="180"/>
      <c r="O34218" s="180"/>
    </row>
    <row r="34219" spans="8:15" s="179" customFormat="1" x14ac:dyDescent="0.2">
      <c r="H34219" s="180"/>
      <c r="I34219" s="180"/>
      <c r="L34219" s="181"/>
      <c r="M34219" s="180"/>
      <c r="N34219" s="180"/>
      <c r="O34219" s="180"/>
    </row>
    <row r="34220" spans="8:15" s="179" customFormat="1" x14ac:dyDescent="0.2">
      <c r="H34220" s="180"/>
      <c r="I34220" s="180"/>
      <c r="L34220" s="181"/>
      <c r="M34220" s="180"/>
      <c r="N34220" s="180"/>
      <c r="O34220" s="180"/>
    </row>
    <row r="34221" spans="8:15" s="179" customFormat="1" x14ac:dyDescent="0.2">
      <c r="H34221" s="180"/>
      <c r="I34221" s="180"/>
      <c r="L34221" s="181"/>
      <c r="M34221" s="180"/>
      <c r="N34221" s="180"/>
      <c r="O34221" s="180"/>
    </row>
    <row r="34222" spans="8:15" s="179" customFormat="1" x14ac:dyDescent="0.2">
      <c r="H34222" s="180"/>
      <c r="I34222" s="180"/>
      <c r="L34222" s="181"/>
      <c r="M34222" s="180"/>
      <c r="N34222" s="180"/>
      <c r="O34222" s="180"/>
    </row>
    <row r="34223" spans="8:15" s="179" customFormat="1" x14ac:dyDescent="0.2">
      <c r="H34223" s="180"/>
      <c r="I34223" s="180"/>
      <c r="L34223" s="181"/>
      <c r="M34223" s="180"/>
      <c r="N34223" s="180"/>
      <c r="O34223" s="180"/>
    </row>
    <row r="34224" spans="8:15" s="179" customFormat="1" x14ac:dyDescent="0.2">
      <c r="H34224" s="180"/>
      <c r="I34224" s="180"/>
      <c r="L34224" s="181"/>
      <c r="M34224" s="180"/>
      <c r="N34224" s="180"/>
      <c r="O34224" s="180"/>
    </row>
    <row r="34225" spans="8:15" s="179" customFormat="1" x14ac:dyDescent="0.2">
      <c r="H34225" s="180"/>
      <c r="I34225" s="180"/>
      <c r="L34225" s="181"/>
      <c r="M34225" s="180"/>
      <c r="N34225" s="180"/>
      <c r="O34225" s="180"/>
    </row>
    <row r="34226" spans="8:15" s="179" customFormat="1" x14ac:dyDescent="0.2">
      <c r="H34226" s="180"/>
      <c r="I34226" s="180"/>
      <c r="L34226" s="181"/>
      <c r="M34226" s="180"/>
      <c r="N34226" s="180"/>
      <c r="O34226" s="180"/>
    </row>
    <row r="34227" spans="8:15" s="179" customFormat="1" x14ac:dyDescent="0.2">
      <c r="H34227" s="180"/>
      <c r="I34227" s="180"/>
      <c r="L34227" s="181"/>
      <c r="M34227" s="180"/>
      <c r="N34227" s="180"/>
      <c r="O34227" s="180"/>
    </row>
    <row r="34228" spans="8:15" s="179" customFormat="1" x14ac:dyDescent="0.2">
      <c r="H34228" s="180"/>
      <c r="I34228" s="180"/>
      <c r="L34228" s="181"/>
      <c r="M34228" s="180"/>
      <c r="N34228" s="180"/>
      <c r="O34228" s="180"/>
    </row>
    <row r="34229" spans="8:15" s="179" customFormat="1" x14ac:dyDescent="0.2">
      <c r="H34229" s="180"/>
      <c r="I34229" s="180"/>
      <c r="L34229" s="181"/>
      <c r="M34229" s="180"/>
      <c r="N34229" s="180"/>
      <c r="O34229" s="180"/>
    </row>
    <row r="34230" spans="8:15" s="179" customFormat="1" x14ac:dyDescent="0.2">
      <c r="H34230" s="180"/>
      <c r="I34230" s="180"/>
      <c r="L34230" s="181"/>
      <c r="M34230" s="180"/>
      <c r="N34230" s="180"/>
      <c r="O34230" s="180"/>
    </row>
    <row r="34231" spans="8:15" s="179" customFormat="1" x14ac:dyDescent="0.2">
      <c r="H34231" s="180"/>
      <c r="I34231" s="180"/>
      <c r="L34231" s="181"/>
      <c r="M34231" s="180"/>
      <c r="N34231" s="180"/>
      <c r="O34231" s="180"/>
    </row>
    <row r="34232" spans="8:15" s="179" customFormat="1" x14ac:dyDescent="0.2">
      <c r="H34232" s="180"/>
      <c r="I34232" s="180"/>
      <c r="L34232" s="181"/>
      <c r="M34232" s="180"/>
      <c r="N34232" s="180"/>
      <c r="O34232" s="180"/>
    </row>
    <row r="34233" spans="8:15" s="179" customFormat="1" x14ac:dyDescent="0.2">
      <c r="H34233" s="180"/>
      <c r="I34233" s="180"/>
      <c r="L34233" s="181"/>
      <c r="M34233" s="180"/>
      <c r="N34233" s="180"/>
      <c r="O34233" s="180"/>
    </row>
    <row r="34234" spans="8:15" s="179" customFormat="1" x14ac:dyDescent="0.2">
      <c r="H34234" s="180"/>
      <c r="I34234" s="180"/>
      <c r="L34234" s="181"/>
      <c r="M34234" s="180"/>
      <c r="N34234" s="180"/>
      <c r="O34234" s="180"/>
    </row>
    <row r="34235" spans="8:15" s="179" customFormat="1" x14ac:dyDescent="0.2">
      <c r="H34235" s="180"/>
      <c r="I34235" s="180"/>
      <c r="L34235" s="181"/>
      <c r="M34235" s="180"/>
      <c r="N34235" s="180"/>
      <c r="O34235" s="180"/>
    </row>
    <row r="34236" spans="8:15" s="179" customFormat="1" x14ac:dyDescent="0.2">
      <c r="H34236" s="180"/>
      <c r="I34236" s="180"/>
      <c r="L34236" s="181"/>
      <c r="M34236" s="180"/>
      <c r="N34236" s="180"/>
      <c r="O34236" s="180"/>
    </row>
    <row r="34237" spans="8:15" s="179" customFormat="1" x14ac:dyDescent="0.2">
      <c r="H34237" s="180"/>
      <c r="I34237" s="180"/>
      <c r="L34237" s="181"/>
      <c r="M34237" s="180"/>
      <c r="N34237" s="180"/>
      <c r="O34237" s="180"/>
    </row>
    <row r="34238" spans="8:15" s="179" customFormat="1" x14ac:dyDescent="0.2">
      <c r="H34238" s="180"/>
      <c r="I34238" s="180"/>
      <c r="L34238" s="181"/>
      <c r="M34238" s="180"/>
      <c r="N34238" s="180"/>
      <c r="O34238" s="180"/>
    </row>
    <row r="34239" spans="8:15" s="179" customFormat="1" x14ac:dyDescent="0.2">
      <c r="H34239" s="180"/>
      <c r="I34239" s="180"/>
      <c r="L34239" s="181"/>
      <c r="M34239" s="180"/>
      <c r="N34239" s="180"/>
      <c r="O34239" s="180"/>
    </row>
    <row r="34240" spans="8:15" s="179" customFormat="1" x14ac:dyDescent="0.2">
      <c r="H34240" s="180"/>
      <c r="I34240" s="180"/>
      <c r="L34240" s="181"/>
      <c r="M34240" s="180"/>
      <c r="N34240" s="180"/>
      <c r="O34240" s="180"/>
    </row>
    <row r="34241" spans="8:15" s="179" customFormat="1" x14ac:dyDescent="0.2">
      <c r="H34241" s="180"/>
      <c r="I34241" s="180"/>
      <c r="L34241" s="181"/>
      <c r="M34241" s="180"/>
      <c r="N34241" s="180"/>
      <c r="O34241" s="180"/>
    </row>
    <row r="34242" spans="8:15" s="179" customFormat="1" x14ac:dyDescent="0.2">
      <c r="H34242" s="180"/>
      <c r="I34242" s="180"/>
      <c r="L34242" s="181"/>
      <c r="M34242" s="180"/>
      <c r="N34242" s="180"/>
      <c r="O34242" s="180"/>
    </row>
    <row r="34243" spans="8:15" s="179" customFormat="1" x14ac:dyDescent="0.2">
      <c r="H34243" s="180"/>
      <c r="I34243" s="180"/>
      <c r="L34243" s="181"/>
      <c r="M34243" s="180"/>
      <c r="N34243" s="180"/>
      <c r="O34243" s="180"/>
    </row>
    <row r="34244" spans="8:15" s="179" customFormat="1" x14ac:dyDescent="0.2">
      <c r="H34244" s="180"/>
      <c r="I34244" s="180"/>
      <c r="L34244" s="181"/>
      <c r="M34244" s="180"/>
      <c r="N34244" s="180"/>
      <c r="O34244" s="180"/>
    </row>
    <row r="34245" spans="8:15" s="179" customFormat="1" x14ac:dyDescent="0.2">
      <c r="H34245" s="180"/>
      <c r="I34245" s="180"/>
      <c r="L34245" s="181"/>
      <c r="M34245" s="180"/>
      <c r="N34245" s="180"/>
      <c r="O34245" s="180"/>
    </row>
    <row r="34246" spans="8:15" s="179" customFormat="1" x14ac:dyDescent="0.2">
      <c r="H34246" s="180"/>
      <c r="I34246" s="180"/>
      <c r="L34246" s="181"/>
      <c r="M34246" s="180"/>
      <c r="N34246" s="180"/>
      <c r="O34246" s="180"/>
    </row>
    <row r="34247" spans="8:15" s="179" customFormat="1" x14ac:dyDescent="0.2">
      <c r="H34247" s="180"/>
      <c r="I34247" s="180"/>
      <c r="L34247" s="181"/>
      <c r="M34247" s="180"/>
      <c r="N34247" s="180"/>
      <c r="O34247" s="180"/>
    </row>
    <row r="34248" spans="8:15" s="179" customFormat="1" x14ac:dyDescent="0.2">
      <c r="H34248" s="180"/>
      <c r="I34248" s="180"/>
      <c r="L34248" s="181"/>
      <c r="M34248" s="180"/>
      <c r="N34248" s="180"/>
      <c r="O34248" s="180"/>
    </row>
    <row r="34249" spans="8:15" s="179" customFormat="1" x14ac:dyDescent="0.2">
      <c r="H34249" s="180"/>
      <c r="I34249" s="180"/>
      <c r="L34249" s="181"/>
      <c r="M34249" s="180"/>
      <c r="N34249" s="180"/>
      <c r="O34249" s="180"/>
    </row>
    <row r="34250" spans="8:15" s="179" customFormat="1" x14ac:dyDescent="0.2">
      <c r="H34250" s="180"/>
      <c r="I34250" s="180"/>
      <c r="L34250" s="181"/>
      <c r="M34250" s="180"/>
      <c r="N34250" s="180"/>
      <c r="O34250" s="180"/>
    </row>
    <row r="34251" spans="8:15" s="179" customFormat="1" x14ac:dyDescent="0.2">
      <c r="H34251" s="180"/>
      <c r="I34251" s="180"/>
      <c r="L34251" s="181"/>
      <c r="M34251" s="180"/>
      <c r="N34251" s="180"/>
      <c r="O34251" s="180"/>
    </row>
    <row r="34252" spans="8:15" s="179" customFormat="1" x14ac:dyDescent="0.2">
      <c r="H34252" s="180"/>
      <c r="I34252" s="180"/>
      <c r="L34252" s="181"/>
      <c r="M34252" s="180"/>
      <c r="N34252" s="180"/>
      <c r="O34252" s="180"/>
    </row>
    <row r="34253" spans="8:15" s="179" customFormat="1" x14ac:dyDescent="0.2">
      <c r="H34253" s="180"/>
      <c r="I34253" s="180"/>
      <c r="L34253" s="181"/>
      <c r="M34253" s="180"/>
      <c r="N34253" s="180"/>
      <c r="O34253" s="180"/>
    </row>
    <row r="34254" spans="8:15" s="179" customFormat="1" x14ac:dyDescent="0.2">
      <c r="H34254" s="180"/>
      <c r="I34254" s="180"/>
      <c r="L34254" s="181"/>
      <c r="M34254" s="180"/>
      <c r="N34254" s="180"/>
      <c r="O34254" s="180"/>
    </row>
    <row r="34255" spans="8:15" s="179" customFormat="1" x14ac:dyDescent="0.2">
      <c r="H34255" s="180"/>
      <c r="I34255" s="180"/>
      <c r="L34255" s="181"/>
      <c r="M34255" s="180"/>
      <c r="N34255" s="180"/>
      <c r="O34255" s="180"/>
    </row>
    <row r="34256" spans="8:15" s="179" customFormat="1" x14ac:dyDescent="0.2">
      <c r="H34256" s="180"/>
      <c r="I34256" s="180"/>
      <c r="L34256" s="181"/>
      <c r="M34256" s="180"/>
      <c r="N34256" s="180"/>
      <c r="O34256" s="180"/>
    </row>
    <row r="34257" spans="8:15" s="179" customFormat="1" x14ac:dyDescent="0.2">
      <c r="H34257" s="180"/>
      <c r="I34257" s="180"/>
      <c r="L34257" s="181"/>
      <c r="M34257" s="180"/>
      <c r="N34257" s="180"/>
      <c r="O34257" s="180"/>
    </row>
    <row r="34258" spans="8:15" s="179" customFormat="1" x14ac:dyDescent="0.2">
      <c r="H34258" s="180"/>
      <c r="I34258" s="180"/>
      <c r="L34258" s="181"/>
      <c r="M34258" s="180"/>
      <c r="N34258" s="180"/>
      <c r="O34258" s="180"/>
    </row>
    <row r="34259" spans="8:15" s="179" customFormat="1" x14ac:dyDescent="0.2">
      <c r="H34259" s="180"/>
      <c r="I34259" s="180"/>
      <c r="L34259" s="181"/>
      <c r="M34259" s="180"/>
      <c r="N34259" s="180"/>
      <c r="O34259" s="180"/>
    </row>
    <row r="34260" spans="8:15" s="179" customFormat="1" x14ac:dyDescent="0.2">
      <c r="H34260" s="180"/>
      <c r="I34260" s="180"/>
      <c r="L34260" s="181"/>
      <c r="M34260" s="180"/>
      <c r="N34260" s="180"/>
      <c r="O34260" s="180"/>
    </row>
    <row r="34261" spans="8:15" s="179" customFormat="1" x14ac:dyDescent="0.2">
      <c r="H34261" s="180"/>
      <c r="I34261" s="180"/>
      <c r="L34261" s="181"/>
      <c r="M34261" s="180"/>
      <c r="N34261" s="180"/>
      <c r="O34261" s="180"/>
    </row>
    <row r="34262" spans="8:15" s="179" customFormat="1" x14ac:dyDescent="0.2">
      <c r="H34262" s="180"/>
      <c r="I34262" s="180"/>
      <c r="L34262" s="181"/>
      <c r="M34262" s="180"/>
      <c r="N34262" s="180"/>
      <c r="O34262" s="180"/>
    </row>
    <row r="34263" spans="8:15" s="179" customFormat="1" x14ac:dyDescent="0.2">
      <c r="H34263" s="180"/>
      <c r="I34263" s="180"/>
      <c r="L34263" s="181"/>
      <c r="M34263" s="180"/>
      <c r="N34263" s="180"/>
      <c r="O34263" s="180"/>
    </row>
    <row r="34264" spans="8:15" s="179" customFormat="1" x14ac:dyDescent="0.2">
      <c r="H34264" s="180"/>
      <c r="I34264" s="180"/>
      <c r="L34264" s="181"/>
      <c r="M34264" s="180"/>
      <c r="N34264" s="180"/>
      <c r="O34264" s="180"/>
    </row>
    <row r="34265" spans="8:15" s="179" customFormat="1" x14ac:dyDescent="0.2">
      <c r="H34265" s="180"/>
      <c r="I34265" s="180"/>
      <c r="L34265" s="181"/>
      <c r="M34265" s="180"/>
      <c r="N34265" s="180"/>
      <c r="O34265" s="180"/>
    </row>
    <row r="34266" spans="8:15" s="179" customFormat="1" x14ac:dyDescent="0.2">
      <c r="H34266" s="180"/>
      <c r="I34266" s="180"/>
      <c r="L34266" s="181"/>
      <c r="M34266" s="180"/>
      <c r="N34266" s="180"/>
      <c r="O34266" s="180"/>
    </row>
    <row r="34267" spans="8:15" s="179" customFormat="1" x14ac:dyDescent="0.2">
      <c r="H34267" s="180"/>
      <c r="I34267" s="180"/>
      <c r="L34267" s="181"/>
      <c r="M34267" s="180"/>
      <c r="N34267" s="180"/>
      <c r="O34267" s="180"/>
    </row>
    <row r="34268" spans="8:15" s="179" customFormat="1" x14ac:dyDescent="0.2">
      <c r="H34268" s="180"/>
      <c r="I34268" s="180"/>
      <c r="L34268" s="181"/>
      <c r="M34268" s="180"/>
      <c r="N34268" s="180"/>
      <c r="O34268" s="180"/>
    </row>
    <row r="34269" spans="8:15" s="179" customFormat="1" x14ac:dyDescent="0.2">
      <c r="H34269" s="180"/>
      <c r="I34269" s="180"/>
      <c r="L34269" s="181"/>
      <c r="M34269" s="180"/>
      <c r="N34269" s="180"/>
      <c r="O34269" s="180"/>
    </row>
    <row r="34270" spans="8:15" s="179" customFormat="1" x14ac:dyDescent="0.2">
      <c r="H34270" s="180"/>
      <c r="I34270" s="180"/>
      <c r="L34270" s="181"/>
      <c r="M34270" s="180"/>
      <c r="N34270" s="180"/>
      <c r="O34270" s="180"/>
    </row>
    <row r="34271" spans="8:15" s="179" customFormat="1" x14ac:dyDescent="0.2">
      <c r="H34271" s="180"/>
      <c r="I34271" s="180"/>
      <c r="L34271" s="181"/>
      <c r="M34271" s="180"/>
      <c r="N34271" s="180"/>
      <c r="O34271" s="180"/>
    </row>
    <row r="34272" spans="8:15" s="179" customFormat="1" x14ac:dyDescent="0.2">
      <c r="H34272" s="180"/>
      <c r="I34272" s="180"/>
      <c r="L34272" s="181"/>
      <c r="M34272" s="180"/>
      <c r="N34272" s="180"/>
      <c r="O34272" s="180"/>
    </row>
    <row r="34273" spans="8:15" s="179" customFormat="1" x14ac:dyDescent="0.2">
      <c r="H34273" s="180"/>
      <c r="I34273" s="180"/>
      <c r="L34273" s="181"/>
      <c r="M34273" s="180"/>
      <c r="N34273" s="180"/>
      <c r="O34273" s="180"/>
    </row>
    <row r="34274" spans="8:15" s="179" customFormat="1" x14ac:dyDescent="0.2">
      <c r="H34274" s="180"/>
      <c r="I34274" s="180"/>
      <c r="L34274" s="181"/>
      <c r="M34274" s="180"/>
      <c r="N34274" s="180"/>
      <c r="O34274" s="180"/>
    </row>
    <row r="34275" spans="8:15" s="179" customFormat="1" x14ac:dyDescent="0.2">
      <c r="H34275" s="180"/>
      <c r="I34275" s="180"/>
      <c r="L34275" s="181"/>
      <c r="M34275" s="180"/>
      <c r="N34275" s="180"/>
      <c r="O34275" s="180"/>
    </row>
    <row r="34276" spans="8:15" s="179" customFormat="1" x14ac:dyDescent="0.2">
      <c r="H34276" s="180"/>
      <c r="I34276" s="180"/>
      <c r="L34276" s="181"/>
      <c r="M34276" s="180"/>
      <c r="N34276" s="180"/>
      <c r="O34276" s="180"/>
    </row>
    <row r="34277" spans="8:15" s="179" customFormat="1" x14ac:dyDescent="0.2">
      <c r="H34277" s="180"/>
      <c r="I34277" s="180"/>
      <c r="L34277" s="181"/>
      <c r="M34277" s="180"/>
      <c r="N34277" s="180"/>
      <c r="O34277" s="180"/>
    </row>
    <row r="34278" spans="8:15" s="179" customFormat="1" x14ac:dyDescent="0.2">
      <c r="H34278" s="180"/>
      <c r="I34278" s="180"/>
      <c r="L34278" s="181"/>
      <c r="M34278" s="180"/>
      <c r="N34278" s="180"/>
      <c r="O34278" s="180"/>
    </row>
    <row r="34279" spans="8:15" s="179" customFormat="1" x14ac:dyDescent="0.2">
      <c r="H34279" s="180"/>
      <c r="I34279" s="180"/>
      <c r="L34279" s="181"/>
      <c r="M34279" s="180"/>
      <c r="N34279" s="180"/>
      <c r="O34279" s="180"/>
    </row>
    <row r="34280" spans="8:15" s="179" customFormat="1" x14ac:dyDescent="0.2">
      <c r="H34280" s="180"/>
      <c r="I34280" s="180"/>
      <c r="L34280" s="181"/>
      <c r="M34280" s="180"/>
      <c r="N34280" s="180"/>
      <c r="O34280" s="180"/>
    </row>
    <row r="34281" spans="8:15" s="179" customFormat="1" x14ac:dyDescent="0.2">
      <c r="H34281" s="180"/>
      <c r="I34281" s="180"/>
      <c r="L34281" s="181"/>
      <c r="M34281" s="180"/>
      <c r="N34281" s="180"/>
      <c r="O34281" s="180"/>
    </row>
    <row r="34282" spans="8:15" s="179" customFormat="1" x14ac:dyDescent="0.2">
      <c r="H34282" s="180"/>
      <c r="I34282" s="180"/>
      <c r="L34282" s="181"/>
      <c r="M34282" s="180"/>
      <c r="N34282" s="180"/>
      <c r="O34282" s="180"/>
    </row>
    <row r="34283" spans="8:15" s="179" customFormat="1" x14ac:dyDescent="0.2">
      <c r="H34283" s="180"/>
      <c r="I34283" s="180"/>
      <c r="L34283" s="181"/>
      <c r="M34283" s="180"/>
      <c r="N34283" s="180"/>
      <c r="O34283" s="180"/>
    </row>
    <row r="34284" spans="8:15" s="179" customFormat="1" x14ac:dyDescent="0.2">
      <c r="H34284" s="180"/>
      <c r="I34284" s="180"/>
      <c r="L34284" s="181"/>
      <c r="M34284" s="180"/>
      <c r="N34284" s="180"/>
      <c r="O34284" s="180"/>
    </row>
    <row r="34285" spans="8:15" s="179" customFormat="1" x14ac:dyDescent="0.2">
      <c r="H34285" s="180"/>
      <c r="I34285" s="180"/>
      <c r="L34285" s="181"/>
      <c r="M34285" s="180"/>
      <c r="N34285" s="180"/>
      <c r="O34285" s="180"/>
    </row>
    <row r="34286" spans="8:15" s="179" customFormat="1" x14ac:dyDescent="0.2">
      <c r="H34286" s="180"/>
      <c r="I34286" s="180"/>
      <c r="L34286" s="181"/>
      <c r="M34286" s="180"/>
      <c r="N34286" s="180"/>
      <c r="O34286" s="180"/>
    </row>
    <row r="34287" spans="8:15" s="179" customFormat="1" x14ac:dyDescent="0.2">
      <c r="H34287" s="180"/>
      <c r="I34287" s="180"/>
      <c r="L34287" s="181"/>
      <c r="M34287" s="180"/>
      <c r="N34287" s="180"/>
      <c r="O34287" s="180"/>
    </row>
    <row r="34288" spans="8:15" s="179" customFormat="1" x14ac:dyDescent="0.2">
      <c r="H34288" s="180"/>
      <c r="I34288" s="180"/>
      <c r="L34288" s="181"/>
      <c r="M34288" s="180"/>
      <c r="N34288" s="180"/>
      <c r="O34288" s="180"/>
    </row>
    <row r="34289" spans="8:15" s="179" customFormat="1" x14ac:dyDescent="0.2">
      <c r="H34289" s="180"/>
      <c r="I34289" s="180"/>
      <c r="L34289" s="181"/>
      <c r="M34289" s="180"/>
      <c r="N34289" s="180"/>
      <c r="O34289" s="180"/>
    </row>
    <row r="34290" spans="8:15" s="179" customFormat="1" x14ac:dyDescent="0.2">
      <c r="H34290" s="180"/>
      <c r="I34290" s="180"/>
      <c r="L34290" s="181"/>
      <c r="M34290" s="180"/>
      <c r="N34290" s="180"/>
      <c r="O34290" s="180"/>
    </row>
    <row r="34291" spans="8:15" s="179" customFormat="1" x14ac:dyDescent="0.2">
      <c r="H34291" s="180"/>
      <c r="I34291" s="180"/>
      <c r="L34291" s="181"/>
      <c r="M34291" s="180"/>
      <c r="N34291" s="180"/>
      <c r="O34291" s="180"/>
    </row>
    <row r="34292" spans="8:15" s="179" customFormat="1" x14ac:dyDescent="0.2">
      <c r="H34292" s="180"/>
      <c r="I34292" s="180"/>
      <c r="L34292" s="181"/>
      <c r="M34292" s="180"/>
      <c r="N34292" s="180"/>
      <c r="O34292" s="180"/>
    </row>
    <row r="34293" spans="8:15" s="179" customFormat="1" x14ac:dyDescent="0.2">
      <c r="H34293" s="180"/>
      <c r="I34293" s="180"/>
      <c r="L34293" s="181"/>
      <c r="M34293" s="180"/>
      <c r="N34293" s="180"/>
      <c r="O34293" s="180"/>
    </row>
    <row r="34294" spans="8:15" s="179" customFormat="1" x14ac:dyDescent="0.2">
      <c r="H34294" s="180"/>
      <c r="I34294" s="180"/>
      <c r="L34294" s="181"/>
      <c r="M34294" s="180"/>
      <c r="N34294" s="180"/>
      <c r="O34294" s="180"/>
    </row>
    <row r="34295" spans="8:15" s="179" customFormat="1" x14ac:dyDescent="0.2">
      <c r="H34295" s="180"/>
      <c r="I34295" s="180"/>
      <c r="L34295" s="181"/>
      <c r="M34295" s="180"/>
      <c r="N34295" s="180"/>
      <c r="O34295" s="180"/>
    </row>
    <row r="34296" spans="8:15" s="179" customFormat="1" x14ac:dyDescent="0.2">
      <c r="H34296" s="180"/>
      <c r="I34296" s="180"/>
      <c r="L34296" s="181"/>
      <c r="M34296" s="180"/>
      <c r="N34296" s="180"/>
      <c r="O34296" s="180"/>
    </row>
    <row r="34297" spans="8:15" s="179" customFormat="1" x14ac:dyDescent="0.2">
      <c r="H34297" s="180"/>
      <c r="I34297" s="180"/>
      <c r="L34297" s="181"/>
      <c r="M34297" s="180"/>
      <c r="N34297" s="180"/>
      <c r="O34297" s="180"/>
    </row>
    <row r="34298" spans="8:15" s="179" customFormat="1" x14ac:dyDescent="0.2">
      <c r="H34298" s="180"/>
      <c r="I34298" s="180"/>
      <c r="L34298" s="181"/>
      <c r="M34298" s="180"/>
      <c r="N34298" s="180"/>
      <c r="O34298" s="180"/>
    </row>
    <row r="34299" spans="8:15" s="179" customFormat="1" x14ac:dyDescent="0.2">
      <c r="H34299" s="180"/>
      <c r="I34299" s="180"/>
      <c r="L34299" s="181"/>
      <c r="M34299" s="180"/>
      <c r="N34299" s="180"/>
      <c r="O34299" s="180"/>
    </row>
    <row r="34300" spans="8:15" s="179" customFormat="1" x14ac:dyDescent="0.2">
      <c r="H34300" s="180"/>
      <c r="I34300" s="180"/>
      <c r="L34300" s="181"/>
      <c r="M34300" s="180"/>
      <c r="N34300" s="180"/>
      <c r="O34300" s="180"/>
    </row>
    <row r="34301" spans="8:15" s="179" customFormat="1" x14ac:dyDescent="0.2">
      <c r="H34301" s="180"/>
      <c r="I34301" s="180"/>
      <c r="L34301" s="181"/>
      <c r="M34301" s="180"/>
      <c r="N34301" s="180"/>
      <c r="O34301" s="180"/>
    </row>
    <row r="34302" spans="8:15" s="179" customFormat="1" x14ac:dyDescent="0.2">
      <c r="H34302" s="180"/>
      <c r="I34302" s="180"/>
      <c r="L34302" s="181"/>
      <c r="M34302" s="180"/>
      <c r="N34302" s="180"/>
      <c r="O34302" s="180"/>
    </row>
    <row r="34303" spans="8:15" s="179" customFormat="1" x14ac:dyDescent="0.2">
      <c r="H34303" s="180"/>
      <c r="I34303" s="180"/>
      <c r="L34303" s="181"/>
      <c r="M34303" s="180"/>
      <c r="N34303" s="180"/>
      <c r="O34303" s="180"/>
    </row>
    <row r="34304" spans="8:15" s="179" customFormat="1" x14ac:dyDescent="0.2">
      <c r="H34304" s="180"/>
      <c r="I34304" s="180"/>
      <c r="L34304" s="181"/>
      <c r="M34304" s="180"/>
      <c r="N34304" s="180"/>
      <c r="O34304" s="180"/>
    </row>
    <row r="34305" spans="8:15" s="179" customFormat="1" x14ac:dyDescent="0.2">
      <c r="H34305" s="180"/>
      <c r="I34305" s="180"/>
      <c r="L34305" s="181"/>
      <c r="M34305" s="180"/>
      <c r="N34305" s="180"/>
      <c r="O34305" s="180"/>
    </row>
    <row r="34306" spans="8:15" s="179" customFormat="1" x14ac:dyDescent="0.2">
      <c r="H34306" s="180"/>
      <c r="I34306" s="180"/>
      <c r="L34306" s="181"/>
      <c r="M34306" s="180"/>
      <c r="N34306" s="180"/>
      <c r="O34306" s="180"/>
    </row>
    <row r="34307" spans="8:15" s="179" customFormat="1" x14ac:dyDescent="0.2">
      <c r="H34307" s="180"/>
      <c r="I34307" s="180"/>
      <c r="L34307" s="181"/>
      <c r="M34307" s="180"/>
      <c r="N34307" s="180"/>
      <c r="O34307" s="180"/>
    </row>
    <row r="34308" spans="8:15" s="179" customFormat="1" x14ac:dyDescent="0.2">
      <c r="H34308" s="180"/>
      <c r="I34308" s="180"/>
      <c r="L34308" s="181"/>
      <c r="M34308" s="180"/>
      <c r="N34308" s="180"/>
      <c r="O34308" s="180"/>
    </row>
    <row r="34309" spans="8:15" s="179" customFormat="1" x14ac:dyDescent="0.2">
      <c r="H34309" s="180"/>
      <c r="I34309" s="180"/>
      <c r="L34309" s="181"/>
      <c r="M34309" s="180"/>
      <c r="N34309" s="180"/>
      <c r="O34309" s="180"/>
    </row>
    <row r="34310" spans="8:15" s="179" customFormat="1" x14ac:dyDescent="0.2">
      <c r="H34310" s="180"/>
      <c r="I34310" s="180"/>
      <c r="L34310" s="181"/>
      <c r="M34310" s="180"/>
      <c r="N34310" s="180"/>
      <c r="O34310" s="180"/>
    </row>
    <row r="34311" spans="8:15" s="179" customFormat="1" x14ac:dyDescent="0.2">
      <c r="H34311" s="180"/>
      <c r="I34311" s="180"/>
      <c r="L34311" s="181"/>
      <c r="M34311" s="180"/>
      <c r="N34311" s="180"/>
      <c r="O34311" s="180"/>
    </row>
    <row r="34312" spans="8:15" s="179" customFormat="1" x14ac:dyDescent="0.2">
      <c r="H34312" s="180"/>
      <c r="I34312" s="180"/>
      <c r="L34312" s="181"/>
      <c r="M34312" s="180"/>
      <c r="N34312" s="180"/>
      <c r="O34312" s="180"/>
    </row>
    <row r="34313" spans="8:15" s="179" customFormat="1" x14ac:dyDescent="0.2">
      <c r="H34313" s="180"/>
      <c r="I34313" s="180"/>
      <c r="L34313" s="181"/>
      <c r="M34313" s="180"/>
      <c r="N34313" s="180"/>
      <c r="O34313" s="180"/>
    </row>
    <row r="34314" spans="8:15" s="179" customFormat="1" x14ac:dyDescent="0.2">
      <c r="H34314" s="180"/>
      <c r="I34314" s="180"/>
      <c r="L34314" s="181"/>
      <c r="M34314" s="180"/>
      <c r="N34314" s="180"/>
      <c r="O34314" s="180"/>
    </row>
    <row r="34315" spans="8:15" s="179" customFormat="1" x14ac:dyDescent="0.2">
      <c r="H34315" s="180"/>
      <c r="I34315" s="180"/>
      <c r="L34315" s="181"/>
      <c r="M34315" s="180"/>
      <c r="N34315" s="180"/>
      <c r="O34315" s="180"/>
    </row>
    <row r="34316" spans="8:15" s="179" customFormat="1" x14ac:dyDescent="0.2">
      <c r="H34316" s="180"/>
      <c r="I34316" s="180"/>
      <c r="L34316" s="181"/>
      <c r="M34316" s="180"/>
      <c r="N34316" s="180"/>
      <c r="O34316" s="180"/>
    </row>
    <row r="34317" spans="8:15" s="179" customFormat="1" x14ac:dyDescent="0.2">
      <c r="H34317" s="180"/>
      <c r="I34317" s="180"/>
      <c r="L34317" s="181"/>
      <c r="M34317" s="180"/>
      <c r="N34317" s="180"/>
      <c r="O34317" s="180"/>
    </row>
    <row r="34318" spans="8:15" s="179" customFormat="1" x14ac:dyDescent="0.2">
      <c r="H34318" s="180"/>
      <c r="I34318" s="180"/>
      <c r="L34318" s="181"/>
      <c r="M34318" s="180"/>
      <c r="N34318" s="180"/>
      <c r="O34318" s="180"/>
    </row>
    <row r="34319" spans="8:15" s="179" customFormat="1" x14ac:dyDescent="0.2">
      <c r="H34319" s="180"/>
      <c r="I34319" s="180"/>
      <c r="L34319" s="181"/>
      <c r="M34319" s="180"/>
      <c r="N34319" s="180"/>
      <c r="O34319" s="180"/>
    </row>
    <row r="34320" spans="8:15" s="179" customFormat="1" x14ac:dyDescent="0.2">
      <c r="H34320" s="180"/>
      <c r="I34320" s="180"/>
      <c r="L34320" s="181"/>
      <c r="M34320" s="180"/>
      <c r="N34320" s="180"/>
      <c r="O34320" s="180"/>
    </row>
    <row r="34321" spans="8:15" s="179" customFormat="1" x14ac:dyDescent="0.2">
      <c r="H34321" s="180"/>
      <c r="I34321" s="180"/>
      <c r="L34321" s="181"/>
      <c r="M34321" s="180"/>
      <c r="N34321" s="180"/>
      <c r="O34321" s="180"/>
    </row>
    <row r="34322" spans="8:15" s="179" customFormat="1" x14ac:dyDescent="0.2">
      <c r="H34322" s="180"/>
      <c r="I34322" s="180"/>
      <c r="L34322" s="181"/>
      <c r="M34322" s="180"/>
      <c r="N34322" s="180"/>
      <c r="O34322" s="180"/>
    </row>
    <row r="34323" spans="8:15" s="179" customFormat="1" x14ac:dyDescent="0.2">
      <c r="H34323" s="180"/>
      <c r="I34323" s="180"/>
      <c r="L34323" s="181"/>
      <c r="M34323" s="180"/>
      <c r="N34323" s="180"/>
      <c r="O34323" s="180"/>
    </row>
    <row r="34324" spans="8:15" s="179" customFormat="1" x14ac:dyDescent="0.2">
      <c r="H34324" s="180"/>
      <c r="I34324" s="180"/>
      <c r="L34324" s="181"/>
      <c r="M34324" s="180"/>
      <c r="N34324" s="180"/>
      <c r="O34324" s="180"/>
    </row>
    <row r="34325" spans="8:15" s="179" customFormat="1" x14ac:dyDescent="0.2">
      <c r="H34325" s="180"/>
      <c r="I34325" s="180"/>
      <c r="L34325" s="181"/>
      <c r="M34325" s="180"/>
      <c r="N34325" s="180"/>
      <c r="O34325" s="180"/>
    </row>
    <row r="34326" spans="8:15" s="179" customFormat="1" x14ac:dyDescent="0.2">
      <c r="H34326" s="180"/>
      <c r="I34326" s="180"/>
      <c r="L34326" s="181"/>
      <c r="M34326" s="180"/>
      <c r="N34326" s="180"/>
      <c r="O34326" s="180"/>
    </row>
    <row r="34327" spans="8:15" s="179" customFormat="1" x14ac:dyDescent="0.2">
      <c r="H34327" s="180"/>
      <c r="I34327" s="180"/>
      <c r="L34327" s="181"/>
      <c r="M34327" s="180"/>
      <c r="N34327" s="180"/>
      <c r="O34327" s="180"/>
    </row>
    <row r="34328" spans="8:15" s="179" customFormat="1" x14ac:dyDescent="0.2">
      <c r="H34328" s="180"/>
      <c r="I34328" s="180"/>
      <c r="L34328" s="181"/>
      <c r="M34328" s="180"/>
      <c r="N34328" s="180"/>
      <c r="O34328" s="180"/>
    </row>
    <row r="34329" spans="8:15" s="179" customFormat="1" x14ac:dyDescent="0.2">
      <c r="H34329" s="180"/>
      <c r="I34329" s="180"/>
      <c r="L34329" s="181"/>
      <c r="M34329" s="180"/>
      <c r="N34329" s="180"/>
      <c r="O34329" s="180"/>
    </row>
    <row r="34330" spans="8:15" s="179" customFormat="1" x14ac:dyDescent="0.2">
      <c r="H34330" s="180"/>
      <c r="I34330" s="180"/>
      <c r="L34330" s="181"/>
      <c r="M34330" s="180"/>
      <c r="N34330" s="180"/>
      <c r="O34330" s="180"/>
    </row>
    <row r="34331" spans="8:15" s="179" customFormat="1" x14ac:dyDescent="0.2">
      <c r="H34331" s="180"/>
      <c r="I34331" s="180"/>
      <c r="L34331" s="181"/>
      <c r="M34331" s="180"/>
      <c r="N34331" s="180"/>
      <c r="O34331" s="180"/>
    </row>
    <row r="34332" spans="8:15" s="179" customFormat="1" x14ac:dyDescent="0.2">
      <c r="H34332" s="180"/>
      <c r="I34332" s="180"/>
      <c r="L34332" s="181"/>
      <c r="M34332" s="180"/>
      <c r="N34332" s="180"/>
      <c r="O34332" s="180"/>
    </row>
    <row r="34333" spans="8:15" s="179" customFormat="1" x14ac:dyDescent="0.2">
      <c r="H34333" s="180"/>
      <c r="I34333" s="180"/>
      <c r="L34333" s="181"/>
      <c r="M34333" s="180"/>
      <c r="N34333" s="180"/>
      <c r="O34333" s="180"/>
    </row>
    <row r="34334" spans="8:15" s="179" customFormat="1" x14ac:dyDescent="0.2">
      <c r="H34334" s="180"/>
      <c r="I34334" s="180"/>
      <c r="L34334" s="181"/>
      <c r="M34334" s="180"/>
      <c r="N34334" s="180"/>
      <c r="O34334" s="180"/>
    </row>
    <row r="34335" spans="8:15" s="179" customFormat="1" x14ac:dyDescent="0.2">
      <c r="H34335" s="180"/>
      <c r="I34335" s="180"/>
      <c r="L34335" s="181"/>
      <c r="M34335" s="180"/>
      <c r="N34335" s="180"/>
      <c r="O34335" s="180"/>
    </row>
    <row r="34336" spans="8:15" s="179" customFormat="1" x14ac:dyDescent="0.2">
      <c r="H34336" s="180"/>
      <c r="I34336" s="180"/>
      <c r="L34336" s="181"/>
      <c r="M34336" s="180"/>
      <c r="N34336" s="180"/>
      <c r="O34336" s="180"/>
    </row>
    <row r="34337" spans="8:15" s="179" customFormat="1" x14ac:dyDescent="0.2">
      <c r="H34337" s="180"/>
      <c r="I34337" s="180"/>
      <c r="L34337" s="181"/>
      <c r="M34337" s="180"/>
      <c r="N34337" s="180"/>
      <c r="O34337" s="180"/>
    </row>
    <row r="34338" spans="8:15" s="179" customFormat="1" x14ac:dyDescent="0.2">
      <c r="H34338" s="180"/>
      <c r="I34338" s="180"/>
      <c r="L34338" s="181"/>
      <c r="M34338" s="180"/>
      <c r="N34338" s="180"/>
      <c r="O34338" s="180"/>
    </row>
    <row r="34339" spans="8:15" s="179" customFormat="1" x14ac:dyDescent="0.2">
      <c r="H34339" s="180"/>
      <c r="I34339" s="180"/>
      <c r="L34339" s="181"/>
      <c r="M34339" s="180"/>
      <c r="N34339" s="180"/>
      <c r="O34339" s="180"/>
    </row>
    <row r="34340" spans="8:15" s="179" customFormat="1" x14ac:dyDescent="0.2">
      <c r="H34340" s="180"/>
      <c r="I34340" s="180"/>
      <c r="L34340" s="181"/>
      <c r="M34340" s="180"/>
      <c r="N34340" s="180"/>
      <c r="O34340" s="180"/>
    </row>
    <row r="34341" spans="8:15" s="179" customFormat="1" x14ac:dyDescent="0.2">
      <c r="H34341" s="180"/>
      <c r="I34341" s="180"/>
      <c r="L34341" s="181"/>
      <c r="M34341" s="180"/>
      <c r="N34341" s="180"/>
      <c r="O34341" s="180"/>
    </row>
    <row r="34342" spans="8:15" s="179" customFormat="1" x14ac:dyDescent="0.2">
      <c r="H34342" s="180"/>
      <c r="I34342" s="180"/>
      <c r="L34342" s="181"/>
      <c r="M34342" s="180"/>
      <c r="N34342" s="180"/>
      <c r="O34342" s="180"/>
    </row>
    <row r="34343" spans="8:15" s="179" customFormat="1" x14ac:dyDescent="0.2">
      <c r="H34343" s="180"/>
      <c r="I34343" s="180"/>
      <c r="L34343" s="181"/>
      <c r="M34343" s="180"/>
      <c r="N34343" s="180"/>
      <c r="O34343" s="180"/>
    </row>
    <row r="34344" spans="8:15" s="179" customFormat="1" x14ac:dyDescent="0.2">
      <c r="H34344" s="180"/>
      <c r="I34344" s="180"/>
      <c r="L34344" s="181"/>
      <c r="M34344" s="180"/>
      <c r="N34344" s="180"/>
      <c r="O34344" s="180"/>
    </row>
    <row r="34345" spans="8:15" s="179" customFormat="1" x14ac:dyDescent="0.2">
      <c r="H34345" s="180"/>
      <c r="I34345" s="180"/>
      <c r="L34345" s="181"/>
      <c r="M34345" s="180"/>
      <c r="N34345" s="180"/>
      <c r="O34345" s="180"/>
    </row>
    <row r="34346" spans="8:15" s="179" customFormat="1" x14ac:dyDescent="0.2">
      <c r="H34346" s="180"/>
      <c r="I34346" s="180"/>
      <c r="L34346" s="181"/>
      <c r="M34346" s="180"/>
      <c r="N34346" s="180"/>
      <c r="O34346" s="180"/>
    </row>
    <row r="34347" spans="8:15" s="179" customFormat="1" x14ac:dyDescent="0.2">
      <c r="H34347" s="180"/>
      <c r="I34347" s="180"/>
      <c r="L34347" s="181"/>
      <c r="M34347" s="180"/>
      <c r="N34347" s="180"/>
      <c r="O34347" s="180"/>
    </row>
    <row r="34348" spans="8:15" s="179" customFormat="1" x14ac:dyDescent="0.2">
      <c r="H34348" s="180"/>
      <c r="I34348" s="180"/>
      <c r="L34348" s="181"/>
      <c r="M34348" s="180"/>
      <c r="N34348" s="180"/>
      <c r="O34348" s="180"/>
    </row>
    <row r="34349" spans="8:15" s="179" customFormat="1" x14ac:dyDescent="0.2">
      <c r="H34349" s="180"/>
      <c r="I34349" s="180"/>
      <c r="L34349" s="181"/>
      <c r="M34349" s="180"/>
      <c r="N34349" s="180"/>
      <c r="O34349" s="180"/>
    </row>
    <row r="34350" spans="8:15" s="179" customFormat="1" x14ac:dyDescent="0.2">
      <c r="H34350" s="180"/>
      <c r="I34350" s="180"/>
      <c r="L34350" s="181"/>
      <c r="M34350" s="180"/>
      <c r="N34350" s="180"/>
      <c r="O34350" s="180"/>
    </row>
    <row r="34351" spans="8:15" s="179" customFormat="1" x14ac:dyDescent="0.2">
      <c r="H34351" s="180"/>
      <c r="I34351" s="180"/>
      <c r="L34351" s="181"/>
      <c r="M34351" s="180"/>
      <c r="N34351" s="180"/>
      <c r="O34351" s="180"/>
    </row>
    <row r="34352" spans="8:15" s="179" customFormat="1" x14ac:dyDescent="0.2">
      <c r="H34352" s="180"/>
      <c r="I34352" s="180"/>
      <c r="L34352" s="181"/>
      <c r="M34352" s="180"/>
      <c r="N34352" s="180"/>
      <c r="O34352" s="180"/>
    </row>
    <row r="34353" spans="8:15" s="179" customFormat="1" x14ac:dyDescent="0.2">
      <c r="H34353" s="180"/>
      <c r="I34353" s="180"/>
      <c r="L34353" s="181"/>
      <c r="M34353" s="180"/>
      <c r="N34353" s="180"/>
      <c r="O34353" s="180"/>
    </row>
    <row r="34354" spans="8:15" s="179" customFormat="1" x14ac:dyDescent="0.2">
      <c r="H34354" s="180"/>
      <c r="I34354" s="180"/>
      <c r="L34354" s="181"/>
      <c r="M34354" s="180"/>
      <c r="N34354" s="180"/>
      <c r="O34354" s="180"/>
    </row>
    <row r="34355" spans="8:15" s="179" customFormat="1" x14ac:dyDescent="0.2">
      <c r="H34355" s="180"/>
      <c r="I34355" s="180"/>
      <c r="L34355" s="181"/>
      <c r="M34355" s="180"/>
      <c r="N34355" s="180"/>
      <c r="O34355" s="180"/>
    </row>
    <row r="34356" spans="8:15" s="179" customFormat="1" x14ac:dyDescent="0.2">
      <c r="H34356" s="180"/>
      <c r="I34356" s="180"/>
      <c r="L34356" s="181"/>
      <c r="M34356" s="180"/>
      <c r="N34356" s="180"/>
      <c r="O34356" s="180"/>
    </row>
    <row r="34357" spans="8:15" s="179" customFormat="1" x14ac:dyDescent="0.2">
      <c r="H34357" s="180"/>
      <c r="I34357" s="180"/>
      <c r="L34357" s="181"/>
      <c r="M34357" s="180"/>
      <c r="N34357" s="180"/>
      <c r="O34357" s="180"/>
    </row>
    <row r="34358" spans="8:15" s="179" customFormat="1" x14ac:dyDescent="0.2">
      <c r="H34358" s="180"/>
      <c r="I34358" s="180"/>
      <c r="L34358" s="181"/>
      <c r="M34358" s="180"/>
      <c r="N34358" s="180"/>
      <c r="O34358" s="180"/>
    </row>
    <row r="34359" spans="8:15" s="179" customFormat="1" x14ac:dyDescent="0.2">
      <c r="H34359" s="180"/>
      <c r="I34359" s="180"/>
      <c r="L34359" s="181"/>
      <c r="M34359" s="180"/>
      <c r="N34359" s="180"/>
      <c r="O34359" s="180"/>
    </row>
    <row r="34360" spans="8:15" s="179" customFormat="1" x14ac:dyDescent="0.2">
      <c r="H34360" s="180"/>
      <c r="I34360" s="180"/>
      <c r="L34360" s="181"/>
      <c r="M34360" s="180"/>
      <c r="N34360" s="180"/>
      <c r="O34360" s="180"/>
    </row>
    <row r="34361" spans="8:15" s="179" customFormat="1" x14ac:dyDescent="0.2">
      <c r="H34361" s="180"/>
      <c r="I34361" s="180"/>
      <c r="L34361" s="181"/>
      <c r="M34361" s="180"/>
      <c r="N34361" s="180"/>
      <c r="O34361" s="180"/>
    </row>
    <row r="34362" spans="8:15" s="179" customFormat="1" x14ac:dyDescent="0.2">
      <c r="H34362" s="180"/>
      <c r="I34362" s="180"/>
      <c r="L34362" s="181"/>
      <c r="M34362" s="180"/>
      <c r="N34362" s="180"/>
      <c r="O34362" s="180"/>
    </row>
    <row r="34363" spans="8:15" s="179" customFormat="1" x14ac:dyDescent="0.2">
      <c r="H34363" s="180"/>
      <c r="I34363" s="180"/>
      <c r="L34363" s="181"/>
      <c r="M34363" s="180"/>
      <c r="N34363" s="180"/>
      <c r="O34363" s="180"/>
    </row>
    <row r="34364" spans="8:15" s="179" customFormat="1" x14ac:dyDescent="0.2">
      <c r="H34364" s="180"/>
      <c r="I34364" s="180"/>
      <c r="L34364" s="181"/>
      <c r="M34364" s="180"/>
      <c r="N34364" s="180"/>
      <c r="O34364" s="180"/>
    </row>
    <row r="34365" spans="8:15" s="179" customFormat="1" x14ac:dyDescent="0.2">
      <c r="H34365" s="180"/>
      <c r="I34365" s="180"/>
      <c r="L34365" s="181"/>
      <c r="M34365" s="180"/>
      <c r="N34365" s="180"/>
      <c r="O34365" s="180"/>
    </row>
    <row r="34366" spans="8:15" s="179" customFormat="1" x14ac:dyDescent="0.2">
      <c r="H34366" s="180"/>
      <c r="I34366" s="180"/>
      <c r="L34366" s="181"/>
      <c r="M34366" s="180"/>
      <c r="N34366" s="180"/>
      <c r="O34366" s="180"/>
    </row>
    <row r="34367" spans="8:15" s="179" customFormat="1" x14ac:dyDescent="0.2">
      <c r="H34367" s="180"/>
      <c r="I34367" s="180"/>
      <c r="L34367" s="181"/>
      <c r="M34367" s="180"/>
      <c r="N34367" s="180"/>
      <c r="O34367" s="180"/>
    </row>
    <row r="34368" spans="8:15" s="179" customFormat="1" x14ac:dyDescent="0.2">
      <c r="H34368" s="180"/>
      <c r="I34368" s="180"/>
      <c r="L34368" s="181"/>
      <c r="M34368" s="180"/>
      <c r="N34368" s="180"/>
      <c r="O34368" s="180"/>
    </row>
    <row r="34369" spans="8:15" s="179" customFormat="1" x14ac:dyDescent="0.2">
      <c r="H34369" s="180"/>
      <c r="I34369" s="180"/>
      <c r="L34369" s="181"/>
      <c r="M34369" s="180"/>
      <c r="N34369" s="180"/>
      <c r="O34369" s="180"/>
    </row>
    <row r="34370" spans="8:15" s="179" customFormat="1" x14ac:dyDescent="0.2">
      <c r="H34370" s="180"/>
      <c r="I34370" s="180"/>
      <c r="L34370" s="181"/>
      <c r="M34370" s="180"/>
      <c r="N34370" s="180"/>
      <c r="O34370" s="180"/>
    </row>
    <row r="34371" spans="8:15" s="179" customFormat="1" x14ac:dyDescent="0.2">
      <c r="H34371" s="180"/>
      <c r="I34371" s="180"/>
      <c r="L34371" s="181"/>
      <c r="M34371" s="180"/>
      <c r="N34371" s="180"/>
      <c r="O34371" s="180"/>
    </row>
    <row r="34372" spans="8:15" s="179" customFormat="1" x14ac:dyDescent="0.2">
      <c r="H34372" s="180"/>
      <c r="I34372" s="180"/>
      <c r="L34372" s="181"/>
      <c r="M34372" s="180"/>
      <c r="N34372" s="180"/>
      <c r="O34372" s="180"/>
    </row>
    <row r="34373" spans="8:15" s="179" customFormat="1" x14ac:dyDescent="0.2">
      <c r="H34373" s="180"/>
      <c r="I34373" s="180"/>
      <c r="L34373" s="181"/>
      <c r="M34373" s="180"/>
      <c r="N34373" s="180"/>
      <c r="O34373" s="180"/>
    </row>
    <row r="34374" spans="8:15" s="179" customFormat="1" x14ac:dyDescent="0.2">
      <c r="H34374" s="180"/>
      <c r="I34374" s="180"/>
      <c r="L34374" s="181"/>
      <c r="M34374" s="180"/>
      <c r="N34374" s="180"/>
      <c r="O34374" s="180"/>
    </row>
    <row r="34375" spans="8:15" s="179" customFormat="1" x14ac:dyDescent="0.2">
      <c r="H34375" s="180"/>
      <c r="I34375" s="180"/>
      <c r="L34375" s="181"/>
      <c r="M34375" s="180"/>
      <c r="N34375" s="180"/>
      <c r="O34375" s="180"/>
    </row>
    <row r="34376" spans="8:15" s="179" customFormat="1" x14ac:dyDescent="0.2">
      <c r="H34376" s="180"/>
      <c r="I34376" s="180"/>
      <c r="L34376" s="181"/>
      <c r="M34376" s="180"/>
      <c r="N34376" s="180"/>
      <c r="O34376" s="180"/>
    </row>
    <row r="34377" spans="8:15" s="179" customFormat="1" x14ac:dyDescent="0.2">
      <c r="H34377" s="180"/>
      <c r="I34377" s="180"/>
      <c r="L34377" s="181"/>
      <c r="M34377" s="180"/>
      <c r="N34377" s="180"/>
      <c r="O34377" s="180"/>
    </row>
    <row r="34378" spans="8:15" s="179" customFormat="1" x14ac:dyDescent="0.2">
      <c r="H34378" s="180"/>
      <c r="I34378" s="180"/>
      <c r="L34378" s="181"/>
      <c r="M34378" s="180"/>
      <c r="N34378" s="180"/>
      <c r="O34378" s="180"/>
    </row>
    <row r="34379" spans="8:15" s="179" customFormat="1" x14ac:dyDescent="0.2">
      <c r="H34379" s="180"/>
      <c r="I34379" s="180"/>
      <c r="L34379" s="181"/>
      <c r="M34379" s="180"/>
      <c r="N34379" s="180"/>
      <c r="O34379" s="180"/>
    </row>
    <row r="34380" spans="8:15" s="179" customFormat="1" x14ac:dyDescent="0.2">
      <c r="H34380" s="180"/>
      <c r="I34380" s="180"/>
      <c r="L34380" s="181"/>
      <c r="M34380" s="180"/>
      <c r="N34380" s="180"/>
      <c r="O34380" s="180"/>
    </row>
    <row r="34381" spans="8:15" s="179" customFormat="1" x14ac:dyDescent="0.2">
      <c r="H34381" s="180"/>
      <c r="I34381" s="180"/>
      <c r="L34381" s="181"/>
      <c r="M34381" s="180"/>
      <c r="N34381" s="180"/>
      <c r="O34381" s="180"/>
    </row>
    <row r="34382" spans="8:15" s="179" customFormat="1" x14ac:dyDescent="0.2">
      <c r="H34382" s="180"/>
      <c r="I34382" s="180"/>
      <c r="L34382" s="181"/>
      <c r="M34382" s="180"/>
      <c r="N34382" s="180"/>
      <c r="O34382" s="180"/>
    </row>
    <row r="34383" spans="8:15" s="179" customFormat="1" x14ac:dyDescent="0.2">
      <c r="H34383" s="180"/>
      <c r="I34383" s="180"/>
      <c r="L34383" s="181"/>
      <c r="M34383" s="180"/>
      <c r="N34383" s="180"/>
      <c r="O34383" s="180"/>
    </row>
    <row r="34384" spans="8:15" s="179" customFormat="1" x14ac:dyDescent="0.2">
      <c r="H34384" s="180"/>
      <c r="I34384" s="180"/>
      <c r="L34384" s="181"/>
      <c r="M34384" s="180"/>
      <c r="N34384" s="180"/>
      <c r="O34384" s="180"/>
    </row>
    <row r="34385" spans="8:15" s="179" customFormat="1" x14ac:dyDescent="0.2">
      <c r="H34385" s="180"/>
      <c r="I34385" s="180"/>
      <c r="L34385" s="181"/>
      <c r="M34385" s="180"/>
      <c r="N34385" s="180"/>
      <c r="O34385" s="180"/>
    </row>
    <row r="34386" spans="8:15" s="179" customFormat="1" x14ac:dyDescent="0.2">
      <c r="H34386" s="180"/>
      <c r="I34386" s="180"/>
      <c r="L34386" s="181"/>
      <c r="M34386" s="180"/>
      <c r="N34386" s="180"/>
      <c r="O34386" s="180"/>
    </row>
    <row r="34387" spans="8:15" s="179" customFormat="1" x14ac:dyDescent="0.2">
      <c r="H34387" s="180"/>
      <c r="I34387" s="180"/>
      <c r="L34387" s="181"/>
      <c r="M34387" s="180"/>
      <c r="N34387" s="180"/>
      <c r="O34387" s="180"/>
    </row>
    <row r="34388" spans="8:15" s="179" customFormat="1" x14ac:dyDescent="0.2">
      <c r="H34388" s="180"/>
      <c r="I34388" s="180"/>
      <c r="L34388" s="181"/>
      <c r="M34388" s="180"/>
      <c r="N34388" s="180"/>
      <c r="O34388" s="180"/>
    </row>
    <row r="34389" spans="8:15" s="179" customFormat="1" x14ac:dyDescent="0.2">
      <c r="H34389" s="180"/>
      <c r="I34389" s="180"/>
      <c r="L34389" s="181"/>
      <c r="M34389" s="180"/>
      <c r="N34389" s="180"/>
      <c r="O34389" s="180"/>
    </row>
    <row r="34390" spans="8:15" s="179" customFormat="1" x14ac:dyDescent="0.2">
      <c r="H34390" s="180"/>
      <c r="I34390" s="180"/>
      <c r="L34390" s="181"/>
      <c r="M34390" s="180"/>
      <c r="N34390" s="180"/>
      <c r="O34390" s="180"/>
    </row>
    <row r="34391" spans="8:15" s="179" customFormat="1" x14ac:dyDescent="0.2">
      <c r="H34391" s="180"/>
      <c r="I34391" s="180"/>
      <c r="L34391" s="181"/>
      <c r="M34391" s="180"/>
      <c r="N34391" s="180"/>
      <c r="O34391" s="180"/>
    </row>
    <row r="34392" spans="8:15" s="179" customFormat="1" x14ac:dyDescent="0.2">
      <c r="H34392" s="180"/>
      <c r="I34392" s="180"/>
      <c r="L34392" s="181"/>
      <c r="M34392" s="180"/>
      <c r="N34392" s="180"/>
      <c r="O34392" s="180"/>
    </row>
    <row r="34393" spans="8:15" s="179" customFormat="1" x14ac:dyDescent="0.2">
      <c r="H34393" s="180"/>
      <c r="I34393" s="180"/>
      <c r="L34393" s="181"/>
      <c r="M34393" s="180"/>
      <c r="N34393" s="180"/>
      <c r="O34393" s="180"/>
    </row>
    <row r="34394" spans="8:15" s="179" customFormat="1" x14ac:dyDescent="0.2">
      <c r="H34394" s="180"/>
      <c r="I34394" s="180"/>
      <c r="L34394" s="181"/>
      <c r="M34394" s="180"/>
      <c r="N34394" s="180"/>
      <c r="O34394" s="180"/>
    </row>
    <row r="34395" spans="8:15" s="179" customFormat="1" x14ac:dyDescent="0.2">
      <c r="H34395" s="180"/>
      <c r="I34395" s="180"/>
      <c r="L34395" s="181"/>
      <c r="M34395" s="180"/>
      <c r="N34395" s="180"/>
      <c r="O34395" s="180"/>
    </row>
    <row r="34396" spans="8:15" s="179" customFormat="1" x14ac:dyDescent="0.2">
      <c r="H34396" s="180"/>
      <c r="I34396" s="180"/>
      <c r="L34396" s="181"/>
      <c r="M34396" s="180"/>
      <c r="N34396" s="180"/>
      <c r="O34396" s="180"/>
    </row>
    <row r="34397" spans="8:15" s="179" customFormat="1" x14ac:dyDescent="0.2">
      <c r="H34397" s="180"/>
      <c r="I34397" s="180"/>
      <c r="L34397" s="181"/>
      <c r="M34397" s="180"/>
      <c r="N34397" s="180"/>
      <c r="O34397" s="180"/>
    </row>
    <row r="34398" spans="8:15" s="179" customFormat="1" x14ac:dyDescent="0.2">
      <c r="H34398" s="180"/>
      <c r="I34398" s="180"/>
      <c r="L34398" s="181"/>
      <c r="M34398" s="180"/>
      <c r="N34398" s="180"/>
      <c r="O34398" s="180"/>
    </row>
    <row r="34399" spans="8:15" s="179" customFormat="1" x14ac:dyDescent="0.2">
      <c r="H34399" s="180"/>
      <c r="I34399" s="180"/>
      <c r="L34399" s="181"/>
      <c r="M34399" s="180"/>
      <c r="N34399" s="180"/>
      <c r="O34399" s="180"/>
    </row>
    <row r="34400" spans="8:15" s="179" customFormat="1" x14ac:dyDescent="0.2">
      <c r="H34400" s="180"/>
      <c r="I34400" s="180"/>
      <c r="L34400" s="181"/>
      <c r="M34400" s="180"/>
      <c r="N34400" s="180"/>
      <c r="O34400" s="180"/>
    </row>
    <row r="34401" spans="8:15" s="179" customFormat="1" x14ac:dyDescent="0.2">
      <c r="H34401" s="180"/>
      <c r="I34401" s="180"/>
      <c r="L34401" s="181"/>
      <c r="M34401" s="180"/>
      <c r="N34401" s="180"/>
      <c r="O34401" s="180"/>
    </row>
    <row r="34402" spans="8:15" s="179" customFormat="1" x14ac:dyDescent="0.2">
      <c r="H34402" s="180"/>
      <c r="I34402" s="180"/>
      <c r="L34402" s="181"/>
      <c r="M34402" s="180"/>
      <c r="N34402" s="180"/>
      <c r="O34402" s="180"/>
    </row>
    <row r="34403" spans="8:15" s="179" customFormat="1" x14ac:dyDescent="0.2">
      <c r="H34403" s="180"/>
      <c r="I34403" s="180"/>
      <c r="L34403" s="181"/>
      <c r="M34403" s="180"/>
      <c r="N34403" s="180"/>
      <c r="O34403" s="180"/>
    </row>
    <row r="34404" spans="8:15" s="179" customFormat="1" x14ac:dyDescent="0.2">
      <c r="H34404" s="180"/>
      <c r="I34404" s="180"/>
      <c r="L34404" s="181"/>
      <c r="M34404" s="180"/>
      <c r="N34404" s="180"/>
      <c r="O34404" s="180"/>
    </row>
    <row r="34405" spans="8:15" s="179" customFormat="1" x14ac:dyDescent="0.2">
      <c r="H34405" s="180"/>
      <c r="I34405" s="180"/>
      <c r="L34405" s="181"/>
      <c r="M34405" s="180"/>
      <c r="N34405" s="180"/>
      <c r="O34405" s="180"/>
    </row>
    <row r="34406" spans="8:15" s="179" customFormat="1" x14ac:dyDescent="0.2">
      <c r="H34406" s="180"/>
      <c r="I34406" s="180"/>
      <c r="L34406" s="181"/>
      <c r="M34406" s="180"/>
      <c r="N34406" s="180"/>
      <c r="O34406" s="180"/>
    </row>
    <row r="34407" spans="8:15" s="179" customFormat="1" x14ac:dyDescent="0.2">
      <c r="H34407" s="180"/>
      <c r="I34407" s="180"/>
      <c r="L34407" s="181"/>
      <c r="M34407" s="180"/>
      <c r="N34407" s="180"/>
      <c r="O34407" s="180"/>
    </row>
    <row r="34408" spans="8:15" s="179" customFormat="1" x14ac:dyDescent="0.2">
      <c r="H34408" s="180"/>
      <c r="I34408" s="180"/>
      <c r="L34408" s="181"/>
      <c r="M34408" s="180"/>
      <c r="N34408" s="180"/>
      <c r="O34408" s="180"/>
    </row>
    <row r="34409" spans="8:15" s="179" customFormat="1" x14ac:dyDescent="0.2">
      <c r="H34409" s="180"/>
      <c r="I34409" s="180"/>
      <c r="L34409" s="181"/>
      <c r="M34409" s="180"/>
      <c r="N34409" s="180"/>
      <c r="O34409" s="180"/>
    </row>
    <row r="34410" spans="8:15" s="179" customFormat="1" x14ac:dyDescent="0.2">
      <c r="H34410" s="180"/>
      <c r="I34410" s="180"/>
      <c r="L34410" s="181"/>
      <c r="M34410" s="180"/>
      <c r="N34410" s="180"/>
      <c r="O34410" s="180"/>
    </row>
    <row r="34411" spans="8:15" s="179" customFormat="1" x14ac:dyDescent="0.2">
      <c r="H34411" s="180"/>
      <c r="I34411" s="180"/>
      <c r="L34411" s="181"/>
      <c r="M34411" s="180"/>
      <c r="N34411" s="180"/>
      <c r="O34411" s="180"/>
    </row>
    <row r="34412" spans="8:15" s="179" customFormat="1" x14ac:dyDescent="0.2">
      <c r="H34412" s="180"/>
      <c r="I34412" s="180"/>
      <c r="L34412" s="181"/>
      <c r="M34412" s="180"/>
      <c r="N34412" s="180"/>
      <c r="O34412" s="180"/>
    </row>
    <row r="34413" spans="8:15" s="179" customFormat="1" x14ac:dyDescent="0.2">
      <c r="H34413" s="180"/>
      <c r="I34413" s="180"/>
      <c r="L34413" s="181"/>
      <c r="M34413" s="180"/>
      <c r="N34413" s="180"/>
      <c r="O34413" s="180"/>
    </row>
    <row r="34414" spans="8:15" s="179" customFormat="1" x14ac:dyDescent="0.2">
      <c r="H34414" s="180"/>
      <c r="I34414" s="180"/>
      <c r="L34414" s="181"/>
      <c r="M34414" s="180"/>
      <c r="N34414" s="180"/>
      <c r="O34414" s="180"/>
    </row>
    <row r="34415" spans="8:15" s="179" customFormat="1" x14ac:dyDescent="0.2">
      <c r="H34415" s="180"/>
      <c r="I34415" s="180"/>
      <c r="L34415" s="181"/>
      <c r="M34415" s="180"/>
      <c r="N34415" s="180"/>
      <c r="O34415" s="180"/>
    </row>
    <row r="34416" spans="8:15" s="179" customFormat="1" x14ac:dyDescent="0.2">
      <c r="H34416" s="180"/>
      <c r="I34416" s="180"/>
      <c r="L34416" s="181"/>
      <c r="M34416" s="180"/>
      <c r="N34416" s="180"/>
      <c r="O34416" s="180"/>
    </row>
    <row r="34417" spans="8:15" s="179" customFormat="1" x14ac:dyDescent="0.2">
      <c r="H34417" s="180"/>
      <c r="I34417" s="180"/>
      <c r="L34417" s="181"/>
      <c r="M34417" s="180"/>
      <c r="N34417" s="180"/>
      <c r="O34417" s="180"/>
    </row>
    <row r="34418" spans="8:15" s="179" customFormat="1" x14ac:dyDescent="0.2">
      <c r="H34418" s="180"/>
      <c r="I34418" s="180"/>
      <c r="L34418" s="181"/>
      <c r="M34418" s="180"/>
      <c r="N34418" s="180"/>
      <c r="O34418" s="180"/>
    </row>
    <row r="34419" spans="8:15" s="179" customFormat="1" x14ac:dyDescent="0.2">
      <c r="H34419" s="180"/>
      <c r="I34419" s="180"/>
      <c r="L34419" s="181"/>
      <c r="M34419" s="180"/>
      <c r="N34419" s="180"/>
      <c r="O34419" s="180"/>
    </row>
    <row r="34420" spans="8:15" s="179" customFormat="1" x14ac:dyDescent="0.2">
      <c r="H34420" s="180"/>
      <c r="I34420" s="180"/>
      <c r="L34420" s="181"/>
      <c r="M34420" s="180"/>
      <c r="N34420" s="180"/>
      <c r="O34420" s="180"/>
    </row>
    <row r="34421" spans="8:15" s="179" customFormat="1" x14ac:dyDescent="0.2">
      <c r="H34421" s="180"/>
      <c r="I34421" s="180"/>
      <c r="L34421" s="181"/>
      <c r="M34421" s="180"/>
      <c r="N34421" s="180"/>
      <c r="O34421" s="180"/>
    </row>
    <row r="34422" spans="8:15" s="179" customFormat="1" x14ac:dyDescent="0.2">
      <c r="H34422" s="180"/>
      <c r="I34422" s="180"/>
      <c r="L34422" s="181"/>
      <c r="M34422" s="180"/>
      <c r="N34422" s="180"/>
      <c r="O34422" s="180"/>
    </row>
    <row r="34423" spans="8:15" s="179" customFormat="1" x14ac:dyDescent="0.2">
      <c r="H34423" s="180"/>
      <c r="I34423" s="180"/>
      <c r="L34423" s="181"/>
      <c r="M34423" s="180"/>
      <c r="N34423" s="180"/>
      <c r="O34423" s="180"/>
    </row>
    <row r="34424" spans="8:15" s="179" customFormat="1" x14ac:dyDescent="0.2">
      <c r="H34424" s="180"/>
      <c r="I34424" s="180"/>
      <c r="L34424" s="181"/>
      <c r="M34424" s="180"/>
      <c r="N34424" s="180"/>
      <c r="O34424" s="180"/>
    </row>
    <row r="34425" spans="8:15" s="179" customFormat="1" x14ac:dyDescent="0.2">
      <c r="H34425" s="180"/>
      <c r="I34425" s="180"/>
      <c r="L34425" s="181"/>
      <c r="M34425" s="180"/>
      <c r="N34425" s="180"/>
      <c r="O34425" s="180"/>
    </row>
    <row r="34426" spans="8:15" s="179" customFormat="1" x14ac:dyDescent="0.2">
      <c r="H34426" s="180"/>
      <c r="I34426" s="180"/>
      <c r="L34426" s="181"/>
      <c r="M34426" s="180"/>
      <c r="N34426" s="180"/>
      <c r="O34426" s="180"/>
    </row>
    <row r="34427" spans="8:15" s="179" customFormat="1" x14ac:dyDescent="0.2">
      <c r="H34427" s="180"/>
      <c r="I34427" s="180"/>
      <c r="L34427" s="181"/>
      <c r="M34427" s="180"/>
      <c r="N34427" s="180"/>
      <c r="O34427" s="180"/>
    </row>
    <row r="34428" spans="8:15" s="179" customFormat="1" x14ac:dyDescent="0.2">
      <c r="H34428" s="180"/>
      <c r="I34428" s="180"/>
      <c r="L34428" s="181"/>
      <c r="M34428" s="180"/>
      <c r="N34428" s="180"/>
      <c r="O34428" s="180"/>
    </row>
    <row r="34429" spans="8:15" s="179" customFormat="1" x14ac:dyDescent="0.2">
      <c r="H34429" s="180"/>
      <c r="I34429" s="180"/>
      <c r="L34429" s="181"/>
      <c r="M34429" s="180"/>
      <c r="N34429" s="180"/>
      <c r="O34429" s="180"/>
    </row>
    <row r="34430" spans="8:15" s="179" customFormat="1" x14ac:dyDescent="0.2">
      <c r="H34430" s="180"/>
      <c r="I34430" s="180"/>
      <c r="L34430" s="181"/>
      <c r="M34430" s="180"/>
      <c r="N34430" s="180"/>
      <c r="O34430" s="180"/>
    </row>
    <row r="34431" spans="8:15" s="179" customFormat="1" x14ac:dyDescent="0.2">
      <c r="H34431" s="180"/>
      <c r="I34431" s="180"/>
      <c r="L34431" s="181"/>
      <c r="M34431" s="180"/>
      <c r="N34431" s="180"/>
      <c r="O34431" s="180"/>
    </row>
    <row r="34432" spans="8:15" s="179" customFormat="1" x14ac:dyDescent="0.2">
      <c r="H34432" s="180"/>
      <c r="I34432" s="180"/>
      <c r="L34432" s="181"/>
      <c r="M34432" s="180"/>
      <c r="N34432" s="180"/>
      <c r="O34432" s="180"/>
    </row>
    <row r="34433" spans="8:15" s="179" customFormat="1" x14ac:dyDescent="0.2">
      <c r="H34433" s="180"/>
      <c r="I34433" s="180"/>
      <c r="L34433" s="181"/>
      <c r="M34433" s="180"/>
      <c r="N34433" s="180"/>
      <c r="O34433" s="180"/>
    </row>
    <row r="34434" spans="8:15" s="179" customFormat="1" x14ac:dyDescent="0.2">
      <c r="H34434" s="180"/>
      <c r="I34434" s="180"/>
      <c r="L34434" s="181"/>
      <c r="M34434" s="180"/>
      <c r="N34434" s="180"/>
      <c r="O34434" s="180"/>
    </row>
    <row r="34435" spans="8:15" s="179" customFormat="1" x14ac:dyDescent="0.2">
      <c r="H34435" s="180"/>
      <c r="I34435" s="180"/>
      <c r="L34435" s="181"/>
      <c r="M34435" s="180"/>
      <c r="N34435" s="180"/>
      <c r="O34435" s="180"/>
    </row>
    <row r="34436" spans="8:15" s="179" customFormat="1" x14ac:dyDescent="0.2">
      <c r="H34436" s="180"/>
      <c r="I34436" s="180"/>
      <c r="L34436" s="181"/>
      <c r="M34436" s="180"/>
      <c r="N34436" s="180"/>
      <c r="O34436" s="180"/>
    </row>
    <row r="34437" spans="8:15" s="179" customFormat="1" x14ac:dyDescent="0.2">
      <c r="H34437" s="180"/>
      <c r="I34437" s="180"/>
      <c r="L34437" s="181"/>
      <c r="M34437" s="180"/>
      <c r="N34437" s="180"/>
      <c r="O34437" s="180"/>
    </row>
    <row r="34438" spans="8:15" s="179" customFormat="1" x14ac:dyDescent="0.2">
      <c r="H34438" s="180"/>
      <c r="I34438" s="180"/>
      <c r="L34438" s="181"/>
      <c r="M34438" s="180"/>
      <c r="N34438" s="180"/>
      <c r="O34438" s="180"/>
    </row>
    <row r="34439" spans="8:15" s="179" customFormat="1" x14ac:dyDescent="0.2">
      <c r="H34439" s="180"/>
      <c r="I34439" s="180"/>
      <c r="L34439" s="181"/>
      <c r="M34439" s="180"/>
      <c r="N34439" s="180"/>
      <c r="O34439" s="180"/>
    </row>
    <row r="34440" spans="8:15" s="179" customFormat="1" x14ac:dyDescent="0.2">
      <c r="H34440" s="180"/>
      <c r="I34440" s="180"/>
      <c r="L34440" s="181"/>
      <c r="M34440" s="180"/>
      <c r="N34440" s="180"/>
      <c r="O34440" s="180"/>
    </row>
    <row r="34441" spans="8:15" s="179" customFormat="1" x14ac:dyDescent="0.2">
      <c r="H34441" s="180"/>
      <c r="I34441" s="180"/>
      <c r="L34441" s="181"/>
      <c r="M34441" s="180"/>
      <c r="N34441" s="180"/>
      <c r="O34441" s="180"/>
    </row>
    <row r="34442" spans="8:15" s="179" customFormat="1" x14ac:dyDescent="0.2">
      <c r="H34442" s="180"/>
      <c r="I34442" s="180"/>
      <c r="L34442" s="181"/>
      <c r="M34442" s="180"/>
      <c r="N34442" s="180"/>
      <c r="O34442" s="180"/>
    </row>
    <row r="34443" spans="8:15" s="179" customFormat="1" x14ac:dyDescent="0.2">
      <c r="H34443" s="180"/>
      <c r="I34443" s="180"/>
      <c r="L34443" s="181"/>
      <c r="M34443" s="180"/>
      <c r="N34443" s="180"/>
      <c r="O34443" s="180"/>
    </row>
    <row r="34444" spans="8:15" s="179" customFormat="1" x14ac:dyDescent="0.2">
      <c r="H34444" s="180"/>
      <c r="I34444" s="180"/>
      <c r="L34444" s="181"/>
      <c r="M34444" s="180"/>
      <c r="N34444" s="180"/>
      <c r="O34444" s="180"/>
    </row>
    <row r="34445" spans="8:15" s="179" customFormat="1" x14ac:dyDescent="0.2">
      <c r="H34445" s="180"/>
      <c r="I34445" s="180"/>
      <c r="L34445" s="181"/>
      <c r="M34445" s="180"/>
      <c r="N34445" s="180"/>
      <c r="O34445" s="180"/>
    </row>
    <row r="34446" spans="8:15" s="179" customFormat="1" x14ac:dyDescent="0.2">
      <c r="H34446" s="180"/>
      <c r="I34446" s="180"/>
      <c r="L34446" s="181"/>
      <c r="M34446" s="180"/>
      <c r="N34446" s="180"/>
      <c r="O34446" s="180"/>
    </row>
    <row r="34447" spans="8:15" s="179" customFormat="1" x14ac:dyDescent="0.2">
      <c r="H34447" s="180"/>
      <c r="I34447" s="180"/>
      <c r="L34447" s="181"/>
      <c r="M34447" s="180"/>
      <c r="N34447" s="180"/>
      <c r="O34447" s="180"/>
    </row>
    <row r="34448" spans="8:15" s="179" customFormat="1" x14ac:dyDescent="0.2">
      <c r="H34448" s="180"/>
      <c r="I34448" s="180"/>
      <c r="L34448" s="181"/>
      <c r="M34448" s="180"/>
      <c r="N34448" s="180"/>
      <c r="O34448" s="180"/>
    </row>
    <row r="34449" spans="8:15" s="179" customFormat="1" x14ac:dyDescent="0.2">
      <c r="H34449" s="180"/>
      <c r="I34449" s="180"/>
      <c r="L34449" s="181"/>
      <c r="M34449" s="180"/>
      <c r="N34449" s="180"/>
      <c r="O34449" s="180"/>
    </row>
    <row r="34450" spans="8:15" s="179" customFormat="1" x14ac:dyDescent="0.2">
      <c r="H34450" s="180"/>
      <c r="I34450" s="180"/>
      <c r="L34450" s="181"/>
      <c r="M34450" s="180"/>
      <c r="N34450" s="180"/>
      <c r="O34450" s="180"/>
    </row>
    <row r="34451" spans="8:15" s="179" customFormat="1" x14ac:dyDescent="0.2">
      <c r="H34451" s="180"/>
      <c r="I34451" s="180"/>
      <c r="L34451" s="181"/>
      <c r="M34451" s="180"/>
      <c r="N34451" s="180"/>
      <c r="O34451" s="180"/>
    </row>
    <row r="34452" spans="8:15" s="179" customFormat="1" x14ac:dyDescent="0.2">
      <c r="H34452" s="180"/>
      <c r="I34452" s="180"/>
      <c r="L34452" s="181"/>
      <c r="M34452" s="180"/>
      <c r="N34452" s="180"/>
      <c r="O34452" s="180"/>
    </row>
    <row r="34453" spans="8:15" s="179" customFormat="1" x14ac:dyDescent="0.2">
      <c r="H34453" s="180"/>
      <c r="I34453" s="180"/>
      <c r="L34453" s="181"/>
      <c r="M34453" s="180"/>
      <c r="N34453" s="180"/>
      <c r="O34453" s="180"/>
    </row>
    <row r="34454" spans="8:15" s="179" customFormat="1" x14ac:dyDescent="0.2">
      <c r="H34454" s="180"/>
      <c r="I34454" s="180"/>
      <c r="L34454" s="181"/>
      <c r="M34454" s="180"/>
      <c r="N34454" s="180"/>
      <c r="O34454" s="180"/>
    </row>
    <row r="34455" spans="8:15" s="179" customFormat="1" x14ac:dyDescent="0.2">
      <c r="H34455" s="180"/>
      <c r="I34455" s="180"/>
      <c r="L34455" s="181"/>
      <c r="M34455" s="180"/>
      <c r="N34455" s="180"/>
      <c r="O34455" s="180"/>
    </row>
    <row r="34456" spans="8:15" s="179" customFormat="1" x14ac:dyDescent="0.2">
      <c r="H34456" s="180"/>
      <c r="I34456" s="180"/>
      <c r="L34456" s="181"/>
      <c r="M34456" s="180"/>
      <c r="N34456" s="180"/>
      <c r="O34456" s="180"/>
    </row>
    <row r="34457" spans="8:15" s="179" customFormat="1" x14ac:dyDescent="0.2">
      <c r="H34457" s="180"/>
      <c r="I34457" s="180"/>
      <c r="L34457" s="181"/>
      <c r="M34457" s="180"/>
      <c r="N34457" s="180"/>
      <c r="O34457" s="180"/>
    </row>
    <row r="34458" spans="8:15" s="179" customFormat="1" x14ac:dyDescent="0.2">
      <c r="H34458" s="180"/>
      <c r="I34458" s="180"/>
      <c r="L34458" s="181"/>
      <c r="M34458" s="180"/>
      <c r="N34458" s="180"/>
      <c r="O34458" s="180"/>
    </row>
    <row r="34459" spans="8:15" s="179" customFormat="1" x14ac:dyDescent="0.2">
      <c r="H34459" s="180"/>
      <c r="I34459" s="180"/>
      <c r="L34459" s="181"/>
      <c r="M34459" s="180"/>
      <c r="N34459" s="180"/>
      <c r="O34459" s="180"/>
    </row>
    <row r="34460" spans="8:15" s="179" customFormat="1" x14ac:dyDescent="0.2">
      <c r="H34460" s="180"/>
      <c r="I34460" s="180"/>
      <c r="L34460" s="181"/>
      <c r="M34460" s="180"/>
      <c r="N34460" s="180"/>
      <c r="O34460" s="180"/>
    </row>
    <row r="34461" spans="8:15" s="179" customFormat="1" x14ac:dyDescent="0.2">
      <c r="H34461" s="180"/>
      <c r="I34461" s="180"/>
      <c r="L34461" s="181"/>
      <c r="M34461" s="180"/>
      <c r="N34461" s="180"/>
      <c r="O34461" s="180"/>
    </row>
    <row r="34462" spans="8:15" s="179" customFormat="1" x14ac:dyDescent="0.2">
      <c r="H34462" s="180"/>
      <c r="I34462" s="180"/>
      <c r="L34462" s="181"/>
      <c r="M34462" s="180"/>
      <c r="N34462" s="180"/>
      <c r="O34462" s="180"/>
    </row>
    <row r="34463" spans="8:15" s="179" customFormat="1" x14ac:dyDescent="0.2">
      <c r="H34463" s="180"/>
      <c r="I34463" s="180"/>
      <c r="L34463" s="181"/>
      <c r="M34463" s="180"/>
      <c r="N34463" s="180"/>
      <c r="O34463" s="180"/>
    </row>
    <row r="34464" spans="8:15" s="179" customFormat="1" x14ac:dyDescent="0.2">
      <c r="H34464" s="180"/>
      <c r="I34464" s="180"/>
      <c r="L34464" s="181"/>
      <c r="M34464" s="180"/>
      <c r="N34464" s="180"/>
      <c r="O34464" s="180"/>
    </row>
    <row r="34465" spans="8:15" s="179" customFormat="1" x14ac:dyDescent="0.2">
      <c r="H34465" s="180"/>
      <c r="I34465" s="180"/>
      <c r="L34465" s="181"/>
      <c r="M34465" s="180"/>
      <c r="N34465" s="180"/>
      <c r="O34465" s="180"/>
    </row>
    <row r="34466" spans="8:15" s="179" customFormat="1" x14ac:dyDescent="0.2">
      <c r="H34466" s="180"/>
      <c r="I34466" s="180"/>
      <c r="L34466" s="181"/>
      <c r="M34466" s="180"/>
      <c r="N34466" s="180"/>
      <c r="O34466" s="180"/>
    </row>
    <row r="34467" spans="8:15" s="179" customFormat="1" x14ac:dyDescent="0.2">
      <c r="H34467" s="180"/>
      <c r="I34467" s="180"/>
      <c r="L34467" s="181"/>
      <c r="M34467" s="180"/>
      <c r="N34467" s="180"/>
      <c r="O34467" s="180"/>
    </row>
    <row r="34468" spans="8:15" s="179" customFormat="1" x14ac:dyDescent="0.2">
      <c r="H34468" s="180"/>
      <c r="I34468" s="180"/>
      <c r="L34468" s="181"/>
      <c r="M34468" s="180"/>
      <c r="N34468" s="180"/>
      <c r="O34468" s="180"/>
    </row>
    <row r="34469" spans="8:15" s="179" customFormat="1" x14ac:dyDescent="0.2">
      <c r="H34469" s="180"/>
      <c r="I34469" s="180"/>
      <c r="L34469" s="181"/>
      <c r="M34469" s="180"/>
      <c r="N34469" s="180"/>
      <c r="O34469" s="180"/>
    </row>
    <row r="34470" spans="8:15" s="179" customFormat="1" x14ac:dyDescent="0.2">
      <c r="H34470" s="180"/>
      <c r="I34470" s="180"/>
      <c r="L34470" s="181"/>
      <c r="M34470" s="180"/>
      <c r="N34470" s="180"/>
      <c r="O34470" s="180"/>
    </row>
    <row r="34471" spans="8:15" s="179" customFormat="1" x14ac:dyDescent="0.2">
      <c r="H34471" s="180"/>
      <c r="I34471" s="180"/>
      <c r="L34471" s="181"/>
      <c r="M34471" s="180"/>
      <c r="N34471" s="180"/>
      <c r="O34471" s="180"/>
    </row>
    <row r="34472" spans="8:15" s="179" customFormat="1" x14ac:dyDescent="0.2">
      <c r="H34472" s="180"/>
      <c r="I34472" s="180"/>
      <c r="L34472" s="181"/>
      <c r="M34472" s="180"/>
      <c r="N34472" s="180"/>
      <c r="O34472" s="180"/>
    </row>
    <row r="34473" spans="8:15" s="179" customFormat="1" x14ac:dyDescent="0.2">
      <c r="H34473" s="180"/>
      <c r="I34473" s="180"/>
      <c r="L34473" s="181"/>
      <c r="M34473" s="180"/>
      <c r="N34473" s="180"/>
      <c r="O34473" s="180"/>
    </row>
    <row r="34474" spans="8:15" s="179" customFormat="1" x14ac:dyDescent="0.2">
      <c r="H34474" s="180"/>
      <c r="I34474" s="180"/>
      <c r="L34474" s="181"/>
      <c r="M34474" s="180"/>
      <c r="N34474" s="180"/>
      <c r="O34474" s="180"/>
    </row>
    <row r="34475" spans="8:15" s="179" customFormat="1" x14ac:dyDescent="0.2">
      <c r="H34475" s="180"/>
      <c r="I34475" s="180"/>
      <c r="L34475" s="181"/>
      <c r="M34475" s="180"/>
      <c r="N34475" s="180"/>
      <c r="O34475" s="180"/>
    </row>
    <row r="34476" spans="8:15" s="179" customFormat="1" x14ac:dyDescent="0.2">
      <c r="H34476" s="180"/>
      <c r="I34476" s="180"/>
      <c r="L34476" s="181"/>
      <c r="M34476" s="180"/>
      <c r="N34476" s="180"/>
      <c r="O34476" s="180"/>
    </row>
    <row r="34477" spans="8:15" s="179" customFormat="1" x14ac:dyDescent="0.2">
      <c r="H34477" s="180"/>
      <c r="I34477" s="180"/>
      <c r="L34477" s="181"/>
      <c r="M34477" s="180"/>
      <c r="N34477" s="180"/>
      <c r="O34477" s="180"/>
    </row>
    <row r="34478" spans="8:15" s="179" customFormat="1" x14ac:dyDescent="0.2">
      <c r="H34478" s="180"/>
      <c r="I34478" s="180"/>
      <c r="L34478" s="181"/>
      <c r="M34478" s="180"/>
      <c r="N34478" s="180"/>
      <c r="O34478" s="180"/>
    </row>
    <row r="34479" spans="8:15" s="179" customFormat="1" x14ac:dyDescent="0.2">
      <c r="H34479" s="180"/>
      <c r="I34479" s="180"/>
      <c r="L34479" s="181"/>
      <c r="M34479" s="180"/>
      <c r="N34479" s="180"/>
      <c r="O34479" s="180"/>
    </row>
    <row r="34480" spans="8:15" s="179" customFormat="1" x14ac:dyDescent="0.2">
      <c r="H34480" s="180"/>
      <c r="I34480" s="180"/>
      <c r="L34480" s="181"/>
      <c r="M34480" s="180"/>
      <c r="N34480" s="180"/>
      <c r="O34480" s="180"/>
    </row>
    <row r="34481" spans="8:15" s="179" customFormat="1" x14ac:dyDescent="0.2">
      <c r="H34481" s="180"/>
      <c r="I34481" s="180"/>
      <c r="L34481" s="181"/>
      <c r="M34481" s="180"/>
      <c r="N34481" s="180"/>
      <c r="O34481" s="180"/>
    </row>
    <row r="34482" spans="8:15" s="179" customFormat="1" x14ac:dyDescent="0.2">
      <c r="H34482" s="180"/>
      <c r="I34482" s="180"/>
      <c r="L34482" s="181"/>
      <c r="M34482" s="180"/>
      <c r="N34482" s="180"/>
      <c r="O34482" s="180"/>
    </row>
    <row r="34483" spans="8:15" s="179" customFormat="1" x14ac:dyDescent="0.2">
      <c r="H34483" s="180"/>
      <c r="I34483" s="180"/>
      <c r="L34483" s="181"/>
      <c r="M34483" s="180"/>
      <c r="N34483" s="180"/>
      <c r="O34483" s="180"/>
    </row>
    <row r="34484" spans="8:15" s="179" customFormat="1" x14ac:dyDescent="0.2">
      <c r="H34484" s="180"/>
      <c r="I34484" s="180"/>
      <c r="L34484" s="181"/>
      <c r="M34484" s="180"/>
      <c r="N34484" s="180"/>
      <c r="O34484" s="180"/>
    </row>
    <row r="34485" spans="8:15" s="179" customFormat="1" x14ac:dyDescent="0.2">
      <c r="H34485" s="180"/>
      <c r="I34485" s="180"/>
      <c r="L34485" s="181"/>
      <c r="M34485" s="180"/>
      <c r="N34485" s="180"/>
      <c r="O34485" s="180"/>
    </row>
    <row r="34486" spans="8:15" s="179" customFormat="1" x14ac:dyDescent="0.2">
      <c r="H34486" s="180"/>
      <c r="I34486" s="180"/>
      <c r="L34486" s="181"/>
      <c r="M34486" s="180"/>
      <c r="N34486" s="180"/>
      <c r="O34486" s="180"/>
    </row>
    <row r="34487" spans="8:15" s="179" customFormat="1" x14ac:dyDescent="0.2">
      <c r="H34487" s="180"/>
      <c r="I34487" s="180"/>
      <c r="L34487" s="181"/>
      <c r="M34487" s="180"/>
      <c r="N34487" s="180"/>
      <c r="O34487" s="180"/>
    </row>
    <row r="34488" spans="8:15" s="179" customFormat="1" x14ac:dyDescent="0.2">
      <c r="H34488" s="180"/>
      <c r="I34488" s="180"/>
      <c r="L34488" s="181"/>
      <c r="M34488" s="180"/>
      <c r="N34488" s="180"/>
      <c r="O34488" s="180"/>
    </row>
    <row r="34489" spans="8:15" s="179" customFormat="1" x14ac:dyDescent="0.2">
      <c r="H34489" s="180"/>
      <c r="I34489" s="180"/>
      <c r="L34489" s="181"/>
      <c r="M34489" s="180"/>
      <c r="N34489" s="180"/>
      <c r="O34489" s="180"/>
    </row>
    <row r="34490" spans="8:15" s="179" customFormat="1" x14ac:dyDescent="0.2">
      <c r="H34490" s="180"/>
      <c r="I34490" s="180"/>
      <c r="L34490" s="181"/>
      <c r="M34490" s="180"/>
      <c r="N34490" s="180"/>
      <c r="O34490" s="180"/>
    </row>
    <row r="34491" spans="8:15" s="179" customFormat="1" x14ac:dyDescent="0.2">
      <c r="H34491" s="180"/>
      <c r="I34491" s="180"/>
      <c r="L34491" s="181"/>
      <c r="M34491" s="180"/>
      <c r="N34491" s="180"/>
      <c r="O34491" s="180"/>
    </row>
    <row r="34492" spans="8:15" s="179" customFormat="1" x14ac:dyDescent="0.2">
      <c r="H34492" s="180"/>
      <c r="I34492" s="180"/>
      <c r="L34492" s="181"/>
      <c r="M34492" s="180"/>
      <c r="N34492" s="180"/>
      <c r="O34492" s="180"/>
    </row>
    <row r="34493" spans="8:15" s="179" customFormat="1" x14ac:dyDescent="0.2">
      <c r="H34493" s="180"/>
      <c r="I34493" s="180"/>
      <c r="L34493" s="181"/>
      <c r="M34493" s="180"/>
      <c r="N34493" s="180"/>
      <c r="O34493" s="180"/>
    </row>
    <row r="34494" spans="8:15" s="179" customFormat="1" x14ac:dyDescent="0.2">
      <c r="H34494" s="180"/>
      <c r="I34494" s="180"/>
      <c r="L34494" s="181"/>
      <c r="M34494" s="180"/>
      <c r="N34494" s="180"/>
      <c r="O34494" s="180"/>
    </row>
    <row r="34495" spans="8:15" s="179" customFormat="1" x14ac:dyDescent="0.2">
      <c r="H34495" s="180"/>
      <c r="I34495" s="180"/>
      <c r="L34495" s="181"/>
      <c r="M34495" s="180"/>
      <c r="N34495" s="180"/>
      <c r="O34495" s="180"/>
    </row>
    <row r="34496" spans="8:15" s="179" customFormat="1" x14ac:dyDescent="0.2">
      <c r="H34496" s="180"/>
      <c r="I34496" s="180"/>
      <c r="L34496" s="181"/>
      <c r="M34496" s="180"/>
      <c r="N34496" s="180"/>
      <c r="O34496" s="180"/>
    </row>
    <row r="34497" spans="8:15" s="179" customFormat="1" x14ac:dyDescent="0.2">
      <c r="H34497" s="180"/>
      <c r="I34497" s="180"/>
      <c r="L34497" s="181"/>
      <c r="M34497" s="180"/>
      <c r="N34497" s="180"/>
      <c r="O34497" s="180"/>
    </row>
    <row r="34498" spans="8:15" s="179" customFormat="1" x14ac:dyDescent="0.2">
      <c r="H34498" s="180"/>
      <c r="I34498" s="180"/>
      <c r="L34498" s="181"/>
      <c r="M34498" s="180"/>
      <c r="N34498" s="180"/>
      <c r="O34498" s="180"/>
    </row>
    <row r="34499" spans="8:15" s="179" customFormat="1" x14ac:dyDescent="0.2">
      <c r="H34499" s="180"/>
      <c r="I34499" s="180"/>
      <c r="L34499" s="181"/>
      <c r="M34499" s="180"/>
      <c r="N34499" s="180"/>
      <c r="O34499" s="180"/>
    </row>
    <row r="34500" spans="8:15" s="179" customFormat="1" x14ac:dyDescent="0.2">
      <c r="H34500" s="180"/>
      <c r="I34500" s="180"/>
      <c r="L34500" s="181"/>
      <c r="M34500" s="180"/>
      <c r="N34500" s="180"/>
      <c r="O34500" s="180"/>
    </row>
    <row r="34501" spans="8:15" s="179" customFormat="1" x14ac:dyDescent="0.2">
      <c r="H34501" s="180"/>
      <c r="I34501" s="180"/>
      <c r="L34501" s="181"/>
      <c r="M34501" s="180"/>
      <c r="N34501" s="180"/>
      <c r="O34501" s="180"/>
    </row>
    <row r="34502" spans="8:15" s="179" customFormat="1" x14ac:dyDescent="0.2">
      <c r="H34502" s="180"/>
      <c r="I34502" s="180"/>
      <c r="L34502" s="181"/>
      <c r="M34502" s="180"/>
      <c r="N34502" s="180"/>
      <c r="O34502" s="180"/>
    </row>
    <row r="34503" spans="8:15" s="179" customFormat="1" x14ac:dyDescent="0.2">
      <c r="H34503" s="180"/>
      <c r="I34503" s="180"/>
      <c r="L34503" s="181"/>
      <c r="M34503" s="180"/>
      <c r="N34503" s="180"/>
      <c r="O34503" s="180"/>
    </row>
    <row r="34504" spans="8:15" s="179" customFormat="1" x14ac:dyDescent="0.2">
      <c r="H34504" s="180"/>
      <c r="I34504" s="180"/>
      <c r="L34504" s="181"/>
      <c r="M34504" s="180"/>
      <c r="N34504" s="180"/>
      <c r="O34504" s="180"/>
    </row>
    <row r="34505" spans="8:15" s="179" customFormat="1" x14ac:dyDescent="0.2">
      <c r="H34505" s="180"/>
      <c r="I34505" s="180"/>
      <c r="L34505" s="181"/>
      <c r="M34505" s="180"/>
      <c r="N34505" s="180"/>
      <c r="O34505" s="180"/>
    </row>
    <row r="34506" spans="8:15" s="179" customFormat="1" x14ac:dyDescent="0.2">
      <c r="H34506" s="180"/>
      <c r="I34506" s="180"/>
      <c r="L34506" s="181"/>
      <c r="M34506" s="180"/>
      <c r="N34506" s="180"/>
      <c r="O34506" s="180"/>
    </row>
    <row r="34507" spans="8:15" s="179" customFormat="1" x14ac:dyDescent="0.2">
      <c r="H34507" s="180"/>
      <c r="I34507" s="180"/>
      <c r="L34507" s="181"/>
      <c r="M34507" s="180"/>
      <c r="N34507" s="180"/>
      <c r="O34507" s="180"/>
    </row>
    <row r="34508" spans="8:15" s="179" customFormat="1" x14ac:dyDescent="0.2">
      <c r="H34508" s="180"/>
      <c r="I34508" s="180"/>
      <c r="L34508" s="181"/>
      <c r="M34508" s="180"/>
      <c r="N34508" s="180"/>
      <c r="O34508" s="180"/>
    </row>
    <row r="34509" spans="8:15" s="179" customFormat="1" x14ac:dyDescent="0.2">
      <c r="H34509" s="180"/>
      <c r="I34509" s="180"/>
      <c r="L34509" s="181"/>
      <c r="M34509" s="180"/>
      <c r="N34509" s="180"/>
      <c r="O34509" s="180"/>
    </row>
    <row r="34510" spans="8:15" s="179" customFormat="1" x14ac:dyDescent="0.2">
      <c r="H34510" s="180"/>
      <c r="I34510" s="180"/>
      <c r="L34510" s="181"/>
      <c r="M34510" s="180"/>
      <c r="N34510" s="180"/>
      <c r="O34510" s="180"/>
    </row>
    <row r="34511" spans="8:15" s="179" customFormat="1" x14ac:dyDescent="0.2">
      <c r="H34511" s="180"/>
      <c r="I34511" s="180"/>
      <c r="L34511" s="181"/>
      <c r="M34511" s="180"/>
      <c r="N34511" s="180"/>
      <c r="O34511" s="180"/>
    </row>
    <row r="34512" spans="8:15" s="179" customFormat="1" x14ac:dyDescent="0.2">
      <c r="H34512" s="180"/>
      <c r="I34512" s="180"/>
      <c r="L34512" s="181"/>
      <c r="M34512" s="180"/>
      <c r="N34512" s="180"/>
      <c r="O34512" s="180"/>
    </row>
    <row r="34513" spans="8:15" s="179" customFormat="1" x14ac:dyDescent="0.2">
      <c r="H34513" s="180"/>
      <c r="I34513" s="180"/>
      <c r="L34513" s="181"/>
      <c r="M34513" s="180"/>
      <c r="N34513" s="180"/>
      <c r="O34513" s="180"/>
    </row>
    <row r="34514" spans="8:15" s="179" customFormat="1" x14ac:dyDescent="0.2">
      <c r="H34514" s="180"/>
      <c r="I34514" s="180"/>
      <c r="L34514" s="181"/>
      <c r="M34514" s="180"/>
      <c r="N34514" s="180"/>
      <c r="O34514" s="180"/>
    </row>
    <row r="34515" spans="8:15" s="179" customFormat="1" x14ac:dyDescent="0.2">
      <c r="H34515" s="180"/>
      <c r="I34515" s="180"/>
      <c r="L34515" s="181"/>
      <c r="M34515" s="180"/>
      <c r="N34515" s="180"/>
      <c r="O34515" s="180"/>
    </row>
    <row r="34516" spans="8:15" s="179" customFormat="1" x14ac:dyDescent="0.2">
      <c r="H34516" s="180"/>
      <c r="I34516" s="180"/>
      <c r="L34516" s="181"/>
      <c r="M34516" s="180"/>
      <c r="N34516" s="180"/>
      <c r="O34516" s="180"/>
    </row>
    <row r="34517" spans="8:15" s="179" customFormat="1" x14ac:dyDescent="0.2">
      <c r="H34517" s="180"/>
      <c r="I34517" s="180"/>
      <c r="L34517" s="181"/>
      <c r="M34517" s="180"/>
      <c r="N34517" s="180"/>
      <c r="O34517" s="180"/>
    </row>
    <row r="34518" spans="8:15" s="179" customFormat="1" x14ac:dyDescent="0.2">
      <c r="H34518" s="180"/>
      <c r="I34518" s="180"/>
      <c r="L34518" s="181"/>
      <c r="M34518" s="180"/>
      <c r="N34518" s="180"/>
      <c r="O34518" s="180"/>
    </row>
    <row r="34519" spans="8:15" s="179" customFormat="1" x14ac:dyDescent="0.2">
      <c r="H34519" s="180"/>
      <c r="I34519" s="180"/>
      <c r="L34519" s="181"/>
      <c r="M34519" s="180"/>
      <c r="N34519" s="180"/>
      <c r="O34519" s="180"/>
    </row>
    <row r="34520" spans="8:15" s="179" customFormat="1" x14ac:dyDescent="0.2">
      <c r="H34520" s="180"/>
      <c r="I34520" s="180"/>
      <c r="L34520" s="181"/>
      <c r="M34520" s="180"/>
      <c r="N34520" s="180"/>
      <c r="O34520" s="180"/>
    </row>
    <row r="34521" spans="8:15" s="179" customFormat="1" x14ac:dyDescent="0.2">
      <c r="H34521" s="180"/>
      <c r="I34521" s="180"/>
      <c r="L34521" s="181"/>
      <c r="M34521" s="180"/>
      <c r="N34521" s="180"/>
      <c r="O34521" s="180"/>
    </row>
    <row r="34522" spans="8:15" s="179" customFormat="1" x14ac:dyDescent="0.2">
      <c r="H34522" s="180"/>
      <c r="I34522" s="180"/>
      <c r="L34522" s="181"/>
      <c r="M34522" s="180"/>
      <c r="N34522" s="180"/>
      <c r="O34522" s="180"/>
    </row>
    <row r="34523" spans="8:15" s="179" customFormat="1" x14ac:dyDescent="0.2">
      <c r="H34523" s="180"/>
      <c r="I34523" s="180"/>
      <c r="L34523" s="181"/>
      <c r="M34523" s="180"/>
      <c r="N34523" s="180"/>
      <c r="O34523" s="180"/>
    </row>
    <row r="34524" spans="8:15" s="179" customFormat="1" x14ac:dyDescent="0.2">
      <c r="H34524" s="180"/>
      <c r="I34524" s="180"/>
      <c r="L34524" s="181"/>
      <c r="M34524" s="180"/>
      <c r="N34524" s="180"/>
      <c r="O34524" s="180"/>
    </row>
    <row r="34525" spans="8:15" s="179" customFormat="1" x14ac:dyDescent="0.2">
      <c r="H34525" s="180"/>
      <c r="I34525" s="180"/>
      <c r="L34525" s="181"/>
      <c r="M34525" s="180"/>
      <c r="N34525" s="180"/>
      <c r="O34525" s="180"/>
    </row>
    <row r="34526" spans="8:15" s="179" customFormat="1" x14ac:dyDescent="0.2">
      <c r="H34526" s="180"/>
      <c r="I34526" s="180"/>
      <c r="L34526" s="181"/>
      <c r="M34526" s="180"/>
      <c r="N34526" s="180"/>
      <c r="O34526" s="180"/>
    </row>
    <row r="34527" spans="8:15" s="179" customFormat="1" x14ac:dyDescent="0.2">
      <c r="H34527" s="180"/>
      <c r="I34527" s="180"/>
      <c r="L34527" s="181"/>
      <c r="M34527" s="180"/>
      <c r="N34527" s="180"/>
      <c r="O34527" s="180"/>
    </row>
    <row r="34528" spans="8:15" s="179" customFormat="1" x14ac:dyDescent="0.2">
      <c r="H34528" s="180"/>
      <c r="I34528" s="180"/>
      <c r="L34528" s="181"/>
      <c r="M34528" s="180"/>
      <c r="N34528" s="180"/>
      <c r="O34528" s="180"/>
    </row>
    <row r="34529" spans="8:15" s="179" customFormat="1" x14ac:dyDescent="0.2">
      <c r="H34529" s="180"/>
      <c r="I34529" s="180"/>
      <c r="L34529" s="181"/>
      <c r="M34529" s="180"/>
      <c r="N34529" s="180"/>
      <c r="O34529" s="180"/>
    </row>
    <row r="34530" spans="8:15" s="179" customFormat="1" x14ac:dyDescent="0.2">
      <c r="H34530" s="180"/>
      <c r="I34530" s="180"/>
      <c r="L34530" s="181"/>
      <c r="M34530" s="180"/>
      <c r="N34530" s="180"/>
      <c r="O34530" s="180"/>
    </row>
    <row r="34531" spans="8:15" s="179" customFormat="1" x14ac:dyDescent="0.2">
      <c r="H34531" s="180"/>
      <c r="I34531" s="180"/>
      <c r="L34531" s="181"/>
      <c r="M34531" s="180"/>
      <c r="N34531" s="180"/>
      <c r="O34531" s="180"/>
    </row>
    <row r="34532" spans="8:15" s="179" customFormat="1" x14ac:dyDescent="0.2">
      <c r="H34532" s="180"/>
      <c r="I34532" s="180"/>
      <c r="L34532" s="181"/>
      <c r="M34532" s="180"/>
      <c r="N34532" s="180"/>
      <c r="O34532" s="180"/>
    </row>
    <row r="34533" spans="8:15" s="179" customFormat="1" x14ac:dyDescent="0.2">
      <c r="H34533" s="180"/>
      <c r="I34533" s="180"/>
      <c r="L34533" s="181"/>
      <c r="M34533" s="180"/>
      <c r="N34533" s="180"/>
      <c r="O34533" s="180"/>
    </row>
    <row r="34534" spans="8:15" s="179" customFormat="1" x14ac:dyDescent="0.2">
      <c r="H34534" s="180"/>
      <c r="I34534" s="180"/>
      <c r="L34534" s="181"/>
      <c r="M34534" s="180"/>
      <c r="N34534" s="180"/>
      <c r="O34534" s="180"/>
    </row>
    <row r="34535" spans="8:15" s="179" customFormat="1" x14ac:dyDescent="0.2">
      <c r="H34535" s="180"/>
      <c r="I34535" s="180"/>
      <c r="L34535" s="181"/>
      <c r="M34535" s="180"/>
      <c r="N34535" s="180"/>
      <c r="O34535" s="180"/>
    </row>
    <row r="34536" spans="8:15" s="179" customFormat="1" x14ac:dyDescent="0.2">
      <c r="H34536" s="180"/>
      <c r="I34536" s="180"/>
      <c r="L34536" s="181"/>
      <c r="M34536" s="180"/>
      <c r="N34536" s="180"/>
      <c r="O34536" s="180"/>
    </row>
    <row r="34537" spans="8:15" s="179" customFormat="1" x14ac:dyDescent="0.2">
      <c r="H34537" s="180"/>
      <c r="I34537" s="180"/>
      <c r="L34537" s="181"/>
      <c r="M34537" s="180"/>
      <c r="N34537" s="180"/>
      <c r="O34537" s="180"/>
    </row>
    <row r="34538" spans="8:15" s="179" customFormat="1" x14ac:dyDescent="0.2">
      <c r="H34538" s="180"/>
      <c r="I34538" s="180"/>
      <c r="L34538" s="181"/>
      <c r="M34538" s="180"/>
      <c r="N34538" s="180"/>
      <c r="O34538" s="180"/>
    </row>
    <row r="34539" spans="8:15" s="179" customFormat="1" x14ac:dyDescent="0.2">
      <c r="H34539" s="180"/>
      <c r="I34539" s="180"/>
      <c r="L34539" s="181"/>
      <c r="M34539" s="180"/>
      <c r="N34539" s="180"/>
      <c r="O34539" s="180"/>
    </row>
    <row r="34540" spans="8:15" s="179" customFormat="1" x14ac:dyDescent="0.2">
      <c r="H34540" s="180"/>
      <c r="I34540" s="180"/>
      <c r="L34540" s="181"/>
      <c r="M34540" s="180"/>
      <c r="N34540" s="180"/>
      <c r="O34540" s="180"/>
    </row>
    <row r="34541" spans="8:15" s="179" customFormat="1" x14ac:dyDescent="0.2">
      <c r="H34541" s="180"/>
      <c r="I34541" s="180"/>
      <c r="L34541" s="181"/>
      <c r="M34541" s="180"/>
      <c r="N34541" s="180"/>
      <c r="O34541" s="180"/>
    </row>
    <row r="34542" spans="8:15" s="179" customFormat="1" x14ac:dyDescent="0.2">
      <c r="H34542" s="180"/>
      <c r="I34542" s="180"/>
      <c r="L34542" s="181"/>
      <c r="M34542" s="180"/>
      <c r="N34542" s="180"/>
      <c r="O34542" s="180"/>
    </row>
    <row r="34543" spans="8:15" s="179" customFormat="1" x14ac:dyDescent="0.2">
      <c r="H34543" s="180"/>
      <c r="I34543" s="180"/>
      <c r="L34543" s="181"/>
      <c r="M34543" s="180"/>
      <c r="N34543" s="180"/>
      <c r="O34543" s="180"/>
    </row>
    <row r="34544" spans="8:15" s="179" customFormat="1" x14ac:dyDescent="0.2">
      <c r="H34544" s="180"/>
      <c r="I34544" s="180"/>
      <c r="L34544" s="181"/>
      <c r="M34544" s="180"/>
      <c r="N34544" s="180"/>
      <c r="O34544" s="180"/>
    </row>
    <row r="34545" spans="8:15" s="179" customFormat="1" x14ac:dyDescent="0.2">
      <c r="H34545" s="180"/>
      <c r="I34545" s="180"/>
      <c r="L34545" s="181"/>
      <c r="M34545" s="180"/>
      <c r="N34545" s="180"/>
      <c r="O34545" s="180"/>
    </row>
    <row r="34546" spans="8:15" s="179" customFormat="1" x14ac:dyDescent="0.2">
      <c r="H34546" s="180"/>
      <c r="I34546" s="180"/>
      <c r="L34546" s="181"/>
      <c r="M34546" s="180"/>
      <c r="N34546" s="180"/>
      <c r="O34546" s="180"/>
    </row>
    <row r="34547" spans="8:15" s="179" customFormat="1" x14ac:dyDescent="0.2">
      <c r="H34547" s="180"/>
      <c r="I34547" s="180"/>
      <c r="L34547" s="181"/>
      <c r="M34547" s="180"/>
      <c r="N34547" s="180"/>
      <c r="O34547" s="180"/>
    </row>
    <row r="34548" spans="8:15" s="179" customFormat="1" x14ac:dyDescent="0.2">
      <c r="H34548" s="180"/>
      <c r="I34548" s="180"/>
      <c r="L34548" s="181"/>
      <c r="M34548" s="180"/>
      <c r="N34548" s="180"/>
      <c r="O34548" s="180"/>
    </row>
    <row r="34549" spans="8:15" s="179" customFormat="1" x14ac:dyDescent="0.2">
      <c r="H34549" s="180"/>
      <c r="I34549" s="180"/>
      <c r="L34549" s="181"/>
      <c r="M34549" s="180"/>
      <c r="N34549" s="180"/>
      <c r="O34549" s="180"/>
    </row>
    <row r="34550" spans="8:15" s="179" customFormat="1" x14ac:dyDescent="0.2">
      <c r="H34550" s="180"/>
      <c r="I34550" s="180"/>
      <c r="L34550" s="181"/>
      <c r="M34550" s="180"/>
      <c r="N34550" s="180"/>
      <c r="O34550" s="180"/>
    </row>
    <row r="34551" spans="8:15" s="179" customFormat="1" x14ac:dyDescent="0.2">
      <c r="H34551" s="180"/>
      <c r="I34551" s="180"/>
      <c r="L34551" s="181"/>
      <c r="M34551" s="180"/>
      <c r="N34551" s="180"/>
      <c r="O34551" s="180"/>
    </row>
    <row r="34552" spans="8:15" s="179" customFormat="1" x14ac:dyDescent="0.2">
      <c r="H34552" s="180"/>
      <c r="I34552" s="180"/>
      <c r="L34552" s="181"/>
      <c r="M34552" s="180"/>
      <c r="N34552" s="180"/>
      <c r="O34552" s="180"/>
    </row>
    <row r="34553" spans="8:15" s="179" customFormat="1" x14ac:dyDescent="0.2">
      <c r="H34553" s="180"/>
      <c r="I34553" s="180"/>
      <c r="L34553" s="181"/>
      <c r="M34553" s="180"/>
      <c r="N34553" s="180"/>
      <c r="O34553" s="180"/>
    </row>
    <row r="34554" spans="8:15" s="179" customFormat="1" x14ac:dyDescent="0.2">
      <c r="H34554" s="180"/>
      <c r="I34554" s="180"/>
      <c r="L34554" s="181"/>
      <c r="M34554" s="180"/>
      <c r="N34554" s="180"/>
      <c r="O34554" s="180"/>
    </row>
    <row r="34555" spans="8:15" s="179" customFormat="1" x14ac:dyDescent="0.2">
      <c r="H34555" s="180"/>
      <c r="I34555" s="180"/>
      <c r="L34555" s="181"/>
      <c r="M34555" s="180"/>
      <c r="N34555" s="180"/>
      <c r="O34555" s="180"/>
    </row>
    <row r="34556" spans="8:15" s="179" customFormat="1" x14ac:dyDescent="0.2">
      <c r="H34556" s="180"/>
      <c r="I34556" s="180"/>
      <c r="L34556" s="181"/>
      <c r="M34556" s="180"/>
      <c r="N34556" s="180"/>
      <c r="O34556" s="180"/>
    </row>
    <row r="34557" spans="8:15" s="179" customFormat="1" x14ac:dyDescent="0.2">
      <c r="H34557" s="180"/>
      <c r="I34557" s="180"/>
      <c r="L34557" s="181"/>
      <c r="M34557" s="180"/>
      <c r="N34557" s="180"/>
      <c r="O34557" s="180"/>
    </row>
    <row r="34558" spans="8:15" s="179" customFormat="1" x14ac:dyDescent="0.2">
      <c r="H34558" s="180"/>
      <c r="I34558" s="180"/>
      <c r="L34558" s="181"/>
      <c r="M34558" s="180"/>
      <c r="N34558" s="180"/>
      <c r="O34558" s="180"/>
    </row>
    <row r="34559" spans="8:15" s="179" customFormat="1" x14ac:dyDescent="0.2">
      <c r="H34559" s="180"/>
      <c r="I34559" s="180"/>
      <c r="L34559" s="181"/>
      <c r="M34559" s="180"/>
      <c r="N34559" s="180"/>
      <c r="O34559" s="180"/>
    </row>
    <row r="34560" spans="8:15" s="179" customFormat="1" x14ac:dyDescent="0.2">
      <c r="H34560" s="180"/>
      <c r="I34560" s="180"/>
      <c r="L34560" s="181"/>
      <c r="M34560" s="180"/>
      <c r="N34560" s="180"/>
      <c r="O34560" s="180"/>
    </row>
    <row r="34561" spans="8:15" s="179" customFormat="1" x14ac:dyDescent="0.2">
      <c r="H34561" s="180"/>
      <c r="I34561" s="180"/>
      <c r="L34561" s="181"/>
      <c r="M34561" s="180"/>
      <c r="N34561" s="180"/>
      <c r="O34561" s="180"/>
    </row>
    <row r="34562" spans="8:15" s="179" customFormat="1" x14ac:dyDescent="0.2">
      <c r="H34562" s="180"/>
      <c r="I34562" s="180"/>
      <c r="L34562" s="181"/>
      <c r="M34562" s="180"/>
      <c r="N34562" s="180"/>
      <c r="O34562" s="180"/>
    </row>
    <row r="34563" spans="8:15" s="179" customFormat="1" x14ac:dyDescent="0.2">
      <c r="H34563" s="180"/>
      <c r="I34563" s="180"/>
      <c r="L34563" s="181"/>
      <c r="M34563" s="180"/>
      <c r="N34563" s="180"/>
      <c r="O34563" s="180"/>
    </row>
    <row r="34564" spans="8:15" s="179" customFormat="1" x14ac:dyDescent="0.2">
      <c r="H34564" s="180"/>
      <c r="I34564" s="180"/>
      <c r="L34564" s="181"/>
      <c r="M34564" s="180"/>
      <c r="N34564" s="180"/>
      <c r="O34564" s="180"/>
    </row>
    <row r="34565" spans="8:15" s="179" customFormat="1" x14ac:dyDescent="0.2">
      <c r="H34565" s="180"/>
      <c r="I34565" s="180"/>
      <c r="L34565" s="181"/>
      <c r="M34565" s="180"/>
      <c r="N34565" s="180"/>
      <c r="O34565" s="180"/>
    </row>
    <row r="34566" spans="8:15" s="179" customFormat="1" x14ac:dyDescent="0.2">
      <c r="H34566" s="180"/>
      <c r="I34566" s="180"/>
      <c r="L34566" s="181"/>
      <c r="M34566" s="180"/>
      <c r="N34566" s="180"/>
      <c r="O34566" s="180"/>
    </row>
    <row r="34567" spans="8:15" s="179" customFormat="1" x14ac:dyDescent="0.2">
      <c r="H34567" s="180"/>
      <c r="I34567" s="180"/>
      <c r="L34567" s="181"/>
      <c r="M34567" s="180"/>
      <c r="N34567" s="180"/>
      <c r="O34567" s="180"/>
    </row>
    <row r="34568" spans="8:15" s="179" customFormat="1" x14ac:dyDescent="0.2">
      <c r="H34568" s="180"/>
      <c r="I34568" s="180"/>
      <c r="L34568" s="181"/>
      <c r="M34568" s="180"/>
      <c r="N34568" s="180"/>
      <c r="O34568" s="180"/>
    </row>
    <row r="34569" spans="8:15" s="179" customFormat="1" x14ac:dyDescent="0.2">
      <c r="H34569" s="180"/>
      <c r="I34569" s="180"/>
      <c r="L34569" s="181"/>
      <c r="M34569" s="180"/>
      <c r="N34569" s="180"/>
      <c r="O34569" s="180"/>
    </row>
    <row r="34570" spans="8:15" s="179" customFormat="1" x14ac:dyDescent="0.2">
      <c r="H34570" s="180"/>
      <c r="I34570" s="180"/>
      <c r="L34570" s="181"/>
      <c r="M34570" s="180"/>
      <c r="N34570" s="180"/>
      <c r="O34570" s="180"/>
    </row>
    <row r="34571" spans="8:15" s="179" customFormat="1" x14ac:dyDescent="0.2">
      <c r="H34571" s="180"/>
      <c r="I34571" s="180"/>
      <c r="L34571" s="181"/>
      <c r="M34571" s="180"/>
      <c r="N34571" s="180"/>
      <c r="O34571" s="180"/>
    </row>
    <row r="34572" spans="8:15" s="179" customFormat="1" x14ac:dyDescent="0.2">
      <c r="H34572" s="180"/>
      <c r="I34572" s="180"/>
      <c r="L34572" s="181"/>
      <c r="M34572" s="180"/>
      <c r="N34572" s="180"/>
      <c r="O34572" s="180"/>
    </row>
    <row r="34573" spans="8:15" s="179" customFormat="1" x14ac:dyDescent="0.2">
      <c r="H34573" s="180"/>
      <c r="I34573" s="180"/>
      <c r="L34573" s="181"/>
      <c r="M34573" s="180"/>
      <c r="N34573" s="180"/>
      <c r="O34573" s="180"/>
    </row>
    <row r="34574" spans="8:15" s="179" customFormat="1" x14ac:dyDescent="0.2">
      <c r="H34574" s="180"/>
      <c r="I34574" s="180"/>
      <c r="L34574" s="181"/>
      <c r="M34574" s="180"/>
      <c r="N34574" s="180"/>
      <c r="O34574" s="180"/>
    </row>
    <row r="34575" spans="8:15" s="179" customFormat="1" x14ac:dyDescent="0.2">
      <c r="H34575" s="180"/>
      <c r="I34575" s="180"/>
      <c r="L34575" s="181"/>
      <c r="M34575" s="180"/>
      <c r="N34575" s="180"/>
      <c r="O34575" s="180"/>
    </row>
    <row r="34576" spans="8:15" s="179" customFormat="1" x14ac:dyDescent="0.2">
      <c r="H34576" s="180"/>
      <c r="I34576" s="180"/>
      <c r="L34576" s="181"/>
      <c r="M34576" s="180"/>
      <c r="N34576" s="180"/>
      <c r="O34576" s="180"/>
    </row>
    <row r="34577" spans="8:15" s="179" customFormat="1" x14ac:dyDescent="0.2">
      <c r="H34577" s="180"/>
      <c r="I34577" s="180"/>
      <c r="L34577" s="181"/>
      <c r="M34577" s="180"/>
      <c r="N34577" s="180"/>
      <c r="O34577" s="180"/>
    </row>
    <row r="34578" spans="8:15" s="179" customFormat="1" x14ac:dyDescent="0.2">
      <c r="H34578" s="180"/>
      <c r="I34578" s="180"/>
      <c r="L34578" s="181"/>
      <c r="M34578" s="180"/>
      <c r="N34578" s="180"/>
      <c r="O34578" s="180"/>
    </row>
    <row r="34579" spans="8:15" s="179" customFormat="1" x14ac:dyDescent="0.2">
      <c r="H34579" s="180"/>
      <c r="I34579" s="180"/>
      <c r="L34579" s="181"/>
      <c r="M34579" s="180"/>
      <c r="N34579" s="180"/>
      <c r="O34579" s="180"/>
    </row>
    <row r="34580" spans="8:15" s="179" customFormat="1" x14ac:dyDescent="0.2">
      <c r="H34580" s="180"/>
      <c r="I34580" s="180"/>
      <c r="L34580" s="181"/>
      <c r="M34580" s="180"/>
      <c r="N34580" s="180"/>
      <c r="O34580" s="180"/>
    </row>
    <row r="34581" spans="8:15" s="179" customFormat="1" x14ac:dyDescent="0.2">
      <c r="H34581" s="180"/>
      <c r="I34581" s="180"/>
      <c r="L34581" s="181"/>
      <c r="M34581" s="180"/>
      <c r="N34581" s="180"/>
      <c r="O34581" s="180"/>
    </row>
    <row r="34582" spans="8:15" s="179" customFormat="1" x14ac:dyDescent="0.2">
      <c r="H34582" s="180"/>
      <c r="I34582" s="180"/>
      <c r="L34582" s="181"/>
      <c r="M34582" s="180"/>
      <c r="N34582" s="180"/>
      <c r="O34582" s="180"/>
    </row>
    <row r="34583" spans="8:15" s="179" customFormat="1" x14ac:dyDescent="0.2">
      <c r="H34583" s="180"/>
      <c r="I34583" s="180"/>
      <c r="L34583" s="181"/>
      <c r="M34583" s="180"/>
      <c r="N34583" s="180"/>
      <c r="O34583" s="180"/>
    </row>
    <row r="34584" spans="8:15" s="179" customFormat="1" x14ac:dyDescent="0.2">
      <c r="H34584" s="180"/>
      <c r="I34584" s="180"/>
      <c r="L34584" s="181"/>
      <c r="M34584" s="180"/>
      <c r="N34584" s="180"/>
      <c r="O34584" s="180"/>
    </row>
    <row r="34585" spans="8:15" s="179" customFormat="1" x14ac:dyDescent="0.2">
      <c r="H34585" s="180"/>
      <c r="I34585" s="180"/>
      <c r="L34585" s="181"/>
      <c r="M34585" s="180"/>
      <c r="N34585" s="180"/>
      <c r="O34585" s="180"/>
    </row>
    <row r="34586" spans="8:15" s="179" customFormat="1" x14ac:dyDescent="0.2">
      <c r="H34586" s="180"/>
      <c r="I34586" s="180"/>
      <c r="L34586" s="181"/>
      <c r="M34586" s="180"/>
      <c r="N34586" s="180"/>
      <c r="O34586" s="180"/>
    </row>
    <row r="34587" spans="8:15" s="179" customFormat="1" x14ac:dyDescent="0.2">
      <c r="H34587" s="180"/>
      <c r="I34587" s="180"/>
      <c r="L34587" s="181"/>
      <c r="M34587" s="180"/>
      <c r="N34587" s="180"/>
      <c r="O34587" s="180"/>
    </row>
    <row r="34588" spans="8:15" s="179" customFormat="1" x14ac:dyDescent="0.2">
      <c r="H34588" s="180"/>
      <c r="I34588" s="180"/>
      <c r="L34588" s="181"/>
      <c r="M34588" s="180"/>
      <c r="N34588" s="180"/>
      <c r="O34588" s="180"/>
    </row>
    <row r="34589" spans="8:15" s="179" customFormat="1" x14ac:dyDescent="0.2">
      <c r="H34589" s="180"/>
      <c r="I34589" s="180"/>
      <c r="L34589" s="181"/>
      <c r="M34589" s="180"/>
      <c r="N34589" s="180"/>
      <c r="O34589" s="180"/>
    </row>
    <row r="34590" spans="8:15" s="179" customFormat="1" x14ac:dyDescent="0.2">
      <c r="H34590" s="180"/>
      <c r="I34590" s="180"/>
      <c r="L34590" s="181"/>
      <c r="M34590" s="180"/>
      <c r="N34590" s="180"/>
      <c r="O34590" s="180"/>
    </row>
    <row r="34591" spans="8:15" s="179" customFormat="1" x14ac:dyDescent="0.2">
      <c r="H34591" s="180"/>
      <c r="I34591" s="180"/>
      <c r="L34591" s="181"/>
      <c r="M34591" s="180"/>
      <c r="N34591" s="180"/>
      <c r="O34591" s="180"/>
    </row>
    <row r="34592" spans="8:15" s="179" customFormat="1" x14ac:dyDescent="0.2">
      <c r="H34592" s="180"/>
      <c r="I34592" s="180"/>
      <c r="L34592" s="181"/>
      <c r="M34592" s="180"/>
      <c r="N34592" s="180"/>
      <c r="O34592" s="180"/>
    </row>
    <row r="34593" spans="8:15" s="179" customFormat="1" x14ac:dyDescent="0.2">
      <c r="H34593" s="180"/>
      <c r="I34593" s="180"/>
      <c r="L34593" s="181"/>
      <c r="M34593" s="180"/>
      <c r="N34593" s="180"/>
      <c r="O34593" s="180"/>
    </row>
    <row r="34594" spans="8:15" s="179" customFormat="1" x14ac:dyDescent="0.2">
      <c r="H34594" s="180"/>
      <c r="I34594" s="180"/>
      <c r="L34594" s="181"/>
      <c r="M34594" s="180"/>
      <c r="N34594" s="180"/>
      <c r="O34594" s="180"/>
    </row>
    <row r="34595" spans="8:15" s="179" customFormat="1" x14ac:dyDescent="0.2">
      <c r="H34595" s="180"/>
      <c r="I34595" s="180"/>
      <c r="L34595" s="181"/>
      <c r="M34595" s="180"/>
      <c r="N34595" s="180"/>
      <c r="O34595" s="180"/>
    </row>
    <row r="34596" spans="8:15" s="179" customFormat="1" x14ac:dyDescent="0.2">
      <c r="H34596" s="180"/>
      <c r="I34596" s="180"/>
      <c r="L34596" s="181"/>
      <c r="M34596" s="180"/>
      <c r="N34596" s="180"/>
      <c r="O34596" s="180"/>
    </row>
    <row r="34597" spans="8:15" s="179" customFormat="1" x14ac:dyDescent="0.2">
      <c r="H34597" s="180"/>
      <c r="I34597" s="180"/>
      <c r="L34597" s="181"/>
      <c r="M34597" s="180"/>
      <c r="N34597" s="180"/>
      <c r="O34597" s="180"/>
    </row>
    <row r="34598" spans="8:15" s="179" customFormat="1" x14ac:dyDescent="0.2">
      <c r="H34598" s="180"/>
      <c r="I34598" s="180"/>
      <c r="L34598" s="181"/>
      <c r="M34598" s="180"/>
      <c r="N34598" s="180"/>
      <c r="O34598" s="180"/>
    </row>
    <row r="34599" spans="8:15" s="179" customFormat="1" x14ac:dyDescent="0.2">
      <c r="H34599" s="180"/>
      <c r="I34599" s="180"/>
      <c r="L34599" s="181"/>
      <c r="M34599" s="180"/>
      <c r="N34599" s="180"/>
      <c r="O34599" s="180"/>
    </row>
    <row r="34600" spans="8:15" s="179" customFormat="1" x14ac:dyDescent="0.2">
      <c r="H34600" s="180"/>
      <c r="I34600" s="180"/>
      <c r="L34600" s="181"/>
      <c r="M34600" s="180"/>
      <c r="N34600" s="180"/>
      <c r="O34600" s="180"/>
    </row>
    <row r="34601" spans="8:15" s="179" customFormat="1" x14ac:dyDescent="0.2">
      <c r="H34601" s="180"/>
      <c r="I34601" s="180"/>
      <c r="L34601" s="181"/>
      <c r="M34601" s="180"/>
      <c r="N34601" s="180"/>
      <c r="O34601" s="180"/>
    </row>
    <row r="34602" spans="8:15" s="179" customFormat="1" x14ac:dyDescent="0.2">
      <c r="H34602" s="180"/>
      <c r="I34602" s="180"/>
      <c r="L34602" s="181"/>
      <c r="M34602" s="180"/>
      <c r="N34602" s="180"/>
      <c r="O34602" s="180"/>
    </row>
    <row r="34603" spans="8:15" s="179" customFormat="1" x14ac:dyDescent="0.2">
      <c r="H34603" s="180"/>
      <c r="I34603" s="180"/>
      <c r="L34603" s="181"/>
      <c r="M34603" s="180"/>
      <c r="N34603" s="180"/>
      <c r="O34603" s="180"/>
    </row>
    <row r="34604" spans="8:15" s="179" customFormat="1" x14ac:dyDescent="0.2">
      <c r="H34604" s="180"/>
      <c r="I34604" s="180"/>
      <c r="L34604" s="181"/>
      <c r="M34604" s="180"/>
      <c r="N34604" s="180"/>
      <c r="O34604" s="180"/>
    </row>
    <row r="34605" spans="8:15" s="179" customFormat="1" x14ac:dyDescent="0.2">
      <c r="H34605" s="180"/>
      <c r="I34605" s="180"/>
      <c r="L34605" s="181"/>
      <c r="M34605" s="180"/>
      <c r="N34605" s="180"/>
      <c r="O34605" s="180"/>
    </row>
    <row r="34606" spans="8:15" s="179" customFormat="1" x14ac:dyDescent="0.2">
      <c r="H34606" s="180"/>
      <c r="I34606" s="180"/>
      <c r="L34606" s="181"/>
      <c r="M34606" s="180"/>
      <c r="N34606" s="180"/>
      <c r="O34606" s="180"/>
    </row>
    <row r="34607" spans="8:15" s="179" customFormat="1" x14ac:dyDescent="0.2">
      <c r="H34607" s="180"/>
      <c r="I34607" s="180"/>
      <c r="L34607" s="181"/>
      <c r="M34607" s="180"/>
      <c r="N34607" s="180"/>
      <c r="O34607" s="180"/>
    </row>
    <row r="34608" spans="8:15" s="179" customFormat="1" x14ac:dyDescent="0.2">
      <c r="H34608" s="180"/>
      <c r="I34608" s="180"/>
      <c r="L34608" s="181"/>
      <c r="M34608" s="180"/>
      <c r="N34608" s="180"/>
      <c r="O34608" s="180"/>
    </row>
    <row r="34609" spans="8:15" s="179" customFormat="1" x14ac:dyDescent="0.2">
      <c r="H34609" s="180"/>
      <c r="I34609" s="180"/>
      <c r="L34609" s="181"/>
      <c r="M34609" s="180"/>
      <c r="N34609" s="180"/>
      <c r="O34609" s="180"/>
    </row>
    <row r="34610" spans="8:15" s="179" customFormat="1" x14ac:dyDescent="0.2">
      <c r="H34610" s="180"/>
      <c r="I34610" s="180"/>
      <c r="L34610" s="181"/>
      <c r="M34610" s="180"/>
      <c r="N34610" s="180"/>
      <c r="O34610" s="180"/>
    </row>
    <row r="34611" spans="8:15" s="179" customFormat="1" x14ac:dyDescent="0.2">
      <c r="H34611" s="180"/>
      <c r="I34611" s="180"/>
      <c r="L34611" s="181"/>
      <c r="M34611" s="180"/>
      <c r="N34611" s="180"/>
      <c r="O34611" s="180"/>
    </row>
    <row r="34612" spans="8:15" s="179" customFormat="1" x14ac:dyDescent="0.2">
      <c r="H34612" s="180"/>
      <c r="I34612" s="180"/>
      <c r="L34612" s="181"/>
      <c r="M34612" s="180"/>
      <c r="N34612" s="180"/>
      <c r="O34612" s="180"/>
    </row>
    <row r="34613" spans="8:15" s="179" customFormat="1" x14ac:dyDescent="0.2">
      <c r="H34613" s="180"/>
      <c r="I34613" s="180"/>
      <c r="L34613" s="181"/>
      <c r="M34613" s="180"/>
      <c r="N34613" s="180"/>
      <c r="O34613" s="180"/>
    </row>
    <row r="34614" spans="8:15" s="179" customFormat="1" x14ac:dyDescent="0.2">
      <c r="H34614" s="180"/>
      <c r="I34614" s="180"/>
      <c r="L34614" s="181"/>
      <c r="M34614" s="180"/>
      <c r="N34614" s="180"/>
      <c r="O34614" s="180"/>
    </row>
    <row r="34615" spans="8:15" s="179" customFormat="1" x14ac:dyDescent="0.2">
      <c r="H34615" s="180"/>
      <c r="I34615" s="180"/>
      <c r="L34615" s="181"/>
      <c r="M34615" s="180"/>
      <c r="N34615" s="180"/>
      <c r="O34615" s="180"/>
    </row>
    <row r="34616" spans="8:15" s="179" customFormat="1" x14ac:dyDescent="0.2">
      <c r="H34616" s="180"/>
      <c r="I34616" s="180"/>
      <c r="L34616" s="181"/>
      <c r="M34616" s="180"/>
      <c r="N34616" s="180"/>
      <c r="O34616" s="180"/>
    </row>
    <row r="34617" spans="8:15" s="179" customFormat="1" x14ac:dyDescent="0.2">
      <c r="H34617" s="180"/>
      <c r="I34617" s="180"/>
      <c r="L34617" s="181"/>
      <c r="M34617" s="180"/>
      <c r="N34617" s="180"/>
      <c r="O34617" s="180"/>
    </row>
    <row r="34618" spans="8:15" s="179" customFormat="1" x14ac:dyDescent="0.2">
      <c r="H34618" s="180"/>
      <c r="I34618" s="180"/>
      <c r="L34618" s="181"/>
      <c r="M34618" s="180"/>
      <c r="N34618" s="180"/>
      <c r="O34618" s="180"/>
    </row>
    <row r="34619" spans="8:15" s="179" customFormat="1" x14ac:dyDescent="0.2">
      <c r="H34619" s="180"/>
      <c r="I34619" s="180"/>
      <c r="L34619" s="181"/>
      <c r="M34619" s="180"/>
      <c r="N34619" s="180"/>
      <c r="O34619" s="180"/>
    </row>
    <row r="34620" spans="8:15" s="179" customFormat="1" x14ac:dyDescent="0.2">
      <c r="H34620" s="180"/>
      <c r="I34620" s="180"/>
      <c r="L34620" s="181"/>
      <c r="M34620" s="180"/>
      <c r="N34620" s="180"/>
      <c r="O34620" s="180"/>
    </row>
    <row r="34621" spans="8:15" s="179" customFormat="1" x14ac:dyDescent="0.2">
      <c r="H34621" s="180"/>
      <c r="I34621" s="180"/>
      <c r="L34621" s="181"/>
      <c r="M34621" s="180"/>
      <c r="N34621" s="180"/>
      <c r="O34621" s="180"/>
    </row>
    <row r="34622" spans="8:15" s="179" customFormat="1" x14ac:dyDescent="0.2">
      <c r="H34622" s="180"/>
      <c r="I34622" s="180"/>
      <c r="L34622" s="181"/>
      <c r="M34622" s="180"/>
      <c r="N34622" s="180"/>
      <c r="O34622" s="180"/>
    </row>
    <row r="34623" spans="8:15" s="179" customFormat="1" x14ac:dyDescent="0.2">
      <c r="H34623" s="180"/>
      <c r="I34623" s="180"/>
      <c r="L34623" s="181"/>
      <c r="M34623" s="180"/>
      <c r="N34623" s="180"/>
      <c r="O34623" s="180"/>
    </row>
    <row r="34624" spans="8:15" s="179" customFormat="1" x14ac:dyDescent="0.2">
      <c r="H34624" s="180"/>
      <c r="I34624" s="180"/>
      <c r="L34624" s="181"/>
      <c r="M34624" s="180"/>
      <c r="N34624" s="180"/>
      <c r="O34624" s="180"/>
    </row>
    <row r="34625" spans="8:15" s="179" customFormat="1" x14ac:dyDescent="0.2">
      <c r="H34625" s="180"/>
      <c r="I34625" s="180"/>
      <c r="L34625" s="181"/>
      <c r="M34625" s="180"/>
      <c r="N34625" s="180"/>
      <c r="O34625" s="180"/>
    </row>
    <row r="34626" spans="8:15" s="179" customFormat="1" x14ac:dyDescent="0.2">
      <c r="H34626" s="180"/>
      <c r="I34626" s="180"/>
      <c r="L34626" s="181"/>
      <c r="M34626" s="180"/>
      <c r="N34626" s="180"/>
      <c r="O34626" s="180"/>
    </row>
    <row r="34627" spans="8:15" s="179" customFormat="1" x14ac:dyDescent="0.2">
      <c r="H34627" s="180"/>
      <c r="I34627" s="180"/>
      <c r="L34627" s="181"/>
      <c r="M34627" s="180"/>
      <c r="N34627" s="180"/>
      <c r="O34627" s="180"/>
    </row>
    <row r="34628" spans="8:15" s="179" customFormat="1" x14ac:dyDescent="0.2">
      <c r="H34628" s="180"/>
      <c r="I34628" s="180"/>
      <c r="L34628" s="181"/>
      <c r="M34628" s="180"/>
      <c r="N34628" s="180"/>
      <c r="O34628" s="180"/>
    </row>
    <row r="34629" spans="8:15" s="179" customFormat="1" x14ac:dyDescent="0.2">
      <c r="H34629" s="180"/>
      <c r="I34629" s="180"/>
      <c r="L34629" s="181"/>
      <c r="M34629" s="180"/>
      <c r="N34629" s="180"/>
      <c r="O34629" s="180"/>
    </row>
    <row r="34630" spans="8:15" s="179" customFormat="1" x14ac:dyDescent="0.2">
      <c r="H34630" s="180"/>
      <c r="I34630" s="180"/>
      <c r="L34630" s="181"/>
      <c r="M34630" s="180"/>
      <c r="N34630" s="180"/>
      <c r="O34630" s="180"/>
    </row>
    <row r="34631" spans="8:15" s="179" customFormat="1" x14ac:dyDescent="0.2">
      <c r="H34631" s="180"/>
      <c r="I34631" s="180"/>
      <c r="L34631" s="181"/>
      <c r="M34631" s="180"/>
      <c r="N34631" s="180"/>
      <c r="O34631" s="180"/>
    </row>
    <row r="34632" spans="8:15" s="179" customFormat="1" x14ac:dyDescent="0.2">
      <c r="H34632" s="180"/>
      <c r="I34632" s="180"/>
      <c r="L34632" s="181"/>
      <c r="M34632" s="180"/>
      <c r="N34632" s="180"/>
      <c r="O34632" s="180"/>
    </row>
    <row r="34633" spans="8:15" s="179" customFormat="1" x14ac:dyDescent="0.2">
      <c r="H34633" s="180"/>
      <c r="I34633" s="180"/>
      <c r="L34633" s="181"/>
      <c r="M34633" s="180"/>
      <c r="N34633" s="180"/>
      <c r="O34633" s="180"/>
    </row>
    <row r="34634" spans="8:15" s="179" customFormat="1" x14ac:dyDescent="0.2">
      <c r="H34634" s="180"/>
      <c r="I34634" s="180"/>
      <c r="L34634" s="181"/>
      <c r="M34634" s="180"/>
      <c r="N34634" s="180"/>
      <c r="O34634" s="180"/>
    </row>
    <row r="34635" spans="8:15" s="179" customFormat="1" x14ac:dyDescent="0.2">
      <c r="H34635" s="180"/>
      <c r="I34635" s="180"/>
      <c r="L34635" s="181"/>
      <c r="M34635" s="180"/>
      <c r="N34635" s="180"/>
      <c r="O34635" s="180"/>
    </row>
    <row r="34636" spans="8:15" s="179" customFormat="1" x14ac:dyDescent="0.2">
      <c r="H34636" s="180"/>
      <c r="I34636" s="180"/>
      <c r="L34636" s="181"/>
      <c r="M34636" s="180"/>
      <c r="N34636" s="180"/>
      <c r="O34636" s="180"/>
    </row>
    <row r="34637" spans="8:15" s="179" customFormat="1" x14ac:dyDescent="0.2">
      <c r="H34637" s="180"/>
      <c r="I34637" s="180"/>
      <c r="L34637" s="181"/>
      <c r="M34637" s="180"/>
      <c r="N34637" s="180"/>
      <c r="O34637" s="180"/>
    </row>
    <row r="34638" spans="8:15" s="179" customFormat="1" x14ac:dyDescent="0.2">
      <c r="H34638" s="180"/>
      <c r="I34638" s="180"/>
      <c r="L34638" s="181"/>
      <c r="M34638" s="180"/>
      <c r="N34638" s="180"/>
      <c r="O34638" s="180"/>
    </row>
    <row r="34639" spans="8:15" s="179" customFormat="1" x14ac:dyDescent="0.2">
      <c r="H34639" s="180"/>
      <c r="I34639" s="180"/>
      <c r="L34639" s="181"/>
      <c r="M34639" s="180"/>
      <c r="N34639" s="180"/>
      <c r="O34639" s="180"/>
    </row>
    <row r="34640" spans="8:15" s="179" customFormat="1" x14ac:dyDescent="0.2">
      <c r="H34640" s="180"/>
      <c r="I34640" s="180"/>
      <c r="L34640" s="181"/>
      <c r="M34640" s="180"/>
      <c r="N34640" s="180"/>
      <c r="O34640" s="180"/>
    </row>
    <row r="34641" spans="8:15" s="179" customFormat="1" x14ac:dyDescent="0.2">
      <c r="H34641" s="180"/>
      <c r="I34641" s="180"/>
      <c r="L34641" s="181"/>
      <c r="M34641" s="180"/>
      <c r="N34641" s="180"/>
      <c r="O34641" s="180"/>
    </row>
    <row r="34642" spans="8:15" s="179" customFormat="1" x14ac:dyDescent="0.2">
      <c r="H34642" s="180"/>
      <c r="I34642" s="180"/>
      <c r="L34642" s="181"/>
      <c r="M34642" s="180"/>
      <c r="N34642" s="180"/>
      <c r="O34642" s="180"/>
    </row>
    <row r="34643" spans="8:15" s="179" customFormat="1" x14ac:dyDescent="0.2">
      <c r="H34643" s="180"/>
      <c r="I34643" s="180"/>
      <c r="L34643" s="181"/>
      <c r="M34643" s="180"/>
      <c r="N34643" s="180"/>
      <c r="O34643" s="180"/>
    </row>
    <row r="34644" spans="8:15" s="179" customFormat="1" x14ac:dyDescent="0.2">
      <c r="H34644" s="180"/>
      <c r="I34644" s="180"/>
      <c r="L34644" s="181"/>
      <c r="M34644" s="180"/>
      <c r="N34644" s="180"/>
      <c r="O34644" s="180"/>
    </row>
    <row r="34645" spans="8:15" s="179" customFormat="1" x14ac:dyDescent="0.2">
      <c r="H34645" s="180"/>
      <c r="I34645" s="180"/>
      <c r="L34645" s="181"/>
      <c r="M34645" s="180"/>
      <c r="N34645" s="180"/>
      <c r="O34645" s="180"/>
    </row>
    <row r="34646" spans="8:15" s="179" customFormat="1" x14ac:dyDescent="0.2">
      <c r="H34646" s="180"/>
      <c r="I34646" s="180"/>
      <c r="L34646" s="181"/>
      <c r="M34646" s="180"/>
      <c r="N34646" s="180"/>
      <c r="O34646" s="180"/>
    </row>
    <row r="34647" spans="8:15" s="179" customFormat="1" x14ac:dyDescent="0.2">
      <c r="H34647" s="180"/>
      <c r="I34647" s="180"/>
      <c r="L34647" s="181"/>
      <c r="M34647" s="180"/>
      <c r="N34647" s="180"/>
      <c r="O34647" s="180"/>
    </row>
    <row r="34648" spans="8:15" s="179" customFormat="1" x14ac:dyDescent="0.2">
      <c r="H34648" s="180"/>
      <c r="I34648" s="180"/>
      <c r="L34648" s="181"/>
      <c r="M34648" s="180"/>
      <c r="N34648" s="180"/>
      <c r="O34648" s="180"/>
    </row>
    <row r="34649" spans="8:15" s="179" customFormat="1" x14ac:dyDescent="0.2">
      <c r="H34649" s="180"/>
      <c r="I34649" s="180"/>
      <c r="L34649" s="181"/>
      <c r="M34649" s="180"/>
      <c r="N34649" s="180"/>
      <c r="O34649" s="180"/>
    </row>
    <row r="34650" spans="8:15" s="179" customFormat="1" x14ac:dyDescent="0.2">
      <c r="H34650" s="180"/>
      <c r="I34650" s="180"/>
      <c r="L34650" s="181"/>
      <c r="M34650" s="180"/>
      <c r="N34650" s="180"/>
      <c r="O34650" s="180"/>
    </row>
    <row r="34651" spans="8:15" s="179" customFormat="1" x14ac:dyDescent="0.2">
      <c r="H34651" s="180"/>
      <c r="I34651" s="180"/>
      <c r="L34651" s="181"/>
      <c r="M34651" s="180"/>
      <c r="N34651" s="180"/>
      <c r="O34651" s="180"/>
    </row>
    <row r="34652" spans="8:15" s="179" customFormat="1" x14ac:dyDescent="0.2">
      <c r="H34652" s="180"/>
      <c r="I34652" s="180"/>
      <c r="L34652" s="181"/>
      <c r="M34652" s="180"/>
      <c r="N34652" s="180"/>
      <c r="O34652" s="180"/>
    </row>
    <row r="34653" spans="8:15" s="179" customFormat="1" x14ac:dyDescent="0.2">
      <c r="H34653" s="180"/>
      <c r="I34653" s="180"/>
      <c r="L34653" s="181"/>
      <c r="M34653" s="180"/>
      <c r="N34653" s="180"/>
      <c r="O34653" s="180"/>
    </row>
    <row r="34654" spans="8:15" s="179" customFormat="1" x14ac:dyDescent="0.2">
      <c r="H34654" s="180"/>
      <c r="I34654" s="180"/>
      <c r="L34654" s="181"/>
      <c r="M34654" s="180"/>
      <c r="N34654" s="180"/>
      <c r="O34654" s="180"/>
    </row>
    <row r="34655" spans="8:15" s="179" customFormat="1" x14ac:dyDescent="0.2">
      <c r="H34655" s="180"/>
      <c r="I34655" s="180"/>
      <c r="L34655" s="181"/>
      <c r="M34655" s="180"/>
      <c r="N34655" s="180"/>
      <c r="O34655" s="180"/>
    </row>
    <row r="34656" spans="8:15" s="179" customFormat="1" x14ac:dyDescent="0.2">
      <c r="H34656" s="180"/>
      <c r="I34656" s="180"/>
      <c r="L34656" s="181"/>
      <c r="M34656" s="180"/>
      <c r="N34656" s="180"/>
      <c r="O34656" s="180"/>
    </row>
    <row r="34657" spans="8:15" s="179" customFormat="1" x14ac:dyDescent="0.2">
      <c r="H34657" s="180"/>
      <c r="I34657" s="180"/>
      <c r="L34657" s="181"/>
      <c r="M34657" s="180"/>
      <c r="N34657" s="180"/>
      <c r="O34657" s="180"/>
    </row>
    <row r="34658" spans="8:15" s="179" customFormat="1" x14ac:dyDescent="0.2">
      <c r="H34658" s="180"/>
      <c r="I34658" s="180"/>
      <c r="L34658" s="181"/>
      <c r="M34658" s="180"/>
      <c r="N34658" s="180"/>
      <c r="O34658" s="180"/>
    </row>
    <row r="34659" spans="8:15" s="179" customFormat="1" x14ac:dyDescent="0.2">
      <c r="H34659" s="180"/>
      <c r="I34659" s="180"/>
      <c r="L34659" s="181"/>
      <c r="M34659" s="180"/>
      <c r="N34659" s="180"/>
      <c r="O34659" s="180"/>
    </row>
    <row r="34660" spans="8:15" s="179" customFormat="1" x14ac:dyDescent="0.2">
      <c r="H34660" s="180"/>
      <c r="I34660" s="180"/>
      <c r="L34660" s="181"/>
      <c r="M34660" s="180"/>
      <c r="N34660" s="180"/>
      <c r="O34660" s="180"/>
    </row>
    <row r="34661" spans="8:15" s="179" customFormat="1" x14ac:dyDescent="0.2">
      <c r="H34661" s="180"/>
      <c r="I34661" s="180"/>
      <c r="L34661" s="181"/>
      <c r="M34661" s="180"/>
      <c r="N34661" s="180"/>
      <c r="O34661" s="180"/>
    </row>
    <row r="34662" spans="8:15" s="179" customFormat="1" x14ac:dyDescent="0.2">
      <c r="H34662" s="180"/>
      <c r="I34662" s="180"/>
      <c r="L34662" s="181"/>
      <c r="M34662" s="180"/>
      <c r="N34662" s="180"/>
      <c r="O34662" s="180"/>
    </row>
    <row r="34663" spans="8:15" s="179" customFormat="1" x14ac:dyDescent="0.2">
      <c r="H34663" s="180"/>
      <c r="I34663" s="180"/>
      <c r="L34663" s="181"/>
      <c r="M34663" s="180"/>
      <c r="N34663" s="180"/>
      <c r="O34663" s="180"/>
    </row>
    <row r="34664" spans="8:15" s="179" customFormat="1" x14ac:dyDescent="0.2">
      <c r="H34664" s="180"/>
      <c r="I34664" s="180"/>
      <c r="L34664" s="181"/>
      <c r="M34664" s="180"/>
      <c r="N34664" s="180"/>
      <c r="O34664" s="180"/>
    </row>
    <row r="34665" spans="8:15" s="179" customFormat="1" x14ac:dyDescent="0.2">
      <c r="H34665" s="180"/>
      <c r="I34665" s="180"/>
      <c r="L34665" s="181"/>
      <c r="M34665" s="180"/>
      <c r="N34665" s="180"/>
      <c r="O34665" s="180"/>
    </row>
    <row r="34666" spans="8:15" s="179" customFormat="1" x14ac:dyDescent="0.2">
      <c r="H34666" s="180"/>
      <c r="I34666" s="180"/>
      <c r="L34666" s="181"/>
      <c r="M34666" s="180"/>
      <c r="N34666" s="180"/>
      <c r="O34666" s="180"/>
    </row>
    <row r="34667" spans="8:15" s="179" customFormat="1" x14ac:dyDescent="0.2">
      <c r="H34667" s="180"/>
      <c r="I34667" s="180"/>
      <c r="L34667" s="181"/>
      <c r="M34667" s="180"/>
      <c r="N34667" s="180"/>
      <c r="O34667" s="180"/>
    </row>
    <row r="34668" spans="8:15" s="179" customFormat="1" x14ac:dyDescent="0.2">
      <c r="H34668" s="180"/>
      <c r="I34668" s="180"/>
      <c r="L34668" s="181"/>
      <c r="M34668" s="180"/>
      <c r="N34668" s="180"/>
      <c r="O34668" s="180"/>
    </row>
    <row r="34669" spans="8:15" s="179" customFormat="1" x14ac:dyDescent="0.2">
      <c r="H34669" s="180"/>
      <c r="I34669" s="180"/>
      <c r="L34669" s="181"/>
      <c r="M34669" s="180"/>
      <c r="N34669" s="180"/>
      <c r="O34669" s="180"/>
    </row>
    <row r="34670" spans="8:15" s="179" customFormat="1" x14ac:dyDescent="0.2">
      <c r="H34670" s="180"/>
      <c r="I34670" s="180"/>
      <c r="L34670" s="181"/>
      <c r="M34670" s="180"/>
      <c r="N34670" s="180"/>
      <c r="O34670" s="180"/>
    </row>
    <row r="34671" spans="8:15" s="179" customFormat="1" x14ac:dyDescent="0.2">
      <c r="H34671" s="180"/>
      <c r="I34671" s="180"/>
      <c r="L34671" s="181"/>
      <c r="M34671" s="180"/>
      <c r="N34671" s="180"/>
      <c r="O34671" s="180"/>
    </row>
    <row r="34672" spans="8:15" s="179" customFormat="1" x14ac:dyDescent="0.2">
      <c r="H34672" s="180"/>
      <c r="I34672" s="180"/>
      <c r="L34672" s="181"/>
      <c r="M34672" s="180"/>
      <c r="N34672" s="180"/>
      <c r="O34672" s="180"/>
    </row>
    <row r="34673" spans="8:15" s="179" customFormat="1" x14ac:dyDescent="0.2">
      <c r="H34673" s="180"/>
      <c r="I34673" s="180"/>
      <c r="L34673" s="181"/>
      <c r="M34673" s="180"/>
      <c r="N34673" s="180"/>
      <c r="O34673" s="180"/>
    </row>
    <row r="34674" spans="8:15" s="179" customFormat="1" x14ac:dyDescent="0.2">
      <c r="H34674" s="180"/>
      <c r="I34674" s="180"/>
      <c r="L34674" s="181"/>
      <c r="M34674" s="180"/>
      <c r="N34674" s="180"/>
      <c r="O34674" s="180"/>
    </row>
    <row r="34675" spans="8:15" s="179" customFormat="1" x14ac:dyDescent="0.2">
      <c r="H34675" s="180"/>
      <c r="I34675" s="180"/>
      <c r="L34675" s="181"/>
      <c r="M34675" s="180"/>
      <c r="N34675" s="180"/>
      <c r="O34675" s="180"/>
    </row>
    <row r="34676" spans="8:15" s="179" customFormat="1" x14ac:dyDescent="0.2">
      <c r="H34676" s="180"/>
      <c r="I34676" s="180"/>
      <c r="L34676" s="181"/>
      <c r="M34676" s="180"/>
      <c r="N34676" s="180"/>
      <c r="O34676" s="180"/>
    </row>
    <row r="34677" spans="8:15" s="179" customFormat="1" x14ac:dyDescent="0.2">
      <c r="H34677" s="180"/>
      <c r="I34677" s="180"/>
      <c r="L34677" s="181"/>
      <c r="M34677" s="180"/>
      <c r="N34677" s="180"/>
      <c r="O34677" s="180"/>
    </row>
    <row r="34678" spans="8:15" s="179" customFormat="1" x14ac:dyDescent="0.2">
      <c r="H34678" s="180"/>
      <c r="I34678" s="180"/>
      <c r="L34678" s="181"/>
      <c r="M34678" s="180"/>
      <c r="N34678" s="180"/>
      <c r="O34678" s="180"/>
    </row>
    <row r="34679" spans="8:15" s="179" customFormat="1" x14ac:dyDescent="0.2">
      <c r="H34679" s="180"/>
      <c r="I34679" s="180"/>
      <c r="L34679" s="181"/>
      <c r="M34679" s="180"/>
      <c r="N34679" s="180"/>
      <c r="O34679" s="180"/>
    </row>
    <row r="34680" spans="8:15" s="179" customFormat="1" x14ac:dyDescent="0.2">
      <c r="H34680" s="180"/>
      <c r="I34680" s="180"/>
      <c r="L34680" s="181"/>
      <c r="M34680" s="180"/>
      <c r="N34680" s="180"/>
      <c r="O34680" s="180"/>
    </row>
    <row r="34681" spans="8:15" s="179" customFormat="1" x14ac:dyDescent="0.2">
      <c r="H34681" s="180"/>
      <c r="I34681" s="180"/>
      <c r="L34681" s="181"/>
      <c r="M34681" s="180"/>
      <c r="N34681" s="180"/>
      <c r="O34681" s="180"/>
    </row>
    <row r="34682" spans="8:15" s="179" customFormat="1" x14ac:dyDescent="0.2">
      <c r="H34682" s="180"/>
      <c r="I34682" s="180"/>
      <c r="L34682" s="181"/>
      <c r="M34682" s="180"/>
      <c r="N34682" s="180"/>
      <c r="O34682" s="180"/>
    </row>
    <row r="34683" spans="8:15" s="179" customFormat="1" x14ac:dyDescent="0.2">
      <c r="H34683" s="180"/>
      <c r="I34683" s="180"/>
      <c r="L34683" s="181"/>
      <c r="M34683" s="180"/>
      <c r="N34683" s="180"/>
      <c r="O34683" s="180"/>
    </row>
    <row r="34684" spans="8:15" s="179" customFormat="1" x14ac:dyDescent="0.2">
      <c r="H34684" s="180"/>
      <c r="I34684" s="180"/>
      <c r="L34684" s="181"/>
      <c r="M34684" s="180"/>
      <c r="N34684" s="180"/>
      <c r="O34684" s="180"/>
    </row>
    <row r="34685" spans="8:15" s="179" customFormat="1" x14ac:dyDescent="0.2">
      <c r="H34685" s="180"/>
      <c r="I34685" s="180"/>
      <c r="L34685" s="181"/>
      <c r="M34685" s="180"/>
      <c r="N34685" s="180"/>
      <c r="O34685" s="180"/>
    </row>
    <row r="34686" spans="8:15" s="179" customFormat="1" x14ac:dyDescent="0.2">
      <c r="H34686" s="180"/>
      <c r="I34686" s="180"/>
      <c r="L34686" s="181"/>
      <c r="M34686" s="180"/>
      <c r="N34686" s="180"/>
      <c r="O34686" s="180"/>
    </row>
    <row r="34687" spans="8:15" s="179" customFormat="1" x14ac:dyDescent="0.2">
      <c r="H34687" s="180"/>
      <c r="I34687" s="180"/>
      <c r="L34687" s="181"/>
      <c r="M34687" s="180"/>
      <c r="N34687" s="180"/>
      <c r="O34687" s="180"/>
    </row>
    <row r="34688" spans="8:15" s="179" customFormat="1" x14ac:dyDescent="0.2">
      <c r="H34688" s="180"/>
      <c r="I34688" s="180"/>
      <c r="L34688" s="181"/>
      <c r="M34688" s="180"/>
      <c r="N34688" s="180"/>
      <c r="O34688" s="180"/>
    </row>
    <row r="34689" spans="8:15" s="179" customFormat="1" x14ac:dyDescent="0.2">
      <c r="H34689" s="180"/>
      <c r="I34689" s="180"/>
      <c r="L34689" s="181"/>
      <c r="M34689" s="180"/>
      <c r="N34689" s="180"/>
      <c r="O34689" s="180"/>
    </row>
    <row r="34690" spans="8:15" s="179" customFormat="1" x14ac:dyDescent="0.2">
      <c r="H34690" s="180"/>
      <c r="I34690" s="180"/>
      <c r="L34690" s="181"/>
      <c r="M34690" s="180"/>
      <c r="N34690" s="180"/>
      <c r="O34690" s="180"/>
    </row>
    <row r="34691" spans="8:15" s="179" customFormat="1" x14ac:dyDescent="0.2">
      <c r="H34691" s="180"/>
      <c r="I34691" s="180"/>
      <c r="L34691" s="181"/>
      <c r="M34691" s="180"/>
      <c r="N34691" s="180"/>
      <c r="O34691" s="180"/>
    </row>
    <row r="34692" spans="8:15" s="179" customFormat="1" x14ac:dyDescent="0.2">
      <c r="H34692" s="180"/>
      <c r="I34692" s="180"/>
      <c r="L34692" s="181"/>
      <c r="M34692" s="180"/>
      <c r="N34692" s="180"/>
      <c r="O34692" s="180"/>
    </row>
    <row r="34693" spans="8:15" s="179" customFormat="1" x14ac:dyDescent="0.2">
      <c r="H34693" s="180"/>
      <c r="I34693" s="180"/>
      <c r="L34693" s="181"/>
      <c r="M34693" s="180"/>
      <c r="N34693" s="180"/>
      <c r="O34693" s="180"/>
    </row>
    <row r="34694" spans="8:15" s="179" customFormat="1" x14ac:dyDescent="0.2">
      <c r="H34694" s="180"/>
      <c r="I34694" s="180"/>
      <c r="L34694" s="181"/>
      <c r="M34694" s="180"/>
      <c r="N34694" s="180"/>
      <c r="O34694" s="180"/>
    </row>
    <row r="34695" spans="8:15" s="179" customFormat="1" x14ac:dyDescent="0.2">
      <c r="H34695" s="180"/>
      <c r="I34695" s="180"/>
      <c r="L34695" s="181"/>
      <c r="M34695" s="180"/>
      <c r="N34695" s="180"/>
      <c r="O34695" s="180"/>
    </row>
    <row r="34696" spans="8:15" s="179" customFormat="1" x14ac:dyDescent="0.2">
      <c r="H34696" s="180"/>
      <c r="I34696" s="180"/>
      <c r="L34696" s="181"/>
      <c r="M34696" s="180"/>
      <c r="N34696" s="180"/>
      <c r="O34696" s="180"/>
    </row>
    <row r="34697" spans="8:15" s="179" customFormat="1" x14ac:dyDescent="0.2">
      <c r="H34697" s="180"/>
      <c r="I34697" s="180"/>
      <c r="L34697" s="181"/>
      <c r="M34697" s="180"/>
      <c r="N34697" s="180"/>
      <c r="O34697" s="180"/>
    </row>
    <row r="34698" spans="8:15" s="179" customFormat="1" x14ac:dyDescent="0.2">
      <c r="H34698" s="180"/>
      <c r="I34698" s="180"/>
      <c r="L34698" s="181"/>
      <c r="M34698" s="180"/>
      <c r="N34698" s="180"/>
      <c r="O34698" s="180"/>
    </row>
    <row r="34699" spans="8:15" s="179" customFormat="1" x14ac:dyDescent="0.2">
      <c r="H34699" s="180"/>
      <c r="I34699" s="180"/>
      <c r="L34699" s="181"/>
      <c r="M34699" s="180"/>
      <c r="N34699" s="180"/>
      <c r="O34699" s="180"/>
    </row>
    <row r="34700" spans="8:15" s="179" customFormat="1" x14ac:dyDescent="0.2">
      <c r="H34700" s="180"/>
      <c r="I34700" s="180"/>
      <c r="L34700" s="181"/>
      <c r="M34700" s="180"/>
      <c r="N34700" s="180"/>
      <c r="O34700" s="180"/>
    </row>
    <row r="34701" spans="8:15" s="179" customFormat="1" x14ac:dyDescent="0.2">
      <c r="H34701" s="180"/>
      <c r="I34701" s="180"/>
      <c r="L34701" s="181"/>
      <c r="M34701" s="180"/>
      <c r="N34701" s="180"/>
      <c r="O34701" s="180"/>
    </row>
    <row r="34702" spans="8:15" s="179" customFormat="1" x14ac:dyDescent="0.2">
      <c r="H34702" s="180"/>
      <c r="I34702" s="180"/>
      <c r="L34702" s="181"/>
      <c r="M34702" s="180"/>
      <c r="N34702" s="180"/>
      <c r="O34702" s="180"/>
    </row>
    <row r="34703" spans="8:15" s="179" customFormat="1" x14ac:dyDescent="0.2">
      <c r="H34703" s="180"/>
      <c r="I34703" s="180"/>
      <c r="L34703" s="181"/>
      <c r="M34703" s="180"/>
      <c r="N34703" s="180"/>
      <c r="O34703" s="180"/>
    </row>
    <row r="34704" spans="8:15" s="179" customFormat="1" x14ac:dyDescent="0.2">
      <c r="H34704" s="180"/>
      <c r="I34704" s="180"/>
      <c r="L34704" s="181"/>
      <c r="M34704" s="180"/>
      <c r="N34704" s="180"/>
      <c r="O34704" s="180"/>
    </row>
    <row r="34705" spans="8:15" s="179" customFormat="1" x14ac:dyDescent="0.2">
      <c r="H34705" s="180"/>
      <c r="I34705" s="180"/>
      <c r="L34705" s="181"/>
      <c r="M34705" s="180"/>
      <c r="N34705" s="180"/>
      <c r="O34705" s="180"/>
    </row>
    <row r="34706" spans="8:15" s="179" customFormat="1" x14ac:dyDescent="0.2">
      <c r="H34706" s="180"/>
      <c r="I34706" s="180"/>
      <c r="L34706" s="181"/>
      <c r="M34706" s="180"/>
      <c r="N34706" s="180"/>
      <c r="O34706" s="180"/>
    </row>
    <row r="34707" spans="8:15" s="179" customFormat="1" x14ac:dyDescent="0.2">
      <c r="H34707" s="180"/>
      <c r="I34707" s="180"/>
      <c r="L34707" s="181"/>
      <c r="M34707" s="180"/>
      <c r="N34707" s="180"/>
      <c r="O34707" s="180"/>
    </row>
    <row r="34708" spans="8:15" s="179" customFormat="1" x14ac:dyDescent="0.2">
      <c r="H34708" s="180"/>
      <c r="I34708" s="180"/>
      <c r="L34708" s="181"/>
      <c r="M34708" s="180"/>
      <c r="N34708" s="180"/>
      <c r="O34708" s="180"/>
    </row>
    <row r="34709" spans="8:15" s="179" customFormat="1" x14ac:dyDescent="0.2">
      <c r="H34709" s="180"/>
      <c r="I34709" s="180"/>
      <c r="L34709" s="181"/>
      <c r="M34709" s="180"/>
      <c r="N34709" s="180"/>
      <c r="O34709" s="180"/>
    </row>
    <row r="34710" spans="8:15" s="179" customFormat="1" x14ac:dyDescent="0.2">
      <c r="H34710" s="180"/>
      <c r="I34710" s="180"/>
      <c r="L34710" s="181"/>
      <c r="M34710" s="180"/>
      <c r="N34710" s="180"/>
      <c r="O34710" s="180"/>
    </row>
    <row r="34711" spans="8:15" s="179" customFormat="1" x14ac:dyDescent="0.2">
      <c r="H34711" s="180"/>
      <c r="I34711" s="180"/>
      <c r="L34711" s="181"/>
      <c r="M34711" s="180"/>
      <c r="N34711" s="180"/>
      <c r="O34711" s="180"/>
    </row>
    <row r="34712" spans="8:15" s="179" customFormat="1" x14ac:dyDescent="0.2">
      <c r="H34712" s="180"/>
      <c r="I34712" s="180"/>
      <c r="L34712" s="181"/>
      <c r="M34712" s="180"/>
      <c r="N34712" s="180"/>
      <c r="O34712" s="180"/>
    </row>
    <row r="34713" spans="8:15" s="179" customFormat="1" x14ac:dyDescent="0.2">
      <c r="H34713" s="180"/>
      <c r="I34713" s="180"/>
      <c r="L34713" s="181"/>
      <c r="M34713" s="180"/>
      <c r="N34713" s="180"/>
      <c r="O34713" s="180"/>
    </row>
    <row r="34714" spans="8:15" s="179" customFormat="1" x14ac:dyDescent="0.2">
      <c r="H34714" s="180"/>
      <c r="I34714" s="180"/>
      <c r="L34714" s="181"/>
      <c r="M34714" s="180"/>
      <c r="N34714" s="180"/>
      <c r="O34714" s="180"/>
    </row>
    <row r="34715" spans="8:15" s="179" customFormat="1" x14ac:dyDescent="0.2">
      <c r="H34715" s="180"/>
      <c r="I34715" s="180"/>
      <c r="L34715" s="181"/>
      <c r="M34715" s="180"/>
      <c r="N34715" s="180"/>
      <c r="O34715" s="180"/>
    </row>
    <row r="34716" spans="8:15" s="179" customFormat="1" x14ac:dyDescent="0.2">
      <c r="H34716" s="180"/>
      <c r="I34716" s="180"/>
      <c r="L34716" s="181"/>
      <c r="M34716" s="180"/>
      <c r="N34716" s="180"/>
      <c r="O34716" s="180"/>
    </row>
    <row r="34717" spans="8:15" s="179" customFormat="1" x14ac:dyDescent="0.2">
      <c r="H34717" s="180"/>
      <c r="I34717" s="180"/>
      <c r="L34717" s="181"/>
      <c r="M34717" s="180"/>
      <c r="N34717" s="180"/>
      <c r="O34717" s="180"/>
    </row>
    <row r="34718" spans="8:15" s="179" customFormat="1" x14ac:dyDescent="0.2">
      <c r="H34718" s="180"/>
      <c r="I34718" s="180"/>
      <c r="L34718" s="181"/>
      <c r="M34718" s="180"/>
      <c r="N34718" s="180"/>
      <c r="O34718" s="180"/>
    </row>
    <row r="34719" spans="8:15" s="179" customFormat="1" x14ac:dyDescent="0.2">
      <c r="H34719" s="180"/>
      <c r="I34719" s="180"/>
      <c r="L34719" s="181"/>
      <c r="M34719" s="180"/>
      <c r="N34719" s="180"/>
      <c r="O34719" s="180"/>
    </row>
    <row r="34720" spans="8:15" s="179" customFormat="1" x14ac:dyDescent="0.2">
      <c r="H34720" s="180"/>
      <c r="I34720" s="180"/>
      <c r="L34720" s="181"/>
      <c r="M34720" s="180"/>
      <c r="N34720" s="180"/>
      <c r="O34720" s="180"/>
    </row>
    <row r="34721" spans="8:15" s="179" customFormat="1" x14ac:dyDescent="0.2">
      <c r="H34721" s="180"/>
      <c r="I34721" s="180"/>
      <c r="L34721" s="181"/>
      <c r="M34721" s="180"/>
      <c r="N34721" s="180"/>
      <c r="O34721" s="180"/>
    </row>
    <row r="34722" spans="8:15" s="179" customFormat="1" x14ac:dyDescent="0.2">
      <c r="H34722" s="180"/>
      <c r="I34722" s="180"/>
      <c r="L34722" s="181"/>
      <c r="M34722" s="180"/>
      <c r="N34722" s="180"/>
      <c r="O34722" s="180"/>
    </row>
    <row r="34723" spans="8:15" s="179" customFormat="1" x14ac:dyDescent="0.2">
      <c r="H34723" s="180"/>
      <c r="I34723" s="180"/>
      <c r="L34723" s="181"/>
      <c r="M34723" s="180"/>
      <c r="N34723" s="180"/>
      <c r="O34723" s="180"/>
    </row>
    <row r="34724" spans="8:15" s="179" customFormat="1" x14ac:dyDescent="0.2">
      <c r="H34724" s="180"/>
      <c r="I34724" s="180"/>
      <c r="L34724" s="181"/>
      <c r="M34724" s="180"/>
      <c r="N34724" s="180"/>
      <c r="O34724" s="180"/>
    </row>
    <row r="34725" spans="8:15" s="179" customFormat="1" x14ac:dyDescent="0.2">
      <c r="H34725" s="180"/>
      <c r="I34725" s="180"/>
      <c r="L34725" s="181"/>
      <c r="M34725" s="180"/>
      <c r="N34725" s="180"/>
      <c r="O34725" s="180"/>
    </row>
    <row r="34726" spans="8:15" s="179" customFormat="1" x14ac:dyDescent="0.2">
      <c r="H34726" s="180"/>
      <c r="I34726" s="180"/>
      <c r="L34726" s="181"/>
      <c r="M34726" s="180"/>
      <c r="N34726" s="180"/>
      <c r="O34726" s="180"/>
    </row>
    <row r="34727" spans="8:15" s="179" customFormat="1" x14ac:dyDescent="0.2">
      <c r="H34727" s="180"/>
      <c r="I34727" s="180"/>
      <c r="L34727" s="181"/>
      <c r="M34727" s="180"/>
      <c r="N34727" s="180"/>
      <c r="O34727" s="180"/>
    </row>
    <row r="34728" spans="8:15" s="179" customFormat="1" x14ac:dyDescent="0.2">
      <c r="H34728" s="180"/>
      <c r="I34728" s="180"/>
      <c r="L34728" s="181"/>
      <c r="M34728" s="180"/>
      <c r="N34728" s="180"/>
      <c r="O34728" s="180"/>
    </row>
    <row r="34729" spans="8:15" s="179" customFormat="1" x14ac:dyDescent="0.2">
      <c r="H34729" s="180"/>
      <c r="I34729" s="180"/>
      <c r="L34729" s="181"/>
      <c r="M34729" s="180"/>
      <c r="N34729" s="180"/>
      <c r="O34729" s="180"/>
    </row>
    <row r="34730" spans="8:15" s="179" customFormat="1" x14ac:dyDescent="0.2">
      <c r="H34730" s="180"/>
      <c r="I34730" s="180"/>
      <c r="L34730" s="181"/>
      <c r="M34730" s="180"/>
      <c r="N34730" s="180"/>
      <c r="O34730" s="180"/>
    </row>
    <row r="34731" spans="8:15" s="179" customFormat="1" x14ac:dyDescent="0.2">
      <c r="H34731" s="180"/>
      <c r="I34731" s="180"/>
      <c r="L34731" s="181"/>
      <c r="M34731" s="180"/>
      <c r="N34731" s="180"/>
      <c r="O34731" s="180"/>
    </row>
    <row r="34732" spans="8:15" s="179" customFormat="1" x14ac:dyDescent="0.2">
      <c r="H34732" s="180"/>
      <c r="I34732" s="180"/>
      <c r="L34732" s="181"/>
      <c r="M34732" s="180"/>
      <c r="N34732" s="180"/>
      <c r="O34732" s="180"/>
    </row>
    <row r="34733" spans="8:15" s="179" customFormat="1" x14ac:dyDescent="0.2">
      <c r="H34733" s="180"/>
      <c r="I34733" s="180"/>
      <c r="L34733" s="181"/>
      <c r="M34733" s="180"/>
      <c r="N34733" s="180"/>
      <c r="O34733" s="180"/>
    </row>
    <row r="34734" spans="8:15" s="179" customFormat="1" x14ac:dyDescent="0.2">
      <c r="H34734" s="180"/>
      <c r="I34734" s="180"/>
      <c r="L34734" s="181"/>
      <c r="M34734" s="180"/>
      <c r="N34734" s="180"/>
      <c r="O34734" s="180"/>
    </row>
    <row r="34735" spans="8:15" s="179" customFormat="1" x14ac:dyDescent="0.2">
      <c r="H34735" s="180"/>
      <c r="I34735" s="180"/>
      <c r="L34735" s="181"/>
      <c r="M34735" s="180"/>
      <c r="N34735" s="180"/>
      <c r="O34735" s="180"/>
    </row>
    <row r="34736" spans="8:15" s="179" customFormat="1" x14ac:dyDescent="0.2">
      <c r="H34736" s="180"/>
      <c r="I34736" s="180"/>
      <c r="L34736" s="181"/>
      <c r="M34736" s="180"/>
      <c r="N34736" s="180"/>
      <c r="O34736" s="180"/>
    </row>
    <row r="34737" spans="8:15" s="179" customFormat="1" x14ac:dyDescent="0.2">
      <c r="H34737" s="180"/>
      <c r="I34737" s="180"/>
      <c r="L34737" s="181"/>
      <c r="M34737" s="180"/>
      <c r="N34737" s="180"/>
      <c r="O34737" s="180"/>
    </row>
    <row r="34738" spans="8:15" s="179" customFormat="1" x14ac:dyDescent="0.2">
      <c r="H34738" s="180"/>
      <c r="I34738" s="180"/>
      <c r="L34738" s="181"/>
      <c r="M34738" s="180"/>
      <c r="N34738" s="180"/>
      <c r="O34738" s="180"/>
    </row>
    <row r="34739" spans="8:15" s="179" customFormat="1" x14ac:dyDescent="0.2">
      <c r="H34739" s="180"/>
      <c r="I34739" s="180"/>
      <c r="L34739" s="181"/>
      <c r="M34739" s="180"/>
      <c r="N34739" s="180"/>
      <c r="O34739" s="180"/>
    </row>
    <row r="34740" spans="8:15" s="179" customFormat="1" x14ac:dyDescent="0.2">
      <c r="H34740" s="180"/>
      <c r="I34740" s="180"/>
      <c r="L34740" s="181"/>
      <c r="M34740" s="180"/>
      <c r="N34740" s="180"/>
      <c r="O34740" s="180"/>
    </row>
    <row r="34741" spans="8:15" s="179" customFormat="1" x14ac:dyDescent="0.2">
      <c r="H34741" s="180"/>
      <c r="I34741" s="180"/>
      <c r="L34741" s="181"/>
      <c r="M34741" s="180"/>
      <c r="N34741" s="180"/>
      <c r="O34741" s="180"/>
    </row>
    <row r="34742" spans="8:15" s="179" customFormat="1" x14ac:dyDescent="0.2">
      <c r="H34742" s="180"/>
      <c r="I34742" s="180"/>
      <c r="L34742" s="181"/>
      <c r="M34742" s="180"/>
      <c r="N34742" s="180"/>
      <c r="O34742" s="180"/>
    </row>
    <row r="34743" spans="8:15" s="179" customFormat="1" x14ac:dyDescent="0.2">
      <c r="H34743" s="180"/>
      <c r="I34743" s="180"/>
      <c r="L34743" s="181"/>
      <c r="M34743" s="180"/>
      <c r="N34743" s="180"/>
      <c r="O34743" s="180"/>
    </row>
    <row r="34744" spans="8:15" s="179" customFormat="1" x14ac:dyDescent="0.2">
      <c r="H34744" s="180"/>
      <c r="I34744" s="180"/>
      <c r="L34744" s="181"/>
      <c r="M34744" s="180"/>
      <c r="N34744" s="180"/>
      <c r="O34744" s="180"/>
    </row>
    <row r="34745" spans="8:15" s="179" customFormat="1" x14ac:dyDescent="0.2">
      <c r="H34745" s="180"/>
      <c r="I34745" s="180"/>
      <c r="L34745" s="181"/>
      <c r="M34745" s="180"/>
      <c r="N34745" s="180"/>
      <c r="O34745" s="180"/>
    </row>
    <row r="34746" spans="8:15" s="179" customFormat="1" x14ac:dyDescent="0.2">
      <c r="H34746" s="180"/>
      <c r="I34746" s="180"/>
      <c r="L34746" s="181"/>
      <c r="M34746" s="180"/>
      <c r="N34746" s="180"/>
      <c r="O34746" s="180"/>
    </row>
    <row r="34747" spans="8:15" s="179" customFormat="1" x14ac:dyDescent="0.2">
      <c r="H34747" s="180"/>
      <c r="I34747" s="180"/>
      <c r="L34747" s="181"/>
      <c r="M34747" s="180"/>
      <c r="N34747" s="180"/>
      <c r="O34747" s="180"/>
    </row>
    <row r="34748" spans="8:15" s="179" customFormat="1" x14ac:dyDescent="0.2">
      <c r="H34748" s="180"/>
      <c r="I34748" s="180"/>
      <c r="L34748" s="181"/>
      <c r="M34748" s="180"/>
      <c r="N34748" s="180"/>
      <c r="O34748" s="180"/>
    </row>
    <row r="34749" spans="8:15" s="179" customFormat="1" x14ac:dyDescent="0.2">
      <c r="H34749" s="180"/>
      <c r="I34749" s="180"/>
      <c r="L34749" s="181"/>
      <c r="M34749" s="180"/>
      <c r="N34749" s="180"/>
      <c r="O34749" s="180"/>
    </row>
    <row r="34750" spans="8:15" s="179" customFormat="1" x14ac:dyDescent="0.2">
      <c r="H34750" s="180"/>
      <c r="I34750" s="180"/>
      <c r="L34750" s="181"/>
      <c r="M34750" s="180"/>
      <c r="N34750" s="180"/>
      <c r="O34750" s="180"/>
    </row>
    <row r="34751" spans="8:15" s="179" customFormat="1" x14ac:dyDescent="0.2">
      <c r="H34751" s="180"/>
      <c r="I34751" s="180"/>
      <c r="L34751" s="181"/>
      <c r="M34751" s="180"/>
      <c r="N34751" s="180"/>
      <c r="O34751" s="180"/>
    </row>
    <row r="34752" spans="8:15" s="179" customFormat="1" x14ac:dyDescent="0.2">
      <c r="H34752" s="180"/>
      <c r="I34752" s="180"/>
      <c r="L34752" s="181"/>
      <c r="M34752" s="180"/>
      <c r="N34752" s="180"/>
      <c r="O34752" s="180"/>
    </row>
    <row r="34753" spans="8:15" s="179" customFormat="1" x14ac:dyDescent="0.2">
      <c r="H34753" s="180"/>
      <c r="I34753" s="180"/>
      <c r="L34753" s="181"/>
      <c r="M34753" s="180"/>
      <c r="N34753" s="180"/>
      <c r="O34753" s="180"/>
    </row>
    <row r="34754" spans="8:15" s="179" customFormat="1" x14ac:dyDescent="0.2">
      <c r="H34754" s="180"/>
      <c r="I34754" s="180"/>
      <c r="L34754" s="181"/>
      <c r="M34754" s="180"/>
      <c r="N34754" s="180"/>
      <c r="O34754" s="180"/>
    </row>
    <row r="34755" spans="8:15" s="179" customFormat="1" x14ac:dyDescent="0.2">
      <c r="H34755" s="180"/>
      <c r="I34755" s="180"/>
      <c r="L34755" s="181"/>
      <c r="M34755" s="180"/>
      <c r="N34755" s="180"/>
      <c r="O34755" s="180"/>
    </row>
    <row r="34756" spans="8:15" s="179" customFormat="1" x14ac:dyDescent="0.2">
      <c r="H34756" s="180"/>
      <c r="I34756" s="180"/>
      <c r="L34756" s="181"/>
      <c r="M34756" s="180"/>
      <c r="N34756" s="180"/>
      <c r="O34756" s="180"/>
    </row>
    <row r="34757" spans="8:15" s="179" customFormat="1" x14ac:dyDescent="0.2">
      <c r="H34757" s="180"/>
      <c r="I34757" s="180"/>
      <c r="L34757" s="181"/>
      <c r="M34757" s="180"/>
      <c r="N34757" s="180"/>
      <c r="O34757" s="180"/>
    </row>
    <row r="34758" spans="8:15" s="179" customFormat="1" x14ac:dyDescent="0.2">
      <c r="H34758" s="180"/>
      <c r="I34758" s="180"/>
      <c r="L34758" s="181"/>
      <c r="M34758" s="180"/>
      <c r="N34758" s="180"/>
      <c r="O34758" s="180"/>
    </row>
    <row r="34759" spans="8:15" s="179" customFormat="1" x14ac:dyDescent="0.2">
      <c r="H34759" s="180"/>
      <c r="I34759" s="180"/>
      <c r="L34759" s="181"/>
      <c r="M34759" s="180"/>
      <c r="N34759" s="180"/>
      <c r="O34759" s="180"/>
    </row>
    <row r="34760" spans="8:15" s="179" customFormat="1" x14ac:dyDescent="0.2">
      <c r="H34760" s="180"/>
      <c r="I34760" s="180"/>
      <c r="L34760" s="181"/>
      <c r="M34760" s="180"/>
      <c r="N34760" s="180"/>
      <c r="O34760" s="180"/>
    </row>
    <row r="34761" spans="8:15" s="179" customFormat="1" x14ac:dyDescent="0.2">
      <c r="H34761" s="180"/>
      <c r="I34761" s="180"/>
      <c r="L34761" s="181"/>
      <c r="M34761" s="180"/>
      <c r="N34761" s="180"/>
      <c r="O34761" s="180"/>
    </row>
    <row r="34762" spans="8:15" s="179" customFormat="1" x14ac:dyDescent="0.2">
      <c r="H34762" s="180"/>
      <c r="I34762" s="180"/>
      <c r="L34762" s="181"/>
      <c r="M34762" s="180"/>
      <c r="N34762" s="180"/>
      <c r="O34762" s="180"/>
    </row>
    <row r="34763" spans="8:15" s="179" customFormat="1" x14ac:dyDescent="0.2">
      <c r="H34763" s="180"/>
      <c r="I34763" s="180"/>
      <c r="L34763" s="181"/>
      <c r="M34763" s="180"/>
      <c r="N34763" s="180"/>
      <c r="O34763" s="180"/>
    </row>
    <row r="34764" spans="8:15" s="179" customFormat="1" x14ac:dyDescent="0.2">
      <c r="H34764" s="180"/>
      <c r="I34764" s="180"/>
      <c r="L34764" s="181"/>
      <c r="M34764" s="180"/>
      <c r="N34764" s="180"/>
      <c r="O34764" s="180"/>
    </row>
    <row r="34765" spans="8:15" s="179" customFormat="1" x14ac:dyDescent="0.2">
      <c r="H34765" s="180"/>
      <c r="I34765" s="180"/>
      <c r="L34765" s="181"/>
      <c r="M34765" s="180"/>
      <c r="N34765" s="180"/>
      <c r="O34765" s="180"/>
    </row>
    <row r="34766" spans="8:15" s="179" customFormat="1" x14ac:dyDescent="0.2">
      <c r="H34766" s="180"/>
      <c r="I34766" s="180"/>
      <c r="L34766" s="181"/>
      <c r="M34766" s="180"/>
      <c r="N34766" s="180"/>
      <c r="O34766" s="180"/>
    </row>
    <row r="34767" spans="8:15" s="179" customFormat="1" x14ac:dyDescent="0.2">
      <c r="H34767" s="180"/>
      <c r="I34767" s="180"/>
      <c r="L34767" s="181"/>
      <c r="M34767" s="180"/>
      <c r="N34767" s="180"/>
      <c r="O34767" s="180"/>
    </row>
    <row r="34768" spans="8:15" s="179" customFormat="1" x14ac:dyDescent="0.2">
      <c r="H34768" s="180"/>
      <c r="I34768" s="180"/>
      <c r="L34768" s="181"/>
      <c r="M34768" s="180"/>
      <c r="N34768" s="180"/>
      <c r="O34768" s="180"/>
    </row>
    <row r="34769" spans="8:15" s="179" customFormat="1" x14ac:dyDescent="0.2">
      <c r="H34769" s="180"/>
      <c r="I34769" s="180"/>
      <c r="L34769" s="181"/>
      <c r="M34769" s="180"/>
      <c r="N34769" s="180"/>
      <c r="O34769" s="180"/>
    </row>
    <row r="34770" spans="8:15" s="179" customFormat="1" x14ac:dyDescent="0.2">
      <c r="H34770" s="180"/>
      <c r="I34770" s="180"/>
      <c r="L34770" s="181"/>
      <c r="M34770" s="180"/>
      <c r="N34770" s="180"/>
      <c r="O34770" s="180"/>
    </row>
    <row r="34771" spans="8:15" s="179" customFormat="1" x14ac:dyDescent="0.2">
      <c r="H34771" s="180"/>
      <c r="I34771" s="180"/>
      <c r="L34771" s="181"/>
      <c r="M34771" s="180"/>
      <c r="N34771" s="180"/>
      <c r="O34771" s="180"/>
    </row>
    <row r="34772" spans="8:15" s="179" customFormat="1" x14ac:dyDescent="0.2">
      <c r="H34772" s="180"/>
      <c r="I34772" s="180"/>
      <c r="L34772" s="181"/>
      <c r="M34772" s="180"/>
      <c r="N34772" s="180"/>
      <c r="O34772" s="180"/>
    </row>
    <row r="34773" spans="8:15" s="179" customFormat="1" x14ac:dyDescent="0.2">
      <c r="H34773" s="180"/>
      <c r="I34773" s="180"/>
      <c r="L34773" s="181"/>
      <c r="M34773" s="180"/>
      <c r="N34773" s="180"/>
      <c r="O34773" s="180"/>
    </row>
    <row r="34774" spans="8:15" s="179" customFormat="1" x14ac:dyDescent="0.2">
      <c r="H34774" s="180"/>
      <c r="I34774" s="180"/>
      <c r="L34774" s="181"/>
      <c r="M34774" s="180"/>
      <c r="N34774" s="180"/>
      <c r="O34774" s="180"/>
    </row>
    <row r="34775" spans="8:15" s="179" customFormat="1" x14ac:dyDescent="0.2">
      <c r="H34775" s="180"/>
      <c r="I34775" s="180"/>
      <c r="L34775" s="181"/>
      <c r="M34775" s="180"/>
      <c r="N34775" s="180"/>
      <c r="O34775" s="180"/>
    </row>
    <row r="34776" spans="8:15" s="179" customFormat="1" x14ac:dyDescent="0.2">
      <c r="H34776" s="180"/>
      <c r="I34776" s="180"/>
      <c r="L34776" s="181"/>
      <c r="M34776" s="180"/>
      <c r="N34776" s="180"/>
      <c r="O34776" s="180"/>
    </row>
    <row r="34777" spans="8:15" s="179" customFormat="1" x14ac:dyDescent="0.2">
      <c r="H34777" s="180"/>
      <c r="I34777" s="180"/>
      <c r="L34777" s="181"/>
      <c r="M34777" s="180"/>
      <c r="N34777" s="180"/>
      <c r="O34777" s="180"/>
    </row>
    <row r="34778" spans="8:15" s="179" customFormat="1" x14ac:dyDescent="0.2">
      <c r="H34778" s="180"/>
      <c r="I34778" s="180"/>
      <c r="L34778" s="181"/>
      <c r="M34778" s="180"/>
      <c r="N34778" s="180"/>
      <c r="O34778" s="180"/>
    </row>
    <row r="34779" spans="8:15" s="179" customFormat="1" x14ac:dyDescent="0.2">
      <c r="H34779" s="180"/>
      <c r="I34779" s="180"/>
      <c r="L34779" s="181"/>
      <c r="M34779" s="180"/>
      <c r="N34779" s="180"/>
      <c r="O34779" s="180"/>
    </row>
    <row r="34780" spans="8:15" s="179" customFormat="1" x14ac:dyDescent="0.2">
      <c r="H34780" s="180"/>
      <c r="I34780" s="180"/>
      <c r="L34780" s="181"/>
      <c r="M34780" s="180"/>
      <c r="N34780" s="180"/>
      <c r="O34780" s="180"/>
    </row>
    <row r="34781" spans="8:15" s="179" customFormat="1" x14ac:dyDescent="0.2">
      <c r="H34781" s="180"/>
      <c r="I34781" s="180"/>
      <c r="L34781" s="181"/>
      <c r="M34781" s="180"/>
      <c r="N34781" s="180"/>
      <c r="O34781" s="180"/>
    </row>
    <row r="34782" spans="8:15" s="179" customFormat="1" x14ac:dyDescent="0.2">
      <c r="H34782" s="180"/>
      <c r="I34782" s="180"/>
      <c r="L34782" s="181"/>
      <c r="M34782" s="180"/>
      <c r="N34782" s="180"/>
      <c r="O34782" s="180"/>
    </row>
    <row r="34783" spans="8:15" s="179" customFormat="1" x14ac:dyDescent="0.2">
      <c r="H34783" s="180"/>
      <c r="I34783" s="180"/>
      <c r="L34783" s="181"/>
      <c r="M34783" s="180"/>
      <c r="N34783" s="180"/>
      <c r="O34783" s="180"/>
    </row>
    <row r="34784" spans="8:15" s="179" customFormat="1" x14ac:dyDescent="0.2">
      <c r="H34784" s="180"/>
      <c r="I34784" s="180"/>
      <c r="L34784" s="181"/>
      <c r="M34784" s="180"/>
      <c r="N34784" s="180"/>
      <c r="O34784" s="180"/>
    </row>
    <row r="34785" spans="8:15" s="179" customFormat="1" x14ac:dyDescent="0.2">
      <c r="H34785" s="180"/>
      <c r="I34785" s="180"/>
      <c r="L34785" s="181"/>
      <c r="M34785" s="180"/>
      <c r="N34785" s="180"/>
      <c r="O34785" s="180"/>
    </row>
    <row r="34786" spans="8:15" s="179" customFormat="1" x14ac:dyDescent="0.2">
      <c r="H34786" s="180"/>
      <c r="I34786" s="180"/>
      <c r="L34786" s="181"/>
      <c r="M34786" s="180"/>
      <c r="N34786" s="180"/>
      <c r="O34786" s="180"/>
    </row>
    <row r="34787" spans="8:15" s="179" customFormat="1" x14ac:dyDescent="0.2">
      <c r="H34787" s="180"/>
      <c r="I34787" s="180"/>
      <c r="L34787" s="181"/>
      <c r="M34787" s="180"/>
      <c r="N34787" s="180"/>
      <c r="O34787" s="180"/>
    </row>
    <row r="34788" spans="8:15" s="179" customFormat="1" x14ac:dyDescent="0.2">
      <c r="H34788" s="180"/>
      <c r="I34788" s="180"/>
      <c r="L34788" s="181"/>
      <c r="M34788" s="180"/>
      <c r="N34788" s="180"/>
      <c r="O34788" s="180"/>
    </row>
    <row r="34789" spans="8:15" s="179" customFormat="1" x14ac:dyDescent="0.2">
      <c r="H34789" s="180"/>
      <c r="I34789" s="180"/>
      <c r="L34789" s="181"/>
      <c r="M34789" s="180"/>
      <c r="N34789" s="180"/>
      <c r="O34789" s="180"/>
    </row>
    <row r="34790" spans="8:15" s="179" customFormat="1" x14ac:dyDescent="0.2">
      <c r="H34790" s="180"/>
      <c r="I34790" s="180"/>
      <c r="L34790" s="181"/>
      <c r="M34790" s="180"/>
      <c r="N34790" s="180"/>
      <c r="O34790" s="180"/>
    </row>
    <row r="34791" spans="8:15" s="179" customFormat="1" x14ac:dyDescent="0.2">
      <c r="H34791" s="180"/>
      <c r="I34791" s="180"/>
      <c r="L34791" s="181"/>
      <c r="M34791" s="180"/>
      <c r="N34791" s="180"/>
      <c r="O34791" s="180"/>
    </row>
    <row r="34792" spans="8:15" s="179" customFormat="1" x14ac:dyDescent="0.2">
      <c r="H34792" s="180"/>
      <c r="I34792" s="180"/>
      <c r="L34792" s="181"/>
      <c r="M34792" s="180"/>
      <c r="N34792" s="180"/>
      <c r="O34792" s="180"/>
    </row>
    <row r="34793" spans="8:15" s="179" customFormat="1" x14ac:dyDescent="0.2">
      <c r="H34793" s="180"/>
      <c r="I34793" s="180"/>
      <c r="L34793" s="181"/>
      <c r="M34793" s="180"/>
      <c r="N34793" s="180"/>
      <c r="O34793" s="180"/>
    </row>
    <row r="34794" spans="8:15" s="179" customFormat="1" x14ac:dyDescent="0.2">
      <c r="H34794" s="180"/>
      <c r="I34794" s="180"/>
      <c r="L34794" s="181"/>
      <c r="M34794" s="180"/>
      <c r="N34794" s="180"/>
      <c r="O34794" s="180"/>
    </row>
    <row r="34795" spans="8:15" s="179" customFormat="1" x14ac:dyDescent="0.2">
      <c r="H34795" s="180"/>
      <c r="I34795" s="180"/>
      <c r="L34795" s="181"/>
      <c r="M34795" s="180"/>
      <c r="N34795" s="180"/>
      <c r="O34795" s="180"/>
    </row>
    <row r="34796" spans="8:15" s="179" customFormat="1" x14ac:dyDescent="0.2">
      <c r="H34796" s="180"/>
      <c r="I34796" s="180"/>
      <c r="L34796" s="181"/>
      <c r="M34796" s="180"/>
      <c r="N34796" s="180"/>
      <c r="O34796" s="180"/>
    </row>
    <row r="34797" spans="8:15" s="179" customFormat="1" x14ac:dyDescent="0.2">
      <c r="H34797" s="180"/>
      <c r="I34797" s="180"/>
      <c r="L34797" s="181"/>
      <c r="M34797" s="180"/>
      <c r="N34797" s="180"/>
      <c r="O34797" s="180"/>
    </row>
    <row r="34798" spans="8:15" s="179" customFormat="1" x14ac:dyDescent="0.2">
      <c r="H34798" s="180"/>
      <c r="I34798" s="180"/>
      <c r="L34798" s="181"/>
      <c r="M34798" s="180"/>
      <c r="N34798" s="180"/>
      <c r="O34798" s="180"/>
    </row>
    <row r="34799" spans="8:15" s="179" customFormat="1" x14ac:dyDescent="0.2">
      <c r="H34799" s="180"/>
      <c r="I34799" s="180"/>
      <c r="L34799" s="181"/>
      <c r="M34799" s="180"/>
      <c r="N34799" s="180"/>
      <c r="O34799" s="180"/>
    </row>
    <row r="34800" spans="8:15" s="179" customFormat="1" x14ac:dyDescent="0.2">
      <c r="H34800" s="180"/>
      <c r="I34800" s="180"/>
      <c r="L34800" s="181"/>
      <c r="M34800" s="180"/>
      <c r="N34800" s="180"/>
      <c r="O34800" s="180"/>
    </row>
    <row r="34801" spans="8:15" s="179" customFormat="1" x14ac:dyDescent="0.2">
      <c r="H34801" s="180"/>
      <c r="I34801" s="180"/>
      <c r="L34801" s="181"/>
      <c r="M34801" s="180"/>
      <c r="N34801" s="180"/>
      <c r="O34801" s="180"/>
    </row>
    <row r="34802" spans="8:15" s="179" customFormat="1" x14ac:dyDescent="0.2">
      <c r="H34802" s="180"/>
      <c r="I34802" s="180"/>
      <c r="L34802" s="181"/>
      <c r="M34802" s="180"/>
      <c r="N34802" s="180"/>
      <c r="O34802" s="180"/>
    </row>
    <row r="34803" spans="8:15" s="179" customFormat="1" x14ac:dyDescent="0.2">
      <c r="H34803" s="180"/>
      <c r="I34803" s="180"/>
      <c r="L34803" s="181"/>
      <c r="M34803" s="180"/>
      <c r="N34803" s="180"/>
      <c r="O34803" s="180"/>
    </row>
    <row r="34804" spans="8:15" s="179" customFormat="1" x14ac:dyDescent="0.2">
      <c r="H34804" s="180"/>
      <c r="I34804" s="180"/>
      <c r="L34804" s="181"/>
      <c r="M34804" s="180"/>
      <c r="N34804" s="180"/>
      <c r="O34804" s="180"/>
    </row>
    <row r="34805" spans="8:15" s="179" customFormat="1" x14ac:dyDescent="0.2">
      <c r="H34805" s="180"/>
      <c r="I34805" s="180"/>
      <c r="L34805" s="181"/>
      <c r="M34805" s="180"/>
      <c r="N34805" s="180"/>
      <c r="O34805" s="180"/>
    </row>
    <row r="34806" spans="8:15" s="179" customFormat="1" x14ac:dyDescent="0.2">
      <c r="H34806" s="180"/>
      <c r="I34806" s="180"/>
      <c r="L34806" s="181"/>
      <c r="M34806" s="180"/>
      <c r="N34806" s="180"/>
      <c r="O34806" s="180"/>
    </row>
    <row r="34807" spans="8:15" s="179" customFormat="1" x14ac:dyDescent="0.2">
      <c r="H34807" s="180"/>
      <c r="I34807" s="180"/>
      <c r="L34807" s="181"/>
      <c r="M34807" s="180"/>
      <c r="N34807" s="180"/>
      <c r="O34807" s="180"/>
    </row>
    <row r="34808" spans="8:15" s="179" customFormat="1" x14ac:dyDescent="0.2">
      <c r="H34808" s="180"/>
      <c r="I34808" s="180"/>
      <c r="L34808" s="181"/>
      <c r="M34808" s="180"/>
      <c r="N34808" s="180"/>
      <c r="O34808" s="180"/>
    </row>
    <row r="34809" spans="8:15" s="179" customFormat="1" x14ac:dyDescent="0.2">
      <c r="H34809" s="180"/>
      <c r="I34809" s="180"/>
      <c r="L34809" s="181"/>
      <c r="M34809" s="180"/>
      <c r="N34809" s="180"/>
      <c r="O34809" s="180"/>
    </row>
    <row r="34810" spans="8:15" s="179" customFormat="1" x14ac:dyDescent="0.2">
      <c r="H34810" s="180"/>
      <c r="I34810" s="180"/>
      <c r="L34810" s="181"/>
      <c r="M34810" s="180"/>
      <c r="N34810" s="180"/>
      <c r="O34810" s="180"/>
    </row>
    <row r="34811" spans="8:15" s="179" customFormat="1" x14ac:dyDescent="0.2">
      <c r="H34811" s="180"/>
      <c r="I34811" s="180"/>
      <c r="L34811" s="181"/>
      <c r="M34811" s="180"/>
      <c r="N34811" s="180"/>
      <c r="O34811" s="180"/>
    </row>
    <row r="34812" spans="8:15" s="179" customFormat="1" x14ac:dyDescent="0.2">
      <c r="H34812" s="180"/>
      <c r="I34812" s="180"/>
      <c r="L34812" s="181"/>
      <c r="M34812" s="180"/>
      <c r="N34812" s="180"/>
      <c r="O34812" s="180"/>
    </row>
    <row r="34813" spans="8:15" s="179" customFormat="1" x14ac:dyDescent="0.2">
      <c r="H34813" s="180"/>
      <c r="I34813" s="180"/>
      <c r="L34813" s="181"/>
      <c r="M34813" s="180"/>
      <c r="N34813" s="180"/>
      <c r="O34813" s="180"/>
    </row>
    <row r="34814" spans="8:15" s="179" customFormat="1" x14ac:dyDescent="0.2">
      <c r="H34814" s="180"/>
      <c r="I34814" s="180"/>
      <c r="L34814" s="181"/>
      <c r="M34814" s="180"/>
      <c r="N34814" s="180"/>
      <c r="O34814" s="180"/>
    </row>
    <row r="34815" spans="8:15" s="179" customFormat="1" x14ac:dyDescent="0.2">
      <c r="H34815" s="180"/>
      <c r="I34815" s="180"/>
      <c r="L34815" s="181"/>
      <c r="M34815" s="180"/>
      <c r="N34815" s="180"/>
      <c r="O34815" s="180"/>
    </row>
    <row r="34816" spans="8:15" s="179" customFormat="1" x14ac:dyDescent="0.2">
      <c r="H34816" s="180"/>
      <c r="I34816" s="180"/>
      <c r="L34816" s="181"/>
      <c r="M34816" s="180"/>
      <c r="N34816" s="180"/>
      <c r="O34816" s="180"/>
    </row>
    <row r="34817" spans="8:15" s="179" customFormat="1" x14ac:dyDescent="0.2">
      <c r="H34817" s="180"/>
      <c r="I34817" s="180"/>
      <c r="L34817" s="181"/>
      <c r="M34817" s="180"/>
      <c r="N34817" s="180"/>
      <c r="O34817" s="180"/>
    </row>
    <row r="34818" spans="8:15" s="179" customFormat="1" x14ac:dyDescent="0.2">
      <c r="H34818" s="180"/>
      <c r="I34818" s="180"/>
      <c r="L34818" s="181"/>
      <c r="M34818" s="180"/>
      <c r="N34818" s="180"/>
      <c r="O34818" s="180"/>
    </row>
    <row r="34819" spans="8:15" s="179" customFormat="1" x14ac:dyDescent="0.2">
      <c r="H34819" s="180"/>
      <c r="I34819" s="180"/>
      <c r="L34819" s="181"/>
      <c r="M34819" s="180"/>
      <c r="N34819" s="180"/>
      <c r="O34819" s="180"/>
    </row>
    <row r="34820" spans="8:15" s="179" customFormat="1" x14ac:dyDescent="0.2">
      <c r="H34820" s="180"/>
      <c r="I34820" s="180"/>
      <c r="L34820" s="181"/>
      <c r="M34820" s="180"/>
      <c r="N34820" s="180"/>
      <c r="O34820" s="180"/>
    </row>
    <row r="34821" spans="8:15" s="179" customFormat="1" x14ac:dyDescent="0.2">
      <c r="H34821" s="180"/>
      <c r="I34821" s="180"/>
      <c r="L34821" s="181"/>
      <c r="M34821" s="180"/>
      <c r="N34821" s="180"/>
      <c r="O34821" s="180"/>
    </row>
    <row r="34822" spans="8:15" s="179" customFormat="1" x14ac:dyDescent="0.2">
      <c r="H34822" s="180"/>
      <c r="I34822" s="180"/>
      <c r="L34822" s="181"/>
      <c r="M34822" s="180"/>
      <c r="N34822" s="180"/>
      <c r="O34822" s="180"/>
    </row>
    <row r="34823" spans="8:15" s="179" customFormat="1" x14ac:dyDescent="0.2">
      <c r="H34823" s="180"/>
      <c r="I34823" s="180"/>
      <c r="L34823" s="181"/>
      <c r="M34823" s="180"/>
      <c r="N34823" s="180"/>
      <c r="O34823" s="180"/>
    </row>
    <row r="34824" spans="8:15" s="179" customFormat="1" x14ac:dyDescent="0.2">
      <c r="H34824" s="180"/>
      <c r="I34824" s="180"/>
      <c r="L34824" s="181"/>
      <c r="M34824" s="180"/>
      <c r="N34824" s="180"/>
      <c r="O34824" s="180"/>
    </row>
    <row r="34825" spans="8:15" s="179" customFormat="1" x14ac:dyDescent="0.2">
      <c r="H34825" s="180"/>
      <c r="I34825" s="180"/>
      <c r="L34825" s="181"/>
      <c r="M34825" s="180"/>
      <c r="N34825" s="180"/>
      <c r="O34825" s="180"/>
    </row>
    <row r="34826" spans="8:15" s="179" customFormat="1" x14ac:dyDescent="0.2">
      <c r="H34826" s="180"/>
      <c r="I34826" s="180"/>
      <c r="L34826" s="181"/>
      <c r="M34826" s="180"/>
      <c r="N34826" s="180"/>
      <c r="O34826" s="180"/>
    </row>
    <row r="34827" spans="8:15" s="179" customFormat="1" x14ac:dyDescent="0.2">
      <c r="H34827" s="180"/>
      <c r="I34827" s="180"/>
      <c r="L34827" s="181"/>
      <c r="M34827" s="180"/>
      <c r="N34827" s="180"/>
      <c r="O34827" s="180"/>
    </row>
    <row r="34828" spans="8:15" s="179" customFormat="1" x14ac:dyDescent="0.2">
      <c r="H34828" s="180"/>
      <c r="I34828" s="180"/>
      <c r="L34828" s="181"/>
      <c r="M34828" s="180"/>
      <c r="N34828" s="180"/>
      <c r="O34828" s="180"/>
    </row>
    <row r="34829" spans="8:15" s="179" customFormat="1" x14ac:dyDescent="0.2">
      <c r="H34829" s="180"/>
      <c r="I34829" s="180"/>
      <c r="L34829" s="181"/>
      <c r="M34829" s="180"/>
      <c r="N34829" s="180"/>
      <c r="O34829" s="180"/>
    </row>
    <row r="34830" spans="8:15" s="179" customFormat="1" x14ac:dyDescent="0.2">
      <c r="H34830" s="180"/>
      <c r="I34830" s="180"/>
      <c r="L34830" s="181"/>
      <c r="M34830" s="180"/>
      <c r="N34830" s="180"/>
      <c r="O34830" s="180"/>
    </row>
    <row r="34831" spans="8:15" s="179" customFormat="1" x14ac:dyDescent="0.2">
      <c r="H34831" s="180"/>
      <c r="I34831" s="180"/>
      <c r="L34831" s="181"/>
      <c r="M34831" s="180"/>
      <c r="N34831" s="180"/>
      <c r="O34831" s="180"/>
    </row>
    <row r="34832" spans="8:15" s="179" customFormat="1" x14ac:dyDescent="0.2">
      <c r="H34832" s="180"/>
      <c r="I34832" s="180"/>
      <c r="L34832" s="181"/>
      <c r="M34832" s="180"/>
      <c r="N34832" s="180"/>
      <c r="O34832" s="180"/>
    </row>
    <row r="34833" spans="8:15" s="179" customFormat="1" x14ac:dyDescent="0.2">
      <c r="H34833" s="180"/>
      <c r="I34833" s="180"/>
      <c r="L34833" s="181"/>
      <c r="M34833" s="180"/>
      <c r="N34833" s="180"/>
      <c r="O34833" s="180"/>
    </row>
    <row r="34834" spans="8:15" s="179" customFormat="1" x14ac:dyDescent="0.2">
      <c r="H34834" s="180"/>
      <c r="I34834" s="180"/>
      <c r="L34834" s="181"/>
      <c r="M34834" s="180"/>
      <c r="N34834" s="180"/>
      <c r="O34834" s="180"/>
    </row>
    <row r="34835" spans="8:15" s="179" customFormat="1" x14ac:dyDescent="0.2">
      <c r="H34835" s="180"/>
      <c r="I34835" s="180"/>
      <c r="L34835" s="181"/>
      <c r="M34835" s="180"/>
      <c r="N34835" s="180"/>
      <c r="O34835" s="180"/>
    </row>
    <row r="34836" spans="8:15" s="179" customFormat="1" x14ac:dyDescent="0.2">
      <c r="H34836" s="180"/>
      <c r="I34836" s="180"/>
      <c r="L34836" s="181"/>
      <c r="M34836" s="180"/>
      <c r="N34836" s="180"/>
      <c r="O34836" s="180"/>
    </row>
    <row r="34837" spans="8:15" s="179" customFormat="1" x14ac:dyDescent="0.2">
      <c r="H34837" s="180"/>
      <c r="I34837" s="180"/>
      <c r="L34837" s="181"/>
      <c r="M34837" s="180"/>
      <c r="N34837" s="180"/>
      <c r="O34837" s="180"/>
    </row>
    <row r="34838" spans="8:15" s="179" customFormat="1" x14ac:dyDescent="0.2">
      <c r="H34838" s="180"/>
      <c r="I34838" s="180"/>
      <c r="L34838" s="181"/>
      <c r="M34838" s="180"/>
      <c r="N34838" s="180"/>
      <c r="O34838" s="180"/>
    </row>
    <row r="34839" spans="8:15" s="179" customFormat="1" x14ac:dyDescent="0.2">
      <c r="H34839" s="180"/>
      <c r="I34839" s="180"/>
      <c r="L34839" s="181"/>
      <c r="M34839" s="180"/>
      <c r="N34839" s="180"/>
      <c r="O34839" s="180"/>
    </row>
    <row r="34840" spans="8:15" s="179" customFormat="1" x14ac:dyDescent="0.2">
      <c r="H34840" s="180"/>
      <c r="I34840" s="180"/>
      <c r="L34840" s="181"/>
      <c r="M34840" s="180"/>
      <c r="N34840" s="180"/>
      <c r="O34840" s="180"/>
    </row>
    <row r="34841" spans="8:15" s="179" customFormat="1" x14ac:dyDescent="0.2">
      <c r="H34841" s="180"/>
      <c r="I34841" s="180"/>
      <c r="L34841" s="181"/>
      <c r="M34841" s="180"/>
      <c r="N34841" s="180"/>
      <c r="O34841" s="180"/>
    </row>
    <row r="34842" spans="8:15" s="179" customFormat="1" x14ac:dyDescent="0.2">
      <c r="H34842" s="180"/>
      <c r="I34842" s="180"/>
      <c r="L34842" s="181"/>
      <c r="M34842" s="180"/>
      <c r="N34842" s="180"/>
      <c r="O34842" s="180"/>
    </row>
    <row r="34843" spans="8:15" s="179" customFormat="1" x14ac:dyDescent="0.2">
      <c r="H34843" s="180"/>
      <c r="I34843" s="180"/>
      <c r="L34843" s="181"/>
      <c r="M34843" s="180"/>
      <c r="N34843" s="180"/>
      <c r="O34843" s="180"/>
    </row>
    <row r="34844" spans="8:15" s="179" customFormat="1" x14ac:dyDescent="0.2">
      <c r="H34844" s="180"/>
      <c r="I34844" s="180"/>
      <c r="L34844" s="181"/>
      <c r="M34844" s="180"/>
      <c r="N34844" s="180"/>
      <c r="O34844" s="180"/>
    </row>
    <row r="34845" spans="8:15" s="179" customFormat="1" x14ac:dyDescent="0.2">
      <c r="H34845" s="180"/>
      <c r="I34845" s="180"/>
      <c r="L34845" s="181"/>
      <c r="M34845" s="180"/>
      <c r="N34845" s="180"/>
      <c r="O34845" s="180"/>
    </row>
    <row r="34846" spans="8:15" s="179" customFormat="1" x14ac:dyDescent="0.2">
      <c r="H34846" s="180"/>
      <c r="I34846" s="180"/>
      <c r="L34846" s="181"/>
      <c r="M34846" s="180"/>
      <c r="N34846" s="180"/>
      <c r="O34846" s="180"/>
    </row>
    <row r="34847" spans="8:15" s="179" customFormat="1" x14ac:dyDescent="0.2">
      <c r="H34847" s="180"/>
      <c r="I34847" s="180"/>
      <c r="L34847" s="181"/>
      <c r="M34847" s="180"/>
      <c r="N34847" s="180"/>
      <c r="O34847" s="180"/>
    </row>
    <row r="34848" spans="8:15" s="179" customFormat="1" x14ac:dyDescent="0.2">
      <c r="H34848" s="180"/>
      <c r="I34848" s="180"/>
      <c r="L34848" s="181"/>
      <c r="M34848" s="180"/>
      <c r="N34848" s="180"/>
      <c r="O34848" s="180"/>
    </row>
    <row r="34849" spans="8:15" s="179" customFormat="1" x14ac:dyDescent="0.2">
      <c r="H34849" s="180"/>
      <c r="I34849" s="180"/>
      <c r="L34849" s="181"/>
      <c r="M34849" s="180"/>
      <c r="N34849" s="180"/>
      <c r="O34849" s="180"/>
    </row>
    <row r="34850" spans="8:15" s="179" customFormat="1" x14ac:dyDescent="0.2">
      <c r="H34850" s="180"/>
      <c r="I34850" s="180"/>
      <c r="L34850" s="181"/>
      <c r="M34850" s="180"/>
      <c r="N34850" s="180"/>
      <c r="O34850" s="180"/>
    </row>
    <row r="34851" spans="8:15" s="179" customFormat="1" x14ac:dyDescent="0.2">
      <c r="H34851" s="180"/>
      <c r="I34851" s="180"/>
      <c r="L34851" s="181"/>
      <c r="M34851" s="180"/>
      <c r="N34851" s="180"/>
      <c r="O34851" s="180"/>
    </row>
    <row r="34852" spans="8:15" s="179" customFormat="1" x14ac:dyDescent="0.2">
      <c r="H34852" s="180"/>
      <c r="I34852" s="180"/>
      <c r="L34852" s="181"/>
      <c r="M34852" s="180"/>
      <c r="N34852" s="180"/>
      <c r="O34852" s="180"/>
    </row>
    <row r="34853" spans="8:15" s="179" customFormat="1" x14ac:dyDescent="0.2">
      <c r="H34853" s="180"/>
      <c r="I34853" s="180"/>
      <c r="L34853" s="181"/>
      <c r="M34853" s="180"/>
      <c r="N34853" s="180"/>
      <c r="O34853" s="180"/>
    </row>
    <row r="34854" spans="8:15" s="179" customFormat="1" x14ac:dyDescent="0.2">
      <c r="H34854" s="180"/>
      <c r="I34854" s="180"/>
      <c r="L34854" s="181"/>
      <c r="M34854" s="180"/>
      <c r="N34854" s="180"/>
      <c r="O34854" s="180"/>
    </row>
    <row r="34855" spans="8:15" s="179" customFormat="1" x14ac:dyDescent="0.2">
      <c r="H34855" s="180"/>
      <c r="I34855" s="180"/>
      <c r="L34855" s="181"/>
      <c r="M34855" s="180"/>
      <c r="N34855" s="180"/>
      <c r="O34855" s="180"/>
    </row>
    <row r="34856" spans="8:15" s="179" customFormat="1" x14ac:dyDescent="0.2">
      <c r="H34856" s="180"/>
      <c r="I34856" s="180"/>
      <c r="L34856" s="181"/>
      <c r="M34856" s="180"/>
      <c r="N34856" s="180"/>
      <c r="O34856" s="180"/>
    </row>
    <row r="34857" spans="8:15" s="179" customFormat="1" x14ac:dyDescent="0.2">
      <c r="H34857" s="180"/>
      <c r="I34857" s="180"/>
      <c r="L34857" s="181"/>
      <c r="M34857" s="180"/>
      <c r="N34857" s="180"/>
      <c r="O34857" s="180"/>
    </row>
    <row r="34858" spans="8:15" s="179" customFormat="1" x14ac:dyDescent="0.2">
      <c r="H34858" s="180"/>
      <c r="I34858" s="180"/>
      <c r="L34858" s="181"/>
      <c r="M34858" s="180"/>
      <c r="N34858" s="180"/>
      <c r="O34858" s="180"/>
    </row>
    <row r="34859" spans="8:15" s="179" customFormat="1" x14ac:dyDescent="0.2">
      <c r="H34859" s="180"/>
      <c r="I34859" s="180"/>
      <c r="L34859" s="181"/>
      <c r="M34859" s="180"/>
      <c r="N34859" s="180"/>
      <c r="O34859" s="180"/>
    </row>
    <row r="34860" spans="8:15" s="179" customFormat="1" x14ac:dyDescent="0.2">
      <c r="H34860" s="180"/>
      <c r="I34860" s="180"/>
      <c r="L34860" s="181"/>
      <c r="M34860" s="180"/>
      <c r="N34860" s="180"/>
      <c r="O34860" s="180"/>
    </row>
    <row r="34861" spans="8:15" s="179" customFormat="1" x14ac:dyDescent="0.2">
      <c r="H34861" s="180"/>
      <c r="I34861" s="180"/>
      <c r="L34861" s="181"/>
      <c r="M34861" s="180"/>
      <c r="N34861" s="180"/>
      <c r="O34861" s="180"/>
    </row>
    <row r="34862" spans="8:15" s="179" customFormat="1" x14ac:dyDescent="0.2">
      <c r="H34862" s="180"/>
      <c r="I34862" s="180"/>
      <c r="L34862" s="181"/>
      <c r="M34862" s="180"/>
      <c r="N34862" s="180"/>
      <c r="O34862" s="180"/>
    </row>
    <row r="34863" spans="8:15" s="179" customFormat="1" x14ac:dyDescent="0.2">
      <c r="H34863" s="180"/>
      <c r="I34863" s="180"/>
      <c r="L34863" s="181"/>
      <c r="M34863" s="180"/>
      <c r="N34863" s="180"/>
      <c r="O34863" s="180"/>
    </row>
    <row r="34864" spans="8:15" s="179" customFormat="1" x14ac:dyDescent="0.2">
      <c r="H34864" s="180"/>
      <c r="I34864" s="180"/>
      <c r="L34864" s="181"/>
      <c r="M34864" s="180"/>
      <c r="N34864" s="180"/>
      <c r="O34864" s="180"/>
    </row>
    <row r="34865" spans="8:15" s="179" customFormat="1" x14ac:dyDescent="0.2">
      <c r="H34865" s="180"/>
      <c r="I34865" s="180"/>
      <c r="L34865" s="181"/>
      <c r="M34865" s="180"/>
      <c r="N34865" s="180"/>
      <c r="O34865" s="180"/>
    </row>
    <row r="34866" spans="8:15" s="179" customFormat="1" x14ac:dyDescent="0.2">
      <c r="H34866" s="180"/>
      <c r="I34866" s="180"/>
      <c r="L34866" s="181"/>
      <c r="M34866" s="180"/>
      <c r="N34866" s="180"/>
      <c r="O34866" s="180"/>
    </row>
    <row r="34867" spans="8:15" s="179" customFormat="1" x14ac:dyDescent="0.2">
      <c r="H34867" s="180"/>
      <c r="I34867" s="180"/>
      <c r="L34867" s="181"/>
      <c r="M34867" s="180"/>
      <c r="N34867" s="180"/>
      <c r="O34867" s="180"/>
    </row>
    <row r="34868" spans="8:15" s="179" customFormat="1" x14ac:dyDescent="0.2">
      <c r="H34868" s="180"/>
      <c r="I34868" s="180"/>
      <c r="L34868" s="181"/>
      <c r="M34868" s="180"/>
      <c r="N34868" s="180"/>
      <c r="O34868" s="180"/>
    </row>
    <row r="34869" spans="8:15" s="179" customFormat="1" x14ac:dyDescent="0.2">
      <c r="H34869" s="180"/>
      <c r="I34869" s="180"/>
      <c r="L34869" s="181"/>
      <c r="M34869" s="180"/>
      <c r="N34869" s="180"/>
      <c r="O34869" s="180"/>
    </row>
    <row r="34870" spans="8:15" s="179" customFormat="1" x14ac:dyDescent="0.2">
      <c r="H34870" s="180"/>
      <c r="I34870" s="180"/>
      <c r="L34870" s="181"/>
      <c r="M34870" s="180"/>
      <c r="N34870" s="180"/>
      <c r="O34870" s="180"/>
    </row>
    <row r="34871" spans="8:15" s="179" customFormat="1" x14ac:dyDescent="0.2">
      <c r="H34871" s="180"/>
      <c r="I34871" s="180"/>
      <c r="L34871" s="181"/>
      <c r="M34871" s="180"/>
      <c r="N34871" s="180"/>
      <c r="O34871" s="180"/>
    </row>
    <row r="34872" spans="8:15" s="179" customFormat="1" x14ac:dyDescent="0.2">
      <c r="H34872" s="180"/>
      <c r="I34872" s="180"/>
      <c r="L34872" s="181"/>
      <c r="M34872" s="180"/>
      <c r="N34872" s="180"/>
      <c r="O34872" s="180"/>
    </row>
    <row r="34873" spans="8:15" s="179" customFormat="1" x14ac:dyDescent="0.2">
      <c r="H34873" s="180"/>
      <c r="I34873" s="180"/>
      <c r="L34873" s="181"/>
      <c r="M34873" s="180"/>
      <c r="N34873" s="180"/>
      <c r="O34873" s="180"/>
    </row>
    <row r="34874" spans="8:15" s="179" customFormat="1" x14ac:dyDescent="0.2">
      <c r="H34874" s="180"/>
      <c r="I34874" s="180"/>
      <c r="L34874" s="181"/>
      <c r="M34874" s="180"/>
      <c r="N34874" s="180"/>
      <c r="O34874" s="180"/>
    </row>
    <row r="34875" spans="8:15" s="179" customFormat="1" x14ac:dyDescent="0.2">
      <c r="H34875" s="180"/>
      <c r="I34875" s="180"/>
      <c r="L34875" s="181"/>
      <c r="M34875" s="180"/>
      <c r="N34875" s="180"/>
      <c r="O34875" s="180"/>
    </row>
    <row r="34876" spans="8:15" s="179" customFormat="1" x14ac:dyDescent="0.2">
      <c r="H34876" s="180"/>
      <c r="I34876" s="180"/>
      <c r="L34876" s="181"/>
      <c r="M34876" s="180"/>
      <c r="N34876" s="180"/>
      <c r="O34876" s="180"/>
    </row>
    <row r="34877" spans="8:15" s="179" customFormat="1" x14ac:dyDescent="0.2">
      <c r="H34877" s="180"/>
      <c r="I34877" s="180"/>
      <c r="L34877" s="181"/>
      <c r="M34877" s="180"/>
      <c r="N34877" s="180"/>
      <c r="O34877" s="180"/>
    </row>
    <row r="34878" spans="8:15" s="179" customFormat="1" x14ac:dyDescent="0.2">
      <c r="H34878" s="180"/>
      <c r="I34878" s="180"/>
      <c r="L34878" s="181"/>
      <c r="M34878" s="180"/>
      <c r="N34878" s="180"/>
      <c r="O34878" s="180"/>
    </row>
    <row r="34879" spans="8:15" s="179" customFormat="1" x14ac:dyDescent="0.2">
      <c r="H34879" s="180"/>
      <c r="I34879" s="180"/>
      <c r="L34879" s="181"/>
      <c r="M34879" s="180"/>
      <c r="N34879" s="180"/>
      <c r="O34879" s="180"/>
    </row>
    <row r="34880" spans="8:15" s="179" customFormat="1" x14ac:dyDescent="0.2">
      <c r="H34880" s="180"/>
      <c r="I34880" s="180"/>
      <c r="L34880" s="181"/>
      <c r="M34880" s="180"/>
      <c r="N34880" s="180"/>
      <c r="O34880" s="180"/>
    </row>
    <row r="34881" spans="8:15" s="179" customFormat="1" x14ac:dyDescent="0.2">
      <c r="H34881" s="180"/>
      <c r="I34881" s="180"/>
      <c r="L34881" s="181"/>
      <c r="M34881" s="180"/>
      <c r="N34881" s="180"/>
      <c r="O34881" s="180"/>
    </row>
    <row r="34882" spans="8:15" s="179" customFormat="1" x14ac:dyDescent="0.2">
      <c r="H34882" s="180"/>
      <c r="I34882" s="180"/>
      <c r="L34882" s="181"/>
      <c r="M34882" s="180"/>
      <c r="N34882" s="180"/>
      <c r="O34882" s="180"/>
    </row>
    <row r="34883" spans="8:15" s="179" customFormat="1" x14ac:dyDescent="0.2">
      <c r="H34883" s="180"/>
      <c r="I34883" s="180"/>
      <c r="L34883" s="181"/>
      <c r="M34883" s="180"/>
      <c r="N34883" s="180"/>
      <c r="O34883" s="180"/>
    </row>
    <row r="34884" spans="8:15" s="179" customFormat="1" x14ac:dyDescent="0.2">
      <c r="H34884" s="180"/>
      <c r="I34884" s="180"/>
      <c r="L34884" s="181"/>
      <c r="M34884" s="180"/>
      <c r="N34884" s="180"/>
      <c r="O34884" s="180"/>
    </row>
    <row r="34885" spans="8:15" s="179" customFormat="1" x14ac:dyDescent="0.2">
      <c r="H34885" s="180"/>
      <c r="I34885" s="180"/>
      <c r="L34885" s="181"/>
      <c r="M34885" s="180"/>
      <c r="N34885" s="180"/>
      <c r="O34885" s="180"/>
    </row>
    <row r="34886" spans="8:15" s="179" customFormat="1" x14ac:dyDescent="0.2">
      <c r="H34886" s="180"/>
      <c r="I34886" s="180"/>
      <c r="L34886" s="181"/>
      <c r="M34886" s="180"/>
      <c r="N34886" s="180"/>
      <c r="O34886" s="180"/>
    </row>
    <row r="34887" spans="8:15" s="179" customFormat="1" x14ac:dyDescent="0.2">
      <c r="H34887" s="180"/>
      <c r="I34887" s="180"/>
      <c r="L34887" s="181"/>
      <c r="M34887" s="180"/>
      <c r="N34887" s="180"/>
      <c r="O34887" s="180"/>
    </row>
    <row r="34888" spans="8:15" s="179" customFormat="1" x14ac:dyDescent="0.2">
      <c r="H34888" s="180"/>
      <c r="I34888" s="180"/>
      <c r="L34888" s="181"/>
      <c r="M34888" s="180"/>
      <c r="N34888" s="180"/>
      <c r="O34888" s="180"/>
    </row>
    <row r="34889" spans="8:15" s="179" customFormat="1" x14ac:dyDescent="0.2">
      <c r="H34889" s="180"/>
      <c r="I34889" s="180"/>
      <c r="L34889" s="181"/>
      <c r="M34889" s="180"/>
      <c r="N34889" s="180"/>
      <c r="O34889" s="180"/>
    </row>
    <row r="34890" spans="8:15" s="179" customFormat="1" x14ac:dyDescent="0.2">
      <c r="H34890" s="180"/>
      <c r="I34890" s="180"/>
      <c r="L34890" s="181"/>
      <c r="M34890" s="180"/>
      <c r="N34890" s="180"/>
      <c r="O34890" s="180"/>
    </row>
    <row r="34891" spans="8:15" s="179" customFormat="1" x14ac:dyDescent="0.2">
      <c r="H34891" s="180"/>
      <c r="I34891" s="180"/>
      <c r="L34891" s="181"/>
      <c r="M34891" s="180"/>
      <c r="N34891" s="180"/>
      <c r="O34891" s="180"/>
    </row>
    <row r="34892" spans="8:15" s="179" customFormat="1" x14ac:dyDescent="0.2">
      <c r="H34892" s="180"/>
      <c r="I34892" s="180"/>
      <c r="L34892" s="181"/>
      <c r="M34892" s="180"/>
      <c r="N34892" s="180"/>
      <c r="O34892" s="180"/>
    </row>
    <row r="34893" spans="8:15" s="179" customFormat="1" x14ac:dyDescent="0.2">
      <c r="H34893" s="180"/>
      <c r="I34893" s="180"/>
      <c r="L34893" s="181"/>
      <c r="M34893" s="180"/>
      <c r="N34893" s="180"/>
      <c r="O34893" s="180"/>
    </row>
    <row r="34894" spans="8:15" s="179" customFormat="1" x14ac:dyDescent="0.2">
      <c r="H34894" s="180"/>
      <c r="I34894" s="180"/>
      <c r="L34894" s="181"/>
      <c r="M34894" s="180"/>
      <c r="N34894" s="180"/>
      <c r="O34894" s="180"/>
    </row>
    <row r="34895" spans="8:15" s="179" customFormat="1" x14ac:dyDescent="0.2">
      <c r="H34895" s="180"/>
      <c r="I34895" s="180"/>
      <c r="L34895" s="181"/>
      <c r="M34895" s="180"/>
      <c r="N34895" s="180"/>
      <c r="O34895" s="180"/>
    </row>
    <row r="34896" spans="8:15" s="179" customFormat="1" x14ac:dyDescent="0.2">
      <c r="H34896" s="180"/>
      <c r="I34896" s="180"/>
      <c r="L34896" s="181"/>
      <c r="M34896" s="180"/>
      <c r="N34896" s="180"/>
      <c r="O34896" s="180"/>
    </row>
    <row r="34897" spans="8:15" s="179" customFormat="1" x14ac:dyDescent="0.2">
      <c r="H34897" s="180"/>
      <c r="I34897" s="180"/>
      <c r="L34897" s="181"/>
      <c r="M34897" s="180"/>
      <c r="N34897" s="180"/>
      <c r="O34897" s="180"/>
    </row>
    <row r="34898" spans="8:15" s="179" customFormat="1" x14ac:dyDescent="0.2">
      <c r="H34898" s="180"/>
      <c r="I34898" s="180"/>
      <c r="L34898" s="181"/>
      <c r="M34898" s="180"/>
      <c r="N34898" s="180"/>
      <c r="O34898" s="180"/>
    </row>
    <row r="34899" spans="8:15" s="179" customFormat="1" x14ac:dyDescent="0.2">
      <c r="H34899" s="180"/>
      <c r="I34899" s="180"/>
      <c r="L34899" s="181"/>
      <c r="M34899" s="180"/>
      <c r="N34899" s="180"/>
      <c r="O34899" s="180"/>
    </row>
    <row r="34900" spans="8:15" s="179" customFormat="1" x14ac:dyDescent="0.2">
      <c r="H34900" s="180"/>
      <c r="I34900" s="180"/>
      <c r="L34900" s="181"/>
      <c r="M34900" s="180"/>
      <c r="N34900" s="180"/>
      <c r="O34900" s="180"/>
    </row>
    <row r="34901" spans="8:15" s="179" customFormat="1" x14ac:dyDescent="0.2">
      <c r="H34901" s="180"/>
      <c r="I34901" s="180"/>
      <c r="L34901" s="181"/>
      <c r="M34901" s="180"/>
      <c r="N34901" s="180"/>
      <c r="O34901" s="180"/>
    </row>
    <row r="34902" spans="8:15" s="179" customFormat="1" x14ac:dyDescent="0.2">
      <c r="H34902" s="180"/>
      <c r="I34902" s="180"/>
      <c r="L34902" s="181"/>
      <c r="M34902" s="180"/>
      <c r="N34902" s="180"/>
      <c r="O34902" s="180"/>
    </row>
    <row r="34903" spans="8:15" s="179" customFormat="1" x14ac:dyDescent="0.2">
      <c r="H34903" s="180"/>
      <c r="I34903" s="180"/>
      <c r="L34903" s="181"/>
      <c r="M34903" s="180"/>
      <c r="N34903" s="180"/>
      <c r="O34903" s="180"/>
    </row>
    <row r="34904" spans="8:15" s="179" customFormat="1" x14ac:dyDescent="0.2">
      <c r="H34904" s="180"/>
      <c r="I34904" s="180"/>
      <c r="L34904" s="181"/>
      <c r="M34904" s="180"/>
      <c r="N34904" s="180"/>
      <c r="O34904" s="180"/>
    </row>
    <row r="34905" spans="8:15" s="179" customFormat="1" x14ac:dyDescent="0.2">
      <c r="H34905" s="180"/>
      <c r="I34905" s="180"/>
      <c r="L34905" s="181"/>
      <c r="M34905" s="180"/>
      <c r="N34905" s="180"/>
      <c r="O34905" s="180"/>
    </row>
    <row r="34906" spans="8:15" s="179" customFormat="1" x14ac:dyDescent="0.2">
      <c r="H34906" s="180"/>
      <c r="I34906" s="180"/>
      <c r="L34906" s="181"/>
      <c r="M34906" s="180"/>
      <c r="N34906" s="180"/>
      <c r="O34906" s="180"/>
    </row>
    <row r="34907" spans="8:15" s="179" customFormat="1" x14ac:dyDescent="0.2">
      <c r="H34907" s="180"/>
      <c r="I34907" s="180"/>
      <c r="L34907" s="181"/>
      <c r="M34907" s="180"/>
      <c r="N34907" s="180"/>
      <c r="O34907" s="180"/>
    </row>
    <row r="34908" spans="8:15" s="179" customFormat="1" x14ac:dyDescent="0.2">
      <c r="H34908" s="180"/>
      <c r="I34908" s="180"/>
      <c r="L34908" s="181"/>
      <c r="M34908" s="180"/>
      <c r="N34908" s="180"/>
      <c r="O34908" s="180"/>
    </row>
    <row r="34909" spans="8:15" s="179" customFormat="1" x14ac:dyDescent="0.2">
      <c r="H34909" s="180"/>
      <c r="I34909" s="180"/>
      <c r="L34909" s="181"/>
      <c r="M34909" s="180"/>
      <c r="N34909" s="180"/>
      <c r="O34909" s="180"/>
    </row>
    <row r="34910" spans="8:15" s="179" customFormat="1" x14ac:dyDescent="0.2">
      <c r="H34910" s="180"/>
      <c r="I34910" s="180"/>
      <c r="L34910" s="181"/>
      <c r="M34910" s="180"/>
      <c r="N34910" s="180"/>
      <c r="O34910" s="180"/>
    </row>
    <row r="34911" spans="8:15" s="179" customFormat="1" x14ac:dyDescent="0.2">
      <c r="H34911" s="180"/>
      <c r="I34911" s="180"/>
      <c r="L34911" s="181"/>
      <c r="M34911" s="180"/>
      <c r="N34911" s="180"/>
      <c r="O34911" s="180"/>
    </row>
    <row r="34912" spans="8:15" s="179" customFormat="1" x14ac:dyDescent="0.2">
      <c r="H34912" s="180"/>
      <c r="I34912" s="180"/>
      <c r="L34912" s="181"/>
      <c r="M34912" s="180"/>
      <c r="N34912" s="180"/>
      <c r="O34912" s="180"/>
    </row>
    <row r="34913" spans="8:15" s="179" customFormat="1" x14ac:dyDescent="0.2">
      <c r="H34913" s="180"/>
      <c r="I34913" s="180"/>
      <c r="L34913" s="181"/>
      <c r="M34913" s="180"/>
      <c r="N34913" s="180"/>
      <c r="O34913" s="180"/>
    </row>
    <row r="34914" spans="8:15" s="179" customFormat="1" x14ac:dyDescent="0.2">
      <c r="H34914" s="180"/>
      <c r="I34914" s="180"/>
      <c r="L34914" s="181"/>
      <c r="M34914" s="180"/>
      <c r="N34914" s="180"/>
      <c r="O34914" s="180"/>
    </row>
    <row r="34915" spans="8:15" s="179" customFormat="1" x14ac:dyDescent="0.2">
      <c r="H34915" s="180"/>
      <c r="I34915" s="180"/>
      <c r="L34915" s="181"/>
      <c r="M34915" s="180"/>
      <c r="N34915" s="180"/>
      <c r="O34915" s="180"/>
    </row>
    <row r="34916" spans="8:15" s="179" customFormat="1" x14ac:dyDescent="0.2">
      <c r="H34916" s="180"/>
      <c r="I34916" s="180"/>
      <c r="L34916" s="181"/>
      <c r="M34916" s="180"/>
      <c r="N34916" s="180"/>
      <c r="O34916" s="180"/>
    </row>
    <row r="34917" spans="8:15" s="179" customFormat="1" x14ac:dyDescent="0.2">
      <c r="H34917" s="180"/>
      <c r="I34917" s="180"/>
      <c r="L34917" s="181"/>
      <c r="M34917" s="180"/>
      <c r="N34917" s="180"/>
      <c r="O34917" s="180"/>
    </row>
    <row r="34918" spans="8:15" s="179" customFormat="1" x14ac:dyDescent="0.2">
      <c r="H34918" s="180"/>
      <c r="I34918" s="180"/>
      <c r="L34918" s="181"/>
      <c r="M34918" s="180"/>
      <c r="N34918" s="180"/>
      <c r="O34918" s="180"/>
    </row>
    <row r="34919" spans="8:15" s="179" customFormat="1" x14ac:dyDescent="0.2">
      <c r="H34919" s="180"/>
      <c r="I34919" s="180"/>
      <c r="L34919" s="181"/>
      <c r="M34919" s="180"/>
      <c r="N34919" s="180"/>
      <c r="O34919" s="180"/>
    </row>
    <row r="34920" spans="8:15" s="179" customFormat="1" x14ac:dyDescent="0.2">
      <c r="H34920" s="180"/>
      <c r="I34920" s="180"/>
      <c r="L34920" s="181"/>
      <c r="M34920" s="180"/>
      <c r="N34920" s="180"/>
      <c r="O34920" s="180"/>
    </row>
    <row r="34921" spans="8:15" s="179" customFormat="1" x14ac:dyDescent="0.2">
      <c r="H34921" s="180"/>
      <c r="I34921" s="180"/>
      <c r="L34921" s="181"/>
      <c r="M34921" s="180"/>
      <c r="N34921" s="180"/>
      <c r="O34921" s="180"/>
    </row>
    <row r="34922" spans="8:15" s="179" customFormat="1" x14ac:dyDescent="0.2">
      <c r="H34922" s="180"/>
      <c r="I34922" s="180"/>
      <c r="L34922" s="181"/>
      <c r="M34922" s="180"/>
      <c r="N34922" s="180"/>
      <c r="O34922" s="180"/>
    </row>
    <row r="34923" spans="8:15" s="179" customFormat="1" x14ac:dyDescent="0.2">
      <c r="H34923" s="180"/>
      <c r="I34923" s="180"/>
      <c r="L34923" s="181"/>
      <c r="M34923" s="180"/>
      <c r="N34923" s="180"/>
      <c r="O34923" s="180"/>
    </row>
    <row r="34924" spans="8:15" s="179" customFormat="1" x14ac:dyDescent="0.2">
      <c r="H34924" s="180"/>
      <c r="I34924" s="180"/>
      <c r="L34924" s="181"/>
      <c r="M34924" s="180"/>
      <c r="N34924" s="180"/>
      <c r="O34924" s="180"/>
    </row>
    <row r="34925" spans="8:15" s="179" customFormat="1" x14ac:dyDescent="0.2">
      <c r="H34925" s="180"/>
      <c r="I34925" s="180"/>
      <c r="L34925" s="181"/>
      <c r="M34925" s="180"/>
      <c r="N34925" s="180"/>
      <c r="O34925" s="180"/>
    </row>
    <row r="34926" spans="8:15" s="179" customFormat="1" x14ac:dyDescent="0.2">
      <c r="H34926" s="180"/>
      <c r="I34926" s="180"/>
      <c r="L34926" s="181"/>
      <c r="M34926" s="180"/>
      <c r="N34926" s="180"/>
      <c r="O34926" s="180"/>
    </row>
    <row r="34927" spans="8:15" s="179" customFormat="1" x14ac:dyDescent="0.2">
      <c r="H34927" s="180"/>
      <c r="I34927" s="180"/>
      <c r="L34927" s="181"/>
      <c r="M34927" s="180"/>
      <c r="N34927" s="180"/>
      <c r="O34927" s="180"/>
    </row>
    <row r="34928" spans="8:15" s="179" customFormat="1" x14ac:dyDescent="0.2">
      <c r="H34928" s="180"/>
      <c r="I34928" s="180"/>
      <c r="L34928" s="181"/>
      <c r="M34928" s="180"/>
      <c r="N34928" s="180"/>
      <c r="O34928" s="180"/>
    </row>
    <row r="34929" spans="8:15" s="179" customFormat="1" x14ac:dyDescent="0.2">
      <c r="H34929" s="180"/>
      <c r="I34929" s="180"/>
      <c r="L34929" s="181"/>
      <c r="M34929" s="180"/>
      <c r="N34929" s="180"/>
      <c r="O34929" s="180"/>
    </row>
    <row r="34930" spans="8:15" s="179" customFormat="1" x14ac:dyDescent="0.2">
      <c r="H34930" s="180"/>
      <c r="I34930" s="180"/>
      <c r="L34930" s="181"/>
      <c r="M34930" s="180"/>
      <c r="N34930" s="180"/>
      <c r="O34930" s="180"/>
    </row>
    <row r="34931" spans="8:15" s="179" customFormat="1" x14ac:dyDescent="0.2">
      <c r="H34931" s="180"/>
      <c r="I34931" s="180"/>
      <c r="L34931" s="181"/>
      <c r="M34931" s="180"/>
      <c r="N34931" s="180"/>
      <c r="O34931" s="180"/>
    </row>
    <row r="34932" spans="8:15" s="179" customFormat="1" x14ac:dyDescent="0.2">
      <c r="H34932" s="180"/>
      <c r="I34932" s="180"/>
      <c r="L34932" s="181"/>
      <c r="M34932" s="180"/>
      <c r="N34932" s="180"/>
      <c r="O34932" s="180"/>
    </row>
    <row r="34933" spans="8:15" s="179" customFormat="1" x14ac:dyDescent="0.2">
      <c r="H34933" s="180"/>
      <c r="I34933" s="180"/>
      <c r="L34933" s="181"/>
      <c r="M34933" s="180"/>
      <c r="N34933" s="180"/>
      <c r="O34933" s="180"/>
    </row>
    <row r="34934" spans="8:15" s="179" customFormat="1" x14ac:dyDescent="0.2">
      <c r="H34934" s="180"/>
      <c r="I34934" s="180"/>
      <c r="L34934" s="181"/>
      <c r="M34934" s="180"/>
      <c r="N34934" s="180"/>
      <c r="O34934" s="180"/>
    </row>
    <row r="34935" spans="8:15" s="179" customFormat="1" x14ac:dyDescent="0.2">
      <c r="H34935" s="180"/>
      <c r="I34935" s="180"/>
      <c r="L34935" s="181"/>
      <c r="M34935" s="180"/>
      <c r="N34935" s="180"/>
      <c r="O34935" s="180"/>
    </row>
    <row r="34936" spans="8:15" s="179" customFormat="1" x14ac:dyDescent="0.2">
      <c r="H34936" s="180"/>
      <c r="I34936" s="180"/>
      <c r="L34936" s="181"/>
      <c r="M34936" s="180"/>
      <c r="N34936" s="180"/>
      <c r="O34936" s="180"/>
    </row>
    <row r="34937" spans="8:15" s="179" customFormat="1" x14ac:dyDescent="0.2">
      <c r="H34937" s="180"/>
      <c r="I34937" s="180"/>
      <c r="L34937" s="181"/>
      <c r="M34937" s="180"/>
      <c r="N34937" s="180"/>
      <c r="O34937" s="180"/>
    </row>
    <row r="34938" spans="8:15" s="179" customFormat="1" x14ac:dyDescent="0.2">
      <c r="H34938" s="180"/>
      <c r="I34938" s="180"/>
      <c r="L34938" s="181"/>
      <c r="M34938" s="180"/>
      <c r="N34938" s="180"/>
      <c r="O34938" s="180"/>
    </row>
    <row r="34939" spans="8:15" s="179" customFormat="1" x14ac:dyDescent="0.2">
      <c r="H34939" s="180"/>
      <c r="I34939" s="180"/>
      <c r="L34939" s="181"/>
      <c r="M34939" s="180"/>
      <c r="N34939" s="180"/>
      <c r="O34939" s="180"/>
    </row>
    <row r="34940" spans="8:15" s="179" customFormat="1" x14ac:dyDescent="0.2">
      <c r="H34940" s="180"/>
      <c r="I34940" s="180"/>
      <c r="L34940" s="181"/>
      <c r="M34940" s="180"/>
      <c r="N34940" s="180"/>
      <c r="O34940" s="180"/>
    </row>
    <row r="34941" spans="8:15" s="179" customFormat="1" x14ac:dyDescent="0.2">
      <c r="H34941" s="180"/>
      <c r="I34941" s="180"/>
      <c r="L34941" s="181"/>
      <c r="M34941" s="180"/>
      <c r="N34941" s="180"/>
      <c r="O34941" s="180"/>
    </row>
    <row r="34942" spans="8:15" s="179" customFormat="1" x14ac:dyDescent="0.2">
      <c r="H34942" s="180"/>
      <c r="I34942" s="180"/>
      <c r="L34942" s="181"/>
      <c r="M34942" s="180"/>
      <c r="N34942" s="180"/>
      <c r="O34942" s="180"/>
    </row>
    <row r="34943" spans="8:15" s="179" customFormat="1" x14ac:dyDescent="0.2">
      <c r="H34943" s="180"/>
      <c r="I34943" s="180"/>
      <c r="L34943" s="181"/>
      <c r="M34943" s="180"/>
      <c r="N34943" s="180"/>
      <c r="O34943" s="180"/>
    </row>
    <row r="34944" spans="8:15" s="179" customFormat="1" x14ac:dyDescent="0.2">
      <c r="H34944" s="180"/>
      <c r="I34944" s="180"/>
      <c r="L34944" s="181"/>
      <c r="M34944" s="180"/>
      <c r="N34944" s="180"/>
      <c r="O34944" s="180"/>
    </row>
    <row r="34945" spans="8:15" s="179" customFormat="1" x14ac:dyDescent="0.2">
      <c r="H34945" s="180"/>
      <c r="I34945" s="180"/>
      <c r="L34945" s="181"/>
      <c r="M34945" s="180"/>
      <c r="N34945" s="180"/>
      <c r="O34945" s="180"/>
    </row>
    <row r="34946" spans="8:15" s="179" customFormat="1" x14ac:dyDescent="0.2">
      <c r="H34946" s="180"/>
      <c r="I34946" s="180"/>
      <c r="L34946" s="181"/>
      <c r="M34946" s="180"/>
      <c r="N34946" s="180"/>
      <c r="O34946" s="180"/>
    </row>
    <row r="34947" spans="8:15" s="179" customFormat="1" x14ac:dyDescent="0.2">
      <c r="H34947" s="180"/>
      <c r="I34947" s="180"/>
      <c r="L34947" s="181"/>
      <c r="M34947" s="180"/>
      <c r="N34947" s="180"/>
      <c r="O34947" s="180"/>
    </row>
    <row r="34948" spans="8:15" s="179" customFormat="1" x14ac:dyDescent="0.2">
      <c r="H34948" s="180"/>
      <c r="I34948" s="180"/>
      <c r="L34948" s="181"/>
      <c r="M34948" s="180"/>
      <c r="N34948" s="180"/>
      <c r="O34948" s="180"/>
    </row>
    <row r="34949" spans="8:15" s="179" customFormat="1" x14ac:dyDescent="0.2">
      <c r="H34949" s="180"/>
      <c r="I34949" s="180"/>
      <c r="L34949" s="181"/>
      <c r="M34949" s="180"/>
      <c r="N34949" s="180"/>
      <c r="O34949" s="180"/>
    </row>
    <row r="34950" spans="8:15" s="179" customFormat="1" x14ac:dyDescent="0.2">
      <c r="H34950" s="180"/>
      <c r="I34950" s="180"/>
      <c r="L34950" s="181"/>
      <c r="M34950" s="180"/>
      <c r="N34950" s="180"/>
      <c r="O34950" s="180"/>
    </row>
    <row r="34951" spans="8:15" s="179" customFormat="1" x14ac:dyDescent="0.2">
      <c r="H34951" s="180"/>
      <c r="I34951" s="180"/>
      <c r="L34951" s="181"/>
      <c r="M34951" s="180"/>
      <c r="N34951" s="180"/>
      <c r="O34951" s="180"/>
    </row>
    <row r="34952" spans="8:15" s="179" customFormat="1" x14ac:dyDescent="0.2">
      <c r="H34952" s="180"/>
      <c r="I34952" s="180"/>
      <c r="L34952" s="181"/>
      <c r="M34952" s="180"/>
      <c r="N34952" s="180"/>
      <c r="O34952" s="180"/>
    </row>
    <row r="34953" spans="8:15" s="179" customFormat="1" x14ac:dyDescent="0.2">
      <c r="H34953" s="180"/>
      <c r="I34953" s="180"/>
      <c r="L34953" s="181"/>
      <c r="M34953" s="180"/>
      <c r="N34953" s="180"/>
      <c r="O34953" s="180"/>
    </row>
    <row r="34954" spans="8:15" s="179" customFormat="1" x14ac:dyDescent="0.2">
      <c r="H34954" s="180"/>
      <c r="I34954" s="180"/>
      <c r="L34954" s="181"/>
      <c r="M34954" s="180"/>
      <c r="N34954" s="180"/>
      <c r="O34954" s="180"/>
    </row>
    <row r="34955" spans="8:15" s="179" customFormat="1" x14ac:dyDescent="0.2">
      <c r="H34955" s="180"/>
      <c r="I34955" s="180"/>
      <c r="L34955" s="181"/>
      <c r="M34955" s="180"/>
      <c r="N34955" s="180"/>
      <c r="O34955" s="180"/>
    </row>
    <row r="34956" spans="8:15" s="179" customFormat="1" x14ac:dyDescent="0.2">
      <c r="H34956" s="180"/>
      <c r="I34956" s="180"/>
      <c r="L34956" s="181"/>
      <c r="M34956" s="180"/>
      <c r="N34956" s="180"/>
      <c r="O34956" s="180"/>
    </row>
    <row r="34957" spans="8:15" s="179" customFormat="1" x14ac:dyDescent="0.2">
      <c r="H34957" s="180"/>
      <c r="I34957" s="180"/>
      <c r="L34957" s="181"/>
      <c r="M34957" s="180"/>
      <c r="N34957" s="180"/>
      <c r="O34957" s="180"/>
    </row>
    <row r="34958" spans="8:15" s="179" customFormat="1" x14ac:dyDescent="0.2">
      <c r="H34958" s="180"/>
      <c r="I34958" s="180"/>
      <c r="L34958" s="181"/>
      <c r="M34958" s="180"/>
      <c r="N34958" s="180"/>
      <c r="O34958" s="180"/>
    </row>
    <row r="34959" spans="8:15" s="179" customFormat="1" x14ac:dyDescent="0.2">
      <c r="H34959" s="180"/>
      <c r="I34959" s="180"/>
      <c r="L34959" s="181"/>
      <c r="M34959" s="180"/>
      <c r="N34959" s="180"/>
      <c r="O34959" s="180"/>
    </row>
    <row r="34960" spans="8:15" s="179" customFormat="1" x14ac:dyDescent="0.2">
      <c r="H34960" s="180"/>
      <c r="I34960" s="180"/>
      <c r="L34960" s="181"/>
      <c r="M34960" s="180"/>
      <c r="N34960" s="180"/>
      <c r="O34960" s="180"/>
    </row>
    <row r="34961" spans="8:15" s="179" customFormat="1" x14ac:dyDescent="0.2">
      <c r="H34961" s="180"/>
      <c r="I34961" s="180"/>
      <c r="L34961" s="181"/>
      <c r="M34961" s="180"/>
      <c r="N34961" s="180"/>
      <c r="O34961" s="180"/>
    </row>
    <row r="34962" spans="8:15" s="179" customFormat="1" x14ac:dyDescent="0.2">
      <c r="H34962" s="180"/>
      <c r="I34962" s="180"/>
      <c r="L34962" s="181"/>
      <c r="M34962" s="180"/>
      <c r="N34962" s="180"/>
      <c r="O34962" s="180"/>
    </row>
    <row r="34963" spans="8:15" s="179" customFormat="1" x14ac:dyDescent="0.2">
      <c r="H34963" s="180"/>
      <c r="I34963" s="180"/>
      <c r="L34963" s="181"/>
      <c r="M34963" s="180"/>
      <c r="N34963" s="180"/>
      <c r="O34963" s="180"/>
    </row>
    <row r="34964" spans="8:15" s="179" customFormat="1" x14ac:dyDescent="0.2">
      <c r="H34964" s="180"/>
      <c r="I34964" s="180"/>
      <c r="L34964" s="181"/>
      <c r="M34964" s="180"/>
      <c r="N34964" s="180"/>
      <c r="O34964" s="180"/>
    </row>
    <row r="34965" spans="8:15" s="179" customFormat="1" x14ac:dyDescent="0.2">
      <c r="H34965" s="180"/>
      <c r="I34965" s="180"/>
      <c r="L34965" s="181"/>
      <c r="M34965" s="180"/>
      <c r="N34965" s="180"/>
      <c r="O34965" s="180"/>
    </row>
    <row r="34966" spans="8:15" s="179" customFormat="1" x14ac:dyDescent="0.2">
      <c r="H34966" s="180"/>
      <c r="I34966" s="180"/>
      <c r="L34966" s="181"/>
      <c r="M34966" s="180"/>
      <c r="N34966" s="180"/>
      <c r="O34966" s="180"/>
    </row>
    <row r="34967" spans="8:15" s="179" customFormat="1" x14ac:dyDescent="0.2">
      <c r="H34967" s="180"/>
      <c r="I34967" s="180"/>
      <c r="L34967" s="181"/>
      <c r="M34967" s="180"/>
      <c r="N34967" s="180"/>
      <c r="O34967" s="180"/>
    </row>
    <row r="34968" spans="8:15" s="179" customFormat="1" x14ac:dyDescent="0.2">
      <c r="H34968" s="180"/>
      <c r="I34968" s="180"/>
      <c r="L34968" s="181"/>
      <c r="M34968" s="180"/>
      <c r="N34968" s="180"/>
      <c r="O34968" s="180"/>
    </row>
    <row r="34969" spans="8:15" s="179" customFormat="1" x14ac:dyDescent="0.2">
      <c r="H34969" s="180"/>
      <c r="I34969" s="180"/>
      <c r="L34969" s="181"/>
      <c r="M34969" s="180"/>
      <c r="N34969" s="180"/>
      <c r="O34969" s="180"/>
    </row>
    <row r="34970" spans="8:15" s="179" customFormat="1" x14ac:dyDescent="0.2">
      <c r="H34970" s="180"/>
      <c r="I34970" s="180"/>
      <c r="L34970" s="181"/>
      <c r="M34970" s="180"/>
      <c r="N34970" s="180"/>
      <c r="O34970" s="180"/>
    </row>
    <row r="34971" spans="8:15" s="179" customFormat="1" x14ac:dyDescent="0.2">
      <c r="H34971" s="180"/>
      <c r="I34971" s="180"/>
      <c r="L34971" s="181"/>
      <c r="M34971" s="180"/>
      <c r="N34971" s="180"/>
      <c r="O34971" s="180"/>
    </row>
    <row r="34972" spans="8:15" s="179" customFormat="1" x14ac:dyDescent="0.2">
      <c r="H34972" s="180"/>
      <c r="I34972" s="180"/>
      <c r="L34972" s="181"/>
      <c r="M34972" s="180"/>
      <c r="N34972" s="180"/>
      <c r="O34972" s="180"/>
    </row>
    <row r="34973" spans="8:15" s="179" customFormat="1" x14ac:dyDescent="0.2">
      <c r="H34973" s="180"/>
      <c r="I34973" s="180"/>
      <c r="L34973" s="181"/>
      <c r="M34973" s="180"/>
      <c r="N34973" s="180"/>
      <c r="O34973" s="180"/>
    </row>
    <row r="34974" spans="8:15" s="179" customFormat="1" x14ac:dyDescent="0.2">
      <c r="H34974" s="180"/>
      <c r="I34974" s="180"/>
      <c r="L34974" s="181"/>
      <c r="M34974" s="180"/>
      <c r="N34974" s="180"/>
      <c r="O34974" s="180"/>
    </row>
    <row r="34975" spans="8:15" s="179" customFormat="1" x14ac:dyDescent="0.2">
      <c r="H34975" s="180"/>
      <c r="I34975" s="180"/>
      <c r="L34975" s="181"/>
      <c r="M34975" s="180"/>
      <c r="N34975" s="180"/>
      <c r="O34975" s="180"/>
    </row>
    <row r="34976" spans="8:15" s="179" customFormat="1" x14ac:dyDescent="0.2">
      <c r="H34976" s="180"/>
      <c r="I34976" s="180"/>
      <c r="L34976" s="181"/>
      <c r="M34976" s="180"/>
      <c r="N34976" s="180"/>
      <c r="O34976" s="180"/>
    </row>
    <row r="34977" spans="8:15" s="179" customFormat="1" x14ac:dyDescent="0.2">
      <c r="H34977" s="180"/>
      <c r="I34977" s="180"/>
      <c r="L34977" s="181"/>
      <c r="M34977" s="180"/>
      <c r="N34977" s="180"/>
      <c r="O34977" s="180"/>
    </row>
    <row r="34978" spans="8:15" s="179" customFormat="1" x14ac:dyDescent="0.2">
      <c r="H34978" s="180"/>
      <c r="I34978" s="180"/>
      <c r="L34978" s="181"/>
      <c r="M34978" s="180"/>
      <c r="N34978" s="180"/>
      <c r="O34978" s="180"/>
    </row>
    <row r="34979" spans="8:15" s="179" customFormat="1" x14ac:dyDescent="0.2">
      <c r="H34979" s="180"/>
      <c r="I34979" s="180"/>
      <c r="L34979" s="181"/>
      <c r="M34979" s="180"/>
      <c r="N34979" s="180"/>
      <c r="O34979" s="180"/>
    </row>
    <row r="34980" spans="8:15" s="179" customFormat="1" x14ac:dyDescent="0.2">
      <c r="H34980" s="180"/>
      <c r="I34980" s="180"/>
      <c r="L34980" s="181"/>
      <c r="M34980" s="180"/>
      <c r="N34980" s="180"/>
      <c r="O34980" s="180"/>
    </row>
    <row r="34981" spans="8:15" s="179" customFormat="1" x14ac:dyDescent="0.2">
      <c r="H34981" s="180"/>
      <c r="I34981" s="180"/>
      <c r="L34981" s="181"/>
      <c r="M34981" s="180"/>
      <c r="N34981" s="180"/>
      <c r="O34981" s="180"/>
    </row>
    <row r="34982" spans="8:15" s="179" customFormat="1" x14ac:dyDescent="0.2">
      <c r="H34982" s="180"/>
      <c r="I34982" s="180"/>
      <c r="L34982" s="181"/>
      <c r="M34982" s="180"/>
      <c r="N34982" s="180"/>
      <c r="O34982" s="180"/>
    </row>
    <row r="34983" spans="8:15" s="179" customFormat="1" x14ac:dyDescent="0.2">
      <c r="H34983" s="180"/>
      <c r="I34983" s="180"/>
      <c r="L34983" s="181"/>
      <c r="M34983" s="180"/>
      <c r="N34983" s="180"/>
      <c r="O34983" s="180"/>
    </row>
    <row r="34984" spans="8:15" s="179" customFormat="1" x14ac:dyDescent="0.2">
      <c r="H34984" s="180"/>
      <c r="I34984" s="180"/>
      <c r="L34984" s="181"/>
      <c r="M34984" s="180"/>
      <c r="N34984" s="180"/>
      <c r="O34984" s="180"/>
    </row>
    <row r="34985" spans="8:15" s="179" customFormat="1" x14ac:dyDescent="0.2">
      <c r="H34985" s="180"/>
      <c r="I34985" s="180"/>
      <c r="L34985" s="181"/>
      <c r="M34985" s="180"/>
      <c r="N34985" s="180"/>
      <c r="O34985" s="180"/>
    </row>
    <row r="34986" spans="8:15" s="179" customFormat="1" x14ac:dyDescent="0.2">
      <c r="H34986" s="180"/>
      <c r="I34986" s="180"/>
      <c r="L34986" s="181"/>
      <c r="M34986" s="180"/>
      <c r="N34986" s="180"/>
      <c r="O34986" s="180"/>
    </row>
    <row r="34987" spans="8:15" s="179" customFormat="1" x14ac:dyDescent="0.2">
      <c r="H34987" s="180"/>
      <c r="I34987" s="180"/>
      <c r="L34987" s="181"/>
      <c r="M34987" s="180"/>
      <c r="N34987" s="180"/>
      <c r="O34987" s="180"/>
    </row>
    <row r="34988" spans="8:15" s="179" customFormat="1" x14ac:dyDescent="0.2">
      <c r="H34988" s="180"/>
      <c r="I34988" s="180"/>
      <c r="L34988" s="181"/>
      <c r="M34988" s="180"/>
      <c r="N34988" s="180"/>
      <c r="O34988" s="180"/>
    </row>
    <row r="34989" spans="8:15" s="179" customFormat="1" x14ac:dyDescent="0.2">
      <c r="H34989" s="180"/>
      <c r="I34989" s="180"/>
      <c r="L34989" s="181"/>
      <c r="M34989" s="180"/>
      <c r="N34989" s="180"/>
      <c r="O34989" s="180"/>
    </row>
    <row r="34990" spans="8:15" s="179" customFormat="1" x14ac:dyDescent="0.2">
      <c r="H34990" s="180"/>
      <c r="I34990" s="180"/>
      <c r="L34990" s="181"/>
      <c r="M34990" s="180"/>
      <c r="N34990" s="180"/>
      <c r="O34990" s="180"/>
    </row>
    <row r="34991" spans="8:15" s="179" customFormat="1" x14ac:dyDescent="0.2">
      <c r="H34991" s="180"/>
      <c r="I34991" s="180"/>
      <c r="L34991" s="181"/>
      <c r="M34991" s="180"/>
      <c r="N34991" s="180"/>
      <c r="O34991" s="180"/>
    </row>
    <row r="34992" spans="8:15" s="179" customFormat="1" x14ac:dyDescent="0.2">
      <c r="H34992" s="180"/>
      <c r="I34992" s="180"/>
      <c r="L34992" s="181"/>
      <c r="M34992" s="180"/>
      <c r="N34992" s="180"/>
      <c r="O34992" s="180"/>
    </row>
    <row r="34993" spans="8:15" s="179" customFormat="1" x14ac:dyDescent="0.2">
      <c r="H34993" s="180"/>
      <c r="I34993" s="180"/>
      <c r="L34993" s="181"/>
      <c r="M34993" s="180"/>
      <c r="N34993" s="180"/>
      <c r="O34993" s="180"/>
    </row>
    <row r="34994" spans="8:15" s="179" customFormat="1" x14ac:dyDescent="0.2">
      <c r="H34994" s="180"/>
      <c r="I34994" s="180"/>
      <c r="L34994" s="181"/>
      <c r="M34994" s="180"/>
      <c r="N34994" s="180"/>
      <c r="O34994" s="180"/>
    </row>
    <row r="34995" spans="8:15" s="179" customFormat="1" x14ac:dyDescent="0.2">
      <c r="H34995" s="180"/>
      <c r="I34995" s="180"/>
      <c r="L34995" s="181"/>
      <c r="M34995" s="180"/>
      <c r="N34995" s="180"/>
      <c r="O34995" s="180"/>
    </row>
    <row r="34996" spans="8:15" s="179" customFormat="1" x14ac:dyDescent="0.2">
      <c r="H34996" s="180"/>
      <c r="I34996" s="180"/>
      <c r="L34996" s="181"/>
      <c r="M34996" s="180"/>
      <c r="N34996" s="180"/>
      <c r="O34996" s="180"/>
    </row>
    <row r="34997" spans="8:15" s="179" customFormat="1" x14ac:dyDescent="0.2">
      <c r="H34997" s="180"/>
      <c r="I34997" s="180"/>
      <c r="L34997" s="181"/>
      <c r="M34997" s="180"/>
      <c r="N34997" s="180"/>
      <c r="O34997" s="180"/>
    </row>
    <row r="34998" spans="8:15" s="179" customFormat="1" x14ac:dyDescent="0.2">
      <c r="H34998" s="180"/>
      <c r="I34998" s="180"/>
      <c r="L34998" s="181"/>
      <c r="M34998" s="180"/>
      <c r="N34998" s="180"/>
      <c r="O34998" s="180"/>
    </row>
    <row r="34999" spans="8:15" s="179" customFormat="1" x14ac:dyDescent="0.2">
      <c r="H34999" s="180"/>
      <c r="I34999" s="180"/>
      <c r="L34999" s="181"/>
      <c r="M34999" s="180"/>
      <c r="N34999" s="180"/>
      <c r="O34999" s="180"/>
    </row>
    <row r="35000" spans="8:15" s="179" customFormat="1" x14ac:dyDescent="0.2">
      <c r="H35000" s="180"/>
      <c r="I35000" s="180"/>
      <c r="L35000" s="181"/>
      <c r="M35000" s="180"/>
      <c r="N35000" s="180"/>
      <c r="O35000" s="180"/>
    </row>
    <row r="35001" spans="8:15" s="179" customFormat="1" x14ac:dyDescent="0.2">
      <c r="H35001" s="180"/>
      <c r="I35001" s="180"/>
      <c r="L35001" s="181"/>
      <c r="M35001" s="180"/>
      <c r="N35001" s="180"/>
      <c r="O35001" s="180"/>
    </row>
    <row r="35002" spans="8:15" s="179" customFormat="1" x14ac:dyDescent="0.2">
      <c r="H35002" s="180"/>
      <c r="I35002" s="180"/>
      <c r="L35002" s="181"/>
      <c r="M35002" s="180"/>
      <c r="N35002" s="180"/>
      <c r="O35002" s="180"/>
    </row>
    <row r="35003" spans="8:15" s="179" customFormat="1" x14ac:dyDescent="0.2">
      <c r="H35003" s="180"/>
      <c r="I35003" s="180"/>
      <c r="L35003" s="181"/>
      <c r="M35003" s="180"/>
      <c r="N35003" s="180"/>
      <c r="O35003" s="180"/>
    </row>
    <row r="35004" spans="8:15" s="179" customFormat="1" x14ac:dyDescent="0.2">
      <c r="H35004" s="180"/>
      <c r="I35004" s="180"/>
      <c r="L35004" s="181"/>
      <c r="M35004" s="180"/>
      <c r="N35004" s="180"/>
      <c r="O35004" s="180"/>
    </row>
    <row r="35005" spans="8:15" s="179" customFormat="1" x14ac:dyDescent="0.2">
      <c r="H35005" s="180"/>
      <c r="I35005" s="180"/>
      <c r="L35005" s="181"/>
      <c r="M35005" s="180"/>
      <c r="N35005" s="180"/>
      <c r="O35005" s="180"/>
    </row>
    <row r="35006" spans="8:15" s="179" customFormat="1" x14ac:dyDescent="0.2">
      <c r="H35006" s="180"/>
      <c r="I35006" s="180"/>
      <c r="L35006" s="181"/>
      <c r="M35006" s="180"/>
      <c r="N35006" s="180"/>
      <c r="O35006" s="180"/>
    </row>
    <row r="35007" spans="8:15" s="179" customFormat="1" x14ac:dyDescent="0.2">
      <c r="H35007" s="180"/>
      <c r="I35007" s="180"/>
      <c r="L35007" s="181"/>
      <c r="M35007" s="180"/>
      <c r="N35007" s="180"/>
      <c r="O35007" s="180"/>
    </row>
    <row r="35008" spans="8:15" s="179" customFormat="1" x14ac:dyDescent="0.2">
      <c r="H35008" s="180"/>
      <c r="I35008" s="180"/>
      <c r="L35008" s="181"/>
      <c r="M35008" s="180"/>
      <c r="N35008" s="180"/>
      <c r="O35008" s="180"/>
    </row>
    <row r="35009" spans="8:15" s="179" customFormat="1" x14ac:dyDescent="0.2">
      <c r="H35009" s="180"/>
      <c r="I35009" s="180"/>
      <c r="L35009" s="181"/>
      <c r="M35009" s="180"/>
      <c r="N35009" s="180"/>
      <c r="O35009" s="180"/>
    </row>
    <row r="35010" spans="8:15" s="179" customFormat="1" x14ac:dyDescent="0.2">
      <c r="H35010" s="180"/>
      <c r="I35010" s="180"/>
      <c r="L35010" s="181"/>
      <c r="M35010" s="180"/>
      <c r="N35010" s="180"/>
      <c r="O35010" s="180"/>
    </row>
    <row r="35011" spans="8:15" s="179" customFormat="1" x14ac:dyDescent="0.2">
      <c r="H35011" s="180"/>
      <c r="I35011" s="180"/>
      <c r="L35011" s="181"/>
      <c r="M35011" s="180"/>
      <c r="N35011" s="180"/>
      <c r="O35011" s="180"/>
    </row>
    <row r="35012" spans="8:15" s="179" customFormat="1" x14ac:dyDescent="0.2">
      <c r="H35012" s="180"/>
      <c r="I35012" s="180"/>
      <c r="L35012" s="181"/>
      <c r="M35012" s="180"/>
      <c r="N35012" s="180"/>
      <c r="O35012" s="180"/>
    </row>
    <row r="35013" spans="8:15" s="179" customFormat="1" x14ac:dyDescent="0.2">
      <c r="H35013" s="180"/>
      <c r="I35013" s="180"/>
      <c r="L35013" s="181"/>
      <c r="M35013" s="180"/>
      <c r="N35013" s="180"/>
      <c r="O35013" s="180"/>
    </row>
    <row r="35014" spans="8:15" s="179" customFormat="1" x14ac:dyDescent="0.2">
      <c r="H35014" s="180"/>
      <c r="I35014" s="180"/>
      <c r="L35014" s="181"/>
      <c r="M35014" s="180"/>
      <c r="N35014" s="180"/>
      <c r="O35014" s="180"/>
    </row>
    <row r="35015" spans="8:15" s="179" customFormat="1" x14ac:dyDescent="0.2">
      <c r="H35015" s="180"/>
      <c r="I35015" s="180"/>
      <c r="L35015" s="181"/>
      <c r="M35015" s="180"/>
      <c r="N35015" s="180"/>
      <c r="O35015" s="180"/>
    </row>
    <row r="35016" spans="8:15" s="179" customFormat="1" x14ac:dyDescent="0.2">
      <c r="H35016" s="180"/>
      <c r="I35016" s="180"/>
      <c r="L35016" s="181"/>
      <c r="M35016" s="180"/>
      <c r="N35016" s="180"/>
      <c r="O35016" s="180"/>
    </row>
    <row r="35017" spans="8:15" s="179" customFormat="1" x14ac:dyDescent="0.2">
      <c r="H35017" s="180"/>
      <c r="I35017" s="180"/>
      <c r="L35017" s="181"/>
      <c r="M35017" s="180"/>
      <c r="N35017" s="180"/>
      <c r="O35017" s="180"/>
    </row>
    <row r="35018" spans="8:15" s="179" customFormat="1" x14ac:dyDescent="0.2">
      <c r="H35018" s="180"/>
      <c r="I35018" s="180"/>
      <c r="L35018" s="181"/>
      <c r="M35018" s="180"/>
      <c r="N35018" s="180"/>
      <c r="O35018" s="180"/>
    </row>
    <row r="35019" spans="8:15" s="179" customFormat="1" x14ac:dyDescent="0.2">
      <c r="H35019" s="180"/>
      <c r="I35019" s="180"/>
      <c r="L35019" s="181"/>
      <c r="M35019" s="180"/>
      <c r="N35019" s="180"/>
      <c r="O35019" s="180"/>
    </row>
    <row r="35020" spans="8:15" s="179" customFormat="1" x14ac:dyDescent="0.2">
      <c r="H35020" s="180"/>
      <c r="I35020" s="180"/>
      <c r="L35020" s="181"/>
      <c r="M35020" s="180"/>
      <c r="N35020" s="180"/>
      <c r="O35020" s="180"/>
    </row>
    <row r="35021" spans="8:15" s="179" customFormat="1" x14ac:dyDescent="0.2">
      <c r="H35021" s="180"/>
      <c r="I35021" s="180"/>
      <c r="L35021" s="181"/>
      <c r="M35021" s="180"/>
      <c r="N35021" s="180"/>
      <c r="O35021" s="180"/>
    </row>
    <row r="35022" spans="8:15" s="179" customFormat="1" x14ac:dyDescent="0.2">
      <c r="H35022" s="180"/>
      <c r="I35022" s="180"/>
      <c r="L35022" s="181"/>
      <c r="M35022" s="180"/>
      <c r="N35022" s="180"/>
      <c r="O35022" s="180"/>
    </row>
    <row r="35023" spans="8:15" s="179" customFormat="1" x14ac:dyDescent="0.2">
      <c r="H35023" s="180"/>
      <c r="I35023" s="180"/>
      <c r="L35023" s="181"/>
      <c r="M35023" s="180"/>
      <c r="N35023" s="180"/>
      <c r="O35023" s="180"/>
    </row>
    <row r="35024" spans="8:15" s="179" customFormat="1" x14ac:dyDescent="0.2">
      <c r="H35024" s="180"/>
      <c r="I35024" s="180"/>
      <c r="L35024" s="181"/>
      <c r="M35024" s="180"/>
      <c r="N35024" s="180"/>
      <c r="O35024" s="180"/>
    </row>
    <row r="35025" spans="8:15" s="179" customFormat="1" x14ac:dyDescent="0.2">
      <c r="H35025" s="180"/>
      <c r="I35025" s="180"/>
      <c r="L35025" s="181"/>
      <c r="M35025" s="180"/>
      <c r="N35025" s="180"/>
      <c r="O35025" s="180"/>
    </row>
    <row r="35026" spans="8:15" s="179" customFormat="1" x14ac:dyDescent="0.2">
      <c r="H35026" s="180"/>
      <c r="I35026" s="180"/>
      <c r="L35026" s="181"/>
      <c r="M35026" s="180"/>
      <c r="N35026" s="180"/>
      <c r="O35026" s="180"/>
    </row>
    <row r="35027" spans="8:15" s="179" customFormat="1" x14ac:dyDescent="0.2">
      <c r="H35027" s="180"/>
      <c r="I35027" s="180"/>
      <c r="L35027" s="181"/>
      <c r="M35027" s="180"/>
      <c r="N35027" s="180"/>
      <c r="O35027" s="180"/>
    </row>
    <row r="35028" spans="8:15" s="179" customFormat="1" x14ac:dyDescent="0.2">
      <c r="H35028" s="180"/>
      <c r="I35028" s="180"/>
      <c r="L35028" s="181"/>
      <c r="M35028" s="180"/>
      <c r="N35028" s="180"/>
      <c r="O35028" s="180"/>
    </row>
    <row r="35029" spans="8:15" s="179" customFormat="1" x14ac:dyDescent="0.2">
      <c r="H35029" s="180"/>
      <c r="I35029" s="180"/>
      <c r="L35029" s="181"/>
      <c r="M35029" s="180"/>
      <c r="N35029" s="180"/>
      <c r="O35029" s="180"/>
    </row>
    <row r="35030" spans="8:15" s="179" customFormat="1" x14ac:dyDescent="0.2">
      <c r="H35030" s="180"/>
      <c r="I35030" s="180"/>
      <c r="L35030" s="181"/>
      <c r="M35030" s="180"/>
      <c r="N35030" s="180"/>
      <c r="O35030" s="180"/>
    </row>
    <row r="35031" spans="8:15" s="179" customFormat="1" x14ac:dyDescent="0.2">
      <c r="H35031" s="180"/>
      <c r="I35031" s="180"/>
      <c r="L35031" s="181"/>
      <c r="M35031" s="180"/>
      <c r="N35031" s="180"/>
      <c r="O35031" s="180"/>
    </row>
    <row r="35032" spans="8:15" s="179" customFormat="1" x14ac:dyDescent="0.2">
      <c r="H35032" s="180"/>
      <c r="I35032" s="180"/>
      <c r="L35032" s="181"/>
      <c r="M35032" s="180"/>
      <c r="N35032" s="180"/>
      <c r="O35032" s="180"/>
    </row>
    <row r="35033" spans="8:15" s="179" customFormat="1" x14ac:dyDescent="0.2">
      <c r="H35033" s="180"/>
      <c r="I35033" s="180"/>
      <c r="L35033" s="181"/>
      <c r="M35033" s="180"/>
      <c r="N35033" s="180"/>
      <c r="O35033" s="180"/>
    </row>
    <row r="35034" spans="8:15" s="179" customFormat="1" x14ac:dyDescent="0.2">
      <c r="H35034" s="180"/>
      <c r="I35034" s="180"/>
      <c r="L35034" s="181"/>
      <c r="M35034" s="180"/>
      <c r="N35034" s="180"/>
      <c r="O35034" s="180"/>
    </row>
    <row r="35035" spans="8:15" s="179" customFormat="1" x14ac:dyDescent="0.2">
      <c r="H35035" s="180"/>
      <c r="I35035" s="180"/>
      <c r="L35035" s="181"/>
      <c r="M35035" s="180"/>
      <c r="N35035" s="180"/>
      <c r="O35035" s="180"/>
    </row>
    <row r="35036" spans="8:15" s="179" customFormat="1" x14ac:dyDescent="0.2">
      <c r="H35036" s="180"/>
      <c r="I35036" s="180"/>
      <c r="L35036" s="181"/>
      <c r="M35036" s="180"/>
      <c r="N35036" s="180"/>
      <c r="O35036" s="180"/>
    </row>
    <row r="35037" spans="8:15" s="179" customFormat="1" x14ac:dyDescent="0.2">
      <c r="H35037" s="180"/>
      <c r="I35037" s="180"/>
      <c r="L35037" s="181"/>
      <c r="M35037" s="180"/>
      <c r="N35037" s="180"/>
      <c r="O35037" s="180"/>
    </row>
    <row r="35038" spans="8:15" s="179" customFormat="1" x14ac:dyDescent="0.2">
      <c r="H35038" s="180"/>
      <c r="I35038" s="180"/>
      <c r="L35038" s="181"/>
      <c r="M35038" s="180"/>
      <c r="N35038" s="180"/>
      <c r="O35038" s="180"/>
    </row>
    <row r="35039" spans="8:15" s="179" customFormat="1" x14ac:dyDescent="0.2">
      <c r="H35039" s="180"/>
      <c r="I35039" s="180"/>
      <c r="L35039" s="181"/>
      <c r="M35039" s="180"/>
      <c r="N35039" s="180"/>
      <c r="O35039" s="180"/>
    </row>
    <row r="35040" spans="8:15" s="179" customFormat="1" x14ac:dyDescent="0.2">
      <c r="H35040" s="180"/>
      <c r="I35040" s="180"/>
      <c r="L35040" s="181"/>
      <c r="M35040" s="180"/>
      <c r="N35040" s="180"/>
      <c r="O35040" s="180"/>
    </row>
    <row r="35041" spans="8:15" s="179" customFormat="1" x14ac:dyDescent="0.2">
      <c r="H35041" s="180"/>
      <c r="I35041" s="180"/>
      <c r="L35041" s="181"/>
      <c r="M35041" s="180"/>
      <c r="N35041" s="180"/>
      <c r="O35041" s="180"/>
    </row>
    <row r="35042" spans="8:15" s="179" customFormat="1" x14ac:dyDescent="0.2">
      <c r="H35042" s="180"/>
      <c r="I35042" s="180"/>
      <c r="L35042" s="181"/>
      <c r="M35042" s="180"/>
      <c r="N35042" s="180"/>
      <c r="O35042" s="180"/>
    </row>
    <row r="35043" spans="8:15" s="179" customFormat="1" x14ac:dyDescent="0.2">
      <c r="H35043" s="180"/>
      <c r="I35043" s="180"/>
      <c r="L35043" s="181"/>
      <c r="M35043" s="180"/>
      <c r="N35043" s="180"/>
      <c r="O35043" s="180"/>
    </row>
    <row r="35044" spans="8:15" s="179" customFormat="1" x14ac:dyDescent="0.2">
      <c r="H35044" s="180"/>
      <c r="I35044" s="180"/>
      <c r="L35044" s="181"/>
      <c r="M35044" s="180"/>
      <c r="N35044" s="180"/>
      <c r="O35044" s="180"/>
    </row>
    <row r="35045" spans="8:15" s="179" customFormat="1" x14ac:dyDescent="0.2">
      <c r="H35045" s="180"/>
      <c r="I35045" s="180"/>
      <c r="L35045" s="181"/>
      <c r="M35045" s="180"/>
      <c r="N35045" s="180"/>
      <c r="O35045" s="180"/>
    </row>
    <row r="35046" spans="8:15" s="179" customFormat="1" x14ac:dyDescent="0.2">
      <c r="H35046" s="180"/>
      <c r="I35046" s="180"/>
      <c r="L35046" s="181"/>
      <c r="M35046" s="180"/>
      <c r="N35046" s="180"/>
      <c r="O35046" s="180"/>
    </row>
    <row r="35047" spans="8:15" s="179" customFormat="1" x14ac:dyDescent="0.2">
      <c r="H35047" s="180"/>
      <c r="I35047" s="180"/>
      <c r="L35047" s="181"/>
      <c r="M35047" s="180"/>
      <c r="N35047" s="180"/>
      <c r="O35047" s="180"/>
    </row>
    <row r="35048" spans="8:15" s="179" customFormat="1" x14ac:dyDescent="0.2">
      <c r="H35048" s="180"/>
      <c r="I35048" s="180"/>
      <c r="L35048" s="181"/>
      <c r="M35048" s="180"/>
      <c r="N35048" s="180"/>
      <c r="O35048" s="180"/>
    </row>
    <row r="35049" spans="8:15" s="179" customFormat="1" x14ac:dyDescent="0.2">
      <c r="H35049" s="180"/>
      <c r="I35049" s="180"/>
      <c r="L35049" s="181"/>
      <c r="M35049" s="180"/>
      <c r="N35049" s="180"/>
      <c r="O35049" s="180"/>
    </row>
    <row r="35050" spans="8:15" s="179" customFormat="1" x14ac:dyDescent="0.2">
      <c r="H35050" s="180"/>
      <c r="I35050" s="180"/>
      <c r="L35050" s="181"/>
      <c r="M35050" s="180"/>
      <c r="N35050" s="180"/>
      <c r="O35050" s="180"/>
    </row>
    <row r="35051" spans="8:15" s="179" customFormat="1" x14ac:dyDescent="0.2">
      <c r="H35051" s="180"/>
      <c r="I35051" s="180"/>
      <c r="L35051" s="181"/>
      <c r="M35051" s="180"/>
      <c r="N35051" s="180"/>
      <c r="O35051" s="180"/>
    </row>
    <row r="35052" spans="8:15" s="179" customFormat="1" x14ac:dyDescent="0.2">
      <c r="H35052" s="180"/>
      <c r="I35052" s="180"/>
      <c r="L35052" s="181"/>
      <c r="M35052" s="180"/>
      <c r="N35052" s="180"/>
      <c r="O35052" s="180"/>
    </row>
    <row r="35053" spans="8:15" s="179" customFormat="1" x14ac:dyDescent="0.2">
      <c r="H35053" s="180"/>
      <c r="I35053" s="180"/>
      <c r="L35053" s="181"/>
      <c r="M35053" s="180"/>
      <c r="N35053" s="180"/>
      <c r="O35053" s="180"/>
    </row>
    <row r="35054" spans="8:15" s="179" customFormat="1" x14ac:dyDescent="0.2">
      <c r="H35054" s="180"/>
      <c r="I35054" s="180"/>
      <c r="L35054" s="181"/>
      <c r="M35054" s="180"/>
      <c r="N35054" s="180"/>
      <c r="O35054" s="180"/>
    </row>
    <row r="35055" spans="8:15" s="179" customFormat="1" x14ac:dyDescent="0.2">
      <c r="H35055" s="180"/>
      <c r="I35055" s="180"/>
      <c r="L35055" s="181"/>
      <c r="M35055" s="180"/>
      <c r="N35055" s="180"/>
      <c r="O35055" s="180"/>
    </row>
    <row r="35056" spans="8:15" s="179" customFormat="1" x14ac:dyDescent="0.2">
      <c r="H35056" s="180"/>
      <c r="I35056" s="180"/>
      <c r="L35056" s="181"/>
      <c r="M35056" s="180"/>
      <c r="N35056" s="180"/>
      <c r="O35056" s="180"/>
    </row>
    <row r="35057" spans="8:15" s="179" customFormat="1" x14ac:dyDescent="0.2">
      <c r="H35057" s="180"/>
      <c r="I35057" s="180"/>
      <c r="L35057" s="181"/>
      <c r="M35057" s="180"/>
      <c r="N35057" s="180"/>
      <c r="O35057" s="180"/>
    </row>
    <row r="35058" spans="8:15" s="179" customFormat="1" x14ac:dyDescent="0.2">
      <c r="H35058" s="180"/>
      <c r="I35058" s="180"/>
      <c r="L35058" s="181"/>
      <c r="M35058" s="180"/>
      <c r="N35058" s="180"/>
      <c r="O35058" s="180"/>
    </row>
    <row r="35059" spans="8:15" s="179" customFormat="1" x14ac:dyDescent="0.2">
      <c r="H35059" s="180"/>
      <c r="I35059" s="180"/>
      <c r="L35059" s="181"/>
      <c r="M35059" s="180"/>
      <c r="N35059" s="180"/>
      <c r="O35059" s="180"/>
    </row>
    <row r="35060" spans="8:15" s="179" customFormat="1" x14ac:dyDescent="0.2">
      <c r="H35060" s="180"/>
      <c r="I35060" s="180"/>
      <c r="L35060" s="181"/>
      <c r="M35060" s="180"/>
      <c r="N35060" s="180"/>
      <c r="O35060" s="180"/>
    </row>
    <row r="35061" spans="8:15" s="179" customFormat="1" x14ac:dyDescent="0.2">
      <c r="H35061" s="180"/>
      <c r="I35061" s="180"/>
      <c r="L35061" s="181"/>
      <c r="M35061" s="180"/>
      <c r="N35061" s="180"/>
      <c r="O35061" s="180"/>
    </row>
    <row r="35062" spans="8:15" s="179" customFormat="1" x14ac:dyDescent="0.2">
      <c r="H35062" s="180"/>
      <c r="I35062" s="180"/>
      <c r="L35062" s="181"/>
      <c r="M35062" s="180"/>
      <c r="N35062" s="180"/>
      <c r="O35062" s="180"/>
    </row>
    <row r="35063" spans="8:15" s="179" customFormat="1" x14ac:dyDescent="0.2">
      <c r="H35063" s="180"/>
      <c r="I35063" s="180"/>
      <c r="L35063" s="181"/>
      <c r="M35063" s="180"/>
      <c r="N35063" s="180"/>
      <c r="O35063" s="180"/>
    </row>
    <row r="35064" spans="8:15" s="179" customFormat="1" x14ac:dyDescent="0.2">
      <c r="H35064" s="180"/>
      <c r="I35064" s="180"/>
      <c r="L35064" s="181"/>
      <c r="M35064" s="180"/>
      <c r="N35064" s="180"/>
      <c r="O35064" s="180"/>
    </row>
    <row r="35065" spans="8:15" s="179" customFormat="1" x14ac:dyDescent="0.2">
      <c r="H35065" s="180"/>
      <c r="I35065" s="180"/>
      <c r="L35065" s="181"/>
      <c r="M35065" s="180"/>
      <c r="N35065" s="180"/>
      <c r="O35065" s="180"/>
    </row>
    <row r="35066" spans="8:15" s="179" customFormat="1" x14ac:dyDescent="0.2">
      <c r="H35066" s="180"/>
      <c r="I35066" s="180"/>
      <c r="L35066" s="181"/>
      <c r="M35066" s="180"/>
      <c r="N35066" s="180"/>
      <c r="O35066" s="180"/>
    </row>
    <row r="35067" spans="8:15" s="179" customFormat="1" x14ac:dyDescent="0.2">
      <c r="H35067" s="180"/>
      <c r="I35067" s="180"/>
      <c r="L35067" s="181"/>
      <c r="M35067" s="180"/>
      <c r="N35067" s="180"/>
      <c r="O35067" s="180"/>
    </row>
    <row r="35068" spans="8:15" s="179" customFormat="1" x14ac:dyDescent="0.2">
      <c r="H35068" s="180"/>
      <c r="I35068" s="180"/>
      <c r="L35068" s="181"/>
      <c r="M35068" s="180"/>
      <c r="N35068" s="180"/>
      <c r="O35068" s="180"/>
    </row>
    <row r="35069" spans="8:15" s="179" customFormat="1" x14ac:dyDescent="0.2">
      <c r="H35069" s="180"/>
      <c r="I35069" s="180"/>
      <c r="L35069" s="181"/>
      <c r="M35069" s="180"/>
      <c r="N35069" s="180"/>
      <c r="O35069" s="180"/>
    </row>
    <row r="35070" spans="8:15" s="179" customFormat="1" x14ac:dyDescent="0.2">
      <c r="H35070" s="180"/>
      <c r="I35070" s="180"/>
      <c r="L35070" s="181"/>
      <c r="M35070" s="180"/>
      <c r="N35070" s="180"/>
      <c r="O35070" s="180"/>
    </row>
    <row r="35071" spans="8:15" s="179" customFormat="1" x14ac:dyDescent="0.2">
      <c r="H35071" s="180"/>
      <c r="I35071" s="180"/>
      <c r="L35071" s="181"/>
      <c r="M35071" s="180"/>
      <c r="N35071" s="180"/>
      <c r="O35071" s="180"/>
    </row>
    <row r="35072" spans="8:15" s="179" customFormat="1" x14ac:dyDescent="0.2">
      <c r="H35072" s="180"/>
      <c r="I35072" s="180"/>
      <c r="L35072" s="181"/>
      <c r="M35072" s="180"/>
      <c r="N35072" s="180"/>
      <c r="O35072" s="180"/>
    </row>
    <row r="35073" spans="8:15" s="179" customFormat="1" x14ac:dyDescent="0.2">
      <c r="H35073" s="180"/>
      <c r="I35073" s="180"/>
      <c r="L35073" s="181"/>
      <c r="M35073" s="180"/>
      <c r="N35073" s="180"/>
      <c r="O35073" s="180"/>
    </row>
    <row r="35074" spans="8:15" s="179" customFormat="1" x14ac:dyDescent="0.2">
      <c r="H35074" s="180"/>
      <c r="I35074" s="180"/>
      <c r="L35074" s="181"/>
      <c r="M35074" s="180"/>
      <c r="N35074" s="180"/>
      <c r="O35074" s="180"/>
    </row>
    <row r="35075" spans="8:15" s="179" customFormat="1" x14ac:dyDescent="0.2">
      <c r="H35075" s="180"/>
      <c r="I35075" s="180"/>
      <c r="L35075" s="181"/>
      <c r="M35075" s="180"/>
      <c r="N35075" s="180"/>
      <c r="O35075" s="180"/>
    </row>
    <row r="35076" spans="8:15" s="179" customFormat="1" x14ac:dyDescent="0.2">
      <c r="H35076" s="180"/>
      <c r="I35076" s="180"/>
      <c r="L35076" s="181"/>
      <c r="M35076" s="180"/>
      <c r="N35076" s="180"/>
      <c r="O35076" s="180"/>
    </row>
    <row r="35077" spans="8:15" s="179" customFormat="1" x14ac:dyDescent="0.2">
      <c r="H35077" s="180"/>
      <c r="I35077" s="180"/>
      <c r="L35077" s="181"/>
      <c r="M35077" s="180"/>
      <c r="N35077" s="180"/>
      <c r="O35077" s="180"/>
    </row>
    <row r="35078" spans="8:15" s="179" customFormat="1" x14ac:dyDescent="0.2">
      <c r="H35078" s="180"/>
      <c r="I35078" s="180"/>
      <c r="L35078" s="181"/>
      <c r="M35078" s="180"/>
      <c r="N35078" s="180"/>
      <c r="O35078" s="180"/>
    </row>
    <row r="35079" spans="8:15" s="179" customFormat="1" x14ac:dyDescent="0.2">
      <c r="H35079" s="180"/>
      <c r="I35079" s="180"/>
      <c r="L35079" s="181"/>
      <c r="M35079" s="180"/>
      <c r="N35079" s="180"/>
      <c r="O35079" s="180"/>
    </row>
    <row r="35080" spans="8:15" s="179" customFormat="1" x14ac:dyDescent="0.2">
      <c r="H35080" s="180"/>
      <c r="I35080" s="180"/>
      <c r="L35080" s="181"/>
      <c r="M35080" s="180"/>
      <c r="N35080" s="180"/>
      <c r="O35080" s="180"/>
    </row>
    <row r="35081" spans="8:15" s="179" customFormat="1" x14ac:dyDescent="0.2">
      <c r="H35081" s="180"/>
      <c r="I35081" s="180"/>
      <c r="L35081" s="181"/>
      <c r="M35081" s="180"/>
      <c r="N35081" s="180"/>
      <c r="O35081" s="180"/>
    </row>
    <row r="35082" spans="8:15" s="179" customFormat="1" x14ac:dyDescent="0.2">
      <c r="H35082" s="180"/>
      <c r="I35082" s="180"/>
      <c r="L35082" s="181"/>
      <c r="M35082" s="180"/>
      <c r="N35082" s="180"/>
      <c r="O35082" s="180"/>
    </row>
    <row r="35083" spans="8:15" s="179" customFormat="1" x14ac:dyDescent="0.2">
      <c r="H35083" s="180"/>
      <c r="I35083" s="180"/>
      <c r="L35083" s="181"/>
      <c r="M35083" s="180"/>
      <c r="N35083" s="180"/>
      <c r="O35083" s="180"/>
    </row>
    <row r="35084" spans="8:15" s="179" customFormat="1" x14ac:dyDescent="0.2">
      <c r="H35084" s="180"/>
      <c r="I35084" s="180"/>
      <c r="L35084" s="181"/>
      <c r="M35084" s="180"/>
      <c r="N35084" s="180"/>
      <c r="O35084" s="180"/>
    </row>
    <row r="35085" spans="8:15" s="179" customFormat="1" x14ac:dyDescent="0.2">
      <c r="H35085" s="180"/>
      <c r="I35085" s="180"/>
      <c r="L35085" s="181"/>
      <c r="M35085" s="180"/>
      <c r="N35085" s="180"/>
      <c r="O35085" s="180"/>
    </row>
    <row r="35086" spans="8:15" s="179" customFormat="1" x14ac:dyDescent="0.2">
      <c r="H35086" s="180"/>
      <c r="I35086" s="180"/>
      <c r="L35086" s="181"/>
      <c r="M35086" s="180"/>
      <c r="N35086" s="180"/>
      <c r="O35086" s="180"/>
    </row>
    <row r="35087" spans="8:15" s="179" customFormat="1" x14ac:dyDescent="0.2">
      <c r="H35087" s="180"/>
      <c r="I35087" s="180"/>
      <c r="L35087" s="181"/>
      <c r="M35087" s="180"/>
      <c r="N35087" s="180"/>
      <c r="O35087" s="180"/>
    </row>
    <row r="35088" spans="8:15" s="179" customFormat="1" x14ac:dyDescent="0.2">
      <c r="H35088" s="180"/>
      <c r="I35088" s="180"/>
      <c r="L35088" s="181"/>
      <c r="M35088" s="180"/>
      <c r="N35088" s="180"/>
      <c r="O35088" s="180"/>
    </row>
    <row r="35089" spans="8:15" s="179" customFormat="1" x14ac:dyDescent="0.2">
      <c r="H35089" s="180"/>
      <c r="I35089" s="180"/>
      <c r="L35089" s="181"/>
      <c r="M35089" s="180"/>
      <c r="N35089" s="180"/>
      <c r="O35089" s="180"/>
    </row>
    <row r="35090" spans="8:15" s="179" customFormat="1" x14ac:dyDescent="0.2">
      <c r="H35090" s="180"/>
      <c r="I35090" s="180"/>
      <c r="L35090" s="181"/>
      <c r="M35090" s="180"/>
      <c r="N35090" s="180"/>
      <c r="O35090" s="180"/>
    </row>
    <row r="35091" spans="8:15" s="179" customFormat="1" x14ac:dyDescent="0.2">
      <c r="H35091" s="180"/>
      <c r="I35091" s="180"/>
      <c r="L35091" s="181"/>
      <c r="M35091" s="180"/>
      <c r="N35091" s="180"/>
      <c r="O35091" s="180"/>
    </row>
    <row r="35092" spans="8:15" s="179" customFormat="1" x14ac:dyDescent="0.2">
      <c r="H35092" s="180"/>
      <c r="I35092" s="180"/>
      <c r="L35092" s="181"/>
      <c r="M35092" s="180"/>
      <c r="N35092" s="180"/>
      <c r="O35092" s="180"/>
    </row>
    <row r="35093" spans="8:15" s="179" customFormat="1" x14ac:dyDescent="0.2">
      <c r="H35093" s="180"/>
      <c r="I35093" s="180"/>
      <c r="L35093" s="181"/>
      <c r="M35093" s="180"/>
      <c r="N35093" s="180"/>
      <c r="O35093" s="180"/>
    </row>
    <row r="35094" spans="8:15" s="179" customFormat="1" x14ac:dyDescent="0.2">
      <c r="H35094" s="180"/>
      <c r="I35094" s="180"/>
      <c r="L35094" s="181"/>
      <c r="M35094" s="180"/>
      <c r="N35094" s="180"/>
      <c r="O35094" s="180"/>
    </row>
    <row r="35095" spans="8:15" s="179" customFormat="1" x14ac:dyDescent="0.2">
      <c r="H35095" s="180"/>
      <c r="I35095" s="180"/>
      <c r="L35095" s="181"/>
      <c r="M35095" s="180"/>
      <c r="N35095" s="180"/>
      <c r="O35095" s="180"/>
    </row>
    <row r="35096" spans="8:15" s="179" customFormat="1" x14ac:dyDescent="0.2">
      <c r="H35096" s="180"/>
      <c r="I35096" s="180"/>
      <c r="L35096" s="181"/>
      <c r="M35096" s="180"/>
      <c r="N35096" s="180"/>
      <c r="O35096" s="180"/>
    </row>
    <row r="35097" spans="8:15" s="179" customFormat="1" x14ac:dyDescent="0.2">
      <c r="H35097" s="180"/>
      <c r="I35097" s="180"/>
      <c r="L35097" s="181"/>
      <c r="M35097" s="180"/>
      <c r="N35097" s="180"/>
      <c r="O35097" s="180"/>
    </row>
    <row r="35098" spans="8:15" s="179" customFormat="1" x14ac:dyDescent="0.2">
      <c r="H35098" s="180"/>
      <c r="I35098" s="180"/>
      <c r="L35098" s="181"/>
      <c r="M35098" s="180"/>
      <c r="N35098" s="180"/>
      <c r="O35098" s="180"/>
    </row>
    <row r="35099" spans="8:15" s="179" customFormat="1" x14ac:dyDescent="0.2">
      <c r="H35099" s="180"/>
      <c r="I35099" s="180"/>
      <c r="L35099" s="181"/>
      <c r="M35099" s="180"/>
      <c r="N35099" s="180"/>
      <c r="O35099" s="180"/>
    </row>
    <row r="35100" spans="8:15" s="179" customFormat="1" x14ac:dyDescent="0.2">
      <c r="H35100" s="180"/>
      <c r="I35100" s="180"/>
      <c r="L35100" s="181"/>
      <c r="M35100" s="180"/>
      <c r="N35100" s="180"/>
      <c r="O35100" s="180"/>
    </row>
    <row r="35101" spans="8:15" s="179" customFormat="1" x14ac:dyDescent="0.2">
      <c r="H35101" s="180"/>
      <c r="I35101" s="180"/>
      <c r="L35101" s="181"/>
      <c r="M35101" s="180"/>
      <c r="N35101" s="180"/>
      <c r="O35101" s="180"/>
    </row>
    <row r="35102" spans="8:15" s="179" customFormat="1" x14ac:dyDescent="0.2">
      <c r="H35102" s="180"/>
      <c r="I35102" s="180"/>
      <c r="L35102" s="181"/>
      <c r="M35102" s="180"/>
      <c r="N35102" s="180"/>
      <c r="O35102" s="180"/>
    </row>
    <row r="35103" spans="8:15" s="179" customFormat="1" x14ac:dyDescent="0.2">
      <c r="H35103" s="180"/>
      <c r="I35103" s="180"/>
      <c r="L35103" s="181"/>
      <c r="M35103" s="180"/>
      <c r="N35103" s="180"/>
      <c r="O35103" s="180"/>
    </row>
    <row r="35104" spans="8:15" s="179" customFormat="1" x14ac:dyDescent="0.2">
      <c r="H35104" s="180"/>
      <c r="I35104" s="180"/>
      <c r="L35104" s="181"/>
      <c r="M35104" s="180"/>
      <c r="N35104" s="180"/>
      <c r="O35104" s="180"/>
    </row>
    <row r="35105" spans="8:15" s="179" customFormat="1" x14ac:dyDescent="0.2">
      <c r="H35105" s="180"/>
      <c r="I35105" s="180"/>
      <c r="L35105" s="181"/>
      <c r="M35105" s="180"/>
      <c r="N35105" s="180"/>
      <c r="O35105" s="180"/>
    </row>
    <row r="35106" spans="8:15" s="179" customFormat="1" x14ac:dyDescent="0.2">
      <c r="H35106" s="180"/>
      <c r="I35106" s="180"/>
      <c r="L35106" s="181"/>
      <c r="M35106" s="180"/>
      <c r="N35106" s="180"/>
      <c r="O35106" s="180"/>
    </row>
    <row r="35107" spans="8:15" s="179" customFormat="1" x14ac:dyDescent="0.2">
      <c r="H35107" s="180"/>
      <c r="I35107" s="180"/>
      <c r="L35107" s="181"/>
      <c r="M35107" s="180"/>
      <c r="N35107" s="180"/>
      <c r="O35107" s="180"/>
    </row>
    <row r="35108" spans="8:15" s="179" customFormat="1" x14ac:dyDescent="0.2">
      <c r="H35108" s="180"/>
      <c r="I35108" s="180"/>
      <c r="L35108" s="181"/>
      <c r="M35108" s="180"/>
      <c r="N35108" s="180"/>
      <c r="O35108" s="180"/>
    </row>
    <row r="35109" spans="8:15" s="179" customFormat="1" x14ac:dyDescent="0.2">
      <c r="H35109" s="180"/>
      <c r="I35109" s="180"/>
      <c r="L35109" s="181"/>
      <c r="M35109" s="180"/>
      <c r="N35109" s="180"/>
      <c r="O35109" s="180"/>
    </row>
    <row r="35110" spans="8:15" s="179" customFormat="1" x14ac:dyDescent="0.2">
      <c r="H35110" s="180"/>
      <c r="I35110" s="180"/>
      <c r="L35110" s="181"/>
      <c r="M35110" s="180"/>
      <c r="N35110" s="180"/>
      <c r="O35110" s="180"/>
    </row>
    <row r="35111" spans="8:15" s="179" customFormat="1" x14ac:dyDescent="0.2">
      <c r="H35111" s="180"/>
      <c r="I35111" s="180"/>
      <c r="L35111" s="181"/>
      <c r="M35111" s="180"/>
      <c r="N35111" s="180"/>
      <c r="O35111" s="180"/>
    </row>
    <row r="35112" spans="8:15" s="179" customFormat="1" x14ac:dyDescent="0.2">
      <c r="H35112" s="180"/>
      <c r="I35112" s="180"/>
      <c r="L35112" s="181"/>
      <c r="M35112" s="180"/>
      <c r="N35112" s="180"/>
      <c r="O35112" s="180"/>
    </row>
    <row r="35113" spans="8:15" s="179" customFormat="1" x14ac:dyDescent="0.2">
      <c r="H35113" s="180"/>
      <c r="I35113" s="180"/>
      <c r="L35113" s="181"/>
      <c r="M35113" s="180"/>
      <c r="N35113" s="180"/>
      <c r="O35113" s="180"/>
    </row>
    <row r="35114" spans="8:15" s="179" customFormat="1" x14ac:dyDescent="0.2">
      <c r="H35114" s="180"/>
      <c r="I35114" s="180"/>
      <c r="L35114" s="181"/>
      <c r="M35114" s="180"/>
      <c r="N35114" s="180"/>
      <c r="O35114" s="180"/>
    </row>
    <row r="35115" spans="8:15" s="179" customFormat="1" x14ac:dyDescent="0.2">
      <c r="H35115" s="180"/>
      <c r="I35115" s="180"/>
      <c r="L35115" s="181"/>
      <c r="M35115" s="180"/>
      <c r="N35115" s="180"/>
      <c r="O35115" s="180"/>
    </row>
    <row r="35116" spans="8:15" s="179" customFormat="1" x14ac:dyDescent="0.2">
      <c r="H35116" s="180"/>
      <c r="I35116" s="180"/>
      <c r="L35116" s="181"/>
      <c r="M35116" s="180"/>
      <c r="N35116" s="180"/>
      <c r="O35116" s="180"/>
    </row>
    <row r="35117" spans="8:15" s="179" customFormat="1" x14ac:dyDescent="0.2">
      <c r="H35117" s="180"/>
      <c r="I35117" s="180"/>
      <c r="L35117" s="181"/>
      <c r="M35117" s="180"/>
      <c r="N35117" s="180"/>
      <c r="O35117" s="180"/>
    </row>
    <row r="35118" spans="8:15" s="179" customFormat="1" x14ac:dyDescent="0.2">
      <c r="H35118" s="180"/>
      <c r="I35118" s="180"/>
      <c r="L35118" s="181"/>
      <c r="M35118" s="180"/>
      <c r="N35118" s="180"/>
      <c r="O35118" s="180"/>
    </row>
    <row r="35119" spans="8:15" s="179" customFormat="1" x14ac:dyDescent="0.2">
      <c r="H35119" s="180"/>
      <c r="I35119" s="180"/>
      <c r="L35119" s="181"/>
      <c r="M35119" s="180"/>
      <c r="N35119" s="180"/>
      <c r="O35119" s="180"/>
    </row>
    <row r="35120" spans="8:15" s="179" customFormat="1" x14ac:dyDescent="0.2">
      <c r="H35120" s="180"/>
      <c r="I35120" s="180"/>
      <c r="L35120" s="181"/>
      <c r="M35120" s="180"/>
      <c r="N35120" s="180"/>
      <c r="O35120" s="180"/>
    </row>
    <row r="35121" spans="8:15" s="179" customFormat="1" x14ac:dyDescent="0.2">
      <c r="H35121" s="180"/>
      <c r="I35121" s="180"/>
      <c r="L35121" s="181"/>
      <c r="M35121" s="180"/>
      <c r="N35121" s="180"/>
      <c r="O35121" s="180"/>
    </row>
    <row r="35122" spans="8:15" s="179" customFormat="1" x14ac:dyDescent="0.2">
      <c r="H35122" s="180"/>
      <c r="I35122" s="180"/>
      <c r="L35122" s="181"/>
      <c r="M35122" s="180"/>
      <c r="N35122" s="180"/>
      <c r="O35122" s="180"/>
    </row>
    <row r="35123" spans="8:15" s="179" customFormat="1" x14ac:dyDescent="0.2">
      <c r="H35123" s="180"/>
      <c r="I35123" s="180"/>
      <c r="L35123" s="181"/>
      <c r="M35123" s="180"/>
      <c r="N35123" s="180"/>
      <c r="O35123" s="180"/>
    </row>
    <row r="35124" spans="8:15" s="179" customFormat="1" x14ac:dyDescent="0.2">
      <c r="H35124" s="180"/>
      <c r="I35124" s="180"/>
      <c r="L35124" s="181"/>
      <c r="M35124" s="180"/>
      <c r="N35124" s="180"/>
      <c r="O35124" s="180"/>
    </row>
    <row r="35125" spans="8:15" s="179" customFormat="1" x14ac:dyDescent="0.2">
      <c r="H35125" s="180"/>
      <c r="I35125" s="180"/>
      <c r="L35125" s="181"/>
      <c r="M35125" s="180"/>
      <c r="N35125" s="180"/>
      <c r="O35125" s="180"/>
    </row>
    <row r="35126" spans="8:15" s="179" customFormat="1" x14ac:dyDescent="0.2">
      <c r="H35126" s="180"/>
      <c r="I35126" s="180"/>
      <c r="L35126" s="181"/>
      <c r="M35126" s="180"/>
      <c r="N35126" s="180"/>
      <c r="O35126" s="180"/>
    </row>
    <row r="35127" spans="8:15" s="179" customFormat="1" x14ac:dyDescent="0.2">
      <c r="H35127" s="180"/>
      <c r="I35127" s="180"/>
      <c r="L35127" s="181"/>
      <c r="M35127" s="180"/>
      <c r="N35127" s="180"/>
      <c r="O35127" s="180"/>
    </row>
    <row r="35128" spans="8:15" s="179" customFormat="1" x14ac:dyDescent="0.2">
      <c r="H35128" s="180"/>
      <c r="I35128" s="180"/>
      <c r="L35128" s="181"/>
      <c r="M35128" s="180"/>
      <c r="N35128" s="180"/>
      <c r="O35128" s="180"/>
    </row>
    <row r="35129" spans="8:15" s="179" customFormat="1" x14ac:dyDescent="0.2">
      <c r="H35129" s="180"/>
      <c r="I35129" s="180"/>
      <c r="L35129" s="181"/>
      <c r="M35129" s="180"/>
      <c r="N35129" s="180"/>
      <c r="O35129" s="180"/>
    </row>
    <row r="35130" spans="8:15" s="179" customFormat="1" x14ac:dyDescent="0.2">
      <c r="H35130" s="180"/>
      <c r="I35130" s="180"/>
      <c r="L35130" s="181"/>
      <c r="M35130" s="180"/>
      <c r="N35130" s="180"/>
      <c r="O35130" s="180"/>
    </row>
    <row r="35131" spans="8:15" s="179" customFormat="1" x14ac:dyDescent="0.2">
      <c r="H35131" s="180"/>
      <c r="I35131" s="180"/>
      <c r="L35131" s="181"/>
      <c r="M35131" s="180"/>
      <c r="N35131" s="180"/>
      <c r="O35131" s="180"/>
    </row>
    <row r="35132" spans="8:15" s="179" customFormat="1" x14ac:dyDescent="0.2">
      <c r="H35132" s="180"/>
      <c r="I35132" s="180"/>
      <c r="L35132" s="181"/>
      <c r="M35132" s="180"/>
      <c r="N35132" s="180"/>
      <c r="O35132" s="180"/>
    </row>
    <row r="35133" spans="8:15" s="179" customFormat="1" x14ac:dyDescent="0.2">
      <c r="H35133" s="180"/>
      <c r="I35133" s="180"/>
      <c r="L35133" s="181"/>
      <c r="M35133" s="180"/>
      <c r="N35133" s="180"/>
      <c r="O35133" s="180"/>
    </row>
    <row r="35134" spans="8:15" s="179" customFormat="1" x14ac:dyDescent="0.2">
      <c r="H35134" s="180"/>
      <c r="I35134" s="180"/>
      <c r="L35134" s="181"/>
      <c r="M35134" s="180"/>
      <c r="N35134" s="180"/>
      <c r="O35134" s="180"/>
    </row>
    <row r="35135" spans="8:15" s="179" customFormat="1" x14ac:dyDescent="0.2">
      <c r="H35135" s="180"/>
      <c r="I35135" s="180"/>
      <c r="L35135" s="181"/>
      <c r="M35135" s="180"/>
      <c r="N35135" s="180"/>
      <c r="O35135" s="180"/>
    </row>
    <row r="35136" spans="8:15" s="179" customFormat="1" x14ac:dyDescent="0.2">
      <c r="H35136" s="180"/>
      <c r="I35136" s="180"/>
      <c r="L35136" s="181"/>
      <c r="M35136" s="180"/>
      <c r="N35136" s="180"/>
      <c r="O35136" s="180"/>
    </row>
    <row r="35137" spans="8:15" s="179" customFormat="1" x14ac:dyDescent="0.2">
      <c r="H35137" s="180"/>
      <c r="I35137" s="180"/>
      <c r="L35137" s="181"/>
      <c r="M35137" s="180"/>
      <c r="N35137" s="180"/>
      <c r="O35137" s="180"/>
    </row>
    <row r="35138" spans="8:15" s="179" customFormat="1" x14ac:dyDescent="0.2">
      <c r="H35138" s="180"/>
      <c r="I35138" s="180"/>
      <c r="L35138" s="181"/>
      <c r="M35138" s="180"/>
      <c r="N35138" s="180"/>
      <c r="O35138" s="180"/>
    </row>
    <row r="35139" spans="8:15" s="179" customFormat="1" x14ac:dyDescent="0.2">
      <c r="H35139" s="180"/>
      <c r="I35139" s="180"/>
      <c r="L35139" s="181"/>
      <c r="M35139" s="180"/>
      <c r="N35139" s="180"/>
      <c r="O35139" s="180"/>
    </row>
    <row r="35140" spans="8:15" s="179" customFormat="1" x14ac:dyDescent="0.2">
      <c r="H35140" s="180"/>
      <c r="I35140" s="180"/>
      <c r="L35140" s="181"/>
      <c r="M35140" s="180"/>
      <c r="N35140" s="180"/>
      <c r="O35140" s="180"/>
    </row>
    <row r="35141" spans="8:15" s="179" customFormat="1" x14ac:dyDescent="0.2">
      <c r="H35141" s="180"/>
      <c r="I35141" s="180"/>
      <c r="L35141" s="181"/>
      <c r="M35141" s="180"/>
      <c r="N35141" s="180"/>
      <c r="O35141" s="180"/>
    </row>
    <row r="35142" spans="8:15" s="179" customFormat="1" x14ac:dyDescent="0.2">
      <c r="H35142" s="180"/>
      <c r="I35142" s="180"/>
      <c r="L35142" s="181"/>
      <c r="M35142" s="180"/>
      <c r="N35142" s="180"/>
      <c r="O35142" s="180"/>
    </row>
    <row r="35143" spans="8:15" s="179" customFormat="1" x14ac:dyDescent="0.2">
      <c r="H35143" s="180"/>
      <c r="I35143" s="180"/>
      <c r="L35143" s="181"/>
      <c r="M35143" s="180"/>
      <c r="N35143" s="180"/>
      <c r="O35143" s="180"/>
    </row>
    <row r="35144" spans="8:15" s="179" customFormat="1" x14ac:dyDescent="0.2">
      <c r="H35144" s="180"/>
      <c r="I35144" s="180"/>
      <c r="L35144" s="181"/>
      <c r="M35144" s="180"/>
      <c r="N35144" s="180"/>
      <c r="O35144" s="180"/>
    </row>
    <row r="35145" spans="8:15" s="179" customFormat="1" x14ac:dyDescent="0.2">
      <c r="H35145" s="180"/>
      <c r="I35145" s="180"/>
      <c r="L35145" s="181"/>
      <c r="M35145" s="180"/>
      <c r="N35145" s="180"/>
      <c r="O35145" s="180"/>
    </row>
    <row r="35146" spans="8:15" s="179" customFormat="1" x14ac:dyDescent="0.2">
      <c r="H35146" s="180"/>
      <c r="I35146" s="180"/>
      <c r="L35146" s="181"/>
      <c r="M35146" s="180"/>
      <c r="N35146" s="180"/>
      <c r="O35146" s="180"/>
    </row>
    <row r="35147" spans="8:15" s="179" customFormat="1" x14ac:dyDescent="0.2">
      <c r="H35147" s="180"/>
      <c r="I35147" s="180"/>
      <c r="L35147" s="181"/>
      <c r="M35147" s="180"/>
      <c r="N35147" s="180"/>
      <c r="O35147" s="180"/>
    </row>
    <row r="35148" spans="8:15" s="179" customFormat="1" x14ac:dyDescent="0.2">
      <c r="H35148" s="180"/>
      <c r="I35148" s="180"/>
      <c r="L35148" s="181"/>
      <c r="M35148" s="180"/>
      <c r="N35148" s="180"/>
      <c r="O35148" s="180"/>
    </row>
    <row r="35149" spans="8:15" s="179" customFormat="1" x14ac:dyDescent="0.2">
      <c r="H35149" s="180"/>
      <c r="I35149" s="180"/>
      <c r="L35149" s="181"/>
      <c r="M35149" s="180"/>
      <c r="N35149" s="180"/>
      <c r="O35149" s="180"/>
    </row>
    <row r="35150" spans="8:15" s="179" customFormat="1" x14ac:dyDescent="0.2">
      <c r="H35150" s="180"/>
      <c r="I35150" s="180"/>
      <c r="L35150" s="181"/>
      <c r="M35150" s="180"/>
      <c r="N35150" s="180"/>
      <c r="O35150" s="180"/>
    </row>
    <row r="35151" spans="8:15" s="179" customFormat="1" x14ac:dyDescent="0.2">
      <c r="H35151" s="180"/>
      <c r="I35151" s="180"/>
      <c r="L35151" s="181"/>
      <c r="M35151" s="180"/>
      <c r="N35151" s="180"/>
      <c r="O35151" s="180"/>
    </row>
    <row r="35152" spans="8:15" s="179" customFormat="1" x14ac:dyDescent="0.2">
      <c r="H35152" s="180"/>
      <c r="I35152" s="180"/>
      <c r="L35152" s="181"/>
      <c r="M35152" s="180"/>
      <c r="N35152" s="180"/>
      <c r="O35152" s="180"/>
    </row>
    <row r="35153" spans="8:15" s="179" customFormat="1" x14ac:dyDescent="0.2">
      <c r="H35153" s="180"/>
      <c r="I35153" s="180"/>
      <c r="L35153" s="181"/>
      <c r="M35153" s="180"/>
      <c r="N35153" s="180"/>
      <c r="O35153" s="180"/>
    </row>
    <row r="35154" spans="8:15" s="179" customFormat="1" x14ac:dyDescent="0.2">
      <c r="H35154" s="180"/>
      <c r="I35154" s="180"/>
      <c r="L35154" s="181"/>
      <c r="M35154" s="180"/>
      <c r="N35154" s="180"/>
      <c r="O35154" s="180"/>
    </row>
    <row r="35155" spans="8:15" s="179" customFormat="1" x14ac:dyDescent="0.2">
      <c r="H35155" s="180"/>
      <c r="I35155" s="180"/>
      <c r="L35155" s="181"/>
      <c r="M35155" s="180"/>
      <c r="N35155" s="180"/>
      <c r="O35155" s="180"/>
    </row>
    <row r="35156" spans="8:15" s="179" customFormat="1" x14ac:dyDescent="0.2">
      <c r="H35156" s="180"/>
      <c r="I35156" s="180"/>
      <c r="L35156" s="181"/>
      <c r="M35156" s="180"/>
      <c r="N35156" s="180"/>
      <c r="O35156" s="180"/>
    </row>
    <row r="35157" spans="8:15" s="179" customFormat="1" x14ac:dyDescent="0.2">
      <c r="H35157" s="180"/>
      <c r="I35157" s="180"/>
      <c r="L35157" s="181"/>
      <c r="M35157" s="180"/>
      <c r="N35157" s="180"/>
      <c r="O35157" s="180"/>
    </row>
    <row r="35158" spans="8:15" s="179" customFormat="1" x14ac:dyDescent="0.2">
      <c r="H35158" s="180"/>
      <c r="I35158" s="180"/>
      <c r="L35158" s="181"/>
      <c r="M35158" s="180"/>
      <c r="N35158" s="180"/>
      <c r="O35158" s="180"/>
    </row>
    <row r="35159" spans="8:15" s="179" customFormat="1" x14ac:dyDescent="0.2">
      <c r="H35159" s="180"/>
      <c r="I35159" s="180"/>
      <c r="L35159" s="181"/>
      <c r="M35159" s="180"/>
      <c r="N35159" s="180"/>
      <c r="O35159" s="180"/>
    </row>
    <row r="35160" spans="8:15" s="179" customFormat="1" x14ac:dyDescent="0.2">
      <c r="H35160" s="180"/>
      <c r="I35160" s="180"/>
      <c r="L35160" s="181"/>
      <c r="M35160" s="180"/>
      <c r="N35160" s="180"/>
      <c r="O35160" s="180"/>
    </row>
    <row r="35161" spans="8:15" s="179" customFormat="1" x14ac:dyDescent="0.2">
      <c r="H35161" s="180"/>
      <c r="I35161" s="180"/>
      <c r="L35161" s="181"/>
      <c r="M35161" s="180"/>
      <c r="N35161" s="180"/>
      <c r="O35161" s="180"/>
    </row>
    <row r="35162" spans="8:15" s="179" customFormat="1" x14ac:dyDescent="0.2">
      <c r="H35162" s="180"/>
      <c r="I35162" s="180"/>
      <c r="L35162" s="181"/>
      <c r="M35162" s="180"/>
      <c r="N35162" s="180"/>
      <c r="O35162" s="180"/>
    </row>
    <row r="35163" spans="8:15" s="179" customFormat="1" x14ac:dyDescent="0.2">
      <c r="H35163" s="180"/>
      <c r="I35163" s="180"/>
      <c r="L35163" s="181"/>
      <c r="M35163" s="180"/>
      <c r="N35163" s="180"/>
      <c r="O35163" s="180"/>
    </row>
    <row r="35164" spans="8:15" s="179" customFormat="1" x14ac:dyDescent="0.2">
      <c r="H35164" s="180"/>
      <c r="I35164" s="180"/>
      <c r="L35164" s="181"/>
      <c r="M35164" s="180"/>
      <c r="N35164" s="180"/>
      <c r="O35164" s="180"/>
    </row>
    <row r="35165" spans="8:15" s="179" customFormat="1" x14ac:dyDescent="0.2">
      <c r="H35165" s="180"/>
      <c r="I35165" s="180"/>
      <c r="L35165" s="181"/>
      <c r="M35165" s="180"/>
      <c r="N35165" s="180"/>
      <c r="O35165" s="180"/>
    </row>
    <row r="35166" spans="8:15" s="179" customFormat="1" x14ac:dyDescent="0.2">
      <c r="H35166" s="180"/>
      <c r="I35166" s="180"/>
      <c r="L35166" s="181"/>
      <c r="M35166" s="180"/>
      <c r="N35166" s="180"/>
      <c r="O35166" s="180"/>
    </row>
    <row r="35167" spans="8:15" s="179" customFormat="1" x14ac:dyDescent="0.2">
      <c r="H35167" s="180"/>
      <c r="I35167" s="180"/>
      <c r="L35167" s="181"/>
      <c r="M35167" s="180"/>
      <c r="N35167" s="180"/>
      <c r="O35167" s="180"/>
    </row>
    <row r="35168" spans="8:15" s="179" customFormat="1" x14ac:dyDescent="0.2">
      <c r="H35168" s="180"/>
      <c r="I35168" s="180"/>
      <c r="L35168" s="181"/>
      <c r="M35168" s="180"/>
      <c r="N35168" s="180"/>
      <c r="O35168" s="180"/>
    </row>
    <row r="35169" spans="8:15" s="179" customFormat="1" x14ac:dyDescent="0.2">
      <c r="H35169" s="180"/>
      <c r="I35169" s="180"/>
      <c r="L35169" s="181"/>
      <c r="M35169" s="180"/>
      <c r="N35169" s="180"/>
      <c r="O35169" s="180"/>
    </row>
    <row r="35170" spans="8:15" s="179" customFormat="1" x14ac:dyDescent="0.2">
      <c r="H35170" s="180"/>
      <c r="I35170" s="180"/>
      <c r="L35170" s="181"/>
      <c r="M35170" s="180"/>
      <c r="N35170" s="180"/>
      <c r="O35170" s="180"/>
    </row>
    <row r="35171" spans="8:15" s="179" customFormat="1" x14ac:dyDescent="0.2">
      <c r="H35171" s="180"/>
      <c r="I35171" s="180"/>
      <c r="L35171" s="181"/>
      <c r="M35171" s="180"/>
      <c r="N35171" s="180"/>
      <c r="O35171" s="180"/>
    </row>
    <row r="35172" spans="8:15" s="179" customFormat="1" x14ac:dyDescent="0.2">
      <c r="H35172" s="180"/>
      <c r="I35172" s="180"/>
      <c r="L35172" s="181"/>
      <c r="M35172" s="180"/>
      <c r="N35172" s="180"/>
      <c r="O35172" s="180"/>
    </row>
    <row r="35173" spans="8:15" s="179" customFormat="1" x14ac:dyDescent="0.2">
      <c r="H35173" s="180"/>
      <c r="I35173" s="180"/>
      <c r="L35173" s="181"/>
      <c r="M35173" s="180"/>
      <c r="N35173" s="180"/>
      <c r="O35173" s="180"/>
    </row>
    <row r="35174" spans="8:15" s="179" customFormat="1" x14ac:dyDescent="0.2">
      <c r="H35174" s="180"/>
      <c r="I35174" s="180"/>
      <c r="L35174" s="181"/>
      <c r="M35174" s="180"/>
      <c r="N35174" s="180"/>
      <c r="O35174" s="180"/>
    </row>
    <row r="35175" spans="8:15" s="179" customFormat="1" x14ac:dyDescent="0.2">
      <c r="H35175" s="180"/>
      <c r="I35175" s="180"/>
      <c r="L35175" s="181"/>
      <c r="M35175" s="180"/>
      <c r="N35175" s="180"/>
      <c r="O35175" s="180"/>
    </row>
    <row r="35176" spans="8:15" s="179" customFormat="1" x14ac:dyDescent="0.2">
      <c r="H35176" s="180"/>
      <c r="I35176" s="180"/>
      <c r="L35176" s="181"/>
      <c r="M35176" s="180"/>
      <c r="N35176" s="180"/>
      <c r="O35176" s="180"/>
    </row>
    <row r="35177" spans="8:15" s="179" customFormat="1" x14ac:dyDescent="0.2">
      <c r="H35177" s="180"/>
      <c r="I35177" s="180"/>
      <c r="L35177" s="181"/>
      <c r="M35177" s="180"/>
      <c r="N35177" s="180"/>
      <c r="O35177" s="180"/>
    </row>
    <row r="35178" spans="8:15" s="179" customFormat="1" x14ac:dyDescent="0.2">
      <c r="H35178" s="180"/>
      <c r="I35178" s="180"/>
      <c r="L35178" s="181"/>
      <c r="M35178" s="180"/>
      <c r="N35178" s="180"/>
      <c r="O35178" s="180"/>
    </row>
    <row r="35179" spans="8:15" s="179" customFormat="1" x14ac:dyDescent="0.2">
      <c r="H35179" s="180"/>
      <c r="I35179" s="180"/>
      <c r="L35179" s="181"/>
      <c r="M35179" s="180"/>
      <c r="N35179" s="180"/>
      <c r="O35179" s="180"/>
    </row>
    <row r="35180" spans="8:15" s="179" customFormat="1" x14ac:dyDescent="0.2">
      <c r="H35180" s="180"/>
      <c r="I35180" s="180"/>
      <c r="L35180" s="181"/>
      <c r="M35180" s="180"/>
      <c r="N35180" s="180"/>
      <c r="O35180" s="180"/>
    </row>
    <row r="35181" spans="8:15" s="179" customFormat="1" x14ac:dyDescent="0.2">
      <c r="H35181" s="180"/>
      <c r="I35181" s="180"/>
      <c r="L35181" s="181"/>
      <c r="M35181" s="180"/>
      <c r="N35181" s="180"/>
      <c r="O35181" s="180"/>
    </row>
    <row r="35182" spans="8:15" s="179" customFormat="1" x14ac:dyDescent="0.2">
      <c r="H35182" s="180"/>
      <c r="I35182" s="180"/>
      <c r="L35182" s="181"/>
      <c r="M35182" s="180"/>
      <c r="N35182" s="180"/>
      <c r="O35182" s="180"/>
    </row>
    <row r="35183" spans="8:15" s="179" customFormat="1" x14ac:dyDescent="0.2">
      <c r="H35183" s="180"/>
      <c r="I35183" s="180"/>
      <c r="L35183" s="181"/>
      <c r="M35183" s="180"/>
      <c r="N35183" s="180"/>
      <c r="O35183" s="180"/>
    </row>
    <row r="35184" spans="8:15" s="179" customFormat="1" x14ac:dyDescent="0.2">
      <c r="H35184" s="180"/>
      <c r="I35184" s="180"/>
      <c r="L35184" s="181"/>
      <c r="M35184" s="180"/>
      <c r="N35184" s="180"/>
      <c r="O35184" s="180"/>
    </row>
    <row r="35185" spans="8:15" s="179" customFormat="1" x14ac:dyDescent="0.2">
      <c r="H35185" s="180"/>
      <c r="I35185" s="180"/>
      <c r="L35185" s="181"/>
      <c r="M35185" s="180"/>
      <c r="N35185" s="180"/>
      <c r="O35185" s="180"/>
    </row>
    <row r="35186" spans="8:15" s="179" customFormat="1" x14ac:dyDescent="0.2">
      <c r="H35186" s="180"/>
      <c r="I35186" s="180"/>
      <c r="L35186" s="181"/>
      <c r="M35186" s="180"/>
      <c r="N35186" s="180"/>
      <c r="O35186" s="180"/>
    </row>
    <row r="35187" spans="8:15" s="179" customFormat="1" x14ac:dyDescent="0.2">
      <c r="H35187" s="180"/>
      <c r="I35187" s="180"/>
      <c r="L35187" s="181"/>
      <c r="M35187" s="180"/>
      <c r="N35187" s="180"/>
      <c r="O35187" s="180"/>
    </row>
    <row r="35188" spans="8:15" s="179" customFormat="1" x14ac:dyDescent="0.2">
      <c r="H35188" s="180"/>
      <c r="I35188" s="180"/>
      <c r="L35188" s="181"/>
      <c r="M35188" s="180"/>
      <c r="N35188" s="180"/>
      <c r="O35188" s="180"/>
    </row>
    <row r="35189" spans="8:15" s="179" customFormat="1" x14ac:dyDescent="0.2">
      <c r="H35189" s="180"/>
      <c r="I35189" s="180"/>
      <c r="L35189" s="181"/>
      <c r="M35189" s="180"/>
      <c r="N35189" s="180"/>
      <c r="O35189" s="180"/>
    </row>
    <row r="35190" spans="8:15" s="179" customFormat="1" x14ac:dyDescent="0.2">
      <c r="H35190" s="180"/>
      <c r="I35190" s="180"/>
      <c r="L35190" s="181"/>
      <c r="M35190" s="180"/>
      <c r="N35190" s="180"/>
      <c r="O35190" s="180"/>
    </row>
    <row r="35191" spans="8:15" s="179" customFormat="1" x14ac:dyDescent="0.2">
      <c r="H35191" s="180"/>
      <c r="I35191" s="180"/>
      <c r="L35191" s="181"/>
      <c r="M35191" s="180"/>
      <c r="N35191" s="180"/>
      <c r="O35191" s="180"/>
    </row>
    <row r="35192" spans="8:15" s="179" customFormat="1" x14ac:dyDescent="0.2">
      <c r="H35192" s="180"/>
      <c r="I35192" s="180"/>
      <c r="L35192" s="181"/>
      <c r="M35192" s="180"/>
      <c r="N35192" s="180"/>
      <c r="O35192" s="180"/>
    </row>
    <row r="35193" spans="8:15" s="179" customFormat="1" x14ac:dyDescent="0.2">
      <c r="H35193" s="180"/>
      <c r="I35193" s="180"/>
      <c r="L35193" s="181"/>
      <c r="M35193" s="180"/>
      <c r="N35193" s="180"/>
      <c r="O35193" s="180"/>
    </row>
    <row r="35194" spans="8:15" s="179" customFormat="1" x14ac:dyDescent="0.2">
      <c r="H35194" s="180"/>
      <c r="I35194" s="180"/>
      <c r="L35194" s="181"/>
      <c r="M35194" s="180"/>
      <c r="N35194" s="180"/>
      <c r="O35194" s="180"/>
    </row>
    <row r="35195" spans="8:15" s="179" customFormat="1" x14ac:dyDescent="0.2">
      <c r="H35195" s="180"/>
      <c r="I35195" s="180"/>
      <c r="L35195" s="181"/>
      <c r="M35195" s="180"/>
      <c r="N35195" s="180"/>
      <c r="O35195" s="180"/>
    </row>
    <row r="35196" spans="8:15" s="179" customFormat="1" x14ac:dyDescent="0.2">
      <c r="H35196" s="180"/>
      <c r="I35196" s="180"/>
      <c r="L35196" s="181"/>
      <c r="M35196" s="180"/>
      <c r="N35196" s="180"/>
      <c r="O35196" s="180"/>
    </row>
    <row r="35197" spans="8:15" s="179" customFormat="1" x14ac:dyDescent="0.2">
      <c r="H35197" s="180"/>
      <c r="I35197" s="180"/>
      <c r="L35197" s="181"/>
      <c r="M35197" s="180"/>
      <c r="N35197" s="180"/>
      <c r="O35197" s="180"/>
    </row>
    <row r="35198" spans="8:15" s="179" customFormat="1" x14ac:dyDescent="0.2">
      <c r="H35198" s="180"/>
      <c r="I35198" s="180"/>
      <c r="L35198" s="181"/>
      <c r="M35198" s="180"/>
      <c r="N35198" s="180"/>
      <c r="O35198" s="180"/>
    </row>
    <row r="35199" spans="8:15" s="179" customFormat="1" x14ac:dyDescent="0.2">
      <c r="H35199" s="180"/>
      <c r="I35199" s="180"/>
      <c r="L35199" s="181"/>
      <c r="M35199" s="180"/>
      <c r="N35199" s="180"/>
      <c r="O35199" s="180"/>
    </row>
    <row r="35200" spans="8:15" s="179" customFormat="1" x14ac:dyDescent="0.2">
      <c r="H35200" s="180"/>
      <c r="I35200" s="180"/>
      <c r="L35200" s="181"/>
      <c r="M35200" s="180"/>
      <c r="N35200" s="180"/>
      <c r="O35200" s="180"/>
    </row>
    <row r="35201" spans="8:15" s="179" customFormat="1" x14ac:dyDescent="0.2">
      <c r="H35201" s="180"/>
      <c r="I35201" s="180"/>
      <c r="L35201" s="181"/>
      <c r="M35201" s="180"/>
      <c r="N35201" s="180"/>
      <c r="O35201" s="180"/>
    </row>
    <row r="35202" spans="8:15" s="179" customFormat="1" x14ac:dyDescent="0.2">
      <c r="H35202" s="180"/>
      <c r="I35202" s="180"/>
      <c r="L35202" s="181"/>
      <c r="M35202" s="180"/>
      <c r="N35202" s="180"/>
      <c r="O35202" s="180"/>
    </row>
    <row r="35203" spans="8:15" s="179" customFormat="1" x14ac:dyDescent="0.2">
      <c r="H35203" s="180"/>
      <c r="I35203" s="180"/>
      <c r="L35203" s="181"/>
      <c r="M35203" s="180"/>
      <c r="N35203" s="180"/>
      <c r="O35203" s="180"/>
    </row>
    <row r="35204" spans="8:15" s="179" customFormat="1" x14ac:dyDescent="0.2">
      <c r="H35204" s="180"/>
      <c r="I35204" s="180"/>
      <c r="L35204" s="181"/>
      <c r="M35204" s="180"/>
      <c r="N35204" s="180"/>
      <c r="O35204" s="180"/>
    </row>
    <row r="35205" spans="8:15" s="179" customFormat="1" x14ac:dyDescent="0.2">
      <c r="H35205" s="180"/>
      <c r="I35205" s="180"/>
      <c r="L35205" s="181"/>
      <c r="M35205" s="180"/>
      <c r="N35205" s="180"/>
      <c r="O35205" s="180"/>
    </row>
    <row r="35206" spans="8:15" s="179" customFormat="1" x14ac:dyDescent="0.2">
      <c r="H35206" s="180"/>
      <c r="I35206" s="180"/>
      <c r="L35206" s="181"/>
      <c r="M35206" s="180"/>
      <c r="N35206" s="180"/>
      <c r="O35206" s="180"/>
    </row>
    <row r="35207" spans="8:15" s="179" customFormat="1" x14ac:dyDescent="0.2">
      <c r="H35207" s="180"/>
      <c r="I35207" s="180"/>
      <c r="L35207" s="181"/>
      <c r="M35207" s="180"/>
      <c r="N35207" s="180"/>
      <c r="O35207" s="180"/>
    </row>
    <row r="35208" spans="8:15" s="179" customFormat="1" x14ac:dyDescent="0.2">
      <c r="H35208" s="180"/>
      <c r="I35208" s="180"/>
      <c r="L35208" s="181"/>
      <c r="M35208" s="180"/>
      <c r="N35208" s="180"/>
      <c r="O35208" s="180"/>
    </row>
    <row r="35209" spans="8:15" s="179" customFormat="1" x14ac:dyDescent="0.2">
      <c r="H35209" s="180"/>
      <c r="I35209" s="180"/>
      <c r="L35209" s="181"/>
      <c r="M35209" s="180"/>
      <c r="N35209" s="180"/>
      <c r="O35209" s="180"/>
    </row>
    <row r="35210" spans="8:15" s="179" customFormat="1" x14ac:dyDescent="0.2">
      <c r="H35210" s="180"/>
      <c r="I35210" s="180"/>
      <c r="L35210" s="181"/>
      <c r="M35210" s="180"/>
      <c r="N35210" s="180"/>
      <c r="O35210" s="180"/>
    </row>
    <row r="35211" spans="8:15" s="179" customFormat="1" x14ac:dyDescent="0.2">
      <c r="H35211" s="180"/>
      <c r="I35211" s="180"/>
      <c r="L35211" s="181"/>
      <c r="M35211" s="180"/>
      <c r="N35211" s="180"/>
      <c r="O35211" s="180"/>
    </row>
    <row r="35212" spans="8:15" s="179" customFormat="1" x14ac:dyDescent="0.2">
      <c r="H35212" s="180"/>
      <c r="I35212" s="180"/>
      <c r="L35212" s="181"/>
      <c r="M35212" s="180"/>
      <c r="N35212" s="180"/>
      <c r="O35212" s="180"/>
    </row>
    <row r="35213" spans="8:15" s="179" customFormat="1" x14ac:dyDescent="0.2">
      <c r="H35213" s="180"/>
      <c r="I35213" s="180"/>
      <c r="L35213" s="181"/>
      <c r="M35213" s="180"/>
      <c r="N35213" s="180"/>
      <c r="O35213" s="180"/>
    </row>
    <row r="35214" spans="8:15" s="179" customFormat="1" x14ac:dyDescent="0.2">
      <c r="H35214" s="180"/>
      <c r="I35214" s="180"/>
      <c r="L35214" s="181"/>
      <c r="M35214" s="180"/>
      <c r="N35214" s="180"/>
      <c r="O35214" s="180"/>
    </row>
    <row r="35215" spans="8:15" s="179" customFormat="1" x14ac:dyDescent="0.2">
      <c r="H35215" s="180"/>
      <c r="I35215" s="180"/>
      <c r="L35215" s="181"/>
      <c r="M35215" s="180"/>
      <c r="N35215" s="180"/>
      <c r="O35215" s="180"/>
    </row>
    <row r="35216" spans="8:15" s="179" customFormat="1" x14ac:dyDescent="0.2">
      <c r="H35216" s="180"/>
      <c r="I35216" s="180"/>
      <c r="L35216" s="181"/>
      <c r="M35216" s="180"/>
      <c r="N35216" s="180"/>
      <c r="O35216" s="180"/>
    </row>
    <row r="35217" spans="8:15" s="179" customFormat="1" x14ac:dyDescent="0.2">
      <c r="H35217" s="180"/>
      <c r="I35217" s="180"/>
      <c r="L35217" s="181"/>
      <c r="M35217" s="180"/>
      <c r="N35217" s="180"/>
      <c r="O35217" s="180"/>
    </row>
    <row r="35218" spans="8:15" s="179" customFormat="1" x14ac:dyDescent="0.2">
      <c r="H35218" s="180"/>
      <c r="I35218" s="180"/>
      <c r="L35218" s="181"/>
      <c r="M35218" s="180"/>
      <c r="N35218" s="180"/>
      <c r="O35218" s="180"/>
    </row>
    <row r="35219" spans="8:15" s="179" customFormat="1" x14ac:dyDescent="0.2">
      <c r="H35219" s="180"/>
      <c r="I35219" s="180"/>
      <c r="L35219" s="181"/>
      <c r="M35219" s="180"/>
      <c r="N35219" s="180"/>
      <c r="O35219" s="180"/>
    </row>
    <row r="35220" spans="8:15" s="179" customFormat="1" x14ac:dyDescent="0.2">
      <c r="H35220" s="180"/>
      <c r="I35220" s="180"/>
      <c r="L35220" s="181"/>
      <c r="M35220" s="180"/>
      <c r="N35220" s="180"/>
      <c r="O35220" s="180"/>
    </row>
    <row r="35221" spans="8:15" s="179" customFormat="1" x14ac:dyDescent="0.2">
      <c r="H35221" s="180"/>
      <c r="I35221" s="180"/>
      <c r="L35221" s="181"/>
      <c r="M35221" s="180"/>
      <c r="N35221" s="180"/>
      <c r="O35221" s="180"/>
    </row>
    <row r="35222" spans="8:15" s="179" customFormat="1" x14ac:dyDescent="0.2">
      <c r="H35222" s="180"/>
      <c r="I35222" s="180"/>
      <c r="L35222" s="181"/>
      <c r="M35222" s="180"/>
      <c r="N35222" s="180"/>
      <c r="O35222" s="180"/>
    </row>
    <row r="35223" spans="8:15" s="179" customFormat="1" x14ac:dyDescent="0.2">
      <c r="H35223" s="180"/>
      <c r="I35223" s="180"/>
      <c r="L35223" s="181"/>
      <c r="M35223" s="180"/>
      <c r="N35223" s="180"/>
      <c r="O35223" s="180"/>
    </row>
    <row r="35224" spans="8:15" s="179" customFormat="1" x14ac:dyDescent="0.2">
      <c r="H35224" s="180"/>
      <c r="I35224" s="180"/>
      <c r="L35224" s="181"/>
      <c r="M35224" s="180"/>
      <c r="N35224" s="180"/>
      <c r="O35224" s="180"/>
    </row>
    <row r="35225" spans="8:15" s="179" customFormat="1" x14ac:dyDescent="0.2">
      <c r="H35225" s="180"/>
      <c r="I35225" s="180"/>
      <c r="L35225" s="181"/>
      <c r="M35225" s="180"/>
      <c r="N35225" s="180"/>
      <c r="O35225" s="180"/>
    </row>
    <row r="35226" spans="8:15" s="179" customFormat="1" x14ac:dyDescent="0.2">
      <c r="H35226" s="180"/>
      <c r="I35226" s="180"/>
      <c r="L35226" s="181"/>
      <c r="M35226" s="180"/>
      <c r="N35226" s="180"/>
      <c r="O35226" s="180"/>
    </row>
    <row r="35227" spans="8:15" s="179" customFormat="1" x14ac:dyDescent="0.2">
      <c r="H35227" s="180"/>
      <c r="I35227" s="180"/>
      <c r="L35227" s="181"/>
      <c r="M35227" s="180"/>
      <c r="N35227" s="180"/>
      <c r="O35227" s="180"/>
    </row>
    <row r="35228" spans="8:15" s="179" customFormat="1" x14ac:dyDescent="0.2">
      <c r="H35228" s="180"/>
      <c r="I35228" s="180"/>
      <c r="L35228" s="181"/>
      <c r="M35228" s="180"/>
      <c r="N35228" s="180"/>
      <c r="O35228" s="180"/>
    </row>
    <row r="35229" spans="8:15" s="179" customFormat="1" x14ac:dyDescent="0.2">
      <c r="H35229" s="180"/>
      <c r="I35229" s="180"/>
      <c r="L35229" s="181"/>
      <c r="M35229" s="180"/>
      <c r="N35229" s="180"/>
      <c r="O35229" s="180"/>
    </row>
    <row r="35230" spans="8:15" s="179" customFormat="1" x14ac:dyDescent="0.2">
      <c r="H35230" s="180"/>
      <c r="I35230" s="180"/>
      <c r="L35230" s="181"/>
      <c r="M35230" s="180"/>
      <c r="N35230" s="180"/>
      <c r="O35230" s="180"/>
    </row>
    <row r="35231" spans="8:15" s="179" customFormat="1" x14ac:dyDescent="0.2">
      <c r="H35231" s="180"/>
      <c r="I35231" s="180"/>
      <c r="L35231" s="181"/>
      <c r="M35231" s="180"/>
      <c r="N35231" s="180"/>
      <c r="O35231" s="180"/>
    </row>
    <row r="35232" spans="8:15" s="179" customFormat="1" x14ac:dyDescent="0.2">
      <c r="H35232" s="180"/>
      <c r="I35232" s="180"/>
      <c r="L35232" s="181"/>
      <c r="M35232" s="180"/>
      <c r="N35232" s="180"/>
      <c r="O35232" s="180"/>
    </row>
    <row r="35233" spans="8:15" s="179" customFormat="1" x14ac:dyDescent="0.2">
      <c r="H35233" s="180"/>
      <c r="I35233" s="180"/>
      <c r="L35233" s="181"/>
      <c r="M35233" s="180"/>
      <c r="N35233" s="180"/>
      <c r="O35233" s="180"/>
    </row>
    <row r="35234" spans="8:15" s="179" customFormat="1" x14ac:dyDescent="0.2">
      <c r="H35234" s="180"/>
      <c r="I35234" s="180"/>
      <c r="L35234" s="181"/>
      <c r="M35234" s="180"/>
      <c r="N35234" s="180"/>
      <c r="O35234" s="180"/>
    </row>
    <row r="35235" spans="8:15" s="179" customFormat="1" x14ac:dyDescent="0.2">
      <c r="H35235" s="180"/>
      <c r="I35235" s="180"/>
      <c r="L35235" s="181"/>
      <c r="M35235" s="180"/>
      <c r="N35235" s="180"/>
      <c r="O35235" s="180"/>
    </row>
    <row r="35236" spans="8:15" s="179" customFormat="1" x14ac:dyDescent="0.2">
      <c r="H35236" s="180"/>
      <c r="I35236" s="180"/>
      <c r="L35236" s="181"/>
      <c r="M35236" s="180"/>
      <c r="N35236" s="180"/>
      <c r="O35236" s="180"/>
    </row>
    <row r="35237" spans="8:15" s="179" customFormat="1" x14ac:dyDescent="0.2">
      <c r="H35237" s="180"/>
      <c r="I35237" s="180"/>
      <c r="L35237" s="181"/>
      <c r="M35237" s="180"/>
      <c r="N35237" s="180"/>
      <c r="O35237" s="180"/>
    </row>
    <row r="35238" spans="8:15" s="179" customFormat="1" x14ac:dyDescent="0.2">
      <c r="H35238" s="180"/>
      <c r="I35238" s="180"/>
      <c r="L35238" s="181"/>
      <c r="M35238" s="180"/>
      <c r="N35238" s="180"/>
      <c r="O35238" s="180"/>
    </row>
    <row r="35239" spans="8:15" s="179" customFormat="1" x14ac:dyDescent="0.2">
      <c r="H35239" s="180"/>
      <c r="I35239" s="180"/>
      <c r="L35239" s="181"/>
      <c r="M35239" s="180"/>
      <c r="N35239" s="180"/>
      <c r="O35239" s="180"/>
    </row>
    <row r="35240" spans="8:15" s="179" customFormat="1" x14ac:dyDescent="0.2">
      <c r="H35240" s="180"/>
      <c r="I35240" s="180"/>
      <c r="L35240" s="181"/>
      <c r="M35240" s="180"/>
      <c r="N35240" s="180"/>
      <c r="O35240" s="180"/>
    </row>
    <row r="35241" spans="8:15" s="179" customFormat="1" x14ac:dyDescent="0.2">
      <c r="H35241" s="180"/>
      <c r="I35241" s="180"/>
      <c r="L35241" s="181"/>
      <c r="M35241" s="180"/>
      <c r="N35241" s="180"/>
      <c r="O35241" s="180"/>
    </row>
    <row r="35242" spans="8:15" s="179" customFormat="1" x14ac:dyDescent="0.2">
      <c r="H35242" s="180"/>
      <c r="I35242" s="180"/>
      <c r="L35242" s="181"/>
      <c r="M35242" s="180"/>
      <c r="N35242" s="180"/>
      <c r="O35242" s="180"/>
    </row>
    <row r="35243" spans="8:15" s="179" customFormat="1" x14ac:dyDescent="0.2">
      <c r="H35243" s="180"/>
      <c r="I35243" s="180"/>
      <c r="L35243" s="181"/>
      <c r="M35243" s="180"/>
      <c r="N35243" s="180"/>
      <c r="O35243" s="180"/>
    </row>
    <row r="35244" spans="8:15" s="179" customFormat="1" x14ac:dyDescent="0.2">
      <c r="H35244" s="180"/>
      <c r="I35244" s="180"/>
      <c r="L35244" s="181"/>
      <c r="M35244" s="180"/>
      <c r="N35244" s="180"/>
      <c r="O35244" s="180"/>
    </row>
    <row r="35245" spans="8:15" s="179" customFormat="1" x14ac:dyDescent="0.2">
      <c r="H35245" s="180"/>
      <c r="I35245" s="180"/>
      <c r="L35245" s="181"/>
      <c r="M35245" s="180"/>
      <c r="N35245" s="180"/>
      <c r="O35245" s="180"/>
    </row>
    <row r="35246" spans="8:15" s="179" customFormat="1" x14ac:dyDescent="0.2">
      <c r="H35246" s="180"/>
      <c r="I35246" s="180"/>
      <c r="L35246" s="181"/>
      <c r="M35246" s="180"/>
      <c r="N35246" s="180"/>
      <c r="O35246" s="180"/>
    </row>
    <row r="35247" spans="8:15" s="179" customFormat="1" x14ac:dyDescent="0.2">
      <c r="H35247" s="180"/>
      <c r="I35247" s="180"/>
      <c r="L35247" s="181"/>
      <c r="M35247" s="180"/>
      <c r="N35247" s="180"/>
      <c r="O35247" s="180"/>
    </row>
    <row r="35248" spans="8:15" s="179" customFormat="1" x14ac:dyDescent="0.2">
      <c r="H35248" s="180"/>
      <c r="I35248" s="180"/>
      <c r="L35248" s="181"/>
      <c r="M35248" s="180"/>
      <c r="N35248" s="180"/>
      <c r="O35248" s="180"/>
    </row>
    <row r="35249" spans="8:15" s="179" customFormat="1" x14ac:dyDescent="0.2">
      <c r="H35249" s="180"/>
      <c r="I35249" s="180"/>
      <c r="L35249" s="181"/>
      <c r="M35249" s="180"/>
      <c r="N35249" s="180"/>
      <c r="O35249" s="180"/>
    </row>
    <row r="35250" spans="8:15" s="179" customFormat="1" x14ac:dyDescent="0.2">
      <c r="H35250" s="180"/>
      <c r="I35250" s="180"/>
      <c r="L35250" s="181"/>
      <c r="M35250" s="180"/>
      <c r="N35250" s="180"/>
      <c r="O35250" s="180"/>
    </row>
    <row r="35251" spans="8:15" s="179" customFormat="1" x14ac:dyDescent="0.2">
      <c r="H35251" s="180"/>
      <c r="I35251" s="180"/>
      <c r="L35251" s="181"/>
      <c r="M35251" s="180"/>
      <c r="N35251" s="180"/>
      <c r="O35251" s="180"/>
    </row>
    <row r="35252" spans="8:15" s="179" customFormat="1" x14ac:dyDescent="0.2">
      <c r="H35252" s="180"/>
      <c r="I35252" s="180"/>
      <c r="L35252" s="181"/>
      <c r="M35252" s="180"/>
      <c r="N35252" s="180"/>
      <c r="O35252" s="180"/>
    </row>
    <row r="35253" spans="8:15" s="179" customFormat="1" x14ac:dyDescent="0.2">
      <c r="H35253" s="180"/>
      <c r="I35253" s="180"/>
      <c r="L35253" s="181"/>
      <c r="M35253" s="180"/>
      <c r="N35253" s="180"/>
      <c r="O35253" s="180"/>
    </row>
    <row r="35254" spans="8:15" s="179" customFormat="1" x14ac:dyDescent="0.2">
      <c r="H35254" s="180"/>
      <c r="I35254" s="180"/>
      <c r="L35254" s="181"/>
      <c r="M35254" s="180"/>
      <c r="N35254" s="180"/>
      <c r="O35254" s="180"/>
    </row>
    <row r="35255" spans="8:15" s="179" customFormat="1" x14ac:dyDescent="0.2">
      <c r="H35255" s="180"/>
      <c r="I35255" s="180"/>
      <c r="L35255" s="181"/>
      <c r="M35255" s="180"/>
      <c r="N35255" s="180"/>
      <c r="O35255" s="180"/>
    </row>
    <row r="35256" spans="8:15" s="179" customFormat="1" x14ac:dyDescent="0.2">
      <c r="H35256" s="180"/>
      <c r="I35256" s="180"/>
      <c r="L35256" s="181"/>
      <c r="M35256" s="180"/>
      <c r="N35256" s="180"/>
      <c r="O35256" s="180"/>
    </row>
    <row r="35257" spans="8:15" s="179" customFormat="1" x14ac:dyDescent="0.2">
      <c r="H35257" s="180"/>
      <c r="I35257" s="180"/>
      <c r="L35257" s="181"/>
      <c r="M35257" s="180"/>
      <c r="N35257" s="180"/>
      <c r="O35257" s="180"/>
    </row>
    <row r="35258" spans="8:15" s="179" customFormat="1" x14ac:dyDescent="0.2">
      <c r="H35258" s="180"/>
      <c r="I35258" s="180"/>
      <c r="L35258" s="181"/>
      <c r="M35258" s="180"/>
      <c r="N35258" s="180"/>
      <c r="O35258" s="180"/>
    </row>
    <row r="35259" spans="8:15" s="179" customFormat="1" x14ac:dyDescent="0.2">
      <c r="H35259" s="180"/>
      <c r="I35259" s="180"/>
      <c r="L35259" s="181"/>
      <c r="M35259" s="180"/>
      <c r="N35259" s="180"/>
      <c r="O35259" s="180"/>
    </row>
    <row r="35260" spans="8:15" s="179" customFormat="1" x14ac:dyDescent="0.2">
      <c r="H35260" s="180"/>
      <c r="I35260" s="180"/>
      <c r="L35260" s="181"/>
      <c r="M35260" s="180"/>
      <c r="N35260" s="180"/>
      <c r="O35260" s="180"/>
    </row>
    <row r="35261" spans="8:15" s="179" customFormat="1" x14ac:dyDescent="0.2">
      <c r="H35261" s="180"/>
      <c r="I35261" s="180"/>
      <c r="L35261" s="181"/>
      <c r="M35261" s="180"/>
      <c r="N35261" s="180"/>
      <c r="O35261" s="180"/>
    </row>
    <row r="35262" spans="8:15" s="179" customFormat="1" x14ac:dyDescent="0.2">
      <c r="H35262" s="180"/>
      <c r="I35262" s="180"/>
      <c r="L35262" s="181"/>
      <c r="M35262" s="180"/>
      <c r="N35262" s="180"/>
      <c r="O35262" s="180"/>
    </row>
    <row r="35263" spans="8:15" s="179" customFormat="1" x14ac:dyDescent="0.2">
      <c r="H35263" s="180"/>
      <c r="I35263" s="180"/>
      <c r="L35263" s="181"/>
      <c r="M35263" s="180"/>
      <c r="N35263" s="180"/>
      <c r="O35263" s="180"/>
    </row>
    <row r="35264" spans="8:15" s="179" customFormat="1" x14ac:dyDescent="0.2">
      <c r="H35264" s="180"/>
      <c r="I35264" s="180"/>
      <c r="L35264" s="181"/>
      <c r="M35264" s="180"/>
      <c r="N35264" s="180"/>
      <c r="O35264" s="180"/>
    </row>
    <row r="35265" spans="8:15" s="179" customFormat="1" x14ac:dyDescent="0.2">
      <c r="H35265" s="180"/>
      <c r="I35265" s="180"/>
      <c r="L35265" s="181"/>
      <c r="M35265" s="180"/>
      <c r="N35265" s="180"/>
      <c r="O35265" s="180"/>
    </row>
    <row r="35266" spans="8:15" s="179" customFormat="1" x14ac:dyDescent="0.2">
      <c r="H35266" s="180"/>
      <c r="I35266" s="180"/>
      <c r="L35266" s="181"/>
      <c r="M35266" s="180"/>
      <c r="N35266" s="180"/>
      <c r="O35266" s="180"/>
    </row>
    <row r="35267" spans="8:15" s="179" customFormat="1" x14ac:dyDescent="0.2">
      <c r="H35267" s="180"/>
      <c r="I35267" s="180"/>
      <c r="L35267" s="181"/>
      <c r="M35267" s="180"/>
      <c r="N35267" s="180"/>
      <c r="O35267" s="180"/>
    </row>
    <row r="35268" spans="8:15" s="179" customFormat="1" x14ac:dyDescent="0.2">
      <c r="H35268" s="180"/>
      <c r="I35268" s="180"/>
      <c r="L35268" s="181"/>
      <c r="M35268" s="180"/>
      <c r="N35268" s="180"/>
      <c r="O35268" s="180"/>
    </row>
    <row r="35269" spans="8:15" s="179" customFormat="1" x14ac:dyDescent="0.2">
      <c r="H35269" s="180"/>
      <c r="I35269" s="180"/>
      <c r="L35269" s="181"/>
      <c r="M35269" s="180"/>
      <c r="N35269" s="180"/>
      <c r="O35269" s="180"/>
    </row>
    <row r="35270" spans="8:15" s="179" customFormat="1" x14ac:dyDescent="0.2">
      <c r="H35270" s="180"/>
      <c r="I35270" s="180"/>
      <c r="L35270" s="181"/>
      <c r="M35270" s="180"/>
      <c r="N35270" s="180"/>
      <c r="O35270" s="180"/>
    </row>
    <row r="35271" spans="8:15" s="179" customFormat="1" x14ac:dyDescent="0.2">
      <c r="H35271" s="180"/>
      <c r="I35271" s="180"/>
      <c r="L35271" s="181"/>
      <c r="M35271" s="180"/>
      <c r="N35271" s="180"/>
      <c r="O35271" s="180"/>
    </row>
    <row r="35272" spans="8:15" s="179" customFormat="1" x14ac:dyDescent="0.2">
      <c r="H35272" s="180"/>
      <c r="I35272" s="180"/>
      <c r="L35272" s="181"/>
      <c r="M35272" s="180"/>
      <c r="N35272" s="180"/>
      <c r="O35272" s="180"/>
    </row>
    <row r="35273" spans="8:15" s="179" customFormat="1" x14ac:dyDescent="0.2">
      <c r="H35273" s="180"/>
      <c r="I35273" s="180"/>
      <c r="L35273" s="181"/>
      <c r="M35273" s="180"/>
      <c r="N35273" s="180"/>
      <c r="O35273" s="180"/>
    </row>
    <row r="35274" spans="8:15" s="179" customFormat="1" x14ac:dyDescent="0.2">
      <c r="H35274" s="180"/>
      <c r="I35274" s="180"/>
      <c r="L35274" s="181"/>
      <c r="M35274" s="180"/>
      <c r="N35274" s="180"/>
      <c r="O35274" s="180"/>
    </row>
    <row r="35275" spans="8:15" s="179" customFormat="1" x14ac:dyDescent="0.2">
      <c r="H35275" s="180"/>
      <c r="I35275" s="180"/>
      <c r="L35275" s="181"/>
      <c r="M35275" s="180"/>
      <c r="N35275" s="180"/>
      <c r="O35275" s="180"/>
    </row>
    <row r="35276" spans="8:15" s="179" customFormat="1" x14ac:dyDescent="0.2">
      <c r="H35276" s="180"/>
      <c r="I35276" s="180"/>
      <c r="L35276" s="181"/>
      <c r="M35276" s="180"/>
      <c r="N35276" s="180"/>
      <c r="O35276" s="180"/>
    </row>
    <row r="35277" spans="8:15" s="179" customFormat="1" x14ac:dyDescent="0.2">
      <c r="H35277" s="180"/>
      <c r="I35277" s="180"/>
      <c r="L35277" s="181"/>
      <c r="M35277" s="180"/>
      <c r="N35277" s="180"/>
      <c r="O35277" s="180"/>
    </row>
    <row r="35278" spans="8:15" s="179" customFormat="1" x14ac:dyDescent="0.2">
      <c r="H35278" s="180"/>
      <c r="I35278" s="180"/>
      <c r="L35278" s="181"/>
      <c r="M35278" s="180"/>
      <c r="N35278" s="180"/>
      <c r="O35278" s="180"/>
    </row>
    <row r="35279" spans="8:15" s="179" customFormat="1" x14ac:dyDescent="0.2">
      <c r="H35279" s="180"/>
      <c r="I35279" s="180"/>
      <c r="L35279" s="181"/>
      <c r="M35279" s="180"/>
      <c r="N35279" s="180"/>
      <c r="O35279" s="180"/>
    </row>
    <row r="35280" spans="8:15" s="179" customFormat="1" x14ac:dyDescent="0.2">
      <c r="H35280" s="180"/>
      <c r="I35280" s="180"/>
      <c r="L35280" s="181"/>
      <c r="M35280" s="180"/>
      <c r="N35280" s="180"/>
      <c r="O35280" s="180"/>
    </row>
    <row r="35281" spans="8:15" s="179" customFormat="1" x14ac:dyDescent="0.2">
      <c r="H35281" s="180"/>
      <c r="I35281" s="180"/>
      <c r="L35281" s="181"/>
      <c r="M35281" s="180"/>
      <c r="N35281" s="180"/>
      <c r="O35281" s="180"/>
    </row>
    <row r="35282" spans="8:15" s="179" customFormat="1" x14ac:dyDescent="0.2">
      <c r="H35282" s="180"/>
      <c r="I35282" s="180"/>
      <c r="L35282" s="181"/>
      <c r="M35282" s="180"/>
      <c r="N35282" s="180"/>
      <c r="O35282" s="180"/>
    </row>
    <row r="35283" spans="8:15" s="179" customFormat="1" x14ac:dyDescent="0.2">
      <c r="H35283" s="180"/>
      <c r="I35283" s="180"/>
      <c r="L35283" s="181"/>
      <c r="M35283" s="180"/>
      <c r="N35283" s="180"/>
      <c r="O35283" s="180"/>
    </row>
    <row r="35284" spans="8:15" s="179" customFormat="1" x14ac:dyDescent="0.2">
      <c r="H35284" s="180"/>
      <c r="I35284" s="180"/>
      <c r="L35284" s="181"/>
      <c r="M35284" s="180"/>
      <c r="N35284" s="180"/>
      <c r="O35284" s="180"/>
    </row>
    <row r="35285" spans="8:15" s="179" customFormat="1" x14ac:dyDescent="0.2">
      <c r="H35285" s="180"/>
      <c r="I35285" s="180"/>
      <c r="L35285" s="181"/>
      <c r="M35285" s="180"/>
      <c r="N35285" s="180"/>
      <c r="O35285" s="180"/>
    </row>
    <row r="35286" spans="8:15" s="179" customFormat="1" x14ac:dyDescent="0.2">
      <c r="H35286" s="180"/>
      <c r="I35286" s="180"/>
      <c r="L35286" s="181"/>
      <c r="M35286" s="180"/>
      <c r="N35286" s="180"/>
      <c r="O35286" s="180"/>
    </row>
    <row r="35287" spans="8:15" s="179" customFormat="1" x14ac:dyDescent="0.2">
      <c r="H35287" s="180"/>
      <c r="I35287" s="180"/>
      <c r="L35287" s="181"/>
      <c r="M35287" s="180"/>
      <c r="N35287" s="180"/>
      <c r="O35287" s="180"/>
    </row>
    <row r="35288" spans="8:15" s="179" customFormat="1" x14ac:dyDescent="0.2">
      <c r="H35288" s="180"/>
      <c r="I35288" s="180"/>
      <c r="L35288" s="181"/>
      <c r="M35288" s="180"/>
      <c r="N35288" s="180"/>
      <c r="O35288" s="180"/>
    </row>
    <row r="35289" spans="8:15" s="179" customFormat="1" x14ac:dyDescent="0.2">
      <c r="H35289" s="180"/>
      <c r="I35289" s="180"/>
      <c r="L35289" s="181"/>
      <c r="M35289" s="180"/>
      <c r="N35289" s="180"/>
      <c r="O35289" s="180"/>
    </row>
    <row r="35290" spans="8:15" s="179" customFormat="1" x14ac:dyDescent="0.2">
      <c r="H35290" s="180"/>
      <c r="I35290" s="180"/>
      <c r="L35290" s="181"/>
      <c r="M35290" s="180"/>
      <c r="N35290" s="180"/>
      <c r="O35290" s="180"/>
    </row>
    <row r="35291" spans="8:15" s="179" customFormat="1" x14ac:dyDescent="0.2">
      <c r="H35291" s="180"/>
      <c r="I35291" s="180"/>
      <c r="L35291" s="181"/>
      <c r="M35291" s="180"/>
      <c r="N35291" s="180"/>
      <c r="O35291" s="180"/>
    </row>
    <row r="35292" spans="8:15" s="179" customFormat="1" x14ac:dyDescent="0.2">
      <c r="H35292" s="180"/>
      <c r="I35292" s="180"/>
      <c r="L35292" s="181"/>
      <c r="M35292" s="180"/>
      <c r="N35292" s="180"/>
      <c r="O35292" s="180"/>
    </row>
    <row r="35293" spans="8:15" s="179" customFormat="1" x14ac:dyDescent="0.2">
      <c r="H35293" s="180"/>
      <c r="I35293" s="180"/>
      <c r="L35293" s="181"/>
      <c r="M35293" s="180"/>
      <c r="N35293" s="180"/>
      <c r="O35293" s="180"/>
    </row>
    <row r="35294" spans="8:15" s="179" customFormat="1" x14ac:dyDescent="0.2">
      <c r="H35294" s="180"/>
      <c r="I35294" s="180"/>
      <c r="L35294" s="181"/>
      <c r="M35294" s="180"/>
      <c r="N35294" s="180"/>
      <c r="O35294" s="180"/>
    </row>
    <row r="35295" spans="8:15" s="179" customFormat="1" x14ac:dyDescent="0.2">
      <c r="H35295" s="180"/>
      <c r="I35295" s="180"/>
      <c r="L35295" s="181"/>
      <c r="M35295" s="180"/>
      <c r="N35295" s="180"/>
      <c r="O35295" s="180"/>
    </row>
    <row r="35296" spans="8:15" s="179" customFormat="1" x14ac:dyDescent="0.2">
      <c r="H35296" s="180"/>
      <c r="I35296" s="180"/>
      <c r="L35296" s="181"/>
      <c r="M35296" s="180"/>
      <c r="N35296" s="180"/>
      <c r="O35296" s="180"/>
    </row>
    <row r="35297" spans="8:15" s="179" customFormat="1" x14ac:dyDescent="0.2">
      <c r="H35297" s="180"/>
      <c r="I35297" s="180"/>
      <c r="L35297" s="181"/>
      <c r="M35297" s="180"/>
      <c r="N35297" s="180"/>
      <c r="O35297" s="180"/>
    </row>
    <row r="35298" spans="8:15" s="179" customFormat="1" x14ac:dyDescent="0.2">
      <c r="H35298" s="180"/>
      <c r="I35298" s="180"/>
      <c r="L35298" s="181"/>
      <c r="M35298" s="180"/>
      <c r="N35298" s="180"/>
      <c r="O35298" s="180"/>
    </row>
    <row r="35299" spans="8:15" s="179" customFormat="1" x14ac:dyDescent="0.2">
      <c r="H35299" s="180"/>
      <c r="I35299" s="180"/>
      <c r="L35299" s="181"/>
      <c r="M35299" s="180"/>
      <c r="N35299" s="180"/>
      <c r="O35299" s="180"/>
    </row>
    <row r="35300" spans="8:15" s="179" customFormat="1" x14ac:dyDescent="0.2">
      <c r="H35300" s="180"/>
      <c r="I35300" s="180"/>
      <c r="L35300" s="181"/>
      <c r="M35300" s="180"/>
      <c r="N35300" s="180"/>
      <c r="O35300" s="180"/>
    </row>
    <row r="35301" spans="8:15" s="179" customFormat="1" x14ac:dyDescent="0.2">
      <c r="H35301" s="180"/>
      <c r="I35301" s="180"/>
      <c r="L35301" s="181"/>
      <c r="M35301" s="180"/>
      <c r="N35301" s="180"/>
      <c r="O35301" s="180"/>
    </row>
    <row r="35302" spans="8:15" s="179" customFormat="1" x14ac:dyDescent="0.2">
      <c r="H35302" s="180"/>
      <c r="I35302" s="180"/>
      <c r="L35302" s="181"/>
      <c r="M35302" s="180"/>
      <c r="N35302" s="180"/>
      <c r="O35302" s="180"/>
    </row>
    <row r="35303" spans="8:15" s="179" customFormat="1" x14ac:dyDescent="0.2">
      <c r="H35303" s="180"/>
      <c r="I35303" s="180"/>
      <c r="L35303" s="181"/>
      <c r="M35303" s="180"/>
      <c r="N35303" s="180"/>
      <c r="O35303" s="180"/>
    </row>
    <row r="35304" spans="8:15" s="179" customFormat="1" x14ac:dyDescent="0.2">
      <c r="H35304" s="180"/>
      <c r="I35304" s="180"/>
      <c r="L35304" s="181"/>
      <c r="M35304" s="180"/>
      <c r="N35304" s="180"/>
      <c r="O35304" s="180"/>
    </row>
    <row r="35305" spans="8:15" s="179" customFormat="1" x14ac:dyDescent="0.2">
      <c r="H35305" s="180"/>
      <c r="I35305" s="180"/>
      <c r="L35305" s="181"/>
      <c r="M35305" s="180"/>
      <c r="N35305" s="180"/>
      <c r="O35305" s="180"/>
    </row>
    <row r="35306" spans="8:15" s="179" customFormat="1" x14ac:dyDescent="0.2">
      <c r="H35306" s="180"/>
      <c r="I35306" s="180"/>
      <c r="L35306" s="181"/>
      <c r="M35306" s="180"/>
      <c r="N35306" s="180"/>
      <c r="O35306" s="180"/>
    </row>
    <row r="35307" spans="8:15" s="179" customFormat="1" x14ac:dyDescent="0.2">
      <c r="H35307" s="180"/>
      <c r="I35307" s="180"/>
      <c r="L35307" s="181"/>
      <c r="M35307" s="180"/>
      <c r="N35307" s="180"/>
      <c r="O35307" s="180"/>
    </row>
    <row r="35308" spans="8:15" s="179" customFormat="1" x14ac:dyDescent="0.2">
      <c r="H35308" s="180"/>
      <c r="I35308" s="180"/>
      <c r="L35308" s="181"/>
      <c r="M35308" s="180"/>
      <c r="N35308" s="180"/>
      <c r="O35308" s="180"/>
    </row>
    <row r="35309" spans="8:15" s="179" customFormat="1" x14ac:dyDescent="0.2">
      <c r="H35309" s="180"/>
      <c r="I35309" s="180"/>
      <c r="L35309" s="181"/>
      <c r="M35309" s="180"/>
      <c r="N35309" s="180"/>
      <c r="O35309" s="180"/>
    </row>
    <row r="35310" spans="8:15" s="179" customFormat="1" x14ac:dyDescent="0.2">
      <c r="H35310" s="180"/>
      <c r="I35310" s="180"/>
      <c r="L35310" s="181"/>
      <c r="M35310" s="180"/>
      <c r="N35310" s="180"/>
      <c r="O35310" s="180"/>
    </row>
    <row r="35311" spans="8:15" s="179" customFormat="1" x14ac:dyDescent="0.2">
      <c r="H35311" s="180"/>
      <c r="I35311" s="180"/>
      <c r="L35311" s="181"/>
      <c r="M35311" s="180"/>
      <c r="N35311" s="180"/>
      <c r="O35311" s="180"/>
    </row>
    <row r="35312" spans="8:15" s="179" customFormat="1" x14ac:dyDescent="0.2">
      <c r="H35312" s="180"/>
      <c r="I35312" s="180"/>
      <c r="L35312" s="181"/>
      <c r="M35312" s="180"/>
      <c r="N35312" s="180"/>
      <c r="O35312" s="180"/>
    </row>
    <row r="35313" spans="8:15" s="179" customFormat="1" x14ac:dyDescent="0.2">
      <c r="H35313" s="180"/>
      <c r="I35313" s="180"/>
      <c r="L35313" s="181"/>
      <c r="M35313" s="180"/>
      <c r="N35313" s="180"/>
      <c r="O35313" s="180"/>
    </row>
    <row r="35314" spans="8:15" s="179" customFormat="1" x14ac:dyDescent="0.2">
      <c r="H35314" s="180"/>
      <c r="I35314" s="180"/>
      <c r="L35314" s="181"/>
      <c r="M35314" s="180"/>
      <c r="N35314" s="180"/>
      <c r="O35314" s="180"/>
    </row>
    <row r="35315" spans="8:15" s="179" customFormat="1" x14ac:dyDescent="0.2">
      <c r="H35315" s="180"/>
      <c r="I35315" s="180"/>
      <c r="L35315" s="181"/>
      <c r="M35315" s="180"/>
      <c r="N35315" s="180"/>
      <c r="O35315" s="180"/>
    </row>
    <row r="35316" spans="8:15" s="179" customFormat="1" x14ac:dyDescent="0.2">
      <c r="H35316" s="180"/>
      <c r="I35316" s="180"/>
      <c r="L35316" s="181"/>
      <c r="M35316" s="180"/>
      <c r="N35316" s="180"/>
      <c r="O35316" s="180"/>
    </row>
    <row r="35317" spans="8:15" s="179" customFormat="1" x14ac:dyDescent="0.2">
      <c r="H35317" s="180"/>
      <c r="I35317" s="180"/>
      <c r="L35317" s="181"/>
      <c r="M35317" s="180"/>
      <c r="N35317" s="180"/>
      <c r="O35317" s="180"/>
    </row>
    <row r="35318" spans="8:15" s="179" customFormat="1" x14ac:dyDescent="0.2">
      <c r="H35318" s="180"/>
      <c r="I35318" s="180"/>
      <c r="L35318" s="181"/>
      <c r="M35318" s="180"/>
      <c r="N35318" s="180"/>
      <c r="O35318" s="180"/>
    </row>
    <row r="35319" spans="8:15" s="179" customFormat="1" x14ac:dyDescent="0.2">
      <c r="H35319" s="180"/>
      <c r="I35319" s="180"/>
      <c r="L35319" s="181"/>
      <c r="M35319" s="180"/>
      <c r="N35319" s="180"/>
      <c r="O35319" s="180"/>
    </row>
    <row r="35320" spans="8:15" s="179" customFormat="1" x14ac:dyDescent="0.2">
      <c r="H35320" s="180"/>
      <c r="I35320" s="180"/>
      <c r="L35320" s="181"/>
      <c r="M35320" s="180"/>
      <c r="N35320" s="180"/>
      <c r="O35320" s="180"/>
    </row>
    <row r="35321" spans="8:15" s="179" customFormat="1" x14ac:dyDescent="0.2">
      <c r="H35321" s="180"/>
      <c r="I35321" s="180"/>
      <c r="L35321" s="181"/>
      <c r="M35321" s="180"/>
      <c r="N35321" s="180"/>
      <c r="O35321" s="180"/>
    </row>
    <row r="35322" spans="8:15" s="179" customFormat="1" x14ac:dyDescent="0.2">
      <c r="H35322" s="180"/>
      <c r="I35322" s="180"/>
      <c r="L35322" s="181"/>
      <c r="M35322" s="180"/>
      <c r="N35322" s="180"/>
      <c r="O35322" s="180"/>
    </row>
    <row r="35323" spans="8:15" s="179" customFormat="1" x14ac:dyDescent="0.2">
      <c r="H35323" s="180"/>
      <c r="I35323" s="180"/>
      <c r="L35323" s="181"/>
      <c r="M35323" s="180"/>
      <c r="N35323" s="180"/>
      <c r="O35323" s="180"/>
    </row>
    <row r="35324" spans="8:15" s="179" customFormat="1" x14ac:dyDescent="0.2">
      <c r="H35324" s="180"/>
      <c r="I35324" s="180"/>
      <c r="L35324" s="181"/>
      <c r="M35324" s="180"/>
      <c r="N35324" s="180"/>
      <c r="O35324" s="180"/>
    </row>
    <row r="35325" spans="8:15" s="179" customFormat="1" x14ac:dyDescent="0.2">
      <c r="H35325" s="180"/>
      <c r="I35325" s="180"/>
      <c r="L35325" s="181"/>
      <c r="M35325" s="180"/>
      <c r="N35325" s="180"/>
      <c r="O35325" s="180"/>
    </row>
    <row r="35326" spans="8:15" s="179" customFormat="1" x14ac:dyDescent="0.2">
      <c r="H35326" s="180"/>
      <c r="I35326" s="180"/>
      <c r="L35326" s="181"/>
      <c r="M35326" s="180"/>
      <c r="N35326" s="180"/>
      <c r="O35326" s="180"/>
    </row>
    <row r="35327" spans="8:15" s="179" customFormat="1" x14ac:dyDescent="0.2">
      <c r="H35327" s="180"/>
      <c r="I35327" s="180"/>
      <c r="L35327" s="181"/>
      <c r="M35327" s="180"/>
      <c r="N35327" s="180"/>
      <c r="O35327" s="180"/>
    </row>
    <row r="35328" spans="8:15" s="179" customFormat="1" x14ac:dyDescent="0.2">
      <c r="H35328" s="180"/>
      <c r="I35328" s="180"/>
      <c r="L35328" s="181"/>
      <c r="M35328" s="180"/>
      <c r="N35328" s="180"/>
      <c r="O35328" s="180"/>
    </row>
    <row r="35329" spans="8:15" s="179" customFormat="1" x14ac:dyDescent="0.2">
      <c r="H35329" s="180"/>
      <c r="I35329" s="180"/>
      <c r="L35329" s="181"/>
      <c r="M35329" s="180"/>
      <c r="N35329" s="180"/>
      <c r="O35329" s="180"/>
    </row>
    <row r="35330" spans="8:15" s="179" customFormat="1" x14ac:dyDescent="0.2">
      <c r="H35330" s="180"/>
      <c r="I35330" s="180"/>
      <c r="L35330" s="181"/>
      <c r="M35330" s="180"/>
      <c r="N35330" s="180"/>
      <c r="O35330" s="180"/>
    </row>
    <row r="35331" spans="8:15" s="179" customFormat="1" x14ac:dyDescent="0.2">
      <c r="H35331" s="180"/>
      <c r="I35331" s="180"/>
      <c r="L35331" s="181"/>
      <c r="M35331" s="180"/>
      <c r="N35331" s="180"/>
      <c r="O35331" s="180"/>
    </row>
    <row r="35332" spans="8:15" s="179" customFormat="1" x14ac:dyDescent="0.2">
      <c r="H35332" s="180"/>
      <c r="I35332" s="180"/>
      <c r="L35332" s="181"/>
      <c r="M35332" s="180"/>
      <c r="N35332" s="180"/>
      <c r="O35332" s="180"/>
    </row>
    <row r="35333" spans="8:15" s="179" customFormat="1" x14ac:dyDescent="0.2">
      <c r="H35333" s="180"/>
      <c r="I35333" s="180"/>
      <c r="L35333" s="181"/>
      <c r="M35333" s="180"/>
      <c r="N35333" s="180"/>
      <c r="O35333" s="180"/>
    </row>
    <row r="35334" spans="8:15" s="179" customFormat="1" x14ac:dyDescent="0.2">
      <c r="H35334" s="180"/>
      <c r="I35334" s="180"/>
      <c r="L35334" s="181"/>
      <c r="M35334" s="180"/>
      <c r="N35334" s="180"/>
      <c r="O35334" s="180"/>
    </row>
    <row r="35335" spans="8:15" s="179" customFormat="1" x14ac:dyDescent="0.2">
      <c r="H35335" s="180"/>
      <c r="I35335" s="180"/>
      <c r="L35335" s="181"/>
      <c r="M35335" s="180"/>
      <c r="N35335" s="180"/>
      <c r="O35335" s="180"/>
    </row>
    <row r="35336" spans="8:15" s="179" customFormat="1" x14ac:dyDescent="0.2">
      <c r="H35336" s="180"/>
      <c r="I35336" s="180"/>
      <c r="L35336" s="181"/>
      <c r="M35336" s="180"/>
      <c r="N35336" s="180"/>
      <c r="O35336" s="180"/>
    </row>
    <row r="35337" spans="8:15" s="179" customFormat="1" x14ac:dyDescent="0.2">
      <c r="H35337" s="180"/>
      <c r="I35337" s="180"/>
      <c r="L35337" s="181"/>
      <c r="M35337" s="180"/>
      <c r="N35337" s="180"/>
      <c r="O35337" s="180"/>
    </row>
    <row r="35338" spans="8:15" s="179" customFormat="1" x14ac:dyDescent="0.2">
      <c r="H35338" s="180"/>
      <c r="I35338" s="180"/>
      <c r="L35338" s="181"/>
      <c r="M35338" s="180"/>
      <c r="N35338" s="180"/>
      <c r="O35338" s="180"/>
    </row>
    <row r="35339" spans="8:15" s="179" customFormat="1" x14ac:dyDescent="0.2">
      <c r="H35339" s="180"/>
      <c r="I35339" s="180"/>
      <c r="L35339" s="181"/>
      <c r="M35339" s="180"/>
      <c r="N35339" s="180"/>
      <c r="O35339" s="180"/>
    </row>
    <row r="35340" spans="8:15" s="179" customFormat="1" x14ac:dyDescent="0.2">
      <c r="H35340" s="180"/>
      <c r="I35340" s="180"/>
      <c r="L35340" s="181"/>
      <c r="M35340" s="180"/>
      <c r="N35340" s="180"/>
      <c r="O35340" s="180"/>
    </row>
    <row r="35341" spans="8:15" s="179" customFormat="1" x14ac:dyDescent="0.2">
      <c r="H35341" s="180"/>
      <c r="I35341" s="180"/>
      <c r="L35341" s="181"/>
      <c r="M35341" s="180"/>
      <c r="N35341" s="180"/>
      <c r="O35341" s="180"/>
    </row>
    <row r="35342" spans="8:15" s="179" customFormat="1" x14ac:dyDescent="0.2">
      <c r="H35342" s="180"/>
      <c r="I35342" s="180"/>
      <c r="L35342" s="181"/>
      <c r="M35342" s="180"/>
      <c r="N35342" s="180"/>
      <c r="O35342" s="180"/>
    </row>
    <row r="35343" spans="8:15" s="179" customFormat="1" x14ac:dyDescent="0.2">
      <c r="H35343" s="180"/>
      <c r="I35343" s="180"/>
      <c r="L35343" s="181"/>
      <c r="M35343" s="180"/>
      <c r="N35343" s="180"/>
      <c r="O35343" s="180"/>
    </row>
    <row r="35344" spans="8:15" s="179" customFormat="1" x14ac:dyDescent="0.2">
      <c r="H35344" s="180"/>
      <c r="I35344" s="180"/>
      <c r="L35344" s="181"/>
      <c r="M35344" s="180"/>
      <c r="N35344" s="180"/>
      <c r="O35344" s="180"/>
    </row>
    <row r="35345" spans="8:15" s="179" customFormat="1" x14ac:dyDescent="0.2">
      <c r="H35345" s="180"/>
      <c r="I35345" s="180"/>
      <c r="L35345" s="181"/>
      <c r="M35345" s="180"/>
      <c r="N35345" s="180"/>
      <c r="O35345" s="180"/>
    </row>
    <row r="35346" spans="8:15" s="179" customFormat="1" x14ac:dyDescent="0.2">
      <c r="H35346" s="180"/>
      <c r="I35346" s="180"/>
      <c r="L35346" s="181"/>
      <c r="M35346" s="180"/>
      <c r="N35346" s="180"/>
      <c r="O35346" s="180"/>
    </row>
    <row r="35347" spans="8:15" s="179" customFormat="1" x14ac:dyDescent="0.2">
      <c r="H35347" s="180"/>
      <c r="I35347" s="180"/>
      <c r="L35347" s="181"/>
      <c r="M35347" s="180"/>
      <c r="N35347" s="180"/>
      <c r="O35347" s="180"/>
    </row>
    <row r="35348" spans="8:15" s="179" customFormat="1" x14ac:dyDescent="0.2">
      <c r="H35348" s="180"/>
      <c r="I35348" s="180"/>
      <c r="L35348" s="181"/>
      <c r="M35348" s="180"/>
      <c r="N35348" s="180"/>
      <c r="O35348" s="180"/>
    </row>
    <row r="35349" spans="8:15" s="179" customFormat="1" x14ac:dyDescent="0.2">
      <c r="H35349" s="180"/>
      <c r="I35349" s="180"/>
      <c r="L35349" s="181"/>
      <c r="M35349" s="180"/>
      <c r="N35349" s="180"/>
      <c r="O35349" s="180"/>
    </row>
    <row r="35350" spans="8:15" s="179" customFormat="1" x14ac:dyDescent="0.2">
      <c r="H35350" s="180"/>
      <c r="I35350" s="180"/>
      <c r="L35350" s="181"/>
      <c r="M35350" s="180"/>
      <c r="N35350" s="180"/>
      <c r="O35350" s="180"/>
    </row>
    <row r="35351" spans="8:15" s="179" customFormat="1" x14ac:dyDescent="0.2">
      <c r="H35351" s="180"/>
      <c r="I35351" s="180"/>
      <c r="L35351" s="181"/>
      <c r="M35351" s="180"/>
      <c r="N35351" s="180"/>
      <c r="O35351" s="180"/>
    </row>
    <row r="35352" spans="8:15" s="179" customFormat="1" x14ac:dyDescent="0.2">
      <c r="H35352" s="180"/>
      <c r="I35352" s="180"/>
      <c r="L35352" s="181"/>
      <c r="M35352" s="180"/>
      <c r="N35352" s="180"/>
      <c r="O35352" s="180"/>
    </row>
    <row r="35353" spans="8:15" s="179" customFormat="1" x14ac:dyDescent="0.2">
      <c r="H35353" s="180"/>
      <c r="I35353" s="180"/>
      <c r="L35353" s="181"/>
      <c r="M35353" s="180"/>
      <c r="N35353" s="180"/>
      <c r="O35353" s="180"/>
    </row>
    <row r="35354" spans="8:15" s="179" customFormat="1" x14ac:dyDescent="0.2">
      <c r="H35354" s="180"/>
      <c r="I35354" s="180"/>
      <c r="L35354" s="181"/>
      <c r="M35354" s="180"/>
      <c r="N35354" s="180"/>
      <c r="O35354" s="180"/>
    </row>
    <row r="35355" spans="8:15" s="179" customFormat="1" x14ac:dyDescent="0.2">
      <c r="H35355" s="180"/>
      <c r="I35355" s="180"/>
      <c r="L35355" s="181"/>
      <c r="M35355" s="180"/>
      <c r="N35355" s="180"/>
      <c r="O35355" s="180"/>
    </row>
    <row r="35356" spans="8:15" s="179" customFormat="1" x14ac:dyDescent="0.2">
      <c r="H35356" s="180"/>
      <c r="I35356" s="180"/>
      <c r="L35356" s="181"/>
      <c r="M35356" s="180"/>
      <c r="N35356" s="180"/>
      <c r="O35356" s="180"/>
    </row>
    <row r="35357" spans="8:15" s="179" customFormat="1" x14ac:dyDescent="0.2">
      <c r="H35357" s="180"/>
      <c r="I35357" s="180"/>
      <c r="L35357" s="181"/>
      <c r="M35357" s="180"/>
      <c r="N35357" s="180"/>
      <c r="O35357" s="180"/>
    </row>
    <row r="35358" spans="8:15" s="179" customFormat="1" x14ac:dyDescent="0.2">
      <c r="H35358" s="180"/>
      <c r="I35358" s="180"/>
      <c r="L35358" s="181"/>
      <c r="M35358" s="180"/>
      <c r="N35358" s="180"/>
      <c r="O35358" s="180"/>
    </row>
    <row r="35359" spans="8:15" s="179" customFormat="1" x14ac:dyDescent="0.2">
      <c r="H35359" s="180"/>
      <c r="I35359" s="180"/>
      <c r="L35359" s="181"/>
      <c r="M35359" s="180"/>
      <c r="N35359" s="180"/>
      <c r="O35359" s="180"/>
    </row>
    <row r="35360" spans="8:15" s="179" customFormat="1" x14ac:dyDescent="0.2">
      <c r="H35360" s="180"/>
      <c r="I35360" s="180"/>
      <c r="L35360" s="181"/>
      <c r="M35360" s="180"/>
      <c r="N35360" s="180"/>
      <c r="O35360" s="180"/>
    </row>
    <row r="35361" spans="8:15" s="179" customFormat="1" x14ac:dyDescent="0.2">
      <c r="H35361" s="180"/>
      <c r="I35361" s="180"/>
      <c r="L35361" s="181"/>
      <c r="M35361" s="180"/>
      <c r="N35361" s="180"/>
      <c r="O35361" s="180"/>
    </row>
    <row r="35362" spans="8:15" s="179" customFormat="1" x14ac:dyDescent="0.2">
      <c r="H35362" s="180"/>
      <c r="I35362" s="180"/>
      <c r="L35362" s="181"/>
      <c r="M35362" s="180"/>
      <c r="N35362" s="180"/>
      <c r="O35362" s="180"/>
    </row>
    <row r="35363" spans="8:15" s="179" customFormat="1" x14ac:dyDescent="0.2">
      <c r="H35363" s="180"/>
      <c r="I35363" s="180"/>
      <c r="L35363" s="181"/>
      <c r="M35363" s="180"/>
      <c r="N35363" s="180"/>
      <c r="O35363" s="180"/>
    </row>
    <row r="35364" spans="8:15" s="179" customFormat="1" x14ac:dyDescent="0.2">
      <c r="H35364" s="180"/>
      <c r="I35364" s="180"/>
      <c r="L35364" s="181"/>
      <c r="M35364" s="180"/>
      <c r="N35364" s="180"/>
      <c r="O35364" s="180"/>
    </row>
    <row r="35365" spans="8:15" s="179" customFormat="1" x14ac:dyDescent="0.2">
      <c r="H35365" s="180"/>
      <c r="I35365" s="180"/>
      <c r="L35365" s="181"/>
      <c r="M35365" s="180"/>
      <c r="N35365" s="180"/>
      <c r="O35365" s="180"/>
    </row>
    <row r="35366" spans="8:15" s="179" customFormat="1" x14ac:dyDescent="0.2">
      <c r="H35366" s="180"/>
      <c r="I35366" s="180"/>
      <c r="L35366" s="181"/>
      <c r="M35366" s="180"/>
      <c r="N35366" s="180"/>
      <c r="O35366" s="180"/>
    </row>
    <row r="35367" spans="8:15" s="179" customFormat="1" x14ac:dyDescent="0.2">
      <c r="H35367" s="180"/>
      <c r="I35367" s="180"/>
      <c r="L35367" s="181"/>
      <c r="M35367" s="180"/>
      <c r="N35367" s="180"/>
      <c r="O35367" s="180"/>
    </row>
    <row r="35368" spans="8:15" s="179" customFormat="1" x14ac:dyDescent="0.2">
      <c r="H35368" s="180"/>
      <c r="I35368" s="180"/>
      <c r="L35368" s="181"/>
      <c r="M35368" s="180"/>
      <c r="N35368" s="180"/>
      <c r="O35368" s="180"/>
    </row>
    <row r="35369" spans="8:15" s="179" customFormat="1" x14ac:dyDescent="0.2">
      <c r="H35369" s="180"/>
      <c r="I35369" s="180"/>
      <c r="L35369" s="181"/>
      <c r="M35369" s="180"/>
      <c r="N35369" s="180"/>
      <c r="O35369" s="180"/>
    </row>
    <row r="35370" spans="8:15" s="179" customFormat="1" x14ac:dyDescent="0.2">
      <c r="H35370" s="180"/>
      <c r="I35370" s="180"/>
      <c r="L35370" s="181"/>
      <c r="M35370" s="180"/>
      <c r="N35370" s="180"/>
      <c r="O35370" s="180"/>
    </row>
    <row r="35371" spans="8:15" s="179" customFormat="1" x14ac:dyDescent="0.2">
      <c r="H35371" s="180"/>
      <c r="I35371" s="180"/>
      <c r="L35371" s="181"/>
      <c r="M35371" s="180"/>
      <c r="N35371" s="180"/>
      <c r="O35371" s="180"/>
    </row>
    <row r="35372" spans="8:15" s="179" customFormat="1" x14ac:dyDescent="0.2">
      <c r="H35372" s="180"/>
      <c r="I35372" s="180"/>
      <c r="L35372" s="181"/>
      <c r="M35372" s="180"/>
      <c r="N35372" s="180"/>
      <c r="O35372" s="180"/>
    </row>
    <row r="35373" spans="8:15" s="179" customFormat="1" x14ac:dyDescent="0.2">
      <c r="H35373" s="180"/>
      <c r="I35373" s="180"/>
      <c r="L35373" s="181"/>
      <c r="M35373" s="180"/>
      <c r="N35373" s="180"/>
      <c r="O35373" s="180"/>
    </row>
    <row r="35374" spans="8:15" s="179" customFormat="1" x14ac:dyDescent="0.2">
      <c r="H35374" s="180"/>
      <c r="I35374" s="180"/>
      <c r="L35374" s="181"/>
      <c r="M35374" s="180"/>
      <c r="N35374" s="180"/>
      <c r="O35374" s="180"/>
    </row>
    <row r="35375" spans="8:15" s="179" customFormat="1" x14ac:dyDescent="0.2">
      <c r="H35375" s="180"/>
      <c r="I35375" s="180"/>
      <c r="L35375" s="181"/>
      <c r="M35375" s="180"/>
      <c r="N35375" s="180"/>
      <c r="O35375" s="180"/>
    </row>
    <row r="35376" spans="8:15" s="179" customFormat="1" x14ac:dyDescent="0.2">
      <c r="H35376" s="180"/>
      <c r="I35376" s="180"/>
      <c r="L35376" s="181"/>
      <c r="M35376" s="180"/>
      <c r="N35376" s="180"/>
      <c r="O35376" s="180"/>
    </row>
    <row r="35377" spans="8:15" s="179" customFormat="1" x14ac:dyDescent="0.2">
      <c r="H35377" s="180"/>
      <c r="I35377" s="180"/>
      <c r="L35377" s="181"/>
      <c r="M35377" s="180"/>
      <c r="N35377" s="180"/>
      <c r="O35377" s="180"/>
    </row>
    <row r="35378" spans="8:15" s="179" customFormat="1" x14ac:dyDescent="0.2">
      <c r="H35378" s="180"/>
      <c r="I35378" s="180"/>
      <c r="L35378" s="181"/>
      <c r="M35378" s="180"/>
      <c r="N35378" s="180"/>
      <c r="O35378" s="180"/>
    </row>
    <row r="35379" spans="8:15" s="179" customFormat="1" x14ac:dyDescent="0.2">
      <c r="H35379" s="180"/>
      <c r="I35379" s="180"/>
      <c r="L35379" s="181"/>
      <c r="M35379" s="180"/>
      <c r="N35379" s="180"/>
      <c r="O35379" s="180"/>
    </row>
    <row r="35380" spans="8:15" s="179" customFormat="1" x14ac:dyDescent="0.2">
      <c r="H35380" s="180"/>
      <c r="I35380" s="180"/>
      <c r="L35380" s="181"/>
      <c r="M35380" s="180"/>
      <c r="N35380" s="180"/>
      <c r="O35380" s="180"/>
    </row>
    <row r="35381" spans="8:15" s="179" customFormat="1" x14ac:dyDescent="0.2">
      <c r="H35381" s="180"/>
      <c r="I35381" s="180"/>
      <c r="L35381" s="181"/>
      <c r="M35381" s="180"/>
      <c r="N35381" s="180"/>
      <c r="O35381" s="180"/>
    </row>
    <row r="35382" spans="8:15" s="179" customFormat="1" x14ac:dyDescent="0.2">
      <c r="H35382" s="180"/>
      <c r="I35382" s="180"/>
      <c r="L35382" s="181"/>
      <c r="M35382" s="180"/>
      <c r="N35382" s="180"/>
      <c r="O35382" s="180"/>
    </row>
    <row r="35383" spans="8:15" s="179" customFormat="1" x14ac:dyDescent="0.2">
      <c r="H35383" s="180"/>
      <c r="I35383" s="180"/>
      <c r="L35383" s="181"/>
      <c r="M35383" s="180"/>
      <c r="N35383" s="180"/>
      <c r="O35383" s="180"/>
    </row>
    <row r="35384" spans="8:15" s="179" customFormat="1" x14ac:dyDescent="0.2">
      <c r="H35384" s="180"/>
      <c r="I35384" s="180"/>
      <c r="L35384" s="181"/>
      <c r="M35384" s="180"/>
      <c r="N35384" s="180"/>
      <c r="O35384" s="180"/>
    </row>
    <row r="35385" spans="8:15" s="179" customFormat="1" x14ac:dyDescent="0.2">
      <c r="H35385" s="180"/>
      <c r="I35385" s="180"/>
      <c r="L35385" s="181"/>
      <c r="M35385" s="180"/>
      <c r="N35385" s="180"/>
      <c r="O35385" s="180"/>
    </row>
    <row r="35386" spans="8:15" s="179" customFormat="1" x14ac:dyDescent="0.2">
      <c r="H35386" s="180"/>
      <c r="I35386" s="180"/>
      <c r="L35386" s="181"/>
      <c r="M35386" s="180"/>
      <c r="N35386" s="180"/>
      <c r="O35386" s="180"/>
    </row>
    <row r="35387" spans="8:15" s="179" customFormat="1" x14ac:dyDescent="0.2">
      <c r="H35387" s="180"/>
      <c r="I35387" s="180"/>
      <c r="L35387" s="181"/>
      <c r="M35387" s="180"/>
      <c r="N35387" s="180"/>
      <c r="O35387" s="180"/>
    </row>
    <row r="35388" spans="8:15" s="179" customFormat="1" x14ac:dyDescent="0.2">
      <c r="H35388" s="180"/>
      <c r="I35388" s="180"/>
      <c r="L35388" s="181"/>
      <c r="M35388" s="180"/>
      <c r="N35388" s="180"/>
      <c r="O35388" s="180"/>
    </row>
    <row r="35389" spans="8:15" s="179" customFormat="1" x14ac:dyDescent="0.2">
      <c r="H35389" s="180"/>
      <c r="I35389" s="180"/>
      <c r="L35389" s="181"/>
      <c r="M35389" s="180"/>
      <c r="N35389" s="180"/>
      <c r="O35389" s="180"/>
    </row>
    <row r="35390" spans="8:15" s="179" customFormat="1" x14ac:dyDescent="0.2">
      <c r="H35390" s="180"/>
      <c r="I35390" s="180"/>
      <c r="L35390" s="181"/>
      <c r="M35390" s="180"/>
      <c r="N35390" s="180"/>
      <c r="O35390" s="180"/>
    </row>
    <row r="35391" spans="8:15" s="179" customFormat="1" x14ac:dyDescent="0.2">
      <c r="H35391" s="180"/>
      <c r="I35391" s="180"/>
      <c r="L35391" s="181"/>
      <c r="M35391" s="180"/>
      <c r="N35391" s="180"/>
      <c r="O35391" s="180"/>
    </row>
    <row r="35392" spans="8:15" s="179" customFormat="1" x14ac:dyDescent="0.2">
      <c r="H35392" s="180"/>
      <c r="I35392" s="180"/>
      <c r="L35392" s="181"/>
      <c r="M35392" s="180"/>
      <c r="N35392" s="180"/>
      <c r="O35392" s="180"/>
    </row>
    <row r="35393" spans="8:15" s="179" customFormat="1" x14ac:dyDescent="0.2">
      <c r="H35393" s="180"/>
      <c r="I35393" s="180"/>
      <c r="L35393" s="181"/>
      <c r="M35393" s="180"/>
      <c r="N35393" s="180"/>
      <c r="O35393" s="180"/>
    </row>
    <row r="35394" spans="8:15" s="179" customFormat="1" x14ac:dyDescent="0.2">
      <c r="H35394" s="180"/>
      <c r="I35394" s="180"/>
      <c r="L35394" s="181"/>
      <c r="M35394" s="180"/>
      <c r="N35394" s="180"/>
      <c r="O35394" s="180"/>
    </row>
    <row r="35395" spans="8:15" s="179" customFormat="1" x14ac:dyDescent="0.2">
      <c r="H35395" s="180"/>
      <c r="I35395" s="180"/>
      <c r="L35395" s="181"/>
      <c r="M35395" s="180"/>
      <c r="N35395" s="180"/>
      <c r="O35395" s="180"/>
    </row>
    <row r="35396" spans="8:15" s="179" customFormat="1" x14ac:dyDescent="0.2">
      <c r="H35396" s="180"/>
      <c r="I35396" s="180"/>
      <c r="L35396" s="181"/>
      <c r="M35396" s="180"/>
      <c r="N35396" s="180"/>
      <c r="O35396" s="180"/>
    </row>
    <row r="35397" spans="8:15" s="179" customFormat="1" x14ac:dyDescent="0.2">
      <c r="H35397" s="180"/>
      <c r="I35397" s="180"/>
      <c r="L35397" s="181"/>
      <c r="M35397" s="180"/>
      <c r="N35397" s="180"/>
      <c r="O35397" s="180"/>
    </row>
    <row r="35398" spans="8:15" s="179" customFormat="1" x14ac:dyDescent="0.2">
      <c r="H35398" s="180"/>
      <c r="I35398" s="180"/>
      <c r="L35398" s="181"/>
      <c r="M35398" s="180"/>
      <c r="N35398" s="180"/>
      <c r="O35398" s="180"/>
    </row>
    <row r="35399" spans="8:15" s="179" customFormat="1" x14ac:dyDescent="0.2">
      <c r="H35399" s="180"/>
      <c r="I35399" s="180"/>
      <c r="L35399" s="181"/>
      <c r="M35399" s="180"/>
      <c r="N35399" s="180"/>
      <c r="O35399" s="180"/>
    </row>
    <row r="35400" spans="8:15" s="179" customFormat="1" x14ac:dyDescent="0.2">
      <c r="H35400" s="180"/>
      <c r="I35400" s="180"/>
      <c r="L35400" s="181"/>
      <c r="M35400" s="180"/>
      <c r="N35400" s="180"/>
      <c r="O35400" s="180"/>
    </row>
    <row r="35401" spans="8:15" s="179" customFormat="1" x14ac:dyDescent="0.2">
      <c r="H35401" s="180"/>
      <c r="I35401" s="180"/>
      <c r="L35401" s="181"/>
      <c r="M35401" s="180"/>
      <c r="N35401" s="180"/>
      <c r="O35401" s="180"/>
    </row>
    <row r="35402" spans="8:15" s="179" customFormat="1" x14ac:dyDescent="0.2">
      <c r="H35402" s="180"/>
      <c r="I35402" s="180"/>
      <c r="L35402" s="181"/>
      <c r="M35402" s="180"/>
      <c r="N35402" s="180"/>
      <c r="O35402" s="180"/>
    </row>
    <row r="35403" spans="8:15" s="179" customFormat="1" x14ac:dyDescent="0.2">
      <c r="H35403" s="180"/>
      <c r="I35403" s="180"/>
      <c r="L35403" s="181"/>
      <c r="M35403" s="180"/>
      <c r="N35403" s="180"/>
      <c r="O35403" s="180"/>
    </row>
    <row r="35404" spans="8:15" s="179" customFormat="1" x14ac:dyDescent="0.2">
      <c r="H35404" s="180"/>
      <c r="I35404" s="180"/>
      <c r="L35404" s="181"/>
      <c r="M35404" s="180"/>
      <c r="N35404" s="180"/>
      <c r="O35404" s="180"/>
    </row>
    <row r="35405" spans="8:15" s="179" customFormat="1" x14ac:dyDescent="0.2">
      <c r="H35405" s="180"/>
      <c r="I35405" s="180"/>
      <c r="L35405" s="181"/>
      <c r="M35405" s="180"/>
      <c r="N35405" s="180"/>
      <c r="O35405" s="180"/>
    </row>
    <row r="35406" spans="8:15" s="179" customFormat="1" x14ac:dyDescent="0.2">
      <c r="H35406" s="180"/>
      <c r="I35406" s="180"/>
      <c r="L35406" s="181"/>
      <c r="M35406" s="180"/>
      <c r="N35406" s="180"/>
      <c r="O35406" s="180"/>
    </row>
    <row r="35407" spans="8:15" s="179" customFormat="1" x14ac:dyDescent="0.2">
      <c r="H35407" s="180"/>
      <c r="I35407" s="180"/>
      <c r="L35407" s="181"/>
      <c r="M35407" s="180"/>
      <c r="N35407" s="180"/>
      <c r="O35407" s="180"/>
    </row>
    <row r="35408" spans="8:15" s="179" customFormat="1" x14ac:dyDescent="0.2">
      <c r="H35408" s="180"/>
      <c r="I35408" s="180"/>
      <c r="L35408" s="181"/>
      <c r="M35408" s="180"/>
      <c r="N35408" s="180"/>
      <c r="O35408" s="180"/>
    </row>
    <row r="35409" spans="8:15" s="179" customFormat="1" x14ac:dyDescent="0.2">
      <c r="H35409" s="180"/>
      <c r="I35409" s="180"/>
      <c r="L35409" s="181"/>
      <c r="M35409" s="180"/>
      <c r="N35409" s="180"/>
      <c r="O35409" s="180"/>
    </row>
    <row r="35410" spans="8:15" s="179" customFormat="1" x14ac:dyDescent="0.2">
      <c r="H35410" s="180"/>
      <c r="I35410" s="180"/>
      <c r="L35410" s="181"/>
      <c r="M35410" s="180"/>
      <c r="N35410" s="180"/>
      <c r="O35410" s="180"/>
    </row>
    <row r="35411" spans="8:15" s="179" customFormat="1" x14ac:dyDescent="0.2">
      <c r="H35411" s="180"/>
      <c r="I35411" s="180"/>
      <c r="L35411" s="181"/>
      <c r="M35411" s="180"/>
      <c r="N35411" s="180"/>
      <c r="O35411" s="180"/>
    </row>
    <row r="35412" spans="8:15" s="179" customFormat="1" x14ac:dyDescent="0.2">
      <c r="H35412" s="180"/>
      <c r="I35412" s="180"/>
      <c r="L35412" s="181"/>
      <c r="M35412" s="180"/>
      <c r="N35412" s="180"/>
      <c r="O35412" s="180"/>
    </row>
    <row r="35413" spans="8:15" s="179" customFormat="1" x14ac:dyDescent="0.2">
      <c r="H35413" s="180"/>
      <c r="I35413" s="180"/>
      <c r="L35413" s="181"/>
      <c r="M35413" s="180"/>
      <c r="N35413" s="180"/>
      <c r="O35413" s="180"/>
    </row>
    <row r="35414" spans="8:15" s="179" customFormat="1" x14ac:dyDescent="0.2">
      <c r="H35414" s="180"/>
      <c r="I35414" s="180"/>
      <c r="L35414" s="181"/>
      <c r="M35414" s="180"/>
      <c r="N35414" s="180"/>
      <c r="O35414" s="180"/>
    </row>
    <row r="35415" spans="8:15" s="179" customFormat="1" x14ac:dyDescent="0.2">
      <c r="H35415" s="180"/>
      <c r="I35415" s="180"/>
      <c r="L35415" s="181"/>
      <c r="M35415" s="180"/>
      <c r="N35415" s="180"/>
      <c r="O35415" s="180"/>
    </row>
    <row r="35416" spans="8:15" s="179" customFormat="1" x14ac:dyDescent="0.2">
      <c r="H35416" s="180"/>
      <c r="I35416" s="180"/>
      <c r="L35416" s="181"/>
      <c r="M35416" s="180"/>
      <c r="N35416" s="180"/>
      <c r="O35416" s="180"/>
    </row>
    <row r="35417" spans="8:15" s="179" customFormat="1" x14ac:dyDescent="0.2">
      <c r="H35417" s="180"/>
      <c r="I35417" s="180"/>
      <c r="L35417" s="181"/>
      <c r="M35417" s="180"/>
      <c r="N35417" s="180"/>
      <c r="O35417" s="180"/>
    </row>
    <row r="35418" spans="8:15" s="179" customFormat="1" x14ac:dyDescent="0.2">
      <c r="H35418" s="180"/>
      <c r="I35418" s="180"/>
      <c r="L35418" s="181"/>
      <c r="M35418" s="180"/>
      <c r="N35418" s="180"/>
      <c r="O35418" s="180"/>
    </row>
    <row r="35419" spans="8:15" s="179" customFormat="1" x14ac:dyDescent="0.2">
      <c r="H35419" s="180"/>
      <c r="I35419" s="180"/>
      <c r="L35419" s="181"/>
      <c r="M35419" s="180"/>
      <c r="N35419" s="180"/>
      <c r="O35419" s="180"/>
    </row>
    <row r="35420" spans="8:15" s="179" customFormat="1" x14ac:dyDescent="0.2">
      <c r="H35420" s="180"/>
      <c r="I35420" s="180"/>
      <c r="L35420" s="181"/>
      <c r="M35420" s="180"/>
      <c r="N35420" s="180"/>
      <c r="O35420" s="180"/>
    </row>
    <row r="35421" spans="8:15" s="179" customFormat="1" x14ac:dyDescent="0.2">
      <c r="H35421" s="180"/>
      <c r="I35421" s="180"/>
      <c r="L35421" s="181"/>
      <c r="M35421" s="180"/>
      <c r="N35421" s="180"/>
      <c r="O35421" s="180"/>
    </row>
    <row r="35422" spans="8:15" s="179" customFormat="1" x14ac:dyDescent="0.2">
      <c r="H35422" s="180"/>
      <c r="I35422" s="180"/>
      <c r="L35422" s="181"/>
      <c r="M35422" s="180"/>
      <c r="N35422" s="180"/>
      <c r="O35422" s="180"/>
    </row>
    <row r="35423" spans="8:15" s="179" customFormat="1" x14ac:dyDescent="0.2">
      <c r="H35423" s="180"/>
      <c r="I35423" s="180"/>
      <c r="L35423" s="181"/>
      <c r="M35423" s="180"/>
      <c r="N35423" s="180"/>
      <c r="O35423" s="180"/>
    </row>
    <row r="35424" spans="8:15" s="179" customFormat="1" x14ac:dyDescent="0.2">
      <c r="H35424" s="180"/>
      <c r="I35424" s="180"/>
      <c r="L35424" s="181"/>
      <c r="M35424" s="180"/>
      <c r="N35424" s="180"/>
      <c r="O35424" s="180"/>
    </row>
    <row r="35425" spans="8:15" s="179" customFormat="1" x14ac:dyDescent="0.2">
      <c r="H35425" s="180"/>
      <c r="I35425" s="180"/>
      <c r="L35425" s="181"/>
      <c r="M35425" s="180"/>
      <c r="N35425" s="180"/>
      <c r="O35425" s="180"/>
    </row>
    <row r="35426" spans="8:15" s="179" customFormat="1" x14ac:dyDescent="0.2">
      <c r="H35426" s="180"/>
      <c r="I35426" s="180"/>
      <c r="L35426" s="181"/>
      <c r="M35426" s="180"/>
      <c r="N35426" s="180"/>
      <c r="O35426" s="180"/>
    </row>
    <row r="35427" spans="8:15" s="179" customFormat="1" x14ac:dyDescent="0.2">
      <c r="H35427" s="180"/>
      <c r="I35427" s="180"/>
      <c r="L35427" s="181"/>
      <c r="M35427" s="180"/>
      <c r="N35427" s="180"/>
      <c r="O35427" s="180"/>
    </row>
    <row r="35428" spans="8:15" s="179" customFormat="1" x14ac:dyDescent="0.2">
      <c r="H35428" s="180"/>
      <c r="I35428" s="180"/>
      <c r="L35428" s="181"/>
      <c r="M35428" s="180"/>
      <c r="N35428" s="180"/>
      <c r="O35428" s="180"/>
    </row>
    <row r="35429" spans="8:15" s="179" customFormat="1" x14ac:dyDescent="0.2">
      <c r="H35429" s="180"/>
      <c r="I35429" s="180"/>
      <c r="L35429" s="181"/>
      <c r="M35429" s="180"/>
      <c r="N35429" s="180"/>
      <c r="O35429" s="180"/>
    </row>
    <row r="35430" spans="8:15" s="179" customFormat="1" x14ac:dyDescent="0.2">
      <c r="H35430" s="180"/>
      <c r="I35430" s="180"/>
      <c r="L35430" s="181"/>
      <c r="M35430" s="180"/>
      <c r="N35430" s="180"/>
      <c r="O35430" s="180"/>
    </row>
    <row r="35431" spans="8:15" s="179" customFormat="1" x14ac:dyDescent="0.2">
      <c r="H35431" s="180"/>
      <c r="I35431" s="180"/>
      <c r="L35431" s="181"/>
      <c r="M35431" s="180"/>
      <c r="N35431" s="180"/>
      <c r="O35431" s="180"/>
    </row>
    <row r="35432" spans="8:15" s="179" customFormat="1" x14ac:dyDescent="0.2">
      <c r="H35432" s="180"/>
      <c r="I35432" s="180"/>
      <c r="L35432" s="181"/>
      <c r="M35432" s="180"/>
      <c r="N35432" s="180"/>
      <c r="O35432" s="180"/>
    </row>
    <row r="35433" spans="8:15" s="179" customFormat="1" x14ac:dyDescent="0.2">
      <c r="H35433" s="180"/>
      <c r="I35433" s="180"/>
      <c r="L35433" s="181"/>
      <c r="M35433" s="180"/>
      <c r="N35433" s="180"/>
      <c r="O35433" s="180"/>
    </row>
    <row r="35434" spans="8:15" s="179" customFormat="1" x14ac:dyDescent="0.2">
      <c r="H35434" s="180"/>
      <c r="I35434" s="180"/>
      <c r="L35434" s="181"/>
      <c r="M35434" s="180"/>
      <c r="N35434" s="180"/>
      <c r="O35434" s="180"/>
    </row>
    <row r="35435" spans="8:15" s="179" customFormat="1" x14ac:dyDescent="0.2">
      <c r="H35435" s="180"/>
      <c r="I35435" s="180"/>
      <c r="L35435" s="181"/>
      <c r="M35435" s="180"/>
      <c r="N35435" s="180"/>
      <c r="O35435" s="180"/>
    </row>
    <row r="35436" spans="8:15" s="179" customFormat="1" x14ac:dyDescent="0.2">
      <c r="H35436" s="180"/>
      <c r="I35436" s="180"/>
      <c r="L35436" s="181"/>
      <c r="M35436" s="180"/>
      <c r="N35436" s="180"/>
      <c r="O35436" s="180"/>
    </row>
    <row r="35437" spans="8:15" s="179" customFormat="1" x14ac:dyDescent="0.2">
      <c r="H35437" s="180"/>
      <c r="I35437" s="180"/>
      <c r="L35437" s="181"/>
      <c r="M35437" s="180"/>
      <c r="N35437" s="180"/>
      <c r="O35437" s="180"/>
    </row>
    <row r="35438" spans="8:15" s="179" customFormat="1" x14ac:dyDescent="0.2">
      <c r="H35438" s="180"/>
      <c r="I35438" s="180"/>
      <c r="L35438" s="181"/>
      <c r="M35438" s="180"/>
      <c r="N35438" s="180"/>
      <c r="O35438" s="180"/>
    </row>
    <row r="35439" spans="8:15" s="179" customFormat="1" x14ac:dyDescent="0.2">
      <c r="H35439" s="180"/>
      <c r="I35439" s="180"/>
      <c r="L35439" s="181"/>
      <c r="M35439" s="180"/>
      <c r="N35439" s="180"/>
      <c r="O35439" s="180"/>
    </row>
    <row r="35440" spans="8:15" s="179" customFormat="1" x14ac:dyDescent="0.2">
      <c r="H35440" s="180"/>
      <c r="I35440" s="180"/>
      <c r="L35440" s="181"/>
      <c r="M35440" s="180"/>
      <c r="N35440" s="180"/>
      <c r="O35440" s="180"/>
    </row>
    <row r="35441" spans="8:15" s="179" customFormat="1" x14ac:dyDescent="0.2">
      <c r="H35441" s="180"/>
      <c r="I35441" s="180"/>
      <c r="L35441" s="181"/>
      <c r="M35441" s="180"/>
      <c r="N35441" s="180"/>
      <c r="O35441" s="180"/>
    </row>
    <row r="35442" spans="8:15" s="179" customFormat="1" x14ac:dyDescent="0.2">
      <c r="H35442" s="180"/>
      <c r="I35442" s="180"/>
      <c r="L35442" s="181"/>
      <c r="M35442" s="180"/>
      <c r="N35442" s="180"/>
      <c r="O35442" s="180"/>
    </row>
    <row r="35443" spans="8:15" s="179" customFormat="1" x14ac:dyDescent="0.2">
      <c r="H35443" s="180"/>
      <c r="I35443" s="180"/>
      <c r="L35443" s="181"/>
      <c r="M35443" s="180"/>
      <c r="N35443" s="180"/>
      <c r="O35443" s="180"/>
    </row>
    <row r="35444" spans="8:15" s="179" customFormat="1" x14ac:dyDescent="0.2">
      <c r="H35444" s="180"/>
      <c r="I35444" s="180"/>
      <c r="L35444" s="181"/>
      <c r="M35444" s="180"/>
      <c r="N35444" s="180"/>
      <c r="O35444" s="180"/>
    </row>
    <row r="35445" spans="8:15" s="179" customFormat="1" x14ac:dyDescent="0.2">
      <c r="H35445" s="180"/>
      <c r="I35445" s="180"/>
      <c r="L35445" s="181"/>
      <c r="M35445" s="180"/>
      <c r="N35445" s="180"/>
      <c r="O35445" s="180"/>
    </row>
    <row r="35446" spans="8:15" s="179" customFormat="1" x14ac:dyDescent="0.2">
      <c r="H35446" s="180"/>
      <c r="I35446" s="180"/>
      <c r="L35446" s="181"/>
      <c r="M35446" s="180"/>
      <c r="N35446" s="180"/>
      <c r="O35446" s="180"/>
    </row>
    <row r="35447" spans="8:15" s="179" customFormat="1" x14ac:dyDescent="0.2">
      <c r="H35447" s="180"/>
      <c r="I35447" s="180"/>
      <c r="L35447" s="181"/>
      <c r="M35447" s="180"/>
      <c r="N35447" s="180"/>
      <c r="O35447" s="180"/>
    </row>
    <row r="35448" spans="8:15" s="179" customFormat="1" x14ac:dyDescent="0.2">
      <c r="H35448" s="180"/>
      <c r="I35448" s="180"/>
      <c r="L35448" s="181"/>
      <c r="M35448" s="180"/>
      <c r="N35448" s="180"/>
      <c r="O35448" s="180"/>
    </row>
    <row r="35449" spans="8:15" s="179" customFormat="1" x14ac:dyDescent="0.2">
      <c r="H35449" s="180"/>
      <c r="I35449" s="180"/>
      <c r="L35449" s="181"/>
      <c r="M35449" s="180"/>
      <c r="N35449" s="180"/>
      <c r="O35449" s="180"/>
    </row>
    <row r="35450" spans="8:15" s="179" customFormat="1" x14ac:dyDescent="0.2">
      <c r="H35450" s="180"/>
      <c r="I35450" s="180"/>
      <c r="L35450" s="181"/>
      <c r="M35450" s="180"/>
      <c r="N35450" s="180"/>
      <c r="O35450" s="180"/>
    </row>
    <row r="35451" spans="8:15" s="179" customFormat="1" x14ac:dyDescent="0.2">
      <c r="H35451" s="180"/>
      <c r="I35451" s="180"/>
      <c r="L35451" s="181"/>
      <c r="M35451" s="180"/>
      <c r="N35451" s="180"/>
      <c r="O35451" s="180"/>
    </row>
    <row r="35452" spans="8:15" s="179" customFormat="1" x14ac:dyDescent="0.2">
      <c r="H35452" s="180"/>
      <c r="I35452" s="180"/>
      <c r="L35452" s="181"/>
      <c r="M35452" s="180"/>
      <c r="N35452" s="180"/>
      <c r="O35452" s="180"/>
    </row>
    <row r="35453" spans="8:15" s="179" customFormat="1" x14ac:dyDescent="0.2">
      <c r="H35453" s="180"/>
      <c r="I35453" s="180"/>
      <c r="L35453" s="181"/>
      <c r="M35453" s="180"/>
      <c r="N35453" s="180"/>
      <c r="O35453" s="180"/>
    </row>
    <row r="35454" spans="8:15" s="179" customFormat="1" x14ac:dyDescent="0.2">
      <c r="H35454" s="180"/>
      <c r="I35454" s="180"/>
      <c r="L35454" s="181"/>
      <c r="M35454" s="180"/>
      <c r="N35454" s="180"/>
      <c r="O35454" s="180"/>
    </row>
    <row r="35455" spans="8:15" s="179" customFormat="1" x14ac:dyDescent="0.2">
      <c r="H35455" s="180"/>
      <c r="I35455" s="180"/>
      <c r="L35455" s="181"/>
      <c r="M35455" s="180"/>
      <c r="N35455" s="180"/>
      <c r="O35455" s="180"/>
    </row>
    <row r="35456" spans="8:15" s="179" customFormat="1" x14ac:dyDescent="0.2">
      <c r="H35456" s="180"/>
      <c r="I35456" s="180"/>
      <c r="L35456" s="181"/>
      <c r="M35456" s="180"/>
      <c r="N35456" s="180"/>
      <c r="O35456" s="180"/>
    </row>
    <row r="35457" spans="8:15" s="179" customFormat="1" x14ac:dyDescent="0.2">
      <c r="H35457" s="180"/>
      <c r="I35457" s="180"/>
      <c r="L35457" s="181"/>
      <c r="M35457" s="180"/>
      <c r="N35457" s="180"/>
      <c r="O35457" s="180"/>
    </row>
    <row r="35458" spans="8:15" s="179" customFormat="1" x14ac:dyDescent="0.2">
      <c r="H35458" s="180"/>
      <c r="I35458" s="180"/>
      <c r="L35458" s="181"/>
      <c r="M35458" s="180"/>
      <c r="N35458" s="180"/>
      <c r="O35458" s="180"/>
    </row>
    <row r="35459" spans="8:15" s="179" customFormat="1" x14ac:dyDescent="0.2">
      <c r="H35459" s="180"/>
      <c r="I35459" s="180"/>
      <c r="L35459" s="181"/>
      <c r="M35459" s="180"/>
      <c r="N35459" s="180"/>
      <c r="O35459" s="180"/>
    </row>
    <row r="35460" spans="8:15" s="179" customFormat="1" x14ac:dyDescent="0.2">
      <c r="H35460" s="180"/>
      <c r="I35460" s="180"/>
      <c r="L35460" s="181"/>
      <c r="M35460" s="180"/>
      <c r="N35460" s="180"/>
      <c r="O35460" s="180"/>
    </row>
    <row r="35461" spans="8:15" s="179" customFormat="1" x14ac:dyDescent="0.2">
      <c r="H35461" s="180"/>
      <c r="I35461" s="180"/>
      <c r="L35461" s="181"/>
      <c r="M35461" s="180"/>
      <c r="N35461" s="180"/>
      <c r="O35461" s="180"/>
    </row>
    <row r="35462" spans="8:15" s="179" customFormat="1" x14ac:dyDescent="0.2">
      <c r="H35462" s="180"/>
      <c r="I35462" s="180"/>
      <c r="L35462" s="181"/>
      <c r="M35462" s="180"/>
      <c r="N35462" s="180"/>
      <c r="O35462" s="180"/>
    </row>
    <row r="35463" spans="8:15" s="179" customFormat="1" x14ac:dyDescent="0.2">
      <c r="H35463" s="180"/>
      <c r="I35463" s="180"/>
      <c r="L35463" s="181"/>
      <c r="M35463" s="180"/>
      <c r="N35463" s="180"/>
      <c r="O35463" s="180"/>
    </row>
    <row r="35464" spans="8:15" s="179" customFormat="1" x14ac:dyDescent="0.2">
      <c r="H35464" s="180"/>
      <c r="I35464" s="180"/>
      <c r="L35464" s="181"/>
      <c r="M35464" s="180"/>
      <c r="N35464" s="180"/>
      <c r="O35464" s="180"/>
    </row>
    <row r="35465" spans="8:15" s="179" customFormat="1" x14ac:dyDescent="0.2">
      <c r="H35465" s="180"/>
      <c r="I35465" s="180"/>
      <c r="L35465" s="181"/>
      <c r="M35465" s="180"/>
      <c r="N35465" s="180"/>
      <c r="O35465" s="180"/>
    </row>
    <row r="35466" spans="8:15" s="179" customFormat="1" x14ac:dyDescent="0.2">
      <c r="H35466" s="180"/>
      <c r="I35466" s="180"/>
      <c r="L35466" s="181"/>
      <c r="M35466" s="180"/>
      <c r="N35466" s="180"/>
      <c r="O35466" s="180"/>
    </row>
    <row r="35467" spans="8:15" s="179" customFormat="1" x14ac:dyDescent="0.2">
      <c r="H35467" s="180"/>
      <c r="I35467" s="180"/>
      <c r="L35467" s="181"/>
      <c r="M35467" s="180"/>
      <c r="N35467" s="180"/>
      <c r="O35467" s="180"/>
    </row>
    <row r="35468" spans="8:15" s="179" customFormat="1" x14ac:dyDescent="0.2">
      <c r="H35468" s="180"/>
      <c r="I35468" s="180"/>
      <c r="L35468" s="181"/>
      <c r="M35468" s="180"/>
      <c r="N35468" s="180"/>
      <c r="O35468" s="180"/>
    </row>
    <row r="35469" spans="8:15" s="179" customFormat="1" x14ac:dyDescent="0.2">
      <c r="H35469" s="180"/>
      <c r="I35469" s="180"/>
      <c r="L35469" s="181"/>
      <c r="M35469" s="180"/>
      <c r="N35469" s="180"/>
      <c r="O35469" s="180"/>
    </row>
    <row r="35470" spans="8:15" s="179" customFormat="1" x14ac:dyDescent="0.2">
      <c r="H35470" s="180"/>
      <c r="I35470" s="180"/>
      <c r="L35470" s="181"/>
      <c r="M35470" s="180"/>
      <c r="N35470" s="180"/>
      <c r="O35470" s="180"/>
    </row>
    <row r="35471" spans="8:15" s="179" customFormat="1" x14ac:dyDescent="0.2">
      <c r="H35471" s="180"/>
      <c r="I35471" s="180"/>
      <c r="L35471" s="181"/>
      <c r="M35471" s="180"/>
      <c r="N35471" s="180"/>
      <c r="O35471" s="180"/>
    </row>
    <row r="35472" spans="8:15" s="179" customFormat="1" x14ac:dyDescent="0.2">
      <c r="H35472" s="180"/>
      <c r="I35472" s="180"/>
      <c r="L35472" s="181"/>
      <c r="M35472" s="180"/>
      <c r="N35472" s="180"/>
      <c r="O35472" s="180"/>
    </row>
    <row r="35473" spans="8:15" s="179" customFormat="1" x14ac:dyDescent="0.2">
      <c r="H35473" s="180"/>
      <c r="I35473" s="180"/>
      <c r="L35473" s="181"/>
      <c r="M35473" s="180"/>
      <c r="N35473" s="180"/>
      <c r="O35473" s="180"/>
    </row>
    <row r="35474" spans="8:15" s="179" customFormat="1" x14ac:dyDescent="0.2">
      <c r="H35474" s="180"/>
      <c r="I35474" s="180"/>
      <c r="L35474" s="181"/>
      <c r="M35474" s="180"/>
      <c r="N35474" s="180"/>
      <c r="O35474" s="180"/>
    </row>
    <row r="35475" spans="8:15" s="179" customFormat="1" x14ac:dyDescent="0.2">
      <c r="H35475" s="180"/>
      <c r="I35475" s="180"/>
      <c r="L35475" s="181"/>
      <c r="M35475" s="180"/>
      <c r="N35475" s="180"/>
      <c r="O35475" s="180"/>
    </row>
    <row r="35476" spans="8:15" s="179" customFormat="1" x14ac:dyDescent="0.2">
      <c r="H35476" s="180"/>
      <c r="I35476" s="180"/>
      <c r="L35476" s="181"/>
      <c r="M35476" s="180"/>
      <c r="N35476" s="180"/>
      <c r="O35476" s="180"/>
    </row>
    <row r="35477" spans="8:15" s="179" customFormat="1" x14ac:dyDescent="0.2">
      <c r="H35477" s="180"/>
      <c r="I35477" s="180"/>
      <c r="L35477" s="181"/>
      <c r="M35477" s="180"/>
      <c r="N35477" s="180"/>
      <c r="O35477" s="180"/>
    </row>
    <row r="35478" spans="8:15" s="179" customFormat="1" x14ac:dyDescent="0.2">
      <c r="H35478" s="180"/>
      <c r="I35478" s="180"/>
      <c r="L35478" s="181"/>
      <c r="M35478" s="180"/>
      <c r="N35478" s="180"/>
      <c r="O35478" s="180"/>
    </row>
    <row r="35479" spans="8:15" s="179" customFormat="1" x14ac:dyDescent="0.2">
      <c r="H35479" s="180"/>
      <c r="I35479" s="180"/>
      <c r="L35479" s="181"/>
      <c r="M35479" s="180"/>
      <c r="N35479" s="180"/>
      <c r="O35479" s="180"/>
    </row>
    <row r="35480" spans="8:15" s="179" customFormat="1" x14ac:dyDescent="0.2">
      <c r="H35480" s="180"/>
      <c r="I35480" s="180"/>
      <c r="L35480" s="181"/>
      <c r="M35480" s="180"/>
      <c r="N35480" s="180"/>
      <c r="O35480" s="180"/>
    </row>
    <row r="35481" spans="8:15" s="179" customFormat="1" x14ac:dyDescent="0.2">
      <c r="H35481" s="180"/>
      <c r="I35481" s="180"/>
      <c r="L35481" s="181"/>
      <c r="M35481" s="180"/>
      <c r="N35481" s="180"/>
      <c r="O35481" s="180"/>
    </row>
    <row r="35482" spans="8:15" s="179" customFormat="1" x14ac:dyDescent="0.2">
      <c r="H35482" s="180"/>
      <c r="I35482" s="180"/>
      <c r="L35482" s="181"/>
      <c r="M35482" s="180"/>
      <c r="N35482" s="180"/>
      <c r="O35482" s="180"/>
    </row>
    <row r="35483" spans="8:15" s="179" customFormat="1" x14ac:dyDescent="0.2">
      <c r="H35483" s="180"/>
      <c r="I35483" s="180"/>
      <c r="L35483" s="181"/>
      <c r="M35483" s="180"/>
      <c r="N35483" s="180"/>
      <c r="O35483" s="180"/>
    </row>
    <row r="35484" spans="8:15" s="179" customFormat="1" x14ac:dyDescent="0.2">
      <c r="H35484" s="180"/>
      <c r="I35484" s="180"/>
      <c r="L35484" s="181"/>
      <c r="M35484" s="180"/>
      <c r="N35484" s="180"/>
      <c r="O35484" s="180"/>
    </row>
    <row r="35485" spans="8:15" s="179" customFormat="1" x14ac:dyDescent="0.2">
      <c r="H35485" s="180"/>
      <c r="I35485" s="180"/>
      <c r="L35485" s="181"/>
      <c r="M35485" s="180"/>
      <c r="N35485" s="180"/>
      <c r="O35485" s="180"/>
    </row>
    <row r="35486" spans="8:15" s="179" customFormat="1" x14ac:dyDescent="0.2">
      <c r="H35486" s="180"/>
      <c r="I35486" s="180"/>
      <c r="L35486" s="181"/>
      <c r="M35486" s="180"/>
      <c r="N35486" s="180"/>
      <c r="O35486" s="180"/>
    </row>
    <row r="35487" spans="8:15" s="179" customFormat="1" x14ac:dyDescent="0.2">
      <c r="H35487" s="180"/>
      <c r="I35487" s="180"/>
      <c r="L35487" s="181"/>
      <c r="M35487" s="180"/>
      <c r="N35487" s="180"/>
      <c r="O35487" s="180"/>
    </row>
    <row r="35488" spans="8:15" s="179" customFormat="1" x14ac:dyDescent="0.2">
      <c r="H35488" s="180"/>
      <c r="I35488" s="180"/>
      <c r="L35488" s="181"/>
      <c r="M35488" s="180"/>
      <c r="N35488" s="180"/>
      <c r="O35488" s="180"/>
    </row>
    <row r="35489" spans="8:15" s="179" customFormat="1" x14ac:dyDescent="0.2">
      <c r="H35489" s="180"/>
      <c r="I35489" s="180"/>
      <c r="L35489" s="181"/>
      <c r="M35489" s="180"/>
      <c r="N35489" s="180"/>
      <c r="O35489" s="180"/>
    </row>
    <row r="35490" spans="8:15" s="179" customFormat="1" x14ac:dyDescent="0.2">
      <c r="H35490" s="180"/>
      <c r="I35490" s="180"/>
      <c r="L35490" s="181"/>
      <c r="M35490" s="180"/>
      <c r="N35490" s="180"/>
      <c r="O35490" s="180"/>
    </row>
    <row r="35491" spans="8:15" s="179" customFormat="1" x14ac:dyDescent="0.2">
      <c r="H35491" s="180"/>
      <c r="I35491" s="180"/>
      <c r="L35491" s="181"/>
      <c r="M35491" s="180"/>
      <c r="N35491" s="180"/>
      <c r="O35491" s="180"/>
    </row>
    <row r="35492" spans="8:15" s="179" customFormat="1" x14ac:dyDescent="0.2">
      <c r="H35492" s="180"/>
      <c r="I35492" s="180"/>
      <c r="L35492" s="181"/>
      <c r="M35492" s="180"/>
      <c r="N35492" s="180"/>
      <c r="O35492" s="180"/>
    </row>
    <row r="35493" spans="8:15" s="179" customFormat="1" x14ac:dyDescent="0.2">
      <c r="H35493" s="180"/>
      <c r="I35493" s="180"/>
      <c r="L35493" s="181"/>
      <c r="M35493" s="180"/>
      <c r="N35493" s="180"/>
      <c r="O35493" s="180"/>
    </row>
    <row r="35494" spans="8:15" s="179" customFormat="1" x14ac:dyDescent="0.2">
      <c r="H35494" s="180"/>
      <c r="I35494" s="180"/>
      <c r="L35494" s="181"/>
      <c r="M35494" s="180"/>
      <c r="N35494" s="180"/>
      <c r="O35494" s="180"/>
    </row>
    <row r="35495" spans="8:15" s="179" customFormat="1" x14ac:dyDescent="0.2">
      <c r="H35495" s="180"/>
      <c r="I35495" s="180"/>
      <c r="L35495" s="181"/>
      <c r="M35495" s="180"/>
      <c r="N35495" s="180"/>
      <c r="O35495" s="180"/>
    </row>
    <row r="35496" spans="8:15" s="179" customFormat="1" x14ac:dyDescent="0.2">
      <c r="H35496" s="180"/>
      <c r="I35496" s="180"/>
      <c r="L35496" s="181"/>
      <c r="M35496" s="180"/>
      <c r="N35496" s="180"/>
      <c r="O35496" s="180"/>
    </row>
    <row r="35497" spans="8:15" s="179" customFormat="1" x14ac:dyDescent="0.2">
      <c r="H35497" s="180"/>
      <c r="I35497" s="180"/>
      <c r="L35497" s="181"/>
      <c r="M35497" s="180"/>
      <c r="N35497" s="180"/>
      <c r="O35497" s="180"/>
    </row>
    <row r="35498" spans="8:15" s="179" customFormat="1" x14ac:dyDescent="0.2">
      <c r="H35498" s="180"/>
      <c r="I35498" s="180"/>
      <c r="L35498" s="181"/>
      <c r="M35498" s="180"/>
      <c r="N35498" s="180"/>
      <c r="O35498" s="180"/>
    </row>
    <row r="35499" spans="8:15" s="179" customFormat="1" x14ac:dyDescent="0.2">
      <c r="H35499" s="180"/>
      <c r="I35499" s="180"/>
      <c r="L35499" s="181"/>
      <c r="M35499" s="180"/>
      <c r="N35499" s="180"/>
      <c r="O35499" s="180"/>
    </row>
    <row r="35500" spans="8:15" s="179" customFormat="1" x14ac:dyDescent="0.2">
      <c r="H35500" s="180"/>
      <c r="I35500" s="180"/>
      <c r="L35500" s="181"/>
      <c r="M35500" s="180"/>
      <c r="N35500" s="180"/>
      <c r="O35500" s="180"/>
    </row>
    <row r="35501" spans="8:15" s="179" customFormat="1" x14ac:dyDescent="0.2">
      <c r="H35501" s="180"/>
      <c r="I35501" s="180"/>
      <c r="L35501" s="181"/>
      <c r="M35501" s="180"/>
      <c r="N35501" s="180"/>
      <c r="O35501" s="180"/>
    </row>
    <row r="35502" spans="8:15" s="179" customFormat="1" x14ac:dyDescent="0.2">
      <c r="H35502" s="180"/>
      <c r="I35502" s="180"/>
      <c r="L35502" s="181"/>
      <c r="M35502" s="180"/>
      <c r="N35502" s="180"/>
      <c r="O35502" s="180"/>
    </row>
    <row r="35503" spans="8:15" s="179" customFormat="1" x14ac:dyDescent="0.2">
      <c r="H35503" s="180"/>
      <c r="I35503" s="180"/>
      <c r="L35503" s="181"/>
      <c r="M35503" s="180"/>
      <c r="N35503" s="180"/>
      <c r="O35503" s="180"/>
    </row>
    <row r="35504" spans="8:15" s="179" customFormat="1" x14ac:dyDescent="0.2">
      <c r="H35504" s="180"/>
      <c r="I35504" s="180"/>
      <c r="L35504" s="181"/>
      <c r="M35504" s="180"/>
      <c r="N35504" s="180"/>
      <c r="O35504" s="180"/>
    </row>
    <row r="35505" spans="8:15" s="179" customFormat="1" x14ac:dyDescent="0.2">
      <c r="H35505" s="180"/>
      <c r="I35505" s="180"/>
      <c r="L35505" s="181"/>
      <c r="M35505" s="180"/>
      <c r="N35505" s="180"/>
      <c r="O35505" s="180"/>
    </row>
    <row r="35506" spans="8:15" s="179" customFormat="1" x14ac:dyDescent="0.2">
      <c r="H35506" s="180"/>
      <c r="I35506" s="180"/>
      <c r="L35506" s="181"/>
      <c r="M35506" s="180"/>
      <c r="N35506" s="180"/>
      <c r="O35506" s="180"/>
    </row>
    <row r="35507" spans="8:15" s="179" customFormat="1" x14ac:dyDescent="0.2">
      <c r="H35507" s="180"/>
      <c r="I35507" s="180"/>
      <c r="L35507" s="181"/>
      <c r="M35507" s="180"/>
      <c r="N35507" s="180"/>
      <c r="O35507" s="180"/>
    </row>
    <row r="35508" spans="8:15" s="179" customFormat="1" x14ac:dyDescent="0.2">
      <c r="H35508" s="180"/>
      <c r="I35508" s="180"/>
      <c r="L35508" s="181"/>
      <c r="M35508" s="180"/>
      <c r="N35508" s="180"/>
      <c r="O35508" s="180"/>
    </row>
    <row r="35509" spans="8:15" s="179" customFormat="1" x14ac:dyDescent="0.2">
      <c r="H35509" s="180"/>
      <c r="I35509" s="180"/>
      <c r="L35509" s="181"/>
      <c r="M35509" s="180"/>
      <c r="N35509" s="180"/>
      <c r="O35509" s="180"/>
    </row>
    <row r="35510" spans="8:15" s="179" customFormat="1" x14ac:dyDescent="0.2">
      <c r="H35510" s="180"/>
      <c r="I35510" s="180"/>
      <c r="L35510" s="181"/>
      <c r="M35510" s="180"/>
      <c r="N35510" s="180"/>
      <c r="O35510" s="180"/>
    </row>
    <row r="35511" spans="8:15" s="179" customFormat="1" x14ac:dyDescent="0.2">
      <c r="H35511" s="180"/>
      <c r="I35511" s="180"/>
      <c r="L35511" s="181"/>
      <c r="M35511" s="180"/>
      <c r="N35511" s="180"/>
      <c r="O35511" s="180"/>
    </row>
    <row r="35512" spans="8:15" s="179" customFormat="1" x14ac:dyDescent="0.2">
      <c r="H35512" s="180"/>
      <c r="I35512" s="180"/>
      <c r="L35512" s="181"/>
      <c r="M35512" s="180"/>
      <c r="N35512" s="180"/>
      <c r="O35512" s="180"/>
    </row>
    <row r="35513" spans="8:15" s="179" customFormat="1" x14ac:dyDescent="0.2">
      <c r="H35513" s="180"/>
      <c r="I35513" s="180"/>
      <c r="L35513" s="181"/>
      <c r="M35513" s="180"/>
      <c r="N35513" s="180"/>
      <c r="O35513" s="180"/>
    </row>
    <row r="35514" spans="8:15" s="179" customFormat="1" x14ac:dyDescent="0.2">
      <c r="H35514" s="180"/>
      <c r="I35514" s="180"/>
      <c r="L35514" s="181"/>
      <c r="M35514" s="180"/>
      <c r="N35514" s="180"/>
      <c r="O35514" s="180"/>
    </row>
  </sheetData>
  <sortState ref="A1:K1">
    <sortCondition ref="H1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PO95"/>
  <sheetViews>
    <sheetView showGridLines="0" topLeftCell="LO1" zoomScale="70" zoomScaleNormal="70" workbookViewId="0">
      <pane ySplit="1" topLeftCell="A2" activePane="bottomLeft" state="frozen"/>
      <selection sqref="A1:K1"/>
      <selection pane="bottomLeft" activeCell="LO2" sqref="LO2"/>
    </sheetView>
  </sheetViews>
  <sheetFormatPr defaultColWidth="9.125" defaultRowHeight="14.25" customHeight="1" outlineLevelCol="1" x14ac:dyDescent="0.2"/>
  <cols>
    <col min="1" max="1" width="15" style="4" customWidth="1"/>
    <col min="2" max="2" width="21.375" style="4" customWidth="1"/>
    <col min="3" max="3" width="44.875" style="4" customWidth="1"/>
    <col min="4" max="4" width="13.25" style="4" bestFit="1" customWidth="1"/>
    <col min="5" max="5" width="12.25" style="4" bestFit="1" customWidth="1"/>
    <col min="6" max="6" width="12.75" style="4" bestFit="1" customWidth="1"/>
    <col min="7" max="7" width="11" style="4" bestFit="1" customWidth="1"/>
    <col min="8" max="8" width="18.75" style="4" bestFit="1" customWidth="1"/>
    <col min="9" max="9" width="17.125" style="4" bestFit="1" customWidth="1"/>
    <col min="10" max="10" width="11.75" style="4" bestFit="1" customWidth="1"/>
    <col min="11" max="11" width="46.625" style="4" bestFit="1" customWidth="1"/>
    <col min="12" max="12" width="13" style="4" customWidth="1"/>
    <col min="13" max="13" width="14" style="4" bestFit="1" customWidth="1"/>
    <col min="14" max="14" width="20.125" style="4" bestFit="1" customWidth="1"/>
    <col min="15" max="15" width="24.375" style="4" bestFit="1" customWidth="1" outlineLevel="1"/>
    <col min="16" max="16" width="11.5" style="4" bestFit="1" customWidth="1" outlineLevel="1"/>
    <col min="17" max="17" width="16.875" style="4" bestFit="1" customWidth="1" outlineLevel="1"/>
    <col min="18" max="18" width="14.625" style="4" bestFit="1" customWidth="1" outlineLevel="1"/>
    <col min="19" max="19" width="20.625" style="4" bestFit="1" customWidth="1" outlineLevel="1"/>
    <col min="20" max="20" width="15.5" style="213" bestFit="1" customWidth="1"/>
    <col min="21" max="21" width="18" style="184" bestFit="1" customWidth="1"/>
    <col min="22" max="22" width="25.5" style="4" bestFit="1" customWidth="1"/>
    <col min="23" max="23" width="33.875" style="4" bestFit="1" customWidth="1"/>
    <col min="24" max="24" width="21.875" style="4" bestFit="1" customWidth="1"/>
    <col min="25" max="25" width="24.5" style="4" bestFit="1" customWidth="1"/>
    <col min="26" max="26" width="17.125" style="4" bestFit="1" customWidth="1"/>
    <col min="27" max="27" width="13.125" style="4" bestFit="1" customWidth="1"/>
    <col min="28" max="28" width="10.125" style="4" bestFit="1" customWidth="1"/>
    <col min="29" max="29" width="9.625" style="4" bestFit="1" customWidth="1"/>
    <col min="30" max="31" width="9" style="4" customWidth="1"/>
    <col min="32" max="35" width="18.375" style="4" customWidth="1"/>
    <col min="36" max="42" width="20.625" style="4" customWidth="1"/>
    <col min="43" max="43" width="22" style="4" customWidth="1"/>
    <col min="44" max="68" width="20.625" style="4" customWidth="1"/>
    <col min="69" max="69" width="11.125" style="4" customWidth="1"/>
    <col min="70" max="70" width="16.875" style="4" customWidth="1"/>
    <col min="71" max="71" width="16.25" style="4" customWidth="1"/>
    <col min="72" max="72" width="18.625" style="4" customWidth="1"/>
    <col min="73" max="73" width="21" style="4" customWidth="1"/>
    <col min="74" max="74" width="19.25" style="4" customWidth="1"/>
    <col min="75" max="75" width="21.625" style="4" customWidth="1"/>
    <col min="76" max="76" width="21.125" style="4" customWidth="1"/>
    <col min="77" max="77" width="18.25" style="4" customWidth="1"/>
    <col min="78" max="78" width="20.625" style="4" customWidth="1"/>
    <col min="79" max="79" width="17.375" style="4" customWidth="1"/>
    <col min="80" max="80" width="15.75" style="4" customWidth="1"/>
    <col min="81" max="81" width="16.25" style="4" customWidth="1"/>
    <col min="82" max="82" width="16.875" style="4" customWidth="1"/>
    <col min="83" max="83" width="16.25" style="4" customWidth="1"/>
    <col min="84" max="84" width="18.625" style="4" customWidth="1"/>
    <col min="85" max="85" width="21" style="4" customWidth="1"/>
    <col min="86" max="86" width="19.25" style="4" customWidth="1"/>
    <col min="87" max="87" width="21.625" style="4" customWidth="1"/>
    <col min="88" max="88" width="21.125" style="4" customWidth="1"/>
    <col min="89" max="89" width="18.25" style="4" customWidth="1"/>
    <col min="90" max="90" width="20.625" style="4" customWidth="1"/>
    <col min="91" max="91" width="17.375" style="4" customWidth="1"/>
    <col min="92" max="92" width="15.75" style="4" customWidth="1"/>
    <col min="93" max="93" width="16.25" style="4" customWidth="1"/>
    <col min="94" max="94" width="16.875" style="4" customWidth="1"/>
    <col min="95" max="95" width="16.25" style="4" customWidth="1"/>
    <col min="96" max="96" width="18.625" style="4" customWidth="1"/>
    <col min="97" max="97" width="21" style="4" customWidth="1"/>
    <col min="98" max="98" width="19.25" style="4" customWidth="1"/>
    <col min="99" max="99" width="21.625" style="4" customWidth="1"/>
    <col min="100" max="100" width="21.125" style="4" customWidth="1"/>
    <col min="101" max="101" width="18.25" style="4" customWidth="1"/>
    <col min="102" max="102" width="20.625" style="4" customWidth="1"/>
    <col min="103" max="103" width="17.375" style="4" customWidth="1"/>
    <col min="104" max="104" width="15.75" style="4" customWidth="1"/>
    <col min="105" max="105" width="16.25" style="4" customWidth="1"/>
    <col min="106" max="106" width="16.875" style="4" customWidth="1"/>
    <col min="107" max="107" width="16.25" style="4" customWidth="1"/>
    <col min="108" max="108" width="18.625" style="4" customWidth="1"/>
    <col min="109" max="109" width="21" style="4" customWidth="1"/>
    <col min="110" max="110" width="19.25" style="4" customWidth="1"/>
    <col min="111" max="111" width="21.625" style="4" customWidth="1"/>
    <col min="112" max="112" width="21.125" style="4" customWidth="1"/>
    <col min="113" max="113" width="18.75" style="4" customWidth="1"/>
    <col min="114" max="114" width="21" style="4" customWidth="1"/>
    <col min="115" max="115" width="17.875" style="4" customWidth="1"/>
    <col min="116" max="116" width="16" style="4" customWidth="1"/>
    <col min="117" max="117" width="16.75" style="4" customWidth="1"/>
    <col min="118" max="118" width="17.25" style="4" customWidth="1"/>
    <col min="119" max="119" width="16.75" style="4" customWidth="1"/>
    <col min="120" max="120" width="18.875" style="4" customWidth="1"/>
    <col min="121" max="121" width="21.375" style="4" customWidth="1"/>
    <col min="122" max="122" width="19.75" style="4" customWidth="1"/>
    <col min="123" max="123" width="22" style="4" customWidth="1"/>
    <col min="124" max="124" width="21.625" style="4" customWidth="1"/>
    <col min="125" max="125" width="18.25" style="4" customWidth="1"/>
    <col min="126" max="126" width="20.625" style="4" customWidth="1"/>
    <col min="127" max="127" width="17.375" style="4" customWidth="1"/>
    <col min="128" max="128" width="15.75" style="4" customWidth="1"/>
    <col min="129" max="129" width="16.25" style="4" customWidth="1"/>
    <col min="130" max="130" width="16.875" style="4" customWidth="1"/>
    <col min="131" max="131" width="16.25" style="4" customWidth="1"/>
    <col min="132" max="132" width="18.625" style="4" customWidth="1"/>
    <col min="133" max="133" width="21" style="4" customWidth="1"/>
    <col min="134" max="134" width="19.25" style="4" customWidth="1"/>
    <col min="135" max="135" width="21.625" style="4" customWidth="1"/>
    <col min="136" max="136" width="21.125" style="4" customWidth="1"/>
    <col min="137" max="137" width="18.75" style="4" customWidth="1"/>
    <col min="138" max="138" width="21" style="4" customWidth="1"/>
    <col min="139" max="139" width="17.875" style="4" customWidth="1"/>
    <col min="140" max="140" width="16" style="4" customWidth="1"/>
    <col min="141" max="141" width="16.75" style="4" customWidth="1"/>
    <col min="142" max="142" width="17.25" style="4" customWidth="1"/>
    <col min="143" max="143" width="16.75" style="4" customWidth="1"/>
    <col min="144" max="144" width="18.875" style="4" customWidth="1"/>
    <col min="145" max="145" width="21.375" style="4" customWidth="1"/>
    <col min="146" max="146" width="19.75" style="4" customWidth="1"/>
    <col min="147" max="147" width="22" style="4" customWidth="1"/>
    <col min="148" max="148" width="21.625" style="4" customWidth="1"/>
    <col min="149" max="149" width="18.75" style="4" customWidth="1"/>
    <col min="150" max="150" width="21" style="4" customWidth="1"/>
    <col min="151" max="151" width="17.875" style="4" customWidth="1"/>
    <col min="152" max="152" width="16" style="4" customWidth="1"/>
    <col min="153" max="153" width="16.75" style="4" customWidth="1"/>
    <col min="154" max="154" width="17.25" style="4" customWidth="1"/>
    <col min="155" max="155" width="16.75" style="4" customWidth="1"/>
    <col min="156" max="156" width="18.875" style="4" customWidth="1"/>
    <col min="157" max="157" width="21.375" style="4" customWidth="1"/>
    <col min="158" max="158" width="19.75" style="4" customWidth="1"/>
    <col min="159" max="159" width="22" style="4" customWidth="1"/>
    <col min="160" max="160" width="21.625" style="4" customWidth="1"/>
    <col min="161" max="161" width="18.75" style="4" customWidth="1"/>
    <col min="162" max="162" width="21" style="4" customWidth="1"/>
    <col min="163" max="163" width="17.875" style="4" customWidth="1"/>
    <col min="164" max="164" width="16" style="4" customWidth="1"/>
    <col min="165" max="165" width="16.75" style="4" customWidth="1"/>
    <col min="166" max="166" width="17.25" style="4" customWidth="1"/>
    <col min="167" max="167" width="16.75" style="4" customWidth="1"/>
    <col min="168" max="168" width="18.875" style="4" customWidth="1"/>
    <col min="169" max="169" width="21.375" style="4" customWidth="1"/>
    <col min="170" max="170" width="19.75" style="4" customWidth="1"/>
    <col min="171" max="171" width="22" style="4" customWidth="1"/>
    <col min="172" max="172" width="21.625" style="4" customWidth="1"/>
    <col min="173" max="173" width="18.75" style="4" customWidth="1"/>
    <col min="174" max="174" width="21" style="4" customWidth="1"/>
    <col min="175" max="175" width="17.875" style="4" customWidth="1"/>
    <col min="176" max="176" width="16" style="4" customWidth="1"/>
    <col min="177" max="177" width="16.75" style="4" customWidth="1"/>
    <col min="178" max="178" width="17.25" style="4" customWidth="1"/>
    <col min="179" max="179" width="16.75" style="4" customWidth="1"/>
    <col min="180" max="180" width="18.875" style="4" customWidth="1"/>
    <col min="181" max="181" width="21.375" style="4" customWidth="1"/>
    <col min="182" max="182" width="19.75" style="4" customWidth="1"/>
    <col min="183" max="183" width="22" style="4" customWidth="1"/>
    <col min="184" max="184" width="21.625" style="4" customWidth="1"/>
    <col min="185" max="185" width="18.75" style="4" customWidth="1"/>
    <col min="186" max="186" width="21" style="4" customWidth="1"/>
    <col min="187" max="187" width="17.875" style="4" customWidth="1"/>
    <col min="188" max="188" width="16" style="4" customWidth="1"/>
    <col min="189" max="189" width="16.75" style="4" customWidth="1"/>
    <col min="190" max="190" width="17.25" style="4" customWidth="1"/>
    <col min="191" max="191" width="16.75" style="4" customWidth="1"/>
    <col min="192" max="192" width="18.875" style="4" customWidth="1"/>
    <col min="193" max="193" width="21.375" style="4" customWidth="1"/>
    <col min="194" max="194" width="19.75" style="4" customWidth="1"/>
    <col min="195" max="195" width="22" style="4" customWidth="1"/>
    <col min="196" max="196" width="21.625" style="4" customWidth="1"/>
    <col min="197" max="197" width="18.75" style="4" customWidth="1"/>
    <col min="198" max="198" width="21" style="4" customWidth="1"/>
    <col min="199" max="199" width="17.875" style="4" customWidth="1"/>
    <col min="200" max="200" width="16" style="4" customWidth="1"/>
    <col min="201" max="201" width="16.75" style="4" customWidth="1"/>
    <col min="202" max="202" width="17.25" style="4" customWidth="1"/>
    <col min="203" max="203" width="16.75" style="4" customWidth="1"/>
    <col min="204" max="204" width="18.875" style="4" customWidth="1"/>
    <col min="205" max="205" width="21.375" style="4" customWidth="1"/>
    <col min="206" max="206" width="19.75" style="4" customWidth="1"/>
    <col min="207" max="207" width="22" style="4" customWidth="1"/>
    <col min="208" max="208" width="21.625" style="4" customWidth="1"/>
    <col min="209" max="209" width="18.75" style="4" customWidth="1"/>
    <col min="210" max="210" width="21" style="4" customWidth="1"/>
    <col min="211" max="211" width="17.875" style="4" customWidth="1"/>
    <col min="212" max="212" width="16" style="4" customWidth="1"/>
    <col min="213" max="213" width="16.75" style="4" customWidth="1"/>
    <col min="214" max="214" width="17.25" style="4" customWidth="1"/>
    <col min="215" max="215" width="16.75" style="4" customWidth="1"/>
    <col min="216" max="216" width="18.875" style="4" customWidth="1"/>
    <col min="217" max="217" width="21.375" style="4" customWidth="1"/>
    <col min="218" max="218" width="19.75" style="4" customWidth="1"/>
    <col min="219" max="219" width="22" style="4" customWidth="1"/>
    <col min="220" max="220" width="21.625" style="4" customWidth="1"/>
    <col min="221" max="221" width="18.75" style="4" customWidth="1"/>
    <col min="222" max="222" width="21" style="4" customWidth="1"/>
    <col min="223" max="223" width="17.875" style="4" customWidth="1"/>
    <col min="224" max="224" width="16" style="4" customWidth="1"/>
    <col min="225" max="225" width="16.75" style="4" customWidth="1"/>
    <col min="226" max="226" width="17.25" style="4" customWidth="1"/>
    <col min="227" max="227" width="16.75" style="4" customWidth="1"/>
    <col min="228" max="228" width="18.875" style="4" customWidth="1"/>
    <col min="229" max="229" width="21.375" style="4" customWidth="1"/>
    <col min="230" max="230" width="19.75" style="4" customWidth="1"/>
    <col min="231" max="231" width="22" style="4" customWidth="1"/>
    <col min="232" max="232" width="21.625" style="4" customWidth="1"/>
    <col min="233" max="233" width="18.75" style="4" customWidth="1"/>
    <col min="234" max="234" width="21" style="4" customWidth="1"/>
    <col min="235" max="235" width="17.875" style="4" customWidth="1"/>
    <col min="236" max="236" width="16" style="4" customWidth="1"/>
    <col min="237" max="237" width="16.75" style="4" customWidth="1"/>
    <col min="238" max="238" width="17.25" style="4" customWidth="1"/>
    <col min="239" max="239" width="16.75" style="4" customWidth="1"/>
    <col min="240" max="240" width="18.875" style="4" customWidth="1"/>
    <col min="241" max="241" width="21.375" style="4" customWidth="1"/>
    <col min="242" max="242" width="19.75" style="4" customWidth="1"/>
    <col min="243" max="243" width="22" style="4" customWidth="1"/>
    <col min="244" max="244" width="21.625" style="4" customWidth="1"/>
    <col min="245" max="245" width="18.25" style="4" customWidth="1"/>
    <col min="246" max="246" width="20.625" style="4" customWidth="1"/>
    <col min="247" max="247" width="17.375" style="4" customWidth="1"/>
    <col min="248" max="248" width="15.75" style="4" customWidth="1"/>
    <col min="249" max="249" width="16.25" style="4" customWidth="1"/>
    <col min="250" max="250" width="16.875" style="4" customWidth="1"/>
    <col min="251" max="251" width="16.25" style="4" customWidth="1"/>
    <col min="252" max="252" width="18.625" style="4" customWidth="1"/>
    <col min="253" max="253" width="21" style="4" customWidth="1"/>
    <col min="254" max="254" width="19.25" style="4" customWidth="1"/>
    <col min="255" max="255" width="21.625" style="4" customWidth="1"/>
    <col min="256" max="256" width="21.125" style="4" customWidth="1"/>
    <col min="257" max="257" width="18.75" style="4" customWidth="1"/>
    <col min="258" max="258" width="21" style="4" customWidth="1"/>
    <col min="259" max="259" width="17.875" style="4" customWidth="1"/>
    <col min="260" max="260" width="16" style="4" customWidth="1"/>
    <col min="261" max="261" width="16.75" style="4" customWidth="1"/>
    <col min="262" max="262" width="17.25" style="4" customWidth="1"/>
    <col min="263" max="263" width="16.75" style="4" customWidth="1"/>
    <col min="264" max="264" width="18.875" style="4" customWidth="1"/>
    <col min="265" max="265" width="21.375" style="4" customWidth="1"/>
    <col min="266" max="266" width="19.75" style="4" customWidth="1"/>
    <col min="267" max="267" width="22" style="4" customWidth="1"/>
    <col min="268" max="268" width="21.625" style="4" customWidth="1"/>
    <col min="269" max="269" width="18.75" style="4" customWidth="1"/>
    <col min="270" max="270" width="21" style="4" customWidth="1"/>
    <col min="271" max="271" width="17.875" style="4" customWidth="1"/>
    <col min="272" max="272" width="16" style="4" customWidth="1"/>
    <col min="273" max="273" width="16.75" style="4" customWidth="1"/>
    <col min="274" max="274" width="17.25" style="4" customWidth="1"/>
    <col min="275" max="275" width="16.75" style="4" customWidth="1"/>
    <col min="276" max="276" width="18.875" style="4" customWidth="1"/>
    <col min="277" max="277" width="21.375" style="4" customWidth="1"/>
    <col min="278" max="278" width="19.75" style="4" customWidth="1"/>
    <col min="279" max="279" width="22" style="4" customWidth="1"/>
    <col min="280" max="280" width="21.625" style="4" customWidth="1"/>
    <col min="281" max="281" width="18.75" style="4" customWidth="1"/>
    <col min="282" max="282" width="21" style="4" customWidth="1"/>
    <col min="283" max="283" width="17.875" style="4" customWidth="1"/>
    <col min="284" max="284" width="16" style="4" customWidth="1"/>
    <col min="285" max="285" width="16.75" style="4" customWidth="1"/>
    <col min="286" max="286" width="17.25" style="4" customWidth="1"/>
    <col min="287" max="287" width="16.75" style="4" customWidth="1"/>
    <col min="288" max="288" width="18.875" style="4" customWidth="1"/>
    <col min="289" max="289" width="21.375" style="4" customWidth="1"/>
    <col min="290" max="290" width="19.75" style="4" customWidth="1"/>
    <col min="291" max="291" width="22" style="4" customWidth="1"/>
    <col min="292" max="292" width="21.625" style="4" customWidth="1"/>
    <col min="293" max="293" width="18.75" style="4" customWidth="1"/>
    <col min="294" max="294" width="21" style="4" customWidth="1"/>
    <col min="295" max="295" width="17.875" style="4" customWidth="1"/>
    <col min="296" max="296" width="16" style="4" customWidth="1"/>
    <col min="297" max="297" width="16.75" style="4" customWidth="1"/>
    <col min="298" max="298" width="17.25" style="4" customWidth="1"/>
    <col min="299" max="299" width="16.75" style="4" customWidth="1"/>
    <col min="300" max="300" width="18.875" style="4" customWidth="1"/>
    <col min="301" max="301" width="21.375" style="4" customWidth="1"/>
    <col min="302" max="302" width="19.75" style="4" customWidth="1"/>
    <col min="303" max="303" width="22" style="4" customWidth="1"/>
    <col min="304" max="304" width="21.625" style="4" customWidth="1"/>
    <col min="305" max="305" width="18.75" style="4" customWidth="1"/>
    <col min="306" max="306" width="21" style="4" customWidth="1"/>
    <col min="307" max="307" width="17.875" style="4" customWidth="1"/>
    <col min="308" max="308" width="16" style="4" customWidth="1"/>
    <col min="309" max="429" width="16.75" style="4" customWidth="1"/>
    <col min="430" max="431" width="11.5" style="4" customWidth="1"/>
    <col min="432" max="16384" width="9.125" style="4"/>
  </cols>
  <sheetData>
    <row r="1" spans="1:431" s="23" customFormat="1" ht="38.25" x14ac:dyDescent="0.3">
      <c r="A1" s="126" t="s">
        <v>66</v>
      </c>
      <c r="B1" s="126" t="s">
        <v>251</v>
      </c>
      <c r="C1" s="109" t="s">
        <v>52</v>
      </c>
      <c r="D1" s="109" t="s">
        <v>54</v>
      </c>
      <c r="E1" s="109" t="s">
        <v>128</v>
      </c>
      <c r="F1" s="109" t="s">
        <v>56</v>
      </c>
      <c r="G1" s="109" t="s">
        <v>364</v>
      </c>
      <c r="H1" s="109" t="s">
        <v>30</v>
      </c>
      <c r="I1" s="109" t="s">
        <v>118</v>
      </c>
      <c r="J1" s="109" t="s">
        <v>67</v>
      </c>
      <c r="K1" s="109" t="s">
        <v>68</v>
      </c>
      <c r="L1" s="200" t="s">
        <v>69</v>
      </c>
      <c r="M1" s="109" t="s">
        <v>70</v>
      </c>
      <c r="N1" s="109" t="s">
        <v>72</v>
      </c>
      <c r="O1" s="109" t="s">
        <v>177</v>
      </c>
      <c r="P1" s="109" t="s">
        <v>68</v>
      </c>
      <c r="Q1" s="109" t="s">
        <v>113</v>
      </c>
      <c r="R1" s="109" t="s">
        <v>114</v>
      </c>
      <c r="S1" s="109" t="s">
        <v>115</v>
      </c>
      <c r="T1" s="210" t="s">
        <v>71</v>
      </c>
      <c r="U1" s="183" t="s">
        <v>73</v>
      </c>
      <c r="V1" s="109" t="s">
        <v>75</v>
      </c>
      <c r="W1" s="109" t="s">
        <v>76</v>
      </c>
      <c r="X1" s="127" t="s">
        <v>77</v>
      </c>
      <c r="Y1" s="127" t="s">
        <v>34</v>
      </c>
      <c r="Z1" s="127" t="s">
        <v>31</v>
      </c>
      <c r="AA1" s="127" t="s">
        <v>78</v>
      </c>
      <c r="AB1" s="127" t="s">
        <v>79</v>
      </c>
      <c r="AC1" s="127" t="s">
        <v>80</v>
      </c>
      <c r="AD1" s="52"/>
      <c r="AE1" s="110"/>
      <c r="AF1" s="22" t="s">
        <v>88</v>
      </c>
      <c r="AG1" s="22" t="s">
        <v>101</v>
      </c>
      <c r="AH1" s="22" t="s">
        <v>116</v>
      </c>
      <c r="AI1" s="22" t="s">
        <v>117</v>
      </c>
      <c r="AJ1" s="22" t="s">
        <v>74</v>
      </c>
      <c r="AK1" s="22" t="s">
        <v>176</v>
      </c>
      <c r="AL1" s="22" t="s">
        <v>175</v>
      </c>
      <c r="AM1" s="22" t="s">
        <v>81</v>
      </c>
      <c r="AN1" s="22" t="s">
        <v>82</v>
      </c>
      <c r="AO1" s="22" t="s">
        <v>95</v>
      </c>
      <c r="AP1" s="22" t="s">
        <v>96</v>
      </c>
      <c r="AQ1" s="22" t="s">
        <v>120</v>
      </c>
      <c r="AR1" s="22" t="s">
        <v>121</v>
      </c>
      <c r="AS1" s="22" t="s">
        <v>122</v>
      </c>
      <c r="AT1" s="22" t="s">
        <v>123</v>
      </c>
      <c r="AU1" s="22" t="s">
        <v>124</v>
      </c>
      <c r="AV1" s="22" t="s">
        <v>125</v>
      </c>
      <c r="AW1" s="22" t="s">
        <v>83</v>
      </c>
      <c r="AX1" s="22" t="s">
        <v>84</v>
      </c>
      <c r="AY1" s="22" t="str">
        <f>"01 a "&amp;ELEGIBILIDADE!D1</f>
        <v>01 a 30</v>
      </c>
      <c r="AZ1" s="22" t="str">
        <f>ELEGIBILIDADE!E1&amp;" a 60"</f>
        <v>31 a 60</v>
      </c>
      <c r="BA1" s="22" t="str">
        <f>"61 a 90"</f>
        <v>61 a 90</v>
      </c>
      <c r="BB1" s="22" t="str">
        <f>"Superior 90"</f>
        <v>Superior 90</v>
      </c>
      <c r="BC1" s="22" t="s">
        <v>98</v>
      </c>
      <c r="BD1" s="22" t="s">
        <v>97</v>
      </c>
      <c r="BE1" s="22" t="s">
        <v>106</v>
      </c>
      <c r="BF1" s="22" t="s">
        <v>127</v>
      </c>
      <c r="BG1" s="22" t="s">
        <v>126</v>
      </c>
      <c r="BH1" s="22" t="s">
        <v>107</v>
      </c>
      <c r="BI1" s="22" t="s">
        <v>100</v>
      </c>
      <c r="BJ1" s="22" t="s">
        <v>85</v>
      </c>
      <c r="BK1" s="22" t="s">
        <v>90</v>
      </c>
      <c r="BL1" s="22" t="s">
        <v>104</v>
      </c>
      <c r="BM1" s="22" t="s">
        <v>93</v>
      </c>
      <c r="BN1" s="22" t="s">
        <v>103</v>
      </c>
      <c r="BO1" s="22" t="s">
        <v>86</v>
      </c>
      <c r="BP1" s="22" t="s">
        <v>87</v>
      </c>
      <c r="BQ1" s="24"/>
      <c r="BR1" s="111">
        <f>DATE(YEAR(EDATE(dt_base,1)),MONTH(EDATE(dt_base,1)),1)</f>
        <v>42917</v>
      </c>
      <c r="BS1" s="111">
        <f>IFERROR(EDATE(BR1,1),"-")</f>
        <v>42948</v>
      </c>
      <c r="BT1" s="111">
        <f t="shared" ref="BT1:EE1" si="0">IFERROR(EDATE(BS1,1),"-")</f>
        <v>42979</v>
      </c>
      <c r="BU1" s="111">
        <f t="shared" si="0"/>
        <v>43009</v>
      </c>
      <c r="BV1" s="111">
        <f t="shared" si="0"/>
        <v>43040</v>
      </c>
      <c r="BW1" s="111">
        <f t="shared" si="0"/>
        <v>43070</v>
      </c>
      <c r="BX1" s="111">
        <f t="shared" si="0"/>
        <v>43101</v>
      </c>
      <c r="BY1" s="111">
        <f t="shared" si="0"/>
        <v>43132</v>
      </c>
      <c r="BZ1" s="111">
        <f t="shared" si="0"/>
        <v>43160</v>
      </c>
      <c r="CA1" s="111">
        <f t="shared" si="0"/>
        <v>43191</v>
      </c>
      <c r="CB1" s="111">
        <f t="shared" si="0"/>
        <v>43221</v>
      </c>
      <c r="CC1" s="111">
        <f t="shared" si="0"/>
        <v>43252</v>
      </c>
      <c r="CD1" s="111">
        <f t="shared" si="0"/>
        <v>43282</v>
      </c>
      <c r="CE1" s="111">
        <f t="shared" si="0"/>
        <v>43313</v>
      </c>
      <c r="CF1" s="111">
        <f t="shared" si="0"/>
        <v>43344</v>
      </c>
      <c r="CG1" s="111">
        <f t="shared" si="0"/>
        <v>43374</v>
      </c>
      <c r="CH1" s="111">
        <f t="shared" si="0"/>
        <v>43405</v>
      </c>
      <c r="CI1" s="111">
        <f t="shared" si="0"/>
        <v>43435</v>
      </c>
      <c r="CJ1" s="111">
        <f t="shared" si="0"/>
        <v>43466</v>
      </c>
      <c r="CK1" s="111">
        <f t="shared" si="0"/>
        <v>43497</v>
      </c>
      <c r="CL1" s="111">
        <f t="shared" si="0"/>
        <v>43525</v>
      </c>
      <c r="CM1" s="111">
        <f t="shared" si="0"/>
        <v>43556</v>
      </c>
      <c r="CN1" s="111">
        <f t="shared" si="0"/>
        <v>43586</v>
      </c>
      <c r="CO1" s="111">
        <f t="shared" si="0"/>
        <v>43617</v>
      </c>
      <c r="CP1" s="111">
        <f t="shared" si="0"/>
        <v>43647</v>
      </c>
      <c r="CQ1" s="111">
        <f t="shared" si="0"/>
        <v>43678</v>
      </c>
      <c r="CR1" s="111">
        <f t="shared" si="0"/>
        <v>43709</v>
      </c>
      <c r="CS1" s="111">
        <f t="shared" si="0"/>
        <v>43739</v>
      </c>
      <c r="CT1" s="111">
        <f t="shared" si="0"/>
        <v>43770</v>
      </c>
      <c r="CU1" s="111">
        <f t="shared" si="0"/>
        <v>43800</v>
      </c>
      <c r="CV1" s="111">
        <f t="shared" si="0"/>
        <v>43831</v>
      </c>
      <c r="CW1" s="111">
        <f t="shared" si="0"/>
        <v>43862</v>
      </c>
      <c r="CX1" s="111">
        <f t="shared" si="0"/>
        <v>43891</v>
      </c>
      <c r="CY1" s="111">
        <f t="shared" si="0"/>
        <v>43922</v>
      </c>
      <c r="CZ1" s="111">
        <f t="shared" si="0"/>
        <v>43952</v>
      </c>
      <c r="DA1" s="111">
        <f t="shared" si="0"/>
        <v>43983</v>
      </c>
      <c r="DB1" s="111">
        <f t="shared" si="0"/>
        <v>44013</v>
      </c>
      <c r="DC1" s="111">
        <f t="shared" si="0"/>
        <v>44044</v>
      </c>
      <c r="DD1" s="111">
        <f t="shared" si="0"/>
        <v>44075</v>
      </c>
      <c r="DE1" s="111">
        <f t="shared" si="0"/>
        <v>44105</v>
      </c>
      <c r="DF1" s="111">
        <f t="shared" si="0"/>
        <v>44136</v>
      </c>
      <c r="DG1" s="111">
        <f t="shared" si="0"/>
        <v>44166</v>
      </c>
      <c r="DH1" s="111">
        <f t="shared" si="0"/>
        <v>44197</v>
      </c>
      <c r="DI1" s="111">
        <f t="shared" si="0"/>
        <v>44228</v>
      </c>
      <c r="DJ1" s="111">
        <f t="shared" si="0"/>
        <v>44256</v>
      </c>
      <c r="DK1" s="111">
        <f t="shared" si="0"/>
        <v>44287</v>
      </c>
      <c r="DL1" s="111">
        <f t="shared" si="0"/>
        <v>44317</v>
      </c>
      <c r="DM1" s="111">
        <f t="shared" si="0"/>
        <v>44348</v>
      </c>
      <c r="DN1" s="111">
        <f t="shared" si="0"/>
        <v>44378</v>
      </c>
      <c r="DO1" s="111">
        <f t="shared" si="0"/>
        <v>44409</v>
      </c>
      <c r="DP1" s="111">
        <f t="shared" si="0"/>
        <v>44440</v>
      </c>
      <c r="DQ1" s="111">
        <f t="shared" si="0"/>
        <v>44470</v>
      </c>
      <c r="DR1" s="111">
        <f t="shared" si="0"/>
        <v>44501</v>
      </c>
      <c r="DS1" s="111">
        <f t="shared" si="0"/>
        <v>44531</v>
      </c>
      <c r="DT1" s="111">
        <f t="shared" si="0"/>
        <v>44562</v>
      </c>
      <c r="DU1" s="111">
        <f t="shared" si="0"/>
        <v>44593</v>
      </c>
      <c r="DV1" s="111">
        <f t="shared" si="0"/>
        <v>44621</v>
      </c>
      <c r="DW1" s="111">
        <f t="shared" si="0"/>
        <v>44652</v>
      </c>
      <c r="DX1" s="111">
        <f t="shared" si="0"/>
        <v>44682</v>
      </c>
      <c r="DY1" s="111">
        <f t="shared" si="0"/>
        <v>44713</v>
      </c>
      <c r="DZ1" s="111">
        <f t="shared" si="0"/>
        <v>44743</v>
      </c>
      <c r="EA1" s="111">
        <f t="shared" si="0"/>
        <v>44774</v>
      </c>
      <c r="EB1" s="111">
        <f t="shared" si="0"/>
        <v>44805</v>
      </c>
      <c r="EC1" s="111">
        <f t="shared" si="0"/>
        <v>44835</v>
      </c>
      <c r="ED1" s="111">
        <f t="shared" si="0"/>
        <v>44866</v>
      </c>
      <c r="EE1" s="111">
        <f t="shared" si="0"/>
        <v>44896</v>
      </c>
      <c r="EF1" s="111">
        <f t="shared" ref="EF1:GQ1" si="1">IFERROR(EDATE(EE1,1),"-")</f>
        <v>44927</v>
      </c>
      <c r="EG1" s="111">
        <f t="shared" si="1"/>
        <v>44958</v>
      </c>
      <c r="EH1" s="111">
        <f t="shared" si="1"/>
        <v>44986</v>
      </c>
      <c r="EI1" s="111">
        <f t="shared" si="1"/>
        <v>45017</v>
      </c>
      <c r="EJ1" s="111">
        <f t="shared" si="1"/>
        <v>45047</v>
      </c>
      <c r="EK1" s="111">
        <f t="shared" si="1"/>
        <v>45078</v>
      </c>
      <c r="EL1" s="111">
        <f t="shared" si="1"/>
        <v>45108</v>
      </c>
      <c r="EM1" s="111">
        <f t="shared" si="1"/>
        <v>45139</v>
      </c>
      <c r="EN1" s="111">
        <f t="shared" si="1"/>
        <v>45170</v>
      </c>
      <c r="EO1" s="111">
        <f t="shared" si="1"/>
        <v>45200</v>
      </c>
      <c r="EP1" s="111">
        <f t="shared" si="1"/>
        <v>45231</v>
      </c>
      <c r="EQ1" s="111">
        <f t="shared" si="1"/>
        <v>45261</v>
      </c>
      <c r="ER1" s="111">
        <f t="shared" si="1"/>
        <v>45292</v>
      </c>
      <c r="ES1" s="111">
        <f t="shared" si="1"/>
        <v>45323</v>
      </c>
      <c r="ET1" s="111">
        <f t="shared" si="1"/>
        <v>45352</v>
      </c>
      <c r="EU1" s="111">
        <f t="shared" si="1"/>
        <v>45383</v>
      </c>
      <c r="EV1" s="111">
        <f t="shared" si="1"/>
        <v>45413</v>
      </c>
      <c r="EW1" s="111">
        <f t="shared" si="1"/>
        <v>45444</v>
      </c>
      <c r="EX1" s="111">
        <f t="shared" si="1"/>
        <v>45474</v>
      </c>
      <c r="EY1" s="111">
        <f t="shared" si="1"/>
        <v>45505</v>
      </c>
      <c r="EZ1" s="111">
        <f t="shared" si="1"/>
        <v>45536</v>
      </c>
      <c r="FA1" s="111">
        <f t="shared" si="1"/>
        <v>45566</v>
      </c>
      <c r="FB1" s="111">
        <f t="shared" si="1"/>
        <v>45597</v>
      </c>
      <c r="FC1" s="111">
        <f t="shared" si="1"/>
        <v>45627</v>
      </c>
      <c r="FD1" s="111">
        <f t="shared" si="1"/>
        <v>45658</v>
      </c>
      <c r="FE1" s="111">
        <f t="shared" si="1"/>
        <v>45689</v>
      </c>
      <c r="FF1" s="111">
        <f t="shared" si="1"/>
        <v>45717</v>
      </c>
      <c r="FG1" s="111">
        <f t="shared" si="1"/>
        <v>45748</v>
      </c>
      <c r="FH1" s="111">
        <f t="shared" si="1"/>
        <v>45778</v>
      </c>
      <c r="FI1" s="111">
        <f t="shared" si="1"/>
        <v>45809</v>
      </c>
      <c r="FJ1" s="111">
        <f t="shared" si="1"/>
        <v>45839</v>
      </c>
      <c r="FK1" s="111">
        <f t="shared" si="1"/>
        <v>45870</v>
      </c>
      <c r="FL1" s="111">
        <f t="shared" si="1"/>
        <v>45901</v>
      </c>
      <c r="FM1" s="111">
        <f t="shared" si="1"/>
        <v>45931</v>
      </c>
      <c r="FN1" s="111">
        <f t="shared" si="1"/>
        <v>45962</v>
      </c>
      <c r="FO1" s="111">
        <f t="shared" si="1"/>
        <v>45992</v>
      </c>
      <c r="FP1" s="111">
        <f t="shared" si="1"/>
        <v>46023</v>
      </c>
      <c r="FQ1" s="111">
        <f t="shared" si="1"/>
        <v>46054</v>
      </c>
      <c r="FR1" s="111">
        <f t="shared" si="1"/>
        <v>46082</v>
      </c>
      <c r="FS1" s="111">
        <f t="shared" si="1"/>
        <v>46113</v>
      </c>
      <c r="FT1" s="111">
        <f t="shared" si="1"/>
        <v>46143</v>
      </c>
      <c r="FU1" s="111">
        <f t="shared" si="1"/>
        <v>46174</v>
      </c>
      <c r="FV1" s="111">
        <f t="shared" si="1"/>
        <v>46204</v>
      </c>
      <c r="FW1" s="111">
        <f t="shared" si="1"/>
        <v>46235</v>
      </c>
      <c r="FX1" s="111">
        <f t="shared" si="1"/>
        <v>46266</v>
      </c>
      <c r="FY1" s="111">
        <f t="shared" si="1"/>
        <v>46296</v>
      </c>
      <c r="FZ1" s="111">
        <f t="shared" si="1"/>
        <v>46327</v>
      </c>
      <c r="GA1" s="111">
        <f t="shared" si="1"/>
        <v>46357</v>
      </c>
      <c r="GB1" s="111">
        <f t="shared" si="1"/>
        <v>46388</v>
      </c>
      <c r="GC1" s="111">
        <f t="shared" si="1"/>
        <v>46419</v>
      </c>
      <c r="GD1" s="111">
        <f t="shared" si="1"/>
        <v>46447</v>
      </c>
      <c r="GE1" s="111">
        <f t="shared" si="1"/>
        <v>46478</v>
      </c>
      <c r="GF1" s="111">
        <f t="shared" si="1"/>
        <v>46508</v>
      </c>
      <c r="GG1" s="111">
        <f t="shared" si="1"/>
        <v>46539</v>
      </c>
      <c r="GH1" s="111">
        <f t="shared" si="1"/>
        <v>46569</v>
      </c>
      <c r="GI1" s="111">
        <f t="shared" si="1"/>
        <v>46600</v>
      </c>
      <c r="GJ1" s="111">
        <f t="shared" si="1"/>
        <v>46631</v>
      </c>
      <c r="GK1" s="111">
        <f t="shared" si="1"/>
        <v>46661</v>
      </c>
      <c r="GL1" s="111">
        <f t="shared" si="1"/>
        <v>46692</v>
      </c>
      <c r="GM1" s="111">
        <f t="shared" si="1"/>
        <v>46722</v>
      </c>
      <c r="GN1" s="111">
        <f t="shared" si="1"/>
        <v>46753</v>
      </c>
      <c r="GO1" s="111">
        <f t="shared" si="1"/>
        <v>46784</v>
      </c>
      <c r="GP1" s="111">
        <f t="shared" si="1"/>
        <v>46813</v>
      </c>
      <c r="GQ1" s="111">
        <f t="shared" si="1"/>
        <v>46844</v>
      </c>
      <c r="GR1" s="111">
        <f t="shared" ref="GR1:HO1" si="2">IFERROR(EDATE(GQ1,1),"-")</f>
        <v>46874</v>
      </c>
      <c r="GS1" s="111">
        <f t="shared" si="2"/>
        <v>46905</v>
      </c>
      <c r="GT1" s="111">
        <f t="shared" si="2"/>
        <v>46935</v>
      </c>
      <c r="GU1" s="111">
        <f t="shared" si="2"/>
        <v>46966</v>
      </c>
      <c r="GV1" s="111">
        <f t="shared" si="2"/>
        <v>46997</v>
      </c>
      <c r="GW1" s="111">
        <f t="shared" si="2"/>
        <v>47027</v>
      </c>
      <c r="GX1" s="111">
        <f t="shared" si="2"/>
        <v>47058</v>
      </c>
      <c r="GY1" s="111">
        <f t="shared" si="2"/>
        <v>47088</v>
      </c>
      <c r="GZ1" s="111">
        <f t="shared" si="2"/>
        <v>47119</v>
      </c>
      <c r="HA1" s="111">
        <f t="shared" si="2"/>
        <v>47150</v>
      </c>
      <c r="HB1" s="111">
        <f t="shared" si="2"/>
        <v>47178</v>
      </c>
      <c r="HC1" s="111">
        <f t="shared" si="2"/>
        <v>47209</v>
      </c>
      <c r="HD1" s="111">
        <f t="shared" si="2"/>
        <v>47239</v>
      </c>
      <c r="HE1" s="111">
        <f t="shared" si="2"/>
        <v>47270</v>
      </c>
      <c r="HF1" s="111">
        <f t="shared" si="2"/>
        <v>47300</v>
      </c>
      <c r="HG1" s="111">
        <f t="shared" si="2"/>
        <v>47331</v>
      </c>
      <c r="HH1" s="111">
        <f t="shared" si="2"/>
        <v>47362</v>
      </c>
      <c r="HI1" s="111">
        <f t="shared" si="2"/>
        <v>47392</v>
      </c>
      <c r="HJ1" s="111">
        <f t="shared" si="2"/>
        <v>47423</v>
      </c>
      <c r="HK1" s="111">
        <f t="shared" si="2"/>
        <v>47453</v>
      </c>
      <c r="HL1" s="111">
        <f t="shared" si="2"/>
        <v>47484</v>
      </c>
      <c r="HM1" s="111">
        <f t="shared" si="2"/>
        <v>47515</v>
      </c>
      <c r="HN1" s="111">
        <f t="shared" si="2"/>
        <v>47543</v>
      </c>
      <c r="HO1" s="111">
        <f t="shared" si="2"/>
        <v>47574</v>
      </c>
      <c r="HP1" s="111">
        <f t="shared" ref="HP1:KA1" si="3">IFERROR(EDATE(HO1,1),"-")</f>
        <v>47604</v>
      </c>
      <c r="HQ1" s="111">
        <f t="shared" si="3"/>
        <v>47635</v>
      </c>
      <c r="HR1" s="111">
        <f t="shared" si="3"/>
        <v>47665</v>
      </c>
      <c r="HS1" s="111">
        <f t="shared" si="3"/>
        <v>47696</v>
      </c>
      <c r="HT1" s="111">
        <f t="shared" si="3"/>
        <v>47727</v>
      </c>
      <c r="HU1" s="111">
        <f t="shared" si="3"/>
        <v>47757</v>
      </c>
      <c r="HV1" s="111">
        <f t="shared" si="3"/>
        <v>47788</v>
      </c>
      <c r="HW1" s="111">
        <f t="shared" si="3"/>
        <v>47818</v>
      </c>
      <c r="HX1" s="111">
        <f t="shared" si="3"/>
        <v>47849</v>
      </c>
      <c r="HY1" s="111">
        <f t="shared" si="3"/>
        <v>47880</v>
      </c>
      <c r="HZ1" s="111">
        <f t="shared" si="3"/>
        <v>47908</v>
      </c>
      <c r="IA1" s="111">
        <f t="shared" si="3"/>
        <v>47939</v>
      </c>
      <c r="IB1" s="111">
        <f t="shared" si="3"/>
        <v>47969</v>
      </c>
      <c r="IC1" s="111">
        <f t="shared" si="3"/>
        <v>48000</v>
      </c>
      <c r="ID1" s="111">
        <f t="shared" si="3"/>
        <v>48030</v>
      </c>
      <c r="IE1" s="111">
        <f t="shared" si="3"/>
        <v>48061</v>
      </c>
      <c r="IF1" s="111">
        <f t="shared" si="3"/>
        <v>48092</v>
      </c>
      <c r="IG1" s="111">
        <f t="shared" si="3"/>
        <v>48122</v>
      </c>
      <c r="IH1" s="111">
        <f t="shared" si="3"/>
        <v>48153</v>
      </c>
      <c r="II1" s="111">
        <f t="shared" si="3"/>
        <v>48183</v>
      </c>
      <c r="IJ1" s="111">
        <f t="shared" si="3"/>
        <v>48214</v>
      </c>
      <c r="IK1" s="111">
        <f t="shared" si="3"/>
        <v>48245</v>
      </c>
      <c r="IL1" s="111">
        <f t="shared" si="3"/>
        <v>48274</v>
      </c>
      <c r="IM1" s="111">
        <f t="shared" si="3"/>
        <v>48305</v>
      </c>
      <c r="IN1" s="111">
        <f t="shared" si="3"/>
        <v>48335</v>
      </c>
      <c r="IO1" s="111">
        <f t="shared" si="3"/>
        <v>48366</v>
      </c>
      <c r="IP1" s="111">
        <f t="shared" si="3"/>
        <v>48396</v>
      </c>
      <c r="IQ1" s="111">
        <f t="shared" si="3"/>
        <v>48427</v>
      </c>
      <c r="IR1" s="111">
        <f t="shared" si="3"/>
        <v>48458</v>
      </c>
      <c r="IS1" s="111">
        <f t="shared" si="3"/>
        <v>48488</v>
      </c>
      <c r="IT1" s="111">
        <f t="shared" si="3"/>
        <v>48519</v>
      </c>
      <c r="IU1" s="111">
        <f t="shared" si="3"/>
        <v>48549</v>
      </c>
      <c r="IV1" s="111">
        <f t="shared" si="3"/>
        <v>48580</v>
      </c>
      <c r="IW1" s="111">
        <f t="shared" si="3"/>
        <v>48611</v>
      </c>
      <c r="IX1" s="111">
        <f t="shared" si="3"/>
        <v>48639</v>
      </c>
      <c r="IY1" s="111">
        <f t="shared" si="3"/>
        <v>48670</v>
      </c>
      <c r="IZ1" s="111">
        <f t="shared" si="3"/>
        <v>48700</v>
      </c>
      <c r="JA1" s="111">
        <f t="shared" si="3"/>
        <v>48731</v>
      </c>
      <c r="JB1" s="111">
        <f t="shared" si="3"/>
        <v>48761</v>
      </c>
      <c r="JC1" s="111">
        <f t="shared" si="3"/>
        <v>48792</v>
      </c>
      <c r="JD1" s="111">
        <f t="shared" si="3"/>
        <v>48823</v>
      </c>
      <c r="JE1" s="111">
        <f t="shared" si="3"/>
        <v>48853</v>
      </c>
      <c r="JF1" s="111">
        <f t="shared" si="3"/>
        <v>48884</v>
      </c>
      <c r="JG1" s="111">
        <f t="shared" si="3"/>
        <v>48914</v>
      </c>
      <c r="JH1" s="111">
        <f t="shared" si="3"/>
        <v>48945</v>
      </c>
      <c r="JI1" s="111">
        <f t="shared" si="3"/>
        <v>48976</v>
      </c>
      <c r="JJ1" s="111">
        <f t="shared" si="3"/>
        <v>49004</v>
      </c>
      <c r="JK1" s="111">
        <f t="shared" si="3"/>
        <v>49035</v>
      </c>
      <c r="JL1" s="111">
        <f t="shared" si="3"/>
        <v>49065</v>
      </c>
      <c r="JM1" s="111">
        <f t="shared" si="3"/>
        <v>49096</v>
      </c>
      <c r="JN1" s="111">
        <f t="shared" si="3"/>
        <v>49126</v>
      </c>
      <c r="JO1" s="111">
        <f t="shared" si="3"/>
        <v>49157</v>
      </c>
      <c r="JP1" s="111">
        <f t="shared" si="3"/>
        <v>49188</v>
      </c>
      <c r="JQ1" s="111">
        <f t="shared" si="3"/>
        <v>49218</v>
      </c>
      <c r="JR1" s="111">
        <f t="shared" si="3"/>
        <v>49249</v>
      </c>
      <c r="JS1" s="111">
        <f t="shared" si="3"/>
        <v>49279</v>
      </c>
      <c r="JT1" s="111">
        <f t="shared" si="3"/>
        <v>49310</v>
      </c>
      <c r="JU1" s="111">
        <f t="shared" si="3"/>
        <v>49341</v>
      </c>
      <c r="JV1" s="111">
        <f t="shared" si="3"/>
        <v>49369</v>
      </c>
      <c r="JW1" s="111">
        <f t="shared" si="3"/>
        <v>49400</v>
      </c>
      <c r="JX1" s="111">
        <f t="shared" si="3"/>
        <v>49430</v>
      </c>
      <c r="JY1" s="111">
        <f t="shared" si="3"/>
        <v>49461</v>
      </c>
      <c r="JZ1" s="111">
        <f t="shared" si="3"/>
        <v>49491</v>
      </c>
      <c r="KA1" s="111">
        <f t="shared" si="3"/>
        <v>49522</v>
      </c>
      <c r="KB1" s="111">
        <f t="shared" ref="KB1:MM1" si="4">IFERROR(EDATE(KA1,1),"-")</f>
        <v>49553</v>
      </c>
      <c r="KC1" s="111">
        <f t="shared" si="4"/>
        <v>49583</v>
      </c>
      <c r="KD1" s="111">
        <f t="shared" si="4"/>
        <v>49614</v>
      </c>
      <c r="KE1" s="111">
        <f t="shared" si="4"/>
        <v>49644</v>
      </c>
      <c r="KF1" s="111">
        <f t="shared" si="4"/>
        <v>49675</v>
      </c>
      <c r="KG1" s="111">
        <f t="shared" si="4"/>
        <v>49706</v>
      </c>
      <c r="KH1" s="111">
        <f t="shared" si="4"/>
        <v>49735</v>
      </c>
      <c r="KI1" s="111">
        <f t="shared" si="4"/>
        <v>49766</v>
      </c>
      <c r="KJ1" s="111">
        <f t="shared" si="4"/>
        <v>49796</v>
      </c>
      <c r="KK1" s="111">
        <f t="shared" si="4"/>
        <v>49827</v>
      </c>
      <c r="KL1" s="111">
        <f t="shared" si="4"/>
        <v>49857</v>
      </c>
      <c r="KM1" s="111">
        <f t="shared" si="4"/>
        <v>49888</v>
      </c>
      <c r="KN1" s="111">
        <f t="shared" si="4"/>
        <v>49919</v>
      </c>
      <c r="KO1" s="111">
        <f t="shared" si="4"/>
        <v>49949</v>
      </c>
      <c r="KP1" s="111">
        <f t="shared" si="4"/>
        <v>49980</v>
      </c>
      <c r="KQ1" s="111">
        <f t="shared" si="4"/>
        <v>50010</v>
      </c>
      <c r="KR1" s="111">
        <f t="shared" si="4"/>
        <v>50041</v>
      </c>
      <c r="KS1" s="111">
        <f t="shared" si="4"/>
        <v>50072</v>
      </c>
      <c r="KT1" s="111">
        <f t="shared" si="4"/>
        <v>50100</v>
      </c>
      <c r="KU1" s="111">
        <f t="shared" si="4"/>
        <v>50131</v>
      </c>
      <c r="KV1" s="111">
        <f t="shared" si="4"/>
        <v>50161</v>
      </c>
      <c r="KW1" s="111">
        <f t="shared" si="4"/>
        <v>50192</v>
      </c>
      <c r="KX1" s="111">
        <f t="shared" si="4"/>
        <v>50222</v>
      </c>
      <c r="KY1" s="111">
        <f t="shared" si="4"/>
        <v>50253</v>
      </c>
      <c r="KZ1" s="111">
        <f t="shared" si="4"/>
        <v>50284</v>
      </c>
      <c r="LA1" s="111">
        <f t="shared" si="4"/>
        <v>50314</v>
      </c>
      <c r="LB1" s="111">
        <f t="shared" si="4"/>
        <v>50345</v>
      </c>
      <c r="LC1" s="111">
        <f t="shared" si="4"/>
        <v>50375</v>
      </c>
      <c r="LD1" s="111">
        <f t="shared" si="4"/>
        <v>50406</v>
      </c>
      <c r="LE1" s="111">
        <f t="shared" si="4"/>
        <v>50437</v>
      </c>
      <c r="LF1" s="111">
        <f t="shared" si="4"/>
        <v>50465</v>
      </c>
      <c r="LG1" s="111">
        <f t="shared" si="4"/>
        <v>50496</v>
      </c>
      <c r="LH1" s="111">
        <f t="shared" si="4"/>
        <v>50526</v>
      </c>
      <c r="LI1" s="111">
        <f t="shared" si="4"/>
        <v>50557</v>
      </c>
      <c r="LJ1" s="111">
        <f t="shared" si="4"/>
        <v>50587</v>
      </c>
      <c r="LK1" s="111">
        <f t="shared" si="4"/>
        <v>50618</v>
      </c>
      <c r="LL1" s="111">
        <f t="shared" si="4"/>
        <v>50649</v>
      </c>
      <c r="LM1" s="111">
        <f t="shared" si="4"/>
        <v>50679</v>
      </c>
      <c r="LN1" s="111">
        <f t="shared" si="4"/>
        <v>50710</v>
      </c>
      <c r="LO1" s="111">
        <f t="shared" si="4"/>
        <v>50740</v>
      </c>
      <c r="LP1" s="111">
        <f t="shared" si="4"/>
        <v>50771</v>
      </c>
      <c r="LQ1" s="111">
        <f t="shared" si="4"/>
        <v>50802</v>
      </c>
      <c r="LR1" s="111">
        <f t="shared" si="4"/>
        <v>50830</v>
      </c>
      <c r="LS1" s="111">
        <f t="shared" si="4"/>
        <v>50861</v>
      </c>
      <c r="LT1" s="111">
        <f t="shared" si="4"/>
        <v>50891</v>
      </c>
      <c r="LU1" s="111">
        <f t="shared" si="4"/>
        <v>50922</v>
      </c>
      <c r="LV1" s="111">
        <f t="shared" si="4"/>
        <v>50952</v>
      </c>
      <c r="LW1" s="111">
        <f t="shared" si="4"/>
        <v>50983</v>
      </c>
      <c r="LX1" s="111">
        <f t="shared" si="4"/>
        <v>51014</v>
      </c>
      <c r="LY1" s="111">
        <f t="shared" si="4"/>
        <v>51044</v>
      </c>
      <c r="LZ1" s="111">
        <f t="shared" si="4"/>
        <v>51075</v>
      </c>
      <c r="MA1" s="111">
        <f t="shared" si="4"/>
        <v>51105</v>
      </c>
      <c r="MB1" s="111">
        <f t="shared" si="4"/>
        <v>51136</v>
      </c>
      <c r="MC1" s="111">
        <f t="shared" si="4"/>
        <v>51167</v>
      </c>
      <c r="MD1" s="111">
        <f t="shared" si="4"/>
        <v>51196</v>
      </c>
      <c r="ME1" s="111">
        <f t="shared" si="4"/>
        <v>51227</v>
      </c>
      <c r="MF1" s="111">
        <f t="shared" si="4"/>
        <v>51257</v>
      </c>
      <c r="MG1" s="111">
        <f t="shared" si="4"/>
        <v>51288</v>
      </c>
      <c r="MH1" s="111">
        <f t="shared" si="4"/>
        <v>51318</v>
      </c>
      <c r="MI1" s="111">
        <f t="shared" si="4"/>
        <v>51349</v>
      </c>
      <c r="MJ1" s="111">
        <f t="shared" si="4"/>
        <v>51380</v>
      </c>
      <c r="MK1" s="111">
        <f t="shared" si="4"/>
        <v>51410</v>
      </c>
      <c r="ML1" s="111">
        <f t="shared" si="4"/>
        <v>51441</v>
      </c>
      <c r="MM1" s="111">
        <f t="shared" si="4"/>
        <v>51471</v>
      </c>
      <c r="MN1" s="111">
        <f t="shared" ref="MN1:OY1" si="5">IFERROR(EDATE(MM1,1),"-")</f>
        <v>51502</v>
      </c>
      <c r="MO1" s="111">
        <f t="shared" si="5"/>
        <v>51533</v>
      </c>
      <c r="MP1" s="111">
        <f t="shared" si="5"/>
        <v>51561</v>
      </c>
      <c r="MQ1" s="111">
        <f t="shared" si="5"/>
        <v>51592</v>
      </c>
      <c r="MR1" s="111">
        <f t="shared" si="5"/>
        <v>51622</v>
      </c>
      <c r="MS1" s="111">
        <f t="shared" si="5"/>
        <v>51653</v>
      </c>
      <c r="MT1" s="111">
        <f t="shared" si="5"/>
        <v>51683</v>
      </c>
      <c r="MU1" s="111">
        <f t="shared" si="5"/>
        <v>51714</v>
      </c>
      <c r="MV1" s="111">
        <f t="shared" si="5"/>
        <v>51745</v>
      </c>
      <c r="MW1" s="111">
        <f t="shared" si="5"/>
        <v>51775</v>
      </c>
      <c r="MX1" s="111">
        <f t="shared" si="5"/>
        <v>51806</v>
      </c>
      <c r="MY1" s="111">
        <f t="shared" si="5"/>
        <v>51836</v>
      </c>
      <c r="MZ1" s="111">
        <f t="shared" si="5"/>
        <v>51867</v>
      </c>
      <c r="NA1" s="111">
        <f t="shared" si="5"/>
        <v>51898</v>
      </c>
      <c r="NB1" s="111">
        <f t="shared" si="5"/>
        <v>51926</v>
      </c>
      <c r="NC1" s="111">
        <f t="shared" si="5"/>
        <v>51957</v>
      </c>
      <c r="ND1" s="111">
        <f t="shared" si="5"/>
        <v>51987</v>
      </c>
      <c r="NE1" s="111">
        <f t="shared" si="5"/>
        <v>52018</v>
      </c>
      <c r="NF1" s="111">
        <f t="shared" si="5"/>
        <v>52048</v>
      </c>
      <c r="NG1" s="111">
        <f t="shared" si="5"/>
        <v>52079</v>
      </c>
      <c r="NH1" s="111">
        <f t="shared" si="5"/>
        <v>52110</v>
      </c>
      <c r="NI1" s="111">
        <f t="shared" si="5"/>
        <v>52140</v>
      </c>
      <c r="NJ1" s="111">
        <f t="shared" si="5"/>
        <v>52171</v>
      </c>
      <c r="NK1" s="111">
        <f t="shared" si="5"/>
        <v>52201</v>
      </c>
      <c r="NL1" s="111">
        <f t="shared" si="5"/>
        <v>52232</v>
      </c>
      <c r="NM1" s="111">
        <f t="shared" si="5"/>
        <v>52263</v>
      </c>
      <c r="NN1" s="111">
        <f t="shared" si="5"/>
        <v>52291</v>
      </c>
      <c r="NO1" s="111">
        <f t="shared" si="5"/>
        <v>52322</v>
      </c>
      <c r="NP1" s="111">
        <f t="shared" si="5"/>
        <v>52352</v>
      </c>
      <c r="NQ1" s="111">
        <f t="shared" si="5"/>
        <v>52383</v>
      </c>
      <c r="NR1" s="111">
        <f t="shared" si="5"/>
        <v>52413</v>
      </c>
      <c r="NS1" s="111">
        <f t="shared" si="5"/>
        <v>52444</v>
      </c>
      <c r="NT1" s="111">
        <f t="shared" si="5"/>
        <v>52475</v>
      </c>
      <c r="NU1" s="111">
        <f t="shared" si="5"/>
        <v>52505</v>
      </c>
      <c r="NV1" s="111">
        <f t="shared" si="5"/>
        <v>52536</v>
      </c>
      <c r="NW1" s="111">
        <f t="shared" si="5"/>
        <v>52566</v>
      </c>
      <c r="NX1" s="111">
        <f t="shared" si="5"/>
        <v>52597</v>
      </c>
      <c r="NY1" s="111">
        <f t="shared" si="5"/>
        <v>52628</v>
      </c>
      <c r="NZ1" s="111">
        <f t="shared" si="5"/>
        <v>52657</v>
      </c>
      <c r="OA1" s="111">
        <f t="shared" si="5"/>
        <v>52688</v>
      </c>
      <c r="OB1" s="111">
        <f t="shared" si="5"/>
        <v>52718</v>
      </c>
      <c r="OC1" s="111">
        <f t="shared" si="5"/>
        <v>52749</v>
      </c>
      <c r="OD1" s="111">
        <f t="shared" si="5"/>
        <v>52779</v>
      </c>
      <c r="OE1" s="111">
        <f t="shared" si="5"/>
        <v>52810</v>
      </c>
      <c r="OF1" s="111">
        <f t="shared" si="5"/>
        <v>52841</v>
      </c>
      <c r="OG1" s="111">
        <f t="shared" si="5"/>
        <v>52871</v>
      </c>
      <c r="OH1" s="111">
        <f t="shared" si="5"/>
        <v>52902</v>
      </c>
      <c r="OI1" s="111">
        <f t="shared" si="5"/>
        <v>52932</v>
      </c>
      <c r="OJ1" s="111">
        <f t="shared" si="5"/>
        <v>52963</v>
      </c>
      <c r="OK1" s="111">
        <f t="shared" si="5"/>
        <v>52994</v>
      </c>
      <c r="OL1" s="111">
        <f t="shared" si="5"/>
        <v>53022</v>
      </c>
      <c r="OM1" s="111">
        <f t="shared" si="5"/>
        <v>53053</v>
      </c>
      <c r="ON1" s="111">
        <f t="shared" si="5"/>
        <v>53083</v>
      </c>
      <c r="OO1" s="111">
        <f t="shared" si="5"/>
        <v>53114</v>
      </c>
      <c r="OP1" s="111">
        <f t="shared" si="5"/>
        <v>53144</v>
      </c>
      <c r="OQ1" s="111">
        <f t="shared" si="5"/>
        <v>53175</v>
      </c>
      <c r="OR1" s="111">
        <f t="shared" si="5"/>
        <v>53206</v>
      </c>
      <c r="OS1" s="111">
        <f t="shared" si="5"/>
        <v>53236</v>
      </c>
      <c r="OT1" s="111">
        <f t="shared" si="5"/>
        <v>53267</v>
      </c>
      <c r="OU1" s="111">
        <f t="shared" si="5"/>
        <v>53297</v>
      </c>
      <c r="OV1" s="111">
        <f t="shared" si="5"/>
        <v>53328</v>
      </c>
      <c r="OW1" s="111">
        <f t="shared" si="5"/>
        <v>53359</v>
      </c>
      <c r="OX1" s="111">
        <f t="shared" si="5"/>
        <v>53387</v>
      </c>
      <c r="OY1" s="111">
        <f t="shared" si="5"/>
        <v>53418</v>
      </c>
      <c r="OZ1" s="111">
        <f t="shared" ref="OZ1:PM1" si="6">IFERROR(EDATE(OY1,1),"-")</f>
        <v>53448</v>
      </c>
      <c r="PA1" s="111">
        <f t="shared" si="6"/>
        <v>53479</v>
      </c>
      <c r="PB1" s="111">
        <f t="shared" si="6"/>
        <v>53509</v>
      </c>
      <c r="PC1" s="111">
        <f t="shared" si="6"/>
        <v>53540</v>
      </c>
      <c r="PD1" s="111">
        <f t="shared" si="6"/>
        <v>53571</v>
      </c>
      <c r="PE1" s="111">
        <f t="shared" si="6"/>
        <v>53601</v>
      </c>
      <c r="PF1" s="111">
        <f t="shared" si="6"/>
        <v>53632</v>
      </c>
      <c r="PG1" s="111">
        <f t="shared" si="6"/>
        <v>53662</v>
      </c>
      <c r="PH1" s="111">
        <f t="shared" si="6"/>
        <v>53693</v>
      </c>
      <c r="PI1" s="111">
        <f t="shared" si="6"/>
        <v>53724</v>
      </c>
      <c r="PJ1" s="111">
        <f t="shared" si="6"/>
        <v>53752</v>
      </c>
      <c r="PK1" s="111">
        <f t="shared" si="6"/>
        <v>53783</v>
      </c>
      <c r="PL1" s="111">
        <f t="shared" si="6"/>
        <v>53813</v>
      </c>
      <c r="PM1" s="111">
        <f t="shared" si="6"/>
        <v>53844</v>
      </c>
      <c r="PN1" s="52"/>
      <c r="PO1" s="52"/>
    </row>
    <row r="2" spans="1:431" s="167" customFormat="1" ht="14.25" customHeight="1" x14ac:dyDescent="0.3">
      <c r="A2" s="175">
        <f>COUNTA(C$1:C2)-1</f>
        <v>0</v>
      </c>
      <c r="B2" s="33" t="str">
        <f>ELEGIBILIDADE!B4</f>
        <v>Elegível</v>
      </c>
      <c r="C2" s="129"/>
      <c r="D2" s="128"/>
      <c r="E2" s="2"/>
      <c r="F2" s="2"/>
      <c r="G2" s="2"/>
      <c r="H2" s="2"/>
      <c r="I2" s="2"/>
      <c r="J2" s="158"/>
      <c r="K2" s="2"/>
      <c r="L2" s="206"/>
      <c r="M2" s="2"/>
      <c r="N2" s="2"/>
      <c r="O2" s="2"/>
      <c r="P2" s="2"/>
      <c r="Q2" s="2"/>
      <c r="R2" s="2"/>
      <c r="S2" s="2"/>
      <c r="T2" s="211"/>
      <c r="U2" s="68"/>
      <c r="V2" s="129"/>
      <c r="W2" s="131"/>
      <c r="X2" s="129"/>
      <c r="Y2" s="129"/>
      <c r="Z2" s="129"/>
      <c r="AA2" s="129"/>
      <c r="AB2" s="129"/>
      <c r="AC2" s="129"/>
      <c r="AD2" s="129"/>
      <c r="AE2" s="209"/>
      <c r="AF2" s="27">
        <f t="shared" ref="AF2" si="7">IFERROR(IF(M2="PJ","NA",DATEDIF(N2,dt_base,"y")),"NA")</f>
        <v>117</v>
      </c>
      <c r="AG2" s="27" t="str">
        <f>IFERROR(IF(AF2="NA",AF2,AF2+BM2/12),"NA")</f>
        <v>NA</v>
      </c>
      <c r="AH2" s="27">
        <f t="shared" ref="AH2" si="8">IFERROR(IF(O2="NÃO","NA",DATEDIF(S2,dt_base,"y")),"NA")</f>
        <v>117</v>
      </c>
      <c r="AI2" s="27" t="str">
        <f>IFERROR(IF(AH2="NA","NA",AH2+BM2/12),"NA")</f>
        <v>NA</v>
      </c>
      <c r="AJ2" s="28">
        <f>IFERROR(INDEX(indice[VAR],MATCH(DATE(YEAR(EDATE(dt_base,-1)),MONTH(EDATE(dt_base,-1)),1),indice[DATA],0))/INDEX(indice[VAR],MATCH(DATE(YEAR(EDATE(T2,-1)),MONTH(EDATE(T2,-1)),1),indice[DATA],0))*U2,0)</f>
        <v>0</v>
      </c>
      <c r="AK2" s="29" t="str">
        <f>IFERROR(AM2/U2,"NA")</f>
        <v>NA</v>
      </c>
      <c r="AL2" s="29" t="str">
        <f>IFERROR(AM2/AJ2,AK2)</f>
        <v>NA</v>
      </c>
      <c r="AM2" s="28">
        <f>NPV((1+W2)^(1/12)-1,BR2:PM2)</f>
        <v>0</v>
      </c>
      <c r="AN2" s="28">
        <f>SUM(BR2:PM2)</f>
        <v>0</v>
      </c>
      <c r="AO2" s="30" t="str">
        <f>IFERROR(SUMIF($L:$L,L2,$AM:$AM)/SUM($AM:$AM),"NA")</f>
        <v>NA</v>
      </c>
      <c r="AP2" s="30" t="str">
        <f>IFERROR(AM2/SUM($AM:$AM),"NA")</f>
        <v>NA</v>
      </c>
      <c r="AQ2" s="28">
        <f>IFERROR(SUMIFS(BASE_ANALÍTICA!J:J,BASE_ANALÍTICA!A:A,C2,BASE_ANALÍTICA!P:P,"vincenda",BASE_ANALÍTICA!F:F,2),"NA")</f>
        <v>0</v>
      </c>
      <c r="AR2" s="28">
        <f>IFERROR(SUMIFS(BASE_ANALÍTICA!J:J,BASE_ANALÍTICA!A:A,C2,BASE_ANALÍTICA!P:P,"vincenda",BASE_ANALÍTICA!F:F,1),"NA")</f>
        <v>0</v>
      </c>
      <c r="AS2" s="31" t="str">
        <f>IFERROR(AQ2/AR2,"NA")</f>
        <v>NA</v>
      </c>
      <c r="AT2" s="28" t="str">
        <f>IFERROR(SUMIFS(BASE_ANALÍTICA!$J:$J,BASE_ANALÍTICA!$A:$A,C2,BASE_ANALÍTICA!$F:$F,1,BASE_ANALÍTICA!$G:$G,2,BASE_ANALÍTICA!$P:$P,"vincenda")/COUNTIFS(BASE_ANALÍTICA!$A:$A,C2,BASE_ANALÍTICA!$F:$F,1,BASE_ANALÍTICA!$G:$G,2,BASE_ANALÍTICA!$P:$P,"vincenda"),"NA")</f>
        <v>NA</v>
      </c>
      <c r="AU2" s="28" t="str">
        <f>IFERROR(SUMIFS(BASE_ANALÍTICA!$J:$J,BASE_ANALÍTICA!$A:$A,C2,BASE_ANALÍTICA!$F:$F,1,BASE_ANALÍTICA!$G:$G,1)/COUNTIFS(BASE_ANALÍTICA!$A:$A,C2,BASE_ANALÍTICA!$F:$F,1,BASE_ANALÍTICA!$G:$G,1),"NA")</f>
        <v>NA</v>
      </c>
      <c r="AV2" s="31">
        <f>IF(AT2="NA",0,IFERROR(AT2/AU2,"NA"))</f>
        <v>0</v>
      </c>
      <c r="AW2" s="8">
        <f>COUNTIFS(BASE_ANALÍTICA!$P:$P,"Vencida",BASE_ANALÍTICA!$A:$A,C2)</f>
        <v>0</v>
      </c>
      <c r="AX2" s="28">
        <f>SUMIFS(BASE_ANALÍTICA!J:J,BASE_ANALÍTICA!P:P,"Vencida",BASE_ANALÍTICA!A:A,C2)</f>
        <v>0</v>
      </c>
      <c r="AY2" s="8">
        <f>COUNTIFS(BASE_ANALÍTICA!$R:$R,AY$1,BASE_ANALÍTICA!$A:$A,$C2)</f>
        <v>0</v>
      </c>
      <c r="AZ2" s="8">
        <f>COUNTIFS(BASE_ANALÍTICA!$R:$R,AZ$1,BASE_ANALÍTICA!$A:$A,$C2)</f>
        <v>0</v>
      </c>
      <c r="BA2" s="8">
        <f>COUNTIFS(BASE_ANALÍTICA!$R:$R,BA$1,BASE_ANALÍTICA!$A:$A,$C2)</f>
        <v>0</v>
      </c>
      <c r="BB2" s="8">
        <f>COUNTIFS(BASE_ANALÍTICA!$R:$R,BB$1,BASE_ANALÍTICA!$A:$A,$C2)</f>
        <v>0</v>
      </c>
      <c r="BC2" s="8">
        <f>COUNTIFS(BASE_ANALÍTICA!$P:$P,"Paga",BASE_ANALÍTICA!$Q:$Q,"&gt;"&amp;0,BASE_ANALÍTICA!$A:$A,$C2)</f>
        <v>0</v>
      </c>
      <c r="BD2" s="8">
        <f>COUNTIFS(BASE_ANALÍTICA!$P:$P,"Paga",BASE_ANALÍTICA!$Q:$Q,"&gt;"&amp;30,BASE_ANALÍTICA!$A:$A,$C2)</f>
        <v>0</v>
      </c>
      <c r="BE2" s="8">
        <f>COUNTIFS(BASE_ANALÍTICA!$P:$P,"Paga",BASE_ANALÍTICA!$Q:$Q,"&gt;"&amp;30,BASE_ANALÍTICA!$A:$A,$C2,BASE_ANALÍTICA!H:H,"&gt;="&amp;DATE(YEAR(EDATE(dt_base,-12)),MONTH(EDATE(dt_base,-12)),1))</f>
        <v>0</v>
      </c>
      <c r="BF2" s="8">
        <f>COUNTIFS(BASE_ANALÍTICA!$P:$P,"Paga",BASE_ANALÍTICA!$Q:$Q,"&gt;"&amp;60,BASE_ANALÍTICA!$A:$A,$C2,BASE_ANALÍTICA!I:I,"&gt;="&amp;DATE(YEAR(EDATE(dt_base,-12)),MONTH(EDATE(dt_base,-12)),1))</f>
        <v>0</v>
      </c>
      <c r="BG2" s="8">
        <f>COUNTIFS(BASE_ANALÍTICA!$P:$P,"Paga",BASE_ANALÍTICA!$Q:$Q,"&gt;"&amp;90,BASE_ANALÍTICA!$A:$A,$C2,BASE_ANALÍTICA!I:I,"&gt;="&amp;DATE(YEAR(EDATE(dt_base,-12)),MONTH(EDATE(dt_base,-12)),1))</f>
        <v>0</v>
      </c>
      <c r="BH2" s="8">
        <f>SUMIFS(BASE_ANALÍTICA!Q:Q,BASE_ANALÍTICA!P:P,"Paga",BASE_ANALÍTICA!A:A,C2,BASE_ANALÍTICA!H:H,"&gt;="&amp;DATE(YEAR(EDATE(dt_base,-12)),MONTH(EDATE(dt_base,-12)),1),BASE_ANALÍTICA!Q:Q,"&gt;"&amp;0)</f>
        <v>0</v>
      </c>
      <c r="BI2" s="32" t="str">
        <f>IFERROR(INDEX(BASE_ANALÍTICA!$H:$H,MATCH($C2&amp;"-"&amp;1,BASE_ANALÍTICA!$T:$T,0)),"NA")</f>
        <v>NA</v>
      </c>
      <c r="BJ2" s="32" t="str">
        <f>IFERROR(INDEX(BASE_ANALÍTICA!$H:$H,MATCH($C2&amp;"-"&amp;COUNTIF(BASE_ANALÍTICA!A:A,C2),BASE_ANALÍTICA!$T:$T,0)),"NA")</f>
        <v>NA</v>
      </c>
      <c r="BK2" s="8" t="str">
        <f>IFERROR(DATEDIF(T2,BJ2,"m"),"NA")</f>
        <v>NA</v>
      </c>
      <c r="BL2" s="8">
        <f t="shared" ref="BL2" si="9">IFERROR(DATEDIF(T2,dt_base,"m"),"NA")</f>
        <v>1409</v>
      </c>
      <c r="BM2" s="8" t="str">
        <f t="shared" ref="BM2" si="10">IFERROR(IF(BJ2&lt;dt_base,0,DATEDIF(dt_base,BJ2,"m")),"NA")</f>
        <v>NA</v>
      </c>
      <c r="BN2" s="8">
        <f>COUNTIF(BASE_ANALÍTICA!A:A,C2)</f>
        <v>0</v>
      </c>
      <c r="BO2" s="8">
        <f>COUNTIFS(BASE_ANALÍTICA!A:A,C2,BASE_ANALÍTICA!P:P,"Paga")</f>
        <v>0</v>
      </c>
      <c r="BP2" s="8">
        <f>BN2-BO2</f>
        <v>0</v>
      </c>
      <c r="BR2" s="207">
        <f>SUMIFS(BASE_ANALÍTICA!$J:$J,BASE_ANALÍTICA!$P:$P,"vincenda",BASE_ANALÍTICA!$N:$N,BR$1,BASE_ANALÍTICA!$A:$A,$C2)</f>
        <v>0</v>
      </c>
      <c r="BS2" s="207">
        <f>SUMIFS(BASE_ANALÍTICA!$J:$J,BASE_ANALÍTICA!$P:$P,"vincenda",BASE_ANALÍTICA!$N:$N,BS$1,BASE_ANALÍTICA!$A:$A,$C2)</f>
        <v>0</v>
      </c>
      <c r="BT2" s="207">
        <f>SUMIFS(BASE_ANALÍTICA!$J:$J,BASE_ANALÍTICA!$P:$P,"vincenda",BASE_ANALÍTICA!$N:$N,BT$1,BASE_ANALÍTICA!$A:$A,$C2)</f>
        <v>0</v>
      </c>
      <c r="BU2" s="207">
        <f>SUMIFS(BASE_ANALÍTICA!$J:$J,BASE_ANALÍTICA!$P:$P,"vincenda",BASE_ANALÍTICA!$N:$N,BU$1,BASE_ANALÍTICA!$A:$A,$C2)</f>
        <v>0</v>
      </c>
      <c r="BV2" s="207">
        <f>SUMIFS(BASE_ANALÍTICA!$J:$J,BASE_ANALÍTICA!$P:$P,"vincenda",BASE_ANALÍTICA!$N:$N,BV$1,BASE_ANALÍTICA!$A:$A,$C2)</f>
        <v>0</v>
      </c>
      <c r="BW2" s="207">
        <f>SUMIFS(BASE_ANALÍTICA!$J:$J,BASE_ANALÍTICA!$P:$P,"vincenda",BASE_ANALÍTICA!$N:$N,BW$1,BASE_ANALÍTICA!$A:$A,$C2)</f>
        <v>0</v>
      </c>
      <c r="BX2" s="207">
        <f>SUMIFS(BASE_ANALÍTICA!$J:$J,BASE_ANALÍTICA!$P:$P,"vincenda",BASE_ANALÍTICA!$N:$N,BX$1,BASE_ANALÍTICA!$A:$A,$C2)</f>
        <v>0</v>
      </c>
      <c r="BY2" s="207">
        <f>SUMIFS(BASE_ANALÍTICA!$J:$J,BASE_ANALÍTICA!$P:$P,"vincenda",BASE_ANALÍTICA!$N:$N,BY$1,BASE_ANALÍTICA!$A:$A,$C2)</f>
        <v>0</v>
      </c>
      <c r="BZ2" s="207">
        <f>SUMIFS(BASE_ANALÍTICA!$J:$J,BASE_ANALÍTICA!$P:$P,"vincenda",BASE_ANALÍTICA!$N:$N,BZ$1,BASE_ANALÍTICA!$A:$A,$C2)</f>
        <v>0</v>
      </c>
      <c r="CA2" s="207">
        <f>SUMIFS(BASE_ANALÍTICA!$J:$J,BASE_ANALÍTICA!$P:$P,"vincenda",BASE_ANALÍTICA!$N:$N,CA$1,BASE_ANALÍTICA!$A:$A,$C2)</f>
        <v>0</v>
      </c>
      <c r="CB2" s="207">
        <f>SUMIFS(BASE_ANALÍTICA!$J:$J,BASE_ANALÍTICA!$P:$P,"vincenda",BASE_ANALÍTICA!$N:$N,CB$1,BASE_ANALÍTICA!$A:$A,$C2)</f>
        <v>0</v>
      </c>
      <c r="CC2" s="207">
        <f>SUMIFS(BASE_ANALÍTICA!$J:$J,BASE_ANALÍTICA!$P:$P,"vincenda",BASE_ANALÍTICA!$N:$N,CC$1,BASE_ANALÍTICA!$A:$A,$C2)</f>
        <v>0</v>
      </c>
      <c r="CD2" s="207">
        <f>SUMIFS(BASE_ANALÍTICA!$J:$J,BASE_ANALÍTICA!$P:$P,"vincenda",BASE_ANALÍTICA!$N:$N,CD$1,BASE_ANALÍTICA!$A:$A,$C2)</f>
        <v>0</v>
      </c>
      <c r="CE2" s="207">
        <f>SUMIFS(BASE_ANALÍTICA!$J:$J,BASE_ANALÍTICA!$P:$P,"vincenda",BASE_ANALÍTICA!$N:$N,CE$1,BASE_ANALÍTICA!$A:$A,$C2)</f>
        <v>0</v>
      </c>
      <c r="CF2" s="207">
        <f>SUMIFS(BASE_ANALÍTICA!$J:$J,BASE_ANALÍTICA!$P:$P,"vincenda",BASE_ANALÍTICA!$N:$N,CF$1,BASE_ANALÍTICA!$A:$A,$C2)</f>
        <v>0</v>
      </c>
      <c r="CG2" s="207">
        <f>SUMIFS(BASE_ANALÍTICA!$J:$J,BASE_ANALÍTICA!$P:$P,"vincenda",BASE_ANALÍTICA!$N:$N,CG$1,BASE_ANALÍTICA!$A:$A,$C2)</f>
        <v>0</v>
      </c>
      <c r="CH2" s="207">
        <f>SUMIFS(BASE_ANALÍTICA!$J:$J,BASE_ANALÍTICA!$P:$P,"vincenda",BASE_ANALÍTICA!$N:$N,CH$1,BASE_ANALÍTICA!$A:$A,$C2)</f>
        <v>0</v>
      </c>
      <c r="CI2" s="207">
        <f>SUMIFS(BASE_ANALÍTICA!$J:$J,BASE_ANALÍTICA!$P:$P,"vincenda",BASE_ANALÍTICA!$N:$N,CI$1,BASE_ANALÍTICA!$A:$A,$C2)</f>
        <v>0</v>
      </c>
      <c r="CJ2" s="207">
        <f>SUMIFS(BASE_ANALÍTICA!$J:$J,BASE_ANALÍTICA!$P:$P,"vincenda",BASE_ANALÍTICA!$N:$N,CJ$1,BASE_ANALÍTICA!$A:$A,$C2)</f>
        <v>0</v>
      </c>
      <c r="CK2" s="207">
        <f>SUMIFS(BASE_ANALÍTICA!$J:$J,BASE_ANALÍTICA!$P:$P,"vincenda",BASE_ANALÍTICA!$N:$N,CK$1,BASE_ANALÍTICA!$A:$A,$C2)</f>
        <v>0</v>
      </c>
      <c r="CL2" s="207">
        <f>SUMIFS(BASE_ANALÍTICA!$J:$J,BASE_ANALÍTICA!$P:$P,"vincenda",BASE_ANALÍTICA!$N:$N,CL$1,BASE_ANALÍTICA!$A:$A,$C2)</f>
        <v>0</v>
      </c>
      <c r="CM2" s="207">
        <f>SUMIFS(BASE_ANALÍTICA!$J:$J,BASE_ANALÍTICA!$P:$P,"vincenda",BASE_ANALÍTICA!$N:$N,CM$1,BASE_ANALÍTICA!$A:$A,$C2)</f>
        <v>0</v>
      </c>
      <c r="CN2" s="207">
        <f>SUMIFS(BASE_ANALÍTICA!$J:$J,BASE_ANALÍTICA!$P:$P,"vincenda",BASE_ANALÍTICA!$N:$N,CN$1,BASE_ANALÍTICA!$A:$A,$C2)</f>
        <v>0</v>
      </c>
      <c r="CO2" s="207">
        <f>SUMIFS(BASE_ANALÍTICA!$J:$J,BASE_ANALÍTICA!$P:$P,"vincenda",BASE_ANALÍTICA!$N:$N,CO$1,BASE_ANALÍTICA!$A:$A,$C2)</f>
        <v>0</v>
      </c>
      <c r="CP2" s="207">
        <f>SUMIFS(BASE_ANALÍTICA!$J:$J,BASE_ANALÍTICA!$P:$P,"vincenda",BASE_ANALÍTICA!$N:$N,CP$1,BASE_ANALÍTICA!$A:$A,$C2)</f>
        <v>0</v>
      </c>
      <c r="CQ2" s="207">
        <f>SUMIFS(BASE_ANALÍTICA!$J:$J,BASE_ANALÍTICA!$P:$P,"vincenda",BASE_ANALÍTICA!$N:$N,CQ$1,BASE_ANALÍTICA!$A:$A,$C2)</f>
        <v>0</v>
      </c>
      <c r="CR2" s="207">
        <f>SUMIFS(BASE_ANALÍTICA!$J:$J,BASE_ANALÍTICA!$P:$P,"vincenda",BASE_ANALÍTICA!$N:$N,CR$1,BASE_ANALÍTICA!$A:$A,$C2)</f>
        <v>0</v>
      </c>
      <c r="CS2" s="207">
        <f>SUMIFS(BASE_ANALÍTICA!$J:$J,BASE_ANALÍTICA!$P:$P,"vincenda",BASE_ANALÍTICA!$N:$N,CS$1,BASE_ANALÍTICA!$A:$A,$C2)</f>
        <v>0</v>
      </c>
      <c r="CT2" s="207">
        <f>SUMIFS(BASE_ANALÍTICA!$J:$J,BASE_ANALÍTICA!$P:$P,"vincenda",BASE_ANALÍTICA!$N:$N,CT$1,BASE_ANALÍTICA!$A:$A,$C2)</f>
        <v>0</v>
      </c>
      <c r="CU2" s="207">
        <f>SUMIFS(BASE_ANALÍTICA!$J:$J,BASE_ANALÍTICA!$P:$P,"vincenda",BASE_ANALÍTICA!$N:$N,CU$1,BASE_ANALÍTICA!$A:$A,$C2)</f>
        <v>0</v>
      </c>
      <c r="CV2" s="207">
        <f>SUMIFS(BASE_ANALÍTICA!$J:$J,BASE_ANALÍTICA!$P:$P,"vincenda",BASE_ANALÍTICA!$N:$N,CV$1,BASE_ANALÍTICA!$A:$A,$C2)</f>
        <v>0</v>
      </c>
      <c r="CW2" s="207">
        <f>SUMIFS(BASE_ANALÍTICA!$J:$J,BASE_ANALÍTICA!$P:$P,"vincenda",BASE_ANALÍTICA!$N:$N,CW$1,BASE_ANALÍTICA!$A:$A,$C2)</f>
        <v>0</v>
      </c>
      <c r="CX2" s="207">
        <f>SUMIFS(BASE_ANALÍTICA!$J:$J,BASE_ANALÍTICA!$P:$P,"vincenda",BASE_ANALÍTICA!$N:$N,CX$1,BASE_ANALÍTICA!$A:$A,$C2)</f>
        <v>0</v>
      </c>
      <c r="CY2" s="207">
        <f>SUMIFS(BASE_ANALÍTICA!$J:$J,BASE_ANALÍTICA!$P:$P,"vincenda",BASE_ANALÍTICA!$N:$N,CY$1,BASE_ANALÍTICA!$A:$A,$C2)</f>
        <v>0</v>
      </c>
      <c r="CZ2" s="207">
        <f>SUMIFS(BASE_ANALÍTICA!$J:$J,BASE_ANALÍTICA!$P:$P,"vincenda",BASE_ANALÍTICA!$N:$N,CZ$1,BASE_ANALÍTICA!$A:$A,$C2)</f>
        <v>0</v>
      </c>
      <c r="DA2" s="207">
        <f>SUMIFS(BASE_ANALÍTICA!$J:$J,BASE_ANALÍTICA!$P:$P,"vincenda",BASE_ANALÍTICA!$N:$N,DA$1,BASE_ANALÍTICA!$A:$A,$C2)</f>
        <v>0</v>
      </c>
      <c r="DB2" s="207">
        <f>SUMIFS(BASE_ANALÍTICA!$J:$J,BASE_ANALÍTICA!$P:$P,"vincenda",BASE_ANALÍTICA!$N:$N,DB$1,BASE_ANALÍTICA!$A:$A,$C2)</f>
        <v>0</v>
      </c>
      <c r="DC2" s="207">
        <f>SUMIFS(BASE_ANALÍTICA!$J:$J,BASE_ANALÍTICA!$P:$P,"vincenda",BASE_ANALÍTICA!$N:$N,DC$1,BASE_ANALÍTICA!$A:$A,$C2)</f>
        <v>0</v>
      </c>
      <c r="DD2" s="207">
        <f>SUMIFS(BASE_ANALÍTICA!$J:$J,BASE_ANALÍTICA!$P:$P,"vincenda",BASE_ANALÍTICA!$N:$N,DD$1,BASE_ANALÍTICA!$A:$A,$C2)</f>
        <v>0</v>
      </c>
      <c r="DE2" s="207">
        <f>SUMIFS(BASE_ANALÍTICA!$J:$J,BASE_ANALÍTICA!$P:$P,"vincenda",BASE_ANALÍTICA!$N:$N,DE$1,BASE_ANALÍTICA!$A:$A,$C2)</f>
        <v>0</v>
      </c>
      <c r="DF2" s="207">
        <f>SUMIFS(BASE_ANALÍTICA!$J:$J,BASE_ANALÍTICA!$P:$P,"vincenda",BASE_ANALÍTICA!$N:$N,DF$1,BASE_ANALÍTICA!$A:$A,$C2)</f>
        <v>0</v>
      </c>
      <c r="DG2" s="207">
        <f>SUMIFS(BASE_ANALÍTICA!$J:$J,BASE_ANALÍTICA!$P:$P,"vincenda",BASE_ANALÍTICA!$N:$N,DG$1,BASE_ANALÍTICA!$A:$A,$C2)</f>
        <v>0</v>
      </c>
      <c r="DH2" s="207">
        <f>SUMIFS(BASE_ANALÍTICA!$J:$J,BASE_ANALÍTICA!$P:$P,"vincenda",BASE_ANALÍTICA!$N:$N,DH$1,BASE_ANALÍTICA!$A:$A,$C2)</f>
        <v>0</v>
      </c>
      <c r="DI2" s="207">
        <f>SUMIFS(BASE_ANALÍTICA!$J:$J,BASE_ANALÍTICA!$P:$P,"vincenda",BASE_ANALÍTICA!$N:$N,DI$1,BASE_ANALÍTICA!$A:$A,$C2)</f>
        <v>0</v>
      </c>
      <c r="DJ2" s="207">
        <f>SUMIFS(BASE_ANALÍTICA!$J:$J,BASE_ANALÍTICA!$P:$P,"vincenda",BASE_ANALÍTICA!$N:$N,DJ$1,BASE_ANALÍTICA!$A:$A,$C2)</f>
        <v>0</v>
      </c>
      <c r="DK2" s="207">
        <f>SUMIFS(BASE_ANALÍTICA!$J:$J,BASE_ANALÍTICA!$P:$P,"vincenda",BASE_ANALÍTICA!$N:$N,DK$1,BASE_ANALÍTICA!$A:$A,$C2)</f>
        <v>0</v>
      </c>
      <c r="DL2" s="207">
        <f>SUMIFS(BASE_ANALÍTICA!$J:$J,BASE_ANALÍTICA!$P:$P,"vincenda",BASE_ANALÍTICA!$N:$N,DL$1,BASE_ANALÍTICA!$A:$A,$C2)</f>
        <v>0</v>
      </c>
      <c r="DM2" s="207">
        <f>SUMIFS(BASE_ANALÍTICA!$J:$J,BASE_ANALÍTICA!$P:$P,"vincenda",BASE_ANALÍTICA!$N:$N,DM$1,BASE_ANALÍTICA!$A:$A,$C2)</f>
        <v>0</v>
      </c>
      <c r="DN2" s="207">
        <f>SUMIFS(BASE_ANALÍTICA!$J:$J,BASE_ANALÍTICA!$P:$P,"vincenda",BASE_ANALÍTICA!$N:$N,DN$1,BASE_ANALÍTICA!$A:$A,$C2)</f>
        <v>0</v>
      </c>
      <c r="DO2" s="207">
        <f>SUMIFS(BASE_ANALÍTICA!$J:$J,BASE_ANALÍTICA!$P:$P,"vincenda",BASE_ANALÍTICA!$N:$N,DO$1,BASE_ANALÍTICA!$A:$A,$C2)</f>
        <v>0</v>
      </c>
      <c r="DP2" s="207">
        <f>SUMIFS(BASE_ANALÍTICA!$J:$J,BASE_ANALÍTICA!$P:$P,"vincenda",BASE_ANALÍTICA!$N:$N,DP$1,BASE_ANALÍTICA!$A:$A,$C2)</f>
        <v>0</v>
      </c>
      <c r="DQ2" s="207">
        <f>SUMIFS(BASE_ANALÍTICA!$J:$J,BASE_ANALÍTICA!$P:$P,"vincenda",BASE_ANALÍTICA!$N:$N,DQ$1,BASE_ANALÍTICA!$A:$A,$C2)</f>
        <v>0</v>
      </c>
      <c r="DR2" s="207">
        <f>SUMIFS(BASE_ANALÍTICA!$J:$J,BASE_ANALÍTICA!$P:$P,"vincenda",BASE_ANALÍTICA!$N:$N,DR$1,BASE_ANALÍTICA!$A:$A,$C2)</f>
        <v>0</v>
      </c>
      <c r="DS2" s="207">
        <f>SUMIFS(BASE_ANALÍTICA!$J:$J,BASE_ANALÍTICA!$P:$P,"vincenda",BASE_ANALÍTICA!$N:$N,DS$1,BASE_ANALÍTICA!$A:$A,$C2)</f>
        <v>0</v>
      </c>
      <c r="DT2" s="207">
        <f>SUMIFS(BASE_ANALÍTICA!$J:$J,BASE_ANALÍTICA!$P:$P,"vincenda",BASE_ANALÍTICA!$N:$N,DT$1,BASE_ANALÍTICA!$A:$A,$C2)</f>
        <v>0</v>
      </c>
      <c r="DU2" s="207">
        <f>SUMIFS(BASE_ANALÍTICA!$J:$J,BASE_ANALÍTICA!$P:$P,"vincenda",BASE_ANALÍTICA!$N:$N,DU$1,BASE_ANALÍTICA!$A:$A,$C2)</f>
        <v>0</v>
      </c>
      <c r="DV2" s="207">
        <f>SUMIFS(BASE_ANALÍTICA!$J:$J,BASE_ANALÍTICA!$P:$P,"vincenda",BASE_ANALÍTICA!$N:$N,DV$1,BASE_ANALÍTICA!$A:$A,$C2)</f>
        <v>0</v>
      </c>
      <c r="DW2" s="207">
        <f>SUMIFS(BASE_ANALÍTICA!$J:$J,BASE_ANALÍTICA!$P:$P,"vincenda",BASE_ANALÍTICA!$N:$N,DW$1,BASE_ANALÍTICA!$A:$A,$C2)</f>
        <v>0</v>
      </c>
      <c r="DX2" s="207">
        <f>SUMIFS(BASE_ANALÍTICA!$J:$J,BASE_ANALÍTICA!$P:$P,"vincenda",BASE_ANALÍTICA!$N:$N,DX$1,BASE_ANALÍTICA!$A:$A,$C2)</f>
        <v>0</v>
      </c>
      <c r="DY2" s="207">
        <f>SUMIFS(BASE_ANALÍTICA!$J:$J,BASE_ANALÍTICA!$P:$P,"vincenda",BASE_ANALÍTICA!$N:$N,DY$1,BASE_ANALÍTICA!$A:$A,$C2)</f>
        <v>0</v>
      </c>
      <c r="DZ2" s="207">
        <f>SUMIFS(BASE_ANALÍTICA!$J:$J,BASE_ANALÍTICA!$P:$P,"vincenda",BASE_ANALÍTICA!$N:$N,DZ$1,BASE_ANALÍTICA!$A:$A,$C2)</f>
        <v>0</v>
      </c>
      <c r="EA2" s="207">
        <f>SUMIFS(BASE_ANALÍTICA!$J:$J,BASE_ANALÍTICA!$P:$P,"vincenda",BASE_ANALÍTICA!$N:$N,EA$1,BASE_ANALÍTICA!$A:$A,$C2)</f>
        <v>0</v>
      </c>
      <c r="EB2" s="207">
        <f>SUMIFS(BASE_ANALÍTICA!$J:$J,BASE_ANALÍTICA!$P:$P,"vincenda",BASE_ANALÍTICA!$N:$N,EB$1,BASE_ANALÍTICA!$A:$A,$C2)</f>
        <v>0</v>
      </c>
      <c r="EC2" s="207">
        <f>SUMIFS(BASE_ANALÍTICA!$J:$J,BASE_ANALÍTICA!$P:$P,"vincenda",BASE_ANALÍTICA!$N:$N,EC$1,BASE_ANALÍTICA!$A:$A,$C2)</f>
        <v>0</v>
      </c>
      <c r="ED2" s="207">
        <f>SUMIFS(BASE_ANALÍTICA!$J:$J,BASE_ANALÍTICA!$P:$P,"vincenda",BASE_ANALÍTICA!$N:$N,ED$1,BASE_ANALÍTICA!$A:$A,$C2)</f>
        <v>0</v>
      </c>
      <c r="EE2" s="207">
        <f>SUMIFS(BASE_ANALÍTICA!$J:$J,BASE_ANALÍTICA!$P:$P,"vincenda",BASE_ANALÍTICA!$N:$N,EE$1,BASE_ANALÍTICA!$A:$A,$C2)</f>
        <v>0</v>
      </c>
      <c r="EF2" s="207">
        <f>SUMIFS(BASE_ANALÍTICA!$J:$J,BASE_ANALÍTICA!$P:$P,"vincenda",BASE_ANALÍTICA!$N:$N,EF$1,BASE_ANALÍTICA!$A:$A,$C2)</f>
        <v>0</v>
      </c>
      <c r="EG2" s="207">
        <f>SUMIFS(BASE_ANALÍTICA!$J:$J,BASE_ANALÍTICA!$P:$P,"vincenda",BASE_ANALÍTICA!$N:$N,EG$1,BASE_ANALÍTICA!$A:$A,$C2)</f>
        <v>0</v>
      </c>
      <c r="EH2" s="207">
        <f>SUMIFS(BASE_ANALÍTICA!$J:$J,BASE_ANALÍTICA!$P:$P,"vincenda",BASE_ANALÍTICA!$N:$N,EH$1,BASE_ANALÍTICA!$A:$A,$C2)</f>
        <v>0</v>
      </c>
      <c r="EI2" s="207">
        <f>SUMIFS(BASE_ANALÍTICA!$J:$J,BASE_ANALÍTICA!$P:$P,"vincenda",BASE_ANALÍTICA!$N:$N,EI$1,BASE_ANALÍTICA!$A:$A,$C2)</f>
        <v>0</v>
      </c>
      <c r="EJ2" s="207">
        <f>SUMIFS(BASE_ANALÍTICA!$J:$J,BASE_ANALÍTICA!$P:$P,"vincenda",BASE_ANALÍTICA!$N:$N,EJ$1,BASE_ANALÍTICA!$A:$A,$C2)</f>
        <v>0</v>
      </c>
      <c r="EK2" s="207">
        <f>SUMIFS(BASE_ANALÍTICA!$J:$J,BASE_ANALÍTICA!$P:$P,"vincenda",BASE_ANALÍTICA!$N:$N,EK$1,BASE_ANALÍTICA!$A:$A,$C2)</f>
        <v>0</v>
      </c>
      <c r="EL2" s="207">
        <f>SUMIFS(BASE_ANALÍTICA!$J:$J,BASE_ANALÍTICA!$P:$P,"vincenda",BASE_ANALÍTICA!$N:$N,EL$1,BASE_ANALÍTICA!$A:$A,$C2)</f>
        <v>0</v>
      </c>
      <c r="EM2" s="207">
        <f>SUMIFS(BASE_ANALÍTICA!$J:$J,BASE_ANALÍTICA!$P:$P,"vincenda",BASE_ANALÍTICA!$N:$N,EM$1,BASE_ANALÍTICA!$A:$A,$C2)</f>
        <v>0</v>
      </c>
      <c r="EN2" s="207">
        <f>SUMIFS(BASE_ANALÍTICA!$J:$J,BASE_ANALÍTICA!$P:$P,"vincenda",BASE_ANALÍTICA!$N:$N,EN$1,BASE_ANALÍTICA!$A:$A,$C2)</f>
        <v>0</v>
      </c>
      <c r="EO2" s="207">
        <f>SUMIFS(BASE_ANALÍTICA!$J:$J,BASE_ANALÍTICA!$P:$P,"vincenda",BASE_ANALÍTICA!$N:$N,EO$1,BASE_ANALÍTICA!$A:$A,$C2)</f>
        <v>0</v>
      </c>
      <c r="EP2" s="207">
        <f>SUMIFS(BASE_ANALÍTICA!$J:$J,BASE_ANALÍTICA!$P:$P,"vincenda",BASE_ANALÍTICA!$N:$N,EP$1,BASE_ANALÍTICA!$A:$A,$C2)</f>
        <v>0</v>
      </c>
      <c r="EQ2" s="207">
        <f>SUMIFS(BASE_ANALÍTICA!$J:$J,BASE_ANALÍTICA!$P:$P,"vincenda",BASE_ANALÍTICA!$N:$N,EQ$1,BASE_ANALÍTICA!$A:$A,$C2)</f>
        <v>0</v>
      </c>
      <c r="ER2" s="207">
        <f>SUMIFS(BASE_ANALÍTICA!$J:$J,BASE_ANALÍTICA!$P:$P,"vincenda",BASE_ANALÍTICA!$N:$N,ER$1,BASE_ANALÍTICA!$A:$A,$C2)</f>
        <v>0</v>
      </c>
      <c r="ES2" s="207">
        <f>SUMIFS(BASE_ANALÍTICA!$J:$J,BASE_ANALÍTICA!$P:$P,"vincenda",BASE_ANALÍTICA!$N:$N,ES$1,BASE_ANALÍTICA!$A:$A,$C2)</f>
        <v>0</v>
      </c>
      <c r="ET2" s="207">
        <f>SUMIFS(BASE_ANALÍTICA!$J:$J,BASE_ANALÍTICA!$P:$P,"vincenda",BASE_ANALÍTICA!$N:$N,ET$1,BASE_ANALÍTICA!$A:$A,$C2)</f>
        <v>0</v>
      </c>
      <c r="EU2" s="207">
        <f>SUMIFS(BASE_ANALÍTICA!$J:$J,BASE_ANALÍTICA!$P:$P,"vincenda",BASE_ANALÍTICA!$N:$N,EU$1,BASE_ANALÍTICA!$A:$A,$C2)</f>
        <v>0</v>
      </c>
      <c r="EV2" s="207">
        <f>SUMIFS(BASE_ANALÍTICA!$J:$J,BASE_ANALÍTICA!$P:$P,"vincenda",BASE_ANALÍTICA!$N:$N,EV$1,BASE_ANALÍTICA!$A:$A,$C2)</f>
        <v>0</v>
      </c>
      <c r="EW2" s="207">
        <f>SUMIFS(BASE_ANALÍTICA!$J:$J,BASE_ANALÍTICA!$P:$P,"vincenda",BASE_ANALÍTICA!$N:$N,EW$1,BASE_ANALÍTICA!$A:$A,$C2)</f>
        <v>0</v>
      </c>
      <c r="EX2" s="207">
        <f>SUMIFS(BASE_ANALÍTICA!$J:$J,BASE_ANALÍTICA!$P:$P,"vincenda",BASE_ANALÍTICA!$N:$N,EX$1,BASE_ANALÍTICA!$A:$A,$C2)</f>
        <v>0</v>
      </c>
      <c r="EY2" s="207">
        <f>SUMIFS(BASE_ANALÍTICA!$J:$J,BASE_ANALÍTICA!$P:$P,"vincenda",BASE_ANALÍTICA!$N:$N,EY$1,BASE_ANALÍTICA!$A:$A,$C2)</f>
        <v>0</v>
      </c>
      <c r="EZ2" s="207">
        <f>SUMIFS(BASE_ANALÍTICA!$J:$J,BASE_ANALÍTICA!$P:$P,"vincenda",BASE_ANALÍTICA!$N:$N,EZ$1,BASE_ANALÍTICA!$A:$A,$C2)</f>
        <v>0</v>
      </c>
      <c r="FA2" s="207">
        <f>SUMIFS(BASE_ANALÍTICA!$J:$J,BASE_ANALÍTICA!$P:$P,"vincenda",BASE_ANALÍTICA!$N:$N,FA$1,BASE_ANALÍTICA!$A:$A,$C2)</f>
        <v>0</v>
      </c>
      <c r="FB2" s="207">
        <f>SUMIFS(BASE_ANALÍTICA!$J:$J,BASE_ANALÍTICA!$P:$P,"vincenda",BASE_ANALÍTICA!$N:$N,FB$1,BASE_ANALÍTICA!$A:$A,$C2)</f>
        <v>0</v>
      </c>
      <c r="FC2" s="207">
        <f>SUMIFS(BASE_ANALÍTICA!$J:$J,BASE_ANALÍTICA!$P:$P,"vincenda",BASE_ANALÍTICA!$N:$N,FC$1,BASE_ANALÍTICA!$A:$A,$C2)</f>
        <v>0</v>
      </c>
      <c r="FD2" s="207">
        <f>SUMIFS(BASE_ANALÍTICA!$J:$J,BASE_ANALÍTICA!$P:$P,"vincenda",BASE_ANALÍTICA!$N:$N,FD$1,BASE_ANALÍTICA!$A:$A,$C2)</f>
        <v>0</v>
      </c>
      <c r="FE2" s="207">
        <f>SUMIFS(BASE_ANALÍTICA!$J:$J,BASE_ANALÍTICA!$P:$P,"vincenda",BASE_ANALÍTICA!$N:$N,FE$1,BASE_ANALÍTICA!$A:$A,$C2)</f>
        <v>0</v>
      </c>
      <c r="FF2" s="207">
        <f>SUMIFS(BASE_ANALÍTICA!$J:$J,BASE_ANALÍTICA!$P:$P,"vincenda",BASE_ANALÍTICA!$N:$N,FF$1,BASE_ANALÍTICA!$A:$A,$C2)</f>
        <v>0</v>
      </c>
      <c r="FG2" s="207">
        <f>SUMIFS(BASE_ANALÍTICA!$J:$J,BASE_ANALÍTICA!$P:$P,"vincenda",BASE_ANALÍTICA!$N:$N,FG$1,BASE_ANALÍTICA!$A:$A,$C2)</f>
        <v>0</v>
      </c>
      <c r="FH2" s="207">
        <f>SUMIFS(BASE_ANALÍTICA!$J:$J,BASE_ANALÍTICA!$P:$P,"vincenda",BASE_ANALÍTICA!$N:$N,FH$1,BASE_ANALÍTICA!$A:$A,$C2)</f>
        <v>0</v>
      </c>
      <c r="FI2" s="207">
        <f>SUMIFS(BASE_ANALÍTICA!$J:$J,BASE_ANALÍTICA!$P:$P,"vincenda",BASE_ANALÍTICA!$N:$N,FI$1,BASE_ANALÍTICA!$A:$A,$C2)</f>
        <v>0</v>
      </c>
      <c r="FJ2" s="207">
        <f>SUMIFS(BASE_ANALÍTICA!$J:$J,BASE_ANALÍTICA!$P:$P,"vincenda",BASE_ANALÍTICA!$N:$N,FJ$1,BASE_ANALÍTICA!$A:$A,$C2)</f>
        <v>0</v>
      </c>
      <c r="FK2" s="207">
        <f>SUMIFS(BASE_ANALÍTICA!$J:$J,BASE_ANALÍTICA!$P:$P,"vincenda",BASE_ANALÍTICA!$N:$N,FK$1,BASE_ANALÍTICA!$A:$A,$C2)</f>
        <v>0</v>
      </c>
      <c r="FL2" s="207">
        <f>SUMIFS(BASE_ANALÍTICA!$J:$J,BASE_ANALÍTICA!$P:$P,"vincenda",BASE_ANALÍTICA!$N:$N,FL$1,BASE_ANALÍTICA!$A:$A,$C2)</f>
        <v>0</v>
      </c>
      <c r="FM2" s="207">
        <f>SUMIFS(BASE_ANALÍTICA!$J:$J,BASE_ANALÍTICA!$P:$P,"vincenda",BASE_ANALÍTICA!$N:$N,FM$1,BASE_ANALÍTICA!$A:$A,$C2)</f>
        <v>0</v>
      </c>
      <c r="FN2" s="207">
        <f>SUMIFS(BASE_ANALÍTICA!$J:$J,BASE_ANALÍTICA!$P:$P,"vincenda",BASE_ANALÍTICA!$N:$N,FN$1,BASE_ANALÍTICA!$A:$A,$C2)</f>
        <v>0</v>
      </c>
      <c r="FO2" s="207">
        <f>SUMIFS(BASE_ANALÍTICA!$J:$J,BASE_ANALÍTICA!$P:$P,"vincenda",BASE_ANALÍTICA!$N:$N,FO$1,BASE_ANALÍTICA!$A:$A,$C2)</f>
        <v>0</v>
      </c>
      <c r="FP2" s="207">
        <f>SUMIFS(BASE_ANALÍTICA!$J:$J,BASE_ANALÍTICA!$P:$P,"vincenda",BASE_ANALÍTICA!$N:$N,FP$1,BASE_ANALÍTICA!$A:$A,$C2)</f>
        <v>0</v>
      </c>
      <c r="FQ2" s="207">
        <f>SUMIFS(BASE_ANALÍTICA!$J:$J,BASE_ANALÍTICA!$P:$P,"vincenda",BASE_ANALÍTICA!$N:$N,FQ$1,BASE_ANALÍTICA!$A:$A,$C2)</f>
        <v>0</v>
      </c>
      <c r="FR2" s="207">
        <f>SUMIFS(BASE_ANALÍTICA!$J:$J,BASE_ANALÍTICA!$P:$P,"vincenda",BASE_ANALÍTICA!$N:$N,FR$1,BASE_ANALÍTICA!$A:$A,$C2)</f>
        <v>0</v>
      </c>
      <c r="FS2" s="207">
        <f>SUMIFS(BASE_ANALÍTICA!$J:$J,BASE_ANALÍTICA!$P:$P,"vincenda",BASE_ANALÍTICA!$N:$N,FS$1,BASE_ANALÍTICA!$A:$A,$C2)</f>
        <v>0</v>
      </c>
      <c r="FT2" s="207">
        <f>SUMIFS(BASE_ANALÍTICA!$J:$J,BASE_ANALÍTICA!$P:$P,"vincenda",BASE_ANALÍTICA!$N:$N,FT$1,BASE_ANALÍTICA!$A:$A,$C2)</f>
        <v>0</v>
      </c>
      <c r="FU2" s="207">
        <f>SUMIFS(BASE_ANALÍTICA!$J:$J,BASE_ANALÍTICA!$P:$P,"vincenda",BASE_ANALÍTICA!$N:$N,FU$1,BASE_ANALÍTICA!$A:$A,$C2)</f>
        <v>0</v>
      </c>
      <c r="FV2" s="207">
        <f>SUMIFS(BASE_ANALÍTICA!$J:$J,BASE_ANALÍTICA!$P:$P,"vincenda",BASE_ANALÍTICA!$N:$N,FV$1,BASE_ANALÍTICA!$A:$A,$C2)</f>
        <v>0</v>
      </c>
      <c r="FW2" s="207">
        <f>SUMIFS(BASE_ANALÍTICA!$J:$J,BASE_ANALÍTICA!$P:$P,"vincenda",BASE_ANALÍTICA!$N:$N,FW$1,BASE_ANALÍTICA!$A:$A,$C2)</f>
        <v>0</v>
      </c>
      <c r="FX2" s="207">
        <f>SUMIFS(BASE_ANALÍTICA!$J:$J,BASE_ANALÍTICA!$P:$P,"vincenda",BASE_ANALÍTICA!$N:$N,FX$1,BASE_ANALÍTICA!$A:$A,$C2)</f>
        <v>0</v>
      </c>
      <c r="FY2" s="207">
        <f>SUMIFS(BASE_ANALÍTICA!$J:$J,BASE_ANALÍTICA!$P:$P,"vincenda",BASE_ANALÍTICA!$N:$N,FY$1,BASE_ANALÍTICA!$A:$A,$C2)</f>
        <v>0</v>
      </c>
      <c r="FZ2" s="207">
        <f>SUMIFS(BASE_ANALÍTICA!$J:$J,BASE_ANALÍTICA!$P:$P,"vincenda",BASE_ANALÍTICA!$N:$N,FZ$1,BASE_ANALÍTICA!$A:$A,$C2)</f>
        <v>0</v>
      </c>
      <c r="GA2" s="207">
        <f>SUMIFS(BASE_ANALÍTICA!$J:$J,BASE_ANALÍTICA!$P:$P,"vincenda",BASE_ANALÍTICA!$N:$N,GA$1,BASE_ANALÍTICA!$A:$A,$C2)</f>
        <v>0</v>
      </c>
      <c r="GB2" s="207">
        <f>SUMIFS(BASE_ANALÍTICA!$J:$J,BASE_ANALÍTICA!$P:$P,"vincenda",BASE_ANALÍTICA!$N:$N,GB$1,BASE_ANALÍTICA!$A:$A,$C2)</f>
        <v>0</v>
      </c>
      <c r="GC2" s="207">
        <f>SUMIFS(BASE_ANALÍTICA!$J:$J,BASE_ANALÍTICA!$P:$P,"vincenda",BASE_ANALÍTICA!$N:$N,GC$1,BASE_ANALÍTICA!$A:$A,$C2)</f>
        <v>0</v>
      </c>
      <c r="GD2" s="207">
        <f>SUMIFS(BASE_ANALÍTICA!$J:$J,BASE_ANALÍTICA!$P:$P,"vincenda",BASE_ANALÍTICA!$N:$N,GD$1,BASE_ANALÍTICA!$A:$A,$C2)</f>
        <v>0</v>
      </c>
      <c r="GE2" s="207">
        <f>SUMIFS(BASE_ANALÍTICA!$J:$J,BASE_ANALÍTICA!$P:$P,"vincenda",BASE_ANALÍTICA!$N:$N,GE$1,BASE_ANALÍTICA!$A:$A,$C2)</f>
        <v>0</v>
      </c>
      <c r="GF2" s="207">
        <f>SUMIFS(BASE_ANALÍTICA!$J:$J,BASE_ANALÍTICA!$P:$P,"vincenda",BASE_ANALÍTICA!$N:$N,GF$1,BASE_ANALÍTICA!$A:$A,$C2)</f>
        <v>0</v>
      </c>
      <c r="GG2" s="207">
        <f>SUMIFS(BASE_ANALÍTICA!$J:$J,BASE_ANALÍTICA!$P:$P,"vincenda",BASE_ANALÍTICA!$N:$N,GG$1,BASE_ANALÍTICA!$A:$A,$C2)</f>
        <v>0</v>
      </c>
      <c r="GH2" s="207">
        <f>SUMIFS(BASE_ANALÍTICA!$J:$J,BASE_ANALÍTICA!$P:$P,"vincenda",BASE_ANALÍTICA!$N:$N,GH$1,BASE_ANALÍTICA!$A:$A,$C2)</f>
        <v>0</v>
      </c>
      <c r="GI2" s="207">
        <f>SUMIFS(BASE_ANALÍTICA!$J:$J,BASE_ANALÍTICA!$P:$P,"vincenda",BASE_ANALÍTICA!$N:$N,GI$1,BASE_ANALÍTICA!$A:$A,$C2)</f>
        <v>0</v>
      </c>
      <c r="GJ2" s="207">
        <f>SUMIFS(BASE_ANALÍTICA!$J:$J,BASE_ANALÍTICA!$P:$P,"vincenda",BASE_ANALÍTICA!$N:$N,GJ$1,BASE_ANALÍTICA!$A:$A,$C2)</f>
        <v>0</v>
      </c>
      <c r="GK2" s="207">
        <f>SUMIFS(BASE_ANALÍTICA!$J:$J,BASE_ANALÍTICA!$P:$P,"vincenda",BASE_ANALÍTICA!$N:$N,GK$1,BASE_ANALÍTICA!$A:$A,$C2)</f>
        <v>0</v>
      </c>
      <c r="GL2" s="207">
        <f>SUMIFS(BASE_ANALÍTICA!$J:$J,BASE_ANALÍTICA!$P:$P,"vincenda",BASE_ANALÍTICA!$N:$N,GL$1,BASE_ANALÍTICA!$A:$A,$C2)</f>
        <v>0</v>
      </c>
      <c r="GM2" s="207">
        <f>SUMIFS(BASE_ANALÍTICA!$J:$J,BASE_ANALÍTICA!$P:$P,"vincenda",BASE_ANALÍTICA!$N:$N,GM$1,BASE_ANALÍTICA!$A:$A,$C2)</f>
        <v>0</v>
      </c>
      <c r="GN2" s="207">
        <f>SUMIFS(BASE_ANALÍTICA!$J:$J,BASE_ANALÍTICA!$P:$P,"vincenda",BASE_ANALÍTICA!$N:$N,GN$1,BASE_ANALÍTICA!$A:$A,$C2)</f>
        <v>0</v>
      </c>
      <c r="GO2" s="207">
        <f>SUMIFS(BASE_ANALÍTICA!$J:$J,BASE_ANALÍTICA!$P:$P,"vincenda",BASE_ANALÍTICA!$N:$N,GO$1,BASE_ANALÍTICA!$A:$A,$C2)</f>
        <v>0</v>
      </c>
      <c r="GP2" s="207">
        <f>SUMIFS(BASE_ANALÍTICA!$J:$J,BASE_ANALÍTICA!$P:$P,"vincenda",BASE_ANALÍTICA!$N:$N,GP$1,BASE_ANALÍTICA!$A:$A,$C2)</f>
        <v>0</v>
      </c>
      <c r="GQ2" s="207">
        <f>SUMIFS(BASE_ANALÍTICA!$J:$J,BASE_ANALÍTICA!$P:$P,"vincenda",BASE_ANALÍTICA!$N:$N,GQ$1,BASE_ANALÍTICA!$A:$A,$C2)</f>
        <v>0</v>
      </c>
      <c r="GR2" s="207">
        <f>SUMIFS(BASE_ANALÍTICA!$J:$J,BASE_ANALÍTICA!$P:$P,"vincenda",BASE_ANALÍTICA!$N:$N,GR$1,BASE_ANALÍTICA!$A:$A,$C2)</f>
        <v>0</v>
      </c>
      <c r="GS2" s="207">
        <f>SUMIFS(BASE_ANALÍTICA!$J:$J,BASE_ANALÍTICA!$P:$P,"vincenda",BASE_ANALÍTICA!$N:$N,GS$1,BASE_ANALÍTICA!$A:$A,$C2)</f>
        <v>0</v>
      </c>
      <c r="GT2" s="207">
        <f>SUMIFS(BASE_ANALÍTICA!$J:$J,BASE_ANALÍTICA!$P:$P,"vincenda",BASE_ANALÍTICA!$N:$N,GT$1,BASE_ANALÍTICA!$A:$A,$C2)</f>
        <v>0</v>
      </c>
      <c r="GU2" s="207">
        <f>SUMIFS(BASE_ANALÍTICA!$J:$J,BASE_ANALÍTICA!$P:$P,"vincenda",BASE_ANALÍTICA!$N:$N,GU$1,BASE_ANALÍTICA!$A:$A,$C2)</f>
        <v>0</v>
      </c>
      <c r="GV2" s="207">
        <f>SUMIFS(BASE_ANALÍTICA!$J:$J,BASE_ANALÍTICA!$P:$P,"vincenda",BASE_ANALÍTICA!$N:$N,GV$1,BASE_ANALÍTICA!$A:$A,$C2)</f>
        <v>0</v>
      </c>
      <c r="GW2" s="207">
        <f>SUMIFS(BASE_ANALÍTICA!$J:$J,BASE_ANALÍTICA!$P:$P,"vincenda",BASE_ANALÍTICA!$N:$N,GW$1,BASE_ANALÍTICA!$A:$A,$C2)</f>
        <v>0</v>
      </c>
      <c r="GX2" s="207">
        <f>SUMIFS(BASE_ANALÍTICA!$J:$J,BASE_ANALÍTICA!$P:$P,"vincenda",BASE_ANALÍTICA!$N:$N,GX$1,BASE_ANALÍTICA!$A:$A,$C2)</f>
        <v>0</v>
      </c>
      <c r="GY2" s="207">
        <f>SUMIFS(BASE_ANALÍTICA!$J:$J,BASE_ANALÍTICA!$P:$P,"vincenda",BASE_ANALÍTICA!$N:$N,GY$1,BASE_ANALÍTICA!$A:$A,$C2)</f>
        <v>0</v>
      </c>
      <c r="GZ2" s="207">
        <f>SUMIFS(BASE_ANALÍTICA!$J:$J,BASE_ANALÍTICA!$P:$P,"vincenda",BASE_ANALÍTICA!$N:$N,GZ$1,BASE_ANALÍTICA!$A:$A,$C2)</f>
        <v>0</v>
      </c>
      <c r="HA2" s="207">
        <f>SUMIFS(BASE_ANALÍTICA!$J:$J,BASE_ANALÍTICA!$P:$P,"vincenda",BASE_ANALÍTICA!$N:$N,HA$1,BASE_ANALÍTICA!$A:$A,$C2)</f>
        <v>0</v>
      </c>
      <c r="HB2" s="207">
        <f>SUMIFS(BASE_ANALÍTICA!$J:$J,BASE_ANALÍTICA!$P:$P,"vincenda",BASE_ANALÍTICA!$N:$N,HB$1,BASE_ANALÍTICA!$A:$A,$C2)</f>
        <v>0</v>
      </c>
      <c r="HC2" s="207">
        <f>SUMIFS(BASE_ANALÍTICA!$J:$J,BASE_ANALÍTICA!$P:$P,"vincenda",BASE_ANALÍTICA!$N:$N,HC$1,BASE_ANALÍTICA!$A:$A,$C2)</f>
        <v>0</v>
      </c>
      <c r="HD2" s="207">
        <f>SUMIFS(BASE_ANALÍTICA!$J:$J,BASE_ANALÍTICA!$P:$P,"vincenda",BASE_ANALÍTICA!$N:$N,HD$1,BASE_ANALÍTICA!$A:$A,$C2)</f>
        <v>0</v>
      </c>
      <c r="HE2" s="207">
        <f>SUMIFS(BASE_ANALÍTICA!$J:$J,BASE_ANALÍTICA!$P:$P,"vincenda",BASE_ANALÍTICA!$N:$N,HE$1,BASE_ANALÍTICA!$A:$A,$C2)</f>
        <v>0</v>
      </c>
      <c r="HF2" s="207">
        <f>SUMIFS(BASE_ANALÍTICA!$J:$J,BASE_ANALÍTICA!$P:$P,"vincenda",BASE_ANALÍTICA!$N:$N,HF$1,BASE_ANALÍTICA!$A:$A,$C2)</f>
        <v>0</v>
      </c>
      <c r="HG2" s="207">
        <f>SUMIFS(BASE_ANALÍTICA!$J:$J,BASE_ANALÍTICA!$P:$P,"vincenda",BASE_ANALÍTICA!$N:$N,HG$1,BASE_ANALÍTICA!$A:$A,$C2)</f>
        <v>0</v>
      </c>
      <c r="HH2" s="207">
        <f>SUMIFS(BASE_ANALÍTICA!$J:$J,BASE_ANALÍTICA!$P:$P,"vincenda",BASE_ANALÍTICA!$N:$N,HH$1,BASE_ANALÍTICA!$A:$A,$C2)</f>
        <v>0</v>
      </c>
      <c r="HI2" s="207">
        <f>SUMIFS(BASE_ANALÍTICA!$J:$J,BASE_ANALÍTICA!$P:$P,"vincenda",BASE_ANALÍTICA!$N:$N,HI$1,BASE_ANALÍTICA!$A:$A,$C2)</f>
        <v>0</v>
      </c>
      <c r="HJ2" s="207">
        <f>SUMIFS(BASE_ANALÍTICA!$J:$J,BASE_ANALÍTICA!$P:$P,"vincenda",BASE_ANALÍTICA!$N:$N,HJ$1,BASE_ANALÍTICA!$A:$A,$C2)</f>
        <v>0</v>
      </c>
      <c r="HK2" s="207">
        <f>SUMIFS(BASE_ANALÍTICA!$J:$J,BASE_ANALÍTICA!$P:$P,"vincenda",BASE_ANALÍTICA!$N:$N,HK$1,BASE_ANALÍTICA!$A:$A,$C2)</f>
        <v>0</v>
      </c>
      <c r="HL2" s="207">
        <f>SUMIFS(BASE_ANALÍTICA!$J:$J,BASE_ANALÍTICA!$P:$P,"vincenda",BASE_ANALÍTICA!$N:$N,HL$1,BASE_ANALÍTICA!$A:$A,$C2)</f>
        <v>0</v>
      </c>
      <c r="HM2" s="207">
        <f>SUMIFS(BASE_ANALÍTICA!$J:$J,BASE_ANALÍTICA!$P:$P,"vincenda",BASE_ANALÍTICA!$N:$N,HM$1,BASE_ANALÍTICA!$A:$A,$C2)</f>
        <v>0</v>
      </c>
      <c r="HN2" s="207">
        <f>SUMIFS(BASE_ANALÍTICA!$J:$J,BASE_ANALÍTICA!$P:$P,"vincenda",BASE_ANALÍTICA!$N:$N,HN$1,BASE_ANALÍTICA!$A:$A,$C2)</f>
        <v>0</v>
      </c>
      <c r="HO2" s="207">
        <f>SUMIFS(BASE_ANALÍTICA!$J:$J,BASE_ANALÍTICA!$P:$P,"vincenda",BASE_ANALÍTICA!$N:$N,HO$1,BASE_ANALÍTICA!$A:$A,$C2)</f>
        <v>0</v>
      </c>
      <c r="HP2" s="207">
        <f>SUMIFS(BASE_ANALÍTICA!$J:$J,BASE_ANALÍTICA!$P:$P,"vincenda",BASE_ANALÍTICA!$N:$N,HP$1,BASE_ANALÍTICA!$A:$A,$C2)</f>
        <v>0</v>
      </c>
      <c r="HQ2" s="207">
        <f>SUMIFS(BASE_ANALÍTICA!$J:$J,BASE_ANALÍTICA!$P:$P,"vincenda",BASE_ANALÍTICA!$N:$N,HQ$1,BASE_ANALÍTICA!$A:$A,$C2)</f>
        <v>0</v>
      </c>
      <c r="HR2" s="207">
        <f>SUMIFS(BASE_ANALÍTICA!$J:$J,BASE_ANALÍTICA!$P:$P,"vincenda",BASE_ANALÍTICA!$N:$N,HR$1,BASE_ANALÍTICA!$A:$A,$C2)</f>
        <v>0</v>
      </c>
      <c r="HS2" s="207">
        <f>SUMIFS(BASE_ANALÍTICA!$J:$J,BASE_ANALÍTICA!$P:$P,"vincenda",BASE_ANALÍTICA!$N:$N,HS$1,BASE_ANALÍTICA!$A:$A,$C2)</f>
        <v>0</v>
      </c>
      <c r="HT2" s="207">
        <f>SUMIFS(BASE_ANALÍTICA!$J:$J,BASE_ANALÍTICA!$P:$P,"vincenda",BASE_ANALÍTICA!$N:$N,HT$1,BASE_ANALÍTICA!$A:$A,$C2)</f>
        <v>0</v>
      </c>
      <c r="HU2" s="207">
        <f>SUMIFS(BASE_ANALÍTICA!$J:$J,BASE_ANALÍTICA!$P:$P,"vincenda",BASE_ANALÍTICA!$N:$N,HU$1,BASE_ANALÍTICA!$A:$A,$C2)</f>
        <v>0</v>
      </c>
      <c r="HV2" s="207">
        <f>SUMIFS(BASE_ANALÍTICA!$J:$J,BASE_ANALÍTICA!$P:$P,"vincenda",BASE_ANALÍTICA!$N:$N,HV$1,BASE_ANALÍTICA!$A:$A,$C2)</f>
        <v>0</v>
      </c>
      <c r="HW2" s="207">
        <f>SUMIFS(BASE_ANALÍTICA!$J:$J,BASE_ANALÍTICA!$P:$P,"vincenda",BASE_ANALÍTICA!$N:$N,HW$1,BASE_ANALÍTICA!$A:$A,$C2)</f>
        <v>0</v>
      </c>
      <c r="HX2" s="207">
        <f>SUMIFS(BASE_ANALÍTICA!$J:$J,BASE_ANALÍTICA!$P:$P,"vincenda",BASE_ANALÍTICA!$N:$N,HX$1,BASE_ANALÍTICA!$A:$A,$C2)</f>
        <v>0</v>
      </c>
      <c r="HY2" s="207">
        <f>SUMIFS(BASE_ANALÍTICA!$J:$J,BASE_ANALÍTICA!$P:$P,"vincenda",BASE_ANALÍTICA!$N:$N,HY$1,BASE_ANALÍTICA!$A:$A,$C2)</f>
        <v>0</v>
      </c>
      <c r="HZ2" s="207">
        <f>SUMIFS(BASE_ANALÍTICA!$J:$J,BASE_ANALÍTICA!$P:$P,"vincenda",BASE_ANALÍTICA!$N:$N,HZ$1,BASE_ANALÍTICA!$A:$A,$C2)</f>
        <v>0</v>
      </c>
      <c r="IA2" s="207">
        <f>SUMIFS(BASE_ANALÍTICA!$J:$J,BASE_ANALÍTICA!$P:$P,"vincenda",BASE_ANALÍTICA!$N:$N,IA$1,BASE_ANALÍTICA!$A:$A,$C2)</f>
        <v>0</v>
      </c>
      <c r="IB2" s="207">
        <f>SUMIFS(BASE_ANALÍTICA!$J:$J,BASE_ANALÍTICA!$P:$P,"vincenda",BASE_ANALÍTICA!$N:$N,IB$1,BASE_ANALÍTICA!$A:$A,$C2)</f>
        <v>0</v>
      </c>
      <c r="IC2" s="207">
        <f>SUMIFS(BASE_ANALÍTICA!$J:$J,BASE_ANALÍTICA!$P:$P,"vincenda",BASE_ANALÍTICA!$N:$N,IC$1,BASE_ANALÍTICA!$A:$A,$C2)</f>
        <v>0</v>
      </c>
      <c r="ID2" s="207">
        <f>SUMIFS(BASE_ANALÍTICA!$J:$J,BASE_ANALÍTICA!$P:$P,"vincenda",BASE_ANALÍTICA!$N:$N,ID$1,BASE_ANALÍTICA!$A:$A,$C2)</f>
        <v>0</v>
      </c>
      <c r="IE2" s="207">
        <f>SUMIFS(BASE_ANALÍTICA!$J:$J,BASE_ANALÍTICA!$P:$P,"vincenda",BASE_ANALÍTICA!$N:$N,IE$1,BASE_ANALÍTICA!$A:$A,$C2)</f>
        <v>0</v>
      </c>
      <c r="IF2" s="207">
        <f>SUMIFS(BASE_ANALÍTICA!$J:$J,BASE_ANALÍTICA!$P:$P,"vincenda",BASE_ANALÍTICA!$N:$N,IF$1,BASE_ANALÍTICA!$A:$A,$C2)</f>
        <v>0</v>
      </c>
      <c r="IG2" s="207">
        <f>SUMIFS(BASE_ANALÍTICA!$J:$J,BASE_ANALÍTICA!$P:$P,"vincenda",BASE_ANALÍTICA!$N:$N,IG$1,BASE_ANALÍTICA!$A:$A,$C2)</f>
        <v>0</v>
      </c>
      <c r="IH2" s="207">
        <f>SUMIFS(BASE_ANALÍTICA!$J:$J,BASE_ANALÍTICA!$P:$P,"vincenda",BASE_ANALÍTICA!$N:$N,IH$1,BASE_ANALÍTICA!$A:$A,$C2)</f>
        <v>0</v>
      </c>
      <c r="II2" s="207">
        <f>SUMIFS(BASE_ANALÍTICA!$J:$J,BASE_ANALÍTICA!$P:$P,"vincenda",BASE_ANALÍTICA!$N:$N,II$1,BASE_ANALÍTICA!$A:$A,$C2)</f>
        <v>0</v>
      </c>
      <c r="IJ2" s="207">
        <f>SUMIFS(BASE_ANALÍTICA!$J:$J,BASE_ANALÍTICA!$P:$P,"vincenda",BASE_ANALÍTICA!$N:$N,IJ$1,BASE_ANALÍTICA!$A:$A,$C2)</f>
        <v>0</v>
      </c>
      <c r="IK2" s="207">
        <f>SUMIFS(BASE_ANALÍTICA!$J:$J,BASE_ANALÍTICA!$P:$P,"vincenda",BASE_ANALÍTICA!$N:$N,IK$1,BASE_ANALÍTICA!$A:$A,$C2)</f>
        <v>0</v>
      </c>
      <c r="IL2" s="207">
        <f>SUMIFS(BASE_ANALÍTICA!$J:$J,BASE_ANALÍTICA!$P:$P,"vincenda",BASE_ANALÍTICA!$N:$N,IL$1,BASE_ANALÍTICA!$A:$A,$C2)</f>
        <v>0</v>
      </c>
      <c r="IM2" s="207">
        <f>SUMIFS(BASE_ANALÍTICA!$J:$J,BASE_ANALÍTICA!$P:$P,"vincenda",BASE_ANALÍTICA!$N:$N,IM$1,BASE_ANALÍTICA!$A:$A,$C2)</f>
        <v>0</v>
      </c>
      <c r="IN2" s="207">
        <f>SUMIFS(BASE_ANALÍTICA!$J:$J,BASE_ANALÍTICA!$P:$P,"vincenda",BASE_ANALÍTICA!$N:$N,IN$1,BASE_ANALÍTICA!$A:$A,$C2)</f>
        <v>0</v>
      </c>
      <c r="IO2" s="207">
        <f>SUMIFS(BASE_ANALÍTICA!$J:$J,BASE_ANALÍTICA!$P:$P,"vincenda",BASE_ANALÍTICA!$N:$N,IO$1,BASE_ANALÍTICA!$A:$A,$C2)</f>
        <v>0</v>
      </c>
      <c r="IP2" s="207">
        <f>SUMIFS(BASE_ANALÍTICA!$J:$J,BASE_ANALÍTICA!$P:$P,"vincenda",BASE_ANALÍTICA!$N:$N,IP$1,BASE_ANALÍTICA!$A:$A,$C2)</f>
        <v>0</v>
      </c>
      <c r="IQ2" s="207">
        <f>SUMIFS(BASE_ANALÍTICA!$J:$J,BASE_ANALÍTICA!$P:$P,"vincenda",BASE_ANALÍTICA!$N:$N,IQ$1,BASE_ANALÍTICA!$A:$A,$C2)</f>
        <v>0</v>
      </c>
      <c r="IR2" s="207">
        <f>SUMIFS(BASE_ANALÍTICA!$J:$J,BASE_ANALÍTICA!$P:$P,"vincenda",BASE_ANALÍTICA!$N:$N,IR$1,BASE_ANALÍTICA!$A:$A,$C2)</f>
        <v>0</v>
      </c>
      <c r="IS2" s="207">
        <f>SUMIFS(BASE_ANALÍTICA!$J:$J,BASE_ANALÍTICA!$P:$P,"vincenda",BASE_ANALÍTICA!$N:$N,IS$1,BASE_ANALÍTICA!$A:$A,$C2)</f>
        <v>0</v>
      </c>
      <c r="IT2" s="207">
        <f>SUMIFS(BASE_ANALÍTICA!$J:$J,BASE_ANALÍTICA!$P:$P,"vincenda",BASE_ANALÍTICA!$N:$N,IT$1,BASE_ANALÍTICA!$A:$A,$C2)</f>
        <v>0</v>
      </c>
      <c r="IU2" s="207">
        <f>SUMIFS(BASE_ANALÍTICA!$J:$J,BASE_ANALÍTICA!$P:$P,"vincenda",BASE_ANALÍTICA!$N:$N,IU$1,BASE_ANALÍTICA!$A:$A,$C2)</f>
        <v>0</v>
      </c>
      <c r="IV2" s="207">
        <f>SUMIFS(BASE_ANALÍTICA!$J:$J,BASE_ANALÍTICA!$P:$P,"vincenda",BASE_ANALÍTICA!$N:$N,IV$1,BASE_ANALÍTICA!$A:$A,$C2)</f>
        <v>0</v>
      </c>
      <c r="IW2" s="207">
        <f>SUMIFS(BASE_ANALÍTICA!$J:$J,BASE_ANALÍTICA!$P:$P,"vincenda",BASE_ANALÍTICA!$N:$N,IW$1,BASE_ANALÍTICA!$A:$A,$C2)</f>
        <v>0</v>
      </c>
      <c r="IX2" s="207">
        <f>SUMIFS(BASE_ANALÍTICA!$J:$J,BASE_ANALÍTICA!$P:$P,"vincenda",BASE_ANALÍTICA!$N:$N,IX$1,BASE_ANALÍTICA!$A:$A,$C2)</f>
        <v>0</v>
      </c>
      <c r="IY2" s="207">
        <f>SUMIFS(BASE_ANALÍTICA!$J:$J,BASE_ANALÍTICA!$P:$P,"vincenda",BASE_ANALÍTICA!$N:$N,IY$1,BASE_ANALÍTICA!$A:$A,$C2)</f>
        <v>0</v>
      </c>
      <c r="IZ2" s="207">
        <f>SUMIFS(BASE_ANALÍTICA!$J:$J,BASE_ANALÍTICA!$P:$P,"vincenda",BASE_ANALÍTICA!$N:$N,IZ$1,BASE_ANALÍTICA!$A:$A,$C2)</f>
        <v>0</v>
      </c>
      <c r="JA2" s="207">
        <f>SUMIFS(BASE_ANALÍTICA!$J:$J,BASE_ANALÍTICA!$P:$P,"vincenda",BASE_ANALÍTICA!$N:$N,JA$1,BASE_ANALÍTICA!$A:$A,$C2)</f>
        <v>0</v>
      </c>
      <c r="JB2" s="207">
        <f>SUMIFS(BASE_ANALÍTICA!$J:$J,BASE_ANALÍTICA!$P:$P,"vincenda",BASE_ANALÍTICA!$N:$N,JB$1,BASE_ANALÍTICA!$A:$A,$C2)</f>
        <v>0</v>
      </c>
      <c r="JC2" s="207">
        <f>SUMIFS(BASE_ANALÍTICA!$J:$J,BASE_ANALÍTICA!$P:$P,"vincenda",BASE_ANALÍTICA!$N:$N,JC$1,BASE_ANALÍTICA!$A:$A,$C2)</f>
        <v>0</v>
      </c>
      <c r="JD2" s="207">
        <f>SUMIFS(BASE_ANALÍTICA!$J:$J,BASE_ANALÍTICA!$P:$P,"vincenda",BASE_ANALÍTICA!$N:$N,JD$1,BASE_ANALÍTICA!$A:$A,$C2)</f>
        <v>0</v>
      </c>
      <c r="JE2" s="207">
        <f>SUMIFS(BASE_ANALÍTICA!$J:$J,BASE_ANALÍTICA!$P:$P,"vincenda",BASE_ANALÍTICA!$N:$N,JE$1,BASE_ANALÍTICA!$A:$A,$C2)</f>
        <v>0</v>
      </c>
      <c r="JF2" s="207">
        <f>SUMIFS(BASE_ANALÍTICA!$J:$J,BASE_ANALÍTICA!$P:$P,"vincenda",BASE_ANALÍTICA!$N:$N,JF$1,BASE_ANALÍTICA!$A:$A,$C2)</f>
        <v>0</v>
      </c>
      <c r="JG2" s="207">
        <f>SUMIFS(BASE_ANALÍTICA!$J:$J,BASE_ANALÍTICA!$P:$P,"vincenda",BASE_ANALÍTICA!$N:$N,JG$1,BASE_ANALÍTICA!$A:$A,$C2)</f>
        <v>0</v>
      </c>
      <c r="JH2" s="207">
        <f>SUMIFS(BASE_ANALÍTICA!$J:$J,BASE_ANALÍTICA!$P:$P,"vincenda",BASE_ANALÍTICA!$N:$N,JH$1,BASE_ANALÍTICA!$A:$A,$C2)</f>
        <v>0</v>
      </c>
      <c r="JI2" s="207">
        <f>SUMIFS(BASE_ANALÍTICA!$J:$J,BASE_ANALÍTICA!$P:$P,"vincenda",BASE_ANALÍTICA!$N:$N,JI$1,BASE_ANALÍTICA!$A:$A,$C2)</f>
        <v>0</v>
      </c>
      <c r="JJ2" s="207">
        <f>SUMIFS(BASE_ANALÍTICA!$J:$J,BASE_ANALÍTICA!$P:$P,"vincenda",BASE_ANALÍTICA!$N:$N,JJ$1,BASE_ANALÍTICA!$A:$A,$C2)</f>
        <v>0</v>
      </c>
      <c r="JK2" s="207">
        <f>SUMIFS(BASE_ANALÍTICA!$J:$J,BASE_ANALÍTICA!$P:$P,"vincenda",BASE_ANALÍTICA!$N:$N,JK$1,BASE_ANALÍTICA!$A:$A,$C2)</f>
        <v>0</v>
      </c>
      <c r="JL2" s="207">
        <f>SUMIFS(BASE_ANALÍTICA!$J:$J,BASE_ANALÍTICA!$P:$P,"vincenda",BASE_ANALÍTICA!$N:$N,JL$1,BASE_ANALÍTICA!$A:$A,$C2)</f>
        <v>0</v>
      </c>
      <c r="JM2" s="207">
        <f>SUMIFS(BASE_ANALÍTICA!$J:$J,BASE_ANALÍTICA!$P:$P,"vincenda",BASE_ANALÍTICA!$N:$N,JM$1,BASE_ANALÍTICA!$A:$A,$C2)</f>
        <v>0</v>
      </c>
      <c r="JN2" s="207">
        <f>SUMIFS(BASE_ANALÍTICA!$J:$J,BASE_ANALÍTICA!$P:$P,"vincenda",BASE_ANALÍTICA!$N:$N,JN$1,BASE_ANALÍTICA!$A:$A,$C2)</f>
        <v>0</v>
      </c>
      <c r="JO2" s="207">
        <f>SUMIFS(BASE_ANALÍTICA!$J:$J,BASE_ANALÍTICA!$P:$P,"vincenda",BASE_ANALÍTICA!$N:$N,JO$1,BASE_ANALÍTICA!$A:$A,$C2)</f>
        <v>0</v>
      </c>
      <c r="JP2" s="207">
        <f>SUMIFS(BASE_ANALÍTICA!$J:$J,BASE_ANALÍTICA!$P:$P,"vincenda",BASE_ANALÍTICA!$N:$N,JP$1,BASE_ANALÍTICA!$A:$A,$C2)</f>
        <v>0</v>
      </c>
      <c r="JQ2" s="207">
        <f>SUMIFS(BASE_ANALÍTICA!$J:$J,BASE_ANALÍTICA!$P:$P,"vincenda",BASE_ANALÍTICA!$N:$N,JQ$1,BASE_ANALÍTICA!$A:$A,$C2)</f>
        <v>0</v>
      </c>
      <c r="JR2" s="207">
        <f>SUMIFS(BASE_ANALÍTICA!$J:$J,BASE_ANALÍTICA!$P:$P,"vincenda",BASE_ANALÍTICA!$N:$N,JR$1,BASE_ANALÍTICA!$A:$A,$C2)</f>
        <v>0</v>
      </c>
      <c r="JS2" s="207">
        <f>SUMIFS(BASE_ANALÍTICA!$J:$J,BASE_ANALÍTICA!$P:$P,"vincenda",BASE_ANALÍTICA!$N:$N,JS$1,BASE_ANALÍTICA!$A:$A,$C2)</f>
        <v>0</v>
      </c>
      <c r="JT2" s="207">
        <f>SUMIFS(BASE_ANALÍTICA!$J:$J,BASE_ANALÍTICA!$P:$P,"vincenda",BASE_ANALÍTICA!$N:$N,JT$1,BASE_ANALÍTICA!$A:$A,$C2)</f>
        <v>0</v>
      </c>
      <c r="JU2" s="207">
        <f>SUMIFS(BASE_ANALÍTICA!$J:$J,BASE_ANALÍTICA!$P:$P,"vincenda",BASE_ANALÍTICA!$N:$N,JU$1,BASE_ANALÍTICA!$A:$A,$C2)</f>
        <v>0</v>
      </c>
      <c r="JV2" s="207">
        <f>SUMIFS(BASE_ANALÍTICA!$J:$J,BASE_ANALÍTICA!$P:$P,"vincenda",BASE_ANALÍTICA!$N:$N,JV$1,BASE_ANALÍTICA!$A:$A,$C2)</f>
        <v>0</v>
      </c>
      <c r="JW2" s="207">
        <f>SUMIFS(BASE_ANALÍTICA!$J:$J,BASE_ANALÍTICA!$P:$P,"vincenda",BASE_ANALÍTICA!$N:$N,JW$1,BASE_ANALÍTICA!$A:$A,$C2)</f>
        <v>0</v>
      </c>
      <c r="JX2" s="207">
        <f>SUMIFS(BASE_ANALÍTICA!$J:$J,BASE_ANALÍTICA!$P:$P,"vincenda",BASE_ANALÍTICA!$N:$N,JX$1,BASE_ANALÍTICA!$A:$A,$C2)</f>
        <v>0</v>
      </c>
      <c r="JY2" s="207">
        <f>SUMIFS(BASE_ANALÍTICA!$J:$J,BASE_ANALÍTICA!$P:$P,"vincenda",BASE_ANALÍTICA!$N:$N,JY$1,BASE_ANALÍTICA!$A:$A,$C2)</f>
        <v>0</v>
      </c>
      <c r="JZ2" s="207">
        <f>SUMIFS(BASE_ANALÍTICA!$J:$J,BASE_ANALÍTICA!$P:$P,"vincenda",BASE_ANALÍTICA!$N:$N,JZ$1,BASE_ANALÍTICA!$A:$A,$C2)</f>
        <v>0</v>
      </c>
      <c r="KA2" s="207">
        <f>SUMIFS(BASE_ANALÍTICA!$J:$J,BASE_ANALÍTICA!$P:$P,"vincenda",BASE_ANALÍTICA!$N:$N,KA$1,BASE_ANALÍTICA!$A:$A,$C2)</f>
        <v>0</v>
      </c>
      <c r="KB2" s="207">
        <f>SUMIFS(BASE_ANALÍTICA!$J:$J,BASE_ANALÍTICA!$P:$P,"vincenda",BASE_ANALÍTICA!$N:$N,KB$1,BASE_ANALÍTICA!$A:$A,$C2)</f>
        <v>0</v>
      </c>
      <c r="KC2" s="207">
        <f>SUMIFS(BASE_ANALÍTICA!$J:$J,BASE_ANALÍTICA!$P:$P,"vincenda",BASE_ANALÍTICA!$N:$N,KC$1,BASE_ANALÍTICA!$A:$A,$C2)</f>
        <v>0</v>
      </c>
      <c r="KD2" s="207">
        <f>SUMIFS(BASE_ANALÍTICA!$J:$J,BASE_ANALÍTICA!$P:$P,"vincenda",BASE_ANALÍTICA!$N:$N,KD$1,BASE_ANALÍTICA!$A:$A,$C2)</f>
        <v>0</v>
      </c>
      <c r="KE2" s="207">
        <f>SUMIFS(BASE_ANALÍTICA!$J:$J,BASE_ANALÍTICA!$P:$P,"vincenda",BASE_ANALÍTICA!$N:$N,KE$1,BASE_ANALÍTICA!$A:$A,$C2)</f>
        <v>0</v>
      </c>
      <c r="KF2" s="207">
        <f>SUMIFS(BASE_ANALÍTICA!$J:$J,BASE_ANALÍTICA!$P:$P,"vincenda",BASE_ANALÍTICA!$N:$N,KF$1,BASE_ANALÍTICA!$A:$A,$C2)</f>
        <v>0</v>
      </c>
      <c r="KG2" s="207">
        <f>SUMIFS(BASE_ANALÍTICA!$J:$J,BASE_ANALÍTICA!$P:$P,"vincenda",BASE_ANALÍTICA!$N:$N,KG$1,BASE_ANALÍTICA!$A:$A,$C2)</f>
        <v>0</v>
      </c>
      <c r="KH2" s="207">
        <f>SUMIFS(BASE_ANALÍTICA!$J:$J,BASE_ANALÍTICA!$P:$P,"vincenda",BASE_ANALÍTICA!$N:$N,KH$1,BASE_ANALÍTICA!$A:$A,$C2)</f>
        <v>0</v>
      </c>
      <c r="KI2" s="207">
        <f>SUMIFS(BASE_ANALÍTICA!$J:$J,BASE_ANALÍTICA!$P:$P,"vincenda",BASE_ANALÍTICA!$N:$N,KI$1,BASE_ANALÍTICA!$A:$A,$C2)</f>
        <v>0</v>
      </c>
      <c r="KJ2" s="207">
        <f>SUMIFS(BASE_ANALÍTICA!$J:$J,BASE_ANALÍTICA!$P:$P,"vincenda",BASE_ANALÍTICA!$N:$N,KJ$1,BASE_ANALÍTICA!$A:$A,$C2)</f>
        <v>0</v>
      </c>
      <c r="KK2" s="207">
        <f>SUMIFS(BASE_ANALÍTICA!$J:$J,BASE_ANALÍTICA!$P:$P,"vincenda",BASE_ANALÍTICA!$N:$N,KK$1,BASE_ANALÍTICA!$A:$A,$C2)</f>
        <v>0</v>
      </c>
      <c r="KL2" s="207">
        <f>SUMIFS(BASE_ANALÍTICA!$J:$J,BASE_ANALÍTICA!$P:$P,"vincenda",BASE_ANALÍTICA!$N:$N,KL$1,BASE_ANALÍTICA!$A:$A,$C2)</f>
        <v>0</v>
      </c>
      <c r="KM2" s="207">
        <f>SUMIFS(BASE_ANALÍTICA!$J:$J,BASE_ANALÍTICA!$P:$P,"vincenda",BASE_ANALÍTICA!$N:$N,KM$1,BASE_ANALÍTICA!$A:$A,$C2)</f>
        <v>0</v>
      </c>
      <c r="KN2" s="207">
        <f>SUMIFS(BASE_ANALÍTICA!$J:$J,BASE_ANALÍTICA!$P:$P,"vincenda",BASE_ANALÍTICA!$N:$N,KN$1,BASE_ANALÍTICA!$A:$A,$C2)</f>
        <v>0</v>
      </c>
      <c r="KO2" s="207">
        <f>SUMIFS(BASE_ANALÍTICA!$J:$J,BASE_ANALÍTICA!$P:$P,"vincenda",BASE_ANALÍTICA!$N:$N,KO$1,BASE_ANALÍTICA!$A:$A,$C2)</f>
        <v>0</v>
      </c>
      <c r="KP2" s="207">
        <f>SUMIFS(BASE_ANALÍTICA!$J:$J,BASE_ANALÍTICA!$P:$P,"vincenda",BASE_ANALÍTICA!$N:$N,KP$1,BASE_ANALÍTICA!$A:$A,$C2)</f>
        <v>0</v>
      </c>
      <c r="KQ2" s="207">
        <f>SUMIFS(BASE_ANALÍTICA!$J:$J,BASE_ANALÍTICA!$P:$P,"vincenda",BASE_ANALÍTICA!$N:$N,KQ$1,BASE_ANALÍTICA!$A:$A,$C2)</f>
        <v>0</v>
      </c>
      <c r="KR2" s="207">
        <f>SUMIFS(BASE_ANALÍTICA!$J:$J,BASE_ANALÍTICA!$P:$P,"vincenda",BASE_ANALÍTICA!$N:$N,KR$1,BASE_ANALÍTICA!$A:$A,$C2)</f>
        <v>0</v>
      </c>
      <c r="KS2" s="207">
        <f>SUMIFS(BASE_ANALÍTICA!$J:$J,BASE_ANALÍTICA!$P:$P,"vincenda",BASE_ANALÍTICA!$N:$N,KS$1,BASE_ANALÍTICA!$A:$A,$C2)</f>
        <v>0</v>
      </c>
      <c r="KT2" s="207">
        <f>SUMIFS(BASE_ANALÍTICA!$J:$J,BASE_ANALÍTICA!$P:$P,"vincenda",BASE_ANALÍTICA!$N:$N,KT$1,BASE_ANALÍTICA!$A:$A,$C2)</f>
        <v>0</v>
      </c>
      <c r="KU2" s="207">
        <f>SUMIFS(BASE_ANALÍTICA!$J:$J,BASE_ANALÍTICA!$P:$P,"vincenda",BASE_ANALÍTICA!$N:$N,KU$1,BASE_ANALÍTICA!$A:$A,$C2)</f>
        <v>0</v>
      </c>
      <c r="KV2" s="207">
        <f>SUMIFS(BASE_ANALÍTICA!$J:$J,BASE_ANALÍTICA!$P:$P,"vincenda",BASE_ANALÍTICA!$N:$N,KV$1,BASE_ANALÍTICA!$A:$A,$C2)</f>
        <v>0</v>
      </c>
      <c r="KW2" s="207">
        <f>SUMIFS(BASE_ANALÍTICA!$J:$J,BASE_ANALÍTICA!$P:$P,"vincenda",BASE_ANALÍTICA!$N:$N,KW$1,BASE_ANALÍTICA!$A:$A,$C2)</f>
        <v>0</v>
      </c>
      <c r="KX2" s="207">
        <f>SUMIFS(BASE_ANALÍTICA!$J:$J,BASE_ANALÍTICA!$P:$P,"vincenda",BASE_ANALÍTICA!$N:$N,KX$1,BASE_ANALÍTICA!$A:$A,$C2)</f>
        <v>0</v>
      </c>
      <c r="KY2" s="207">
        <f>SUMIFS(BASE_ANALÍTICA!$J:$J,BASE_ANALÍTICA!$P:$P,"vincenda",BASE_ANALÍTICA!$N:$N,KY$1,BASE_ANALÍTICA!$A:$A,$C2)</f>
        <v>0</v>
      </c>
      <c r="KZ2" s="207">
        <f>SUMIFS(BASE_ANALÍTICA!$J:$J,BASE_ANALÍTICA!$P:$P,"vincenda",BASE_ANALÍTICA!$N:$N,KZ$1,BASE_ANALÍTICA!$A:$A,$C2)</f>
        <v>0</v>
      </c>
      <c r="LA2" s="207">
        <f>SUMIFS(BASE_ANALÍTICA!$J:$J,BASE_ANALÍTICA!$P:$P,"vincenda",BASE_ANALÍTICA!$N:$N,LA$1,BASE_ANALÍTICA!$A:$A,$C2)</f>
        <v>0</v>
      </c>
      <c r="LB2" s="207">
        <f>SUMIFS(BASE_ANALÍTICA!$J:$J,BASE_ANALÍTICA!$P:$P,"vincenda",BASE_ANALÍTICA!$N:$N,LB$1,BASE_ANALÍTICA!$A:$A,$C2)</f>
        <v>0</v>
      </c>
      <c r="LC2" s="207">
        <f>SUMIFS(BASE_ANALÍTICA!$J:$J,BASE_ANALÍTICA!$P:$P,"vincenda",BASE_ANALÍTICA!$N:$N,LC$1,BASE_ANALÍTICA!$A:$A,$C2)</f>
        <v>0</v>
      </c>
      <c r="LD2" s="207">
        <f>SUMIFS(BASE_ANALÍTICA!$J:$J,BASE_ANALÍTICA!$P:$P,"vincenda",BASE_ANALÍTICA!$N:$N,LD$1,BASE_ANALÍTICA!$A:$A,$C2)</f>
        <v>0</v>
      </c>
      <c r="LE2" s="207">
        <f>SUMIFS(BASE_ANALÍTICA!$J:$J,BASE_ANALÍTICA!$P:$P,"vincenda",BASE_ANALÍTICA!$N:$N,LE$1,BASE_ANALÍTICA!$A:$A,$C2)</f>
        <v>0</v>
      </c>
      <c r="LF2" s="207">
        <f>SUMIFS(BASE_ANALÍTICA!$J:$J,BASE_ANALÍTICA!$P:$P,"vincenda",BASE_ANALÍTICA!$N:$N,LF$1,BASE_ANALÍTICA!$A:$A,$C2)</f>
        <v>0</v>
      </c>
      <c r="LG2" s="135">
        <f>SUMIFS(BASE_ANALÍTICA!$J:$J,BASE_ANALÍTICA!$P:$P,"vincenda",BASE_ANALÍTICA!$N:$N,LG$1,BASE_ANALÍTICA!$A:$A,$C2)</f>
        <v>0</v>
      </c>
      <c r="LH2" s="135">
        <f>SUMIFS(BASE_ANALÍTICA!$J:$J,BASE_ANALÍTICA!$P:$P,"vincenda",BASE_ANALÍTICA!$N:$N,LH$1,BASE_ANALÍTICA!$A:$A,$C2)</f>
        <v>0</v>
      </c>
      <c r="LI2" s="135">
        <f>SUMIFS(BASE_ANALÍTICA!$J:$J,BASE_ANALÍTICA!$P:$P,"vincenda",BASE_ANALÍTICA!$N:$N,LI$1,BASE_ANALÍTICA!$A:$A,$C2)</f>
        <v>0</v>
      </c>
      <c r="LJ2" s="135">
        <f>SUMIFS(BASE_ANALÍTICA!$J:$J,BASE_ANALÍTICA!$P:$P,"vincenda",BASE_ANALÍTICA!$N:$N,LJ$1,BASE_ANALÍTICA!$A:$A,$C2)</f>
        <v>0</v>
      </c>
      <c r="LK2" s="135">
        <f>SUMIFS(BASE_ANALÍTICA!$J:$J,BASE_ANALÍTICA!$P:$P,"vincenda",BASE_ANALÍTICA!$N:$N,LK$1,BASE_ANALÍTICA!$A:$A,$C2)</f>
        <v>0</v>
      </c>
      <c r="LL2" s="135">
        <f>SUMIFS(BASE_ANALÍTICA!$J:$J,BASE_ANALÍTICA!$P:$P,"vincenda",BASE_ANALÍTICA!$N:$N,LL$1,BASE_ANALÍTICA!$A:$A,$C2)</f>
        <v>0</v>
      </c>
      <c r="LM2" s="135">
        <f>SUMIFS(BASE_ANALÍTICA!$J:$J,BASE_ANALÍTICA!$P:$P,"vincenda",BASE_ANALÍTICA!$N:$N,LM$1,BASE_ANALÍTICA!$A:$A,$C2)</f>
        <v>0</v>
      </c>
      <c r="LN2" s="135">
        <f>SUMIFS(BASE_ANALÍTICA!$J:$J,BASE_ANALÍTICA!$P:$P,"vincenda",BASE_ANALÍTICA!$N:$N,LN$1,BASE_ANALÍTICA!$A:$A,$C2)</f>
        <v>0</v>
      </c>
      <c r="LO2" s="135">
        <f>SUMIFS(BASE_ANALÍTICA!$J:$J,BASE_ANALÍTICA!$P:$P,"vincenda",BASE_ANALÍTICA!$N:$N,LO$1,BASE_ANALÍTICA!$A:$A,$C2)</f>
        <v>0</v>
      </c>
      <c r="LP2" s="135">
        <f>SUMIFS(BASE_ANALÍTICA!$J:$J,BASE_ANALÍTICA!$P:$P,"vincenda",BASE_ANALÍTICA!$N:$N,LP$1,BASE_ANALÍTICA!$A:$A,$C2)</f>
        <v>0</v>
      </c>
      <c r="LQ2" s="135">
        <f>SUMIFS(BASE_ANALÍTICA!$J:$J,BASE_ANALÍTICA!$P:$P,"vincenda",BASE_ANALÍTICA!$N:$N,LQ$1,BASE_ANALÍTICA!$A:$A,$C2)</f>
        <v>0</v>
      </c>
      <c r="LR2" s="135">
        <f>SUMIFS(BASE_ANALÍTICA!$J:$J,BASE_ANALÍTICA!$P:$P,"vincenda",BASE_ANALÍTICA!$N:$N,LR$1,BASE_ANALÍTICA!$A:$A,$C2)</f>
        <v>0</v>
      </c>
      <c r="LS2" s="135">
        <f>SUMIFS(BASE_ANALÍTICA!$J:$J,BASE_ANALÍTICA!$P:$P,"vincenda",BASE_ANALÍTICA!$N:$N,LS$1,BASE_ANALÍTICA!$A:$A,$C2)</f>
        <v>0</v>
      </c>
      <c r="LT2" s="135">
        <f>SUMIFS(BASE_ANALÍTICA!$J:$J,BASE_ANALÍTICA!$P:$P,"vincenda",BASE_ANALÍTICA!$N:$N,LT$1,BASE_ANALÍTICA!$A:$A,$C2)</f>
        <v>0</v>
      </c>
      <c r="LU2" s="135">
        <f>SUMIFS(BASE_ANALÍTICA!$J:$J,BASE_ANALÍTICA!$P:$P,"vincenda",BASE_ANALÍTICA!$N:$N,LU$1,BASE_ANALÍTICA!$A:$A,$C2)</f>
        <v>0</v>
      </c>
      <c r="LV2" s="135">
        <f>SUMIFS(BASE_ANALÍTICA!$J:$J,BASE_ANALÍTICA!$P:$P,"vincenda",BASE_ANALÍTICA!$N:$N,LV$1,BASE_ANALÍTICA!$A:$A,$C2)</f>
        <v>0</v>
      </c>
      <c r="LW2" s="135">
        <f>SUMIFS(BASE_ANALÍTICA!$J:$J,BASE_ANALÍTICA!$P:$P,"vincenda",BASE_ANALÍTICA!$N:$N,LW$1,BASE_ANALÍTICA!$A:$A,$C2)</f>
        <v>0</v>
      </c>
      <c r="LX2" s="135">
        <f>SUMIFS(BASE_ANALÍTICA!$J:$J,BASE_ANALÍTICA!$P:$P,"vincenda",BASE_ANALÍTICA!$N:$N,LX$1,BASE_ANALÍTICA!$A:$A,$C2)</f>
        <v>0</v>
      </c>
      <c r="LY2" s="135">
        <f>SUMIFS(BASE_ANALÍTICA!$J:$J,BASE_ANALÍTICA!$P:$P,"vincenda",BASE_ANALÍTICA!$N:$N,LY$1,BASE_ANALÍTICA!$A:$A,$C2)</f>
        <v>0</v>
      </c>
      <c r="LZ2" s="135">
        <f>SUMIFS(BASE_ANALÍTICA!$J:$J,BASE_ANALÍTICA!$P:$P,"vincenda",BASE_ANALÍTICA!$N:$N,LZ$1,BASE_ANALÍTICA!$A:$A,$C2)</f>
        <v>0</v>
      </c>
      <c r="MA2" s="135">
        <f>SUMIFS(BASE_ANALÍTICA!$J:$J,BASE_ANALÍTICA!$P:$P,"vincenda",BASE_ANALÍTICA!$N:$N,MA$1,BASE_ANALÍTICA!$A:$A,$C2)</f>
        <v>0</v>
      </c>
      <c r="MB2" s="135">
        <f>SUMIFS(BASE_ANALÍTICA!$J:$J,BASE_ANALÍTICA!$P:$P,"vincenda",BASE_ANALÍTICA!$N:$N,MB$1,BASE_ANALÍTICA!$A:$A,$C2)</f>
        <v>0</v>
      </c>
      <c r="MC2" s="135">
        <f>SUMIFS(BASE_ANALÍTICA!$J:$J,BASE_ANALÍTICA!$P:$P,"vincenda",BASE_ANALÍTICA!$N:$N,MC$1,BASE_ANALÍTICA!$A:$A,$C2)</f>
        <v>0</v>
      </c>
      <c r="MD2" s="135">
        <f>SUMIFS(BASE_ANALÍTICA!$J:$J,BASE_ANALÍTICA!$P:$P,"vincenda",BASE_ANALÍTICA!$N:$N,MD$1,BASE_ANALÍTICA!$A:$A,$C2)</f>
        <v>0</v>
      </c>
      <c r="ME2" s="135">
        <f>SUMIFS(BASE_ANALÍTICA!$J:$J,BASE_ANALÍTICA!$P:$P,"vincenda",BASE_ANALÍTICA!$N:$N,ME$1,BASE_ANALÍTICA!$A:$A,$C2)</f>
        <v>0</v>
      </c>
      <c r="MF2" s="135">
        <f>SUMIFS(BASE_ANALÍTICA!$J:$J,BASE_ANALÍTICA!$P:$P,"vincenda",BASE_ANALÍTICA!$N:$N,MF$1,BASE_ANALÍTICA!$A:$A,$C2)</f>
        <v>0</v>
      </c>
      <c r="MG2" s="135">
        <f>SUMIFS(BASE_ANALÍTICA!$J:$J,BASE_ANALÍTICA!$P:$P,"vincenda",BASE_ANALÍTICA!$N:$N,MG$1,BASE_ANALÍTICA!$A:$A,$C2)</f>
        <v>0</v>
      </c>
      <c r="MH2" s="135">
        <f>SUMIFS(BASE_ANALÍTICA!$J:$J,BASE_ANALÍTICA!$P:$P,"vincenda",BASE_ANALÍTICA!$N:$N,MH$1,BASE_ANALÍTICA!$A:$A,$C2)</f>
        <v>0</v>
      </c>
      <c r="MI2" s="135">
        <f>SUMIFS(BASE_ANALÍTICA!$J:$J,BASE_ANALÍTICA!$P:$P,"vincenda",BASE_ANALÍTICA!$N:$N,MI$1,BASE_ANALÍTICA!$A:$A,$C2)</f>
        <v>0</v>
      </c>
      <c r="MJ2" s="135">
        <f>SUMIFS(BASE_ANALÍTICA!$J:$J,BASE_ANALÍTICA!$P:$P,"vincenda",BASE_ANALÍTICA!$N:$N,MJ$1,BASE_ANALÍTICA!$A:$A,$C2)</f>
        <v>0</v>
      </c>
      <c r="MK2" s="135">
        <f>SUMIFS(BASE_ANALÍTICA!$J:$J,BASE_ANALÍTICA!$P:$P,"vincenda",BASE_ANALÍTICA!$N:$N,MK$1,BASE_ANALÍTICA!$A:$A,$C2)</f>
        <v>0</v>
      </c>
      <c r="ML2" s="135">
        <f>SUMIFS(BASE_ANALÍTICA!$J:$J,BASE_ANALÍTICA!$P:$P,"vincenda",BASE_ANALÍTICA!$N:$N,ML$1,BASE_ANALÍTICA!$A:$A,$C2)</f>
        <v>0</v>
      </c>
      <c r="MM2" s="135">
        <f>SUMIFS(BASE_ANALÍTICA!$J:$J,BASE_ANALÍTICA!$P:$P,"vincenda",BASE_ANALÍTICA!$N:$N,MM$1,BASE_ANALÍTICA!$A:$A,$C2)</f>
        <v>0</v>
      </c>
      <c r="MN2" s="135">
        <f>SUMIFS(BASE_ANALÍTICA!$J:$J,BASE_ANALÍTICA!$P:$P,"vincenda",BASE_ANALÍTICA!$N:$N,MN$1,BASE_ANALÍTICA!$A:$A,$C2)</f>
        <v>0</v>
      </c>
      <c r="MO2" s="135">
        <f>SUMIFS(BASE_ANALÍTICA!$J:$J,BASE_ANALÍTICA!$P:$P,"vincenda",BASE_ANALÍTICA!$N:$N,MO$1,BASE_ANALÍTICA!$A:$A,$C2)</f>
        <v>0</v>
      </c>
      <c r="MP2" s="135">
        <f>SUMIFS(BASE_ANALÍTICA!$J:$J,BASE_ANALÍTICA!$P:$P,"vincenda",BASE_ANALÍTICA!$N:$N,MP$1,BASE_ANALÍTICA!$A:$A,$C2)</f>
        <v>0</v>
      </c>
      <c r="MQ2" s="135">
        <f>SUMIFS(BASE_ANALÍTICA!$J:$J,BASE_ANALÍTICA!$P:$P,"vincenda",BASE_ANALÍTICA!$N:$N,MQ$1,BASE_ANALÍTICA!$A:$A,$C2)</f>
        <v>0</v>
      </c>
      <c r="MR2" s="135">
        <f>SUMIFS(BASE_ANALÍTICA!$J:$J,BASE_ANALÍTICA!$P:$P,"vincenda",BASE_ANALÍTICA!$N:$N,MR$1,BASE_ANALÍTICA!$A:$A,$C2)</f>
        <v>0</v>
      </c>
      <c r="MS2" s="135">
        <f>SUMIFS(BASE_ANALÍTICA!$J:$J,BASE_ANALÍTICA!$P:$P,"vincenda",BASE_ANALÍTICA!$N:$N,MS$1,BASE_ANALÍTICA!$A:$A,$C2)</f>
        <v>0</v>
      </c>
      <c r="MT2" s="135">
        <f>SUMIFS(BASE_ANALÍTICA!$J:$J,BASE_ANALÍTICA!$P:$P,"vincenda",BASE_ANALÍTICA!$N:$N,MT$1,BASE_ANALÍTICA!$A:$A,$C2)</f>
        <v>0</v>
      </c>
      <c r="MU2" s="135">
        <f>SUMIFS(BASE_ANALÍTICA!$J:$J,BASE_ANALÍTICA!$P:$P,"vincenda",BASE_ANALÍTICA!$N:$N,MU$1,BASE_ANALÍTICA!$A:$A,$C2)</f>
        <v>0</v>
      </c>
      <c r="MV2" s="135">
        <f>SUMIFS(BASE_ANALÍTICA!$J:$J,BASE_ANALÍTICA!$P:$P,"vincenda",BASE_ANALÍTICA!$N:$N,MV$1,BASE_ANALÍTICA!$A:$A,$C2)</f>
        <v>0</v>
      </c>
      <c r="MW2" s="135">
        <f>SUMIFS(BASE_ANALÍTICA!$J:$J,BASE_ANALÍTICA!$P:$P,"vincenda",BASE_ANALÍTICA!$N:$N,MW$1,BASE_ANALÍTICA!$A:$A,$C2)</f>
        <v>0</v>
      </c>
      <c r="MX2" s="135">
        <f>SUMIFS(BASE_ANALÍTICA!$J:$J,BASE_ANALÍTICA!$P:$P,"vincenda",BASE_ANALÍTICA!$N:$N,MX$1,BASE_ANALÍTICA!$A:$A,$C2)</f>
        <v>0</v>
      </c>
      <c r="MY2" s="135">
        <f>SUMIFS(BASE_ANALÍTICA!$J:$J,BASE_ANALÍTICA!$P:$P,"vincenda",BASE_ANALÍTICA!$N:$N,MY$1,BASE_ANALÍTICA!$A:$A,$C2)</f>
        <v>0</v>
      </c>
      <c r="MZ2" s="135">
        <f>SUMIFS(BASE_ANALÍTICA!$J:$J,BASE_ANALÍTICA!$P:$P,"vincenda",BASE_ANALÍTICA!$N:$N,MZ$1,BASE_ANALÍTICA!$A:$A,$C2)</f>
        <v>0</v>
      </c>
      <c r="NA2" s="135">
        <f>SUMIFS(BASE_ANALÍTICA!$J:$J,BASE_ANALÍTICA!$P:$P,"vincenda",BASE_ANALÍTICA!$N:$N,NA$1,BASE_ANALÍTICA!$A:$A,$C2)</f>
        <v>0</v>
      </c>
      <c r="NB2" s="135">
        <f>SUMIFS(BASE_ANALÍTICA!$J:$J,BASE_ANALÍTICA!$P:$P,"vincenda",BASE_ANALÍTICA!$N:$N,NB$1,BASE_ANALÍTICA!$A:$A,$C2)</f>
        <v>0</v>
      </c>
      <c r="NC2" s="135">
        <f>SUMIFS(BASE_ANALÍTICA!$J:$J,BASE_ANALÍTICA!$P:$P,"vincenda",BASE_ANALÍTICA!$N:$N,NC$1,BASE_ANALÍTICA!$A:$A,$C2)</f>
        <v>0</v>
      </c>
      <c r="ND2" s="135">
        <f>SUMIFS(BASE_ANALÍTICA!$J:$J,BASE_ANALÍTICA!$P:$P,"vincenda",BASE_ANALÍTICA!$N:$N,ND$1,BASE_ANALÍTICA!$A:$A,$C2)</f>
        <v>0</v>
      </c>
      <c r="NE2" s="135">
        <f>SUMIFS(BASE_ANALÍTICA!$J:$J,BASE_ANALÍTICA!$P:$P,"vincenda",BASE_ANALÍTICA!$N:$N,NE$1,BASE_ANALÍTICA!$A:$A,$C2)</f>
        <v>0</v>
      </c>
      <c r="NF2" s="135">
        <f>SUMIFS(BASE_ANALÍTICA!$J:$J,BASE_ANALÍTICA!$P:$P,"vincenda",BASE_ANALÍTICA!$N:$N,NF$1,BASE_ANALÍTICA!$A:$A,$C2)</f>
        <v>0</v>
      </c>
      <c r="NG2" s="135">
        <f>SUMIFS(BASE_ANALÍTICA!$J:$J,BASE_ANALÍTICA!$P:$P,"vincenda",BASE_ANALÍTICA!$N:$N,NG$1,BASE_ANALÍTICA!$A:$A,$C2)</f>
        <v>0</v>
      </c>
      <c r="NH2" s="135">
        <f>SUMIFS(BASE_ANALÍTICA!$J:$J,BASE_ANALÍTICA!$P:$P,"vincenda",BASE_ANALÍTICA!$N:$N,NH$1,BASE_ANALÍTICA!$A:$A,$C2)</f>
        <v>0</v>
      </c>
      <c r="NI2" s="135">
        <f>SUMIFS(BASE_ANALÍTICA!$J:$J,BASE_ANALÍTICA!$P:$P,"vincenda",BASE_ANALÍTICA!$N:$N,NI$1,BASE_ANALÍTICA!$A:$A,$C2)</f>
        <v>0</v>
      </c>
      <c r="NJ2" s="135">
        <f>SUMIFS(BASE_ANALÍTICA!$J:$J,BASE_ANALÍTICA!$P:$P,"vincenda",BASE_ANALÍTICA!$N:$N,NJ$1,BASE_ANALÍTICA!$A:$A,$C2)</f>
        <v>0</v>
      </c>
      <c r="NK2" s="135">
        <f>SUMIFS(BASE_ANALÍTICA!$J:$J,BASE_ANALÍTICA!$P:$P,"vincenda",BASE_ANALÍTICA!$N:$N,NK$1,BASE_ANALÍTICA!$A:$A,$C2)</f>
        <v>0</v>
      </c>
      <c r="NL2" s="135">
        <f>SUMIFS(BASE_ANALÍTICA!$J:$J,BASE_ANALÍTICA!$P:$P,"vincenda",BASE_ANALÍTICA!$N:$N,NL$1,BASE_ANALÍTICA!$A:$A,$C2)</f>
        <v>0</v>
      </c>
      <c r="NM2" s="135">
        <f>SUMIFS(BASE_ANALÍTICA!$J:$J,BASE_ANALÍTICA!$P:$P,"vincenda",BASE_ANALÍTICA!$N:$N,NM$1,BASE_ANALÍTICA!$A:$A,$C2)</f>
        <v>0</v>
      </c>
      <c r="NN2" s="135">
        <f>SUMIFS(BASE_ANALÍTICA!$J:$J,BASE_ANALÍTICA!$P:$P,"vincenda",BASE_ANALÍTICA!$N:$N,NN$1,BASE_ANALÍTICA!$A:$A,$C2)</f>
        <v>0</v>
      </c>
      <c r="NO2" s="135">
        <f>SUMIFS(BASE_ANALÍTICA!$J:$J,BASE_ANALÍTICA!$P:$P,"vincenda",BASE_ANALÍTICA!$N:$N,NO$1,BASE_ANALÍTICA!$A:$A,$C2)</f>
        <v>0</v>
      </c>
      <c r="NP2" s="135">
        <f>SUMIFS(BASE_ANALÍTICA!$J:$J,BASE_ANALÍTICA!$P:$P,"vincenda",BASE_ANALÍTICA!$N:$N,NP$1,BASE_ANALÍTICA!$A:$A,$C2)</f>
        <v>0</v>
      </c>
      <c r="NQ2" s="135">
        <f>SUMIFS(BASE_ANALÍTICA!$J:$J,BASE_ANALÍTICA!$P:$P,"vincenda",BASE_ANALÍTICA!$N:$N,NQ$1,BASE_ANALÍTICA!$A:$A,$C2)</f>
        <v>0</v>
      </c>
      <c r="NR2" s="135">
        <f>SUMIFS(BASE_ANALÍTICA!$J:$J,BASE_ANALÍTICA!$P:$P,"vincenda",BASE_ANALÍTICA!$N:$N,NR$1,BASE_ANALÍTICA!$A:$A,$C2)</f>
        <v>0</v>
      </c>
      <c r="NS2" s="135">
        <f>SUMIFS(BASE_ANALÍTICA!$J:$J,BASE_ANALÍTICA!$P:$P,"vincenda",BASE_ANALÍTICA!$N:$N,NS$1,BASE_ANALÍTICA!$A:$A,$C2)</f>
        <v>0</v>
      </c>
      <c r="NT2" s="135">
        <f>SUMIFS(BASE_ANALÍTICA!$J:$J,BASE_ANALÍTICA!$P:$P,"vincenda",BASE_ANALÍTICA!$N:$N,NT$1,BASE_ANALÍTICA!$A:$A,$C2)</f>
        <v>0</v>
      </c>
      <c r="NU2" s="135">
        <f>SUMIFS(BASE_ANALÍTICA!$J:$J,BASE_ANALÍTICA!$P:$P,"vincenda",BASE_ANALÍTICA!$N:$N,NU$1,BASE_ANALÍTICA!$A:$A,$C2)</f>
        <v>0</v>
      </c>
      <c r="NV2" s="135">
        <f>SUMIFS(BASE_ANALÍTICA!$J:$J,BASE_ANALÍTICA!$P:$P,"vincenda",BASE_ANALÍTICA!$N:$N,NV$1,BASE_ANALÍTICA!$A:$A,$C2)</f>
        <v>0</v>
      </c>
      <c r="NW2" s="135">
        <f>SUMIFS(BASE_ANALÍTICA!$J:$J,BASE_ANALÍTICA!$P:$P,"vincenda",BASE_ANALÍTICA!$N:$N,NW$1,BASE_ANALÍTICA!$A:$A,$C2)</f>
        <v>0</v>
      </c>
      <c r="NX2" s="135">
        <f>SUMIFS(BASE_ANALÍTICA!$J:$J,BASE_ANALÍTICA!$P:$P,"vincenda",BASE_ANALÍTICA!$N:$N,NX$1,BASE_ANALÍTICA!$A:$A,$C2)</f>
        <v>0</v>
      </c>
      <c r="NY2" s="135">
        <f>SUMIFS(BASE_ANALÍTICA!$J:$J,BASE_ANALÍTICA!$P:$P,"vincenda",BASE_ANALÍTICA!$N:$N,NY$1,BASE_ANALÍTICA!$A:$A,$C2)</f>
        <v>0</v>
      </c>
      <c r="NZ2" s="135">
        <f>SUMIFS(BASE_ANALÍTICA!$J:$J,BASE_ANALÍTICA!$P:$P,"vincenda",BASE_ANALÍTICA!$N:$N,NZ$1,BASE_ANALÍTICA!$A:$A,$C2)</f>
        <v>0</v>
      </c>
      <c r="OA2" s="135">
        <f>SUMIFS(BASE_ANALÍTICA!$J:$J,BASE_ANALÍTICA!$P:$P,"vincenda",BASE_ANALÍTICA!$N:$N,OA$1,BASE_ANALÍTICA!$A:$A,$C2)</f>
        <v>0</v>
      </c>
      <c r="OB2" s="135">
        <f>SUMIFS(BASE_ANALÍTICA!$J:$J,BASE_ANALÍTICA!$P:$P,"vincenda",BASE_ANALÍTICA!$N:$N,OB$1,BASE_ANALÍTICA!$A:$A,$C2)</f>
        <v>0</v>
      </c>
      <c r="OC2" s="135">
        <f>SUMIFS(BASE_ANALÍTICA!$J:$J,BASE_ANALÍTICA!$P:$P,"vincenda",BASE_ANALÍTICA!$N:$N,OC$1,BASE_ANALÍTICA!$A:$A,$C2)</f>
        <v>0</v>
      </c>
      <c r="OD2" s="135">
        <f>SUMIFS(BASE_ANALÍTICA!$J:$J,BASE_ANALÍTICA!$P:$P,"vincenda",BASE_ANALÍTICA!$N:$N,OD$1,BASE_ANALÍTICA!$A:$A,$C2)</f>
        <v>0</v>
      </c>
      <c r="OE2" s="135">
        <f>SUMIFS(BASE_ANALÍTICA!$J:$J,BASE_ANALÍTICA!$P:$P,"vincenda",BASE_ANALÍTICA!$N:$N,OE$1,BASE_ANALÍTICA!$A:$A,$C2)</f>
        <v>0</v>
      </c>
      <c r="OF2" s="135">
        <f>SUMIFS(BASE_ANALÍTICA!$J:$J,BASE_ANALÍTICA!$P:$P,"vincenda",BASE_ANALÍTICA!$N:$N,OF$1,BASE_ANALÍTICA!$A:$A,$C2)</f>
        <v>0</v>
      </c>
      <c r="OG2" s="135">
        <f>SUMIFS(BASE_ANALÍTICA!$J:$J,BASE_ANALÍTICA!$P:$P,"vincenda",BASE_ANALÍTICA!$N:$N,OG$1,BASE_ANALÍTICA!$A:$A,$C2)</f>
        <v>0</v>
      </c>
      <c r="OH2" s="135">
        <f>SUMIFS(BASE_ANALÍTICA!$J:$J,BASE_ANALÍTICA!$P:$P,"vincenda",BASE_ANALÍTICA!$N:$N,OH$1,BASE_ANALÍTICA!$A:$A,$C2)</f>
        <v>0</v>
      </c>
      <c r="OI2" s="135">
        <f>SUMIFS(BASE_ANALÍTICA!$J:$J,BASE_ANALÍTICA!$P:$P,"vincenda",BASE_ANALÍTICA!$N:$N,OI$1,BASE_ANALÍTICA!$A:$A,$C2)</f>
        <v>0</v>
      </c>
      <c r="OJ2" s="135">
        <f>SUMIFS(BASE_ANALÍTICA!$J:$J,BASE_ANALÍTICA!$P:$P,"vincenda",BASE_ANALÍTICA!$N:$N,OJ$1,BASE_ANALÍTICA!$A:$A,$C2)</f>
        <v>0</v>
      </c>
      <c r="OK2" s="135">
        <f>SUMIFS(BASE_ANALÍTICA!$J:$J,BASE_ANALÍTICA!$P:$P,"vincenda",BASE_ANALÍTICA!$N:$N,OK$1,BASE_ANALÍTICA!$A:$A,$C2)</f>
        <v>0</v>
      </c>
      <c r="OL2" s="135">
        <f>SUMIFS(BASE_ANALÍTICA!$J:$J,BASE_ANALÍTICA!$P:$P,"vincenda",BASE_ANALÍTICA!$N:$N,OL$1,BASE_ANALÍTICA!$A:$A,$C2)</f>
        <v>0</v>
      </c>
      <c r="OM2" s="135">
        <f>SUMIFS(BASE_ANALÍTICA!$J:$J,BASE_ANALÍTICA!$P:$P,"vincenda",BASE_ANALÍTICA!$N:$N,OM$1,BASE_ANALÍTICA!$A:$A,$C2)</f>
        <v>0</v>
      </c>
      <c r="ON2" s="135">
        <f>SUMIFS(BASE_ANALÍTICA!$J:$J,BASE_ANALÍTICA!$P:$P,"vincenda",BASE_ANALÍTICA!$N:$N,ON$1,BASE_ANALÍTICA!$A:$A,$C2)</f>
        <v>0</v>
      </c>
      <c r="OO2" s="135">
        <f>SUMIFS(BASE_ANALÍTICA!$J:$J,BASE_ANALÍTICA!$P:$P,"vincenda",BASE_ANALÍTICA!$N:$N,OO$1,BASE_ANALÍTICA!$A:$A,$C2)</f>
        <v>0</v>
      </c>
      <c r="OP2" s="135">
        <f>SUMIFS(BASE_ANALÍTICA!$J:$J,BASE_ANALÍTICA!$P:$P,"vincenda",BASE_ANALÍTICA!$N:$N,OP$1,BASE_ANALÍTICA!$A:$A,$C2)</f>
        <v>0</v>
      </c>
      <c r="OQ2" s="135">
        <f>SUMIFS(BASE_ANALÍTICA!$J:$J,BASE_ANALÍTICA!$P:$P,"vincenda",BASE_ANALÍTICA!$N:$N,OQ$1,BASE_ANALÍTICA!$A:$A,$C2)</f>
        <v>0</v>
      </c>
      <c r="OR2" s="135">
        <f>SUMIFS(BASE_ANALÍTICA!$J:$J,BASE_ANALÍTICA!$P:$P,"vincenda",BASE_ANALÍTICA!$N:$N,OR$1,BASE_ANALÍTICA!$A:$A,$C2)</f>
        <v>0</v>
      </c>
      <c r="OS2" s="135">
        <f>SUMIFS(BASE_ANALÍTICA!$J:$J,BASE_ANALÍTICA!$P:$P,"vincenda",BASE_ANALÍTICA!$N:$N,OS$1,BASE_ANALÍTICA!$A:$A,$C2)</f>
        <v>0</v>
      </c>
      <c r="OT2" s="135">
        <f>SUMIFS(BASE_ANALÍTICA!$J:$J,BASE_ANALÍTICA!$P:$P,"vincenda",BASE_ANALÍTICA!$N:$N,OT$1,BASE_ANALÍTICA!$A:$A,$C2)</f>
        <v>0</v>
      </c>
      <c r="OU2" s="135">
        <f>SUMIFS(BASE_ANALÍTICA!$J:$J,BASE_ANALÍTICA!$P:$P,"vincenda",BASE_ANALÍTICA!$N:$N,OU$1,BASE_ANALÍTICA!$A:$A,$C2)</f>
        <v>0</v>
      </c>
      <c r="OV2" s="135">
        <f>SUMIFS(BASE_ANALÍTICA!$J:$J,BASE_ANALÍTICA!$P:$P,"vincenda",BASE_ANALÍTICA!$N:$N,OV$1,BASE_ANALÍTICA!$A:$A,$C2)</f>
        <v>0</v>
      </c>
      <c r="OW2" s="135">
        <f>SUMIFS(BASE_ANALÍTICA!$J:$J,BASE_ANALÍTICA!$P:$P,"vincenda",BASE_ANALÍTICA!$N:$N,OW$1,BASE_ANALÍTICA!$A:$A,$C2)</f>
        <v>0</v>
      </c>
      <c r="OX2" s="135">
        <f>SUMIFS(BASE_ANALÍTICA!$J:$J,BASE_ANALÍTICA!$P:$P,"vincenda",BASE_ANALÍTICA!$N:$N,OX$1,BASE_ANALÍTICA!$A:$A,$C2)</f>
        <v>0</v>
      </c>
      <c r="OY2" s="135">
        <f>SUMIFS(BASE_ANALÍTICA!$J:$J,BASE_ANALÍTICA!$P:$P,"vincenda",BASE_ANALÍTICA!$N:$N,OY$1,BASE_ANALÍTICA!$A:$A,$C2)</f>
        <v>0</v>
      </c>
      <c r="OZ2" s="135">
        <f>SUMIFS(BASE_ANALÍTICA!$J:$J,BASE_ANALÍTICA!$P:$P,"vincenda",BASE_ANALÍTICA!$N:$N,OZ$1,BASE_ANALÍTICA!$A:$A,$C2)</f>
        <v>0</v>
      </c>
      <c r="PA2" s="135">
        <f>SUMIFS(BASE_ANALÍTICA!$J:$J,BASE_ANALÍTICA!$P:$P,"vincenda",BASE_ANALÍTICA!$N:$N,PA$1,BASE_ANALÍTICA!$A:$A,$C2)</f>
        <v>0</v>
      </c>
      <c r="PB2" s="135">
        <f>SUMIFS(BASE_ANALÍTICA!$J:$J,BASE_ANALÍTICA!$P:$P,"vincenda",BASE_ANALÍTICA!$N:$N,PB$1,BASE_ANALÍTICA!$A:$A,$C2)</f>
        <v>0</v>
      </c>
      <c r="PC2" s="135">
        <f>SUMIFS(BASE_ANALÍTICA!$J:$J,BASE_ANALÍTICA!$P:$P,"vincenda",BASE_ANALÍTICA!$N:$N,PC$1,BASE_ANALÍTICA!$A:$A,$C2)</f>
        <v>0</v>
      </c>
      <c r="PD2" s="135">
        <f>SUMIFS(BASE_ANALÍTICA!$J:$J,BASE_ANALÍTICA!$P:$P,"vincenda",BASE_ANALÍTICA!$N:$N,PD$1,BASE_ANALÍTICA!$A:$A,$C2)</f>
        <v>0</v>
      </c>
      <c r="PE2" s="135">
        <f>SUMIFS(BASE_ANALÍTICA!$J:$J,BASE_ANALÍTICA!$P:$P,"vincenda",BASE_ANALÍTICA!$N:$N,PE$1,BASE_ANALÍTICA!$A:$A,$C2)</f>
        <v>0</v>
      </c>
      <c r="PF2" s="135">
        <f>SUMIFS(BASE_ANALÍTICA!$J:$J,BASE_ANALÍTICA!$P:$P,"vincenda",BASE_ANALÍTICA!$N:$N,PF$1,BASE_ANALÍTICA!$A:$A,$C2)</f>
        <v>0</v>
      </c>
      <c r="PG2" s="135">
        <f>SUMIFS(BASE_ANALÍTICA!$J:$J,BASE_ANALÍTICA!$P:$P,"vincenda",BASE_ANALÍTICA!$N:$N,PG$1,BASE_ANALÍTICA!$A:$A,$C2)</f>
        <v>0</v>
      </c>
      <c r="PH2" s="135">
        <f>SUMIFS(BASE_ANALÍTICA!$J:$J,BASE_ANALÍTICA!$P:$P,"vincenda",BASE_ANALÍTICA!$N:$N,PH$1,BASE_ANALÍTICA!$A:$A,$C2)</f>
        <v>0</v>
      </c>
      <c r="PI2" s="135">
        <f>SUMIFS(BASE_ANALÍTICA!$J:$J,BASE_ANALÍTICA!$P:$P,"vincenda",BASE_ANALÍTICA!$N:$N,PI$1,BASE_ANALÍTICA!$A:$A,$C2)</f>
        <v>0</v>
      </c>
      <c r="PJ2" s="135">
        <f>SUMIFS(BASE_ANALÍTICA!$J:$J,BASE_ANALÍTICA!$P:$P,"vincenda",BASE_ANALÍTICA!$N:$N,PJ$1,BASE_ANALÍTICA!$A:$A,$C2)</f>
        <v>0</v>
      </c>
      <c r="PK2" s="135">
        <f>SUMIFS(BASE_ANALÍTICA!$J:$J,BASE_ANALÍTICA!$P:$P,"vincenda",BASE_ANALÍTICA!$N:$N,PK$1,BASE_ANALÍTICA!$A:$A,$C2)</f>
        <v>0</v>
      </c>
      <c r="PL2" s="135">
        <f>SUMIFS(BASE_ANALÍTICA!$J:$J,BASE_ANALÍTICA!$P:$P,"vincenda",BASE_ANALÍTICA!$N:$N,PL$1,BASE_ANALÍTICA!$A:$A,$C2)</f>
        <v>0</v>
      </c>
      <c r="PM2" s="135">
        <f>SUMIFS(BASE_ANALÍTICA!$J:$J,BASE_ANALÍTICA!$P:$P,"vincenda",BASE_ANALÍTICA!$N:$N,PM$1,BASE_ANALÍTICA!$A:$A,$C2)</f>
        <v>0</v>
      </c>
    </row>
    <row r="3" spans="1:431" s="167" customFormat="1" ht="14.25" customHeight="1" x14ac:dyDescent="0.3">
      <c r="A3" s="204"/>
      <c r="B3" s="33"/>
      <c r="D3" s="128"/>
      <c r="E3" s="2"/>
      <c r="F3" s="2"/>
      <c r="G3" s="2"/>
      <c r="H3" s="2"/>
      <c r="I3" s="2"/>
      <c r="J3" s="158"/>
      <c r="L3" s="206"/>
      <c r="M3" s="2"/>
      <c r="N3" s="129"/>
      <c r="O3" s="130"/>
      <c r="P3" s="129"/>
      <c r="Q3" s="129"/>
      <c r="R3" s="129"/>
      <c r="S3" s="129"/>
      <c r="T3" s="211"/>
      <c r="U3" s="26"/>
      <c r="V3" s="129"/>
      <c r="W3" s="131"/>
      <c r="X3" s="129"/>
      <c r="Y3" s="129"/>
      <c r="Z3" s="129"/>
      <c r="AA3" s="129"/>
      <c r="AB3" s="129"/>
      <c r="AC3" s="129"/>
      <c r="AF3" s="27"/>
      <c r="AG3" s="27"/>
      <c r="AH3" s="27"/>
      <c r="AI3" s="27"/>
      <c r="AJ3" s="28"/>
      <c r="AK3" s="29"/>
      <c r="AL3" s="29"/>
      <c r="AM3" s="28"/>
      <c r="AN3" s="28"/>
      <c r="AO3" s="30"/>
      <c r="AP3" s="30"/>
      <c r="AQ3" s="28"/>
      <c r="AR3" s="28"/>
      <c r="AS3" s="31"/>
      <c r="AT3" s="28"/>
      <c r="AU3" s="28"/>
      <c r="AV3" s="31"/>
      <c r="AW3" s="8"/>
      <c r="AX3" s="28"/>
      <c r="AY3" s="8"/>
      <c r="AZ3" s="8"/>
      <c r="BA3" s="8"/>
      <c r="BB3" s="8"/>
      <c r="BC3" s="8"/>
      <c r="BD3" s="8"/>
      <c r="BE3" s="8"/>
      <c r="BF3" s="8"/>
      <c r="BG3" s="8"/>
      <c r="BH3" s="8"/>
      <c r="BI3" s="32"/>
      <c r="BJ3" s="32"/>
      <c r="BK3" s="8"/>
      <c r="BL3" s="8"/>
      <c r="BM3" s="8"/>
      <c r="BN3" s="8"/>
      <c r="BO3" s="8"/>
      <c r="BP3" s="8"/>
      <c r="BR3" s="207"/>
      <c r="BS3" s="207"/>
      <c r="BT3" s="207"/>
      <c r="BU3" s="207"/>
      <c r="BV3" s="207"/>
      <c r="BW3" s="207"/>
      <c r="BX3" s="207"/>
      <c r="BY3" s="207"/>
      <c r="BZ3" s="207"/>
      <c r="CA3" s="207"/>
      <c r="CB3" s="207"/>
      <c r="CC3" s="207"/>
      <c r="CD3" s="207"/>
      <c r="CE3" s="207"/>
      <c r="CF3" s="207"/>
      <c r="CG3" s="207"/>
      <c r="CH3" s="207"/>
      <c r="CI3" s="207"/>
      <c r="CJ3" s="207"/>
      <c r="CK3" s="207"/>
      <c r="CL3" s="207"/>
      <c r="CM3" s="207"/>
      <c r="CN3" s="207"/>
      <c r="CO3" s="207"/>
      <c r="CP3" s="207"/>
      <c r="CQ3" s="207"/>
      <c r="CR3" s="207"/>
      <c r="CS3" s="207"/>
      <c r="CT3" s="207"/>
      <c r="CU3" s="207"/>
      <c r="CV3" s="207"/>
      <c r="CW3" s="207"/>
      <c r="CX3" s="207"/>
      <c r="CY3" s="207"/>
      <c r="CZ3" s="207"/>
      <c r="DA3" s="207"/>
      <c r="DB3" s="207"/>
      <c r="DC3" s="207"/>
      <c r="DD3" s="207"/>
      <c r="DE3" s="207"/>
      <c r="DF3" s="207"/>
      <c r="DG3" s="207"/>
      <c r="DH3" s="207"/>
      <c r="DI3" s="207"/>
      <c r="DJ3" s="207"/>
      <c r="DK3" s="207"/>
      <c r="DL3" s="207"/>
      <c r="DM3" s="207"/>
      <c r="DN3" s="207"/>
      <c r="DO3" s="207"/>
      <c r="DP3" s="207"/>
      <c r="DQ3" s="207"/>
      <c r="DR3" s="207"/>
      <c r="DS3" s="207"/>
      <c r="DT3" s="207"/>
      <c r="DU3" s="207"/>
      <c r="DV3" s="207"/>
      <c r="DW3" s="207"/>
      <c r="DX3" s="207"/>
      <c r="DY3" s="207"/>
      <c r="DZ3" s="207"/>
      <c r="EA3" s="207"/>
      <c r="EB3" s="207"/>
      <c r="EC3" s="207"/>
      <c r="ED3" s="207"/>
      <c r="EE3" s="207"/>
      <c r="EF3" s="207"/>
      <c r="EG3" s="207"/>
      <c r="EH3" s="207"/>
      <c r="EI3" s="207"/>
      <c r="EJ3" s="207"/>
      <c r="EK3" s="207"/>
      <c r="EL3" s="207"/>
      <c r="EM3" s="207"/>
      <c r="EN3" s="207"/>
      <c r="EO3" s="207"/>
      <c r="EP3" s="207"/>
      <c r="EQ3" s="207"/>
      <c r="ER3" s="207"/>
      <c r="ES3" s="207"/>
      <c r="ET3" s="207"/>
      <c r="EU3" s="207"/>
      <c r="EV3" s="207"/>
      <c r="EW3" s="207"/>
      <c r="EX3" s="207"/>
      <c r="EY3" s="207"/>
      <c r="EZ3" s="207"/>
      <c r="FA3" s="207"/>
      <c r="FB3" s="207"/>
      <c r="FC3" s="207"/>
      <c r="FD3" s="207"/>
      <c r="FE3" s="207"/>
      <c r="FF3" s="207"/>
      <c r="FG3" s="207"/>
      <c r="FH3" s="207"/>
      <c r="FI3" s="207"/>
      <c r="FJ3" s="207"/>
      <c r="FK3" s="207"/>
      <c r="FL3" s="207"/>
      <c r="FM3" s="207"/>
      <c r="FN3" s="207"/>
      <c r="FO3" s="207"/>
      <c r="FP3" s="207"/>
      <c r="FQ3" s="207"/>
      <c r="FR3" s="207"/>
      <c r="FS3" s="207"/>
      <c r="FT3" s="207"/>
      <c r="FU3" s="207"/>
      <c r="FV3" s="207"/>
      <c r="FW3" s="207"/>
      <c r="FX3" s="207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7"/>
      <c r="GO3" s="207"/>
      <c r="GP3" s="207"/>
      <c r="GQ3" s="207"/>
      <c r="GR3" s="207"/>
      <c r="GS3" s="207"/>
      <c r="GT3" s="207"/>
      <c r="GU3" s="207"/>
      <c r="GV3" s="207"/>
      <c r="GW3" s="207"/>
      <c r="GX3" s="207"/>
      <c r="GY3" s="207"/>
      <c r="GZ3" s="207"/>
      <c r="HA3" s="207"/>
      <c r="HB3" s="207"/>
      <c r="HC3" s="207"/>
      <c r="HD3" s="207"/>
      <c r="HE3" s="207"/>
      <c r="HF3" s="207"/>
      <c r="HG3" s="207"/>
      <c r="HH3" s="207"/>
      <c r="HI3" s="207"/>
      <c r="HJ3" s="207"/>
      <c r="HK3" s="207"/>
      <c r="HL3" s="207"/>
      <c r="HM3" s="207"/>
      <c r="HN3" s="207"/>
      <c r="HO3" s="207"/>
      <c r="HP3" s="207"/>
      <c r="HQ3" s="207"/>
      <c r="HR3" s="207"/>
      <c r="HS3" s="207"/>
      <c r="HT3" s="207"/>
      <c r="HU3" s="207"/>
      <c r="HV3" s="207"/>
      <c r="HW3" s="207"/>
      <c r="HX3" s="207"/>
      <c r="HY3" s="207"/>
      <c r="HZ3" s="207"/>
      <c r="IA3" s="207"/>
      <c r="IB3" s="207"/>
      <c r="IC3" s="207"/>
      <c r="ID3" s="207"/>
      <c r="IE3" s="207"/>
      <c r="IF3" s="207"/>
      <c r="IG3" s="207"/>
      <c r="IH3" s="207"/>
      <c r="II3" s="207"/>
      <c r="IJ3" s="207"/>
      <c r="IK3" s="207"/>
      <c r="IL3" s="207"/>
      <c r="IM3" s="207"/>
      <c r="IN3" s="207"/>
      <c r="IO3" s="207"/>
      <c r="IP3" s="207"/>
      <c r="IQ3" s="207"/>
      <c r="IR3" s="207"/>
      <c r="IS3" s="207"/>
      <c r="IT3" s="207"/>
      <c r="IU3" s="207"/>
      <c r="IV3" s="207"/>
      <c r="IW3" s="207"/>
      <c r="IX3" s="207"/>
      <c r="IY3" s="207"/>
      <c r="IZ3" s="207"/>
      <c r="JA3" s="207"/>
      <c r="JB3" s="207"/>
      <c r="JC3" s="207"/>
      <c r="JD3" s="207"/>
      <c r="JE3" s="207"/>
      <c r="JF3" s="207"/>
      <c r="JG3" s="207"/>
      <c r="JH3" s="207"/>
      <c r="JI3" s="207"/>
      <c r="JJ3" s="207"/>
      <c r="JK3" s="207"/>
      <c r="JL3" s="207"/>
      <c r="JM3" s="207"/>
      <c r="JN3" s="207"/>
      <c r="JO3" s="207"/>
      <c r="JP3" s="207"/>
      <c r="JQ3" s="207"/>
      <c r="JR3" s="207"/>
      <c r="JS3" s="207"/>
      <c r="JT3" s="207"/>
      <c r="JU3" s="207"/>
      <c r="JV3" s="207"/>
      <c r="JW3" s="207"/>
      <c r="JX3" s="207"/>
      <c r="JY3" s="207"/>
      <c r="JZ3" s="207"/>
      <c r="KA3" s="207"/>
      <c r="KB3" s="207"/>
      <c r="KC3" s="207"/>
      <c r="KD3" s="207"/>
      <c r="KE3" s="207"/>
      <c r="KF3" s="207"/>
      <c r="KG3" s="207"/>
      <c r="KH3" s="207"/>
      <c r="KI3" s="207"/>
      <c r="KJ3" s="207"/>
      <c r="KK3" s="207"/>
      <c r="KL3" s="207"/>
      <c r="KM3" s="207"/>
      <c r="KN3" s="207"/>
      <c r="KO3" s="207"/>
      <c r="KP3" s="207"/>
      <c r="KQ3" s="207"/>
      <c r="KR3" s="207"/>
      <c r="KS3" s="207"/>
      <c r="KT3" s="207"/>
      <c r="KU3" s="207"/>
      <c r="KV3" s="207"/>
      <c r="KW3" s="207"/>
      <c r="KX3" s="207"/>
      <c r="KY3" s="207"/>
      <c r="KZ3" s="207"/>
      <c r="LA3" s="207"/>
      <c r="LB3" s="207"/>
      <c r="LC3" s="207"/>
      <c r="LD3" s="207"/>
      <c r="LE3" s="207"/>
      <c r="LF3" s="207"/>
      <c r="LG3" s="135"/>
      <c r="LH3" s="135"/>
      <c r="LI3" s="135"/>
      <c r="LJ3" s="135"/>
      <c r="LK3" s="135"/>
      <c r="LL3" s="135"/>
      <c r="LM3" s="135"/>
      <c r="LN3" s="135"/>
      <c r="LO3" s="135"/>
      <c r="LP3" s="135"/>
      <c r="LQ3" s="135"/>
      <c r="LR3" s="135"/>
      <c r="LS3" s="135"/>
      <c r="LT3" s="135"/>
      <c r="LU3" s="135"/>
      <c r="LV3" s="135"/>
      <c r="LW3" s="135"/>
      <c r="LX3" s="135"/>
      <c r="LY3" s="135"/>
      <c r="LZ3" s="135"/>
      <c r="MA3" s="135"/>
      <c r="MB3" s="135"/>
      <c r="MC3" s="135"/>
      <c r="MD3" s="135"/>
      <c r="ME3" s="135"/>
      <c r="MF3" s="135"/>
      <c r="MG3" s="135"/>
      <c r="MH3" s="135"/>
      <c r="MI3" s="135"/>
      <c r="MJ3" s="135"/>
      <c r="MK3" s="135"/>
      <c r="ML3" s="135"/>
      <c r="MM3" s="135"/>
      <c r="MN3" s="135"/>
      <c r="MO3" s="135"/>
      <c r="MP3" s="135"/>
      <c r="MQ3" s="135"/>
      <c r="MR3" s="135"/>
      <c r="MS3" s="135"/>
      <c r="MT3" s="135"/>
      <c r="MU3" s="135"/>
      <c r="MV3" s="135"/>
      <c r="MW3" s="135"/>
      <c r="MX3" s="135"/>
      <c r="MY3" s="135"/>
      <c r="MZ3" s="135"/>
      <c r="NA3" s="135"/>
      <c r="NB3" s="135"/>
      <c r="NC3" s="135"/>
      <c r="ND3" s="135"/>
      <c r="NE3" s="135"/>
      <c r="NF3" s="135"/>
      <c r="NG3" s="135"/>
      <c r="NH3" s="135"/>
      <c r="NI3" s="135"/>
      <c r="NJ3" s="135"/>
      <c r="NK3" s="135"/>
      <c r="NL3" s="135"/>
      <c r="NM3" s="135"/>
      <c r="NN3" s="135"/>
      <c r="NO3" s="135"/>
      <c r="NP3" s="135"/>
      <c r="NQ3" s="135"/>
      <c r="NR3" s="135"/>
      <c r="NS3" s="135"/>
      <c r="NT3" s="135"/>
      <c r="NU3" s="135"/>
      <c r="NV3" s="135"/>
      <c r="NW3" s="135"/>
      <c r="NX3" s="135"/>
      <c r="NY3" s="135"/>
      <c r="NZ3" s="135"/>
      <c r="OA3" s="135"/>
      <c r="OB3" s="135"/>
      <c r="OC3" s="135"/>
      <c r="OD3" s="135"/>
      <c r="OE3" s="135"/>
      <c r="OF3" s="135"/>
      <c r="OG3" s="135"/>
      <c r="OH3" s="135"/>
      <c r="OI3" s="135"/>
      <c r="OJ3" s="135"/>
      <c r="OK3" s="135"/>
      <c r="OL3" s="135"/>
      <c r="OM3" s="135"/>
      <c r="ON3" s="135"/>
      <c r="OO3" s="135"/>
      <c r="OP3" s="135"/>
      <c r="OQ3" s="135"/>
      <c r="OR3" s="135"/>
      <c r="OS3" s="135"/>
      <c r="OT3" s="135"/>
      <c r="OU3" s="135"/>
      <c r="OV3" s="135"/>
      <c r="OW3" s="135"/>
      <c r="OX3" s="135"/>
      <c r="OY3" s="135"/>
      <c r="OZ3" s="135"/>
      <c r="PA3" s="135"/>
      <c r="PB3" s="135"/>
      <c r="PC3" s="135"/>
      <c r="PD3" s="135"/>
      <c r="PE3" s="135"/>
      <c r="PF3" s="135"/>
      <c r="PG3" s="135"/>
      <c r="PH3" s="135"/>
      <c r="PI3" s="135"/>
      <c r="PJ3" s="135"/>
      <c r="PK3" s="135"/>
      <c r="PL3" s="135"/>
      <c r="PM3" s="135"/>
    </row>
    <row r="4" spans="1:431" s="167" customFormat="1" ht="14.25" customHeight="1" x14ac:dyDescent="0.3">
      <c r="A4" s="204"/>
      <c r="B4" s="33"/>
      <c r="D4" s="128"/>
      <c r="E4" s="2"/>
      <c r="F4" s="2"/>
      <c r="G4" s="2"/>
      <c r="H4" s="2"/>
      <c r="I4" s="2"/>
      <c r="J4" s="158"/>
      <c r="L4" s="206"/>
      <c r="M4" s="2"/>
      <c r="N4" s="129"/>
      <c r="O4" s="130"/>
      <c r="P4" s="129"/>
      <c r="Q4" s="129"/>
      <c r="R4" s="129"/>
      <c r="S4" s="129"/>
      <c r="T4" s="211"/>
      <c r="U4" s="26"/>
      <c r="V4" s="129"/>
      <c r="W4" s="131"/>
      <c r="X4" s="129"/>
      <c r="Y4" s="129"/>
      <c r="Z4" s="129"/>
      <c r="AA4" s="129"/>
      <c r="AB4" s="129"/>
      <c r="AC4" s="129"/>
      <c r="AF4" s="27"/>
      <c r="AG4" s="27"/>
      <c r="AH4" s="27"/>
      <c r="AI4" s="27"/>
      <c r="AJ4" s="28"/>
      <c r="AK4" s="29"/>
      <c r="AL4" s="29"/>
      <c r="AM4" s="28"/>
      <c r="AN4" s="28"/>
      <c r="AO4" s="30"/>
      <c r="AP4" s="30"/>
      <c r="AQ4" s="28"/>
      <c r="AR4" s="28"/>
      <c r="AS4" s="31"/>
      <c r="AT4" s="28"/>
      <c r="AU4" s="28"/>
      <c r="AV4" s="31"/>
      <c r="AW4" s="8"/>
      <c r="AX4" s="28"/>
      <c r="AY4" s="8"/>
      <c r="AZ4" s="8"/>
      <c r="BA4" s="8"/>
      <c r="BB4" s="8"/>
      <c r="BC4" s="8"/>
      <c r="BD4" s="8"/>
      <c r="BE4" s="8"/>
      <c r="BF4" s="8"/>
      <c r="BG4" s="8"/>
      <c r="BH4" s="8"/>
      <c r="BI4" s="32"/>
      <c r="BJ4" s="32"/>
      <c r="BK4" s="8"/>
      <c r="BL4" s="8"/>
      <c r="BM4" s="8"/>
      <c r="BN4" s="8"/>
      <c r="BO4" s="8"/>
      <c r="BP4" s="8"/>
      <c r="BR4" s="207"/>
      <c r="BS4" s="207"/>
      <c r="BT4" s="207"/>
      <c r="BU4" s="207"/>
      <c r="BV4" s="207"/>
      <c r="BW4" s="207"/>
      <c r="BX4" s="207"/>
      <c r="BY4" s="207"/>
      <c r="BZ4" s="207"/>
      <c r="CA4" s="207"/>
      <c r="CB4" s="207"/>
      <c r="CC4" s="207"/>
      <c r="CD4" s="207"/>
      <c r="CE4" s="207"/>
      <c r="CF4" s="207"/>
      <c r="CG4" s="207"/>
      <c r="CH4" s="207"/>
      <c r="CI4" s="207"/>
      <c r="CJ4" s="207"/>
      <c r="CK4" s="207"/>
      <c r="CL4" s="207"/>
      <c r="CM4" s="207"/>
      <c r="CN4" s="207"/>
      <c r="CO4" s="207"/>
      <c r="CP4" s="207"/>
      <c r="CQ4" s="207"/>
      <c r="CR4" s="207"/>
      <c r="CS4" s="207"/>
      <c r="CT4" s="207"/>
      <c r="CU4" s="207"/>
      <c r="CV4" s="207"/>
      <c r="CW4" s="207"/>
      <c r="CX4" s="207"/>
      <c r="CY4" s="207"/>
      <c r="CZ4" s="207"/>
      <c r="DA4" s="207"/>
      <c r="DB4" s="207"/>
      <c r="DC4" s="207"/>
      <c r="DD4" s="207"/>
      <c r="DE4" s="207"/>
      <c r="DF4" s="207"/>
      <c r="DG4" s="207"/>
      <c r="DH4" s="207"/>
      <c r="DI4" s="207"/>
      <c r="DJ4" s="207"/>
      <c r="DK4" s="207"/>
      <c r="DL4" s="207"/>
      <c r="DM4" s="207"/>
      <c r="DN4" s="207"/>
      <c r="DO4" s="207"/>
      <c r="DP4" s="207"/>
      <c r="DQ4" s="207"/>
      <c r="DR4" s="207"/>
      <c r="DS4" s="207"/>
      <c r="DT4" s="207"/>
      <c r="DU4" s="207"/>
      <c r="DV4" s="207"/>
      <c r="DW4" s="207"/>
      <c r="DX4" s="207"/>
      <c r="DY4" s="207"/>
      <c r="DZ4" s="207"/>
      <c r="EA4" s="207"/>
      <c r="EB4" s="207"/>
      <c r="EC4" s="207"/>
      <c r="ED4" s="207"/>
      <c r="EE4" s="207"/>
      <c r="EF4" s="207"/>
      <c r="EG4" s="207"/>
      <c r="EH4" s="207"/>
      <c r="EI4" s="207"/>
      <c r="EJ4" s="207"/>
      <c r="EK4" s="207"/>
      <c r="EL4" s="207"/>
      <c r="EM4" s="207"/>
      <c r="EN4" s="207"/>
      <c r="EO4" s="207"/>
      <c r="EP4" s="207"/>
      <c r="EQ4" s="207"/>
      <c r="ER4" s="207"/>
      <c r="ES4" s="207"/>
      <c r="ET4" s="207"/>
      <c r="EU4" s="207"/>
      <c r="EV4" s="207"/>
      <c r="EW4" s="207"/>
      <c r="EX4" s="207"/>
      <c r="EY4" s="207"/>
      <c r="EZ4" s="207"/>
      <c r="FA4" s="207"/>
      <c r="FB4" s="207"/>
      <c r="FC4" s="207"/>
      <c r="FD4" s="207"/>
      <c r="FE4" s="207"/>
      <c r="FF4" s="207"/>
      <c r="FG4" s="207"/>
      <c r="FH4" s="207"/>
      <c r="FI4" s="207"/>
      <c r="FJ4" s="207"/>
      <c r="FK4" s="207"/>
      <c r="FL4" s="207"/>
      <c r="FM4" s="207"/>
      <c r="FN4" s="207"/>
      <c r="FO4" s="207"/>
      <c r="FP4" s="207"/>
      <c r="FQ4" s="207"/>
      <c r="FR4" s="207"/>
      <c r="FS4" s="207"/>
      <c r="FT4" s="207"/>
      <c r="FU4" s="207"/>
      <c r="FV4" s="207"/>
      <c r="FW4" s="207"/>
      <c r="FX4" s="207"/>
      <c r="FY4" s="207"/>
      <c r="FZ4" s="207"/>
      <c r="GA4" s="207"/>
      <c r="GB4" s="207"/>
      <c r="GC4" s="207"/>
      <c r="GD4" s="207"/>
      <c r="GE4" s="207"/>
      <c r="GF4" s="207"/>
      <c r="GG4" s="207"/>
      <c r="GH4" s="207"/>
      <c r="GI4" s="207"/>
      <c r="GJ4" s="207"/>
      <c r="GK4" s="207"/>
      <c r="GL4" s="207"/>
      <c r="GM4" s="207"/>
      <c r="GN4" s="207"/>
      <c r="GO4" s="207"/>
      <c r="GP4" s="207"/>
      <c r="GQ4" s="207"/>
      <c r="GR4" s="207"/>
      <c r="GS4" s="207"/>
      <c r="GT4" s="207"/>
      <c r="GU4" s="207"/>
      <c r="GV4" s="207"/>
      <c r="GW4" s="207"/>
      <c r="GX4" s="207"/>
      <c r="GY4" s="207"/>
      <c r="GZ4" s="207"/>
      <c r="HA4" s="207"/>
      <c r="HB4" s="207"/>
      <c r="HC4" s="207"/>
      <c r="HD4" s="207"/>
      <c r="HE4" s="207"/>
      <c r="HF4" s="207"/>
      <c r="HG4" s="207"/>
      <c r="HH4" s="207"/>
      <c r="HI4" s="207"/>
      <c r="HJ4" s="207"/>
      <c r="HK4" s="207"/>
      <c r="HL4" s="207"/>
      <c r="HM4" s="207"/>
      <c r="HN4" s="207"/>
      <c r="HO4" s="207"/>
      <c r="HP4" s="207"/>
      <c r="HQ4" s="207"/>
      <c r="HR4" s="207"/>
      <c r="HS4" s="207"/>
      <c r="HT4" s="207"/>
      <c r="HU4" s="207"/>
      <c r="HV4" s="207"/>
      <c r="HW4" s="207"/>
      <c r="HX4" s="207"/>
      <c r="HY4" s="207"/>
      <c r="HZ4" s="207"/>
      <c r="IA4" s="207"/>
      <c r="IB4" s="207"/>
      <c r="IC4" s="207"/>
      <c r="ID4" s="207"/>
      <c r="IE4" s="207"/>
      <c r="IF4" s="207"/>
      <c r="IG4" s="207"/>
      <c r="IH4" s="207"/>
      <c r="II4" s="207"/>
      <c r="IJ4" s="207"/>
      <c r="IK4" s="207"/>
      <c r="IL4" s="207"/>
      <c r="IM4" s="207"/>
      <c r="IN4" s="207"/>
      <c r="IO4" s="207"/>
      <c r="IP4" s="207"/>
      <c r="IQ4" s="207"/>
      <c r="IR4" s="207"/>
      <c r="IS4" s="207"/>
      <c r="IT4" s="207"/>
      <c r="IU4" s="207"/>
      <c r="IV4" s="207"/>
      <c r="IW4" s="207"/>
      <c r="IX4" s="207"/>
      <c r="IY4" s="207"/>
      <c r="IZ4" s="207"/>
      <c r="JA4" s="207"/>
      <c r="JB4" s="207"/>
      <c r="JC4" s="207"/>
      <c r="JD4" s="207"/>
      <c r="JE4" s="207"/>
      <c r="JF4" s="207"/>
      <c r="JG4" s="207"/>
      <c r="JH4" s="207"/>
      <c r="JI4" s="207"/>
      <c r="JJ4" s="207"/>
      <c r="JK4" s="207"/>
      <c r="JL4" s="207"/>
      <c r="JM4" s="207"/>
      <c r="JN4" s="207"/>
      <c r="JO4" s="207"/>
      <c r="JP4" s="207"/>
      <c r="JQ4" s="207"/>
      <c r="JR4" s="207"/>
      <c r="JS4" s="207"/>
      <c r="JT4" s="207"/>
      <c r="JU4" s="207"/>
      <c r="JV4" s="207"/>
      <c r="JW4" s="207"/>
      <c r="JX4" s="207"/>
      <c r="JY4" s="207"/>
      <c r="JZ4" s="207"/>
      <c r="KA4" s="207"/>
      <c r="KB4" s="207"/>
      <c r="KC4" s="207"/>
      <c r="KD4" s="207"/>
      <c r="KE4" s="207"/>
      <c r="KF4" s="207"/>
      <c r="KG4" s="207"/>
      <c r="KH4" s="207"/>
      <c r="KI4" s="207"/>
      <c r="KJ4" s="207"/>
      <c r="KK4" s="207"/>
      <c r="KL4" s="207"/>
      <c r="KM4" s="207"/>
      <c r="KN4" s="207"/>
      <c r="KO4" s="207"/>
      <c r="KP4" s="207"/>
      <c r="KQ4" s="207"/>
      <c r="KR4" s="207"/>
      <c r="KS4" s="207"/>
      <c r="KT4" s="207"/>
      <c r="KU4" s="207"/>
      <c r="KV4" s="207"/>
      <c r="KW4" s="207"/>
      <c r="KX4" s="207"/>
      <c r="KY4" s="207"/>
      <c r="KZ4" s="207"/>
      <c r="LA4" s="207"/>
      <c r="LB4" s="207"/>
      <c r="LC4" s="207"/>
      <c r="LD4" s="207"/>
      <c r="LE4" s="207"/>
      <c r="LF4" s="207"/>
      <c r="LG4" s="135"/>
      <c r="LH4" s="135"/>
      <c r="LI4" s="135"/>
      <c r="LJ4" s="135"/>
      <c r="LK4" s="135"/>
      <c r="LL4" s="135"/>
      <c r="LM4" s="135"/>
      <c r="LN4" s="135"/>
      <c r="LO4" s="135"/>
      <c r="LP4" s="135"/>
      <c r="LQ4" s="135"/>
      <c r="LR4" s="135"/>
      <c r="LS4" s="135"/>
      <c r="LT4" s="135"/>
      <c r="LU4" s="135"/>
      <c r="LV4" s="135"/>
      <c r="LW4" s="135"/>
      <c r="LX4" s="135"/>
      <c r="LY4" s="135"/>
      <c r="LZ4" s="135"/>
      <c r="MA4" s="135"/>
      <c r="MB4" s="135"/>
      <c r="MC4" s="135"/>
      <c r="MD4" s="135"/>
      <c r="ME4" s="135"/>
      <c r="MF4" s="135"/>
      <c r="MG4" s="135"/>
      <c r="MH4" s="135"/>
      <c r="MI4" s="135"/>
      <c r="MJ4" s="135"/>
      <c r="MK4" s="135"/>
      <c r="ML4" s="135"/>
      <c r="MM4" s="135"/>
      <c r="MN4" s="135"/>
      <c r="MO4" s="135"/>
      <c r="MP4" s="135"/>
      <c r="MQ4" s="135"/>
      <c r="MR4" s="135"/>
      <c r="MS4" s="135"/>
      <c r="MT4" s="135"/>
      <c r="MU4" s="135"/>
      <c r="MV4" s="135"/>
      <c r="MW4" s="135"/>
      <c r="MX4" s="135"/>
      <c r="MY4" s="135"/>
      <c r="MZ4" s="135"/>
      <c r="NA4" s="135"/>
      <c r="NB4" s="135"/>
      <c r="NC4" s="135"/>
      <c r="ND4" s="135"/>
      <c r="NE4" s="135"/>
      <c r="NF4" s="135"/>
      <c r="NG4" s="135"/>
      <c r="NH4" s="135"/>
      <c r="NI4" s="135"/>
      <c r="NJ4" s="135"/>
      <c r="NK4" s="135"/>
      <c r="NL4" s="135"/>
      <c r="NM4" s="135"/>
      <c r="NN4" s="135"/>
      <c r="NO4" s="135"/>
      <c r="NP4" s="135"/>
      <c r="NQ4" s="135"/>
      <c r="NR4" s="135"/>
      <c r="NS4" s="135"/>
      <c r="NT4" s="135"/>
      <c r="NU4" s="135"/>
      <c r="NV4" s="135"/>
      <c r="NW4" s="135"/>
      <c r="NX4" s="135"/>
      <c r="NY4" s="135"/>
      <c r="NZ4" s="135"/>
      <c r="OA4" s="135"/>
      <c r="OB4" s="135"/>
      <c r="OC4" s="135"/>
      <c r="OD4" s="135"/>
      <c r="OE4" s="135"/>
      <c r="OF4" s="135"/>
      <c r="OG4" s="135"/>
      <c r="OH4" s="135"/>
      <c r="OI4" s="135"/>
      <c r="OJ4" s="135"/>
      <c r="OK4" s="135"/>
      <c r="OL4" s="135"/>
      <c r="OM4" s="135"/>
      <c r="ON4" s="135"/>
      <c r="OO4" s="135"/>
      <c r="OP4" s="135"/>
      <c r="OQ4" s="135"/>
      <c r="OR4" s="135"/>
      <c r="OS4" s="135"/>
      <c r="OT4" s="135"/>
      <c r="OU4" s="135"/>
      <c r="OV4" s="135"/>
      <c r="OW4" s="135"/>
      <c r="OX4" s="135"/>
      <c r="OY4" s="135"/>
      <c r="OZ4" s="135"/>
      <c r="PA4" s="135"/>
      <c r="PB4" s="135"/>
      <c r="PC4" s="135"/>
      <c r="PD4" s="135"/>
      <c r="PE4" s="135"/>
      <c r="PF4" s="135"/>
      <c r="PG4" s="135"/>
      <c r="PH4" s="135"/>
      <c r="PI4" s="135"/>
      <c r="PJ4" s="135"/>
      <c r="PK4" s="135"/>
      <c r="PL4" s="135"/>
      <c r="PM4" s="135"/>
    </row>
    <row r="5" spans="1:431" s="167" customFormat="1" ht="14.25" customHeight="1" x14ac:dyDescent="0.3">
      <c r="A5" s="204"/>
      <c r="B5" s="33"/>
      <c r="D5" s="128"/>
      <c r="E5" s="2"/>
      <c r="F5" s="2"/>
      <c r="G5" s="2"/>
      <c r="H5" s="2"/>
      <c r="I5" s="2"/>
      <c r="J5" s="158"/>
      <c r="L5" s="206"/>
      <c r="M5" s="2"/>
      <c r="N5" s="129"/>
      <c r="O5" s="130"/>
      <c r="P5" s="129"/>
      <c r="Q5" s="129"/>
      <c r="R5" s="129"/>
      <c r="S5" s="129"/>
      <c r="T5" s="211"/>
      <c r="U5" s="26"/>
      <c r="V5" s="129"/>
      <c r="W5" s="131"/>
      <c r="X5" s="129"/>
      <c r="Y5" s="129"/>
      <c r="Z5" s="129"/>
      <c r="AA5" s="129"/>
      <c r="AB5" s="129"/>
      <c r="AC5" s="129"/>
      <c r="AF5" s="27"/>
      <c r="AG5" s="27"/>
      <c r="AH5" s="27"/>
      <c r="AI5" s="27"/>
      <c r="AJ5" s="28"/>
      <c r="AK5" s="29"/>
      <c r="AL5" s="29"/>
      <c r="AM5" s="28"/>
      <c r="AN5" s="28"/>
      <c r="AO5" s="30"/>
      <c r="AP5" s="30"/>
      <c r="AQ5" s="28"/>
      <c r="AR5" s="28"/>
      <c r="AS5" s="31"/>
      <c r="AT5" s="28"/>
      <c r="AU5" s="28"/>
      <c r="AV5" s="31"/>
      <c r="AW5" s="8"/>
      <c r="AX5" s="28"/>
      <c r="AY5" s="8"/>
      <c r="AZ5" s="8"/>
      <c r="BA5" s="8"/>
      <c r="BB5" s="8"/>
      <c r="BC5" s="8"/>
      <c r="BD5" s="8"/>
      <c r="BE5" s="8"/>
      <c r="BF5" s="8"/>
      <c r="BG5" s="8"/>
      <c r="BH5" s="8"/>
      <c r="BI5" s="32"/>
      <c r="BJ5" s="32"/>
      <c r="BK5" s="8"/>
      <c r="BL5" s="8"/>
      <c r="BM5" s="8"/>
      <c r="BN5" s="8"/>
      <c r="BO5" s="8"/>
      <c r="BP5" s="8"/>
      <c r="BR5" s="207"/>
      <c r="BS5" s="207"/>
      <c r="BT5" s="207"/>
      <c r="BU5" s="207"/>
      <c r="BV5" s="207"/>
      <c r="BW5" s="207"/>
      <c r="BX5" s="207"/>
      <c r="BY5" s="207"/>
      <c r="BZ5" s="207"/>
      <c r="CA5" s="207"/>
      <c r="CB5" s="207"/>
      <c r="CC5" s="207"/>
      <c r="CD5" s="207"/>
      <c r="CE5" s="207"/>
      <c r="CF5" s="207"/>
      <c r="CG5" s="207"/>
      <c r="CH5" s="207"/>
      <c r="CI5" s="207"/>
      <c r="CJ5" s="207"/>
      <c r="CK5" s="207"/>
      <c r="CL5" s="207"/>
      <c r="CM5" s="207"/>
      <c r="CN5" s="207"/>
      <c r="CO5" s="207"/>
      <c r="CP5" s="207"/>
      <c r="CQ5" s="207"/>
      <c r="CR5" s="207"/>
      <c r="CS5" s="207"/>
      <c r="CT5" s="207"/>
      <c r="CU5" s="207"/>
      <c r="CV5" s="207"/>
      <c r="CW5" s="207"/>
      <c r="CX5" s="207"/>
      <c r="CY5" s="207"/>
      <c r="CZ5" s="207"/>
      <c r="DA5" s="207"/>
      <c r="DB5" s="207"/>
      <c r="DC5" s="207"/>
      <c r="DD5" s="207"/>
      <c r="DE5" s="207"/>
      <c r="DF5" s="207"/>
      <c r="DG5" s="207"/>
      <c r="DH5" s="207"/>
      <c r="DI5" s="207"/>
      <c r="DJ5" s="207"/>
      <c r="DK5" s="207"/>
      <c r="DL5" s="207"/>
      <c r="DM5" s="207"/>
      <c r="DN5" s="207"/>
      <c r="DO5" s="207"/>
      <c r="DP5" s="207"/>
      <c r="DQ5" s="207"/>
      <c r="DR5" s="207"/>
      <c r="DS5" s="207"/>
      <c r="DT5" s="207"/>
      <c r="DU5" s="207"/>
      <c r="DV5" s="207"/>
      <c r="DW5" s="207"/>
      <c r="DX5" s="207"/>
      <c r="DY5" s="207"/>
      <c r="DZ5" s="207"/>
      <c r="EA5" s="207"/>
      <c r="EB5" s="207"/>
      <c r="EC5" s="207"/>
      <c r="ED5" s="207"/>
      <c r="EE5" s="207"/>
      <c r="EF5" s="207"/>
      <c r="EG5" s="207"/>
      <c r="EH5" s="207"/>
      <c r="EI5" s="207"/>
      <c r="EJ5" s="207"/>
      <c r="EK5" s="207"/>
      <c r="EL5" s="207"/>
      <c r="EM5" s="207"/>
      <c r="EN5" s="207"/>
      <c r="EO5" s="207"/>
      <c r="EP5" s="207"/>
      <c r="EQ5" s="207"/>
      <c r="ER5" s="207"/>
      <c r="ES5" s="207"/>
      <c r="ET5" s="207"/>
      <c r="EU5" s="207"/>
      <c r="EV5" s="207"/>
      <c r="EW5" s="207"/>
      <c r="EX5" s="207"/>
      <c r="EY5" s="207"/>
      <c r="EZ5" s="207"/>
      <c r="FA5" s="207"/>
      <c r="FB5" s="207"/>
      <c r="FC5" s="207"/>
      <c r="FD5" s="207"/>
      <c r="FE5" s="207"/>
      <c r="FF5" s="207"/>
      <c r="FG5" s="207"/>
      <c r="FH5" s="207"/>
      <c r="FI5" s="207"/>
      <c r="FJ5" s="207"/>
      <c r="FK5" s="207"/>
      <c r="FL5" s="207"/>
      <c r="FM5" s="207"/>
      <c r="FN5" s="207"/>
      <c r="FO5" s="207"/>
      <c r="FP5" s="207"/>
      <c r="FQ5" s="207"/>
      <c r="FR5" s="207"/>
      <c r="FS5" s="207"/>
      <c r="FT5" s="207"/>
      <c r="FU5" s="207"/>
      <c r="FV5" s="207"/>
      <c r="FW5" s="207"/>
      <c r="FX5" s="207"/>
      <c r="FY5" s="207"/>
      <c r="FZ5" s="207"/>
      <c r="GA5" s="207"/>
      <c r="GB5" s="207"/>
      <c r="GC5" s="207"/>
      <c r="GD5" s="207"/>
      <c r="GE5" s="207"/>
      <c r="GF5" s="207"/>
      <c r="GG5" s="207"/>
      <c r="GH5" s="207"/>
      <c r="GI5" s="207"/>
      <c r="GJ5" s="207"/>
      <c r="GK5" s="207"/>
      <c r="GL5" s="207"/>
      <c r="GM5" s="207"/>
      <c r="GN5" s="207"/>
      <c r="GO5" s="207"/>
      <c r="GP5" s="207"/>
      <c r="GQ5" s="207"/>
      <c r="GR5" s="207"/>
      <c r="GS5" s="207"/>
      <c r="GT5" s="207"/>
      <c r="GU5" s="207"/>
      <c r="GV5" s="207"/>
      <c r="GW5" s="207"/>
      <c r="GX5" s="207"/>
      <c r="GY5" s="207"/>
      <c r="GZ5" s="207"/>
      <c r="HA5" s="207"/>
      <c r="HB5" s="207"/>
      <c r="HC5" s="207"/>
      <c r="HD5" s="207"/>
      <c r="HE5" s="207"/>
      <c r="HF5" s="207"/>
      <c r="HG5" s="207"/>
      <c r="HH5" s="207"/>
      <c r="HI5" s="207"/>
      <c r="HJ5" s="207"/>
      <c r="HK5" s="207"/>
      <c r="HL5" s="207"/>
      <c r="HM5" s="207"/>
      <c r="HN5" s="207"/>
      <c r="HO5" s="207"/>
      <c r="HP5" s="207"/>
      <c r="HQ5" s="207"/>
      <c r="HR5" s="207"/>
      <c r="HS5" s="207"/>
      <c r="HT5" s="207"/>
      <c r="HU5" s="207"/>
      <c r="HV5" s="207"/>
      <c r="HW5" s="207"/>
      <c r="HX5" s="207"/>
      <c r="HY5" s="207"/>
      <c r="HZ5" s="207"/>
      <c r="IA5" s="207"/>
      <c r="IB5" s="207"/>
      <c r="IC5" s="207"/>
      <c r="ID5" s="207"/>
      <c r="IE5" s="207"/>
      <c r="IF5" s="207"/>
      <c r="IG5" s="207"/>
      <c r="IH5" s="207"/>
      <c r="II5" s="207"/>
      <c r="IJ5" s="207"/>
      <c r="IK5" s="207"/>
      <c r="IL5" s="207"/>
      <c r="IM5" s="207"/>
      <c r="IN5" s="207"/>
      <c r="IO5" s="207"/>
      <c r="IP5" s="207"/>
      <c r="IQ5" s="207"/>
      <c r="IR5" s="207"/>
      <c r="IS5" s="207"/>
      <c r="IT5" s="207"/>
      <c r="IU5" s="207"/>
      <c r="IV5" s="207"/>
      <c r="IW5" s="207"/>
      <c r="IX5" s="207"/>
      <c r="IY5" s="207"/>
      <c r="IZ5" s="207"/>
      <c r="JA5" s="207"/>
      <c r="JB5" s="207"/>
      <c r="JC5" s="207"/>
      <c r="JD5" s="207"/>
      <c r="JE5" s="207"/>
      <c r="JF5" s="207"/>
      <c r="JG5" s="207"/>
      <c r="JH5" s="207"/>
      <c r="JI5" s="207"/>
      <c r="JJ5" s="207"/>
      <c r="JK5" s="207"/>
      <c r="JL5" s="207"/>
      <c r="JM5" s="207"/>
      <c r="JN5" s="207"/>
      <c r="JO5" s="207"/>
      <c r="JP5" s="207"/>
      <c r="JQ5" s="207"/>
      <c r="JR5" s="207"/>
      <c r="JS5" s="207"/>
      <c r="JT5" s="207"/>
      <c r="JU5" s="207"/>
      <c r="JV5" s="207"/>
      <c r="JW5" s="207"/>
      <c r="JX5" s="207"/>
      <c r="JY5" s="207"/>
      <c r="JZ5" s="207"/>
      <c r="KA5" s="207"/>
      <c r="KB5" s="207"/>
      <c r="KC5" s="207"/>
      <c r="KD5" s="207"/>
      <c r="KE5" s="207"/>
      <c r="KF5" s="207"/>
      <c r="KG5" s="207"/>
      <c r="KH5" s="207"/>
      <c r="KI5" s="207"/>
      <c r="KJ5" s="207"/>
      <c r="KK5" s="207"/>
      <c r="KL5" s="207"/>
      <c r="KM5" s="207"/>
      <c r="KN5" s="207"/>
      <c r="KO5" s="207"/>
      <c r="KP5" s="207"/>
      <c r="KQ5" s="207"/>
      <c r="KR5" s="207"/>
      <c r="KS5" s="207"/>
      <c r="KT5" s="207"/>
      <c r="KU5" s="207"/>
      <c r="KV5" s="207"/>
      <c r="KW5" s="207"/>
      <c r="KX5" s="207"/>
      <c r="KY5" s="207"/>
      <c r="KZ5" s="207"/>
      <c r="LA5" s="207"/>
      <c r="LB5" s="207"/>
      <c r="LC5" s="207"/>
      <c r="LD5" s="207"/>
      <c r="LE5" s="207"/>
      <c r="LF5" s="207"/>
      <c r="LG5" s="135"/>
      <c r="LH5" s="135"/>
      <c r="LI5" s="135"/>
      <c r="LJ5" s="135"/>
      <c r="LK5" s="135"/>
      <c r="LL5" s="135"/>
      <c r="LM5" s="135"/>
      <c r="LN5" s="135"/>
      <c r="LO5" s="135"/>
      <c r="LP5" s="135"/>
      <c r="LQ5" s="135"/>
      <c r="LR5" s="135"/>
      <c r="LS5" s="135"/>
      <c r="LT5" s="135"/>
      <c r="LU5" s="135"/>
      <c r="LV5" s="135"/>
      <c r="LW5" s="135"/>
      <c r="LX5" s="135"/>
      <c r="LY5" s="135"/>
      <c r="LZ5" s="135"/>
      <c r="MA5" s="135"/>
      <c r="MB5" s="135"/>
      <c r="MC5" s="135"/>
      <c r="MD5" s="135"/>
      <c r="ME5" s="135"/>
      <c r="MF5" s="135"/>
      <c r="MG5" s="135"/>
      <c r="MH5" s="135"/>
      <c r="MI5" s="135"/>
      <c r="MJ5" s="135"/>
      <c r="MK5" s="135"/>
      <c r="ML5" s="135"/>
      <c r="MM5" s="135"/>
      <c r="MN5" s="135"/>
      <c r="MO5" s="135"/>
      <c r="MP5" s="135"/>
      <c r="MQ5" s="135"/>
      <c r="MR5" s="135"/>
      <c r="MS5" s="135"/>
      <c r="MT5" s="135"/>
      <c r="MU5" s="135"/>
      <c r="MV5" s="135"/>
      <c r="MW5" s="135"/>
      <c r="MX5" s="135"/>
      <c r="MY5" s="135"/>
      <c r="MZ5" s="135"/>
      <c r="NA5" s="135"/>
      <c r="NB5" s="135"/>
      <c r="NC5" s="135"/>
      <c r="ND5" s="135"/>
      <c r="NE5" s="135"/>
      <c r="NF5" s="135"/>
      <c r="NG5" s="135"/>
      <c r="NH5" s="135"/>
      <c r="NI5" s="135"/>
      <c r="NJ5" s="135"/>
      <c r="NK5" s="135"/>
      <c r="NL5" s="135"/>
      <c r="NM5" s="135"/>
      <c r="NN5" s="135"/>
      <c r="NO5" s="135"/>
      <c r="NP5" s="135"/>
      <c r="NQ5" s="135"/>
      <c r="NR5" s="135"/>
      <c r="NS5" s="135"/>
      <c r="NT5" s="135"/>
      <c r="NU5" s="135"/>
      <c r="NV5" s="135"/>
      <c r="NW5" s="135"/>
      <c r="NX5" s="135"/>
      <c r="NY5" s="135"/>
      <c r="NZ5" s="135"/>
      <c r="OA5" s="135"/>
      <c r="OB5" s="135"/>
      <c r="OC5" s="135"/>
      <c r="OD5" s="135"/>
      <c r="OE5" s="135"/>
      <c r="OF5" s="135"/>
      <c r="OG5" s="135"/>
      <c r="OH5" s="135"/>
      <c r="OI5" s="135"/>
      <c r="OJ5" s="135"/>
      <c r="OK5" s="135"/>
      <c r="OL5" s="135"/>
      <c r="OM5" s="135"/>
      <c r="ON5" s="135"/>
      <c r="OO5" s="135"/>
      <c r="OP5" s="135"/>
      <c r="OQ5" s="135"/>
      <c r="OR5" s="135"/>
      <c r="OS5" s="135"/>
      <c r="OT5" s="135"/>
      <c r="OU5" s="135"/>
      <c r="OV5" s="135"/>
      <c r="OW5" s="135"/>
      <c r="OX5" s="135"/>
      <c r="OY5" s="135"/>
      <c r="OZ5" s="135"/>
      <c r="PA5" s="135"/>
      <c r="PB5" s="135"/>
      <c r="PC5" s="135"/>
      <c r="PD5" s="135"/>
      <c r="PE5" s="135"/>
      <c r="PF5" s="135"/>
      <c r="PG5" s="135"/>
      <c r="PH5" s="135"/>
      <c r="PI5" s="135"/>
      <c r="PJ5" s="135"/>
      <c r="PK5" s="135"/>
      <c r="PL5" s="135"/>
      <c r="PM5" s="135"/>
    </row>
    <row r="6" spans="1:431" s="167" customFormat="1" ht="14.25" customHeight="1" x14ac:dyDescent="0.3">
      <c r="A6" s="204"/>
      <c r="B6" s="33"/>
      <c r="D6" s="128"/>
      <c r="E6" s="2"/>
      <c r="F6" s="2"/>
      <c r="G6" s="2"/>
      <c r="H6" s="2"/>
      <c r="I6" s="2"/>
      <c r="J6" s="158"/>
      <c r="L6" s="206"/>
      <c r="M6" s="2"/>
      <c r="N6" s="129"/>
      <c r="O6" s="130"/>
      <c r="P6" s="129"/>
      <c r="Q6" s="129"/>
      <c r="R6" s="129"/>
      <c r="S6" s="129"/>
      <c r="T6" s="211"/>
      <c r="U6" s="26"/>
      <c r="V6" s="129"/>
      <c r="W6" s="131"/>
      <c r="X6" s="129"/>
      <c r="Y6" s="129"/>
      <c r="Z6" s="129"/>
      <c r="AA6" s="129"/>
      <c r="AB6" s="129"/>
      <c r="AC6" s="129"/>
      <c r="AF6" s="27"/>
      <c r="AG6" s="27"/>
      <c r="AH6" s="27"/>
      <c r="AI6" s="27"/>
      <c r="AJ6" s="28"/>
      <c r="AK6" s="29"/>
      <c r="AL6" s="29"/>
      <c r="AM6" s="28"/>
      <c r="AN6" s="28"/>
      <c r="AO6" s="30"/>
      <c r="AP6" s="30"/>
      <c r="AQ6" s="28"/>
      <c r="AR6" s="28"/>
      <c r="AS6" s="31"/>
      <c r="AT6" s="28"/>
      <c r="AU6" s="28"/>
      <c r="AV6" s="31"/>
      <c r="AW6" s="8"/>
      <c r="AX6" s="28"/>
      <c r="AY6" s="8"/>
      <c r="AZ6" s="8"/>
      <c r="BA6" s="8"/>
      <c r="BB6" s="8"/>
      <c r="BC6" s="8"/>
      <c r="BD6" s="8"/>
      <c r="BE6" s="8"/>
      <c r="BF6" s="8"/>
      <c r="BG6" s="8"/>
      <c r="BH6" s="8"/>
      <c r="BI6" s="32"/>
      <c r="BJ6" s="32"/>
      <c r="BK6" s="8"/>
      <c r="BL6" s="8"/>
      <c r="BM6" s="8"/>
      <c r="BN6" s="8"/>
      <c r="BO6" s="8"/>
      <c r="BP6" s="8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  <c r="FN6" s="207"/>
      <c r="FO6" s="207"/>
      <c r="FP6" s="207"/>
      <c r="FQ6" s="207"/>
      <c r="FR6" s="207"/>
      <c r="FS6" s="207"/>
      <c r="FT6" s="207"/>
      <c r="FU6" s="207"/>
      <c r="FV6" s="207"/>
      <c r="FW6" s="207"/>
      <c r="FX6" s="207"/>
      <c r="FY6" s="207"/>
      <c r="FZ6" s="207"/>
      <c r="GA6" s="207"/>
      <c r="GB6" s="207"/>
      <c r="GC6" s="207"/>
      <c r="GD6" s="207"/>
      <c r="GE6" s="207"/>
      <c r="GF6" s="207"/>
      <c r="GG6" s="207"/>
      <c r="GH6" s="207"/>
      <c r="GI6" s="207"/>
      <c r="GJ6" s="207"/>
      <c r="GK6" s="207"/>
      <c r="GL6" s="207"/>
      <c r="GM6" s="207"/>
      <c r="GN6" s="207"/>
      <c r="GO6" s="207"/>
      <c r="GP6" s="207"/>
      <c r="GQ6" s="207"/>
      <c r="GR6" s="207"/>
      <c r="GS6" s="207"/>
      <c r="GT6" s="207"/>
      <c r="GU6" s="207"/>
      <c r="GV6" s="207"/>
      <c r="GW6" s="207"/>
      <c r="GX6" s="207"/>
      <c r="GY6" s="207"/>
      <c r="GZ6" s="207"/>
      <c r="HA6" s="207"/>
      <c r="HB6" s="207"/>
      <c r="HC6" s="207"/>
      <c r="HD6" s="207"/>
      <c r="HE6" s="207"/>
      <c r="HF6" s="207"/>
      <c r="HG6" s="207"/>
      <c r="HH6" s="207"/>
      <c r="HI6" s="207"/>
      <c r="HJ6" s="207"/>
      <c r="HK6" s="207"/>
      <c r="HL6" s="207"/>
      <c r="HM6" s="207"/>
      <c r="HN6" s="207"/>
      <c r="HO6" s="207"/>
      <c r="HP6" s="207"/>
      <c r="HQ6" s="207"/>
      <c r="HR6" s="207"/>
      <c r="HS6" s="207"/>
      <c r="HT6" s="207"/>
      <c r="HU6" s="207"/>
      <c r="HV6" s="207"/>
      <c r="HW6" s="207"/>
      <c r="HX6" s="207"/>
      <c r="HY6" s="207"/>
      <c r="HZ6" s="207"/>
      <c r="IA6" s="207"/>
      <c r="IB6" s="207"/>
      <c r="IC6" s="207"/>
      <c r="ID6" s="207"/>
      <c r="IE6" s="207"/>
      <c r="IF6" s="207"/>
      <c r="IG6" s="207"/>
      <c r="IH6" s="207"/>
      <c r="II6" s="207"/>
      <c r="IJ6" s="207"/>
      <c r="IK6" s="207"/>
      <c r="IL6" s="207"/>
      <c r="IM6" s="207"/>
      <c r="IN6" s="207"/>
      <c r="IO6" s="207"/>
      <c r="IP6" s="207"/>
      <c r="IQ6" s="207"/>
      <c r="IR6" s="207"/>
      <c r="IS6" s="207"/>
      <c r="IT6" s="207"/>
      <c r="IU6" s="207"/>
      <c r="IV6" s="207"/>
      <c r="IW6" s="207"/>
      <c r="IX6" s="207"/>
      <c r="IY6" s="207"/>
      <c r="IZ6" s="207"/>
      <c r="JA6" s="207"/>
      <c r="JB6" s="207"/>
      <c r="JC6" s="207"/>
      <c r="JD6" s="207"/>
      <c r="JE6" s="207"/>
      <c r="JF6" s="207"/>
      <c r="JG6" s="207"/>
      <c r="JH6" s="207"/>
      <c r="JI6" s="207"/>
      <c r="JJ6" s="207"/>
      <c r="JK6" s="207"/>
      <c r="JL6" s="207"/>
      <c r="JM6" s="207"/>
      <c r="JN6" s="207"/>
      <c r="JO6" s="207"/>
      <c r="JP6" s="207"/>
      <c r="JQ6" s="207"/>
      <c r="JR6" s="207"/>
      <c r="JS6" s="207"/>
      <c r="JT6" s="207"/>
      <c r="JU6" s="207"/>
      <c r="JV6" s="207"/>
      <c r="JW6" s="207"/>
      <c r="JX6" s="207"/>
      <c r="JY6" s="207"/>
      <c r="JZ6" s="207"/>
      <c r="KA6" s="207"/>
      <c r="KB6" s="207"/>
      <c r="KC6" s="207"/>
      <c r="KD6" s="207"/>
      <c r="KE6" s="207"/>
      <c r="KF6" s="207"/>
      <c r="KG6" s="207"/>
      <c r="KH6" s="207"/>
      <c r="KI6" s="207"/>
      <c r="KJ6" s="207"/>
      <c r="KK6" s="207"/>
      <c r="KL6" s="207"/>
      <c r="KM6" s="207"/>
      <c r="KN6" s="207"/>
      <c r="KO6" s="207"/>
      <c r="KP6" s="207"/>
      <c r="KQ6" s="207"/>
      <c r="KR6" s="207"/>
      <c r="KS6" s="207"/>
      <c r="KT6" s="207"/>
      <c r="KU6" s="207"/>
      <c r="KV6" s="207"/>
      <c r="KW6" s="207"/>
      <c r="KX6" s="207"/>
      <c r="KY6" s="207"/>
      <c r="KZ6" s="207"/>
      <c r="LA6" s="207"/>
      <c r="LB6" s="207"/>
      <c r="LC6" s="207"/>
      <c r="LD6" s="207"/>
      <c r="LE6" s="207"/>
      <c r="LF6" s="207"/>
      <c r="LG6" s="135"/>
      <c r="LH6" s="135"/>
      <c r="LI6" s="135"/>
      <c r="LJ6" s="135"/>
      <c r="LK6" s="135"/>
      <c r="LL6" s="135"/>
      <c r="LM6" s="135"/>
      <c r="LN6" s="135"/>
      <c r="LO6" s="135"/>
      <c r="LP6" s="135"/>
      <c r="LQ6" s="135"/>
      <c r="LR6" s="135"/>
      <c r="LS6" s="135"/>
      <c r="LT6" s="135"/>
      <c r="LU6" s="135"/>
      <c r="LV6" s="135"/>
      <c r="LW6" s="135"/>
      <c r="LX6" s="135"/>
      <c r="LY6" s="135"/>
      <c r="LZ6" s="135"/>
      <c r="MA6" s="135"/>
      <c r="MB6" s="135"/>
      <c r="MC6" s="135"/>
      <c r="MD6" s="135"/>
      <c r="ME6" s="135"/>
      <c r="MF6" s="135"/>
      <c r="MG6" s="135"/>
      <c r="MH6" s="135"/>
      <c r="MI6" s="135"/>
      <c r="MJ6" s="135"/>
      <c r="MK6" s="135"/>
      <c r="ML6" s="135"/>
      <c r="MM6" s="135"/>
      <c r="MN6" s="135"/>
      <c r="MO6" s="135"/>
      <c r="MP6" s="135"/>
      <c r="MQ6" s="135"/>
      <c r="MR6" s="135"/>
      <c r="MS6" s="135"/>
      <c r="MT6" s="135"/>
      <c r="MU6" s="135"/>
      <c r="MV6" s="135"/>
      <c r="MW6" s="135"/>
      <c r="MX6" s="135"/>
      <c r="MY6" s="135"/>
      <c r="MZ6" s="135"/>
      <c r="NA6" s="135"/>
      <c r="NB6" s="135"/>
      <c r="NC6" s="135"/>
      <c r="ND6" s="135"/>
      <c r="NE6" s="135"/>
      <c r="NF6" s="135"/>
      <c r="NG6" s="135"/>
      <c r="NH6" s="135"/>
      <c r="NI6" s="135"/>
      <c r="NJ6" s="135"/>
      <c r="NK6" s="135"/>
      <c r="NL6" s="135"/>
      <c r="NM6" s="135"/>
      <c r="NN6" s="135"/>
      <c r="NO6" s="135"/>
      <c r="NP6" s="135"/>
      <c r="NQ6" s="135"/>
      <c r="NR6" s="135"/>
      <c r="NS6" s="135"/>
      <c r="NT6" s="135"/>
      <c r="NU6" s="135"/>
      <c r="NV6" s="135"/>
      <c r="NW6" s="135"/>
      <c r="NX6" s="135"/>
      <c r="NY6" s="135"/>
      <c r="NZ6" s="135"/>
      <c r="OA6" s="135"/>
      <c r="OB6" s="135"/>
      <c r="OC6" s="135"/>
      <c r="OD6" s="135"/>
      <c r="OE6" s="135"/>
      <c r="OF6" s="135"/>
      <c r="OG6" s="135"/>
      <c r="OH6" s="135"/>
      <c r="OI6" s="135"/>
      <c r="OJ6" s="135"/>
      <c r="OK6" s="135"/>
      <c r="OL6" s="135"/>
      <c r="OM6" s="135"/>
      <c r="ON6" s="135"/>
      <c r="OO6" s="135"/>
      <c r="OP6" s="135"/>
      <c r="OQ6" s="135"/>
      <c r="OR6" s="135"/>
      <c r="OS6" s="135"/>
      <c r="OT6" s="135"/>
      <c r="OU6" s="135"/>
      <c r="OV6" s="135"/>
      <c r="OW6" s="135"/>
      <c r="OX6" s="135"/>
      <c r="OY6" s="135"/>
      <c r="OZ6" s="135"/>
      <c r="PA6" s="135"/>
      <c r="PB6" s="135"/>
      <c r="PC6" s="135"/>
      <c r="PD6" s="135"/>
      <c r="PE6" s="135"/>
      <c r="PF6" s="135"/>
      <c r="PG6" s="135"/>
      <c r="PH6" s="135"/>
      <c r="PI6" s="135"/>
      <c r="PJ6" s="135"/>
      <c r="PK6" s="135"/>
      <c r="PL6" s="135"/>
      <c r="PM6" s="135"/>
    </row>
    <row r="7" spans="1:431" s="167" customFormat="1" ht="14.25" customHeight="1" x14ac:dyDescent="0.3">
      <c r="A7" s="204"/>
      <c r="B7" s="33"/>
      <c r="D7" s="128"/>
      <c r="E7" s="2"/>
      <c r="F7" s="2"/>
      <c r="G7" s="2"/>
      <c r="H7" s="2"/>
      <c r="I7" s="2"/>
      <c r="J7" s="158"/>
      <c r="L7" s="206"/>
      <c r="M7" s="2"/>
      <c r="N7" s="129"/>
      <c r="O7" s="130"/>
      <c r="P7" s="129"/>
      <c r="Q7" s="129"/>
      <c r="R7" s="129"/>
      <c r="S7" s="129"/>
      <c r="T7" s="211"/>
      <c r="U7" s="26"/>
      <c r="V7" s="129"/>
      <c r="W7" s="131"/>
      <c r="X7" s="129"/>
      <c r="Y7" s="129"/>
      <c r="Z7" s="129"/>
      <c r="AA7" s="129"/>
      <c r="AB7" s="129"/>
      <c r="AC7" s="129"/>
      <c r="AF7" s="27"/>
      <c r="AG7" s="27"/>
      <c r="AH7" s="27"/>
      <c r="AI7" s="27"/>
      <c r="AJ7" s="28"/>
      <c r="AK7" s="29"/>
      <c r="AL7" s="29"/>
      <c r="AM7" s="28"/>
      <c r="AN7" s="28"/>
      <c r="AO7" s="30"/>
      <c r="AP7" s="30"/>
      <c r="AQ7" s="28"/>
      <c r="AR7" s="28"/>
      <c r="AS7" s="31"/>
      <c r="AT7" s="28"/>
      <c r="AU7" s="28"/>
      <c r="AV7" s="31"/>
      <c r="AW7" s="8"/>
      <c r="AX7" s="28"/>
      <c r="AY7" s="8"/>
      <c r="AZ7" s="8"/>
      <c r="BA7" s="8"/>
      <c r="BB7" s="8"/>
      <c r="BC7" s="8"/>
      <c r="BD7" s="8"/>
      <c r="BE7" s="8"/>
      <c r="BF7" s="8"/>
      <c r="BG7" s="8"/>
      <c r="BH7" s="8"/>
      <c r="BI7" s="32"/>
      <c r="BJ7" s="32"/>
      <c r="BK7" s="8"/>
      <c r="BL7" s="8"/>
      <c r="BM7" s="8"/>
      <c r="BN7" s="8"/>
      <c r="BO7" s="8"/>
      <c r="BP7" s="8"/>
      <c r="BR7" s="207"/>
      <c r="BS7" s="207"/>
      <c r="BT7" s="207"/>
      <c r="BU7" s="207"/>
      <c r="BV7" s="207"/>
      <c r="BW7" s="207"/>
      <c r="BX7" s="207"/>
      <c r="BY7" s="207"/>
      <c r="BZ7" s="207"/>
      <c r="CA7" s="207"/>
      <c r="CB7" s="207"/>
      <c r="CC7" s="207"/>
      <c r="CD7" s="207"/>
      <c r="CE7" s="207"/>
      <c r="CF7" s="207"/>
      <c r="CG7" s="207"/>
      <c r="CH7" s="207"/>
      <c r="CI7" s="207"/>
      <c r="CJ7" s="207"/>
      <c r="CK7" s="207"/>
      <c r="CL7" s="207"/>
      <c r="CM7" s="207"/>
      <c r="CN7" s="207"/>
      <c r="CO7" s="207"/>
      <c r="CP7" s="207"/>
      <c r="CQ7" s="207"/>
      <c r="CR7" s="207"/>
      <c r="CS7" s="207"/>
      <c r="CT7" s="207"/>
      <c r="CU7" s="207"/>
      <c r="CV7" s="207"/>
      <c r="CW7" s="207"/>
      <c r="CX7" s="207"/>
      <c r="CY7" s="207"/>
      <c r="CZ7" s="207"/>
      <c r="DA7" s="207"/>
      <c r="DB7" s="207"/>
      <c r="DC7" s="207"/>
      <c r="DD7" s="207"/>
      <c r="DE7" s="207"/>
      <c r="DF7" s="207"/>
      <c r="DG7" s="207"/>
      <c r="DH7" s="207"/>
      <c r="DI7" s="207"/>
      <c r="DJ7" s="207"/>
      <c r="DK7" s="207"/>
      <c r="DL7" s="207"/>
      <c r="DM7" s="207"/>
      <c r="DN7" s="207"/>
      <c r="DO7" s="207"/>
      <c r="DP7" s="207"/>
      <c r="DQ7" s="207"/>
      <c r="DR7" s="207"/>
      <c r="DS7" s="207"/>
      <c r="DT7" s="207"/>
      <c r="DU7" s="207"/>
      <c r="DV7" s="207"/>
      <c r="DW7" s="207"/>
      <c r="DX7" s="207"/>
      <c r="DY7" s="207"/>
      <c r="DZ7" s="207"/>
      <c r="EA7" s="207"/>
      <c r="EB7" s="207"/>
      <c r="EC7" s="207"/>
      <c r="ED7" s="207"/>
      <c r="EE7" s="207"/>
      <c r="EF7" s="207"/>
      <c r="EG7" s="207"/>
      <c r="EH7" s="207"/>
      <c r="EI7" s="207"/>
      <c r="EJ7" s="207"/>
      <c r="EK7" s="207"/>
      <c r="EL7" s="207"/>
      <c r="EM7" s="207"/>
      <c r="EN7" s="207"/>
      <c r="EO7" s="207"/>
      <c r="EP7" s="207"/>
      <c r="EQ7" s="207"/>
      <c r="ER7" s="207"/>
      <c r="ES7" s="207"/>
      <c r="ET7" s="207"/>
      <c r="EU7" s="207"/>
      <c r="EV7" s="207"/>
      <c r="EW7" s="207"/>
      <c r="EX7" s="207"/>
      <c r="EY7" s="207"/>
      <c r="EZ7" s="207"/>
      <c r="FA7" s="207"/>
      <c r="FB7" s="207"/>
      <c r="FC7" s="207"/>
      <c r="FD7" s="207"/>
      <c r="FE7" s="207"/>
      <c r="FF7" s="207"/>
      <c r="FG7" s="207"/>
      <c r="FH7" s="207"/>
      <c r="FI7" s="207"/>
      <c r="FJ7" s="207"/>
      <c r="FK7" s="207"/>
      <c r="FL7" s="207"/>
      <c r="FM7" s="207"/>
      <c r="FN7" s="207"/>
      <c r="FO7" s="207"/>
      <c r="FP7" s="207"/>
      <c r="FQ7" s="207"/>
      <c r="FR7" s="207"/>
      <c r="FS7" s="207"/>
      <c r="FT7" s="207"/>
      <c r="FU7" s="207"/>
      <c r="FV7" s="207"/>
      <c r="FW7" s="207"/>
      <c r="FX7" s="207"/>
      <c r="FY7" s="207"/>
      <c r="FZ7" s="207"/>
      <c r="GA7" s="207"/>
      <c r="GB7" s="207"/>
      <c r="GC7" s="207"/>
      <c r="GD7" s="207"/>
      <c r="GE7" s="207"/>
      <c r="GF7" s="207"/>
      <c r="GG7" s="207"/>
      <c r="GH7" s="207"/>
      <c r="GI7" s="207"/>
      <c r="GJ7" s="207"/>
      <c r="GK7" s="207"/>
      <c r="GL7" s="207"/>
      <c r="GM7" s="207"/>
      <c r="GN7" s="207"/>
      <c r="GO7" s="207"/>
      <c r="GP7" s="207"/>
      <c r="GQ7" s="207"/>
      <c r="GR7" s="207"/>
      <c r="GS7" s="207"/>
      <c r="GT7" s="207"/>
      <c r="GU7" s="207"/>
      <c r="GV7" s="207"/>
      <c r="GW7" s="207"/>
      <c r="GX7" s="207"/>
      <c r="GY7" s="207"/>
      <c r="GZ7" s="207"/>
      <c r="HA7" s="207"/>
      <c r="HB7" s="207"/>
      <c r="HC7" s="207"/>
      <c r="HD7" s="207"/>
      <c r="HE7" s="207"/>
      <c r="HF7" s="207"/>
      <c r="HG7" s="207"/>
      <c r="HH7" s="207"/>
      <c r="HI7" s="207"/>
      <c r="HJ7" s="207"/>
      <c r="HK7" s="207"/>
      <c r="HL7" s="207"/>
      <c r="HM7" s="207"/>
      <c r="HN7" s="207"/>
      <c r="HO7" s="207"/>
      <c r="HP7" s="207"/>
      <c r="HQ7" s="207"/>
      <c r="HR7" s="207"/>
      <c r="HS7" s="207"/>
      <c r="HT7" s="207"/>
      <c r="HU7" s="207"/>
      <c r="HV7" s="207"/>
      <c r="HW7" s="207"/>
      <c r="HX7" s="207"/>
      <c r="HY7" s="207"/>
      <c r="HZ7" s="207"/>
      <c r="IA7" s="207"/>
      <c r="IB7" s="207"/>
      <c r="IC7" s="207"/>
      <c r="ID7" s="207"/>
      <c r="IE7" s="207"/>
      <c r="IF7" s="207"/>
      <c r="IG7" s="207"/>
      <c r="IH7" s="207"/>
      <c r="II7" s="207"/>
      <c r="IJ7" s="207"/>
      <c r="IK7" s="207"/>
      <c r="IL7" s="207"/>
      <c r="IM7" s="207"/>
      <c r="IN7" s="207"/>
      <c r="IO7" s="207"/>
      <c r="IP7" s="207"/>
      <c r="IQ7" s="207"/>
      <c r="IR7" s="207"/>
      <c r="IS7" s="207"/>
      <c r="IT7" s="207"/>
      <c r="IU7" s="207"/>
      <c r="IV7" s="207"/>
      <c r="IW7" s="207"/>
      <c r="IX7" s="207"/>
      <c r="IY7" s="207"/>
      <c r="IZ7" s="207"/>
      <c r="JA7" s="207"/>
      <c r="JB7" s="207"/>
      <c r="JC7" s="207"/>
      <c r="JD7" s="207"/>
      <c r="JE7" s="207"/>
      <c r="JF7" s="207"/>
      <c r="JG7" s="207"/>
      <c r="JH7" s="207"/>
      <c r="JI7" s="207"/>
      <c r="JJ7" s="207"/>
      <c r="JK7" s="207"/>
      <c r="JL7" s="207"/>
      <c r="JM7" s="207"/>
      <c r="JN7" s="207"/>
      <c r="JO7" s="207"/>
      <c r="JP7" s="207"/>
      <c r="JQ7" s="207"/>
      <c r="JR7" s="207"/>
      <c r="JS7" s="207"/>
      <c r="JT7" s="207"/>
      <c r="JU7" s="207"/>
      <c r="JV7" s="207"/>
      <c r="JW7" s="207"/>
      <c r="JX7" s="207"/>
      <c r="JY7" s="207"/>
      <c r="JZ7" s="207"/>
      <c r="KA7" s="207"/>
      <c r="KB7" s="207"/>
      <c r="KC7" s="207"/>
      <c r="KD7" s="207"/>
      <c r="KE7" s="207"/>
      <c r="KF7" s="207"/>
      <c r="KG7" s="207"/>
      <c r="KH7" s="207"/>
      <c r="KI7" s="207"/>
      <c r="KJ7" s="207"/>
      <c r="KK7" s="207"/>
      <c r="KL7" s="207"/>
      <c r="KM7" s="207"/>
      <c r="KN7" s="207"/>
      <c r="KO7" s="207"/>
      <c r="KP7" s="207"/>
      <c r="KQ7" s="207"/>
      <c r="KR7" s="207"/>
      <c r="KS7" s="207"/>
      <c r="KT7" s="207"/>
      <c r="KU7" s="207"/>
      <c r="KV7" s="207"/>
      <c r="KW7" s="207"/>
      <c r="KX7" s="207"/>
      <c r="KY7" s="207"/>
      <c r="KZ7" s="207"/>
      <c r="LA7" s="207"/>
      <c r="LB7" s="207"/>
      <c r="LC7" s="207"/>
      <c r="LD7" s="207"/>
      <c r="LE7" s="207"/>
      <c r="LF7" s="207"/>
      <c r="LG7" s="135"/>
      <c r="LH7" s="135"/>
      <c r="LI7" s="135"/>
      <c r="LJ7" s="135"/>
      <c r="LK7" s="135"/>
      <c r="LL7" s="135"/>
      <c r="LM7" s="135"/>
      <c r="LN7" s="135"/>
      <c r="LO7" s="135"/>
      <c r="LP7" s="135"/>
      <c r="LQ7" s="135"/>
      <c r="LR7" s="135"/>
      <c r="LS7" s="135"/>
      <c r="LT7" s="135"/>
      <c r="LU7" s="135"/>
      <c r="LV7" s="135"/>
      <c r="LW7" s="135"/>
      <c r="LX7" s="135"/>
      <c r="LY7" s="135"/>
      <c r="LZ7" s="135"/>
      <c r="MA7" s="135"/>
      <c r="MB7" s="135"/>
      <c r="MC7" s="135"/>
      <c r="MD7" s="135"/>
      <c r="ME7" s="135"/>
      <c r="MF7" s="135"/>
      <c r="MG7" s="135"/>
      <c r="MH7" s="135"/>
      <c r="MI7" s="135"/>
      <c r="MJ7" s="135"/>
      <c r="MK7" s="135"/>
      <c r="ML7" s="135"/>
      <c r="MM7" s="135"/>
      <c r="MN7" s="135"/>
      <c r="MO7" s="135"/>
      <c r="MP7" s="135"/>
      <c r="MQ7" s="135"/>
      <c r="MR7" s="135"/>
      <c r="MS7" s="135"/>
      <c r="MT7" s="135"/>
      <c r="MU7" s="135"/>
      <c r="MV7" s="135"/>
      <c r="MW7" s="135"/>
      <c r="MX7" s="135"/>
      <c r="MY7" s="135"/>
      <c r="MZ7" s="135"/>
      <c r="NA7" s="135"/>
      <c r="NB7" s="135"/>
      <c r="NC7" s="135"/>
      <c r="ND7" s="135"/>
      <c r="NE7" s="135"/>
      <c r="NF7" s="135"/>
      <c r="NG7" s="135"/>
      <c r="NH7" s="135"/>
      <c r="NI7" s="135"/>
      <c r="NJ7" s="135"/>
      <c r="NK7" s="135"/>
      <c r="NL7" s="135"/>
      <c r="NM7" s="135"/>
      <c r="NN7" s="135"/>
      <c r="NO7" s="135"/>
      <c r="NP7" s="135"/>
      <c r="NQ7" s="135"/>
      <c r="NR7" s="135"/>
      <c r="NS7" s="135"/>
      <c r="NT7" s="135"/>
      <c r="NU7" s="135"/>
      <c r="NV7" s="135"/>
      <c r="NW7" s="135"/>
      <c r="NX7" s="135"/>
      <c r="NY7" s="135"/>
      <c r="NZ7" s="135"/>
      <c r="OA7" s="135"/>
      <c r="OB7" s="135"/>
      <c r="OC7" s="135"/>
      <c r="OD7" s="135"/>
      <c r="OE7" s="135"/>
      <c r="OF7" s="135"/>
      <c r="OG7" s="135"/>
      <c r="OH7" s="135"/>
      <c r="OI7" s="135"/>
      <c r="OJ7" s="135"/>
      <c r="OK7" s="135"/>
      <c r="OL7" s="135"/>
      <c r="OM7" s="135"/>
      <c r="ON7" s="135"/>
      <c r="OO7" s="135"/>
      <c r="OP7" s="135"/>
      <c r="OQ7" s="135"/>
      <c r="OR7" s="135"/>
      <c r="OS7" s="135"/>
      <c r="OT7" s="135"/>
      <c r="OU7" s="135"/>
      <c r="OV7" s="135"/>
      <c r="OW7" s="135"/>
      <c r="OX7" s="135"/>
      <c r="OY7" s="135"/>
      <c r="OZ7" s="135"/>
      <c r="PA7" s="135"/>
      <c r="PB7" s="135"/>
      <c r="PC7" s="135"/>
      <c r="PD7" s="135"/>
      <c r="PE7" s="135"/>
      <c r="PF7" s="135"/>
      <c r="PG7" s="135"/>
      <c r="PH7" s="135"/>
      <c r="PI7" s="135"/>
      <c r="PJ7" s="135"/>
      <c r="PK7" s="135"/>
      <c r="PL7" s="135"/>
      <c r="PM7" s="135"/>
    </row>
    <row r="8" spans="1:431" s="167" customFormat="1" ht="14.25" customHeight="1" x14ac:dyDescent="0.3">
      <c r="A8" s="204"/>
      <c r="B8" s="33"/>
      <c r="D8" s="128"/>
      <c r="E8" s="2"/>
      <c r="F8" s="2"/>
      <c r="G8" s="2"/>
      <c r="H8" s="2"/>
      <c r="I8" s="2"/>
      <c r="J8" s="158"/>
      <c r="L8" s="206"/>
      <c r="M8" s="2"/>
      <c r="N8" s="129"/>
      <c r="O8" s="130"/>
      <c r="P8" s="129"/>
      <c r="Q8" s="129"/>
      <c r="R8" s="129"/>
      <c r="S8" s="129"/>
      <c r="T8" s="211"/>
      <c r="U8" s="26"/>
      <c r="V8" s="129"/>
      <c r="W8" s="131"/>
      <c r="X8" s="129"/>
      <c r="Y8" s="129"/>
      <c r="Z8" s="129"/>
      <c r="AA8" s="129"/>
      <c r="AB8" s="129"/>
      <c r="AC8" s="129"/>
      <c r="AF8" s="27"/>
      <c r="AG8" s="27"/>
      <c r="AH8" s="27"/>
      <c r="AI8" s="27"/>
      <c r="AJ8" s="28"/>
      <c r="AK8" s="29"/>
      <c r="AL8" s="29"/>
      <c r="AM8" s="28"/>
      <c r="AN8" s="28"/>
      <c r="AO8" s="30"/>
      <c r="AP8" s="30"/>
      <c r="AQ8" s="28"/>
      <c r="AR8" s="28"/>
      <c r="AS8" s="31"/>
      <c r="AT8" s="28"/>
      <c r="AU8" s="28"/>
      <c r="AV8" s="31"/>
      <c r="AW8" s="8"/>
      <c r="AX8" s="28"/>
      <c r="AY8" s="8"/>
      <c r="AZ8" s="8"/>
      <c r="BA8" s="8"/>
      <c r="BB8" s="8"/>
      <c r="BC8" s="8"/>
      <c r="BD8" s="8"/>
      <c r="BE8" s="8"/>
      <c r="BF8" s="8"/>
      <c r="BG8" s="8"/>
      <c r="BH8" s="8"/>
      <c r="BI8" s="32"/>
      <c r="BJ8" s="32"/>
      <c r="BK8" s="8"/>
      <c r="BL8" s="8"/>
      <c r="BM8" s="8"/>
      <c r="BN8" s="8"/>
      <c r="BO8" s="8"/>
      <c r="BP8" s="8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207"/>
      <c r="DC8" s="207"/>
      <c r="DD8" s="207"/>
      <c r="DE8" s="207"/>
      <c r="DF8" s="207"/>
      <c r="DG8" s="207"/>
      <c r="DH8" s="207"/>
      <c r="DI8" s="207"/>
      <c r="DJ8" s="207"/>
      <c r="DK8" s="207"/>
      <c r="DL8" s="207"/>
      <c r="DM8" s="207"/>
      <c r="DN8" s="207"/>
      <c r="DO8" s="207"/>
      <c r="DP8" s="207"/>
      <c r="DQ8" s="207"/>
      <c r="DR8" s="207"/>
      <c r="DS8" s="207"/>
      <c r="DT8" s="207"/>
      <c r="DU8" s="207"/>
      <c r="DV8" s="207"/>
      <c r="DW8" s="207"/>
      <c r="DX8" s="207"/>
      <c r="DY8" s="207"/>
      <c r="DZ8" s="207"/>
      <c r="EA8" s="207"/>
      <c r="EB8" s="207"/>
      <c r="EC8" s="207"/>
      <c r="ED8" s="207"/>
      <c r="EE8" s="207"/>
      <c r="EF8" s="207"/>
      <c r="EG8" s="207"/>
      <c r="EH8" s="207"/>
      <c r="EI8" s="207"/>
      <c r="EJ8" s="207"/>
      <c r="EK8" s="207"/>
      <c r="EL8" s="207"/>
      <c r="EM8" s="207"/>
      <c r="EN8" s="207"/>
      <c r="EO8" s="207"/>
      <c r="EP8" s="207"/>
      <c r="EQ8" s="207"/>
      <c r="ER8" s="207"/>
      <c r="ES8" s="207"/>
      <c r="ET8" s="207"/>
      <c r="EU8" s="207"/>
      <c r="EV8" s="207"/>
      <c r="EW8" s="207"/>
      <c r="EX8" s="207"/>
      <c r="EY8" s="207"/>
      <c r="EZ8" s="207"/>
      <c r="FA8" s="207"/>
      <c r="FB8" s="207"/>
      <c r="FC8" s="207"/>
      <c r="FD8" s="207"/>
      <c r="FE8" s="207"/>
      <c r="FF8" s="207"/>
      <c r="FG8" s="207"/>
      <c r="FH8" s="207"/>
      <c r="FI8" s="207"/>
      <c r="FJ8" s="207"/>
      <c r="FK8" s="207"/>
      <c r="FL8" s="207"/>
      <c r="FM8" s="207"/>
      <c r="FN8" s="207"/>
      <c r="FO8" s="207"/>
      <c r="FP8" s="207"/>
      <c r="FQ8" s="207"/>
      <c r="FR8" s="207"/>
      <c r="FS8" s="207"/>
      <c r="FT8" s="207"/>
      <c r="FU8" s="207"/>
      <c r="FV8" s="207"/>
      <c r="FW8" s="207"/>
      <c r="FX8" s="207"/>
      <c r="FY8" s="207"/>
      <c r="FZ8" s="207"/>
      <c r="GA8" s="207"/>
      <c r="GB8" s="207"/>
      <c r="GC8" s="207"/>
      <c r="GD8" s="207"/>
      <c r="GE8" s="207"/>
      <c r="GF8" s="207"/>
      <c r="GG8" s="207"/>
      <c r="GH8" s="207"/>
      <c r="GI8" s="207"/>
      <c r="GJ8" s="207"/>
      <c r="GK8" s="207"/>
      <c r="GL8" s="207"/>
      <c r="GM8" s="207"/>
      <c r="GN8" s="207"/>
      <c r="GO8" s="207"/>
      <c r="GP8" s="207"/>
      <c r="GQ8" s="207"/>
      <c r="GR8" s="207"/>
      <c r="GS8" s="207"/>
      <c r="GT8" s="207"/>
      <c r="GU8" s="207"/>
      <c r="GV8" s="207"/>
      <c r="GW8" s="207"/>
      <c r="GX8" s="207"/>
      <c r="GY8" s="207"/>
      <c r="GZ8" s="207"/>
      <c r="HA8" s="207"/>
      <c r="HB8" s="207"/>
      <c r="HC8" s="207"/>
      <c r="HD8" s="207"/>
      <c r="HE8" s="207"/>
      <c r="HF8" s="207"/>
      <c r="HG8" s="207"/>
      <c r="HH8" s="207"/>
      <c r="HI8" s="207"/>
      <c r="HJ8" s="207"/>
      <c r="HK8" s="207"/>
      <c r="HL8" s="207"/>
      <c r="HM8" s="207"/>
      <c r="HN8" s="207"/>
      <c r="HO8" s="207"/>
      <c r="HP8" s="207"/>
      <c r="HQ8" s="207"/>
      <c r="HR8" s="207"/>
      <c r="HS8" s="207"/>
      <c r="HT8" s="207"/>
      <c r="HU8" s="207"/>
      <c r="HV8" s="207"/>
      <c r="HW8" s="207"/>
      <c r="HX8" s="207"/>
      <c r="HY8" s="207"/>
      <c r="HZ8" s="207"/>
      <c r="IA8" s="207"/>
      <c r="IB8" s="207"/>
      <c r="IC8" s="207"/>
      <c r="ID8" s="207"/>
      <c r="IE8" s="207"/>
      <c r="IF8" s="207"/>
      <c r="IG8" s="207"/>
      <c r="IH8" s="207"/>
      <c r="II8" s="207"/>
      <c r="IJ8" s="207"/>
      <c r="IK8" s="207"/>
      <c r="IL8" s="207"/>
      <c r="IM8" s="207"/>
      <c r="IN8" s="207"/>
      <c r="IO8" s="207"/>
      <c r="IP8" s="207"/>
      <c r="IQ8" s="207"/>
      <c r="IR8" s="207"/>
      <c r="IS8" s="207"/>
      <c r="IT8" s="207"/>
      <c r="IU8" s="207"/>
      <c r="IV8" s="207"/>
      <c r="IW8" s="207"/>
      <c r="IX8" s="207"/>
      <c r="IY8" s="207"/>
      <c r="IZ8" s="207"/>
      <c r="JA8" s="207"/>
      <c r="JB8" s="207"/>
      <c r="JC8" s="207"/>
      <c r="JD8" s="207"/>
      <c r="JE8" s="207"/>
      <c r="JF8" s="207"/>
      <c r="JG8" s="207"/>
      <c r="JH8" s="207"/>
      <c r="JI8" s="207"/>
      <c r="JJ8" s="207"/>
      <c r="JK8" s="207"/>
      <c r="JL8" s="207"/>
      <c r="JM8" s="207"/>
      <c r="JN8" s="207"/>
      <c r="JO8" s="207"/>
      <c r="JP8" s="207"/>
      <c r="JQ8" s="207"/>
      <c r="JR8" s="207"/>
      <c r="JS8" s="207"/>
      <c r="JT8" s="207"/>
      <c r="JU8" s="207"/>
      <c r="JV8" s="207"/>
      <c r="JW8" s="207"/>
      <c r="JX8" s="207"/>
      <c r="JY8" s="207"/>
      <c r="JZ8" s="207"/>
      <c r="KA8" s="207"/>
      <c r="KB8" s="207"/>
      <c r="KC8" s="207"/>
      <c r="KD8" s="207"/>
      <c r="KE8" s="207"/>
      <c r="KF8" s="207"/>
      <c r="KG8" s="207"/>
      <c r="KH8" s="207"/>
      <c r="KI8" s="207"/>
      <c r="KJ8" s="207"/>
      <c r="KK8" s="207"/>
      <c r="KL8" s="207"/>
      <c r="KM8" s="207"/>
      <c r="KN8" s="207"/>
      <c r="KO8" s="207"/>
      <c r="KP8" s="207"/>
      <c r="KQ8" s="207"/>
      <c r="KR8" s="207"/>
      <c r="KS8" s="207"/>
      <c r="KT8" s="207"/>
      <c r="KU8" s="207"/>
      <c r="KV8" s="207"/>
      <c r="KW8" s="207"/>
      <c r="KX8" s="207"/>
      <c r="KY8" s="207"/>
      <c r="KZ8" s="207"/>
      <c r="LA8" s="207"/>
      <c r="LB8" s="207"/>
      <c r="LC8" s="207"/>
      <c r="LD8" s="207"/>
      <c r="LE8" s="207"/>
      <c r="LF8" s="207"/>
      <c r="LG8" s="135"/>
      <c r="LH8" s="135"/>
      <c r="LI8" s="135"/>
      <c r="LJ8" s="135"/>
      <c r="LK8" s="135"/>
      <c r="LL8" s="135"/>
      <c r="LM8" s="135"/>
      <c r="LN8" s="135"/>
      <c r="LO8" s="135"/>
      <c r="LP8" s="135"/>
      <c r="LQ8" s="135"/>
      <c r="LR8" s="135"/>
      <c r="LS8" s="135"/>
      <c r="LT8" s="135"/>
      <c r="LU8" s="135"/>
      <c r="LV8" s="135"/>
      <c r="LW8" s="135"/>
      <c r="LX8" s="135"/>
      <c r="LY8" s="135"/>
      <c r="LZ8" s="135"/>
      <c r="MA8" s="135"/>
      <c r="MB8" s="135"/>
      <c r="MC8" s="135"/>
      <c r="MD8" s="135"/>
      <c r="ME8" s="135"/>
      <c r="MF8" s="135"/>
      <c r="MG8" s="135"/>
      <c r="MH8" s="135"/>
      <c r="MI8" s="135"/>
      <c r="MJ8" s="135"/>
      <c r="MK8" s="135"/>
      <c r="ML8" s="135"/>
      <c r="MM8" s="135"/>
      <c r="MN8" s="135"/>
      <c r="MO8" s="135"/>
      <c r="MP8" s="135"/>
      <c r="MQ8" s="135"/>
      <c r="MR8" s="135"/>
      <c r="MS8" s="135"/>
      <c r="MT8" s="135"/>
      <c r="MU8" s="135"/>
      <c r="MV8" s="135"/>
      <c r="MW8" s="135"/>
      <c r="MX8" s="135"/>
      <c r="MY8" s="135"/>
      <c r="MZ8" s="135"/>
      <c r="NA8" s="135"/>
      <c r="NB8" s="135"/>
      <c r="NC8" s="135"/>
      <c r="ND8" s="135"/>
      <c r="NE8" s="135"/>
      <c r="NF8" s="135"/>
      <c r="NG8" s="135"/>
      <c r="NH8" s="135"/>
      <c r="NI8" s="135"/>
      <c r="NJ8" s="135"/>
      <c r="NK8" s="135"/>
      <c r="NL8" s="135"/>
      <c r="NM8" s="135"/>
      <c r="NN8" s="135"/>
      <c r="NO8" s="135"/>
      <c r="NP8" s="135"/>
      <c r="NQ8" s="135"/>
      <c r="NR8" s="135"/>
      <c r="NS8" s="135"/>
      <c r="NT8" s="135"/>
      <c r="NU8" s="135"/>
      <c r="NV8" s="135"/>
      <c r="NW8" s="135"/>
      <c r="NX8" s="135"/>
      <c r="NY8" s="135"/>
      <c r="NZ8" s="135"/>
      <c r="OA8" s="135"/>
      <c r="OB8" s="135"/>
      <c r="OC8" s="135"/>
      <c r="OD8" s="135"/>
      <c r="OE8" s="135"/>
      <c r="OF8" s="135"/>
      <c r="OG8" s="135"/>
      <c r="OH8" s="135"/>
      <c r="OI8" s="135"/>
      <c r="OJ8" s="135"/>
      <c r="OK8" s="135"/>
      <c r="OL8" s="135"/>
      <c r="OM8" s="135"/>
      <c r="ON8" s="135"/>
      <c r="OO8" s="135"/>
      <c r="OP8" s="135"/>
      <c r="OQ8" s="135"/>
      <c r="OR8" s="135"/>
      <c r="OS8" s="135"/>
      <c r="OT8" s="135"/>
      <c r="OU8" s="135"/>
      <c r="OV8" s="135"/>
      <c r="OW8" s="135"/>
      <c r="OX8" s="135"/>
      <c r="OY8" s="135"/>
      <c r="OZ8" s="135"/>
      <c r="PA8" s="135"/>
      <c r="PB8" s="135"/>
      <c r="PC8" s="135"/>
      <c r="PD8" s="135"/>
      <c r="PE8" s="135"/>
      <c r="PF8" s="135"/>
      <c r="PG8" s="135"/>
      <c r="PH8" s="135"/>
      <c r="PI8" s="135"/>
      <c r="PJ8" s="135"/>
      <c r="PK8" s="135"/>
      <c r="PL8" s="135"/>
      <c r="PM8" s="135"/>
    </row>
    <row r="9" spans="1:431" s="167" customFormat="1" ht="14.25" customHeight="1" x14ac:dyDescent="0.3">
      <c r="A9" s="204"/>
      <c r="B9" s="33"/>
      <c r="D9" s="128"/>
      <c r="E9" s="2"/>
      <c r="F9" s="2"/>
      <c r="G9" s="2"/>
      <c r="H9" s="2"/>
      <c r="I9" s="2"/>
      <c r="J9" s="158"/>
      <c r="L9" s="206"/>
      <c r="M9" s="2"/>
      <c r="N9" s="129"/>
      <c r="O9" s="130"/>
      <c r="P9" s="129"/>
      <c r="Q9" s="129"/>
      <c r="R9" s="129"/>
      <c r="S9" s="129"/>
      <c r="T9" s="211"/>
      <c r="U9" s="26"/>
      <c r="V9" s="129"/>
      <c r="W9" s="131"/>
      <c r="X9" s="129"/>
      <c r="Y9" s="129"/>
      <c r="Z9" s="129"/>
      <c r="AA9" s="129"/>
      <c r="AB9" s="129"/>
      <c r="AC9" s="129"/>
      <c r="AF9" s="27"/>
      <c r="AG9" s="27"/>
      <c r="AH9" s="27"/>
      <c r="AI9" s="27"/>
      <c r="AJ9" s="28"/>
      <c r="AK9" s="29"/>
      <c r="AL9" s="29"/>
      <c r="AM9" s="28"/>
      <c r="AN9" s="28"/>
      <c r="AO9" s="30"/>
      <c r="AP9" s="30"/>
      <c r="AQ9" s="28"/>
      <c r="AR9" s="28"/>
      <c r="AS9" s="31"/>
      <c r="AT9" s="28"/>
      <c r="AU9" s="28"/>
      <c r="AV9" s="31"/>
      <c r="AW9" s="8"/>
      <c r="AX9" s="28"/>
      <c r="AY9" s="8"/>
      <c r="AZ9" s="8"/>
      <c r="BA9" s="8"/>
      <c r="BB9" s="8"/>
      <c r="BC9" s="8"/>
      <c r="BD9" s="8"/>
      <c r="BE9" s="8"/>
      <c r="BF9" s="8"/>
      <c r="BG9" s="8"/>
      <c r="BH9" s="8"/>
      <c r="BI9" s="32"/>
      <c r="BJ9" s="32"/>
      <c r="BK9" s="8"/>
      <c r="BL9" s="8"/>
      <c r="BM9" s="8"/>
      <c r="BN9" s="8"/>
      <c r="BO9" s="8"/>
      <c r="BP9" s="8"/>
      <c r="BR9" s="207"/>
      <c r="BS9" s="207"/>
      <c r="BT9" s="207"/>
      <c r="BU9" s="207"/>
      <c r="BV9" s="207"/>
      <c r="BW9" s="207"/>
      <c r="BX9" s="207"/>
      <c r="BY9" s="207"/>
      <c r="BZ9" s="207"/>
      <c r="CA9" s="207"/>
      <c r="CB9" s="207"/>
      <c r="CC9" s="207"/>
      <c r="CD9" s="207"/>
      <c r="CE9" s="207"/>
      <c r="CF9" s="207"/>
      <c r="CG9" s="207"/>
      <c r="CH9" s="207"/>
      <c r="CI9" s="207"/>
      <c r="CJ9" s="207"/>
      <c r="CK9" s="207"/>
      <c r="CL9" s="207"/>
      <c r="CM9" s="207"/>
      <c r="CN9" s="207"/>
      <c r="CO9" s="207"/>
      <c r="CP9" s="207"/>
      <c r="CQ9" s="207"/>
      <c r="CR9" s="207"/>
      <c r="CS9" s="207"/>
      <c r="CT9" s="207"/>
      <c r="CU9" s="207"/>
      <c r="CV9" s="207"/>
      <c r="CW9" s="207"/>
      <c r="CX9" s="207"/>
      <c r="CY9" s="207"/>
      <c r="CZ9" s="207"/>
      <c r="DA9" s="207"/>
      <c r="DB9" s="207"/>
      <c r="DC9" s="207"/>
      <c r="DD9" s="207"/>
      <c r="DE9" s="207"/>
      <c r="DF9" s="207"/>
      <c r="DG9" s="207"/>
      <c r="DH9" s="207"/>
      <c r="DI9" s="207"/>
      <c r="DJ9" s="207"/>
      <c r="DK9" s="207"/>
      <c r="DL9" s="207"/>
      <c r="DM9" s="207"/>
      <c r="DN9" s="207"/>
      <c r="DO9" s="207"/>
      <c r="DP9" s="207"/>
      <c r="DQ9" s="207"/>
      <c r="DR9" s="207"/>
      <c r="DS9" s="207"/>
      <c r="DT9" s="207"/>
      <c r="DU9" s="207"/>
      <c r="DV9" s="207"/>
      <c r="DW9" s="207"/>
      <c r="DX9" s="207"/>
      <c r="DY9" s="207"/>
      <c r="DZ9" s="207"/>
      <c r="EA9" s="207"/>
      <c r="EB9" s="207"/>
      <c r="EC9" s="207"/>
      <c r="ED9" s="207"/>
      <c r="EE9" s="207"/>
      <c r="EF9" s="207"/>
      <c r="EG9" s="207"/>
      <c r="EH9" s="207"/>
      <c r="EI9" s="207"/>
      <c r="EJ9" s="207"/>
      <c r="EK9" s="207"/>
      <c r="EL9" s="207"/>
      <c r="EM9" s="207"/>
      <c r="EN9" s="207"/>
      <c r="EO9" s="207"/>
      <c r="EP9" s="207"/>
      <c r="EQ9" s="207"/>
      <c r="ER9" s="207"/>
      <c r="ES9" s="207"/>
      <c r="ET9" s="207"/>
      <c r="EU9" s="207"/>
      <c r="EV9" s="207"/>
      <c r="EW9" s="207"/>
      <c r="EX9" s="207"/>
      <c r="EY9" s="207"/>
      <c r="EZ9" s="207"/>
      <c r="FA9" s="207"/>
      <c r="FB9" s="207"/>
      <c r="FC9" s="207"/>
      <c r="FD9" s="207"/>
      <c r="FE9" s="207"/>
      <c r="FF9" s="207"/>
      <c r="FG9" s="207"/>
      <c r="FH9" s="207"/>
      <c r="FI9" s="207"/>
      <c r="FJ9" s="207"/>
      <c r="FK9" s="207"/>
      <c r="FL9" s="207"/>
      <c r="FM9" s="207"/>
      <c r="FN9" s="207"/>
      <c r="FO9" s="207"/>
      <c r="FP9" s="207"/>
      <c r="FQ9" s="207"/>
      <c r="FR9" s="207"/>
      <c r="FS9" s="207"/>
      <c r="FT9" s="207"/>
      <c r="FU9" s="207"/>
      <c r="FV9" s="207"/>
      <c r="FW9" s="207"/>
      <c r="FX9" s="207"/>
      <c r="FY9" s="207"/>
      <c r="FZ9" s="207"/>
      <c r="GA9" s="207"/>
      <c r="GB9" s="207"/>
      <c r="GC9" s="207"/>
      <c r="GD9" s="207"/>
      <c r="GE9" s="207"/>
      <c r="GF9" s="207"/>
      <c r="GG9" s="207"/>
      <c r="GH9" s="207"/>
      <c r="GI9" s="207"/>
      <c r="GJ9" s="207"/>
      <c r="GK9" s="207"/>
      <c r="GL9" s="207"/>
      <c r="GM9" s="207"/>
      <c r="GN9" s="207"/>
      <c r="GO9" s="207"/>
      <c r="GP9" s="207"/>
      <c r="GQ9" s="207"/>
      <c r="GR9" s="207"/>
      <c r="GS9" s="207"/>
      <c r="GT9" s="207"/>
      <c r="GU9" s="207"/>
      <c r="GV9" s="207"/>
      <c r="GW9" s="207"/>
      <c r="GX9" s="207"/>
      <c r="GY9" s="207"/>
      <c r="GZ9" s="207"/>
      <c r="HA9" s="207"/>
      <c r="HB9" s="207"/>
      <c r="HC9" s="207"/>
      <c r="HD9" s="207"/>
      <c r="HE9" s="207"/>
      <c r="HF9" s="207"/>
      <c r="HG9" s="207"/>
      <c r="HH9" s="207"/>
      <c r="HI9" s="207"/>
      <c r="HJ9" s="207"/>
      <c r="HK9" s="207"/>
      <c r="HL9" s="207"/>
      <c r="HM9" s="207"/>
      <c r="HN9" s="207"/>
      <c r="HO9" s="207"/>
      <c r="HP9" s="207"/>
      <c r="HQ9" s="207"/>
      <c r="HR9" s="207"/>
      <c r="HS9" s="207"/>
      <c r="HT9" s="207"/>
      <c r="HU9" s="207"/>
      <c r="HV9" s="207"/>
      <c r="HW9" s="207"/>
      <c r="HX9" s="207"/>
      <c r="HY9" s="207"/>
      <c r="HZ9" s="207"/>
      <c r="IA9" s="207"/>
      <c r="IB9" s="207"/>
      <c r="IC9" s="207"/>
      <c r="ID9" s="207"/>
      <c r="IE9" s="207"/>
      <c r="IF9" s="207"/>
      <c r="IG9" s="207"/>
      <c r="IH9" s="207"/>
      <c r="II9" s="207"/>
      <c r="IJ9" s="207"/>
      <c r="IK9" s="207"/>
      <c r="IL9" s="207"/>
      <c r="IM9" s="207"/>
      <c r="IN9" s="207"/>
      <c r="IO9" s="207"/>
      <c r="IP9" s="207"/>
      <c r="IQ9" s="207"/>
      <c r="IR9" s="207"/>
      <c r="IS9" s="207"/>
      <c r="IT9" s="207"/>
      <c r="IU9" s="207"/>
      <c r="IV9" s="207"/>
      <c r="IW9" s="207"/>
      <c r="IX9" s="207"/>
      <c r="IY9" s="207"/>
      <c r="IZ9" s="207"/>
      <c r="JA9" s="207"/>
      <c r="JB9" s="207"/>
      <c r="JC9" s="207"/>
      <c r="JD9" s="207"/>
      <c r="JE9" s="207"/>
      <c r="JF9" s="207"/>
      <c r="JG9" s="207"/>
      <c r="JH9" s="207"/>
      <c r="JI9" s="207"/>
      <c r="JJ9" s="207"/>
      <c r="JK9" s="207"/>
      <c r="JL9" s="207"/>
      <c r="JM9" s="207"/>
      <c r="JN9" s="207"/>
      <c r="JO9" s="207"/>
      <c r="JP9" s="207"/>
      <c r="JQ9" s="207"/>
      <c r="JR9" s="207"/>
      <c r="JS9" s="207"/>
      <c r="JT9" s="207"/>
      <c r="JU9" s="207"/>
      <c r="JV9" s="207"/>
      <c r="JW9" s="207"/>
      <c r="JX9" s="207"/>
      <c r="JY9" s="207"/>
      <c r="JZ9" s="207"/>
      <c r="KA9" s="207"/>
      <c r="KB9" s="207"/>
      <c r="KC9" s="207"/>
      <c r="KD9" s="207"/>
      <c r="KE9" s="207"/>
      <c r="KF9" s="207"/>
      <c r="KG9" s="207"/>
      <c r="KH9" s="207"/>
      <c r="KI9" s="207"/>
      <c r="KJ9" s="207"/>
      <c r="KK9" s="207"/>
      <c r="KL9" s="207"/>
      <c r="KM9" s="207"/>
      <c r="KN9" s="207"/>
      <c r="KO9" s="207"/>
      <c r="KP9" s="207"/>
      <c r="KQ9" s="207"/>
      <c r="KR9" s="207"/>
      <c r="KS9" s="207"/>
      <c r="KT9" s="207"/>
      <c r="KU9" s="207"/>
      <c r="KV9" s="207"/>
      <c r="KW9" s="207"/>
      <c r="KX9" s="207"/>
      <c r="KY9" s="207"/>
      <c r="KZ9" s="207"/>
      <c r="LA9" s="207"/>
      <c r="LB9" s="207"/>
      <c r="LC9" s="207"/>
      <c r="LD9" s="207"/>
      <c r="LE9" s="207"/>
      <c r="LF9" s="207"/>
      <c r="LG9" s="135"/>
      <c r="LH9" s="135"/>
      <c r="LI9" s="135"/>
      <c r="LJ9" s="135"/>
      <c r="LK9" s="135"/>
      <c r="LL9" s="135"/>
      <c r="LM9" s="135"/>
      <c r="LN9" s="135"/>
      <c r="LO9" s="135"/>
      <c r="LP9" s="135"/>
      <c r="LQ9" s="135"/>
      <c r="LR9" s="135"/>
      <c r="LS9" s="135"/>
      <c r="LT9" s="135"/>
      <c r="LU9" s="135"/>
      <c r="LV9" s="135"/>
      <c r="LW9" s="135"/>
      <c r="LX9" s="135"/>
      <c r="LY9" s="135"/>
      <c r="LZ9" s="135"/>
      <c r="MA9" s="135"/>
      <c r="MB9" s="135"/>
      <c r="MC9" s="135"/>
      <c r="MD9" s="135"/>
      <c r="ME9" s="135"/>
      <c r="MF9" s="135"/>
      <c r="MG9" s="135"/>
      <c r="MH9" s="135"/>
      <c r="MI9" s="135"/>
      <c r="MJ9" s="135"/>
      <c r="MK9" s="135"/>
      <c r="ML9" s="135"/>
      <c r="MM9" s="135"/>
      <c r="MN9" s="135"/>
      <c r="MO9" s="135"/>
      <c r="MP9" s="135"/>
      <c r="MQ9" s="135"/>
      <c r="MR9" s="135"/>
      <c r="MS9" s="135"/>
      <c r="MT9" s="135"/>
      <c r="MU9" s="135"/>
      <c r="MV9" s="135"/>
      <c r="MW9" s="135"/>
      <c r="MX9" s="135"/>
      <c r="MY9" s="135"/>
      <c r="MZ9" s="135"/>
      <c r="NA9" s="135"/>
      <c r="NB9" s="135"/>
      <c r="NC9" s="135"/>
      <c r="ND9" s="135"/>
      <c r="NE9" s="135"/>
      <c r="NF9" s="135"/>
      <c r="NG9" s="135"/>
      <c r="NH9" s="135"/>
      <c r="NI9" s="135"/>
      <c r="NJ9" s="135"/>
      <c r="NK9" s="135"/>
      <c r="NL9" s="135"/>
      <c r="NM9" s="135"/>
      <c r="NN9" s="135"/>
      <c r="NO9" s="135"/>
      <c r="NP9" s="135"/>
      <c r="NQ9" s="135"/>
      <c r="NR9" s="135"/>
      <c r="NS9" s="135"/>
      <c r="NT9" s="135"/>
      <c r="NU9" s="135"/>
      <c r="NV9" s="135"/>
      <c r="NW9" s="135"/>
      <c r="NX9" s="135"/>
      <c r="NY9" s="135"/>
      <c r="NZ9" s="135"/>
      <c r="OA9" s="135"/>
      <c r="OB9" s="135"/>
      <c r="OC9" s="135"/>
      <c r="OD9" s="135"/>
      <c r="OE9" s="135"/>
      <c r="OF9" s="135"/>
      <c r="OG9" s="135"/>
      <c r="OH9" s="135"/>
      <c r="OI9" s="135"/>
      <c r="OJ9" s="135"/>
      <c r="OK9" s="135"/>
      <c r="OL9" s="135"/>
      <c r="OM9" s="135"/>
      <c r="ON9" s="135"/>
      <c r="OO9" s="135"/>
      <c r="OP9" s="135"/>
      <c r="OQ9" s="135"/>
      <c r="OR9" s="135"/>
      <c r="OS9" s="135"/>
      <c r="OT9" s="135"/>
      <c r="OU9" s="135"/>
      <c r="OV9" s="135"/>
      <c r="OW9" s="135"/>
      <c r="OX9" s="135"/>
      <c r="OY9" s="135"/>
      <c r="OZ9" s="135"/>
      <c r="PA9" s="135"/>
      <c r="PB9" s="135"/>
      <c r="PC9" s="135"/>
      <c r="PD9" s="135"/>
      <c r="PE9" s="135"/>
      <c r="PF9" s="135"/>
      <c r="PG9" s="135"/>
      <c r="PH9" s="135"/>
      <c r="PI9" s="135"/>
      <c r="PJ9" s="135"/>
      <c r="PK9" s="135"/>
      <c r="PL9" s="135"/>
      <c r="PM9" s="135"/>
    </row>
    <row r="10" spans="1:431" s="167" customFormat="1" ht="14.25" customHeight="1" x14ac:dyDescent="0.3">
      <c r="A10" s="204"/>
      <c r="B10" s="33"/>
      <c r="D10" s="128"/>
      <c r="E10" s="2"/>
      <c r="F10" s="2"/>
      <c r="G10" s="2"/>
      <c r="H10" s="2"/>
      <c r="I10" s="2"/>
      <c r="J10" s="158"/>
      <c r="L10" s="206"/>
      <c r="M10" s="2"/>
      <c r="N10" s="129"/>
      <c r="O10" s="130"/>
      <c r="P10" s="129"/>
      <c r="Q10" s="129"/>
      <c r="R10" s="129"/>
      <c r="S10" s="129"/>
      <c r="T10" s="211"/>
      <c r="U10" s="26"/>
      <c r="V10" s="129"/>
      <c r="W10" s="131"/>
      <c r="X10" s="129"/>
      <c r="Y10" s="129"/>
      <c r="Z10" s="129"/>
      <c r="AA10" s="129"/>
      <c r="AB10" s="129"/>
      <c r="AC10" s="129"/>
      <c r="AF10" s="27"/>
      <c r="AG10" s="27"/>
      <c r="AH10" s="27"/>
      <c r="AI10" s="27"/>
      <c r="AJ10" s="28"/>
      <c r="AK10" s="29"/>
      <c r="AL10" s="29"/>
      <c r="AM10" s="28"/>
      <c r="AN10" s="28"/>
      <c r="AO10" s="30"/>
      <c r="AP10" s="30"/>
      <c r="AQ10" s="28"/>
      <c r="AR10" s="28"/>
      <c r="AS10" s="31"/>
      <c r="AT10" s="28"/>
      <c r="AU10" s="28"/>
      <c r="AV10" s="31"/>
      <c r="AW10" s="8"/>
      <c r="AX10" s="2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32"/>
      <c r="BJ10" s="32"/>
      <c r="BK10" s="8"/>
      <c r="BL10" s="8"/>
      <c r="BM10" s="8"/>
      <c r="BN10" s="8"/>
      <c r="BO10" s="8"/>
      <c r="BP10" s="8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207"/>
      <c r="CR10" s="207"/>
      <c r="CS10" s="207"/>
      <c r="CT10" s="207"/>
      <c r="CU10" s="207"/>
      <c r="CV10" s="207"/>
      <c r="CW10" s="207"/>
      <c r="CX10" s="207"/>
      <c r="CY10" s="207"/>
      <c r="CZ10" s="207"/>
      <c r="DA10" s="207"/>
      <c r="DB10" s="207"/>
      <c r="DC10" s="207"/>
      <c r="DD10" s="207"/>
      <c r="DE10" s="207"/>
      <c r="DF10" s="207"/>
      <c r="DG10" s="207"/>
      <c r="DH10" s="207"/>
      <c r="DI10" s="207"/>
      <c r="DJ10" s="207"/>
      <c r="DK10" s="207"/>
      <c r="DL10" s="207"/>
      <c r="DM10" s="207"/>
      <c r="DN10" s="207"/>
      <c r="DO10" s="207"/>
      <c r="DP10" s="207"/>
      <c r="DQ10" s="207"/>
      <c r="DR10" s="207"/>
      <c r="DS10" s="207"/>
      <c r="DT10" s="207"/>
      <c r="DU10" s="207"/>
      <c r="DV10" s="207"/>
      <c r="DW10" s="207"/>
      <c r="DX10" s="207"/>
      <c r="DY10" s="207"/>
      <c r="DZ10" s="207"/>
      <c r="EA10" s="207"/>
      <c r="EB10" s="207"/>
      <c r="EC10" s="207"/>
      <c r="ED10" s="207"/>
      <c r="EE10" s="207"/>
      <c r="EF10" s="207"/>
      <c r="EG10" s="207"/>
      <c r="EH10" s="207"/>
      <c r="EI10" s="207"/>
      <c r="EJ10" s="207"/>
      <c r="EK10" s="207"/>
      <c r="EL10" s="207"/>
      <c r="EM10" s="207"/>
      <c r="EN10" s="207"/>
      <c r="EO10" s="207"/>
      <c r="EP10" s="207"/>
      <c r="EQ10" s="207"/>
      <c r="ER10" s="207"/>
      <c r="ES10" s="207"/>
      <c r="ET10" s="207"/>
      <c r="EU10" s="207"/>
      <c r="EV10" s="207"/>
      <c r="EW10" s="207"/>
      <c r="EX10" s="207"/>
      <c r="EY10" s="207"/>
      <c r="EZ10" s="207"/>
      <c r="FA10" s="207"/>
      <c r="FB10" s="207"/>
      <c r="FC10" s="207"/>
      <c r="FD10" s="207"/>
      <c r="FE10" s="207"/>
      <c r="FF10" s="207"/>
      <c r="FG10" s="207"/>
      <c r="FH10" s="207"/>
      <c r="FI10" s="207"/>
      <c r="FJ10" s="207"/>
      <c r="FK10" s="207"/>
      <c r="FL10" s="207"/>
      <c r="FM10" s="207"/>
      <c r="FN10" s="207"/>
      <c r="FO10" s="207"/>
      <c r="FP10" s="207"/>
      <c r="FQ10" s="207"/>
      <c r="FR10" s="207"/>
      <c r="FS10" s="207"/>
      <c r="FT10" s="207"/>
      <c r="FU10" s="207"/>
      <c r="FV10" s="207"/>
      <c r="FW10" s="207"/>
      <c r="FX10" s="207"/>
      <c r="FY10" s="207"/>
      <c r="FZ10" s="207"/>
      <c r="GA10" s="207"/>
      <c r="GB10" s="207"/>
      <c r="GC10" s="207"/>
      <c r="GD10" s="207"/>
      <c r="GE10" s="207"/>
      <c r="GF10" s="207"/>
      <c r="GG10" s="207"/>
      <c r="GH10" s="207"/>
      <c r="GI10" s="207"/>
      <c r="GJ10" s="207"/>
      <c r="GK10" s="207"/>
      <c r="GL10" s="207"/>
      <c r="GM10" s="207"/>
      <c r="GN10" s="207"/>
      <c r="GO10" s="207"/>
      <c r="GP10" s="207"/>
      <c r="GQ10" s="207"/>
      <c r="GR10" s="207"/>
      <c r="GS10" s="207"/>
      <c r="GT10" s="207"/>
      <c r="GU10" s="207"/>
      <c r="GV10" s="207"/>
      <c r="GW10" s="207"/>
      <c r="GX10" s="207"/>
      <c r="GY10" s="207"/>
      <c r="GZ10" s="207"/>
      <c r="HA10" s="207"/>
      <c r="HB10" s="207"/>
      <c r="HC10" s="207"/>
      <c r="HD10" s="207"/>
      <c r="HE10" s="207"/>
      <c r="HF10" s="207"/>
      <c r="HG10" s="207"/>
      <c r="HH10" s="207"/>
      <c r="HI10" s="207"/>
      <c r="HJ10" s="207"/>
      <c r="HK10" s="207"/>
      <c r="HL10" s="207"/>
      <c r="HM10" s="207"/>
      <c r="HN10" s="207"/>
      <c r="HO10" s="207"/>
      <c r="HP10" s="207"/>
      <c r="HQ10" s="207"/>
      <c r="HR10" s="207"/>
      <c r="HS10" s="207"/>
      <c r="HT10" s="207"/>
      <c r="HU10" s="207"/>
      <c r="HV10" s="207"/>
      <c r="HW10" s="207"/>
      <c r="HX10" s="207"/>
      <c r="HY10" s="207"/>
      <c r="HZ10" s="207"/>
      <c r="IA10" s="207"/>
      <c r="IB10" s="207"/>
      <c r="IC10" s="207"/>
      <c r="ID10" s="207"/>
      <c r="IE10" s="207"/>
      <c r="IF10" s="207"/>
      <c r="IG10" s="207"/>
      <c r="IH10" s="207"/>
      <c r="II10" s="207"/>
      <c r="IJ10" s="207"/>
      <c r="IK10" s="207"/>
      <c r="IL10" s="207"/>
      <c r="IM10" s="207"/>
      <c r="IN10" s="207"/>
      <c r="IO10" s="207"/>
      <c r="IP10" s="207"/>
      <c r="IQ10" s="207"/>
      <c r="IR10" s="207"/>
      <c r="IS10" s="207"/>
      <c r="IT10" s="207"/>
      <c r="IU10" s="207"/>
      <c r="IV10" s="207"/>
      <c r="IW10" s="207"/>
      <c r="IX10" s="207"/>
      <c r="IY10" s="207"/>
      <c r="IZ10" s="207"/>
      <c r="JA10" s="207"/>
      <c r="JB10" s="207"/>
      <c r="JC10" s="207"/>
      <c r="JD10" s="207"/>
      <c r="JE10" s="207"/>
      <c r="JF10" s="207"/>
      <c r="JG10" s="207"/>
      <c r="JH10" s="207"/>
      <c r="JI10" s="207"/>
      <c r="JJ10" s="207"/>
      <c r="JK10" s="207"/>
      <c r="JL10" s="207"/>
      <c r="JM10" s="207"/>
      <c r="JN10" s="207"/>
      <c r="JO10" s="207"/>
      <c r="JP10" s="207"/>
      <c r="JQ10" s="207"/>
      <c r="JR10" s="207"/>
      <c r="JS10" s="207"/>
      <c r="JT10" s="207"/>
      <c r="JU10" s="207"/>
      <c r="JV10" s="207"/>
      <c r="JW10" s="207"/>
      <c r="JX10" s="207"/>
      <c r="JY10" s="207"/>
      <c r="JZ10" s="207"/>
      <c r="KA10" s="207"/>
      <c r="KB10" s="207"/>
      <c r="KC10" s="207"/>
      <c r="KD10" s="207"/>
      <c r="KE10" s="207"/>
      <c r="KF10" s="207"/>
      <c r="KG10" s="207"/>
      <c r="KH10" s="207"/>
      <c r="KI10" s="207"/>
      <c r="KJ10" s="207"/>
      <c r="KK10" s="207"/>
      <c r="KL10" s="207"/>
      <c r="KM10" s="207"/>
      <c r="KN10" s="207"/>
      <c r="KO10" s="207"/>
      <c r="KP10" s="207"/>
      <c r="KQ10" s="207"/>
      <c r="KR10" s="207"/>
      <c r="KS10" s="207"/>
      <c r="KT10" s="207"/>
      <c r="KU10" s="207"/>
      <c r="KV10" s="207"/>
      <c r="KW10" s="207"/>
      <c r="KX10" s="207"/>
      <c r="KY10" s="207"/>
      <c r="KZ10" s="207"/>
      <c r="LA10" s="207"/>
      <c r="LB10" s="207"/>
      <c r="LC10" s="207"/>
      <c r="LD10" s="207"/>
      <c r="LE10" s="207"/>
      <c r="LF10" s="207"/>
      <c r="LG10" s="135"/>
      <c r="LH10" s="135"/>
      <c r="LI10" s="135"/>
      <c r="LJ10" s="135"/>
      <c r="LK10" s="135"/>
      <c r="LL10" s="135"/>
      <c r="LM10" s="135"/>
      <c r="LN10" s="135"/>
      <c r="LO10" s="135"/>
      <c r="LP10" s="135"/>
      <c r="LQ10" s="135"/>
      <c r="LR10" s="135"/>
      <c r="LS10" s="135"/>
      <c r="LT10" s="135"/>
      <c r="LU10" s="135"/>
      <c r="LV10" s="135"/>
      <c r="LW10" s="135"/>
      <c r="LX10" s="135"/>
      <c r="LY10" s="135"/>
      <c r="LZ10" s="135"/>
      <c r="MA10" s="135"/>
      <c r="MB10" s="135"/>
      <c r="MC10" s="135"/>
      <c r="MD10" s="135"/>
      <c r="ME10" s="135"/>
      <c r="MF10" s="135"/>
      <c r="MG10" s="135"/>
      <c r="MH10" s="135"/>
      <c r="MI10" s="135"/>
      <c r="MJ10" s="135"/>
      <c r="MK10" s="135"/>
      <c r="ML10" s="135"/>
      <c r="MM10" s="135"/>
      <c r="MN10" s="135"/>
      <c r="MO10" s="135"/>
      <c r="MP10" s="135"/>
      <c r="MQ10" s="135"/>
      <c r="MR10" s="135"/>
      <c r="MS10" s="135"/>
      <c r="MT10" s="135"/>
      <c r="MU10" s="135"/>
      <c r="MV10" s="135"/>
      <c r="MW10" s="135"/>
      <c r="MX10" s="135"/>
      <c r="MY10" s="135"/>
      <c r="MZ10" s="135"/>
      <c r="NA10" s="135"/>
      <c r="NB10" s="135"/>
      <c r="NC10" s="135"/>
      <c r="ND10" s="135"/>
      <c r="NE10" s="135"/>
      <c r="NF10" s="135"/>
      <c r="NG10" s="135"/>
      <c r="NH10" s="135"/>
      <c r="NI10" s="135"/>
      <c r="NJ10" s="135"/>
      <c r="NK10" s="135"/>
      <c r="NL10" s="135"/>
      <c r="NM10" s="135"/>
      <c r="NN10" s="135"/>
      <c r="NO10" s="135"/>
      <c r="NP10" s="135"/>
      <c r="NQ10" s="135"/>
      <c r="NR10" s="135"/>
      <c r="NS10" s="135"/>
      <c r="NT10" s="135"/>
      <c r="NU10" s="135"/>
      <c r="NV10" s="135"/>
      <c r="NW10" s="135"/>
      <c r="NX10" s="135"/>
      <c r="NY10" s="135"/>
      <c r="NZ10" s="135"/>
      <c r="OA10" s="135"/>
      <c r="OB10" s="135"/>
      <c r="OC10" s="135"/>
      <c r="OD10" s="135"/>
      <c r="OE10" s="135"/>
      <c r="OF10" s="135"/>
      <c r="OG10" s="135"/>
      <c r="OH10" s="135"/>
      <c r="OI10" s="135"/>
      <c r="OJ10" s="135"/>
      <c r="OK10" s="135"/>
      <c r="OL10" s="135"/>
      <c r="OM10" s="135"/>
      <c r="ON10" s="135"/>
      <c r="OO10" s="135"/>
      <c r="OP10" s="135"/>
      <c r="OQ10" s="135"/>
      <c r="OR10" s="135"/>
      <c r="OS10" s="135"/>
      <c r="OT10" s="135"/>
      <c r="OU10" s="135"/>
      <c r="OV10" s="135"/>
      <c r="OW10" s="135"/>
      <c r="OX10" s="135"/>
      <c r="OY10" s="135"/>
      <c r="OZ10" s="135"/>
      <c r="PA10" s="135"/>
      <c r="PB10" s="135"/>
      <c r="PC10" s="135"/>
      <c r="PD10" s="135"/>
      <c r="PE10" s="135"/>
      <c r="PF10" s="135"/>
      <c r="PG10" s="135"/>
      <c r="PH10" s="135"/>
      <c r="PI10" s="135"/>
      <c r="PJ10" s="135"/>
      <c r="PK10" s="135"/>
      <c r="PL10" s="135"/>
      <c r="PM10" s="135"/>
    </row>
    <row r="11" spans="1:431" s="167" customFormat="1" ht="14.25" customHeight="1" x14ac:dyDescent="0.3">
      <c r="A11" s="204"/>
      <c r="B11" s="33"/>
      <c r="D11" s="128"/>
      <c r="E11" s="2"/>
      <c r="F11" s="2"/>
      <c r="G11" s="2"/>
      <c r="H11" s="2"/>
      <c r="I11" s="2"/>
      <c r="J11" s="158"/>
      <c r="L11" s="206"/>
      <c r="M11" s="2"/>
      <c r="N11" s="129"/>
      <c r="O11" s="130"/>
      <c r="P11" s="129"/>
      <c r="Q11" s="129"/>
      <c r="R11" s="129"/>
      <c r="S11" s="129"/>
      <c r="T11" s="211"/>
      <c r="U11" s="26"/>
      <c r="V11" s="129"/>
      <c r="W11" s="131"/>
      <c r="X11" s="129"/>
      <c r="Y11" s="129"/>
      <c r="Z11" s="129"/>
      <c r="AA11" s="129"/>
      <c r="AB11" s="129"/>
      <c r="AC11" s="129"/>
      <c r="AF11" s="27"/>
      <c r="AG11" s="27"/>
      <c r="AH11" s="27"/>
      <c r="AI11" s="27"/>
      <c r="AJ11" s="28"/>
      <c r="AK11" s="29"/>
      <c r="AL11" s="29"/>
      <c r="AM11" s="28"/>
      <c r="AN11" s="28"/>
      <c r="AO11" s="30"/>
      <c r="AP11" s="30"/>
      <c r="AQ11" s="28"/>
      <c r="AR11" s="28"/>
      <c r="AS11" s="31"/>
      <c r="AT11" s="28"/>
      <c r="AU11" s="28"/>
      <c r="AV11" s="31"/>
      <c r="AW11" s="8"/>
      <c r="AX11" s="2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32"/>
      <c r="BJ11" s="32"/>
      <c r="BK11" s="8"/>
      <c r="BL11" s="8"/>
      <c r="BM11" s="8"/>
      <c r="BN11" s="8"/>
      <c r="BO11" s="8"/>
      <c r="BP11" s="8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  <c r="CD11" s="207"/>
      <c r="CE11" s="207"/>
      <c r="CF11" s="207"/>
      <c r="CG11" s="207"/>
      <c r="CH11" s="207"/>
      <c r="CI11" s="207"/>
      <c r="CJ11" s="207"/>
      <c r="CK11" s="207"/>
      <c r="CL11" s="207"/>
      <c r="CM11" s="207"/>
      <c r="CN11" s="207"/>
      <c r="CO11" s="207"/>
      <c r="CP11" s="207"/>
      <c r="CQ11" s="207"/>
      <c r="CR11" s="207"/>
      <c r="CS11" s="207"/>
      <c r="CT11" s="207"/>
      <c r="CU11" s="207"/>
      <c r="CV11" s="207"/>
      <c r="CW11" s="207"/>
      <c r="CX11" s="207"/>
      <c r="CY11" s="207"/>
      <c r="CZ11" s="207"/>
      <c r="DA11" s="207"/>
      <c r="DB11" s="207"/>
      <c r="DC11" s="207"/>
      <c r="DD11" s="207"/>
      <c r="DE11" s="207"/>
      <c r="DF11" s="207"/>
      <c r="DG11" s="207"/>
      <c r="DH11" s="207"/>
      <c r="DI11" s="207"/>
      <c r="DJ11" s="207"/>
      <c r="DK11" s="207"/>
      <c r="DL11" s="207"/>
      <c r="DM11" s="207"/>
      <c r="DN11" s="207"/>
      <c r="DO11" s="207"/>
      <c r="DP11" s="207"/>
      <c r="DQ11" s="207"/>
      <c r="DR11" s="207"/>
      <c r="DS11" s="207"/>
      <c r="DT11" s="207"/>
      <c r="DU11" s="207"/>
      <c r="DV11" s="207"/>
      <c r="DW11" s="207"/>
      <c r="DX11" s="207"/>
      <c r="DY11" s="207"/>
      <c r="DZ11" s="207"/>
      <c r="EA11" s="207"/>
      <c r="EB11" s="207"/>
      <c r="EC11" s="207"/>
      <c r="ED11" s="207"/>
      <c r="EE11" s="207"/>
      <c r="EF11" s="207"/>
      <c r="EG11" s="207"/>
      <c r="EH11" s="207"/>
      <c r="EI11" s="207"/>
      <c r="EJ11" s="207"/>
      <c r="EK11" s="207"/>
      <c r="EL11" s="207"/>
      <c r="EM11" s="207"/>
      <c r="EN11" s="207"/>
      <c r="EO11" s="207"/>
      <c r="EP11" s="207"/>
      <c r="EQ11" s="207"/>
      <c r="ER11" s="207"/>
      <c r="ES11" s="207"/>
      <c r="ET11" s="207"/>
      <c r="EU11" s="207"/>
      <c r="EV11" s="207"/>
      <c r="EW11" s="207"/>
      <c r="EX11" s="207"/>
      <c r="EY11" s="207"/>
      <c r="EZ11" s="207"/>
      <c r="FA11" s="207"/>
      <c r="FB11" s="207"/>
      <c r="FC11" s="207"/>
      <c r="FD11" s="207"/>
      <c r="FE11" s="207"/>
      <c r="FF11" s="207"/>
      <c r="FG11" s="207"/>
      <c r="FH11" s="207"/>
      <c r="FI11" s="207"/>
      <c r="FJ11" s="207"/>
      <c r="FK11" s="207"/>
      <c r="FL11" s="207"/>
      <c r="FM11" s="207"/>
      <c r="FN11" s="207"/>
      <c r="FO11" s="207"/>
      <c r="FP11" s="207"/>
      <c r="FQ11" s="207"/>
      <c r="FR11" s="207"/>
      <c r="FS11" s="207"/>
      <c r="FT11" s="207"/>
      <c r="FU11" s="207"/>
      <c r="FV11" s="207"/>
      <c r="FW11" s="207"/>
      <c r="FX11" s="207"/>
      <c r="FY11" s="207"/>
      <c r="FZ11" s="207"/>
      <c r="GA11" s="207"/>
      <c r="GB11" s="207"/>
      <c r="GC11" s="207"/>
      <c r="GD11" s="207"/>
      <c r="GE11" s="207"/>
      <c r="GF11" s="207"/>
      <c r="GG11" s="207"/>
      <c r="GH11" s="207"/>
      <c r="GI11" s="207"/>
      <c r="GJ11" s="207"/>
      <c r="GK11" s="207"/>
      <c r="GL11" s="207"/>
      <c r="GM11" s="207"/>
      <c r="GN11" s="207"/>
      <c r="GO11" s="207"/>
      <c r="GP11" s="207"/>
      <c r="GQ11" s="207"/>
      <c r="GR11" s="207"/>
      <c r="GS11" s="207"/>
      <c r="GT11" s="207"/>
      <c r="GU11" s="207"/>
      <c r="GV11" s="207"/>
      <c r="GW11" s="207"/>
      <c r="GX11" s="207"/>
      <c r="GY11" s="207"/>
      <c r="GZ11" s="207"/>
      <c r="HA11" s="207"/>
      <c r="HB11" s="207"/>
      <c r="HC11" s="207"/>
      <c r="HD11" s="207"/>
      <c r="HE11" s="207"/>
      <c r="HF11" s="207"/>
      <c r="HG11" s="207"/>
      <c r="HH11" s="207"/>
      <c r="HI11" s="207"/>
      <c r="HJ11" s="207"/>
      <c r="HK11" s="207"/>
      <c r="HL11" s="207"/>
      <c r="HM11" s="207"/>
      <c r="HN11" s="207"/>
      <c r="HO11" s="207"/>
      <c r="HP11" s="207"/>
      <c r="HQ11" s="207"/>
      <c r="HR11" s="207"/>
      <c r="HS11" s="207"/>
      <c r="HT11" s="207"/>
      <c r="HU11" s="207"/>
      <c r="HV11" s="207"/>
      <c r="HW11" s="207"/>
      <c r="HX11" s="207"/>
      <c r="HY11" s="207"/>
      <c r="HZ11" s="207"/>
      <c r="IA11" s="207"/>
      <c r="IB11" s="207"/>
      <c r="IC11" s="207"/>
      <c r="ID11" s="207"/>
      <c r="IE11" s="207"/>
      <c r="IF11" s="207"/>
      <c r="IG11" s="207"/>
      <c r="IH11" s="207"/>
      <c r="II11" s="207"/>
      <c r="IJ11" s="207"/>
      <c r="IK11" s="207"/>
      <c r="IL11" s="207"/>
      <c r="IM11" s="207"/>
      <c r="IN11" s="207"/>
      <c r="IO11" s="207"/>
      <c r="IP11" s="207"/>
      <c r="IQ11" s="207"/>
      <c r="IR11" s="207"/>
      <c r="IS11" s="207"/>
      <c r="IT11" s="207"/>
      <c r="IU11" s="207"/>
      <c r="IV11" s="207"/>
      <c r="IW11" s="207"/>
      <c r="IX11" s="207"/>
      <c r="IY11" s="207"/>
      <c r="IZ11" s="207"/>
      <c r="JA11" s="207"/>
      <c r="JB11" s="207"/>
      <c r="JC11" s="207"/>
      <c r="JD11" s="207"/>
      <c r="JE11" s="207"/>
      <c r="JF11" s="207"/>
      <c r="JG11" s="207"/>
      <c r="JH11" s="207"/>
      <c r="JI11" s="207"/>
      <c r="JJ11" s="207"/>
      <c r="JK11" s="207"/>
      <c r="JL11" s="207"/>
      <c r="JM11" s="207"/>
      <c r="JN11" s="207"/>
      <c r="JO11" s="207"/>
      <c r="JP11" s="207"/>
      <c r="JQ11" s="207"/>
      <c r="JR11" s="207"/>
      <c r="JS11" s="207"/>
      <c r="JT11" s="207"/>
      <c r="JU11" s="207"/>
      <c r="JV11" s="207"/>
      <c r="JW11" s="207"/>
      <c r="JX11" s="207"/>
      <c r="JY11" s="207"/>
      <c r="JZ11" s="207"/>
      <c r="KA11" s="207"/>
      <c r="KB11" s="207"/>
      <c r="KC11" s="207"/>
      <c r="KD11" s="207"/>
      <c r="KE11" s="207"/>
      <c r="KF11" s="207"/>
      <c r="KG11" s="207"/>
      <c r="KH11" s="207"/>
      <c r="KI11" s="207"/>
      <c r="KJ11" s="207"/>
      <c r="KK11" s="207"/>
      <c r="KL11" s="207"/>
      <c r="KM11" s="207"/>
      <c r="KN11" s="207"/>
      <c r="KO11" s="207"/>
      <c r="KP11" s="207"/>
      <c r="KQ11" s="207"/>
      <c r="KR11" s="207"/>
      <c r="KS11" s="207"/>
      <c r="KT11" s="207"/>
      <c r="KU11" s="207"/>
      <c r="KV11" s="207"/>
      <c r="KW11" s="207"/>
      <c r="KX11" s="207"/>
      <c r="KY11" s="207"/>
      <c r="KZ11" s="207"/>
      <c r="LA11" s="207"/>
      <c r="LB11" s="207"/>
      <c r="LC11" s="207"/>
      <c r="LD11" s="207"/>
      <c r="LE11" s="207"/>
      <c r="LF11" s="207"/>
      <c r="LG11" s="135"/>
      <c r="LH11" s="135"/>
      <c r="LI11" s="135"/>
      <c r="LJ11" s="135"/>
      <c r="LK11" s="135"/>
      <c r="LL11" s="135"/>
      <c r="LM11" s="135"/>
      <c r="LN11" s="135"/>
      <c r="LO11" s="135"/>
      <c r="LP11" s="135"/>
      <c r="LQ11" s="135"/>
      <c r="LR11" s="135"/>
      <c r="LS11" s="135"/>
      <c r="LT11" s="135"/>
      <c r="LU11" s="135"/>
      <c r="LV11" s="135"/>
      <c r="LW11" s="135"/>
      <c r="LX11" s="135"/>
      <c r="LY11" s="135"/>
      <c r="LZ11" s="135"/>
      <c r="MA11" s="135"/>
      <c r="MB11" s="135"/>
      <c r="MC11" s="135"/>
      <c r="MD11" s="135"/>
      <c r="ME11" s="135"/>
      <c r="MF11" s="135"/>
      <c r="MG11" s="135"/>
      <c r="MH11" s="135"/>
      <c r="MI11" s="135"/>
      <c r="MJ11" s="135"/>
      <c r="MK11" s="135"/>
      <c r="ML11" s="135"/>
      <c r="MM11" s="135"/>
      <c r="MN11" s="135"/>
      <c r="MO11" s="135"/>
      <c r="MP11" s="135"/>
      <c r="MQ11" s="135"/>
      <c r="MR11" s="135"/>
      <c r="MS11" s="135"/>
      <c r="MT11" s="135"/>
      <c r="MU11" s="135"/>
      <c r="MV11" s="135"/>
      <c r="MW11" s="135"/>
      <c r="MX11" s="135"/>
      <c r="MY11" s="135"/>
      <c r="MZ11" s="135"/>
      <c r="NA11" s="135"/>
      <c r="NB11" s="135"/>
      <c r="NC11" s="135"/>
      <c r="ND11" s="135"/>
      <c r="NE11" s="135"/>
      <c r="NF11" s="135"/>
      <c r="NG11" s="135"/>
      <c r="NH11" s="135"/>
      <c r="NI11" s="135"/>
      <c r="NJ11" s="135"/>
      <c r="NK11" s="135"/>
      <c r="NL11" s="135"/>
      <c r="NM11" s="135"/>
      <c r="NN11" s="135"/>
      <c r="NO11" s="135"/>
      <c r="NP11" s="135"/>
      <c r="NQ11" s="135"/>
      <c r="NR11" s="135"/>
      <c r="NS11" s="135"/>
      <c r="NT11" s="135"/>
      <c r="NU11" s="135"/>
      <c r="NV11" s="135"/>
      <c r="NW11" s="135"/>
      <c r="NX11" s="135"/>
      <c r="NY11" s="135"/>
      <c r="NZ11" s="135"/>
      <c r="OA11" s="135"/>
      <c r="OB11" s="135"/>
      <c r="OC11" s="135"/>
      <c r="OD11" s="135"/>
      <c r="OE11" s="135"/>
      <c r="OF11" s="135"/>
      <c r="OG11" s="135"/>
      <c r="OH11" s="135"/>
      <c r="OI11" s="135"/>
      <c r="OJ11" s="135"/>
      <c r="OK11" s="135"/>
      <c r="OL11" s="135"/>
      <c r="OM11" s="135"/>
      <c r="ON11" s="135"/>
      <c r="OO11" s="135"/>
      <c r="OP11" s="135"/>
      <c r="OQ11" s="135"/>
      <c r="OR11" s="135"/>
      <c r="OS11" s="135"/>
      <c r="OT11" s="135"/>
      <c r="OU11" s="135"/>
      <c r="OV11" s="135"/>
      <c r="OW11" s="135"/>
      <c r="OX11" s="135"/>
      <c r="OY11" s="135"/>
      <c r="OZ11" s="135"/>
      <c r="PA11" s="135"/>
      <c r="PB11" s="135"/>
      <c r="PC11" s="135"/>
      <c r="PD11" s="135"/>
      <c r="PE11" s="135"/>
      <c r="PF11" s="135"/>
      <c r="PG11" s="135"/>
      <c r="PH11" s="135"/>
      <c r="PI11" s="135"/>
      <c r="PJ11" s="135"/>
      <c r="PK11" s="135"/>
      <c r="PL11" s="135"/>
      <c r="PM11" s="135"/>
    </row>
    <row r="12" spans="1:431" s="167" customFormat="1" ht="14.25" customHeight="1" x14ac:dyDescent="0.3">
      <c r="A12" s="204"/>
      <c r="B12" s="33"/>
      <c r="D12" s="128"/>
      <c r="E12" s="2"/>
      <c r="F12" s="2"/>
      <c r="G12" s="2"/>
      <c r="H12" s="2"/>
      <c r="I12" s="2"/>
      <c r="J12" s="158"/>
      <c r="L12" s="206"/>
      <c r="M12" s="2"/>
      <c r="N12" s="129"/>
      <c r="O12" s="130"/>
      <c r="P12" s="129"/>
      <c r="Q12" s="129"/>
      <c r="R12" s="129"/>
      <c r="S12" s="129"/>
      <c r="T12" s="211"/>
      <c r="U12" s="26"/>
      <c r="V12" s="129"/>
      <c r="W12" s="131"/>
      <c r="X12" s="129"/>
      <c r="Y12" s="129"/>
      <c r="Z12" s="129"/>
      <c r="AA12" s="129"/>
      <c r="AB12" s="129"/>
      <c r="AC12" s="129"/>
      <c r="AF12" s="27"/>
      <c r="AG12" s="27"/>
      <c r="AH12" s="27"/>
      <c r="AI12" s="27"/>
      <c r="AJ12" s="28"/>
      <c r="AK12" s="29"/>
      <c r="AL12" s="29"/>
      <c r="AM12" s="28"/>
      <c r="AN12" s="28"/>
      <c r="AO12" s="30"/>
      <c r="AP12" s="30"/>
      <c r="AQ12" s="28"/>
      <c r="AR12" s="28"/>
      <c r="AS12" s="31"/>
      <c r="AT12" s="28"/>
      <c r="AU12" s="28"/>
      <c r="AV12" s="31"/>
      <c r="AW12" s="8"/>
      <c r="AX12" s="2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32"/>
      <c r="BJ12" s="32"/>
      <c r="BK12" s="8"/>
      <c r="BL12" s="8"/>
      <c r="BM12" s="8"/>
      <c r="BN12" s="8"/>
      <c r="BO12" s="8"/>
      <c r="BP12" s="8"/>
      <c r="BR12" s="207"/>
      <c r="BS12" s="207"/>
      <c r="BT12" s="207"/>
      <c r="BU12" s="207"/>
      <c r="BV12" s="207"/>
      <c r="BW12" s="207"/>
      <c r="BX12" s="207"/>
      <c r="BY12" s="207"/>
      <c r="BZ12" s="207"/>
      <c r="CA12" s="207"/>
      <c r="CB12" s="207"/>
      <c r="CC12" s="207"/>
      <c r="CD12" s="207"/>
      <c r="CE12" s="207"/>
      <c r="CF12" s="207"/>
      <c r="CG12" s="207"/>
      <c r="CH12" s="207"/>
      <c r="CI12" s="207"/>
      <c r="CJ12" s="207"/>
      <c r="CK12" s="207"/>
      <c r="CL12" s="207"/>
      <c r="CM12" s="207"/>
      <c r="CN12" s="207"/>
      <c r="CO12" s="207"/>
      <c r="CP12" s="207"/>
      <c r="CQ12" s="207"/>
      <c r="CR12" s="207"/>
      <c r="CS12" s="207"/>
      <c r="CT12" s="207"/>
      <c r="CU12" s="207"/>
      <c r="CV12" s="207"/>
      <c r="CW12" s="207"/>
      <c r="CX12" s="207"/>
      <c r="CY12" s="207"/>
      <c r="CZ12" s="207"/>
      <c r="DA12" s="207"/>
      <c r="DB12" s="207"/>
      <c r="DC12" s="207"/>
      <c r="DD12" s="207"/>
      <c r="DE12" s="207"/>
      <c r="DF12" s="207"/>
      <c r="DG12" s="207"/>
      <c r="DH12" s="207"/>
      <c r="DI12" s="207"/>
      <c r="DJ12" s="207"/>
      <c r="DK12" s="207"/>
      <c r="DL12" s="207"/>
      <c r="DM12" s="207"/>
      <c r="DN12" s="207"/>
      <c r="DO12" s="207"/>
      <c r="DP12" s="207"/>
      <c r="DQ12" s="207"/>
      <c r="DR12" s="207"/>
      <c r="DS12" s="207"/>
      <c r="DT12" s="207"/>
      <c r="DU12" s="207"/>
      <c r="DV12" s="207"/>
      <c r="DW12" s="207"/>
      <c r="DX12" s="207"/>
      <c r="DY12" s="207"/>
      <c r="DZ12" s="207"/>
      <c r="EA12" s="207"/>
      <c r="EB12" s="207"/>
      <c r="EC12" s="207"/>
      <c r="ED12" s="207"/>
      <c r="EE12" s="207"/>
      <c r="EF12" s="207"/>
      <c r="EG12" s="207"/>
      <c r="EH12" s="207"/>
      <c r="EI12" s="207"/>
      <c r="EJ12" s="207"/>
      <c r="EK12" s="207"/>
      <c r="EL12" s="207"/>
      <c r="EM12" s="207"/>
      <c r="EN12" s="207"/>
      <c r="EO12" s="207"/>
      <c r="EP12" s="207"/>
      <c r="EQ12" s="207"/>
      <c r="ER12" s="207"/>
      <c r="ES12" s="207"/>
      <c r="ET12" s="207"/>
      <c r="EU12" s="207"/>
      <c r="EV12" s="207"/>
      <c r="EW12" s="207"/>
      <c r="EX12" s="207"/>
      <c r="EY12" s="207"/>
      <c r="EZ12" s="207"/>
      <c r="FA12" s="207"/>
      <c r="FB12" s="207"/>
      <c r="FC12" s="207"/>
      <c r="FD12" s="207"/>
      <c r="FE12" s="207"/>
      <c r="FF12" s="207"/>
      <c r="FG12" s="207"/>
      <c r="FH12" s="207"/>
      <c r="FI12" s="207"/>
      <c r="FJ12" s="207"/>
      <c r="FK12" s="207"/>
      <c r="FL12" s="207"/>
      <c r="FM12" s="207"/>
      <c r="FN12" s="207"/>
      <c r="FO12" s="207"/>
      <c r="FP12" s="207"/>
      <c r="FQ12" s="207"/>
      <c r="FR12" s="207"/>
      <c r="FS12" s="207"/>
      <c r="FT12" s="207"/>
      <c r="FU12" s="207"/>
      <c r="FV12" s="207"/>
      <c r="FW12" s="207"/>
      <c r="FX12" s="207"/>
      <c r="FY12" s="207"/>
      <c r="FZ12" s="207"/>
      <c r="GA12" s="207"/>
      <c r="GB12" s="207"/>
      <c r="GC12" s="207"/>
      <c r="GD12" s="207"/>
      <c r="GE12" s="207"/>
      <c r="GF12" s="207"/>
      <c r="GG12" s="207"/>
      <c r="GH12" s="207"/>
      <c r="GI12" s="207"/>
      <c r="GJ12" s="207"/>
      <c r="GK12" s="207"/>
      <c r="GL12" s="207"/>
      <c r="GM12" s="207"/>
      <c r="GN12" s="207"/>
      <c r="GO12" s="207"/>
      <c r="GP12" s="207"/>
      <c r="GQ12" s="207"/>
      <c r="GR12" s="207"/>
      <c r="GS12" s="207"/>
      <c r="GT12" s="207"/>
      <c r="GU12" s="207"/>
      <c r="GV12" s="207"/>
      <c r="GW12" s="207"/>
      <c r="GX12" s="207"/>
      <c r="GY12" s="207"/>
      <c r="GZ12" s="207"/>
      <c r="HA12" s="207"/>
      <c r="HB12" s="207"/>
      <c r="HC12" s="207"/>
      <c r="HD12" s="207"/>
      <c r="HE12" s="207"/>
      <c r="HF12" s="207"/>
      <c r="HG12" s="207"/>
      <c r="HH12" s="207"/>
      <c r="HI12" s="207"/>
      <c r="HJ12" s="207"/>
      <c r="HK12" s="207"/>
      <c r="HL12" s="207"/>
      <c r="HM12" s="207"/>
      <c r="HN12" s="207"/>
      <c r="HO12" s="207"/>
      <c r="HP12" s="207"/>
      <c r="HQ12" s="207"/>
      <c r="HR12" s="207"/>
      <c r="HS12" s="207"/>
      <c r="HT12" s="207"/>
      <c r="HU12" s="207"/>
      <c r="HV12" s="207"/>
      <c r="HW12" s="207"/>
      <c r="HX12" s="207"/>
      <c r="HY12" s="207"/>
      <c r="HZ12" s="207"/>
      <c r="IA12" s="207"/>
      <c r="IB12" s="207"/>
      <c r="IC12" s="207"/>
      <c r="ID12" s="207"/>
      <c r="IE12" s="207"/>
      <c r="IF12" s="207"/>
      <c r="IG12" s="207"/>
      <c r="IH12" s="207"/>
      <c r="II12" s="207"/>
      <c r="IJ12" s="207"/>
      <c r="IK12" s="207"/>
      <c r="IL12" s="207"/>
      <c r="IM12" s="207"/>
      <c r="IN12" s="207"/>
      <c r="IO12" s="207"/>
      <c r="IP12" s="207"/>
      <c r="IQ12" s="207"/>
      <c r="IR12" s="207"/>
      <c r="IS12" s="207"/>
      <c r="IT12" s="207"/>
      <c r="IU12" s="207"/>
      <c r="IV12" s="207"/>
      <c r="IW12" s="207"/>
      <c r="IX12" s="207"/>
      <c r="IY12" s="207"/>
      <c r="IZ12" s="207"/>
      <c r="JA12" s="207"/>
      <c r="JB12" s="207"/>
      <c r="JC12" s="207"/>
      <c r="JD12" s="207"/>
      <c r="JE12" s="207"/>
      <c r="JF12" s="207"/>
      <c r="JG12" s="207"/>
      <c r="JH12" s="207"/>
      <c r="JI12" s="207"/>
      <c r="JJ12" s="207"/>
      <c r="JK12" s="207"/>
      <c r="JL12" s="207"/>
      <c r="JM12" s="207"/>
      <c r="JN12" s="207"/>
      <c r="JO12" s="207"/>
      <c r="JP12" s="207"/>
      <c r="JQ12" s="207"/>
      <c r="JR12" s="207"/>
      <c r="JS12" s="207"/>
      <c r="JT12" s="207"/>
      <c r="JU12" s="207"/>
      <c r="JV12" s="207"/>
      <c r="JW12" s="207"/>
      <c r="JX12" s="207"/>
      <c r="JY12" s="207"/>
      <c r="JZ12" s="207"/>
      <c r="KA12" s="207"/>
      <c r="KB12" s="207"/>
      <c r="KC12" s="207"/>
      <c r="KD12" s="207"/>
      <c r="KE12" s="207"/>
      <c r="KF12" s="207"/>
      <c r="KG12" s="207"/>
      <c r="KH12" s="207"/>
      <c r="KI12" s="207"/>
      <c r="KJ12" s="207"/>
      <c r="KK12" s="207"/>
      <c r="KL12" s="207"/>
      <c r="KM12" s="207"/>
      <c r="KN12" s="207"/>
      <c r="KO12" s="207"/>
      <c r="KP12" s="207"/>
      <c r="KQ12" s="207"/>
      <c r="KR12" s="207"/>
      <c r="KS12" s="207"/>
      <c r="KT12" s="207"/>
      <c r="KU12" s="207"/>
      <c r="KV12" s="207"/>
      <c r="KW12" s="207"/>
      <c r="KX12" s="207"/>
      <c r="KY12" s="207"/>
      <c r="KZ12" s="207"/>
      <c r="LA12" s="207"/>
      <c r="LB12" s="207"/>
      <c r="LC12" s="207"/>
      <c r="LD12" s="207"/>
      <c r="LE12" s="207"/>
      <c r="LF12" s="207"/>
      <c r="LG12" s="135"/>
      <c r="LH12" s="135"/>
      <c r="LI12" s="135"/>
      <c r="LJ12" s="135"/>
      <c r="LK12" s="135"/>
      <c r="LL12" s="135"/>
      <c r="LM12" s="135"/>
      <c r="LN12" s="135"/>
      <c r="LO12" s="135"/>
      <c r="LP12" s="135"/>
      <c r="LQ12" s="135"/>
      <c r="LR12" s="135"/>
      <c r="LS12" s="135"/>
      <c r="LT12" s="135"/>
      <c r="LU12" s="135"/>
      <c r="LV12" s="135"/>
      <c r="LW12" s="135"/>
      <c r="LX12" s="135"/>
      <c r="LY12" s="135"/>
      <c r="LZ12" s="135"/>
      <c r="MA12" s="135"/>
      <c r="MB12" s="135"/>
      <c r="MC12" s="135"/>
      <c r="MD12" s="135"/>
      <c r="ME12" s="135"/>
      <c r="MF12" s="135"/>
      <c r="MG12" s="135"/>
      <c r="MH12" s="135"/>
      <c r="MI12" s="135"/>
      <c r="MJ12" s="135"/>
      <c r="MK12" s="135"/>
      <c r="ML12" s="135"/>
      <c r="MM12" s="135"/>
      <c r="MN12" s="135"/>
      <c r="MO12" s="135"/>
      <c r="MP12" s="135"/>
      <c r="MQ12" s="135"/>
      <c r="MR12" s="135"/>
      <c r="MS12" s="135"/>
      <c r="MT12" s="135"/>
      <c r="MU12" s="135"/>
      <c r="MV12" s="135"/>
      <c r="MW12" s="135"/>
      <c r="MX12" s="135"/>
      <c r="MY12" s="135"/>
      <c r="MZ12" s="135"/>
      <c r="NA12" s="135"/>
      <c r="NB12" s="135"/>
      <c r="NC12" s="135"/>
      <c r="ND12" s="135"/>
      <c r="NE12" s="135"/>
      <c r="NF12" s="135"/>
      <c r="NG12" s="135"/>
      <c r="NH12" s="135"/>
      <c r="NI12" s="135"/>
      <c r="NJ12" s="135"/>
      <c r="NK12" s="135"/>
      <c r="NL12" s="135"/>
      <c r="NM12" s="135"/>
      <c r="NN12" s="135"/>
      <c r="NO12" s="135"/>
      <c r="NP12" s="135"/>
      <c r="NQ12" s="135"/>
      <c r="NR12" s="135"/>
      <c r="NS12" s="135"/>
      <c r="NT12" s="135"/>
      <c r="NU12" s="135"/>
      <c r="NV12" s="135"/>
      <c r="NW12" s="135"/>
      <c r="NX12" s="135"/>
      <c r="NY12" s="135"/>
      <c r="NZ12" s="135"/>
      <c r="OA12" s="135"/>
      <c r="OB12" s="135"/>
      <c r="OC12" s="135"/>
      <c r="OD12" s="135"/>
      <c r="OE12" s="135"/>
      <c r="OF12" s="135"/>
      <c r="OG12" s="135"/>
      <c r="OH12" s="135"/>
      <c r="OI12" s="135"/>
      <c r="OJ12" s="135"/>
      <c r="OK12" s="135"/>
      <c r="OL12" s="135"/>
      <c r="OM12" s="135"/>
      <c r="ON12" s="135"/>
      <c r="OO12" s="135"/>
      <c r="OP12" s="135"/>
      <c r="OQ12" s="135"/>
      <c r="OR12" s="135"/>
      <c r="OS12" s="135"/>
      <c r="OT12" s="135"/>
      <c r="OU12" s="135"/>
      <c r="OV12" s="135"/>
      <c r="OW12" s="135"/>
      <c r="OX12" s="135"/>
      <c r="OY12" s="135"/>
      <c r="OZ12" s="135"/>
      <c r="PA12" s="135"/>
      <c r="PB12" s="135"/>
      <c r="PC12" s="135"/>
      <c r="PD12" s="135"/>
      <c r="PE12" s="135"/>
      <c r="PF12" s="135"/>
      <c r="PG12" s="135"/>
      <c r="PH12" s="135"/>
      <c r="PI12" s="135"/>
      <c r="PJ12" s="135"/>
      <c r="PK12" s="135"/>
      <c r="PL12" s="135"/>
      <c r="PM12" s="135"/>
    </row>
    <row r="13" spans="1:431" s="167" customFormat="1" ht="14.25" customHeight="1" x14ac:dyDescent="0.3">
      <c r="A13" s="204"/>
      <c r="B13" s="33"/>
      <c r="D13" s="128"/>
      <c r="E13" s="2"/>
      <c r="F13" s="2"/>
      <c r="G13" s="2"/>
      <c r="H13" s="2"/>
      <c r="I13" s="2"/>
      <c r="J13" s="158"/>
      <c r="L13" s="206"/>
      <c r="M13" s="2"/>
      <c r="N13" s="129"/>
      <c r="O13" s="130"/>
      <c r="P13" s="129"/>
      <c r="Q13" s="129"/>
      <c r="R13" s="129"/>
      <c r="S13" s="129"/>
      <c r="T13" s="211"/>
      <c r="U13" s="26"/>
      <c r="V13" s="129"/>
      <c r="W13" s="131"/>
      <c r="X13" s="129"/>
      <c r="Y13" s="129"/>
      <c r="Z13" s="129"/>
      <c r="AA13" s="129"/>
      <c r="AB13" s="129"/>
      <c r="AC13" s="129"/>
      <c r="AF13" s="27"/>
      <c r="AG13" s="27"/>
      <c r="AH13" s="27"/>
      <c r="AI13" s="27"/>
      <c r="AJ13" s="28"/>
      <c r="AK13" s="29"/>
      <c r="AL13" s="29"/>
      <c r="AM13" s="28"/>
      <c r="AN13" s="28"/>
      <c r="AO13" s="30"/>
      <c r="AP13" s="30"/>
      <c r="AQ13" s="28"/>
      <c r="AR13" s="28"/>
      <c r="AS13" s="31"/>
      <c r="AT13" s="28"/>
      <c r="AU13" s="28"/>
      <c r="AV13" s="31"/>
      <c r="AW13" s="8"/>
      <c r="AX13" s="2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32"/>
      <c r="BJ13" s="32"/>
      <c r="BK13" s="8"/>
      <c r="BL13" s="8"/>
      <c r="BM13" s="8"/>
      <c r="BN13" s="8"/>
      <c r="BO13" s="8"/>
      <c r="BP13" s="8"/>
      <c r="BR13" s="207"/>
      <c r="BS13" s="207"/>
      <c r="BT13" s="207"/>
      <c r="BU13" s="207"/>
      <c r="BV13" s="207"/>
      <c r="BW13" s="207"/>
      <c r="BX13" s="207"/>
      <c r="BY13" s="207"/>
      <c r="BZ13" s="207"/>
      <c r="CA13" s="207"/>
      <c r="CB13" s="207"/>
      <c r="CC13" s="207"/>
      <c r="CD13" s="207"/>
      <c r="CE13" s="207"/>
      <c r="CF13" s="207"/>
      <c r="CG13" s="207"/>
      <c r="CH13" s="207"/>
      <c r="CI13" s="207"/>
      <c r="CJ13" s="207"/>
      <c r="CK13" s="207"/>
      <c r="CL13" s="207"/>
      <c r="CM13" s="207"/>
      <c r="CN13" s="207"/>
      <c r="CO13" s="207"/>
      <c r="CP13" s="207"/>
      <c r="CQ13" s="207"/>
      <c r="CR13" s="207"/>
      <c r="CS13" s="207"/>
      <c r="CT13" s="207"/>
      <c r="CU13" s="207"/>
      <c r="CV13" s="207"/>
      <c r="CW13" s="207"/>
      <c r="CX13" s="207"/>
      <c r="CY13" s="207"/>
      <c r="CZ13" s="207"/>
      <c r="DA13" s="207"/>
      <c r="DB13" s="207"/>
      <c r="DC13" s="207"/>
      <c r="DD13" s="207"/>
      <c r="DE13" s="207"/>
      <c r="DF13" s="207"/>
      <c r="DG13" s="207"/>
      <c r="DH13" s="207"/>
      <c r="DI13" s="207"/>
      <c r="DJ13" s="207"/>
      <c r="DK13" s="207"/>
      <c r="DL13" s="207"/>
      <c r="DM13" s="207"/>
      <c r="DN13" s="207"/>
      <c r="DO13" s="207"/>
      <c r="DP13" s="207"/>
      <c r="DQ13" s="207"/>
      <c r="DR13" s="207"/>
      <c r="DS13" s="207"/>
      <c r="DT13" s="207"/>
      <c r="DU13" s="207"/>
      <c r="DV13" s="207"/>
      <c r="DW13" s="207"/>
      <c r="DX13" s="207"/>
      <c r="DY13" s="207"/>
      <c r="DZ13" s="207"/>
      <c r="EA13" s="207"/>
      <c r="EB13" s="207"/>
      <c r="EC13" s="207"/>
      <c r="ED13" s="207"/>
      <c r="EE13" s="207"/>
      <c r="EF13" s="207"/>
      <c r="EG13" s="207"/>
      <c r="EH13" s="207"/>
      <c r="EI13" s="207"/>
      <c r="EJ13" s="207"/>
      <c r="EK13" s="207"/>
      <c r="EL13" s="207"/>
      <c r="EM13" s="207"/>
      <c r="EN13" s="207"/>
      <c r="EO13" s="207"/>
      <c r="EP13" s="207"/>
      <c r="EQ13" s="207"/>
      <c r="ER13" s="207"/>
      <c r="ES13" s="207"/>
      <c r="ET13" s="207"/>
      <c r="EU13" s="207"/>
      <c r="EV13" s="207"/>
      <c r="EW13" s="207"/>
      <c r="EX13" s="207"/>
      <c r="EY13" s="207"/>
      <c r="EZ13" s="207"/>
      <c r="FA13" s="207"/>
      <c r="FB13" s="207"/>
      <c r="FC13" s="207"/>
      <c r="FD13" s="207"/>
      <c r="FE13" s="207"/>
      <c r="FF13" s="207"/>
      <c r="FG13" s="207"/>
      <c r="FH13" s="207"/>
      <c r="FI13" s="207"/>
      <c r="FJ13" s="207"/>
      <c r="FK13" s="207"/>
      <c r="FL13" s="207"/>
      <c r="FM13" s="207"/>
      <c r="FN13" s="207"/>
      <c r="FO13" s="207"/>
      <c r="FP13" s="207"/>
      <c r="FQ13" s="207"/>
      <c r="FR13" s="207"/>
      <c r="FS13" s="207"/>
      <c r="FT13" s="207"/>
      <c r="FU13" s="207"/>
      <c r="FV13" s="207"/>
      <c r="FW13" s="207"/>
      <c r="FX13" s="207"/>
      <c r="FY13" s="207"/>
      <c r="FZ13" s="207"/>
      <c r="GA13" s="207"/>
      <c r="GB13" s="207"/>
      <c r="GC13" s="207"/>
      <c r="GD13" s="207"/>
      <c r="GE13" s="207"/>
      <c r="GF13" s="207"/>
      <c r="GG13" s="207"/>
      <c r="GH13" s="207"/>
      <c r="GI13" s="207"/>
      <c r="GJ13" s="207"/>
      <c r="GK13" s="207"/>
      <c r="GL13" s="207"/>
      <c r="GM13" s="207"/>
      <c r="GN13" s="207"/>
      <c r="GO13" s="207"/>
      <c r="GP13" s="207"/>
      <c r="GQ13" s="207"/>
      <c r="GR13" s="207"/>
      <c r="GS13" s="207"/>
      <c r="GT13" s="207"/>
      <c r="GU13" s="207"/>
      <c r="GV13" s="207"/>
      <c r="GW13" s="207"/>
      <c r="GX13" s="207"/>
      <c r="GY13" s="207"/>
      <c r="GZ13" s="207"/>
      <c r="HA13" s="207"/>
      <c r="HB13" s="207"/>
      <c r="HC13" s="207"/>
      <c r="HD13" s="207"/>
      <c r="HE13" s="207"/>
      <c r="HF13" s="207"/>
      <c r="HG13" s="207"/>
      <c r="HH13" s="207"/>
      <c r="HI13" s="207"/>
      <c r="HJ13" s="207"/>
      <c r="HK13" s="207"/>
      <c r="HL13" s="207"/>
      <c r="HM13" s="207"/>
      <c r="HN13" s="207"/>
      <c r="HO13" s="207"/>
      <c r="HP13" s="207"/>
      <c r="HQ13" s="207"/>
      <c r="HR13" s="207"/>
      <c r="HS13" s="207"/>
      <c r="HT13" s="207"/>
      <c r="HU13" s="207"/>
      <c r="HV13" s="207"/>
      <c r="HW13" s="207"/>
      <c r="HX13" s="207"/>
      <c r="HY13" s="207"/>
      <c r="HZ13" s="207"/>
      <c r="IA13" s="207"/>
      <c r="IB13" s="207"/>
      <c r="IC13" s="207"/>
      <c r="ID13" s="207"/>
      <c r="IE13" s="207"/>
      <c r="IF13" s="207"/>
      <c r="IG13" s="207"/>
      <c r="IH13" s="207"/>
      <c r="II13" s="207"/>
      <c r="IJ13" s="207"/>
      <c r="IK13" s="207"/>
      <c r="IL13" s="207"/>
      <c r="IM13" s="207"/>
      <c r="IN13" s="207"/>
      <c r="IO13" s="207"/>
      <c r="IP13" s="207"/>
      <c r="IQ13" s="207"/>
      <c r="IR13" s="207"/>
      <c r="IS13" s="207"/>
      <c r="IT13" s="207"/>
      <c r="IU13" s="207"/>
      <c r="IV13" s="207"/>
      <c r="IW13" s="207"/>
      <c r="IX13" s="207"/>
      <c r="IY13" s="207"/>
      <c r="IZ13" s="207"/>
      <c r="JA13" s="207"/>
      <c r="JB13" s="207"/>
      <c r="JC13" s="207"/>
      <c r="JD13" s="207"/>
      <c r="JE13" s="207"/>
      <c r="JF13" s="207"/>
      <c r="JG13" s="207"/>
      <c r="JH13" s="207"/>
      <c r="JI13" s="207"/>
      <c r="JJ13" s="207"/>
      <c r="JK13" s="207"/>
      <c r="JL13" s="207"/>
      <c r="JM13" s="207"/>
      <c r="JN13" s="207"/>
      <c r="JO13" s="207"/>
      <c r="JP13" s="207"/>
      <c r="JQ13" s="207"/>
      <c r="JR13" s="207"/>
      <c r="JS13" s="207"/>
      <c r="JT13" s="207"/>
      <c r="JU13" s="207"/>
      <c r="JV13" s="207"/>
      <c r="JW13" s="207"/>
      <c r="JX13" s="207"/>
      <c r="JY13" s="207"/>
      <c r="JZ13" s="207"/>
      <c r="KA13" s="207"/>
      <c r="KB13" s="207"/>
      <c r="KC13" s="207"/>
      <c r="KD13" s="207"/>
      <c r="KE13" s="207"/>
      <c r="KF13" s="207"/>
      <c r="KG13" s="207"/>
      <c r="KH13" s="207"/>
      <c r="KI13" s="207"/>
      <c r="KJ13" s="207"/>
      <c r="KK13" s="207"/>
      <c r="KL13" s="207"/>
      <c r="KM13" s="207"/>
      <c r="KN13" s="207"/>
      <c r="KO13" s="207"/>
      <c r="KP13" s="207"/>
      <c r="KQ13" s="207"/>
      <c r="KR13" s="207"/>
      <c r="KS13" s="207"/>
      <c r="KT13" s="207"/>
      <c r="KU13" s="207"/>
      <c r="KV13" s="207"/>
      <c r="KW13" s="207"/>
      <c r="KX13" s="207"/>
      <c r="KY13" s="207"/>
      <c r="KZ13" s="207"/>
      <c r="LA13" s="207"/>
      <c r="LB13" s="207"/>
      <c r="LC13" s="207"/>
      <c r="LD13" s="207"/>
      <c r="LE13" s="207"/>
      <c r="LF13" s="207"/>
      <c r="LG13" s="135"/>
      <c r="LH13" s="135"/>
      <c r="LI13" s="135"/>
      <c r="LJ13" s="135"/>
      <c r="LK13" s="135"/>
      <c r="LL13" s="135"/>
      <c r="LM13" s="135"/>
      <c r="LN13" s="135"/>
      <c r="LO13" s="135"/>
      <c r="LP13" s="135"/>
      <c r="LQ13" s="135"/>
      <c r="LR13" s="135"/>
      <c r="LS13" s="135"/>
      <c r="LT13" s="135"/>
      <c r="LU13" s="135"/>
      <c r="LV13" s="135"/>
      <c r="LW13" s="135"/>
      <c r="LX13" s="135"/>
      <c r="LY13" s="135"/>
      <c r="LZ13" s="135"/>
      <c r="MA13" s="135"/>
      <c r="MB13" s="135"/>
      <c r="MC13" s="135"/>
      <c r="MD13" s="135"/>
      <c r="ME13" s="135"/>
      <c r="MF13" s="135"/>
      <c r="MG13" s="135"/>
      <c r="MH13" s="135"/>
      <c r="MI13" s="135"/>
      <c r="MJ13" s="135"/>
      <c r="MK13" s="135"/>
      <c r="ML13" s="135"/>
      <c r="MM13" s="135"/>
      <c r="MN13" s="135"/>
      <c r="MO13" s="135"/>
      <c r="MP13" s="135"/>
      <c r="MQ13" s="135"/>
      <c r="MR13" s="135"/>
      <c r="MS13" s="135"/>
      <c r="MT13" s="135"/>
      <c r="MU13" s="135"/>
      <c r="MV13" s="135"/>
      <c r="MW13" s="135"/>
      <c r="MX13" s="135"/>
      <c r="MY13" s="135"/>
      <c r="MZ13" s="135"/>
      <c r="NA13" s="135"/>
      <c r="NB13" s="135"/>
      <c r="NC13" s="135"/>
      <c r="ND13" s="135"/>
      <c r="NE13" s="135"/>
      <c r="NF13" s="135"/>
      <c r="NG13" s="135"/>
      <c r="NH13" s="135"/>
      <c r="NI13" s="135"/>
      <c r="NJ13" s="135"/>
      <c r="NK13" s="135"/>
      <c r="NL13" s="135"/>
      <c r="NM13" s="135"/>
      <c r="NN13" s="135"/>
      <c r="NO13" s="135"/>
      <c r="NP13" s="135"/>
      <c r="NQ13" s="135"/>
      <c r="NR13" s="135"/>
      <c r="NS13" s="135"/>
      <c r="NT13" s="135"/>
      <c r="NU13" s="135"/>
      <c r="NV13" s="135"/>
      <c r="NW13" s="135"/>
      <c r="NX13" s="135"/>
      <c r="NY13" s="135"/>
      <c r="NZ13" s="135"/>
      <c r="OA13" s="135"/>
      <c r="OB13" s="135"/>
      <c r="OC13" s="135"/>
      <c r="OD13" s="135"/>
      <c r="OE13" s="135"/>
      <c r="OF13" s="135"/>
      <c r="OG13" s="135"/>
      <c r="OH13" s="135"/>
      <c r="OI13" s="135"/>
      <c r="OJ13" s="135"/>
      <c r="OK13" s="135"/>
      <c r="OL13" s="135"/>
      <c r="OM13" s="135"/>
      <c r="ON13" s="135"/>
      <c r="OO13" s="135"/>
      <c r="OP13" s="135"/>
      <c r="OQ13" s="135"/>
      <c r="OR13" s="135"/>
      <c r="OS13" s="135"/>
      <c r="OT13" s="135"/>
      <c r="OU13" s="135"/>
      <c r="OV13" s="135"/>
      <c r="OW13" s="135"/>
      <c r="OX13" s="135"/>
      <c r="OY13" s="135"/>
      <c r="OZ13" s="135"/>
      <c r="PA13" s="135"/>
      <c r="PB13" s="135"/>
      <c r="PC13" s="135"/>
      <c r="PD13" s="135"/>
      <c r="PE13" s="135"/>
      <c r="PF13" s="135"/>
      <c r="PG13" s="135"/>
      <c r="PH13" s="135"/>
      <c r="PI13" s="135"/>
      <c r="PJ13" s="135"/>
      <c r="PK13" s="135"/>
      <c r="PL13" s="135"/>
      <c r="PM13" s="135"/>
    </row>
    <row r="14" spans="1:431" s="167" customFormat="1" ht="14.25" customHeight="1" x14ac:dyDescent="0.3">
      <c r="A14" s="204"/>
      <c r="B14" s="33"/>
      <c r="D14" s="128"/>
      <c r="E14" s="2"/>
      <c r="F14" s="2"/>
      <c r="G14" s="2"/>
      <c r="H14" s="2"/>
      <c r="I14" s="2"/>
      <c r="J14" s="158"/>
      <c r="L14" s="206"/>
      <c r="M14" s="2"/>
      <c r="N14" s="129"/>
      <c r="O14" s="130"/>
      <c r="P14" s="129"/>
      <c r="Q14" s="129"/>
      <c r="R14" s="129"/>
      <c r="S14" s="129"/>
      <c r="T14" s="211"/>
      <c r="U14" s="26"/>
      <c r="V14" s="129"/>
      <c r="W14" s="131"/>
      <c r="X14" s="129"/>
      <c r="Y14" s="129"/>
      <c r="Z14" s="129"/>
      <c r="AA14" s="129"/>
      <c r="AB14" s="129"/>
      <c r="AC14" s="129"/>
      <c r="AF14" s="27"/>
      <c r="AG14" s="27"/>
      <c r="AH14" s="27"/>
      <c r="AI14" s="27"/>
      <c r="AJ14" s="28"/>
      <c r="AK14" s="29"/>
      <c r="AL14" s="29"/>
      <c r="AM14" s="28"/>
      <c r="AN14" s="28"/>
      <c r="AO14" s="30"/>
      <c r="AP14" s="30"/>
      <c r="AQ14" s="28"/>
      <c r="AR14" s="28"/>
      <c r="AS14" s="31"/>
      <c r="AT14" s="28"/>
      <c r="AU14" s="28"/>
      <c r="AV14" s="31"/>
      <c r="AW14" s="8"/>
      <c r="AX14" s="2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32"/>
      <c r="BJ14" s="32"/>
      <c r="BK14" s="8"/>
      <c r="BL14" s="8"/>
      <c r="BM14" s="8"/>
      <c r="BN14" s="8"/>
      <c r="BO14" s="8"/>
      <c r="BP14" s="8"/>
      <c r="BR14" s="207"/>
      <c r="BS14" s="207"/>
      <c r="BT14" s="207"/>
      <c r="BU14" s="207"/>
      <c r="BV14" s="207"/>
      <c r="BW14" s="207"/>
      <c r="BX14" s="207"/>
      <c r="BY14" s="207"/>
      <c r="BZ14" s="207"/>
      <c r="CA14" s="207"/>
      <c r="CB14" s="207"/>
      <c r="CC14" s="207"/>
      <c r="CD14" s="207"/>
      <c r="CE14" s="207"/>
      <c r="CF14" s="207"/>
      <c r="CG14" s="207"/>
      <c r="CH14" s="207"/>
      <c r="CI14" s="207"/>
      <c r="CJ14" s="207"/>
      <c r="CK14" s="207"/>
      <c r="CL14" s="207"/>
      <c r="CM14" s="207"/>
      <c r="CN14" s="207"/>
      <c r="CO14" s="207"/>
      <c r="CP14" s="207"/>
      <c r="CQ14" s="207"/>
      <c r="CR14" s="207"/>
      <c r="CS14" s="207"/>
      <c r="CT14" s="207"/>
      <c r="CU14" s="207"/>
      <c r="CV14" s="207"/>
      <c r="CW14" s="207"/>
      <c r="CX14" s="207"/>
      <c r="CY14" s="207"/>
      <c r="CZ14" s="207"/>
      <c r="DA14" s="207"/>
      <c r="DB14" s="207"/>
      <c r="DC14" s="207"/>
      <c r="DD14" s="207"/>
      <c r="DE14" s="207"/>
      <c r="DF14" s="207"/>
      <c r="DG14" s="207"/>
      <c r="DH14" s="207"/>
      <c r="DI14" s="207"/>
      <c r="DJ14" s="207"/>
      <c r="DK14" s="207"/>
      <c r="DL14" s="207"/>
      <c r="DM14" s="207"/>
      <c r="DN14" s="207"/>
      <c r="DO14" s="207"/>
      <c r="DP14" s="207"/>
      <c r="DQ14" s="207"/>
      <c r="DR14" s="207"/>
      <c r="DS14" s="207"/>
      <c r="DT14" s="207"/>
      <c r="DU14" s="207"/>
      <c r="DV14" s="207"/>
      <c r="DW14" s="207"/>
      <c r="DX14" s="207"/>
      <c r="DY14" s="207"/>
      <c r="DZ14" s="207"/>
      <c r="EA14" s="207"/>
      <c r="EB14" s="207"/>
      <c r="EC14" s="207"/>
      <c r="ED14" s="207"/>
      <c r="EE14" s="207"/>
      <c r="EF14" s="207"/>
      <c r="EG14" s="207"/>
      <c r="EH14" s="207"/>
      <c r="EI14" s="207"/>
      <c r="EJ14" s="207"/>
      <c r="EK14" s="207"/>
      <c r="EL14" s="207"/>
      <c r="EM14" s="207"/>
      <c r="EN14" s="207"/>
      <c r="EO14" s="207"/>
      <c r="EP14" s="207"/>
      <c r="EQ14" s="207"/>
      <c r="ER14" s="207"/>
      <c r="ES14" s="207"/>
      <c r="ET14" s="207"/>
      <c r="EU14" s="207"/>
      <c r="EV14" s="207"/>
      <c r="EW14" s="207"/>
      <c r="EX14" s="207"/>
      <c r="EY14" s="207"/>
      <c r="EZ14" s="207"/>
      <c r="FA14" s="207"/>
      <c r="FB14" s="207"/>
      <c r="FC14" s="207"/>
      <c r="FD14" s="207"/>
      <c r="FE14" s="207"/>
      <c r="FF14" s="207"/>
      <c r="FG14" s="207"/>
      <c r="FH14" s="207"/>
      <c r="FI14" s="207"/>
      <c r="FJ14" s="207"/>
      <c r="FK14" s="207"/>
      <c r="FL14" s="207"/>
      <c r="FM14" s="207"/>
      <c r="FN14" s="207"/>
      <c r="FO14" s="207"/>
      <c r="FP14" s="207"/>
      <c r="FQ14" s="207"/>
      <c r="FR14" s="207"/>
      <c r="FS14" s="207"/>
      <c r="FT14" s="207"/>
      <c r="FU14" s="207"/>
      <c r="FV14" s="207"/>
      <c r="FW14" s="207"/>
      <c r="FX14" s="207"/>
      <c r="FY14" s="207"/>
      <c r="FZ14" s="207"/>
      <c r="GA14" s="207"/>
      <c r="GB14" s="207"/>
      <c r="GC14" s="207"/>
      <c r="GD14" s="207"/>
      <c r="GE14" s="207"/>
      <c r="GF14" s="207"/>
      <c r="GG14" s="207"/>
      <c r="GH14" s="207"/>
      <c r="GI14" s="207"/>
      <c r="GJ14" s="207"/>
      <c r="GK14" s="207"/>
      <c r="GL14" s="207"/>
      <c r="GM14" s="207"/>
      <c r="GN14" s="207"/>
      <c r="GO14" s="207"/>
      <c r="GP14" s="207"/>
      <c r="GQ14" s="207"/>
      <c r="GR14" s="207"/>
      <c r="GS14" s="207"/>
      <c r="GT14" s="207"/>
      <c r="GU14" s="207"/>
      <c r="GV14" s="207"/>
      <c r="GW14" s="207"/>
      <c r="GX14" s="207"/>
      <c r="GY14" s="207"/>
      <c r="GZ14" s="207"/>
      <c r="HA14" s="207"/>
      <c r="HB14" s="207"/>
      <c r="HC14" s="207"/>
      <c r="HD14" s="207"/>
      <c r="HE14" s="207"/>
      <c r="HF14" s="207"/>
      <c r="HG14" s="207"/>
      <c r="HH14" s="207"/>
      <c r="HI14" s="207"/>
      <c r="HJ14" s="207"/>
      <c r="HK14" s="207"/>
      <c r="HL14" s="207"/>
      <c r="HM14" s="207"/>
      <c r="HN14" s="207"/>
      <c r="HO14" s="207"/>
      <c r="HP14" s="207"/>
      <c r="HQ14" s="207"/>
      <c r="HR14" s="207"/>
      <c r="HS14" s="207"/>
      <c r="HT14" s="207"/>
      <c r="HU14" s="207"/>
      <c r="HV14" s="207"/>
      <c r="HW14" s="207"/>
      <c r="HX14" s="207"/>
      <c r="HY14" s="207"/>
      <c r="HZ14" s="207"/>
      <c r="IA14" s="207"/>
      <c r="IB14" s="207"/>
      <c r="IC14" s="207"/>
      <c r="ID14" s="207"/>
      <c r="IE14" s="207"/>
      <c r="IF14" s="207"/>
      <c r="IG14" s="207"/>
      <c r="IH14" s="207"/>
      <c r="II14" s="207"/>
      <c r="IJ14" s="207"/>
      <c r="IK14" s="207"/>
      <c r="IL14" s="207"/>
      <c r="IM14" s="207"/>
      <c r="IN14" s="207"/>
      <c r="IO14" s="207"/>
      <c r="IP14" s="207"/>
      <c r="IQ14" s="207"/>
      <c r="IR14" s="207"/>
      <c r="IS14" s="207"/>
      <c r="IT14" s="207"/>
      <c r="IU14" s="207"/>
      <c r="IV14" s="207"/>
      <c r="IW14" s="207"/>
      <c r="IX14" s="207"/>
      <c r="IY14" s="207"/>
      <c r="IZ14" s="207"/>
      <c r="JA14" s="207"/>
      <c r="JB14" s="207"/>
      <c r="JC14" s="207"/>
      <c r="JD14" s="207"/>
      <c r="JE14" s="207"/>
      <c r="JF14" s="207"/>
      <c r="JG14" s="207"/>
      <c r="JH14" s="207"/>
      <c r="JI14" s="207"/>
      <c r="JJ14" s="207"/>
      <c r="JK14" s="207"/>
      <c r="JL14" s="207"/>
      <c r="JM14" s="207"/>
      <c r="JN14" s="207"/>
      <c r="JO14" s="207"/>
      <c r="JP14" s="207"/>
      <c r="JQ14" s="207"/>
      <c r="JR14" s="207"/>
      <c r="JS14" s="207"/>
      <c r="JT14" s="207"/>
      <c r="JU14" s="207"/>
      <c r="JV14" s="207"/>
      <c r="JW14" s="207"/>
      <c r="JX14" s="207"/>
      <c r="JY14" s="207"/>
      <c r="JZ14" s="207"/>
      <c r="KA14" s="207"/>
      <c r="KB14" s="207"/>
      <c r="KC14" s="207"/>
      <c r="KD14" s="207"/>
      <c r="KE14" s="207"/>
      <c r="KF14" s="207"/>
      <c r="KG14" s="207"/>
      <c r="KH14" s="207"/>
      <c r="KI14" s="207"/>
      <c r="KJ14" s="207"/>
      <c r="KK14" s="207"/>
      <c r="KL14" s="207"/>
      <c r="KM14" s="207"/>
      <c r="KN14" s="207"/>
      <c r="KO14" s="207"/>
      <c r="KP14" s="207"/>
      <c r="KQ14" s="207"/>
      <c r="KR14" s="207"/>
      <c r="KS14" s="207"/>
      <c r="KT14" s="207"/>
      <c r="KU14" s="207"/>
      <c r="KV14" s="207"/>
      <c r="KW14" s="207"/>
      <c r="KX14" s="207"/>
      <c r="KY14" s="207"/>
      <c r="KZ14" s="207"/>
      <c r="LA14" s="207"/>
      <c r="LB14" s="207"/>
      <c r="LC14" s="207"/>
      <c r="LD14" s="207"/>
      <c r="LE14" s="207"/>
      <c r="LF14" s="207"/>
      <c r="LG14" s="135"/>
      <c r="LH14" s="135"/>
      <c r="LI14" s="135"/>
      <c r="LJ14" s="135"/>
      <c r="LK14" s="135"/>
      <c r="LL14" s="135"/>
      <c r="LM14" s="135"/>
      <c r="LN14" s="135"/>
      <c r="LO14" s="135"/>
      <c r="LP14" s="135"/>
      <c r="LQ14" s="135"/>
      <c r="LR14" s="135"/>
      <c r="LS14" s="135"/>
      <c r="LT14" s="135"/>
      <c r="LU14" s="135"/>
      <c r="LV14" s="135"/>
      <c r="LW14" s="135"/>
      <c r="LX14" s="135"/>
      <c r="LY14" s="135"/>
      <c r="LZ14" s="135"/>
      <c r="MA14" s="135"/>
      <c r="MB14" s="135"/>
      <c r="MC14" s="135"/>
      <c r="MD14" s="135"/>
      <c r="ME14" s="135"/>
      <c r="MF14" s="135"/>
      <c r="MG14" s="135"/>
      <c r="MH14" s="135"/>
      <c r="MI14" s="135"/>
      <c r="MJ14" s="135"/>
      <c r="MK14" s="135"/>
      <c r="ML14" s="135"/>
      <c r="MM14" s="135"/>
      <c r="MN14" s="135"/>
      <c r="MO14" s="135"/>
      <c r="MP14" s="135"/>
      <c r="MQ14" s="135"/>
      <c r="MR14" s="135"/>
      <c r="MS14" s="135"/>
      <c r="MT14" s="135"/>
      <c r="MU14" s="135"/>
      <c r="MV14" s="135"/>
      <c r="MW14" s="135"/>
      <c r="MX14" s="135"/>
      <c r="MY14" s="135"/>
      <c r="MZ14" s="135"/>
      <c r="NA14" s="135"/>
      <c r="NB14" s="135"/>
      <c r="NC14" s="135"/>
      <c r="ND14" s="135"/>
      <c r="NE14" s="135"/>
      <c r="NF14" s="135"/>
      <c r="NG14" s="135"/>
      <c r="NH14" s="135"/>
      <c r="NI14" s="135"/>
      <c r="NJ14" s="135"/>
      <c r="NK14" s="135"/>
      <c r="NL14" s="135"/>
      <c r="NM14" s="135"/>
      <c r="NN14" s="135"/>
      <c r="NO14" s="135"/>
      <c r="NP14" s="135"/>
      <c r="NQ14" s="135"/>
      <c r="NR14" s="135"/>
      <c r="NS14" s="135"/>
      <c r="NT14" s="135"/>
      <c r="NU14" s="135"/>
      <c r="NV14" s="135"/>
      <c r="NW14" s="135"/>
      <c r="NX14" s="135"/>
      <c r="NY14" s="135"/>
      <c r="NZ14" s="135"/>
      <c r="OA14" s="135"/>
      <c r="OB14" s="135"/>
      <c r="OC14" s="135"/>
      <c r="OD14" s="135"/>
      <c r="OE14" s="135"/>
      <c r="OF14" s="135"/>
      <c r="OG14" s="135"/>
      <c r="OH14" s="135"/>
      <c r="OI14" s="135"/>
      <c r="OJ14" s="135"/>
      <c r="OK14" s="135"/>
      <c r="OL14" s="135"/>
      <c r="OM14" s="135"/>
      <c r="ON14" s="135"/>
      <c r="OO14" s="135"/>
      <c r="OP14" s="135"/>
      <c r="OQ14" s="135"/>
      <c r="OR14" s="135"/>
      <c r="OS14" s="135"/>
      <c r="OT14" s="135"/>
      <c r="OU14" s="135"/>
      <c r="OV14" s="135"/>
      <c r="OW14" s="135"/>
      <c r="OX14" s="135"/>
      <c r="OY14" s="135"/>
      <c r="OZ14" s="135"/>
      <c r="PA14" s="135"/>
      <c r="PB14" s="135"/>
      <c r="PC14" s="135"/>
      <c r="PD14" s="135"/>
      <c r="PE14" s="135"/>
      <c r="PF14" s="135"/>
      <c r="PG14" s="135"/>
      <c r="PH14" s="135"/>
      <c r="PI14" s="135"/>
      <c r="PJ14" s="135"/>
      <c r="PK14" s="135"/>
      <c r="PL14" s="135"/>
      <c r="PM14" s="135"/>
    </row>
    <row r="15" spans="1:431" s="167" customFormat="1" ht="14.25" customHeight="1" x14ac:dyDescent="0.3">
      <c r="A15" s="185"/>
      <c r="B15" s="33"/>
      <c r="J15" s="131"/>
      <c r="L15" s="66"/>
      <c r="T15" s="212"/>
      <c r="U15" s="26"/>
      <c r="V15" s="129"/>
      <c r="W15" s="182"/>
      <c r="AF15" s="27"/>
      <c r="AG15" s="27"/>
      <c r="AH15" s="27"/>
      <c r="AI15" s="27"/>
      <c r="AJ15" s="28"/>
      <c r="AK15" s="29"/>
      <c r="AL15" s="29"/>
      <c r="AM15" s="28"/>
      <c r="AN15" s="28"/>
      <c r="AO15" s="30"/>
      <c r="AP15" s="30"/>
      <c r="AQ15" s="28"/>
      <c r="AR15" s="28"/>
      <c r="AS15" s="31"/>
      <c r="AT15" s="28"/>
      <c r="AU15" s="28"/>
      <c r="AV15" s="31"/>
      <c r="AW15" s="8"/>
      <c r="AX15" s="2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32"/>
      <c r="BJ15" s="32"/>
      <c r="BK15" s="8"/>
      <c r="BL15" s="8"/>
      <c r="BM15" s="8"/>
      <c r="BN15" s="8"/>
      <c r="BO15" s="8"/>
      <c r="BP15" s="8"/>
      <c r="BR15" s="135"/>
      <c r="BS15" s="135"/>
      <c r="BT15" s="135"/>
      <c r="BU15" s="135"/>
      <c r="BV15" s="135"/>
      <c r="BW15" s="135"/>
      <c r="BX15" s="135"/>
      <c r="BY15" s="135"/>
      <c r="BZ15" s="135"/>
      <c r="CA15" s="135"/>
      <c r="CB15" s="135"/>
      <c r="CC15" s="135"/>
      <c r="CD15" s="135"/>
      <c r="CE15" s="135"/>
      <c r="CF15" s="135"/>
      <c r="CG15" s="135"/>
      <c r="CH15" s="135"/>
      <c r="CI15" s="135"/>
      <c r="CJ15" s="135"/>
      <c r="CK15" s="135"/>
      <c r="CL15" s="135"/>
      <c r="CM15" s="135"/>
      <c r="CN15" s="135"/>
      <c r="CO15" s="135"/>
      <c r="CP15" s="135"/>
      <c r="CQ15" s="135"/>
      <c r="CR15" s="135"/>
      <c r="CS15" s="135"/>
      <c r="CT15" s="135"/>
      <c r="CU15" s="135"/>
      <c r="CV15" s="135"/>
      <c r="CW15" s="135"/>
      <c r="CX15" s="135"/>
      <c r="CY15" s="135"/>
      <c r="CZ15" s="135"/>
      <c r="DA15" s="135"/>
      <c r="DB15" s="135"/>
      <c r="DC15" s="135"/>
      <c r="DD15" s="135"/>
      <c r="DE15" s="135"/>
      <c r="DF15" s="135"/>
      <c r="DG15" s="135"/>
      <c r="DH15" s="135"/>
      <c r="DI15" s="135"/>
      <c r="DJ15" s="135"/>
      <c r="DK15" s="135"/>
      <c r="DL15" s="135"/>
      <c r="DM15" s="135"/>
      <c r="DN15" s="135"/>
      <c r="DO15" s="135"/>
      <c r="DP15" s="135"/>
      <c r="DQ15" s="135"/>
      <c r="DR15" s="135"/>
      <c r="DS15" s="135"/>
      <c r="DT15" s="135"/>
      <c r="DU15" s="135"/>
      <c r="DV15" s="135"/>
      <c r="DW15" s="135"/>
      <c r="DX15" s="135"/>
      <c r="DY15" s="135"/>
      <c r="DZ15" s="135"/>
      <c r="EA15" s="135"/>
      <c r="EB15" s="135"/>
      <c r="EC15" s="135"/>
      <c r="ED15" s="135"/>
      <c r="EE15" s="135"/>
      <c r="EF15" s="135"/>
      <c r="EG15" s="135"/>
      <c r="EH15" s="135"/>
      <c r="EI15" s="135"/>
      <c r="EJ15" s="135"/>
      <c r="EK15" s="135"/>
      <c r="EL15" s="135"/>
      <c r="EM15" s="135"/>
      <c r="EN15" s="135"/>
      <c r="EO15" s="135"/>
      <c r="EP15" s="135"/>
      <c r="EQ15" s="135"/>
      <c r="ER15" s="135"/>
      <c r="ES15" s="135"/>
      <c r="ET15" s="135"/>
      <c r="EU15" s="135"/>
      <c r="EV15" s="135"/>
      <c r="EW15" s="135"/>
      <c r="EX15" s="135"/>
      <c r="EY15" s="135"/>
      <c r="EZ15" s="135"/>
      <c r="FA15" s="135"/>
      <c r="FB15" s="135"/>
      <c r="FC15" s="135"/>
      <c r="FD15" s="135"/>
      <c r="FE15" s="135"/>
      <c r="FF15" s="135"/>
      <c r="FG15" s="135"/>
      <c r="FH15" s="135"/>
      <c r="FI15" s="135"/>
      <c r="FJ15" s="135"/>
      <c r="FK15" s="135"/>
      <c r="FL15" s="135"/>
      <c r="FM15" s="135"/>
      <c r="FN15" s="135"/>
      <c r="FO15" s="135"/>
      <c r="FP15" s="135"/>
      <c r="FQ15" s="135"/>
      <c r="FR15" s="135"/>
      <c r="FS15" s="135"/>
      <c r="FT15" s="135"/>
      <c r="FU15" s="135"/>
      <c r="FV15" s="135"/>
      <c r="FW15" s="135"/>
      <c r="FX15" s="135"/>
      <c r="FY15" s="135"/>
      <c r="FZ15" s="135"/>
      <c r="GA15" s="135"/>
      <c r="GB15" s="135"/>
      <c r="GC15" s="135"/>
      <c r="GD15" s="135"/>
      <c r="GE15" s="135"/>
      <c r="GF15" s="135"/>
      <c r="GG15" s="135"/>
      <c r="GH15" s="135"/>
      <c r="GI15" s="135"/>
      <c r="GJ15" s="135"/>
      <c r="GK15" s="135"/>
      <c r="GL15" s="135"/>
      <c r="GM15" s="135"/>
      <c r="GN15" s="135"/>
      <c r="GO15" s="135"/>
      <c r="GP15" s="135"/>
      <c r="GQ15" s="135"/>
      <c r="GR15" s="135"/>
      <c r="GS15" s="135"/>
      <c r="GT15" s="135"/>
      <c r="GU15" s="135"/>
      <c r="GV15" s="135"/>
      <c r="GW15" s="135"/>
      <c r="GX15" s="135"/>
      <c r="GY15" s="135"/>
      <c r="GZ15" s="135"/>
      <c r="HA15" s="135"/>
      <c r="HB15" s="135"/>
      <c r="HC15" s="135"/>
      <c r="HD15" s="135"/>
      <c r="HE15" s="135"/>
      <c r="HF15" s="135"/>
      <c r="HG15" s="135"/>
      <c r="HH15" s="135"/>
      <c r="HI15" s="135"/>
      <c r="HJ15" s="135"/>
      <c r="HK15" s="135"/>
      <c r="HL15" s="135"/>
      <c r="HM15" s="135"/>
      <c r="HN15" s="135"/>
      <c r="HO15" s="135"/>
      <c r="HP15" s="135"/>
      <c r="HQ15" s="135"/>
      <c r="HR15" s="135"/>
      <c r="HS15" s="135"/>
      <c r="HT15" s="135"/>
      <c r="HU15" s="135"/>
      <c r="HV15" s="135"/>
      <c r="HW15" s="135"/>
      <c r="HX15" s="135"/>
      <c r="HY15" s="135"/>
      <c r="HZ15" s="135"/>
      <c r="IA15" s="135"/>
      <c r="IB15" s="135"/>
      <c r="IC15" s="135"/>
      <c r="ID15" s="135"/>
      <c r="IE15" s="135"/>
      <c r="IF15" s="135"/>
      <c r="IG15" s="135"/>
      <c r="IH15" s="135"/>
      <c r="II15" s="135"/>
      <c r="IJ15" s="135"/>
      <c r="IK15" s="135"/>
      <c r="IL15" s="135"/>
      <c r="IM15" s="135"/>
      <c r="IN15" s="135"/>
      <c r="IO15" s="135"/>
      <c r="IP15" s="135"/>
      <c r="IQ15" s="135"/>
      <c r="IR15" s="135"/>
      <c r="IS15" s="135"/>
      <c r="IT15" s="135"/>
      <c r="IU15" s="135"/>
      <c r="IV15" s="135"/>
      <c r="IW15" s="135"/>
      <c r="IX15" s="135"/>
      <c r="IY15" s="135"/>
      <c r="IZ15" s="135"/>
      <c r="JA15" s="135"/>
      <c r="JB15" s="135"/>
      <c r="JC15" s="135"/>
      <c r="JD15" s="135"/>
      <c r="JE15" s="135"/>
      <c r="JF15" s="135"/>
      <c r="JG15" s="135"/>
      <c r="JH15" s="135"/>
      <c r="JI15" s="135"/>
      <c r="JJ15" s="135"/>
      <c r="JK15" s="135"/>
      <c r="JL15" s="135"/>
      <c r="JM15" s="135"/>
      <c r="JN15" s="135"/>
      <c r="JO15" s="135"/>
      <c r="JP15" s="135"/>
      <c r="JQ15" s="135"/>
      <c r="JR15" s="135"/>
      <c r="JS15" s="135"/>
      <c r="JT15" s="135"/>
      <c r="JU15" s="135"/>
      <c r="JV15" s="135"/>
      <c r="JW15" s="135"/>
      <c r="JX15" s="135"/>
      <c r="JY15" s="135"/>
      <c r="JZ15" s="135"/>
      <c r="KA15" s="135"/>
      <c r="KB15" s="135"/>
      <c r="KC15" s="135"/>
      <c r="KD15" s="135"/>
      <c r="KE15" s="135"/>
      <c r="KF15" s="135"/>
      <c r="KG15" s="135"/>
      <c r="KH15" s="135"/>
      <c r="KI15" s="135"/>
      <c r="KJ15" s="135"/>
      <c r="KK15" s="135"/>
      <c r="KL15" s="135"/>
      <c r="KM15" s="135"/>
      <c r="KN15" s="135"/>
      <c r="KO15" s="135"/>
      <c r="KP15" s="135"/>
      <c r="KQ15" s="135"/>
      <c r="KR15" s="135"/>
      <c r="KS15" s="135"/>
      <c r="KT15" s="135"/>
      <c r="KU15" s="135"/>
      <c r="KV15" s="135"/>
      <c r="KW15" s="135"/>
      <c r="KX15" s="135"/>
      <c r="KY15" s="135"/>
      <c r="KZ15" s="135"/>
      <c r="LA15" s="135"/>
      <c r="LB15" s="135"/>
      <c r="LC15" s="135"/>
      <c r="LD15" s="135"/>
      <c r="LE15" s="135"/>
      <c r="LF15" s="135"/>
      <c r="LG15" s="135"/>
      <c r="LH15" s="135"/>
      <c r="LI15" s="135"/>
      <c r="LJ15" s="135"/>
      <c r="LK15" s="135"/>
      <c r="LL15" s="135"/>
      <c r="LM15" s="135"/>
      <c r="LN15" s="135"/>
      <c r="LO15" s="135"/>
      <c r="LP15" s="135"/>
      <c r="LQ15" s="135"/>
      <c r="LR15" s="135"/>
      <c r="LS15" s="135"/>
      <c r="LT15" s="135"/>
      <c r="LU15" s="135"/>
      <c r="LV15" s="135"/>
      <c r="LW15" s="135"/>
      <c r="LX15" s="135"/>
      <c r="LY15" s="135"/>
      <c r="LZ15" s="135"/>
      <c r="MA15" s="135"/>
      <c r="MB15" s="135"/>
      <c r="MC15" s="135"/>
      <c r="MD15" s="135"/>
      <c r="ME15" s="135"/>
      <c r="MF15" s="135"/>
      <c r="MG15" s="135"/>
      <c r="MH15" s="135"/>
      <c r="MI15" s="135"/>
      <c r="MJ15" s="135"/>
      <c r="MK15" s="135"/>
      <c r="ML15" s="135"/>
      <c r="MM15" s="135"/>
      <c r="MN15" s="135"/>
      <c r="MO15" s="135"/>
      <c r="MP15" s="135"/>
      <c r="MQ15" s="135"/>
      <c r="MR15" s="135"/>
      <c r="MS15" s="135"/>
      <c r="MT15" s="135"/>
      <c r="MU15" s="135"/>
      <c r="MV15" s="135"/>
      <c r="MW15" s="135"/>
      <c r="MX15" s="135"/>
      <c r="MY15" s="135"/>
      <c r="MZ15" s="135"/>
      <c r="NA15" s="135"/>
      <c r="NB15" s="135"/>
      <c r="NC15" s="135"/>
      <c r="ND15" s="135"/>
      <c r="NE15" s="135"/>
      <c r="NF15" s="135"/>
      <c r="NG15" s="135"/>
      <c r="NH15" s="135"/>
      <c r="NI15" s="135"/>
      <c r="NJ15" s="135"/>
      <c r="NK15" s="135"/>
      <c r="NL15" s="135"/>
      <c r="NM15" s="135"/>
      <c r="NN15" s="135"/>
      <c r="NO15" s="135"/>
      <c r="NP15" s="135"/>
      <c r="NQ15" s="135"/>
      <c r="NR15" s="135"/>
      <c r="NS15" s="135"/>
      <c r="NT15" s="135"/>
      <c r="NU15" s="135"/>
      <c r="NV15" s="135"/>
      <c r="NW15" s="135"/>
      <c r="NX15" s="135"/>
      <c r="NY15" s="135"/>
      <c r="NZ15" s="135"/>
      <c r="OA15" s="135"/>
      <c r="OB15" s="135"/>
      <c r="OC15" s="135"/>
      <c r="OD15" s="135"/>
      <c r="OE15" s="135"/>
      <c r="OF15" s="135"/>
      <c r="OG15" s="135"/>
      <c r="OH15" s="135"/>
      <c r="OI15" s="135"/>
      <c r="OJ15" s="135"/>
      <c r="OK15" s="135"/>
      <c r="OL15" s="135"/>
      <c r="OM15" s="135"/>
      <c r="ON15" s="135"/>
      <c r="OO15" s="135"/>
      <c r="OP15" s="135"/>
      <c r="OQ15" s="135"/>
      <c r="OR15" s="135"/>
      <c r="OS15" s="135"/>
      <c r="OT15" s="135"/>
      <c r="OU15" s="135"/>
      <c r="OV15" s="135"/>
      <c r="OW15" s="135"/>
      <c r="OX15" s="135"/>
      <c r="OY15" s="135"/>
      <c r="OZ15" s="135"/>
      <c r="PA15" s="135"/>
      <c r="PB15" s="135"/>
      <c r="PC15" s="135"/>
      <c r="PD15" s="135"/>
      <c r="PE15" s="135"/>
      <c r="PF15" s="135"/>
      <c r="PG15" s="135"/>
      <c r="PH15" s="135"/>
      <c r="PI15" s="135"/>
      <c r="PJ15" s="135"/>
      <c r="PK15" s="135"/>
      <c r="PL15" s="135"/>
      <c r="PM15" s="135"/>
    </row>
    <row r="16" spans="1:431" s="167" customFormat="1" ht="14.25" customHeight="1" x14ac:dyDescent="0.3">
      <c r="A16" s="185"/>
      <c r="B16" s="33"/>
      <c r="J16" s="131"/>
      <c r="L16" s="66"/>
      <c r="T16" s="212"/>
      <c r="U16" s="26"/>
      <c r="V16" s="129"/>
      <c r="W16" s="182"/>
      <c r="AF16" s="27"/>
      <c r="AG16" s="27"/>
      <c r="AH16" s="27"/>
      <c r="AI16" s="27"/>
      <c r="AJ16" s="28"/>
      <c r="AK16" s="29"/>
      <c r="AL16" s="29"/>
      <c r="AM16" s="28"/>
      <c r="AN16" s="28"/>
      <c r="AO16" s="30"/>
      <c r="AP16" s="30"/>
      <c r="AQ16" s="28"/>
      <c r="AR16" s="28"/>
      <c r="AS16" s="31"/>
      <c r="AT16" s="28"/>
      <c r="AU16" s="28"/>
      <c r="AV16" s="31"/>
      <c r="AW16" s="8"/>
      <c r="AX16" s="2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32"/>
      <c r="BJ16" s="32"/>
      <c r="BK16" s="8"/>
      <c r="BL16" s="8"/>
      <c r="BM16" s="8"/>
      <c r="BN16" s="8"/>
      <c r="BO16" s="8"/>
      <c r="BP16" s="8"/>
      <c r="BR16" s="135"/>
      <c r="BS16" s="135"/>
      <c r="BT16" s="135"/>
      <c r="BU16" s="135"/>
      <c r="BV16" s="135"/>
      <c r="BW16" s="135"/>
      <c r="BX16" s="135"/>
      <c r="BY16" s="135"/>
      <c r="BZ16" s="135"/>
      <c r="CA16" s="135"/>
      <c r="CB16" s="135"/>
      <c r="CC16" s="135"/>
      <c r="CD16" s="135"/>
      <c r="CE16" s="135"/>
      <c r="CF16" s="135"/>
      <c r="CG16" s="135"/>
      <c r="CH16" s="135"/>
      <c r="CI16" s="135"/>
      <c r="CJ16" s="135"/>
      <c r="CK16" s="135"/>
      <c r="CL16" s="135"/>
      <c r="CM16" s="135"/>
      <c r="CN16" s="135"/>
      <c r="CO16" s="135"/>
      <c r="CP16" s="135"/>
      <c r="CQ16" s="135"/>
      <c r="CR16" s="135"/>
      <c r="CS16" s="135"/>
      <c r="CT16" s="135"/>
      <c r="CU16" s="135"/>
      <c r="CV16" s="135"/>
      <c r="CW16" s="135"/>
      <c r="CX16" s="135"/>
      <c r="CY16" s="135"/>
      <c r="CZ16" s="135"/>
      <c r="DA16" s="135"/>
      <c r="DB16" s="135"/>
      <c r="DC16" s="135"/>
      <c r="DD16" s="135"/>
      <c r="DE16" s="135"/>
      <c r="DF16" s="135"/>
      <c r="DG16" s="135"/>
      <c r="DH16" s="135"/>
      <c r="DI16" s="135"/>
      <c r="DJ16" s="135"/>
      <c r="DK16" s="135"/>
      <c r="DL16" s="135"/>
      <c r="DM16" s="135"/>
      <c r="DN16" s="135"/>
      <c r="DO16" s="135"/>
      <c r="DP16" s="135"/>
      <c r="DQ16" s="135"/>
      <c r="DR16" s="135"/>
      <c r="DS16" s="135"/>
      <c r="DT16" s="135"/>
      <c r="DU16" s="135"/>
      <c r="DV16" s="135"/>
      <c r="DW16" s="135"/>
      <c r="DX16" s="135"/>
      <c r="DY16" s="135"/>
      <c r="DZ16" s="135"/>
      <c r="EA16" s="135"/>
      <c r="EB16" s="135"/>
      <c r="EC16" s="135"/>
      <c r="ED16" s="135"/>
      <c r="EE16" s="135"/>
      <c r="EF16" s="135"/>
      <c r="EG16" s="135"/>
      <c r="EH16" s="135"/>
      <c r="EI16" s="135"/>
      <c r="EJ16" s="135"/>
      <c r="EK16" s="135"/>
      <c r="EL16" s="135"/>
      <c r="EM16" s="135"/>
      <c r="EN16" s="135"/>
      <c r="EO16" s="135"/>
      <c r="EP16" s="135"/>
      <c r="EQ16" s="135"/>
      <c r="ER16" s="135"/>
      <c r="ES16" s="135"/>
      <c r="ET16" s="135"/>
      <c r="EU16" s="135"/>
      <c r="EV16" s="135"/>
      <c r="EW16" s="135"/>
      <c r="EX16" s="135"/>
      <c r="EY16" s="135"/>
      <c r="EZ16" s="135"/>
      <c r="FA16" s="135"/>
      <c r="FB16" s="135"/>
      <c r="FC16" s="135"/>
      <c r="FD16" s="135"/>
      <c r="FE16" s="135"/>
      <c r="FF16" s="135"/>
      <c r="FG16" s="135"/>
      <c r="FH16" s="135"/>
      <c r="FI16" s="135"/>
      <c r="FJ16" s="135"/>
      <c r="FK16" s="135"/>
      <c r="FL16" s="135"/>
      <c r="FM16" s="135"/>
      <c r="FN16" s="135"/>
      <c r="FO16" s="135"/>
      <c r="FP16" s="135"/>
      <c r="FQ16" s="135"/>
      <c r="FR16" s="135"/>
      <c r="FS16" s="135"/>
      <c r="FT16" s="135"/>
      <c r="FU16" s="135"/>
      <c r="FV16" s="135"/>
      <c r="FW16" s="135"/>
      <c r="FX16" s="135"/>
      <c r="FY16" s="135"/>
      <c r="FZ16" s="135"/>
      <c r="GA16" s="135"/>
      <c r="GB16" s="135"/>
      <c r="GC16" s="135"/>
      <c r="GD16" s="135"/>
      <c r="GE16" s="135"/>
      <c r="GF16" s="135"/>
      <c r="GG16" s="135"/>
      <c r="GH16" s="135"/>
      <c r="GI16" s="135"/>
      <c r="GJ16" s="135"/>
      <c r="GK16" s="135"/>
      <c r="GL16" s="135"/>
      <c r="GM16" s="135"/>
      <c r="GN16" s="135"/>
      <c r="GO16" s="135"/>
      <c r="GP16" s="135"/>
      <c r="GQ16" s="135"/>
      <c r="GR16" s="135"/>
      <c r="GS16" s="135"/>
      <c r="GT16" s="135"/>
      <c r="GU16" s="135"/>
      <c r="GV16" s="135"/>
      <c r="GW16" s="135"/>
      <c r="GX16" s="135"/>
      <c r="GY16" s="135"/>
      <c r="GZ16" s="135"/>
      <c r="HA16" s="135"/>
      <c r="HB16" s="135"/>
      <c r="HC16" s="135"/>
      <c r="HD16" s="135"/>
      <c r="HE16" s="135"/>
      <c r="HF16" s="135"/>
      <c r="HG16" s="135"/>
      <c r="HH16" s="135"/>
      <c r="HI16" s="135"/>
      <c r="HJ16" s="135"/>
      <c r="HK16" s="135"/>
      <c r="HL16" s="135"/>
      <c r="HM16" s="135"/>
      <c r="HN16" s="135"/>
      <c r="HO16" s="135"/>
      <c r="HP16" s="135"/>
      <c r="HQ16" s="135"/>
      <c r="HR16" s="135"/>
      <c r="HS16" s="135"/>
      <c r="HT16" s="135"/>
      <c r="HU16" s="135"/>
      <c r="HV16" s="135"/>
      <c r="HW16" s="135"/>
      <c r="HX16" s="135"/>
      <c r="HY16" s="135"/>
      <c r="HZ16" s="135"/>
      <c r="IA16" s="135"/>
      <c r="IB16" s="135"/>
      <c r="IC16" s="135"/>
      <c r="ID16" s="135"/>
      <c r="IE16" s="135"/>
      <c r="IF16" s="135"/>
      <c r="IG16" s="135"/>
      <c r="IH16" s="135"/>
      <c r="II16" s="135"/>
      <c r="IJ16" s="135"/>
      <c r="IK16" s="135"/>
      <c r="IL16" s="135"/>
      <c r="IM16" s="135"/>
      <c r="IN16" s="135"/>
      <c r="IO16" s="135"/>
      <c r="IP16" s="135"/>
      <c r="IQ16" s="135"/>
      <c r="IR16" s="135"/>
      <c r="IS16" s="135"/>
      <c r="IT16" s="135"/>
      <c r="IU16" s="135"/>
      <c r="IV16" s="135"/>
      <c r="IW16" s="135"/>
      <c r="IX16" s="135"/>
      <c r="IY16" s="135"/>
      <c r="IZ16" s="135"/>
      <c r="JA16" s="135"/>
      <c r="JB16" s="135"/>
      <c r="JC16" s="135"/>
      <c r="JD16" s="135"/>
      <c r="JE16" s="135"/>
      <c r="JF16" s="135"/>
      <c r="JG16" s="135"/>
      <c r="JH16" s="135"/>
      <c r="JI16" s="135"/>
      <c r="JJ16" s="135"/>
      <c r="JK16" s="135"/>
      <c r="JL16" s="135"/>
      <c r="JM16" s="135"/>
      <c r="JN16" s="135"/>
      <c r="JO16" s="135"/>
      <c r="JP16" s="135"/>
      <c r="JQ16" s="135"/>
      <c r="JR16" s="135"/>
      <c r="JS16" s="135"/>
      <c r="JT16" s="135"/>
      <c r="JU16" s="135"/>
      <c r="JV16" s="135"/>
      <c r="JW16" s="135"/>
      <c r="JX16" s="135"/>
      <c r="JY16" s="135"/>
      <c r="JZ16" s="135"/>
      <c r="KA16" s="135"/>
      <c r="KB16" s="135"/>
      <c r="KC16" s="135"/>
      <c r="KD16" s="135"/>
      <c r="KE16" s="135"/>
      <c r="KF16" s="135"/>
      <c r="KG16" s="135"/>
      <c r="KH16" s="135"/>
      <c r="KI16" s="135"/>
      <c r="KJ16" s="135"/>
      <c r="KK16" s="135"/>
      <c r="KL16" s="135"/>
      <c r="KM16" s="135"/>
      <c r="KN16" s="135"/>
      <c r="KO16" s="135"/>
      <c r="KP16" s="135"/>
      <c r="KQ16" s="135"/>
      <c r="KR16" s="135"/>
      <c r="KS16" s="135"/>
      <c r="KT16" s="135"/>
      <c r="KU16" s="135"/>
      <c r="KV16" s="135"/>
      <c r="KW16" s="135"/>
      <c r="KX16" s="135"/>
      <c r="KY16" s="135"/>
      <c r="KZ16" s="135"/>
      <c r="LA16" s="135"/>
      <c r="LB16" s="135"/>
      <c r="LC16" s="135"/>
      <c r="LD16" s="135"/>
      <c r="LE16" s="135"/>
      <c r="LF16" s="135"/>
      <c r="LG16" s="135"/>
      <c r="LH16" s="135"/>
      <c r="LI16" s="135"/>
      <c r="LJ16" s="135"/>
      <c r="LK16" s="135"/>
      <c r="LL16" s="135"/>
      <c r="LM16" s="135"/>
      <c r="LN16" s="135"/>
      <c r="LO16" s="135"/>
      <c r="LP16" s="135"/>
      <c r="LQ16" s="135"/>
      <c r="LR16" s="135"/>
      <c r="LS16" s="135"/>
      <c r="LT16" s="135"/>
      <c r="LU16" s="135"/>
      <c r="LV16" s="135"/>
      <c r="LW16" s="135"/>
      <c r="LX16" s="135"/>
      <c r="LY16" s="135"/>
      <c r="LZ16" s="135"/>
      <c r="MA16" s="135"/>
      <c r="MB16" s="135"/>
      <c r="MC16" s="135"/>
      <c r="MD16" s="135"/>
      <c r="ME16" s="135"/>
      <c r="MF16" s="135"/>
      <c r="MG16" s="135"/>
      <c r="MH16" s="135"/>
      <c r="MI16" s="135"/>
      <c r="MJ16" s="135"/>
      <c r="MK16" s="135"/>
      <c r="ML16" s="135"/>
      <c r="MM16" s="135"/>
      <c r="MN16" s="135"/>
      <c r="MO16" s="135"/>
      <c r="MP16" s="135"/>
      <c r="MQ16" s="135"/>
      <c r="MR16" s="135"/>
      <c r="MS16" s="135"/>
      <c r="MT16" s="135"/>
      <c r="MU16" s="135"/>
      <c r="MV16" s="135"/>
      <c r="MW16" s="135"/>
      <c r="MX16" s="135"/>
      <c r="MY16" s="135"/>
      <c r="MZ16" s="135"/>
      <c r="NA16" s="135"/>
      <c r="NB16" s="135"/>
      <c r="NC16" s="135"/>
      <c r="ND16" s="135"/>
      <c r="NE16" s="135"/>
      <c r="NF16" s="135"/>
      <c r="NG16" s="135"/>
      <c r="NH16" s="135"/>
      <c r="NI16" s="135"/>
      <c r="NJ16" s="135"/>
      <c r="NK16" s="135"/>
      <c r="NL16" s="135"/>
      <c r="NM16" s="135"/>
      <c r="NN16" s="135"/>
      <c r="NO16" s="135"/>
      <c r="NP16" s="135"/>
      <c r="NQ16" s="135"/>
      <c r="NR16" s="135"/>
      <c r="NS16" s="135"/>
      <c r="NT16" s="135"/>
      <c r="NU16" s="135"/>
      <c r="NV16" s="135"/>
      <c r="NW16" s="135"/>
      <c r="NX16" s="135"/>
      <c r="NY16" s="135"/>
      <c r="NZ16" s="135"/>
      <c r="OA16" s="135"/>
      <c r="OB16" s="135"/>
      <c r="OC16" s="135"/>
      <c r="OD16" s="135"/>
      <c r="OE16" s="135"/>
      <c r="OF16" s="135"/>
      <c r="OG16" s="135"/>
      <c r="OH16" s="135"/>
      <c r="OI16" s="135"/>
      <c r="OJ16" s="135"/>
      <c r="OK16" s="135"/>
      <c r="OL16" s="135"/>
      <c r="OM16" s="135"/>
      <c r="ON16" s="135"/>
      <c r="OO16" s="135"/>
      <c r="OP16" s="135"/>
      <c r="OQ16" s="135"/>
      <c r="OR16" s="135"/>
      <c r="OS16" s="135"/>
      <c r="OT16" s="135"/>
      <c r="OU16" s="135"/>
      <c r="OV16" s="135"/>
      <c r="OW16" s="135"/>
      <c r="OX16" s="135"/>
      <c r="OY16" s="135"/>
      <c r="OZ16" s="135"/>
      <c r="PA16" s="135"/>
      <c r="PB16" s="135"/>
      <c r="PC16" s="135"/>
      <c r="PD16" s="135"/>
      <c r="PE16" s="135"/>
      <c r="PF16" s="135"/>
      <c r="PG16" s="135"/>
      <c r="PH16" s="135"/>
      <c r="PI16" s="135"/>
      <c r="PJ16" s="135"/>
      <c r="PK16" s="135"/>
      <c r="PL16" s="135"/>
      <c r="PM16" s="135"/>
    </row>
    <row r="17" spans="1:429" s="167" customFormat="1" ht="14.25" customHeight="1" x14ac:dyDescent="0.3">
      <c r="A17" s="185"/>
      <c r="B17" s="33"/>
      <c r="J17" s="131"/>
      <c r="L17" s="66"/>
      <c r="T17" s="212"/>
      <c r="U17" s="26"/>
      <c r="V17" s="129"/>
      <c r="W17" s="182"/>
      <c r="AF17" s="27"/>
      <c r="AG17" s="27"/>
      <c r="AH17" s="27"/>
      <c r="AI17" s="27"/>
      <c r="AJ17" s="28"/>
      <c r="AK17" s="29"/>
      <c r="AL17" s="29"/>
      <c r="AM17" s="28"/>
      <c r="AN17" s="28"/>
      <c r="AO17" s="30"/>
      <c r="AP17" s="30"/>
      <c r="AQ17" s="28"/>
      <c r="AR17" s="28"/>
      <c r="AS17" s="31"/>
      <c r="AT17" s="28"/>
      <c r="AU17" s="28"/>
      <c r="AV17" s="31"/>
      <c r="AW17" s="8"/>
      <c r="AX17" s="2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32"/>
      <c r="BJ17" s="32"/>
      <c r="BK17" s="8"/>
      <c r="BL17" s="8"/>
      <c r="BM17" s="8"/>
      <c r="BN17" s="8"/>
      <c r="BO17" s="8"/>
      <c r="BP17" s="8"/>
      <c r="BR17" s="135"/>
      <c r="BS17" s="135"/>
      <c r="BT17" s="135"/>
      <c r="BU17" s="135"/>
      <c r="BV17" s="135"/>
      <c r="BW17" s="135"/>
      <c r="BX17" s="135"/>
      <c r="BY17" s="135"/>
      <c r="BZ17" s="135"/>
      <c r="CA17" s="135"/>
      <c r="CB17" s="135"/>
      <c r="CC17" s="135"/>
      <c r="CD17" s="135"/>
      <c r="CE17" s="135"/>
      <c r="CF17" s="135"/>
      <c r="CG17" s="135"/>
      <c r="CH17" s="135"/>
      <c r="CI17" s="135"/>
      <c r="CJ17" s="135"/>
      <c r="CK17" s="135"/>
      <c r="CL17" s="135"/>
      <c r="CM17" s="135"/>
      <c r="CN17" s="135"/>
      <c r="CO17" s="135"/>
      <c r="CP17" s="135"/>
      <c r="CQ17" s="135"/>
      <c r="CR17" s="135"/>
      <c r="CS17" s="135"/>
      <c r="CT17" s="135"/>
      <c r="CU17" s="135"/>
      <c r="CV17" s="135"/>
      <c r="CW17" s="135"/>
      <c r="CX17" s="135"/>
      <c r="CY17" s="135"/>
      <c r="CZ17" s="135"/>
      <c r="DA17" s="135"/>
      <c r="DB17" s="135"/>
      <c r="DC17" s="135"/>
      <c r="DD17" s="135"/>
      <c r="DE17" s="135"/>
      <c r="DF17" s="135"/>
      <c r="DG17" s="135"/>
      <c r="DH17" s="135"/>
      <c r="DI17" s="135"/>
      <c r="DJ17" s="135"/>
      <c r="DK17" s="135"/>
      <c r="DL17" s="135"/>
      <c r="DM17" s="135"/>
      <c r="DN17" s="135"/>
      <c r="DO17" s="135"/>
      <c r="DP17" s="135"/>
      <c r="DQ17" s="135"/>
      <c r="DR17" s="135"/>
      <c r="DS17" s="135"/>
      <c r="DT17" s="135"/>
      <c r="DU17" s="135"/>
      <c r="DV17" s="135"/>
      <c r="DW17" s="135"/>
      <c r="DX17" s="135"/>
      <c r="DY17" s="135"/>
      <c r="DZ17" s="135"/>
      <c r="EA17" s="135"/>
      <c r="EB17" s="135"/>
      <c r="EC17" s="135"/>
      <c r="ED17" s="135"/>
      <c r="EE17" s="135"/>
      <c r="EF17" s="135"/>
      <c r="EG17" s="135"/>
      <c r="EH17" s="135"/>
      <c r="EI17" s="135"/>
      <c r="EJ17" s="135"/>
      <c r="EK17" s="135"/>
      <c r="EL17" s="135"/>
      <c r="EM17" s="135"/>
      <c r="EN17" s="135"/>
      <c r="EO17" s="135"/>
      <c r="EP17" s="135"/>
      <c r="EQ17" s="135"/>
      <c r="ER17" s="135"/>
      <c r="ES17" s="135"/>
      <c r="ET17" s="135"/>
      <c r="EU17" s="135"/>
      <c r="EV17" s="135"/>
      <c r="EW17" s="135"/>
      <c r="EX17" s="135"/>
      <c r="EY17" s="135"/>
      <c r="EZ17" s="135"/>
      <c r="FA17" s="135"/>
      <c r="FB17" s="135"/>
      <c r="FC17" s="135"/>
      <c r="FD17" s="135"/>
      <c r="FE17" s="135"/>
      <c r="FF17" s="135"/>
      <c r="FG17" s="135"/>
      <c r="FH17" s="135"/>
      <c r="FI17" s="135"/>
      <c r="FJ17" s="135"/>
      <c r="FK17" s="135"/>
      <c r="FL17" s="135"/>
      <c r="FM17" s="135"/>
      <c r="FN17" s="135"/>
      <c r="FO17" s="135"/>
      <c r="FP17" s="135"/>
      <c r="FQ17" s="135"/>
      <c r="FR17" s="135"/>
      <c r="FS17" s="135"/>
      <c r="FT17" s="135"/>
      <c r="FU17" s="135"/>
      <c r="FV17" s="135"/>
      <c r="FW17" s="135"/>
      <c r="FX17" s="135"/>
      <c r="FY17" s="135"/>
      <c r="FZ17" s="135"/>
      <c r="GA17" s="135"/>
      <c r="GB17" s="135"/>
      <c r="GC17" s="135"/>
      <c r="GD17" s="135"/>
      <c r="GE17" s="135"/>
      <c r="GF17" s="135"/>
      <c r="GG17" s="135"/>
      <c r="GH17" s="135"/>
      <c r="GI17" s="135"/>
      <c r="GJ17" s="135"/>
      <c r="GK17" s="135"/>
      <c r="GL17" s="135"/>
      <c r="GM17" s="135"/>
      <c r="GN17" s="135"/>
      <c r="GO17" s="135"/>
      <c r="GP17" s="135"/>
      <c r="GQ17" s="135"/>
      <c r="GR17" s="135"/>
      <c r="GS17" s="135"/>
      <c r="GT17" s="135"/>
      <c r="GU17" s="135"/>
      <c r="GV17" s="135"/>
      <c r="GW17" s="135"/>
      <c r="GX17" s="135"/>
      <c r="GY17" s="135"/>
      <c r="GZ17" s="135"/>
      <c r="HA17" s="135"/>
      <c r="HB17" s="135"/>
      <c r="HC17" s="135"/>
      <c r="HD17" s="135"/>
      <c r="HE17" s="135"/>
      <c r="HF17" s="135"/>
      <c r="HG17" s="135"/>
      <c r="HH17" s="135"/>
      <c r="HI17" s="135"/>
      <c r="HJ17" s="135"/>
      <c r="HK17" s="135"/>
      <c r="HL17" s="135"/>
      <c r="HM17" s="135"/>
      <c r="HN17" s="135"/>
      <c r="HO17" s="135"/>
      <c r="HP17" s="135"/>
      <c r="HQ17" s="135"/>
      <c r="HR17" s="135"/>
      <c r="HS17" s="135"/>
      <c r="HT17" s="135"/>
      <c r="HU17" s="135"/>
      <c r="HV17" s="135"/>
      <c r="HW17" s="135"/>
      <c r="HX17" s="135"/>
      <c r="HY17" s="135"/>
      <c r="HZ17" s="135"/>
      <c r="IA17" s="135"/>
      <c r="IB17" s="135"/>
      <c r="IC17" s="135"/>
      <c r="ID17" s="135"/>
      <c r="IE17" s="135"/>
      <c r="IF17" s="135"/>
      <c r="IG17" s="135"/>
      <c r="IH17" s="135"/>
      <c r="II17" s="135"/>
      <c r="IJ17" s="135"/>
      <c r="IK17" s="135"/>
      <c r="IL17" s="135"/>
      <c r="IM17" s="135"/>
      <c r="IN17" s="135"/>
      <c r="IO17" s="135"/>
      <c r="IP17" s="135"/>
      <c r="IQ17" s="135"/>
      <c r="IR17" s="135"/>
      <c r="IS17" s="135"/>
      <c r="IT17" s="135"/>
      <c r="IU17" s="135"/>
      <c r="IV17" s="135"/>
      <c r="IW17" s="135"/>
      <c r="IX17" s="135"/>
      <c r="IY17" s="135"/>
      <c r="IZ17" s="135"/>
      <c r="JA17" s="135"/>
      <c r="JB17" s="135"/>
      <c r="JC17" s="135"/>
      <c r="JD17" s="135"/>
      <c r="JE17" s="135"/>
      <c r="JF17" s="135"/>
      <c r="JG17" s="135"/>
      <c r="JH17" s="135"/>
      <c r="JI17" s="135"/>
      <c r="JJ17" s="135"/>
      <c r="JK17" s="135"/>
      <c r="JL17" s="135"/>
      <c r="JM17" s="135"/>
      <c r="JN17" s="135"/>
      <c r="JO17" s="135"/>
      <c r="JP17" s="135"/>
      <c r="JQ17" s="135"/>
      <c r="JR17" s="135"/>
      <c r="JS17" s="135"/>
      <c r="JT17" s="135"/>
      <c r="JU17" s="135"/>
      <c r="JV17" s="135"/>
      <c r="JW17" s="135"/>
      <c r="JX17" s="135"/>
      <c r="JY17" s="135"/>
      <c r="JZ17" s="135"/>
      <c r="KA17" s="135"/>
      <c r="KB17" s="135"/>
      <c r="KC17" s="135"/>
      <c r="KD17" s="135"/>
      <c r="KE17" s="135"/>
      <c r="KF17" s="135"/>
      <c r="KG17" s="135"/>
      <c r="KH17" s="135"/>
      <c r="KI17" s="135"/>
      <c r="KJ17" s="135"/>
      <c r="KK17" s="135"/>
      <c r="KL17" s="135"/>
      <c r="KM17" s="135"/>
      <c r="KN17" s="135"/>
      <c r="KO17" s="135"/>
      <c r="KP17" s="135"/>
      <c r="KQ17" s="135"/>
      <c r="KR17" s="135"/>
      <c r="KS17" s="135"/>
      <c r="KT17" s="135"/>
      <c r="KU17" s="135"/>
      <c r="KV17" s="135"/>
      <c r="KW17" s="135"/>
      <c r="KX17" s="135"/>
      <c r="KY17" s="135"/>
      <c r="KZ17" s="135"/>
      <c r="LA17" s="135"/>
      <c r="LB17" s="135"/>
      <c r="LC17" s="135"/>
      <c r="LD17" s="135"/>
      <c r="LE17" s="135"/>
      <c r="LF17" s="135"/>
      <c r="LG17" s="135"/>
      <c r="LH17" s="135"/>
      <c r="LI17" s="135"/>
      <c r="LJ17" s="135"/>
      <c r="LK17" s="135"/>
      <c r="LL17" s="135"/>
      <c r="LM17" s="135"/>
      <c r="LN17" s="135"/>
      <c r="LO17" s="135"/>
      <c r="LP17" s="135"/>
      <c r="LQ17" s="135"/>
      <c r="LR17" s="135"/>
      <c r="LS17" s="135"/>
      <c r="LT17" s="135"/>
      <c r="LU17" s="135"/>
      <c r="LV17" s="135"/>
      <c r="LW17" s="135"/>
      <c r="LX17" s="135"/>
      <c r="LY17" s="135"/>
      <c r="LZ17" s="135"/>
      <c r="MA17" s="135"/>
      <c r="MB17" s="135"/>
      <c r="MC17" s="135"/>
      <c r="MD17" s="135"/>
      <c r="ME17" s="135"/>
      <c r="MF17" s="135"/>
      <c r="MG17" s="135"/>
      <c r="MH17" s="135"/>
      <c r="MI17" s="135"/>
      <c r="MJ17" s="135"/>
      <c r="MK17" s="135"/>
      <c r="ML17" s="135"/>
      <c r="MM17" s="135"/>
      <c r="MN17" s="135"/>
      <c r="MO17" s="135"/>
      <c r="MP17" s="135"/>
      <c r="MQ17" s="135"/>
      <c r="MR17" s="135"/>
      <c r="MS17" s="135"/>
      <c r="MT17" s="135"/>
      <c r="MU17" s="135"/>
      <c r="MV17" s="135"/>
      <c r="MW17" s="135"/>
      <c r="MX17" s="135"/>
      <c r="MY17" s="135"/>
      <c r="MZ17" s="135"/>
      <c r="NA17" s="135"/>
      <c r="NB17" s="135"/>
      <c r="NC17" s="135"/>
      <c r="ND17" s="135"/>
      <c r="NE17" s="135"/>
      <c r="NF17" s="135"/>
      <c r="NG17" s="135"/>
      <c r="NH17" s="135"/>
      <c r="NI17" s="135"/>
      <c r="NJ17" s="135"/>
      <c r="NK17" s="135"/>
      <c r="NL17" s="135"/>
      <c r="NM17" s="135"/>
      <c r="NN17" s="135"/>
      <c r="NO17" s="135"/>
      <c r="NP17" s="135"/>
      <c r="NQ17" s="135"/>
      <c r="NR17" s="135"/>
      <c r="NS17" s="135"/>
      <c r="NT17" s="135"/>
      <c r="NU17" s="135"/>
      <c r="NV17" s="135"/>
      <c r="NW17" s="135"/>
      <c r="NX17" s="135"/>
      <c r="NY17" s="135"/>
      <c r="NZ17" s="135"/>
      <c r="OA17" s="135"/>
      <c r="OB17" s="135"/>
      <c r="OC17" s="135"/>
      <c r="OD17" s="135"/>
      <c r="OE17" s="135"/>
      <c r="OF17" s="135"/>
      <c r="OG17" s="135"/>
      <c r="OH17" s="135"/>
      <c r="OI17" s="135"/>
      <c r="OJ17" s="135"/>
      <c r="OK17" s="135"/>
      <c r="OL17" s="135"/>
      <c r="OM17" s="135"/>
      <c r="ON17" s="135"/>
      <c r="OO17" s="135"/>
      <c r="OP17" s="135"/>
      <c r="OQ17" s="135"/>
      <c r="OR17" s="135"/>
      <c r="OS17" s="135"/>
      <c r="OT17" s="135"/>
      <c r="OU17" s="135"/>
      <c r="OV17" s="135"/>
      <c r="OW17" s="135"/>
      <c r="OX17" s="135"/>
      <c r="OY17" s="135"/>
      <c r="OZ17" s="135"/>
      <c r="PA17" s="135"/>
      <c r="PB17" s="135"/>
      <c r="PC17" s="135"/>
      <c r="PD17" s="135"/>
      <c r="PE17" s="135"/>
      <c r="PF17" s="135"/>
      <c r="PG17" s="135"/>
      <c r="PH17" s="135"/>
      <c r="PI17" s="135"/>
      <c r="PJ17" s="135"/>
      <c r="PK17" s="135"/>
      <c r="PL17" s="135"/>
      <c r="PM17" s="135"/>
    </row>
    <row r="18" spans="1:429" s="167" customFormat="1" ht="14.25" customHeight="1" x14ac:dyDescent="0.3">
      <c r="A18" s="185"/>
      <c r="B18" s="33"/>
      <c r="J18" s="131"/>
      <c r="L18" s="66"/>
      <c r="T18" s="212"/>
      <c r="U18" s="26"/>
      <c r="V18" s="129"/>
      <c r="W18" s="182"/>
      <c r="AF18" s="27"/>
      <c r="AG18" s="27"/>
      <c r="AH18" s="27"/>
      <c r="AI18" s="27"/>
      <c r="AJ18" s="28"/>
      <c r="AK18" s="29"/>
      <c r="AL18" s="29"/>
      <c r="AM18" s="28"/>
      <c r="AN18" s="28"/>
      <c r="AO18" s="30"/>
      <c r="AP18" s="30"/>
      <c r="AQ18" s="28"/>
      <c r="AR18" s="28"/>
      <c r="AS18" s="31"/>
      <c r="AT18" s="28"/>
      <c r="AU18" s="28"/>
      <c r="AV18" s="31"/>
      <c r="AW18" s="8"/>
      <c r="AX18" s="2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32"/>
      <c r="BJ18" s="32"/>
      <c r="BK18" s="8"/>
      <c r="BL18" s="8"/>
      <c r="BM18" s="8"/>
      <c r="BN18" s="8"/>
      <c r="BO18" s="8"/>
      <c r="BP18" s="8"/>
      <c r="BR18" s="135"/>
      <c r="BS18" s="135"/>
      <c r="BT18" s="135"/>
      <c r="BU18" s="135"/>
      <c r="BV18" s="135"/>
      <c r="BW18" s="135"/>
      <c r="BX18" s="135"/>
      <c r="BY18" s="135"/>
      <c r="BZ18" s="135"/>
      <c r="CA18" s="135"/>
      <c r="CB18" s="135"/>
      <c r="CC18" s="135"/>
      <c r="CD18" s="135"/>
      <c r="CE18" s="135"/>
      <c r="CF18" s="135"/>
      <c r="CG18" s="135"/>
      <c r="CH18" s="135"/>
      <c r="CI18" s="135"/>
      <c r="CJ18" s="135"/>
      <c r="CK18" s="135"/>
      <c r="CL18" s="135"/>
      <c r="CM18" s="135"/>
      <c r="CN18" s="135"/>
      <c r="CO18" s="135"/>
      <c r="CP18" s="135"/>
      <c r="CQ18" s="135"/>
      <c r="CR18" s="135"/>
      <c r="CS18" s="135"/>
      <c r="CT18" s="135"/>
      <c r="CU18" s="135"/>
      <c r="CV18" s="135"/>
      <c r="CW18" s="135"/>
      <c r="CX18" s="135"/>
      <c r="CY18" s="135"/>
      <c r="CZ18" s="135"/>
      <c r="DA18" s="135"/>
      <c r="DB18" s="135"/>
      <c r="DC18" s="135"/>
      <c r="DD18" s="135"/>
      <c r="DE18" s="135"/>
      <c r="DF18" s="135"/>
      <c r="DG18" s="135"/>
      <c r="DH18" s="135"/>
      <c r="DI18" s="135"/>
      <c r="DJ18" s="135"/>
      <c r="DK18" s="135"/>
      <c r="DL18" s="135"/>
      <c r="DM18" s="135"/>
      <c r="DN18" s="135"/>
      <c r="DO18" s="135"/>
      <c r="DP18" s="135"/>
      <c r="DQ18" s="135"/>
      <c r="DR18" s="135"/>
      <c r="DS18" s="135"/>
      <c r="DT18" s="135"/>
      <c r="DU18" s="135"/>
      <c r="DV18" s="135"/>
      <c r="DW18" s="135"/>
      <c r="DX18" s="135"/>
      <c r="DY18" s="135"/>
      <c r="DZ18" s="135"/>
      <c r="EA18" s="135"/>
      <c r="EB18" s="135"/>
      <c r="EC18" s="135"/>
      <c r="ED18" s="135"/>
      <c r="EE18" s="135"/>
      <c r="EF18" s="135"/>
      <c r="EG18" s="135"/>
      <c r="EH18" s="135"/>
      <c r="EI18" s="135"/>
      <c r="EJ18" s="135"/>
      <c r="EK18" s="135"/>
      <c r="EL18" s="135"/>
      <c r="EM18" s="135"/>
      <c r="EN18" s="135"/>
      <c r="EO18" s="135"/>
      <c r="EP18" s="135"/>
      <c r="EQ18" s="135"/>
      <c r="ER18" s="135"/>
      <c r="ES18" s="135"/>
      <c r="ET18" s="135"/>
      <c r="EU18" s="135"/>
      <c r="EV18" s="135"/>
      <c r="EW18" s="135"/>
      <c r="EX18" s="135"/>
      <c r="EY18" s="135"/>
      <c r="EZ18" s="135"/>
      <c r="FA18" s="135"/>
      <c r="FB18" s="135"/>
      <c r="FC18" s="135"/>
      <c r="FD18" s="135"/>
      <c r="FE18" s="135"/>
      <c r="FF18" s="135"/>
      <c r="FG18" s="135"/>
      <c r="FH18" s="135"/>
      <c r="FI18" s="135"/>
      <c r="FJ18" s="135"/>
      <c r="FK18" s="135"/>
      <c r="FL18" s="135"/>
      <c r="FM18" s="135"/>
      <c r="FN18" s="135"/>
      <c r="FO18" s="135"/>
      <c r="FP18" s="135"/>
      <c r="FQ18" s="135"/>
      <c r="FR18" s="135"/>
      <c r="FS18" s="135"/>
      <c r="FT18" s="135"/>
      <c r="FU18" s="135"/>
      <c r="FV18" s="135"/>
      <c r="FW18" s="135"/>
      <c r="FX18" s="135"/>
      <c r="FY18" s="135"/>
      <c r="FZ18" s="135"/>
      <c r="GA18" s="135"/>
      <c r="GB18" s="135"/>
      <c r="GC18" s="135"/>
      <c r="GD18" s="135"/>
      <c r="GE18" s="135"/>
      <c r="GF18" s="135"/>
      <c r="GG18" s="135"/>
      <c r="GH18" s="135"/>
      <c r="GI18" s="135"/>
      <c r="GJ18" s="135"/>
      <c r="GK18" s="135"/>
      <c r="GL18" s="135"/>
      <c r="GM18" s="135"/>
      <c r="GN18" s="135"/>
      <c r="GO18" s="135"/>
      <c r="GP18" s="135"/>
      <c r="GQ18" s="135"/>
      <c r="GR18" s="135"/>
      <c r="GS18" s="135"/>
      <c r="GT18" s="135"/>
      <c r="GU18" s="135"/>
      <c r="GV18" s="135"/>
      <c r="GW18" s="135"/>
      <c r="GX18" s="135"/>
      <c r="GY18" s="135"/>
      <c r="GZ18" s="135"/>
      <c r="HA18" s="135"/>
      <c r="HB18" s="135"/>
      <c r="HC18" s="135"/>
      <c r="HD18" s="135"/>
      <c r="HE18" s="135"/>
      <c r="HF18" s="135"/>
      <c r="HG18" s="135"/>
      <c r="HH18" s="135"/>
      <c r="HI18" s="135"/>
      <c r="HJ18" s="135"/>
      <c r="HK18" s="135"/>
      <c r="HL18" s="135"/>
      <c r="HM18" s="135"/>
      <c r="HN18" s="135"/>
      <c r="HO18" s="135"/>
      <c r="HP18" s="135"/>
      <c r="HQ18" s="135"/>
      <c r="HR18" s="135"/>
      <c r="HS18" s="135"/>
      <c r="HT18" s="135"/>
      <c r="HU18" s="135"/>
      <c r="HV18" s="135"/>
      <c r="HW18" s="135"/>
      <c r="HX18" s="135"/>
      <c r="HY18" s="135"/>
      <c r="HZ18" s="135"/>
      <c r="IA18" s="135"/>
      <c r="IB18" s="135"/>
      <c r="IC18" s="135"/>
      <c r="ID18" s="135"/>
      <c r="IE18" s="135"/>
      <c r="IF18" s="135"/>
      <c r="IG18" s="135"/>
      <c r="IH18" s="135"/>
      <c r="II18" s="135"/>
      <c r="IJ18" s="135"/>
      <c r="IK18" s="135"/>
      <c r="IL18" s="135"/>
      <c r="IM18" s="135"/>
      <c r="IN18" s="135"/>
      <c r="IO18" s="135"/>
      <c r="IP18" s="135"/>
      <c r="IQ18" s="135"/>
      <c r="IR18" s="135"/>
      <c r="IS18" s="135"/>
      <c r="IT18" s="135"/>
      <c r="IU18" s="135"/>
      <c r="IV18" s="135"/>
      <c r="IW18" s="135"/>
      <c r="IX18" s="135"/>
      <c r="IY18" s="135"/>
      <c r="IZ18" s="135"/>
      <c r="JA18" s="135"/>
      <c r="JB18" s="135"/>
      <c r="JC18" s="135"/>
      <c r="JD18" s="135"/>
      <c r="JE18" s="135"/>
      <c r="JF18" s="135"/>
      <c r="JG18" s="135"/>
      <c r="JH18" s="135"/>
      <c r="JI18" s="135"/>
      <c r="JJ18" s="135"/>
      <c r="JK18" s="135"/>
      <c r="JL18" s="135"/>
      <c r="JM18" s="135"/>
      <c r="JN18" s="135"/>
      <c r="JO18" s="135"/>
      <c r="JP18" s="135"/>
      <c r="JQ18" s="135"/>
      <c r="JR18" s="135"/>
      <c r="JS18" s="135"/>
      <c r="JT18" s="135"/>
      <c r="JU18" s="135"/>
      <c r="JV18" s="135"/>
      <c r="JW18" s="135"/>
      <c r="JX18" s="135"/>
      <c r="JY18" s="135"/>
      <c r="JZ18" s="135"/>
      <c r="KA18" s="135"/>
      <c r="KB18" s="135"/>
      <c r="KC18" s="135"/>
      <c r="KD18" s="135"/>
      <c r="KE18" s="135"/>
      <c r="KF18" s="135"/>
      <c r="KG18" s="135"/>
      <c r="KH18" s="135"/>
      <c r="KI18" s="135"/>
      <c r="KJ18" s="135"/>
      <c r="KK18" s="135"/>
      <c r="KL18" s="135"/>
      <c r="KM18" s="135"/>
      <c r="KN18" s="135"/>
      <c r="KO18" s="135"/>
      <c r="KP18" s="135"/>
      <c r="KQ18" s="135"/>
      <c r="KR18" s="135"/>
      <c r="KS18" s="135"/>
      <c r="KT18" s="135"/>
      <c r="KU18" s="135"/>
      <c r="KV18" s="135"/>
      <c r="KW18" s="135"/>
      <c r="KX18" s="135"/>
      <c r="KY18" s="135"/>
      <c r="KZ18" s="135"/>
      <c r="LA18" s="135"/>
      <c r="LB18" s="135"/>
      <c r="LC18" s="135"/>
      <c r="LD18" s="135"/>
      <c r="LE18" s="135"/>
      <c r="LF18" s="135"/>
      <c r="LG18" s="135"/>
      <c r="LH18" s="135"/>
      <c r="LI18" s="135"/>
      <c r="LJ18" s="135"/>
      <c r="LK18" s="135"/>
      <c r="LL18" s="135"/>
      <c r="LM18" s="135"/>
      <c r="LN18" s="135"/>
      <c r="LO18" s="135"/>
      <c r="LP18" s="135"/>
      <c r="LQ18" s="135"/>
      <c r="LR18" s="135"/>
      <c r="LS18" s="135"/>
      <c r="LT18" s="135"/>
      <c r="LU18" s="135"/>
      <c r="LV18" s="135"/>
      <c r="LW18" s="135"/>
      <c r="LX18" s="135"/>
      <c r="LY18" s="135"/>
      <c r="LZ18" s="135"/>
      <c r="MA18" s="135"/>
      <c r="MB18" s="135"/>
      <c r="MC18" s="135"/>
      <c r="MD18" s="135"/>
      <c r="ME18" s="135"/>
      <c r="MF18" s="135"/>
      <c r="MG18" s="135"/>
      <c r="MH18" s="135"/>
      <c r="MI18" s="135"/>
      <c r="MJ18" s="135"/>
      <c r="MK18" s="135"/>
      <c r="ML18" s="135"/>
      <c r="MM18" s="135"/>
      <c r="MN18" s="135"/>
      <c r="MO18" s="135"/>
      <c r="MP18" s="135"/>
      <c r="MQ18" s="135"/>
      <c r="MR18" s="135"/>
      <c r="MS18" s="135"/>
      <c r="MT18" s="135"/>
      <c r="MU18" s="135"/>
      <c r="MV18" s="135"/>
      <c r="MW18" s="135"/>
      <c r="MX18" s="135"/>
      <c r="MY18" s="135"/>
      <c r="MZ18" s="135"/>
      <c r="NA18" s="135"/>
      <c r="NB18" s="135"/>
      <c r="NC18" s="135"/>
      <c r="ND18" s="135"/>
      <c r="NE18" s="135"/>
      <c r="NF18" s="135"/>
      <c r="NG18" s="135"/>
      <c r="NH18" s="135"/>
      <c r="NI18" s="135"/>
      <c r="NJ18" s="135"/>
      <c r="NK18" s="135"/>
      <c r="NL18" s="135"/>
      <c r="NM18" s="135"/>
      <c r="NN18" s="135"/>
      <c r="NO18" s="135"/>
      <c r="NP18" s="135"/>
      <c r="NQ18" s="135"/>
      <c r="NR18" s="135"/>
      <c r="NS18" s="135"/>
      <c r="NT18" s="135"/>
      <c r="NU18" s="135"/>
      <c r="NV18" s="135"/>
      <c r="NW18" s="135"/>
      <c r="NX18" s="135"/>
      <c r="NY18" s="135"/>
      <c r="NZ18" s="135"/>
      <c r="OA18" s="135"/>
      <c r="OB18" s="135"/>
      <c r="OC18" s="135"/>
      <c r="OD18" s="135"/>
      <c r="OE18" s="135"/>
      <c r="OF18" s="135"/>
      <c r="OG18" s="135"/>
      <c r="OH18" s="135"/>
      <c r="OI18" s="135"/>
      <c r="OJ18" s="135"/>
      <c r="OK18" s="135"/>
      <c r="OL18" s="135"/>
      <c r="OM18" s="135"/>
      <c r="ON18" s="135"/>
      <c r="OO18" s="135"/>
      <c r="OP18" s="135"/>
      <c r="OQ18" s="135"/>
      <c r="OR18" s="135"/>
      <c r="OS18" s="135"/>
      <c r="OT18" s="135"/>
      <c r="OU18" s="135"/>
      <c r="OV18" s="135"/>
      <c r="OW18" s="135"/>
      <c r="OX18" s="135"/>
      <c r="OY18" s="135"/>
      <c r="OZ18" s="135"/>
      <c r="PA18" s="135"/>
      <c r="PB18" s="135"/>
      <c r="PC18" s="135"/>
      <c r="PD18" s="135"/>
      <c r="PE18" s="135"/>
      <c r="PF18" s="135"/>
      <c r="PG18" s="135"/>
      <c r="PH18" s="135"/>
      <c r="PI18" s="135"/>
      <c r="PJ18" s="135"/>
      <c r="PK18" s="135"/>
      <c r="PL18" s="135"/>
      <c r="PM18" s="135"/>
    </row>
    <row r="19" spans="1:429" s="167" customFormat="1" ht="14.25" customHeight="1" x14ac:dyDescent="0.3">
      <c r="A19" s="185"/>
      <c r="B19" s="33"/>
      <c r="J19" s="131"/>
      <c r="L19" s="66"/>
      <c r="T19" s="212"/>
      <c r="U19" s="26"/>
      <c r="V19" s="129"/>
      <c r="W19" s="182"/>
      <c r="AF19" s="27"/>
      <c r="AG19" s="27"/>
      <c r="AH19" s="27"/>
      <c r="AI19" s="27"/>
      <c r="AJ19" s="28"/>
      <c r="AK19" s="29"/>
      <c r="AL19" s="29"/>
      <c r="AM19" s="28"/>
      <c r="AN19" s="28"/>
      <c r="AO19" s="30"/>
      <c r="AP19" s="30"/>
      <c r="AQ19" s="28"/>
      <c r="AR19" s="28"/>
      <c r="AS19" s="31"/>
      <c r="AT19" s="28"/>
      <c r="AU19" s="28"/>
      <c r="AV19" s="31"/>
      <c r="AW19" s="8"/>
      <c r="AX19" s="2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32"/>
      <c r="BJ19" s="32"/>
      <c r="BK19" s="8"/>
      <c r="BL19" s="8"/>
      <c r="BM19" s="8"/>
      <c r="BN19" s="8"/>
      <c r="BO19" s="8"/>
      <c r="BP19" s="8"/>
      <c r="BR19" s="135"/>
      <c r="BS19" s="135"/>
      <c r="BT19" s="135"/>
      <c r="BU19" s="135"/>
      <c r="BV19" s="135"/>
      <c r="BW19" s="135"/>
      <c r="BX19" s="135"/>
      <c r="BY19" s="135"/>
      <c r="BZ19" s="135"/>
      <c r="CA19" s="135"/>
      <c r="CB19" s="135"/>
      <c r="CC19" s="135"/>
      <c r="CD19" s="135"/>
      <c r="CE19" s="135"/>
      <c r="CF19" s="135"/>
      <c r="CG19" s="135"/>
      <c r="CH19" s="135"/>
      <c r="CI19" s="135"/>
      <c r="CJ19" s="135"/>
      <c r="CK19" s="135"/>
      <c r="CL19" s="135"/>
      <c r="CM19" s="135"/>
      <c r="CN19" s="135"/>
      <c r="CO19" s="135"/>
      <c r="CP19" s="135"/>
      <c r="CQ19" s="135"/>
      <c r="CR19" s="135"/>
      <c r="CS19" s="135"/>
      <c r="CT19" s="135"/>
      <c r="CU19" s="135"/>
      <c r="CV19" s="135"/>
      <c r="CW19" s="135"/>
      <c r="CX19" s="135"/>
      <c r="CY19" s="135"/>
      <c r="CZ19" s="135"/>
      <c r="DA19" s="135"/>
      <c r="DB19" s="135"/>
      <c r="DC19" s="135"/>
      <c r="DD19" s="135"/>
      <c r="DE19" s="135"/>
      <c r="DF19" s="135"/>
      <c r="DG19" s="135"/>
      <c r="DH19" s="135"/>
      <c r="DI19" s="135"/>
      <c r="DJ19" s="135"/>
      <c r="DK19" s="135"/>
      <c r="DL19" s="135"/>
      <c r="DM19" s="135"/>
      <c r="DN19" s="135"/>
      <c r="DO19" s="135"/>
      <c r="DP19" s="135"/>
      <c r="DQ19" s="135"/>
      <c r="DR19" s="135"/>
      <c r="DS19" s="135"/>
      <c r="DT19" s="135"/>
      <c r="DU19" s="135"/>
      <c r="DV19" s="135"/>
      <c r="DW19" s="135"/>
      <c r="DX19" s="135"/>
      <c r="DY19" s="135"/>
      <c r="DZ19" s="135"/>
      <c r="EA19" s="135"/>
      <c r="EB19" s="135"/>
      <c r="EC19" s="135"/>
      <c r="ED19" s="135"/>
      <c r="EE19" s="135"/>
      <c r="EF19" s="135"/>
      <c r="EG19" s="135"/>
      <c r="EH19" s="135"/>
      <c r="EI19" s="135"/>
      <c r="EJ19" s="135"/>
      <c r="EK19" s="135"/>
      <c r="EL19" s="135"/>
      <c r="EM19" s="135"/>
      <c r="EN19" s="135"/>
      <c r="EO19" s="135"/>
      <c r="EP19" s="135"/>
      <c r="EQ19" s="135"/>
      <c r="ER19" s="135"/>
      <c r="ES19" s="135"/>
      <c r="ET19" s="135"/>
      <c r="EU19" s="135"/>
      <c r="EV19" s="135"/>
      <c r="EW19" s="135"/>
      <c r="EX19" s="135"/>
      <c r="EY19" s="135"/>
      <c r="EZ19" s="135"/>
      <c r="FA19" s="135"/>
      <c r="FB19" s="135"/>
      <c r="FC19" s="135"/>
      <c r="FD19" s="135"/>
      <c r="FE19" s="135"/>
      <c r="FF19" s="135"/>
      <c r="FG19" s="135"/>
      <c r="FH19" s="135"/>
      <c r="FI19" s="135"/>
      <c r="FJ19" s="135"/>
      <c r="FK19" s="135"/>
      <c r="FL19" s="135"/>
      <c r="FM19" s="135"/>
      <c r="FN19" s="135"/>
      <c r="FO19" s="135"/>
      <c r="FP19" s="135"/>
      <c r="FQ19" s="135"/>
      <c r="FR19" s="135"/>
      <c r="FS19" s="135"/>
      <c r="FT19" s="135"/>
      <c r="FU19" s="135"/>
      <c r="FV19" s="135"/>
      <c r="FW19" s="135"/>
      <c r="FX19" s="135"/>
      <c r="FY19" s="135"/>
      <c r="FZ19" s="135"/>
      <c r="GA19" s="135"/>
      <c r="GB19" s="135"/>
      <c r="GC19" s="135"/>
      <c r="GD19" s="135"/>
      <c r="GE19" s="135"/>
      <c r="GF19" s="135"/>
      <c r="GG19" s="135"/>
      <c r="GH19" s="135"/>
      <c r="GI19" s="135"/>
      <c r="GJ19" s="135"/>
      <c r="GK19" s="135"/>
      <c r="GL19" s="135"/>
      <c r="GM19" s="135"/>
      <c r="GN19" s="135"/>
      <c r="GO19" s="135"/>
      <c r="GP19" s="135"/>
      <c r="GQ19" s="135"/>
      <c r="GR19" s="135"/>
      <c r="GS19" s="135"/>
      <c r="GT19" s="135"/>
      <c r="GU19" s="135"/>
      <c r="GV19" s="135"/>
      <c r="GW19" s="135"/>
      <c r="GX19" s="135"/>
      <c r="GY19" s="135"/>
      <c r="GZ19" s="135"/>
      <c r="HA19" s="135"/>
      <c r="HB19" s="135"/>
      <c r="HC19" s="135"/>
      <c r="HD19" s="135"/>
      <c r="HE19" s="135"/>
      <c r="HF19" s="135"/>
      <c r="HG19" s="135"/>
      <c r="HH19" s="135"/>
      <c r="HI19" s="135"/>
      <c r="HJ19" s="135"/>
      <c r="HK19" s="135"/>
      <c r="HL19" s="135"/>
      <c r="HM19" s="135"/>
      <c r="HN19" s="135"/>
      <c r="HO19" s="135"/>
      <c r="HP19" s="135"/>
      <c r="HQ19" s="135"/>
      <c r="HR19" s="135"/>
      <c r="HS19" s="135"/>
      <c r="HT19" s="135"/>
      <c r="HU19" s="135"/>
      <c r="HV19" s="135"/>
      <c r="HW19" s="135"/>
      <c r="HX19" s="135"/>
      <c r="HY19" s="135"/>
      <c r="HZ19" s="135"/>
      <c r="IA19" s="135"/>
      <c r="IB19" s="135"/>
      <c r="IC19" s="135"/>
      <c r="ID19" s="135"/>
      <c r="IE19" s="135"/>
      <c r="IF19" s="135"/>
      <c r="IG19" s="135"/>
      <c r="IH19" s="135"/>
      <c r="II19" s="135"/>
      <c r="IJ19" s="135"/>
      <c r="IK19" s="135"/>
      <c r="IL19" s="135"/>
      <c r="IM19" s="135"/>
      <c r="IN19" s="135"/>
      <c r="IO19" s="135"/>
      <c r="IP19" s="135"/>
      <c r="IQ19" s="135"/>
      <c r="IR19" s="135"/>
      <c r="IS19" s="135"/>
      <c r="IT19" s="135"/>
      <c r="IU19" s="135"/>
      <c r="IV19" s="135"/>
      <c r="IW19" s="135"/>
      <c r="IX19" s="135"/>
      <c r="IY19" s="135"/>
      <c r="IZ19" s="135"/>
      <c r="JA19" s="135"/>
      <c r="JB19" s="135"/>
      <c r="JC19" s="135"/>
      <c r="JD19" s="135"/>
      <c r="JE19" s="135"/>
      <c r="JF19" s="135"/>
      <c r="JG19" s="135"/>
      <c r="JH19" s="135"/>
      <c r="JI19" s="135"/>
      <c r="JJ19" s="135"/>
      <c r="JK19" s="135"/>
      <c r="JL19" s="135"/>
      <c r="JM19" s="135"/>
      <c r="JN19" s="135"/>
      <c r="JO19" s="135"/>
      <c r="JP19" s="135"/>
      <c r="JQ19" s="135"/>
      <c r="JR19" s="135"/>
      <c r="JS19" s="135"/>
      <c r="JT19" s="135"/>
      <c r="JU19" s="135"/>
      <c r="JV19" s="135"/>
      <c r="JW19" s="135"/>
      <c r="JX19" s="135"/>
      <c r="JY19" s="135"/>
      <c r="JZ19" s="135"/>
      <c r="KA19" s="135"/>
      <c r="KB19" s="135"/>
      <c r="KC19" s="135"/>
      <c r="KD19" s="135"/>
      <c r="KE19" s="135"/>
      <c r="KF19" s="135"/>
      <c r="KG19" s="135"/>
      <c r="KH19" s="135"/>
      <c r="KI19" s="135"/>
      <c r="KJ19" s="135"/>
      <c r="KK19" s="135"/>
      <c r="KL19" s="135"/>
      <c r="KM19" s="135"/>
      <c r="KN19" s="135"/>
      <c r="KO19" s="135"/>
      <c r="KP19" s="135"/>
      <c r="KQ19" s="135"/>
      <c r="KR19" s="135"/>
      <c r="KS19" s="135"/>
      <c r="KT19" s="135"/>
      <c r="KU19" s="135"/>
      <c r="KV19" s="135"/>
      <c r="KW19" s="135"/>
      <c r="KX19" s="135"/>
      <c r="KY19" s="135"/>
      <c r="KZ19" s="135"/>
      <c r="LA19" s="135"/>
      <c r="LB19" s="135"/>
      <c r="LC19" s="135"/>
      <c r="LD19" s="135"/>
      <c r="LE19" s="135"/>
      <c r="LF19" s="135"/>
      <c r="LG19" s="135"/>
      <c r="LH19" s="135"/>
      <c r="LI19" s="135"/>
      <c r="LJ19" s="135"/>
      <c r="LK19" s="135"/>
      <c r="LL19" s="135"/>
      <c r="LM19" s="135"/>
      <c r="LN19" s="135"/>
      <c r="LO19" s="135"/>
      <c r="LP19" s="135"/>
      <c r="LQ19" s="135"/>
      <c r="LR19" s="135"/>
      <c r="LS19" s="135"/>
      <c r="LT19" s="135"/>
      <c r="LU19" s="135"/>
      <c r="LV19" s="135"/>
      <c r="LW19" s="135"/>
      <c r="LX19" s="135"/>
      <c r="LY19" s="135"/>
      <c r="LZ19" s="135"/>
      <c r="MA19" s="135"/>
      <c r="MB19" s="135"/>
      <c r="MC19" s="135"/>
      <c r="MD19" s="135"/>
      <c r="ME19" s="135"/>
      <c r="MF19" s="135"/>
      <c r="MG19" s="135"/>
      <c r="MH19" s="135"/>
      <c r="MI19" s="135"/>
      <c r="MJ19" s="135"/>
      <c r="MK19" s="135"/>
      <c r="ML19" s="135"/>
      <c r="MM19" s="135"/>
      <c r="MN19" s="135"/>
      <c r="MO19" s="135"/>
      <c r="MP19" s="135"/>
      <c r="MQ19" s="135"/>
      <c r="MR19" s="135"/>
      <c r="MS19" s="135"/>
      <c r="MT19" s="135"/>
      <c r="MU19" s="135"/>
      <c r="MV19" s="135"/>
      <c r="MW19" s="135"/>
      <c r="MX19" s="135"/>
      <c r="MY19" s="135"/>
      <c r="MZ19" s="135"/>
      <c r="NA19" s="135"/>
      <c r="NB19" s="135"/>
      <c r="NC19" s="135"/>
      <c r="ND19" s="135"/>
      <c r="NE19" s="135"/>
      <c r="NF19" s="135"/>
      <c r="NG19" s="135"/>
      <c r="NH19" s="135"/>
      <c r="NI19" s="135"/>
      <c r="NJ19" s="135"/>
      <c r="NK19" s="135"/>
      <c r="NL19" s="135"/>
      <c r="NM19" s="135"/>
      <c r="NN19" s="135"/>
      <c r="NO19" s="135"/>
      <c r="NP19" s="135"/>
      <c r="NQ19" s="135"/>
      <c r="NR19" s="135"/>
      <c r="NS19" s="135"/>
      <c r="NT19" s="135"/>
      <c r="NU19" s="135"/>
      <c r="NV19" s="135"/>
      <c r="NW19" s="135"/>
      <c r="NX19" s="135"/>
      <c r="NY19" s="135"/>
      <c r="NZ19" s="135"/>
      <c r="OA19" s="135"/>
      <c r="OB19" s="135"/>
      <c r="OC19" s="135"/>
      <c r="OD19" s="135"/>
      <c r="OE19" s="135"/>
      <c r="OF19" s="135"/>
      <c r="OG19" s="135"/>
      <c r="OH19" s="135"/>
      <c r="OI19" s="135"/>
      <c r="OJ19" s="135"/>
      <c r="OK19" s="135"/>
      <c r="OL19" s="135"/>
      <c r="OM19" s="135"/>
      <c r="ON19" s="135"/>
      <c r="OO19" s="135"/>
      <c r="OP19" s="135"/>
      <c r="OQ19" s="135"/>
      <c r="OR19" s="135"/>
      <c r="OS19" s="135"/>
      <c r="OT19" s="135"/>
      <c r="OU19" s="135"/>
      <c r="OV19" s="135"/>
      <c r="OW19" s="135"/>
      <c r="OX19" s="135"/>
      <c r="OY19" s="135"/>
      <c r="OZ19" s="135"/>
      <c r="PA19" s="135"/>
      <c r="PB19" s="135"/>
      <c r="PC19" s="135"/>
      <c r="PD19" s="135"/>
      <c r="PE19" s="135"/>
      <c r="PF19" s="135"/>
      <c r="PG19" s="135"/>
      <c r="PH19" s="135"/>
      <c r="PI19" s="135"/>
      <c r="PJ19" s="135"/>
      <c r="PK19" s="135"/>
      <c r="PL19" s="135"/>
      <c r="PM19" s="135"/>
    </row>
    <row r="20" spans="1:429" s="167" customFormat="1" ht="14.25" customHeight="1" x14ac:dyDescent="0.3">
      <c r="A20" s="185"/>
      <c r="B20" s="33"/>
      <c r="J20" s="131"/>
      <c r="L20" s="66"/>
      <c r="T20" s="212"/>
      <c r="U20" s="26"/>
      <c r="V20" s="129"/>
      <c r="W20" s="182"/>
      <c r="AF20" s="27"/>
      <c r="AG20" s="27"/>
      <c r="AH20" s="27"/>
      <c r="AI20" s="27"/>
      <c r="AJ20" s="28"/>
      <c r="AK20" s="29"/>
      <c r="AL20" s="29"/>
      <c r="AM20" s="28"/>
      <c r="AN20" s="28"/>
      <c r="AO20" s="30"/>
      <c r="AP20" s="30"/>
      <c r="AQ20" s="28"/>
      <c r="AR20" s="28"/>
      <c r="AS20" s="31"/>
      <c r="AT20" s="28"/>
      <c r="AU20" s="28"/>
      <c r="AV20" s="31"/>
      <c r="AW20" s="8"/>
      <c r="AX20" s="2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32"/>
      <c r="BJ20" s="32"/>
      <c r="BK20" s="8"/>
      <c r="BL20" s="8"/>
      <c r="BM20" s="8"/>
      <c r="BN20" s="8"/>
      <c r="BO20" s="8"/>
      <c r="BP20" s="8"/>
      <c r="BR20" s="135"/>
      <c r="BS20" s="135"/>
      <c r="BT20" s="135"/>
      <c r="BU20" s="135"/>
      <c r="BV20" s="135"/>
      <c r="BW20" s="135"/>
      <c r="BX20" s="135"/>
      <c r="BY20" s="135"/>
      <c r="BZ20" s="135"/>
      <c r="CA20" s="135"/>
      <c r="CB20" s="135"/>
      <c r="CC20" s="135"/>
      <c r="CD20" s="135"/>
      <c r="CE20" s="135"/>
      <c r="CF20" s="135"/>
      <c r="CG20" s="135"/>
      <c r="CH20" s="135"/>
      <c r="CI20" s="135"/>
      <c r="CJ20" s="135"/>
      <c r="CK20" s="135"/>
      <c r="CL20" s="135"/>
      <c r="CM20" s="135"/>
      <c r="CN20" s="135"/>
      <c r="CO20" s="135"/>
      <c r="CP20" s="135"/>
      <c r="CQ20" s="135"/>
      <c r="CR20" s="135"/>
      <c r="CS20" s="135"/>
      <c r="CT20" s="135"/>
      <c r="CU20" s="135"/>
      <c r="CV20" s="135"/>
      <c r="CW20" s="135"/>
      <c r="CX20" s="135"/>
      <c r="CY20" s="135"/>
      <c r="CZ20" s="135"/>
      <c r="DA20" s="135"/>
      <c r="DB20" s="135"/>
      <c r="DC20" s="135"/>
      <c r="DD20" s="135"/>
      <c r="DE20" s="135"/>
      <c r="DF20" s="135"/>
      <c r="DG20" s="135"/>
      <c r="DH20" s="135"/>
      <c r="DI20" s="135"/>
      <c r="DJ20" s="135"/>
      <c r="DK20" s="135"/>
      <c r="DL20" s="135"/>
      <c r="DM20" s="135"/>
      <c r="DN20" s="135"/>
      <c r="DO20" s="135"/>
      <c r="DP20" s="135"/>
      <c r="DQ20" s="135"/>
      <c r="DR20" s="135"/>
      <c r="DS20" s="135"/>
      <c r="DT20" s="135"/>
      <c r="DU20" s="135"/>
      <c r="DV20" s="135"/>
      <c r="DW20" s="135"/>
      <c r="DX20" s="135"/>
      <c r="DY20" s="135"/>
      <c r="DZ20" s="135"/>
      <c r="EA20" s="135"/>
      <c r="EB20" s="135"/>
      <c r="EC20" s="135"/>
      <c r="ED20" s="135"/>
      <c r="EE20" s="135"/>
      <c r="EF20" s="135"/>
      <c r="EG20" s="135"/>
      <c r="EH20" s="135"/>
      <c r="EI20" s="135"/>
      <c r="EJ20" s="135"/>
      <c r="EK20" s="135"/>
      <c r="EL20" s="135"/>
      <c r="EM20" s="135"/>
      <c r="EN20" s="135"/>
      <c r="EO20" s="135"/>
      <c r="EP20" s="135"/>
      <c r="EQ20" s="135"/>
      <c r="ER20" s="135"/>
      <c r="ES20" s="135"/>
      <c r="ET20" s="135"/>
      <c r="EU20" s="135"/>
      <c r="EV20" s="135"/>
      <c r="EW20" s="135"/>
      <c r="EX20" s="135"/>
      <c r="EY20" s="135"/>
      <c r="EZ20" s="135"/>
      <c r="FA20" s="135"/>
      <c r="FB20" s="135"/>
      <c r="FC20" s="135"/>
      <c r="FD20" s="135"/>
      <c r="FE20" s="135"/>
      <c r="FF20" s="135"/>
      <c r="FG20" s="135"/>
      <c r="FH20" s="135"/>
      <c r="FI20" s="135"/>
      <c r="FJ20" s="135"/>
      <c r="FK20" s="135"/>
      <c r="FL20" s="135"/>
      <c r="FM20" s="135"/>
      <c r="FN20" s="135"/>
      <c r="FO20" s="135"/>
      <c r="FP20" s="135"/>
      <c r="FQ20" s="135"/>
      <c r="FR20" s="135"/>
      <c r="FS20" s="135"/>
      <c r="FT20" s="135"/>
      <c r="FU20" s="135"/>
      <c r="FV20" s="135"/>
      <c r="FW20" s="135"/>
      <c r="FX20" s="135"/>
      <c r="FY20" s="135"/>
      <c r="FZ20" s="135"/>
      <c r="GA20" s="135"/>
      <c r="GB20" s="135"/>
      <c r="GC20" s="135"/>
      <c r="GD20" s="135"/>
      <c r="GE20" s="135"/>
      <c r="GF20" s="135"/>
      <c r="GG20" s="135"/>
      <c r="GH20" s="135"/>
      <c r="GI20" s="135"/>
      <c r="GJ20" s="135"/>
      <c r="GK20" s="135"/>
      <c r="GL20" s="135"/>
      <c r="GM20" s="135"/>
      <c r="GN20" s="135"/>
      <c r="GO20" s="135"/>
      <c r="GP20" s="135"/>
      <c r="GQ20" s="135"/>
      <c r="GR20" s="135"/>
      <c r="GS20" s="135"/>
      <c r="GT20" s="135"/>
      <c r="GU20" s="135"/>
      <c r="GV20" s="135"/>
      <c r="GW20" s="135"/>
      <c r="GX20" s="135"/>
      <c r="GY20" s="135"/>
      <c r="GZ20" s="135"/>
      <c r="HA20" s="135"/>
      <c r="HB20" s="135"/>
      <c r="HC20" s="135"/>
      <c r="HD20" s="135"/>
      <c r="HE20" s="135"/>
      <c r="HF20" s="135"/>
      <c r="HG20" s="135"/>
      <c r="HH20" s="135"/>
      <c r="HI20" s="135"/>
      <c r="HJ20" s="135"/>
      <c r="HK20" s="135"/>
      <c r="HL20" s="135"/>
      <c r="HM20" s="135"/>
      <c r="HN20" s="135"/>
      <c r="HO20" s="135"/>
      <c r="HP20" s="135"/>
      <c r="HQ20" s="135"/>
      <c r="HR20" s="135"/>
      <c r="HS20" s="135"/>
      <c r="HT20" s="135"/>
      <c r="HU20" s="135"/>
      <c r="HV20" s="135"/>
      <c r="HW20" s="135"/>
      <c r="HX20" s="135"/>
      <c r="HY20" s="135"/>
      <c r="HZ20" s="135"/>
      <c r="IA20" s="135"/>
      <c r="IB20" s="135"/>
      <c r="IC20" s="135"/>
      <c r="ID20" s="135"/>
      <c r="IE20" s="135"/>
      <c r="IF20" s="135"/>
      <c r="IG20" s="135"/>
      <c r="IH20" s="135"/>
      <c r="II20" s="135"/>
      <c r="IJ20" s="135"/>
      <c r="IK20" s="135"/>
      <c r="IL20" s="135"/>
      <c r="IM20" s="135"/>
      <c r="IN20" s="135"/>
      <c r="IO20" s="135"/>
      <c r="IP20" s="135"/>
      <c r="IQ20" s="135"/>
      <c r="IR20" s="135"/>
      <c r="IS20" s="135"/>
      <c r="IT20" s="135"/>
      <c r="IU20" s="135"/>
      <c r="IV20" s="135"/>
      <c r="IW20" s="135"/>
      <c r="IX20" s="135"/>
      <c r="IY20" s="135"/>
      <c r="IZ20" s="135"/>
      <c r="JA20" s="135"/>
      <c r="JB20" s="135"/>
      <c r="JC20" s="135"/>
      <c r="JD20" s="135"/>
      <c r="JE20" s="135"/>
      <c r="JF20" s="135"/>
      <c r="JG20" s="135"/>
      <c r="JH20" s="135"/>
      <c r="JI20" s="135"/>
      <c r="JJ20" s="135"/>
      <c r="JK20" s="135"/>
      <c r="JL20" s="135"/>
      <c r="JM20" s="135"/>
      <c r="JN20" s="135"/>
      <c r="JO20" s="135"/>
      <c r="JP20" s="135"/>
      <c r="JQ20" s="135"/>
      <c r="JR20" s="135"/>
      <c r="JS20" s="135"/>
      <c r="JT20" s="135"/>
      <c r="JU20" s="135"/>
      <c r="JV20" s="135"/>
      <c r="JW20" s="135"/>
      <c r="JX20" s="135"/>
      <c r="JY20" s="135"/>
      <c r="JZ20" s="135"/>
      <c r="KA20" s="135"/>
      <c r="KB20" s="135"/>
      <c r="KC20" s="135"/>
      <c r="KD20" s="135"/>
      <c r="KE20" s="135"/>
      <c r="KF20" s="135"/>
      <c r="KG20" s="135"/>
      <c r="KH20" s="135"/>
      <c r="KI20" s="135"/>
      <c r="KJ20" s="135"/>
      <c r="KK20" s="135"/>
      <c r="KL20" s="135"/>
      <c r="KM20" s="135"/>
      <c r="KN20" s="135"/>
      <c r="KO20" s="135"/>
      <c r="KP20" s="135"/>
      <c r="KQ20" s="135"/>
      <c r="KR20" s="135"/>
      <c r="KS20" s="135"/>
      <c r="KT20" s="135"/>
      <c r="KU20" s="135"/>
      <c r="KV20" s="135"/>
      <c r="KW20" s="135"/>
      <c r="KX20" s="135"/>
      <c r="KY20" s="135"/>
      <c r="KZ20" s="135"/>
      <c r="LA20" s="135"/>
      <c r="LB20" s="135"/>
      <c r="LC20" s="135"/>
      <c r="LD20" s="135"/>
      <c r="LE20" s="135"/>
      <c r="LF20" s="135"/>
      <c r="LG20" s="135"/>
      <c r="LH20" s="135"/>
      <c r="LI20" s="135"/>
      <c r="LJ20" s="135"/>
      <c r="LK20" s="135"/>
      <c r="LL20" s="135"/>
      <c r="LM20" s="135"/>
      <c r="LN20" s="135"/>
      <c r="LO20" s="135"/>
      <c r="LP20" s="135"/>
      <c r="LQ20" s="135"/>
      <c r="LR20" s="135"/>
      <c r="LS20" s="135"/>
      <c r="LT20" s="135"/>
      <c r="LU20" s="135"/>
      <c r="LV20" s="135"/>
      <c r="LW20" s="135"/>
      <c r="LX20" s="135"/>
      <c r="LY20" s="135"/>
      <c r="LZ20" s="135"/>
      <c r="MA20" s="135"/>
      <c r="MB20" s="135"/>
      <c r="MC20" s="135"/>
      <c r="MD20" s="135"/>
      <c r="ME20" s="135"/>
      <c r="MF20" s="135"/>
      <c r="MG20" s="135"/>
      <c r="MH20" s="135"/>
      <c r="MI20" s="135"/>
      <c r="MJ20" s="135"/>
      <c r="MK20" s="135"/>
      <c r="ML20" s="135"/>
      <c r="MM20" s="135"/>
      <c r="MN20" s="135"/>
      <c r="MO20" s="135"/>
      <c r="MP20" s="135"/>
      <c r="MQ20" s="135"/>
      <c r="MR20" s="135"/>
      <c r="MS20" s="135"/>
      <c r="MT20" s="135"/>
      <c r="MU20" s="135"/>
      <c r="MV20" s="135"/>
      <c r="MW20" s="135"/>
      <c r="MX20" s="135"/>
      <c r="MY20" s="135"/>
      <c r="MZ20" s="135"/>
      <c r="NA20" s="135"/>
      <c r="NB20" s="135"/>
      <c r="NC20" s="135"/>
      <c r="ND20" s="135"/>
      <c r="NE20" s="135"/>
      <c r="NF20" s="135"/>
      <c r="NG20" s="135"/>
      <c r="NH20" s="135"/>
      <c r="NI20" s="135"/>
      <c r="NJ20" s="135"/>
      <c r="NK20" s="135"/>
      <c r="NL20" s="135"/>
      <c r="NM20" s="135"/>
      <c r="NN20" s="135"/>
      <c r="NO20" s="135"/>
      <c r="NP20" s="135"/>
      <c r="NQ20" s="135"/>
      <c r="NR20" s="135"/>
      <c r="NS20" s="135"/>
      <c r="NT20" s="135"/>
      <c r="NU20" s="135"/>
      <c r="NV20" s="135"/>
      <c r="NW20" s="135"/>
      <c r="NX20" s="135"/>
      <c r="NY20" s="135"/>
      <c r="NZ20" s="135"/>
      <c r="OA20" s="135"/>
      <c r="OB20" s="135"/>
      <c r="OC20" s="135"/>
      <c r="OD20" s="135"/>
      <c r="OE20" s="135"/>
      <c r="OF20" s="135"/>
      <c r="OG20" s="135"/>
      <c r="OH20" s="135"/>
      <c r="OI20" s="135"/>
      <c r="OJ20" s="135"/>
      <c r="OK20" s="135"/>
      <c r="OL20" s="135"/>
      <c r="OM20" s="135"/>
      <c r="ON20" s="135"/>
      <c r="OO20" s="135"/>
      <c r="OP20" s="135"/>
      <c r="OQ20" s="135"/>
      <c r="OR20" s="135"/>
      <c r="OS20" s="135"/>
      <c r="OT20" s="135"/>
      <c r="OU20" s="135"/>
      <c r="OV20" s="135"/>
      <c r="OW20" s="135"/>
      <c r="OX20" s="135"/>
      <c r="OY20" s="135"/>
      <c r="OZ20" s="135"/>
      <c r="PA20" s="135"/>
      <c r="PB20" s="135"/>
      <c r="PC20" s="135"/>
      <c r="PD20" s="135"/>
      <c r="PE20" s="135"/>
      <c r="PF20" s="135"/>
      <c r="PG20" s="135"/>
      <c r="PH20" s="135"/>
      <c r="PI20" s="135"/>
      <c r="PJ20" s="135"/>
      <c r="PK20" s="135"/>
      <c r="PL20" s="135"/>
      <c r="PM20" s="135"/>
    </row>
    <row r="21" spans="1:429" s="167" customFormat="1" ht="14.25" customHeight="1" x14ac:dyDescent="0.3">
      <c r="A21" s="185"/>
      <c r="B21" s="33"/>
      <c r="J21" s="131"/>
      <c r="L21" s="66"/>
      <c r="T21" s="212"/>
      <c r="U21" s="26"/>
      <c r="V21" s="129"/>
      <c r="W21" s="182"/>
      <c r="AF21" s="27"/>
      <c r="AG21" s="27"/>
      <c r="AH21" s="27"/>
      <c r="AI21" s="27"/>
      <c r="AJ21" s="28"/>
      <c r="AK21" s="29"/>
      <c r="AL21" s="29"/>
      <c r="AM21" s="28"/>
      <c r="AN21" s="28"/>
      <c r="AO21" s="30"/>
      <c r="AP21" s="30"/>
      <c r="AQ21" s="28"/>
      <c r="AR21" s="28"/>
      <c r="AS21" s="31"/>
      <c r="AT21" s="28"/>
      <c r="AU21" s="28"/>
      <c r="AV21" s="31"/>
      <c r="AW21" s="8"/>
      <c r="AX21" s="2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32"/>
      <c r="BJ21" s="32"/>
      <c r="BK21" s="8"/>
      <c r="BL21" s="8"/>
      <c r="BM21" s="8"/>
      <c r="BN21" s="8"/>
      <c r="BO21" s="8"/>
      <c r="BP21" s="8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5"/>
      <c r="CY21" s="135"/>
      <c r="CZ21" s="135"/>
      <c r="DA21" s="135"/>
      <c r="DB21" s="135"/>
      <c r="DC21" s="135"/>
      <c r="DD21" s="135"/>
      <c r="DE21" s="135"/>
      <c r="DF21" s="135"/>
      <c r="DG21" s="135"/>
      <c r="DH21" s="135"/>
      <c r="DI21" s="135"/>
      <c r="DJ21" s="135"/>
      <c r="DK21" s="135"/>
      <c r="DL21" s="135"/>
      <c r="DM21" s="135"/>
      <c r="DN21" s="135"/>
      <c r="DO21" s="135"/>
      <c r="DP21" s="135"/>
      <c r="DQ21" s="135"/>
      <c r="DR21" s="135"/>
      <c r="DS21" s="135"/>
      <c r="DT21" s="135"/>
      <c r="DU21" s="135"/>
      <c r="DV21" s="135"/>
      <c r="DW21" s="135"/>
      <c r="DX21" s="135"/>
      <c r="DY21" s="135"/>
      <c r="DZ21" s="135"/>
      <c r="EA21" s="135"/>
      <c r="EB21" s="135"/>
      <c r="EC21" s="135"/>
      <c r="ED21" s="135"/>
      <c r="EE21" s="135"/>
      <c r="EF21" s="135"/>
      <c r="EG21" s="135"/>
      <c r="EH21" s="135"/>
      <c r="EI21" s="135"/>
      <c r="EJ21" s="135"/>
      <c r="EK21" s="135"/>
      <c r="EL21" s="135"/>
      <c r="EM21" s="135"/>
      <c r="EN21" s="135"/>
      <c r="EO21" s="135"/>
      <c r="EP21" s="135"/>
      <c r="EQ21" s="135"/>
      <c r="ER21" s="135"/>
      <c r="ES21" s="135"/>
      <c r="ET21" s="135"/>
      <c r="EU21" s="135"/>
      <c r="EV21" s="135"/>
      <c r="EW21" s="135"/>
      <c r="EX21" s="135"/>
      <c r="EY21" s="135"/>
      <c r="EZ21" s="135"/>
      <c r="FA21" s="135"/>
      <c r="FB21" s="135"/>
      <c r="FC21" s="135"/>
      <c r="FD21" s="135"/>
      <c r="FE21" s="135"/>
      <c r="FF21" s="135"/>
      <c r="FG21" s="135"/>
      <c r="FH21" s="135"/>
      <c r="FI21" s="135"/>
      <c r="FJ21" s="135"/>
      <c r="FK21" s="135"/>
      <c r="FL21" s="135"/>
      <c r="FM21" s="135"/>
      <c r="FN21" s="135"/>
      <c r="FO21" s="135"/>
      <c r="FP21" s="135"/>
      <c r="FQ21" s="135"/>
      <c r="FR21" s="135"/>
      <c r="FS21" s="135"/>
      <c r="FT21" s="135"/>
      <c r="FU21" s="135"/>
      <c r="FV21" s="135"/>
      <c r="FW21" s="135"/>
      <c r="FX21" s="135"/>
      <c r="FY21" s="135"/>
      <c r="FZ21" s="135"/>
      <c r="GA21" s="135"/>
      <c r="GB21" s="135"/>
      <c r="GC21" s="135"/>
      <c r="GD21" s="135"/>
      <c r="GE21" s="135"/>
      <c r="GF21" s="135"/>
      <c r="GG21" s="135"/>
      <c r="GH21" s="135"/>
      <c r="GI21" s="135"/>
      <c r="GJ21" s="135"/>
      <c r="GK21" s="135"/>
      <c r="GL21" s="135"/>
      <c r="GM21" s="135"/>
      <c r="GN21" s="135"/>
      <c r="GO21" s="135"/>
      <c r="GP21" s="135"/>
      <c r="GQ21" s="135"/>
      <c r="GR21" s="135"/>
      <c r="GS21" s="135"/>
      <c r="GT21" s="135"/>
      <c r="GU21" s="135"/>
      <c r="GV21" s="135"/>
      <c r="GW21" s="135"/>
      <c r="GX21" s="135"/>
      <c r="GY21" s="135"/>
      <c r="GZ21" s="135"/>
      <c r="HA21" s="135"/>
      <c r="HB21" s="135"/>
      <c r="HC21" s="135"/>
      <c r="HD21" s="135"/>
      <c r="HE21" s="135"/>
      <c r="HF21" s="135"/>
      <c r="HG21" s="135"/>
      <c r="HH21" s="135"/>
      <c r="HI21" s="135"/>
      <c r="HJ21" s="135"/>
      <c r="HK21" s="135"/>
      <c r="HL21" s="135"/>
      <c r="HM21" s="135"/>
      <c r="HN21" s="135"/>
      <c r="HO21" s="135"/>
      <c r="HP21" s="135"/>
      <c r="HQ21" s="135"/>
      <c r="HR21" s="135"/>
      <c r="HS21" s="135"/>
      <c r="HT21" s="135"/>
      <c r="HU21" s="135"/>
      <c r="HV21" s="135"/>
      <c r="HW21" s="135"/>
      <c r="HX21" s="135"/>
      <c r="HY21" s="135"/>
      <c r="HZ21" s="135"/>
      <c r="IA21" s="135"/>
      <c r="IB21" s="135"/>
      <c r="IC21" s="135"/>
      <c r="ID21" s="135"/>
      <c r="IE21" s="135"/>
      <c r="IF21" s="135"/>
      <c r="IG21" s="135"/>
      <c r="IH21" s="135"/>
      <c r="II21" s="135"/>
      <c r="IJ21" s="135"/>
      <c r="IK21" s="135"/>
      <c r="IL21" s="135"/>
      <c r="IM21" s="135"/>
      <c r="IN21" s="135"/>
      <c r="IO21" s="135"/>
      <c r="IP21" s="135"/>
      <c r="IQ21" s="135"/>
      <c r="IR21" s="135"/>
      <c r="IS21" s="135"/>
      <c r="IT21" s="135"/>
      <c r="IU21" s="135"/>
      <c r="IV21" s="135"/>
      <c r="IW21" s="135"/>
      <c r="IX21" s="135"/>
      <c r="IY21" s="135"/>
      <c r="IZ21" s="135"/>
      <c r="JA21" s="135"/>
      <c r="JB21" s="135"/>
      <c r="JC21" s="135"/>
      <c r="JD21" s="135"/>
      <c r="JE21" s="135"/>
      <c r="JF21" s="135"/>
      <c r="JG21" s="135"/>
      <c r="JH21" s="135"/>
      <c r="JI21" s="135"/>
      <c r="JJ21" s="135"/>
      <c r="JK21" s="135"/>
      <c r="JL21" s="135"/>
      <c r="JM21" s="135"/>
      <c r="JN21" s="135"/>
      <c r="JO21" s="135"/>
      <c r="JP21" s="135"/>
      <c r="JQ21" s="135"/>
      <c r="JR21" s="135"/>
      <c r="JS21" s="135"/>
      <c r="JT21" s="135"/>
      <c r="JU21" s="135"/>
      <c r="JV21" s="135"/>
      <c r="JW21" s="135"/>
      <c r="JX21" s="135"/>
      <c r="JY21" s="135"/>
      <c r="JZ21" s="135"/>
      <c r="KA21" s="135"/>
      <c r="KB21" s="135"/>
      <c r="KC21" s="135"/>
      <c r="KD21" s="135"/>
      <c r="KE21" s="135"/>
      <c r="KF21" s="135"/>
      <c r="KG21" s="135"/>
      <c r="KH21" s="135"/>
      <c r="KI21" s="135"/>
      <c r="KJ21" s="135"/>
      <c r="KK21" s="135"/>
      <c r="KL21" s="135"/>
      <c r="KM21" s="135"/>
      <c r="KN21" s="135"/>
      <c r="KO21" s="135"/>
      <c r="KP21" s="135"/>
      <c r="KQ21" s="135"/>
      <c r="KR21" s="135"/>
      <c r="KS21" s="135"/>
      <c r="KT21" s="135"/>
      <c r="KU21" s="135"/>
      <c r="KV21" s="135"/>
      <c r="KW21" s="135"/>
      <c r="KX21" s="135"/>
      <c r="KY21" s="135"/>
      <c r="KZ21" s="135"/>
      <c r="LA21" s="135"/>
      <c r="LB21" s="135"/>
      <c r="LC21" s="135"/>
      <c r="LD21" s="135"/>
      <c r="LE21" s="135"/>
      <c r="LF21" s="135"/>
      <c r="LG21" s="135"/>
      <c r="LH21" s="135"/>
      <c r="LI21" s="135"/>
      <c r="LJ21" s="135"/>
      <c r="LK21" s="135"/>
      <c r="LL21" s="135"/>
      <c r="LM21" s="135"/>
      <c r="LN21" s="135"/>
      <c r="LO21" s="135"/>
      <c r="LP21" s="135"/>
      <c r="LQ21" s="135"/>
      <c r="LR21" s="135"/>
      <c r="LS21" s="135"/>
      <c r="LT21" s="135"/>
      <c r="LU21" s="135"/>
      <c r="LV21" s="135"/>
      <c r="LW21" s="135"/>
      <c r="LX21" s="135"/>
      <c r="LY21" s="135"/>
      <c r="LZ21" s="135"/>
      <c r="MA21" s="135"/>
      <c r="MB21" s="135"/>
      <c r="MC21" s="135"/>
      <c r="MD21" s="135"/>
      <c r="ME21" s="135"/>
      <c r="MF21" s="135"/>
      <c r="MG21" s="135"/>
      <c r="MH21" s="135"/>
      <c r="MI21" s="135"/>
      <c r="MJ21" s="135"/>
      <c r="MK21" s="135"/>
      <c r="ML21" s="135"/>
      <c r="MM21" s="135"/>
      <c r="MN21" s="135"/>
      <c r="MO21" s="135"/>
      <c r="MP21" s="135"/>
      <c r="MQ21" s="135"/>
      <c r="MR21" s="135"/>
      <c r="MS21" s="135"/>
      <c r="MT21" s="135"/>
      <c r="MU21" s="135"/>
      <c r="MV21" s="135"/>
      <c r="MW21" s="135"/>
      <c r="MX21" s="135"/>
      <c r="MY21" s="135"/>
      <c r="MZ21" s="135"/>
      <c r="NA21" s="135"/>
      <c r="NB21" s="135"/>
      <c r="NC21" s="135"/>
      <c r="ND21" s="135"/>
      <c r="NE21" s="135"/>
      <c r="NF21" s="135"/>
      <c r="NG21" s="135"/>
      <c r="NH21" s="135"/>
      <c r="NI21" s="135"/>
      <c r="NJ21" s="135"/>
      <c r="NK21" s="135"/>
      <c r="NL21" s="135"/>
      <c r="NM21" s="135"/>
      <c r="NN21" s="135"/>
      <c r="NO21" s="135"/>
      <c r="NP21" s="135"/>
      <c r="NQ21" s="135"/>
      <c r="NR21" s="135"/>
      <c r="NS21" s="135"/>
      <c r="NT21" s="135"/>
      <c r="NU21" s="135"/>
      <c r="NV21" s="135"/>
      <c r="NW21" s="135"/>
      <c r="NX21" s="135"/>
      <c r="NY21" s="135"/>
      <c r="NZ21" s="135"/>
      <c r="OA21" s="135"/>
      <c r="OB21" s="135"/>
      <c r="OC21" s="135"/>
      <c r="OD21" s="135"/>
      <c r="OE21" s="135"/>
      <c r="OF21" s="135"/>
      <c r="OG21" s="135"/>
      <c r="OH21" s="135"/>
      <c r="OI21" s="135"/>
      <c r="OJ21" s="135"/>
      <c r="OK21" s="135"/>
      <c r="OL21" s="135"/>
      <c r="OM21" s="135"/>
      <c r="ON21" s="135"/>
      <c r="OO21" s="135"/>
      <c r="OP21" s="135"/>
      <c r="OQ21" s="135"/>
      <c r="OR21" s="135"/>
      <c r="OS21" s="135"/>
      <c r="OT21" s="135"/>
      <c r="OU21" s="135"/>
      <c r="OV21" s="135"/>
      <c r="OW21" s="135"/>
      <c r="OX21" s="135"/>
      <c r="OY21" s="135"/>
      <c r="OZ21" s="135"/>
      <c r="PA21" s="135"/>
      <c r="PB21" s="135"/>
      <c r="PC21" s="135"/>
      <c r="PD21" s="135"/>
      <c r="PE21" s="135"/>
      <c r="PF21" s="135"/>
      <c r="PG21" s="135"/>
      <c r="PH21" s="135"/>
      <c r="PI21" s="135"/>
      <c r="PJ21" s="135"/>
      <c r="PK21" s="135"/>
      <c r="PL21" s="135"/>
      <c r="PM21" s="135"/>
    </row>
    <row r="22" spans="1:429" s="167" customFormat="1" ht="14.25" customHeight="1" x14ac:dyDescent="0.3">
      <c r="A22" s="185"/>
      <c r="B22" s="33"/>
      <c r="J22" s="131"/>
      <c r="L22" s="66"/>
      <c r="T22" s="212"/>
      <c r="U22" s="26"/>
      <c r="V22" s="129"/>
      <c r="W22" s="182"/>
      <c r="AF22" s="27"/>
      <c r="AG22" s="27"/>
      <c r="AH22" s="27"/>
      <c r="AI22" s="27"/>
      <c r="AJ22" s="28"/>
      <c r="AK22" s="29"/>
      <c r="AL22" s="29"/>
      <c r="AM22" s="28"/>
      <c r="AN22" s="28"/>
      <c r="AO22" s="30"/>
      <c r="AP22" s="30"/>
      <c r="AQ22" s="28"/>
      <c r="AR22" s="28"/>
      <c r="AS22" s="31"/>
      <c r="AT22" s="28"/>
      <c r="AU22" s="28"/>
      <c r="AV22" s="31"/>
      <c r="AW22" s="8"/>
      <c r="AX22" s="2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32"/>
      <c r="BJ22" s="32"/>
      <c r="BK22" s="8"/>
      <c r="BL22" s="8"/>
      <c r="BM22" s="8"/>
      <c r="BN22" s="8"/>
      <c r="BO22" s="8"/>
      <c r="BP22" s="8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  <c r="CK22" s="135"/>
      <c r="CL22" s="135"/>
      <c r="CM22" s="135"/>
      <c r="CN22" s="135"/>
      <c r="CO22" s="135"/>
      <c r="CP22" s="135"/>
      <c r="CQ22" s="135"/>
      <c r="CR22" s="135"/>
      <c r="CS22" s="135"/>
      <c r="CT22" s="135"/>
      <c r="CU22" s="135"/>
      <c r="CV22" s="135"/>
      <c r="CW22" s="135"/>
      <c r="CX22" s="135"/>
      <c r="CY22" s="135"/>
      <c r="CZ22" s="135"/>
      <c r="DA22" s="135"/>
      <c r="DB22" s="135"/>
      <c r="DC22" s="135"/>
      <c r="DD22" s="135"/>
      <c r="DE22" s="135"/>
      <c r="DF22" s="135"/>
      <c r="DG22" s="135"/>
      <c r="DH22" s="135"/>
      <c r="DI22" s="135"/>
      <c r="DJ22" s="135"/>
      <c r="DK22" s="135"/>
      <c r="DL22" s="135"/>
      <c r="DM22" s="135"/>
      <c r="DN22" s="135"/>
      <c r="DO22" s="135"/>
      <c r="DP22" s="135"/>
      <c r="DQ22" s="135"/>
      <c r="DR22" s="135"/>
      <c r="DS22" s="135"/>
      <c r="DT22" s="135"/>
      <c r="DU22" s="135"/>
      <c r="DV22" s="135"/>
      <c r="DW22" s="135"/>
      <c r="DX22" s="135"/>
      <c r="DY22" s="135"/>
      <c r="DZ22" s="135"/>
      <c r="EA22" s="135"/>
      <c r="EB22" s="135"/>
      <c r="EC22" s="135"/>
      <c r="ED22" s="135"/>
      <c r="EE22" s="135"/>
      <c r="EF22" s="135"/>
      <c r="EG22" s="135"/>
      <c r="EH22" s="135"/>
      <c r="EI22" s="135"/>
      <c r="EJ22" s="135"/>
      <c r="EK22" s="135"/>
      <c r="EL22" s="135"/>
      <c r="EM22" s="135"/>
      <c r="EN22" s="135"/>
      <c r="EO22" s="135"/>
      <c r="EP22" s="135"/>
      <c r="EQ22" s="135"/>
      <c r="ER22" s="135"/>
      <c r="ES22" s="135"/>
      <c r="ET22" s="135"/>
      <c r="EU22" s="135"/>
      <c r="EV22" s="135"/>
      <c r="EW22" s="135"/>
      <c r="EX22" s="135"/>
      <c r="EY22" s="135"/>
      <c r="EZ22" s="135"/>
      <c r="FA22" s="135"/>
      <c r="FB22" s="135"/>
      <c r="FC22" s="135"/>
      <c r="FD22" s="135"/>
      <c r="FE22" s="135"/>
      <c r="FF22" s="135"/>
      <c r="FG22" s="135"/>
      <c r="FH22" s="135"/>
      <c r="FI22" s="135"/>
      <c r="FJ22" s="135"/>
      <c r="FK22" s="135"/>
      <c r="FL22" s="135"/>
      <c r="FM22" s="135"/>
      <c r="FN22" s="135"/>
      <c r="FO22" s="135"/>
      <c r="FP22" s="135"/>
      <c r="FQ22" s="135"/>
      <c r="FR22" s="135"/>
      <c r="FS22" s="135"/>
      <c r="FT22" s="135"/>
      <c r="FU22" s="135"/>
      <c r="FV22" s="135"/>
      <c r="FW22" s="135"/>
      <c r="FX22" s="135"/>
      <c r="FY22" s="135"/>
      <c r="FZ22" s="135"/>
      <c r="GA22" s="135"/>
      <c r="GB22" s="135"/>
      <c r="GC22" s="135"/>
      <c r="GD22" s="135"/>
      <c r="GE22" s="135"/>
      <c r="GF22" s="135"/>
      <c r="GG22" s="135"/>
      <c r="GH22" s="135"/>
      <c r="GI22" s="135"/>
      <c r="GJ22" s="135"/>
      <c r="GK22" s="135"/>
      <c r="GL22" s="135"/>
      <c r="GM22" s="135"/>
      <c r="GN22" s="135"/>
      <c r="GO22" s="135"/>
      <c r="GP22" s="135"/>
      <c r="GQ22" s="135"/>
      <c r="GR22" s="135"/>
      <c r="GS22" s="135"/>
      <c r="GT22" s="135"/>
      <c r="GU22" s="135"/>
      <c r="GV22" s="135"/>
      <c r="GW22" s="135"/>
      <c r="GX22" s="135"/>
      <c r="GY22" s="135"/>
      <c r="GZ22" s="135"/>
      <c r="HA22" s="135"/>
      <c r="HB22" s="135"/>
      <c r="HC22" s="135"/>
      <c r="HD22" s="135"/>
      <c r="HE22" s="135"/>
      <c r="HF22" s="135"/>
      <c r="HG22" s="135"/>
      <c r="HH22" s="135"/>
      <c r="HI22" s="135"/>
      <c r="HJ22" s="135"/>
      <c r="HK22" s="135"/>
      <c r="HL22" s="135"/>
      <c r="HM22" s="135"/>
      <c r="HN22" s="135"/>
      <c r="HO22" s="135"/>
      <c r="HP22" s="135"/>
      <c r="HQ22" s="135"/>
      <c r="HR22" s="135"/>
      <c r="HS22" s="135"/>
      <c r="HT22" s="135"/>
      <c r="HU22" s="135"/>
      <c r="HV22" s="135"/>
      <c r="HW22" s="135"/>
      <c r="HX22" s="135"/>
      <c r="HY22" s="135"/>
      <c r="HZ22" s="135"/>
      <c r="IA22" s="135"/>
      <c r="IB22" s="135"/>
      <c r="IC22" s="135"/>
      <c r="ID22" s="135"/>
      <c r="IE22" s="135"/>
      <c r="IF22" s="135"/>
      <c r="IG22" s="135"/>
      <c r="IH22" s="135"/>
      <c r="II22" s="135"/>
      <c r="IJ22" s="135"/>
      <c r="IK22" s="135"/>
      <c r="IL22" s="135"/>
      <c r="IM22" s="135"/>
      <c r="IN22" s="135"/>
      <c r="IO22" s="135"/>
      <c r="IP22" s="135"/>
      <c r="IQ22" s="135"/>
      <c r="IR22" s="135"/>
      <c r="IS22" s="135"/>
      <c r="IT22" s="135"/>
      <c r="IU22" s="135"/>
      <c r="IV22" s="135"/>
      <c r="IW22" s="135"/>
      <c r="IX22" s="135"/>
      <c r="IY22" s="135"/>
      <c r="IZ22" s="135"/>
      <c r="JA22" s="135"/>
      <c r="JB22" s="135"/>
      <c r="JC22" s="135"/>
      <c r="JD22" s="135"/>
      <c r="JE22" s="135"/>
      <c r="JF22" s="135"/>
      <c r="JG22" s="135"/>
      <c r="JH22" s="135"/>
      <c r="JI22" s="135"/>
      <c r="JJ22" s="135"/>
      <c r="JK22" s="135"/>
      <c r="JL22" s="135"/>
      <c r="JM22" s="135"/>
      <c r="JN22" s="135"/>
      <c r="JO22" s="135"/>
      <c r="JP22" s="135"/>
      <c r="JQ22" s="135"/>
      <c r="JR22" s="135"/>
      <c r="JS22" s="135"/>
      <c r="JT22" s="135"/>
      <c r="JU22" s="135"/>
      <c r="JV22" s="135"/>
      <c r="JW22" s="135"/>
      <c r="JX22" s="135"/>
      <c r="JY22" s="135"/>
      <c r="JZ22" s="135"/>
      <c r="KA22" s="135"/>
      <c r="KB22" s="135"/>
      <c r="KC22" s="135"/>
      <c r="KD22" s="135"/>
      <c r="KE22" s="135"/>
      <c r="KF22" s="135"/>
      <c r="KG22" s="135"/>
      <c r="KH22" s="135"/>
      <c r="KI22" s="135"/>
      <c r="KJ22" s="135"/>
      <c r="KK22" s="135"/>
      <c r="KL22" s="135"/>
      <c r="KM22" s="135"/>
      <c r="KN22" s="135"/>
      <c r="KO22" s="135"/>
      <c r="KP22" s="135"/>
      <c r="KQ22" s="135"/>
      <c r="KR22" s="135"/>
      <c r="KS22" s="135"/>
      <c r="KT22" s="135"/>
      <c r="KU22" s="135"/>
      <c r="KV22" s="135"/>
      <c r="KW22" s="135"/>
      <c r="KX22" s="135"/>
      <c r="KY22" s="135"/>
      <c r="KZ22" s="135"/>
      <c r="LA22" s="135"/>
      <c r="LB22" s="135"/>
      <c r="LC22" s="135"/>
      <c r="LD22" s="135"/>
      <c r="LE22" s="135"/>
      <c r="LF22" s="135"/>
      <c r="LG22" s="135"/>
      <c r="LH22" s="135"/>
      <c r="LI22" s="135"/>
      <c r="LJ22" s="135"/>
      <c r="LK22" s="135"/>
      <c r="LL22" s="135"/>
      <c r="LM22" s="135"/>
      <c r="LN22" s="135"/>
      <c r="LO22" s="135"/>
      <c r="LP22" s="135"/>
      <c r="LQ22" s="135"/>
      <c r="LR22" s="135"/>
      <c r="LS22" s="135"/>
      <c r="LT22" s="135"/>
      <c r="LU22" s="135"/>
      <c r="LV22" s="135"/>
      <c r="LW22" s="135"/>
      <c r="LX22" s="135"/>
      <c r="LY22" s="135"/>
      <c r="LZ22" s="135"/>
      <c r="MA22" s="135"/>
      <c r="MB22" s="135"/>
      <c r="MC22" s="135"/>
      <c r="MD22" s="135"/>
      <c r="ME22" s="135"/>
      <c r="MF22" s="135"/>
      <c r="MG22" s="135"/>
      <c r="MH22" s="135"/>
      <c r="MI22" s="135"/>
      <c r="MJ22" s="135"/>
      <c r="MK22" s="135"/>
      <c r="ML22" s="135"/>
      <c r="MM22" s="135"/>
      <c r="MN22" s="135"/>
      <c r="MO22" s="135"/>
      <c r="MP22" s="135"/>
      <c r="MQ22" s="135"/>
      <c r="MR22" s="135"/>
      <c r="MS22" s="135"/>
      <c r="MT22" s="135"/>
      <c r="MU22" s="135"/>
      <c r="MV22" s="135"/>
      <c r="MW22" s="135"/>
      <c r="MX22" s="135"/>
      <c r="MY22" s="135"/>
      <c r="MZ22" s="135"/>
      <c r="NA22" s="135"/>
      <c r="NB22" s="135"/>
      <c r="NC22" s="135"/>
      <c r="ND22" s="135"/>
      <c r="NE22" s="135"/>
      <c r="NF22" s="135"/>
      <c r="NG22" s="135"/>
      <c r="NH22" s="135"/>
      <c r="NI22" s="135"/>
      <c r="NJ22" s="135"/>
      <c r="NK22" s="135"/>
      <c r="NL22" s="135"/>
      <c r="NM22" s="135"/>
      <c r="NN22" s="135"/>
      <c r="NO22" s="135"/>
      <c r="NP22" s="135"/>
      <c r="NQ22" s="135"/>
      <c r="NR22" s="135"/>
      <c r="NS22" s="135"/>
      <c r="NT22" s="135"/>
      <c r="NU22" s="135"/>
      <c r="NV22" s="135"/>
      <c r="NW22" s="135"/>
      <c r="NX22" s="135"/>
      <c r="NY22" s="135"/>
      <c r="NZ22" s="135"/>
      <c r="OA22" s="135"/>
      <c r="OB22" s="135"/>
      <c r="OC22" s="135"/>
      <c r="OD22" s="135"/>
      <c r="OE22" s="135"/>
      <c r="OF22" s="135"/>
      <c r="OG22" s="135"/>
      <c r="OH22" s="135"/>
      <c r="OI22" s="135"/>
      <c r="OJ22" s="135"/>
      <c r="OK22" s="135"/>
      <c r="OL22" s="135"/>
      <c r="OM22" s="135"/>
      <c r="ON22" s="135"/>
      <c r="OO22" s="135"/>
      <c r="OP22" s="135"/>
      <c r="OQ22" s="135"/>
      <c r="OR22" s="135"/>
      <c r="OS22" s="135"/>
      <c r="OT22" s="135"/>
      <c r="OU22" s="135"/>
      <c r="OV22" s="135"/>
      <c r="OW22" s="135"/>
      <c r="OX22" s="135"/>
      <c r="OY22" s="135"/>
      <c r="OZ22" s="135"/>
      <c r="PA22" s="135"/>
      <c r="PB22" s="135"/>
      <c r="PC22" s="135"/>
      <c r="PD22" s="135"/>
      <c r="PE22" s="135"/>
      <c r="PF22" s="135"/>
      <c r="PG22" s="135"/>
      <c r="PH22" s="135"/>
      <c r="PI22" s="135"/>
      <c r="PJ22" s="135"/>
      <c r="PK22" s="135"/>
      <c r="PL22" s="135"/>
      <c r="PM22" s="135"/>
    </row>
    <row r="23" spans="1:429" s="167" customFormat="1" ht="14.25" customHeight="1" x14ac:dyDescent="0.3">
      <c r="A23" s="185"/>
      <c r="B23" s="33"/>
      <c r="J23" s="131"/>
      <c r="L23" s="66"/>
      <c r="T23" s="212"/>
      <c r="U23" s="26"/>
      <c r="V23" s="129"/>
      <c r="W23" s="182"/>
      <c r="AF23" s="27"/>
      <c r="AG23" s="27"/>
      <c r="AH23" s="27"/>
      <c r="AI23" s="27"/>
      <c r="AJ23" s="28"/>
      <c r="AK23" s="29"/>
      <c r="AL23" s="29"/>
      <c r="AM23" s="28"/>
      <c r="AN23" s="28"/>
      <c r="AO23" s="30"/>
      <c r="AP23" s="30"/>
      <c r="AQ23" s="28"/>
      <c r="AR23" s="28"/>
      <c r="AS23" s="31"/>
      <c r="AT23" s="28"/>
      <c r="AU23" s="28"/>
      <c r="AV23" s="31"/>
      <c r="AW23" s="8"/>
      <c r="AX23" s="2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32"/>
      <c r="BJ23" s="32"/>
      <c r="BK23" s="8"/>
      <c r="BL23" s="8"/>
      <c r="BM23" s="8"/>
      <c r="BN23" s="8"/>
      <c r="BO23" s="8"/>
      <c r="BP23" s="8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  <c r="CK23" s="135"/>
      <c r="CL23" s="135"/>
      <c r="CM23" s="135"/>
      <c r="CN23" s="135"/>
      <c r="CO23" s="135"/>
      <c r="CP23" s="135"/>
      <c r="CQ23" s="135"/>
      <c r="CR23" s="135"/>
      <c r="CS23" s="135"/>
      <c r="CT23" s="135"/>
      <c r="CU23" s="135"/>
      <c r="CV23" s="135"/>
      <c r="CW23" s="135"/>
      <c r="CX23" s="135"/>
      <c r="CY23" s="135"/>
      <c r="CZ23" s="135"/>
      <c r="DA23" s="135"/>
      <c r="DB23" s="135"/>
      <c r="DC23" s="135"/>
      <c r="DD23" s="135"/>
      <c r="DE23" s="135"/>
      <c r="DF23" s="135"/>
      <c r="DG23" s="135"/>
      <c r="DH23" s="135"/>
      <c r="DI23" s="135"/>
      <c r="DJ23" s="135"/>
      <c r="DK23" s="135"/>
      <c r="DL23" s="135"/>
      <c r="DM23" s="135"/>
      <c r="DN23" s="135"/>
      <c r="DO23" s="135"/>
      <c r="DP23" s="135"/>
      <c r="DQ23" s="135"/>
      <c r="DR23" s="135"/>
      <c r="DS23" s="135"/>
      <c r="DT23" s="135"/>
      <c r="DU23" s="135"/>
      <c r="DV23" s="135"/>
      <c r="DW23" s="135"/>
      <c r="DX23" s="135"/>
      <c r="DY23" s="135"/>
      <c r="DZ23" s="135"/>
      <c r="EA23" s="135"/>
      <c r="EB23" s="135"/>
      <c r="EC23" s="135"/>
      <c r="ED23" s="135"/>
      <c r="EE23" s="135"/>
      <c r="EF23" s="135"/>
      <c r="EG23" s="135"/>
      <c r="EH23" s="135"/>
      <c r="EI23" s="135"/>
      <c r="EJ23" s="135"/>
      <c r="EK23" s="135"/>
      <c r="EL23" s="135"/>
      <c r="EM23" s="135"/>
      <c r="EN23" s="135"/>
      <c r="EO23" s="135"/>
      <c r="EP23" s="135"/>
      <c r="EQ23" s="135"/>
      <c r="ER23" s="135"/>
      <c r="ES23" s="135"/>
      <c r="ET23" s="135"/>
      <c r="EU23" s="135"/>
      <c r="EV23" s="135"/>
      <c r="EW23" s="135"/>
      <c r="EX23" s="135"/>
      <c r="EY23" s="135"/>
      <c r="EZ23" s="135"/>
      <c r="FA23" s="135"/>
      <c r="FB23" s="135"/>
      <c r="FC23" s="135"/>
      <c r="FD23" s="135"/>
      <c r="FE23" s="135"/>
      <c r="FF23" s="135"/>
      <c r="FG23" s="135"/>
      <c r="FH23" s="135"/>
      <c r="FI23" s="135"/>
      <c r="FJ23" s="135"/>
      <c r="FK23" s="135"/>
      <c r="FL23" s="135"/>
      <c r="FM23" s="135"/>
      <c r="FN23" s="135"/>
      <c r="FO23" s="135"/>
      <c r="FP23" s="135"/>
      <c r="FQ23" s="135"/>
      <c r="FR23" s="135"/>
      <c r="FS23" s="135"/>
      <c r="FT23" s="135"/>
      <c r="FU23" s="135"/>
      <c r="FV23" s="135"/>
      <c r="FW23" s="135"/>
      <c r="FX23" s="135"/>
      <c r="FY23" s="135"/>
      <c r="FZ23" s="135"/>
      <c r="GA23" s="135"/>
      <c r="GB23" s="135"/>
      <c r="GC23" s="135"/>
      <c r="GD23" s="135"/>
      <c r="GE23" s="135"/>
      <c r="GF23" s="135"/>
      <c r="GG23" s="135"/>
      <c r="GH23" s="135"/>
      <c r="GI23" s="135"/>
      <c r="GJ23" s="135"/>
      <c r="GK23" s="135"/>
      <c r="GL23" s="135"/>
      <c r="GM23" s="135"/>
      <c r="GN23" s="135"/>
      <c r="GO23" s="135"/>
      <c r="GP23" s="135"/>
      <c r="GQ23" s="135"/>
      <c r="GR23" s="135"/>
      <c r="GS23" s="135"/>
      <c r="GT23" s="135"/>
      <c r="GU23" s="135"/>
      <c r="GV23" s="135"/>
      <c r="GW23" s="135"/>
      <c r="GX23" s="135"/>
      <c r="GY23" s="135"/>
      <c r="GZ23" s="135"/>
      <c r="HA23" s="135"/>
      <c r="HB23" s="135"/>
      <c r="HC23" s="135"/>
      <c r="HD23" s="135"/>
      <c r="HE23" s="135"/>
      <c r="HF23" s="135"/>
      <c r="HG23" s="135"/>
      <c r="HH23" s="135"/>
      <c r="HI23" s="135"/>
      <c r="HJ23" s="135"/>
      <c r="HK23" s="135"/>
      <c r="HL23" s="135"/>
      <c r="HM23" s="135"/>
      <c r="HN23" s="135"/>
      <c r="HO23" s="135"/>
      <c r="HP23" s="135"/>
      <c r="HQ23" s="135"/>
      <c r="HR23" s="135"/>
      <c r="HS23" s="135"/>
      <c r="HT23" s="135"/>
      <c r="HU23" s="135"/>
      <c r="HV23" s="135"/>
      <c r="HW23" s="135"/>
      <c r="HX23" s="135"/>
      <c r="HY23" s="135"/>
      <c r="HZ23" s="135"/>
      <c r="IA23" s="135"/>
      <c r="IB23" s="135"/>
      <c r="IC23" s="135"/>
      <c r="ID23" s="135"/>
      <c r="IE23" s="135"/>
      <c r="IF23" s="135"/>
      <c r="IG23" s="135"/>
      <c r="IH23" s="135"/>
      <c r="II23" s="135"/>
      <c r="IJ23" s="135"/>
      <c r="IK23" s="135"/>
      <c r="IL23" s="135"/>
      <c r="IM23" s="135"/>
      <c r="IN23" s="135"/>
      <c r="IO23" s="135"/>
      <c r="IP23" s="135"/>
      <c r="IQ23" s="135"/>
      <c r="IR23" s="135"/>
      <c r="IS23" s="135"/>
      <c r="IT23" s="135"/>
      <c r="IU23" s="135"/>
      <c r="IV23" s="135"/>
      <c r="IW23" s="135"/>
      <c r="IX23" s="135"/>
      <c r="IY23" s="135"/>
      <c r="IZ23" s="135"/>
      <c r="JA23" s="135"/>
      <c r="JB23" s="135"/>
      <c r="JC23" s="135"/>
      <c r="JD23" s="135"/>
      <c r="JE23" s="135"/>
      <c r="JF23" s="135"/>
      <c r="JG23" s="135"/>
      <c r="JH23" s="135"/>
      <c r="JI23" s="135"/>
      <c r="JJ23" s="135"/>
      <c r="JK23" s="135"/>
      <c r="JL23" s="135"/>
      <c r="JM23" s="135"/>
      <c r="JN23" s="135"/>
      <c r="JO23" s="135"/>
      <c r="JP23" s="135"/>
      <c r="JQ23" s="135"/>
      <c r="JR23" s="135"/>
      <c r="JS23" s="135"/>
      <c r="JT23" s="135"/>
      <c r="JU23" s="135"/>
      <c r="JV23" s="135"/>
      <c r="JW23" s="135"/>
      <c r="JX23" s="135"/>
      <c r="JY23" s="135"/>
      <c r="JZ23" s="135"/>
      <c r="KA23" s="135"/>
      <c r="KB23" s="135"/>
      <c r="KC23" s="135"/>
      <c r="KD23" s="135"/>
      <c r="KE23" s="135"/>
      <c r="KF23" s="135"/>
      <c r="KG23" s="135"/>
      <c r="KH23" s="135"/>
      <c r="KI23" s="135"/>
      <c r="KJ23" s="135"/>
      <c r="KK23" s="135"/>
      <c r="KL23" s="135"/>
      <c r="KM23" s="135"/>
      <c r="KN23" s="135"/>
      <c r="KO23" s="135"/>
      <c r="KP23" s="135"/>
      <c r="KQ23" s="135"/>
      <c r="KR23" s="135"/>
      <c r="KS23" s="135"/>
      <c r="KT23" s="135"/>
      <c r="KU23" s="135"/>
      <c r="KV23" s="135"/>
      <c r="KW23" s="135"/>
      <c r="KX23" s="135"/>
      <c r="KY23" s="135"/>
      <c r="KZ23" s="135"/>
      <c r="LA23" s="135"/>
      <c r="LB23" s="135"/>
      <c r="LC23" s="135"/>
      <c r="LD23" s="135"/>
      <c r="LE23" s="135"/>
      <c r="LF23" s="135"/>
      <c r="LG23" s="135"/>
      <c r="LH23" s="135"/>
      <c r="LI23" s="135"/>
      <c r="LJ23" s="135"/>
      <c r="LK23" s="135"/>
      <c r="LL23" s="135"/>
      <c r="LM23" s="135"/>
      <c r="LN23" s="135"/>
      <c r="LO23" s="135"/>
      <c r="LP23" s="135"/>
      <c r="LQ23" s="135"/>
      <c r="LR23" s="135"/>
      <c r="LS23" s="135"/>
      <c r="LT23" s="135"/>
      <c r="LU23" s="135"/>
      <c r="LV23" s="135"/>
      <c r="LW23" s="135"/>
      <c r="LX23" s="135"/>
      <c r="LY23" s="135"/>
      <c r="LZ23" s="135"/>
      <c r="MA23" s="135"/>
      <c r="MB23" s="135"/>
      <c r="MC23" s="135"/>
      <c r="MD23" s="135"/>
      <c r="ME23" s="135"/>
      <c r="MF23" s="135"/>
      <c r="MG23" s="135"/>
      <c r="MH23" s="135"/>
      <c r="MI23" s="135"/>
      <c r="MJ23" s="135"/>
      <c r="MK23" s="135"/>
      <c r="ML23" s="135"/>
      <c r="MM23" s="135"/>
      <c r="MN23" s="135"/>
      <c r="MO23" s="135"/>
      <c r="MP23" s="135"/>
      <c r="MQ23" s="135"/>
      <c r="MR23" s="135"/>
      <c r="MS23" s="135"/>
      <c r="MT23" s="135"/>
      <c r="MU23" s="135"/>
      <c r="MV23" s="135"/>
      <c r="MW23" s="135"/>
      <c r="MX23" s="135"/>
      <c r="MY23" s="135"/>
      <c r="MZ23" s="135"/>
      <c r="NA23" s="135"/>
      <c r="NB23" s="135"/>
      <c r="NC23" s="135"/>
      <c r="ND23" s="135"/>
      <c r="NE23" s="135"/>
      <c r="NF23" s="135"/>
      <c r="NG23" s="135"/>
      <c r="NH23" s="135"/>
      <c r="NI23" s="135"/>
      <c r="NJ23" s="135"/>
      <c r="NK23" s="135"/>
      <c r="NL23" s="135"/>
      <c r="NM23" s="135"/>
      <c r="NN23" s="135"/>
      <c r="NO23" s="135"/>
      <c r="NP23" s="135"/>
      <c r="NQ23" s="135"/>
      <c r="NR23" s="135"/>
      <c r="NS23" s="135"/>
      <c r="NT23" s="135"/>
      <c r="NU23" s="135"/>
      <c r="NV23" s="135"/>
      <c r="NW23" s="135"/>
      <c r="NX23" s="135"/>
      <c r="NY23" s="135"/>
      <c r="NZ23" s="135"/>
      <c r="OA23" s="135"/>
      <c r="OB23" s="135"/>
      <c r="OC23" s="135"/>
      <c r="OD23" s="135"/>
      <c r="OE23" s="135"/>
      <c r="OF23" s="135"/>
      <c r="OG23" s="135"/>
      <c r="OH23" s="135"/>
      <c r="OI23" s="135"/>
      <c r="OJ23" s="135"/>
      <c r="OK23" s="135"/>
      <c r="OL23" s="135"/>
      <c r="OM23" s="135"/>
      <c r="ON23" s="135"/>
      <c r="OO23" s="135"/>
      <c r="OP23" s="135"/>
      <c r="OQ23" s="135"/>
      <c r="OR23" s="135"/>
      <c r="OS23" s="135"/>
      <c r="OT23" s="135"/>
      <c r="OU23" s="135"/>
      <c r="OV23" s="135"/>
      <c r="OW23" s="135"/>
      <c r="OX23" s="135"/>
      <c r="OY23" s="135"/>
      <c r="OZ23" s="135"/>
      <c r="PA23" s="135"/>
      <c r="PB23" s="135"/>
      <c r="PC23" s="135"/>
      <c r="PD23" s="135"/>
      <c r="PE23" s="135"/>
      <c r="PF23" s="135"/>
      <c r="PG23" s="135"/>
      <c r="PH23" s="135"/>
      <c r="PI23" s="135"/>
      <c r="PJ23" s="135"/>
      <c r="PK23" s="135"/>
      <c r="PL23" s="135"/>
      <c r="PM23" s="135"/>
    </row>
    <row r="24" spans="1:429" s="167" customFormat="1" ht="14.25" customHeight="1" x14ac:dyDescent="0.3">
      <c r="A24" s="185"/>
      <c r="B24" s="33"/>
      <c r="J24" s="131"/>
      <c r="L24" s="66"/>
      <c r="T24" s="212"/>
      <c r="U24" s="26"/>
      <c r="V24" s="129"/>
      <c r="W24" s="182"/>
      <c r="AF24" s="27"/>
      <c r="AG24" s="27"/>
      <c r="AH24" s="27"/>
      <c r="AI24" s="27"/>
      <c r="AJ24" s="28"/>
      <c r="AK24" s="29"/>
      <c r="AL24" s="29"/>
      <c r="AM24" s="28"/>
      <c r="AN24" s="28"/>
      <c r="AO24" s="30"/>
      <c r="AP24" s="30"/>
      <c r="AQ24" s="28"/>
      <c r="AR24" s="28"/>
      <c r="AS24" s="31"/>
      <c r="AT24" s="28"/>
      <c r="AU24" s="28"/>
      <c r="AV24" s="31"/>
      <c r="AW24" s="8"/>
      <c r="AX24" s="2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32"/>
      <c r="BJ24" s="32"/>
      <c r="BK24" s="8"/>
      <c r="BL24" s="8"/>
      <c r="BM24" s="8"/>
      <c r="BN24" s="8"/>
      <c r="BO24" s="8"/>
      <c r="BP24" s="8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5"/>
      <c r="CE24" s="135"/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35"/>
      <c r="CS24" s="135"/>
      <c r="CT24" s="135"/>
      <c r="CU24" s="135"/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35"/>
      <c r="DI24" s="135"/>
      <c r="DJ24" s="135"/>
      <c r="DK24" s="135"/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35"/>
      <c r="DY24" s="135"/>
      <c r="DZ24" s="135"/>
      <c r="EA24" s="135"/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35"/>
      <c r="EO24" s="135"/>
      <c r="EP24" s="135"/>
      <c r="EQ24" s="135"/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F24" s="135"/>
      <c r="FG24" s="135"/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V24" s="135"/>
      <c r="FW24" s="135"/>
      <c r="FX24" s="135"/>
      <c r="FY24" s="135"/>
      <c r="FZ24" s="135"/>
      <c r="GA24" s="135"/>
      <c r="GB24" s="135"/>
      <c r="GC24" s="135"/>
      <c r="GD24" s="135"/>
      <c r="GE24" s="135"/>
      <c r="GF24" s="135"/>
      <c r="GG24" s="135"/>
      <c r="GH24" s="135"/>
      <c r="GI24" s="135"/>
      <c r="GJ24" s="135"/>
      <c r="GK24" s="135"/>
      <c r="GL24" s="135"/>
      <c r="GM24" s="135"/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/>
      <c r="HA24" s="135"/>
      <c r="HB24" s="135"/>
      <c r="HC24" s="135"/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/>
      <c r="HQ24" s="135"/>
      <c r="HR24" s="135"/>
      <c r="HS24" s="135"/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/>
      <c r="IG24" s="135"/>
      <c r="IH24" s="135"/>
      <c r="II24" s="135"/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/>
      <c r="IW24" s="135"/>
      <c r="IX24" s="135"/>
      <c r="IY24" s="135"/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/>
      <c r="JM24" s="135"/>
      <c r="JN24" s="135"/>
      <c r="JO24" s="135"/>
      <c r="JP24" s="135"/>
      <c r="JQ24" s="135"/>
      <c r="JR24" s="135"/>
      <c r="JS24" s="135"/>
      <c r="JT24" s="135"/>
      <c r="JU24" s="135"/>
      <c r="JV24" s="135"/>
      <c r="JW24" s="135"/>
      <c r="JX24" s="135"/>
      <c r="JY24" s="135"/>
      <c r="JZ24" s="135"/>
      <c r="KA24" s="135"/>
      <c r="KB24" s="135"/>
      <c r="KC24" s="135"/>
      <c r="KD24" s="135"/>
      <c r="KE24" s="135"/>
      <c r="KF24" s="135"/>
      <c r="KG24" s="135"/>
      <c r="KH24" s="135"/>
      <c r="KI24" s="135"/>
      <c r="KJ24" s="135"/>
      <c r="KK24" s="135"/>
      <c r="KL24" s="135"/>
      <c r="KM24" s="135"/>
      <c r="KN24" s="135"/>
      <c r="KO24" s="135"/>
      <c r="KP24" s="135"/>
      <c r="KQ24" s="135"/>
      <c r="KR24" s="135"/>
      <c r="KS24" s="135"/>
      <c r="KT24" s="135"/>
      <c r="KU24" s="135"/>
      <c r="KV24" s="135"/>
      <c r="KW24" s="135"/>
      <c r="KX24" s="135"/>
      <c r="KY24" s="135"/>
      <c r="KZ24" s="135"/>
      <c r="LA24" s="135"/>
      <c r="LB24" s="135"/>
      <c r="LC24" s="135"/>
      <c r="LD24" s="135"/>
      <c r="LE24" s="135"/>
      <c r="LF24" s="135"/>
      <c r="LG24" s="135"/>
      <c r="LH24" s="135"/>
      <c r="LI24" s="135"/>
      <c r="LJ24" s="135"/>
      <c r="LK24" s="135"/>
      <c r="LL24" s="135"/>
      <c r="LM24" s="135"/>
      <c r="LN24" s="135"/>
      <c r="LO24" s="135"/>
      <c r="LP24" s="135"/>
      <c r="LQ24" s="135"/>
      <c r="LR24" s="135"/>
      <c r="LS24" s="135"/>
      <c r="LT24" s="135"/>
      <c r="LU24" s="135"/>
      <c r="LV24" s="135"/>
      <c r="LW24" s="135"/>
      <c r="LX24" s="135"/>
      <c r="LY24" s="135"/>
      <c r="LZ24" s="135"/>
      <c r="MA24" s="135"/>
      <c r="MB24" s="135"/>
      <c r="MC24" s="135"/>
      <c r="MD24" s="135"/>
      <c r="ME24" s="135"/>
      <c r="MF24" s="135"/>
      <c r="MG24" s="135"/>
      <c r="MH24" s="135"/>
      <c r="MI24" s="135"/>
      <c r="MJ24" s="135"/>
      <c r="MK24" s="135"/>
      <c r="ML24" s="135"/>
      <c r="MM24" s="135"/>
      <c r="MN24" s="135"/>
      <c r="MO24" s="135"/>
      <c r="MP24" s="135"/>
      <c r="MQ24" s="135"/>
      <c r="MR24" s="135"/>
      <c r="MS24" s="135"/>
      <c r="MT24" s="135"/>
      <c r="MU24" s="135"/>
      <c r="MV24" s="135"/>
      <c r="MW24" s="135"/>
      <c r="MX24" s="135"/>
      <c r="MY24" s="135"/>
      <c r="MZ24" s="135"/>
      <c r="NA24" s="135"/>
      <c r="NB24" s="135"/>
      <c r="NC24" s="135"/>
      <c r="ND24" s="135"/>
      <c r="NE24" s="135"/>
      <c r="NF24" s="135"/>
      <c r="NG24" s="135"/>
      <c r="NH24" s="135"/>
      <c r="NI24" s="135"/>
      <c r="NJ24" s="135"/>
      <c r="NK24" s="135"/>
      <c r="NL24" s="135"/>
      <c r="NM24" s="135"/>
      <c r="NN24" s="135"/>
      <c r="NO24" s="135"/>
      <c r="NP24" s="135"/>
      <c r="NQ24" s="135"/>
      <c r="NR24" s="135"/>
      <c r="NS24" s="135"/>
      <c r="NT24" s="135"/>
      <c r="NU24" s="135"/>
      <c r="NV24" s="135"/>
      <c r="NW24" s="135"/>
      <c r="NX24" s="135"/>
      <c r="NY24" s="135"/>
      <c r="NZ24" s="135"/>
      <c r="OA24" s="135"/>
      <c r="OB24" s="135"/>
      <c r="OC24" s="135"/>
      <c r="OD24" s="135"/>
      <c r="OE24" s="135"/>
      <c r="OF24" s="135"/>
      <c r="OG24" s="135"/>
      <c r="OH24" s="135"/>
      <c r="OI24" s="135"/>
      <c r="OJ24" s="135"/>
      <c r="OK24" s="135"/>
      <c r="OL24" s="135"/>
      <c r="OM24" s="135"/>
      <c r="ON24" s="135"/>
      <c r="OO24" s="135"/>
      <c r="OP24" s="135"/>
      <c r="OQ24" s="135"/>
      <c r="OR24" s="135"/>
      <c r="OS24" s="135"/>
      <c r="OT24" s="135"/>
      <c r="OU24" s="135"/>
      <c r="OV24" s="135"/>
      <c r="OW24" s="135"/>
      <c r="OX24" s="135"/>
      <c r="OY24" s="135"/>
      <c r="OZ24" s="135"/>
      <c r="PA24" s="135"/>
      <c r="PB24" s="135"/>
      <c r="PC24" s="135"/>
      <c r="PD24" s="135"/>
      <c r="PE24" s="135"/>
      <c r="PF24" s="135"/>
      <c r="PG24" s="135"/>
      <c r="PH24" s="135"/>
      <c r="PI24" s="135"/>
      <c r="PJ24" s="135"/>
      <c r="PK24" s="135"/>
      <c r="PL24" s="135"/>
      <c r="PM24" s="135"/>
    </row>
    <row r="25" spans="1:429" s="167" customFormat="1" ht="14.25" customHeight="1" x14ac:dyDescent="0.3">
      <c r="A25" s="185"/>
      <c r="B25" s="33"/>
      <c r="J25" s="131"/>
      <c r="L25" s="66"/>
      <c r="T25" s="212"/>
      <c r="U25" s="26"/>
      <c r="V25" s="129"/>
      <c r="W25" s="182"/>
      <c r="AF25" s="27"/>
      <c r="AG25" s="27"/>
      <c r="AH25" s="27"/>
      <c r="AI25" s="27"/>
      <c r="AJ25" s="28"/>
      <c r="AK25" s="29"/>
      <c r="AL25" s="29"/>
      <c r="AM25" s="28"/>
      <c r="AN25" s="28"/>
      <c r="AO25" s="30"/>
      <c r="AP25" s="30"/>
      <c r="AQ25" s="28"/>
      <c r="AR25" s="28"/>
      <c r="AS25" s="31"/>
      <c r="AT25" s="28"/>
      <c r="AU25" s="28"/>
      <c r="AV25" s="31"/>
      <c r="AW25" s="8"/>
      <c r="AX25" s="2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32"/>
      <c r="BJ25" s="32"/>
      <c r="BK25" s="8"/>
      <c r="BL25" s="8"/>
      <c r="BM25" s="8"/>
      <c r="BN25" s="8"/>
      <c r="BO25" s="8"/>
      <c r="BP25" s="8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5"/>
      <c r="CC25" s="135"/>
      <c r="CD25" s="135"/>
      <c r="CE25" s="135"/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5"/>
      <c r="CS25" s="135"/>
      <c r="CT25" s="135"/>
      <c r="CU25" s="135"/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5"/>
      <c r="DI25" s="135"/>
      <c r="DJ25" s="135"/>
      <c r="DK25" s="135"/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5"/>
      <c r="DY25" s="135"/>
      <c r="DZ25" s="135"/>
      <c r="EA25" s="135"/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5"/>
      <c r="EO25" s="135"/>
      <c r="EP25" s="135"/>
      <c r="EQ25" s="135"/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5"/>
      <c r="FE25" s="135"/>
      <c r="FF25" s="135"/>
      <c r="FG25" s="135"/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5"/>
      <c r="FU25" s="135"/>
      <c r="FV25" s="135"/>
      <c r="FW25" s="135"/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5"/>
      <c r="GK25" s="135"/>
      <c r="GL25" s="135"/>
      <c r="GM25" s="135"/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5"/>
      <c r="HA25" s="135"/>
      <c r="HB25" s="135"/>
      <c r="HC25" s="135"/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5"/>
      <c r="HQ25" s="135"/>
      <c r="HR25" s="135"/>
      <c r="HS25" s="135"/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5"/>
      <c r="IG25" s="135"/>
      <c r="IH25" s="135"/>
      <c r="II25" s="135"/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5"/>
      <c r="IW25" s="135"/>
      <c r="IX25" s="135"/>
      <c r="IY25" s="135"/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5"/>
      <c r="JM25" s="135"/>
      <c r="JN25" s="135"/>
      <c r="JO25" s="135"/>
      <c r="JP25" s="135"/>
      <c r="JQ25" s="135"/>
      <c r="JR25" s="135"/>
      <c r="JS25" s="135"/>
      <c r="JT25" s="135"/>
      <c r="JU25" s="135"/>
      <c r="JV25" s="135"/>
      <c r="JW25" s="135"/>
      <c r="JX25" s="135"/>
      <c r="JY25" s="135"/>
      <c r="JZ25" s="135"/>
      <c r="KA25" s="135"/>
      <c r="KB25" s="135"/>
      <c r="KC25" s="135"/>
      <c r="KD25" s="135"/>
      <c r="KE25" s="135"/>
      <c r="KF25" s="135"/>
      <c r="KG25" s="135"/>
      <c r="KH25" s="135"/>
      <c r="KI25" s="135"/>
      <c r="KJ25" s="135"/>
      <c r="KK25" s="135"/>
      <c r="KL25" s="135"/>
      <c r="KM25" s="135"/>
      <c r="KN25" s="135"/>
      <c r="KO25" s="135"/>
      <c r="KP25" s="135"/>
      <c r="KQ25" s="135"/>
      <c r="KR25" s="135"/>
      <c r="KS25" s="135"/>
      <c r="KT25" s="135"/>
      <c r="KU25" s="135"/>
      <c r="KV25" s="135"/>
      <c r="KW25" s="135"/>
      <c r="KX25" s="135"/>
      <c r="KY25" s="135"/>
      <c r="KZ25" s="135"/>
      <c r="LA25" s="135"/>
      <c r="LB25" s="135"/>
      <c r="LC25" s="135"/>
      <c r="LD25" s="135"/>
      <c r="LE25" s="135"/>
      <c r="LF25" s="135"/>
      <c r="LG25" s="135"/>
      <c r="LH25" s="135"/>
      <c r="LI25" s="135"/>
      <c r="LJ25" s="135"/>
      <c r="LK25" s="135"/>
      <c r="LL25" s="135"/>
      <c r="LM25" s="135"/>
      <c r="LN25" s="135"/>
      <c r="LO25" s="135"/>
      <c r="LP25" s="135"/>
      <c r="LQ25" s="135"/>
      <c r="LR25" s="135"/>
      <c r="LS25" s="135"/>
      <c r="LT25" s="135"/>
      <c r="LU25" s="135"/>
      <c r="LV25" s="135"/>
      <c r="LW25" s="135"/>
      <c r="LX25" s="135"/>
      <c r="LY25" s="135"/>
      <c r="LZ25" s="135"/>
      <c r="MA25" s="135"/>
      <c r="MB25" s="135"/>
      <c r="MC25" s="135"/>
      <c r="MD25" s="135"/>
      <c r="ME25" s="135"/>
      <c r="MF25" s="135"/>
      <c r="MG25" s="135"/>
      <c r="MH25" s="135"/>
      <c r="MI25" s="135"/>
      <c r="MJ25" s="135"/>
      <c r="MK25" s="135"/>
      <c r="ML25" s="135"/>
      <c r="MM25" s="135"/>
      <c r="MN25" s="135"/>
      <c r="MO25" s="135"/>
      <c r="MP25" s="135"/>
      <c r="MQ25" s="135"/>
      <c r="MR25" s="135"/>
      <c r="MS25" s="135"/>
      <c r="MT25" s="135"/>
      <c r="MU25" s="135"/>
      <c r="MV25" s="135"/>
      <c r="MW25" s="135"/>
      <c r="MX25" s="135"/>
      <c r="MY25" s="135"/>
      <c r="MZ25" s="135"/>
      <c r="NA25" s="135"/>
      <c r="NB25" s="135"/>
      <c r="NC25" s="135"/>
      <c r="ND25" s="135"/>
      <c r="NE25" s="135"/>
      <c r="NF25" s="135"/>
      <c r="NG25" s="135"/>
      <c r="NH25" s="135"/>
      <c r="NI25" s="135"/>
      <c r="NJ25" s="135"/>
      <c r="NK25" s="135"/>
      <c r="NL25" s="135"/>
      <c r="NM25" s="135"/>
      <c r="NN25" s="135"/>
      <c r="NO25" s="135"/>
      <c r="NP25" s="135"/>
      <c r="NQ25" s="135"/>
      <c r="NR25" s="135"/>
      <c r="NS25" s="135"/>
      <c r="NT25" s="135"/>
      <c r="NU25" s="135"/>
      <c r="NV25" s="135"/>
      <c r="NW25" s="135"/>
      <c r="NX25" s="135"/>
      <c r="NY25" s="135"/>
      <c r="NZ25" s="135"/>
      <c r="OA25" s="135"/>
      <c r="OB25" s="135"/>
      <c r="OC25" s="135"/>
      <c r="OD25" s="135"/>
      <c r="OE25" s="135"/>
      <c r="OF25" s="135"/>
      <c r="OG25" s="135"/>
      <c r="OH25" s="135"/>
      <c r="OI25" s="135"/>
      <c r="OJ25" s="135"/>
      <c r="OK25" s="135"/>
      <c r="OL25" s="135"/>
      <c r="OM25" s="135"/>
      <c r="ON25" s="135"/>
      <c r="OO25" s="135"/>
      <c r="OP25" s="135"/>
      <c r="OQ25" s="135"/>
      <c r="OR25" s="135"/>
      <c r="OS25" s="135"/>
      <c r="OT25" s="135"/>
      <c r="OU25" s="135"/>
      <c r="OV25" s="135"/>
      <c r="OW25" s="135"/>
      <c r="OX25" s="135"/>
      <c r="OY25" s="135"/>
      <c r="OZ25" s="135"/>
      <c r="PA25" s="135"/>
      <c r="PB25" s="135"/>
      <c r="PC25" s="135"/>
      <c r="PD25" s="135"/>
      <c r="PE25" s="135"/>
      <c r="PF25" s="135"/>
      <c r="PG25" s="135"/>
      <c r="PH25" s="135"/>
      <c r="PI25" s="135"/>
      <c r="PJ25" s="135"/>
      <c r="PK25" s="135"/>
      <c r="PL25" s="135"/>
      <c r="PM25" s="135"/>
    </row>
    <row r="26" spans="1:429" s="167" customFormat="1" ht="14.25" customHeight="1" x14ac:dyDescent="0.3">
      <c r="A26" s="185"/>
      <c r="B26" s="33"/>
      <c r="J26" s="131"/>
      <c r="L26" s="66"/>
      <c r="T26" s="212"/>
      <c r="U26" s="26"/>
      <c r="V26" s="129"/>
      <c r="W26" s="182"/>
      <c r="AF26" s="27"/>
      <c r="AG26" s="27"/>
      <c r="AH26" s="27"/>
      <c r="AI26" s="27"/>
      <c r="AJ26" s="28"/>
      <c r="AK26" s="29"/>
      <c r="AL26" s="29"/>
      <c r="AM26" s="28"/>
      <c r="AN26" s="28"/>
      <c r="AO26" s="30"/>
      <c r="AP26" s="30"/>
      <c r="AQ26" s="28"/>
      <c r="AR26" s="28"/>
      <c r="AS26" s="31"/>
      <c r="AT26" s="28"/>
      <c r="AU26" s="28"/>
      <c r="AV26" s="31"/>
      <c r="AW26" s="8"/>
      <c r="AX26" s="2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32"/>
      <c r="BJ26" s="32"/>
      <c r="BK26" s="8"/>
      <c r="BL26" s="8"/>
      <c r="BM26" s="8"/>
      <c r="BN26" s="8"/>
      <c r="BO26" s="8"/>
      <c r="BP26" s="8"/>
      <c r="BR26" s="135"/>
      <c r="BS26" s="135"/>
      <c r="BT26" s="135"/>
      <c r="BU26" s="135"/>
      <c r="BV26" s="135"/>
      <c r="BW26" s="135"/>
      <c r="BX26" s="135"/>
      <c r="BY26" s="135"/>
      <c r="BZ26" s="135"/>
      <c r="CA26" s="135"/>
      <c r="CB26" s="135"/>
      <c r="CC26" s="135"/>
      <c r="CD26" s="135"/>
      <c r="CE26" s="135"/>
      <c r="CF26" s="135"/>
      <c r="CG26" s="135"/>
      <c r="CH26" s="135"/>
      <c r="CI26" s="135"/>
      <c r="CJ26" s="135"/>
      <c r="CK26" s="135"/>
      <c r="CL26" s="135"/>
      <c r="CM26" s="135"/>
      <c r="CN26" s="135"/>
      <c r="CO26" s="135"/>
      <c r="CP26" s="135"/>
      <c r="CQ26" s="135"/>
      <c r="CR26" s="135"/>
      <c r="CS26" s="135"/>
      <c r="CT26" s="135"/>
      <c r="CU26" s="135"/>
      <c r="CV26" s="135"/>
      <c r="CW26" s="135"/>
      <c r="CX26" s="135"/>
      <c r="CY26" s="135"/>
      <c r="CZ26" s="135"/>
      <c r="DA26" s="135"/>
      <c r="DB26" s="135"/>
      <c r="DC26" s="135"/>
      <c r="DD26" s="135"/>
      <c r="DE26" s="135"/>
      <c r="DF26" s="135"/>
      <c r="DG26" s="135"/>
      <c r="DH26" s="135"/>
      <c r="DI26" s="135"/>
      <c r="DJ26" s="135"/>
      <c r="DK26" s="135"/>
      <c r="DL26" s="135"/>
      <c r="DM26" s="135"/>
      <c r="DN26" s="135"/>
      <c r="DO26" s="135"/>
      <c r="DP26" s="135"/>
      <c r="DQ26" s="135"/>
      <c r="DR26" s="135"/>
      <c r="DS26" s="135"/>
      <c r="DT26" s="135"/>
      <c r="DU26" s="135"/>
      <c r="DV26" s="135"/>
      <c r="DW26" s="135"/>
      <c r="DX26" s="135"/>
      <c r="DY26" s="135"/>
      <c r="DZ26" s="135"/>
      <c r="EA26" s="135"/>
      <c r="EB26" s="135"/>
      <c r="EC26" s="135"/>
      <c r="ED26" s="135"/>
      <c r="EE26" s="135"/>
      <c r="EF26" s="135"/>
      <c r="EG26" s="135"/>
      <c r="EH26" s="135"/>
      <c r="EI26" s="135"/>
      <c r="EJ26" s="135"/>
      <c r="EK26" s="135"/>
      <c r="EL26" s="135"/>
      <c r="EM26" s="135"/>
      <c r="EN26" s="135"/>
      <c r="EO26" s="135"/>
      <c r="EP26" s="135"/>
      <c r="EQ26" s="135"/>
      <c r="ER26" s="135"/>
      <c r="ES26" s="135"/>
      <c r="ET26" s="135"/>
      <c r="EU26" s="135"/>
      <c r="EV26" s="135"/>
      <c r="EW26" s="135"/>
      <c r="EX26" s="135"/>
      <c r="EY26" s="135"/>
      <c r="EZ26" s="135"/>
      <c r="FA26" s="135"/>
      <c r="FB26" s="135"/>
      <c r="FC26" s="135"/>
      <c r="FD26" s="135"/>
      <c r="FE26" s="135"/>
      <c r="FF26" s="135"/>
      <c r="FG26" s="135"/>
      <c r="FH26" s="135"/>
      <c r="FI26" s="135"/>
      <c r="FJ26" s="135"/>
      <c r="FK26" s="135"/>
      <c r="FL26" s="135"/>
      <c r="FM26" s="135"/>
      <c r="FN26" s="135"/>
      <c r="FO26" s="135"/>
      <c r="FP26" s="135"/>
      <c r="FQ26" s="135"/>
      <c r="FR26" s="135"/>
      <c r="FS26" s="135"/>
      <c r="FT26" s="135"/>
      <c r="FU26" s="135"/>
      <c r="FV26" s="135"/>
      <c r="FW26" s="135"/>
      <c r="FX26" s="135"/>
      <c r="FY26" s="135"/>
      <c r="FZ26" s="135"/>
      <c r="GA26" s="135"/>
      <c r="GB26" s="135"/>
      <c r="GC26" s="135"/>
      <c r="GD26" s="135"/>
      <c r="GE26" s="135"/>
      <c r="GF26" s="135"/>
      <c r="GG26" s="135"/>
      <c r="GH26" s="135"/>
      <c r="GI26" s="135"/>
      <c r="GJ26" s="135"/>
      <c r="GK26" s="135"/>
      <c r="GL26" s="135"/>
      <c r="GM26" s="135"/>
      <c r="GN26" s="135"/>
      <c r="GO26" s="135"/>
      <c r="GP26" s="135"/>
      <c r="GQ26" s="135"/>
      <c r="GR26" s="135"/>
      <c r="GS26" s="135"/>
      <c r="GT26" s="135"/>
      <c r="GU26" s="135"/>
      <c r="GV26" s="135"/>
      <c r="GW26" s="135"/>
      <c r="GX26" s="135"/>
      <c r="GY26" s="135"/>
      <c r="GZ26" s="135"/>
      <c r="HA26" s="135"/>
      <c r="HB26" s="135"/>
      <c r="HC26" s="135"/>
      <c r="HD26" s="135"/>
      <c r="HE26" s="135"/>
      <c r="HF26" s="135"/>
      <c r="HG26" s="135"/>
      <c r="HH26" s="135"/>
      <c r="HI26" s="135"/>
      <c r="HJ26" s="135"/>
      <c r="HK26" s="135"/>
      <c r="HL26" s="135"/>
      <c r="HM26" s="135"/>
      <c r="HN26" s="135"/>
      <c r="HO26" s="135"/>
      <c r="HP26" s="135"/>
      <c r="HQ26" s="135"/>
      <c r="HR26" s="135"/>
      <c r="HS26" s="135"/>
      <c r="HT26" s="135"/>
      <c r="HU26" s="135"/>
      <c r="HV26" s="135"/>
      <c r="HW26" s="135"/>
      <c r="HX26" s="135"/>
      <c r="HY26" s="135"/>
      <c r="HZ26" s="135"/>
      <c r="IA26" s="135"/>
      <c r="IB26" s="135"/>
      <c r="IC26" s="135"/>
      <c r="ID26" s="135"/>
      <c r="IE26" s="135"/>
      <c r="IF26" s="135"/>
      <c r="IG26" s="135"/>
      <c r="IH26" s="135"/>
      <c r="II26" s="135"/>
      <c r="IJ26" s="135"/>
      <c r="IK26" s="135"/>
      <c r="IL26" s="135"/>
      <c r="IM26" s="135"/>
      <c r="IN26" s="135"/>
      <c r="IO26" s="135"/>
      <c r="IP26" s="135"/>
      <c r="IQ26" s="135"/>
      <c r="IR26" s="135"/>
      <c r="IS26" s="135"/>
      <c r="IT26" s="135"/>
      <c r="IU26" s="135"/>
      <c r="IV26" s="135"/>
      <c r="IW26" s="135"/>
      <c r="IX26" s="135"/>
      <c r="IY26" s="135"/>
      <c r="IZ26" s="135"/>
      <c r="JA26" s="135"/>
      <c r="JB26" s="135"/>
      <c r="JC26" s="135"/>
      <c r="JD26" s="135"/>
      <c r="JE26" s="135"/>
      <c r="JF26" s="135"/>
      <c r="JG26" s="135"/>
      <c r="JH26" s="135"/>
      <c r="JI26" s="135"/>
      <c r="JJ26" s="135"/>
      <c r="JK26" s="135"/>
      <c r="JL26" s="135"/>
      <c r="JM26" s="135"/>
      <c r="JN26" s="135"/>
      <c r="JO26" s="135"/>
      <c r="JP26" s="135"/>
      <c r="JQ26" s="135"/>
      <c r="JR26" s="135"/>
      <c r="JS26" s="135"/>
      <c r="JT26" s="135"/>
      <c r="JU26" s="135"/>
      <c r="JV26" s="135"/>
      <c r="JW26" s="135"/>
      <c r="JX26" s="135"/>
      <c r="JY26" s="135"/>
      <c r="JZ26" s="135"/>
      <c r="KA26" s="135"/>
      <c r="KB26" s="135"/>
      <c r="KC26" s="135"/>
      <c r="KD26" s="135"/>
      <c r="KE26" s="135"/>
      <c r="KF26" s="135"/>
      <c r="KG26" s="135"/>
      <c r="KH26" s="135"/>
      <c r="KI26" s="135"/>
      <c r="KJ26" s="135"/>
      <c r="KK26" s="135"/>
      <c r="KL26" s="135"/>
      <c r="KM26" s="135"/>
      <c r="KN26" s="135"/>
      <c r="KO26" s="135"/>
      <c r="KP26" s="135"/>
      <c r="KQ26" s="135"/>
      <c r="KR26" s="135"/>
      <c r="KS26" s="135"/>
      <c r="KT26" s="135"/>
      <c r="KU26" s="135"/>
      <c r="KV26" s="135"/>
      <c r="KW26" s="135"/>
      <c r="KX26" s="135"/>
      <c r="KY26" s="135"/>
      <c r="KZ26" s="135"/>
      <c r="LA26" s="135"/>
      <c r="LB26" s="135"/>
      <c r="LC26" s="135"/>
      <c r="LD26" s="135"/>
      <c r="LE26" s="135"/>
      <c r="LF26" s="135"/>
      <c r="LG26" s="135"/>
      <c r="LH26" s="135"/>
      <c r="LI26" s="135"/>
      <c r="LJ26" s="135"/>
      <c r="LK26" s="135"/>
      <c r="LL26" s="135"/>
      <c r="LM26" s="135"/>
      <c r="LN26" s="135"/>
      <c r="LO26" s="135"/>
      <c r="LP26" s="135"/>
      <c r="LQ26" s="135"/>
      <c r="LR26" s="135"/>
      <c r="LS26" s="135"/>
      <c r="LT26" s="135"/>
      <c r="LU26" s="135"/>
      <c r="LV26" s="135"/>
      <c r="LW26" s="135"/>
      <c r="LX26" s="135"/>
      <c r="LY26" s="135"/>
      <c r="LZ26" s="135"/>
      <c r="MA26" s="135"/>
      <c r="MB26" s="135"/>
      <c r="MC26" s="135"/>
      <c r="MD26" s="135"/>
      <c r="ME26" s="135"/>
      <c r="MF26" s="135"/>
      <c r="MG26" s="135"/>
      <c r="MH26" s="135"/>
      <c r="MI26" s="135"/>
      <c r="MJ26" s="135"/>
      <c r="MK26" s="135"/>
      <c r="ML26" s="135"/>
      <c r="MM26" s="135"/>
      <c r="MN26" s="135"/>
      <c r="MO26" s="135"/>
      <c r="MP26" s="135"/>
      <c r="MQ26" s="135"/>
      <c r="MR26" s="135"/>
      <c r="MS26" s="135"/>
      <c r="MT26" s="135"/>
      <c r="MU26" s="135"/>
      <c r="MV26" s="135"/>
      <c r="MW26" s="135"/>
      <c r="MX26" s="135"/>
      <c r="MY26" s="135"/>
      <c r="MZ26" s="135"/>
      <c r="NA26" s="135"/>
      <c r="NB26" s="135"/>
      <c r="NC26" s="135"/>
      <c r="ND26" s="135"/>
      <c r="NE26" s="135"/>
      <c r="NF26" s="135"/>
      <c r="NG26" s="135"/>
      <c r="NH26" s="135"/>
      <c r="NI26" s="135"/>
      <c r="NJ26" s="135"/>
      <c r="NK26" s="135"/>
      <c r="NL26" s="135"/>
      <c r="NM26" s="135"/>
      <c r="NN26" s="135"/>
      <c r="NO26" s="135"/>
      <c r="NP26" s="135"/>
      <c r="NQ26" s="135"/>
      <c r="NR26" s="135"/>
      <c r="NS26" s="135"/>
      <c r="NT26" s="135"/>
      <c r="NU26" s="135"/>
      <c r="NV26" s="135"/>
      <c r="NW26" s="135"/>
      <c r="NX26" s="135"/>
      <c r="NY26" s="135"/>
      <c r="NZ26" s="135"/>
      <c r="OA26" s="135"/>
      <c r="OB26" s="135"/>
      <c r="OC26" s="135"/>
      <c r="OD26" s="135"/>
      <c r="OE26" s="135"/>
      <c r="OF26" s="135"/>
      <c r="OG26" s="135"/>
      <c r="OH26" s="135"/>
      <c r="OI26" s="135"/>
      <c r="OJ26" s="135"/>
      <c r="OK26" s="135"/>
      <c r="OL26" s="135"/>
      <c r="OM26" s="135"/>
      <c r="ON26" s="135"/>
      <c r="OO26" s="135"/>
      <c r="OP26" s="135"/>
      <c r="OQ26" s="135"/>
      <c r="OR26" s="135"/>
      <c r="OS26" s="135"/>
      <c r="OT26" s="135"/>
      <c r="OU26" s="135"/>
      <c r="OV26" s="135"/>
      <c r="OW26" s="135"/>
      <c r="OX26" s="135"/>
      <c r="OY26" s="135"/>
      <c r="OZ26" s="135"/>
      <c r="PA26" s="135"/>
      <c r="PB26" s="135"/>
      <c r="PC26" s="135"/>
      <c r="PD26" s="135"/>
      <c r="PE26" s="135"/>
      <c r="PF26" s="135"/>
      <c r="PG26" s="135"/>
      <c r="PH26" s="135"/>
      <c r="PI26" s="135"/>
      <c r="PJ26" s="135"/>
      <c r="PK26" s="135"/>
      <c r="PL26" s="135"/>
      <c r="PM26" s="135"/>
    </row>
    <row r="27" spans="1:429" s="167" customFormat="1" ht="14.25" customHeight="1" x14ac:dyDescent="0.3">
      <c r="A27" s="185"/>
      <c r="B27" s="33"/>
      <c r="J27" s="131"/>
      <c r="L27" s="66"/>
      <c r="T27" s="212"/>
      <c r="U27" s="26"/>
      <c r="V27" s="129"/>
      <c r="W27" s="182"/>
      <c r="AF27" s="27"/>
      <c r="AG27" s="27"/>
      <c r="AH27" s="27"/>
      <c r="AI27" s="27"/>
      <c r="AJ27" s="28"/>
      <c r="AK27" s="29"/>
      <c r="AL27" s="29"/>
      <c r="AM27" s="28"/>
      <c r="AN27" s="28"/>
      <c r="AO27" s="30"/>
      <c r="AP27" s="30"/>
      <c r="AQ27" s="28"/>
      <c r="AR27" s="28"/>
      <c r="AS27" s="31"/>
      <c r="AT27" s="28"/>
      <c r="AU27" s="28"/>
      <c r="AV27" s="31"/>
      <c r="AW27" s="8"/>
      <c r="AX27" s="2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32"/>
      <c r="BJ27" s="32"/>
      <c r="BK27" s="8"/>
      <c r="BL27" s="8"/>
      <c r="BM27" s="8"/>
      <c r="BN27" s="8"/>
      <c r="BO27" s="8"/>
      <c r="BP27" s="8"/>
      <c r="BR27" s="135"/>
      <c r="BS27" s="135"/>
      <c r="BT27" s="135"/>
      <c r="BU27" s="135"/>
      <c r="BV27" s="135"/>
      <c r="BW27" s="135"/>
      <c r="BX27" s="135"/>
      <c r="BY27" s="135"/>
      <c r="BZ27" s="135"/>
      <c r="CA27" s="135"/>
      <c r="CB27" s="135"/>
      <c r="CC27" s="135"/>
      <c r="CD27" s="135"/>
      <c r="CE27" s="135"/>
      <c r="CF27" s="135"/>
      <c r="CG27" s="135"/>
      <c r="CH27" s="135"/>
      <c r="CI27" s="135"/>
      <c r="CJ27" s="135"/>
      <c r="CK27" s="135"/>
      <c r="CL27" s="135"/>
      <c r="CM27" s="135"/>
      <c r="CN27" s="135"/>
      <c r="CO27" s="135"/>
      <c r="CP27" s="135"/>
      <c r="CQ27" s="135"/>
      <c r="CR27" s="135"/>
      <c r="CS27" s="135"/>
      <c r="CT27" s="135"/>
      <c r="CU27" s="135"/>
      <c r="CV27" s="135"/>
      <c r="CW27" s="135"/>
      <c r="CX27" s="135"/>
      <c r="CY27" s="135"/>
      <c r="CZ27" s="135"/>
      <c r="DA27" s="135"/>
      <c r="DB27" s="135"/>
      <c r="DC27" s="135"/>
      <c r="DD27" s="135"/>
      <c r="DE27" s="135"/>
      <c r="DF27" s="135"/>
      <c r="DG27" s="135"/>
      <c r="DH27" s="135"/>
      <c r="DI27" s="135"/>
      <c r="DJ27" s="135"/>
      <c r="DK27" s="135"/>
      <c r="DL27" s="135"/>
      <c r="DM27" s="135"/>
      <c r="DN27" s="135"/>
      <c r="DO27" s="135"/>
      <c r="DP27" s="135"/>
      <c r="DQ27" s="135"/>
      <c r="DR27" s="135"/>
      <c r="DS27" s="135"/>
      <c r="DT27" s="135"/>
      <c r="DU27" s="135"/>
      <c r="DV27" s="135"/>
      <c r="DW27" s="135"/>
      <c r="DX27" s="135"/>
      <c r="DY27" s="135"/>
      <c r="DZ27" s="135"/>
      <c r="EA27" s="135"/>
      <c r="EB27" s="135"/>
      <c r="EC27" s="135"/>
      <c r="ED27" s="135"/>
      <c r="EE27" s="135"/>
      <c r="EF27" s="135"/>
      <c r="EG27" s="135"/>
      <c r="EH27" s="135"/>
      <c r="EI27" s="135"/>
      <c r="EJ27" s="135"/>
      <c r="EK27" s="135"/>
      <c r="EL27" s="135"/>
      <c r="EM27" s="135"/>
      <c r="EN27" s="135"/>
      <c r="EO27" s="135"/>
      <c r="EP27" s="135"/>
      <c r="EQ27" s="135"/>
      <c r="ER27" s="135"/>
      <c r="ES27" s="135"/>
      <c r="ET27" s="135"/>
      <c r="EU27" s="135"/>
      <c r="EV27" s="135"/>
      <c r="EW27" s="135"/>
      <c r="EX27" s="135"/>
      <c r="EY27" s="135"/>
      <c r="EZ27" s="135"/>
      <c r="FA27" s="135"/>
      <c r="FB27" s="135"/>
      <c r="FC27" s="135"/>
      <c r="FD27" s="135"/>
      <c r="FE27" s="135"/>
      <c r="FF27" s="135"/>
      <c r="FG27" s="135"/>
      <c r="FH27" s="135"/>
      <c r="FI27" s="135"/>
      <c r="FJ27" s="135"/>
      <c r="FK27" s="135"/>
      <c r="FL27" s="135"/>
      <c r="FM27" s="135"/>
      <c r="FN27" s="135"/>
      <c r="FO27" s="135"/>
      <c r="FP27" s="135"/>
      <c r="FQ27" s="135"/>
      <c r="FR27" s="135"/>
      <c r="FS27" s="135"/>
      <c r="FT27" s="135"/>
      <c r="FU27" s="135"/>
      <c r="FV27" s="135"/>
      <c r="FW27" s="135"/>
      <c r="FX27" s="135"/>
      <c r="FY27" s="135"/>
      <c r="FZ27" s="135"/>
      <c r="GA27" s="135"/>
      <c r="GB27" s="135"/>
      <c r="GC27" s="135"/>
      <c r="GD27" s="135"/>
      <c r="GE27" s="135"/>
      <c r="GF27" s="135"/>
      <c r="GG27" s="135"/>
      <c r="GH27" s="135"/>
      <c r="GI27" s="135"/>
      <c r="GJ27" s="135"/>
      <c r="GK27" s="135"/>
      <c r="GL27" s="135"/>
      <c r="GM27" s="135"/>
      <c r="GN27" s="135"/>
      <c r="GO27" s="135"/>
      <c r="GP27" s="135"/>
      <c r="GQ27" s="135"/>
      <c r="GR27" s="135"/>
      <c r="GS27" s="135"/>
      <c r="GT27" s="135"/>
      <c r="GU27" s="135"/>
      <c r="GV27" s="135"/>
      <c r="GW27" s="135"/>
      <c r="GX27" s="135"/>
      <c r="GY27" s="135"/>
      <c r="GZ27" s="135"/>
      <c r="HA27" s="135"/>
      <c r="HB27" s="135"/>
      <c r="HC27" s="135"/>
      <c r="HD27" s="135"/>
      <c r="HE27" s="135"/>
      <c r="HF27" s="135"/>
      <c r="HG27" s="135"/>
      <c r="HH27" s="135"/>
      <c r="HI27" s="135"/>
      <c r="HJ27" s="135"/>
      <c r="HK27" s="135"/>
      <c r="HL27" s="135"/>
      <c r="HM27" s="135"/>
      <c r="HN27" s="135"/>
      <c r="HO27" s="135"/>
      <c r="HP27" s="135"/>
      <c r="HQ27" s="135"/>
      <c r="HR27" s="135"/>
      <c r="HS27" s="135"/>
      <c r="HT27" s="135"/>
      <c r="HU27" s="135"/>
      <c r="HV27" s="135"/>
      <c r="HW27" s="135"/>
      <c r="HX27" s="135"/>
      <c r="HY27" s="135"/>
      <c r="HZ27" s="135"/>
      <c r="IA27" s="135"/>
      <c r="IB27" s="135"/>
      <c r="IC27" s="135"/>
      <c r="ID27" s="135"/>
      <c r="IE27" s="135"/>
      <c r="IF27" s="135"/>
      <c r="IG27" s="135"/>
      <c r="IH27" s="135"/>
      <c r="II27" s="135"/>
      <c r="IJ27" s="135"/>
      <c r="IK27" s="135"/>
      <c r="IL27" s="135"/>
      <c r="IM27" s="135"/>
      <c r="IN27" s="135"/>
      <c r="IO27" s="135"/>
      <c r="IP27" s="135"/>
      <c r="IQ27" s="135"/>
      <c r="IR27" s="135"/>
      <c r="IS27" s="135"/>
      <c r="IT27" s="135"/>
      <c r="IU27" s="135"/>
      <c r="IV27" s="135"/>
      <c r="IW27" s="135"/>
      <c r="IX27" s="135"/>
      <c r="IY27" s="135"/>
      <c r="IZ27" s="135"/>
      <c r="JA27" s="135"/>
      <c r="JB27" s="135"/>
      <c r="JC27" s="135"/>
      <c r="JD27" s="135"/>
      <c r="JE27" s="135"/>
      <c r="JF27" s="135"/>
      <c r="JG27" s="135"/>
      <c r="JH27" s="135"/>
      <c r="JI27" s="135"/>
      <c r="JJ27" s="135"/>
      <c r="JK27" s="135"/>
      <c r="JL27" s="135"/>
      <c r="JM27" s="135"/>
      <c r="JN27" s="135"/>
      <c r="JO27" s="135"/>
      <c r="JP27" s="135"/>
      <c r="JQ27" s="135"/>
      <c r="JR27" s="135"/>
      <c r="JS27" s="135"/>
      <c r="JT27" s="135"/>
      <c r="JU27" s="135"/>
      <c r="JV27" s="135"/>
      <c r="JW27" s="135"/>
      <c r="JX27" s="135"/>
      <c r="JY27" s="135"/>
      <c r="JZ27" s="135"/>
      <c r="KA27" s="135"/>
      <c r="KB27" s="135"/>
      <c r="KC27" s="135"/>
      <c r="KD27" s="135"/>
      <c r="KE27" s="135"/>
      <c r="KF27" s="135"/>
      <c r="KG27" s="135"/>
      <c r="KH27" s="135"/>
      <c r="KI27" s="135"/>
      <c r="KJ27" s="135"/>
      <c r="KK27" s="135"/>
      <c r="KL27" s="135"/>
      <c r="KM27" s="135"/>
      <c r="KN27" s="135"/>
      <c r="KO27" s="135"/>
      <c r="KP27" s="135"/>
      <c r="KQ27" s="135"/>
      <c r="KR27" s="135"/>
      <c r="KS27" s="135"/>
      <c r="KT27" s="135"/>
      <c r="KU27" s="135"/>
      <c r="KV27" s="135"/>
      <c r="KW27" s="135"/>
      <c r="KX27" s="135"/>
      <c r="KY27" s="135"/>
      <c r="KZ27" s="135"/>
      <c r="LA27" s="135"/>
      <c r="LB27" s="135"/>
      <c r="LC27" s="135"/>
      <c r="LD27" s="135"/>
      <c r="LE27" s="135"/>
      <c r="LF27" s="135"/>
      <c r="LG27" s="135"/>
      <c r="LH27" s="135"/>
      <c r="LI27" s="135"/>
      <c r="LJ27" s="135"/>
      <c r="LK27" s="135"/>
      <c r="LL27" s="135"/>
      <c r="LM27" s="135"/>
      <c r="LN27" s="135"/>
      <c r="LO27" s="135"/>
      <c r="LP27" s="135"/>
      <c r="LQ27" s="135"/>
      <c r="LR27" s="135"/>
      <c r="LS27" s="135"/>
      <c r="LT27" s="135"/>
      <c r="LU27" s="135"/>
      <c r="LV27" s="135"/>
      <c r="LW27" s="135"/>
      <c r="LX27" s="135"/>
      <c r="LY27" s="135"/>
      <c r="LZ27" s="135"/>
      <c r="MA27" s="135"/>
      <c r="MB27" s="135"/>
      <c r="MC27" s="135"/>
      <c r="MD27" s="135"/>
      <c r="ME27" s="135"/>
      <c r="MF27" s="135"/>
      <c r="MG27" s="135"/>
      <c r="MH27" s="135"/>
      <c r="MI27" s="135"/>
      <c r="MJ27" s="135"/>
      <c r="MK27" s="135"/>
      <c r="ML27" s="135"/>
      <c r="MM27" s="135"/>
      <c r="MN27" s="135"/>
      <c r="MO27" s="135"/>
      <c r="MP27" s="135"/>
      <c r="MQ27" s="135"/>
      <c r="MR27" s="135"/>
      <c r="MS27" s="135"/>
      <c r="MT27" s="135"/>
      <c r="MU27" s="135"/>
      <c r="MV27" s="135"/>
      <c r="MW27" s="135"/>
      <c r="MX27" s="135"/>
      <c r="MY27" s="135"/>
      <c r="MZ27" s="135"/>
      <c r="NA27" s="135"/>
      <c r="NB27" s="135"/>
      <c r="NC27" s="135"/>
      <c r="ND27" s="135"/>
      <c r="NE27" s="135"/>
      <c r="NF27" s="135"/>
      <c r="NG27" s="135"/>
      <c r="NH27" s="135"/>
      <c r="NI27" s="135"/>
      <c r="NJ27" s="135"/>
      <c r="NK27" s="135"/>
      <c r="NL27" s="135"/>
      <c r="NM27" s="135"/>
      <c r="NN27" s="135"/>
      <c r="NO27" s="135"/>
      <c r="NP27" s="135"/>
      <c r="NQ27" s="135"/>
      <c r="NR27" s="135"/>
      <c r="NS27" s="135"/>
      <c r="NT27" s="135"/>
      <c r="NU27" s="135"/>
      <c r="NV27" s="135"/>
      <c r="NW27" s="135"/>
      <c r="NX27" s="135"/>
      <c r="NY27" s="135"/>
      <c r="NZ27" s="135"/>
      <c r="OA27" s="135"/>
      <c r="OB27" s="135"/>
      <c r="OC27" s="135"/>
      <c r="OD27" s="135"/>
      <c r="OE27" s="135"/>
      <c r="OF27" s="135"/>
      <c r="OG27" s="135"/>
      <c r="OH27" s="135"/>
      <c r="OI27" s="135"/>
      <c r="OJ27" s="135"/>
      <c r="OK27" s="135"/>
      <c r="OL27" s="135"/>
      <c r="OM27" s="135"/>
      <c r="ON27" s="135"/>
      <c r="OO27" s="135"/>
      <c r="OP27" s="135"/>
      <c r="OQ27" s="135"/>
      <c r="OR27" s="135"/>
      <c r="OS27" s="135"/>
      <c r="OT27" s="135"/>
      <c r="OU27" s="135"/>
      <c r="OV27" s="135"/>
      <c r="OW27" s="135"/>
      <c r="OX27" s="135"/>
      <c r="OY27" s="135"/>
      <c r="OZ27" s="135"/>
      <c r="PA27" s="135"/>
      <c r="PB27" s="135"/>
      <c r="PC27" s="135"/>
      <c r="PD27" s="135"/>
      <c r="PE27" s="135"/>
      <c r="PF27" s="135"/>
      <c r="PG27" s="135"/>
      <c r="PH27" s="135"/>
      <c r="PI27" s="135"/>
      <c r="PJ27" s="135"/>
      <c r="PK27" s="135"/>
      <c r="PL27" s="135"/>
      <c r="PM27" s="135"/>
    </row>
    <row r="28" spans="1:429" s="167" customFormat="1" ht="14.25" customHeight="1" x14ac:dyDescent="0.3">
      <c r="A28" s="185"/>
      <c r="B28" s="33"/>
      <c r="J28" s="131"/>
      <c r="L28" s="66"/>
      <c r="T28" s="212"/>
      <c r="U28" s="26"/>
      <c r="V28" s="129"/>
      <c r="W28" s="182"/>
      <c r="AF28" s="27"/>
      <c r="AG28" s="27"/>
      <c r="AH28" s="27"/>
      <c r="AI28" s="27"/>
      <c r="AJ28" s="28"/>
      <c r="AK28" s="29"/>
      <c r="AL28" s="29"/>
      <c r="AM28" s="28"/>
      <c r="AN28" s="28"/>
      <c r="AO28" s="30"/>
      <c r="AP28" s="30"/>
      <c r="AQ28" s="28"/>
      <c r="AR28" s="28"/>
      <c r="AS28" s="31"/>
      <c r="AT28" s="28"/>
      <c r="AU28" s="28"/>
      <c r="AV28" s="31"/>
      <c r="AW28" s="8"/>
      <c r="AX28" s="2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32"/>
      <c r="BJ28" s="32"/>
      <c r="BK28" s="8"/>
      <c r="BL28" s="8"/>
      <c r="BM28" s="8"/>
      <c r="BN28" s="8"/>
      <c r="BO28" s="8"/>
      <c r="BP28" s="8"/>
      <c r="BR28" s="135"/>
      <c r="BS28" s="135"/>
      <c r="BT28" s="135"/>
      <c r="BU28" s="135"/>
      <c r="BV28" s="135"/>
      <c r="BW28" s="135"/>
      <c r="BX28" s="135"/>
      <c r="BY28" s="135"/>
      <c r="BZ28" s="135"/>
      <c r="CA28" s="135"/>
      <c r="CB28" s="135"/>
      <c r="CC28" s="135"/>
      <c r="CD28" s="135"/>
      <c r="CE28" s="135"/>
      <c r="CF28" s="135"/>
      <c r="CG28" s="135"/>
      <c r="CH28" s="135"/>
      <c r="CI28" s="135"/>
      <c r="CJ28" s="135"/>
      <c r="CK28" s="135"/>
      <c r="CL28" s="135"/>
      <c r="CM28" s="135"/>
      <c r="CN28" s="135"/>
      <c r="CO28" s="135"/>
      <c r="CP28" s="135"/>
      <c r="CQ28" s="135"/>
      <c r="CR28" s="135"/>
      <c r="CS28" s="135"/>
      <c r="CT28" s="135"/>
      <c r="CU28" s="135"/>
      <c r="CV28" s="135"/>
      <c r="CW28" s="135"/>
      <c r="CX28" s="135"/>
      <c r="CY28" s="135"/>
      <c r="CZ28" s="135"/>
      <c r="DA28" s="135"/>
      <c r="DB28" s="135"/>
      <c r="DC28" s="135"/>
      <c r="DD28" s="135"/>
      <c r="DE28" s="135"/>
      <c r="DF28" s="135"/>
      <c r="DG28" s="135"/>
      <c r="DH28" s="135"/>
      <c r="DI28" s="135"/>
      <c r="DJ28" s="135"/>
      <c r="DK28" s="135"/>
      <c r="DL28" s="135"/>
      <c r="DM28" s="135"/>
      <c r="DN28" s="135"/>
      <c r="DO28" s="135"/>
      <c r="DP28" s="135"/>
      <c r="DQ28" s="135"/>
      <c r="DR28" s="135"/>
      <c r="DS28" s="135"/>
      <c r="DT28" s="135"/>
      <c r="DU28" s="135"/>
      <c r="DV28" s="135"/>
      <c r="DW28" s="135"/>
      <c r="DX28" s="135"/>
      <c r="DY28" s="135"/>
      <c r="DZ28" s="135"/>
      <c r="EA28" s="135"/>
      <c r="EB28" s="135"/>
      <c r="EC28" s="135"/>
      <c r="ED28" s="135"/>
      <c r="EE28" s="135"/>
      <c r="EF28" s="135"/>
      <c r="EG28" s="135"/>
      <c r="EH28" s="135"/>
      <c r="EI28" s="135"/>
      <c r="EJ28" s="135"/>
      <c r="EK28" s="135"/>
      <c r="EL28" s="135"/>
      <c r="EM28" s="135"/>
      <c r="EN28" s="135"/>
      <c r="EO28" s="135"/>
      <c r="EP28" s="135"/>
      <c r="EQ28" s="135"/>
      <c r="ER28" s="135"/>
      <c r="ES28" s="135"/>
      <c r="ET28" s="135"/>
      <c r="EU28" s="135"/>
      <c r="EV28" s="135"/>
      <c r="EW28" s="135"/>
      <c r="EX28" s="135"/>
      <c r="EY28" s="135"/>
      <c r="EZ28" s="135"/>
      <c r="FA28" s="135"/>
      <c r="FB28" s="135"/>
      <c r="FC28" s="135"/>
      <c r="FD28" s="135"/>
      <c r="FE28" s="135"/>
      <c r="FF28" s="135"/>
      <c r="FG28" s="135"/>
      <c r="FH28" s="135"/>
      <c r="FI28" s="135"/>
      <c r="FJ28" s="135"/>
      <c r="FK28" s="135"/>
      <c r="FL28" s="135"/>
      <c r="FM28" s="135"/>
      <c r="FN28" s="135"/>
      <c r="FO28" s="135"/>
      <c r="FP28" s="135"/>
      <c r="FQ28" s="135"/>
      <c r="FR28" s="135"/>
      <c r="FS28" s="135"/>
      <c r="FT28" s="135"/>
      <c r="FU28" s="135"/>
      <c r="FV28" s="135"/>
      <c r="FW28" s="135"/>
      <c r="FX28" s="135"/>
      <c r="FY28" s="135"/>
      <c r="FZ28" s="135"/>
      <c r="GA28" s="135"/>
      <c r="GB28" s="135"/>
      <c r="GC28" s="135"/>
      <c r="GD28" s="135"/>
      <c r="GE28" s="135"/>
      <c r="GF28" s="135"/>
      <c r="GG28" s="135"/>
      <c r="GH28" s="135"/>
      <c r="GI28" s="135"/>
      <c r="GJ28" s="135"/>
      <c r="GK28" s="135"/>
      <c r="GL28" s="135"/>
      <c r="GM28" s="135"/>
      <c r="GN28" s="135"/>
      <c r="GO28" s="135"/>
      <c r="GP28" s="135"/>
      <c r="GQ28" s="135"/>
      <c r="GR28" s="135"/>
      <c r="GS28" s="135"/>
      <c r="GT28" s="135"/>
      <c r="GU28" s="135"/>
      <c r="GV28" s="135"/>
      <c r="GW28" s="135"/>
      <c r="GX28" s="135"/>
      <c r="GY28" s="135"/>
      <c r="GZ28" s="135"/>
      <c r="HA28" s="135"/>
      <c r="HB28" s="135"/>
      <c r="HC28" s="135"/>
      <c r="HD28" s="135"/>
      <c r="HE28" s="135"/>
      <c r="HF28" s="135"/>
      <c r="HG28" s="135"/>
      <c r="HH28" s="135"/>
      <c r="HI28" s="135"/>
      <c r="HJ28" s="135"/>
      <c r="HK28" s="135"/>
      <c r="HL28" s="135"/>
      <c r="HM28" s="135"/>
      <c r="HN28" s="135"/>
      <c r="HO28" s="135"/>
      <c r="HP28" s="135"/>
      <c r="HQ28" s="135"/>
      <c r="HR28" s="135"/>
      <c r="HS28" s="135"/>
      <c r="HT28" s="135"/>
      <c r="HU28" s="135"/>
      <c r="HV28" s="135"/>
      <c r="HW28" s="135"/>
      <c r="HX28" s="135"/>
      <c r="HY28" s="135"/>
      <c r="HZ28" s="135"/>
      <c r="IA28" s="135"/>
      <c r="IB28" s="135"/>
      <c r="IC28" s="135"/>
      <c r="ID28" s="135"/>
      <c r="IE28" s="135"/>
      <c r="IF28" s="135"/>
      <c r="IG28" s="135"/>
      <c r="IH28" s="135"/>
      <c r="II28" s="135"/>
      <c r="IJ28" s="135"/>
      <c r="IK28" s="135"/>
      <c r="IL28" s="135"/>
      <c r="IM28" s="135"/>
      <c r="IN28" s="135"/>
      <c r="IO28" s="135"/>
      <c r="IP28" s="135"/>
      <c r="IQ28" s="135"/>
      <c r="IR28" s="135"/>
      <c r="IS28" s="135"/>
      <c r="IT28" s="135"/>
      <c r="IU28" s="135"/>
      <c r="IV28" s="135"/>
      <c r="IW28" s="135"/>
      <c r="IX28" s="135"/>
      <c r="IY28" s="135"/>
      <c r="IZ28" s="135"/>
      <c r="JA28" s="135"/>
      <c r="JB28" s="135"/>
      <c r="JC28" s="135"/>
      <c r="JD28" s="135"/>
      <c r="JE28" s="135"/>
      <c r="JF28" s="135"/>
      <c r="JG28" s="135"/>
      <c r="JH28" s="135"/>
      <c r="JI28" s="135"/>
      <c r="JJ28" s="135"/>
      <c r="JK28" s="135"/>
      <c r="JL28" s="135"/>
      <c r="JM28" s="135"/>
      <c r="JN28" s="135"/>
      <c r="JO28" s="135"/>
      <c r="JP28" s="135"/>
      <c r="JQ28" s="135"/>
      <c r="JR28" s="135"/>
      <c r="JS28" s="135"/>
      <c r="JT28" s="135"/>
      <c r="JU28" s="135"/>
      <c r="JV28" s="135"/>
      <c r="JW28" s="135"/>
      <c r="JX28" s="135"/>
      <c r="JY28" s="135"/>
      <c r="JZ28" s="135"/>
      <c r="KA28" s="135"/>
      <c r="KB28" s="135"/>
      <c r="KC28" s="135"/>
      <c r="KD28" s="135"/>
      <c r="KE28" s="135"/>
      <c r="KF28" s="135"/>
      <c r="KG28" s="135"/>
      <c r="KH28" s="135"/>
      <c r="KI28" s="135"/>
      <c r="KJ28" s="135"/>
      <c r="KK28" s="135"/>
      <c r="KL28" s="135"/>
      <c r="KM28" s="135"/>
      <c r="KN28" s="135"/>
      <c r="KO28" s="135"/>
      <c r="KP28" s="135"/>
      <c r="KQ28" s="135"/>
      <c r="KR28" s="135"/>
      <c r="KS28" s="135"/>
      <c r="KT28" s="135"/>
      <c r="KU28" s="135"/>
      <c r="KV28" s="135"/>
      <c r="KW28" s="135"/>
      <c r="KX28" s="135"/>
      <c r="KY28" s="135"/>
      <c r="KZ28" s="135"/>
      <c r="LA28" s="135"/>
      <c r="LB28" s="135"/>
      <c r="LC28" s="135"/>
      <c r="LD28" s="135"/>
      <c r="LE28" s="135"/>
      <c r="LF28" s="135"/>
      <c r="LG28" s="135"/>
      <c r="LH28" s="135"/>
      <c r="LI28" s="135"/>
      <c r="LJ28" s="135"/>
      <c r="LK28" s="135"/>
      <c r="LL28" s="135"/>
      <c r="LM28" s="135"/>
      <c r="LN28" s="135"/>
      <c r="LO28" s="135"/>
      <c r="LP28" s="135"/>
      <c r="LQ28" s="135"/>
      <c r="LR28" s="135"/>
      <c r="LS28" s="135"/>
      <c r="LT28" s="135"/>
      <c r="LU28" s="135"/>
      <c r="LV28" s="135"/>
      <c r="LW28" s="135"/>
      <c r="LX28" s="135"/>
      <c r="LY28" s="135"/>
      <c r="LZ28" s="135"/>
      <c r="MA28" s="135"/>
      <c r="MB28" s="135"/>
      <c r="MC28" s="135"/>
      <c r="MD28" s="135"/>
      <c r="ME28" s="135"/>
      <c r="MF28" s="135"/>
      <c r="MG28" s="135"/>
      <c r="MH28" s="135"/>
      <c r="MI28" s="135"/>
      <c r="MJ28" s="135"/>
      <c r="MK28" s="135"/>
      <c r="ML28" s="135"/>
      <c r="MM28" s="135"/>
      <c r="MN28" s="135"/>
      <c r="MO28" s="135"/>
      <c r="MP28" s="135"/>
      <c r="MQ28" s="135"/>
      <c r="MR28" s="135"/>
      <c r="MS28" s="135"/>
      <c r="MT28" s="135"/>
      <c r="MU28" s="135"/>
      <c r="MV28" s="135"/>
      <c r="MW28" s="135"/>
      <c r="MX28" s="135"/>
      <c r="MY28" s="135"/>
      <c r="MZ28" s="135"/>
      <c r="NA28" s="135"/>
      <c r="NB28" s="135"/>
      <c r="NC28" s="135"/>
      <c r="ND28" s="135"/>
      <c r="NE28" s="135"/>
      <c r="NF28" s="135"/>
      <c r="NG28" s="135"/>
      <c r="NH28" s="135"/>
      <c r="NI28" s="135"/>
      <c r="NJ28" s="135"/>
      <c r="NK28" s="135"/>
      <c r="NL28" s="135"/>
      <c r="NM28" s="135"/>
      <c r="NN28" s="135"/>
      <c r="NO28" s="135"/>
      <c r="NP28" s="135"/>
      <c r="NQ28" s="135"/>
      <c r="NR28" s="135"/>
      <c r="NS28" s="135"/>
      <c r="NT28" s="135"/>
      <c r="NU28" s="135"/>
      <c r="NV28" s="135"/>
      <c r="NW28" s="135"/>
      <c r="NX28" s="135"/>
      <c r="NY28" s="135"/>
      <c r="NZ28" s="135"/>
      <c r="OA28" s="135"/>
      <c r="OB28" s="135"/>
      <c r="OC28" s="135"/>
      <c r="OD28" s="135"/>
      <c r="OE28" s="135"/>
      <c r="OF28" s="135"/>
      <c r="OG28" s="135"/>
      <c r="OH28" s="135"/>
      <c r="OI28" s="135"/>
      <c r="OJ28" s="135"/>
      <c r="OK28" s="135"/>
      <c r="OL28" s="135"/>
      <c r="OM28" s="135"/>
      <c r="ON28" s="135"/>
      <c r="OO28" s="135"/>
      <c r="OP28" s="135"/>
      <c r="OQ28" s="135"/>
      <c r="OR28" s="135"/>
      <c r="OS28" s="135"/>
      <c r="OT28" s="135"/>
      <c r="OU28" s="135"/>
      <c r="OV28" s="135"/>
      <c r="OW28" s="135"/>
      <c r="OX28" s="135"/>
      <c r="OY28" s="135"/>
      <c r="OZ28" s="135"/>
      <c r="PA28" s="135"/>
      <c r="PB28" s="135"/>
      <c r="PC28" s="135"/>
      <c r="PD28" s="135"/>
      <c r="PE28" s="135"/>
      <c r="PF28" s="135"/>
      <c r="PG28" s="135"/>
      <c r="PH28" s="135"/>
      <c r="PI28" s="135"/>
      <c r="PJ28" s="135"/>
      <c r="PK28" s="135"/>
      <c r="PL28" s="135"/>
      <c r="PM28" s="135"/>
    </row>
    <row r="29" spans="1:429" s="167" customFormat="1" ht="14.25" customHeight="1" x14ac:dyDescent="0.3">
      <c r="A29" s="185"/>
      <c r="B29" s="33"/>
      <c r="J29" s="131"/>
      <c r="L29" s="66"/>
      <c r="T29" s="212"/>
      <c r="U29" s="26"/>
      <c r="V29" s="129"/>
      <c r="W29" s="182"/>
      <c r="AF29" s="27"/>
      <c r="AG29" s="27"/>
      <c r="AH29" s="27"/>
      <c r="AI29" s="27"/>
      <c r="AJ29" s="28"/>
      <c r="AK29" s="29"/>
      <c r="AL29" s="29"/>
      <c r="AM29" s="28"/>
      <c r="AN29" s="28"/>
      <c r="AO29" s="30"/>
      <c r="AP29" s="30"/>
      <c r="AQ29" s="28"/>
      <c r="AR29" s="28"/>
      <c r="AS29" s="31"/>
      <c r="AT29" s="28"/>
      <c r="AU29" s="28"/>
      <c r="AV29" s="31"/>
      <c r="AW29" s="8"/>
      <c r="AX29" s="2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32"/>
      <c r="BJ29" s="32"/>
      <c r="BK29" s="8"/>
      <c r="BL29" s="8"/>
      <c r="BM29" s="8"/>
      <c r="BN29" s="8"/>
      <c r="BO29" s="8"/>
      <c r="BP29" s="8"/>
      <c r="BR29" s="135"/>
      <c r="BS29" s="135"/>
      <c r="BT29" s="135"/>
      <c r="BU29" s="135"/>
      <c r="BV29" s="135"/>
      <c r="BW29" s="135"/>
      <c r="BX29" s="135"/>
      <c r="BY29" s="135"/>
      <c r="BZ29" s="135"/>
      <c r="CA29" s="135"/>
      <c r="CB29" s="135"/>
      <c r="CC29" s="135"/>
      <c r="CD29" s="135"/>
      <c r="CE29" s="135"/>
      <c r="CF29" s="135"/>
      <c r="CG29" s="135"/>
      <c r="CH29" s="135"/>
      <c r="CI29" s="135"/>
      <c r="CJ29" s="135"/>
      <c r="CK29" s="135"/>
      <c r="CL29" s="135"/>
      <c r="CM29" s="135"/>
      <c r="CN29" s="135"/>
      <c r="CO29" s="135"/>
      <c r="CP29" s="135"/>
      <c r="CQ29" s="135"/>
      <c r="CR29" s="135"/>
      <c r="CS29" s="135"/>
      <c r="CT29" s="135"/>
      <c r="CU29" s="135"/>
      <c r="CV29" s="135"/>
      <c r="CW29" s="135"/>
      <c r="CX29" s="135"/>
      <c r="CY29" s="135"/>
      <c r="CZ29" s="135"/>
      <c r="DA29" s="135"/>
      <c r="DB29" s="135"/>
      <c r="DC29" s="135"/>
      <c r="DD29" s="135"/>
      <c r="DE29" s="135"/>
      <c r="DF29" s="135"/>
      <c r="DG29" s="135"/>
      <c r="DH29" s="135"/>
      <c r="DI29" s="135"/>
      <c r="DJ29" s="135"/>
      <c r="DK29" s="135"/>
      <c r="DL29" s="135"/>
      <c r="DM29" s="135"/>
      <c r="DN29" s="135"/>
      <c r="DO29" s="135"/>
      <c r="DP29" s="135"/>
      <c r="DQ29" s="135"/>
      <c r="DR29" s="135"/>
      <c r="DS29" s="135"/>
      <c r="DT29" s="135"/>
      <c r="DU29" s="135"/>
      <c r="DV29" s="135"/>
      <c r="DW29" s="135"/>
      <c r="DX29" s="135"/>
      <c r="DY29" s="135"/>
      <c r="DZ29" s="135"/>
      <c r="EA29" s="135"/>
      <c r="EB29" s="135"/>
      <c r="EC29" s="135"/>
      <c r="ED29" s="135"/>
      <c r="EE29" s="135"/>
      <c r="EF29" s="135"/>
      <c r="EG29" s="135"/>
      <c r="EH29" s="135"/>
      <c r="EI29" s="135"/>
      <c r="EJ29" s="135"/>
      <c r="EK29" s="135"/>
      <c r="EL29" s="135"/>
      <c r="EM29" s="135"/>
      <c r="EN29" s="135"/>
      <c r="EO29" s="135"/>
      <c r="EP29" s="135"/>
      <c r="EQ29" s="135"/>
      <c r="ER29" s="135"/>
      <c r="ES29" s="135"/>
      <c r="ET29" s="135"/>
      <c r="EU29" s="135"/>
      <c r="EV29" s="135"/>
      <c r="EW29" s="135"/>
      <c r="EX29" s="135"/>
      <c r="EY29" s="135"/>
      <c r="EZ29" s="135"/>
      <c r="FA29" s="135"/>
      <c r="FB29" s="135"/>
      <c r="FC29" s="135"/>
      <c r="FD29" s="135"/>
      <c r="FE29" s="135"/>
      <c r="FF29" s="135"/>
      <c r="FG29" s="135"/>
      <c r="FH29" s="135"/>
      <c r="FI29" s="135"/>
      <c r="FJ29" s="135"/>
      <c r="FK29" s="135"/>
      <c r="FL29" s="135"/>
      <c r="FM29" s="135"/>
      <c r="FN29" s="135"/>
      <c r="FO29" s="135"/>
      <c r="FP29" s="135"/>
      <c r="FQ29" s="135"/>
      <c r="FR29" s="135"/>
      <c r="FS29" s="135"/>
      <c r="FT29" s="135"/>
      <c r="FU29" s="135"/>
      <c r="FV29" s="135"/>
      <c r="FW29" s="135"/>
      <c r="FX29" s="135"/>
      <c r="FY29" s="135"/>
      <c r="FZ29" s="135"/>
      <c r="GA29" s="135"/>
      <c r="GB29" s="135"/>
      <c r="GC29" s="135"/>
      <c r="GD29" s="135"/>
      <c r="GE29" s="135"/>
      <c r="GF29" s="135"/>
      <c r="GG29" s="135"/>
      <c r="GH29" s="135"/>
      <c r="GI29" s="135"/>
      <c r="GJ29" s="135"/>
      <c r="GK29" s="135"/>
      <c r="GL29" s="135"/>
      <c r="GM29" s="135"/>
      <c r="GN29" s="135"/>
      <c r="GO29" s="135"/>
      <c r="GP29" s="135"/>
      <c r="GQ29" s="135"/>
      <c r="GR29" s="135"/>
      <c r="GS29" s="135"/>
      <c r="GT29" s="135"/>
      <c r="GU29" s="135"/>
      <c r="GV29" s="135"/>
      <c r="GW29" s="135"/>
      <c r="GX29" s="135"/>
      <c r="GY29" s="135"/>
      <c r="GZ29" s="135"/>
      <c r="HA29" s="135"/>
      <c r="HB29" s="135"/>
      <c r="HC29" s="135"/>
      <c r="HD29" s="135"/>
      <c r="HE29" s="135"/>
      <c r="HF29" s="135"/>
      <c r="HG29" s="135"/>
      <c r="HH29" s="135"/>
      <c r="HI29" s="135"/>
      <c r="HJ29" s="135"/>
      <c r="HK29" s="135"/>
      <c r="HL29" s="135"/>
      <c r="HM29" s="135"/>
      <c r="HN29" s="135"/>
      <c r="HO29" s="135"/>
      <c r="HP29" s="135"/>
      <c r="HQ29" s="135"/>
      <c r="HR29" s="135"/>
      <c r="HS29" s="135"/>
      <c r="HT29" s="135"/>
      <c r="HU29" s="135"/>
      <c r="HV29" s="135"/>
      <c r="HW29" s="135"/>
      <c r="HX29" s="135"/>
      <c r="HY29" s="135"/>
      <c r="HZ29" s="135"/>
      <c r="IA29" s="135"/>
      <c r="IB29" s="135"/>
      <c r="IC29" s="135"/>
      <c r="ID29" s="135"/>
      <c r="IE29" s="135"/>
      <c r="IF29" s="135"/>
      <c r="IG29" s="135"/>
      <c r="IH29" s="135"/>
      <c r="II29" s="135"/>
      <c r="IJ29" s="135"/>
      <c r="IK29" s="135"/>
      <c r="IL29" s="135"/>
      <c r="IM29" s="135"/>
      <c r="IN29" s="135"/>
      <c r="IO29" s="135"/>
      <c r="IP29" s="135"/>
      <c r="IQ29" s="135"/>
      <c r="IR29" s="135"/>
      <c r="IS29" s="135"/>
      <c r="IT29" s="135"/>
      <c r="IU29" s="135"/>
      <c r="IV29" s="135"/>
      <c r="IW29" s="135"/>
      <c r="IX29" s="135"/>
      <c r="IY29" s="135"/>
      <c r="IZ29" s="135"/>
      <c r="JA29" s="135"/>
      <c r="JB29" s="135"/>
      <c r="JC29" s="135"/>
      <c r="JD29" s="135"/>
      <c r="JE29" s="135"/>
      <c r="JF29" s="135"/>
      <c r="JG29" s="135"/>
      <c r="JH29" s="135"/>
      <c r="JI29" s="135"/>
      <c r="JJ29" s="135"/>
      <c r="JK29" s="135"/>
      <c r="JL29" s="135"/>
      <c r="JM29" s="135"/>
      <c r="JN29" s="135"/>
      <c r="JO29" s="135"/>
      <c r="JP29" s="135"/>
      <c r="JQ29" s="135"/>
      <c r="JR29" s="135"/>
      <c r="JS29" s="135"/>
      <c r="JT29" s="135"/>
      <c r="JU29" s="135"/>
      <c r="JV29" s="135"/>
      <c r="JW29" s="135"/>
      <c r="JX29" s="135"/>
      <c r="JY29" s="135"/>
      <c r="JZ29" s="135"/>
      <c r="KA29" s="135"/>
      <c r="KB29" s="135"/>
      <c r="KC29" s="135"/>
      <c r="KD29" s="135"/>
      <c r="KE29" s="135"/>
      <c r="KF29" s="135"/>
      <c r="KG29" s="135"/>
      <c r="KH29" s="135"/>
      <c r="KI29" s="135"/>
      <c r="KJ29" s="135"/>
      <c r="KK29" s="135"/>
      <c r="KL29" s="135"/>
      <c r="KM29" s="135"/>
      <c r="KN29" s="135"/>
      <c r="KO29" s="135"/>
      <c r="KP29" s="135"/>
      <c r="KQ29" s="135"/>
      <c r="KR29" s="135"/>
      <c r="KS29" s="135"/>
      <c r="KT29" s="135"/>
      <c r="KU29" s="135"/>
      <c r="KV29" s="135"/>
      <c r="KW29" s="135"/>
      <c r="KX29" s="135"/>
      <c r="KY29" s="135"/>
      <c r="KZ29" s="135"/>
      <c r="LA29" s="135"/>
      <c r="LB29" s="135"/>
      <c r="LC29" s="135"/>
      <c r="LD29" s="135"/>
      <c r="LE29" s="135"/>
      <c r="LF29" s="135"/>
      <c r="LG29" s="135"/>
      <c r="LH29" s="135"/>
      <c r="LI29" s="135"/>
      <c r="LJ29" s="135"/>
      <c r="LK29" s="135"/>
      <c r="LL29" s="135"/>
      <c r="LM29" s="135"/>
      <c r="LN29" s="135"/>
      <c r="LO29" s="135"/>
      <c r="LP29" s="135"/>
      <c r="LQ29" s="135"/>
      <c r="LR29" s="135"/>
      <c r="LS29" s="135"/>
      <c r="LT29" s="135"/>
      <c r="LU29" s="135"/>
      <c r="LV29" s="135"/>
      <c r="LW29" s="135"/>
      <c r="LX29" s="135"/>
      <c r="LY29" s="135"/>
      <c r="LZ29" s="135"/>
      <c r="MA29" s="135"/>
      <c r="MB29" s="135"/>
      <c r="MC29" s="135"/>
      <c r="MD29" s="135"/>
      <c r="ME29" s="135"/>
      <c r="MF29" s="135"/>
      <c r="MG29" s="135"/>
      <c r="MH29" s="135"/>
      <c r="MI29" s="135"/>
      <c r="MJ29" s="135"/>
      <c r="MK29" s="135"/>
      <c r="ML29" s="135"/>
      <c r="MM29" s="135"/>
      <c r="MN29" s="135"/>
      <c r="MO29" s="135"/>
      <c r="MP29" s="135"/>
      <c r="MQ29" s="135"/>
      <c r="MR29" s="135"/>
      <c r="MS29" s="135"/>
      <c r="MT29" s="135"/>
      <c r="MU29" s="135"/>
      <c r="MV29" s="135"/>
      <c r="MW29" s="135"/>
      <c r="MX29" s="135"/>
      <c r="MY29" s="135"/>
      <c r="MZ29" s="135"/>
      <c r="NA29" s="135"/>
      <c r="NB29" s="135"/>
      <c r="NC29" s="135"/>
      <c r="ND29" s="135"/>
      <c r="NE29" s="135"/>
      <c r="NF29" s="135"/>
      <c r="NG29" s="135"/>
      <c r="NH29" s="135"/>
      <c r="NI29" s="135"/>
      <c r="NJ29" s="135"/>
      <c r="NK29" s="135"/>
      <c r="NL29" s="135"/>
      <c r="NM29" s="135"/>
      <c r="NN29" s="135"/>
      <c r="NO29" s="135"/>
      <c r="NP29" s="135"/>
      <c r="NQ29" s="135"/>
      <c r="NR29" s="135"/>
      <c r="NS29" s="135"/>
      <c r="NT29" s="135"/>
      <c r="NU29" s="135"/>
      <c r="NV29" s="135"/>
      <c r="NW29" s="135"/>
      <c r="NX29" s="135"/>
      <c r="NY29" s="135"/>
      <c r="NZ29" s="135"/>
      <c r="OA29" s="135"/>
      <c r="OB29" s="135"/>
      <c r="OC29" s="135"/>
      <c r="OD29" s="135"/>
      <c r="OE29" s="135"/>
      <c r="OF29" s="135"/>
      <c r="OG29" s="135"/>
      <c r="OH29" s="135"/>
      <c r="OI29" s="135"/>
      <c r="OJ29" s="135"/>
      <c r="OK29" s="135"/>
      <c r="OL29" s="135"/>
      <c r="OM29" s="135"/>
      <c r="ON29" s="135"/>
      <c r="OO29" s="135"/>
      <c r="OP29" s="135"/>
      <c r="OQ29" s="135"/>
      <c r="OR29" s="135"/>
      <c r="OS29" s="135"/>
      <c r="OT29" s="135"/>
      <c r="OU29" s="135"/>
      <c r="OV29" s="135"/>
      <c r="OW29" s="135"/>
      <c r="OX29" s="135"/>
      <c r="OY29" s="135"/>
      <c r="OZ29" s="135"/>
      <c r="PA29" s="135"/>
      <c r="PB29" s="135"/>
      <c r="PC29" s="135"/>
      <c r="PD29" s="135"/>
      <c r="PE29" s="135"/>
      <c r="PF29" s="135"/>
      <c r="PG29" s="135"/>
      <c r="PH29" s="135"/>
      <c r="PI29" s="135"/>
      <c r="PJ29" s="135"/>
      <c r="PK29" s="135"/>
      <c r="PL29" s="135"/>
      <c r="PM29" s="135"/>
    </row>
    <row r="30" spans="1:429" s="167" customFormat="1" ht="14.25" customHeight="1" x14ac:dyDescent="0.3">
      <c r="A30" s="185"/>
      <c r="B30" s="33"/>
      <c r="J30" s="131"/>
      <c r="L30" s="66"/>
      <c r="T30" s="212"/>
      <c r="U30" s="26"/>
      <c r="V30" s="129"/>
      <c r="W30" s="182"/>
      <c r="AF30" s="27"/>
      <c r="AG30" s="27"/>
      <c r="AH30" s="27"/>
      <c r="AI30" s="27"/>
      <c r="AJ30" s="28"/>
      <c r="AK30" s="29"/>
      <c r="AL30" s="29"/>
      <c r="AM30" s="28"/>
      <c r="AN30" s="28"/>
      <c r="AO30" s="30"/>
      <c r="AP30" s="30"/>
      <c r="AQ30" s="28"/>
      <c r="AR30" s="28"/>
      <c r="AS30" s="31"/>
      <c r="AT30" s="28"/>
      <c r="AU30" s="28"/>
      <c r="AV30" s="31"/>
      <c r="AW30" s="8"/>
      <c r="AX30" s="2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32"/>
      <c r="BJ30" s="32"/>
      <c r="BK30" s="8"/>
      <c r="BL30" s="8"/>
      <c r="BM30" s="8"/>
      <c r="BN30" s="8"/>
      <c r="BO30" s="8"/>
      <c r="BP30" s="8"/>
      <c r="BR30" s="135"/>
      <c r="BS30" s="135"/>
      <c r="BT30" s="135"/>
      <c r="BU30" s="135"/>
      <c r="BV30" s="135"/>
      <c r="BW30" s="135"/>
      <c r="BX30" s="135"/>
      <c r="BY30" s="135"/>
      <c r="BZ30" s="135"/>
      <c r="CA30" s="135"/>
      <c r="CB30" s="135"/>
      <c r="CC30" s="135"/>
      <c r="CD30" s="135"/>
      <c r="CE30" s="135"/>
      <c r="CF30" s="135"/>
      <c r="CG30" s="135"/>
      <c r="CH30" s="135"/>
      <c r="CI30" s="135"/>
      <c r="CJ30" s="135"/>
      <c r="CK30" s="135"/>
      <c r="CL30" s="135"/>
      <c r="CM30" s="135"/>
      <c r="CN30" s="135"/>
      <c r="CO30" s="135"/>
      <c r="CP30" s="135"/>
      <c r="CQ30" s="135"/>
      <c r="CR30" s="135"/>
      <c r="CS30" s="135"/>
      <c r="CT30" s="135"/>
      <c r="CU30" s="135"/>
      <c r="CV30" s="135"/>
      <c r="CW30" s="135"/>
      <c r="CX30" s="135"/>
      <c r="CY30" s="135"/>
      <c r="CZ30" s="135"/>
      <c r="DA30" s="135"/>
      <c r="DB30" s="135"/>
      <c r="DC30" s="135"/>
      <c r="DD30" s="135"/>
      <c r="DE30" s="135"/>
      <c r="DF30" s="135"/>
      <c r="DG30" s="135"/>
      <c r="DH30" s="135"/>
      <c r="DI30" s="135"/>
      <c r="DJ30" s="135"/>
      <c r="DK30" s="135"/>
      <c r="DL30" s="135"/>
      <c r="DM30" s="135"/>
      <c r="DN30" s="135"/>
      <c r="DO30" s="135"/>
      <c r="DP30" s="135"/>
      <c r="DQ30" s="135"/>
      <c r="DR30" s="135"/>
      <c r="DS30" s="135"/>
      <c r="DT30" s="135"/>
      <c r="DU30" s="135"/>
      <c r="DV30" s="135"/>
      <c r="DW30" s="135"/>
      <c r="DX30" s="135"/>
      <c r="DY30" s="135"/>
      <c r="DZ30" s="135"/>
      <c r="EA30" s="135"/>
      <c r="EB30" s="135"/>
      <c r="EC30" s="135"/>
      <c r="ED30" s="135"/>
      <c r="EE30" s="135"/>
      <c r="EF30" s="135"/>
      <c r="EG30" s="135"/>
      <c r="EH30" s="135"/>
      <c r="EI30" s="135"/>
      <c r="EJ30" s="135"/>
      <c r="EK30" s="135"/>
      <c r="EL30" s="135"/>
      <c r="EM30" s="135"/>
      <c r="EN30" s="135"/>
      <c r="EO30" s="135"/>
      <c r="EP30" s="135"/>
      <c r="EQ30" s="135"/>
      <c r="ER30" s="135"/>
      <c r="ES30" s="135"/>
      <c r="ET30" s="135"/>
      <c r="EU30" s="135"/>
      <c r="EV30" s="135"/>
      <c r="EW30" s="135"/>
      <c r="EX30" s="135"/>
      <c r="EY30" s="135"/>
      <c r="EZ30" s="135"/>
      <c r="FA30" s="135"/>
      <c r="FB30" s="135"/>
      <c r="FC30" s="135"/>
      <c r="FD30" s="135"/>
      <c r="FE30" s="135"/>
      <c r="FF30" s="135"/>
      <c r="FG30" s="135"/>
      <c r="FH30" s="135"/>
      <c r="FI30" s="135"/>
      <c r="FJ30" s="135"/>
      <c r="FK30" s="135"/>
      <c r="FL30" s="135"/>
      <c r="FM30" s="135"/>
      <c r="FN30" s="135"/>
      <c r="FO30" s="135"/>
      <c r="FP30" s="135"/>
      <c r="FQ30" s="135"/>
      <c r="FR30" s="135"/>
      <c r="FS30" s="135"/>
      <c r="FT30" s="135"/>
      <c r="FU30" s="135"/>
      <c r="FV30" s="135"/>
      <c r="FW30" s="135"/>
      <c r="FX30" s="135"/>
      <c r="FY30" s="135"/>
      <c r="FZ30" s="135"/>
      <c r="GA30" s="135"/>
      <c r="GB30" s="135"/>
      <c r="GC30" s="135"/>
      <c r="GD30" s="135"/>
      <c r="GE30" s="135"/>
      <c r="GF30" s="135"/>
      <c r="GG30" s="135"/>
      <c r="GH30" s="135"/>
      <c r="GI30" s="135"/>
      <c r="GJ30" s="135"/>
      <c r="GK30" s="135"/>
      <c r="GL30" s="135"/>
      <c r="GM30" s="135"/>
      <c r="GN30" s="135"/>
      <c r="GO30" s="135"/>
      <c r="GP30" s="135"/>
      <c r="GQ30" s="135"/>
      <c r="GR30" s="135"/>
      <c r="GS30" s="135"/>
      <c r="GT30" s="135"/>
      <c r="GU30" s="135"/>
      <c r="GV30" s="135"/>
      <c r="GW30" s="135"/>
      <c r="GX30" s="135"/>
      <c r="GY30" s="135"/>
      <c r="GZ30" s="135"/>
      <c r="HA30" s="135"/>
      <c r="HB30" s="135"/>
      <c r="HC30" s="135"/>
      <c r="HD30" s="135"/>
      <c r="HE30" s="135"/>
      <c r="HF30" s="135"/>
      <c r="HG30" s="135"/>
      <c r="HH30" s="135"/>
      <c r="HI30" s="135"/>
      <c r="HJ30" s="135"/>
      <c r="HK30" s="135"/>
      <c r="HL30" s="135"/>
      <c r="HM30" s="135"/>
      <c r="HN30" s="135"/>
      <c r="HO30" s="135"/>
      <c r="HP30" s="135"/>
      <c r="HQ30" s="135"/>
      <c r="HR30" s="135"/>
      <c r="HS30" s="135"/>
      <c r="HT30" s="135"/>
      <c r="HU30" s="135"/>
      <c r="HV30" s="135"/>
      <c r="HW30" s="135"/>
      <c r="HX30" s="135"/>
      <c r="HY30" s="135"/>
      <c r="HZ30" s="135"/>
      <c r="IA30" s="135"/>
      <c r="IB30" s="135"/>
      <c r="IC30" s="135"/>
      <c r="ID30" s="135"/>
      <c r="IE30" s="135"/>
      <c r="IF30" s="135"/>
      <c r="IG30" s="135"/>
      <c r="IH30" s="135"/>
      <c r="II30" s="135"/>
      <c r="IJ30" s="135"/>
      <c r="IK30" s="135"/>
      <c r="IL30" s="135"/>
      <c r="IM30" s="135"/>
      <c r="IN30" s="135"/>
      <c r="IO30" s="135"/>
      <c r="IP30" s="135"/>
      <c r="IQ30" s="135"/>
      <c r="IR30" s="135"/>
      <c r="IS30" s="135"/>
      <c r="IT30" s="135"/>
      <c r="IU30" s="135"/>
      <c r="IV30" s="135"/>
      <c r="IW30" s="135"/>
      <c r="IX30" s="135"/>
      <c r="IY30" s="135"/>
      <c r="IZ30" s="135"/>
      <c r="JA30" s="135"/>
      <c r="JB30" s="135"/>
      <c r="JC30" s="135"/>
      <c r="JD30" s="135"/>
      <c r="JE30" s="135"/>
      <c r="JF30" s="135"/>
      <c r="JG30" s="135"/>
      <c r="JH30" s="135"/>
      <c r="JI30" s="135"/>
      <c r="JJ30" s="135"/>
      <c r="JK30" s="135"/>
      <c r="JL30" s="135"/>
      <c r="JM30" s="135"/>
      <c r="JN30" s="135"/>
      <c r="JO30" s="135"/>
      <c r="JP30" s="135"/>
      <c r="JQ30" s="135"/>
      <c r="JR30" s="135"/>
      <c r="JS30" s="135"/>
      <c r="JT30" s="135"/>
      <c r="JU30" s="135"/>
      <c r="JV30" s="135"/>
      <c r="JW30" s="135"/>
      <c r="JX30" s="135"/>
      <c r="JY30" s="135"/>
      <c r="JZ30" s="135"/>
      <c r="KA30" s="135"/>
      <c r="KB30" s="135"/>
      <c r="KC30" s="135"/>
      <c r="KD30" s="135"/>
      <c r="KE30" s="135"/>
      <c r="KF30" s="135"/>
      <c r="KG30" s="135"/>
      <c r="KH30" s="135"/>
      <c r="KI30" s="135"/>
      <c r="KJ30" s="135"/>
      <c r="KK30" s="135"/>
      <c r="KL30" s="135"/>
      <c r="KM30" s="135"/>
      <c r="KN30" s="135"/>
      <c r="KO30" s="135"/>
      <c r="KP30" s="135"/>
      <c r="KQ30" s="135"/>
      <c r="KR30" s="135"/>
      <c r="KS30" s="135"/>
      <c r="KT30" s="135"/>
      <c r="KU30" s="135"/>
      <c r="KV30" s="135"/>
      <c r="KW30" s="135"/>
      <c r="KX30" s="135"/>
      <c r="KY30" s="135"/>
      <c r="KZ30" s="135"/>
      <c r="LA30" s="135"/>
      <c r="LB30" s="135"/>
      <c r="LC30" s="135"/>
      <c r="LD30" s="135"/>
      <c r="LE30" s="135"/>
      <c r="LF30" s="135"/>
      <c r="LG30" s="135"/>
      <c r="LH30" s="135"/>
      <c r="LI30" s="135"/>
      <c r="LJ30" s="135"/>
      <c r="LK30" s="135"/>
      <c r="LL30" s="135"/>
      <c r="LM30" s="135"/>
      <c r="LN30" s="135"/>
      <c r="LO30" s="135"/>
      <c r="LP30" s="135"/>
      <c r="LQ30" s="135"/>
      <c r="LR30" s="135"/>
      <c r="LS30" s="135"/>
      <c r="LT30" s="135"/>
      <c r="LU30" s="135"/>
      <c r="LV30" s="135"/>
      <c r="LW30" s="135"/>
      <c r="LX30" s="135"/>
      <c r="LY30" s="135"/>
      <c r="LZ30" s="135"/>
      <c r="MA30" s="135"/>
      <c r="MB30" s="135"/>
      <c r="MC30" s="135"/>
      <c r="MD30" s="135"/>
      <c r="ME30" s="135"/>
      <c r="MF30" s="135"/>
      <c r="MG30" s="135"/>
      <c r="MH30" s="135"/>
      <c r="MI30" s="135"/>
      <c r="MJ30" s="135"/>
      <c r="MK30" s="135"/>
      <c r="ML30" s="135"/>
      <c r="MM30" s="135"/>
      <c r="MN30" s="135"/>
      <c r="MO30" s="135"/>
      <c r="MP30" s="135"/>
      <c r="MQ30" s="135"/>
      <c r="MR30" s="135"/>
      <c r="MS30" s="135"/>
      <c r="MT30" s="135"/>
      <c r="MU30" s="135"/>
      <c r="MV30" s="135"/>
      <c r="MW30" s="135"/>
      <c r="MX30" s="135"/>
      <c r="MY30" s="135"/>
      <c r="MZ30" s="135"/>
      <c r="NA30" s="135"/>
      <c r="NB30" s="135"/>
      <c r="NC30" s="135"/>
      <c r="ND30" s="135"/>
      <c r="NE30" s="135"/>
      <c r="NF30" s="135"/>
      <c r="NG30" s="135"/>
      <c r="NH30" s="135"/>
      <c r="NI30" s="135"/>
      <c r="NJ30" s="135"/>
      <c r="NK30" s="135"/>
      <c r="NL30" s="135"/>
      <c r="NM30" s="135"/>
      <c r="NN30" s="135"/>
      <c r="NO30" s="135"/>
      <c r="NP30" s="135"/>
      <c r="NQ30" s="135"/>
      <c r="NR30" s="135"/>
      <c r="NS30" s="135"/>
      <c r="NT30" s="135"/>
      <c r="NU30" s="135"/>
      <c r="NV30" s="135"/>
      <c r="NW30" s="135"/>
      <c r="NX30" s="135"/>
      <c r="NY30" s="135"/>
      <c r="NZ30" s="135"/>
      <c r="OA30" s="135"/>
      <c r="OB30" s="135"/>
      <c r="OC30" s="135"/>
      <c r="OD30" s="135"/>
      <c r="OE30" s="135"/>
      <c r="OF30" s="135"/>
      <c r="OG30" s="135"/>
      <c r="OH30" s="135"/>
      <c r="OI30" s="135"/>
      <c r="OJ30" s="135"/>
      <c r="OK30" s="135"/>
      <c r="OL30" s="135"/>
      <c r="OM30" s="135"/>
      <c r="ON30" s="135"/>
      <c r="OO30" s="135"/>
      <c r="OP30" s="135"/>
      <c r="OQ30" s="135"/>
      <c r="OR30" s="135"/>
      <c r="OS30" s="135"/>
      <c r="OT30" s="135"/>
      <c r="OU30" s="135"/>
      <c r="OV30" s="135"/>
      <c r="OW30" s="135"/>
      <c r="OX30" s="135"/>
      <c r="OY30" s="135"/>
      <c r="OZ30" s="135"/>
      <c r="PA30" s="135"/>
      <c r="PB30" s="135"/>
      <c r="PC30" s="135"/>
      <c r="PD30" s="135"/>
      <c r="PE30" s="135"/>
      <c r="PF30" s="135"/>
      <c r="PG30" s="135"/>
      <c r="PH30" s="135"/>
      <c r="PI30" s="135"/>
      <c r="PJ30" s="135"/>
      <c r="PK30" s="135"/>
      <c r="PL30" s="135"/>
      <c r="PM30" s="135"/>
    </row>
    <row r="31" spans="1:429" s="167" customFormat="1" ht="14.25" customHeight="1" x14ac:dyDescent="0.3">
      <c r="A31" s="185"/>
      <c r="B31" s="33"/>
      <c r="J31" s="131"/>
      <c r="L31" s="66"/>
      <c r="T31" s="212"/>
      <c r="U31" s="26"/>
      <c r="V31" s="129"/>
      <c r="W31" s="182"/>
      <c r="AF31" s="27"/>
      <c r="AG31" s="27"/>
      <c r="AH31" s="27"/>
      <c r="AI31" s="27"/>
      <c r="AJ31" s="28"/>
      <c r="AK31" s="29"/>
      <c r="AL31" s="29"/>
      <c r="AM31" s="28"/>
      <c r="AN31" s="28"/>
      <c r="AO31" s="30"/>
      <c r="AP31" s="30"/>
      <c r="AQ31" s="28"/>
      <c r="AR31" s="28"/>
      <c r="AS31" s="31"/>
      <c r="AT31" s="28"/>
      <c r="AU31" s="28"/>
      <c r="AV31" s="31"/>
      <c r="AW31" s="8"/>
      <c r="AX31" s="2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32"/>
      <c r="BJ31" s="32"/>
      <c r="BK31" s="8"/>
      <c r="BL31" s="8"/>
      <c r="BM31" s="8"/>
      <c r="BN31" s="8"/>
      <c r="BO31" s="8"/>
      <c r="BP31" s="8"/>
      <c r="BR31" s="135"/>
      <c r="BS31" s="135"/>
      <c r="BT31" s="135"/>
      <c r="BU31" s="135"/>
      <c r="BV31" s="135"/>
      <c r="BW31" s="135"/>
      <c r="BX31" s="135"/>
      <c r="BY31" s="135"/>
      <c r="BZ31" s="135"/>
      <c r="CA31" s="135"/>
      <c r="CB31" s="135"/>
      <c r="CC31" s="135"/>
      <c r="CD31" s="135"/>
      <c r="CE31" s="135"/>
      <c r="CF31" s="135"/>
      <c r="CG31" s="135"/>
      <c r="CH31" s="135"/>
      <c r="CI31" s="135"/>
      <c r="CJ31" s="135"/>
      <c r="CK31" s="135"/>
      <c r="CL31" s="135"/>
      <c r="CM31" s="135"/>
      <c r="CN31" s="135"/>
      <c r="CO31" s="135"/>
      <c r="CP31" s="135"/>
      <c r="CQ31" s="135"/>
      <c r="CR31" s="135"/>
      <c r="CS31" s="135"/>
      <c r="CT31" s="135"/>
      <c r="CU31" s="135"/>
      <c r="CV31" s="135"/>
      <c r="CW31" s="135"/>
      <c r="CX31" s="135"/>
      <c r="CY31" s="135"/>
      <c r="CZ31" s="135"/>
      <c r="DA31" s="135"/>
      <c r="DB31" s="135"/>
      <c r="DC31" s="135"/>
      <c r="DD31" s="135"/>
      <c r="DE31" s="135"/>
      <c r="DF31" s="135"/>
      <c r="DG31" s="135"/>
      <c r="DH31" s="135"/>
      <c r="DI31" s="135"/>
      <c r="DJ31" s="135"/>
      <c r="DK31" s="135"/>
      <c r="DL31" s="135"/>
      <c r="DM31" s="135"/>
      <c r="DN31" s="135"/>
      <c r="DO31" s="135"/>
      <c r="DP31" s="135"/>
      <c r="DQ31" s="135"/>
      <c r="DR31" s="135"/>
      <c r="DS31" s="135"/>
      <c r="DT31" s="135"/>
      <c r="DU31" s="135"/>
      <c r="DV31" s="135"/>
      <c r="DW31" s="135"/>
      <c r="DX31" s="135"/>
      <c r="DY31" s="135"/>
      <c r="DZ31" s="135"/>
      <c r="EA31" s="135"/>
      <c r="EB31" s="135"/>
      <c r="EC31" s="135"/>
      <c r="ED31" s="135"/>
      <c r="EE31" s="135"/>
      <c r="EF31" s="135"/>
      <c r="EG31" s="135"/>
      <c r="EH31" s="135"/>
      <c r="EI31" s="135"/>
      <c r="EJ31" s="135"/>
      <c r="EK31" s="135"/>
      <c r="EL31" s="135"/>
      <c r="EM31" s="135"/>
      <c r="EN31" s="135"/>
      <c r="EO31" s="135"/>
      <c r="EP31" s="135"/>
      <c r="EQ31" s="135"/>
      <c r="ER31" s="135"/>
      <c r="ES31" s="135"/>
      <c r="ET31" s="135"/>
      <c r="EU31" s="135"/>
      <c r="EV31" s="135"/>
      <c r="EW31" s="135"/>
      <c r="EX31" s="135"/>
      <c r="EY31" s="135"/>
      <c r="EZ31" s="135"/>
      <c r="FA31" s="135"/>
      <c r="FB31" s="135"/>
      <c r="FC31" s="135"/>
      <c r="FD31" s="135"/>
      <c r="FE31" s="135"/>
      <c r="FF31" s="135"/>
      <c r="FG31" s="135"/>
      <c r="FH31" s="135"/>
      <c r="FI31" s="135"/>
      <c r="FJ31" s="135"/>
      <c r="FK31" s="135"/>
      <c r="FL31" s="135"/>
      <c r="FM31" s="135"/>
      <c r="FN31" s="135"/>
      <c r="FO31" s="135"/>
      <c r="FP31" s="135"/>
      <c r="FQ31" s="135"/>
      <c r="FR31" s="135"/>
      <c r="FS31" s="135"/>
      <c r="FT31" s="135"/>
      <c r="FU31" s="135"/>
      <c r="FV31" s="135"/>
      <c r="FW31" s="135"/>
      <c r="FX31" s="135"/>
      <c r="FY31" s="135"/>
      <c r="FZ31" s="135"/>
      <c r="GA31" s="135"/>
      <c r="GB31" s="135"/>
      <c r="GC31" s="135"/>
      <c r="GD31" s="135"/>
      <c r="GE31" s="135"/>
      <c r="GF31" s="135"/>
      <c r="GG31" s="135"/>
      <c r="GH31" s="135"/>
      <c r="GI31" s="135"/>
      <c r="GJ31" s="135"/>
      <c r="GK31" s="135"/>
      <c r="GL31" s="135"/>
      <c r="GM31" s="135"/>
      <c r="GN31" s="135"/>
      <c r="GO31" s="135"/>
      <c r="GP31" s="135"/>
      <c r="GQ31" s="135"/>
      <c r="GR31" s="135"/>
      <c r="GS31" s="135"/>
      <c r="GT31" s="135"/>
      <c r="GU31" s="135"/>
      <c r="GV31" s="135"/>
      <c r="GW31" s="135"/>
      <c r="GX31" s="135"/>
      <c r="GY31" s="135"/>
      <c r="GZ31" s="135"/>
      <c r="HA31" s="135"/>
      <c r="HB31" s="135"/>
      <c r="HC31" s="135"/>
      <c r="HD31" s="135"/>
      <c r="HE31" s="135"/>
      <c r="HF31" s="135"/>
      <c r="HG31" s="135"/>
      <c r="HH31" s="135"/>
      <c r="HI31" s="135"/>
      <c r="HJ31" s="135"/>
      <c r="HK31" s="135"/>
      <c r="HL31" s="135"/>
      <c r="HM31" s="135"/>
      <c r="HN31" s="135"/>
      <c r="HO31" s="135"/>
      <c r="HP31" s="135"/>
      <c r="HQ31" s="135"/>
      <c r="HR31" s="135"/>
      <c r="HS31" s="135"/>
      <c r="HT31" s="135"/>
      <c r="HU31" s="135"/>
      <c r="HV31" s="135"/>
      <c r="HW31" s="135"/>
      <c r="HX31" s="135"/>
      <c r="HY31" s="135"/>
      <c r="HZ31" s="135"/>
      <c r="IA31" s="135"/>
      <c r="IB31" s="135"/>
      <c r="IC31" s="135"/>
      <c r="ID31" s="135"/>
      <c r="IE31" s="135"/>
      <c r="IF31" s="135"/>
      <c r="IG31" s="135"/>
      <c r="IH31" s="135"/>
      <c r="II31" s="135"/>
      <c r="IJ31" s="135"/>
      <c r="IK31" s="135"/>
      <c r="IL31" s="135"/>
      <c r="IM31" s="135"/>
      <c r="IN31" s="135"/>
      <c r="IO31" s="135"/>
      <c r="IP31" s="135"/>
      <c r="IQ31" s="135"/>
      <c r="IR31" s="135"/>
      <c r="IS31" s="135"/>
      <c r="IT31" s="135"/>
      <c r="IU31" s="135"/>
      <c r="IV31" s="135"/>
      <c r="IW31" s="135"/>
      <c r="IX31" s="135"/>
      <c r="IY31" s="135"/>
      <c r="IZ31" s="135"/>
      <c r="JA31" s="135"/>
      <c r="JB31" s="135"/>
      <c r="JC31" s="135"/>
      <c r="JD31" s="135"/>
      <c r="JE31" s="135"/>
      <c r="JF31" s="135"/>
      <c r="JG31" s="135"/>
      <c r="JH31" s="135"/>
      <c r="JI31" s="135"/>
      <c r="JJ31" s="135"/>
      <c r="JK31" s="135"/>
      <c r="JL31" s="135"/>
      <c r="JM31" s="135"/>
      <c r="JN31" s="135"/>
      <c r="JO31" s="135"/>
      <c r="JP31" s="135"/>
      <c r="JQ31" s="135"/>
      <c r="JR31" s="135"/>
      <c r="JS31" s="135"/>
      <c r="JT31" s="135"/>
      <c r="JU31" s="135"/>
      <c r="JV31" s="135"/>
      <c r="JW31" s="135"/>
      <c r="JX31" s="135"/>
      <c r="JY31" s="135"/>
      <c r="JZ31" s="135"/>
      <c r="KA31" s="135"/>
      <c r="KB31" s="135"/>
      <c r="KC31" s="135"/>
      <c r="KD31" s="135"/>
      <c r="KE31" s="135"/>
      <c r="KF31" s="135"/>
      <c r="KG31" s="135"/>
      <c r="KH31" s="135"/>
      <c r="KI31" s="135"/>
      <c r="KJ31" s="135"/>
      <c r="KK31" s="135"/>
      <c r="KL31" s="135"/>
      <c r="KM31" s="135"/>
      <c r="KN31" s="135"/>
      <c r="KO31" s="135"/>
      <c r="KP31" s="135"/>
      <c r="KQ31" s="135"/>
      <c r="KR31" s="135"/>
      <c r="KS31" s="135"/>
      <c r="KT31" s="135"/>
      <c r="KU31" s="135"/>
      <c r="KV31" s="135"/>
      <c r="KW31" s="135"/>
      <c r="KX31" s="135"/>
      <c r="KY31" s="135"/>
      <c r="KZ31" s="135"/>
      <c r="LA31" s="135"/>
      <c r="LB31" s="135"/>
      <c r="LC31" s="135"/>
      <c r="LD31" s="135"/>
      <c r="LE31" s="135"/>
      <c r="LF31" s="135"/>
      <c r="LG31" s="135"/>
      <c r="LH31" s="135"/>
      <c r="LI31" s="135"/>
      <c r="LJ31" s="135"/>
      <c r="LK31" s="135"/>
      <c r="LL31" s="135"/>
      <c r="LM31" s="135"/>
      <c r="LN31" s="135"/>
      <c r="LO31" s="135"/>
      <c r="LP31" s="135"/>
      <c r="LQ31" s="135"/>
      <c r="LR31" s="135"/>
      <c r="LS31" s="135"/>
      <c r="LT31" s="135"/>
      <c r="LU31" s="135"/>
      <c r="LV31" s="135"/>
      <c r="LW31" s="135"/>
      <c r="LX31" s="135"/>
      <c r="LY31" s="135"/>
      <c r="LZ31" s="135"/>
      <c r="MA31" s="135"/>
      <c r="MB31" s="135"/>
      <c r="MC31" s="135"/>
      <c r="MD31" s="135"/>
      <c r="ME31" s="135"/>
      <c r="MF31" s="135"/>
      <c r="MG31" s="135"/>
      <c r="MH31" s="135"/>
      <c r="MI31" s="135"/>
      <c r="MJ31" s="135"/>
      <c r="MK31" s="135"/>
      <c r="ML31" s="135"/>
      <c r="MM31" s="135"/>
      <c r="MN31" s="135"/>
      <c r="MO31" s="135"/>
      <c r="MP31" s="135"/>
      <c r="MQ31" s="135"/>
      <c r="MR31" s="135"/>
      <c r="MS31" s="135"/>
      <c r="MT31" s="135"/>
      <c r="MU31" s="135"/>
      <c r="MV31" s="135"/>
      <c r="MW31" s="135"/>
      <c r="MX31" s="135"/>
      <c r="MY31" s="135"/>
      <c r="MZ31" s="135"/>
      <c r="NA31" s="135"/>
      <c r="NB31" s="135"/>
      <c r="NC31" s="135"/>
      <c r="ND31" s="135"/>
      <c r="NE31" s="135"/>
      <c r="NF31" s="135"/>
      <c r="NG31" s="135"/>
      <c r="NH31" s="135"/>
      <c r="NI31" s="135"/>
      <c r="NJ31" s="135"/>
      <c r="NK31" s="135"/>
      <c r="NL31" s="135"/>
      <c r="NM31" s="135"/>
      <c r="NN31" s="135"/>
      <c r="NO31" s="135"/>
      <c r="NP31" s="135"/>
      <c r="NQ31" s="135"/>
      <c r="NR31" s="135"/>
      <c r="NS31" s="135"/>
      <c r="NT31" s="135"/>
      <c r="NU31" s="135"/>
      <c r="NV31" s="135"/>
      <c r="NW31" s="135"/>
      <c r="NX31" s="135"/>
      <c r="NY31" s="135"/>
      <c r="NZ31" s="135"/>
      <c r="OA31" s="135"/>
      <c r="OB31" s="135"/>
      <c r="OC31" s="135"/>
      <c r="OD31" s="135"/>
      <c r="OE31" s="135"/>
      <c r="OF31" s="135"/>
      <c r="OG31" s="135"/>
      <c r="OH31" s="135"/>
      <c r="OI31" s="135"/>
      <c r="OJ31" s="135"/>
      <c r="OK31" s="135"/>
      <c r="OL31" s="135"/>
      <c r="OM31" s="135"/>
      <c r="ON31" s="135"/>
      <c r="OO31" s="135"/>
      <c r="OP31" s="135"/>
      <c r="OQ31" s="135"/>
      <c r="OR31" s="135"/>
      <c r="OS31" s="135"/>
      <c r="OT31" s="135"/>
      <c r="OU31" s="135"/>
      <c r="OV31" s="135"/>
      <c r="OW31" s="135"/>
      <c r="OX31" s="135"/>
      <c r="OY31" s="135"/>
      <c r="OZ31" s="135"/>
      <c r="PA31" s="135"/>
      <c r="PB31" s="135"/>
      <c r="PC31" s="135"/>
      <c r="PD31" s="135"/>
      <c r="PE31" s="135"/>
      <c r="PF31" s="135"/>
      <c r="PG31" s="135"/>
      <c r="PH31" s="135"/>
      <c r="PI31" s="135"/>
      <c r="PJ31" s="135"/>
      <c r="PK31" s="135"/>
      <c r="PL31" s="135"/>
      <c r="PM31" s="135"/>
    </row>
    <row r="32" spans="1:429" s="167" customFormat="1" ht="14.25" customHeight="1" x14ac:dyDescent="0.3">
      <c r="A32" s="185"/>
      <c r="B32" s="33"/>
      <c r="J32" s="131"/>
      <c r="L32" s="66"/>
      <c r="T32" s="212"/>
      <c r="U32" s="26"/>
      <c r="V32" s="129"/>
      <c r="W32" s="182"/>
      <c r="AF32" s="27"/>
      <c r="AG32" s="27"/>
      <c r="AH32" s="27"/>
      <c r="AI32" s="27"/>
      <c r="AJ32" s="28"/>
      <c r="AK32" s="29"/>
      <c r="AL32" s="29"/>
      <c r="AM32" s="28"/>
      <c r="AN32" s="28"/>
      <c r="AO32" s="30"/>
      <c r="AP32" s="30"/>
      <c r="AQ32" s="28"/>
      <c r="AR32" s="28"/>
      <c r="AS32" s="31"/>
      <c r="AT32" s="28"/>
      <c r="AU32" s="28"/>
      <c r="AV32" s="31"/>
      <c r="AW32" s="8"/>
      <c r="AX32" s="2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32"/>
      <c r="BJ32" s="32"/>
      <c r="BK32" s="8"/>
      <c r="BL32" s="8"/>
      <c r="BM32" s="8"/>
      <c r="BN32" s="8"/>
      <c r="BO32" s="8"/>
      <c r="BP32" s="8"/>
      <c r="BR32" s="135"/>
      <c r="BS32" s="135"/>
      <c r="BT32" s="135"/>
      <c r="BU32" s="135"/>
      <c r="BV32" s="135"/>
      <c r="BW32" s="135"/>
      <c r="BX32" s="135"/>
      <c r="BY32" s="135"/>
      <c r="BZ32" s="135"/>
      <c r="CA32" s="135"/>
      <c r="CB32" s="135"/>
      <c r="CC32" s="135"/>
      <c r="CD32" s="135"/>
      <c r="CE32" s="135"/>
      <c r="CF32" s="135"/>
      <c r="CG32" s="135"/>
      <c r="CH32" s="135"/>
      <c r="CI32" s="135"/>
      <c r="CJ32" s="135"/>
      <c r="CK32" s="135"/>
      <c r="CL32" s="135"/>
      <c r="CM32" s="135"/>
      <c r="CN32" s="135"/>
      <c r="CO32" s="135"/>
      <c r="CP32" s="135"/>
      <c r="CQ32" s="135"/>
      <c r="CR32" s="135"/>
      <c r="CS32" s="135"/>
      <c r="CT32" s="135"/>
      <c r="CU32" s="135"/>
      <c r="CV32" s="135"/>
      <c r="CW32" s="135"/>
      <c r="CX32" s="135"/>
      <c r="CY32" s="135"/>
      <c r="CZ32" s="135"/>
      <c r="DA32" s="135"/>
      <c r="DB32" s="135"/>
      <c r="DC32" s="135"/>
      <c r="DD32" s="135"/>
      <c r="DE32" s="135"/>
      <c r="DF32" s="135"/>
      <c r="DG32" s="135"/>
      <c r="DH32" s="135"/>
      <c r="DI32" s="135"/>
      <c r="DJ32" s="135"/>
      <c r="DK32" s="135"/>
      <c r="DL32" s="135"/>
      <c r="DM32" s="135"/>
      <c r="DN32" s="135"/>
      <c r="DO32" s="135"/>
      <c r="DP32" s="135"/>
      <c r="DQ32" s="135"/>
      <c r="DR32" s="135"/>
      <c r="DS32" s="135"/>
      <c r="DT32" s="135"/>
      <c r="DU32" s="135"/>
      <c r="DV32" s="135"/>
      <c r="DW32" s="135"/>
      <c r="DX32" s="135"/>
      <c r="DY32" s="135"/>
      <c r="DZ32" s="135"/>
      <c r="EA32" s="135"/>
      <c r="EB32" s="135"/>
      <c r="EC32" s="135"/>
      <c r="ED32" s="135"/>
      <c r="EE32" s="135"/>
      <c r="EF32" s="135"/>
      <c r="EG32" s="135"/>
      <c r="EH32" s="135"/>
      <c r="EI32" s="135"/>
      <c r="EJ32" s="135"/>
      <c r="EK32" s="135"/>
      <c r="EL32" s="135"/>
      <c r="EM32" s="135"/>
      <c r="EN32" s="135"/>
      <c r="EO32" s="135"/>
      <c r="EP32" s="135"/>
      <c r="EQ32" s="135"/>
      <c r="ER32" s="135"/>
      <c r="ES32" s="135"/>
      <c r="ET32" s="135"/>
      <c r="EU32" s="135"/>
      <c r="EV32" s="135"/>
      <c r="EW32" s="135"/>
      <c r="EX32" s="135"/>
      <c r="EY32" s="135"/>
      <c r="EZ32" s="135"/>
      <c r="FA32" s="135"/>
      <c r="FB32" s="135"/>
      <c r="FC32" s="135"/>
      <c r="FD32" s="135"/>
      <c r="FE32" s="135"/>
      <c r="FF32" s="135"/>
      <c r="FG32" s="135"/>
      <c r="FH32" s="135"/>
      <c r="FI32" s="135"/>
      <c r="FJ32" s="135"/>
      <c r="FK32" s="135"/>
      <c r="FL32" s="135"/>
      <c r="FM32" s="135"/>
      <c r="FN32" s="135"/>
      <c r="FO32" s="135"/>
      <c r="FP32" s="135"/>
      <c r="FQ32" s="135"/>
      <c r="FR32" s="135"/>
      <c r="FS32" s="135"/>
      <c r="FT32" s="135"/>
      <c r="FU32" s="135"/>
      <c r="FV32" s="135"/>
      <c r="FW32" s="135"/>
      <c r="FX32" s="135"/>
      <c r="FY32" s="135"/>
      <c r="FZ32" s="135"/>
      <c r="GA32" s="135"/>
      <c r="GB32" s="135"/>
      <c r="GC32" s="135"/>
      <c r="GD32" s="135"/>
      <c r="GE32" s="135"/>
      <c r="GF32" s="135"/>
      <c r="GG32" s="135"/>
      <c r="GH32" s="135"/>
      <c r="GI32" s="135"/>
      <c r="GJ32" s="135"/>
      <c r="GK32" s="135"/>
      <c r="GL32" s="135"/>
      <c r="GM32" s="135"/>
      <c r="GN32" s="135"/>
      <c r="GO32" s="135"/>
      <c r="GP32" s="135"/>
      <c r="GQ32" s="135"/>
      <c r="GR32" s="135"/>
      <c r="GS32" s="135"/>
      <c r="GT32" s="135"/>
      <c r="GU32" s="135"/>
      <c r="GV32" s="135"/>
      <c r="GW32" s="135"/>
      <c r="GX32" s="135"/>
      <c r="GY32" s="135"/>
      <c r="GZ32" s="135"/>
      <c r="HA32" s="135"/>
      <c r="HB32" s="135"/>
      <c r="HC32" s="135"/>
      <c r="HD32" s="135"/>
      <c r="HE32" s="135"/>
      <c r="HF32" s="135"/>
      <c r="HG32" s="135"/>
      <c r="HH32" s="135"/>
      <c r="HI32" s="135"/>
      <c r="HJ32" s="135"/>
      <c r="HK32" s="135"/>
      <c r="HL32" s="135"/>
      <c r="HM32" s="135"/>
      <c r="HN32" s="135"/>
      <c r="HO32" s="135"/>
      <c r="HP32" s="135"/>
      <c r="HQ32" s="135"/>
      <c r="HR32" s="135"/>
      <c r="HS32" s="135"/>
      <c r="HT32" s="135"/>
      <c r="HU32" s="135"/>
      <c r="HV32" s="135"/>
      <c r="HW32" s="135"/>
      <c r="HX32" s="135"/>
      <c r="HY32" s="135"/>
      <c r="HZ32" s="135"/>
      <c r="IA32" s="135"/>
      <c r="IB32" s="135"/>
      <c r="IC32" s="135"/>
      <c r="ID32" s="135"/>
      <c r="IE32" s="135"/>
      <c r="IF32" s="135"/>
      <c r="IG32" s="135"/>
      <c r="IH32" s="135"/>
      <c r="II32" s="135"/>
      <c r="IJ32" s="135"/>
      <c r="IK32" s="135"/>
      <c r="IL32" s="135"/>
      <c r="IM32" s="135"/>
      <c r="IN32" s="135"/>
      <c r="IO32" s="135"/>
      <c r="IP32" s="135"/>
      <c r="IQ32" s="135"/>
      <c r="IR32" s="135"/>
      <c r="IS32" s="135"/>
      <c r="IT32" s="135"/>
      <c r="IU32" s="135"/>
      <c r="IV32" s="135"/>
      <c r="IW32" s="135"/>
      <c r="IX32" s="135"/>
      <c r="IY32" s="135"/>
      <c r="IZ32" s="135"/>
      <c r="JA32" s="135"/>
      <c r="JB32" s="135"/>
      <c r="JC32" s="135"/>
      <c r="JD32" s="135"/>
      <c r="JE32" s="135"/>
      <c r="JF32" s="135"/>
      <c r="JG32" s="135"/>
      <c r="JH32" s="135"/>
      <c r="JI32" s="135"/>
      <c r="JJ32" s="135"/>
      <c r="JK32" s="135"/>
      <c r="JL32" s="135"/>
      <c r="JM32" s="135"/>
      <c r="JN32" s="135"/>
      <c r="JO32" s="135"/>
      <c r="JP32" s="135"/>
      <c r="JQ32" s="135"/>
      <c r="JR32" s="135"/>
      <c r="JS32" s="135"/>
      <c r="JT32" s="135"/>
      <c r="JU32" s="135"/>
      <c r="JV32" s="135"/>
      <c r="JW32" s="135"/>
      <c r="JX32" s="135"/>
      <c r="JY32" s="135"/>
      <c r="JZ32" s="135"/>
      <c r="KA32" s="135"/>
      <c r="KB32" s="135"/>
      <c r="KC32" s="135"/>
      <c r="KD32" s="135"/>
      <c r="KE32" s="135"/>
      <c r="KF32" s="135"/>
      <c r="KG32" s="135"/>
      <c r="KH32" s="135"/>
      <c r="KI32" s="135"/>
      <c r="KJ32" s="135"/>
      <c r="KK32" s="135"/>
      <c r="KL32" s="135"/>
      <c r="KM32" s="135"/>
      <c r="KN32" s="135"/>
      <c r="KO32" s="135"/>
      <c r="KP32" s="135"/>
      <c r="KQ32" s="135"/>
      <c r="KR32" s="135"/>
      <c r="KS32" s="135"/>
      <c r="KT32" s="135"/>
      <c r="KU32" s="135"/>
      <c r="KV32" s="135"/>
      <c r="KW32" s="135"/>
      <c r="KX32" s="135"/>
      <c r="KY32" s="135"/>
      <c r="KZ32" s="135"/>
      <c r="LA32" s="135"/>
      <c r="LB32" s="135"/>
      <c r="LC32" s="135"/>
      <c r="LD32" s="135"/>
      <c r="LE32" s="135"/>
      <c r="LF32" s="135"/>
      <c r="LG32" s="135"/>
      <c r="LH32" s="135"/>
      <c r="LI32" s="135"/>
      <c r="LJ32" s="135"/>
      <c r="LK32" s="135"/>
      <c r="LL32" s="135"/>
      <c r="LM32" s="135"/>
      <c r="LN32" s="135"/>
      <c r="LO32" s="135"/>
      <c r="LP32" s="135"/>
      <c r="LQ32" s="135"/>
      <c r="LR32" s="135"/>
      <c r="LS32" s="135"/>
      <c r="LT32" s="135"/>
      <c r="LU32" s="135"/>
      <c r="LV32" s="135"/>
      <c r="LW32" s="135"/>
      <c r="LX32" s="135"/>
      <c r="LY32" s="135"/>
      <c r="LZ32" s="135"/>
      <c r="MA32" s="135"/>
      <c r="MB32" s="135"/>
      <c r="MC32" s="135"/>
      <c r="MD32" s="135"/>
      <c r="ME32" s="135"/>
      <c r="MF32" s="135"/>
      <c r="MG32" s="135"/>
      <c r="MH32" s="135"/>
      <c r="MI32" s="135"/>
      <c r="MJ32" s="135"/>
      <c r="MK32" s="135"/>
      <c r="ML32" s="135"/>
      <c r="MM32" s="135"/>
      <c r="MN32" s="135"/>
      <c r="MO32" s="135"/>
      <c r="MP32" s="135"/>
      <c r="MQ32" s="135"/>
      <c r="MR32" s="135"/>
      <c r="MS32" s="135"/>
      <c r="MT32" s="135"/>
      <c r="MU32" s="135"/>
      <c r="MV32" s="135"/>
      <c r="MW32" s="135"/>
      <c r="MX32" s="135"/>
      <c r="MY32" s="135"/>
      <c r="MZ32" s="135"/>
      <c r="NA32" s="135"/>
      <c r="NB32" s="135"/>
      <c r="NC32" s="135"/>
      <c r="ND32" s="135"/>
      <c r="NE32" s="135"/>
      <c r="NF32" s="135"/>
      <c r="NG32" s="135"/>
      <c r="NH32" s="135"/>
      <c r="NI32" s="135"/>
      <c r="NJ32" s="135"/>
      <c r="NK32" s="135"/>
      <c r="NL32" s="135"/>
      <c r="NM32" s="135"/>
      <c r="NN32" s="135"/>
      <c r="NO32" s="135"/>
      <c r="NP32" s="135"/>
      <c r="NQ32" s="135"/>
      <c r="NR32" s="135"/>
      <c r="NS32" s="135"/>
      <c r="NT32" s="135"/>
      <c r="NU32" s="135"/>
      <c r="NV32" s="135"/>
      <c r="NW32" s="135"/>
      <c r="NX32" s="135"/>
      <c r="NY32" s="135"/>
      <c r="NZ32" s="135"/>
      <c r="OA32" s="135"/>
      <c r="OB32" s="135"/>
      <c r="OC32" s="135"/>
      <c r="OD32" s="135"/>
      <c r="OE32" s="135"/>
      <c r="OF32" s="135"/>
      <c r="OG32" s="135"/>
      <c r="OH32" s="135"/>
      <c r="OI32" s="135"/>
      <c r="OJ32" s="135"/>
      <c r="OK32" s="135"/>
      <c r="OL32" s="135"/>
      <c r="OM32" s="135"/>
      <c r="ON32" s="135"/>
      <c r="OO32" s="135"/>
      <c r="OP32" s="135"/>
      <c r="OQ32" s="135"/>
      <c r="OR32" s="135"/>
      <c r="OS32" s="135"/>
      <c r="OT32" s="135"/>
      <c r="OU32" s="135"/>
      <c r="OV32" s="135"/>
      <c r="OW32" s="135"/>
      <c r="OX32" s="135"/>
      <c r="OY32" s="135"/>
      <c r="OZ32" s="135"/>
      <c r="PA32" s="135"/>
      <c r="PB32" s="135"/>
      <c r="PC32" s="135"/>
      <c r="PD32" s="135"/>
      <c r="PE32" s="135"/>
      <c r="PF32" s="135"/>
      <c r="PG32" s="135"/>
      <c r="PH32" s="135"/>
      <c r="PI32" s="135"/>
      <c r="PJ32" s="135"/>
      <c r="PK32" s="135"/>
      <c r="PL32" s="135"/>
      <c r="PM32" s="135"/>
    </row>
    <row r="33" spans="1:429" s="167" customFormat="1" ht="14.25" customHeight="1" x14ac:dyDescent="0.3">
      <c r="A33" s="185"/>
      <c r="B33" s="33"/>
      <c r="J33" s="131"/>
      <c r="L33" s="66"/>
      <c r="T33" s="212"/>
      <c r="U33" s="26"/>
      <c r="V33" s="129"/>
      <c r="W33" s="182"/>
      <c r="AF33" s="27"/>
      <c r="AG33" s="27"/>
      <c r="AH33" s="27"/>
      <c r="AI33" s="27"/>
      <c r="AJ33" s="28"/>
      <c r="AK33" s="29"/>
      <c r="AL33" s="29"/>
      <c r="AM33" s="28"/>
      <c r="AN33" s="28"/>
      <c r="AO33" s="30"/>
      <c r="AP33" s="30"/>
      <c r="AQ33" s="28"/>
      <c r="AR33" s="28"/>
      <c r="AS33" s="31"/>
      <c r="AT33" s="28"/>
      <c r="AU33" s="28"/>
      <c r="AV33" s="31"/>
      <c r="AW33" s="8"/>
      <c r="AX33" s="2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32"/>
      <c r="BJ33" s="32"/>
      <c r="BK33" s="8"/>
      <c r="BL33" s="8"/>
      <c r="BM33" s="8"/>
      <c r="BN33" s="8"/>
      <c r="BO33" s="8"/>
      <c r="BP33" s="8"/>
      <c r="BR33" s="135"/>
      <c r="BS33" s="135"/>
      <c r="BT33" s="135"/>
      <c r="BU33" s="135"/>
      <c r="BV33" s="135"/>
      <c r="BW33" s="135"/>
      <c r="BX33" s="135"/>
      <c r="BY33" s="135"/>
      <c r="BZ33" s="135"/>
      <c r="CA33" s="135"/>
      <c r="CB33" s="135"/>
      <c r="CC33" s="135"/>
      <c r="CD33" s="135"/>
      <c r="CE33" s="135"/>
      <c r="CF33" s="135"/>
      <c r="CG33" s="135"/>
      <c r="CH33" s="135"/>
      <c r="CI33" s="135"/>
      <c r="CJ33" s="135"/>
      <c r="CK33" s="135"/>
      <c r="CL33" s="135"/>
      <c r="CM33" s="135"/>
      <c r="CN33" s="135"/>
      <c r="CO33" s="135"/>
      <c r="CP33" s="135"/>
      <c r="CQ33" s="135"/>
      <c r="CR33" s="135"/>
      <c r="CS33" s="135"/>
      <c r="CT33" s="135"/>
      <c r="CU33" s="135"/>
      <c r="CV33" s="135"/>
      <c r="CW33" s="135"/>
      <c r="CX33" s="135"/>
      <c r="CY33" s="135"/>
      <c r="CZ33" s="135"/>
      <c r="DA33" s="135"/>
      <c r="DB33" s="135"/>
      <c r="DC33" s="135"/>
      <c r="DD33" s="135"/>
      <c r="DE33" s="135"/>
      <c r="DF33" s="135"/>
      <c r="DG33" s="135"/>
      <c r="DH33" s="135"/>
      <c r="DI33" s="135"/>
      <c r="DJ33" s="135"/>
      <c r="DK33" s="135"/>
      <c r="DL33" s="135"/>
      <c r="DM33" s="135"/>
      <c r="DN33" s="135"/>
      <c r="DO33" s="135"/>
      <c r="DP33" s="135"/>
      <c r="DQ33" s="135"/>
      <c r="DR33" s="135"/>
      <c r="DS33" s="135"/>
      <c r="DT33" s="135"/>
      <c r="DU33" s="135"/>
      <c r="DV33" s="135"/>
      <c r="DW33" s="135"/>
      <c r="DX33" s="135"/>
      <c r="DY33" s="135"/>
      <c r="DZ33" s="135"/>
      <c r="EA33" s="135"/>
      <c r="EB33" s="135"/>
      <c r="EC33" s="135"/>
      <c r="ED33" s="135"/>
      <c r="EE33" s="135"/>
      <c r="EF33" s="135"/>
      <c r="EG33" s="135"/>
      <c r="EH33" s="135"/>
      <c r="EI33" s="135"/>
      <c r="EJ33" s="135"/>
      <c r="EK33" s="135"/>
      <c r="EL33" s="135"/>
      <c r="EM33" s="135"/>
      <c r="EN33" s="135"/>
      <c r="EO33" s="135"/>
      <c r="EP33" s="135"/>
      <c r="EQ33" s="135"/>
      <c r="ER33" s="135"/>
      <c r="ES33" s="135"/>
      <c r="ET33" s="135"/>
      <c r="EU33" s="135"/>
      <c r="EV33" s="135"/>
      <c r="EW33" s="135"/>
      <c r="EX33" s="135"/>
      <c r="EY33" s="135"/>
      <c r="EZ33" s="135"/>
      <c r="FA33" s="135"/>
      <c r="FB33" s="135"/>
      <c r="FC33" s="135"/>
      <c r="FD33" s="135"/>
      <c r="FE33" s="135"/>
      <c r="FF33" s="135"/>
      <c r="FG33" s="135"/>
      <c r="FH33" s="135"/>
      <c r="FI33" s="135"/>
      <c r="FJ33" s="135"/>
      <c r="FK33" s="135"/>
      <c r="FL33" s="135"/>
      <c r="FM33" s="135"/>
      <c r="FN33" s="135"/>
      <c r="FO33" s="135"/>
      <c r="FP33" s="135"/>
      <c r="FQ33" s="135"/>
      <c r="FR33" s="135"/>
      <c r="FS33" s="135"/>
      <c r="FT33" s="135"/>
      <c r="FU33" s="135"/>
      <c r="FV33" s="135"/>
      <c r="FW33" s="135"/>
      <c r="FX33" s="135"/>
      <c r="FY33" s="135"/>
      <c r="FZ33" s="135"/>
      <c r="GA33" s="135"/>
      <c r="GB33" s="135"/>
      <c r="GC33" s="135"/>
      <c r="GD33" s="135"/>
      <c r="GE33" s="135"/>
      <c r="GF33" s="135"/>
      <c r="GG33" s="135"/>
      <c r="GH33" s="135"/>
      <c r="GI33" s="135"/>
      <c r="GJ33" s="135"/>
      <c r="GK33" s="135"/>
      <c r="GL33" s="135"/>
      <c r="GM33" s="135"/>
      <c r="GN33" s="135"/>
      <c r="GO33" s="135"/>
      <c r="GP33" s="135"/>
      <c r="GQ33" s="135"/>
      <c r="GR33" s="135"/>
      <c r="GS33" s="135"/>
      <c r="GT33" s="135"/>
      <c r="GU33" s="135"/>
      <c r="GV33" s="135"/>
      <c r="GW33" s="135"/>
      <c r="GX33" s="135"/>
      <c r="GY33" s="135"/>
      <c r="GZ33" s="135"/>
      <c r="HA33" s="135"/>
      <c r="HB33" s="135"/>
      <c r="HC33" s="135"/>
      <c r="HD33" s="135"/>
      <c r="HE33" s="135"/>
      <c r="HF33" s="135"/>
      <c r="HG33" s="135"/>
      <c r="HH33" s="135"/>
      <c r="HI33" s="135"/>
      <c r="HJ33" s="135"/>
      <c r="HK33" s="135"/>
      <c r="HL33" s="135"/>
      <c r="HM33" s="135"/>
      <c r="HN33" s="135"/>
      <c r="HO33" s="135"/>
      <c r="HP33" s="135"/>
      <c r="HQ33" s="135"/>
      <c r="HR33" s="135"/>
      <c r="HS33" s="135"/>
      <c r="HT33" s="135"/>
      <c r="HU33" s="135"/>
      <c r="HV33" s="135"/>
      <c r="HW33" s="135"/>
      <c r="HX33" s="135"/>
      <c r="HY33" s="135"/>
      <c r="HZ33" s="135"/>
      <c r="IA33" s="135"/>
      <c r="IB33" s="135"/>
      <c r="IC33" s="135"/>
      <c r="ID33" s="135"/>
      <c r="IE33" s="135"/>
      <c r="IF33" s="135"/>
      <c r="IG33" s="135"/>
      <c r="IH33" s="135"/>
      <c r="II33" s="135"/>
      <c r="IJ33" s="135"/>
      <c r="IK33" s="135"/>
      <c r="IL33" s="135"/>
      <c r="IM33" s="135"/>
      <c r="IN33" s="135"/>
      <c r="IO33" s="135"/>
      <c r="IP33" s="135"/>
      <c r="IQ33" s="135"/>
      <c r="IR33" s="135"/>
      <c r="IS33" s="135"/>
      <c r="IT33" s="135"/>
      <c r="IU33" s="135"/>
      <c r="IV33" s="135"/>
      <c r="IW33" s="135"/>
      <c r="IX33" s="135"/>
      <c r="IY33" s="135"/>
      <c r="IZ33" s="135"/>
      <c r="JA33" s="135"/>
      <c r="JB33" s="135"/>
      <c r="JC33" s="135"/>
      <c r="JD33" s="135"/>
      <c r="JE33" s="135"/>
      <c r="JF33" s="135"/>
      <c r="JG33" s="135"/>
      <c r="JH33" s="135"/>
      <c r="JI33" s="135"/>
      <c r="JJ33" s="135"/>
      <c r="JK33" s="135"/>
      <c r="JL33" s="135"/>
      <c r="JM33" s="135"/>
      <c r="JN33" s="135"/>
      <c r="JO33" s="135"/>
      <c r="JP33" s="135"/>
      <c r="JQ33" s="135"/>
      <c r="JR33" s="135"/>
      <c r="JS33" s="135"/>
      <c r="JT33" s="135"/>
      <c r="JU33" s="135"/>
      <c r="JV33" s="135"/>
      <c r="JW33" s="135"/>
      <c r="JX33" s="135"/>
      <c r="JY33" s="135"/>
      <c r="JZ33" s="135"/>
      <c r="KA33" s="135"/>
      <c r="KB33" s="135"/>
      <c r="KC33" s="135"/>
      <c r="KD33" s="135"/>
      <c r="KE33" s="135"/>
      <c r="KF33" s="135"/>
      <c r="KG33" s="135"/>
      <c r="KH33" s="135"/>
      <c r="KI33" s="135"/>
      <c r="KJ33" s="135"/>
      <c r="KK33" s="135"/>
      <c r="KL33" s="135"/>
      <c r="KM33" s="135"/>
      <c r="KN33" s="135"/>
      <c r="KO33" s="135"/>
      <c r="KP33" s="135"/>
      <c r="KQ33" s="135"/>
      <c r="KR33" s="135"/>
      <c r="KS33" s="135"/>
      <c r="KT33" s="135"/>
      <c r="KU33" s="135"/>
      <c r="KV33" s="135"/>
      <c r="KW33" s="135"/>
      <c r="KX33" s="135"/>
      <c r="KY33" s="135"/>
      <c r="KZ33" s="135"/>
      <c r="LA33" s="135"/>
      <c r="LB33" s="135"/>
      <c r="LC33" s="135"/>
      <c r="LD33" s="135"/>
      <c r="LE33" s="135"/>
      <c r="LF33" s="135"/>
      <c r="LG33" s="135"/>
      <c r="LH33" s="135"/>
      <c r="LI33" s="135"/>
      <c r="LJ33" s="135"/>
      <c r="LK33" s="135"/>
      <c r="LL33" s="135"/>
      <c r="LM33" s="135"/>
      <c r="LN33" s="135"/>
      <c r="LO33" s="135"/>
      <c r="LP33" s="135"/>
      <c r="LQ33" s="135"/>
      <c r="LR33" s="135"/>
      <c r="LS33" s="135"/>
      <c r="LT33" s="135"/>
      <c r="LU33" s="135"/>
      <c r="LV33" s="135"/>
      <c r="LW33" s="135"/>
      <c r="LX33" s="135"/>
      <c r="LY33" s="135"/>
      <c r="LZ33" s="135"/>
      <c r="MA33" s="135"/>
      <c r="MB33" s="135"/>
      <c r="MC33" s="135"/>
      <c r="MD33" s="135"/>
      <c r="ME33" s="135"/>
      <c r="MF33" s="135"/>
      <c r="MG33" s="135"/>
      <c r="MH33" s="135"/>
      <c r="MI33" s="135"/>
      <c r="MJ33" s="135"/>
      <c r="MK33" s="135"/>
      <c r="ML33" s="135"/>
      <c r="MM33" s="135"/>
      <c r="MN33" s="135"/>
      <c r="MO33" s="135"/>
      <c r="MP33" s="135"/>
      <c r="MQ33" s="135"/>
      <c r="MR33" s="135"/>
      <c r="MS33" s="135"/>
      <c r="MT33" s="135"/>
      <c r="MU33" s="135"/>
      <c r="MV33" s="135"/>
      <c r="MW33" s="135"/>
      <c r="MX33" s="135"/>
      <c r="MY33" s="135"/>
      <c r="MZ33" s="135"/>
      <c r="NA33" s="135"/>
      <c r="NB33" s="135"/>
      <c r="NC33" s="135"/>
      <c r="ND33" s="135"/>
      <c r="NE33" s="135"/>
      <c r="NF33" s="135"/>
      <c r="NG33" s="135"/>
      <c r="NH33" s="135"/>
      <c r="NI33" s="135"/>
      <c r="NJ33" s="135"/>
      <c r="NK33" s="135"/>
      <c r="NL33" s="135"/>
      <c r="NM33" s="135"/>
      <c r="NN33" s="135"/>
      <c r="NO33" s="135"/>
      <c r="NP33" s="135"/>
      <c r="NQ33" s="135"/>
      <c r="NR33" s="135"/>
      <c r="NS33" s="135"/>
      <c r="NT33" s="135"/>
      <c r="NU33" s="135"/>
      <c r="NV33" s="135"/>
      <c r="NW33" s="135"/>
      <c r="NX33" s="135"/>
      <c r="NY33" s="135"/>
      <c r="NZ33" s="135"/>
      <c r="OA33" s="135"/>
      <c r="OB33" s="135"/>
      <c r="OC33" s="135"/>
      <c r="OD33" s="135"/>
      <c r="OE33" s="135"/>
      <c r="OF33" s="135"/>
      <c r="OG33" s="135"/>
      <c r="OH33" s="135"/>
      <c r="OI33" s="135"/>
      <c r="OJ33" s="135"/>
      <c r="OK33" s="135"/>
      <c r="OL33" s="135"/>
      <c r="OM33" s="135"/>
      <c r="ON33" s="135"/>
      <c r="OO33" s="135"/>
      <c r="OP33" s="135"/>
      <c r="OQ33" s="135"/>
      <c r="OR33" s="135"/>
      <c r="OS33" s="135"/>
      <c r="OT33" s="135"/>
      <c r="OU33" s="135"/>
      <c r="OV33" s="135"/>
      <c r="OW33" s="135"/>
      <c r="OX33" s="135"/>
      <c r="OY33" s="135"/>
      <c r="OZ33" s="135"/>
      <c r="PA33" s="135"/>
      <c r="PB33" s="135"/>
      <c r="PC33" s="135"/>
      <c r="PD33" s="135"/>
      <c r="PE33" s="135"/>
      <c r="PF33" s="135"/>
      <c r="PG33" s="135"/>
      <c r="PH33" s="135"/>
      <c r="PI33" s="135"/>
      <c r="PJ33" s="135"/>
      <c r="PK33" s="135"/>
      <c r="PL33" s="135"/>
      <c r="PM33" s="135"/>
    </row>
    <row r="34" spans="1:429" s="167" customFormat="1" ht="14.25" customHeight="1" x14ac:dyDescent="0.3">
      <c r="A34" s="185"/>
      <c r="B34" s="33"/>
      <c r="J34" s="131"/>
      <c r="L34" s="66"/>
      <c r="T34" s="212"/>
      <c r="U34" s="26"/>
      <c r="V34" s="129"/>
      <c r="W34" s="182"/>
      <c r="AF34" s="27"/>
      <c r="AG34" s="27"/>
      <c r="AH34" s="27"/>
      <c r="AI34" s="27"/>
      <c r="AJ34" s="28"/>
      <c r="AK34" s="29"/>
      <c r="AL34" s="29"/>
      <c r="AM34" s="28"/>
      <c r="AN34" s="28"/>
      <c r="AO34" s="30"/>
      <c r="AP34" s="30"/>
      <c r="AQ34" s="28"/>
      <c r="AR34" s="28"/>
      <c r="AS34" s="31"/>
      <c r="AT34" s="28"/>
      <c r="AU34" s="28"/>
      <c r="AV34" s="31"/>
      <c r="AW34" s="8"/>
      <c r="AX34" s="2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32"/>
      <c r="BJ34" s="32"/>
      <c r="BK34" s="8"/>
      <c r="BL34" s="8"/>
      <c r="BM34" s="8"/>
      <c r="BN34" s="8"/>
      <c r="BO34" s="8"/>
      <c r="BP34" s="8"/>
      <c r="BR34" s="135"/>
      <c r="BS34" s="135"/>
      <c r="BT34" s="135"/>
      <c r="BU34" s="135"/>
      <c r="BV34" s="135"/>
      <c r="BW34" s="135"/>
      <c r="BX34" s="135"/>
      <c r="BY34" s="135"/>
      <c r="BZ34" s="135"/>
      <c r="CA34" s="135"/>
      <c r="CB34" s="135"/>
      <c r="CC34" s="135"/>
      <c r="CD34" s="135"/>
      <c r="CE34" s="135"/>
      <c r="CF34" s="135"/>
      <c r="CG34" s="135"/>
      <c r="CH34" s="135"/>
      <c r="CI34" s="135"/>
      <c r="CJ34" s="135"/>
      <c r="CK34" s="135"/>
      <c r="CL34" s="135"/>
      <c r="CM34" s="135"/>
      <c r="CN34" s="135"/>
      <c r="CO34" s="135"/>
      <c r="CP34" s="135"/>
      <c r="CQ34" s="135"/>
      <c r="CR34" s="135"/>
      <c r="CS34" s="135"/>
      <c r="CT34" s="135"/>
      <c r="CU34" s="135"/>
      <c r="CV34" s="135"/>
      <c r="CW34" s="135"/>
      <c r="CX34" s="135"/>
      <c r="CY34" s="135"/>
      <c r="CZ34" s="135"/>
      <c r="DA34" s="135"/>
      <c r="DB34" s="135"/>
      <c r="DC34" s="135"/>
      <c r="DD34" s="135"/>
      <c r="DE34" s="135"/>
      <c r="DF34" s="135"/>
      <c r="DG34" s="135"/>
      <c r="DH34" s="135"/>
      <c r="DI34" s="135"/>
      <c r="DJ34" s="135"/>
      <c r="DK34" s="135"/>
      <c r="DL34" s="135"/>
      <c r="DM34" s="135"/>
      <c r="DN34" s="135"/>
      <c r="DO34" s="135"/>
      <c r="DP34" s="135"/>
      <c r="DQ34" s="135"/>
      <c r="DR34" s="135"/>
      <c r="DS34" s="135"/>
      <c r="DT34" s="135"/>
      <c r="DU34" s="135"/>
      <c r="DV34" s="135"/>
      <c r="DW34" s="135"/>
      <c r="DX34" s="135"/>
      <c r="DY34" s="135"/>
      <c r="DZ34" s="135"/>
      <c r="EA34" s="135"/>
      <c r="EB34" s="135"/>
      <c r="EC34" s="135"/>
      <c r="ED34" s="135"/>
      <c r="EE34" s="135"/>
      <c r="EF34" s="135"/>
      <c r="EG34" s="135"/>
      <c r="EH34" s="135"/>
      <c r="EI34" s="135"/>
      <c r="EJ34" s="135"/>
      <c r="EK34" s="135"/>
      <c r="EL34" s="135"/>
      <c r="EM34" s="135"/>
      <c r="EN34" s="135"/>
      <c r="EO34" s="135"/>
      <c r="EP34" s="135"/>
      <c r="EQ34" s="135"/>
      <c r="ER34" s="135"/>
      <c r="ES34" s="135"/>
      <c r="ET34" s="135"/>
      <c r="EU34" s="135"/>
      <c r="EV34" s="135"/>
      <c r="EW34" s="135"/>
      <c r="EX34" s="135"/>
      <c r="EY34" s="135"/>
      <c r="EZ34" s="135"/>
      <c r="FA34" s="135"/>
      <c r="FB34" s="135"/>
      <c r="FC34" s="135"/>
      <c r="FD34" s="135"/>
      <c r="FE34" s="135"/>
      <c r="FF34" s="135"/>
      <c r="FG34" s="135"/>
      <c r="FH34" s="135"/>
      <c r="FI34" s="135"/>
      <c r="FJ34" s="135"/>
      <c r="FK34" s="135"/>
      <c r="FL34" s="135"/>
      <c r="FM34" s="135"/>
      <c r="FN34" s="135"/>
      <c r="FO34" s="135"/>
      <c r="FP34" s="135"/>
      <c r="FQ34" s="135"/>
      <c r="FR34" s="135"/>
      <c r="FS34" s="135"/>
      <c r="FT34" s="135"/>
      <c r="FU34" s="135"/>
      <c r="FV34" s="135"/>
      <c r="FW34" s="135"/>
      <c r="FX34" s="135"/>
      <c r="FY34" s="135"/>
      <c r="FZ34" s="135"/>
      <c r="GA34" s="135"/>
      <c r="GB34" s="135"/>
      <c r="GC34" s="135"/>
      <c r="GD34" s="135"/>
      <c r="GE34" s="135"/>
      <c r="GF34" s="135"/>
      <c r="GG34" s="135"/>
      <c r="GH34" s="135"/>
      <c r="GI34" s="135"/>
      <c r="GJ34" s="135"/>
      <c r="GK34" s="135"/>
      <c r="GL34" s="135"/>
      <c r="GM34" s="135"/>
      <c r="GN34" s="135"/>
      <c r="GO34" s="135"/>
      <c r="GP34" s="135"/>
      <c r="GQ34" s="135"/>
      <c r="GR34" s="135"/>
      <c r="GS34" s="135"/>
      <c r="GT34" s="135"/>
      <c r="GU34" s="135"/>
      <c r="GV34" s="135"/>
      <c r="GW34" s="135"/>
      <c r="GX34" s="135"/>
      <c r="GY34" s="135"/>
      <c r="GZ34" s="135"/>
      <c r="HA34" s="135"/>
      <c r="HB34" s="135"/>
      <c r="HC34" s="135"/>
      <c r="HD34" s="135"/>
      <c r="HE34" s="135"/>
      <c r="HF34" s="135"/>
      <c r="HG34" s="135"/>
      <c r="HH34" s="135"/>
      <c r="HI34" s="135"/>
      <c r="HJ34" s="135"/>
      <c r="HK34" s="135"/>
      <c r="HL34" s="135"/>
      <c r="HM34" s="135"/>
      <c r="HN34" s="135"/>
      <c r="HO34" s="135"/>
      <c r="HP34" s="135"/>
      <c r="HQ34" s="135"/>
      <c r="HR34" s="135"/>
      <c r="HS34" s="135"/>
      <c r="HT34" s="135"/>
      <c r="HU34" s="135"/>
      <c r="HV34" s="135"/>
      <c r="HW34" s="135"/>
      <c r="HX34" s="135"/>
      <c r="HY34" s="135"/>
      <c r="HZ34" s="135"/>
      <c r="IA34" s="135"/>
      <c r="IB34" s="135"/>
      <c r="IC34" s="135"/>
      <c r="ID34" s="135"/>
      <c r="IE34" s="135"/>
      <c r="IF34" s="135"/>
      <c r="IG34" s="135"/>
      <c r="IH34" s="135"/>
      <c r="II34" s="135"/>
      <c r="IJ34" s="135"/>
      <c r="IK34" s="135"/>
      <c r="IL34" s="135"/>
      <c r="IM34" s="135"/>
      <c r="IN34" s="135"/>
      <c r="IO34" s="135"/>
      <c r="IP34" s="135"/>
      <c r="IQ34" s="135"/>
      <c r="IR34" s="135"/>
      <c r="IS34" s="135"/>
      <c r="IT34" s="135"/>
      <c r="IU34" s="135"/>
      <c r="IV34" s="135"/>
      <c r="IW34" s="135"/>
      <c r="IX34" s="135"/>
      <c r="IY34" s="135"/>
      <c r="IZ34" s="135"/>
      <c r="JA34" s="135"/>
      <c r="JB34" s="135"/>
      <c r="JC34" s="135"/>
      <c r="JD34" s="135"/>
      <c r="JE34" s="135"/>
      <c r="JF34" s="135"/>
      <c r="JG34" s="135"/>
      <c r="JH34" s="135"/>
      <c r="JI34" s="135"/>
      <c r="JJ34" s="135"/>
      <c r="JK34" s="135"/>
      <c r="JL34" s="135"/>
      <c r="JM34" s="135"/>
      <c r="JN34" s="135"/>
      <c r="JO34" s="135"/>
      <c r="JP34" s="135"/>
      <c r="JQ34" s="135"/>
      <c r="JR34" s="135"/>
      <c r="JS34" s="135"/>
      <c r="JT34" s="135"/>
      <c r="JU34" s="135"/>
      <c r="JV34" s="135"/>
      <c r="JW34" s="135"/>
      <c r="JX34" s="135"/>
      <c r="JY34" s="135"/>
      <c r="JZ34" s="135"/>
      <c r="KA34" s="135"/>
      <c r="KB34" s="135"/>
      <c r="KC34" s="135"/>
      <c r="KD34" s="135"/>
      <c r="KE34" s="135"/>
      <c r="KF34" s="135"/>
      <c r="KG34" s="135"/>
      <c r="KH34" s="135"/>
      <c r="KI34" s="135"/>
      <c r="KJ34" s="135"/>
      <c r="KK34" s="135"/>
      <c r="KL34" s="135"/>
      <c r="KM34" s="135"/>
      <c r="KN34" s="135"/>
      <c r="KO34" s="135"/>
      <c r="KP34" s="135"/>
      <c r="KQ34" s="135"/>
      <c r="KR34" s="135"/>
      <c r="KS34" s="135"/>
      <c r="KT34" s="135"/>
      <c r="KU34" s="135"/>
      <c r="KV34" s="135"/>
      <c r="KW34" s="135"/>
      <c r="KX34" s="135"/>
      <c r="KY34" s="135"/>
      <c r="KZ34" s="135"/>
      <c r="LA34" s="135"/>
      <c r="LB34" s="135"/>
      <c r="LC34" s="135"/>
      <c r="LD34" s="135"/>
      <c r="LE34" s="135"/>
      <c r="LF34" s="135"/>
      <c r="LG34" s="135"/>
      <c r="LH34" s="135"/>
      <c r="LI34" s="135"/>
      <c r="LJ34" s="135"/>
      <c r="LK34" s="135"/>
      <c r="LL34" s="135"/>
      <c r="LM34" s="135"/>
      <c r="LN34" s="135"/>
      <c r="LO34" s="135"/>
      <c r="LP34" s="135"/>
      <c r="LQ34" s="135"/>
      <c r="LR34" s="135"/>
      <c r="LS34" s="135"/>
      <c r="LT34" s="135"/>
      <c r="LU34" s="135"/>
      <c r="LV34" s="135"/>
      <c r="LW34" s="135"/>
      <c r="LX34" s="135"/>
      <c r="LY34" s="135"/>
      <c r="LZ34" s="135"/>
      <c r="MA34" s="135"/>
      <c r="MB34" s="135"/>
      <c r="MC34" s="135"/>
      <c r="MD34" s="135"/>
      <c r="ME34" s="135"/>
      <c r="MF34" s="135"/>
      <c r="MG34" s="135"/>
      <c r="MH34" s="135"/>
      <c r="MI34" s="135"/>
      <c r="MJ34" s="135"/>
      <c r="MK34" s="135"/>
      <c r="ML34" s="135"/>
      <c r="MM34" s="135"/>
      <c r="MN34" s="135"/>
      <c r="MO34" s="135"/>
      <c r="MP34" s="135"/>
      <c r="MQ34" s="135"/>
      <c r="MR34" s="135"/>
      <c r="MS34" s="135"/>
      <c r="MT34" s="135"/>
      <c r="MU34" s="135"/>
      <c r="MV34" s="135"/>
      <c r="MW34" s="135"/>
      <c r="MX34" s="135"/>
      <c r="MY34" s="135"/>
      <c r="MZ34" s="135"/>
      <c r="NA34" s="135"/>
      <c r="NB34" s="135"/>
      <c r="NC34" s="135"/>
      <c r="ND34" s="135"/>
      <c r="NE34" s="135"/>
      <c r="NF34" s="135"/>
      <c r="NG34" s="135"/>
      <c r="NH34" s="135"/>
      <c r="NI34" s="135"/>
      <c r="NJ34" s="135"/>
      <c r="NK34" s="135"/>
      <c r="NL34" s="135"/>
      <c r="NM34" s="135"/>
      <c r="NN34" s="135"/>
      <c r="NO34" s="135"/>
      <c r="NP34" s="135"/>
      <c r="NQ34" s="135"/>
      <c r="NR34" s="135"/>
      <c r="NS34" s="135"/>
      <c r="NT34" s="135"/>
      <c r="NU34" s="135"/>
      <c r="NV34" s="135"/>
      <c r="NW34" s="135"/>
      <c r="NX34" s="135"/>
      <c r="NY34" s="135"/>
      <c r="NZ34" s="135"/>
      <c r="OA34" s="135"/>
      <c r="OB34" s="135"/>
      <c r="OC34" s="135"/>
      <c r="OD34" s="135"/>
      <c r="OE34" s="135"/>
      <c r="OF34" s="135"/>
      <c r="OG34" s="135"/>
      <c r="OH34" s="135"/>
      <c r="OI34" s="135"/>
      <c r="OJ34" s="135"/>
      <c r="OK34" s="135"/>
      <c r="OL34" s="135"/>
      <c r="OM34" s="135"/>
      <c r="ON34" s="135"/>
      <c r="OO34" s="135"/>
      <c r="OP34" s="135"/>
      <c r="OQ34" s="135"/>
      <c r="OR34" s="135"/>
      <c r="OS34" s="135"/>
      <c r="OT34" s="135"/>
      <c r="OU34" s="135"/>
      <c r="OV34" s="135"/>
      <c r="OW34" s="135"/>
      <c r="OX34" s="135"/>
      <c r="OY34" s="135"/>
      <c r="OZ34" s="135"/>
      <c r="PA34" s="135"/>
      <c r="PB34" s="135"/>
      <c r="PC34" s="135"/>
      <c r="PD34" s="135"/>
      <c r="PE34" s="135"/>
      <c r="PF34" s="135"/>
      <c r="PG34" s="135"/>
      <c r="PH34" s="135"/>
      <c r="PI34" s="135"/>
      <c r="PJ34" s="135"/>
      <c r="PK34" s="135"/>
      <c r="PL34" s="135"/>
      <c r="PM34" s="135"/>
    </row>
    <row r="35" spans="1:429" s="167" customFormat="1" ht="14.25" customHeight="1" x14ac:dyDescent="0.3">
      <c r="A35" s="185"/>
      <c r="B35" s="33"/>
      <c r="J35" s="131"/>
      <c r="L35" s="66"/>
      <c r="T35" s="212"/>
      <c r="U35" s="26"/>
      <c r="V35" s="129"/>
      <c r="W35" s="182"/>
      <c r="AF35" s="27"/>
      <c r="AG35" s="27"/>
      <c r="AH35" s="27"/>
      <c r="AI35" s="27"/>
      <c r="AJ35" s="28"/>
      <c r="AK35" s="29"/>
      <c r="AL35" s="29"/>
      <c r="AM35" s="28"/>
      <c r="AN35" s="28"/>
      <c r="AO35" s="30"/>
      <c r="AP35" s="30"/>
      <c r="AQ35" s="28"/>
      <c r="AR35" s="28"/>
      <c r="AS35" s="31"/>
      <c r="AT35" s="28"/>
      <c r="AU35" s="28"/>
      <c r="AV35" s="31"/>
      <c r="AW35" s="8"/>
      <c r="AX35" s="2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32"/>
      <c r="BJ35" s="32"/>
      <c r="BK35" s="8"/>
      <c r="BL35" s="8"/>
      <c r="BM35" s="8"/>
      <c r="BN35" s="8"/>
      <c r="BO35" s="8"/>
      <c r="BP35" s="8"/>
      <c r="BR35" s="135"/>
      <c r="BS35" s="135"/>
      <c r="BT35" s="135"/>
      <c r="BU35" s="135"/>
      <c r="BV35" s="135"/>
      <c r="BW35" s="135"/>
      <c r="BX35" s="135"/>
      <c r="BY35" s="135"/>
      <c r="BZ35" s="135"/>
      <c r="CA35" s="135"/>
      <c r="CB35" s="135"/>
      <c r="CC35" s="135"/>
      <c r="CD35" s="135"/>
      <c r="CE35" s="135"/>
      <c r="CF35" s="135"/>
      <c r="CG35" s="135"/>
      <c r="CH35" s="135"/>
      <c r="CI35" s="135"/>
      <c r="CJ35" s="135"/>
      <c r="CK35" s="135"/>
      <c r="CL35" s="135"/>
      <c r="CM35" s="135"/>
      <c r="CN35" s="135"/>
      <c r="CO35" s="135"/>
      <c r="CP35" s="135"/>
      <c r="CQ35" s="135"/>
      <c r="CR35" s="135"/>
      <c r="CS35" s="135"/>
      <c r="CT35" s="135"/>
      <c r="CU35" s="135"/>
      <c r="CV35" s="135"/>
      <c r="CW35" s="135"/>
      <c r="CX35" s="135"/>
      <c r="CY35" s="135"/>
      <c r="CZ35" s="135"/>
      <c r="DA35" s="135"/>
      <c r="DB35" s="135"/>
      <c r="DC35" s="135"/>
      <c r="DD35" s="135"/>
      <c r="DE35" s="135"/>
      <c r="DF35" s="135"/>
      <c r="DG35" s="135"/>
      <c r="DH35" s="135"/>
      <c r="DI35" s="135"/>
      <c r="DJ35" s="135"/>
      <c r="DK35" s="135"/>
      <c r="DL35" s="135"/>
      <c r="DM35" s="135"/>
      <c r="DN35" s="135"/>
      <c r="DO35" s="135"/>
      <c r="DP35" s="135"/>
      <c r="DQ35" s="135"/>
      <c r="DR35" s="135"/>
      <c r="DS35" s="135"/>
      <c r="DT35" s="135"/>
      <c r="DU35" s="135"/>
      <c r="DV35" s="135"/>
      <c r="DW35" s="135"/>
      <c r="DX35" s="135"/>
      <c r="DY35" s="135"/>
      <c r="DZ35" s="135"/>
      <c r="EA35" s="135"/>
      <c r="EB35" s="135"/>
      <c r="EC35" s="135"/>
      <c r="ED35" s="135"/>
      <c r="EE35" s="135"/>
      <c r="EF35" s="135"/>
      <c r="EG35" s="135"/>
      <c r="EH35" s="135"/>
      <c r="EI35" s="135"/>
      <c r="EJ35" s="135"/>
      <c r="EK35" s="135"/>
      <c r="EL35" s="135"/>
      <c r="EM35" s="135"/>
      <c r="EN35" s="135"/>
      <c r="EO35" s="135"/>
      <c r="EP35" s="135"/>
      <c r="EQ35" s="135"/>
      <c r="ER35" s="135"/>
      <c r="ES35" s="135"/>
      <c r="ET35" s="135"/>
      <c r="EU35" s="135"/>
      <c r="EV35" s="135"/>
      <c r="EW35" s="135"/>
      <c r="EX35" s="135"/>
      <c r="EY35" s="135"/>
      <c r="EZ35" s="135"/>
      <c r="FA35" s="135"/>
      <c r="FB35" s="135"/>
      <c r="FC35" s="135"/>
      <c r="FD35" s="135"/>
      <c r="FE35" s="135"/>
      <c r="FF35" s="135"/>
      <c r="FG35" s="135"/>
      <c r="FH35" s="135"/>
      <c r="FI35" s="135"/>
      <c r="FJ35" s="135"/>
      <c r="FK35" s="135"/>
      <c r="FL35" s="135"/>
      <c r="FM35" s="135"/>
      <c r="FN35" s="135"/>
      <c r="FO35" s="135"/>
      <c r="FP35" s="135"/>
      <c r="FQ35" s="135"/>
      <c r="FR35" s="135"/>
      <c r="FS35" s="135"/>
      <c r="FT35" s="135"/>
      <c r="FU35" s="135"/>
      <c r="FV35" s="135"/>
      <c r="FW35" s="135"/>
      <c r="FX35" s="135"/>
      <c r="FY35" s="135"/>
      <c r="FZ35" s="135"/>
      <c r="GA35" s="135"/>
      <c r="GB35" s="135"/>
      <c r="GC35" s="135"/>
      <c r="GD35" s="135"/>
      <c r="GE35" s="135"/>
      <c r="GF35" s="135"/>
      <c r="GG35" s="135"/>
      <c r="GH35" s="135"/>
      <c r="GI35" s="135"/>
      <c r="GJ35" s="135"/>
      <c r="GK35" s="135"/>
      <c r="GL35" s="135"/>
      <c r="GM35" s="135"/>
      <c r="GN35" s="135"/>
      <c r="GO35" s="135"/>
      <c r="GP35" s="135"/>
      <c r="GQ35" s="135"/>
      <c r="GR35" s="135"/>
      <c r="GS35" s="135"/>
      <c r="GT35" s="135"/>
      <c r="GU35" s="135"/>
      <c r="GV35" s="135"/>
      <c r="GW35" s="135"/>
      <c r="GX35" s="135"/>
      <c r="GY35" s="135"/>
      <c r="GZ35" s="135"/>
      <c r="HA35" s="135"/>
      <c r="HB35" s="135"/>
      <c r="HC35" s="135"/>
      <c r="HD35" s="135"/>
      <c r="HE35" s="135"/>
      <c r="HF35" s="135"/>
      <c r="HG35" s="135"/>
      <c r="HH35" s="135"/>
      <c r="HI35" s="135"/>
      <c r="HJ35" s="135"/>
      <c r="HK35" s="135"/>
      <c r="HL35" s="135"/>
      <c r="HM35" s="135"/>
      <c r="HN35" s="135"/>
      <c r="HO35" s="135"/>
      <c r="HP35" s="135"/>
      <c r="HQ35" s="135"/>
      <c r="HR35" s="135"/>
      <c r="HS35" s="135"/>
      <c r="HT35" s="135"/>
      <c r="HU35" s="135"/>
      <c r="HV35" s="135"/>
      <c r="HW35" s="135"/>
      <c r="HX35" s="135"/>
      <c r="HY35" s="135"/>
      <c r="HZ35" s="135"/>
      <c r="IA35" s="135"/>
      <c r="IB35" s="135"/>
      <c r="IC35" s="135"/>
      <c r="ID35" s="135"/>
      <c r="IE35" s="135"/>
      <c r="IF35" s="135"/>
      <c r="IG35" s="135"/>
      <c r="IH35" s="135"/>
      <c r="II35" s="135"/>
      <c r="IJ35" s="135"/>
      <c r="IK35" s="135"/>
      <c r="IL35" s="135"/>
      <c r="IM35" s="135"/>
      <c r="IN35" s="135"/>
      <c r="IO35" s="135"/>
      <c r="IP35" s="135"/>
      <c r="IQ35" s="135"/>
      <c r="IR35" s="135"/>
      <c r="IS35" s="135"/>
      <c r="IT35" s="135"/>
      <c r="IU35" s="135"/>
      <c r="IV35" s="135"/>
      <c r="IW35" s="135"/>
      <c r="IX35" s="135"/>
      <c r="IY35" s="135"/>
      <c r="IZ35" s="135"/>
      <c r="JA35" s="135"/>
      <c r="JB35" s="135"/>
      <c r="JC35" s="135"/>
      <c r="JD35" s="135"/>
      <c r="JE35" s="135"/>
      <c r="JF35" s="135"/>
      <c r="JG35" s="135"/>
      <c r="JH35" s="135"/>
      <c r="JI35" s="135"/>
      <c r="JJ35" s="135"/>
      <c r="JK35" s="135"/>
      <c r="JL35" s="135"/>
      <c r="JM35" s="135"/>
      <c r="JN35" s="135"/>
      <c r="JO35" s="135"/>
      <c r="JP35" s="135"/>
      <c r="JQ35" s="135"/>
      <c r="JR35" s="135"/>
      <c r="JS35" s="135"/>
      <c r="JT35" s="135"/>
      <c r="JU35" s="135"/>
      <c r="JV35" s="135"/>
      <c r="JW35" s="135"/>
      <c r="JX35" s="135"/>
      <c r="JY35" s="135"/>
      <c r="JZ35" s="135"/>
      <c r="KA35" s="135"/>
      <c r="KB35" s="135"/>
      <c r="KC35" s="135"/>
      <c r="KD35" s="135"/>
      <c r="KE35" s="135"/>
      <c r="KF35" s="135"/>
      <c r="KG35" s="135"/>
      <c r="KH35" s="135"/>
      <c r="KI35" s="135"/>
      <c r="KJ35" s="135"/>
      <c r="KK35" s="135"/>
      <c r="KL35" s="135"/>
      <c r="KM35" s="135"/>
      <c r="KN35" s="135"/>
      <c r="KO35" s="135"/>
      <c r="KP35" s="135"/>
      <c r="KQ35" s="135"/>
      <c r="KR35" s="135"/>
      <c r="KS35" s="135"/>
      <c r="KT35" s="135"/>
      <c r="KU35" s="135"/>
      <c r="KV35" s="135"/>
      <c r="KW35" s="135"/>
      <c r="KX35" s="135"/>
      <c r="KY35" s="135"/>
      <c r="KZ35" s="135"/>
      <c r="LA35" s="135"/>
      <c r="LB35" s="135"/>
      <c r="LC35" s="135"/>
      <c r="LD35" s="135"/>
      <c r="LE35" s="135"/>
      <c r="LF35" s="135"/>
      <c r="LG35" s="135"/>
      <c r="LH35" s="135"/>
      <c r="LI35" s="135"/>
      <c r="LJ35" s="135"/>
      <c r="LK35" s="135"/>
      <c r="LL35" s="135"/>
      <c r="LM35" s="135"/>
      <c r="LN35" s="135"/>
      <c r="LO35" s="135"/>
      <c r="LP35" s="135"/>
      <c r="LQ35" s="135"/>
      <c r="LR35" s="135"/>
      <c r="LS35" s="135"/>
      <c r="LT35" s="135"/>
      <c r="LU35" s="135"/>
      <c r="LV35" s="135"/>
      <c r="LW35" s="135"/>
      <c r="LX35" s="135"/>
      <c r="LY35" s="135"/>
      <c r="LZ35" s="135"/>
      <c r="MA35" s="135"/>
      <c r="MB35" s="135"/>
      <c r="MC35" s="135"/>
      <c r="MD35" s="135"/>
      <c r="ME35" s="135"/>
      <c r="MF35" s="135"/>
      <c r="MG35" s="135"/>
      <c r="MH35" s="135"/>
      <c r="MI35" s="135"/>
      <c r="MJ35" s="135"/>
      <c r="MK35" s="135"/>
      <c r="ML35" s="135"/>
      <c r="MM35" s="135"/>
      <c r="MN35" s="135"/>
      <c r="MO35" s="135"/>
      <c r="MP35" s="135"/>
      <c r="MQ35" s="135"/>
      <c r="MR35" s="135"/>
      <c r="MS35" s="135"/>
      <c r="MT35" s="135"/>
      <c r="MU35" s="135"/>
      <c r="MV35" s="135"/>
      <c r="MW35" s="135"/>
      <c r="MX35" s="135"/>
      <c r="MY35" s="135"/>
      <c r="MZ35" s="135"/>
      <c r="NA35" s="135"/>
      <c r="NB35" s="135"/>
      <c r="NC35" s="135"/>
      <c r="ND35" s="135"/>
      <c r="NE35" s="135"/>
      <c r="NF35" s="135"/>
      <c r="NG35" s="135"/>
      <c r="NH35" s="135"/>
      <c r="NI35" s="135"/>
      <c r="NJ35" s="135"/>
      <c r="NK35" s="135"/>
      <c r="NL35" s="135"/>
      <c r="NM35" s="135"/>
      <c r="NN35" s="135"/>
      <c r="NO35" s="135"/>
      <c r="NP35" s="135"/>
      <c r="NQ35" s="135"/>
      <c r="NR35" s="135"/>
      <c r="NS35" s="135"/>
      <c r="NT35" s="135"/>
      <c r="NU35" s="135"/>
      <c r="NV35" s="135"/>
      <c r="NW35" s="135"/>
      <c r="NX35" s="135"/>
      <c r="NY35" s="135"/>
      <c r="NZ35" s="135"/>
      <c r="OA35" s="135"/>
      <c r="OB35" s="135"/>
      <c r="OC35" s="135"/>
      <c r="OD35" s="135"/>
      <c r="OE35" s="135"/>
      <c r="OF35" s="135"/>
      <c r="OG35" s="135"/>
      <c r="OH35" s="135"/>
      <c r="OI35" s="135"/>
      <c r="OJ35" s="135"/>
      <c r="OK35" s="135"/>
      <c r="OL35" s="135"/>
      <c r="OM35" s="135"/>
      <c r="ON35" s="135"/>
      <c r="OO35" s="135"/>
      <c r="OP35" s="135"/>
      <c r="OQ35" s="135"/>
      <c r="OR35" s="135"/>
      <c r="OS35" s="135"/>
      <c r="OT35" s="135"/>
      <c r="OU35" s="135"/>
      <c r="OV35" s="135"/>
      <c r="OW35" s="135"/>
      <c r="OX35" s="135"/>
      <c r="OY35" s="135"/>
      <c r="OZ35" s="135"/>
      <c r="PA35" s="135"/>
      <c r="PB35" s="135"/>
      <c r="PC35" s="135"/>
      <c r="PD35" s="135"/>
      <c r="PE35" s="135"/>
      <c r="PF35" s="135"/>
      <c r="PG35" s="135"/>
      <c r="PH35" s="135"/>
      <c r="PI35" s="135"/>
      <c r="PJ35" s="135"/>
      <c r="PK35" s="135"/>
      <c r="PL35" s="135"/>
      <c r="PM35" s="135"/>
    </row>
    <row r="36" spans="1:429" s="167" customFormat="1" ht="14.25" customHeight="1" x14ac:dyDescent="0.3">
      <c r="A36" s="185"/>
      <c r="B36" s="33"/>
      <c r="J36" s="131"/>
      <c r="L36" s="66"/>
      <c r="T36" s="212"/>
      <c r="U36" s="26"/>
      <c r="V36" s="129"/>
      <c r="W36" s="182"/>
      <c r="AF36" s="27"/>
      <c r="AG36" s="27"/>
      <c r="AH36" s="27"/>
      <c r="AI36" s="27"/>
      <c r="AJ36" s="28"/>
      <c r="AK36" s="29"/>
      <c r="AL36" s="29"/>
      <c r="AM36" s="28"/>
      <c r="AN36" s="28"/>
      <c r="AO36" s="30"/>
      <c r="AP36" s="30"/>
      <c r="AQ36" s="28"/>
      <c r="AR36" s="28"/>
      <c r="AS36" s="31"/>
      <c r="AT36" s="28"/>
      <c r="AU36" s="28"/>
      <c r="AV36" s="31"/>
      <c r="AW36" s="8"/>
      <c r="AX36" s="2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32"/>
      <c r="BJ36" s="32"/>
      <c r="BK36" s="8"/>
      <c r="BL36" s="8"/>
      <c r="BM36" s="8"/>
      <c r="BN36" s="8"/>
      <c r="BO36" s="8"/>
      <c r="BP36" s="8"/>
      <c r="BR36" s="135"/>
      <c r="BS36" s="135"/>
      <c r="BT36" s="135"/>
      <c r="BU36" s="135"/>
      <c r="BV36" s="135"/>
      <c r="BW36" s="135"/>
      <c r="BX36" s="135"/>
      <c r="BY36" s="135"/>
      <c r="BZ36" s="135"/>
      <c r="CA36" s="135"/>
      <c r="CB36" s="135"/>
      <c r="CC36" s="135"/>
      <c r="CD36" s="135"/>
      <c r="CE36" s="135"/>
      <c r="CF36" s="135"/>
      <c r="CG36" s="135"/>
      <c r="CH36" s="135"/>
      <c r="CI36" s="135"/>
      <c r="CJ36" s="135"/>
      <c r="CK36" s="135"/>
      <c r="CL36" s="135"/>
      <c r="CM36" s="135"/>
      <c r="CN36" s="135"/>
      <c r="CO36" s="135"/>
      <c r="CP36" s="135"/>
      <c r="CQ36" s="135"/>
      <c r="CR36" s="135"/>
      <c r="CS36" s="135"/>
      <c r="CT36" s="135"/>
      <c r="CU36" s="135"/>
      <c r="CV36" s="135"/>
      <c r="CW36" s="135"/>
      <c r="CX36" s="135"/>
      <c r="CY36" s="135"/>
      <c r="CZ36" s="135"/>
      <c r="DA36" s="135"/>
      <c r="DB36" s="135"/>
      <c r="DC36" s="135"/>
      <c r="DD36" s="135"/>
      <c r="DE36" s="135"/>
      <c r="DF36" s="135"/>
      <c r="DG36" s="135"/>
      <c r="DH36" s="135"/>
      <c r="DI36" s="135"/>
      <c r="DJ36" s="135"/>
      <c r="DK36" s="135"/>
      <c r="DL36" s="135"/>
      <c r="DM36" s="135"/>
      <c r="DN36" s="135"/>
      <c r="DO36" s="135"/>
      <c r="DP36" s="135"/>
      <c r="DQ36" s="135"/>
      <c r="DR36" s="135"/>
      <c r="DS36" s="135"/>
      <c r="DT36" s="135"/>
      <c r="DU36" s="135"/>
      <c r="DV36" s="135"/>
      <c r="DW36" s="135"/>
      <c r="DX36" s="135"/>
      <c r="DY36" s="135"/>
      <c r="DZ36" s="135"/>
      <c r="EA36" s="135"/>
      <c r="EB36" s="135"/>
      <c r="EC36" s="135"/>
      <c r="ED36" s="135"/>
      <c r="EE36" s="135"/>
      <c r="EF36" s="135"/>
      <c r="EG36" s="135"/>
      <c r="EH36" s="135"/>
      <c r="EI36" s="135"/>
      <c r="EJ36" s="135"/>
      <c r="EK36" s="135"/>
      <c r="EL36" s="135"/>
      <c r="EM36" s="135"/>
      <c r="EN36" s="135"/>
      <c r="EO36" s="135"/>
      <c r="EP36" s="135"/>
      <c r="EQ36" s="135"/>
      <c r="ER36" s="135"/>
      <c r="ES36" s="135"/>
      <c r="ET36" s="135"/>
      <c r="EU36" s="135"/>
      <c r="EV36" s="135"/>
      <c r="EW36" s="135"/>
      <c r="EX36" s="135"/>
      <c r="EY36" s="135"/>
      <c r="EZ36" s="135"/>
      <c r="FA36" s="135"/>
      <c r="FB36" s="135"/>
      <c r="FC36" s="135"/>
      <c r="FD36" s="135"/>
      <c r="FE36" s="135"/>
      <c r="FF36" s="135"/>
      <c r="FG36" s="135"/>
      <c r="FH36" s="135"/>
      <c r="FI36" s="135"/>
      <c r="FJ36" s="135"/>
      <c r="FK36" s="135"/>
      <c r="FL36" s="135"/>
      <c r="FM36" s="135"/>
      <c r="FN36" s="135"/>
      <c r="FO36" s="135"/>
      <c r="FP36" s="135"/>
      <c r="FQ36" s="135"/>
      <c r="FR36" s="135"/>
      <c r="FS36" s="135"/>
      <c r="FT36" s="135"/>
      <c r="FU36" s="135"/>
      <c r="FV36" s="135"/>
      <c r="FW36" s="135"/>
      <c r="FX36" s="135"/>
      <c r="FY36" s="135"/>
      <c r="FZ36" s="135"/>
      <c r="GA36" s="135"/>
      <c r="GB36" s="135"/>
      <c r="GC36" s="135"/>
      <c r="GD36" s="135"/>
      <c r="GE36" s="135"/>
      <c r="GF36" s="135"/>
      <c r="GG36" s="135"/>
      <c r="GH36" s="135"/>
      <c r="GI36" s="135"/>
      <c r="GJ36" s="135"/>
      <c r="GK36" s="135"/>
      <c r="GL36" s="135"/>
      <c r="GM36" s="135"/>
      <c r="GN36" s="135"/>
      <c r="GO36" s="135"/>
      <c r="GP36" s="135"/>
      <c r="GQ36" s="135"/>
      <c r="GR36" s="135"/>
      <c r="GS36" s="135"/>
      <c r="GT36" s="135"/>
      <c r="GU36" s="135"/>
      <c r="GV36" s="135"/>
      <c r="GW36" s="135"/>
      <c r="GX36" s="135"/>
      <c r="GY36" s="135"/>
      <c r="GZ36" s="135"/>
      <c r="HA36" s="135"/>
      <c r="HB36" s="135"/>
      <c r="HC36" s="135"/>
      <c r="HD36" s="135"/>
      <c r="HE36" s="135"/>
      <c r="HF36" s="135"/>
      <c r="HG36" s="135"/>
      <c r="HH36" s="135"/>
      <c r="HI36" s="135"/>
      <c r="HJ36" s="135"/>
      <c r="HK36" s="135"/>
      <c r="HL36" s="135"/>
      <c r="HM36" s="135"/>
      <c r="HN36" s="135"/>
      <c r="HO36" s="135"/>
      <c r="HP36" s="135"/>
      <c r="HQ36" s="135"/>
      <c r="HR36" s="135"/>
      <c r="HS36" s="135"/>
      <c r="HT36" s="135"/>
      <c r="HU36" s="135"/>
      <c r="HV36" s="135"/>
      <c r="HW36" s="135"/>
      <c r="HX36" s="135"/>
      <c r="HY36" s="135"/>
      <c r="HZ36" s="135"/>
      <c r="IA36" s="135"/>
      <c r="IB36" s="135"/>
      <c r="IC36" s="135"/>
      <c r="ID36" s="135"/>
      <c r="IE36" s="135"/>
      <c r="IF36" s="135"/>
      <c r="IG36" s="135"/>
      <c r="IH36" s="135"/>
      <c r="II36" s="135"/>
      <c r="IJ36" s="135"/>
      <c r="IK36" s="135"/>
      <c r="IL36" s="135"/>
      <c r="IM36" s="135"/>
      <c r="IN36" s="135"/>
      <c r="IO36" s="135"/>
      <c r="IP36" s="135"/>
      <c r="IQ36" s="135"/>
      <c r="IR36" s="135"/>
      <c r="IS36" s="135"/>
      <c r="IT36" s="135"/>
      <c r="IU36" s="135"/>
      <c r="IV36" s="135"/>
      <c r="IW36" s="135"/>
      <c r="IX36" s="135"/>
      <c r="IY36" s="135"/>
      <c r="IZ36" s="135"/>
      <c r="JA36" s="135"/>
      <c r="JB36" s="135"/>
      <c r="JC36" s="135"/>
      <c r="JD36" s="135"/>
      <c r="JE36" s="135"/>
      <c r="JF36" s="135"/>
      <c r="JG36" s="135"/>
      <c r="JH36" s="135"/>
      <c r="JI36" s="135"/>
      <c r="JJ36" s="135"/>
      <c r="JK36" s="135"/>
      <c r="JL36" s="135"/>
      <c r="JM36" s="135"/>
      <c r="JN36" s="135"/>
      <c r="JO36" s="135"/>
      <c r="JP36" s="135"/>
      <c r="JQ36" s="135"/>
      <c r="JR36" s="135"/>
      <c r="JS36" s="135"/>
      <c r="JT36" s="135"/>
      <c r="JU36" s="135"/>
      <c r="JV36" s="135"/>
      <c r="JW36" s="135"/>
      <c r="JX36" s="135"/>
      <c r="JY36" s="135"/>
      <c r="JZ36" s="135"/>
      <c r="KA36" s="135"/>
      <c r="KB36" s="135"/>
      <c r="KC36" s="135"/>
      <c r="KD36" s="135"/>
      <c r="KE36" s="135"/>
      <c r="KF36" s="135"/>
      <c r="KG36" s="135"/>
      <c r="KH36" s="135"/>
      <c r="KI36" s="135"/>
      <c r="KJ36" s="135"/>
      <c r="KK36" s="135"/>
      <c r="KL36" s="135"/>
      <c r="KM36" s="135"/>
      <c r="KN36" s="135"/>
      <c r="KO36" s="135"/>
      <c r="KP36" s="135"/>
      <c r="KQ36" s="135"/>
      <c r="KR36" s="135"/>
      <c r="KS36" s="135"/>
      <c r="KT36" s="135"/>
      <c r="KU36" s="135"/>
      <c r="KV36" s="135"/>
      <c r="KW36" s="135"/>
      <c r="KX36" s="135"/>
      <c r="KY36" s="135"/>
      <c r="KZ36" s="135"/>
      <c r="LA36" s="135"/>
      <c r="LB36" s="135"/>
      <c r="LC36" s="135"/>
      <c r="LD36" s="135"/>
      <c r="LE36" s="135"/>
      <c r="LF36" s="135"/>
      <c r="LG36" s="135"/>
      <c r="LH36" s="135"/>
      <c r="LI36" s="135"/>
      <c r="LJ36" s="135"/>
      <c r="LK36" s="135"/>
      <c r="LL36" s="135"/>
      <c r="LM36" s="135"/>
      <c r="LN36" s="135"/>
      <c r="LO36" s="135"/>
      <c r="LP36" s="135"/>
      <c r="LQ36" s="135"/>
      <c r="LR36" s="135"/>
      <c r="LS36" s="135"/>
      <c r="LT36" s="135"/>
      <c r="LU36" s="135"/>
      <c r="LV36" s="135"/>
      <c r="LW36" s="135"/>
      <c r="LX36" s="135"/>
      <c r="LY36" s="135"/>
      <c r="LZ36" s="135"/>
      <c r="MA36" s="135"/>
      <c r="MB36" s="135"/>
      <c r="MC36" s="135"/>
      <c r="MD36" s="135"/>
      <c r="ME36" s="135"/>
      <c r="MF36" s="135"/>
      <c r="MG36" s="135"/>
      <c r="MH36" s="135"/>
      <c r="MI36" s="135"/>
      <c r="MJ36" s="135"/>
      <c r="MK36" s="135"/>
      <c r="ML36" s="135"/>
      <c r="MM36" s="135"/>
      <c r="MN36" s="135"/>
      <c r="MO36" s="135"/>
      <c r="MP36" s="135"/>
      <c r="MQ36" s="135"/>
      <c r="MR36" s="135"/>
      <c r="MS36" s="135"/>
      <c r="MT36" s="135"/>
      <c r="MU36" s="135"/>
      <c r="MV36" s="135"/>
      <c r="MW36" s="135"/>
      <c r="MX36" s="135"/>
      <c r="MY36" s="135"/>
      <c r="MZ36" s="135"/>
      <c r="NA36" s="135"/>
      <c r="NB36" s="135"/>
      <c r="NC36" s="135"/>
      <c r="ND36" s="135"/>
      <c r="NE36" s="135"/>
      <c r="NF36" s="135"/>
      <c r="NG36" s="135"/>
      <c r="NH36" s="135"/>
      <c r="NI36" s="135"/>
      <c r="NJ36" s="135"/>
      <c r="NK36" s="135"/>
      <c r="NL36" s="135"/>
      <c r="NM36" s="135"/>
      <c r="NN36" s="135"/>
      <c r="NO36" s="135"/>
      <c r="NP36" s="135"/>
      <c r="NQ36" s="135"/>
      <c r="NR36" s="135"/>
      <c r="NS36" s="135"/>
      <c r="NT36" s="135"/>
      <c r="NU36" s="135"/>
      <c r="NV36" s="135"/>
      <c r="NW36" s="135"/>
      <c r="NX36" s="135"/>
      <c r="NY36" s="135"/>
      <c r="NZ36" s="135"/>
      <c r="OA36" s="135"/>
      <c r="OB36" s="135"/>
      <c r="OC36" s="135"/>
      <c r="OD36" s="135"/>
      <c r="OE36" s="135"/>
      <c r="OF36" s="135"/>
      <c r="OG36" s="135"/>
      <c r="OH36" s="135"/>
      <c r="OI36" s="135"/>
      <c r="OJ36" s="135"/>
      <c r="OK36" s="135"/>
      <c r="OL36" s="135"/>
      <c r="OM36" s="135"/>
      <c r="ON36" s="135"/>
      <c r="OO36" s="135"/>
      <c r="OP36" s="135"/>
      <c r="OQ36" s="135"/>
      <c r="OR36" s="135"/>
      <c r="OS36" s="135"/>
      <c r="OT36" s="135"/>
      <c r="OU36" s="135"/>
      <c r="OV36" s="135"/>
      <c r="OW36" s="135"/>
      <c r="OX36" s="135"/>
      <c r="OY36" s="135"/>
      <c r="OZ36" s="135"/>
      <c r="PA36" s="135"/>
      <c r="PB36" s="135"/>
      <c r="PC36" s="135"/>
      <c r="PD36" s="135"/>
      <c r="PE36" s="135"/>
      <c r="PF36" s="135"/>
      <c r="PG36" s="135"/>
      <c r="PH36" s="135"/>
      <c r="PI36" s="135"/>
      <c r="PJ36" s="135"/>
      <c r="PK36" s="135"/>
      <c r="PL36" s="135"/>
      <c r="PM36" s="135"/>
    </row>
    <row r="37" spans="1:429" s="167" customFormat="1" ht="14.25" customHeight="1" x14ac:dyDescent="0.3">
      <c r="A37" s="185"/>
      <c r="B37" s="33"/>
      <c r="J37" s="131"/>
      <c r="L37" s="66"/>
      <c r="T37" s="212"/>
      <c r="U37" s="26"/>
      <c r="V37" s="129"/>
      <c r="W37" s="182"/>
      <c r="AF37" s="27"/>
      <c r="AG37" s="27"/>
      <c r="AH37" s="27"/>
      <c r="AI37" s="27"/>
      <c r="AJ37" s="28"/>
      <c r="AK37" s="29"/>
      <c r="AL37" s="29"/>
      <c r="AM37" s="28"/>
      <c r="AN37" s="28"/>
      <c r="AO37" s="30"/>
      <c r="AP37" s="30"/>
      <c r="AQ37" s="28"/>
      <c r="AR37" s="28"/>
      <c r="AS37" s="31"/>
      <c r="AT37" s="28"/>
      <c r="AU37" s="28"/>
      <c r="AV37" s="31"/>
      <c r="AW37" s="8"/>
      <c r="AX37" s="2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32"/>
      <c r="BJ37" s="32"/>
      <c r="BK37" s="8"/>
      <c r="BL37" s="8"/>
      <c r="BM37" s="8"/>
      <c r="BN37" s="8"/>
      <c r="BO37" s="8"/>
      <c r="BP37" s="8"/>
      <c r="BR37" s="135"/>
      <c r="BS37" s="135"/>
      <c r="BT37" s="135"/>
      <c r="BU37" s="135"/>
      <c r="BV37" s="135"/>
      <c r="BW37" s="135"/>
      <c r="BX37" s="135"/>
      <c r="BY37" s="135"/>
      <c r="BZ37" s="135"/>
      <c r="CA37" s="135"/>
      <c r="CB37" s="135"/>
      <c r="CC37" s="135"/>
      <c r="CD37" s="135"/>
      <c r="CE37" s="135"/>
      <c r="CF37" s="135"/>
      <c r="CG37" s="135"/>
      <c r="CH37" s="135"/>
      <c r="CI37" s="135"/>
      <c r="CJ37" s="135"/>
      <c r="CK37" s="135"/>
      <c r="CL37" s="135"/>
      <c r="CM37" s="135"/>
      <c r="CN37" s="135"/>
      <c r="CO37" s="135"/>
      <c r="CP37" s="135"/>
      <c r="CQ37" s="135"/>
      <c r="CR37" s="135"/>
      <c r="CS37" s="135"/>
      <c r="CT37" s="135"/>
      <c r="CU37" s="135"/>
      <c r="CV37" s="135"/>
      <c r="CW37" s="135"/>
      <c r="CX37" s="135"/>
      <c r="CY37" s="135"/>
      <c r="CZ37" s="135"/>
      <c r="DA37" s="135"/>
      <c r="DB37" s="135"/>
      <c r="DC37" s="135"/>
      <c r="DD37" s="135"/>
      <c r="DE37" s="135"/>
      <c r="DF37" s="135"/>
      <c r="DG37" s="135"/>
      <c r="DH37" s="135"/>
      <c r="DI37" s="135"/>
      <c r="DJ37" s="135"/>
      <c r="DK37" s="135"/>
      <c r="DL37" s="135"/>
      <c r="DM37" s="135"/>
      <c r="DN37" s="135"/>
      <c r="DO37" s="135"/>
      <c r="DP37" s="135"/>
      <c r="DQ37" s="135"/>
      <c r="DR37" s="135"/>
      <c r="DS37" s="135"/>
      <c r="DT37" s="135"/>
      <c r="DU37" s="135"/>
      <c r="DV37" s="135"/>
      <c r="DW37" s="135"/>
      <c r="DX37" s="135"/>
      <c r="DY37" s="135"/>
      <c r="DZ37" s="135"/>
      <c r="EA37" s="135"/>
      <c r="EB37" s="135"/>
      <c r="EC37" s="135"/>
      <c r="ED37" s="135"/>
      <c r="EE37" s="135"/>
      <c r="EF37" s="135"/>
      <c r="EG37" s="135"/>
      <c r="EH37" s="135"/>
      <c r="EI37" s="135"/>
      <c r="EJ37" s="135"/>
      <c r="EK37" s="135"/>
      <c r="EL37" s="135"/>
      <c r="EM37" s="135"/>
      <c r="EN37" s="135"/>
      <c r="EO37" s="135"/>
      <c r="EP37" s="135"/>
      <c r="EQ37" s="135"/>
      <c r="ER37" s="135"/>
      <c r="ES37" s="135"/>
      <c r="ET37" s="135"/>
      <c r="EU37" s="135"/>
      <c r="EV37" s="135"/>
      <c r="EW37" s="135"/>
      <c r="EX37" s="135"/>
      <c r="EY37" s="135"/>
      <c r="EZ37" s="135"/>
      <c r="FA37" s="135"/>
      <c r="FB37" s="135"/>
      <c r="FC37" s="135"/>
      <c r="FD37" s="135"/>
      <c r="FE37" s="135"/>
      <c r="FF37" s="135"/>
      <c r="FG37" s="135"/>
      <c r="FH37" s="135"/>
      <c r="FI37" s="135"/>
      <c r="FJ37" s="135"/>
      <c r="FK37" s="135"/>
      <c r="FL37" s="135"/>
      <c r="FM37" s="135"/>
      <c r="FN37" s="135"/>
      <c r="FO37" s="135"/>
      <c r="FP37" s="135"/>
      <c r="FQ37" s="135"/>
      <c r="FR37" s="135"/>
      <c r="FS37" s="135"/>
      <c r="FT37" s="135"/>
      <c r="FU37" s="135"/>
      <c r="FV37" s="135"/>
      <c r="FW37" s="135"/>
      <c r="FX37" s="135"/>
      <c r="FY37" s="135"/>
      <c r="FZ37" s="135"/>
      <c r="GA37" s="135"/>
      <c r="GB37" s="135"/>
      <c r="GC37" s="135"/>
      <c r="GD37" s="135"/>
      <c r="GE37" s="135"/>
      <c r="GF37" s="135"/>
      <c r="GG37" s="135"/>
      <c r="GH37" s="135"/>
      <c r="GI37" s="135"/>
      <c r="GJ37" s="135"/>
      <c r="GK37" s="135"/>
      <c r="GL37" s="135"/>
      <c r="GM37" s="135"/>
      <c r="GN37" s="135"/>
      <c r="GO37" s="135"/>
      <c r="GP37" s="135"/>
      <c r="GQ37" s="135"/>
      <c r="GR37" s="135"/>
      <c r="GS37" s="135"/>
      <c r="GT37" s="135"/>
      <c r="GU37" s="135"/>
      <c r="GV37" s="135"/>
      <c r="GW37" s="135"/>
      <c r="GX37" s="135"/>
      <c r="GY37" s="135"/>
      <c r="GZ37" s="135"/>
      <c r="HA37" s="135"/>
      <c r="HB37" s="135"/>
      <c r="HC37" s="135"/>
      <c r="HD37" s="135"/>
      <c r="HE37" s="135"/>
      <c r="HF37" s="135"/>
      <c r="HG37" s="135"/>
      <c r="HH37" s="135"/>
      <c r="HI37" s="135"/>
      <c r="HJ37" s="135"/>
      <c r="HK37" s="135"/>
      <c r="HL37" s="135"/>
      <c r="HM37" s="135"/>
      <c r="HN37" s="135"/>
      <c r="HO37" s="135"/>
      <c r="HP37" s="135"/>
      <c r="HQ37" s="135"/>
      <c r="HR37" s="135"/>
      <c r="HS37" s="135"/>
      <c r="HT37" s="135"/>
      <c r="HU37" s="135"/>
      <c r="HV37" s="135"/>
      <c r="HW37" s="135"/>
      <c r="HX37" s="135"/>
      <c r="HY37" s="135"/>
      <c r="HZ37" s="135"/>
      <c r="IA37" s="135"/>
      <c r="IB37" s="135"/>
      <c r="IC37" s="135"/>
      <c r="ID37" s="135"/>
      <c r="IE37" s="135"/>
      <c r="IF37" s="135"/>
      <c r="IG37" s="135"/>
      <c r="IH37" s="135"/>
      <c r="II37" s="135"/>
      <c r="IJ37" s="135"/>
      <c r="IK37" s="135"/>
      <c r="IL37" s="135"/>
      <c r="IM37" s="135"/>
      <c r="IN37" s="135"/>
      <c r="IO37" s="135"/>
      <c r="IP37" s="135"/>
      <c r="IQ37" s="135"/>
      <c r="IR37" s="135"/>
      <c r="IS37" s="135"/>
      <c r="IT37" s="135"/>
      <c r="IU37" s="135"/>
      <c r="IV37" s="135"/>
      <c r="IW37" s="135"/>
      <c r="IX37" s="135"/>
      <c r="IY37" s="135"/>
      <c r="IZ37" s="135"/>
      <c r="JA37" s="135"/>
      <c r="JB37" s="135"/>
      <c r="JC37" s="135"/>
      <c r="JD37" s="135"/>
      <c r="JE37" s="135"/>
      <c r="JF37" s="135"/>
      <c r="JG37" s="135"/>
      <c r="JH37" s="135"/>
      <c r="JI37" s="135"/>
      <c r="JJ37" s="135"/>
      <c r="JK37" s="135"/>
      <c r="JL37" s="135"/>
      <c r="JM37" s="135"/>
      <c r="JN37" s="135"/>
      <c r="JO37" s="135"/>
      <c r="JP37" s="135"/>
      <c r="JQ37" s="135"/>
      <c r="JR37" s="135"/>
      <c r="JS37" s="135"/>
      <c r="JT37" s="135"/>
      <c r="JU37" s="135"/>
      <c r="JV37" s="135"/>
      <c r="JW37" s="135"/>
      <c r="JX37" s="135"/>
      <c r="JY37" s="135"/>
      <c r="JZ37" s="135"/>
      <c r="KA37" s="135"/>
      <c r="KB37" s="135"/>
      <c r="KC37" s="135"/>
      <c r="KD37" s="135"/>
      <c r="KE37" s="135"/>
      <c r="KF37" s="135"/>
      <c r="KG37" s="135"/>
      <c r="KH37" s="135"/>
      <c r="KI37" s="135"/>
      <c r="KJ37" s="135"/>
      <c r="KK37" s="135"/>
      <c r="KL37" s="135"/>
      <c r="KM37" s="135"/>
      <c r="KN37" s="135"/>
      <c r="KO37" s="135"/>
      <c r="KP37" s="135"/>
      <c r="KQ37" s="135"/>
      <c r="KR37" s="135"/>
      <c r="KS37" s="135"/>
      <c r="KT37" s="135"/>
      <c r="KU37" s="135"/>
      <c r="KV37" s="135"/>
      <c r="KW37" s="135"/>
      <c r="KX37" s="135"/>
      <c r="KY37" s="135"/>
      <c r="KZ37" s="135"/>
      <c r="LA37" s="135"/>
      <c r="LB37" s="135"/>
      <c r="LC37" s="135"/>
      <c r="LD37" s="135"/>
      <c r="LE37" s="135"/>
      <c r="LF37" s="135"/>
      <c r="LG37" s="135"/>
      <c r="LH37" s="135"/>
      <c r="LI37" s="135"/>
      <c r="LJ37" s="135"/>
      <c r="LK37" s="135"/>
      <c r="LL37" s="135"/>
      <c r="LM37" s="135"/>
      <c r="LN37" s="135"/>
      <c r="LO37" s="135"/>
      <c r="LP37" s="135"/>
      <c r="LQ37" s="135"/>
      <c r="LR37" s="135"/>
      <c r="LS37" s="135"/>
      <c r="LT37" s="135"/>
      <c r="LU37" s="135"/>
      <c r="LV37" s="135"/>
      <c r="LW37" s="135"/>
      <c r="LX37" s="135"/>
      <c r="LY37" s="135"/>
      <c r="LZ37" s="135"/>
      <c r="MA37" s="135"/>
      <c r="MB37" s="135"/>
      <c r="MC37" s="135"/>
      <c r="MD37" s="135"/>
      <c r="ME37" s="135"/>
      <c r="MF37" s="135"/>
      <c r="MG37" s="135"/>
      <c r="MH37" s="135"/>
      <c r="MI37" s="135"/>
      <c r="MJ37" s="135"/>
      <c r="MK37" s="135"/>
      <c r="ML37" s="135"/>
      <c r="MM37" s="135"/>
      <c r="MN37" s="135"/>
      <c r="MO37" s="135"/>
      <c r="MP37" s="135"/>
      <c r="MQ37" s="135"/>
      <c r="MR37" s="135"/>
      <c r="MS37" s="135"/>
      <c r="MT37" s="135"/>
      <c r="MU37" s="135"/>
      <c r="MV37" s="135"/>
      <c r="MW37" s="135"/>
      <c r="MX37" s="135"/>
      <c r="MY37" s="135"/>
      <c r="MZ37" s="135"/>
      <c r="NA37" s="135"/>
      <c r="NB37" s="135"/>
      <c r="NC37" s="135"/>
      <c r="ND37" s="135"/>
      <c r="NE37" s="135"/>
      <c r="NF37" s="135"/>
      <c r="NG37" s="135"/>
      <c r="NH37" s="135"/>
      <c r="NI37" s="135"/>
      <c r="NJ37" s="135"/>
      <c r="NK37" s="135"/>
      <c r="NL37" s="135"/>
      <c r="NM37" s="135"/>
      <c r="NN37" s="135"/>
      <c r="NO37" s="135"/>
      <c r="NP37" s="135"/>
      <c r="NQ37" s="135"/>
      <c r="NR37" s="135"/>
      <c r="NS37" s="135"/>
      <c r="NT37" s="135"/>
      <c r="NU37" s="135"/>
      <c r="NV37" s="135"/>
      <c r="NW37" s="135"/>
      <c r="NX37" s="135"/>
      <c r="NY37" s="135"/>
      <c r="NZ37" s="135"/>
      <c r="OA37" s="135"/>
      <c r="OB37" s="135"/>
      <c r="OC37" s="135"/>
      <c r="OD37" s="135"/>
      <c r="OE37" s="135"/>
      <c r="OF37" s="135"/>
      <c r="OG37" s="135"/>
      <c r="OH37" s="135"/>
      <c r="OI37" s="135"/>
      <c r="OJ37" s="135"/>
      <c r="OK37" s="135"/>
      <c r="OL37" s="135"/>
      <c r="OM37" s="135"/>
      <c r="ON37" s="135"/>
      <c r="OO37" s="135"/>
      <c r="OP37" s="135"/>
      <c r="OQ37" s="135"/>
      <c r="OR37" s="135"/>
      <c r="OS37" s="135"/>
      <c r="OT37" s="135"/>
      <c r="OU37" s="135"/>
      <c r="OV37" s="135"/>
      <c r="OW37" s="135"/>
      <c r="OX37" s="135"/>
      <c r="OY37" s="135"/>
      <c r="OZ37" s="135"/>
      <c r="PA37" s="135"/>
      <c r="PB37" s="135"/>
      <c r="PC37" s="135"/>
      <c r="PD37" s="135"/>
      <c r="PE37" s="135"/>
      <c r="PF37" s="135"/>
      <c r="PG37" s="135"/>
      <c r="PH37" s="135"/>
      <c r="PI37" s="135"/>
      <c r="PJ37" s="135"/>
      <c r="PK37" s="135"/>
      <c r="PL37" s="135"/>
      <c r="PM37" s="135"/>
    </row>
    <row r="38" spans="1:429" s="167" customFormat="1" ht="14.25" customHeight="1" x14ac:dyDescent="0.3">
      <c r="A38" s="185"/>
      <c r="B38" s="33"/>
      <c r="J38" s="131"/>
      <c r="L38" s="66"/>
      <c r="T38" s="212"/>
      <c r="U38" s="26"/>
      <c r="V38" s="129"/>
      <c r="W38" s="182"/>
      <c r="AF38" s="27"/>
      <c r="AG38" s="27"/>
      <c r="AH38" s="27"/>
      <c r="AI38" s="27"/>
      <c r="AJ38" s="28"/>
      <c r="AK38" s="29"/>
      <c r="AL38" s="29"/>
      <c r="AM38" s="28"/>
      <c r="AN38" s="28"/>
      <c r="AO38" s="30"/>
      <c r="AP38" s="30"/>
      <c r="AQ38" s="28"/>
      <c r="AR38" s="28"/>
      <c r="AS38" s="31"/>
      <c r="AT38" s="28"/>
      <c r="AU38" s="28"/>
      <c r="AV38" s="31"/>
      <c r="AW38" s="8"/>
      <c r="AX38" s="2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32"/>
      <c r="BJ38" s="32"/>
      <c r="BK38" s="8"/>
      <c r="BL38" s="8"/>
      <c r="BM38" s="8"/>
      <c r="BN38" s="8"/>
      <c r="BO38" s="8"/>
      <c r="BP38" s="8"/>
      <c r="BR38" s="135"/>
      <c r="BS38" s="135"/>
      <c r="BT38" s="135"/>
      <c r="BU38" s="135"/>
      <c r="BV38" s="135"/>
      <c r="BW38" s="135"/>
      <c r="BX38" s="135"/>
      <c r="BY38" s="135"/>
      <c r="BZ38" s="135"/>
      <c r="CA38" s="135"/>
      <c r="CB38" s="135"/>
      <c r="CC38" s="135"/>
      <c r="CD38" s="135"/>
      <c r="CE38" s="135"/>
      <c r="CF38" s="135"/>
      <c r="CG38" s="135"/>
      <c r="CH38" s="135"/>
      <c r="CI38" s="135"/>
      <c r="CJ38" s="135"/>
      <c r="CK38" s="135"/>
      <c r="CL38" s="135"/>
      <c r="CM38" s="135"/>
      <c r="CN38" s="135"/>
      <c r="CO38" s="135"/>
      <c r="CP38" s="135"/>
      <c r="CQ38" s="135"/>
      <c r="CR38" s="135"/>
      <c r="CS38" s="135"/>
      <c r="CT38" s="135"/>
      <c r="CU38" s="135"/>
      <c r="CV38" s="135"/>
      <c r="CW38" s="135"/>
      <c r="CX38" s="135"/>
      <c r="CY38" s="135"/>
      <c r="CZ38" s="135"/>
      <c r="DA38" s="135"/>
      <c r="DB38" s="135"/>
      <c r="DC38" s="135"/>
      <c r="DD38" s="135"/>
      <c r="DE38" s="135"/>
      <c r="DF38" s="135"/>
      <c r="DG38" s="135"/>
      <c r="DH38" s="135"/>
      <c r="DI38" s="135"/>
      <c r="DJ38" s="135"/>
      <c r="DK38" s="135"/>
      <c r="DL38" s="135"/>
      <c r="DM38" s="135"/>
      <c r="DN38" s="135"/>
      <c r="DO38" s="135"/>
      <c r="DP38" s="135"/>
      <c r="DQ38" s="135"/>
      <c r="DR38" s="135"/>
      <c r="DS38" s="135"/>
      <c r="DT38" s="135"/>
      <c r="DU38" s="135"/>
      <c r="DV38" s="135"/>
      <c r="DW38" s="135"/>
      <c r="DX38" s="135"/>
      <c r="DY38" s="135"/>
      <c r="DZ38" s="135"/>
      <c r="EA38" s="135"/>
      <c r="EB38" s="135"/>
      <c r="EC38" s="135"/>
      <c r="ED38" s="135"/>
      <c r="EE38" s="135"/>
      <c r="EF38" s="135"/>
      <c r="EG38" s="135"/>
      <c r="EH38" s="135"/>
      <c r="EI38" s="135"/>
      <c r="EJ38" s="135"/>
      <c r="EK38" s="135"/>
      <c r="EL38" s="135"/>
      <c r="EM38" s="135"/>
      <c r="EN38" s="135"/>
      <c r="EO38" s="135"/>
      <c r="EP38" s="135"/>
      <c r="EQ38" s="135"/>
      <c r="ER38" s="135"/>
      <c r="ES38" s="135"/>
      <c r="ET38" s="135"/>
      <c r="EU38" s="135"/>
      <c r="EV38" s="135"/>
      <c r="EW38" s="135"/>
      <c r="EX38" s="135"/>
      <c r="EY38" s="135"/>
      <c r="EZ38" s="135"/>
      <c r="FA38" s="135"/>
      <c r="FB38" s="135"/>
      <c r="FC38" s="135"/>
      <c r="FD38" s="135"/>
      <c r="FE38" s="135"/>
      <c r="FF38" s="135"/>
      <c r="FG38" s="135"/>
      <c r="FH38" s="135"/>
      <c r="FI38" s="135"/>
      <c r="FJ38" s="135"/>
      <c r="FK38" s="135"/>
      <c r="FL38" s="135"/>
      <c r="FM38" s="135"/>
      <c r="FN38" s="135"/>
      <c r="FO38" s="135"/>
      <c r="FP38" s="135"/>
      <c r="FQ38" s="135"/>
      <c r="FR38" s="135"/>
      <c r="FS38" s="135"/>
      <c r="FT38" s="135"/>
      <c r="FU38" s="135"/>
      <c r="FV38" s="135"/>
      <c r="FW38" s="135"/>
      <c r="FX38" s="135"/>
      <c r="FY38" s="135"/>
      <c r="FZ38" s="135"/>
      <c r="GA38" s="135"/>
      <c r="GB38" s="135"/>
      <c r="GC38" s="135"/>
      <c r="GD38" s="135"/>
      <c r="GE38" s="135"/>
      <c r="GF38" s="135"/>
      <c r="GG38" s="135"/>
      <c r="GH38" s="135"/>
      <c r="GI38" s="135"/>
      <c r="GJ38" s="135"/>
      <c r="GK38" s="135"/>
      <c r="GL38" s="135"/>
      <c r="GM38" s="135"/>
      <c r="GN38" s="135"/>
      <c r="GO38" s="135"/>
      <c r="GP38" s="135"/>
      <c r="GQ38" s="135"/>
      <c r="GR38" s="135"/>
      <c r="GS38" s="135"/>
      <c r="GT38" s="135"/>
      <c r="GU38" s="135"/>
      <c r="GV38" s="135"/>
      <c r="GW38" s="135"/>
      <c r="GX38" s="135"/>
      <c r="GY38" s="135"/>
      <c r="GZ38" s="135"/>
      <c r="HA38" s="135"/>
      <c r="HB38" s="135"/>
      <c r="HC38" s="135"/>
      <c r="HD38" s="135"/>
      <c r="HE38" s="135"/>
      <c r="HF38" s="135"/>
      <c r="HG38" s="135"/>
      <c r="HH38" s="135"/>
      <c r="HI38" s="135"/>
      <c r="HJ38" s="135"/>
      <c r="HK38" s="135"/>
      <c r="HL38" s="135"/>
      <c r="HM38" s="135"/>
      <c r="HN38" s="135"/>
      <c r="HO38" s="135"/>
      <c r="HP38" s="135"/>
      <c r="HQ38" s="135"/>
      <c r="HR38" s="135"/>
      <c r="HS38" s="135"/>
      <c r="HT38" s="135"/>
      <c r="HU38" s="135"/>
      <c r="HV38" s="135"/>
      <c r="HW38" s="135"/>
      <c r="HX38" s="135"/>
      <c r="HY38" s="135"/>
      <c r="HZ38" s="135"/>
      <c r="IA38" s="135"/>
      <c r="IB38" s="135"/>
      <c r="IC38" s="135"/>
      <c r="ID38" s="135"/>
      <c r="IE38" s="135"/>
      <c r="IF38" s="135"/>
      <c r="IG38" s="135"/>
      <c r="IH38" s="135"/>
      <c r="II38" s="135"/>
      <c r="IJ38" s="135"/>
      <c r="IK38" s="135"/>
      <c r="IL38" s="135"/>
      <c r="IM38" s="135"/>
      <c r="IN38" s="135"/>
      <c r="IO38" s="135"/>
      <c r="IP38" s="135"/>
      <c r="IQ38" s="135"/>
      <c r="IR38" s="135"/>
      <c r="IS38" s="135"/>
      <c r="IT38" s="135"/>
      <c r="IU38" s="135"/>
      <c r="IV38" s="135"/>
      <c r="IW38" s="135"/>
      <c r="IX38" s="135"/>
      <c r="IY38" s="135"/>
      <c r="IZ38" s="135"/>
      <c r="JA38" s="135"/>
      <c r="JB38" s="135"/>
      <c r="JC38" s="135"/>
      <c r="JD38" s="135"/>
      <c r="JE38" s="135"/>
      <c r="JF38" s="135"/>
      <c r="JG38" s="135"/>
      <c r="JH38" s="135"/>
      <c r="JI38" s="135"/>
      <c r="JJ38" s="135"/>
      <c r="JK38" s="135"/>
      <c r="JL38" s="135"/>
      <c r="JM38" s="135"/>
      <c r="JN38" s="135"/>
      <c r="JO38" s="135"/>
      <c r="JP38" s="135"/>
      <c r="JQ38" s="135"/>
      <c r="JR38" s="135"/>
      <c r="JS38" s="135"/>
      <c r="JT38" s="135"/>
      <c r="JU38" s="135"/>
      <c r="JV38" s="135"/>
      <c r="JW38" s="135"/>
      <c r="JX38" s="135"/>
      <c r="JY38" s="135"/>
      <c r="JZ38" s="135"/>
      <c r="KA38" s="135"/>
      <c r="KB38" s="135"/>
      <c r="KC38" s="135"/>
      <c r="KD38" s="135"/>
      <c r="KE38" s="135"/>
      <c r="KF38" s="135"/>
      <c r="KG38" s="135"/>
      <c r="KH38" s="135"/>
      <c r="KI38" s="135"/>
      <c r="KJ38" s="135"/>
      <c r="KK38" s="135"/>
      <c r="KL38" s="135"/>
      <c r="KM38" s="135"/>
      <c r="KN38" s="135"/>
      <c r="KO38" s="135"/>
      <c r="KP38" s="135"/>
      <c r="KQ38" s="135"/>
      <c r="KR38" s="135"/>
      <c r="KS38" s="135"/>
      <c r="KT38" s="135"/>
      <c r="KU38" s="135"/>
      <c r="KV38" s="135"/>
      <c r="KW38" s="135"/>
      <c r="KX38" s="135"/>
      <c r="KY38" s="135"/>
      <c r="KZ38" s="135"/>
      <c r="LA38" s="135"/>
      <c r="LB38" s="135"/>
      <c r="LC38" s="135"/>
      <c r="LD38" s="135"/>
      <c r="LE38" s="135"/>
      <c r="LF38" s="135"/>
      <c r="LG38" s="135"/>
      <c r="LH38" s="135"/>
      <c r="LI38" s="135"/>
      <c r="LJ38" s="135"/>
      <c r="LK38" s="135"/>
      <c r="LL38" s="135"/>
      <c r="LM38" s="135"/>
      <c r="LN38" s="135"/>
      <c r="LO38" s="135"/>
      <c r="LP38" s="135"/>
      <c r="LQ38" s="135"/>
      <c r="LR38" s="135"/>
      <c r="LS38" s="135"/>
      <c r="LT38" s="135"/>
      <c r="LU38" s="135"/>
      <c r="LV38" s="135"/>
      <c r="LW38" s="135"/>
      <c r="LX38" s="135"/>
      <c r="LY38" s="135"/>
      <c r="LZ38" s="135"/>
      <c r="MA38" s="135"/>
      <c r="MB38" s="135"/>
      <c r="MC38" s="135"/>
      <c r="MD38" s="135"/>
      <c r="ME38" s="135"/>
      <c r="MF38" s="135"/>
      <c r="MG38" s="135"/>
      <c r="MH38" s="135"/>
      <c r="MI38" s="135"/>
      <c r="MJ38" s="135"/>
      <c r="MK38" s="135"/>
      <c r="ML38" s="135"/>
      <c r="MM38" s="135"/>
      <c r="MN38" s="135"/>
      <c r="MO38" s="135"/>
      <c r="MP38" s="135"/>
      <c r="MQ38" s="135"/>
      <c r="MR38" s="135"/>
      <c r="MS38" s="135"/>
      <c r="MT38" s="135"/>
      <c r="MU38" s="135"/>
      <c r="MV38" s="135"/>
      <c r="MW38" s="135"/>
      <c r="MX38" s="135"/>
      <c r="MY38" s="135"/>
      <c r="MZ38" s="135"/>
      <c r="NA38" s="135"/>
      <c r="NB38" s="135"/>
      <c r="NC38" s="135"/>
      <c r="ND38" s="135"/>
      <c r="NE38" s="135"/>
      <c r="NF38" s="135"/>
      <c r="NG38" s="135"/>
      <c r="NH38" s="135"/>
      <c r="NI38" s="135"/>
      <c r="NJ38" s="135"/>
      <c r="NK38" s="135"/>
      <c r="NL38" s="135"/>
      <c r="NM38" s="135"/>
      <c r="NN38" s="135"/>
      <c r="NO38" s="135"/>
      <c r="NP38" s="135"/>
      <c r="NQ38" s="135"/>
      <c r="NR38" s="135"/>
      <c r="NS38" s="135"/>
      <c r="NT38" s="135"/>
      <c r="NU38" s="135"/>
      <c r="NV38" s="135"/>
      <c r="NW38" s="135"/>
      <c r="NX38" s="135"/>
      <c r="NY38" s="135"/>
      <c r="NZ38" s="135"/>
      <c r="OA38" s="135"/>
      <c r="OB38" s="135"/>
      <c r="OC38" s="135"/>
      <c r="OD38" s="135"/>
      <c r="OE38" s="135"/>
      <c r="OF38" s="135"/>
      <c r="OG38" s="135"/>
      <c r="OH38" s="135"/>
      <c r="OI38" s="135"/>
      <c r="OJ38" s="135"/>
      <c r="OK38" s="135"/>
      <c r="OL38" s="135"/>
      <c r="OM38" s="135"/>
      <c r="ON38" s="135"/>
      <c r="OO38" s="135"/>
      <c r="OP38" s="135"/>
      <c r="OQ38" s="135"/>
      <c r="OR38" s="135"/>
      <c r="OS38" s="135"/>
      <c r="OT38" s="135"/>
      <c r="OU38" s="135"/>
      <c r="OV38" s="135"/>
      <c r="OW38" s="135"/>
      <c r="OX38" s="135"/>
      <c r="OY38" s="135"/>
      <c r="OZ38" s="135"/>
      <c r="PA38" s="135"/>
      <c r="PB38" s="135"/>
      <c r="PC38" s="135"/>
      <c r="PD38" s="135"/>
      <c r="PE38" s="135"/>
      <c r="PF38" s="135"/>
      <c r="PG38" s="135"/>
      <c r="PH38" s="135"/>
      <c r="PI38" s="135"/>
      <c r="PJ38" s="135"/>
      <c r="PK38" s="135"/>
      <c r="PL38" s="135"/>
      <c r="PM38" s="135"/>
    </row>
    <row r="39" spans="1:429" s="167" customFormat="1" ht="14.25" customHeight="1" x14ac:dyDescent="0.3">
      <c r="A39" s="185"/>
      <c r="B39" s="33"/>
      <c r="J39" s="131"/>
      <c r="L39" s="66"/>
      <c r="T39" s="212"/>
      <c r="U39" s="26"/>
      <c r="V39" s="129"/>
      <c r="W39" s="182"/>
      <c r="AF39" s="27"/>
      <c r="AG39" s="27"/>
      <c r="AH39" s="27"/>
      <c r="AI39" s="27"/>
      <c r="AJ39" s="28"/>
      <c r="AK39" s="29"/>
      <c r="AL39" s="29"/>
      <c r="AM39" s="28"/>
      <c r="AN39" s="28"/>
      <c r="AO39" s="30"/>
      <c r="AP39" s="30"/>
      <c r="AQ39" s="28"/>
      <c r="AR39" s="28"/>
      <c r="AS39" s="31"/>
      <c r="AT39" s="28"/>
      <c r="AU39" s="28"/>
      <c r="AV39" s="31"/>
      <c r="AW39" s="8"/>
      <c r="AX39" s="2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32"/>
      <c r="BJ39" s="32"/>
      <c r="BK39" s="8"/>
      <c r="BL39" s="8"/>
      <c r="BM39" s="8"/>
      <c r="BN39" s="8"/>
      <c r="BO39" s="8"/>
      <c r="BP39" s="8"/>
      <c r="BR39" s="135"/>
      <c r="BS39" s="135"/>
      <c r="BT39" s="135"/>
      <c r="BU39" s="135"/>
      <c r="BV39" s="135"/>
      <c r="BW39" s="135"/>
      <c r="BX39" s="135"/>
      <c r="BY39" s="135"/>
      <c r="BZ39" s="135"/>
      <c r="CA39" s="135"/>
      <c r="CB39" s="135"/>
      <c r="CC39" s="135"/>
      <c r="CD39" s="135"/>
      <c r="CE39" s="135"/>
      <c r="CF39" s="135"/>
      <c r="CG39" s="135"/>
      <c r="CH39" s="135"/>
      <c r="CI39" s="135"/>
      <c r="CJ39" s="135"/>
      <c r="CK39" s="135"/>
      <c r="CL39" s="135"/>
      <c r="CM39" s="135"/>
      <c r="CN39" s="135"/>
      <c r="CO39" s="135"/>
      <c r="CP39" s="135"/>
      <c r="CQ39" s="135"/>
      <c r="CR39" s="135"/>
      <c r="CS39" s="135"/>
      <c r="CT39" s="135"/>
      <c r="CU39" s="135"/>
      <c r="CV39" s="135"/>
      <c r="CW39" s="135"/>
      <c r="CX39" s="135"/>
      <c r="CY39" s="135"/>
      <c r="CZ39" s="135"/>
      <c r="DA39" s="135"/>
      <c r="DB39" s="135"/>
      <c r="DC39" s="135"/>
      <c r="DD39" s="135"/>
      <c r="DE39" s="135"/>
      <c r="DF39" s="135"/>
      <c r="DG39" s="135"/>
      <c r="DH39" s="135"/>
      <c r="DI39" s="135"/>
      <c r="DJ39" s="135"/>
      <c r="DK39" s="135"/>
      <c r="DL39" s="135"/>
      <c r="DM39" s="135"/>
      <c r="DN39" s="135"/>
      <c r="DO39" s="135"/>
      <c r="DP39" s="135"/>
      <c r="DQ39" s="135"/>
      <c r="DR39" s="135"/>
      <c r="DS39" s="135"/>
      <c r="DT39" s="135"/>
      <c r="DU39" s="135"/>
      <c r="DV39" s="135"/>
      <c r="DW39" s="135"/>
      <c r="DX39" s="135"/>
      <c r="DY39" s="135"/>
      <c r="DZ39" s="135"/>
      <c r="EA39" s="135"/>
      <c r="EB39" s="135"/>
      <c r="EC39" s="135"/>
      <c r="ED39" s="135"/>
      <c r="EE39" s="135"/>
      <c r="EF39" s="135"/>
      <c r="EG39" s="135"/>
      <c r="EH39" s="135"/>
      <c r="EI39" s="135"/>
      <c r="EJ39" s="135"/>
      <c r="EK39" s="135"/>
      <c r="EL39" s="135"/>
      <c r="EM39" s="135"/>
      <c r="EN39" s="135"/>
      <c r="EO39" s="135"/>
      <c r="EP39" s="135"/>
      <c r="EQ39" s="135"/>
      <c r="ER39" s="135"/>
      <c r="ES39" s="135"/>
      <c r="ET39" s="135"/>
      <c r="EU39" s="135"/>
      <c r="EV39" s="135"/>
      <c r="EW39" s="135"/>
      <c r="EX39" s="135"/>
      <c r="EY39" s="135"/>
      <c r="EZ39" s="135"/>
      <c r="FA39" s="135"/>
      <c r="FB39" s="135"/>
      <c r="FC39" s="135"/>
      <c r="FD39" s="135"/>
      <c r="FE39" s="135"/>
      <c r="FF39" s="135"/>
      <c r="FG39" s="135"/>
      <c r="FH39" s="135"/>
      <c r="FI39" s="135"/>
      <c r="FJ39" s="135"/>
      <c r="FK39" s="135"/>
      <c r="FL39" s="135"/>
      <c r="FM39" s="135"/>
      <c r="FN39" s="135"/>
      <c r="FO39" s="135"/>
      <c r="FP39" s="135"/>
      <c r="FQ39" s="135"/>
      <c r="FR39" s="135"/>
      <c r="FS39" s="135"/>
      <c r="FT39" s="135"/>
      <c r="FU39" s="135"/>
      <c r="FV39" s="135"/>
      <c r="FW39" s="135"/>
      <c r="FX39" s="135"/>
      <c r="FY39" s="135"/>
      <c r="FZ39" s="135"/>
      <c r="GA39" s="135"/>
      <c r="GB39" s="135"/>
      <c r="GC39" s="135"/>
      <c r="GD39" s="135"/>
      <c r="GE39" s="135"/>
      <c r="GF39" s="135"/>
      <c r="GG39" s="135"/>
      <c r="GH39" s="135"/>
      <c r="GI39" s="135"/>
      <c r="GJ39" s="135"/>
      <c r="GK39" s="135"/>
      <c r="GL39" s="135"/>
      <c r="GM39" s="135"/>
      <c r="GN39" s="135"/>
      <c r="GO39" s="135"/>
      <c r="GP39" s="135"/>
      <c r="GQ39" s="135"/>
      <c r="GR39" s="135"/>
      <c r="GS39" s="135"/>
      <c r="GT39" s="135"/>
      <c r="GU39" s="135"/>
      <c r="GV39" s="135"/>
      <c r="GW39" s="135"/>
      <c r="GX39" s="135"/>
      <c r="GY39" s="135"/>
      <c r="GZ39" s="135"/>
      <c r="HA39" s="135"/>
      <c r="HB39" s="135"/>
      <c r="HC39" s="135"/>
      <c r="HD39" s="135"/>
      <c r="HE39" s="135"/>
      <c r="HF39" s="135"/>
      <c r="HG39" s="135"/>
      <c r="HH39" s="135"/>
      <c r="HI39" s="135"/>
      <c r="HJ39" s="135"/>
      <c r="HK39" s="135"/>
      <c r="HL39" s="135"/>
      <c r="HM39" s="135"/>
      <c r="HN39" s="135"/>
      <c r="HO39" s="135"/>
      <c r="HP39" s="135"/>
      <c r="HQ39" s="135"/>
      <c r="HR39" s="135"/>
      <c r="HS39" s="135"/>
      <c r="HT39" s="135"/>
      <c r="HU39" s="135"/>
      <c r="HV39" s="135"/>
      <c r="HW39" s="135"/>
      <c r="HX39" s="135"/>
      <c r="HY39" s="135"/>
      <c r="HZ39" s="135"/>
      <c r="IA39" s="135"/>
      <c r="IB39" s="135"/>
      <c r="IC39" s="135"/>
      <c r="ID39" s="135"/>
      <c r="IE39" s="135"/>
      <c r="IF39" s="135"/>
      <c r="IG39" s="135"/>
      <c r="IH39" s="135"/>
      <c r="II39" s="135"/>
      <c r="IJ39" s="135"/>
      <c r="IK39" s="135"/>
      <c r="IL39" s="135"/>
      <c r="IM39" s="135"/>
      <c r="IN39" s="135"/>
      <c r="IO39" s="135"/>
      <c r="IP39" s="135"/>
      <c r="IQ39" s="135"/>
      <c r="IR39" s="135"/>
      <c r="IS39" s="135"/>
      <c r="IT39" s="135"/>
      <c r="IU39" s="135"/>
      <c r="IV39" s="135"/>
      <c r="IW39" s="135"/>
      <c r="IX39" s="135"/>
      <c r="IY39" s="135"/>
      <c r="IZ39" s="135"/>
      <c r="JA39" s="135"/>
      <c r="JB39" s="135"/>
      <c r="JC39" s="135"/>
      <c r="JD39" s="135"/>
      <c r="JE39" s="135"/>
      <c r="JF39" s="135"/>
      <c r="JG39" s="135"/>
      <c r="JH39" s="135"/>
      <c r="JI39" s="135"/>
      <c r="JJ39" s="135"/>
      <c r="JK39" s="135"/>
      <c r="JL39" s="135"/>
      <c r="JM39" s="135"/>
      <c r="JN39" s="135"/>
      <c r="JO39" s="135"/>
      <c r="JP39" s="135"/>
      <c r="JQ39" s="135"/>
      <c r="JR39" s="135"/>
      <c r="JS39" s="135"/>
      <c r="JT39" s="135"/>
      <c r="JU39" s="135"/>
      <c r="JV39" s="135"/>
      <c r="JW39" s="135"/>
      <c r="JX39" s="135"/>
      <c r="JY39" s="135"/>
      <c r="JZ39" s="135"/>
      <c r="KA39" s="135"/>
      <c r="KB39" s="135"/>
      <c r="KC39" s="135"/>
      <c r="KD39" s="135"/>
      <c r="KE39" s="135"/>
      <c r="KF39" s="135"/>
      <c r="KG39" s="135"/>
      <c r="KH39" s="135"/>
      <c r="KI39" s="135"/>
      <c r="KJ39" s="135"/>
      <c r="KK39" s="135"/>
      <c r="KL39" s="135"/>
      <c r="KM39" s="135"/>
      <c r="KN39" s="135"/>
      <c r="KO39" s="135"/>
      <c r="KP39" s="135"/>
      <c r="KQ39" s="135"/>
      <c r="KR39" s="135"/>
      <c r="KS39" s="135"/>
      <c r="KT39" s="135"/>
      <c r="KU39" s="135"/>
      <c r="KV39" s="135"/>
      <c r="KW39" s="135"/>
      <c r="KX39" s="135"/>
      <c r="KY39" s="135"/>
      <c r="KZ39" s="135"/>
      <c r="LA39" s="135"/>
      <c r="LB39" s="135"/>
      <c r="LC39" s="135"/>
      <c r="LD39" s="135"/>
      <c r="LE39" s="135"/>
      <c r="LF39" s="135"/>
      <c r="LG39" s="135"/>
      <c r="LH39" s="135"/>
      <c r="LI39" s="135"/>
      <c r="LJ39" s="135"/>
      <c r="LK39" s="135"/>
      <c r="LL39" s="135"/>
      <c r="LM39" s="135"/>
      <c r="LN39" s="135"/>
      <c r="LO39" s="135"/>
      <c r="LP39" s="135"/>
      <c r="LQ39" s="135"/>
      <c r="LR39" s="135"/>
      <c r="LS39" s="135"/>
      <c r="LT39" s="135"/>
      <c r="LU39" s="135"/>
      <c r="LV39" s="135"/>
      <c r="LW39" s="135"/>
      <c r="LX39" s="135"/>
      <c r="LY39" s="135"/>
      <c r="LZ39" s="135"/>
      <c r="MA39" s="135"/>
      <c r="MB39" s="135"/>
      <c r="MC39" s="135"/>
      <c r="MD39" s="135"/>
      <c r="ME39" s="135"/>
      <c r="MF39" s="135"/>
      <c r="MG39" s="135"/>
      <c r="MH39" s="135"/>
      <c r="MI39" s="135"/>
      <c r="MJ39" s="135"/>
      <c r="MK39" s="135"/>
      <c r="ML39" s="135"/>
      <c r="MM39" s="135"/>
      <c r="MN39" s="135"/>
      <c r="MO39" s="135"/>
      <c r="MP39" s="135"/>
      <c r="MQ39" s="135"/>
      <c r="MR39" s="135"/>
      <c r="MS39" s="135"/>
      <c r="MT39" s="135"/>
      <c r="MU39" s="135"/>
      <c r="MV39" s="135"/>
      <c r="MW39" s="135"/>
      <c r="MX39" s="135"/>
      <c r="MY39" s="135"/>
      <c r="MZ39" s="135"/>
      <c r="NA39" s="135"/>
      <c r="NB39" s="135"/>
      <c r="NC39" s="135"/>
      <c r="ND39" s="135"/>
      <c r="NE39" s="135"/>
      <c r="NF39" s="135"/>
      <c r="NG39" s="135"/>
      <c r="NH39" s="135"/>
      <c r="NI39" s="135"/>
      <c r="NJ39" s="135"/>
      <c r="NK39" s="135"/>
      <c r="NL39" s="135"/>
      <c r="NM39" s="135"/>
      <c r="NN39" s="135"/>
      <c r="NO39" s="135"/>
      <c r="NP39" s="135"/>
      <c r="NQ39" s="135"/>
      <c r="NR39" s="135"/>
      <c r="NS39" s="135"/>
      <c r="NT39" s="135"/>
      <c r="NU39" s="135"/>
      <c r="NV39" s="135"/>
      <c r="NW39" s="135"/>
      <c r="NX39" s="135"/>
      <c r="NY39" s="135"/>
      <c r="NZ39" s="135"/>
      <c r="OA39" s="135"/>
      <c r="OB39" s="135"/>
      <c r="OC39" s="135"/>
      <c r="OD39" s="135"/>
      <c r="OE39" s="135"/>
      <c r="OF39" s="135"/>
      <c r="OG39" s="135"/>
      <c r="OH39" s="135"/>
      <c r="OI39" s="135"/>
      <c r="OJ39" s="135"/>
      <c r="OK39" s="135"/>
      <c r="OL39" s="135"/>
      <c r="OM39" s="135"/>
      <c r="ON39" s="135"/>
      <c r="OO39" s="135"/>
      <c r="OP39" s="135"/>
      <c r="OQ39" s="135"/>
      <c r="OR39" s="135"/>
      <c r="OS39" s="135"/>
      <c r="OT39" s="135"/>
      <c r="OU39" s="135"/>
      <c r="OV39" s="135"/>
      <c r="OW39" s="135"/>
      <c r="OX39" s="135"/>
      <c r="OY39" s="135"/>
      <c r="OZ39" s="135"/>
      <c r="PA39" s="135"/>
      <c r="PB39" s="135"/>
      <c r="PC39" s="135"/>
      <c r="PD39" s="135"/>
      <c r="PE39" s="135"/>
      <c r="PF39" s="135"/>
      <c r="PG39" s="135"/>
      <c r="PH39" s="135"/>
      <c r="PI39" s="135"/>
      <c r="PJ39" s="135"/>
      <c r="PK39" s="135"/>
      <c r="PL39" s="135"/>
      <c r="PM39" s="135"/>
    </row>
    <row r="40" spans="1:429" s="167" customFormat="1" ht="14.25" customHeight="1" x14ac:dyDescent="0.3">
      <c r="A40" s="185"/>
      <c r="B40" s="33"/>
      <c r="J40" s="131"/>
      <c r="L40" s="66"/>
      <c r="T40" s="212"/>
      <c r="U40" s="26"/>
      <c r="V40" s="129"/>
      <c r="W40" s="182"/>
      <c r="AF40" s="27"/>
      <c r="AG40" s="27"/>
      <c r="AH40" s="27"/>
      <c r="AI40" s="27"/>
      <c r="AJ40" s="28"/>
      <c r="AK40" s="29"/>
      <c r="AL40" s="29"/>
      <c r="AM40" s="28"/>
      <c r="AN40" s="28"/>
      <c r="AO40" s="30"/>
      <c r="AP40" s="30"/>
      <c r="AQ40" s="28"/>
      <c r="AR40" s="28"/>
      <c r="AS40" s="31"/>
      <c r="AT40" s="28"/>
      <c r="AU40" s="28"/>
      <c r="AV40" s="31"/>
      <c r="AW40" s="8"/>
      <c r="AX40" s="2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32"/>
      <c r="BJ40" s="32"/>
      <c r="BK40" s="8"/>
      <c r="BL40" s="8"/>
      <c r="BM40" s="8"/>
      <c r="BN40" s="8"/>
      <c r="BO40" s="8"/>
      <c r="BP40" s="8"/>
      <c r="BR40" s="135"/>
      <c r="BS40" s="135"/>
      <c r="BT40" s="135"/>
      <c r="BU40" s="135"/>
      <c r="BV40" s="135"/>
      <c r="BW40" s="135"/>
      <c r="BX40" s="135"/>
      <c r="BY40" s="135"/>
      <c r="BZ40" s="135"/>
      <c r="CA40" s="135"/>
      <c r="CB40" s="135"/>
      <c r="CC40" s="135"/>
      <c r="CD40" s="135"/>
      <c r="CE40" s="135"/>
      <c r="CF40" s="135"/>
      <c r="CG40" s="135"/>
      <c r="CH40" s="135"/>
      <c r="CI40" s="135"/>
      <c r="CJ40" s="135"/>
      <c r="CK40" s="135"/>
      <c r="CL40" s="135"/>
      <c r="CM40" s="135"/>
      <c r="CN40" s="135"/>
      <c r="CO40" s="135"/>
      <c r="CP40" s="135"/>
      <c r="CQ40" s="135"/>
      <c r="CR40" s="135"/>
      <c r="CS40" s="135"/>
      <c r="CT40" s="135"/>
      <c r="CU40" s="135"/>
      <c r="CV40" s="135"/>
      <c r="CW40" s="135"/>
      <c r="CX40" s="135"/>
      <c r="CY40" s="135"/>
      <c r="CZ40" s="135"/>
      <c r="DA40" s="135"/>
      <c r="DB40" s="135"/>
      <c r="DC40" s="135"/>
      <c r="DD40" s="135"/>
      <c r="DE40" s="135"/>
      <c r="DF40" s="135"/>
      <c r="DG40" s="135"/>
      <c r="DH40" s="135"/>
      <c r="DI40" s="135"/>
      <c r="DJ40" s="135"/>
      <c r="DK40" s="135"/>
      <c r="DL40" s="135"/>
      <c r="DM40" s="135"/>
      <c r="DN40" s="135"/>
      <c r="DO40" s="135"/>
      <c r="DP40" s="135"/>
      <c r="DQ40" s="135"/>
      <c r="DR40" s="135"/>
      <c r="DS40" s="135"/>
      <c r="DT40" s="135"/>
      <c r="DU40" s="135"/>
      <c r="DV40" s="135"/>
      <c r="DW40" s="135"/>
      <c r="DX40" s="135"/>
      <c r="DY40" s="135"/>
      <c r="DZ40" s="135"/>
      <c r="EA40" s="135"/>
      <c r="EB40" s="135"/>
      <c r="EC40" s="135"/>
      <c r="ED40" s="135"/>
      <c r="EE40" s="135"/>
      <c r="EF40" s="135"/>
      <c r="EG40" s="135"/>
      <c r="EH40" s="135"/>
      <c r="EI40" s="135"/>
      <c r="EJ40" s="135"/>
      <c r="EK40" s="135"/>
      <c r="EL40" s="135"/>
      <c r="EM40" s="135"/>
      <c r="EN40" s="135"/>
      <c r="EO40" s="135"/>
      <c r="EP40" s="135"/>
      <c r="EQ40" s="135"/>
      <c r="ER40" s="135"/>
      <c r="ES40" s="135"/>
      <c r="ET40" s="135"/>
      <c r="EU40" s="135"/>
      <c r="EV40" s="135"/>
      <c r="EW40" s="135"/>
      <c r="EX40" s="135"/>
      <c r="EY40" s="135"/>
      <c r="EZ40" s="135"/>
      <c r="FA40" s="135"/>
      <c r="FB40" s="135"/>
      <c r="FC40" s="135"/>
      <c r="FD40" s="135"/>
      <c r="FE40" s="135"/>
      <c r="FF40" s="135"/>
      <c r="FG40" s="135"/>
      <c r="FH40" s="135"/>
      <c r="FI40" s="135"/>
      <c r="FJ40" s="135"/>
      <c r="FK40" s="135"/>
      <c r="FL40" s="135"/>
      <c r="FM40" s="135"/>
      <c r="FN40" s="135"/>
      <c r="FO40" s="135"/>
      <c r="FP40" s="135"/>
      <c r="FQ40" s="135"/>
      <c r="FR40" s="135"/>
      <c r="FS40" s="135"/>
      <c r="FT40" s="135"/>
      <c r="FU40" s="135"/>
      <c r="FV40" s="135"/>
      <c r="FW40" s="135"/>
      <c r="FX40" s="135"/>
      <c r="FY40" s="135"/>
      <c r="FZ40" s="135"/>
      <c r="GA40" s="135"/>
      <c r="GB40" s="135"/>
      <c r="GC40" s="135"/>
      <c r="GD40" s="135"/>
      <c r="GE40" s="135"/>
      <c r="GF40" s="135"/>
      <c r="GG40" s="135"/>
      <c r="GH40" s="135"/>
      <c r="GI40" s="135"/>
      <c r="GJ40" s="135"/>
      <c r="GK40" s="135"/>
      <c r="GL40" s="135"/>
      <c r="GM40" s="135"/>
      <c r="GN40" s="135"/>
      <c r="GO40" s="135"/>
      <c r="GP40" s="135"/>
      <c r="GQ40" s="135"/>
      <c r="GR40" s="135"/>
      <c r="GS40" s="135"/>
      <c r="GT40" s="135"/>
      <c r="GU40" s="135"/>
      <c r="GV40" s="135"/>
      <c r="GW40" s="135"/>
      <c r="GX40" s="135"/>
      <c r="GY40" s="135"/>
      <c r="GZ40" s="135"/>
      <c r="HA40" s="135"/>
      <c r="HB40" s="135"/>
      <c r="HC40" s="135"/>
      <c r="HD40" s="135"/>
      <c r="HE40" s="135"/>
      <c r="HF40" s="135"/>
      <c r="HG40" s="135"/>
      <c r="HH40" s="135"/>
      <c r="HI40" s="135"/>
      <c r="HJ40" s="135"/>
      <c r="HK40" s="135"/>
      <c r="HL40" s="135"/>
      <c r="HM40" s="135"/>
      <c r="HN40" s="135"/>
      <c r="HO40" s="135"/>
      <c r="HP40" s="135"/>
      <c r="HQ40" s="135"/>
      <c r="HR40" s="135"/>
      <c r="HS40" s="135"/>
      <c r="HT40" s="135"/>
      <c r="HU40" s="135"/>
      <c r="HV40" s="135"/>
      <c r="HW40" s="135"/>
      <c r="HX40" s="135"/>
      <c r="HY40" s="135"/>
      <c r="HZ40" s="135"/>
      <c r="IA40" s="135"/>
      <c r="IB40" s="135"/>
      <c r="IC40" s="135"/>
      <c r="ID40" s="135"/>
      <c r="IE40" s="135"/>
      <c r="IF40" s="135"/>
      <c r="IG40" s="135"/>
      <c r="IH40" s="135"/>
      <c r="II40" s="135"/>
      <c r="IJ40" s="135"/>
      <c r="IK40" s="135"/>
      <c r="IL40" s="135"/>
      <c r="IM40" s="135"/>
      <c r="IN40" s="135"/>
      <c r="IO40" s="135"/>
      <c r="IP40" s="135"/>
      <c r="IQ40" s="135"/>
      <c r="IR40" s="135"/>
      <c r="IS40" s="135"/>
      <c r="IT40" s="135"/>
      <c r="IU40" s="135"/>
      <c r="IV40" s="135"/>
      <c r="IW40" s="135"/>
      <c r="IX40" s="135"/>
      <c r="IY40" s="135"/>
      <c r="IZ40" s="135"/>
      <c r="JA40" s="135"/>
      <c r="JB40" s="135"/>
      <c r="JC40" s="135"/>
      <c r="JD40" s="135"/>
      <c r="JE40" s="135"/>
      <c r="JF40" s="135"/>
      <c r="JG40" s="135"/>
      <c r="JH40" s="135"/>
      <c r="JI40" s="135"/>
      <c r="JJ40" s="135"/>
      <c r="JK40" s="135"/>
      <c r="JL40" s="135"/>
      <c r="JM40" s="135"/>
      <c r="JN40" s="135"/>
      <c r="JO40" s="135"/>
      <c r="JP40" s="135"/>
      <c r="JQ40" s="135"/>
      <c r="JR40" s="135"/>
      <c r="JS40" s="135"/>
      <c r="JT40" s="135"/>
      <c r="JU40" s="135"/>
      <c r="JV40" s="135"/>
      <c r="JW40" s="135"/>
      <c r="JX40" s="135"/>
      <c r="JY40" s="135"/>
      <c r="JZ40" s="135"/>
      <c r="KA40" s="135"/>
      <c r="KB40" s="135"/>
      <c r="KC40" s="135"/>
      <c r="KD40" s="135"/>
      <c r="KE40" s="135"/>
      <c r="KF40" s="135"/>
      <c r="KG40" s="135"/>
      <c r="KH40" s="135"/>
      <c r="KI40" s="135"/>
      <c r="KJ40" s="135"/>
      <c r="KK40" s="135"/>
      <c r="KL40" s="135"/>
      <c r="KM40" s="135"/>
      <c r="KN40" s="135"/>
      <c r="KO40" s="135"/>
      <c r="KP40" s="135"/>
      <c r="KQ40" s="135"/>
      <c r="KR40" s="135"/>
      <c r="KS40" s="135"/>
      <c r="KT40" s="135"/>
      <c r="KU40" s="135"/>
      <c r="KV40" s="135"/>
      <c r="KW40" s="135"/>
      <c r="KX40" s="135"/>
      <c r="KY40" s="135"/>
      <c r="KZ40" s="135"/>
      <c r="LA40" s="135"/>
      <c r="LB40" s="135"/>
      <c r="LC40" s="135"/>
      <c r="LD40" s="135"/>
      <c r="LE40" s="135"/>
      <c r="LF40" s="135"/>
      <c r="LG40" s="135"/>
      <c r="LH40" s="135"/>
      <c r="LI40" s="135"/>
      <c r="LJ40" s="135"/>
      <c r="LK40" s="135"/>
      <c r="LL40" s="135"/>
      <c r="LM40" s="135"/>
      <c r="LN40" s="135"/>
      <c r="LO40" s="135"/>
      <c r="LP40" s="135"/>
      <c r="LQ40" s="135"/>
      <c r="LR40" s="135"/>
      <c r="LS40" s="135"/>
      <c r="LT40" s="135"/>
      <c r="LU40" s="135"/>
      <c r="LV40" s="135"/>
      <c r="LW40" s="135"/>
      <c r="LX40" s="135"/>
      <c r="LY40" s="135"/>
      <c r="LZ40" s="135"/>
      <c r="MA40" s="135"/>
      <c r="MB40" s="135"/>
      <c r="MC40" s="135"/>
      <c r="MD40" s="135"/>
      <c r="ME40" s="135"/>
      <c r="MF40" s="135"/>
      <c r="MG40" s="135"/>
      <c r="MH40" s="135"/>
      <c r="MI40" s="135"/>
      <c r="MJ40" s="135"/>
      <c r="MK40" s="135"/>
      <c r="ML40" s="135"/>
      <c r="MM40" s="135"/>
      <c r="MN40" s="135"/>
      <c r="MO40" s="135"/>
      <c r="MP40" s="135"/>
      <c r="MQ40" s="135"/>
      <c r="MR40" s="135"/>
      <c r="MS40" s="135"/>
      <c r="MT40" s="135"/>
      <c r="MU40" s="135"/>
      <c r="MV40" s="135"/>
      <c r="MW40" s="135"/>
      <c r="MX40" s="135"/>
      <c r="MY40" s="135"/>
      <c r="MZ40" s="135"/>
      <c r="NA40" s="135"/>
      <c r="NB40" s="135"/>
      <c r="NC40" s="135"/>
      <c r="ND40" s="135"/>
      <c r="NE40" s="135"/>
      <c r="NF40" s="135"/>
      <c r="NG40" s="135"/>
      <c r="NH40" s="135"/>
      <c r="NI40" s="135"/>
      <c r="NJ40" s="135"/>
      <c r="NK40" s="135"/>
      <c r="NL40" s="135"/>
      <c r="NM40" s="135"/>
      <c r="NN40" s="135"/>
      <c r="NO40" s="135"/>
      <c r="NP40" s="135"/>
      <c r="NQ40" s="135"/>
      <c r="NR40" s="135"/>
      <c r="NS40" s="135"/>
      <c r="NT40" s="135"/>
      <c r="NU40" s="135"/>
      <c r="NV40" s="135"/>
      <c r="NW40" s="135"/>
      <c r="NX40" s="135"/>
      <c r="NY40" s="135"/>
      <c r="NZ40" s="135"/>
      <c r="OA40" s="135"/>
      <c r="OB40" s="135"/>
      <c r="OC40" s="135"/>
      <c r="OD40" s="135"/>
      <c r="OE40" s="135"/>
      <c r="OF40" s="135"/>
      <c r="OG40" s="135"/>
      <c r="OH40" s="135"/>
      <c r="OI40" s="135"/>
      <c r="OJ40" s="135"/>
      <c r="OK40" s="135"/>
      <c r="OL40" s="135"/>
      <c r="OM40" s="135"/>
      <c r="ON40" s="135"/>
      <c r="OO40" s="135"/>
      <c r="OP40" s="135"/>
      <c r="OQ40" s="135"/>
      <c r="OR40" s="135"/>
      <c r="OS40" s="135"/>
      <c r="OT40" s="135"/>
      <c r="OU40" s="135"/>
      <c r="OV40" s="135"/>
      <c r="OW40" s="135"/>
      <c r="OX40" s="135"/>
      <c r="OY40" s="135"/>
      <c r="OZ40" s="135"/>
      <c r="PA40" s="135"/>
      <c r="PB40" s="135"/>
      <c r="PC40" s="135"/>
      <c r="PD40" s="135"/>
      <c r="PE40" s="135"/>
      <c r="PF40" s="135"/>
      <c r="PG40" s="135"/>
      <c r="PH40" s="135"/>
      <c r="PI40" s="135"/>
      <c r="PJ40" s="135"/>
      <c r="PK40" s="135"/>
      <c r="PL40" s="135"/>
      <c r="PM40" s="135"/>
    </row>
    <row r="41" spans="1:429" s="167" customFormat="1" ht="14.25" customHeight="1" x14ac:dyDescent="0.3">
      <c r="A41" s="185"/>
      <c r="B41" s="33"/>
      <c r="J41" s="131"/>
      <c r="L41" s="66"/>
      <c r="T41" s="212"/>
      <c r="U41" s="26"/>
      <c r="V41" s="129"/>
      <c r="W41" s="182"/>
      <c r="AF41" s="27"/>
      <c r="AG41" s="27"/>
      <c r="AH41" s="27"/>
      <c r="AI41" s="27"/>
      <c r="AJ41" s="28"/>
      <c r="AK41" s="29"/>
      <c r="AL41" s="29"/>
      <c r="AM41" s="28"/>
      <c r="AN41" s="28"/>
      <c r="AO41" s="30"/>
      <c r="AP41" s="30"/>
      <c r="AQ41" s="28"/>
      <c r="AR41" s="28"/>
      <c r="AS41" s="31"/>
      <c r="AT41" s="28"/>
      <c r="AU41" s="28"/>
      <c r="AV41" s="31"/>
      <c r="AW41" s="8"/>
      <c r="AX41" s="2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32"/>
      <c r="BJ41" s="32"/>
      <c r="BK41" s="8"/>
      <c r="BL41" s="8"/>
      <c r="BM41" s="8"/>
      <c r="BN41" s="8"/>
      <c r="BO41" s="8"/>
      <c r="BP41" s="8"/>
      <c r="BR41" s="135"/>
      <c r="BS41" s="135"/>
      <c r="BT41" s="135"/>
      <c r="BU41" s="135"/>
      <c r="BV41" s="135"/>
      <c r="BW41" s="135"/>
      <c r="BX41" s="135"/>
      <c r="BY41" s="135"/>
      <c r="BZ41" s="135"/>
      <c r="CA41" s="135"/>
      <c r="CB41" s="135"/>
      <c r="CC41" s="135"/>
      <c r="CD41" s="135"/>
      <c r="CE41" s="135"/>
      <c r="CF41" s="135"/>
      <c r="CG41" s="135"/>
      <c r="CH41" s="135"/>
      <c r="CI41" s="135"/>
      <c r="CJ41" s="135"/>
      <c r="CK41" s="135"/>
      <c r="CL41" s="135"/>
      <c r="CM41" s="135"/>
      <c r="CN41" s="135"/>
      <c r="CO41" s="135"/>
      <c r="CP41" s="135"/>
      <c r="CQ41" s="135"/>
      <c r="CR41" s="135"/>
      <c r="CS41" s="135"/>
      <c r="CT41" s="135"/>
      <c r="CU41" s="135"/>
      <c r="CV41" s="135"/>
      <c r="CW41" s="135"/>
      <c r="CX41" s="135"/>
      <c r="CY41" s="135"/>
      <c r="CZ41" s="135"/>
      <c r="DA41" s="135"/>
      <c r="DB41" s="135"/>
      <c r="DC41" s="135"/>
      <c r="DD41" s="135"/>
      <c r="DE41" s="135"/>
      <c r="DF41" s="135"/>
      <c r="DG41" s="135"/>
      <c r="DH41" s="135"/>
      <c r="DI41" s="135"/>
      <c r="DJ41" s="135"/>
      <c r="DK41" s="135"/>
      <c r="DL41" s="135"/>
      <c r="DM41" s="135"/>
      <c r="DN41" s="135"/>
      <c r="DO41" s="135"/>
      <c r="DP41" s="135"/>
      <c r="DQ41" s="135"/>
      <c r="DR41" s="135"/>
      <c r="DS41" s="135"/>
      <c r="DT41" s="135"/>
      <c r="DU41" s="135"/>
      <c r="DV41" s="135"/>
      <c r="DW41" s="135"/>
      <c r="DX41" s="135"/>
      <c r="DY41" s="135"/>
      <c r="DZ41" s="135"/>
      <c r="EA41" s="135"/>
      <c r="EB41" s="135"/>
      <c r="EC41" s="135"/>
      <c r="ED41" s="135"/>
      <c r="EE41" s="135"/>
      <c r="EF41" s="135"/>
      <c r="EG41" s="135"/>
      <c r="EH41" s="135"/>
      <c r="EI41" s="135"/>
      <c r="EJ41" s="135"/>
      <c r="EK41" s="135"/>
      <c r="EL41" s="135"/>
      <c r="EM41" s="135"/>
      <c r="EN41" s="135"/>
      <c r="EO41" s="135"/>
      <c r="EP41" s="135"/>
      <c r="EQ41" s="135"/>
      <c r="ER41" s="135"/>
      <c r="ES41" s="135"/>
      <c r="ET41" s="135"/>
      <c r="EU41" s="135"/>
      <c r="EV41" s="135"/>
      <c r="EW41" s="135"/>
      <c r="EX41" s="135"/>
      <c r="EY41" s="135"/>
      <c r="EZ41" s="135"/>
      <c r="FA41" s="135"/>
      <c r="FB41" s="135"/>
      <c r="FC41" s="135"/>
      <c r="FD41" s="135"/>
      <c r="FE41" s="135"/>
      <c r="FF41" s="135"/>
      <c r="FG41" s="135"/>
      <c r="FH41" s="135"/>
      <c r="FI41" s="135"/>
      <c r="FJ41" s="135"/>
      <c r="FK41" s="135"/>
      <c r="FL41" s="135"/>
      <c r="FM41" s="135"/>
      <c r="FN41" s="135"/>
      <c r="FO41" s="135"/>
      <c r="FP41" s="135"/>
      <c r="FQ41" s="135"/>
      <c r="FR41" s="135"/>
      <c r="FS41" s="135"/>
      <c r="FT41" s="135"/>
      <c r="FU41" s="135"/>
      <c r="FV41" s="135"/>
      <c r="FW41" s="135"/>
      <c r="FX41" s="135"/>
      <c r="FY41" s="135"/>
      <c r="FZ41" s="135"/>
      <c r="GA41" s="135"/>
      <c r="GB41" s="135"/>
      <c r="GC41" s="135"/>
      <c r="GD41" s="135"/>
      <c r="GE41" s="135"/>
      <c r="GF41" s="135"/>
      <c r="GG41" s="135"/>
      <c r="GH41" s="135"/>
      <c r="GI41" s="135"/>
      <c r="GJ41" s="135"/>
      <c r="GK41" s="135"/>
      <c r="GL41" s="135"/>
      <c r="GM41" s="135"/>
      <c r="GN41" s="135"/>
      <c r="GO41" s="135"/>
      <c r="GP41" s="135"/>
      <c r="GQ41" s="135"/>
      <c r="GR41" s="135"/>
      <c r="GS41" s="135"/>
      <c r="GT41" s="135"/>
      <c r="GU41" s="135"/>
      <c r="GV41" s="135"/>
      <c r="GW41" s="135"/>
      <c r="GX41" s="135"/>
      <c r="GY41" s="135"/>
      <c r="GZ41" s="135"/>
      <c r="HA41" s="135"/>
      <c r="HB41" s="135"/>
      <c r="HC41" s="135"/>
      <c r="HD41" s="135"/>
      <c r="HE41" s="135"/>
      <c r="HF41" s="135"/>
      <c r="HG41" s="135"/>
      <c r="HH41" s="135"/>
      <c r="HI41" s="135"/>
      <c r="HJ41" s="135"/>
      <c r="HK41" s="135"/>
      <c r="HL41" s="135"/>
      <c r="HM41" s="135"/>
      <c r="HN41" s="135"/>
      <c r="HO41" s="135"/>
      <c r="HP41" s="135"/>
      <c r="HQ41" s="135"/>
      <c r="HR41" s="135"/>
      <c r="HS41" s="135"/>
      <c r="HT41" s="135"/>
      <c r="HU41" s="135"/>
      <c r="HV41" s="135"/>
      <c r="HW41" s="135"/>
      <c r="HX41" s="135"/>
      <c r="HY41" s="135"/>
      <c r="HZ41" s="135"/>
      <c r="IA41" s="135"/>
      <c r="IB41" s="135"/>
      <c r="IC41" s="135"/>
      <c r="ID41" s="135"/>
      <c r="IE41" s="135"/>
      <c r="IF41" s="135"/>
      <c r="IG41" s="135"/>
      <c r="IH41" s="135"/>
      <c r="II41" s="135"/>
      <c r="IJ41" s="135"/>
      <c r="IK41" s="135"/>
      <c r="IL41" s="135"/>
      <c r="IM41" s="135"/>
      <c r="IN41" s="135"/>
      <c r="IO41" s="135"/>
      <c r="IP41" s="135"/>
      <c r="IQ41" s="135"/>
      <c r="IR41" s="135"/>
      <c r="IS41" s="135"/>
      <c r="IT41" s="135"/>
      <c r="IU41" s="135"/>
      <c r="IV41" s="135"/>
      <c r="IW41" s="135"/>
      <c r="IX41" s="135"/>
      <c r="IY41" s="135"/>
      <c r="IZ41" s="135"/>
      <c r="JA41" s="135"/>
      <c r="JB41" s="135"/>
      <c r="JC41" s="135"/>
      <c r="JD41" s="135"/>
      <c r="JE41" s="135"/>
      <c r="JF41" s="135"/>
      <c r="JG41" s="135"/>
      <c r="JH41" s="135"/>
      <c r="JI41" s="135"/>
      <c r="JJ41" s="135"/>
      <c r="JK41" s="135"/>
      <c r="JL41" s="135"/>
      <c r="JM41" s="135"/>
      <c r="JN41" s="135"/>
      <c r="JO41" s="135"/>
      <c r="JP41" s="135"/>
      <c r="JQ41" s="135"/>
      <c r="JR41" s="135"/>
      <c r="JS41" s="135"/>
      <c r="JT41" s="135"/>
      <c r="JU41" s="135"/>
      <c r="JV41" s="135"/>
      <c r="JW41" s="135"/>
      <c r="JX41" s="135"/>
      <c r="JY41" s="135"/>
      <c r="JZ41" s="135"/>
      <c r="KA41" s="135"/>
      <c r="KB41" s="135"/>
      <c r="KC41" s="135"/>
      <c r="KD41" s="135"/>
      <c r="KE41" s="135"/>
      <c r="KF41" s="135"/>
      <c r="KG41" s="135"/>
      <c r="KH41" s="135"/>
      <c r="KI41" s="135"/>
      <c r="KJ41" s="135"/>
      <c r="KK41" s="135"/>
      <c r="KL41" s="135"/>
      <c r="KM41" s="135"/>
      <c r="KN41" s="135"/>
      <c r="KO41" s="135"/>
      <c r="KP41" s="135"/>
      <c r="KQ41" s="135"/>
      <c r="KR41" s="135"/>
      <c r="KS41" s="135"/>
      <c r="KT41" s="135"/>
      <c r="KU41" s="135"/>
      <c r="KV41" s="135"/>
      <c r="KW41" s="135"/>
      <c r="KX41" s="135"/>
      <c r="KY41" s="135"/>
      <c r="KZ41" s="135"/>
      <c r="LA41" s="135"/>
      <c r="LB41" s="135"/>
      <c r="LC41" s="135"/>
      <c r="LD41" s="135"/>
      <c r="LE41" s="135"/>
      <c r="LF41" s="135"/>
      <c r="LG41" s="135"/>
      <c r="LH41" s="135"/>
      <c r="LI41" s="135"/>
      <c r="LJ41" s="135"/>
      <c r="LK41" s="135"/>
      <c r="LL41" s="135"/>
      <c r="LM41" s="135"/>
      <c r="LN41" s="135"/>
      <c r="LO41" s="135"/>
      <c r="LP41" s="135"/>
      <c r="LQ41" s="135"/>
      <c r="LR41" s="135"/>
      <c r="LS41" s="135"/>
      <c r="LT41" s="135"/>
      <c r="LU41" s="135"/>
      <c r="LV41" s="135"/>
      <c r="LW41" s="135"/>
      <c r="LX41" s="135"/>
      <c r="LY41" s="135"/>
      <c r="LZ41" s="135"/>
      <c r="MA41" s="135"/>
      <c r="MB41" s="135"/>
      <c r="MC41" s="135"/>
      <c r="MD41" s="135"/>
      <c r="ME41" s="135"/>
      <c r="MF41" s="135"/>
      <c r="MG41" s="135"/>
      <c r="MH41" s="135"/>
      <c r="MI41" s="135"/>
      <c r="MJ41" s="135"/>
      <c r="MK41" s="135"/>
      <c r="ML41" s="135"/>
      <c r="MM41" s="135"/>
      <c r="MN41" s="135"/>
      <c r="MO41" s="135"/>
      <c r="MP41" s="135"/>
      <c r="MQ41" s="135"/>
      <c r="MR41" s="135"/>
      <c r="MS41" s="135"/>
      <c r="MT41" s="135"/>
      <c r="MU41" s="135"/>
      <c r="MV41" s="135"/>
      <c r="MW41" s="135"/>
      <c r="MX41" s="135"/>
      <c r="MY41" s="135"/>
      <c r="MZ41" s="135"/>
      <c r="NA41" s="135"/>
      <c r="NB41" s="135"/>
      <c r="NC41" s="135"/>
      <c r="ND41" s="135"/>
      <c r="NE41" s="135"/>
      <c r="NF41" s="135"/>
      <c r="NG41" s="135"/>
      <c r="NH41" s="135"/>
      <c r="NI41" s="135"/>
      <c r="NJ41" s="135"/>
      <c r="NK41" s="135"/>
      <c r="NL41" s="135"/>
      <c r="NM41" s="135"/>
      <c r="NN41" s="135"/>
      <c r="NO41" s="135"/>
      <c r="NP41" s="135"/>
      <c r="NQ41" s="135"/>
      <c r="NR41" s="135"/>
      <c r="NS41" s="135"/>
      <c r="NT41" s="135"/>
      <c r="NU41" s="135"/>
      <c r="NV41" s="135"/>
      <c r="NW41" s="135"/>
      <c r="NX41" s="135"/>
      <c r="NY41" s="135"/>
      <c r="NZ41" s="135"/>
      <c r="OA41" s="135"/>
      <c r="OB41" s="135"/>
      <c r="OC41" s="135"/>
      <c r="OD41" s="135"/>
      <c r="OE41" s="135"/>
      <c r="OF41" s="135"/>
      <c r="OG41" s="135"/>
      <c r="OH41" s="135"/>
      <c r="OI41" s="135"/>
      <c r="OJ41" s="135"/>
      <c r="OK41" s="135"/>
      <c r="OL41" s="135"/>
      <c r="OM41" s="135"/>
      <c r="ON41" s="135"/>
      <c r="OO41" s="135"/>
      <c r="OP41" s="135"/>
      <c r="OQ41" s="135"/>
      <c r="OR41" s="135"/>
      <c r="OS41" s="135"/>
      <c r="OT41" s="135"/>
      <c r="OU41" s="135"/>
      <c r="OV41" s="135"/>
      <c r="OW41" s="135"/>
      <c r="OX41" s="135"/>
      <c r="OY41" s="135"/>
      <c r="OZ41" s="135"/>
      <c r="PA41" s="135"/>
      <c r="PB41" s="135"/>
      <c r="PC41" s="135"/>
      <c r="PD41" s="135"/>
      <c r="PE41" s="135"/>
      <c r="PF41" s="135"/>
      <c r="PG41" s="135"/>
      <c r="PH41" s="135"/>
      <c r="PI41" s="135"/>
      <c r="PJ41" s="135"/>
      <c r="PK41" s="135"/>
      <c r="PL41" s="135"/>
      <c r="PM41" s="135"/>
    </row>
    <row r="42" spans="1:429" s="167" customFormat="1" ht="14.25" customHeight="1" x14ac:dyDescent="0.3">
      <c r="A42" s="185"/>
      <c r="B42" s="33"/>
      <c r="J42" s="131"/>
      <c r="L42" s="66"/>
      <c r="T42" s="212"/>
      <c r="U42" s="26"/>
      <c r="V42" s="129"/>
      <c r="W42" s="182"/>
      <c r="AF42" s="27"/>
      <c r="AG42" s="27"/>
      <c r="AH42" s="27"/>
      <c r="AI42" s="27"/>
      <c r="AJ42" s="28"/>
      <c r="AK42" s="29"/>
      <c r="AL42" s="29"/>
      <c r="AM42" s="28"/>
      <c r="AN42" s="28"/>
      <c r="AO42" s="30"/>
      <c r="AP42" s="30"/>
      <c r="AQ42" s="28"/>
      <c r="AR42" s="28"/>
      <c r="AS42" s="31"/>
      <c r="AT42" s="28"/>
      <c r="AU42" s="28"/>
      <c r="AV42" s="31"/>
      <c r="AW42" s="8"/>
      <c r="AX42" s="2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32"/>
      <c r="BJ42" s="32"/>
      <c r="BK42" s="8"/>
      <c r="BL42" s="8"/>
      <c r="BM42" s="8"/>
      <c r="BN42" s="8"/>
      <c r="BO42" s="8"/>
      <c r="BP42" s="8"/>
      <c r="BR42" s="135"/>
      <c r="BS42" s="135"/>
      <c r="BT42" s="135"/>
      <c r="BU42" s="135"/>
      <c r="BV42" s="135"/>
      <c r="BW42" s="135"/>
      <c r="BX42" s="135"/>
      <c r="BY42" s="135"/>
      <c r="BZ42" s="135"/>
      <c r="CA42" s="135"/>
      <c r="CB42" s="135"/>
      <c r="CC42" s="135"/>
      <c r="CD42" s="135"/>
      <c r="CE42" s="135"/>
      <c r="CF42" s="135"/>
      <c r="CG42" s="135"/>
      <c r="CH42" s="135"/>
      <c r="CI42" s="135"/>
      <c r="CJ42" s="135"/>
      <c r="CK42" s="135"/>
      <c r="CL42" s="135"/>
      <c r="CM42" s="135"/>
      <c r="CN42" s="135"/>
      <c r="CO42" s="135"/>
      <c r="CP42" s="135"/>
      <c r="CQ42" s="135"/>
      <c r="CR42" s="135"/>
      <c r="CS42" s="135"/>
      <c r="CT42" s="135"/>
      <c r="CU42" s="135"/>
      <c r="CV42" s="135"/>
      <c r="CW42" s="135"/>
      <c r="CX42" s="135"/>
      <c r="CY42" s="135"/>
      <c r="CZ42" s="135"/>
      <c r="DA42" s="135"/>
      <c r="DB42" s="135"/>
      <c r="DC42" s="135"/>
      <c r="DD42" s="135"/>
      <c r="DE42" s="135"/>
      <c r="DF42" s="135"/>
      <c r="DG42" s="135"/>
      <c r="DH42" s="135"/>
      <c r="DI42" s="135"/>
      <c r="DJ42" s="135"/>
      <c r="DK42" s="135"/>
      <c r="DL42" s="135"/>
      <c r="DM42" s="135"/>
      <c r="DN42" s="135"/>
      <c r="DO42" s="135"/>
      <c r="DP42" s="135"/>
      <c r="DQ42" s="135"/>
      <c r="DR42" s="135"/>
      <c r="DS42" s="135"/>
      <c r="DT42" s="135"/>
      <c r="DU42" s="135"/>
      <c r="DV42" s="135"/>
      <c r="DW42" s="135"/>
      <c r="DX42" s="135"/>
      <c r="DY42" s="135"/>
      <c r="DZ42" s="135"/>
      <c r="EA42" s="135"/>
      <c r="EB42" s="135"/>
      <c r="EC42" s="135"/>
      <c r="ED42" s="135"/>
      <c r="EE42" s="135"/>
      <c r="EF42" s="135"/>
      <c r="EG42" s="135"/>
      <c r="EH42" s="135"/>
      <c r="EI42" s="135"/>
      <c r="EJ42" s="135"/>
      <c r="EK42" s="135"/>
      <c r="EL42" s="135"/>
      <c r="EM42" s="135"/>
      <c r="EN42" s="135"/>
      <c r="EO42" s="135"/>
      <c r="EP42" s="135"/>
      <c r="EQ42" s="135"/>
      <c r="ER42" s="135"/>
      <c r="ES42" s="135"/>
      <c r="ET42" s="135"/>
      <c r="EU42" s="135"/>
      <c r="EV42" s="135"/>
      <c r="EW42" s="135"/>
      <c r="EX42" s="135"/>
      <c r="EY42" s="135"/>
      <c r="EZ42" s="135"/>
      <c r="FA42" s="135"/>
      <c r="FB42" s="135"/>
      <c r="FC42" s="135"/>
      <c r="FD42" s="135"/>
      <c r="FE42" s="135"/>
      <c r="FF42" s="135"/>
      <c r="FG42" s="135"/>
      <c r="FH42" s="135"/>
      <c r="FI42" s="135"/>
      <c r="FJ42" s="135"/>
      <c r="FK42" s="135"/>
      <c r="FL42" s="135"/>
      <c r="FM42" s="135"/>
      <c r="FN42" s="135"/>
      <c r="FO42" s="135"/>
      <c r="FP42" s="135"/>
      <c r="FQ42" s="135"/>
      <c r="FR42" s="135"/>
      <c r="FS42" s="135"/>
      <c r="FT42" s="135"/>
      <c r="FU42" s="135"/>
      <c r="FV42" s="135"/>
      <c r="FW42" s="135"/>
      <c r="FX42" s="135"/>
      <c r="FY42" s="135"/>
      <c r="FZ42" s="135"/>
      <c r="GA42" s="135"/>
      <c r="GB42" s="135"/>
      <c r="GC42" s="135"/>
      <c r="GD42" s="135"/>
      <c r="GE42" s="135"/>
      <c r="GF42" s="135"/>
      <c r="GG42" s="135"/>
      <c r="GH42" s="135"/>
      <c r="GI42" s="135"/>
      <c r="GJ42" s="135"/>
      <c r="GK42" s="135"/>
      <c r="GL42" s="135"/>
      <c r="GM42" s="135"/>
      <c r="GN42" s="135"/>
      <c r="GO42" s="135"/>
      <c r="GP42" s="135"/>
      <c r="GQ42" s="135"/>
      <c r="GR42" s="135"/>
      <c r="GS42" s="135"/>
      <c r="GT42" s="135"/>
      <c r="GU42" s="135"/>
      <c r="GV42" s="135"/>
      <c r="GW42" s="135"/>
      <c r="GX42" s="135"/>
      <c r="GY42" s="135"/>
      <c r="GZ42" s="135"/>
      <c r="HA42" s="135"/>
      <c r="HB42" s="135"/>
      <c r="HC42" s="135"/>
      <c r="HD42" s="135"/>
      <c r="HE42" s="135"/>
      <c r="HF42" s="135"/>
      <c r="HG42" s="135"/>
      <c r="HH42" s="135"/>
      <c r="HI42" s="135"/>
      <c r="HJ42" s="135"/>
      <c r="HK42" s="135"/>
      <c r="HL42" s="135"/>
      <c r="HM42" s="135"/>
      <c r="HN42" s="135"/>
      <c r="HO42" s="135"/>
      <c r="HP42" s="135"/>
      <c r="HQ42" s="135"/>
      <c r="HR42" s="135"/>
      <c r="HS42" s="135"/>
      <c r="HT42" s="135"/>
      <c r="HU42" s="135"/>
      <c r="HV42" s="135"/>
      <c r="HW42" s="135"/>
      <c r="HX42" s="135"/>
      <c r="HY42" s="135"/>
      <c r="HZ42" s="135"/>
      <c r="IA42" s="135"/>
      <c r="IB42" s="135"/>
      <c r="IC42" s="135"/>
      <c r="ID42" s="135"/>
      <c r="IE42" s="135"/>
      <c r="IF42" s="135"/>
      <c r="IG42" s="135"/>
      <c r="IH42" s="135"/>
      <c r="II42" s="135"/>
      <c r="IJ42" s="135"/>
      <c r="IK42" s="135"/>
      <c r="IL42" s="135"/>
      <c r="IM42" s="135"/>
      <c r="IN42" s="135"/>
      <c r="IO42" s="135"/>
      <c r="IP42" s="135"/>
      <c r="IQ42" s="135"/>
      <c r="IR42" s="135"/>
      <c r="IS42" s="135"/>
      <c r="IT42" s="135"/>
      <c r="IU42" s="135"/>
      <c r="IV42" s="135"/>
      <c r="IW42" s="135"/>
      <c r="IX42" s="135"/>
      <c r="IY42" s="135"/>
      <c r="IZ42" s="135"/>
      <c r="JA42" s="135"/>
      <c r="JB42" s="135"/>
      <c r="JC42" s="135"/>
      <c r="JD42" s="135"/>
      <c r="JE42" s="135"/>
      <c r="JF42" s="135"/>
      <c r="JG42" s="135"/>
      <c r="JH42" s="135"/>
      <c r="JI42" s="135"/>
      <c r="JJ42" s="135"/>
      <c r="JK42" s="135"/>
      <c r="JL42" s="135"/>
      <c r="JM42" s="135"/>
      <c r="JN42" s="135"/>
      <c r="JO42" s="135"/>
      <c r="JP42" s="135"/>
      <c r="JQ42" s="135"/>
      <c r="JR42" s="135"/>
      <c r="JS42" s="135"/>
      <c r="JT42" s="135"/>
      <c r="JU42" s="135"/>
      <c r="JV42" s="135"/>
      <c r="JW42" s="135"/>
      <c r="JX42" s="135"/>
      <c r="JY42" s="135"/>
      <c r="JZ42" s="135"/>
      <c r="KA42" s="135"/>
      <c r="KB42" s="135"/>
      <c r="KC42" s="135"/>
      <c r="KD42" s="135"/>
      <c r="KE42" s="135"/>
      <c r="KF42" s="135"/>
      <c r="KG42" s="135"/>
      <c r="KH42" s="135"/>
      <c r="KI42" s="135"/>
      <c r="KJ42" s="135"/>
      <c r="KK42" s="135"/>
      <c r="KL42" s="135"/>
      <c r="KM42" s="135"/>
      <c r="KN42" s="135"/>
      <c r="KO42" s="135"/>
      <c r="KP42" s="135"/>
      <c r="KQ42" s="135"/>
      <c r="KR42" s="135"/>
      <c r="KS42" s="135"/>
      <c r="KT42" s="135"/>
      <c r="KU42" s="135"/>
      <c r="KV42" s="135"/>
      <c r="KW42" s="135"/>
      <c r="KX42" s="135"/>
      <c r="KY42" s="135"/>
      <c r="KZ42" s="135"/>
      <c r="LA42" s="135"/>
      <c r="LB42" s="135"/>
      <c r="LC42" s="135"/>
      <c r="LD42" s="135"/>
      <c r="LE42" s="135"/>
      <c r="LF42" s="135"/>
      <c r="LG42" s="135"/>
      <c r="LH42" s="135"/>
      <c r="LI42" s="135"/>
      <c r="LJ42" s="135"/>
      <c r="LK42" s="135"/>
      <c r="LL42" s="135"/>
      <c r="LM42" s="135"/>
      <c r="LN42" s="135"/>
      <c r="LO42" s="135"/>
      <c r="LP42" s="135"/>
      <c r="LQ42" s="135"/>
      <c r="LR42" s="135"/>
      <c r="LS42" s="135"/>
      <c r="LT42" s="135"/>
      <c r="LU42" s="135"/>
      <c r="LV42" s="135"/>
      <c r="LW42" s="135"/>
      <c r="LX42" s="135"/>
      <c r="LY42" s="135"/>
      <c r="LZ42" s="135"/>
      <c r="MA42" s="135"/>
      <c r="MB42" s="135"/>
      <c r="MC42" s="135"/>
      <c r="MD42" s="135"/>
      <c r="ME42" s="135"/>
      <c r="MF42" s="135"/>
      <c r="MG42" s="135"/>
      <c r="MH42" s="135"/>
      <c r="MI42" s="135"/>
      <c r="MJ42" s="135"/>
      <c r="MK42" s="135"/>
      <c r="ML42" s="135"/>
      <c r="MM42" s="135"/>
      <c r="MN42" s="135"/>
      <c r="MO42" s="135"/>
      <c r="MP42" s="135"/>
      <c r="MQ42" s="135"/>
      <c r="MR42" s="135"/>
      <c r="MS42" s="135"/>
      <c r="MT42" s="135"/>
      <c r="MU42" s="135"/>
      <c r="MV42" s="135"/>
      <c r="MW42" s="135"/>
      <c r="MX42" s="135"/>
      <c r="MY42" s="135"/>
      <c r="MZ42" s="135"/>
      <c r="NA42" s="135"/>
      <c r="NB42" s="135"/>
      <c r="NC42" s="135"/>
      <c r="ND42" s="135"/>
      <c r="NE42" s="135"/>
      <c r="NF42" s="135"/>
      <c r="NG42" s="135"/>
      <c r="NH42" s="135"/>
      <c r="NI42" s="135"/>
      <c r="NJ42" s="135"/>
      <c r="NK42" s="135"/>
      <c r="NL42" s="135"/>
      <c r="NM42" s="135"/>
      <c r="NN42" s="135"/>
      <c r="NO42" s="135"/>
      <c r="NP42" s="135"/>
      <c r="NQ42" s="135"/>
      <c r="NR42" s="135"/>
      <c r="NS42" s="135"/>
      <c r="NT42" s="135"/>
      <c r="NU42" s="135"/>
      <c r="NV42" s="135"/>
      <c r="NW42" s="135"/>
      <c r="NX42" s="135"/>
      <c r="NY42" s="135"/>
      <c r="NZ42" s="135"/>
      <c r="OA42" s="135"/>
      <c r="OB42" s="135"/>
      <c r="OC42" s="135"/>
      <c r="OD42" s="135"/>
      <c r="OE42" s="135"/>
      <c r="OF42" s="135"/>
      <c r="OG42" s="135"/>
      <c r="OH42" s="135"/>
      <c r="OI42" s="135"/>
      <c r="OJ42" s="135"/>
      <c r="OK42" s="135"/>
      <c r="OL42" s="135"/>
      <c r="OM42" s="135"/>
      <c r="ON42" s="135"/>
      <c r="OO42" s="135"/>
      <c r="OP42" s="135"/>
      <c r="OQ42" s="135"/>
      <c r="OR42" s="135"/>
      <c r="OS42" s="135"/>
      <c r="OT42" s="135"/>
      <c r="OU42" s="135"/>
      <c r="OV42" s="135"/>
      <c r="OW42" s="135"/>
      <c r="OX42" s="135"/>
      <c r="OY42" s="135"/>
      <c r="OZ42" s="135"/>
      <c r="PA42" s="135"/>
      <c r="PB42" s="135"/>
      <c r="PC42" s="135"/>
      <c r="PD42" s="135"/>
      <c r="PE42" s="135"/>
      <c r="PF42" s="135"/>
      <c r="PG42" s="135"/>
      <c r="PH42" s="135"/>
      <c r="PI42" s="135"/>
      <c r="PJ42" s="135"/>
      <c r="PK42" s="135"/>
      <c r="PL42" s="135"/>
      <c r="PM42" s="135"/>
    </row>
    <row r="43" spans="1:429" s="167" customFormat="1" ht="14.25" customHeight="1" x14ac:dyDescent="0.3">
      <c r="A43" s="185"/>
      <c r="B43" s="33"/>
      <c r="J43" s="131"/>
      <c r="L43" s="66"/>
      <c r="T43" s="212"/>
      <c r="U43" s="26"/>
      <c r="V43" s="129"/>
      <c r="W43" s="182"/>
      <c r="AF43" s="27"/>
      <c r="AG43" s="27"/>
      <c r="AH43" s="27"/>
      <c r="AI43" s="27"/>
      <c r="AJ43" s="28"/>
      <c r="AK43" s="29"/>
      <c r="AL43" s="29"/>
      <c r="AM43" s="28"/>
      <c r="AN43" s="28"/>
      <c r="AO43" s="30"/>
      <c r="AP43" s="30"/>
      <c r="AQ43" s="28"/>
      <c r="AR43" s="28"/>
      <c r="AS43" s="31"/>
      <c r="AT43" s="28"/>
      <c r="AU43" s="28"/>
      <c r="AV43" s="31"/>
      <c r="AW43" s="8"/>
      <c r="AX43" s="2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32"/>
      <c r="BJ43" s="32"/>
      <c r="BK43" s="8"/>
      <c r="BL43" s="8"/>
      <c r="BM43" s="8"/>
      <c r="BN43" s="8"/>
      <c r="BO43" s="8"/>
      <c r="BP43" s="8"/>
      <c r="BR43" s="135"/>
      <c r="BS43" s="135"/>
      <c r="BT43" s="135"/>
      <c r="BU43" s="135"/>
      <c r="BV43" s="135"/>
      <c r="BW43" s="135"/>
      <c r="BX43" s="135"/>
      <c r="BY43" s="135"/>
      <c r="BZ43" s="135"/>
      <c r="CA43" s="135"/>
      <c r="CB43" s="135"/>
      <c r="CC43" s="135"/>
      <c r="CD43" s="135"/>
      <c r="CE43" s="135"/>
      <c r="CF43" s="135"/>
      <c r="CG43" s="135"/>
      <c r="CH43" s="135"/>
      <c r="CI43" s="135"/>
      <c r="CJ43" s="135"/>
      <c r="CK43" s="135"/>
      <c r="CL43" s="135"/>
      <c r="CM43" s="135"/>
      <c r="CN43" s="135"/>
      <c r="CO43" s="135"/>
      <c r="CP43" s="135"/>
      <c r="CQ43" s="135"/>
      <c r="CR43" s="135"/>
      <c r="CS43" s="135"/>
      <c r="CT43" s="135"/>
      <c r="CU43" s="135"/>
      <c r="CV43" s="135"/>
      <c r="CW43" s="135"/>
      <c r="CX43" s="135"/>
      <c r="CY43" s="135"/>
      <c r="CZ43" s="135"/>
      <c r="DA43" s="135"/>
      <c r="DB43" s="135"/>
      <c r="DC43" s="135"/>
      <c r="DD43" s="135"/>
      <c r="DE43" s="135"/>
      <c r="DF43" s="135"/>
      <c r="DG43" s="135"/>
      <c r="DH43" s="135"/>
      <c r="DI43" s="135"/>
      <c r="DJ43" s="135"/>
      <c r="DK43" s="135"/>
      <c r="DL43" s="135"/>
      <c r="DM43" s="135"/>
      <c r="DN43" s="135"/>
      <c r="DO43" s="135"/>
      <c r="DP43" s="135"/>
      <c r="DQ43" s="135"/>
      <c r="DR43" s="135"/>
      <c r="DS43" s="135"/>
      <c r="DT43" s="135"/>
      <c r="DU43" s="135"/>
      <c r="DV43" s="135"/>
      <c r="DW43" s="135"/>
      <c r="DX43" s="135"/>
      <c r="DY43" s="135"/>
      <c r="DZ43" s="135"/>
      <c r="EA43" s="135"/>
      <c r="EB43" s="135"/>
      <c r="EC43" s="135"/>
      <c r="ED43" s="135"/>
      <c r="EE43" s="135"/>
      <c r="EF43" s="135"/>
      <c r="EG43" s="135"/>
      <c r="EH43" s="135"/>
      <c r="EI43" s="135"/>
      <c r="EJ43" s="135"/>
      <c r="EK43" s="135"/>
      <c r="EL43" s="135"/>
      <c r="EM43" s="135"/>
      <c r="EN43" s="135"/>
      <c r="EO43" s="135"/>
      <c r="EP43" s="135"/>
      <c r="EQ43" s="135"/>
      <c r="ER43" s="135"/>
      <c r="ES43" s="135"/>
      <c r="ET43" s="135"/>
      <c r="EU43" s="135"/>
      <c r="EV43" s="135"/>
      <c r="EW43" s="135"/>
      <c r="EX43" s="135"/>
      <c r="EY43" s="135"/>
      <c r="EZ43" s="135"/>
      <c r="FA43" s="135"/>
      <c r="FB43" s="135"/>
      <c r="FC43" s="135"/>
      <c r="FD43" s="135"/>
      <c r="FE43" s="135"/>
      <c r="FF43" s="135"/>
      <c r="FG43" s="135"/>
      <c r="FH43" s="135"/>
      <c r="FI43" s="135"/>
      <c r="FJ43" s="135"/>
      <c r="FK43" s="135"/>
      <c r="FL43" s="135"/>
      <c r="FM43" s="135"/>
      <c r="FN43" s="135"/>
      <c r="FO43" s="135"/>
      <c r="FP43" s="135"/>
      <c r="FQ43" s="135"/>
      <c r="FR43" s="135"/>
      <c r="FS43" s="135"/>
      <c r="FT43" s="135"/>
      <c r="FU43" s="135"/>
      <c r="FV43" s="135"/>
      <c r="FW43" s="135"/>
      <c r="FX43" s="135"/>
      <c r="FY43" s="135"/>
      <c r="FZ43" s="135"/>
      <c r="GA43" s="135"/>
      <c r="GB43" s="135"/>
      <c r="GC43" s="135"/>
      <c r="GD43" s="135"/>
      <c r="GE43" s="135"/>
      <c r="GF43" s="135"/>
      <c r="GG43" s="135"/>
      <c r="GH43" s="135"/>
      <c r="GI43" s="135"/>
      <c r="GJ43" s="135"/>
      <c r="GK43" s="135"/>
      <c r="GL43" s="135"/>
      <c r="GM43" s="135"/>
      <c r="GN43" s="135"/>
      <c r="GO43" s="135"/>
      <c r="GP43" s="135"/>
      <c r="GQ43" s="135"/>
      <c r="GR43" s="135"/>
      <c r="GS43" s="135"/>
      <c r="GT43" s="135"/>
      <c r="GU43" s="135"/>
      <c r="GV43" s="135"/>
      <c r="GW43" s="135"/>
      <c r="GX43" s="135"/>
      <c r="GY43" s="135"/>
      <c r="GZ43" s="135"/>
      <c r="HA43" s="135"/>
      <c r="HB43" s="135"/>
      <c r="HC43" s="135"/>
      <c r="HD43" s="135"/>
      <c r="HE43" s="135"/>
      <c r="HF43" s="135"/>
      <c r="HG43" s="135"/>
      <c r="HH43" s="135"/>
      <c r="HI43" s="135"/>
      <c r="HJ43" s="135"/>
      <c r="HK43" s="135"/>
      <c r="HL43" s="135"/>
      <c r="HM43" s="135"/>
      <c r="HN43" s="135"/>
      <c r="HO43" s="135"/>
      <c r="HP43" s="135"/>
      <c r="HQ43" s="135"/>
      <c r="HR43" s="135"/>
      <c r="HS43" s="135"/>
      <c r="HT43" s="135"/>
      <c r="HU43" s="135"/>
      <c r="HV43" s="135"/>
      <c r="HW43" s="135"/>
      <c r="HX43" s="135"/>
      <c r="HY43" s="135"/>
      <c r="HZ43" s="135"/>
      <c r="IA43" s="135"/>
      <c r="IB43" s="135"/>
      <c r="IC43" s="135"/>
      <c r="ID43" s="135"/>
      <c r="IE43" s="135"/>
      <c r="IF43" s="135"/>
      <c r="IG43" s="135"/>
      <c r="IH43" s="135"/>
      <c r="II43" s="135"/>
      <c r="IJ43" s="135"/>
      <c r="IK43" s="135"/>
      <c r="IL43" s="135"/>
      <c r="IM43" s="135"/>
      <c r="IN43" s="135"/>
      <c r="IO43" s="135"/>
      <c r="IP43" s="135"/>
      <c r="IQ43" s="135"/>
      <c r="IR43" s="135"/>
      <c r="IS43" s="135"/>
      <c r="IT43" s="135"/>
      <c r="IU43" s="135"/>
      <c r="IV43" s="135"/>
      <c r="IW43" s="135"/>
      <c r="IX43" s="135"/>
      <c r="IY43" s="135"/>
      <c r="IZ43" s="135"/>
      <c r="JA43" s="135"/>
      <c r="JB43" s="135"/>
      <c r="JC43" s="135"/>
      <c r="JD43" s="135"/>
      <c r="JE43" s="135"/>
      <c r="JF43" s="135"/>
      <c r="JG43" s="135"/>
      <c r="JH43" s="135"/>
      <c r="JI43" s="135"/>
      <c r="JJ43" s="135"/>
      <c r="JK43" s="135"/>
      <c r="JL43" s="135"/>
      <c r="JM43" s="135"/>
      <c r="JN43" s="135"/>
      <c r="JO43" s="135"/>
      <c r="JP43" s="135"/>
      <c r="JQ43" s="135"/>
      <c r="JR43" s="135"/>
      <c r="JS43" s="135"/>
      <c r="JT43" s="135"/>
      <c r="JU43" s="135"/>
      <c r="JV43" s="135"/>
      <c r="JW43" s="135"/>
      <c r="JX43" s="135"/>
      <c r="JY43" s="135"/>
      <c r="JZ43" s="135"/>
      <c r="KA43" s="135"/>
      <c r="KB43" s="135"/>
      <c r="KC43" s="135"/>
      <c r="KD43" s="135"/>
      <c r="KE43" s="135"/>
      <c r="KF43" s="135"/>
      <c r="KG43" s="135"/>
      <c r="KH43" s="135"/>
      <c r="KI43" s="135"/>
      <c r="KJ43" s="135"/>
      <c r="KK43" s="135"/>
      <c r="KL43" s="135"/>
      <c r="KM43" s="135"/>
      <c r="KN43" s="135"/>
      <c r="KO43" s="135"/>
      <c r="KP43" s="135"/>
      <c r="KQ43" s="135"/>
      <c r="KR43" s="135"/>
      <c r="KS43" s="135"/>
      <c r="KT43" s="135"/>
      <c r="KU43" s="135"/>
      <c r="KV43" s="135"/>
      <c r="KW43" s="135"/>
      <c r="KX43" s="135"/>
      <c r="KY43" s="135"/>
      <c r="KZ43" s="135"/>
      <c r="LA43" s="135"/>
      <c r="LB43" s="135"/>
      <c r="LC43" s="135"/>
      <c r="LD43" s="135"/>
      <c r="LE43" s="135"/>
      <c r="LF43" s="135"/>
      <c r="LG43" s="135"/>
      <c r="LH43" s="135"/>
      <c r="LI43" s="135"/>
      <c r="LJ43" s="135"/>
      <c r="LK43" s="135"/>
      <c r="LL43" s="135"/>
      <c r="LM43" s="135"/>
      <c r="LN43" s="135"/>
      <c r="LO43" s="135"/>
      <c r="LP43" s="135"/>
      <c r="LQ43" s="135"/>
      <c r="LR43" s="135"/>
      <c r="LS43" s="135"/>
      <c r="LT43" s="135"/>
      <c r="LU43" s="135"/>
      <c r="LV43" s="135"/>
      <c r="LW43" s="135"/>
      <c r="LX43" s="135"/>
      <c r="LY43" s="135"/>
      <c r="LZ43" s="135"/>
      <c r="MA43" s="135"/>
      <c r="MB43" s="135"/>
      <c r="MC43" s="135"/>
      <c r="MD43" s="135"/>
      <c r="ME43" s="135"/>
      <c r="MF43" s="135"/>
      <c r="MG43" s="135"/>
      <c r="MH43" s="135"/>
      <c r="MI43" s="135"/>
      <c r="MJ43" s="135"/>
      <c r="MK43" s="135"/>
      <c r="ML43" s="135"/>
      <c r="MM43" s="135"/>
      <c r="MN43" s="135"/>
      <c r="MO43" s="135"/>
      <c r="MP43" s="135"/>
      <c r="MQ43" s="135"/>
      <c r="MR43" s="135"/>
      <c r="MS43" s="135"/>
      <c r="MT43" s="135"/>
      <c r="MU43" s="135"/>
      <c r="MV43" s="135"/>
      <c r="MW43" s="135"/>
      <c r="MX43" s="135"/>
      <c r="MY43" s="135"/>
      <c r="MZ43" s="135"/>
      <c r="NA43" s="135"/>
      <c r="NB43" s="135"/>
      <c r="NC43" s="135"/>
      <c r="ND43" s="135"/>
      <c r="NE43" s="135"/>
      <c r="NF43" s="135"/>
      <c r="NG43" s="135"/>
      <c r="NH43" s="135"/>
      <c r="NI43" s="135"/>
      <c r="NJ43" s="135"/>
      <c r="NK43" s="135"/>
      <c r="NL43" s="135"/>
      <c r="NM43" s="135"/>
      <c r="NN43" s="135"/>
      <c r="NO43" s="135"/>
      <c r="NP43" s="135"/>
      <c r="NQ43" s="135"/>
      <c r="NR43" s="135"/>
      <c r="NS43" s="135"/>
      <c r="NT43" s="135"/>
      <c r="NU43" s="135"/>
      <c r="NV43" s="135"/>
      <c r="NW43" s="135"/>
      <c r="NX43" s="135"/>
      <c r="NY43" s="135"/>
      <c r="NZ43" s="135"/>
      <c r="OA43" s="135"/>
      <c r="OB43" s="135"/>
      <c r="OC43" s="135"/>
      <c r="OD43" s="135"/>
      <c r="OE43" s="135"/>
      <c r="OF43" s="135"/>
      <c r="OG43" s="135"/>
      <c r="OH43" s="135"/>
      <c r="OI43" s="135"/>
      <c r="OJ43" s="135"/>
      <c r="OK43" s="135"/>
      <c r="OL43" s="135"/>
      <c r="OM43" s="135"/>
      <c r="ON43" s="135"/>
      <c r="OO43" s="135"/>
      <c r="OP43" s="135"/>
      <c r="OQ43" s="135"/>
      <c r="OR43" s="135"/>
      <c r="OS43" s="135"/>
      <c r="OT43" s="135"/>
      <c r="OU43" s="135"/>
      <c r="OV43" s="135"/>
      <c r="OW43" s="135"/>
      <c r="OX43" s="135"/>
      <c r="OY43" s="135"/>
      <c r="OZ43" s="135"/>
      <c r="PA43" s="135"/>
      <c r="PB43" s="135"/>
      <c r="PC43" s="135"/>
      <c r="PD43" s="135"/>
      <c r="PE43" s="135"/>
      <c r="PF43" s="135"/>
      <c r="PG43" s="135"/>
      <c r="PH43" s="135"/>
      <c r="PI43" s="135"/>
      <c r="PJ43" s="135"/>
      <c r="PK43" s="135"/>
      <c r="PL43" s="135"/>
      <c r="PM43" s="135"/>
    </row>
    <row r="44" spans="1:429" s="167" customFormat="1" ht="14.25" customHeight="1" x14ac:dyDescent="0.3">
      <c r="A44" s="185"/>
      <c r="B44" s="33"/>
      <c r="J44" s="131"/>
      <c r="L44" s="66"/>
      <c r="T44" s="212"/>
      <c r="U44" s="26"/>
      <c r="V44" s="129"/>
      <c r="W44" s="182"/>
      <c r="AF44" s="27"/>
      <c r="AG44" s="27"/>
      <c r="AH44" s="27"/>
      <c r="AI44" s="27"/>
      <c r="AJ44" s="28"/>
      <c r="AK44" s="29"/>
      <c r="AL44" s="29"/>
      <c r="AM44" s="28"/>
      <c r="AN44" s="28"/>
      <c r="AO44" s="30"/>
      <c r="AP44" s="30"/>
      <c r="AQ44" s="28"/>
      <c r="AR44" s="28"/>
      <c r="AS44" s="31"/>
      <c r="AT44" s="28"/>
      <c r="AU44" s="28"/>
      <c r="AV44" s="31"/>
      <c r="AW44" s="8"/>
      <c r="AX44" s="2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32"/>
      <c r="BJ44" s="32"/>
      <c r="BK44" s="8"/>
      <c r="BL44" s="8"/>
      <c r="BM44" s="8"/>
      <c r="BN44" s="8"/>
      <c r="BO44" s="8"/>
      <c r="BP44" s="8"/>
      <c r="BR44" s="135"/>
      <c r="BS44" s="135"/>
      <c r="BT44" s="135"/>
      <c r="BU44" s="135"/>
      <c r="BV44" s="135"/>
      <c r="BW44" s="135"/>
      <c r="BX44" s="135"/>
      <c r="BY44" s="135"/>
      <c r="BZ44" s="135"/>
      <c r="CA44" s="135"/>
      <c r="CB44" s="135"/>
      <c r="CC44" s="135"/>
      <c r="CD44" s="135"/>
      <c r="CE44" s="135"/>
      <c r="CF44" s="135"/>
      <c r="CG44" s="135"/>
      <c r="CH44" s="135"/>
      <c r="CI44" s="135"/>
      <c r="CJ44" s="135"/>
      <c r="CK44" s="135"/>
      <c r="CL44" s="135"/>
      <c r="CM44" s="135"/>
      <c r="CN44" s="135"/>
      <c r="CO44" s="135"/>
      <c r="CP44" s="135"/>
      <c r="CQ44" s="135"/>
      <c r="CR44" s="135"/>
      <c r="CS44" s="135"/>
      <c r="CT44" s="135"/>
      <c r="CU44" s="135"/>
      <c r="CV44" s="135"/>
      <c r="CW44" s="135"/>
      <c r="CX44" s="135"/>
      <c r="CY44" s="135"/>
      <c r="CZ44" s="135"/>
      <c r="DA44" s="135"/>
      <c r="DB44" s="135"/>
      <c r="DC44" s="135"/>
      <c r="DD44" s="135"/>
      <c r="DE44" s="135"/>
      <c r="DF44" s="135"/>
      <c r="DG44" s="135"/>
      <c r="DH44" s="135"/>
      <c r="DI44" s="135"/>
      <c r="DJ44" s="135"/>
      <c r="DK44" s="135"/>
      <c r="DL44" s="135"/>
      <c r="DM44" s="135"/>
      <c r="DN44" s="135"/>
      <c r="DO44" s="135"/>
      <c r="DP44" s="135"/>
      <c r="DQ44" s="135"/>
      <c r="DR44" s="135"/>
      <c r="DS44" s="135"/>
      <c r="DT44" s="135"/>
      <c r="DU44" s="135"/>
      <c r="DV44" s="135"/>
      <c r="DW44" s="135"/>
      <c r="DX44" s="135"/>
      <c r="DY44" s="135"/>
      <c r="DZ44" s="135"/>
      <c r="EA44" s="135"/>
      <c r="EB44" s="135"/>
      <c r="EC44" s="135"/>
      <c r="ED44" s="135"/>
      <c r="EE44" s="135"/>
      <c r="EF44" s="135"/>
      <c r="EG44" s="135"/>
      <c r="EH44" s="135"/>
      <c r="EI44" s="135"/>
      <c r="EJ44" s="135"/>
      <c r="EK44" s="135"/>
      <c r="EL44" s="135"/>
      <c r="EM44" s="135"/>
      <c r="EN44" s="135"/>
      <c r="EO44" s="135"/>
      <c r="EP44" s="135"/>
      <c r="EQ44" s="135"/>
      <c r="ER44" s="135"/>
      <c r="ES44" s="135"/>
      <c r="ET44" s="135"/>
      <c r="EU44" s="135"/>
      <c r="EV44" s="135"/>
      <c r="EW44" s="135"/>
      <c r="EX44" s="135"/>
      <c r="EY44" s="135"/>
      <c r="EZ44" s="135"/>
      <c r="FA44" s="135"/>
      <c r="FB44" s="135"/>
      <c r="FC44" s="135"/>
      <c r="FD44" s="135"/>
      <c r="FE44" s="135"/>
      <c r="FF44" s="135"/>
      <c r="FG44" s="135"/>
      <c r="FH44" s="135"/>
      <c r="FI44" s="135"/>
      <c r="FJ44" s="135"/>
      <c r="FK44" s="135"/>
      <c r="FL44" s="135"/>
      <c r="FM44" s="135"/>
      <c r="FN44" s="135"/>
      <c r="FO44" s="135"/>
      <c r="FP44" s="135"/>
      <c r="FQ44" s="135"/>
      <c r="FR44" s="135"/>
      <c r="FS44" s="135"/>
      <c r="FT44" s="135"/>
      <c r="FU44" s="135"/>
      <c r="FV44" s="135"/>
      <c r="FW44" s="135"/>
      <c r="FX44" s="135"/>
      <c r="FY44" s="135"/>
      <c r="FZ44" s="135"/>
      <c r="GA44" s="135"/>
      <c r="GB44" s="135"/>
      <c r="GC44" s="135"/>
      <c r="GD44" s="135"/>
      <c r="GE44" s="135"/>
      <c r="GF44" s="135"/>
      <c r="GG44" s="135"/>
      <c r="GH44" s="135"/>
      <c r="GI44" s="135"/>
      <c r="GJ44" s="135"/>
      <c r="GK44" s="135"/>
      <c r="GL44" s="135"/>
      <c r="GM44" s="135"/>
      <c r="GN44" s="135"/>
      <c r="GO44" s="135"/>
      <c r="GP44" s="135"/>
      <c r="GQ44" s="135"/>
      <c r="GR44" s="135"/>
      <c r="GS44" s="135"/>
      <c r="GT44" s="135"/>
      <c r="GU44" s="135"/>
      <c r="GV44" s="135"/>
      <c r="GW44" s="135"/>
      <c r="GX44" s="135"/>
      <c r="GY44" s="135"/>
      <c r="GZ44" s="135"/>
      <c r="HA44" s="135"/>
      <c r="HB44" s="135"/>
      <c r="HC44" s="135"/>
      <c r="HD44" s="135"/>
      <c r="HE44" s="135"/>
      <c r="HF44" s="135"/>
      <c r="HG44" s="135"/>
      <c r="HH44" s="135"/>
      <c r="HI44" s="135"/>
      <c r="HJ44" s="135"/>
      <c r="HK44" s="135"/>
      <c r="HL44" s="135"/>
      <c r="HM44" s="135"/>
      <c r="HN44" s="135"/>
      <c r="HO44" s="135"/>
      <c r="HP44" s="135"/>
      <c r="HQ44" s="135"/>
      <c r="HR44" s="135"/>
      <c r="HS44" s="135"/>
      <c r="HT44" s="135"/>
      <c r="HU44" s="135"/>
      <c r="HV44" s="135"/>
      <c r="HW44" s="135"/>
      <c r="HX44" s="135"/>
      <c r="HY44" s="135"/>
      <c r="HZ44" s="135"/>
      <c r="IA44" s="135"/>
      <c r="IB44" s="135"/>
      <c r="IC44" s="135"/>
      <c r="ID44" s="135"/>
      <c r="IE44" s="135"/>
      <c r="IF44" s="135"/>
      <c r="IG44" s="135"/>
      <c r="IH44" s="135"/>
      <c r="II44" s="135"/>
      <c r="IJ44" s="135"/>
      <c r="IK44" s="135"/>
      <c r="IL44" s="135"/>
      <c r="IM44" s="135"/>
      <c r="IN44" s="135"/>
      <c r="IO44" s="135"/>
      <c r="IP44" s="135"/>
      <c r="IQ44" s="135"/>
      <c r="IR44" s="135"/>
      <c r="IS44" s="135"/>
      <c r="IT44" s="135"/>
      <c r="IU44" s="135"/>
      <c r="IV44" s="135"/>
      <c r="IW44" s="135"/>
      <c r="IX44" s="135"/>
      <c r="IY44" s="135"/>
      <c r="IZ44" s="135"/>
      <c r="JA44" s="135"/>
      <c r="JB44" s="135"/>
      <c r="JC44" s="135"/>
      <c r="JD44" s="135"/>
      <c r="JE44" s="135"/>
      <c r="JF44" s="135"/>
      <c r="JG44" s="135"/>
      <c r="JH44" s="135"/>
      <c r="JI44" s="135"/>
      <c r="JJ44" s="135"/>
      <c r="JK44" s="135"/>
      <c r="JL44" s="135"/>
      <c r="JM44" s="135"/>
      <c r="JN44" s="135"/>
      <c r="JO44" s="135"/>
      <c r="JP44" s="135"/>
      <c r="JQ44" s="135"/>
      <c r="JR44" s="135"/>
      <c r="JS44" s="135"/>
      <c r="JT44" s="135"/>
      <c r="JU44" s="135"/>
      <c r="JV44" s="135"/>
      <c r="JW44" s="135"/>
      <c r="JX44" s="135"/>
      <c r="JY44" s="135"/>
      <c r="JZ44" s="135"/>
      <c r="KA44" s="135"/>
      <c r="KB44" s="135"/>
      <c r="KC44" s="135"/>
      <c r="KD44" s="135"/>
      <c r="KE44" s="135"/>
      <c r="KF44" s="135"/>
      <c r="KG44" s="135"/>
      <c r="KH44" s="135"/>
      <c r="KI44" s="135"/>
      <c r="KJ44" s="135"/>
      <c r="KK44" s="135"/>
      <c r="KL44" s="135"/>
      <c r="KM44" s="135"/>
      <c r="KN44" s="135"/>
      <c r="KO44" s="135"/>
      <c r="KP44" s="135"/>
      <c r="KQ44" s="135"/>
      <c r="KR44" s="135"/>
      <c r="KS44" s="135"/>
      <c r="KT44" s="135"/>
      <c r="KU44" s="135"/>
      <c r="KV44" s="135"/>
      <c r="KW44" s="135"/>
      <c r="KX44" s="135"/>
      <c r="KY44" s="135"/>
      <c r="KZ44" s="135"/>
      <c r="LA44" s="135"/>
      <c r="LB44" s="135"/>
      <c r="LC44" s="135"/>
      <c r="LD44" s="135"/>
      <c r="LE44" s="135"/>
      <c r="LF44" s="135"/>
      <c r="LG44" s="135"/>
      <c r="LH44" s="135"/>
      <c r="LI44" s="135"/>
      <c r="LJ44" s="135"/>
      <c r="LK44" s="135"/>
      <c r="LL44" s="135"/>
      <c r="LM44" s="135"/>
      <c r="LN44" s="135"/>
      <c r="LO44" s="135"/>
      <c r="LP44" s="135"/>
      <c r="LQ44" s="135"/>
      <c r="LR44" s="135"/>
      <c r="LS44" s="135"/>
      <c r="LT44" s="135"/>
      <c r="LU44" s="135"/>
      <c r="LV44" s="135"/>
      <c r="LW44" s="135"/>
      <c r="LX44" s="135"/>
      <c r="LY44" s="135"/>
      <c r="LZ44" s="135"/>
      <c r="MA44" s="135"/>
      <c r="MB44" s="135"/>
      <c r="MC44" s="135"/>
      <c r="MD44" s="135"/>
      <c r="ME44" s="135"/>
      <c r="MF44" s="135"/>
      <c r="MG44" s="135"/>
      <c r="MH44" s="135"/>
      <c r="MI44" s="135"/>
      <c r="MJ44" s="135"/>
      <c r="MK44" s="135"/>
      <c r="ML44" s="135"/>
      <c r="MM44" s="135"/>
      <c r="MN44" s="135"/>
      <c r="MO44" s="135"/>
      <c r="MP44" s="135"/>
      <c r="MQ44" s="135"/>
      <c r="MR44" s="135"/>
      <c r="MS44" s="135"/>
      <c r="MT44" s="135"/>
      <c r="MU44" s="135"/>
      <c r="MV44" s="135"/>
      <c r="MW44" s="135"/>
      <c r="MX44" s="135"/>
      <c r="MY44" s="135"/>
      <c r="MZ44" s="135"/>
      <c r="NA44" s="135"/>
      <c r="NB44" s="135"/>
      <c r="NC44" s="135"/>
      <c r="ND44" s="135"/>
      <c r="NE44" s="135"/>
      <c r="NF44" s="135"/>
      <c r="NG44" s="135"/>
      <c r="NH44" s="135"/>
      <c r="NI44" s="135"/>
      <c r="NJ44" s="135"/>
      <c r="NK44" s="135"/>
      <c r="NL44" s="135"/>
      <c r="NM44" s="135"/>
      <c r="NN44" s="135"/>
      <c r="NO44" s="135"/>
      <c r="NP44" s="135"/>
      <c r="NQ44" s="135"/>
      <c r="NR44" s="135"/>
      <c r="NS44" s="135"/>
      <c r="NT44" s="135"/>
      <c r="NU44" s="135"/>
      <c r="NV44" s="135"/>
      <c r="NW44" s="135"/>
      <c r="NX44" s="135"/>
      <c r="NY44" s="135"/>
      <c r="NZ44" s="135"/>
      <c r="OA44" s="135"/>
      <c r="OB44" s="135"/>
      <c r="OC44" s="135"/>
      <c r="OD44" s="135"/>
      <c r="OE44" s="135"/>
      <c r="OF44" s="135"/>
      <c r="OG44" s="135"/>
      <c r="OH44" s="135"/>
      <c r="OI44" s="135"/>
      <c r="OJ44" s="135"/>
      <c r="OK44" s="135"/>
      <c r="OL44" s="135"/>
      <c r="OM44" s="135"/>
      <c r="ON44" s="135"/>
      <c r="OO44" s="135"/>
      <c r="OP44" s="135"/>
      <c r="OQ44" s="135"/>
      <c r="OR44" s="135"/>
      <c r="OS44" s="135"/>
      <c r="OT44" s="135"/>
      <c r="OU44" s="135"/>
      <c r="OV44" s="135"/>
      <c r="OW44" s="135"/>
      <c r="OX44" s="135"/>
      <c r="OY44" s="135"/>
      <c r="OZ44" s="135"/>
      <c r="PA44" s="135"/>
      <c r="PB44" s="135"/>
      <c r="PC44" s="135"/>
      <c r="PD44" s="135"/>
      <c r="PE44" s="135"/>
      <c r="PF44" s="135"/>
      <c r="PG44" s="135"/>
      <c r="PH44" s="135"/>
      <c r="PI44" s="135"/>
      <c r="PJ44" s="135"/>
      <c r="PK44" s="135"/>
      <c r="PL44" s="135"/>
      <c r="PM44" s="135"/>
    </row>
    <row r="45" spans="1:429" s="167" customFormat="1" ht="14.25" customHeight="1" x14ac:dyDescent="0.3">
      <c r="A45" s="185"/>
      <c r="B45" s="33"/>
      <c r="J45" s="131"/>
      <c r="L45" s="66"/>
      <c r="T45" s="212"/>
      <c r="U45" s="26"/>
      <c r="V45" s="129"/>
      <c r="W45" s="182"/>
      <c r="AF45" s="27"/>
      <c r="AG45" s="27"/>
      <c r="AH45" s="27"/>
      <c r="AI45" s="27"/>
      <c r="AJ45" s="28"/>
      <c r="AK45" s="29"/>
      <c r="AL45" s="29"/>
      <c r="AM45" s="28"/>
      <c r="AN45" s="28"/>
      <c r="AO45" s="30"/>
      <c r="AP45" s="30"/>
      <c r="AQ45" s="28"/>
      <c r="AR45" s="28"/>
      <c r="AS45" s="31"/>
      <c r="AT45" s="28"/>
      <c r="AU45" s="28"/>
      <c r="AV45" s="31"/>
      <c r="AW45" s="8"/>
      <c r="AX45" s="2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32"/>
      <c r="BJ45" s="32"/>
      <c r="BK45" s="8"/>
      <c r="BL45" s="8"/>
      <c r="BM45" s="8"/>
      <c r="BN45" s="8"/>
      <c r="BO45" s="8"/>
      <c r="BP45" s="8"/>
      <c r="BR45" s="135"/>
      <c r="BS45" s="135"/>
      <c r="BT45" s="135"/>
      <c r="BU45" s="135"/>
      <c r="BV45" s="135"/>
      <c r="BW45" s="135"/>
      <c r="BX45" s="135"/>
      <c r="BY45" s="135"/>
      <c r="BZ45" s="135"/>
      <c r="CA45" s="135"/>
      <c r="CB45" s="135"/>
      <c r="CC45" s="135"/>
      <c r="CD45" s="135"/>
      <c r="CE45" s="135"/>
      <c r="CF45" s="135"/>
      <c r="CG45" s="135"/>
      <c r="CH45" s="135"/>
      <c r="CI45" s="135"/>
      <c r="CJ45" s="135"/>
      <c r="CK45" s="135"/>
      <c r="CL45" s="135"/>
      <c r="CM45" s="135"/>
      <c r="CN45" s="135"/>
      <c r="CO45" s="135"/>
      <c r="CP45" s="135"/>
      <c r="CQ45" s="135"/>
      <c r="CR45" s="135"/>
      <c r="CS45" s="135"/>
      <c r="CT45" s="135"/>
      <c r="CU45" s="135"/>
      <c r="CV45" s="135"/>
      <c r="CW45" s="135"/>
      <c r="CX45" s="135"/>
      <c r="CY45" s="135"/>
      <c r="CZ45" s="135"/>
      <c r="DA45" s="135"/>
      <c r="DB45" s="135"/>
      <c r="DC45" s="135"/>
      <c r="DD45" s="135"/>
      <c r="DE45" s="135"/>
      <c r="DF45" s="135"/>
      <c r="DG45" s="135"/>
      <c r="DH45" s="135"/>
      <c r="DI45" s="135"/>
      <c r="DJ45" s="135"/>
      <c r="DK45" s="135"/>
      <c r="DL45" s="135"/>
      <c r="DM45" s="135"/>
      <c r="DN45" s="135"/>
      <c r="DO45" s="135"/>
      <c r="DP45" s="135"/>
      <c r="DQ45" s="135"/>
      <c r="DR45" s="135"/>
      <c r="DS45" s="135"/>
      <c r="DT45" s="135"/>
      <c r="DU45" s="135"/>
      <c r="DV45" s="135"/>
      <c r="DW45" s="135"/>
      <c r="DX45" s="135"/>
      <c r="DY45" s="135"/>
      <c r="DZ45" s="135"/>
      <c r="EA45" s="135"/>
      <c r="EB45" s="135"/>
      <c r="EC45" s="135"/>
      <c r="ED45" s="135"/>
      <c r="EE45" s="135"/>
      <c r="EF45" s="135"/>
      <c r="EG45" s="135"/>
      <c r="EH45" s="135"/>
      <c r="EI45" s="135"/>
      <c r="EJ45" s="135"/>
      <c r="EK45" s="135"/>
      <c r="EL45" s="135"/>
      <c r="EM45" s="135"/>
      <c r="EN45" s="135"/>
      <c r="EO45" s="135"/>
      <c r="EP45" s="135"/>
      <c r="EQ45" s="135"/>
      <c r="ER45" s="135"/>
      <c r="ES45" s="135"/>
      <c r="ET45" s="135"/>
      <c r="EU45" s="135"/>
      <c r="EV45" s="135"/>
      <c r="EW45" s="135"/>
      <c r="EX45" s="135"/>
      <c r="EY45" s="135"/>
      <c r="EZ45" s="135"/>
      <c r="FA45" s="135"/>
      <c r="FB45" s="135"/>
      <c r="FC45" s="135"/>
      <c r="FD45" s="135"/>
      <c r="FE45" s="135"/>
      <c r="FF45" s="135"/>
      <c r="FG45" s="135"/>
      <c r="FH45" s="135"/>
      <c r="FI45" s="135"/>
      <c r="FJ45" s="135"/>
      <c r="FK45" s="135"/>
      <c r="FL45" s="135"/>
      <c r="FM45" s="135"/>
      <c r="FN45" s="135"/>
      <c r="FO45" s="135"/>
      <c r="FP45" s="135"/>
      <c r="FQ45" s="135"/>
      <c r="FR45" s="135"/>
      <c r="FS45" s="135"/>
      <c r="FT45" s="135"/>
      <c r="FU45" s="135"/>
      <c r="FV45" s="135"/>
      <c r="FW45" s="135"/>
      <c r="FX45" s="135"/>
      <c r="FY45" s="135"/>
      <c r="FZ45" s="135"/>
      <c r="GA45" s="135"/>
      <c r="GB45" s="135"/>
      <c r="GC45" s="135"/>
      <c r="GD45" s="135"/>
      <c r="GE45" s="135"/>
      <c r="GF45" s="135"/>
      <c r="GG45" s="135"/>
      <c r="GH45" s="135"/>
      <c r="GI45" s="135"/>
      <c r="GJ45" s="135"/>
      <c r="GK45" s="135"/>
      <c r="GL45" s="135"/>
      <c r="GM45" s="135"/>
      <c r="GN45" s="135"/>
      <c r="GO45" s="135"/>
      <c r="GP45" s="135"/>
      <c r="GQ45" s="135"/>
      <c r="GR45" s="135"/>
      <c r="GS45" s="135"/>
      <c r="GT45" s="135"/>
      <c r="GU45" s="135"/>
      <c r="GV45" s="135"/>
      <c r="GW45" s="135"/>
      <c r="GX45" s="135"/>
      <c r="GY45" s="135"/>
      <c r="GZ45" s="135"/>
      <c r="HA45" s="135"/>
      <c r="HB45" s="135"/>
      <c r="HC45" s="135"/>
      <c r="HD45" s="135"/>
      <c r="HE45" s="135"/>
      <c r="HF45" s="135"/>
      <c r="HG45" s="135"/>
      <c r="HH45" s="135"/>
      <c r="HI45" s="135"/>
      <c r="HJ45" s="135"/>
      <c r="HK45" s="135"/>
      <c r="HL45" s="135"/>
      <c r="HM45" s="135"/>
      <c r="HN45" s="135"/>
      <c r="HO45" s="135"/>
      <c r="HP45" s="135"/>
      <c r="HQ45" s="135"/>
      <c r="HR45" s="135"/>
      <c r="HS45" s="135"/>
      <c r="HT45" s="135"/>
      <c r="HU45" s="135"/>
      <c r="HV45" s="135"/>
      <c r="HW45" s="135"/>
      <c r="HX45" s="135"/>
      <c r="HY45" s="135"/>
      <c r="HZ45" s="135"/>
      <c r="IA45" s="135"/>
      <c r="IB45" s="135"/>
      <c r="IC45" s="135"/>
      <c r="ID45" s="135"/>
      <c r="IE45" s="135"/>
      <c r="IF45" s="135"/>
      <c r="IG45" s="135"/>
      <c r="IH45" s="135"/>
      <c r="II45" s="135"/>
      <c r="IJ45" s="135"/>
      <c r="IK45" s="135"/>
      <c r="IL45" s="135"/>
      <c r="IM45" s="135"/>
      <c r="IN45" s="135"/>
      <c r="IO45" s="135"/>
      <c r="IP45" s="135"/>
      <c r="IQ45" s="135"/>
      <c r="IR45" s="135"/>
      <c r="IS45" s="135"/>
      <c r="IT45" s="135"/>
      <c r="IU45" s="135"/>
      <c r="IV45" s="135"/>
      <c r="IW45" s="135"/>
      <c r="IX45" s="135"/>
      <c r="IY45" s="135"/>
      <c r="IZ45" s="135"/>
      <c r="JA45" s="135"/>
      <c r="JB45" s="135"/>
      <c r="JC45" s="135"/>
      <c r="JD45" s="135"/>
      <c r="JE45" s="135"/>
      <c r="JF45" s="135"/>
      <c r="JG45" s="135"/>
      <c r="JH45" s="135"/>
      <c r="JI45" s="135"/>
      <c r="JJ45" s="135"/>
      <c r="JK45" s="135"/>
      <c r="JL45" s="135"/>
      <c r="JM45" s="135"/>
      <c r="JN45" s="135"/>
      <c r="JO45" s="135"/>
      <c r="JP45" s="135"/>
      <c r="JQ45" s="135"/>
      <c r="JR45" s="135"/>
      <c r="JS45" s="135"/>
      <c r="JT45" s="135"/>
      <c r="JU45" s="135"/>
      <c r="JV45" s="135"/>
      <c r="JW45" s="135"/>
      <c r="JX45" s="135"/>
      <c r="JY45" s="135"/>
      <c r="JZ45" s="135"/>
      <c r="KA45" s="135"/>
      <c r="KB45" s="135"/>
      <c r="KC45" s="135"/>
      <c r="KD45" s="135"/>
      <c r="KE45" s="135"/>
      <c r="KF45" s="135"/>
      <c r="KG45" s="135"/>
      <c r="KH45" s="135"/>
      <c r="KI45" s="135"/>
      <c r="KJ45" s="135"/>
      <c r="KK45" s="135"/>
      <c r="KL45" s="135"/>
      <c r="KM45" s="135"/>
      <c r="KN45" s="135"/>
      <c r="KO45" s="135"/>
      <c r="KP45" s="135"/>
      <c r="KQ45" s="135"/>
      <c r="KR45" s="135"/>
      <c r="KS45" s="135"/>
      <c r="KT45" s="135"/>
      <c r="KU45" s="135"/>
      <c r="KV45" s="135"/>
      <c r="KW45" s="135"/>
      <c r="KX45" s="135"/>
      <c r="KY45" s="135"/>
      <c r="KZ45" s="135"/>
      <c r="LA45" s="135"/>
      <c r="LB45" s="135"/>
      <c r="LC45" s="135"/>
      <c r="LD45" s="135"/>
      <c r="LE45" s="135"/>
      <c r="LF45" s="135"/>
      <c r="LG45" s="135"/>
      <c r="LH45" s="135"/>
      <c r="LI45" s="135"/>
      <c r="LJ45" s="135"/>
      <c r="LK45" s="135"/>
      <c r="LL45" s="135"/>
      <c r="LM45" s="135"/>
      <c r="LN45" s="135"/>
      <c r="LO45" s="135"/>
      <c r="LP45" s="135"/>
      <c r="LQ45" s="135"/>
      <c r="LR45" s="135"/>
      <c r="LS45" s="135"/>
      <c r="LT45" s="135"/>
      <c r="LU45" s="135"/>
      <c r="LV45" s="135"/>
      <c r="LW45" s="135"/>
      <c r="LX45" s="135"/>
      <c r="LY45" s="135"/>
      <c r="LZ45" s="135"/>
      <c r="MA45" s="135"/>
      <c r="MB45" s="135"/>
      <c r="MC45" s="135"/>
      <c r="MD45" s="135"/>
      <c r="ME45" s="135"/>
      <c r="MF45" s="135"/>
      <c r="MG45" s="135"/>
      <c r="MH45" s="135"/>
      <c r="MI45" s="135"/>
      <c r="MJ45" s="135"/>
      <c r="MK45" s="135"/>
      <c r="ML45" s="135"/>
      <c r="MM45" s="135"/>
      <c r="MN45" s="135"/>
      <c r="MO45" s="135"/>
      <c r="MP45" s="135"/>
      <c r="MQ45" s="135"/>
      <c r="MR45" s="135"/>
      <c r="MS45" s="135"/>
      <c r="MT45" s="135"/>
      <c r="MU45" s="135"/>
      <c r="MV45" s="135"/>
      <c r="MW45" s="135"/>
      <c r="MX45" s="135"/>
      <c r="MY45" s="135"/>
      <c r="MZ45" s="135"/>
      <c r="NA45" s="135"/>
      <c r="NB45" s="135"/>
      <c r="NC45" s="135"/>
      <c r="ND45" s="135"/>
      <c r="NE45" s="135"/>
      <c r="NF45" s="135"/>
      <c r="NG45" s="135"/>
      <c r="NH45" s="135"/>
      <c r="NI45" s="135"/>
      <c r="NJ45" s="135"/>
      <c r="NK45" s="135"/>
      <c r="NL45" s="135"/>
      <c r="NM45" s="135"/>
      <c r="NN45" s="135"/>
      <c r="NO45" s="135"/>
      <c r="NP45" s="135"/>
      <c r="NQ45" s="135"/>
      <c r="NR45" s="135"/>
      <c r="NS45" s="135"/>
      <c r="NT45" s="135"/>
      <c r="NU45" s="135"/>
      <c r="NV45" s="135"/>
      <c r="NW45" s="135"/>
      <c r="NX45" s="135"/>
      <c r="NY45" s="135"/>
      <c r="NZ45" s="135"/>
      <c r="OA45" s="135"/>
      <c r="OB45" s="135"/>
      <c r="OC45" s="135"/>
      <c r="OD45" s="135"/>
      <c r="OE45" s="135"/>
      <c r="OF45" s="135"/>
      <c r="OG45" s="135"/>
      <c r="OH45" s="135"/>
      <c r="OI45" s="135"/>
      <c r="OJ45" s="135"/>
      <c r="OK45" s="135"/>
      <c r="OL45" s="135"/>
      <c r="OM45" s="135"/>
      <c r="ON45" s="135"/>
      <c r="OO45" s="135"/>
      <c r="OP45" s="135"/>
      <c r="OQ45" s="135"/>
      <c r="OR45" s="135"/>
      <c r="OS45" s="135"/>
      <c r="OT45" s="135"/>
      <c r="OU45" s="135"/>
      <c r="OV45" s="135"/>
      <c r="OW45" s="135"/>
      <c r="OX45" s="135"/>
      <c r="OY45" s="135"/>
      <c r="OZ45" s="135"/>
      <c r="PA45" s="135"/>
      <c r="PB45" s="135"/>
      <c r="PC45" s="135"/>
      <c r="PD45" s="135"/>
      <c r="PE45" s="135"/>
      <c r="PF45" s="135"/>
      <c r="PG45" s="135"/>
      <c r="PH45" s="135"/>
      <c r="PI45" s="135"/>
      <c r="PJ45" s="135"/>
      <c r="PK45" s="135"/>
      <c r="PL45" s="135"/>
      <c r="PM45" s="135"/>
    </row>
    <row r="46" spans="1:429" s="167" customFormat="1" ht="14.25" customHeight="1" x14ac:dyDescent="0.3">
      <c r="A46" s="185"/>
      <c r="B46" s="33"/>
      <c r="J46" s="131"/>
      <c r="L46" s="66"/>
      <c r="T46" s="212"/>
      <c r="U46" s="26"/>
      <c r="V46" s="129"/>
      <c r="W46" s="182"/>
      <c r="AF46" s="27"/>
      <c r="AG46" s="27"/>
      <c r="AH46" s="27"/>
      <c r="AI46" s="27"/>
      <c r="AJ46" s="28"/>
      <c r="AK46" s="29"/>
      <c r="AL46" s="29"/>
      <c r="AM46" s="28"/>
      <c r="AN46" s="28"/>
      <c r="AO46" s="30"/>
      <c r="AP46" s="30"/>
      <c r="AQ46" s="28"/>
      <c r="AR46" s="28"/>
      <c r="AS46" s="31"/>
      <c r="AT46" s="28"/>
      <c r="AU46" s="28"/>
      <c r="AV46" s="31"/>
      <c r="AW46" s="8"/>
      <c r="AX46" s="2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32"/>
      <c r="BJ46" s="32"/>
      <c r="BK46" s="8"/>
      <c r="BL46" s="8"/>
      <c r="BM46" s="8"/>
      <c r="BN46" s="8"/>
      <c r="BO46" s="8"/>
      <c r="BP46" s="8"/>
      <c r="BR46" s="135"/>
      <c r="BS46" s="135"/>
      <c r="BT46" s="135"/>
      <c r="BU46" s="135"/>
      <c r="BV46" s="135"/>
      <c r="BW46" s="135"/>
      <c r="BX46" s="135"/>
      <c r="BY46" s="135"/>
      <c r="BZ46" s="135"/>
      <c r="CA46" s="135"/>
      <c r="CB46" s="135"/>
      <c r="CC46" s="135"/>
      <c r="CD46" s="135"/>
      <c r="CE46" s="135"/>
      <c r="CF46" s="135"/>
      <c r="CG46" s="135"/>
      <c r="CH46" s="135"/>
      <c r="CI46" s="135"/>
      <c r="CJ46" s="135"/>
      <c r="CK46" s="135"/>
      <c r="CL46" s="135"/>
      <c r="CM46" s="135"/>
      <c r="CN46" s="135"/>
      <c r="CO46" s="135"/>
      <c r="CP46" s="135"/>
      <c r="CQ46" s="135"/>
      <c r="CR46" s="135"/>
      <c r="CS46" s="135"/>
      <c r="CT46" s="135"/>
      <c r="CU46" s="135"/>
      <c r="CV46" s="135"/>
      <c r="CW46" s="135"/>
      <c r="CX46" s="135"/>
      <c r="CY46" s="135"/>
      <c r="CZ46" s="135"/>
      <c r="DA46" s="135"/>
      <c r="DB46" s="135"/>
      <c r="DC46" s="135"/>
      <c r="DD46" s="135"/>
      <c r="DE46" s="135"/>
      <c r="DF46" s="135"/>
      <c r="DG46" s="135"/>
      <c r="DH46" s="135"/>
      <c r="DI46" s="135"/>
      <c r="DJ46" s="135"/>
      <c r="DK46" s="135"/>
      <c r="DL46" s="135"/>
      <c r="DM46" s="135"/>
      <c r="DN46" s="135"/>
      <c r="DO46" s="135"/>
      <c r="DP46" s="135"/>
      <c r="DQ46" s="135"/>
      <c r="DR46" s="135"/>
      <c r="DS46" s="135"/>
      <c r="DT46" s="135"/>
      <c r="DU46" s="135"/>
      <c r="DV46" s="135"/>
      <c r="DW46" s="135"/>
      <c r="DX46" s="135"/>
      <c r="DY46" s="135"/>
      <c r="DZ46" s="135"/>
      <c r="EA46" s="135"/>
      <c r="EB46" s="135"/>
      <c r="EC46" s="135"/>
      <c r="ED46" s="135"/>
      <c r="EE46" s="135"/>
      <c r="EF46" s="135"/>
      <c r="EG46" s="135"/>
      <c r="EH46" s="135"/>
      <c r="EI46" s="135"/>
      <c r="EJ46" s="135"/>
      <c r="EK46" s="135"/>
      <c r="EL46" s="135"/>
      <c r="EM46" s="135"/>
      <c r="EN46" s="135"/>
      <c r="EO46" s="135"/>
      <c r="EP46" s="135"/>
      <c r="EQ46" s="135"/>
      <c r="ER46" s="135"/>
      <c r="ES46" s="135"/>
      <c r="ET46" s="135"/>
      <c r="EU46" s="135"/>
      <c r="EV46" s="135"/>
      <c r="EW46" s="135"/>
      <c r="EX46" s="135"/>
      <c r="EY46" s="135"/>
      <c r="EZ46" s="135"/>
      <c r="FA46" s="135"/>
      <c r="FB46" s="135"/>
      <c r="FC46" s="135"/>
      <c r="FD46" s="135"/>
      <c r="FE46" s="135"/>
      <c r="FF46" s="135"/>
      <c r="FG46" s="135"/>
      <c r="FH46" s="135"/>
      <c r="FI46" s="135"/>
      <c r="FJ46" s="135"/>
      <c r="FK46" s="135"/>
      <c r="FL46" s="135"/>
      <c r="FM46" s="135"/>
      <c r="FN46" s="135"/>
      <c r="FO46" s="135"/>
      <c r="FP46" s="135"/>
      <c r="FQ46" s="135"/>
      <c r="FR46" s="135"/>
      <c r="FS46" s="135"/>
      <c r="FT46" s="135"/>
      <c r="FU46" s="135"/>
      <c r="FV46" s="135"/>
      <c r="FW46" s="135"/>
      <c r="FX46" s="135"/>
      <c r="FY46" s="135"/>
      <c r="FZ46" s="135"/>
      <c r="GA46" s="135"/>
      <c r="GB46" s="135"/>
      <c r="GC46" s="135"/>
      <c r="GD46" s="135"/>
      <c r="GE46" s="135"/>
      <c r="GF46" s="135"/>
      <c r="GG46" s="135"/>
      <c r="GH46" s="135"/>
      <c r="GI46" s="135"/>
      <c r="GJ46" s="135"/>
      <c r="GK46" s="135"/>
      <c r="GL46" s="135"/>
      <c r="GM46" s="135"/>
      <c r="GN46" s="135"/>
      <c r="GO46" s="135"/>
      <c r="GP46" s="135"/>
      <c r="GQ46" s="135"/>
      <c r="GR46" s="135"/>
      <c r="GS46" s="135"/>
      <c r="GT46" s="135"/>
      <c r="GU46" s="135"/>
      <c r="GV46" s="135"/>
      <c r="GW46" s="135"/>
      <c r="GX46" s="135"/>
      <c r="GY46" s="135"/>
      <c r="GZ46" s="135"/>
      <c r="HA46" s="135"/>
      <c r="HB46" s="135"/>
      <c r="HC46" s="135"/>
      <c r="HD46" s="135"/>
      <c r="HE46" s="135"/>
      <c r="HF46" s="135"/>
      <c r="HG46" s="135"/>
      <c r="HH46" s="135"/>
      <c r="HI46" s="135"/>
      <c r="HJ46" s="135"/>
      <c r="HK46" s="135"/>
      <c r="HL46" s="135"/>
      <c r="HM46" s="135"/>
      <c r="HN46" s="135"/>
      <c r="HO46" s="135"/>
      <c r="HP46" s="135"/>
      <c r="HQ46" s="135"/>
      <c r="HR46" s="135"/>
      <c r="HS46" s="135"/>
      <c r="HT46" s="135"/>
      <c r="HU46" s="135"/>
      <c r="HV46" s="135"/>
      <c r="HW46" s="135"/>
      <c r="HX46" s="135"/>
      <c r="HY46" s="135"/>
      <c r="HZ46" s="135"/>
      <c r="IA46" s="135"/>
      <c r="IB46" s="135"/>
      <c r="IC46" s="135"/>
      <c r="ID46" s="135"/>
      <c r="IE46" s="135"/>
      <c r="IF46" s="135"/>
      <c r="IG46" s="135"/>
      <c r="IH46" s="135"/>
      <c r="II46" s="135"/>
      <c r="IJ46" s="135"/>
      <c r="IK46" s="135"/>
      <c r="IL46" s="135"/>
      <c r="IM46" s="135"/>
      <c r="IN46" s="135"/>
      <c r="IO46" s="135"/>
      <c r="IP46" s="135"/>
      <c r="IQ46" s="135"/>
      <c r="IR46" s="135"/>
      <c r="IS46" s="135"/>
      <c r="IT46" s="135"/>
      <c r="IU46" s="135"/>
      <c r="IV46" s="135"/>
      <c r="IW46" s="135"/>
      <c r="IX46" s="135"/>
      <c r="IY46" s="135"/>
      <c r="IZ46" s="135"/>
      <c r="JA46" s="135"/>
      <c r="JB46" s="135"/>
      <c r="JC46" s="135"/>
      <c r="JD46" s="135"/>
      <c r="JE46" s="135"/>
      <c r="JF46" s="135"/>
      <c r="JG46" s="135"/>
      <c r="JH46" s="135"/>
      <c r="JI46" s="135"/>
      <c r="JJ46" s="135"/>
      <c r="JK46" s="135"/>
      <c r="JL46" s="135"/>
      <c r="JM46" s="135"/>
      <c r="JN46" s="135"/>
      <c r="JO46" s="135"/>
      <c r="JP46" s="135"/>
      <c r="JQ46" s="135"/>
      <c r="JR46" s="135"/>
      <c r="JS46" s="135"/>
      <c r="JT46" s="135"/>
      <c r="JU46" s="135"/>
      <c r="JV46" s="135"/>
      <c r="JW46" s="135"/>
      <c r="JX46" s="135"/>
      <c r="JY46" s="135"/>
      <c r="JZ46" s="135"/>
      <c r="KA46" s="135"/>
      <c r="KB46" s="135"/>
      <c r="KC46" s="135"/>
      <c r="KD46" s="135"/>
      <c r="KE46" s="135"/>
      <c r="KF46" s="135"/>
      <c r="KG46" s="135"/>
      <c r="KH46" s="135"/>
      <c r="KI46" s="135"/>
      <c r="KJ46" s="135"/>
      <c r="KK46" s="135"/>
      <c r="KL46" s="135"/>
      <c r="KM46" s="135"/>
      <c r="KN46" s="135"/>
      <c r="KO46" s="135"/>
      <c r="KP46" s="135"/>
      <c r="KQ46" s="135"/>
      <c r="KR46" s="135"/>
      <c r="KS46" s="135"/>
      <c r="KT46" s="135"/>
      <c r="KU46" s="135"/>
      <c r="KV46" s="135"/>
      <c r="KW46" s="135"/>
      <c r="KX46" s="135"/>
      <c r="KY46" s="135"/>
      <c r="KZ46" s="135"/>
      <c r="LA46" s="135"/>
      <c r="LB46" s="135"/>
      <c r="LC46" s="135"/>
      <c r="LD46" s="135"/>
      <c r="LE46" s="135"/>
      <c r="LF46" s="135"/>
      <c r="LG46" s="135"/>
      <c r="LH46" s="135"/>
      <c r="LI46" s="135"/>
      <c r="LJ46" s="135"/>
      <c r="LK46" s="135"/>
      <c r="LL46" s="135"/>
      <c r="LM46" s="135"/>
      <c r="LN46" s="135"/>
      <c r="LO46" s="135"/>
      <c r="LP46" s="135"/>
      <c r="LQ46" s="135"/>
      <c r="LR46" s="135"/>
      <c r="LS46" s="135"/>
      <c r="LT46" s="135"/>
      <c r="LU46" s="135"/>
      <c r="LV46" s="135"/>
      <c r="LW46" s="135"/>
      <c r="LX46" s="135"/>
      <c r="LY46" s="135"/>
      <c r="LZ46" s="135"/>
      <c r="MA46" s="135"/>
      <c r="MB46" s="135"/>
      <c r="MC46" s="135"/>
      <c r="MD46" s="135"/>
      <c r="ME46" s="135"/>
      <c r="MF46" s="135"/>
      <c r="MG46" s="135"/>
      <c r="MH46" s="135"/>
      <c r="MI46" s="135"/>
      <c r="MJ46" s="135"/>
      <c r="MK46" s="135"/>
      <c r="ML46" s="135"/>
      <c r="MM46" s="135"/>
      <c r="MN46" s="135"/>
      <c r="MO46" s="135"/>
      <c r="MP46" s="135"/>
      <c r="MQ46" s="135"/>
      <c r="MR46" s="135"/>
      <c r="MS46" s="135"/>
      <c r="MT46" s="135"/>
      <c r="MU46" s="135"/>
      <c r="MV46" s="135"/>
      <c r="MW46" s="135"/>
      <c r="MX46" s="135"/>
      <c r="MY46" s="135"/>
      <c r="MZ46" s="135"/>
      <c r="NA46" s="135"/>
      <c r="NB46" s="135"/>
      <c r="NC46" s="135"/>
      <c r="ND46" s="135"/>
      <c r="NE46" s="135"/>
      <c r="NF46" s="135"/>
      <c r="NG46" s="135"/>
      <c r="NH46" s="135"/>
      <c r="NI46" s="135"/>
      <c r="NJ46" s="135"/>
      <c r="NK46" s="135"/>
      <c r="NL46" s="135"/>
      <c r="NM46" s="135"/>
      <c r="NN46" s="135"/>
      <c r="NO46" s="135"/>
      <c r="NP46" s="135"/>
      <c r="NQ46" s="135"/>
      <c r="NR46" s="135"/>
      <c r="NS46" s="135"/>
      <c r="NT46" s="135"/>
      <c r="NU46" s="135"/>
      <c r="NV46" s="135"/>
      <c r="NW46" s="135"/>
      <c r="NX46" s="135"/>
      <c r="NY46" s="135"/>
      <c r="NZ46" s="135"/>
      <c r="OA46" s="135"/>
      <c r="OB46" s="135"/>
      <c r="OC46" s="135"/>
      <c r="OD46" s="135"/>
      <c r="OE46" s="135"/>
      <c r="OF46" s="135"/>
      <c r="OG46" s="135"/>
      <c r="OH46" s="135"/>
      <c r="OI46" s="135"/>
      <c r="OJ46" s="135"/>
      <c r="OK46" s="135"/>
      <c r="OL46" s="135"/>
      <c r="OM46" s="135"/>
      <c r="ON46" s="135"/>
      <c r="OO46" s="135"/>
      <c r="OP46" s="135"/>
      <c r="OQ46" s="135"/>
      <c r="OR46" s="135"/>
      <c r="OS46" s="135"/>
      <c r="OT46" s="135"/>
      <c r="OU46" s="135"/>
      <c r="OV46" s="135"/>
      <c r="OW46" s="135"/>
      <c r="OX46" s="135"/>
      <c r="OY46" s="135"/>
      <c r="OZ46" s="135"/>
      <c r="PA46" s="135"/>
      <c r="PB46" s="135"/>
      <c r="PC46" s="135"/>
      <c r="PD46" s="135"/>
      <c r="PE46" s="135"/>
      <c r="PF46" s="135"/>
      <c r="PG46" s="135"/>
      <c r="PH46" s="135"/>
      <c r="PI46" s="135"/>
      <c r="PJ46" s="135"/>
      <c r="PK46" s="135"/>
      <c r="PL46" s="135"/>
      <c r="PM46" s="135"/>
    </row>
    <row r="47" spans="1:429" s="167" customFormat="1" ht="14.25" customHeight="1" x14ac:dyDescent="0.3">
      <c r="A47" s="185"/>
      <c r="B47" s="33"/>
      <c r="J47" s="131"/>
      <c r="L47" s="66"/>
      <c r="T47" s="212"/>
      <c r="U47" s="26"/>
      <c r="V47" s="129"/>
      <c r="W47" s="182"/>
      <c r="AF47" s="27"/>
      <c r="AG47" s="27"/>
      <c r="AH47" s="27"/>
      <c r="AI47" s="27"/>
      <c r="AJ47" s="28"/>
      <c r="AK47" s="29"/>
      <c r="AL47" s="29"/>
      <c r="AM47" s="28"/>
      <c r="AN47" s="28"/>
      <c r="AO47" s="30"/>
      <c r="AP47" s="30"/>
      <c r="AQ47" s="28"/>
      <c r="AR47" s="28"/>
      <c r="AS47" s="31"/>
      <c r="AT47" s="28"/>
      <c r="AU47" s="28"/>
      <c r="AV47" s="31"/>
      <c r="AW47" s="8"/>
      <c r="AX47" s="2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32"/>
      <c r="BJ47" s="32"/>
      <c r="BK47" s="8"/>
      <c r="BL47" s="8"/>
      <c r="BM47" s="8"/>
      <c r="BN47" s="8"/>
      <c r="BO47" s="8"/>
      <c r="BP47" s="8"/>
      <c r="BR47" s="135"/>
      <c r="BS47" s="135"/>
      <c r="BT47" s="135"/>
      <c r="BU47" s="135"/>
      <c r="BV47" s="135"/>
      <c r="BW47" s="135"/>
      <c r="BX47" s="135"/>
      <c r="BY47" s="135"/>
      <c r="BZ47" s="135"/>
      <c r="CA47" s="135"/>
      <c r="CB47" s="135"/>
      <c r="CC47" s="135"/>
      <c r="CD47" s="135"/>
      <c r="CE47" s="135"/>
      <c r="CF47" s="135"/>
      <c r="CG47" s="135"/>
      <c r="CH47" s="135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CT47" s="135"/>
      <c r="CU47" s="135"/>
      <c r="CV47" s="135"/>
      <c r="CW47" s="135"/>
      <c r="CX47" s="135"/>
      <c r="CY47" s="135"/>
      <c r="CZ47" s="135"/>
      <c r="DA47" s="135"/>
      <c r="DB47" s="135"/>
      <c r="DC47" s="135"/>
      <c r="DD47" s="135"/>
      <c r="DE47" s="135"/>
      <c r="DF47" s="135"/>
      <c r="DG47" s="135"/>
      <c r="DH47" s="135"/>
      <c r="DI47" s="135"/>
      <c r="DJ47" s="135"/>
      <c r="DK47" s="135"/>
      <c r="DL47" s="135"/>
      <c r="DM47" s="135"/>
      <c r="DN47" s="135"/>
      <c r="DO47" s="135"/>
      <c r="DP47" s="135"/>
      <c r="DQ47" s="135"/>
      <c r="DR47" s="135"/>
      <c r="DS47" s="135"/>
      <c r="DT47" s="135"/>
      <c r="DU47" s="135"/>
      <c r="DV47" s="135"/>
      <c r="DW47" s="135"/>
      <c r="DX47" s="135"/>
      <c r="DY47" s="135"/>
      <c r="DZ47" s="135"/>
      <c r="EA47" s="135"/>
      <c r="EB47" s="135"/>
      <c r="EC47" s="135"/>
      <c r="ED47" s="135"/>
      <c r="EE47" s="135"/>
      <c r="EF47" s="135"/>
      <c r="EG47" s="135"/>
      <c r="EH47" s="135"/>
      <c r="EI47" s="135"/>
      <c r="EJ47" s="135"/>
      <c r="EK47" s="135"/>
      <c r="EL47" s="135"/>
      <c r="EM47" s="135"/>
      <c r="EN47" s="135"/>
      <c r="EO47" s="135"/>
      <c r="EP47" s="135"/>
      <c r="EQ47" s="135"/>
      <c r="ER47" s="135"/>
      <c r="ES47" s="135"/>
      <c r="ET47" s="135"/>
      <c r="EU47" s="135"/>
      <c r="EV47" s="135"/>
      <c r="EW47" s="135"/>
      <c r="EX47" s="135"/>
      <c r="EY47" s="135"/>
      <c r="EZ47" s="135"/>
      <c r="FA47" s="135"/>
      <c r="FB47" s="135"/>
      <c r="FC47" s="135"/>
      <c r="FD47" s="135"/>
      <c r="FE47" s="135"/>
      <c r="FF47" s="135"/>
      <c r="FG47" s="135"/>
      <c r="FH47" s="135"/>
      <c r="FI47" s="135"/>
      <c r="FJ47" s="135"/>
      <c r="FK47" s="135"/>
      <c r="FL47" s="135"/>
      <c r="FM47" s="135"/>
      <c r="FN47" s="135"/>
      <c r="FO47" s="135"/>
      <c r="FP47" s="135"/>
      <c r="FQ47" s="135"/>
      <c r="FR47" s="135"/>
      <c r="FS47" s="135"/>
      <c r="FT47" s="135"/>
      <c r="FU47" s="135"/>
      <c r="FV47" s="135"/>
      <c r="FW47" s="135"/>
      <c r="FX47" s="135"/>
      <c r="FY47" s="135"/>
      <c r="FZ47" s="135"/>
      <c r="GA47" s="135"/>
      <c r="GB47" s="135"/>
      <c r="GC47" s="135"/>
      <c r="GD47" s="135"/>
      <c r="GE47" s="135"/>
      <c r="GF47" s="135"/>
      <c r="GG47" s="135"/>
      <c r="GH47" s="135"/>
      <c r="GI47" s="135"/>
      <c r="GJ47" s="135"/>
      <c r="GK47" s="135"/>
      <c r="GL47" s="135"/>
      <c r="GM47" s="135"/>
      <c r="GN47" s="135"/>
      <c r="GO47" s="135"/>
      <c r="GP47" s="135"/>
      <c r="GQ47" s="135"/>
      <c r="GR47" s="135"/>
      <c r="GS47" s="135"/>
      <c r="GT47" s="135"/>
      <c r="GU47" s="135"/>
      <c r="GV47" s="135"/>
      <c r="GW47" s="135"/>
      <c r="GX47" s="135"/>
      <c r="GY47" s="135"/>
      <c r="GZ47" s="135"/>
      <c r="HA47" s="135"/>
      <c r="HB47" s="135"/>
      <c r="HC47" s="135"/>
      <c r="HD47" s="135"/>
      <c r="HE47" s="135"/>
      <c r="HF47" s="135"/>
      <c r="HG47" s="135"/>
      <c r="HH47" s="135"/>
      <c r="HI47" s="135"/>
      <c r="HJ47" s="135"/>
      <c r="HK47" s="135"/>
      <c r="HL47" s="135"/>
      <c r="HM47" s="135"/>
      <c r="HN47" s="135"/>
      <c r="HO47" s="135"/>
      <c r="HP47" s="135"/>
      <c r="HQ47" s="135"/>
      <c r="HR47" s="135"/>
      <c r="HS47" s="135"/>
      <c r="HT47" s="135"/>
      <c r="HU47" s="135"/>
      <c r="HV47" s="135"/>
      <c r="HW47" s="135"/>
      <c r="HX47" s="135"/>
      <c r="HY47" s="135"/>
      <c r="HZ47" s="135"/>
      <c r="IA47" s="135"/>
      <c r="IB47" s="135"/>
      <c r="IC47" s="135"/>
      <c r="ID47" s="135"/>
      <c r="IE47" s="135"/>
      <c r="IF47" s="135"/>
      <c r="IG47" s="135"/>
      <c r="IH47" s="135"/>
      <c r="II47" s="135"/>
      <c r="IJ47" s="135"/>
      <c r="IK47" s="135"/>
      <c r="IL47" s="135"/>
      <c r="IM47" s="135"/>
      <c r="IN47" s="135"/>
      <c r="IO47" s="135"/>
      <c r="IP47" s="135"/>
      <c r="IQ47" s="135"/>
      <c r="IR47" s="135"/>
      <c r="IS47" s="135"/>
      <c r="IT47" s="135"/>
      <c r="IU47" s="135"/>
      <c r="IV47" s="135"/>
      <c r="IW47" s="135"/>
      <c r="IX47" s="135"/>
      <c r="IY47" s="135"/>
      <c r="IZ47" s="135"/>
      <c r="JA47" s="135"/>
      <c r="JB47" s="135"/>
      <c r="JC47" s="135"/>
      <c r="JD47" s="135"/>
      <c r="JE47" s="135"/>
      <c r="JF47" s="135"/>
      <c r="JG47" s="135"/>
      <c r="JH47" s="135"/>
      <c r="JI47" s="135"/>
      <c r="JJ47" s="135"/>
      <c r="JK47" s="135"/>
      <c r="JL47" s="135"/>
      <c r="JM47" s="135"/>
      <c r="JN47" s="135"/>
      <c r="JO47" s="135"/>
      <c r="JP47" s="135"/>
      <c r="JQ47" s="135"/>
      <c r="JR47" s="135"/>
      <c r="JS47" s="135"/>
      <c r="JT47" s="135"/>
      <c r="JU47" s="135"/>
      <c r="JV47" s="135"/>
      <c r="JW47" s="135"/>
      <c r="JX47" s="135"/>
      <c r="JY47" s="135"/>
      <c r="JZ47" s="135"/>
      <c r="KA47" s="135"/>
      <c r="KB47" s="135"/>
      <c r="KC47" s="135"/>
      <c r="KD47" s="135"/>
      <c r="KE47" s="135"/>
      <c r="KF47" s="135"/>
      <c r="KG47" s="135"/>
      <c r="KH47" s="135"/>
      <c r="KI47" s="135"/>
      <c r="KJ47" s="135"/>
      <c r="KK47" s="135"/>
      <c r="KL47" s="135"/>
      <c r="KM47" s="135"/>
      <c r="KN47" s="135"/>
      <c r="KO47" s="135"/>
      <c r="KP47" s="135"/>
      <c r="KQ47" s="135"/>
      <c r="KR47" s="135"/>
      <c r="KS47" s="135"/>
      <c r="KT47" s="135"/>
      <c r="KU47" s="135"/>
      <c r="KV47" s="135"/>
      <c r="KW47" s="135"/>
      <c r="KX47" s="135"/>
      <c r="KY47" s="135"/>
      <c r="KZ47" s="135"/>
      <c r="LA47" s="135"/>
      <c r="LB47" s="135"/>
      <c r="LC47" s="135"/>
      <c r="LD47" s="135"/>
      <c r="LE47" s="135"/>
      <c r="LF47" s="135"/>
      <c r="LG47" s="135"/>
      <c r="LH47" s="135"/>
      <c r="LI47" s="135"/>
      <c r="LJ47" s="135"/>
      <c r="LK47" s="135"/>
      <c r="LL47" s="135"/>
      <c r="LM47" s="135"/>
      <c r="LN47" s="135"/>
      <c r="LO47" s="135"/>
      <c r="LP47" s="135"/>
      <c r="LQ47" s="135"/>
      <c r="LR47" s="135"/>
      <c r="LS47" s="135"/>
      <c r="LT47" s="135"/>
      <c r="LU47" s="135"/>
      <c r="LV47" s="135"/>
      <c r="LW47" s="135"/>
      <c r="LX47" s="135"/>
      <c r="LY47" s="135"/>
      <c r="LZ47" s="135"/>
      <c r="MA47" s="135"/>
      <c r="MB47" s="135"/>
      <c r="MC47" s="135"/>
      <c r="MD47" s="135"/>
      <c r="ME47" s="135"/>
      <c r="MF47" s="135"/>
      <c r="MG47" s="135"/>
      <c r="MH47" s="135"/>
      <c r="MI47" s="135"/>
      <c r="MJ47" s="135"/>
      <c r="MK47" s="135"/>
      <c r="ML47" s="135"/>
      <c r="MM47" s="135"/>
      <c r="MN47" s="135"/>
      <c r="MO47" s="135"/>
      <c r="MP47" s="135"/>
      <c r="MQ47" s="135"/>
      <c r="MR47" s="135"/>
      <c r="MS47" s="135"/>
      <c r="MT47" s="135"/>
      <c r="MU47" s="135"/>
      <c r="MV47" s="135"/>
      <c r="MW47" s="135"/>
      <c r="MX47" s="135"/>
      <c r="MY47" s="135"/>
      <c r="MZ47" s="135"/>
      <c r="NA47" s="135"/>
      <c r="NB47" s="135"/>
      <c r="NC47" s="135"/>
      <c r="ND47" s="135"/>
      <c r="NE47" s="135"/>
      <c r="NF47" s="135"/>
      <c r="NG47" s="135"/>
      <c r="NH47" s="135"/>
      <c r="NI47" s="135"/>
      <c r="NJ47" s="135"/>
      <c r="NK47" s="135"/>
      <c r="NL47" s="135"/>
      <c r="NM47" s="135"/>
      <c r="NN47" s="135"/>
      <c r="NO47" s="135"/>
      <c r="NP47" s="135"/>
      <c r="NQ47" s="135"/>
      <c r="NR47" s="135"/>
      <c r="NS47" s="135"/>
      <c r="NT47" s="135"/>
      <c r="NU47" s="135"/>
      <c r="NV47" s="135"/>
      <c r="NW47" s="135"/>
      <c r="NX47" s="135"/>
      <c r="NY47" s="135"/>
      <c r="NZ47" s="135"/>
      <c r="OA47" s="135"/>
      <c r="OB47" s="135"/>
      <c r="OC47" s="135"/>
      <c r="OD47" s="135"/>
      <c r="OE47" s="135"/>
      <c r="OF47" s="135"/>
      <c r="OG47" s="135"/>
      <c r="OH47" s="135"/>
      <c r="OI47" s="135"/>
      <c r="OJ47" s="135"/>
      <c r="OK47" s="135"/>
      <c r="OL47" s="135"/>
      <c r="OM47" s="135"/>
      <c r="ON47" s="135"/>
      <c r="OO47" s="135"/>
      <c r="OP47" s="135"/>
      <c r="OQ47" s="135"/>
      <c r="OR47" s="135"/>
      <c r="OS47" s="135"/>
      <c r="OT47" s="135"/>
      <c r="OU47" s="135"/>
      <c r="OV47" s="135"/>
      <c r="OW47" s="135"/>
      <c r="OX47" s="135"/>
      <c r="OY47" s="135"/>
      <c r="OZ47" s="135"/>
      <c r="PA47" s="135"/>
      <c r="PB47" s="135"/>
      <c r="PC47" s="135"/>
      <c r="PD47" s="135"/>
      <c r="PE47" s="135"/>
      <c r="PF47" s="135"/>
      <c r="PG47" s="135"/>
      <c r="PH47" s="135"/>
      <c r="PI47" s="135"/>
      <c r="PJ47" s="135"/>
      <c r="PK47" s="135"/>
      <c r="PL47" s="135"/>
      <c r="PM47" s="135"/>
    </row>
    <row r="48" spans="1:429" s="167" customFormat="1" ht="14.25" customHeight="1" x14ac:dyDescent="0.3">
      <c r="A48" s="185"/>
      <c r="B48" s="33"/>
      <c r="J48" s="131"/>
      <c r="L48" s="66"/>
      <c r="T48" s="212"/>
      <c r="U48" s="26"/>
      <c r="V48" s="129"/>
      <c r="W48" s="182"/>
      <c r="AF48" s="27"/>
      <c r="AG48" s="27"/>
      <c r="AH48" s="27"/>
      <c r="AI48" s="27"/>
      <c r="AJ48" s="28"/>
      <c r="AK48" s="29"/>
      <c r="AL48" s="29"/>
      <c r="AM48" s="28"/>
      <c r="AN48" s="28"/>
      <c r="AO48" s="30"/>
      <c r="AP48" s="30"/>
      <c r="AQ48" s="28"/>
      <c r="AR48" s="28"/>
      <c r="AS48" s="31"/>
      <c r="AT48" s="28"/>
      <c r="AU48" s="28"/>
      <c r="AV48" s="31"/>
      <c r="AW48" s="8"/>
      <c r="AX48" s="2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32"/>
      <c r="BJ48" s="32"/>
      <c r="BK48" s="8"/>
      <c r="BL48" s="8"/>
      <c r="BM48" s="8"/>
      <c r="BN48" s="8"/>
      <c r="BO48" s="8"/>
      <c r="BP48" s="8"/>
      <c r="BR48" s="135"/>
      <c r="BS48" s="135"/>
      <c r="BT48" s="135"/>
      <c r="BU48" s="135"/>
      <c r="BV48" s="135"/>
      <c r="BW48" s="135"/>
      <c r="BX48" s="135"/>
      <c r="BY48" s="135"/>
      <c r="BZ48" s="135"/>
      <c r="CA48" s="135"/>
      <c r="CB48" s="135"/>
      <c r="CC48" s="135"/>
      <c r="CD48" s="135"/>
      <c r="CE48" s="135"/>
      <c r="CF48" s="135"/>
      <c r="CG48" s="135"/>
      <c r="CH48" s="135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CT48" s="135"/>
      <c r="CU48" s="135"/>
      <c r="CV48" s="135"/>
      <c r="CW48" s="135"/>
      <c r="CX48" s="135"/>
      <c r="CY48" s="135"/>
      <c r="CZ48" s="135"/>
      <c r="DA48" s="135"/>
      <c r="DB48" s="135"/>
      <c r="DC48" s="135"/>
      <c r="DD48" s="135"/>
      <c r="DE48" s="135"/>
      <c r="DF48" s="135"/>
      <c r="DG48" s="135"/>
      <c r="DH48" s="135"/>
      <c r="DI48" s="135"/>
      <c r="DJ48" s="135"/>
      <c r="DK48" s="135"/>
      <c r="DL48" s="135"/>
      <c r="DM48" s="135"/>
      <c r="DN48" s="135"/>
      <c r="DO48" s="135"/>
      <c r="DP48" s="135"/>
      <c r="DQ48" s="135"/>
      <c r="DR48" s="135"/>
      <c r="DS48" s="135"/>
      <c r="DT48" s="135"/>
      <c r="DU48" s="135"/>
      <c r="DV48" s="135"/>
      <c r="DW48" s="135"/>
      <c r="DX48" s="135"/>
      <c r="DY48" s="135"/>
      <c r="DZ48" s="135"/>
      <c r="EA48" s="135"/>
      <c r="EB48" s="135"/>
      <c r="EC48" s="135"/>
      <c r="ED48" s="135"/>
      <c r="EE48" s="135"/>
      <c r="EF48" s="135"/>
      <c r="EG48" s="135"/>
      <c r="EH48" s="135"/>
      <c r="EI48" s="135"/>
      <c r="EJ48" s="135"/>
      <c r="EK48" s="135"/>
      <c r="EL48" s="135"/>
      <c r="EM48" s="135"/>
      <c r="EN48" s="135"/>
      <c r="EO48" s="135"/>
      <c r="EP48" s="135"/>
      <c r="EQ48" s="135"/>
      <c r="ER48" s="135"/>
      <c r="ES48" s="135"/>
      <c r="ET48" s="135"/>
      <c r="EU48" s="135"/>
      <c r="EV48" s="135"/>
      <c r="EW48" s="135"/>
      <c r="EX48" s="135"/>
      <c r="EY48" s="135"/>
      <c r="EZ48" s="135"/>
      <c r="FA48" s="135"/>
      <c r="FB48" s="135"/>
      <c r="FC48" s="135"/>
      <c r="FD48" s="135"/>
      <c r="FE48" s="135"/>
      <c r="FF48" s="135"/>
      <c r="FG48" s="135"/>
      <c r="FH48" s="135"/>
      <c r="FI48" s="135"/>
      <c r="FJ48" s="135"/>
      <c r="FK48" s="135"/>
      <c r="FL48" s="135"/>
      <c r="FM48" s="135"/>
      <c r="FN48" s="135"/>
      <c r="FO48" s="135"/>
      <c r="FP48" s="135"/>
      <c r="FQ48" s="135"/>
      <c r="FR48" s="135"/>
      <c r="FS48" s="135"/>
      <c r="FT48" s="135"/>
      <c r="FU48" s="135"/>
      <c r="FV48" s="135"/>
      <c r="FW48" s="135"/>
      <c r="FX48" s="135"/>
      <c r="FY48" s="135"/>
      <c r="FZ48" s="135"/>
      <c r="GA48" s="135"/>
      <c r="GB48" s="135"/>
      <c r="GC48" s="135"/>
      <c r="GD48" s="135"/>
      <c r="GE48" s="135"/>
      <c r="GF48" s="135"/>
      <c r="GG48" s="135"/>
      <c r="GH48" s="135"/>
      <c r="GI48" s="135"/>
      <c r="GJ48" s="135"/>
      <c r="GK48" s="135"/>
      <c r="GL48" s="135"/>
      <c r="GM48" s="135"/>
      <c r="GN48" s="135"/>
      <c r="GO48" s="135"/>
      <c r="GP48" s="135"/>
      <c r="GQ48" s="135"/>
      <c r="GR48" s="135"/>
      <c r="GS48" s="135"/>
      <c r="GT48" s="135"/>
      <c r="GU48" s="135"/>
      <c r="GV48" s="135"/>
      <c r="GW48" s="135"/>
      <c r="GX48" s="135"/>
      <c r="GY48" s="135"/>
      <c r="GZ48" s="135"/>
      <c r="HA48" s="135"/>
      <c r="HB48" s="135"/>
      <c r="HC48" s="135"/>
      <c r="HD48" s="135"/>
      <c r="HE48" s="135"/>
      <c r="HF48" s="135"/>
      <c r="HG48" s="135"/>
      <c r="HH48" s="135"/>
      <c r="HI48" s="135"/>
      <c r="HJ48" s="135"/>
      <c r="HK48" s="135"/>
      <c r="HL48" s="135"/>
      <c r="HM48" s="135"/>
      <c r="HN48" s="135"/>
      <c r="HO48" s="135"/>
      <c r="HP48" s="135"/>
      <c r="HQ48" s="135"/>
      <c r="HR48" s="135"/>
      <c r="HS48" s="135"/>
      <c r="HT48" s="135"/>
      <c r="HU48" s="135"/>
      <c r="HV48" s="135"/>
      <c r="HW48" s="135"/>
      <c r="HX48" s="135"/>
      <c r="HY48" s="135"/>
      <c r="HZ48" s="135"/>
      <c r="IA48" s="135"/>
      <c r="IB48" s="135"/>
      <c r="IC48" s="135"/>
      <c r="ID48" s="135"/>
      <c r="IE48" s="135"/>
      <c r="IF48" s="135"/>
      <c r="IG48" s="135"/>
      <c r="IH48" s="135"/>
      <c r="II48" s="135"/>
      <c r="IJ48" s="135"/>
      <c r="IK48" s="135"/>
      <c r="IL48" s="135"/>
      <c r="IM48" s="135"/>
      <c r="IN48" s="135"/>
      <c r="IO48" s="135"/>
      <c r="IP48" s="135"/>
      <c r="IQ48" s="135"/>
      <c r="IR48" s="135"/>
      <c r="IS48" s="135"/>
      <c r="IT48" s="135"/>
      <c r="IU48" s="135"/>
      <c r="IV48" s="135"/>
      <c r="IW48" s="135"/>
      <c r="IX48" s="135"/>
      <c r="IY48" s="135"/>
      <c r="IZ48" s="135"/>
      <c r="JA48" s="135"/>
      <c r="JB48" s="135"/>
      <c r="JC48" s="135"/>
      <c r="JD48" s="135"/>
      <c r="JE48" s="135"/>
      <c r="JF48" s="135"/>
      <c r="JG48" s="135"/>
      <c r="JH48" s="135"/>
      <c r="JI48" s="135"/>
      <c r="JJ48" s="135"/>
      <c r="JK48" s="135"/>
      <c r="JL48" s="135"/>
      <c r="JM48" s="135"/>
      <c r="JN48" s="135"/>
      <c r="JO48" s="135"/>
      <c r="JP48" s="135"/>
      <c r="JQ48" s="135"/>
      <c r="JR48" s="135"/>
      <c r="JS48" s="135"/>
      <c r="JT48" s="135"/>
      <c r="JU48" s="135"/>
      <c r="JV48" s="135"/>
      <c r="JW48" s="135"/>
      <c r="JX48" s="135"/>
      <c r="JY48" s="135"/>
      <c r="JZ48" s="135"/>
      <c r="KA48" s="135"/>
      <c r="KB48" s="135"/>
      <c r="KC48" s="135"/>
      <c r="KD48" s="135"/>
      <c r="KE48" s="135"/>
      <c r="KF48" s="135"/>
      <c r="KG48" s="135"/>
      <c r="KH48" s="135"/>
      <c r="KI48" s="135"/>
      <c r="KJ48" s="135"/>
      <c r="KK48" s="135"/>
      <c r="KL48" s="135"/>
      <c r="KM48" s="135"/>
      <c r="KN48" s="135"/>
      <c r="KO48" s="135"/>
      <c r="KP48" s="135"/>
      <c r="KQ48" s="135"/>
      <c r="KR48" s="135"/>
      <c r="KS48" s="135"/>
      <c r="KT48" s="135"/>
      <c r="KU48" s="135"/>
      <c r="KV48" s="135"/>
      <c r="KW48" s="135"/>
      <c r="KX48" s="135"/>
      <c r="KY48" s="135"/>
      <c r="KZ48" s="135"/>
      <c r="LA48" s="135"/>
      <c r="LB48" s="135"/>
      <c r="LC48" s="135"/>
      <c r="LD48" s="135"/>
      <c r="LE48" s="135"/>
      <c r="LF48" s="135"/>
      <c r="LG48" s="135"/>
      <c r="LH48" s="135"/>
      <c r="LI48" s="135"/>
      <c r="LJ48" s="135"/>
      <c r="LK48" s="135"/>
      <c r="LL48" s="135"/>
      <c r="LM48" s="135"/>
      <c r="LN48" s="135"/>
      <c r="LO48" s="135"/>
      <c r="LP48" s="135"/>
      <c r="LQ48" s="135"/>
      <c r="LR48" s="135"/>
      <c r="LS48" s="135"/>
      <c r="LT48" s="135"/>
      <c r="LU48" s="135"/>
      <c r="LV48" s="135"/>
      <c r="LW48" s="135"/>
      <c r="LX48" s="135"/>
      <c r="LY48" s="135"/>
      <c r="LZ48" s="135"/>
      <c r="MA48" s="135"/>
      <c r="MB48" s="135"/>
      <c r="MC48" s="135"/>
      <c r="MD48" s="135"/>
      <c r="ME48" s="135"/>
      <c r="MF48" s="135"/>
      <c r="MG48" s="135"/>
      <c r="MH48" s="135"/>
      <c r="MI48" s="135"/>
      <c r="MJ48" s="135"/>
      <c r="MK48" s="135"/>
      <c r="ML48" s="135"/>
      <c r="MM48" s="135"/>
      <c r="MN48" s="135"/>
      <c r="MO48" s="135"/>
      <c r="MP48" s="135"/>
      <c r="MQ48" s="135"/>
      <c r="MR48" s="135"/>
      <c r="MS48" s="135"/>
      <c r="MT48" s="135"/>
      <c r="MU48" s="135"/>
      <c r="MV48" s="135"/>
      <c r="MW48" s="135"/>
      <c r="MX48" s="135"/>
      <c r="MY48" s="135"/>
      <c r="MZ48" s="135"/>
      <c r="NA48" s="135"/>
      <c r="NB48" s="135"/>
      <c r="NC48" s="135"/>
      <c r="ND48" s="135"/>
      <c r="NE48" s="135"/>
      <c r="NF48" s="135"/>
      <c r="NG48" s="135"/>
      <c r="NH48" s="135"/>
      <c r="NI48" s="135"/>
      <c r="NJ48" s="135"/>
      <c r="NK48" s="135"/>
      <c r="NL48" s="135"/>
      <c r="NM48" s="135"/>
      <c r="NN48" s="135"/>
      <c r="NO48" s="135"/>
      <c r="NP48" s="135"/>
      <c r="NQ48" s="135"/>
      <c r="NR48" s="135"/>
      <c r="NS48" s="135"/>
      <c r="NT48" s="135"/>
      <c r="NU48" s="135"/>
      <c r="NV48" s="135"/>
      <c r="NW48" s="135"/>
      <c r="NX48" s="135"/>
      <c r="NY48" s="135"/>
      <c r="NZ48" s="135"/>
      <c r="OA48" s="135"/>
      <c r="OB48" s="135"/>
      <c r="OC48" s="135"/>
      <c r="OD48" s="135"/>
      <c r="OE48" s="135"/>
      <c r="OF48" s="135"/>
      <c r="OG48" s="135"/>
      <c r="OH48" s="135"/>
      <c r="OI48" s="135"/>
      <c r="OJ48" s="135"/>
      <c r="OK48" s="135"/>
      <c r="OL48" s="135"/>
      <c r="OM48" s="135"/>
      <c r="ON48" s="135"/>
      <c r="OO48" s="135"/>
      <c r="OP48" s="135"/>
      <c r="OQ48" s="135"/>
      <c r="OR48" s="135"/>
      <c r="OS48" s="135"/>
      <c r="OT48" s="135"/>
      <c r="OU48" s="135"/>
      <c r="OV48" s="135"/>
      <c r="OW48" s="135"/>
      <c r="OX48" s="135"/>
      <c r="OY48" s="135"/>
      <c r="OZ48" s="135"/>
      <c r="PA48" s="135"/>
      <c r="PB48" s="135"/>
      <c r="PC48" s="135"/>
      <c r="PD48" s="135"/>
      <c r="PE48" s="135"/>
      <c r="PF48" s="135"/>
      <c r="PG48" s="135"/>
      <c r="PH48" s="135"/>
      <c r="PI48" s="135"/>
      <c r="PJ48" s="135"/>
      <c r="PK48" s="135"/>
      <c r="PL48" s="135"/>
      <c r="PM48" s="135"/>
    </row>
    <row r="49" spans="1:429" s="167" customFormat="1" ht="14.25" customHeight="1" x14ac:dyDescent="0.3">
      <c r="A49" s="185"/>
      <c r="B49" s="33"/>
      <c r="J49" s="131"/>
      <c r="L49" s="66"/>
      <c r="T49" s="212"/>
      <c r="U49" s="26"/>
      <c r="V49" s="129"/>
      <c r="W49" s="182"/>
      <c r="AF49" s="27"/>
      <c r="AG49" s="27"/>
      <c r="AH49" s="27"/>
      <c r="AI49" s="27"/>
      <c r="AJ49" s="28"/>
      <c r="AK49" s="29"/>
      <c r="AL49" s="29"/>
      <c r="AM49" s="28"/>
      <c r="AN49" s="28"/>
      <c r="AO49" s="30"/>
      <c r="AP49" s="30"/>
      <c r="AQ49" s="28"/>
      <c r="AR49" s="28"/>
      <c r="AS49" s="31"/>
      <c r="AT49" s="28"/>
      <c r="AU49" s="28"/>
      <c r="AV49" s="31"/>
      <c r="AW49" s="8"/>
      <c r="AX49" s="2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32"/>
      <c r="BJ49" s="32"/>
      <c r="BK49" s="8"/>
      <c r="BL49" s="8"/>
      <c r="BM49" s="8"/>
      <c r="BN49" s="8"/>
      <c r="BO49" s="8"/>
      <c r="BP49" s="8"/>
      <c r="BR49" s="135"/>
      <c r="BS49" s="135"/>
      <c r="BT49" s="135"/>
      <c r="BU49" s="135"/>
      <c r="BV49" s="135"/>
      <c r="BW49" s="135"/>
      <c r="BX49" s="135"/>
      <c r="BY49" s="135"/>
      <c r="BZ49" s="135"/>
      <c r="CA49" s="135"/>
      <c r="CB49" s="135"/>
      <c r="CC49" s="135"/>
      <c r="CD49" s="135"/>
      <c r="CE49" s="135"/>
      <c r="CF49" s="135"/>
      <c r="CG49" s="135"/>
      <c r="CH49" s="135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CT49" s="135"/>
      <c r="CU49" s="135"/>
      <c r="CV49" s="135"/>
      <c r="CW49" s="135"/>
      <c r="CX49" s="135"/>
      <c r="CY49" s="135"/>
      <c r="CZ49" s="135"/>
      <c r="DA49" s="135"/>
      <c r="DB49" s="135"/>
      <c r="DC49" s="135"/>
      <c r="DD49" s="135"/>
      <c r="DE49" s="135"/>
      <c r="DF49" s="135"/>
      <c r="DG49" s="135"/>
      <c r="DH49" s="135"/>
      <c r="DI49" s="135"/>
      <c r="DJ49" s="135"/>
      <c r="DK49" s="135"/>
      <c r="DL49" s="135"/>
      <c r="DM49" s="135"/>
      <c r="DN49" s="135"/>
      <c r="DO49" s="135"/>
      <c r="DP49" s="135"/>
      <c r="DQ49" s="135"/>
      <c r="DR49" s="135"/>
      <c r="DS49" s="135"/>
      <c r="DT49" s="135"/>
      <c r="DU49" s="135"/>
      <c r="DV49" s="135"/>
      <c r="DW49" s="135"/>
      <c r="DX49" s="135"/>
      <c r="DY49" s="135"/>
      <c r="DZ49" s="135"/>
      <c r="EA49" s="135"/>
      <c r="EB49" s="135"/>
      <c r="EC49" s="135"/>
      <c r="ED49" s="135"/>
      <c r="EE49" s="135"/>
      <c r="EF49" s="135"/>
      <c r="EG49" s="135"/>
      <c r="EH49" s="135"/>
      <c r="EI49" s="135"/>
      <c r="EJ49" s="135"/>
      <c r="EK49" s="135"/>
      <c r="EL49" s="135"/>
      <c r="EM49" s="135"/>
      <c r="EN49" s="135"/>
      <c r="EO49" s="135"/>
      <c r="EP49" s="135"/>
      <c r="EQ49" s="135"/>
      <c r="ER49" s="135"/>
      <c r="ES49" s="135"/>
      <c r="ET49" s="135"/>
      <c r="EU49" s="135"/>
      <c r="EV49" s="135"/>
      <c r="EW49" s="135"/>
      <c r="EX49" s="135"/>
      <c r="EY49" s="135"/>
      <c r="EZ49" s="135"/>
      <c r="FA49" s="135"/>
      <c r="FB49" s="135"/>
      <c r="FC49" s="135"/>
      <c r="FD49" s="135"/>
      <c r="FE49" s="135"/>
      <c r="FF49" s="135"/>
      <c r="FG49" s="135"/>
      <c r="FH49" s="135"/>
      <c r="FI49" s="135"/>
      <c r="FJ49" s="135"/>
      <c r="FK49" s="135"/>
      <c r="FL49" s="135"/>
      <c r="FM49" s="135"/>
      <c r="FN49" s="135"/>
      <c r="FO49" s="135"/>
      <c r="FP49" s="135"/>
      <c r="FQ49" s="135"/>
      <c r="FR49" s="135"/>
      <c r="FS49" s="135"/>
      <c r="FT49" s="135"/>
      <c r="FU49" s="135"/>
      <c r="FV49" s="135"/>
      <c r="FW49" s="135"/>
      <c r="FX49" s="135"/>
      <c r="FY49" s="135"/>
      <c r="FZ49" s="135"/>
      <c r="GA49" s="135"/>
      <c r="GB49" s="135"/>
      <c r="GC49" s="135"/>
      <c r="GD49" s="135"/>
      <c r="GE49" s="135"/>
      <c r="GF49" s="135"/>
      <c r="GG49" s="135"/>
      <c r="GH49" s="135"/>
      <c r="GI49" s="135"/>
      <c r="GJ49" s="135"/>
      <c r="GK49" s="135"/>
      <c r="GL49" s="135"/>
      <c r="GM49" s="135"/>
      <c r="GN49" s="135"/>
      <c r="GO49" s="135"/>
      <c r="GP49" s="135"/>
      <c r="GQ49" s="135"/>
      <c r="GR49" s="135"/>
      <c r="GS49" s="135"/>
      <c r="GT49" s="135"/>
      <c r="GU49" s="135"/>
      <c r="GV49" s="135"/>
      <c r="GW49" s="135"/>
      <c r="GX49" s="135"/>
      <c r="GY49" s="135"/>
      <c r="GZ49" s="135"/>
      <c r="HA49" s="135"/>
      <c r="HB49" s="135"/>
      <c r="HC49" s="135"/>
      <c r="HD49" s="135"/>
      <c r="HE49" s="135"/>
      <c r="HF49" s="135"/>
      <c r="HG49" s="135"/>
      <c r="HH49" s="135"/>
      <c r="HI49" s="135"/>
      <c r="HJ49" s="135"/>
      <c r="HK49" s="135"/>
      <c r="HL49" s="135"/>
      <c r="HM49" s="135"/>
      <c r="HN49" s="135"/>
      <c r="HO49" s="135"/>
      <c r="HP49" s="135"/>
      <c r="HQ49" s="135"/>
      <c r="HR49" s="135"/>
      <c r="HS49" s="135"/>
      <c r="HT49" s="135"/>
      <c r="HU49" s="135"/>
      <c r="HV49" s="135"/>
      <c r="HW49" s="135"/>
      <c r="HX49" s="135"/>
      <c r="HY49" s="135"/>
      <c r="HZ49" s="135"/>
      <c r="IA49" s="135"/>
      <c r="IB49" s="135"/>
      <c r="IC49" s="135"/>
      <c r="ID49" s="135"/>
      <c r="IE49" s="135"/>
      <c r="IF49" s="135"/>
      <c r="IG49" s="135"/>
      <c r="IH49" s="135"/>
      <c r="II49" s="135"/>
      <c r="IJ49" s="135"/>
      <c r="IK49" s="135"/>
      <c r="IL49" s="135"/>
      <c r="IM49" s="135"/>
      <c r="IN49" s="135"/>
      <c r="IO49" s="135"/>
      <c r="IP49" s="135"/>
      <c r="IQ49" s="135"/>
      <c r="IR49" s="135"/>
      <c r="IS49" s="135"/>
      <c r="IT49" s="135"/>
      <c r="IU49" s="135"/>
      <c r="IV49" s="135"/>
      <c r="IW49" s="135"/>
      <c r="IX49" s="135"/>
      <c r="IY49" s="135"/>
      <c r="IZ49" s="135"/>
      <c r="JA49" s="135"/>
      <c r="JB49" s="135"/>
      <c r="JC49" s="135"/>
      <c r="JD49" s="135"/>
      <c r="JE49" s="135"/>
      <c r="JF49" s="135"/>
      <c r="JG49" s="135"/>
      <c r="JH49" s="135"/>
      <c r="JI49" s="135"/>
      <c r="JJ49" s="135"/>
      <c r="JK49" s="135"/>
      <c r="JL49" s="135"/>
      <c r="JM49" s="135"/>
      <c r="JN49" s="135"/>
      <c r="JO49" s="135"/>
      <c r="JP49" s="135"/>
      <c r="JQ49" s="135"/>
      <c r="JR49" s="135"/>
      <c r="JS49" s="135"/>
      <c r="JT49" s="135"/>
      <c r="JU49" s="135"/>
      <c r="JV49" s="135"/>
      <c r="JW49" s="135"/>
      <c r="JX49" s="135"/>
      <c r="JY49" s="135"/>
      <c r="JZ49" s="135"/>
      <c r="KA49" s="135"/>
      <c r="KB49" s="135"/>
      <c r="KC49" s="135"/>
      <c r="KD49" s="135"/>
      <c r="KE49" s="135"/>
      <c r="KF49" s="135"/>
      <c r="KG49" s="135"/>
      <c r="KH49" s="135"/>
      <c r="KI49" s="135"/>
      <c r="KJ49" s="135"/>
      <c r="KK49" s="135"/>
      <c r="KL49" s="135"/>
      <c r="KM49" s="135"/>
      <c r="KN49" s="135"/>
      <c r="KO49" s="135"/>
      <c r="KP49" s="135"/>
      <c r="KQ49" s="135"/>
      <c r="KR49" s="135"/>
      <c r="KS49" s="135"/>
      <c r="KT49" s="135"/>
      <c r="KU49" s="135"/>
      <c r="KV49" s="135"/>
      <c r="KW49" s="135"/>
      <c r="KX49" s="135"/>
      <c r="KY49" s="135"/>
      <c r="KZ49" s="135"/>
      <c r="LA49" s="135"/>
      <c r="LB49" s="135"/>
      <c r="LC49" s="135"/>
      <c r="LD49" s="135"/>
      <c r="LE49" s="135"/>
      <c r="LF49" s="135"/>
      <c r="LG49" s="135"/>
      <c r="LH49" s="135"/>
      <c r="LI49" s="135"/>
      <c r="LJ49" s="135"/>
      <c r="LK49" s="135"/>
      <c r="LL49" s="135"/>
      <c r="LM49" s="135"/>
      <c r="LN49" s="135"/>
      <c r="LO49" s="135"/>
      <c r="LP49" s="135"/>
      <c r="LQ49" s="135"/>
      <c r="LR49" s="135"/>
      <c r="LS49" s="135"/>
      <c r="LT49" s="135"/>
      <c r="LU49" s="135"/>
      <c r="LV49" s="135"/>
      <c r="LW49" s="135"/>
      <c r="LX49" s="135"/>
      <c r="LY49" s="135"/>
      <c r="LZ49" s="135"/>
      <c r="MA49" s="135"/>
      <c r="MB49" s="135"/>
      <c r="MC49" s="135"/>
      <c r="MD49" s="135"/>
      <c r="ME49" s="135"/>
      <c r="MF49" s="135"/>
      <c r="MG49" s="135"/>
      <c r="MH49" s="135"/>
      <c r="MI49" s="135"/>
      <c r="MJ49" s="135"/>
      <c r="MK49" s="135"/>
      <c r="ML49" s="135"/>
      <c r="MM49" s="135"/>
      <c r="MN49" s="135"/>
      <c r="MO49" s="135"/>
      <c r="MP49" s="135"/>
      <c r="MQ49" s="135"/>
      <c r="MR49" s="135"/>
      <c r="MS49" s="135"/>
      <c r="MT49" s="135"/>
      <c r="MU49" s="135"/>
      <c r="MV49" s="135"/>
      <c r="MW49" s="135"/>
      <c r="MX49" s="135"/>
      <c r="MY49" s="135"/>
      <c r="MZ49" s="135"/>
      <c r="NA49" s="135"/>
      <c r="NB49" s="135"/>
      <c r="NC49" s="135"/>
      <c r="ND49" s="135"/>
      <c r="NE49" s="135"/>
      <c r="NF49" s="135"/>
      <c r="NG49" s="135"/>
      <c r="NH49" s="135"/>
      <c r="NI49" s="135"/>
      <c r="NJ49" s="135"/>
      <c r="NK49" s="135"/>
      <c r="NL49" s="135"/>
      <c r="NM49" s="135"/>
      <c r="NN49" s="135"/>
      <c r="NO49" s="135"/>
      <c r="NP49" s="135"/>
      <c r="NQ49" s="135"/>
      <c r="NR49" s="135"/>
      <c r="NS49" s="135"/>
      <c r="NT49" s="135"/>
      <c r="NU49" s="135"/>
      <c r="NV49" s="135"/>
      <c r="NW49" s="135"/>
      <c r="NX49" s="135"/>
      <c r="NY49" s="135"/>
      <c r="NZ49" s="135"/>
      <c r="OA49" s="135"/>
      <c r="OB49" s="135"/>
      <c r="OC49" s="135"/>
      <c r="OD49" s="135"/>
      <c r="OE49" s="135"/>
      <c r="OF49" s="135"/>
      <c r="OG49" s="135"/>
      <c r="OH49" s="135"/>
      <c r="OI49" s="135"/>
      <c r="OJ49" s="135"/>
      <c r="OK49" s="135"/>
      <c r="OL49" s="135"/>
      <c r="OM49" s="135"/>
      <c r="ON49" s="135"/>
      <c r="OO49" s="135"/>
      <c r="OP49" s="135"/>
      <c r="OQ49" s="135"/>
      <c r="OR49" s="135"/>
      <c r="OS49" s="135"/>
      <c r="OT49" s="135"/>
      <c r="OU49" s="135"/>
      <c r="OV49" s="135"/>
      <c r="OW49" s="135"/>
      <c r="OX49" s="135"/>
      <c r="OY49" s="135"/>
      <c r="OZ49" s="135"/>
      <c r="PA49" s="135"/>
      <c r="PB49" s="135"/>
      <c r="PC49" s="135"/>
      <c r="PD49" s="135"/>
      <c r="PE49" s="135"/>
      <c r="PF49" s="135"/>
      <c r="PG49" s="135"/>
      <c r="PH49" s="135"/>
      <c r="PI49" s="135"/>
      <c r="PJ49" s="135"/>
      <c r="PK49" s="135"/>
      <c r="PL49" s="135"/>
      <c r="PM49" s="135"/>
    </row>
    <row r="50" spans="1:429" s="167" customFormat="1" ht="14.25" customHeight="1" x14ac:dyDescent="0.3">
      <c r="A50" s="185"/>
      <c r="B50" s="33"/>
      <c r="J50" s="131"/>
      <c r="L50" s="66"/>
      <c r="T50" s="212"/>
      <c r="U50" s="26"/>
      <c r="V50" s="129"/>
      <c r="W50" s="182"/>
      <c r="AF50" s="27"/>
      <c r="AG50" s="27"/>
      <c r="AH50" s="27"/>
      <c r="AI50" s="27"/>
      <c r="AJ50" s="28"/>
      <c r="AK50" s="29"/>
      <c r="AL50" s="29"/>
      <c r="AM50" s="28"/>
      <c r="AN50" s="28"/>
      <c r="AO50" s="30"/>
      <c r="AP50" s="30"/>
      <c r="AQ50" s="28"/>
      <c r="AR50" s="28"/>
      <c r="AS50" s="31"/>
      <c r="AT50" s="28"/>
      <c r="AU50" s="28"/>
      <c r="AV50" s="31"/>
      <c r="AW50" s="8"/>
      <c r="AX50" s="2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32"/>
      <c r="BJ50" s="32"/>
      <c r="BK50" s="8"/>
      <c r="BL50" s="8"/>
      <c r="BM50" s="8"/>
      <c r="BN50" s="8"/>
      <c r="BO50" s="8"/>
      <c r="BP50" s="8"/>
      <c r="BR50" s="135"/>
      <c r="BS50" s="135"/>
      <c r="BT50" s="135"/>
      <c r="BU50" s="135"/>
      <c r="BV50" s="135"/>
      <c r="BW50" s="135"/>
      <c r="BX50" s="135"/>
      <c r="BY50" s="135"/>
      <c r="BZ50" s="135"/>
      <c r="CA50" s="135"/>
      <c r="CB50" s="135"/>
      <c r="CC50" s="135"/>
      <c r="CD50" s="135"/>
      <c r="CE50" s="135"/>
      <c r="CF50" s="135"/>
      <c r="CG50" s="135"/>
      <c r="CH50" s="135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CT50" s="135"/>
      <c r="CU50" s="135"/>
      <c r="CV50" s="135"/>
      <c r="CW50" s="135"/>
      <c r="CX50" s="135"/>
      <c r="CY50" s="135"/>
      <c r="CZ50" s="135"/>
      <c r="DA50" s="135"/>
      <c r="DB50" s="135"/>
      <c r="DC50" s="135"/>
      <c r="DD50" s="135"/>
      <c r="DE50" s="135"/>
      <c r="DF50" s="135"/>
      <c r="DG50" s="135"/>
      <c r="DH50" s="135"/>
      <c r="DI50" s="135"/>
      <c r="DJ50" s="135"/>
      <c r="DK50" s="135"/>
      <c r="DL50" s="135"/>
      <c r="DM50" s="135"/>
      <c r="DN50" s="135"/>
      <c r="DO50" s="135"/>
      <c r="DP50" s="135"/>
      <c r="DQ50" s="135"/>
      <c r="DR50" s="135"/>
      <c r="DS50" s="135"/>
      <c r="DT50" s="135"/>
      <c r="DU50" s="135"/>
      <c r="DV50" s="135"/>
      <c r="DW50" s="135"/>
      <c r="DX50" s="135"/>
      <c r="DY50" s="135"/>
      <c r="DZ50" s="135"/>
      <c r="EA50" s="135"/>
      <c r="EB50" s="135"/>
      <c r="EC50" s="135"/>
      <c r="ED50" s="135"/>
      <c r="EE50" s="135"/>
      <c r="EF50" s="135"/>
      <c r="EG50" s="135"/>
      <c r="EH50" s="135"/>
      <c r="EI50" s="135"/>
      <c r="EJ50" s="135"/>
      <c r="EK50" s="135"/>
      <c r="EL50" s="135"/>
      <c r="EM50" s="135"/>
      <c r="EN50" s="135"/>
      <c r="EO50" s="135"/>
      <c r="EP50" s="135"/>
      <c r="EQ50" s="135"/>
      <c r="ER50" s="135"/>
      <c r="ES50" s="135"/>
      <c r="ET50" s="135"/>
      <c r="EU50" s="135"/>
      <c r="EV50" s="135"/>
      <c r="EW50" s="135"/>
      <c r="EX50" s="135"/>
      <c r="EY50" s="135"/>
      <c r="EZ50" s="135"/>
      <c r="FA50" s="135"/>
      <c r="FB50" s="135"/>
      <c r="FC50" s="135"/>
      <c r="FD50" s="135"/>
      <c r="FE50" s="135"/>
      <c r="FF50" s="135"/>
      <c r="FG50" s="135"/>
      <c r="FH50" s="135"/>
      <c r="FI50" s="135"/>
      <c r="FJ50" s="135"/>
      <c r="FK50" s="135"/>
      <c r="FL50" s="135"/>
      <c r="FM50" s="135"/>
      <c r="FN50" s="135"/>
      <c r="FO50" s="135"/>
      <c r="FP50" s="135"/>
      <c r="FQ50" s="135"/>
      <c r="FR50" s="135"/>
      <c r="FS50" s="135"/>
      <c r="FT50" s="135"/>
      <c r="FU50" s="135"/>
      <c r="FV50" s="135"/>
      <c r="FW50" s="135"/>
      <c r="FX50" s="135"/>
      <c r="FY50" s="135"/>
      <c r="FZ50" s="135"/>
      <c r="GA50" s="135"/>
      <c r="GB50" s="135"/>
      <c r="GC50" s="135"/>
      <c r="GD50" s="135"/>
      <c r="GE50" s="135"/>
      <c r="GF50" s="135"/>
      <c r="GG50" s="135"/>
      <c r="GH50" s="135"/>
      <c r="GI50" s="135"/>
      <c r="GJ50" s="135"/>
      <c r="GK50" s="135"/>
      <c r="GL50" s="135"/>
      <c r="GM50" s="135"/>
      <c r="GN50" s="135"/>
      <c r="GO50" s="135"/>
      <c r="GP50" s="135"/>
      <c r="GQ50" s="135"/>
      <c r="GR50" s="135"/>
      <c r="GS50" s="135"/>
      <c r="GT50" s="135"/>
      <c r="GU50" s="135"/>
      <c r="GV50" s="135"/>
      <c r="GW50" s="135"/>
      <c r="GX50" s="135"/>
      <c r="GY50" s="135"/>
      <c r="GZ50" s="135"/>
      <c r="HA50" s="135"/>
      <c r="HB50" s="135"/>
      <c r="HC50" s="135"/>
      <c r="HD50" s="135"/>
      <c r="HE50" s="135"/>
      <c r="HF50" s="135"/>
      <c r="HG50" s="135"/>
      <c r="HH50" s="135"/>
      <c r="HI50" s="135"/>
      <c r="HJ50" s="135"/>
      <c r="HK50" s="135"/>
      <c r="HL50" s="135"/>
      <c r="HM50" s="135"/>
      <c r="HN50" s="135"/>
      <c r="HO50" s="135"/>
      <c r="HP50" s="135"/>
      <c r="HQ50" s="135"/>
      <c r="HR50" s="135"/>
      <c r="HS50" s="135"/>
      <c r="HT50" s="135"/>
      <c r="HU50" s="135"/>
      <c r="HV50" s="135"/>
      <c r="HW50" s="135"/>
      <c r="HX50" s="135"/>
      <c r="HY50" s="135"/>
      <c r="HZ50" s="135"/>
      <c r="IA50" s="135"/>
      <c r="IB50" s="135"/>
      <c r="IC50" s="135"/>
      <c r="ID50" s="135"/>
      <c r="IE50" s="135"/>
      <c r="IF50" s="135"/>
      <c r="IG50" s="135"/>
      <c r="IH50" s="135"/>
      <c r="II50" s="135"/>
      <c r="IJ50" s="135"/>
      <c r="IK50" s="135"/>
      <c r="IL50" s="135"/>
      <c r="IM50" s="135"/>
      <c r="IN50" s="135"/>
      <c r="IO50" s="135"/>
      <c r="IP50" s="135"/>
      <c r="IQ50" s="135"/>
      <c r="IR50" s="135"/>
      <c r="IS50" s="135"/>
      <c r="IT50" s="135"/>
      <c r="IU50" s="135"/>
      <c r="IV50" s="135"/>
      <c r="IW50" s="135"/>
      <c r="IX50" s="135"/>
      <c r="IY50" s="135"/>
      <c r="IZ50" s="135"/>
      <c r="JA50" s="135"/>
      <c r="JB50" s="135"/>
      <c r="JC50" s="135"/>
      <c r="JD50" s="135"/>
      <c r="JE50" s="135"/>
      <c r="JF50" s="135"/>
      <c r="JG50" s="135"/>
      <c r="JH50" s="135"/>
      <c r="JI50" s="135"/>
      <c r="JJ50" s="135"/>
      <c r="JK50" s="135"/>
      <c r="JL50" s="135"/>
      <c r="JM50" s="135"/>
      <c r="JN50" s="135"/>
      <c r="JO50" s="135"/>
      <c r="JP50" s="135"/>
      <c r="JQ50" s="135"/>
      <c r="JR50" s="135"/>
      <c r="JS50" s="135"/>
      <c r="JT50" s="135"/>
      <c r="JU50" s="135"/>
      <c r="JV50" s="135"/>
      <c r="JW50" s="135"/>
      <c r="JX50" s="135"/>
      <c r="JY50" s="135"/>
      <c r="JZ50" s="135"/>
      <c r="KA50" s="135"/>
      <c r="KB50" s="135"/>
      <c r="KC50" s="135"/>
      <c r="KD50" s="135"/>
      <c r="KE50" s="135"/>
      <c r="KF50" s="135"/>
      <c r="KG50" s="135"/>
      <c r="KH50" s="135"/>
      <c r="KI50" s="135"/>
      <c r="KJ50" s="135"/>
      <c r="KK50" s="135"/>
      <c r="KL50" s="135"/>
      <c r="KM50" s="135"/>
      <c r="KN50" s="135"/>
      <c r="KO50" s="135"/>
      <c r="KP50" s="135"/>
      <c r="KQ50" s="135"/>
      <c r="KR50" s="135"/>
      <c r="KS50" s="135"/>
      <c r="KT50" s="135"/>
      <c r="KU50" s="135"/>
      <c r="KV50" s="135"/>
      <c r="KW50" s="135"/>
      <c r="KX50" s="135"/>
      <c r="KY50" s="135"/>
      <c r="KZ50" s="135"/>
      <c r="LA50" s="135"/>
      <c r="LB50" s="135"/>
      <c r="LC50" s="135"/>
      <c r="LD50" s="135"/>
      <c r="LE50" s="135"/>
      <c r="LF50" s="135"/>
      <c r="LG50" s="135"/>
      <c r="LH50" s="135"/>
      <c r="LI50" s="135"/>
      <c r="LJ50" s="135"/>
      <c r="LK50" s="135"/>
      <c r="LL50" s="135"/>
      <c r="LM50" s="135"/>
      <c r="LN50" s="135"/>
      <c r="LO50" s="135"/>
      <c r="LP50" s="135"/>
      <c r="LQ50" s="135"/>
      <c r="LR50" s="135"/>
      <c r="LS50" s="135"/>
      <c r="LT50" s="135"/>
      <c r="LU50" s="135"/>
      <c r="LV50" s="135"/>
      <c r="LW50" s="135"/>
      <c r="LX50" s="135"/>
      <c r="LY50" s="135"/>
      <c r="LZ50" s="135"/>
      <c r="MA50" s="135"/>
      <c r="MB50" s="135"/>
      <c r="MC50" s="135"/>
      <c r="MD50" s="135"/>
      <c r="ME50" s="135"/>
      <c r="MF50" s="135"/>
      <c r="MG50" s="135"/>
      <c r="MH50" s="135"/>
      <c r="MI50" s="135"/>
      <c r="MJ50" s="135"/>
      <c r="MK50" s="135"/>
      <c r="ML50" s="135"/>
      <c r="MM50" s="135"/>
      <c r="MN50" s="135"/>
      <c r="MO50" s="135"/>
      <c r="MP50" s="135"/>
      <c r="MQ50" s="135"/>
      <c r="MR50" s="135"/>
      <c r="MS50" s="135"/>
      <c r="MT50" s="135"/>
      <c r="MU50" s="135"/>
      <c r="MV50" s="135"/>
      <c r="MW50" s="135"/>
      <c r="MX50" s="135"/>
      <c r="MY50" s="135"/>
      <c r="MZ50" s="135"/>
      <c r="NA50" s="135"/>
      <c r="NB50" s="135"/>
      <c r="NC50" s="135"/>
      <c r="ND50" s="135"/>
      <c r="NE50" s="135"/>
      <c r="NF50" s="135"/>
      <c r="NG50" s="135"/>
      <c r="NH50" s="135"/>
      <c r="NI50" s="135"/>
      <c r="NJ50" s="135"/>
      <c r="NK50" s="135"/>
      <c r="NL50" s="135"/>
      <c r="NM50" s="135"/>
      <c r="NN50" s="135"/>
      <c r="NO50" s="135"/>
      <c r="NP50" s="135"/>
      <c r="NQ50" s="135"/>
      <c r="NR50" s="135"/>
      <c r="NS50" s="135"/>
      <c r="NT50" s="135"/>
      <c r="NU50" s="135"/>
      <c r="NV50" s="135"/>
      <c r="NW50" s="135"/>
      <c r="NX50" s="135"/>
      <c r="NY50" s="135"/>
      <c r="NZ50" s="135"/>
      <c r="OA50" s="135"/>
      <c r="OB50" s="135"/>
      <c r="OC50" s="135"/>
      <c r="OD50" s="135"/>
      <c r="OE50" s="135"/>
      <c r="OF50" s="135"/>
      <c r="OG50" s="135"/>
      <c r="OH50" s="135"/>
      <c r="OI50" s="135"/>
      <c r="OJ50" s="135"/>
      <c r="OK50" s="135"/>
      <c r="OL50" s="135"/>
      <c r="OM50" s="135"/>
      <c r="ON50" s="135"/>
      <c r="OO50" s="135"/>
      <c r="OP50" s="135"/>
      <c r="OQ50" s="135"/>
      <c r="OR50" s="135"/>
      <c r="OS50" s="135"/>
      <c r="OT50" s="135"/>
      <c r="OU50" s="135"/>
      <c r="OV50" s="135"/>
      <c r="OW50" s="135"/>
      <c r="OX50" s="135"/>
      <c r="OY50" s="135"/>
      <c r="OZ50" s="135"/>
      <c r="PA50" s="135"/>
      <c r="PB50" s="135"/>
      <c r="PC50" s="135"/>
      <c r="PD50" s="135"/>
      <c r="PE50" s="135"/>
      <c r="PF50" s="135"/>
      <c r="PG50" s="135"/>
      <c r="PH50" s="135"/>
      <c r="PI50" s="135"/>
      <c r="PJ50" s="135"/>
      <c r="PK50" s="135"/>
      <c r="PL50" s="135"/>
      <c r="PM50" s="135"/>
    </row>
    <row r="51" spans="1:429" s="167" customFormat="1" ht="14.25" customHeight="1" x14ac:dyDescent="0.3">
      <c r="A51" s="185"/>
      <c r="B51" s="33"/>
      <c r="J51" s="131"/>
      <c r="L51" s="66"/>
      <c r="T51" s="212"/>
      <c r="U51" s="26"/>
      <c r="V51" s="129"/>
      <c r="W51" s="182"/>
      <c r="AF51" s="27"/>
      <c r="AG51" s="27"/>
      <c r="AH51" s="27"/>
      <c r="AI51" s="27"/>
      <c r="AJ51" s="28"/>
      <c r="AK51" s="29"/>
      <c r="AL51" s="29"/>
      <c r="AM51" s="28"/>
      <c r="AN51" s="28"/>
      <c r="AO51" s="30"/>
      <c r="AP51" s="30"/>
      <c r="AQ51" s="28"/>
      <c r="AR51" s="28"/>
      <c r="AS51" s="31"/>
      <c r="AT51" s="28"/>
      <c r="AU51" s="28"/>
      <c r="AV51" s="31"/>
      <c r="AW51" s="8"/>
      <c r="AX51" s="2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32"/>
      <c r="BJ51" s="32"/>
      <c r="BK51" s="8"/>
      <c r="BL51" s="8"/>
      <c r="BM51" s="8"/>
      <c r="BN51" s="8"/>
      <c r="BO51" s="8"/>
      <c r="BP51" s="8"/>
      <c r="BR51" s="135"/>
      <c r="BS51" s="135"/>
      <c r="BT51" s="135"/>
      <c r="BU51" s="135"/>
      <c r="BV51" s="135"/>
      <c r="BW51" s="135"/>
      <c r="BX51" s="135"/>
      <c r="BY51" s="135"/>
      <c r="BZ51" s="135"/>
      <c r="CA51" s="135"/>
      <c r="CB51" s="135"/>
      <c r="CC51" s="135"/>
      <c r="CD51" s="135"/>
      <c r="CE51" s="135"/>
      <c r="CF51" s="135"/>
      <c r="CG51" s="135"/>
      <c r="CH51" s="135"/>
      <c r="CI51" s="135"/>
      <c r="CJ51" s="135"/>
      <c r="CK51" s="135"/>
      <c r="CL51" s="135"/>
      <c r="CM51" s="135"/>
      <c r="CN51" s="135"/>
      <c r="CO51" s="135"/>
      <c r="CP51" s="135"/>
      <c r="CQ51" s="135"/>
      <c r="CR51" s="135"/>
      <c r="CS51" s="135"/>
      <c r="CT51" s="135"/>
      <c r="CU51" s="135"/>
      <c r="CV51" s="135"/>
      <c r="CW51" s="135"/>
      <c r="CX51" s="135"/>
      <c r="CY51" s="135"/>
      <c r="CZ51" s="135"/>
      <c r="DA51" s="135"/>
      <c r="DB51" s="135"/>
      <c r="DC51" s="135"/>
      <c r="DD51" s="135"/>
      <c r="DE51" s="135"/>
      <c r="DF51" s="135"/>
      <c r="DG51" s="135"/>
      <c r="DH51" s="135"/>
      <c r="DI51" s="135"/>
      <c r="DJ51" s="135"/>
      <c r="DK51" s="135"/>
      <c r="DL51" s="135"/>
      <c r="DM51" s="135"/>
      <c r="DN51" s="135"/>
      <c r="DO51" s="135"/>
      <c r="DP51" s="135"/>
      <c r="DQ51" s="135"/>
      <c r="DR51" s="135"/>
      <c r="DS51" s="135"/>
      <c r="DT51" s="135"/>
      <c r="DU51" s="135"/>
      <c r="DV51" s="135"/>
      <c r="DW51" s="135"/>
      <c r="DX51" s="135"/>
      <c r="DY51" s="135"/>
      <c r="DZ51" s="135"/>
      <c r="EA51" s="135"/>
      <c r="EB51" s="135"/>
      <c r="EC51" s="135"/>
      <c r="ED51" s="135"/>
      <c r="EE51" s="135"/>
      <c r="EF51" s="135"/>
      <c r="EG51" s="135"/>
      <c r="EH51" s="135"/>
      <c r="EI51" s="135"/>
      <c r="EJ51" s="135"/>
      <c r="EK51" s="135"/>
      <c r="EL51" s="135"/>
      <c r="EM51" s="135"/>
      <c r="EN51" s="135"/>
      <c r="EO51" s="135"/>
      <c r="EP51" s="135"/>
      <c r="EQ51" s="135"/>
      <c r="ER51" s="135"/>
      <c r="ES51" s="135"/>
      <c r="ET51" s="135"/>
      <c r="EU51" s="135"/>
      <c r="EV51" s="135"/>
      <c r="EW51" s="135"/>
      <c r="EX51" s="135"/>
      <c r="EY51" s="135"/>
      <c r="EZ51" s="135"/>
      <c r="FA51" s="135"/>
      <c r="FB51" s="135"/>
      <c r="FC51" s="135"/>
      <c r="FD51" s="135"/>
      <c r="FE51" s="135"/>
      <c r="FF51" s="135"/>
      <c r="FG51" s="135"/>
      <c r="FH51" s="135"/>
      <c r="FI51" s="135"/>
      <c r="FJ51" s="135"/>
      <c r="FK51" s="135"/>
      <c r="FL51" s="135"/>
      <c r="FM51" s="135"/>
      <c r="FN51" s="135"/>
      <c r="FO51" s="135"/>
      <c r="FP51" s="135"/>
      <c r="FQ51" s="135"/>
      <c r="FR51" s="135"/>
      <c r="FS51" s="135"/>
      <c r="FT51" s="135"/>
      <c r="FU51" s="135"/>
      <c r="FV51" s="135"/>
      <c r="FW51" s="135"/>
      <c r="FX51" s="135"/>
      <c r="FY51" s="135"/>
      <c r="FZ51" s="135"/>
      <c r="GA51" s="135"/>
      <c r="GB51" s="135"/>
      <c r="GC51" s="135"/>
      <c r="GD51" s="135"/>
      <c r="GE51" s="135"/>
      <c r="GF51" s="135"/>
      <c r="GG51" s="135"/>
      <c r="GH51" s="135"/>
      <c r="GI51" s="135"/>
      <c r="GJ51" s="135"/>
      <c r="GK51" s="135"/>
      <c r="GL51" s="135"/>
      <c r="GM51" s="135"/>
      <c r="GN51" s="135"/>
      <c r="GO51" s="135"/>
      <c r="GP51" s="135"/>
      <c r="GQ51" s="135"/>
      <c r="GR51" s="135"/>
      <c r="GS51" s="135"/>
      <c r="GT51" s="135"/>
      <c r="GU51" s="135"/>
      <c r="GV51" s="135"/>
      <c r="GW51" s="135"/>
      <c r="GX51" s="135"/>
      <c r="GY51" s="135"/>
      <c r="GZ51" s="135"/>
      <c r="HA51" s="135"/>
      <c r="HB51" s="135"/>
      <c r="HC51" s="135"/>
      <c r="HD51" s="135"/>
      <c r="HE51" s="135"/>
      <c r="HF51" s="135"/>
      <c r="HG51" s="135"/>
      <c r="HH51" s="135"/>
      <c r="HI51" s="135"/>
      <c r="HJ51" s="135"/>
      <c r="HK51" s="135"/>
      <c r="HL51" s="135"/>
      <c r="HM51" s="135"/>
      <c r="HN51" s="135"/>
      <c r="HO51" s="135"/>
      <c r="HP51" s="135"/>
      <c r="HQ51" s="135"/>
      <c r="HR51" s="135"/>
      <c r="HS51" s="135"/>
      <c r="HT51" s="135"/>
      <c r="HU51" s="135"/>
      <c r="HV51" s="135"/>
      <c r="HW51" s="135"/>
      <c r="HX51" s="135"/>
      <c r="HY51" s="135"/>
      <c r="HZ51" s="135"/>
      <c r="IA51" s="135"/>
      <c r="IB51" s="135"/>
      <c r="IC51" s="135"/>
      <c r="ID51" s="135"/>
      <c r="IE51" s="135"/>
      <c r="IF51" s="135"/>
      <c r="IG51" s="135"/>
      <c r="IH51" s="135"/>
      <c r="II51" s="135"/>
      <c r="IJ51" s="135"/>
      <c r="IK51" s="135"/>
      <c r="IL51" s="135"/>
      <c r="IM51" s="135"/>
      <c r="IN51" s="135"/>
      <c r="IO51" s="135"/>
      <c r="IP51" s="135"/>
      <c r="IQ51" s="135"/>
      <c r="IR51" s="135"/>
      <c r="IS51" s="135"/>
      <c r="IT51" s="135"/>
      <c r="IU51" s="135"/>
      <c r="IV51" s="135"/>
      <c r="IW51" s="135"/>
      <c r="IX51" s="135"/>
      <c r="IY51" s="135"/>
      <c r="IZ51" s="135"/>
      <c r="JA51" s="135"/>
      <c r="JB51" s="135"/>
      <c r="JC51" s="135"/>
      <c r="JD51" s="135"/>
      <c r="JE51" s="135"/>
      <c r="JF51" s="135"/>
      <c r="JG51" s="135"/>
      <c r="JH51" s="135"/>
      <c r="JI51" s="135"/>
      <c r="JJ51" s="135"/>
      <c r="JK51" s="135"/>
      <c r="JL51" s="135"/>
      <c r="JM51" s="135"/>
      <c r="JN51" s="135"/>
      <c r="JO51" s="135"/>
      <c r="JP51" s="135"/>
      <c r="JQ51" s="135"/>
      <c r="JR51" s="135"/>
      <c r="JS51" s="135"/>
      <c r="JT51" s="135"/>
      <c r="JU51" s="135"/>
      <c r="JV51" s="135"/>
      <c r="JW51" s="135"/>
      <c r="JX51" s="135"/>
      <c r="JY51" s="135"/>
      <c r="JZ51" s="135"/>
      <c r="KA51" s="135"/>
      <c r="KB51" s="135"/>
      <c r="KC51" s="135"/>
      <c r="KD51" s="135"/>
      <c r="KE51" s="135"/>
      <c r="KF51" s="135"/>
      <c r="KG51" s="135"/>
      <c r="KH51" s="135"/>
      <c r="KI51" s="135"/>
      <c r="KJ51" s="135"/>
      <c r="KK51" s="135"/>
      <c r="KL51" s="135"/>
      <c r="KM51" s="135"/>
      <c r="KN51" s="135"/>
      <c r="KO51" s="135"/>
      <c r="KP51" s="135"/>
      <c r="KQ51" s="135"/>
      <c r="KR51" s="135"/>
      <c r="KS51" s="135"/>
      <c r="KT51" s="135"/>
      <c r="KU51" s="135"/>
      <c r="KV51" s="135"/>
      <c r="KW51" s="135"/>
      <c r="KX51" s="135"/>
      <c r="KY51" s="135"/>
      <c r="KZ51" s="135"/>
      <c r="LA51" s="135"/>
      <c r="LB51" s="135"/>
      <c r="LC51" s="135"/>
      <c r="LD51" s="135"/>
      <c r="LE51" s="135"/>
      <c r="LF51" s="135"/>
      <c r="LG51" s="135"/>
      <c r="LH51" s="135"/>
      <c r="LI51" s="135"/>
      <c r="LJ51" s="135"/>
      <c r="LK51" s="135"/>
      <c r="LL51" s="135"/>
      <c r="LM51" s="135"/>
      <c r="LN51" s="135"/>
      <c r="LO51" s="135"/>
      <c r="LP51" s="135"/>
      <c r="LQ51" s="135"/>
      <c r="LR51" s="135"/>
      <c r="LS51" s="135"/>
      <c r="LT51" s="135"/>
      <c r="LU51" s="135"/>
      <c r="LV51" s="135"/>
      <c r="LW51" s="135"/>
      <c r="LX51" s="135"/>
      <c r="LY51" s="135"/>
      <c r="LZ51" s="135"/>
      <c r="MA51" s="135"/>
      <c r="MB51" s="135"/>
      <c r="MC51" s="135"/>
      <c r="MD51" s="135"/>
      <c r="ME51" s="135"/>
      <c r="MF51" s="135"/>
      <c r="MG51" s="135"/>
      <c r="MH51" s="135"/>
      <c r="MI51" s="135"/>
      <c r="MJ51" s="135"/>
      <c r="MK51" s="135"/>
      <c r="ML51" s="135"/>
      <c r="MM51" s="135"/>
      <c r="MN51" s="135"/>
      <c r="MO51" s="135"/>
      <c r="MP51" s="135"/>
      <c r="MQ51" s="135"/>
      <c r="MR51" s="135"/>
      <c r="MS51" s="135"/>
      <c r="MT51" s="135"/>
      <c r="MU51" s="135"/>
      <c r="MV51" s="135"/>
      <c r="MW51" s="135"/>
      <c r="MX51" s="135"/>
      <c r="MY51" s="135"/>
      <c r="MZ51" s="135"/>
      <c r="NA51" s="135"/>
      <c r="NB51" s="135"/>
      <c r="NC51" s="135"/>
      <c r="ND51" s="135"/>
      <c r="NE51" s="135"/>
      <c r="NF51" s="135"/>
      <c r="NG51" s="135"/>
      <c r="NH51" s="135"/>
      <c r="NI51" s="135"/>
      <c r="NJ51" s="135"/>
      <c r="NK51" s="135"/>
      <c r="NL51" s="135"/>
      <c r="NM51" s="135"/>
      <c r="NN51" s="135"/>
      <c r="NO51" s="135"/>
      <c r="NP51" s="135"/>
      <c r="NQ51" s="135"/>
      <c r="NR51" s="135"/>
      <c r="NS51" s="135"/>
      <c r="NT51" s="135"/>
      <c r="NU51" s="135"/>
      <c r="NV51" s="135"/>
      <c r="NW51" s="135"/>
      <c r="NX51" s="135"/>
      <c r="NY51" s="135"/>
      <c r="NZ51" s="135"/>
      <c r="OA51" s="135"/>
      <c r="OB51" s="135"/>
      <c r="OC51" s="135"/>
      <c r="OD51" s="135"/>
      <c r="OE51" s="135"/>
      <c r="OF51" s="135"/>
      <c r="OG51" s="135"/>
      <c r="OH51" s="135"/>
      <c r="OI51" s="135"/>
      <c r="OJ51" s="135"/>
      <c r="OK51" s="135"/>
      <c r="OL51" s="135"/>
      <c r="OM51" s="135"/>
      <c r="ON51" s="135"/>
      <c r="OO51" s="135"/>
      <c r="OP51" s="135"/>
      <c r="OQ51" s="135"/>
      <c r="OR51" s="135"/>
      <c r="OS51" s="135"/>
      <c r="OT51" s="135"/>
      <c r="OU51" s="135"/>
      <c r="OV51" s="135"/>
      <c r="OW51" s="135"/>
      <c r="OX51" s="135"/>
      <c r="OY51" s="135"/>
      <c r="OZ51" s="135"/>
      <c r="PA51" s="135"/>
      <c r="PB51" s="135"/>
      <c r="PC51" s="135"/>
      <c r="PD51" s="135"/>
      <c r="PE51" s="135"/>
      <c r="PF51" s="135"/>
      <c r="PG51" s="135"/>
      <c r="PH51" s="135"/>
      <c r="PI51" s="135"/>
      <c r="PJ51" s="135"/>
      <c r="PK51" s="135"/>
      <c r="PL51" s="135"/>
      <c r="PM51" s="135"/>
    </row>
    <row r="52" spans="1:429" s="167" customFormat="1" ht="14.25" customHeight="1" x14ac:dyDescent="0.3">
      <c r="A52" s="185"/>
      <c r="B52" s="33"/>
      <c r="J52" s="131"/>
      <c r="L52" s="66"/>
      <c r="T52" s="212"/>
      <c r="U52" s="26"/>
      <c r="V52" s="129"/>
      <c r="W52" s="182"/>
      <c r="AF52" s="27"/>
      <c r="AG52" s="27"/>
      <c r="AH52" s="27"/>
      <c r="AI52" s="27"/>
      <c r="AJ52" s="28"/>
      <c r="AK52" s="29"/>
      <c r="AL52" s="29"/>
      <c r="AM52" s="28"/>
      <c r="AN52" s="28"/>
      <c r="AO52" s="30"/>
      <c r="AP52" s="30"/>
      <c r="AQ52" s="28"/>
      <c r="AR52" s="28"/>
      <c r="AS52" s="31"/>
      <c r="AT52" s="28"/>
      <c r="AU52" s="28"/>
      <c r="AV52" s="31"/>
      <c r="AW52" s="8"/>
      <c r="AX52" s="2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32"/>
      <c r="BJ52" s="32"/>
      <c r="BK52" s="8"/>
      <c r="BL52" s="8"/>
      <c r="BM52" s="8"/>
      <c r="BN52" s="8"/>
      <c r="BO52" s="8"/>
      <c r="BP52" s="8"/>
      <c r="BR52" s="135"/>
      <c r="BS52" s="135"/>
      <c r="BT52" s="135"/>
      <c r="BU52" s="135"/>
      <c r="BV52" s="135"/>
      <c r="BW52" s="135"/>
      <c r="BX52" s="135"/>
      <c r="BY52" s="135"/>
      <c r="BZ52" s="135"/>
      <c r="CA52" s="135"/>
      <c r="CB52" s="135"/>
      <c r="CC52" s="135"/>
      <c r="CD52" s="135"/>
      <c r="CE52" s="135"/>
      <c r="CF52" s="135"/>
      <c r="CG52" s="135"/>
      <c r="CH52" s="135"/>
      <c r="CI52" s="135"/>
      <c r="CJ52" s="135"/>
      <c r="CK52" s="135"/>
      <c r="CL52" s="135"/>
      <c r="CM52" s="135"/>
      <c r="CN52" s="135"/>
      <c r="CO52" s="135"/>
      <c r="CP52" s="135"/>
      <c r="CQ52" s="135"/>
      <c r="CR52" s="135"/>
      <c r="CS52" s="135"/>
      <c r="CT52" s="135"/>
      <c r="CU52" s="135"/>
      <c r="CV52" s="135"/>
      <c r="CW52" s="135"/>
      <c r="CX52" s="135"/>
      <c r="CY52" s="135"/>
      <c r="CZ52" s="135"/>
      <c r="DA52" s="135"/>
      <c r="DB52" s="135"/>
      <c r="DC52" s="135"/>
      <c r="DD52" s="135"/>
      <c r="DE52" s="135"/>
      <c r="DF52" s="135"/>
      <c r="DG52" s="135"/>
      <c r="DH52" s="135"/>
      <c r="DI52" s="135"/>
      <c r="DJ52" s="135"/>
      <c r="DK52" s="135"/>
      <c r="DL52" s="135"/>
      <c r="DM52" s="135"/>
      <c r="DN52" s="135"/>
      <c r="DO52" s="135"/>
      <c r="DP52" s="135"/>
      <c r="DQ52" s="135"/>
      <c r="DR52" s="135"/>
      <c r="DS52" s="135"/>
      <c r="DT52" s="135"/>
      <c r="DU52" s="135"/>
      <c r="DV52" s="135"/>
      <c r="DW52" s="135"/>
      <c r="DX52" s="135"/>
      <c r="DY52" s="135"/>
      <c r="DZ52" s="135"/>
      <c r="EA52" s="135"/>
      <c r="EB52" s="135"/>
      <c r="EC52" s="135"/>
      <c r="ED52" s="135"/>
      <c r="EE52" s="135"/>
      <c r="EF52" s="135"/>
      <c r="EG52" s="135"/>
      <c r="EH52" s="135"/>
      <c r="EI52" s="135"/>
      <c r="EJ52" s="135"/>
      <c r="EK52" s="135"/>
      <c r="EL52" s="135"/>
      <c r="EM52" s="135"/>
      <c r="EN52" s="135"/>
      <c r="EO52" s="135"/>
      <c r="EP52" s="135"/>
      <c r="EQ52" s="135"/>
      <c r="ER52" s="135"/>
      <c r="ES52" s="135"/>
      <c r="ET52" s="135"/>
      <c r="EU52" s="135"/>
      <c r="EV52" s="135"/>
      <c r="EW52" s="135"/>
      <c r="EX52" s="135"/>
      <c r="EY52" s="135"/>
      <c r="EZ52" s="135"/>
      <c r="FA52" s="135"/>
      <c r="FB52" s="135"/>
      <c r="FC52" s="135"/>
      <c r="FD52" s="135"/>
      <c r="FE52" s="135"/>
      <c r="FF52" s="135"/>
      <c r="FG52" s="135"/>
      <c r="FH52" s="135"/>
      <c r="FI52" s="135"/>
      <c r="FJ52" s="135"/>
      <c r="FK52" s="135"/>
      <c r="FL52" s="135"/>
      <c r="FM52" s="135"/>
      <c r="FN52" s="135"/>
      <c r="FO52" s="135"/>
      <c r="FP52" s="135"/>
      <c r="FQ52" s="135"/>
      <c r="FR52" s="135"/>
      <c r="FS52" s="135"/>
      <c r="FT52" s="135"/>
      <c r="FU52" s="135"/>
      <c r="FV52" s="135"/>
      <c r="FW52" s="135"/>
      <c r="FX52" s="135"/>
      <c r="FY52" s="135"/>
      <c r="FZ52" s="135"/>
      <c r="GA52" s="135"/>
      <c r="GB52" s="135"/>
      <c r="GC52" s="135"/>
      <c r="GD52" s="135"/>
      <c r="GE52" s="135"/>
      <c r="GF52" s="135"/>
      <c r="GG52" s="135"/>
      <c r="GH52" s="135"/>
      <c r="GI52" s="135"/>
      <c r="GJ52" s="135"/>
      <c r="GK52" s="135"/>
      <c r="GL52" s="135"/>
      <c r="GM52" s="135"/>
      <c r="GN52" s="135"/>
      <c r="GO52" s="135"/>
      <c r="GP52" s="135"/>
      <c r="GQ52" s="135"/>
      <c r="GR52" s="135"/>
      <c r="GS52" s="135"/>
      <c r="GT52" s="135"/>
      <c r="GU52" s="135"/>
      <c r="GV52" s="135"/>
      <c r="GW52" s="135"/>
      <c r="GX52" s="135"/>
      <c r="GY52" s="135"/>
      <c r="GZ52" s="135"/>
      <c r="HA52" s="135"/>
      <c r="HB52" s="135"/>
      <c r="HC52" s="135"/>
      <c r="HD52" s="135"/>
      <c r="HE52" s="135"/>
      <c r="HF52" s="135"/>
      <c r="HG52" s="135"/>
      <c r="HH52" s="135"/>
      <c r="HI52" s="135"/>
      <c r="HJ52" s="135"/>
      <c r="HK52" s="135"/>
      <c r="HL52" s="135"/>
      <c r="HM52" s="135"/>
      <c r="HN52" s="135"/>
      <c r="HO52" s="135"/>
      <c r="HP52" s="135"/>
      <c r="HQ52" s="135"/>
      <c r="HR52" s="135"/>
      <c r="HS52" s="135"/>
      <c r="HT52" s="135"/>
      <c r="HU52" s="135"/>
      <c r="HV52" s="135"/>
      <c r="HW52" s="135"/>
      <c r="HX52" s="135"/>
      <c r="HY52" s="135"/>
      <c r="HZ52" s="135"/>
      <c r="IA52" s="135"/>
      <c r="IB52" s="135"/>
      <c r="IC52" s="135"/>
      <c r="ID52" s="135"/>
      <c r="IE52" s="135"/>
      <c r="IF52" s="135"/>
      <c r="IG52" s="135"/>
      <c r="IH52" s="135"/>
      <c r="II52" s="135"/>
      <c r="IJ52" s="135"/>
      <c r="IK52" s="135"/>
      <c r="IL52" s="135"/>
      <c r="IM52" s="135"/>
      <c r="IN52" s="135"/>
      <c r="IO52" s="135"/>
      <c r="IP52" s="135"/>
      <c r="IQ52" s="135"/>
      <c r="IR52" s="135"/>
      <c r="IS52" s="135"/>
      <c r="IT52" s="135"/>
      <c r="IU52" s="135"/>
      <c r="IV52" s="135"/>
      <c r="IW52" s="135"/>
      <c r="IX52" s="135"/>
      <c r="IY52" s="135"/>
      <c r="IZ52" s="135"/>
      <c r="JA52" s="135"/>
      <c r="JB52" s="135"/>
      <c r="JC52" s="135"/>
      <c r="JD52" s="135"/>
      <c r="JE52" s="135"/>
      <c r="JF52" s="135"/>
      <c r="JG52" s="135"/>
      <c r="JH52" s="135"/>
      <c r="JI52" s="135"/>
      <c r="JJ52" s="135"/>
      <c r="JK52" s="135"/>
      <c r="JL52" s="135"/>
      <c r="JM52" s="135"/>
      <c r="JN52" s="135"/>
      <c r="JO52" s="135"/>
      <c r="JP52" s="135"/>
      <c r="JQ52" s="135"/>
      <c r="JR52" s="135"/>
      <c r="JS52" s="135"/>
      <c r="JT52" s="135"/>
      <c r="JU52" s="135"/>
      <c r="JV52" s="135"/>
      <c r="JW52" s="135"/>
      <c r="JX52" s="135"/>
      <c r="JY52" s="135"/>
      <c r="JZ52" s="135"/>
      <c r="KA52" s="135"/>
      <c r="KB52" s="135"/>
      <c r="KC52" s="135"/>
      <c r="KD52" s="135"/>
      <c r="KE52" s="135"/>
      <c r="KF52" s="135"/>
      <c r="KG52" s="135"/>
      <c r="KH52" s="135"/>
      <c r="KI52" s="135"/>
      <c r="KJ52" s="135"/>
      <c r="KK52" s="135"/>
      <c r="KL52" s="135"/>
      <c r="KM52" s="135"/>
      <c r="KN52" s="135"/>
      <c r="KO52" s="135"/>
      <c r="KP52" s="135"/>
      <c r="KQ52" s="135"/>
      <c r="KR52" s="135"/>
      <c r="KS52" s="135"/>
      <c r="KT52" s="135"/>
      <c r="KU52" s="135"/>
      <c r="KV52" s="135"/>
      <c r="KW52" s="135"/>
      <c r="KX52" s="135"/>
      <c r="KY52" s="135"/>
      <c r="KZ52" s="135"/>
      <c r="LA52" s="135"/>
      <c r="LB52" s="135"/>
      <c r="LC52" s="135"/>
      <c r="LD52" s="135"/>
      <c r="LE52" s="135"/>
      <c r="LF52" s="135"/>
      <c r="LG52" s="135"/>
      <c r="LH52" s="135"/>
      <c r="LI52" s="135"/>
      <c r="LJ52" s="135"/>
      <c r="LK52" s="135"/>
      <c r="LL52" s="135"/>
      <c r="LM52" s="135"/>
      <c r="LN52" s="135"/>
      <c r="LO52" s="135"/>
      <c r="LP52" s="135"/>
      <c r="LQ52" s="135"/>
      <c r="LR52" s="135"/>
      <c r="LS52" s="135"/>
      <c r="LT52" s="135"/>
      <c r="LU52" s="135"/>
      <c r="LV52" s="135"/>
      <c r="LW52" s="135"/>
      <c r="LX52" s="135"/>
      <c r="LY52" s="135"/>
      <c r="LZ52" s="135"/>
      <c r="MA52" s="135"/>
      <c r="MB52" s="135"/>
      <c r="MC52" s="135"/>
      <c r="MD52" s="135"/>
      <c r="ME52" s="135"/>
      <c r="MF52" s="135"/>
      <c r="MG52" s="135"/>
      <c r="MH52" s="135"/>
      <c r="MI52" s="135"/>
      <c r="MJ52" s="135"/>
      <c r="MK52" s="135"/>
      <c r="ML52" s="135"/>
      <c r="MM52" s="135"/>
      <c r="MN52" s="135"/>
      <c r="MO52" s="135"/>
      <c r="MP52" s="135"/>
      <c r="MQ52" s="135"/>
      <c r="MR52" s="135"/>
      <c r="MS52" s="135"/>
      <c r="MT52" s="135"/>
      <c r="MU52" s="135"/>
      <c r="MV52" s="135"/>
      <c r="MW52" s="135"/>
      <c r="MX52" s="135"/>
      <c r="MY52" s="135"/>
      <c r="MZ52" s="135"/>
      <c r="NA52" s="135"/>
      <c r="NB52" s="135"/>
      <c r="NC52" s="135"/>
      <c r="ND52" s="135"/>
      <c r="NE52" s="135"/>
      <c r="NF52" s="135"/>
      <c r="NG52" s="135"/>
      <c r="NH52" s="135"/>
      <c r="NI52" s="135"/>
      <c r="NJ52" s="135"/>
      <c r="NK52" s="135"/>
      <c r="NL52" s="135"/>
      <c r="NM52" s="135"/>
      <c r="NN52" s="135"/>
      <c r="NO52" s="135"/>
      <c r="NP52" s="135"/>
      <c r="NQ52" s="135"/>
      <c r="NR52" s="135"/>
      <c r="NS52" s="135"/>
      <c r="NT52" s="135"/>
      <c r="NU52" s="135"/>
      <c r="NV52" s="135"/>
      <c r="NW52" s="135"/>
      <c r="NX52" s="135"/>
      <c r="NY52" s="135"/>
      <c r="NZ52" s="135"/>
      <c r="OA52" s="135"/>
      <c r="OB52" s="135"/>
      <c r="OC52" s="135"/>
      <c r="OD52" s="135"/>
      <c r="OE52" s="135"/>
      <c r="OF52" s="135"/>
      <c r="OG52" s="135"/>
      <c r="OH52" s="135"/>
      <c r="OI52" s="135"/>
      <c r="OJ52" s="135"/>
      <c r="OK52" s="135"/>
      <c r="OL52" s="135"/>
      <c r="OM52" s="135"/>
      <c r="ON52" s="135"/>
      <c r="OO52" s="135"/>
      <c r="OP52" s="135"/>
      <c r="OQ52" s="135"/>
      <c r="OR52" s="135"/>
      <c r="OS52" s="135"/>
      <c r="OT52" s="135"/>
      <c r="OU52" s="135"/>
      <c r="OV52" s="135"/>
      <c r="OW52" s="135"/>
      <c r="OX52" s="135"/>
      <c r="OY52" s="135"/>
      <c r="OZ52" s="135"/>
      <c r="PA52" s="135"/>
      <c r="PB52" s="135"/>
      <c r="PC52" s="135"/>
      <c r="PD52" s="135"/>
      <c r="PE52" s="135"/>
      <c r="PF52" s="135"/>
      <c r="PG52" s="135"/>
      <c r="PH52" s="135"/>
      <c r="PI52" s="135"/>
      <c r="PJ52" s="135"/>
      <c r="PK52" s="135"/>
      <c r="PL52" s="135"/>
      <c r="PM52" s="135"/>
    </row>
    <row r="53" spans="1:429" s="167" customFormat="1" ht="14.25" customHeight="1" x14ac:dyDescent="0.3">
      <c r="A53" s="185"/>
      <c r="B53" s="33"/>
      <c r="J53" s="131"/>
      <c r="L53" s="66"/>
      <c r="T53" s="212"/>
      <c r="U53" s="26"/>
      <c r="V53" s="129"/>
      <c r="W53" s="182"/>
      <c r="AF53" s="27"/>
      <c r="AG53" s="27"/>
      <c r="AH53" s="27"/>
      <c r="AI53" s="27"/>
      <c r="AJ53" s="28"/>
      <c r="AK53" s="29"/>
      <c r="AL53" s="29"/>
      <c r="AM53" s="28"/>
      <c r="AN53" s="28"/>
      <c r="AO53" s="30"/>
      <c r="AP53" s="30"/>
      <c r="AQ53" s="28"/>
      <c r="AR53" s="28"/>
      <c r="AS53" s="31"/>
      <c r="AT53" s="28"/>
      <c r="AU53" s="28"/>
      <c r="AV53" s="31"/>
      <c r="AW53" s="8"/>
      <c r="AX53" s="2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32"/>
      <c r="BJ53" s="32"/>
      <c r="BK53" s="8"/>
      <c r="BL53" s="8"/>
      <c r="BM53" s="8"/>
      <c r="BN53" s="8"/>
      <c r="BO53" s="8"/>
      <c r="BP53" s="8"/>
      <c r="BR53" s="135"/>
      <c r="BS53" s="135"/>
      <c r="BT53" s="135"/>
      <c r="BU53" s="135"/>
      <c r="BV53" s="135"/>
      <c r="BW53" s="135"/>
      <c r="BX53" s="135"/>
      <c r="BY53" s="135"/>
      <c r="BZ53" s="135"/>
      <c r="CA53" s="135"/>
      <c r="CB53" s="135"/>
      <c r="CC53" s="135"/>
      <c r="CD53" s="135"/>
      <c r="CE53" s="135"/>
      <c r="CF53" s="135"/>
      <c r="CG53" s="135"/>
      <c r="CH53" s="135"/>
      <c r="CI53" s="135"/>
      <c r="CJ53" s="135"/>
      <c r="CK53" s="135"/>
      <c r="CL53" s="135"/>
      <c r="CM53" s="135"/>
      <c r="CN53" s="135"/>
      <c r="CO53" s="135"/>
      <c r="CP53" s="135"/>
      <c r="CQ53" s="135"/>
      <c r="CR53" s="135"/>
      <c r="CS53" s="135"/>
      <c r="CT53" s="135"/>
      <c r="CU53" s="135"/>
      <c r="CV53" s="135"/>
      <c r="CW53" s="135"/>
      <c r="CX53" s="135"/>
      <c r="CY53" s="135"/>
      <c r="CZ53" s="135"/>
      <c r="DA53" s="135"/>
      <c r="DB53" s="135"/>
      <c r="DC53" s="135"/>
      <c r="DD53" s="135"/>
      <c r="DE53" s="135"/>
      <c r="DF53" s="135"/>
      <c r="DG53" s="135"/>
      <c r="DH53" s="135"/>
      <c r="DI53" s="135"/>
      <c r="DJ53" s="135"/>
      <c r="DK53" s="135"/>
      <c r="DL53" s="135"/>
      <c r="DM53" s="135"/>
      <c r="DN53" s="135"/>
      <c r="DO53" s="135"/>
      <c r="DP53" s="135"/>
      <c r="DQ53" s="135"/>
      <c r="DR53" s="135"/>
      <c r="DS53" s="135"/>
      <c r="DT53" s="135"/>
      <c r="DU53" s="135"/>
      <c r="DV53" s="135"/>
      <c r="DW53" s="135"/>
      <c r="DX53" s="135"/>
      <c r="DY53" s="135"/>
      <c r="DZ53" s="135"/>
      <c r="EA53" s="135"/>
      <c r="EB53" s="135"/>
      <c r="EC53" s="135"/>
      <c r="ED53" s="135"/>
      <c r="EE53" s="135"/>
      <c r="EF53" s="135"/>
      <c r="EG53" s="135"/>
      <c r="EH53" s="135"/>
      <c r="EI53" s="135"/>
      <c r="EJ53" s="135"/>
      <c r="EK53" s="135"/>
      <c r="EL53" s="135"/>
      <c r="EM53" s="135"/>
      <c r="EN53" s="135"/>
      <c r="EO53" s="135"/>
      <c r="EP53" s="135"/>
      <c r="EQ53" s="135"/>
      <c r="ER53" s="135"/>
      <c r="ES53" s="135"/>
      <c r="ET53" s="135"/>
      <c r="EU53" s="135"/>
      <c r="EV53" s="135"/>
      <c r="EW53" s="135"/>
      <c r="EX53" s="135"/>
      <c r="EY53" s="135"/>
      <c r="EZ53" s="135"/>
      <c r="FA53" s="135"/>
      <c r="FB53" s="135"/>
      <c r="FC53" s="135"/>
      <c r="FD53" s="135"/>
      <c r="FE53" s="135"/>
      <c r="FF53" s="135"/>
      <c r="FG53" s="135"/>
      <c r="FH53" s="135"/>
      <c r="FI53" s="135"/>
      <c r="FJ53" s="135"/>
      <c r="FK53" s="135"/>
      <c r="FL53" s="135"/>
      <c r="FM53" s="135"/>
      <c r="FN53" s="135"/>
      <c r="FO53" s="135"/>
      <c r="FP53" s="135"/>
      <c r="FQ53" s="135"/>
      <c r="FR53" s="135"/>
      <c r="FS53" s="135"/>
      <c r="FT53" s="135"/>
      <c r="FU53" s="135"/>
      <c r="FV53" s="135"/>
      <c r="FW53" s="135"/>
      <c r="FX53" s="135"/>
      <c r="FY53" s="135"/>
      <c r="FZ53" s="135"/>
      <c r="GA53" s="135"/>
      <c r="GB53" s="135"/>
      <c r="GC53" s="135"/>
      <c r="GD53" s="135"/>
      <c r="GE53" s="135"/>
      <c r="GF53" s="135"/>
      <c r="GG53" s="135"/>
      <c r="GH53" s="135"/>
      <c r="GI53" s="135"/>
      <c r="GJ53" s="135"/>
      <c r="GK53" s="135"/>
      <c r="GL53" s="135"/>
      <c r="GM53" s="135"/>
      <c r="GN53" s="135"/>
      <c r="GO53" s="135"/>
      <c r="GP53" s="135"/>
      <c r="GQ53" s="135"/>
      <c r="GR53" s="135"/>
      <c r="GS53" s="135"/>
      <c r="GT53" s="135"/>
      <c r="GU53" s="135"/>
      <c r="GV53" s="135"/>
      <c r="GW53" s="135"/>
      <c r="GX53" s="135"/>
      <c r="GY53" s="135"/>
      <c r="GZ53" s="135"/>
      <c r="HA53" s="135"/>
      <c r="HB53" s="135"/>
      <c r="HC53" s="135"/>
      <c r="HD53" s="135"/>
      <c r="HE53" s="135"/>
      <c r="HF53" s="135"/>
      <c r="HG53" s="135"/>
      <c r="HH53" s="135"/>
      <c r="HI53" s="135"/>
      <c r="HJ53" s="135"/>
      <c r="HK53" s="135"/>
      <c r="HL53" s="135"/>
      <c r="HM53" s="135"/>
      <c r="HN53" s="135"/>
      <c r="HO53" s="135"/>
      <c r="HP53" s="135"/>
      <c r="HQ53" s="135"/>
      <c r="HR53" s="135"/>
      <c r="HS53" s="135"/>
      <c r="HT53" s="135"/>
      <c r="HU53" s="135"/>
      <c r="HV53" s="135"/>
      <c r="HW53" s="135"/>
      <c r="HX53" s="135"/>
      <c r="HY53" s="135"/>
      <c r="HZ53" s="135"/>
      <c r="IA53" s="135"/>
      <c r="IB53" s="135"/>
      <c r="IC53" s="135"/>
      <c r="ID53" s="135"/>
      <c r="IE53" s="135"/>
      <c r="IF53" s="135"/>
      <c r="IG53" s="135"/>
      <c r="IH53" s="135"/>
      <c r="II53" s="135"/>
      <c r="IJ53" s="135"/>
      <c r="IK53" s="135"/>
      <c r="IL53" s="135"/>
      <c r="IM53" s="135"/>
      <c r="IN53" s="135"/>
      <c r="IO53" s="135"/>
      <c r="IP53" s="135"/>
      <c r="IQ53" s="135"/>
      <c r="IR53" s="135"/>
      <c r="IS53" s="135"/>
      <c r="IT53" s="135"/>
      <c r="IU53" s="135"/>
      <c r="IV53" s="135"/>
      <c r="IW53" s="135"/>
      <c r="IX53" s="135"/>
      <c r="IY53" s="135"/>
      <c r="IZ53" s="135"/>
      <c r="JA53" s="135"/>
      <c r="JB53" s="135"/>
      <c r="JC53" s="135"/>
      <c r="JD53" s="135"/>
      <c r="JE53" s="135"/>
      <c r="JF53" s="135"/>
      <c r="JG53" s="135"/>
      <c r="JH53" s="135"/>
      <c r="JI53" s="135"/>
      <c r="JJ53" s="135"/>
      <c r="JK53" s="135"/>
      <c r="JL53" s="135"/>
      <c r="JM53" s="135"/>
      <c r="JN53" s="135"/>
      <c r="JO53" s="135"/>
      <c r="JP53" s="135"/>
      <c r="JQ53" s="135"/>
      <c r="JR53" s="135"/>
      <c r="JS53" s="135"/>
      <c r="JT53" s="135"/>
      <c r="JU53" s="135"/>
      <c r="JV53" s="135"/>
      <c r="JW53" s="135"/>
      <c r="JX53" s="135"/>
      <c r="JY53" s="135"/>
      <c r="JZ53" s="135"/>
      <c r="KA53" s="135"/>
      <c r="KB53" s="135"/>
      <c r="KC53" s="135"/>
      <c r="KD53" s="135"/>
      <c r="KE53" s="135"/>
      <c r="KF53" s="135"/>
      <c r="KG53" s="135"/>
      <c r="KH53" s="135"/>
      <c r="KI53" s="135"/>
      <c r="KJ53" s="135"/>
      <c r="KK53" s="135"/>
      <c r="KL53" s="135"/>
      <c r="KM53" s="135"/>
      <c r="KN53" s="135"/>
      <c r="KO53" s="135"/>
      <c r="KP53" s="135"/>
      <c r="KQ53" s="135"/>
      <c r="KR53" s="135"/>
      <c r="KS53" s="135"/>
      <c r="KT53" s="135"/>
      <c r="KU53" s="135"/>
      <c r="KV53" s="135"/>
      <c r="KW53" s="135"/>
      <c r="KX53" s="135"/>
      <c r="KY53" s="135"/>
      <c r="KZ53" s="135"/>
      <c r="LA53" s="135"/>
      <c r="LB53" s="135"/>
      <c r="LC53" s="135"/>
      <c r="LD53" s="135"/>
      <c r="LE53" s="135"/>
      <c r="LF53" s="135"/>
      <c r="LG53" s="135"/>
      <c r="LH53" s="135"/>
      <c r="LI53" s="135"/>
      <c r="LJ53" s="135"/>
      <c r="LK53" s="135"/>
      <c r="LL53" s="135"/>
      <c r="LM53" s="135"/>
      <c r="LN53" s="135"/>
      <c r="LO53" s="135"/>
      <c r="LP53" s="135"/>
      <c r="LQ53" s="135"/>
      <c r="LR53" s="135"/>
      <c r="LS53" s="135"/>
      <c r="LT53" s="135"/>
      <c r="LU53" s="135"/>
      <c r="LV53" s="135"/>
      <c r="LW53" s="135"/>
      <c r="LX53" s="135"/>
      <c r="LY53" s="135"/>
      <c r="LZ53" s="135"/>
      <c r="MA53" s="135"/>
      <c r="MB53" s="135"/>
      <c r="MC53" s="135"/>
      <c r="MD53" s="135"/>
      <c r="ME53" s="135"/>
      <c r="MF53" s="135"/>
      <c r="MG53" s="135"/>
      <c r="MH53" s="135"/>
      <c r="MI53" s="135"/>
      <c r="MJ53" s="135"/>
      <c r="MK53" s="135"/>
      <c r="ML53" s="135"/>
      <c r="MM53" s="135"/>
      <c r="MN53" s="135"/>
      <c r="MO53" s="135"/>
      <c r="MP53" s="135"/>
      <c r="MQ53" s="135"/>
      <c r="MR53" s="135"/>
      <c r="MS53" s="135"/>
      <c r="MT53" s="135"/>
      <c r="MU53" s="135"/>
      <c r="MV53" s="135"/>
      <c r="MW53" s="135"/>
      <c r="MX53" s="135"/>
      <c r="MY53" s="135"/>
      <c r="MZ53" s="135"/>
      <c r="NA53" s="135"/>
      <c r="NB53" s="135"/>
      <c r="NC53" s="135"/>
      <c r="ND53" s="135"/>
      <c r="NE53" s="135"/>
      <c r="NF53" s="135"/>
      <c r="NG53" s="135"/>
      <c r="NH53" s="135"/>
      <c r="NI53" s="135"/>
      <c r="NJ53" s="135"/>
      <c r="NK53" s="135"/>
      <c r="NL53" s="135"/>
      <c r="NM53" s="135"/>
      <c r="NN53" s="135"/>
      <c r="NO53" s="135"/>
      <c r="NP53" s="135"/>
      <c r="NQ53" s="135"/>
      <c r="NR53" s="135"/>
      <c r="NS53" s="135"/>
      <c r="NT53" s="135"/>
      <c r="NU53" s="135"/>
      <c r="NV53" s="135"/>
      <c r="NW53" s="135"/>
      <c r="NX53" s="135"/>
      <c r="NY53" s="135"/>
      <c r="NZ53" s="135"/>
      <c r="OA53" s="135"/>
      <c r="OB53" s="135"/>
      <c r="OC53" s="135"/>
      <c r="OD53" s="135"/>
      <c r="OE53" s="135"/>
      <c r="OF53" s="135"/>
      <c r="OG53" s="135"/>
      <c r="OH53" s="135"/>
      <c r="OI53" s="135"/>
      <c r="OJ53" s="135"/>
      <c r="OK53" s="135"/>
      <c r="OL53" s="135"/>
      <c r="OM53" s="135"/>
      <c r="ON53" s="135"/>
      <c r="OO53" s="135"/>
      <c r="OP53" s="135"/>
      <c r="OQ53" s="135"/>
      <c r="OR53" s="135"/>
      <c r="OS53" s="135"/>
      <c r="OT53" s="135"/>
      <c r="OU53" s="135"/>
      <c r="OV53" s="135"/>
      <c r="OW53" s="135"/>
      <c r="OX53" s="135"/>
      <c r="OY53" s="135"/>
      <c r="OZ53" s="135"/>
      <c r="PA53" s="135"/>
      <c r="PB53" s="135"/>
      <c r="PC53" s="135"/>
      <c r="PD53" s="135"/>
      <c r="PE53" s="135"/>
      <c r="PF53" s="135"/>
      <c r="PG53" s="135"/>
      <c r="PH53" s="135"/>
      <c r="PI53" s="135"/>
      <c r="PJ53" s="135"/>
      <c r="PK53" s="135"/>
      <c r="PL53" s="135"/>
      <c r="PM53" s="135"/>
    </row>
    <row r="54" spans="1:429" s="167" customFormat="1" ht="14.25" customHeight="1" x14ac:dyDescent="0.3">
      <c r="A54" s="185"/>
      <c r="B54" s="33"/>
      <c r="J54" s="131"/>
      <c r="L54" s="66"/>
      <c r="T54" s="212"/>
      <c r="U54" s="26"/>
      <c r="V54" s="129"/>
      <c r="W54" s="182"/>
      <c r="AF54" s="27"/>
      <c r="AG54" s="27"/>
      <c r="AH54" s="27"/>
      <c r="AI54" s="27"/>
      <c r="AJ54" s="28"/>
      <c r="AK54" s="29"/>
      <c r="AL54" s="29"/>
      <c r="AM54" s="28"/>
      <c r="AN54" s="28"/>
      <c r="AO54" s="30"/>
      <c r="AP54" s="30"/>
      <c r="AQ54" s="28"/>
      <c r="AR54" s="28"/>
      <c r="AS54" s="31"/>
      <c r="AT54" s="28"/>
      <c r="AU54" s="28"/>
      <c r="AV54" s="31"/>
      <c r="AW54" s="8"/>
      <c r="AX54" s="2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32"/>
      <c r="BJ54" s="32"/>
      <c r="BK54" s="8"/>
      <c r="BL54" s="8"/>
      <c r="BM54" s="8"/>
      <c r="BN54" s="8"/>
      <c r="BO54" s="8"/>
      <c r="BP54" s="8"/>
      <c r="BR54" s="135"/>
      <c r="BS54" s="135"/>
      <c r="BT54" s="135"/>
      <c r="BU54" s="135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  <c r="CK54" s="135"/>
      <c r="CL54" s="135"/>
      <c r="CM54" s="135"/>
      <c r="CN54" s="135"/>
      <c r="CO54" s="135"/>
      <c r="CP54" s="135"/>
      <c r="CQ54" s="135"/>
      <c r="CR54" s="135"/>
      <c r="CS54" s="135"/>
      <c r="CT54" s="135"/>
      <c r="CU54" s="135"/>
      <c r="CV54" s="135"/>
      <c r="CW54" s="135"/>
      <c r="CX54" s="135"/>
      <c r="CY54" s="135"/>
      <c r="CZ54" s="135"/>
      <c r="DA54" s="135"/>
      <c r="DB54" s="135"/>
      <c r="DC54" s="135"/>
      <c r="DD54" s="135"/>
      <c r="DE54" s="135"/>
      <c r="DF54" s="135"/>
      <c r="DG54" s="135"/>
      <c r="DH54" s="135"/>
      <c r="DI54" s="135"/>
      <c r="DJ54" s="135"/>
      <c r="DK54" s="135"/>
      <c r="DL54" s="135"/>
      <c r="DM54" s="135"/>
      <c r="DN54" s="135"/>
      <c r="DO54" s="135"/>
      <c r="DP54" s="135"/>
      <c r="DQ54" s="135"/>
      <c r="DR54" s="135"/>
      <c r="DS54" s="135"/>
      <c r="DT54" s="135"/>
      <c r="DU54" s="135"/>
      <c r="DV54" s="135"/>
      <c r="DW54" s="135"/>
      <c r="DX54" s="135"/>
      <c r="DY54" s="135"/>
      <c r="DZ54" s="135"/>
      <c r="EA54" s="135"/>
      <c r="EB54" s="135"/>
      <c r="EC54" s="135"/>
      <c r="ED54" s="135"/>
      <c r="EE54" s="135"/>
      <c r="EF54" s="135"/>
      <c r="EG54" s="135"/>
      <c r="EH54" s="135"/>
      <c r="EI54" s="135"/>
      <c r="EJ54" s="135"/>
      <c r="EK54" s="135"/>
      <c r="EL54" s="135"/>
      <c r="EM54" s="135"/>
      <c r="EN54" s="135"/>
      <c r="EO54" s="135"/>
      <c r="EP54" s="135"/>
      <c r="EQ54" s="135"/>
      <c r="ER54" s="135"/>
      <c r="ES54" s="135"/>
      <c r="ET54" s="135"/>
      <c r="EU54" s="135"/>
      <c r="EV54" s="135"/>
      <c r="EW54" s="135"/>
      <c r="EX54" s="135"/>
      <c r="EY54" s="135"/>
      <c r="EZ54" s="135"/>
      <c r="FA54" s="135"/>
      <c r="FB54" s="135"/>
      <c r="FC54" s="135"/>
      <c r="FD54" s="135"/>
      <c r="FE54" s="135"/>
      <c r="FF54" s="135"/>
      <c r="FG54" s="135"/>
      <c r="FH54" s="135"/>
      <c r="FI54" s="135"/>
      <c r="FJ54" s="135"/>
      <c r="FK54" s="135"/>
      <c r="FL54" s="135"/>
      <c r="FM54" s="135"/>
      <c r="FN54" s="135"/>
      <c r="FO54" s="135"/>
      <c r="FP54" s="135"/>
      <c r="FQ54" s="135"/>
      <c r="FR54" s="135"/>
      <c r="FS54" s="135"/>
      <c r="FT54" s="135"/>
      <c r="FU54" s="135"/>
      <c r="FV54" s="135"/>
      <c r="FW54" s="135"/>
      <c r="FX54" s="135"/>
      <c r="FY54" s="135"/>
      <c r="FZ54" s="135"/>
      <c r="GA54" s="135"/>
      <c r="GB54" s="135"/>
      <c r="GC54" s="135"/>
      <c r="GD54" s="135"/>
      <c r="GE54" s="135"/>
      <c r="GF54" s="135"/>
      <c r="GG54" s="135"/>
      <c r="GH54" s="135"/>
      <c r="GI54" s="135"/>
      <c r="GJ54" s="135"/>
      <c r="GK54" s="135"/>
      <c r="GL54" s="135"/>
      <c r="GM54" s="135"/>
      <c r="GN54" s="135"/>
      <c r="GO54" s="135"/>
      <c r="GP54" s="135"/>
      <c r="GQ54" s="135"/>
      <c r="GR54" s="135"/>
      <c r="GS54" s="135"/>
      <c r="GT54" s="135"/>
      <c r="GU54" s="135"/>
      <c r="GV54" s="135"/>
      <c r="GW54" s="135"/>
      <c r="GX54" s="135"/>
      <c r="GY54" s="135"/>
      <c r="GZ54" s="135"/>
      <c r="HA54" s="135"/>
      <c r="HB54" s="135"/>
      <c r="HC54" s="135"/>
      <c r="HD54" s="135"/>
      <c r="HE54" s="135"/>
      <c r="HF54" s="135"/>
      <c r="HG54" s="135"/>
      <c r="HH54" s="135"/>
      <c r="HI54" s="135"/>
      <c r="HJ54" s="135"/>
      <c r="HK54" s="135"/>
      <c r="HL54" s="135"/>
      <c r="HM54" s="135"/>
      <c r="HN54" s="135"/>
      <c r="HO54" s="135"/>
      <c r="HP54" s="135"/>
      <c r="HQ54" s="135"/>
      <c r="HR54" s="135"/>
      <c r="HS54" s="135"/>
      <c r="HT54" s="135"/>
      <c r="HU54" s="135"/>
      <c r="HV54" s="135"/>
      <c r="HW54" s="135"/>
      <c r="HX54" s="135"/>
      <c r="HY54" s="135"/>
      <c r="HZ54" s="135"/>
      <c r="IA54" s="135"/>
      <c r="IB54" s="135"/>
      <c r="IC54" s="135"/>
      <c r="ID54" s="135"/>
      <c r="IE54" s="135"/>
      <c r="IF54" s="135"/>
      <c r="IG54" s="135"/>
      <c r="IH54" s="135"/>
      <c r="II54" s="135"/>
      <c r="IJ54" s="135"/>
      <c r="IK54" s="135"/>
      <c r="IL54" s="135"/>
      <c r="IM54" s="135"/>
      <c r="IN54" s="135"/>
      <c r="IO54" s="135"/>
      <c r="IP54" s="135"/>
      <c r="IQ54" s="135"/>
      <c r="IR54" s="135"/>
      <c r="IS54" s="135"/>
      <c r="IT54" s="135"/>
      <c r="IU54" s="135"/>
      <c r="IV54" s="135"/>
      <c r="IW54" s="135"/>
      <c r="IX54" s="135"/>
      <c r="IY54" s="135"/>
      <c r="IZ54" s="135"/>
      <c r="JA54" s="135"/>
      <c r="JB54" s="135"/>
      <c r="JC54" s="135"/>
      <c r="JD54" s="135"/>
      <c r="JE54" s="135"/>
      <c r="JF54" s="135"/>
      <c r="JG54" s="135"/>
      <c r="JH54" s="135"/>
      <c r="JI54" s="135"/>
      <c r="JJ54" s="135"/>
      <c r="JK54" s="135"/>
      <c r="JL54" s="135"/>
      <c r="JM54" s="135"/>
      <c r="JN54" s="135"/>
      <c r="JO54" s="135"/>
      <c r="JP54" s="135"/>
      <c r="JQ54" s="135"/>
      <c r="JR54" s="135"/>
      <c r="JS54" s="135"/>
      <c r="JT54" s="135"/>
      <c r="JU54" s="135"/>
      <c r="JV54" s="135"/>
      <c r="JW54" s="135"/>
      <c r="JX54" s="135"/>
      <c r="JY54" s="135"/>
      <c r="JZ54" s="135"/>
      <c r="KA54" s="135"/>
      <c r="KB54" s="135"/>
      <c r="KC54" s="135"/>
      <c r="KD54" s="135"/>
      <c r="KE54" s="135"/>
      <c r="KF54" s="135"/>
      <c r="KG54" s="135"/>
      <c r="KH54" s="135"/>
      <c r="KI54" s="135"/>
      <c r="KJ54" s="135"/>
      <c r="KK54" s="135"/>
      <c r="KL54" s="135"/>
      <c r="KM54" s="135"/>
      <c r="KN54" s="135"/>
      <c r="KO54" s="135"/>
      <c r="KP54" s="135"/>
      <c r="KQ54" s="135"/>
      <c r="KR54" s="135"/>
      <c r="KS54" s="135"/>
      <c r="KT54" s="135"/>
      <c r="KU54" s="135"/>
      <c r="KV54" s="135"/>
      <c r="KW54" s="135"/>
      <c r="KX54" s="135"/>
      <c r="KY54" s="135"/>
      <c r="KZ54" s="135"/>
      <c r="LA54" s="135"/>
      <c r="LB54" s="135"/>
      <c r="LC54" s="135"/>
      <c r="LD54" s="135"/>
      <c r="LE54" s="135"/>
      <c r="LF54" s="135"/>
      <c r="LG54" s="135"/>
      <c r="LH54" s="135"/>
      <c r="LI54" s="135"/>
      <c r="LJ54" s="135"/>
      <c r="LK54" s="135"/>
      <c r="LL54" s="135"/>
      <c r="LM54" s="135"/>
      <c r="LN54" s="135"/>
      <c r="LO54" s="135"/>
      <c r="LP54" s="135"/>
      <c r="LQ54" s="135"/>
      <c r="LR54" s="135"/>
      <c r="LS54" s="135"/>
      <c r="LT54" s="135"/>
      <c r="LU54" s="135"/>
      <c r="LV54" s="135"/>
      <c r="LW54" s="135"/>
      <c r="LX54" s="135"/>
      <c r="LY54" s="135"/>
      <c r="LZ54" s="135"/>
      <c r="MA54" s="135"/>
      <c r="MB54" s="135"/>
      <c r="MC54" s="135"/>
      <c r="MD54" s="135"/>
      <c r="ME54" s="135"/>
      <c r="MF54" s="135"/>
      <c r="MG54" s="135"/>
      <c r="MH54" s="135"/>
      <c r="MI54" s="135"/>
      <c r="MJ54" s="135"/>
      <c r="MK54" s="135"/>
      <c r="ML54" s="135"/>
      <c r="MM54" s="135"/>
      <c r="MN54" s="135"/>
      <c r="MO54" s="135"/>
      <c r="MP54" s="135"/>
      <c r="MQ54" s="135"/>
      <c r="MR54" s="135"/>
      <c r="MS54" s="135"/>
      <c r="MT54" s="135"/>
      <c r="MU54" s="135"/>
      <c r="MV54" s="135"/>
      <c r="MW54" s="135"/>
      <c r="MX54" s="135"/>
      <c r="MY54" s="135"/>
      <c r="MZ54" s="135"/>
      <c r="NA54" s="135"/>
      <c r="NB54" s="135"/>
      <c r="NC54" s="135"/>
      <c r="ND54" s="135"/>
      <c r="NE54" s="135"/>
      <c r="NF54" s="135"/>
      <c r="NG54" s="135"/>
      <c r="NH54" s="135"/>
      <c r="NI54" s="135"/>
      <c r="NJ54" s="135"/>
      <c r="NK54" s="135"/>
      <c r="NL54" s="135"/>
      <c r="NM54" s="135"/>
      <c r="NN54" s="135"/>
      <c r="NO54" s="135"/>
      <c r="NP54" s="135"/>
      <c r="NQ54" s="135"/>
      <c r="NR54" s="135"/>
      <c r="NS54" s="135"/>
      <c r="NT54" s="135"/>
      <c r="NU54" s="135"/>
      <c r="NV54" s="135"/>
      <c r="NW54" s="135"/>
      <c r="NX54" s="135"/>
      <c r="NY54" s="135"/>
      <c r="NZ54" s="135"/>
      <c r="OA54" s="135"/>
      <c r="OB54" s="135"/>
      <c r="OC54" s="135"/>
      <c r="OD54" s="135"/>
      <c r="OE54" s="135"/>
      <c r="OF54" s="135"/>
      <c r="OG54" s="135"/>
      <c r="OH54" s="135"/>
      <c r="OI54" s="135"/>
      <c r="OJ54" s="135"/>
      <c r="OK54" s="135"/>
      <c r="OL54" s="135"/>
      <c r="OM54" s="135"/>
      <c r="ON54" s="135"/>
      <c r="OO54" s="135"/>
      <c r="OP54" s="135"/>
      <c r="OQ54" s="135"/>
      <c r="OR54" s="135"/>
      <c r="OS54" s="135"/>
      <c r="OT54" s="135"/>
      <c r="OU54" s="135"/>
      <c r="OV54" s="135"/>
      <c r="OW54" s="135"/>
      <c r="OX54" s="135"/>
      <c r="OY54" s="135"/>
      <c r="OZ54" s="135"/>
      <c r="PA54" s="135"/>
      <c r="PB54" s="135"/>
      <c r="PC54" s="135"/>
      <c r="PD54" s="135"/>
      <c r="PE54" s="135"/>
      <c r="PF54" s="135"/>
      <c r="PG54" s="135"/>
      <c r="PH54" s="135"/>
      <c r="PI54" s="135"/>
      <c r="PJ54" s="135"/>
      <c r="PK54" s="135"/>
      <c r="PL54" s="135"/>
      <c r="PM54" s="135"/>
    </row>
    <row r="55" spans="1:429" s="167" customFormat="1" ht="14.25" customHeight="1" x14ac:dyDescent="0.3">
      <c r="A55" s="185"/>
      <c r="B55" s="33"/>
      <c r="J55" s="131"/>
      <c r="L55" s="66"/>
      <c r="T55" s="212"/>
      <c r="U55" s="26"/>
      <c r="V55" s="129"/>
      <c r="W55" s="182"/>
      <c r="AF55" s="27"/>
      <c r="AG55" s="27"/>
      <c r="AH55" s="27"/>
      <c r="AI55" s="27"/>
      <c r="AJ55" s="28"/>
      <c r="AK55" s="29"/>
      <c r="AL55" s="29"/>
      <c r="AM55" s="28"/>
      <c r="AN55" s="28"/>
      <c r="AO55" s="30"/>
      <c r="AP55" s="30"/>
      <c r="AQ55" s="28"/>
      <c r="AR55" s="28"/>
      <c r="AS55" s="31"/>
      <c r="AT55" s="28"/>
      <c r="AU55" s="28"/>
      <c r="AV55" s="31"/>
      <c r="AW55" s="8"/>
      <c r="AX55" s="2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32"/>
      <c r="BJ55" s="32"/>
      <c r="BK55" s="8"/>
      <c r="BL55" s="8"/>
      <c r="BM55" s="8"/>
      <c r="BN55" s="8"/>
      <c r="BO55" s="8"/>
      <c r="BP55" s="8"/>
      <c r="BR55" s="135"/>
      <c r="BS55" s="135"/>
      <c r="BT55" s="135"/>
      <c r="BU55" s="135"/>
      <c r="BV55" s="135"/>
      <c r="BW55" s="135"/>
      <c r="BX55" s="135"/>
      <c r="BY55" s="135"/>
      <c r="BZ55" s="135"/>
      <c r="CA55" s="135"/>
      <c r="CB55" s="135"/>
      <c r="CC55" s="135"/>
      <c r="CD55" s="135"/>
      <c r="CE55" s="135"/>
      <c r="CF55" s="135"/>
      <c r="CG55" s="135"/>
      <c r="CH55" s="135"/>
      <c r="CI55" s="135"/>
      <c r="CJ55" s="135"/>
      <c r="CK55" s="135"/>
      <c r="CL55" s="135"/>
      <c r="CM55" s="135"/>
      <c r="CN55" s="135"/>
      <c r="CO55" s="135"/>
      <c r="CP55" s="135"/>
      <c r="CQ55" s="135"/>
      <c r="CR55" s="135"/>
      <c r="CS55" s="135"/>
      <c r="CT55" s="135"/>
      <c r="CU55" s="135"/>
      <c r="CV55" s="135"/>
      <c r="CW55" s="135"/>
      <c r="CX55" s="135"/>
      <c r="CY55" s="135"/>
      <c r="CZ55" s="135"/>
      <c r="DA55" s="135"/>
      <c r="DB55" s="135"/>
      <c r="DC55" s="135"/>
      <c r="DD55" s="135"/>
      <c r="DE55" s="135"/>
      <c r="DF55" s="135"/>
      <c r="DG55" s="135"/>
      <c r="DH55" s="135"/>
      <c r="DI55" s="135"/>
      <c r="DJ55" s="135"/>
      <c r="DK55" s="135"/>
      <c r="DL55" s="135"/>
      <c r="DM55" s="135"/>
      <c r="DN55" s="135"/>
      <c r="DO55" s="135"/>
      <c r="DP55" s="135"/>
      <c r="DQ55" s="135"/>
      <c r="DR55" s="135"/>
      <c r="DS55" s="135"/>
      <c r="DT55" s="135"/>
      <c r="DU55" s="135"/>
      <c r="DV55" s="135"/>
      <c r="DW55" s="135"/>
      <c r="DX55" s="135"/>
      <c r="DY55" s="135"/>
      <c r="DZ55" s="135"/>
      <c r="EA55" s="135"/>
      <c r="EB55" s="135"/>
      <c r="EC55" s="135"/>
      <c r="ED55" s="135"/>
      <c r="EE55" s="135"/>
      <c r="EF55" s="135"/>
      <c r="EG55" s="135"/>
      <c r="EH55" s="135"/>
      <c r="EI55" s="135"/>
      <c r="EJ55" s="135"/>
      <c r="EK55" s="135"/>
      <c r="EL55" s="135"/>
      <c r="EM55" s="135"/>
      <c r="EN55" s="135"/>
      <c r="EO55" s="135"/>
      <c r="EP55" s="135"/>
      <c r="EQ55" s="135"/>
      <c r="ER55" s="135"/>
      <c r="ES55" s="135"/>
      <c r="ET55" s="135"/>
      <c r="EU55" s="135"/>
      <c r="EV55" s="135"/>
      <c r="EW55" s="135"/>
      <c r="EX55" s="135"/>
      <c r="EY55" s="135"/>
      <c r="EZ55" s="135"/>
      <c r="FA55" s="135"/>
      <c r="FB55" s="135"/>
      <c r="FC55" s="135"/>
      <c r="FD55" s="135"/>
      <c r="FE55" s="135"/>
      <c r="FF55" s="135"/>
      <c r="FG55" s="135"/>
      <c r="FH55" s="135"/>
      <c r="FI55" s="135"/>
      <c r="FJ55" s="135"/>
      <c r="FK55" s="135"/>
      <c r="FL55" s="135"/>
      <c r="FM55" s="135"/>
      <c r="FN55" s="135"/>
      <c r="FO55" s="135"/>
      <c r="FP55" s="135"/>
      <c r="FQ55" s="135"/>
      <c r="FR55" s="135"/>
      <c r="FS55" s="135"/>
      <c r="FT55" s="135"/>
      <c r="FU55" s="135"/>
      <c r="FV55" s="135"/>
      <c r="FW55" s="135"/>
      <c r="FX55" s="135"/>
      <c r="FY55" s="135"/>
      <c r="FZ55" s="135"/>
      <c r="GA55" s="135"/>
      <c r="GB55" s="135"/>
      <c r="GC55" s="135"/>
      <c r="GD55" s="135"/>
      <c r="GE55" s="135"/>
      <c r="GF55" s="135"/>
      <c r="GG55" s="135"/>
      <c r="GH55" s="135"/>
      <c r="GI55" s="135"/>
      <c r="GJ55" s="135"/>
      <c r="GK55" s="135"/>
      <c r="GL55" s="135"/>
      <c r="GM55" s="135"/>
      <c r="GN55" s="135"/>
      <c r="GO55" s="135"/>
      <c r="GP55" s="135"/>
      <c r="GQ55" s="135"/>
      <c r="GR55" s="135"/>
      <c r="GS55" s="135"/>
      <c r="GT55" s="135"/>
      <c r="GU55" s="135"/>
      <c r="GV55" s="135"/>
      <c r="GW55" s="135"/>
      <c r="GX55" s="135"/>
      <c r="GY55" s="135"/>
      <c r="GZ55" s="135"/>
      <c r="HA55" s="135"/>
      <c r="HB55" s="135"/>
      <c r="HC55" s="135"/>
      <c r="HD55" s="135"/>
      <c r="HE55" s="135"/>
      <c r="HF55" s="135"/>
      <c r="HG55" s="135"/>
      <c r="HH55" s="135"/>
      <c r="HI55" s="135"/>
      <c r="HJ55" s="135"/>
      <c r="HK55" s="135"/>
      <c r="HL55" s="135"/>
      <c r="HM55" s="135"/>
      <c r="HN55" s="135"/>
      <c r="HO55" s="135"/>
      <c r="HP55" s="135"/>
      <c r="HQ55" s="135"/>
      <c r="HR55" s="135"/>
      <c r="HS55" s="135"/>
      <c r="HT55" s="135"/>
      <c r="HU55" s="135"/>
      <c r="HV55" s="135"/>
      <c r="HW55" s="135"/>
      <c r="HX55" s="135"/>
      <c r="HY55" s="135"/>
      <c r="HZ55" s="135"/>
      <c r="IA55" s="135"/>
      <c r="IB55" s="135"/>
      <c r="IC55" s="135"/>
      <c r="ID55" s="135"/>
      <c r="IE55" s="135"/>
      <c r="IF55" s="135"/>
      <c r="IG55" s="135"/>
      <c r="IH55" s="135"/>
      <c r="II55" s="135"/>
      <c r="IJ55" s="135"/>
      <c r="IK55" s="135"/>
      <c r="IL55" s="135"/>
      <c r="IM55" s="135"/>
      <c r="IN55" s="135"/>
      <c r="IO55" s="135"/>
      <c r="IP55" s="135"/>
      <c r="IQ55" s="135"/>
      <c r="IR55" s="135"/>
      <c r="IS55" s="135"/>
      <c r="IT55" s="135"/>
      <c r="IU55" s="135"/>
      <c r="IV55" s="135"/>
      <c r="IW55" s="135"/>
      <c r="IX55" s="135"/>
      <c r="IY55" s="135"/>
      <c r="IZ55" s="135"/>
      <c r="JA55" s="135"/>
      <c r="JB55" s="135"/>
      <c r="JC55" s="135"/>
      <c r="JD55" s="135"/>
      <c r="JE55" s="135"/>
      <c r="JF55" s="135"/>
      <c r="JG55" s="135"/>
      <c r="JH55" s="135"/>
      <c r="JI55" s="135"/>
      <c r="JJ55" s="135"/>
      <c r="JK55" s="135"/>
      <c r="JL55" s="135"/>
      <c r="JM55" s="135"/>
      <c r="JN55" s="135"/>
      <c r="JO55" s="135"/>
      <c r="JP55" s="135"/>
      <c r="JQ55" s="135"/>
      <c r="JR55" s="135"/>
      <c r="JS55" s="135"/>
      <c r="JT55" s="135"/>
      <c r="JU55" s="135"/>
      <c r="JV55" s="135"/>
      <c r="JW55" s="135"/>
      <c r="JX55" s="135"/>
      <c r="JY55" s="135"/>
      <c r="JZ55" s="135"/>
      <c r="KA55" s="135"/>
      <c r="KB55" s="135"/>
      <c r="KC55" s="135"/>
      <c r="KD55" s="135"/>
      <c r="KE55" s="135"/>
      <c r="KF55" s="135"/>
      <c r="KG55" s="135"/>
      <c r="KH55" s="135"/>
      <c r="KI55" s="135"/>
      <c r="KJ55" s="135"/>
      <c r="KK55" s="135"/>
      <c r="KL55" s="135"/>
      <c r="KM55" s="135"/>
      <c r="KN55" s="135"/>
      <c r="KO55" s="135"/>
      <c r="KP55" s="135"/>
      <c r="KQ55" s="135"/>
      <c r="KR55" s="135"/>
      <c r="KS55" s="135"/>
      <c r="KT55" s="135"/>
      <c r="KU55" s="135"/>
      <c r="KV55" s="135"/>
      <c r="KW55" s="135"/>
      <c r="KX55" s="135"/>
      <c r="KY55" s="135"/>
      <c r="KZ55" s="135"/>
      <c r="LA55" s="135"/>
      <c r="LB55" s="135"/>
      <c r="LC55" s="135"/>
      <c r="LD55" s="135"/>
      <c r="LE55" s="135"/>
      <c r="LF55" s="135"/>
      <c r="LG55" s="135"/>
      <c r="LH55" s="135"/>
      <c r="LI55" s="135"/>
      <c r="LJ55" s="135"/>
      <c r="LK55" s="135"/>
      <c r="LL55" s="135"/>
      <c r="LM55" s="135"/>
      <c r="LN55" s="135"/>
      <c r="LO55" s="135"/>
      <c r="LP55" s="135"/>
      <c r="LQ55" s="135"/>
      <c r="LR55" s="135"/>
      <c r="LS55" s="135"/>
      <c r="LT55" s="135"/>
      <c r="LU55" s="135"/>
      <c r="LV55" s="135"/>
      <c r="LW55" s="135"/>
      <c r="LX55" s="135"/>
      <c r="LY55" s="135"/>
      <c r="LZ55" s="135"/>
      <c r="MA55" s="135"/>
      <c r="MB55" s="135"/>
      <c r="MC55" s="135"/>
      <c r="MD55" s="135"/>
      <c r="ME55" s="135"/>
      <c r="MF55" s="135"/>
      <c r="MG55" s="135"/>
      <c r="MH55" s="135"/>
      <c r="MI55" s="135"/>
      <c r="MJ55" s="135"/>
      <c r="MK55" s="135"/>
      <c r="ML55" s="135"/>
      <c r="MM55" s="135"/>
      <c r="MN55" s="135"/>
      <c r="MO55" s="135"/>
      <c r="MP55" s="135"/>
      <c r="MQ55" s="135"/>
      <c r="MR55" s="135"/>
      <c r="MS55" s="135"/>
      <c r="MT55" s="135"/>
      <c r="MU55" s="135"/>
      <c r="MV55" s="135"/>
      <c r="MW55" s="135"/>
      <c r="MX55" s="135"/>
      <c r="MY55" s="135"/>
      <c r="MZ55" s="135"/>
      <c r="NA55" s="135"/>
      <c r="NB55" s="135"/>
      <c r="NC55" s="135"/>
      <c r="ND55" s="135"/>
      <c r="NE55" s="135"/>
      <c r="NF55" s="135"/>
      <c r="NG55" s="135"/>
      <c r="NH55" s="135"/>
      <c r="NI55" s="135"/>
      <c r="NJ55" s="135"/>
      <c r="NK55" s="135"/>
      <c r="NL55" s="135"/>
      <c r="NM55" s="135"/>
      <c r="NN55" s="135"/>
      <c r="NO55" s="135"/>
      <c r="NP55" s="135"/>
      <c r="NQ55" s="135"/>
      <c r="NR55" s="135"/>
      <c r="NS55" s="135"/>
      <c r="NT55" s="135"/>
      <c r="NU55" s="135"/>
      <c r="NV55" s="135"/>
      <c r="NW55" s="135"/>
      <c r="NX55" s="135"/>
      <c r="NY55" s="135"/>
      <c r="NZ55" s="135"/>
      <c r="OA55" s="135"/>
      <c r="OB55" s="135"/>
      <c r="OC55" s="135"/>
      <c r="OD55" s="135"/>
      <c r="OE55" s="135"/>
      <c r="OF55" s="135"/>
      <c r="OG55" s="135"/>
      <c r="OH55" s="135"/>
      <c r="OI55" s="135"/>
      <c r="OJ55" s="135"/>
      <c r="OK55" s="135"/>
      <c r="OL55" s="135"/>
      <c r="OM55" s="135"/>
      <c r="ON55" s="135"/>
      <c r="OO55" s="135"/>
      <c r="OP55" s="135"/>
      <c r="OQ55" s="135"/>
      <c r="OR55" s="135"/>
      <c r="OS55" s="135"/>
      <c r="OT55" s="135"/>
      <c r="OU55" s="135"/>
      <c r="OV55" s="135"/>
      <c r="OW55" s="135"/>
      <c r="OX55" s="135"/>
      <c r="OY55" s="135"/>
      <c r="OZ55" s="135"/>
      <c r="PA55" s="135"/>
      <c r="PB55" s="135"/>
      <c r="PC55" s="135"/>
      <c r="PD55" s="135"/>
      <c r="PE55" s="135"/>
      <c r="PF55" s="135"/>
      <c r="PG55" s="135"/>
      <c r="PH55" s="135"/>
      <c r="PI55" s="135"/>
      <c r="PJ55" s="135"/>
      <c r="PK55" s="135"/>
      <c r="PL55" s="135"/>
      <c r="PM55" s="135"/>
    </row>
    <row r="56" spans="1:429" s="167" customFormat="1" ht="14.25" customHeight="1" x14ac:dyDescent="0.3">
      <c r="A56" s="185"/>
      <c r="B56" s="33"/>
      <c r="J56" s="131"/>
      <c r="L56" s="66"/>
      <c r="T56" s="212"/>
      <c r="U56" s="26"/>
      <c r="V56" s="129"/>
      <c r="W56" s="182"/>
      <c r="AF56" s="27"/>
      <c r="AG56" s="27"/>
      <c r="AH56" s="27"/>
      <c r="AI56" s="27"/>
      <c r="AJ56" s="28"/>
      <c r="AK56" s="29"/>
      <c r="AL56" s="29"/>
      <c r="AM56" s="28"/>
      <c r="AN56" s="28"/>
      <c r="AO56" s="30"/>
      <c r="AP56" s="30"/>
      <c r="AQ56" s="28"/>
      <c r="AR56" s="28"/>
      <c r="AS56" s="31"/>
      <c r="AT56" s="28"/>
      <c r="AU56" s="28"/>
      <c r="AV56" s="31"/>
      <c r="AW56" s="8"/>
      <c r="AX56" s="2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32"/>
      <c r="BJ56" s="32"/>
      <c r="BK56" s="8"/>
      <c r="BL56" s="8"/>
      <c r="BM56" s="8"/>
      <c r="BN56" s="8"/>
      <c r="BO56" s="8"/>
      <c r="BP56" s="8"/>
      <c r="BR56" s="135"/>
      <c r="BS56" s="135"/>
      <c r="BT56" s="135"/>
      <c r="BU56" s="135"/>
      <c r="BV56" s="135"/>
      <c r="BW56" s="135"/>
      <c r="BX56" s="135"/>
      <c r="BY56" s="135"/>
      <c r="BZ56" s="135"/>
      <c r="CA56" s="135"/>
      <c r="CB56" s="135"/>
      <c r="CC56" s="135"/>
      <c r="CD56" s="135"/>
      <c r="CE56" s="135"/>
      <c r="CF56" s="135"/>
      <c r="CG56" s="135"/>
      <c r="CH56" s="135"/>
      <c r="CI56" s="135"/>
      <c r="CJ56" s="135"/>
      <c r="CK56" s="135"/>
      <c r="CL56" s="135"/>
      <c r="CM56" s="135"/>
      <c r="CN56" s="135"/>
      <c r="CO56" s="135"/>
      <c r="CP56" s="135"/>
      <c r="CQ56" s="135"/>
      <c r="CR56" s="135"/>
      <c r="CS56" s="135"/>
      <c r="CT56" s="135"/>
      <c r="CU56" s="135"/>
      <c r="CV56" s="135"/>
      <c r="CW56" s="135"/>
      <c r="CX56" s="135"/>
      <c r="CY56" s="135"/>
      <c r="CZ56" s="135"/>
      <c r="DA56" s="135"/>
      <c r="DB56" s="135"/>
      <c r="DC56" s="135"/>
      <c r="DD56" s="135"/>
      <c r="DE56" s="135"/>
      <c r="DF56" s="135"/>
      <c r="DG56" s="135"/>
      <c r="DH56" s="135"/>
      <c r="DI56" s="135"/>
      <c r="DJ56" s="135"/>
      <c r="DK56" s="135"/>
      <c r="DL56" s="135"/>
      <c r="DM56" s="135"/>
      <c r="DN56" s="135"/>
      <c r="DO56" s="135"/>
      <c r="DP56" s="135"/>
      <c r="DQ56" s="135"/>
      <c r="DR56" s="135"/>
      <c r="DS56" s="135"/>
      <c r="DT56" s="135"/>
      <c r="DU56" s="135"/>
      <c r="DV56" s="135"/>
      <c r="DW56" s="135"/>
      <c r="DX56" s="135"/>
      <c r="DY56" s="135"/>
      <c r="DZ56" s="135"/>
      <c r="EA56" s="135"/>
      <c r="EB56" s="135"/>
      <c r="EC56" s="135"/>
      <c r="ED56" s="135"/>
      <c r="EE56" s="135"/>
      <c r="EF56" s="135"/>
      <c r="EG56" s="135"/>
      <c r="EH56" s="135"/>
      <c r="EI56" s="135"/>
      <c r="EJ56" s="135"/>
      <c r="EK56" s="135"/>
      <c r="EL56" s="135"/>
      <c r="EM56" s="135"/>
      <c r="EN56" s="135"/>
      <c r="EO56" s="135"/>
      <c r="EP56" s="135"/>
      <c r="EQ56" s="135"/>
      <c r="ER56" s="135"/>
      <c r="ES56" s="135"/>
      <c r="ET56" s="135"/>
      <c r="EU56" s="135"/>
      <c r="EV56" s="135"/>
      <c r="EW56" s="135"/>
      <c r="EX56" s="135"/>
      <c r="EY56" s="135"/>
      <c r="EZ56" s="135"/>
      <c r="FA56" s="135"/>
      <c r="FB56" s="135"/>
      <c r="FC56" s="135"/>
      <c r="FD56" s="135"/>
      <c r="FE56" s="135"/>
      <c r="FF56" s="135"/>
      <c r="FG56" s="135"/>
      <c r="FH56" s="135"/>
      <c r="FI56" s="135"/>
      <c r="FJ56" s="135"/>
      <c r="FK56" s="135"/>
      <c r="FL56" s="135"/>
      <c r="FM56" s="135"/>
      <c r="FN56" s="135"/>
      <c r="FO56" s="135"/>
      <c r="FP56" s="135"/>
      <c r="FQ56" s="135"/>
      <c r="FR56" s="135"/>
      <c r="FS56" s="135"/>
      <c r="FT56" s="135"/>
      <c r="FU56" s="135"/>
      <c r="FV56" s="135"/>
      <c r="FW56" s="135"/>
      <c r="FX56" s="135"/>
      <c r="FY56" s="135"/>
      <c r="FZ56" s="135"/>
      <c r="GA56" s="135"/>
      <c r="GB56" s="135"/>
      <c r="GC56" s="135"/>
      <c r="GD56" s="135"/>
      <c r="GE56" s="135"/>
      <c r="GF56" s="135"/>
      <c r="GG56" s="135"/>
      <c r="GH56" s="135"/>
      <c r="GI56" s="135"/>
      <c r="GJ56" s="135"/>
      <c r="GK56" s="135"/>
      <c r="GL56" s="135"/>
      <c r="GM56" s="135"/>
      <c r="GN56" s="135"/>
      <c r="GO56" s="135"/>
      <c r="GP56" s="135"/>
      <c r="GQ56" s="135"/>
      <c r="GR56" s="135"/>
      <c r="GS56" s="135"/>
      <c r="GT56" s="135"/>
      <c r="GU56" s="135"/>
      <c r="GV56" s="135"/>
      <c r="GW56" s="135"/>
      <c r="GX56" s="135"/>
      <c r="GY56" s="135"/>
      <c r="GZ56" s="135"/>
      <c r="HA56" s="135"/>
      <c r="HB56" s="135"/>
      <c r="HC56" s="135"/>
      <c r="HD56" s="135"/>
      <c r="HE56" s="135"/>
      <c r="HF56" s="135"/>
      <c r="HG56" s="135"/>
      <c r="HH56" s="135"/>
      <c r="HI56" s="135"/>
      <c r="HJ56" s="135"/>
      <c r="HK56" s="135"/>
      <c r="HL56" s="135"/>
      <c r="HM56" s="135"/>
      <c r="HN56" s="135"/>
      <c r="HO56" s="135"/>
      <c r="HP56" s="135"/>
      <c r="HQ56" s="135"/>
      <c r="HR56" s="135"/>
      <c r="HS56" s="135"/>
      <c r="HT56" s="135"/>
      <c r="HU56" s="135"/>
      <c r="HV56" s="135"/>
      <c r="HW56" s="135"/>
      <c r="HX56" s="135"/>
      <c r="HY56" s="135"/>
      <c r="HZ56" s="135"/>
      <c r="IA56" s="135"/>
      <c r="IB56" s="135"/>
      <c r="IC56" s="135"/>
      <c r="ID56" s="135"/>
      <c r="IE56" s="135"/>
      <c r="IF56" s="135"/>
      <c r="IG56" s="135"/>
      <c r="IH56" s="135"/>
      <c r="II56" s="135"/>
      <c r="IJ56" s="135"/>
      <c r="IK56" s="135"/>
      <c r="IL56" s="135"/>
      <c r="IM56" s="135"/>
      <c r="IN56" s="135"/>
      <c r="IO56" s="135"/>
      <c r="IP56" s="135"/>
      <c r="IQ56" s="135"/>
      <c r="IR56" s="135"/>
      <c r="IS56" s="135"/>
      <c r="IT56" s="135"/>
      <c r="IU56" s="135"/>
      <c r="IV56" s="135"/>
      <c r="IW56" s="135"/>
      <c r="IX56" s="135"/>
      <c r="IY56" s="135"/>
      <c r="IZ56" s="135"/>
      <c r="JA56" s="135"/>
      <c r="JB56" s="135"/>
      <c r="JC56" s="135"/>
      <c r="JD56" s="135"/>
      <c r="JE56" s="135"/>
      <c r="JF56" s="135"/>
      <c r="JG56" s="135"/>
      <c r="JH56" s="135"/>
      <c r="JI56" s="135"/>
      <c r="JJ56" s="135"/>
      <c r="JK56" s="135"/>
      <c r="JL56" s="135"/>
      <c r="JM56" s="135"/>
      <c r="JN56" s="135"/>
      <c r="JO56" s="135"/>
      <c r="JP56" s="135"/>
      <c r="JQ56" s="135"/>
      <c r="JR56" s="135"/>
      <c r="JS56" s="135"/>
      <c r="JT56" s="135"/>
      <c r="JU56" s="135"/>
      <c r="JV56" s="135"/>
      <c r="JW56" s="135"/>
      <c r="JX56" s="135"/>
      <c r="JY56" s="135"/>
      <c r="JZ56" s="135"/>
      <c r="KA56" s="135"/>
      <c r="KB56" s="135"/>
      <c r="KC56" s="135"/>
      <c r="KD56" s="135"/>
      <c r="KE56" s="135"/>
      <c r="KF56" s="135"/>
      <c r="KG56" s="135"/>
      <c r="KH56" s="135"/>
      <c r="KI56" s="135"/>
      <c r="KJ56" s="135"/>
      <c r="KK56" s="135"/>
      <c r="KL56" s="135"/>
      <c r="KM56" s="135"/>
      <c r="KN56" s="135"/>
      <c r="KO56" s="135"/>
      <c r="KP56" s="135"/>
      <c r="KQ56" s="135"/>
      <c r="KR56" s="135"/>
      <c r="KS56" s="135"/>
      <c r="KT56" s="135"/>
      <c r="KU56" s="135"/>
      <c r="KV56" s="135"/>
      <c r="KW56" s="135"/>
      <c r="KX56" s="135"/>
      <c r="KY56" s="135"/>
      <c r="KZ56" s="135"/>
      <c r="LA56" s="135"/>
      <c r="LB56" s="135"/>
      <c r="LC56" s="135"/>
      <c r="LD56" s="135"/>
      <c r="LE56" s="135"/>
      <c r="LF56" s="135"/>
      <c r="LG56" s="135"/>
      <c r="LH56" s="135"/>
      <c r="LI56" s="135"/>
      <c r="LJ56" s="135"/>
      <c r="LK56" s="135"/>
      <c r="LL56" s="135"/>
      <c r="LM56" s="135"/>
      <c r="LN56" s="135"/>
      <c r="LO56" s="135"/>
      <c r="LP56" s="135"/>
      <c r="LQ56" s="135"/>
      <c r="LR56" s="135"/>
      <c r="LS56" s="135"/>
      <c r="LT56" s="135"/>
      <c r="LU56" s="135"/>
      <c r="LV56" s="135"/>
      <c r="LW56" s="135"/>
      <c r="LX56" s="135"/>
      <c r="LY56" s="135"/>
      <c r="LZ56" s="135"/>
      <c r="MA56" s="135"/>
      <c r="MB56" s="135"/>
      <c r="MC56" s="135"/>
      <c r="MD56" s="135"/>
      <c r="ME56" s="135"/>
      <c r="MF56" s="135"/>
      <c r="MG56" s="135"/>
      <c r="MH56" s="135"/>
      <c r="MI56" s="135"/>
      <c r="MJ56" s="135"/>
      <c r="MK56" s="135"/>
      <c r="ML56" s="135"/>
      <c r="MM56" s="135"/>
      <c r="MN56" s="135"/>
      <c r="MO56" s="135"/>
      <c r="MP56" s="135"/>
      <c r="MQ56" s="135"/>
      <c r="MR56" s="135"/>
      <c r="MS56" s="135"/>
      <c r="MT56" s="135"/>
      <c r="MU56" s="135"/>
      <c r="MV56" s="135"/>
      <c r="MW56" s="135"/>
      <c r="MX56" s="135"/>
      <c r="MY56" s="135"/>
      <c r="MZ56" s="135"/>
      <c r="NA56" s="135"/>
      <c r="NB56" s="135"/>
      <c r="NC56" s="135"/>
      <c r="ND56" s="135"/>
      <c r="NE56" s="135"/>
      <c r="NF56" s="135"/>
      <c r="NG56" s="135"/>
      <c r="NH56" s="135"/>
      <c r="NI56" s="135"/>
      <c r="NJ56" s="135"/>
      <c r="NK56" s="135"/>
      <c r="NL56" s="135"/>
      <c r="NM56" s="135"/>
      <c r="NN56" s="135"/>
      <c r="NO56" s="135"/>
      <c r="NP56" s="135"/>
      <c r="NQ56" s="135"/>
      <c r="NR56" s="135"/>
      <c r="NS56" s="135"/>
      <c r="NT56" s="135"/>
      <c r="NU56" s="135"/>
      <c r="NV56" s="135"/>
      <c r="NW56" s="135"/>
      <c r="NX56" s="135"/>
      <c r="NY56" s="135"/>
      <c r="NZ56" s="135"/>
      <c r="OA56" s="135"/>
      <c r="OB56" s="135"/>
      <c r="OC56" s="135"/>
      <c r="OD56" s="135"/>
      <c r="OE56" s="135"/>
      <c r="OF56" s="135"/>
      <c r="OG56" s="135"/>
      <c r="OH56" s="135"/>
      <c r="OI56" s="135"/>
      <c r="OJ56" s="135"/>
      <c r="OK56" s="135"/>
      <c r="OL56" s="135"/>
      <c r="OM56" s="135"/>
      <c r="ON56" s="135"/>
      <c r="OO56" s="135"/>
      <c r="OP56" s="135"/>
      <c r="OQ56" s="135"/>
      <c r="OR56" s="135"/>
      <c r="OS56" s="135"/>
      <c r="OT56" s="135"/>
      <c r="OU56" s="135"/>
      <c r="OV56" s="135"/>
      <c r="OW56" s="135"/>
      <c r="OX56" s="135"/>
      <c r="OY56" s="135"/>
      <c r="OZ56" s="135"/>
      <c r="PA56" s="135"/>
      <c r="PB56" s="135"/>
      <c r="PC56" s="135"/>
      <c r="PD56" s="135"/>
      <c r="PE56" s="135"/>
      <c r="PF56" s="135"/>
      <c r="PG56" s="135"/>
      <c r="PH56" s="135"/>
      <c r="PI56" s="135"/>
      <c r="PJ56" s="135"/>
      <c r="PK56" s="135"/>
      <c r="PL56" s="135"/>
      <c r="PM56" s="135"/>
    </row>
    <row r="57" spans="1:429" s="167" customFormat="1" ht="14.25" customHeight="1" x14ac:dyDescent="0.3">
      <c r="A57" s="185"/>
      <c r="B57" s="33"/>
      <c r="J57" s="131"/>
      <c r="L57" s="66"/>
      <c r="T57" s="212"/>
      <c r="U57" s="26"/>
      <c r="V57" s="129"/>
      <c r="W57" s="182"/>
      <c r="AF57" s="27"/>
      <c r="AG57" s="27"/>
      <c r="AH57" s="27"/>
      <c r="AI57" s="27"/>
      <c r="AJ57" s="28"/>
      <c r="AK57" s="29"/>
      <c r="AL57" s="29"/>
      <c r="AM57" s="28"/>
      <c r="AN57" s="28"/>
      <c r="AO57" s="30"/>
      <c r="AP57" s="30"/>
      <c r="AQ57" s="28"/>
      <c r="AR57" s="28"/>
      <c r="AS57" s="31"/>
      <c r="AT57" s="28"/>
      <c r="AU57" s="28"/>
      <c r="AV57" s="31"/>
      <c r="AW57" s="8"/>
      <c r="AX57" s="2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32"/>
      <c r="BJ57" s="32"/>
      <c r="BK57" s="8"/>
      <c r="BL57" s="8"/>
      <c r="BM57" s="8"/>
      <c r="BN57" s="8"/>
      <c r="BO57" s="8"/>
      <c r="BP57" s="8"/>
      <c r="BR57" s="135"/>
      <c r="BS57" s="135"/>
      <c r="BT57" s="135"/>
      <c r="BU57" s="135"/>
      <c r="BV57" s="135"/>
      <c r="BW57" s="135"/>
      <c r="BX57" s="135"/>
      <c r="BY57" s="135"/>
      <c r="BZ57" s="135"/>
      <c r="CA57" s="135"/>
      <c r="CB57" s="135"/>
      <c r="CC57" s="135"/>
      <c r="CD57" s="135"/>
      <c r="CE57" s="135"/>
      <c r="CF57" s="135"/>
      <c r="CG57" s="135"/>
      <c r="CH57" s="135"/>
      <c r="CI57" s="135"/>
      <c r="CJ57" s="135"/>
      <c r="CK57" s="135"/>
      <c r="CL57" s="135"/>
      <c r="CM57" s="135"/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  <c r="CZ57" s="135"/>
      <c r="DA57" s="135"/>
      <c r="DB57" s="135"/>
      <c r="DC57" s="135"/>
      <c r="DD57" s="135"/>
      <c r="DE57" s="135"/>
      <c r="DF57" s="135"/>
      <c r="DG57" s="135"/>
      <c r="DH57" s="135"/>
      <c r="DI57" s="135"/>
      <c r="DJ57" s="135"/>
      <c r="DK57" s="135"/>
      <c r="DL57" s="135"/>
      <c r="DM57" s="135"/>
      <c r="DN57" s="135"/>
      <c r="DO57" s="135"/>
      <c r="DP57" s="135"/>
      <c r="DQ57" s="135"/>
      <c r="DR57" s="135"/>
      <c r="DS57" s="135"/>
      <c r="DT57" s="135"/>
      <c r="DU57" s="135"/>
      <c r="DV57" s="135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/>
      <c r="EJ57" s="135"/>
      <c r="EK57" s="135"/>
      <c r="EL57" s="135"/>
      <c r="EM57" s="135"/>
      <c r="EN57" s="135"/>
      <c r="EO57" s="135"/>
      <c r="EP57" s="135"/>
      <c r="EQ57" s="135"/>
      <c r="ER57" s="135"/>
      <c r="ES57" s="135"/>
      <c r="ET57" s="135"/>
      <c r="EU57" s="135"/>
      <c r="EV57" s="135"/>
      <c r="EW57" s="135"/>
      <c r="EX57" s="135"/>
      <c r="EY57" s="135"/>
      <c r="EZ57" s="135"/>
      <c r="FA57" s="135"/>
      <c r="FB57" s="135"/>
      <c r="FC57" s="135"/>
      <c r="FD57" s="135"/>
      <c r="FE57" s="135"/>
      <c r="FF57" s="135"/>
      <c r="FG57" s="135"/>
      <c r="FH57" s="135"/>
      <c r="FI57" s="135"/>
      <c r="FJ57" s="135"/>
      <c r="FK57" s="135"/>
      <c r="FL57" s="135"/>
      <c r="FM57" s="135"/>
      <c r="FN57" s="135"/>
      <c r="FO57" s="135"/>
      <c r="FP57" s="135"/>
      <c r="FQ57" s="135"/>
      <c r="FR57" s="135"/>
      <c r="FS57" s="135"/>
      <c r="FT57" s="135"/>
      <c r="FU57" s="135"/>
      <c r="FV57" s="135"/>
      <c r="FW57" s="135"/>
      <c r="FX57" s="135"/>
      <c r="FY57" s="135"/>
      <c r="FZ57" s="135"/>
      <c r="GA57" s="135"/>
      <c r="GB57" s="135"/>
      <c r="GC57" s="135"/>
      <c r="GD57" s="135"/>
      <c r="GE57" s="135"/>
      <c r="GF57" s="135"/>
      <c r="GG57" s="135"/>
      <c r="GH57" s="135"/>
      <c r="GI57" s="135"/>
      <c r="GJ57" s="135"/>
      <c r="GK57" s="135"/>
      <c r="GL57" s="135"/>
      <c r="GM57" s="135"/>
      <c r="GN57" s="135"/>
      <c r="GO57" s="135"/>
      <c r="GP57" s="135"/>
      <c r="GQ57" s="135"/>
      <c r="GR57" s="135"/>
      <c r="GS57" s="135"/>
      <c r="GT57" s="135"/>
      <c r="GU57" s="135"/>
      <c r="GV57" s="135"/>
      <c r="GW57" s="135"/>
      <c r="GX57" s="135"/>
      <c r="GY57" s="135"/>
      <c r="GZ57" s="135"/>
      <c r="HA57" s="135"/>
      <c r="HB57" s="135"/>
      <c r="HC57" s="135"/>
      <c r="HD57" s="135"/>
      <c r="HE57" s="135"/>
      <c r="HF57" s="135"/>
      <c r="HG57" s="135"/>
      <c r="HH57" s="135"/>
      <c r="HI57" s="135"/>
      <c r="HJ57" s="135"/>
      <c r="HK57" s="135"/>
      <c r="HL57" s="135"/>
      <c r="HM57" s="135"/>
      <c r="HN57" s="135"/>
      <c r="HO57" s="135"/>
      <c r="HP57" s="135"/>
      <c r="HQ57" s="135"/>
      <c r="HR57" s="135"/>
      <c r="HS57" s="135"/>
      <c r="HT57" s="135"/>
      <c r="HU57" s="135"/>
      <c r="HV57" s="135"/>
      <c r="HW57" s="135"/>
      <c r="HX57" s="135"/>
      <c r="HY57" s="135"/>
      <c r="HZ57" s="135"/>
      <c r="IA57" s="135"/>
      <c r="IB57" s="135"/>
      <c r="IC57" s="135"/>
      <c r="ID57" s="135"/>
      <c r="IE57" s="135"/>
      <c r="IF57" s="135"/>
      <c r="IG57" s="135"/>
      <c r="IH57" s="135"/>
      <c r="II57" s="135"/>
      <c r="IJ57" s="135"/>
      <c r="IK57" s="135"/>
      <c r="IL57" s="135"/>
      <c r="IM57" s="135"/>
      <c r="IN57" s="135"/>
      <c r="IO57" s="135"/>
      <c r="IP57" s="135"/>
      <c r="IQ57" s="135"/>
      <c r="IR57" s="135"/>
      <c r="IS57" s="135"/>
      <c r="IT57" s="135"/>
      <c r="IU57" s="135"/>
      <c r="IV57" s="135"/>
      <c r="IW57" s="135"/>
      <c r="IX57" s="135"/>
      <c r="IY57" s="135"/>
      <c r="IZ57" s="135"/>
      <c r="JA57" s="135"/>
      <c r="JB57" s="135"/>
      <c r="JC57" s="135"/>
      <c r="JD57" s="135"/>
      <c r="JE57" s="135"/>
      <c r="JF57" s="135"/>
      <c r="JG57" s="135"/>
      <c r="JH57" s="135"/>
      <c r="JI57" s="135"/>
      <c r="JJ57" s="135"/>
      <c r="JK57" s="135"/>
      <c r="JL57" s="135"/>
      <c r="JM57" s="135"/>
      <c r="JN57" s="135"/>
      <c r="JO57" s="135"/>
      <c r="JP57" s="135"/>
      <c r="JQ57" s="135"/>
      <c r="JR57" s="135"/>
      <c r="JS57" s="135"/>
      <c r="JT57" s="135"/>
      <c r="JU57" s="135"/>
      <c r="JV57" s="135"/>
      <c r="JW57" s="135"/>
      <c r="JX57" s="135"/>
      <c r="JY57" s="135"/>
      <c r="JZ57" s="135"/>
      <c r="KA57" s="135"/>
      <c r="KB57" s="135"/>
      <c r="KC57" s="135"/>
      <c r="KD57" s="135"/>
      <c r="KE57" s="135"/>
      <c r="KF57" s="135"/>
      <c r="KG57" s="135"/>
      <c r="KH57" s="135"/>
      <c r="KI57" s="135"/>
      <c r="KJ57" s="135"/>
      <c r="KK57" s="135"/>
      <c r="KL57" s="135"/>
      <c r="KM57" s="135"/>
      <c r="KN57" s="135"/>
      <c r="KO57" s="135"/>
      <c r="KP57" s="135"/>
      <c r="KQ57" s="135"/>
      <c r="KR57" s="135"/>
      <c r="KS57" s="135"/>
      <c r="KT57" s="135"/>
      <c r="KU57" s="135"/>
      <c r="KV57" s="135"/>
      <c r="KW57" s="135"/>
      <c r="KX57" s="135"/>
      <c r="KY57" s="135"/>
      <c r="KZ57" s="135"/>
      <c r="LA57" s="135"/>
      <c r="LB57" s="135"/>
      <c r="LC57" s="135"/>
      <c r="LD57" s="135"/>
      <c r="LE57" s="135"/>
      <c r="LF57" s="135"/>
      <c r="LG57" s="135"/>
      <c r="LH57" s="135"/>
      <c r="LI57" s="135"/>
      <c r="LJ57" s="135"/>
      <c r="LK57" s="135"/>
      <c r="LL57" s="135"/>
      <c r="LM57" s="135"/>
      <c r="LN57" s="135"/>
      <c r="LO57" s="135"/>
      <c r="LP57" s="135"/>
      <c r="LQ57" s="135"/>
      <c r="LR57" s="135"/>
      <c r="LS57" s="135"/>
      <c r="LT57" s="135"/>
      <c r="LU57" s="135"/>
      <c r="LV57" s="135"/>
      <c r="LW57" s="135"/>
      <c r="LX57" s="135"/>
      <c r="LY57" s="135"/>
      <c r="LZ57" s="135"/>
      <c r="MA57" s="135"/>
      <c r="MB57" s="135"/>
      <c r="MC57" s="135"/>
      <c r="MD57" s="135"/>
      <c r="ME57" s="135"/>
      <c r="MF57" s="135"/>
      <c r="MG57" s="135"/>
      <c r="MH57" s="135"/>
      <c r="MI57" s="135"/>
      <c r="MJ57" s="135"/>
      <c r="MK57" s="135"/>
      <c r="ML57" s="135"/>
      <c r="MM57" s="135"/>
      <c r="MN57" s="135"/>
      <c r="MO57" s="135"/>
      <c r="MP57" s="135"/>
      <c r="MQ57" s="135"/>
      <c r="MR57" s="135"/>
      <c r="MS57" s="135"/>
      <c r="MT57" s="135"/>
      <c r="MU57" s="135"/>
      <c r="MV57" s="135"/>
      <c r="MW57" s="135"/>
      <c r="MX57" s="135"/>
      <c r="MY57" s="135"/>
      <c r="MZ57" s="135"/>
      <c r="NA57" s="135"/>
      <c r="NB57" s="135"/>
      <c r="NC57" s="135"/>
      <c r="ND57" s="135"/>
      <c r="NE57" s="135"/>
      <c r="NF57" s="135"/>
      <c r="NG57" s="135"/>
      <c r="NH57" s="135"/>
      <c r="NI57" s="135"/>
      <c r="NJ57" s="135"/>
      <c r="NK57" s="135"/>
      <c r="NL57" s="135"/>
      <c r="NM57" s="135"/>
      <c r="NN57" s="135"/>
      <c r="NO57" s="135"/>
      <c r="NP57" s="135"/>
      <c r="NQ57" s="135"/>
      <c r="NR57" s="135"/>
      <c r="NS57" s="135"/>
      <c r="NT57" s="135"/>
      <c r="NU57" s="135"/>
      <c r="NV57" s="135"/>
      <c r="NW57" s="135"/>
      <c r="NX57" s="135"/>
      <c r="NY57" s="135"/>
      <c r="NZ57" s="135"/>
      <c r="OA57" s="135"/>
      <c r="OB57" s="135"/>
      <c r="OC57" s="135"/>
      <c r="OD57" s="135"/>
      <c r="OE57" s="135"/>
      <c r="OF57" s="135"/>
      <c r="OG57" s="135"/>
      <c r="OH57" s="135"/>
      <c r="OI57" s="135"/>
      <c r="OJ57" s="135"/>
      <c r="OK57" s="135"/>
      <c r="OL57" s="135"/>
      <c r="OM57" s="135"/>
      <c r="ON57" s="135"/>
      <c r="OO57" s="135"/>
      <c r="OP57" s="135"/>
      <c r="OQ57" s="135"/>
      <c r="OR57" s="135"/>
      <c r="OS57" s="135"/>
      <c r="OT57" s="135"/>
      <c r="OU57" s="135"/>
      <c r="OV57" s="135"/>
      <c r="OW57" s="135"/>
      <c r="OX57" s="135"/>
      <c r="OY57" s="135"/>
      <c r="OZ57" s="135"/>
      <c r="PA57" s="135"/>
      <c r="PB57" s="135"/>
      <c r="PC57" s="135"/>
      <c r="PD57" s="135"/>
      <c r="PE57" s="135"/>
      <c r="PF57" s="135"/>
      <c r="PG57" s="135"/>
      <c r="PH57" s="135"/>
      <c r="PI57" s="135"/>
      <c r="PJ57" s="135"/>
      <c r="PK57" s="135"/>
      <c r="PL57" s="135"/>
      <c r="PM57" s="135"/>
    </row>
    <row r="58" spans="1:429" s="167" customFormat="1" ht="14.25" customHeight="1" x14ac:dyDescent="0.3">
      <c r="A58" s="185"/>
      <c r="B58" s="33"/>
      <c r="J58" s="131"/>
      <c r="L58" s="66"/>
      <c r="T58" s="212"/>
      <c r="U58" s="26"/>
      <c r="V58" s="129"/>
      <c r="W58" s="182"/>
      <c r="AF58" s="27"/>
      <c r="AG58" s="27"/>
      <c r="AH58" s="27"/>
      <c r="AI58" s="27"/>
      <c r="AJ58" s="28"/>
      <c r="AK58" s="29"/>
      <c r="AL58" s="29"/>
      <c r="AM58" s="28"/>
      <c r="AN58" s="28"/>
      <c r="AO58" s="30"/>
      <c r="AP58" s="30"/>
      <c r="AQ58" s="28"/>
      <c r="AR58" s="28"/>
      <c r="AS58" s="31"/>
      <c r="AT58" s="28"/>
      <c r="AU58" s="28"/>
      <c r="AV58" s="31"/>
      <c r="AW58" s="8"/>
      <c r="AX58" s="2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32"/>
      <c r="BJ58" s="32"/>
      <c r="BK58" s="8"/>
      <c r="BL58" s="8"/>
      <c r="BM58" s="8"/>
      <c r="BN58" s="8"/>
      <c r="BO58" s="8"/>
      <c r="BP58" s="8"/>
      <c r="BR58" s="135"/>
      <c r="BS58" s="135"/>
      <c r="BT58" s="135"/>
      <c r="BU58" s="135"/>
      <c r="BV58" s="135"/>
      <c r="BW58" s="135"/>
      <c r="BX58" s="135"/>
      <c r="BY58" s="135"/>
      <c r="BZ58" s="135"/>
      <c r="CA58" s="135"/>
      <c r="CB58" s="135"/>
      <c r="CC58" s="135"/>
      <c r="CD58" s="135"/>
      <c r="CE58" s="135"/>
      <c r="CF58" s="135"/>
      <c r="CG58" s="135"/>
      <c r="CH58" s="135"/>
      <c r="CI58" s="135"/>
      <c r="CJ58" s="135"/>
      <c r="CK58" s="135"/>
      <c r="CL58" s="135"/>
      <c r="CM58" s="135"/>
      <c r="CN58" s="135"/>
      <c r="CO58" s="135"/>
      <c r="CP58" s="135"/>
      <c r="CQ58" s="135"/>
      <c r="CR58" s="135"/>
      <c r="CS58" s="135"/>
      <c r="CT58" s="135"/>
      <c r="CU58" s="135"/>
      <c r="CV58" s="135"/>
      <c r="CW58" s="135"/>
      <c r="CX58" s="135"/>
      <c r="CY58" s="135"/>
      <c r="CZ58" s="135"/>
      <c r="DA58" s="135"/>
      <c r="DB58" s="135"/>
      <c r="DC58" s="135"/>
      <c r="DD58" s="135"/>
      <c r="DE58" s="135"/>
      <c r="DF58" s="135"/>
      <c r="DG58" s="135"/>
      <c r="DH58" s="135"/>
      <c r="DI58" s="135"/>
      <c r="DJ58" s="135"/>
      <c r="DK58" s="135"/>
      <c r="DL58" s="135"/>
      <c r="DM58" s="135"/>
      <c r="DN58" s="135"/>
      <c r="DO58" s="135"/>
      <c r="DP58" s="135"/>
      <c r="DQ58" s="135"/>
      <c r="DR58" s="135"/>
      <c r="DS58" s="135"/>
      <c r="DT58" s="135"/>
      <c r="DU58" s="135"/>
      <c r="DV58" s="135"/>
      <c r="DW58" s="135"/>
      <c r="DX58" s="135"/>
      <c r="DY58" s="135"/>
      <c r="DZ58" s="135"/>
      <c r="EA58" s="135"/>
      <c r="EB58" s="135"/>
      <c r="EC58" s="135"/>
      <c r="ED58" s="135"/>
      <c r="EE58" s="135"/>
      <c r="EF58" s="135"/>
      <c r="EG58" s="135"/>
      <c r="EH58" s="135"/>
      <c r="EI58" s="135"/>
      <c r="EJ58" s="135"/>
      <c r="EK58" s="135"/>
      <c r="EL58" s="135"/>
      <c r="EM58" s="135"/>
      <c r="EN58" s="135"/>
      <c r="EO58" s="135"/>
      <c r="EP58" s="135"/>
      <c r="EQ58" s="135"/>
      <c r="ER58" s="135"/>
      <c r="ES58" s="135"/>
      <c r="ET58" s="135"/>
      <c r="EU58" s="135"/>
      <c r="EV58" s="135"/>
      <c r="EW58" s="135"/>
      <c r="EX58" s="135"/>
      <c r="EY58" s="135"/>
      <c r="EZ58" s="135"/>
      <c r="FA58" s="135"/>
      <c r="FB58" s="135"/>
      <c r="FC58" s="135"/>
      <c r="FD58" s="135"/>
      <c r="FE58" s="135"/>
      <c r="FF58" s="135"/>
      <c r="FG58" s="135"/>
      <c r="FH58" s="135"/>
      <c r="FI58" s="135"/>
      <c r="FJ58" s="135"/>
      <c r="FK58" s="135"/>
      <c r="FL58" s="135"/>
      <c r="FM58" s="135"/>
      <c r="FN58" s="135"/>
      <c r="FO58" s="135"/>
      <c r="FP58" s="135"/>
      <c r="FQ58" s="135"/>
      <c r="FR58" s="135"/>
      <c r="FS58" s="135"/>
      <c r="FT58" s="135"/>
      <c r="FU58" s="135"/>
      <c r="FV58" s="135"/>
      <c r="FW58" s="135"/>
      <c r="FX58" s="135"/>
      <c r="FY58" s="135"/>
      <c r="FZ58" s="135"/>
      <c r="GA58" s="135"/>
      <c r="GB58" s="135"/>
      <c r="GC58" s="135"/>
      <c r="GD58" s="135"/>
      <c r="GE58" s="135"/>
      <c r="GF58" s="135"/>
      <c r="GG58" s="135"/>
      <c r="GH58" s="135"/>
      <c r="GI58" s="135"/>
      <c r="GJ58" s="135"/>
      <c r="GK58" s="135"/>
      <c r="GL58" s="135"/>
      <c r="GM58" s="135"/>
      <c r="GN58" s="135"/>
      <c r="GO58" s="135"/>
      <c r="GP58" s="135"/>
      <c r="GQ58" s="135"/>
      <c r="GR58" s="135"/>
      <c r="GS58" s="135"/>
      <c r="GT58" s="135"/>
      <c r="GU58" s="135"/>
      <c r="GV58" s="135"/>
      <c r="GW58" s="135"/>
      <c r="GX58" s="135"/>
      <c r="GY58" s="135"/>
      <c r="GZ58" s="135"/>
      <c r="HA58" s="135"/>
      <c r="HB58" s="135"/>
      <c r="HC58" s="135"/>
      <c r="HD58" s="135"/>
      <c r="HE58" s="135"/>
      <c r="HF58" s="135"/>
      <c r="HG58" s="135"/>
      <c r="HH58" s="135"/>
      <c r="HI58" s="135"/>
      <c r="HJ58" s="135"/>
      <c r="HK58" s="135"/>
      <c r="HL58" s="135"/>
      <c r="HM58" s="135"/>
      <c r="HN58" s="135"/>
      <c r="HO58" s="135"/>
      <c r="HP58" s="135"/>
      <c r="HQ58" s="135"/>
      <c r="HR58" s="135"/>
      <c r="HS58" s="135"/>
      <c r="HT58" s="135"/>
      <c r="HU58" s="135"/>
      <c r="HV58" s="135"/>
      <c r="HW58" s="135"/>
      <c r="HX58" s="135"/>
      <c r="HY58" s="135"/>
      <c r="HZ58" s="135"/>
      <c r="IA58" s="135"/>
      <c r="IB58" s="135"/>
      <c r="IC58" s="135"/>
      <c r="ID58" s="135"/>
      <c r="IE58" s="135"/>
      <c r="IF58" s="135"/>
      <c r="IG58" s="135"/>
      <c r="IH58" s="135"/>
      <c r="II58" s="135"/>
      <c r="IJ58" s="135"/>
      <c r="IK58" s="135"/>
      <c r="IL58" s="135"/>
      <c r="IM58" s="135"/>
      <c r="IN58" s="135"/>
      <c r="IO58" s="135"/>
      <c r="IP58" s="135"/>
      <c r="IQ58" s="135"/>
      <c r="IR58" s="135"/>
      <c r="IS58" s="135"/>
      <c r="IT58" s="135"/>
      <c r="IU58" s="135"/>
      <c r="IV58" s="135"/>
      <c r="IW58" s="135"/>
      <c r="IX58" s="135"/>
      <c r="IY58" s="135"/>
      <c r="IZ58" s="135"/>
      <c r="JA58" s="135"/>
      <c r="JB58" s="135"/>
      <c r="JC58" s="135"/>
      <c r="JD58" s="135"/>
      <c r="JE58" s="135"/>
      <c r="JF58" s="135"/>
      <c r="JG58" s="135"/>
      <c r="JH58" s="135"/>
      <c r="JI58" s="135"/>
      <c r="JJ58" s="135"/>
      <c r="JK58" s="135"/>
      <c r="JL58" s="135"/>
      <c r="JM58" s="135"/>
      <c r="JN58" s="135"/>
      <c r="JO58" s="135"/>
      <c r="JP58" s="135"/>
      <c r="JQ58" s="135"/>
      <c r="JR58" s="135"/>
      <c r="JS58" s="135"/>
      <c r="JT58" s="135"/>
      <c r="JU58" s="135"/>
      <c r="JV58" s="135"/>
      <c r="JW58" s="135"/>
      <c r="JX58" s="135"/>
      <c r="JY58" s="135"/>
      <c r="JZ58" s="135"/>
      <c r="KA58" s="135"/>
      <c r="KB58" s="135"/>
      <c r="KC58" s="135"/>
      <c r="KD58" s="135"/>
      <c r="KE58" s="135"/>
      <c r="KF58" s="135"/>
      <c r="KG58" s="135"/>
      <c r="KH58" s="135"/>
      <c r="KI58" s="135"/>
      <c r="KJ58" s="135"/>
      <c r="KK58" s="135"/>
      <c r="KL58" s="135"/>
      <c r="KM58" s="135"/>
      <c r="KN58" s="135"/>
      <c r="KO58" s="135"/>
      <c r="KP58" s="135"/>
      <c r="KQ58" s="135"/>
      <c r="KR58" s="135"/>
      <c r="KS58" s="135"/>
      <c r="KT58" s="135"/>
      <c r="KU58" s="135"/>
      <c r="KV58" s="135"/>
      <c r="KW58" s="135"/>
      <c r="KX58" s="135"/>
      <c r="KY58" s="135"/>
      <c r="KZ58" s="135"/>
      <c r="LA58" s="135"/>
      <c r="LB58" s="135"/>
      <c r="LC58" s="135"/>
      <c r="LD58" s="135"/>
      <c r="LE58" s="135"/>
      <c r="LF58" s="135"/>
      <c r="LG58" s="135"/>
      <c r="LH58" s="135"/>
      <c r="LI58" s="135"/>
      <c r="LJ58" s="135"/>
      <c r="LK58" s="135"/>
      <c r="LL58" s="135"/>
      <c r="LM58" s="135"/>
      <c r="LN58" s="135"/>
      <c r="LO58" s="135"/>
      <c r="LP58" s="135"/>
      <c r="LQ58" s="135"/>
      <c r="LR58" s="135"/>
      <c r="LS58" s="135"/>
      <c r="LT58" s="135"/>
      <c r="LU58" s="135"/>
      <c r="LV58" s="135"/>
      <c r="LW58" s="135"/>
      <c r="LX58" s="135"/>
      <c r="LY58" s="135"/>
      <c r="LZ58" s="135"/>
      <c r="MA58" s="135"/>
      <c r="MB58" s="135"/>
      <c r="MC58" s="135"/>
      <c r="MD58" s="135"/>
      <c r="ME58" s="135"/>
      <c r="MF58" s="135"/>
      <c r="MG58" s="135"/>
      <c r="MH58" s="135"/>
      <c r="MI58" s="135"/>
      <c r="MJ58" s="135"/>
      <c r="MK58" s="135"/>
      <c r="ML58" s="135"/>
      <c r="MM58" s="135"/>
      <c r="MN58" s="135"/>
      <c r="MO58" s="135"/>
      <c r="MP58" s="135"/>
      <c r="MQ58" s="135"/>
      <c r="MR58" s="135"/>
      <c r="MS58" s="135"/>
      <c r="MT58" s="135"/>
      <c r="MU58" s="135"/>
      <c r="MV58" s="135"/>
      <c r="MW58" s="135"/>
      <c r="MX58" s="135"/>
      <c r="MY58" s="135"/>
      <c r="MZ58" s="135"/>
      <c r="NA58" s="135"/>
      <c r="NB58" s="135"/>
      <c r="NC58" s="135"/>
      <c r="ND58" s="135"/>
      <c r="NE58" s="135"/>
      <c r="NF58" s="135"/>
      <c r="NG58" s="135"/>
      <c r="NH58" s="135"/>
      <c r="NI58" s="135"/>
      <c r="NJ58" s="135"/>
      <c r="NK58" s="135"/>
      <c r="NL58" s="135"/>
      <c r="NM58" s="135"/>
      <c r="NN58" s="135"/>
      <c r="NO58" s="135"/>
      <c r="NP58" s="135"/>
      <c r="NQ58" s="135"/>
      <c r="NR58" s="135"/>
      <c r="NS58" s="135"/>
      <c r="NT58" s="135"/>
      <c r="NU58" s="135"/>
      <c r="NV58" s="135"/>
      <c r="NW58" s="135"/>
      <c r="NX58" s="135"/>
      <c r="NY58" s="135"/>
      <c r="NZ58" s="135"/>
      <c r="OA58" s="135"/>
      <c r="OB58" s="135"/>
      <c r="OC58" s="135"/>
      <c r="OD58" s="135"/>
      <c r="OE58" s="135"/>
      <c r="OF58" s="135"/>
      <c r="OG58" s="135"/>
      <c r="OH58" s="135"/>
      <c r="OI58" s="135"/>
      <c r="OJ58" s="135"/>
      <c r="OK58" s="135"/>
      <c r="OL58" s="135"/>
      <c r="OM58" s="135"/>
      <c r="ON58" s="135"/>
      <c r="OO58" s="135"/>
      <c r="OP58" s="135"/>
      <c r="OQ58" s="135"/>
      <c r="OR58" s="135"/>
      <c r="OS58" s="135"/>
      <c r="OT58" s="135"/>
      <c r="OU58" s="135"/>
      <c r="OV58" s="135"/>
      <c r="OW58" s="135"/>
      <c r="OX58" s="135"/>
      <c r="OY58" s="135"/>
      <c r="OZ58" s="135"/>
      <c r="PA58" s="135"/>
      <c r="PB58" s="135"/>
      <c r="PC58" s="135"/>
      <c r="PD58" s="135"/>
      <c r="PE58" s="135"/>
      <c r="PF58" s="135"/>
      <c r="PG58" s="135"/>
      <c r="PH58" s="135"/>
      <c r="PI58" s="135"/>
      <c r="PJ58" s="135"/>
      <c r="PK58" s="135"/>
      <c r="PL58" s="135"/>
      <c r="PM58" s="135"/>
    </row>
    <row r="59" spans="1:429" s="167" customFormat="1" ht="14.25" customHeight="1" x14ac:dyDescent="0.3">
      <c r="A59" s="185"/>
      <c r="B59" s="33"/>
      <c r="J59" s="131"/>
      <c r="L59" s="66"/>
      <c r="T59" s="212"/>
      <c r="U59" s="26"/>
      <c r="V59" s="129"/>
      <c r="W59" s="182"/>
      <c r="AF59" s="27"/>
      <c r="AG59" s="27"/>
      <c r="AH59" s="27"/>
      <c r="AI59" s="27"/>
      <c r="AJ59" s="28"/>
      <c r="AK59" s="29"/>
      <c r="AL59" s="29"/>
      <c r="AM59" s="28"/>
      <c r="AN59" s="28"/>
      <c r="AO59" s="30"/>
      <c r="AP59" s="30"/>
      <c r="AQ59" s="28"/>
      <c r="AR59" s="28"/>
      <c r="AS59" s="31"/>
      <c r="AT59" s="28"/>
      <c r="AU59" s="28"/>
      <c r="AV59" s="31"/>
      <c r="AW59" s="8"/>
      <c r="AX59" s="2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32"/>
      <c r="BJ59" s="32"/>
      <c r="BK59" s="8"/>
      <c r="BL59" s="8"/>
      <c r="BM59" s="8"/>
      <c r="BN59" s="8"/>
      <c r="BO59" s="8"/>
      <c r="BP59" s="8"/>
      <c r="BR59" s="135"/>
      <c r="BS59" s="135"/>
      <c r="BT59" s="135"/>
      <c r="BU59" s="135"/>
      <c r="BV59" s="135"/>
      <c r="BW59" s="135"/>
      <c r="BX59" s="135"/>
      <c r="BY59" s="135"/>
      <c r="BZ59" s="135"/>
      <c r="CA59" s="135"/>
      <c r="CB59" s="135"/>
      <c r="CC59" s="135"/>
      <c r="CD59" s="135"/>
      <c r="CE59" s="135"/>
      <c r="CF59" s="135"/>
      <c r="CG59" s="135"/>
      <c r="CH59" s="135"/>
      <c r="CI59" s="135"/>
      <c r="CJ59" s="135"/>
      <c r="CK59" s="135"/>
      <c r="CL59" s="135"/>
      <c r="CM59" s="135"/>
      <c r="CN59" s="135"/>
      <c r="CO59" s="135"/>
      <c r="CP59" s="135"/>
      <c r="CQ59" s="135"/>
      <c r="CR59" s="135"/>
      <c r="CS59" s="135"/>
      <c r="CT59" s="135"/>
      <c r="CU59" s="135"/>
      <c r="CV59" s="135"/>
      <c r="CW59" s="135"/>
      <c r="CX59" s="135"/>
      <c r="CY59" s="135"/>
      <c r="CZ59" s="135"/>
      <c r="DA59" s="135"/>
      <c r="DB59" s="135"/>
      <c r="DC59" s="135"/>
      <c r="DD59" s="135"/>
      <c r="DE59" s="135"/>
      <c r="DF59" s="135"/>
      <c r="DG59" s="135"/>
      <c r="DH59" s="135"/>
      <c r="DI59" s="135"/>
      <c r="DJ59" s="135"/>
      <c r="DK59" s="135"/>
      <c r="DL59" s="135"/>
      <c r="DM59" s="135"/>
      <c r="DN59" s="135"/>
      <c r="DO59" s="135"/>
      <c r="DP59" s="135"/>
      <c r="DQ59" s="135"/>
      <c r="DR59" s="135"/>
      <c r="DS59" s="135"/>
      <c r="DT59" s="135"/>
      <c r="DU59" s="135"/>
      <c r="DV59" s="135"/>
      <c r="DW59" s="135"/>
      <c r="DX59" s="135"/>
      <c r="DY59" s="135"/>
      <c r="DZ59" s="135"/>
      <c r="EA59" s="135"/>
      <c r="EB59" s="135"/>
      <c r="EC59" s="135"/>
      <c r="ED59" s="135"/>
      <c r="EE59" s="135"/>
      <c r="EF59" s="135"/>
      <c r="EG59" s="135"/>
      <c r="EH59" s="135"/>
      <c r="EI59" s="135"/>
      <c r="EJ59" s="135"/>
      <c r="EK59" s="135"/>
      <c r="EL59" s="135"/>
      <c r="EM59" s="135"/>
      <c r="EN59" s="135"/>
      <c r="EO59" s="135"/>
      <c r="EP59" s="135"/>
      <c r="EQ59" s="135"/>
      <c r="ER59" s="135"/>
      <c r="ES59" s="135"/>
      <c r="ET59" s="135"/>
      <c r="EU59" s="135"/>
      <c r="EV59" s="135"/>
      <c r="EW59" s="135"/>
      <c r="EX59" s="135"/>
      <c r="EY59" s="135"/>
      <c r="EZ59" s="135"/>
      <c r="FA59" s="135"/>
      <c r="FB59" s="135"/>
      <c r="FC59" s="135"/>
      <c r="FD59" s="135"/>
      <c r="FE59" s="135"/>
      <c r="FF59" s="135"/>
      <c r="FG59" s="135"/>
      <c r="FH59" s="135"/>
      <c r="FI59" s="135"/>
      <c r="FJ59" s="135"/>
      <c r="FK59" s="135"/>
      <c r="FL59" s="135"/>
      <c r="FM59" s="135"/>
      <c r="FN59" s="135"/>
      <c r="FO59" s="135"/>
      <c r="FP59" s="135"/>
      <c r="FQ59" s="135"/>
      <c r="FR59" s="135"/>
      <c r="FS59" s="135"/>
      <c r="FT59" s="135"/>
      <c r="FU59" s="135"/>
      <c r="FV59" s="135"/>
      <c r="FW59" s="135"/>
      <c r="FX59" s="135"/>
      <c r="FY59" s="135"/>
      <c r="FZ59" s="135"/>
      <c r="GA59" s="135"/>
      <c r="GB59" s="135"/>
      <c r="GC59" s="135"/>
      <c r="GD59" s="135"/>
      <c r="GE59" s="135"/>
      <c r="GF59" s="135"/>
      <c r="GG59" s="135"/>
      <c r="GH59" s="135"/>
      <c r="GI59" s="135"/>
      <c r="GJ59" s="135"/>
      <c r="GK59" s="135"/>
      <c r="GL59" s="135"/>
      <c r="GM59" s="135"/>
      <c r="GN59" s="135"/>
      <c r="GO59" s="135"/>
      <c r="GP59" s="135"/>
      <c r="GQ59" s="135"/>
      <c r="GR59" s="135"/>
      <c r="GS59" s="135"/>
      <c r="GT59" s="135"/>
      <c r="GU59" s="135"/>
      <c r="GV59" s="135"/>
      <c r="GW59" s="135"/>
      <c r="GX59" s="135"/>
      <c r="GY59" s="135"/>
      <c r="GZ59" s="135"/>
      <c r="HA59" s="135"/>
      <c r="HB59" s="135"/>
      <c r="HC59" s="135"/>
      <c r="HD59" s="135"/>
      <c r="HE59" s="135"/>
      <c r="HF59" s="135"/>
      <c r="HG59" s="135"/>
      <c r="HH59" s="135"/>
      <c r="HI59" s="135"/>
      <c r="HJ59" s="135"/>
      <c r="HK59" s="135"/>
      <c r="HL59" s="135"/>
      <c r="HM59" s="135"/>
      <c r="HN59" s="135"/>
      <c r="HO59" s="135"/>
      <c r="HP59" s="135"/>
      <c r="HQ59" s="135"/>
      <c r="HR59" s="135"/>
      <c r="HS59" s="135"/>
      <c r="HT59" s="135"/>
      <c r="HU59" s="135"/>
      <c r="HV59" s="135"/>
      <c r="HW59" s="135"/>
      <c r="HX59" s="135"/>
      <c r="HY59" s="135"/>
      <c r="HZ59" s="135"/>
      <c r="IA59" s="135"/>
      <c r="IB59" s="135"/>
      <c r="IC59" s="135"/>
      <c r="ID59" s="135"/>
      <c r="IE59" s="135"/>
      <c r="IF59" s="135"/>
      <c r="IG59" s="135"/>
      <c r="IH59" s="135"/>
      <c r="II59" s="135"/>
      <c r="IJ59" s="135"/>
      <c r="IK59" s="135"/>
      <c r="IL59" s="135"/>
      <c r="IM59" s="135"/>
      <c r="IN59" s="135"/>
      <c r="IO59" s="135"/>
      <c r="IP59" s="135"/>
      <c r="IQ59" s="135"/>
      <c r="IR59" s="135"/>
      <c r="IS59" s="135"/>
      <c r="IT59" s="135"/>
      <c r="IU59" s="135"/>
      <c r="IV59" s="135"/>
      <c r="IW59" s="135"/>
      <c r="IX59" s="135"/>
      <c r="IY59" s="135"/>
      <c r="IZ59" s="135"/>
      <c r="JA59" s="135"/>
      <c r="JB59" s="135"/>
      <c r="JC59" s="135"/>
      <c r="JD59" s="135"/>
      <c r="JE59" s="135"/>
      <c r="JF59" s="135"/>
      <c r="JG59" s="135"/>
      <c r="JH59" s="135"/>
      <c r="JI59" s="135"/>
      <c r="JJ59" s="135"/>
      <c r="JK59" s="135"/>
      <c r="JL59" s="135"/>
      <c r="JM59" s="135"/>
      <c r="JN59" s="135"/>
      <c r="JO59" s="135"/>
      <c r="JP59" s="135"/>
      <c r="JQ59" s="135"/>
      <c r="JR59" s="135"/>
      <c r="JS59" s="135"/>
      <c r="JT59" s="135"/>
      <c r="JU59" s="135"/>
      <c r="JV59" s="135"/>
      <c r="JW59" s="135"/>
      <c r="JX59" s="135"/>
      <c r="JY59" s="135"/>
      <c r="JZ59" s="135"/>
      <c r="KA59" s="135"/>
      <c r="KB59" s="135"/>
      <c r="KC59" s="135"/>
      <c r="KD59" s="135"/>
      <c r="KE59" s="135"/>
      <c r="KF59" s="135"/>
      <c r="KG59" s="135"/>
      <c r="KH59" s="135"/>
      <c r="KI59" s="135"/>
      <c r="KJ59" s="135"/>
      <c r="KK59" s="135"/>
      <c r="KL59" s="135"/>
      <c r="KM59" s="135"/>
      <c r="KN59" s="135"/>
      <c r="KO59" s="135"/>
      <c r="KP59" s="135"/>
      <c r="KQ59" s="135"/>
      <c r="KR59" s="135"/>
      <c r="KS59" s="135"/>
      <c r="KT59" s="135"/>
      <c r="KU59" s="135"/>
      <c r="KV59" s="135"/>
      <c r="KW59" s="135"/>
      <c r="KX59" s="135"/>
      <c r="KY59" s="135"/>
      <c r="KZ59" s="135"/>
      <c r="LA59" s="135"/>
      <c r="LB59" s="135"/>
      <c r="LC59" s="135"/>
      <c r="LD59" s="135"/>
      <c r="LE59" s="135"/>
      <c r="LF59" s="135"/>
      <c r="LG59" s="135"/>
      <c r="LH59" s="135"/>
      <c r="LI59" s="135"/>
      <c r="LJ59" s="135"/>
      <c r="LK59" s="135"/>
      <c r="LL59" s="135"/>
      <c r="LM59" s="135"/>
      <c r="LN59" s="135"/>
      <c r="LO59" s="135"/>
      <c r="LP59" s="135"/>
      <c r="LQ59" s="135"/>
      <c r="LR59" s="135"/>
      <c r="LS59" s="135"/>
      <c r="LT59" s="135"/>
      <c r="LU59" s="135"/>
      <c r="LV59" s="135"/>
      <c r="LW59" s="135"/>
      <c r="LX59" s="135"/>
      <c r="LY59" s="135"/>
      <c r="LZ59" s="135"/>
      <c r="MA59" s="135"/>
      <c r="MB59" s="135"/>
      <c r="MC59" s="135"/>
      <c r="MD59" s="135"/>
      <c r="ME59" s="135"/>
      <c r="MF59" s="135"/>
      <c r="MG59" s="135"/>
      <c r="MH59" s="135"/>
      <c r="MI59" s="135"/>
      <c r="MJ59" s="135"/>
      <c r="MK59" s="135"/>
      <c r="ML59" s="135"/>
      <c r="MM59" s="135"/>
      <c r="MN59" s="135"/>
      <c r="MO59" s="135"/>
      <c r="MP59" s="135"/>
      <c r="MQ59" s="135"/>
      <c r="MR59" s="135"/>
      <c r="MS59" s="135"/>
      <c r="MT59" s="135"/>
      <c r="MU59" s="135"/>
      <c r="MV59" s="135"/>
      <c r="MW59" s="135"/>
      <c r="MX59" s="135"/>
      <c r="MY59" s="135"/>
      <c r="MZ59" s="135"/>
      <c r="NA59" s="135"/>
      <c r="NB59" s="135"/>
      <c r="NC59" s="135"/>
      <c r="ND59" s="135"/>
      <c r="NE59" s="135"/>
      <c r="NF59" s="135"/>
      <c r="NG59" s="135"/>
      <c r="NH59" s="135"/>
      <c r="NI59" s="135"/>
      <c r="NJ59" s="135"/>
      <c r="NK59" s="135"/>
      <c r="NL59" s="135"/>
      <c r="NM59" s="135"/>
      <c r="NN59" s="135"/>
      <c r="NO59" s="135"/>
      <c r="NP59" s="135"/>
      <c r="NQ59" s="135"/>
      <c r="NR59" s="135"/>
      <c r="NS59" s="135"/>
      <c r="NT59" s="135"/>
      <c r="NU59" s="135"/>
      <c r="NV59" s="135"/>
      <c r="NW59" s="135"/>
      <c r="NX59" s="135"/>
      <c r="NY59" s="135"/>
      <c r="NZ59" s="135"/>
      <c r="OA59" s="135"/>
      <c r="OB59" s="135"/>
      <c r="OC59" s="135"/>
      <c r="OD59" s="135"/>
      <c r="OE59" s="135"/>
      <c r="OF59" s="135"/>
      <c r="OG59" s="135"/>
      <c r="OH59" s="135"/>
      <c r="OI59" s="135"/>
      <c r="OJ59" s="135"/>
      <c r="OK59" s="135"/>
      <c r="OL59" s="135"/>
      <c r="OM59" s="135"/>
      <c r="ON59" s="135"/>
      <c r="OO59" s="135"/>
      <c r="OP59" s="135"/>
      <c r="OQ59" s="135"/>
      <c r="OR59" s="135"/>
      <c r="OS59" s="135"/>
      <c r="OT59" s="135"/>
      <c r="OU59" s="135"/>
      <c r="OV59" s="135"/>
      <c r="OW59" s="135"/>
      <c r="OX59" s="135"/>
      <c r="OY59" s="135"/>
      <c r="OZ59" s="135"/>
      <c r="PA59" s="135"/>
      <c r="PB59" s="135"/>
      <c r="PC59" s="135"/>
      <c r="PD59" s="135"/>
      <c r="PE59" s="135"/>
      <c r="PF59" s="135"/>
      <c r="PG59" s="135"/>
      <c r="PH59" s="135"/>
      <c r="PI59" s="135"/>
      <c r="PJ59" s="135"/>
      <c r="PK59" s="135"/>
      <c r="PL59" s="135"/>
      <c r="PM59" s="135"/>
    </row>
    <row r="60" spans="1:429" s="167" customFormat="1" ht="14.25" customHeight="1" x14ac:dyDescent="0.3">
      <c r="A60" s="185"/>
      <c r="B60" s="33"/>
      <c r="J60" s="131"/>
      <c r="L60" s="66"/>
      <c r="T60" s="212"/>
      <c r="U60" s="26"/>
      <c r="V60" s="129"/>
      <c r="W60" s="182"/>
      <c r="AF60" s="27"/>
      <c r="AG60" s="27"/>
      <c r="AH60" s="27"/>
      <c r="AI60" s="27"/>
      <c r="AJ60" s="28"/>
      <c r="AK60" s="29"/>
      <c r="AL60" s="29"/>
      <c r="AM60" s="28"/>
      <c r="AN60" s="28"/>
      <c r="AO60" s="30"/>
      <c r="AP60" s="30"/>
      <c r="AQ60" s="28"/>
      <c r="AR60" s="28"/>
      <c r="AS60" s="31"/>
      <c r="AT60" s="28"/>
      <c r="AU60" s="28"/>
      <c r="AV60" s="31"/>
      <c r="AW60" s="8"/>
      <c r="AX60" s="2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32"/>
      <c r="BJ60" s="32"/>
      <c r="BK60" s="8"/>
      <c r="BL60" s="8"/>
      <c r="BM60" s="8"/>
      <c r="BN60" s="8"/>
      <c r="BO60" s="8"/>
      <c r="BP60" s="8"/>
      <c r="BR60" s="135"/>
      <c r="BS60" s="135"/>
      <c r="BT60" s="135"/>
      <c r="BU60" s="135"/>
      <c r="BV60" s="135"/>
      <c r="BW60" s="135"/>
      <c r="BX60" s="135"/>
      <c r="BY60" s="135"/>
      <c r="BZ60" s="135"/>
      <c r="CA60" s="135"/>
      <c r="CB60" s="135"/>
      <c r="CC60" s="135"/>
      <c r="CD60" s="135"/>
      <c r="CE60" s="135"/>
      <c r="CF60" s="135"/>
      <c r="CG60" s="135"/>
      <c r="CH60" s="135"/>
      <c r="CI60" s="135"/>
      <c r="CJ60" s="135"/>
      <c r="CK60" s="135"/>
      <c r="CL60" s="135"/>
      <c r="CM60" s="135"/>
      <c r="CN60" s="135"/>
      <c r="CO60" s="135"/>
      <c r="CP60" s="135"/>
      <c r="CQ60" s="135"/>
      <c r="CR60" s="135"/>
      <c r="CS60" s="135"/>
      <c r="CT60" s="135"/>
      <c r="CU60" s="135"/>
      <c r="CV60" s="135"/>
      <c r="CW60" s="135"/>
      <c r="CX60" s="135"/>
      <c r="CY60" s="135"/>
      <c r="CZ60" s="135"/>
      <c r="DA60" s="135"/>
      <c r="DB60" s="135"/>
      <c r="DC60" s="135"/>
      <c r="DD60" s="135"/>
      <c r="DE60" s="135"/>
      <c r="DF60" s="135"/>
      <c r="DG60" s="135"/>
      <c r="DH60" s="135"/>
      <c r="DI60" s="135"/>
      <c r="DJ60" s="135"/>
      <c r="DK60" s="135"/>
      <c r="DL60" s="135"/>
      <c r="DM60" s="135"/>
      <c r="DN60" s="135"/>
      <c r="DO60" s="135"/>
      <c r="DP60" s="135"/>
      <c r="DQ60" s="135"/>
      <c r="DR60" s="135"/>
      <c r="DS60" s="135"/>
      <c r="DT60" s="135"/>
      <c r="DU60" s="135"/>
      <c r="DV60" s="135"/>
      <c r="DW60" s="135"/>
      <c r="DX60" s="135"/>
      <c r="DY60" s="135"/>
      <c r="DZ60" s="135"/>
      <c r="EA60" s="135"/>
      <c r="EB60" s="135"/>
      <c r="EC60" s="135"/>
      <c r="ED60" s="135"/>
      <c r="EE60" s="135"/>
      <c r="EF60" s="135"/>
      <c r="EG60" s="135"/>
      <c r="EH60" s="135"/>
      <c r="EI60" s="135"/>
      <c r="EJ60" s="135"/>
      <c r="EK60" s="135"/>
      <c r="EL60" s="135"/>
      <c r="EM60" s="135"/>
      <c r="EN60" s="135"/>
      <c r="EO60" s="135"/>
      <c r="EP60" s="135"/>
      <c r="EQ60" s="135"/>
      <c r="ER60" s="135"/>
      <c r="ES60" s="135"/>
      <c r="ET60" s="135"/>
      <c r="EU60" s="135"/>
      <c r="EV60" s="135"/>
      <c r="EW60" s="135"/>
      <c r="EX60" s="135"/>
      <c r="EY60" s="135"/>
      <c r="EZ60" s="135"/>
      <c r="FA60" s="135"/>
      <c r="FB60" s="135"/>
      <c r="FC60" s="135"/>
      <c r="FD60" s="135"/>
      <c r="FE60" s="135"/>
      <c r="FF60" s="135"/>
      <c r="FG60" s="135"/>
      <c r="FH60" s="135"/>
      <c r="FI60" s="135"/>
      <c r="FJ60" s="135"/>
      <c r="FK60" s="135"/>
      <c r="FL60" s="135"/>
      <c r="FM60" s="135"/>
      <c r="FN60" s="135"/>
      <c r="FO60" s="135"/>
      <c r="FP60" s="135"/>
      <c r="FQ60" s="135"/>
      <c r="FR60" s="135"/>
      <c r="FS60" s="135"/>
      <c r="FT60" s="135"/>
      <c r="FU60" s="135"/>
      <c r="FV60" s="135"/>
      <c r="FW60" s="135"/>
      <c r="FX60" s="135"/>
      <c r="FY60" s="135"/>
      <c r="FZ60" s="135"/>
      <c r="GA60" s="135"/>
      <c r="GB60" s="135"/>
      <c r="GC60" s="135"/>
      <c r="GD60" s="135"/>
      <c r="GE60" s="135"/>
      <c r="GF60" s="135"/>
      <c r="GG60" s="135"/>
      <c r="GH60" s="135"/>
      <c r="GI60" s="135"/>
      <c r="GJ60" s="135"/>
      <c r="GK60" s="135"/>
      <c r="GL60" s="135"/>
      <c r="GM60" s="135"/>
      <c r="GN60" s="135"/>
      <c r="GO60" s="135"/>
      <c r="GP60" s="135"/>
      <c r="GQ60" s="135"/>
      <c r="GR60" s="135"/>
      <c r="GS60" s="135"/>
      <c r="GT60" s="135"/>
      <c r="GU60" s="135"/>
      <c r="GV60" s="135"/>
      <c r="GW60" s="135"/>
      <c r="GX60" s="135"/>
      <c r="GY60" s="135"/>
      <c r="GZ60" s="135"/>
      <c r="HA60" s="135"/>
      <c r="HB60" s="135"/>
      <c r="HC60" s="135"/>
      <c r="HD60" s="135"/>
      <c r="HE60" s="135"/>
      <c r="HF60" s="135"/>
      <c r="HG60" s="135"/>
      <c r="HH60" s="135"/>
      <c r="HI60" s="135"/>
      <c r="HJ60" s="135"/>
      <c r="HK60" s="135"/>
      <c r="HL60" s="135"/>
      <c r="HM60" s="135"/>
      <c r="HN60" s="135"/>
      <c r="HO60" s="135"/>
      <c r="HP60" s="135"/>
      <c r="HQ60" s="135"/>
      <c r="HR60" s="135"/>
      <c r="HS60" s="135"/>
      <c r="HT60" s="135"/>
      <c r="HU60" s="135"/>
      <c r="HV60" s="135"/>
      <c r="HW60" s="135"/>
      <c r="HX60" s="135"/>
      <c r="HY60" s="135"/>
      <c r="HZ60" s="135"/>
      <c r="IA60" s="135"/>
      <c r="IB60" s="135"/>
      <c r="IC60" s="135"/>
      <c r="ID60" s="135"/>
      <c r="IE60" s="135"/>
      <c r="IF60" s="135"/>
      <c r="IG60" s="135"/>
      <c r="IH60" s="135"/>
      <c r="II60" s="135"/>
      <c r="IJ60" s="135"/>
      <c r="IK60" s="135"/>
      <c r="IL60" s="135"/>
      <c r="IM60" s="135"/>
      <c r="IN60" s="135"/>
      <c r="IO60" s="135"/>
      <c r="IP60" s="135"/>
      <c r="IQ60" s="135"/>
      <c r="IR60" s="135"/>
      <c r="IS60" s="135"/>
      <c r="IT60" s="135"/>
      <c r="IU60" s="135"/>
      <c r="IV60" s="135"/>
      <c r="IW60" s="135"/>
      <c r="IX60" s="135"/>
      <c r="IY60" s="135"/>
      <c r="IZ60" s="135"/>
      <c r="JA60" s="135"/>
      <c r="JB60" s="135"/>
      <c r="JC60" s="135"/>
      <c r="JD60" s="135"/>
      <c r="JE60" s="135"/>
      <c r="JF60" s="135"/>
      <c r="JG60" s="135"/>
      <c r="JH60" s="135"/>
      <c r="JI60" s="135"/>
      <c r="JJ60" s="135"/>
      <c r="JK60" s="135"/>
      <c r="JL60" s="135"/>
      <c r="JM60" s="135"/>
      <c r="JN60" s="135"/>
      <c r="JO60" s="135"/>
      <c r="JP60" s="135"/>
      <c r="JQ60" s="135"/>
      <c r="JR60" s="135"/>
      <c r="JS60" s="135"/>
      <c r="JT60" s="135"/>
      <c r="JU60" s="135"/>
      <c r="JV60" s="135"/>
      <c r="JW60" s="135"/>
      <c r="JX60" s="135"/>
      <c r="JY60" s="135"/>
      <c r="JZ60" s="135"/>
      <c r="KA60" s="135"/>
      <c r="KB60" s="135"/>
      <c r="KC60" s="135"/>
      <c r="KD60" s="135"/>
      <c r="KE60" s="135"/>
      <c r="KF60" s="135"/>
      <c r="KG60" s="135"/>
      <c r="KH60" s="135"/>
      <c r="KI60" s="135"/>
      <c r="KJ60" s="135"/>
      <c r="KK60" s="135"/>
      <c r="KL60" s="135"/>
      <c r="KM60" s="135"/>
      <c r="KN60" s="135"/>
      <c r="KO60" s="135"/>
      <c r="KP60" s="135"/>
      <c r="KQ60" s="135"/>
      <c r="KR60" s="135"/>
      <c r="KS60" s="135"/>
      <c r="KT60" s="135"/>
      <c r="KU60" s="135"/>
      <c r="KV60" s="135"/>
      <c r="KW60" s="135"/>
      <c r="KX60" s="135"/>
      <c r="KY60" s="135"/>
      <c r="KZ60" s="135"/>
      <c r="LA60" s="135"/>
      <c r="LB60" s="135"/>
      <c r="LC60" s="135"/>
      <c r="LD60" s="135"/>
      <c r="LE60" s="135"/>
      <c r="LF60" s="135"/>
      <c r="LG60" s="135"/>
      <c r="LH60" s="135"/>
      <c r="LI60" s="135"/>
      <c r="LJ60" s="135"/>
      <c r="LK60" s="135"/>
      <c r="LL60" s="135"/>
      <c r="LM60" s="135"/>
      <c r="LN60" s="135"/>
      <c r="LO60" s="135"/>
      <c r="LP60" s="135"/>
      <c r="LQ60" s="135"/>
      <c r="LR60" s="135"/>
      <c r="LS60" s="135"/>
      <c r="LT60" s="135"/>
      <c r="LU60" s="135"/>
      <c r="LV60" s="135"/>
      <c r="LW60" s="135"/>
      <c r="LX60" s="135"/>
      <c r="LY60" s="135"/>
      <c r="LZ60" s="135"/>
      <c r="MA60" s="135"/>
      <c r="MB60" s="135"/>
      <c r="MC60" s="135"/>
      <c r="MD60" s="135"/>
      <c r="ME60" s="135"/>
      <c r="MF60" s="135"/>
      <c r="MG60" s="135"/>
      <c r="MH60" s="135"/>
      <c r="MI60" s="135"/>
      <c r="MJ60" s="135"/>
      <c r="MK60" s="135"/>
      <c r="ML60" s="135"/>
      <c r="MM60" s="135"/>
      <c r="MN60" s="135"/>
      <c r="MO60" s="135"/>
      <c r="MP60" s="135"/>
      <c r="MQ60" s="135"/>
      <c r="MR60" s="135"/>
      <c r="MS60" s="135"/>
      <c r="MT60" s="135"/>
      <c r="MU60" s="135"/>
      <c r="MV60" s="135"/>
      <c r="MW60" s="135"/>
      <c r="MX60" s="135"/>
      <c r="MY60" s="135"/>
      <c r="MZ60" s="135"/>
      <c r="NA60" s="135"/>
      <c r="NB60" s="135"/>
      <c r="NC60" s="135"/>
      <c r="ND60" s="135"/>
      <c r="NE60" s="135"/>
      <c r="NF60" s="135"/>
      <c r="NG60" s="135"/>
      <c r="NH60" s="135"/>
      <c r="NI60" s="135"/>
      <c r="NJ60" s="135"/>
      <c r="NK60" s="135"/>
      <c r="NL60" s="135"/>
      <c r="NM60" s="135"/>
      <c r="NN60" s="135"/>
      <c r="NO60" s="135"/>
      <c r="NP60" s="135"/>
      <c r="NQ60" s="135"/>
      <c r="NR60" s="135"/>
      <c r="NS60" s="135"/>
      <c r="NT60" s="135"/>
      <c r="NU60" s="135"/>
      <c r="NV60" s="135"/>
      <c r="NW60" s="135"/>
      <c r="NX60" s="135"/>
      <c r="NY60" s="135"/>
      <c r="NZ60" s="135"/>
      <c r="OA60" s="135"/>
      <c r="OB60" s="135"/>
      <c r="OC60" s="135"/>
      <c r="OD60" s="135"/>
      <c r="OE60" s="135"/>
      <c r="OF60" s="135"/>
      <c r="OG60" s="135"/>
      <c r="OH60" s="135"/>
      <c r="OI60" s="135"/>
      <c r="OJ60" s="135"/>
      <c r="OK60" s="135"/>
      <c r="OL60" s="135"/>
      <c r="OM60" s="135"/>
      <c r="ON60" s="135"/>
      <c r="OO60" s="135"/>
      <c r="OP60" s="135"/>
      <c r="OQ60" s="135"/>
      <c r="OR60" s="135"/>
      <c r="OS60" s="135"/>
      <c r="OT60" s="135"/>
      <c r="OU60" s="135"/>
      <c r="OV60" s="135"/>
      <c r="OW60" s="135"/>
      <c r="OX60" s="135"/>
      <c r="OY60" s="135"/>
      <c r="OZ60" s="135"/>
      <c r="PA60" s="135"/>
      <c r="PB60" s="135"/>
      <c r="PC60" s="135"/>
      <c r="PD60" s="135"/>
      <c r="PE60" s="135"/>
      <c r="PF60" s="135"/>
      <c r="PG60" s="135"/>
      <c r="PH60" s="135"/>
      <c r="PI60" s="135"/>
      <c r="PJ60" s="135"/>
      <c r="PK60" s="135"/>
      <c r="PL60" s="135"/>
      <c r="PM60" s="135"/>
    </row>
    <row r="61" spans="1:429" s="167" customFormat="1" ht="14.25" customHeight="1" x14ac:dyDescent="0.3">
      <c r="A61" s="185"/>
      <c r="B61" s="33"/>
      <c r="J61" s="131"/>
      <c r="L61" s="66"/>
      <c r="T61" s="212"/>
      <c r="U61" s="26"/>
      <c r="V61" s="129"/>
      <c r="W61" s="182"/>
      <c r="AF61" s="27"/>
      <c r="AG61" s="27"/>
      <c r="AH61" s="27"/>
      <c r="AI61" s="27"/>
      <c r="AJ61" s="28"/>
      <c r="AK61" s="29"/>
      <c r="AL61" s="29"/>
      <c r="AM61" s="28"/>
      <c r="AN61" s="28"/>
      <c r="AO61" s="30"/>
      <c r="AP61" s="30"/>
      <c r="AQ61" s="28"/>
      <c r="AR61" s="28"/>
      <c r="AS61" s="31"/>
      <c r="AT61" s="28"/>
      <c r="AU61" s="28"/>
      <c r="AV61" s="31"/>
      <c r="AW61" s="8"/>
      <c r="AX61" s="2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32"/>
      <c r="BJ61" s="32"/>
      <c r="BK61" s="8"/>
      <c r="BL61" s="8"/>
      <c r="BM61" s="8"/>
      <c r="BN61" s="8"/>
      <c r="BO61" s="8"/>
      <c r="BP61" s="8"/>
      <c r="BR61" s="135"/>
      <c r="BS61" s="135"/>
      <c r="BT61" s="135"/>
      <c r="BU61" s="135"/>
      <c r="BV61" s="135"/>
      <c r="BW61" s="135"/>
      <c r="BX61" s="135"/>
      <c r="BY61" s="135"/>
      <c r="BZ61" s="135"/>
      <c r="CA61" s="135"/>
      <c r="CB61" s="135"/>
      <c r="CC61" s="135"/>
      <c r="CD61" s="135"/>
      <c r="CE61" s="135"/>
      <c r="CF61" s="135"/>
      <c r="CG61" s="135"/>
      <c r="CH61" s="135"/>
      <c r="CI61" s="135"/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/>
      <c r="CU61" s="135"/>
      <c r="CV61" s="135"/>
      <c r="CW61" s="135"/>
      <c r="CX61" s="135"/>
      <c r="CY61" s="135"/>
      <c r="CZ61" s="135"/>
      <c r="DA61" s="135"/>
      <c r="DB61" s="135"/>
      <c r="DC61" s="135"/>
      <c r="DD61" s="135"/>
      <c r="DE61" s="135"/>
      <c r="DF61" s="135"/>
      <c r="DG61" s="135"/>
      <c r="DH61" s="135"/>
      <c r="DI61" s="135"/>
      <c r="DJ61" s="135"/>
      <c r="DK61" s="135"/>
      <c r="DL61" s="135"/>
      <c r="DM61" s="135"/>
      <c r="DN61" s="135"/>
      <c r="DO61" s="135"/>
      <c r="DP61" s="135"/>
      <c r="DQ61" s="135"/>
      <c r="DR61" s="135"/>
      <c r="DS61" s="135"/>
      <c r="DT61" s="135"/>
      <c r="DU61" s="135"/>
      <c r="DV61" s="135"/>
      <c r="DW61" s="135"/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135"/>
      <c r="EK61" s="135"/>
      <c r="EL61" s="135"/>
      <c r="EM61" s="135"/>
      <c r="EN61" s="135"/>
      <c r="EO61" s="135"/>
      <c r="EP61" s="135"/>
      <c r="EQ61" s="135"/>
      <c r="ER61" s="135"/>
      <c r="ES61" s="135"/>
      <c r="ET61" s="135"/>
      <c r="EU61" s="135"/>
      <c r="EV61" s="135"/>
      <c r="EW61" s="135"/>
      <c r="EX61" s="135"/>
      <c r="EY61" s="135"/>
      <c r="EZ61" s="135"/>
      <c r="FA61" s="135"/>
      <c r="FB61" s="135"/>
      <c r="FC61" s="135"/>
      <c r="FD61" s="135"/>
      <c r="FE61" s="135"/>
      <c r="FF61" s="135"/>
      <c r="FG61" s="135"/>
      <c r="FH61" s="135"/>
      <c r="FI61" s="135"/>
      <c r="FJ61" s="135"/>
      <c r="FK61" s="135"/>
      <c r="FL61" s="135"/>
      <c r="FM61" s="135"/>
      <c r="FN61" s="135"/>
      <c r="FO61" s="135"/>
      <c r="FP61" s="135"/>
      <c r="FQ61" s="135"/>
      <c r="FR61" s="135"/>
      <c r="FS61" s="135"/>
      <c r="FT61" s="135"/>
      <c r="FU61" s="135"/>
      <c r="FV61" s="135"/>
      <c r="FW61" s="135"/>
      <c r="FX61" s="135"/>
      <c r="FY61" s="135"/>
      <c r="FZ61" s="135"/>
      <c r="GA61" s="135"/>
      <c r="GB61" s="135"/>
      <c r="GC61" s="135"/>
      <c r="GD61" s="135"/>
      <c r="GE61" s="135"/>
      <c r="GF61" s="135"/>
      <c r="GG61" s="135"/>
      <c r="GH61" s="135"/>
      <c r="GI61" s="135"/>
      <c r="GJ61" s="135"/>
      <c r="GK61" s="135"/>
      <c r="GL61" s="135"/>
      <c r="GM61" s="135"/>
      <c r="GN61" s="135"/>
      <c r="GO61" s="135"/>
      <c r="GP61" s="135"/>
      <c r="GQ61" s="135"/>
      <c r="GR61" s="135"/>
      <c r="GS61" s="135"/>
      <c r="GT61" s="135"/>
      <c r="GU61" s="135"/>
      <c r="GV61" s="135"/>
      <c r="GW61" s="135"/>
      <c r="GX61" s="135"/>
      <c r="GY61" s="135"/>
      <c r="GZ61" s="135"/>
      <c r="HA61" s="135"/>
      <c r="HB61" s="135"/>
      <c r="HC61" s="135"/>
      <c r="HD61" s="135"/>
      <c r="HE61" s="135"/>
      <c r="HF61" s="135"/>
      <c r="HG61" s="135"/>
      <c r="HH61" s="135"/>
      <c r="HI61" s="135"/>
      <c r="HJ61" s="135"/>
      <c r="HK61" s="135"/>
      <c r="HL61" s="135"/>
      <c r="HM61" s="135"/>
      <c r="HN61" s="135"/>
      <c r="HO61" s="135"/>
      <c r="HP61" s="135"/>
      <c r="HQ61" s="135"/>
      <c r="HR61" s="135"/>
      <c r="HS61" s="135"/>
      <c r="HT61" s="135"/>
      <c r="HU61" s="135"/>
      <c r="HV61" s="135"/>
      <c r="HW61" s="135"/>
      <c r="HX61" s="135"/>
      <c r="HY61" s="135"/>
      <c r="HZ61" s="135"/>
      <c r="IA61" s="135"/>
      <c r="IB61" s="135"/>
      <c r="IC61" s="135"/>
      <c r="ID61" s="135"/>
      <c r="IE61" s="135"/>
      <c r="IF61" s="135"/>
      <c r="IG61" s="135"/>
      <c r="IH61" s="135"/>
      <c r="II61" s="135"/>
      <c r="IJ61" s="135"/>
      <c r="IK61" s="135"/>
      <c r="IL61" s="135"/>
      <c r="IM61" s="135"/>
      <c r="IN61" s="135"/>
      <c r="IO61" s="135"/>
      <c r="IP61" s="135"/>
      <c r="IQ61" s="135"/>
      <c r="IR61" s="135"/>
      <c r="IS61" s="135"/>
      <c r="IT61" s="135"/>
      <c r="IU61" s="135"/>
      <c r="IV61" s="135"/>
      <c r="IW61" s="135"/>
      <c r="IX61" s="135"/>
      <c r="IY61" s="135"/>
      <c r="IZ61" s="135"/>
      <c r="JA61" s="135"/>
      <c r="JB61" s="135"/>
      <c r="JC61" s="135"/>
      <c r="JD61" s="135"/>
      <c r="JE61" s="135"/>
      <c r="JF61" s="135"/>
      <c r="JG61" s="135"/>
      <c r="JH61" s="135"/>
      <c r="JI61" s="135"/>
      <c r="JJ61" s="135"/>
      <c r="JK61" s="135"/>
      <c r="JL61" s="135"/>
      <c r="JM61" s="135"/>
      <c r="JN61" s="135"/>
      <c r="JO61" s="135"/>
      <c r="JP61" s="135"/>
      <c r="JQ61" s="135"/>
      <c r="JR61" s="135"/>
      <c r="JS61" s="135"/>
      <c r="JT61" s="135"/>
      <c r="JU61" s="135"/>
      <c r="JV61" s="135"/>
      <c r="JW61" s="135"/>
      <c r="JX61" s="135"/>
      <c r="JY61" s="135"/>
      <c r="JZ61" s="135"/>
      <c r="KA61" s="135"/>
      <c r="KB61" s="135"/>
      <c r="KC61" s="135"/>
      <c r="KD61" s="135"/>
      <c r="KE61" s="135"/>
      <c r="KF61" s="135"/>
      <c r="KG61" s="135"/>
      <c r="KH61" s="135"/>
      <c r="KI61" s="135"/>
      <c r="KJ61" s="135"/>
      <c r="KK61" s="135"/>
      <c r="KL61" s="135"/>
      <c r="KM61" s="135"/>
      <c r="KN61" s="135"/>
      <c r="KO61" s="135"/>
      <c r="KP61" s="135"/>
      <c r="KQ61" s="135"/>
      <c r="KR61" s="135"/>
      <c r="KS61" s="135"/>
      <c r="KT61" s="135"/>
      <c r="KU61" s="135"/>
      <c r="KV61" s="135"/>
      <c r="KW61" s="135"/>
      <c r="KX61" s="135"/>
      <c r="KY61" s="135"/>
      <c r="KZ61" s="135"/>
      <c r="LA61" s="135"/>
      <c r="LB61" s="135"/>
      <c r="LC61" s="135"/>
      <c r="LD61" s="135"/>
      <c r="LE61" s="135"/>
      <c r="LF61" s="135"/>
      <c r="LG61" s="135"/>
      <c r="LH61" s="135"/>
      <c r="LI61" s="135"/>
      <c r="LJ61" s="135"/>
      <c r="LK61" s="135"/>
      <c r="LL61" s="135"/>
      <c r="LM61" s="135"/>
      <c r="LN61" s="135"/>
      <c r="LO61" s="135"/>
      <c r="LP61" s="135"/>
      <c r="LQ61" s="135"/>
      <c r="LR61" s="135"/>
      <c r="LS61" s="135"/>
      <c r="LT61" s="135"/>
      <c r="LU61" s="135"/>
      <c r="LV61" s="135"/>
      <c r="LW61" s="135"/>
      <c r="LX61" s="135"/>
      <c r="LY61" s="135"/>
      <c r="LZ61" s="135"/>
      <c r="MA61" s="135"/>
      <c r="MB61" s="135"/>
      <c r="MC61" s="135"/>
      <c r="MD61" s="135"/>
      <c r="ME61" s="135"/>
      <c r="MF61" s="135"/>
      <c r="MG61" s="135"/>
      <c r="MH61" s="135"/>
      <c r="MI61" s="135"/>
      <c r="MJ61" s="135"/>
      <c r="MK61" s="135"/>
      <c r="ML61" s="135"/>
      <c r="MM61" s="135"/>
      <c r="MN61" s="135"/>
      <c r="MO61" s="135"/>
      <c r="MP61" s="135"/>
      <c r="MQ61" s="135"/>
      <c r="MR61" s="135"/>
      <c r="MS61" s="135"/>
      <c r="MT61" s="135"/>
      <c r="MU61" s="135"/>
      <c r="MV61" s="135"/>
      <c r="MW61" s="135"/>
      <c r="MX61" s="135"/>
      <c r="MY61" s="135"/>
      <c r="MZ61" s="135"/>
      <c r="NA61" s="135"/>
      <c r="NB61" s="135"/>
      <c r="NC61" s="135"/>
      <c r="ND61" s="135"/>
      <c r="NE61" s="135"/>
      <c r="NF61" s="135"/>
      <c r="NG61" s="135"/>
      <c r="NH61" s="135"/>
      <c r="NI61" s="135"/>
      <c r="NJ61" s="135"/>
      <c r="NK61" s="135"/>
      <c r="NL61" s="135"/>
      <c r="NM61" s="135"/>
      <c r="NN61" s="135"/>
      <c r="NO61" s="135"/>
      <c r="NP61" s="135"/>
      <c r="NQ61" s="135"/>
      <c r="NR61" s="135"/>
      <c r="NS61" s="135"/>
      <c r="NT61" s="135"/>
      <c r="NU61" s="135"/>
      <c r="NV61" s="135"/>
      <c r="NW61" s="135"/>
      <c r="NX61" s="135"/>
      <c r="NY61" s="135"/>
      <c r="NZ61" s="135"/>
      <c r="OA61" s="135"/>
      <c r="OB61" s="135"/>
      <c r="OC61" s="135"/>
      <c r="OD61" s="135"/>
      <c r="OE61" s="135"/>
      <c r="OF61" s="135"/>
      <c r="OG61" s="135"/>
      <c r="OH61" s="135"/>
      <c r="OI61" s="135"/>
      <c r="OJ61" s="135"/>
      <c r="OK61" s="135"/>
      <c r="OL61" s="135"/>
      <c r="OM61" s="135"/>
      <c r="ON61" s="135"/>
      <c r="OO61" s="135"/>
      <c r="OP61" s="135"/>
      <c r="OQ61" s="135"/>
      <c r="OR61" s="135"/>
      <c r="OS61" s="135"/>
      <c r="OT61" s="135"/>
      <c r="OU61" s="135"/>
      <c r="OV61" s="135"/>
      <c r="OW61" s="135"/>
      <c r="OX61" s="135"/>
      <c r="OY61" s="135"/>
      <c r="OZ61" s="135"/>
      <c r="PA61" s="135"/>
      <c r="PB61" s="135"/>
      <c r="PC61" s="135"/>
      <c r="PD61" s="135"/>
      <c r="PE61" s="135"/>
      <c r="PF61" s="135"/>
      <c r="PG61" s="135"/>
      <c r="PH61" s="135"/>
      <c r="PI61" s="135"/>
      <c r="PJ61" s="135"/>
      <c r="PK61" s="135"/>
      <c r="PL61" s="135"/>
      <c r="PM61" s="135"/>
    </row>
    <row r="62" spans="1:429" s="167" customFormat="1" ht="14.25" customHeight="1" x14ac:dyDescent="0.3">
      <c r="A62" s="185"/>
      <c r="B62" s="33"/>
      <c r="J62" s="131"/>
      <c r="L62" s="66"/>
      <c r="T62" s="212"/>
      <c r="U62" s="26"/>
      <c r="V62" s="129"/>
      <c r="W62" s="182"/>
      <c r="AF62" s="27"/>
      <c r="AG62" s="27"/>
      <c r="AH62" s="27"/>
      <c r="AI62" s="27"/>
      <c r="AJ62" s="28"/>
      <c r="AK62" s="29"/>
      <c r="AL62" s="29"/>
      <c r="AM62" s="28"/>
      <c r="AN62" s="28"/>
      <c r="AO62" s="30"/>
      <c r="AP62" s="30"/>
      <c r="AQ62" s="28"/>
      <c r="AR62" s="28"/>
      <c r="AS62" s="31"/>
      <c r="AT62" s="28"/>
      <c r="AU62" s="28"/>
      <c r="AV62" s="31"/>
      <c r="AW62" s="8"/>
      <c r="AX62" s="2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32"/>
      <c r="BJ62" s="32"/>
      <c r="BK62" s="8"/>
      <c r="BL62" s="8"/>
      <c r="BM62" s="8"/>
      <c r="BN62" s="8"/>
      <c r="BO62" s="8"/>
      <c r="BP62" s="8"/>
      <c r="BR62" s="135"/>
      <c r="BS62" s="135"/>
      <c r="BT62" s="135"/>
      <c r="BU62" s="135"/>
      <c r="BV62" s="135"/>
      <c r="BW62" s="135"/>
      <c r="BX62" s="135"/>
      <c r="BY62" s="135"/>
      <c r="BZ62" s="135"/>
      <c r="CA62" s="135"/>
      <c r="CB62" s="135"/>
      <c r="CC62" s="135"/>
      <c r="CD62" s="135"/>
      <c r="CE62" s="135"/>
      <c r="CF62" s="135"/>
      <c r="CG62" s="135"/>
      <c r="CH62" s="135"/>
      <c r="CI62" s="135"/>
      <c r="CJ62" s="135"/>
      <c r="CK62" s="135"/>
      <c r="CL62" s="135"/>
      <c r="CM62" s="135"/>
      <c r="CN62" s="135"/>
      <c r="CO62" s="135"/>
      <c r="CP62" s="135"/>
      <c r="CQ62" s="135"/>
      <c r="CR62" s="135"/>
      <c r="CS62" s="135"/>
      <c r="CT62" s="135"/>
      <c r="CU62" s="135"/>
      <c r="CV62" s="135"/>
      <c r="CW62" s="135"/>
      <c r="CX62" s="135"/>
      <c r="CY62" s="135"/>
      <c r="CZ62" s="135"/>
      <c r="DA62" s="135"/>
      <c r="DB62" s="135"/>
      <c r="DC62" s="135"/>
      <c r="DD62" s="135"/>
      <c r="DE62" s="135"/>
      <c r="DF62" s="135"/>
      <c r="DG62" s="135"/>
      <c r="DH62" s="135"/>
      <c r="DI62" s="135"/>
      <c r="DJ62" s="135"/>
      <c r="DK62" s="135"/>
      <c r="DL62" s="135"/>
      <c r="DM62" s="135"/>
      <c r="DN62" s="135"/>
      <c r="DO62" s="135"/>
      <c r="DP62" s="135"/>
      <c r="DQ62" s="135"/>
      <c r="DR62" s="135"/>
      <c r="DS62" s="135"/>
      <c r="DT62" s="135"/>
      <c r="DU62" s="135"/>
      <c r="DV62" s="135"/>
      <c r="DW62" s="135"/>
      <c r="DX62" s="135"/>
      <c r="DY62" s="135"/>
      <c r="DZ62" s="135"/>
      <c r="EA62" s="135"/>
      <c r="EB62" s="135"/>
      <c r="EC62" s="135"/>
      <c r="ED62" s="135"/>
      <c r="EE62" s="135"/>
      <c r="EF62" s="135"/>
      <c r="EG62" s="135"/>
      <c r="EH62" s="135"/>
      <c r="EI62" s="135"/>
      <c r="EJ62" s="135"/>
      <c r="EK62" s="135"/>
      <c r="EL62" s="135"/>
      <c r="EM62" s="135"/>
      <c r="EN62" s="135"/>
      <c r="EO62" s="135"/>
      <c r="EP62" s="135"/>
      <c r="EQ62" s="135"/>
      <c r="ER62" s="135"/>
      <c r="ES62" s="135"/>
      <c r="ET62" s="135"/>
      <c r="EU62" s="135"/>
      <c r="EV62" s="135"/>
      <c r="EW62" s="135"/>
      <c r="EX62" s="135"/>
      <c r="EY62" s="135"/>
      <c r="EZ62" s="135"/>
      <c r="FA62" s="135"/>
      <c r="FB62" s="135"/>
      <c r="FC62" s="135"/>
      <c r="FD62" s="135"/>
      <c r="FE62" s="135"/>
      <c r="FF62" s="135"/>
      <c r="FG62" s="135"/>
      <c r="FH62" s="135"/>
      <c r="FI62" s="135"/>
      <c r="FJ62" s="135"/>
      <c r="FK62" s="135"/>
      <c r="FL62" s="135"/>
      <c r="FM62" s="135"/>
      <c r="FN62" s="135"/>
      <c r="FO62" s="135"/>
      <c r="FP62" s="135"/>
      <c r="FQ62" s="135"/>
      <c r="FR62" s="135"/>
      <c r="FS62" s="135"/>
      <c r="FT62" s="135"/>
      <c r="FU62" s="135"/>
      <c r="FV62" s="135"/>
      <c r="FW62" s="135"/>
      <c r="FX62" s="135"/>
      <c r="FY62" s="135"/>
      <c r="FZ62" s="135"/>
      <c r="GA62" s="135"/>
      <c r="GB62" s="135"/>
      <c r="GC62" s="135"/>
      <c r="GD62" s="135"/>
      <c r="GE62" s="135"/>
      <c r="GF62" s="135"/>
      <c r="GG62" s="135"/>
      <c r="GH62" s="135"/>
      <c r="GI62" s="135"/>
      <c r="GJ62" s="135"/>
      <c r="GK62" s="135"/>
      <c r="GL62" s="135"/>
      <c r="GM62" s="135"/>
      <c r="GN62" s="135"/>
      <c r="GO62" s="135"/>
      <c r="GP62" s="135"/>
      <c r="GQ62" s="135"/>
      <c r="GR62" s="135"/>
      <c r="GS62" s="135"/>
      <c r="GT62" s="135"/>
      <c r="GU62" s="135"/>
      <c r="GV62" s="135"/>
      <c r="GW62" s="135"/>
      <c r="GX62" s="135"/>
      <c r="GY62" s="135"/>
      <c r="GZ62" s="135"/>
      <c r="HA62" s="135"/>
      <c r="HB62" s="135"/>
      <c r="HC62" s="135"/>
      <c r="HD62" s="135"/>
      <c r="HE62" s="135"/>
      <c r="HF62" s="135"/>
      <c r="HG62" s="135"/>
      <c r="HH62" s="135"/>
      <c r="HI62" s="135"/>
      <c r="HJ62" s="135"/>
      <c r="HK62" s="135"/>
      <c r="HL62" s="135"/>
      <c r="HM62" s="135"/>
      <c r="HN62" s="135"/>
      <c r="HO62" s="135"/>
      <c r="HP62" s="135"/>
      <c r="HQ62" s="135"/>
      <c r="HR62" s="135"/>
      <c r="HS62" s="135"/>
      <c r="HT62" s="135"/>
      <c r="HU62" s="135"/>
      <c r="HV62" s="135"/>
      <c r="HW62" s="135"/>
      <c r="HX62" s="135"/>
      <c r="HY62" s="135"/>
      <c r="HZ62" s="135"/>
      <c r="IA62" s="135"/>
      <c r="IB62" s="135"/>
      <c r="IC62" s="135"/>
      <c r="ID62" s="135"/>
      <c r="IE62" s="135"/>
      <c r="IF62" s="135"/>
      <c r="IG62" s="135"/>
      <c r="IH62" s="135"/>
      <c r="II62" s="135"/>
      <c r="IJ62" s="135"/>
      <c r="IK62" s="135"/>
      <c r="IL62" s="135"/>
      <c r="IM62" s="135"/>
      <c r="IN62" s="135"/>
      <c r="IO62" s="135"/>
      <c r="IP62" s="135"/>
      <c r="IQ62" s="135"/>
      <c r="IR62" s="135"/>
      <c r="IS62" s="135"/>
      <c r="IT62" s="135"/>
      <c r="IU62" s="135"/>
      <c r="IV62" s="135"/>
      <c r="IW62" s="135"/>
      <c r="IX62" s="135"/>
      <c r="IY62" s="135"/>
      <c r="IZ62" s="135"/>
      <c r="JA62" s="135"/>
      <c r="JB62" s="135"/>
      <c r="JC62" s="135"/>
      <c r="JD62" s="135"/>
      <c r="JE62" s="135"/>
      <c r="JF62" s="135"/>
      <c r="JG62" s="135"/>
      <c r="JH62" s="135"/>
      <c r="JI62" s="135"/>
      <c r="JJ62" s="135"/>
      <c r="JK62" s="135"/>
      <c r="JL62" s="135"/>
      <c r="JM62" s="135"/>
      <c r="JN62" s="135"/>
      <c r="JO62" s="135"/>
      <c r="JP62" s="135"/>
      <c r="JQ62" s="135"/>
      <c r="JR62" s="135"/>
      <c r="JS62" s="135"/>
      <c r="JT62" s="135"/>
      <c r="JU62" s="135"/>
      <c r="JV62" s="135"/>
      <c r="JW62" s="135"/>
      <c r="JX62" s="135"/>
      <c r="JY62" s="135"/>
      <c r="JZ62" s="135"/>
      <c r="KA62" s="135"/>
      <c r="KB62" s="135"/>
      <c r="KC62" s="135"/>
      <c r="KD62" s="135"/>
      <c r="KE62" s="135"/>
      <c r="KF62" s="135"/>
      <c r="KG62" s="135"/>
      <c r="KH62" s="135"/>
      <c r="KI62" s="135"/>
      <c r="KJ62" s="135"/>
      <c r="KK62" s="135"/>
      <c r="KL62" s="135"/>
      <c r="KM62" s="135"/>
      <c r="KN62" s="135"/>
      <c r="KO62" s="135"/>
      <c r="KP62" s="135"/>
      <c r="KQ62" s="135"/>
      <c r="KR62" s="135"/>
      <c r="KS62" s="135"/>
      <c r="KT62" s="135"/>
      <c r="KU62" s="135"/>
      <c r="KV62" s="135"/>
      <c r="KW62" s="135"/>
      <c r="KX62" s="135"/>
      <c r="KY62" s="135"/>
      <c r="KZ62" s="135"/>
      <c r="LA62" s="135"/>
      <c r="LB62" s="135"/>
      <c r="LC62" s="135"/>
      <c r="LD62" s="135"/>
      <c r="LE62" s="135"/>
      <c r="LF62" s="135"/>
      <c r="LG62" s="135"/>
      <c r="LH62" s="135"/>
      <c r="LI62" s="135"/>
      <c r="LJ62" s="135"/>
      <c r="LK62" s="135"/>
      <c r="LL62" s="135"/>
      <c r="LM62" s="135"/>
      <c r="LN62" s="135"/>
      <c r="LO62" s="135"/>
      <c r="LP62" s="135"/>
      <c r="LQ62" s="135"/>
      <c r="LR62" s="135"/>
      <c r="LS62" s="135"/>
      <c r="LT62" s="135"/>
      <c r="LU62" s="135"/>
      <c r="LV62" s="135"/>
      <c r="LW62" s="135"/>
      <c r="LX62" s="135"/>
      <c r="LY62" s="135"/>
      <c r="LZ62" s="135"/>
      <c r="MA62" s="135"/>
      <c r="MB62" s="135"/>
      <c r="MC62" s="135"/>
      <c r="MD62" s="135"/>
      <c r="ME62" s="135"/>
      <c r="MF62" s="135"/>
      <c r="MG62" s="135"/>
      <c r="MH62" s="135"/>
      <c r="MI62" s="135"/>
      <c r="MJ62" s="135"/>
      <c r="MK62" s="135"/>
      <c r="ML62" s="135"/>
      <c r="MM62" s="135"/>
      <c r="MN62" s="135"/>
      <c r="MO62" s="135"/>
      <c r="MP62" s="135"/>
      <c r="MQ62" s="135"/>
      <c r="MR62" s="135"/>
      <c r="MS62" s="135"/>
      <c r="MT62" s="135"/>
      <c r="MU62" s="135"/>
      <c r="MV62" s="135"/>
      <c r="MW62" s="135"/>
      <c r="MX62" s="135"/>
      <c r="MY62" s="135"/>
      <c r="MZ62" s="135"/>
      <c r="NA62" s="135"/>
      <c r="NB62" s="135"/>
      <c r="NC62" s="135"/>
      <c r="ND62" s="135"/>
      <c r="NE62" s="135"/>
      <c r="NF62" s="135"/>
      <c r="NG62" s="135"/>
      <c r="NH62" s="135"/>
      <c r="NI62" s="135"/>
      <c r="NJ62" s="135"/>
      <c r="NK62" s="135"/>
      <c r="NL62" s="135"/>
      <c r="NM62" s="135"/>
      <c r="NN62" s="135"/>
      <c r="NO62" s="135"/>
      <c r="NP62" s="135"/>
      <c r="NQ62" s="135"/>
      <c r="NR62" s="135"/>
      <c r="NS62" s="135"/>
      <c r="NT62" s="135"/>
      <c r="NU62" s="135"/>
      <c r="NV62" s="135"/>
      <c r="NW62" s="135"/>
      <c r="NX62" s="135"/>
      <c r="NY62" s="135"/>
      <c r="NZ62" s="135"/>
      <c r="OA62" s="135"/>
      <c r="OB62" s="135"/>
      <c r="OC62" s="135"/>
      <c r="OD62" s="135"/>
      <c r="OE62" s="135"/>
      <c r="OF62" s="135"/>
      <c r="OG62" s="135"/>
      <c r="OH62" s="135"/>
      <c r="OI62" s="135"/>
      <c r="OJ62" s="135"/>
      <c r="OK62" s="135"/>
      <c r="OL62" s="135"/>
      <c r="OM62" s="135"/>
      <c r="ON62" s="135"/>
      <c r="OO62" s="135"/>
      <c r="OP62" s="135"/>
      <c r="OQ62" s="135"/>
      <c r="OR62" s="135"/>
      <c r="OS62" s="135"/>
      <c r="OT62" s="135"/>
      <c r="OU62" s="135"/>
      <c r="OV62" s="135"/>
      <c r="OW62" s="135"/>
      <c r="OX62" s="135"/>
      <c r="OY62" s="135"/>
      <c r="OZ62" s="135"/>
      <c r="PA62" s="135"/>
      <c r="PB62" s="135"/>
      <c r="PC62" s="135"/>
      <c r="PD62" s="135"/>
      <c r="PE62" s="135"/>
      <c r="PF62" s="135"/>
      <c r="PG62" s="135"/>
      <c r="PH62" s="135"/>
      <c r="PI62" s="135"/>
      <c r="PJ62" s="135"/>
      <c r="PK62" s="135"/>
      <c r="PL62" s="135"/>
      <c r="PM62" s="135"/>
    </row>
    <row r="63" spans="1:429" s="167" customFormat="1" ht="14.25" customHeight="1" x14ac:dyDescent="0.3">
      <c r="A63" s="185"/>
      <c r="B63" s="33"/>
      <c r="J63" s="131"/>
      <c r="L63" s="66"/>
      <c r="T63" s="212"/>
      <c r="U63" s="26"/>
      <c r="V63" s="129"/>
      <c r="W63" s="182"/>
      <c r="AF63" s="27"/>
      <c r="AG63" s="27"/>
      <c r="AH63" s="27"/>
      <c r="AI63" s="27"/>
      <c r="AJ63" s="28"/>
      <c r="AK63" s="29"/>
      <c r="AL63" s="29"/>
      <c r="AM63" s="28"/>
      <c r="AN63" s="28"/>
      <c r="AO63" s="30"/>
      <c r="AP63" s="30"/>
      <c r="AQ63" s="28"/>
      <c r="AR63" s="28"/>
      <c r="AS63" s="31"/>
      <c r="AT63" s="28"/>
      <c r="AU63" s="28"/>
      <c r="AV63" s="31"/>
      <c r="AW63" s="8"/>
      <c r="AX63" s="2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32"/>
      <c r="BJ63" s="32"/>
      <c r="BK63" s="8"/>
      <c r="BL63" s="8"/>
      <c r="BM63" s="8"/>
      <c r="BN63" s="8"/>
      <c r="BO63" s="8"/>
      <c r="BP63" s="8"/>
      <c r="BR63" s="135"/>
      <c r="BS63" s="135"/>
      <c r="BT63" s="135"/>
      <c r="BU63" s="135"/>
      <c r="BV63" s="135"/>
      <c r="BW63" s="135"/>
      <c r="BX63" s="135"/>
      <c r="BY63" s="135"/>
      <c r="BZ63" s="135"/>
      <c r="CA63" s="135"/>
      <c r="CB63" s="135"/>
      <c r="CC63" s="135"/>
      <c r="CD63" s="135"/>
      <c r="CE63" s="135"/>
      <c r="CF63" s="135"/>
      <c r="CG63" s="135"/>
      <c r="CH63" s="135"/>
      <c r="CI63" s="135"/>
      <c r="CJ63" s="135"/>
      <c r="CK63" s="135"/>
      <c r="CL63" s="135"/>
      <c r="CM63" s="135"/>
      <c r="CN63" s="135"/>
      <c r="CO63" s="135"/>
      <c r="CP63" s="135"/>
      <c r="CQ63" s="135"/>
      <c r="CR63" s="135"/>
      <c r="CS63" s="135"/>
      <c r="CT63" s="135"/>
      <c r="CU63" s="135"/>
      <c r="CV63" s="135"/>
      <c r="CW63" s="135"/>
      <c r="CX63" s="135"/>
      <c r="CY63" s="135"/>
      <c r="CZ63" s="135"/>
      <c r="DA63" s="135"/>
      <c r="DB63" s="135"/>
      <c r="DC63" s="135"/>
      <c r="DD63" s="135"/>
      <c r="DE63" s="135"/>
      <c r="DF63" s="135"/>
      <c r="DG63" s="135"/>
      <c r="DH63" s="135"/>
      <c r="DI63" s="135"/>
      <c r="DJ63" s="135"/>
      <c r="DK63" s="135"/>
      <c r="DL63" s="135"/>
      <c r="DM63" s="135"/>
      <c r="DN63" s="135"/>
      <c r="DO63" s="135"/>
      <c r="DP63" s="135"/>
      <c r="DQ63" s="135"/>
      <c r="DR63" s="135"/>
      <c r="DS63" s="135"/>
      <c r="DT63" s="135"/>
      <c r="DU63" s="135"/>
      <c r="DV63" s="135"/>
      <c r="DW63" s="135"/>
      <c r="DX63" s="135"/>
      <c r="DY63" s="135"/>
      <c r="DZ63" s="135"/>
      <c r="EA63" s="135"/>
      <c r="EB63" s="135"/>
      <c r="EC63" s="135"/>
      <c r="ED63" s="135"/>
      <c r="EE63" s="135"/>
      <c r="EF63" s="135"/>
      <c r="EG63" s="135"/>
      <c r="EH63" s="135"/>
      <c r="EI63" s="135"/>
      <c r="EJ63" s="135"/>
      <c r="EK63" s="135"/>
      <c r="EL63" s="135"/>
      <c r="EM63" s="135"/>
      <c r="EN63" s="135"/>
      <c r="EO63" s="135"/>
      <c r="EP63" s="135"/>
      <c r="EQ63" s="135"/>
      <c r="ER63" s="135"/>
      <c r="ES63" s="135"/>
      <c r="ET63" s="135"/>
      <c r="EU63" s="135"/>
      <c r="EV63" s="135"/>
      <c r="EW63" s="135"/>
      <c r="EX63" s="135"/>
      <c r="EY63" s="135"/>
      <c r="EZ63" s="135"/>
      <c r="FA63" s="135"/>
      <c r="FB63" s="135"/>
      <c r="FC63" s="135"/>
      <c r="FD63" s="135"/>
      <c r="FE63" s="135"/>
      <c r="FF63" s="135"/>
      <c r="FG63" s="135"/>
      <c r="FH63" s="135"/>
      <c r="FI63" s="135"/>
      <c r="FJ63" s="135"/>
      <c r="FK63" s="135"/>
      <c r="FL63" s="135"/>
      <c r="FM63" s="135"/>
      <c r="FN63" s="135"/>
      <c r="FO63" s="135"/>
      <c r="FP63" s="135"/>
      <c r="FQ63" s="135"/>
      <c r="FR63" s="135"/>
      <c r="FS63" s="135"/>
      <c r="FT63" s="135"/>
      <c r="FU63" s="135"/>
      <c r="FV63" s="135"/>
      <c r="FW63" s="135"/>
      <c r="FX63" s="135"/>
      <c r="FY63" s="135"/>
      <c r="FZ63" s="135"/>
      <c r="GA63" s="135"/>
      <c r="GB63" s="135"/>
      <c r="GC63" s="135"/>
      <c r="GD63" s="135"/>
      <c r="GE63" s="135"/>
      <c r="GF63" s="135"/>
      <c r="GG63" s="135"/>
      <c r="GH63" s="135"/>
      <c r="GI63" s="135"/>
      <c r="GJ63" s="135"/>
      <c r="GK63" s="135"/>
      <c r="GL63" s="135"/>
      <c r="GM63" s="135"/>
      <c r="GN63" s="135"/>
      <c r="GO63" s="135"/>
      <c r="GP63" s="135"/>
      <c r="GQ63" s="135"/>
      <c r="GR63" s="135"/>
      <c r="GS63" s="135"/>
      <c r="GT63" s="135"/>
      <c r="GU63" s="135"/>
      <c r="GV63" s="135"/>
      <c r="GW63" s="135"/>
      <c r="GX63" s="135"/>
      <c r="GY63" s="135"/>
      <c r="GZ63" s="135"/>
      <c r="HA63" s="135"/>
      <c r="HB63" s="135"/>
      <c r="HC63" s="135"/>
      <c r="HD63" s="135"/>
      <c r="HE63" s="135"/>
      <c r="HF63" s="135"/>
      <c r="HG63" s="135"/>
      <c r="HH63" s="135"/>
      <c r="HI63" s="135"/>
      <c r="HJ63" s="135"/>
      <c r="HK63" s="135"/>
      <c r="HL63" s="135"/>
      <c r="HM63" s="135"/>
      <c r="HN63" s="135"/>
      <c r="HO63" s="135"/>
      <c r="HP63" s="135"/>
      <c r="HQ63" s="135"/>
      <c r="HR63" s="135"/>
      <c r="HS63" s="135"/>
      <c r="HT63" s="135"/>
      <c r="HU63" s="135"/>
      <c r="HV63" s="135"/>
      <c r="HW63" s="135"/>
      <c r="HX63" s="135"/>
      <c r="HY63" s="135"/>
      <c r="HZ63" s="135"/>
      <c r="IA63" s="135"/>
      <c r="IB63" s="135"/>
      <c r="IC63" s="135"/>
      <c r="ID63" s="135"/>
      <c r="IE63" s="135"/>
      <c r="IF63" s="135"/>
      <c r="IG63" s="135"/>
      <c r="IH63" s="135"/>
      <c r="II63" s="135"/>
      <c r="IJ63" s="135"/>
      <c r="IK63" s="135"/>
      <c r="IL63" s="135"/>
      <c r="IM63" s="135"/>
      <c r="IN63" s="135"/>
      <c r="IO63" s="135"/>
      <c r="IP63" s="135"/>
      <c r="IQ63" s="135"/>
      <c r="IR63" s="135"/>
      <c r="IS63" s="135"/>
      <c r="IT63" s="135"/>
      <c r="IU63" s="135"/>
      <c r="IV63" s="135"/>
      <c r="IW63" s="135"/>
      <c r="IX63" s="135"/>
      <c r="IY63" s="135"/>
      <c r="IZ63" s="135"/>
      <c r="JA63" s="135"/>
      <c r="JB63" s="135"/>
      <c r="JC63" s="135"/>
      <c r="JD63" s="135"/>
      <c r="JE63" s="135"/>
      <c r="JF63" s="135"/>
      <c r="JG63" s="135"/>
      <c r="JH63" s="135"/>
      <c r="JI63" s="135"/>
      <c r="JJ63" s="135"/>
      <c r="JK63" s="135"/>
      <c r="JL63" s="135"/>
      <c r="JM63" s="135"/>
      <c r="JN63" s="135"/>
      <c r="JO63" s="135"/>
      <c r="JP63" s="135"/>
      <c r="JQ63" s="135"/>
      <c r="JR63" s="135"/>
      <c r="JS63" s="135"/>
      <c r="JT63" s="135"/>
      <c r="JU63" s="135"/>
      <c r="JV63" s="135"/>
      <c r="JW63" s="135"/>
      <c r="JX63" s="135"/>
      <c r="JY63" s="135"/>
      <c r="JZ63" s="135"/>
      <c r="KA63" s="135"/>
      <c r="KB63" s="135"/>
      <c r="KC63" s="135"/>
      <c r="KD63" s="135"/>
      <c r="KE63" s="135"/>
      <c r="KF63" s="135"/>
      <c r="KG63" s="135"/>
      <c r="KH63" s="135"/>
      <c r="KI63" s="135"/>
      <c r="KJ63" s="135"/>
      <c r="KK63" s="135"/>
      <c r="KL63" s="135"/>
      <c r="KM63" s="135"/>
      <c r="KN63" s="135"/>
      <c r="KO63" s="135"/>
      <c r="KP63" s="135"/>
      <c r="KQ63" s="135"/>
      <c r="KR63" s="135"/>
      <c r="KS63" s="135"/>
      <c r="KT63" s="135"/>
      <c r="KU63" s="135"/>
      <c r="KV63" s="135"/>
      <c r="KW63" s="135"/>
      <c r="KX63" s="135"/>
      <c r="KY63" s="135"/>
      <c r="KZ63" s="135"/>
      <c r="LA63" s="135"/>
      <c r="LB63" s="135"/>
      <c r="LC63" s="135"/>
      <c r="LD63" s="135"/>
      <c r="LE63" s="135"/>
      <c r="LF63" s="135"/>
      <c r="LG63" s="135"/>
      <c r="LH63" s="135"/>
      <c r="LI63" s="135"/>
      <c r="LJ63" s="135"/>
      <c r="LK63" s="135"/>
      <c r="LL63" s="135"/>
      <c r="LM63" s="135"/>
      <c r="LN63" s="135"/>
      <c r="LO63" s="135"/>
      <c r="LP63" s="135"/>
      <c r="LQ63" s="135"/>
      <c r="LR63" s="135"/>
      <c r="LS63" s="135"/>
      <c r="LT63" s="135"/>
      <c r="LU63" s="135"/>
      <c r="LV63" s="135"/>
      <c r="LW63" s="135"/>
      <c r="LX63" s="135"/>
      <c r="LY63" s="135"/>
      <c r="LZ63" s="135"/>
      <c r="MA63" s="135"/>
      <c r="MB63" s="135"/>
      <c r="MC63" s="135"/>
      <c r="MD63" s="135"/>
      <c r="ME63" s="135"/>
      <c r="MF63" s="135"/>
      <c r="MG63" s="135"/>
      <c r="MH63" s="135"/>
      <c r="MI63" s="135"/>
      <c r="MJ63" s="135"/>
      <c r="MK63" s="135"/>
      <c r="ML63" s="135"/>
      <c r="MM63" s="135"/>
      <c r="MN63" s="135"/>
      <c r="MO63" s="135"/>
      <c r="MP63" s="135"/>
      <c r="MQ63" s="135"/>
      <c r="MR63" s="135"/>
      <c r="MS63" s="135"/>
      <c r="MT63" s="135"/>
      <c r="MU63" s="135"/>
      <c r="MV63" s="135"/>
      <c r="MW63" s="135"/>
      <c r="MX63" s="135"/>
      <c r="MY63" s="135"/>
      <c r="MZ63" s="135"/>
      <c r="NA63" s="135"/>
      <c r="NB63" s="135"/>
      <c r="NC63" s="135"/>
      <c r="ND63" s="135"/>
      <c r="NE63" s="135"/>
      <c r="NF63" s="135"/>
      <c r="NG63" s="135"/>
      <c r="NH63" s="135"/>
      <c r="NI63" s="135"/>
      <c r="NJ63" s="135"/>
      <c r="NK63" s="135"/>
      <c r="NL63" s="135"/>
      <c r="NM63" s="135"/>
      <c r="NN63" s="135"/>
      <c r="NO63" s="135"/>
      <c r="NP63" s="135"/>
      <c r="NQ63" s="135"/>
      <c r="NR63" s="135"/>
      <c r="NS63" s="135"/>
      <c r="NT63" s="135"/>
      <c r="NU63" s="135"/>
      <c r="NV63" s="135"/>
      <c r="NW63" s="135"/>
      <c r="NX63" s="135"/>
      <c r="NY63" s="135"/>
      <c r="NZ63" s="135"/>
      <c r="OA63" s="135"/>
      <c r="OB63" s="135"/>
      <c r="OC63" s="135"/>
      <c r="OD63" s="135"/>
      <c r="OE63" s="135"/>
      <c r="OF63" s="135"/>
      <c r="OG63" s="135"/>
      <c r="OH63" s="135"/>
      <c r="OI63" s="135"/>
      <c r="OJ63" s="135"/>
      <c r="OK63" s="135"/>
      <c r="OL63" s="135"/>
      <c r="OM63" s="135"/>
      <c r="ON63" s="135"/>
      <c r="OO63" s="135"/>
      <c r="OP63" s="135"/>
      <c r="OQ63" s="135"/>
      <c r="OR63" s="135"/>
      <c r="OS63" s="135"/>
      <c r="OT63" s="135"/>
      <c r="OU63" s="135"/>
      <c r="OV63" s="135"/>
      <c r="OW63" s="135"/>
      <c r="OX63" s="135"/>
      <c r="OY63" s="135"/>
      <c r="OZ63" s="135"/>
      <c r="PA63" s="135"/>
      <c r="PB63" s="135"/>
      <c r="PC63" s="135"/>
      <c r="PD63" s="135"/>
      <c r="PE63" s="135"/>
      <c r="PF63" s="135"/>
      <c r="PG63" s="135"/>
      <c r="PH63" s="135"/>
      <c r="PI63" s="135"/>
      <c r="PJ63" s="135"/>
      <c r="PK63" s="135"/>
      <c r="PL63" s="135"/>
      <c r="PM63" s="135"/>
    </row>
    <row r="64" spans="1:429" s="167" customFormat="1" ht="14.25" customHeight="1" x14ac:dyDescent="0.3">
      <c r="A64" s="185"/>
      <c r="B64" s="33"/>
      <c r="J64" s="131"/>
      <c r="L64" s="66"/>
      <c r="T64" s="212"/>
      <c r="U64" s="26"/>
      <c r="V64" s="129"/>
      <c r="W64" s="182"/>
      <c r="AF64" s="27"/>
      <c r="AG64" s="27"/>
      <c r="AH64" s="27"/>
      <c r="AI64" s="27"/>
      <c r="AJ64" s="28"/>
      <c r="AK64" s="29"/>
      <c r="AL64" s="29"/>
      <c r="AM64" s="28"/>
      <c r="AN64" s="28"/>
      <c r="AO64" s="30"/>
      <c r="AP64" s="30"/>
      <c r="AQ64" s="28"/>
      <c r="AR64" s="28"/>
      <c r="AS64" s="31"/>
      <c r="AT64" s="28"/>
      <c r="AU64" s="28"/>
      <c r="AV64" s="31"/>
      <c r="AW64" s="8"/>
      <c r="AX64" s="2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32"/>
      <c r="BJ64" s="32"/>
      <c r="BK64" s="8"/>
      <c r="BL64" s="8"/>
      <c r="BM64" s="8"/>
      <c r="BN64" s="8"/>
      <c r="BO64" s="8"/>
      <c r="BP64" s="8"/>
      <c r="BR64" s="135"/>
      <c r="BS64" s="135"/>
      <c r="BT64" s="135"/>
      <c r="BU64" s="135"/>
      <c r="BV64" s="135"/>
      <c r="BW64" s="135"/>
      <c r="BX64" s="135"/>
      <c r="BY64" s="135"/>
      <c r="BZ64" s="135"/>
      <c r="CA64" s="135"/>
      <c r="CB64" s="135"/>
      <c r="CC64" s="135"/>
      <c r="CD64" s="135"/>
      <c r="CE64" s="135"/>
      <c r="CF64" s="135"/>
      <c r="CG64" s="135"/>
      <c r="CH64" s="135"/>
      <c r="CI64" s="135"/>
      <c r="CJ64" s="135"/>
      <c r="CK64" s="135"/>
      <c r="CL64" s="135"/>
      <c r="CM64" s="135"/>
      <c r="CN64" s="135"/>
      <c r="CO64" s="135"/>
      <c r="CP64" s="135"/>
      <c r="CQ64" s="135"/>
      <c r="CR64" s="135"/>
      <c r="CS64" s="135"/>
      <c r="CT64" s="135"/>
      <c r="CU64" s="135"/>
      <c r="CV64" s="135"/>
      <c r="CW64" s="135"/>
      <c r="CX64" s="135"/>
      <c r="CY64" s="135"/>
      <c r="CZ64" s="135"/>
      <c r="DA64" s="135"/>
      <c r="DB64" s="135"/>
      <c r="DC64" s="135"/>
      <c r="DD64" s="135"/>
      <c r="DE64" s="135"/>
      <c r="DF64" s="135"/>
      <c r="DG64" s="135"/>
      <c r="DH64" s="135"/>
      <c r="DI64" s="135"/>
      <c r="DJ64" s="135"/>
      <c r="DK64" s="135"/>
      <c r="DL64" s="135"/>
      <c r="DM64" s="135"/>
      <c r="DN64" s="135"/>
      <c r="DO64" s="135"/>
      <c r="DP64" s="135"/>
      <c r="DQ64" s="135"/>
      <c r="DR64" s="135"/>
      <c r="DS64" s="135"/>
      <c r="DT64" s="135"/>
      <c r="DU64" s="135"/>
      <c r="DV64" s="135"/>
      <c r="DW64" s="135"/>
      <c r="DX64" s="135"/>
      <c r="DY64" s="135"/>
      <c r="DZ64" s="135"/>
      <c r="EA64" s="135"/>
      <c r="EB64" s="135"/>
      <c r="EC64" s="135"/>
      <c r="ED64" s="135"/>
      <c r="EE64" s="135"/>
      <c r="EF64" s="135"/>
      <c r="EG64" s="135"/>
      <c r="EH64" s="135"/>
      <c r="EI64" s="135"/>
      <c r="EJ64" s="135"/>
      <c r="EK64" s="135"/>
      <c r="EL64" s="135"/>
      <c r="EM64" s="135"/>
      <c r="EN64" s="135"/>
      <c r="EO64" s="135"/>
      <c r="EP64" s="135"/>
      <c r="EQ64" s="135"/>
      <c r="ER64" s="135"/>
      <c r="ES64" s="135"/>
      <c r="ET64" s="135"/>
      <c r="EU64" s="135"/>
      <c r="EV64" s="135"/>
      <c r="EW64" s="135"/>
      <c r="EX64" s="135"/>
      <c r="EY64" s="135"/>
      <c r="EZ64" s="135"/>
      <c r="FA64" s="135"/>
      <c r="FB64" s="135"/>
      <c r="FC64" s="135"/>
      <c r="FD64" s="135"/>
      <c r="FE64" s="135"/>
      <c r="FF64" s="135"/>
      <c r="FG64" s="135"/>
      <c r="FH64" s="135"/>
      <c r="FI64" s="135"/>
      <c r="FJ64" s="135"/>
      <c r="FK64" s="135"/>
      <c r="FL64" s="135"/>
      <c r="FM64" s="135"/>
      <c r="FN64" s="135"/>
      <c r="FO64" s="135"/>
      <c r="FP64" s="135"/>
      <c r="FQ64" s="135"/>
      <c r="FR64" s="135"/>
      <c r="FS64" s="135"/>
      <c r="FT64" s="135"/>
      <c r="FU64" s="135"/>
      <c r="FV64" s="135"/>
      <c r="FW64" s="135"/>
      <c r="FX64" s="135"/>
      <c r="FY64" s="135"/>
      <c r="FZ64" s="135"/>
      <c r="GA64" s="135"/>
      <c r="GB64" s="135"/>
      <c r="GC64" s="135"/>
      <c r="GD64" s="135"/>
      <c r="GE64" s="135"/>
      <c r="GF64" s="135"/>
      <c r="GG64" s="135"/>
      <c r="GH64" s="135"/>
      <c r="GI64" s="135"/>
      <c r="GJ64" s="135"/>
      <c r="GK64" s="135"/>
      <c r="GL64" s="135"/>
      <c r="GM64" s="135"/>
      <c r="GN64" s="135"/>
      <c r="GO64" s="135"/>
      <c r="GP64" s="135"/>
      <c r="GQ64" s="135"/>
      <c r="GR64" s="135"/>
      <c r="GS64" s="135"/>
      <c r="GT64" s="135"/>
      <c r="GU64" s="135"/>
      <c r="GV64" s="135"/>
      <c r="GW64" s="135"/>
      <c r="GX64" s="135"/>
      <c r="GY64" s="135"/>
      <c r="GZ64" s="135"/>
      <c r="HA64" s="135"/>
      <c r="HB64" s="135"/>
      <c r="HC64" s="135"/>
      <c r="HD64" s="135"/>
      <c r="HE64" s="135"/>
      <c r="HF64" s="135"/>
      <c r="HG64" s="135"/>
      <c r="HH64" s="135"/>
      <c r="HI64" s="135"/>
      <c r="HJ64" s="135"/>
      <c r="HK64" s="135"/>
      <c r="HL64" s="135"/>
      <c r="HM64" s="135"/>
      <c r="HN64" s="135"/>
      <c r="HO64" s="135"/>
      <c r="HP64" s="135"/>
      <c r="HQ64" s="135"/>
      <c r="HR64" s="135"/>
      <c r="HS64" s="135"/>
      <c r="HT64" s="135"/>
      <c r="HU64" s="135"/>
      <c r="HV64" s="135"/>
      <c r="HW64" s="135"/>
      <c r="HX64" s="135"/>
      <c r="HY64" s="135"/>
      <c r="HZ64" s="135"/>
      <c r="IA64" s="135"/>
      <c r="IB64" s="135"/>
      <c r="IC64" s="135"/>
      <c r="ID64" s="135"/>
      <c r="IE64" s="135"/>
      <c r="IF64" s="135"/>
      <c r="IG64" s="135"/>
      <c r="IH64" s="135"/>
      <c r="II64" s="135"/>
      <c r="IJ64" s="135"/>
      <c r="IK64" s="135"/>
      <c r="IL64" s="135"/>
      <c r="IM64" s="135"/>
      <c r="IN64" s="135"/>
      <c r="IO64" s="135"/>
      <c r="IP64" s="135"/>
      <c r="IQ64" s="135"/>
      <c r="IR64" s="135"/>
      <c r="IS64" s="135"/>
      <c r="IT64" s="135"/>
      <c r="IU64" s="135"/>
      <c r="IV64" s="135"/>
      <c r="IW64" s="135"/>
      <c r="IX64" s="135"/>
      <c r="IY64" s="135"/>
      <c r="IZ64" s="135"/>
      <c r="JA64" s="135"/>
      <c r="JB64" s="135"/>
      <c r="JC64" s="135"/>
      <c r="JD64" s="135"/>
      <c r="JE64" s="135"/>
      <c r="JF64" s="135"/>
      <c r="JG64" s="135"/>
      <c r="JH64" s="135"/>
      <c r="JI64" s="135"/>
      <c r="JJ64" s="135"/>
      <c r="JK64" s="135"/>
      <c r="JL64" s="135"/>
      <c r="JM64" s="135"/>
      <c r="JN64" s="135"/>
      <c r="JO64" s="135"/>
      <c r="JP64" s="135"/>
      <c r="JQ64" s="135"/>
      <c r="JR64" s="135"/>
      <c r="JS64" s="135"/>
      <c r="JT64" s="135"/>
      <c r="JU64" s="135"/>
      <c r="JV64" s="135"/>
      <c r="JW64" s="135"/>
      <c r="JX64" s="135"/>
      <c r="JY64" s="135"/>
      <c r="JZ64" s="135"/>
      <c r="KA64" s="135"/>
      <c r="KB64" s="135"/>
      <c r="KC64" s="135"/>
      <c r="KD64" s="135"/>
      <c r="KE64" s="135"/>
      <c r="KF64" s="135"/>
      <c r="KG64" s="135"/>
      <c r="KH64" s="135"/>
      <c r="KI64" s="135"/>
      <c r="KJ64" s="135"/>
      <c r="KK64" s="135"/>
      <c r="KL64" s="135"/>
      <c r="KM64" s="135"/>
      <c r="KN64" s="135"/>
      <c r="KO64" s="135"/>
      <c r="KP64" s="135"/>
      <c r="KQ64" s="135"/>
      <c r="KR64" s="135"/>
      <c r="KS64" s="135"/>
      <c r="KT64" s="135"/>
      <c r="KU64" s="135"/>
      <c r="KV64" s="135"/>
      <c r="KW64" s="135"/>
      <c r="KX64" s="135"/>
      <c r="KY64" s="135"/>
      <c r="KZ64" s="135"/>
      <c r="LA64" s="135"/>
      <c r="LB64" s="135"/>
      <c r="LC64" s="135"/>
      <c r="LD64" s="135"/>
      <c r="LE64" s="135"/>
      <c r="LF64" s="135"/>
      <c r="LG64" s="135"/>
      <c r="LH64" s="135"/>
      <c r="LI64" s="135"/>
      <c r="LJ64" s="135"/>
      <c r="LK64" s="135"/>
      <c r="LL64" s="135"/>
      <c r="LM64" s="135"/>
      <c r="LN64" s="135"/>
      <c r="LO64" s="135"/>
      <c r="LP64" s="135"/>
      <c r="LQ64" s="135"/>
      <c r="LR64" s="135"/>
      <c r="LS64" s="135"/>
      <c r="LT64" s="135"/>
      <c r="LU64" s="135"/>
      <c r="LV64" s="135"/>
      <c r="LW64" s="135"/>
      <c r="LX64" s="135"/>
      <c r="LY64" s="135"/>
      <c r="LZ64" s="135"/>
      <c r="MA64" s="135"/>
      <c r="MB64" s="135"/>
      <c r="MC64" s="135"/>
      <c r="MD64" s="135"/>
      <c r="ME64" s="135"/>
      <c r="MF64" s="135"/>
      <c r="MG64" s="135"/>
      <c r="MH64" s="135"/>
      <c r="MI64" s="135"/>
      <c r="MJ64" s="135"/>
      <c r="MK64" s="135"/>
      <c r="ML64" s="135"/>
      <c r="MM64" s="135"/>
      <c r="MN64" s="135"/>
      <c r="MO64" s="135"/>
      <c r="MP64" s="135"/>
      <c r="MQ64" s="135"/>
      <c r="MR64" s="135"/>
      <c r="MS64" s="135"/>
      <c r="MT64" s="135"/>
      <c r="MU64" s="135"/>
      <c r="MV64" s="135"/>
      <c r="MW64" s="135"/>
      <c r="MX64" s="135"/>
      <c r="MY64" s="135"/>
      <c r="MZ64" s="135"/>
      <c r="NA64" s="135"/>
      <c r="NB64" s="135"/>
      <c r="NC64" s="135"/>
      <c r="ND64" s="135"/>
      <c r="NE64" s="135"/>
      <c r="NF64" s="135"/>
      <c r="NG64" s="135"/>
      <c r="NH64" s="135"/>
      <c r="NI64" s="135"/>
      <c r="NJ64" s="135"/>
      <c r="NK64" s="135"/>
      <c r="NL64" s="135"/>
      <c r="NM64" s="135"/>
      <c r="NN64" s="135"/>
      <c r="NO64" s="135"/>
      <c r="NP64" s="135"/>
      <c r="NQ64" s="135"/>
      <c r="NR64" s="135"/>
      <c r="NS64" s="135"/>
      <c r="NT64" s="135"/>
      <c r="NU64" s="135"/>
      <c r="NV64" s="135"/>
      <c r="NW64" s="135"/>
      <c r="NX64" s="135"/>
      <c r="NY64" s="135"/>
      <c r="NZ64" s="135"/>
      <c r="OA64" s="135"/>
      <c r="OB64" s="135"/>
      <c r="OC64" s="135"/>
      <c r="OD64" s="135"/>
      <c r="OE64" s="135"/>
      <c r="OF64" s="135"/>
      <c r="OG64" s="135"/>
      <c r="OH64" s="135"/>
      <c r="OI64" s="135"/>
      <c r="OJ64" s="135"/>
      <c r="OK64" s="135"/>
      <c r="OL64" s="135"/>
      <c r="OM64" s="135"/>
      <c r="ON64" s="135"/>
      <c r="OO64" s="135"/>
      <c r="OP64" s="135"/>
      <c r="OQ64" s="135"/>
      <c r="OR64" s="135"/>
      <c r="OS64" s="135"/>
      <c r="OT64" s="135"/>
      <c r="OU64" s="135"/>
      <c r="OV64" s="135"/>
      <c r="OW64" s="135"/>
      <c r="OX64" s="135"/>
      <c r="OY64" s="135"/>
      <c r="OZ64" s="135"/>
      <c r="PA64" s="135"/>
      <c r="PB64" s="135"/>
      <c r="PC64" s="135"/>
      <c r="PD64" s="135"/>
      <c r="PE64" s="135"/>
      <c r="PF64" s="135"/>
      <c r="PG64" s="135"/>
      <c r="PH64" s="135"/>
      <c r="PI64" s="135"/>
      <c r="PJ64" s="135"/>
      <c r="PK64" s="135"/>
      <c r="PL64" s="135"/>
      <c r="PM64" s="135"/>
    </row>
    <row r="65" spans="1:429" s="167" customFormat="1" ht="14.25" customHeight="1" x14ac:dyDescent="0.3">
      <c r="A65" s="185"/>
      <c r="B65" s="33"/>
      <c r="J65" s="131"/>
      <c r="L65" s="66"/>
      <c r="T65" s="212"/>
      <c r="U65" s="26"/>
      <c r="V65" s="129"/>
      <c r="W65" s="182"/>
      <c r="AF65" s="27"/>
      <c r="AG65" s="27"/>
      <c r="AH65" s="27"/>
      <c r="AI65" s="27"/>
      <c r="AJ65" s="28"/>
      <c r="AK65" s="29"/>
      <c r="AL65" s="29"/>
      <c r="AM65" s="28"/>
      <c r="AN65" s="28"/>
      <c r="AO65" s="30"/>
      <c r="AP65" s="30"/>
      <c r="AQ65" s="28"/>
      <c r="AR65" s="28"/>
      <c r="AS65" s="31"/>
      <c r="AT65" s="28"/>
      <c r="AU65" s="28"/>
      <c r="AV65" s="31"/>
      <c r="AW65" s="8"/>
      <c r="AX65" s="2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32"/>
      <c r="BJ65" s="32"/>
      <c r="BK65" s="8"/>
      <c r="BL65" s="8"/>
      <c r="BM65" s="8"/>
      <c r="BN65" s="8"/>
      <c r="BO65" s="8"/>
      <c r="BP65" s="8"/>
      <c r="BR65" s="135"/>
      <c r="BS65" s="135"/>
      <c r="BT65" s="135"/>
      <c r="BU65" s="135"/>
      <c r="BV65" s="135"/>
      <c r="BW65" s="135"/>
      <c r="BX65" s="135"/>
      <c r="BY65" s="135"/>
      <c r="BZ65" s="135"/>
      <c r="CA65" s="135"/>
      <c r="CB65" s="135"/>
      <c r="CC65" s="135"/>
      <c r="CD65" s="135"/>
      <c r="CE65" s="135"/>
      <c r="CF65" s="135"/>
      <c r="CG65" s="135"/>
      <c r="CH65" s="135"/>
      <c r="CI65" s="135"/>
      <c r="CJ65" s="135"/>
      <c r="CK65" s="135"/>
      <c r="CL65" s="135"/>
      <c r="CM65" s="135"/>
      <c r="CN65" s="135"/>
      <c r="CO65" s="135"/>
      <c r="CP65" s="135"/>
      <c r="CQ65" s="135"/>
      <c r="CR65" s="135"/>
      <c r="CS65" s="135"/>
      <c r="CT65" s="135"/>
      <c r="CU65" s="135"/>
      <c r="CV65" s="135"/>
      <c r="CW65" s="135"/>
      <c r="CX65" s="135"/>
      <c r="CY65" s="135"/>
      <c r="CZ65" s="135"/>
      <c r="DA65" s="135"/>
      <c r="DB65" s="135"/>
      <c r="DC65" s="135"/>
      <c r="DD65" s="135"/>
      <c r="DE65" s="135"/>
      <c r="DF65" s="135"/>
      <c r="DG65" s="135"/>
      <c r="DH65" s="135"/>
      <c r="DI65" s="135"/>
      <c r="DJ65" s="135"/>
      <c r="DK65" s="135"/>
      <c r="DL65" s="135"/>
      <c r="DM65" s="135"/>
      <c r="DN65" s="135"/>
      <c r="DO65" s="135"/>
      <c r="DP65" s="135"/>
      <c r="DQ65" s="135"/>
      <c r="DR65" s="135"/>
      <c r="DS65" s="135"/>
      <c r="DT65" s="135"/>
      <c r="DU65" s="135"/>
      <c r="DV65" s="135"/>
      <c r="DW65" s="135"/>
      <c r="DX65" s="135"/>
      <c r="DY65" s="135"/>
      <c r="DZ65" s="135"/>
      <c r="EA65" s="135"/>
      <c r="EB65" s="135"/>
      <c r="EC65" s="135"/>
      <c r="ED65" s="135"/>
      <c r="EE65" s="135"/>
      <c r="EF65" s="135"/>
      <c r="EG65" s="135"/>
      <c r="EH65" s="135"/>
      <c r="EI65" s="135"/>
      <c r="EJ65" s="135"/>
      <c r="EK65" s="135"/>
      <c r="EL65" s="135"/>
      <c r="EM65" s="135"/>
      <c r="EN65" s="135"/>
      <c r="EO65" s="135"/>
      <c r="EP65" s="135"/>
      <c r="EQ65" s="135"/>
      <c r="ER65" s="135"/>
      <c r="ES65" s="135"/>
      <c r="ET65" s="135"/>
      <c r="EU65" s="135"/>
      <c r="EV65" s="135"/>
      <c r="EW65" s="135"/>
      <c r="EX65" s="135"/>
      <c r="EY65" s="135"/>
      <c r="EZ65" s="135"/>
      <c r="FA65" s="135"/>
      <c r="FB65" s="135"/>
      <c r="FC65" s="135"/>
      <c r="FD65" s="135"/>
      <c r="FE65" s="135"/>
      <c r="FF65" s="135"/>
      <c r="FG65" s="135"/>
      <c r="FH65" s="135"/>
      <c r="FI65" s="135"/>
      <c r="FJ65" s="135"/>
      <c r="FK65" s="135"/>
      <c r="FL65" s="135"/>
      <c r="FM65" s="135"/>
      <c r="FN65" s="135"/>
      <c r="FO65" s="135"/>
      <c r="FP65" s="135"/>
      <c r="FQ65" s="135"/>
      <c r="FR65" s="135"/>
      <c r="FS65" s="135"/>
      <c r="FT65" s="135"/>
      <c r="FU65" s="135"/>
      <c r="FV65" s="135"/>
      <c r="FW65" s="135"/>
      <c r="FX65" s="135"/>
      <c r="FY65" s="135"/>
      <c r="FZ65" s="135"/>
      <c r="GA65" s="135"/>
      <c r="GB65" s="135"/>
      <c r="GC65" s="135"/>
      <c r="GD65" s="135"/>
      <c r="GE65" s="135"/>
      <c r="GF65" s="135"/>
      <c r="GG65" s="135"/>
      <c r="GH65" s="135"/>
      <c r="GI65" s="135"/>
      <c r="GJ65" s="135"/>
      <c r="GK65" s="135"/>
      <c r="GL65" s="135"/>
      <c r="GM65" s="135"/>
      <c r="GN65" s="135"/>
      <c r="GO65" s="135"/>
      <c r="GP65" s="135"/>
      <c r="GQ65" s="135"/>
      <c r="GR65" s="135"/>
      <c r="GS65" s="135"/>
      <c r="GT65" s="135"/>
      <c r="GU65" s="135"/>
      <c r="GV65" s="135"/>
      <c r="GW65" s="135"/>
      <c r="GX65" s="135"/>
      <c r="GY65" s="135"/>
      <c r="GZ65" s="135"/>
      <c r="HA65" s="135"/>
      <c r="HB65" s="135"/>
      <c r="HC65" s="135"/>
      <c r="HD65" s="135"/>
      <c r="HE65" s="135"/>
      <c r="HF65" s="135"/>
      <c r="HG65" s="135"/>
      <c r="HH65" s="135"/>
      <c r="HI65" s="135"/>
      <c r="HJ65" s="135"/>
      <c r="HK65" s="135"/>
      <c r="HL65" s="135"/>
      <c r="HM65" s="135"/>
      <c r="HN65" s="135"/>
      <c r="HO65" s="135"/>
      <c r="HP65" s="135"/>
      <c r="HQ65" s="135"/>
      <c r="HR65" s="135"/>
      <c r="HS65" s="135"/>
      <c r="HT65" s="135"/>
      <c r="HU65" s="135"/>
      <c r="HV65" s="135"/>
      <c r="HW65" s="135"/>
      <c r="HX65" s="135"/>
      <c r="HY65" s="135"/>
      <c r="HZ65" s="135"/>
      <c r="IA65" s="135"/>
      <c r="IB65" s="135"/>
      <c r="IC65" s="135"/>
      <c r="ID65" s="135"/>
      <c r="IE65" s="135"/>
      <c r="IF65" s="135"/>
      <c r="IG65" s="135"/>
      <c r="IH65" s="135"/>
      <c r="II65" s="135"/>
      <c r="IJ65" s="135"/>
      <c r="IK65" s="135"/>
      <c r="IL65" s="135"/>
      <c r="IM65" s="135"/>
      <c r="IN65" s="135"/>
      <c r="IO65" s="135"/>
      <c r="IP65" s="135"/>
      <c r="IQ65" s="135"/>
      <c r="IR65" s="135"/>
      <c r="IS65" s="135"/>
      <c r="IT65" s="135"/>
      <c r="IU65" s="135"/>
      <c r="IV65" s="135"/>
      <c r="IW65" s="135"/>
      <c r="IX65" s="135"/>
      <c r="IY65" s="135"/>
      <c r="IZ65" s="135"/>
      <c r="JA65" s="135"/>
      <c r="JB65" s="135"/>
      <c r="JC65" s="135"/>
      <c r="JD65" s="135"/>
      <c r="JE65" s="135"/>
      <c r="JF65" s="135"/>
      <c r="JG65" s="135"/>
      <c r="JH65" s="135"/>
      <c r="JI65" s="135"/>
      <c r="JJ65" s="135"/>
      <c r="JK65" s="135"/>
      <c r="JL65" s="135"/>
      <c r="JM65" s="135"/>
      <c r="JN65" s="135"/>
      <c r="JO65" s="135"/>
      <c r="JP65" s="135"/>
      <c r="JQ65" s="135"/>
      <c r="JR65" s="135"/>
      <c r="JS65" s="135"/>
      <c r="JT65" s="135"/>
      <c r="JU65" s="135"/>
      <c r="JV65" s="135"/>
      <c r="JW65" s="135"/>
      <c r="JX65" s="135"/>
      <c r="JY65" s="135"/>
      <c r="JZ65" s="135"/>
      <c r="KA65" s="135"/>
      <c r="KB65" s="135"/>
      <c r="KC65" s="135"/>
      <c r="KD65" s="135"/>
      <c r="KE65" s="135"/>
      <c r="KF65" s="135"/>
      <c r="KG65" s="135"/>
      <c r="KH65" s="135"/>
      <c r="KI65" s="135"/>
      <c r="KJ65" s="135"/>
      <c r="KK65" s="135"/>
      <c r="KL65" s="135"/>
      <c r="KM65" s="135"/>
      <c r="KN65" s="135"/>
      <c r="KO65" s="135"/>
      <c r="KP65" s="135"/>
      <c r="KQ65" s="135"/>
      <c r="KR65" s="135"/>
      <c r="KS65" s="135"/>
      <c r="KT65" s="135"/>
      <c r="KU65" s="135"/>
      <c r="KV65" s="135"/>
      <c r="KW65" s="135"/>
      <c r="KX65" s="135"/>
      <c r="KY65" s="135"/>
      <c r="KZ65" s="135"/>
      <c r="LA65" s="135"/>
      <c r="LB65" s="135"/>
      <c r="LC65" s="135"/>
      <c r="LD65" s="135"/>
      <c r="LE65" s="135"/>
      <c r="LF65" s="135"/>
      <c r="LG65" s="135"/>
      <c r="LH65" s="135"/>
      <c r="LI65" s="135"/>
      <c r="LJ65" s="135"/>
      <c r="LK65" s="135"/>
      <c r="LL65" s="135"/>
      <c r="LM65" s="135"/>
      <c r="LN65" s="135"/>
      <c r="LO65" s="135"/>
      <c r="LP65" s="135"/>
      <c r="LQ65" s="135"/>
      <c r="LR65" s="135"/>
      <c r="LS65" s="135"/>
      <c r="LT65" s="135"/>
      <c r="LU65" s="135"/>
      <c r="LV65" s="135"/>
      <c r="LW65" s="135"/>
      <c r="LX65" s="135"/>
      <c r="LY65" s="135"/>
      <c r="LZ65" s="135"/>
      <c r="MA65" s="135"/>
      <c r="MB65" s="135"/>
      <c r="MC65" s="135"/>
      <c r="MD65" s="135"/>
      <c r="ME65" s="135"/>
      <c r="MF65" s="135"/>
      <c r="MG65" s="135"/>
      <c r="MH65" s="135"/>
      <c r="MI65" s="135"/>
      <c r="MJ65" s="135"/>
      <c r="MK65" s="135"/>
      <c r="ML65" s="135"/>
      <c r="MM65" s="135"/>
      <c r="MN65" s="135"/>
      <c r="MO65" s="135"/>
      <c r="MP65" s="135"/>
      <c r="MQ65" s="135"/>
      <c r="MR65" s="135"/>
      <c r="MS65" s="135"/>
      <c r="MT65" s="135"/>
      <c r="MU65" s="135"/>
      <c r="MV65" s="135"/>
      <c r="MW65" s="135"/>
      <c r="MX65" s="135"/>
      <c r="MY65" s="135"/>
      <c r="MZ65" s="135"/>
      <c r="NA65" s="135"/>
      <c r="NB65" s="135"/>
      <c r="NC65" s="135"/>
      <c r="ND65" s="135"/>
      <c r="NE65" s="135"/>
      <c r="NF65" s="135"/>
      <c r="NG65" s="135"/>
      <c r="NH65" s="135"/>
      <c r="NI65" s="135"/>
      <c r="NJ65" s="135"/>
      <c r="NK65" s="135"/>
      <c r="NL65" s="135"/>
      <c r="NM65" s="135"/>
      <c r="NN65" s="135"/>
      <c r="NO65" s="135"/>
      <c r="NP65" s="135"/>
      <c r="NQ65" s="135"/>
      <c r="NR65" s="135"/>
      <c r="NS65" s="135"/>
      <c r="NT65" s="135"/>
      <c r="NU65" s="135"/>
      <c r="NV65" s="135"/>
      <c r="NW65" s="135"/>
      <c r="NX65" s="135"/>
      <c r="NY65" s="135"/>
      <c r="NZ65" s="135"/>
      <c r="OA65" s="135"/>
      <c r="OB65" s="135"/>
      <c r="OC65" s="135"/>
      <c r="OD65" s="135"/>
      <c r="OE65" s="135"/>
      <c r="OF65" s="135"/>
      <c r="OG65" s="135"/>
      <c r="OH65" s="135"/>
      <c r="OI65" s="135"/>
      <c r="OJ65" s="135"/>
      <c r="OK65" s="135"/>
      <c r="OL65" s="135"/>
      <c r="OM65" s="135"/>
      <c r="ON65" s="135"/>
      <c r="OO65" s="135"/>
      <c r="OP65" s="135"/>
      <c r="OQ65" s="135"/>
      <c r="OR65" s="135"/>
      <c r="OS65" s="135"/>
      <c r="OT65" s="135"/>
      <c r="OU65" s="135"/>
      <c r="OV65" s="135"/>
      <c r="OW65" s="135"/>
      <c r="OX65" s="135"/>
      <c r="OY65" s="135"/>
      <c r="OZ65" s="135"/>
      <c r="PA65" s="135"/>
      <c r="PB65" s="135"/>
      <c r="PC65" s="135"/>
      <c r="PD65" s="135"/>
      <c r="PE65" s="135"/>
      <c r="PF65" s="135"/>
      <c r="PG65" s="135"/>
      <c r="PH65" s="135"/>
      <c r="PI65" s="135"/>
      <c r="PJ65" s="135"/>
      <c r="PK65" s="135"/>
      <c r="PL65" s="135"/>
      <c r="PM65" s="135"/>
    </row>
    <row r="66" spans="1:429" s="167" customFormat="1" ht="14.25" customHeight="1" x14ac:dyDescent="0.3">
      <c r="A66" s="185"/>
      <c r="B66" s="33"/>
      <c r="J66" s="131"/>
      <c r="L66" s="66"/>
      <c r="T66" s="212"/>
      <c r="U66" s="26"/>
      <c r="V66" s="129"/>
      <c r="W66" s="182"/>
      <c r="AF66" s="27"/>
      <c r="AG66" s="27"/>
      <c r="AH66" s="27"/>
      <c r="AI66" s="27"/>
      <c r="AJ66" s="28"/>
      <c r="AK66" s="29"/>
      <c r="AL66" s="29"/>
      <c r="AM66" s="28"/>
      <c r="AN66" s="28"/>
      <c r="AO66" s="30"/>
      <c r="AP66" s="30"/>
      <c r="AQ66" s="28"/>
      <c r="AR66" s="28"/>
      <c r="AS66" s="31"/>
      <c r="AT66" s="28"/>
      <c r="AU66" s="28"/>
      <c r="AV66" s="31"/>
      <c r="AW66" s="8"/>
      <c r="AX66" s="2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32"/>
      <c r="BJ66" s="32"/>
      <c r="BK66" s="8"/>
      <c r="BL66" s="8"/>
      <c r="BM66" s="8"/>
      <c r="BN66" s="8"/>
      <c r="BO66" s="8"/>
      <c r="BP66" s="8"/>
      <c r="BR66" s="135"/>
      <c r="BS66" s="135"/>
      <c r="BT66" s="135"/>
      <c r="BU66" s="135"/>
      <c r="BV66" s="135"/>
      <c r="BW66" s="135"/>
      <c r="BX66" s="135"/>
      <c r="BY66" s="135"/>
      <c r="BZ66" s="135"/>
      <c r="CA66" s="135"/>
      <c r="CB66" s="135"/>
      <c r="CC66" s="135"/>
      <c r="CD66" s="135"/>
      <c r="CE66" s="135"/>
      <c r="CF66" s="135"/>
      <c r="CG66" s="135"/>
      <c r="CH66" s="135"/>
      <c r="CI66" s="135"/>
      <c r="CJ66" s="135"/>
      <c r="CK66" s="135"/>
      <c r="CL66" s="135"/>
      <c r="CM66" s="135"/>
      <c r="CN66" s="135"/>
      <c r="CO66" s="135"/>
      <c r="CP66" s="135"/>
      <c r="CQ66" s="135"/>
      <c r="CR66" s="135"/>
      <c r="CS66" s="135"/>
      <c r="CT66" s="135"/>
      <c r="CU66" s="135"/>
      <c r="CV66" s="135"/>
      <c r="CW66" s="135"/>
      <c r="CX66" s="135"/>
      <c r="CY66" s="135"/>
      <c r="CZ66" s="135"/>
      <c r="DA66" s="135"/>
      <c r="DB66" s="135"/>
      <c r="DC66" s="135"/>
      <c r="DD66" s="135"/>
      <c r="DE66" s="135"/>
      <c r="DF66" s="135"/>
      <c r="DG66" s="135"/>
      <c r="DH66" s="135"/>
      <c r="DI66" s="135"/>
      <c r="DJ66" s="135"/>
      <c r="DK66" s="135"/>
      <c r="DL66" s="135"/>
      <c r="DM66" s="135"/>
      <c r="DN66" s="135"/>
      <c r="DO66" s="135"/>
      <c r="DP66" s="135"/>
      <c r="DQ66" s="135"/>
      <c r="DR66" s="135"/>
      <c r="DS66" s="135"/>
      <c r="DT66" s="135"/>
      <c r="DU66" s="135"/>
      <c r="DV66" s="135"/>
      <c r="DW66" s="135"/>
      <c r="DX66" s="135"/>
      <c r="DY66" s="135"/>
      <c r="DZ66" s="135"/>
      <c r="EA66" s="135"/>
      <c r="EB66" s="135"/>
      <c r="EC66" s="135"/>
      <c r="ED66" s="135"/>
      <c r="EE66" s="135"/>
      <c r="EF66" s="135"/>
      <c r="EG66" s="135"/>
      <c r="EH66" s="135"/>
      <c r="EI66" s="135"/>
      <c r="EJ66" s="135"/>
      <c r="EK66" s="135"/>
      <c r="EL66" s="135"/>
      <c r="EM66" s="135"/>
      <c r="EN66" s="135"/>
      <c r="EO66" s="135"/>
      <c r="EP66" s="135"/>
      <c r="EQ66" s="135"/>
      <c r="ER66" s="135"/>
      <c r="ES66" s="135"/>
      <c r="ET66" s="135"/>
      <c r="EU66" s="135"/>
      <c r="EV66" s="135"/>
      <c r="EW66" s="135"/>
      <c r="EX66" s="135"/>
      <c r="EY66" s="135"/>
      <c r="EZ66" s="135"/>
      <c r="FA66" s="135"/>
      <c r="FB66" s="135"/>
      <c r="FC66" s="135"/>
      <c r="FD66" s="135"/>
      <c r="FE66" s="135"/>
      <c r="FF66" s="135"/>
      <c r="FG66" s="135"/>
      <c r="FH66" s="135"/>
      <c r="FI66" s="135"/>
      <c r="FJ66" s="135"/>
      <c r="FK66" s="135"/>
      <c r="FL66" s="135"/>
      <c r="FM66" s="135"/>
      <c r="FN66" s="135"/>
      <c r="FO66" s="135"/>
      <c r="FP66" s="135"/>
      <c r="FQ66" s="135"/>
      <c r="FR66" s="135"/>
      <c r="FS66" s="135"/>
      <c r="FT66" s="135"/>
      <c r="FU66" s="135"/>
      <c r="FV66" s="135"/>
      <c r="FW66" s="135"/>
      <c r="FX66" s="135"/>
      <c r="FY66" s="135"/>
      <c r="FZ66" s="135"/>
      <c r="GA66" s="135"/>
      <c r="GB66" s="135"/>
      <c r="GC66" s="135"/>
      <c r="GD66" s="135"/>
      <c r="GE66" s="135"/>
      <c r="GF66" s="135"/>
      <c r="GG66" s="135"/>
      <c r="GH66" s="135"/>
      <c r="GI66" s="135"/>
      <c r="GJ66" s="135"/>
      <c r="GK66" s="135"/>
      <c r="GL66" s="135"/>
      <c r="GM66" s="135"/>
      <c r="GN66" s="135"/>
      <c r="GO66" s="135"/>
      <c r="GP66" s="135"/>
      <c r="GQ66" s="135"/>
      <c r="GR66" s="135"/>
      <c r="GS66" s="135"/>
      <c r="GT66" s="135"/>
      <c r="GU66" s="135"/>
      <c r="GV66" s="135"/>
      <c r="GW66" s="135"/>
      <c r="GX66" s="135"/>
      <c r="GY66" s="135"/>
      <c r="GZ66" s="135"/>
      <c r="HA66" s="135"/>
      <c r="HB66" s="135"/>
      <c r="HC66" s="135"/>
      <c r="HD66" s="135"/>
      <c r="HE66" s="135"/>
      <c r="HF66" s="135"/>
      <c r="HG66" s="135"/>
      <c r="HH66" s="135"/>
      <c r="HI66" s="135"/>
      <c r="HJ66" s="135"/>
      <c r="HK66" s="135"/>
      <c r="HL66" s="135"/>
      <c r="HM66" s="135"/>
      <c r="HN66" s="135"/>
      <c r="HO66" s="135"/>
      <c r="HP66" s="135"/>
      <c r="HQ66" s="135"/>
      <c r="HR66" s="135"/>
      <c r="HS66" s="135"/>
      <c r="HT66" s="135"/>
      <c r="HU66" s="135"/>
      <c r="HV66" s="135"/>
      <c r="HW66" s="135"/>
      <c r="HX66" s="135"/>
      <c r="HY66" s="135"/>
      <c r="HZ66" s="135"/>
      <c r="IA66" s="135"/>
      <c r="IB66" s="135"/>
      <c r="IC66" s="135"/>
      <c r="ID66" s="135"/>
      <c r="IE66" s="135"/>
      <c r="IF66" s="135"/>
      <c r="IG66" s="135"/>
      <c r="IH66" s="135"/>
      <c r="II66" s="135"/>
      <c r="IJ66" s="135"/>
      <c r="IK66" s="135"/>
      <c r="IL66" s="135"/>
      <c r="IM66" s="135"/>
      <c r="IN66" s="135"/>
      <c r="IO66" s="135"/>
      <c r="IP66" s="135"/>
      <c r="IQ66" s="135"/>
      <c r="IR66" s="135"/>
      <c r="IS66" s="135"/>
      <c r="IT66" s="135"/>
      <c r="IU66" s="135"/>
      <c r="IV66" s="135"/>
      <c r="IW66" s="135"/>
      <c r="IX66" s="135"/>
      <c r="IY66" s="135"/>
      <c r="IZ66" s="135"/>
      <c r="JA66" s="135"/>
      <c r="JB66" s="135"/>
      <c r="JC66" s="135"/>
      <c r="JD66" s="135"/>
      <c r="JE66" s="135"/>
      <c r="JF66" s="135"/>
      <c r="JG66" s="135"/>
      <c r="JH66" s="135"/>
      <c r="JI66" s="135"/>
      <c r="JJ66" s="135"/>
      <c r="JK66" s="135"/>
      <c r="JL66" s="135"/>
      <c r="JM66" s="135"/>
      <c r="JN66" s="135"/>
      <c r="JO66" s="135"/>
      <c r="JP66" s="135"/>
      <c r="JQ66" s="135"/>
      <c r="JR66" s="135"/>
      <c r="JS66" s="135"/>
      <c r="JT66" s="135"/>
      <c r="JU66" s="135"/>
      <c r="JV66" s="135"/>
      <c r="JW66" s="135"/>
      <c r="JX66" s="135"/>
      <c r="JY66" s="135"/>
      <c r="JZ66" s="135"/>
      <c r="KA66" s="135"/>
      <c r="KB66" s="135"/>
      <c r="KC66" s="135"/>
      <c r="KD66" s="135"/>
      <c r="KE66" s="135"/>
      <c r="KF66" s="135"/>
      <c r="KG66" s="135"/>
      <c r="KH66" s="135"/>
      <c r="KI66" s="135"/>
      <c r="KJ66" s="135"/>
      <c r="KK66" s="135"/>
      <c r="KL66" s="135"/>
      <c r="KM66" s="135"/>
      <c r="KN66" s="135"/>
      <c r="KO66" s="135"/>
      <c r="KP66" s="135"/>
      <c r="KQ66" s="135"/>
      <c r="KR66" s="135"/>
      <c r="KS66" s="135"/>
      <c r="KT66" s="135"/>
      <c r="KU66" s="135"/>
      <c r="KV66" s="135"/>
      <c r="KW66" s="135"/>
      <c r="KX66" s="135"/>
      <c r="KY66" s="135"/>
      <c r="KZ66" s="135"/>
      <c r="LA66" s="135"/>
      <c r="LB66" s="135"/>
      <c r="LC66" s="135"/>
      <c r="LD66" s="135"/>
      <c r="LE66" s="135"/>
      <c r="LF66" s="135"/>
      <c r="LG66" s="135"/>
      <c r="LH66" s="135"/>
      <c r="LI66" s="135"/>
      <c r="LJ66" s="135"/>
      <c r="LK66" s="135"/>
      <c r="LL66" s="135"/>
      <c r="LM66" s="135"/>
      <c r="LN66" s="135"/>
      <c r="LO66" s="135"/>
      <c r="LP66" s="135"/>
      <c r="LQ66" s="135"/>
      <c r="LR66" s="135"/>
      <c r="LS66" s="135"/>
      <c r="LT66" s="135"/>
      <c r="LU66" s="135"/>
      <c r="LV66" s="135"/>
      <c r="LW66" s="135"/>
      <c r="LX66" s="135"/>
      <c r="LY66" s="135"/>
      <c r="LZ66" s="135"/>
      <c r="MA66" s="135"/>
      <c r="MB66" s="135"/>
      <c r="MC66" s="135"/>
      <c r="MD66" s="135"/>
      <c r="ME66" s="135"/>
      <c r="MF66" s="135"/>
      <c r="MG66" s="135"/>
      <c r="MH66" s="135"/>
      <c r="MI66" s="135"/>
      <c r="MJ66" s="135"/>
      <c r="MK66" s="135"/>
      <c r="ML66" s="135"/>
      <c r="MM66" s="135"/>
      <c r="MN66" s="135"/>
      <c r="MO66" s="135"/>
      <c r="MP66" s="135"/>
      <c r="MQ66" s="135"/>
      <c r="MR66" s="135"/>
      <c r="MS66" s="135"/>
      <c r="MT66" s="135"/>
      <c r="MU66" s="135"/>
      <c r="MV66" s="135"/>
      <c r="MW66" s="135"/>
      <c r="MX66" s="135"/>
      <c r="MY66" s="135"/>
      <c r="MZ66" s="135"/>
      <c r="NA66" s="135"/>
      <c r="NB66" s="135"/>
      <c r="NC66" s="135"/>
      <c r="ND66" s="135"/>
      <c r="NE66" s="135"/>
      <c r="NF66" s="135"/>
      <c r="NG66" s="135"/>
      <c r="NH66" s="135"/>
      <c r="NI66" s="135"/>
      <c r="NJ66" s="135"/>
      <c r="NK66" s="135"/>
      <c r="NL66" s="135"/>
      <c r="NM66" s="135"/>
      <c r="NN66" s="135"/>
      <c r="NO66" s="135"/>
      <c r="NP66" s="135"/>
      <c r="NQ66" s="135"/>
      <c r="NR66" s="135"/>
      <c r="NS66" s="135"/>
      <c r="NT66" s="135"/>
      <c r="NU66" s="135"/>
      <c r="NV66" s="135"/>
      <c r="NW66" s="135"/>
      <c r="NX66" s="135"/>
      <c r="NY66" s="135"/>
      <c r="NZ66" s="135"/>
      <c r="OA66" s="135"/>
      <c r="OB66" s="135"/>
      <c r="OC66" s="135"/>
      <c r="OD66" s="135"/>
      <c r="OE66" s="135"/>
      <c r="OF66" s="135"/>
      <c r="OG66" s="135"/>
      <c r="OH66" s="135"/>
      <c r="OI66" s="135"/>
      <c r="OJ66" s="135"/>
      <c r="OK66" s="135"/>
      <c r="OL66" s="135"/>
      <c r="OM66" s="135"/>
      <c r="ON66" s="135"/>
      <c r="OO66" s="135"/>
      <c r="OP66" s="135"/>
      <c r="OQ66" s="135"/>
      <c r="OR66" s="135"/>
      <c r="OS66" s="135"/>
      <c r="OT66" s="135"/>
      <c r="OU66" s="135"/>
      <c r="OV66" s="135"/>
      <c r="OW66" s="135"/>
      <c r="OX66" s="135"/>
      <c r="OY66" s="135"/>
      <c r="OZ66" s="135"/>
      <c r="PA66" s="135"/>
      <c r="PB66" s="135"/>
      <c r="PC66" s="135"/>
      <c r="PD66" s="135"/>
      <c r="PE66" s="135"/>
      <c r="PF66" s="135"/>
      <c r="PG66" s="135"/>
      <c r="PH66" s="135"/>
      <c r="PI66" s="135"/>
      <c r="PJ66" s="135"/>
      <c r="PK66" s="135"/>
      <c r="PL66" s="135"/>
      <c r="PM66" s="135"/>
    </row>
    <row r="67" spans="1:429" s="167" customFormat="1" ht="14.25" customHeight="1" x14ac:dyDescent="0.3">
      <c r="A67" s="185"/>
      <c r="B67" s="33"/>
      <c r="J67" s="131"/>
      <c r="L67" s="66"/>
      <c r="T67" s="212"/>
      <c r="U67" s="26"/>
      <c r="V67" s="129"/>
      <c r="W67" s="182"/>
      <c r="AF67" s="27"/>
      <c r="AG67" s="27"/>
      <c r="AH67" s="27"/>
      <c r="AI67" s="27"/>
      <c r="AJ67" s="28"/>
      <c r="AK67" s="29"/>
      <c r="AL67" s="29"/>
      <c r="AM67" s="28"/>
      <c r="AN67" s="28"/>
      <c r="AO67" s="30"/>
      <c r="AP67" s="30"/>
      <c r="AQ67" s="28"/>
      <c r="AR67" s="28"/>
      <c r="AS67" s="31"/>
      <c r="AT67" s="28"/>
      <c r="AU67" s="28"/>
      <c r="AV67" s="31"/>
      <c r="AW67" s="8"/>
      <c r="AX67" s="2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32"/>
      <c r="BJ67" s="32"/>
      <c r="BK67" s="8"/>
      <c r="BL67" s="8"/>
      <c r="BM67" s="8"/>
      <c r="BN67" s="8"/>
      <c r="BO67" s="8"/>
      <c r="BP67" s="8"/>
      <c r="BR67" s="135"/>
      <c r="BS67" s="135"/>
      <c r="BT67" s="135"/>
      <c r="BU67" s="135"/>
      <c r="BV67" s="135"/>
      <c r="BW67" s="135"/>
      <c r="BX67" s="135"/>
      <c r="BY67" s="135"/>
      <c r="BZ67" s="135"/>
      <c r="CA67" s="135"/>
      <c r="CB67" s="135"/>
      <c r="CC67" s="135"/>
      <c r="CD67" s="135"/>
      <c r="CE67" s="135"/>
      <c r="CF67" s="135"/>
      <c r="CG67" s="135"/>
      <c r="CH67" s="135"/>
      <c r="CI67" s="135"/>
      <c r="CJ67" s="135"/>
      <c r="CK67" s="135"/>
      <c r="CL67" s="135"/>
      <c r="CM67" s="135"/>
      <c r="CN67" s="135"/>
      <c r="CO67" s="135"/>
      <c r="CP67" s="135"/>
      <c r="CQ67" s="135"/>
      <c r="CR67" s="135"/>
      <c r="CS67" s="135"/>
      <c r="CT67" s="135"/>
      <c r="CU67" s="135"/>
      <c r="CV67" s="135"/>
      <c r="CW67" s="135"/>
      <c r="CX67" s="135"/>
      <c r="CY67" s="135"/>
      <c r="CZ67" s="135"/>
      <c r="DA67" s="135"/>
      <c r="DB67" s="135"/>
      <c r="DC67" s="135"/>
      <c r="DD67" s="135"/>
      <c r="DE67" s="135"/>
      <c r="DF67" s="135"/>
      <c r="DG67" s="135"/>
      <c r="DH67" s="135"/>
      <c r="DI67" s="135"/>
      <c r="DJ67" s="135"/>
      <c r="DK67" s="135"/>
      <c r="DL67" s="135"/>
      <c r="DM67" s="135"/>
      <c r="DN67" s="135"/>
      <c r="DO67" s="135"/>
      <c r="DP67" s="135"/>
      <c r="DQ67" s="135"/>
      <c r="DR67" s="135"/>
      <c r="DS67" s="135"/>
      <c r="DT67" s="135"/>
      <c r="DU67" s="135"/>
      <c r="DV67" s="135"/>
      <c r="DW67" s="135"/>
      <c r="DX67" s="135"/>
      <c r="DY67" s="135"/>
      <c r="DZ67" s="135"/>
      <c r="EA67" s="135"/>
      <c r="EB67" s="135"/>
      <c r="EC67" s="135"/>
      <c r="ED67" s="135"/>
      <c r="EE67" s="135"/>
      <c r="EF67" s="135"/>
      <c r="EG67" s="135"/>
      <c r="EH67" s="135"/>
      <c r="EI67" s="135"/>
      <c r="EJ67" s="135"/>
      <c r="EK67" s="135"/>
      <c r="EL67" s="135"/>
      <c r="EM67" s="135"/>
      <c r="EN67" s="135"/>
      <c r="EO67" s="135"/>
      <c r="EP67" s="135"/>
      <c r="EQ67" s="135"/>
      <c r="ER67" s="135"/>
      <c r="ES67" s="135"/>
      <c r="ET67" s="135"/>
      <c r="EU67" s="135"/>
      <c r="EV67" s="135"/>
      <c r="EW67" s="135"/>
      <c r="EX67" s="135"/>
      <c r="EY67" s="135"/>
      <c r="EZ67" s="135"/>
      <c r="FA67" s="135"/>
      <c r="FB67" s="135"/>
      <c r="FC67" s="135"/>
      <c r="FD67" s="135"/>
      <c r="FE67" s="135"/>
      <c r="FF67" s="135"/>
      <c r="FG67" s="135"/>
      <c r="FH67" s="135"/>
      <c r="FI67" s="135"/>
      <c r="FJ67" s="135"/>
      <c r="FK67" s="135"/>
      <c r="FL67" s="135"/>
      <c r="FM67" s="135"/>
      <c r="FN67" s="135"/>
      <c r="FO67" s="135"/>
      <c r="FP67" s="135"/>
      <c r="FQ67" s="135"/>
      <c r="FR67" s="135"/>
      <c r="FS67" s="135"/>
      <c r="FT67" s="135"/>
      <c r="FU67" s="135"/>
      <c r="FV67" s="135"/>
      <c r="FW67" s="135"/>
      <c r="FX67" s="135"/>
      <c r="FY67" s="135"/>
      <c r="FZ67" s="135"/>
      <c r="GA67" s="135"/>
      <c r="GB67" s="135"/>
      <c r="GC67" s="135"/>
      <c r="GD67" s="135"/>
      <c r="GE67" s="135"/>
      <c r="GF67" s="135"/>
      <c r="GG67" s="135"/>
      <c r="GH67" s="135"/>
      <c r="GI67" s="135"/>
      <c r="GJ67" s="135"/>
      <c r="GK67" s="135"/>
      <c r="GL67" s="135"/>
      <c r="GM67" s="135"/>
      <c r="GN67" s="135"/>
      <c r="GO67" s="135"/>
      <c r="GP67" s="135"/>
      <c r="GQ67" s="135"/>
      <c r="GR67" s="135"/>
      <c r="GS67" s="135"/>
      <c r="GT67" s="135"/>
      <c r="GU67" s="135"/>
      <c r="GV67" s="135"/>
      <c r="GW67" s="135"/>
      <c r="GX67" s="135"/>
      <c r="GY67" s="135"/>
      <c r="GZ67" s="135"/>
      <c r="HA67" s="135"/>
      <c r="HB67" s="135"/>
      <c r="HC67" s="135"/>
      <c r="HD67" s="135"/>
      <c r="HE67" s="135"/>
      <c r="HF67" s="135"/>
      <c r="HG67" s="135"/>
      <c r="HH67" s="135"/>
      <c r="HI67" s="135"/>
      <c r="HJ67" s="135"/>
      <c r="HK67" s="135"/>
      <c r="HL67" s="135"/>
      <c r="HM67" s="135"/>
      <c r="HN67" s="135"/>
      <c r="HO67" s="135"/>
      <c r="HP67" s="135"/>
      <c r="HQ67" s="135"/>
      <c r="HR67" s="135"/>
      <c r="HS67" s="135"/>
      <c r="HT67" s="135"/>
      <c r="HU67" s="135"/>
      <c r="HV67" s="135"/>
      <c r="HW67" s="135"/>
      <c r="HX67" s="135"/>
      <c r="HY67" s="135"/>
      <c r="HZ67" s="135"/>
      <c r="IA67" s="135"/>
      <c r="IB67" s="135"/>
      <c r="IC67" s="135"/>
      <c r="ID67" s="135"/>
      <c r="IE67" s="135"/>
      <c r="IF67" s="135"/>
      <c r="IG67" s="135"/>
      <c r="IH67" s="135"/>
      <c r="II67" s="135"/>
      <c r="IJ67" s="135"/>
      <c r="IK67" s="135"/>
      <c r="IL67" s="135"/>
      <c r="IM67" s="135"/>
      <c r="IN67" s="135"/>
      <c r="IO67" s="135"/>
      <c r="IP67" s="135"/>
      <c r="IQ67" s="135"/>
      <c r="IR67" s="135"/>
      <c r="IS67" s="135"/>
      <c r="IT67" s="135"/>
      <c r="IU67" s="135"/>
      <c r="IV67" s="135"/>
      <c r="IW67" s="135"/>
      <c r="IX67" s="135"/>
      <c r="IY67" s="135"/>
      <c r="IZ67" s="135"/>
      <c r="JA67" s="135"/>
      <c r="JB67" s="135"/>
      <c r="JC67" s="135"/>
      <c r="JD67" s="135"/>
      <c r="JE67" s="135"/>
      <c r="JF67" s="135"/>
      <c r="JG67" s="135"/>
      <c r="JH67" s="135"/>
      <c r="JI67" s="135"/>
      <c r="JJ67" s="135"/>
      <c r="JK67" s="135"/>
      <c r="JL67" s="135"/>
      <c r="JM67" s="135"/>
      <c r="JN67" s="135"/>
      <c r="JO67" s="135"/>
      <c r="JP67" s="135"/>
      <c r="JQ67" s="135"/>
      <c r="JR67" s="135"/>
      <c r="JS67" s="135"/>
      <c r="JT67" s="135"/>
      <c r="JU67" s="135"/>
      <c r="JV67" s="135"/>
      <c r="JW67" s="135"/>
      <c r="JX67" s="135"/>
      <c r="JY67" s="135"/>
      <c r="JZ67" s="135"/>
      <c r="KA67" s="135"/>
      <c r="KB67" s="135"/>
      <c r="KC67" s="135"/>
      <c r="KD67" s="135"/>
      <c r="KE67" s="135"/>
      <c r="KF67" s="135"/>
      <c r="KG67" s="135"/>
      <c r="KH67" s="135"/>
      <c r="KI67" s="135"/>
      <c r="KJ67" s="135"/>
      <c r="KK67" s="135"/>
      <c r="KL67" s="135"/>
      <c r="KM67" s="135"/>
      <c r="KN67" s="135"/>
      <c r="KO67" s="135"/>
      <c r="KP67" s="135"/>
      <c r="KQ67" s="135"/>
      <c r="KR67" s="135"/>
      <c r="KS67" s="135"/>
      <c r="KT67" s="135"/>
      <c r="KU67" s="135"/>
      <c r="KV67" s="135"/>
      <c r="KW67" s="135"/>
      <c r="KX67" s="135"/>
      <c r="KY67" s="135"/>
      <c r="KZ67" s="135"/>
      <c r="LA67" s="135"/>
      <c r="LB67" s="135"/>
      <c r="LC67" s="135"/>
      <c r="LD67" s="135"/>
      <c r="LE67" s="135"/>
      <c r="LF67" s="135"/>
      <c r="LG67" s="135"/>
      <c r="LH67" s="135"/>
      <c r="LI67" s="135"/>
      <c r="LJ67" s="135"/>
      <c r="LK67" s="135"/>
      <c r="LL67" s="135"/>
      <c r="LM67" s="135"/>
      <c r="LN67" s="135"/>
      <c r="LO67" s="135"/>
      <c r="LP67" s="135"/>
      <c r="LQ67" s="135"/>
      <c r="LR67" s="135"/>
      <c r="LS67" s="135"/>
      <c r="LT67" s="135"/>
      <c r="LU67" s="135"/>
      <c r="LV67" s="135"/>
      <c r="LW67" s="135"/>
      <c r="LX67" s="135"/>
      <c r="LY67" s="135"/>
      <c r="LZ67" s="135"/>
      <c r="MA67" s="135"/>
      <c r="MB67" s="135"/>
      <c r="MC67" s="135"/>
      <c r="MD67" s="135"/>
      <c r="ME67" s="135"/>
      <c r="MF67" s="135"/>
      <c r="MG67" s="135"/>
      <c r="MH67" s="135"/>
      <c r="MI67" s="135"/>
      <c r="MJ67" s="135"/>
      <c r="MK67" s="135"/>
      <c r="ML67" s="135"/>
      <c r="MM67" s="135"/>
      <c r="MN67" s="135"/>
      <c r="MO67" s="135"/>
      <c r="MP67" s="135"/>
      <c r="MQ67" s="135"/>
      <c r="MR67" s="135"/>
      <c r="MS67" s="135"/>
      <c r="MT67" s="135"/>
      <c r="MU67" s="135"/>
      <c r="MV67" s="135"/>
      <c r="MW67" s="135"/>
      <c r="MX67" s="135"/>
      <c r="MY67" s="135"/>
      <c r="MZ67" s="135"/>
      <c r="NA67" s="135"/>
      <c r="NB67" s="135"/>
      <c r="NC67" s="135"/>
      <c r="ND67" s="135"/>
      <c r="NE67" s="135"/>
      <c r="NF67" s="135"/>
      <c r="NG67" s="135"/>
      <c r="NH67" s="135"/>
      <c r="NI67" s="135"/>
      <c r="NJ67" s="135"/>
      <c r="NK67" s="135"/>
      <c r="NL67" s="135"/>
      <c r="NM67" s="135"/>
      <c r="NN67" s="135"/>
      <c r="NO67" s="135"/>
      <c r="NP67" s="135"/>
      <c r="NQ67" s="135"/>
      <c r="NR67" s="135"/>
      <c r="NS67" s="135"/>
      <c r="NT67" s="135"/>
      <c r="NU67" s="135"/>
      <c r="NV67" s="135"/>
      <c r="NW67" s="135"/>
      <c r="NX67" s="135"/>
      <c r="NY67" s="135"/>
      <c r="NZ67" s="135"/>
      <c r="OA67" s="135"/>
      <c r="OB67" s="135"/>
      <c r="OC67" s="135"/>
      <c r="OD67" s="135"/>
      <c r="OE67" s="135"/>
      <c r="OF67" s="135"/>
      <c r="OG67" s="135"/>
      <c r="OH67" s="135"/>
      <c r="OI67" s="135"/>
      <c r="OJ67" s="135"/>
      <c r="OK67" s="135"/>
      <c r="OL67" s="135"/>
      <c r="OM67" s="135"/>
      <c r="ON67" s="135"/>
      <c r="OO67" s="135"/>
      <c r="OP67" s="135"/>
      <c r="OQ67" s="135"/>
      <c r="OR67" s="135"/>
      <c r="OS67" s="135"/>
      <c r="OT67" s="135"/>
      <c r="OU67" s="135"/>
      <c r="OV67" s="135"/>
      <c r="OW67" s="135"/>
      <c r="OX67" s="135"/>
      <c r="OY67" s="135"/>
      <c r="OZ67" s="135"/>
      <c r="PA67" s="135"/>
      <c r="PB67" s="135"/>
      <c r="PC67" s="135"/>
      <c r="PD67" s="135"/>
      <c r="PE67" s="135"/>
      <c r="PF67" s="135"/>
      <c r="PG67" s="135"/>
      <c r="PH67" s="135"/>
      <c r="PI67" s="135"/>
      <c r="PJ67" s="135"/>
      <c r="PK67" s="135"/>
      <c r="PL67" s="135"/>
      <c r="PM67" s="135"/>
    </row>
    <row r="68" spans="1:429" s="167" customFormat="1" ht="14.25" customHeight="1" x14ac:dyDescent="0.3">
      <c r="A68" s="185"/>
      <c r="B68" s="33"/>
      <c r="J68" s="131"/>
      <c r="L68" s="66"/>
      <c r="T68" s="212"/>
      <c r="U68" s="26"/>
      <c r="V68" s="129"/>
      <c r="W68" s="182"/>
      <c r="AF68" s="27"/>
      <c r="AG68" s="27"/>
      <c r="AH68" s="27"/>
      <c r="AI68" s="27"/>
      <c r="AJ68" s="28"/>
      <c r="AK68" s="29"/>
      <c r="AL68" s="29"/>
      <c r="AM68" s="28"/>
      <c r="AN68" s="28"/>
      <c r="AO68" s="30"/>
      <c r="AP68" s="30"/>
      <c r="AQ68" s="28"/>
      <c r="AR68" s="28"/>
      <c r="AS68" s="31"/>
      <c r="AT68" s="28"/>
      <c r="AU68" s="28"/>
      <c r="AV68" s="31"/>
      <c r="AW68" s="8"/>
      <c r="AX68" s="2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32"/>
      <c r="BJ68" s="32"/>
      <c r="BK68" s="8"/>
      <c r="BL68" s="8"/>
      <c r="BM68" s="8"/>
      <c r="BN68" s="8"/>
      <c r="BO68" s="8"/>
      <c r="BP68" s="8"/>
      <c r="BR68" s="135"/>
      <c r="BS68" s="135"/>
      <c r="BT68" s="135"/>
      <c r="BU68" s="135"/>
      <c r="BV68" s="135"/>
      <c r="BW68" s="135"/>
      <c r="BX68" s="135"/>
      <c r="BY68" s="135"/>
      <c r="BZ68" s="135"/>
      <c r="CA68" s="135"/>
      <c r="CB68" s="135"/>
      <c r="CC68" s="135"/>
      <c r="CD68" s="135"/>
      <c r="CE68" s="135"/>
      <c r="CF68" s="135"/>
      <c r="CG68" s="135"/>
      <c r="CH68" s="135"/>
      <c r="CI68" s="135"/>
      <c r="CJ68" s="135"/>
      <c r="CK68" s="135"/>
      <c r="CL68" s="135"/>
      <c r="CM68" s="135"/>
      <c r="CN68" s="135"/>
      <c r="CO68" s="135"/>
      <c r="CP68" s="135"/>
      <c r="CQ68" s="135"/>
      <c r="CR68" s="135"/>
      <c r="CS68" s="135"/>
      <c r="CT68" s="135"/>
      <c r="CU68" s="135"/>
      <c r="CV68" s="135"/>
      <c r="CW68" s="135"/>
      <c r="CX68" s="135"/>
      <c r="CY68" s="135"/>
      <c r="CZ68" s="135"/>
      <c r="DA68" s="135"/>
      <c r="DB68" s="135"/>
      <c r="DC68" s="135"/>
      <c r="DD68" s="135"/>
      <c r="DE68" s="135"/>
      <c r="DF68" s="135"/>
      <c r="DG68" s="135"/>
      <c r="DH68" s="135"/>
      <c r="DI68" s="135"/>
      <c r="DJ68" s="135"/>
      <c r="DK68" s="135"/>
      <c r="DL68" s="135"/>
      <c r="DM68" s="135"/>
      <c r="DN68" s="135"/>
      <c r="DO68" s="135"/>
      <c r="DP68" s="135"/>
      <c r="DQ68" s="135"/>
      <c r="DR68" s="135"/>
      <c r="DS68" s="135"/>
      <c r="DT68" s="135"/>
      <c r="DU68" s="135"/>
      <c r="DV68" s="135"/>
      <c r="DW68" s="135"/>
      <c r="DX68" s="135"/>
      <c r="DY68" s="135"/>
      <c r="DZ68" s="135"/>
      <c r="EA68" s="135"/>
      <c r="EB68" s="135"/>
      <c r="EC68" s="135"/>
      <c r="ED68" s="135"/>
      <c r="EE68" s="135"/>
      <c r="EF68" s="135"/>
      <c r="EG68" s="135"/>
      <c r="EH68" s="135"/>
      <c r="EI68" s="135"/>
      <c r="EJ68" s="135"/>
      <c r="EK68" s="135"/>
      <c r="EL68" s="135"/>
      <c r="EM68" s="135"/>
      <c r="EN68" s="135"/>
      <c r="EO68" s="135"/>
      <c r="EP68" s="135"/>
      <c r="EQ68" s="135"/>
      <c r="ER68" s="135"/>
      <c r="ES68" s="135"/>
      <c r="ET68" s="135"/>
      <c r="EU68" s="135"/>
      <c r="EV68" s="135"/>
      <c r="EW68" s="135"/>
      <c r="EX68" s="135"/>
      <c r="EY68" s="135"/>
      <c r="EZ68" s="135"/>
      <c r="FA68" s="135"/>
      <c r="FB68" s="135"/>
      <c r="FC68" s="135"/>
      <c r="FD68" s="135"/>
      <c r="FE68" s="135"/>
      <c r="FF68" s="135"/>
      <c r="FG68" s="135"/>
      <c r="FH68" s="135"/>
      <c r="FI68" s="135"/>
      <c r="FJ68" s="135"/>
      <c r="FK68" s="135"/>
      <c r="FL68" s="135"/>
      <c r="FM68" s="135"/>
      <c r="FN68" s="135"/>
      <c r="FO68" s="135"/>
      <c r="FP68" s="135"/>
      <c r="FQ68" s="135"/>
      <c r="FR68" s="135"/>
      <c r="FS68" s="135"/>
      <c r="FT68" s="135"/>
      <c r="FU68" s="135"/>
      <c r="FV68" s="135"/>
      <c r="FW68" s="135"/>
      <c r="FX68" s="135"/>
      <c r="FY68" s="135"/>
      <c r="FZ68" s="135"/>
      <c r="GA68" s="135"/>
      <c r="GB68" s="135"/>
      <c r="GC68" s="135"/>
      <c r="GD68" s="135"/>
      <c r="GE68" s="135"/>
      <c r="GF68" s="135"/>
      <c r="GG68" s="135"/>
      <c r="GH68" s="135"/>
      <c r="GI68" s="135"/>
      <c r="GJ68" s="135"/>
      <c r="GK68" s="135"/>
      <c r="GL68" s="135"/>
      <c r="GM68" s="135"/>
      <c r="GN68" s="135"/>
      <c r="GO68" s="135"/>
      <c r="GP68" s="135"/>
      <c r="GQ68" s="135"/>
      <c r="GR68" s="135"/>
      <c r="GS68" s="135"/>
      <c r="GT68" s="135"/>
      <c r="GU68" s="135"/>
      <c r="GV68" s="135"/>
      <c r="GW68" s="135"/>
      <c r="GX68" s="135"/>
      <c r="GY68" s="135"/>
      <c r="GZ68" s="135"/>
      <c r="HA68" s="135"/>
      <c r="HB68" s="135"/>
      <c r="HC68" s="135"/>
      <c r="HD68" s="135"/>
      <c r="HE68" s="135"/>
      <c r="HF68" s="135"/>
      <c r="HG68" s="135"/>
      <c r="HH68" s="135"/>
      <c r="HI68" s="135"/>
      <c r="HJ68" s="135"/>
      <c r="HK68" s="135"/>
      <c r="HL68" s="135"/>
      <c r="HM68" s="135"/>
      <c r="HN68" s="135"/>
      <c r="HO68" s="135"/>
      <c r="HP68" s="135"/>
      <c r="HQ68" s="135"/>
      <c r="HR68" s="135"/>
      <c r="HS68" s="135"/>
      <c r="HT68" s="135"/>
      <c r="HU68" s="135"/>
      <c r="HV68" s="135"/>
      <c r="HW68" s="135"/>
      <c r="HX68" s="135"/>
      <c r="HY68" s="135"/>
      <c r="HZ68" s="135"/>
      <c r="IA68" s="135"/>
      <c r="IB68" s="135"/>
      <c r="IC68" s="135"/>
      <c r="ID68" s="135"/>
      <c r="IE68" s="135"/>
      <c r="IF68" s="135"/>
      <c r="IG68" s="135"/>
      <c r="IH68" s="135"/>
      <c r="II68" s="135"/>
      <c r="IJ68" s="135"/>
      <c r="IK68" s="135"/>
      <c r="IL68" s="135"/>
      <c r="IM68" s="135"/>
      <c r="IN68" s="135"/>
      <c r="IO68" s="135"/>
      <c r="IP68" s="135"/>
      <c r="IQ68" s="135"/>
      <c r="IR68" s="135"/>
      <c r="IS68" s="135"/>
      <c r="IT68" s="135"/>
      <c r="IU68" s="135"/>
      <c r="IV68" s="135"/>
      <c r="IW68" s="135"/>
      <c r="IX68" s="135"/>
      <c r="IY68" s="135"/>
      <c r="IZ68" s="135"/>
      <c r="JA68" s="135"/>
      <c r="JB68" s="135"/>
      <c r="JC68" s="135"/>
      <c r="JD68" s="135"/>
      <c r="JE68" s="135"/>
      <c r="JF68" s="135"/>
      <c r="JG68" s="135"/>
      <c r="JH68" s="135"/>
      <c r="JI68" s="135"/>
      <c r="JJ68" s="135"/>
      <c r="JK68" s="135"/>
      <c r="JL68" s="135"/>
      <c r="JM68" s="135"/>
      <c r="JN68" s="135"/>
      <c r="JO68" s="135"/>
      <c r="JP68" s="135"/>
      <c r="JQ68" s="135"/>
      <c r="JR68" s="135"/>
      <c r="JS68" s="135"/>
      <c r="JT68" s="135"/>
      <c r="JU68" s="135"/>
      <c r="JV68" s="135"/>
      <c r="JW68" s="135"/>
      <c r="JX68" s="135"/>
      <c r="JY68" s="135"/>
      <c r="JZ68" s="135"/>
      <c r="KA68" s="135"/>
      <c r="KB68" s="135"/>
      <c r="KC68" s="135"/>
      <c r="KD68" s="135"/>
      <c r="KE68" s="135"/>
      <c r="KF68" s="135"/>
      <c r="KG68" s="135"/>
      <c r="KH68" s="135"/>
      <c r="KI68" s="135"/>
      <c r="KJ68" s="135"/>
      <c r="KK68" s="135"/>
      <c r="KL68" s="135"/>
      <c r="KM68" s="135"/>
      <c r="KN68" s="135"/>
      <c r="KO68" s="135"/>
      <c r="KP68" s="135"/>
      <c r="KQ68" s="135"/>
      <c r="KR68" s="135"/>
      <c r="KS68" s="135"/>
      <c r="KT68" s="135"/>
      <c r="KU68" s="135"/>
      <c r="KV68" s="135"/>
      <c r="KW68" s="135"/>
      <c r="KX68" s="135"/>
      <c r="KY68" s="135"/>
      <c r="KZ68" s="135"/>
      <c r="LA68" s="135"/>
      <c r="LB68" s="135"/>
      <c r="LC68" s="135"/>
      <c r="LD68" s="135"/>
      <c r="LE68" s="135"/>
      <c r="LF68" s="135"/>
      <c r="LG68" s="135"/>
      <c r="LH68" s="135"/>
      <c r="LI68" s="135"/>
      <c r="LJ68" s="135"/>
      <c r="LK68" s="135"/>
      <c r="LL68" s="135"/>
      <c r="LM68" s="135"/>
      <c r="LN68" s="135"/>
      <c r="LO68" s="135"/>
      <c r="LP68" s="135"/>
      <c r="LQ68" s="135"/>
      <c r="LR68" s="135"/>
      <c r="LS68" s="135"/>
      <c r="LT68" s="135"/>
      <c r="LU68" s="135"/>
      <c r="LV68" s="135"/>
      <c r="LW68" s="135"/>
      <c r="LX68" s="135"/>
      <c r="LY68" s="135"/>
      <c r="LZ68" s="135"/>
      <c r="MA68" s="135"/>
      <c r="MB68" s="135"/>
      <c r="MC68" s="135"/>
      <c r="MD68" s="135"/>
      <c r="ME68" s="135"/>
      <c r="MF68" s="135"/>
      <c r="MG68" s="135"/>
      <c r="MH68" s="135"/>
      <c r="MI68" s="135"/>
      <c r="MJ68" s="135"/>
      <c r="MK68" s="135"/>
      <c r="ML68" s="135"/>
      <c r="MM68" s="135"/>
      <c r="MN68" s="135"/>
      <c r="MO68" s="135"/>
      <c r="MP68" s="135"/>
      <c r="MQ68" s="135"/>
      <c r="MR68" s="135"/>
      <c r="MS68" s="135"/>
      <c r="MT68" s="135"/>
      <c r="MU68" s="135"/>
      <c r="MV68" s="135"/>
      <c r="MW68" s="135"/>
      <c r="MX68" s="135"/>
      <c r="MY68" s="135"/>
      <c r="MZ68" s="135"/>
      <c r="NA68" s="135"/>
      <c r="NB68" s="135"/>
      <c r="NC68" s="135"/>
      <c r="ND68" s="135"/>
      <c r="NE68" s="135"/>
      <c r="NF68" s="135"/>
      <c r="NG68" s="135"/>
      <c r="NH68" s="135"/>
      <c r="NI68" s="135"/>
      <c r="NJ68" s="135"/>
      <c r="NK68" s="135"/>
      <c r="NL68" s="135"/>
      <c r="NM68" s="135"/>
      <c r="NN68" s="135"/>
      <c r="NO68" s="135"/>
      <c r="NP68" s="135"/>
      <c r="NQ68" s="135"/>
      <c r="NR68" s="135"/>
      <c r="NS68" s="135"/>
      <c r="NT68" s="135"/>
      <c r="NU68" s="135"/>
      <c r="NV68" s="135"/>
      <c r="NW68" s="135"/>
      <c r="NX68" s="135"/>
      <c r="NY68" s="135"/>
      <c r="NZ68" s="135"/>
      <c r="OA68" s="135"/>
      <c r="OB68" s="135"/>
      <c r="OC68" s="135"/>
      <c r="OD68" s="135"/>
      <c r="OE68" s="135"/>
      <c r="OF68" s="135"/>
      <c r="OG68" s="135"/>
      <c r="OH68" s="135"/>
      <c r="OI68" s="135"/>
      <c r="OJ68" s="135"/>
      <c r="OK68" s="135"/>
      <c r="OL68" s="135"/>
      <c r="OM68" s="135"/>
      <c r="ON68" s="135"/>
      <c r="OO68" s="135"/>
      <c r="OP68" s="135"/>
      <c r="OQ68" s="135"/>
      <c r="OR68" s="135"/>
      <c r="OS68" s="135"/>
      <c r="OT68" s="135"/>
      <c r="OU68" s="135"/>
      <c r="OV68" s="135"/>
      <c r="OW68" s="135"/>
      <c r="OX68" s="135"/>
      <c r="OY68" s="135"/>
      <c r="OZ68" s="135"/>
      <c r="PA68" s="135"/>
      <c r="PB68" s="135"/>
      <c r="PC68" s="135"/>
      <c r="PD68" s="135"/>
      <c r="PE68" s="135"/>
      <c r="PF68" s="135"/>
      <c r="PG68" s="135"/>
      <c r="PH68" s="135"/>
      <c r="PI68" s="135"/>
      <c r="PJ68" s="135"/>
      <c r="PK68" s="135"/>
      <c r="PL68" s="135"/>
      <c r="PM68" s="135"/>
    </row>
    <row r="69" spans="1:429" s="167" customFormat="1" ht="14.25" customHeight="1" x14ac:dyDescent="0.3">
      <c r="A69" s="185"/>
      <c r="B69" s="33"/>
      <c r="J69" s="131"/>
      <c r="L69" s="66"/>
      <c r="T69" s="212"/>
      <c r="U69" s="26"/>
      <c r="V69" s="129"/>
      <c r="W69" s="182"/>
      <c r="AF69" s="27"/>
      <c r="AG69" s="27"/>
      <c r="AH69" s="27"/>
      <c r="AI69" s="27"/>
      <c r="AJ69" s="28"/>
      <c r="AK69" s="29"/>
      <c r="AL69" s="29"/>
      <c r="AM69" s="28"/>
      <c r="AN69" s="28"/>
      <c r="AO69" s="30"/>
      <c r="AP69" s="30"/>
      <c r="AQ69" s="28"/>
      <c r="AR69" s="28"/>
      <c r="AS69" s="31"/>
      <c r="AT69" s="28"/>
      <c r="AU69" s="28"/>
      <c r="AV69" s="31"/>
      <c r="AW69" s="8"/>
      <c r="AX69" s="2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32"/>
      <c r="BJ69" s="32"/>
      <c r="BK69" s="8"/>
      <c r="BL69" s="8"/>
      <c r="BM69" s="8"/>
      <c r="BN69" s="8"/>
      <c r="BO69" s="8"/>
      <c r="BP69" s="8"/>
      <c r="BR69" s="135"/>
      <c r="BS69" s="135"/>
      <c r="BT69" s="135"/>
      <c r="BU69" s="135"/>
      <c r="BV69" s="135"/>
      <c r="BW69" s="135"/>
      <c r="BX69" s="135"/>
      <c r="BY69" s="135"/>
      <c r="BZ69" s="135"/>
      <c r="CA69" s="135"/>
      <c r="CB69" s="135"/>
      <c r="CC69" s="135"/>
      <c r="CD69" s="135"/>
      <c r="CE69" s="135"/>
      <c r="CF69" s="135"/>
      <c r="CG69" s="135"/>
      <c r="CH69" s="135"/>
      <c r="CI69" s="135"/>
      <c r="CJ69" s="135"/>
      <c r="CK69" s="135"/>
      <c r="CL69" s="135"/>
      <c r="CM69" s="135"/>
      <c r="CN69" s="135"/>
      <c r="CO69" s="135"/>
      <c r="CP69" s="135"/>
      <c r="CQ69" s="135"/>
      <c r="CR69" s="135"/>
      <c r="CS69" s="135"/>
      <c r="CT69" s="135"/>
      <c r="CU69" s="135"/>
      <c r="CV69" s="135"/>
      <c r="CW69" s="135"/>
      <c r="CX69" s="135"/>
      <c r="CY69" s="135"/>
      <c r="CZ69" s="135"/>
      <c r="DA69" s="135"/>
      <c r="DB69" s="135"/>
      <c r="DC69" s="135"/>
      <c r="DD69" s="135"/>
      <c r="DE69" s="135"/>
      <c r="DF69" s="135"/>
      <c r="DG69" s="135"/>
      <c r="DH69" s="135"/>
      <c r="DI69" s="135"/>
      <c r="DJ69" s="135"/>
      <c r="DK69" s="135"/>
      <c r="DL69" s="135"/>
      <c r="DM69" s="135"/>
      <c r="DN69" s="135"/>
      <c r="DO69" s="135"/>
      <c r="DP69" s="135"/>
      <c r="DQ69" s="135"/>
      <c r="DR69" s="135"/>
      <c r="DS69" s="135"/>
      <c r="DT69" s="135"/>
      <c r="DU69" s="135"/>
      <c r="DV69" s="135"/>
      <c r="DW69" s="135"/>
      <c r="DX69" s="135"/>
      <c r="DY69" s="135"/>
      <c r="DZ69" s="135"/>
      <c r="EA69" s="135"/>
      <c r="EB69" s="135"/>
      <c r="EC69" s="135"/>
      <c r="ED69" s="135"/>
      <c r="EE69" s="135"/>
      <c r="EF69" s="135"/>
      <c r="EG69" s="135"/>
      <c r="EH69" s="135"/>
      <c r="EI69" s="135"/>
      <c r="EJ69" s="135"/>
      <c r="EK69" s="135"/>
      <c r="EL69" s="135"/>
      <c r="EM69" s="135"/>
      <c r="EN69" s="135"/>
      <c r="EO69" s="135"/>
      <c r="EP69" s="135"/>
      <c r="EQ69" s="135"/>
      <c r="ER69" s="135"/>
      <c r="ES69" s="135"/>
      <c r="ET69" s="135"/>
      <c r="EU69" s="135"/>
      <c r="EV69" s="135"/>
      <c r="EW69" s="135"/>
      <c r="EX69" s="135"/>
      <c r="EY69" s="135"/>
      <c r="EZ69" s="135"/>
      <c r="FA69" s="135"/>
      <c r="FB69" s="135"/>
      <c r="FC69" s="135"/>
      <c r="FD69" s="135"/>
      <c r="FE69" s="135"/>
      <c r="FF69" s="135"/>
      <c r="FG69" s="135"/>
      <c r="FH69" s="135"/>
      <c r="FI69" s="135"/>
      <c r="FJ69" s="135"/>
      <c r="FK69" s="135"/>
      <c r="FL69" s="135"/>
      <c r="FM69" s="135"/>
      <c r="FN69" s="135"/>
      <c r="FO69" s="135"/>
      <c r="FP69" s="135"/>
      <c r="FQ69" s="135"/>
      <c r="FR69" s="135"/>
      <c r="FS69" s="135"/>
      <c r="FT69" s="135"/>
      <c r="FU69" s="135"/>
      <c r="FV69" s="135"/>
      <c r="FW69" s="135"/>
      <c r="FX69" s="135"/>
      <c r="FY69" s="135"/>
      <c r="FZ69" s="135"/>
      <c r="GA69" s="135"/>
      <c r="GB69" s="135"/>
      <c r="GC69" s="135"/>
      <c r="GD69" s="135"/>
      <c r="GE69" s="135"/>
      <c r="GF69" s="135"/>
      <c r="GG69" s="135"/>
      <c r="GH69" s="135"/>
      <c r="GI69" s="135"/>
      <c r="GJ69" s="135"/>
      <c r="GK69" s="135"/>
      <c r="GL69" s="135"/>
      <c r="GM69" s="135"/>
      <c r="GN69" s="135"/>
      <c r="GO69" s="135"/>
      <c r="GP69" s="135"/>
      <c r="GQ69" s="135"/>
      <c r="GR69" s="135"/>
      <c r="GS69" s="135"/>
      <c r="GT69" s="135"/>
      <c r="GU69" s="135"/>
      <c r="GV69" s="135"/>
      <c r="GW69" s="135"/>
      <c r="GX69" s="135"/>
      <c r="GY69" s="135"/>
      <c r="GZ69" s="135"/>
      <c r="HA69" s="135"/>
      <c r="HB69" s="135"/>
      <c r="HC69" s="135"/>
      <c r="HD69" s="135"/>
      <c r="HE69" s="135"/>
      <c r="HF69" s="135"/>
      <c r="HG69" s="135"/>
      <c r="HH69" s="135"/>
      <c r="HI69" s="135"/>
      <c r="HJ69" s="135"/>
      <c r="HK69" s="135"/>
      <c r="HL69" s="135"/>
      <c r="HM69" s="135"/>
      <c r="HN69" s="135"/>
      <c r="HO69" s="135"/>
      <c r="HP69" s="135"/>
      <c r="HQ69" s="135"/>
      <c r="HR69" s="135"/>
      <c r="HS69" s="135"/>
      <c r="HT69" s="135"/>
      <c r="HU69" s="135"/>
      <c r="HV69" s="135"/>
      <c r="HW69" s="135"/>
      <c r="HX69" s="135"/>
      <c r="HY69" s="135"/>
      <c r="HZ69" s="135"/>
      <c r="IA69" s="135"/>
      <c r="IB69" s="135"/>
      <c r="IC69" s="135"/>
      <c r="ID69" s="135"/>
      <c r="IE69" s="135"/>
      <c r="IF69" s="135"/>
      <c r="IG69" s="135"/>
      <c r="IH69" s="135"/>
      <c r="II69" s="135"/>
      <c r="IJ69" s="135"/>
      <c r="IK69" s="135"/>
      <c r="IL69" s="135"/>
      <c r="IM69" s="135"/>
      <c r="IN69" s="135"/>
      <c r="IO69" s="135"/>
      <c r="IP69" s="135"/>
      <c r="IQ69" s="135"/>
      <c r="IR69" s="135"/>
      <c r="IS69" s="135"/>
      <c r="IT69" s="135"/>
      <c r="IU69" s="135"/>
      <c r="IV69" s="135"/>
      <c r="IW69" s="135"/>
      <c r="IX69" s="135"/>
      <c r="IY69" s="135"/>
      <c r="IZ69" s="135"/>
      <c r="JA69" s="135"/>
      <c r="JB69" s="135"/>
      <c r="JC69" s="135"/>
      <c r="JD69" s="135"/>
      <c r="JE69" s="135"/>
      <c r="JF69" s="135"/>
      <c r="JG69" s="135"/>
      <c r="JH69" s="135"/>
      <c r="JI69" s="135"/>
      <c r="JJ69" s="135"/>
      <c r="JK69" s="135"/>
      <c r="JL69" s="135"/>
      <c r="JM69" s="135"/>
      <c r="JN69" s="135"/>
      <c r="JO69" s="135"/>
      <c r="JP69" s="135"/>
      <c r="JQ69" s="135"/>
      <c r="JR69" s="135"/>
      <c r="JS69" s="135"/>
      <c r="JT69" s="135"/>
      <c r="JU69" s="135"/>
      <c r="JV69" s="135"/>
      <c r="JW69" s="135"/>
      <c r="JX69" s="135"/>
      <c r="JY69" s="135"/>
      <c r="JZ69" s="135"/>
      <c r="KA69" s="135"/>
      <c r="KB69" s="135"/>
      <c r="KC69" s="135"/>
      <c r="KD69" s="135"/>
      <c r="KE69" s="135"/>
      <c r="KF69" s="135"/>
      <c r="KG69" s="135"/>
      <c r="KH69" s="135"/>
      <c r="KI69" s="135"/>
      <c r="KJ69" s="135"/>
      <c r="KK69" s="135"/>
      <c r="KL69" s="135"/>
      <c r="KM69" s="135"/>
      <c r="KN69" s="135"/>
      <c r="KO69" s="135"/>
      <c r="KP69" s="135"/>
      <c r="KQ69" s="135"/>
      <c r="KR69" s="135"/>
      <c r="KS69" s="135"/>
      <c r="KT69" s="135"/>
      <c r="KU69" s="135"/>
      <c r="KV69" s="135"/>
      <c r="KW69" s="135"/>
      <c r="KX69" s="135"/>
      <c r="KY69" s="135"/>
      <c r="KZ69" s="135"/>
      <c r="LA69" s="135"/>
      <c r="LB69" s="135"/>
      <c r="LC69" s="135"/>
      <c r="LD69" s="135"/>
      <c r="LE69" s="135"/>
      <c r="LF69" s="135"/>
      <c r="LG69" s="135"/>
      <c r="LH69" s="135"/>
      <c r="LI69" s="135"/>
      <c r="LJ69" s="135"/>
      <c r="LK69" s="135"/>
      <c r="LL69" s="135"/>
      <c r="LM69" s="135"/>
      <c r="LN69" s="135"/>
      <c r="LO69" s="135"/>
      <c r="LP69" s="135"/>
      <c r="LQ69" s="135"/>
      <c r="LR69" s="135"/>
      <c r="LS69" s="135"/>
      <c r="LT69" s="135"/>
      <c r="LU69" s="135"/>
      <c r="LV69" s="135"/>
      <c r="LW69" s="135"/>
      <c r="LX69" s="135"/>
      <c r="LY69" s="135"/>
      <c r="LZ69" s="135"/>
      <c r="MA69" s="135"/>
      <c r="MB69" s="135"/>
      <c r="MC69" s="135"/>
      <c r="MD69" s="135"/>
      <c r="ME69" s="135"/>
      <c r="MF69" s="135"/>
      <c r="MG69" s="135"/>
      <c r="MH69" s="135"/>
      <c r="MI69" s="135"/>
      <c r="MJ69" s="135"/>
      <c r="MK69" s="135"/>
      <c r="ML69" s="135"/>
      <c r="MM69" s="135"/>
      <c r="MN69" s="135"/>
      <c r="MO69" s="135"/>
      <c r="MP69" s="135"/>
      <c r="MQ69" s="135"/>
      <c r="MR69" s="135"/>
      <c r="MS69" s="135"/>
      <c r="MT69" s="135"/>
      <c r="MU69" s="135"/>
      <c r="MV69" s="135"/>
      <c r="MW69" s="135"/>
      <c r="MX69" s="135"/>
      <c r="MY69" s="135"/>
      <c r="MZ69" s="135"/>
      <c r="NA69" s="135"/>
      <c r="NB69" s="135"/>
      <c r="NC69" s="135"/>
      <c r="ND69" s="135"/>
      <c r="NE69" s="135"/>
      <c r="NF69" s="135"/>
      <c r="NG69" s="135"/>
      <c r="NH69" s="135"/>
      <c r="NI69" s="135"/>
      <c r="NJ69" s="135"/>
      <c r="NK69" s="135"/>
      <c r="NL69" s="135"/>
      <c r="NM69" s="135"/>
      <c r="NN69" s="135"/>
      <c r="NO69" s="135"/>
      <c r="NP69" s="135"/>
      <c r="NQ69" s="135"/>
      <c r="NR69" s="135"/>
      <c r="NS69" s="135"/>
      <c r="NT69" s="135"/>
      <c r="NU69" s="135"/>
      <c r="NV69" s="135"/>
      <c r="NW69" s="135"/>
      <c r="NX69" s="135"/>
      <c r="NY69" s="135"/>
      <c r="NZ69" s="135"/>
      <c r="OA69" s="135"/>
      <c r="OB69" s="135"/>
      <c r="OC69" s="135"/>
      <c r="OD69" s="135"/>
      <c r="OE69" s="135"/>
      <c r="OF69" s="135"/>
      <c r="OG69" s="135"/>
      <c r="OH69" s="135"/>
      <c r="OI69" s="135"/>
      <c r="OJ69" s="135"/>
      <c r="OK69" s="135"/>
      <c r="OL69" s="135"/>
      <c r="OM69" s="135"/>
      <c r="ON69" s="135"/>
      <c r="OO69" s="135"/>
      <c r="OP69" s="135"/>
      <c r="OQ69" s="135"/>
      <c r="OR69" s="135"/>
      <c r="OS69" s="135"/>
      <c r="OT69" s="135"/>
      <c r="OU69" s="135"/>
      <c r="OV69" s="135"/>
      <c r="OW69" s="135"/>
      <c r="OX69" s="135"/>
      <c r="OY69" s="135"/>
      <c r="OZ69" s="135"/>
      <c r="PA69" s="135"/>
      <c r="PB69" s="135"/>
      <c r="PC69" s="135"/>
      <c r="PD69" s="135"/>
      <c r="PE69" s="135"/>
      <c r="PF69" s="135"/>
      <c r="PG69" s="135"/>
      <c r="PH69" s="135"/>
      <c r="PI69" s="135"/>
      <c r="PJ69" s="135"/>
      <c r="PK69" s="135"/>
      <c r="PL69" s="135"/>
      <c r="PM69" s="135"/>
    </row>
    <row r="70" spans="1:429" s="167" customFormat="1" ht="14.25" customHeight="1" x14ac:dyDescent="0.3">
      <c r="A70" s="185"/>
      <c r="B70" s="33"/>
      <c r="J70" s="131"/>
      <c r="L70" s="66"/>
      <c r="T70" s="212"/>
      <c r="U70" s="26"/>
      <c r="V70" s="129"/>
      <c r="W70" s="182"/>
      <c r="AF70" s="27"/>
      <c r="AG70" s="27"/>
      <c r="AH70" s="27"/>
      <c r="AI70" s="27"/>
      <c r="AJ70" s="28"/>
      <c r="AK70" s="29"/>
      <c r="AL70" s="29"/>
      <c r="AM70" s="28"/>
      <c r="AN70" s="28"/>
      <c r="AO70" s="30"/>
      <c r="AP70" s="30"/>
      <c r="AQ70" s="28"/>
      <c r="AR70" s="28"/>
      <c r="AS70" s="31"/>
      <c r="AT70" s="28"/>
      <c r="AU70" s="28"/>
      <c r="AV70" s="31"/>
      <c r="AW70" s="8"/>
      <c r="AX70" s="2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32"/>
      <c r="BJ70" s="32"/>
      <c r="BK70" s="8"/>
      <c r="BL70" s="8"/>
      <c r="BM70" s="8"/>
      <c r="BN70" s="8"/>
      <c r="BO70" s="8"/>
      <c r="BP70" s="8"/>
      <c r="BR70" s="135"/>
      <c r="BS70" s="135"/>
      <c r="BT70" s="135"/>
      <c r="BU70" s="135"/>
      <c r="BV70" s="135"/>
      <c r="BW70" s="135"/>
      <c r="BX70" s="135"/>
      <c r="BY70" s="135"/>
      <c r="BZ70" s="135"/>
      <c r="CA70" s="135"/>
      <c r="CB70" s="135"/>
      <c r="CC70" s="135"/>
      <c r="CD70" s="135"/>
      <c r="CE70" s="135"/>
      <c r="CF70" s="135"/>
      <c r="CG70" s="135"/>
      <c r="CH70" s="135"/>
      <c r="CI70" s="135"/>
      <c r="CJ70" s="135"/>
      <c r="CK70" s="135"/>
      <c r="CL70" s="135"/>
      <c r="CM70" s="135"/>
      <c r="CN70" s="135"/>
      <c r="CO70" s="135"/>
      <c r="CP70" s="135"/>
      <c r="CQ70" s="135"/>
      <c r="CR70" s="135"/>
      <c r="CS70" s="135"/>
      <c r="CT70" s="135"/>
      <c r="CU70" s="135"/>
      <c r="CV70" s="135"/>
      <c r="CW70" s="135"/>
      <c r="CX70" s="135"/>
      <c r="CY70" s="135"/>
      <c r="CZ70" s="135"/>
      <c r="DA70" s="135"/>
      <c r="DB70" s="135"/>
      <c r="DC70" s="135"/>
      <c r="DD70" s="135"/>
      <c r="DE70" s="135"/>
      <c r="DF70" s="135"/>
      <c r="DG70" s="135"/>
      <c r="DH70" s="135"/>
      <c r="DI70" s="135"/>
      <c r="DJ70" s="135"/>
      <c r="DK70" s="135"/>
      <c r="DL70" s="135"/>
      <c r="DM70" s="135"/>
      <c r="DN70" s="135"/>
      <c r="DO70" s="135"/>
      <c r="DP70" s="135"/>
      <c r="DQ70" s="135"/>
      <c r="DR70" s="135"/>
      <c r="DS70" s="135"/>
      <c r="DT70" s="135"/>
      <c r="DU70" s="135"/>
      <c r="DV70" s="135"/>
      <c r="DW70" s="135"/>
      <c r="DX70" s="135"/>
      <c r="DY70" s="135"/>
      <c r="DZ70" s="135"/>
      <c r="EA70" s="135"/>
      <c r="EB70" s="135"/>
      <c r="EC70" s="135"/>
      <c r="ED70" s="135"/>
      <c r="EE70" s="135"/>
      <c r="EF70" s="135"/>
      <c r="EG70" s="135"/>
      <c r="EH70" s="135"/>
      <c r="EI70" s="135"/>
      <c r="EJ70" s="135"/>
      <c r="EK70" s="135"/>
      <c r="EL70" s="135"/>
      <c r="EM70" s="135"/>
      <c r="EN70" s="135"/>
      <c r="EO70" s="135"/>
      <c r="EP70" s="135"/>
      <c r="EQ70" s="135"/>
      <c r="ER70" s="135"/>
      <c r="ES70" s="135"/>
      <c r="ET70" s="135"/>
      <c r="EU70" s="135"/>
      <c r="EV70" s="135"/>
      <c r="EW70" s="135"/>
      <c r="EX70" s="135"/>
      <c r="EY70" s="135"/>
      <c r="EZ70" s="135"/>
      <c r="FA70" s="135"/>
      <c r="FB70" s="135"/>
      <c r="FC70" s="135"/>
      <c r="FD70" s="135"/>
      <c r="FE70" s="135"/>
      <c r="FF70" s="135"/>
      <c r="FG70" s="135"/>
      <c r="FH70" s="135"/>
      <c r="FI70" s="135"/>
      <c r="FJ70" s="135"/>
      <c r="FK70" s="135"/>
      <c r="FL70" s="135"/>
      <c r="FM70" s="135"/>
      <c r="FN70" s="135"/>
      <c r="FO70" s="135"/>
      <c r="FP70" s="135"/>
      <c r="FQ70" s="135"/>
      <c r="FR70" s="135"/>
      <c r="FS70" s="135"/>
      <c r="FT70" s="135"/>
      <c r="FU70" s="135"/>
      <c r="FV70" s="135"/>
      <c r="FW70" s="135"/>
      <c r="FX70" s="135"/>
      <c r="FY70" s="135"/>
      <c r="FZ70" s="135"/>
      <c r="GA70" s="135"/>
      <c r="GB70" s="135"/>
      <c r="GC70" s="135"/>
      <c r="GD70" s="135"/>
      <c r="GE70" s="135"/>
      <c r="GF70" s="135"/>
      <c r="GG70" s="135"/>
      <c r="GH70" s="135"/>
      <c r="GI70" s="135"/>
      <c r="GJ70" s="135"/>
      <c r="GK70" s="135"/>
      <c r="GL70" s="135"/>
      <c r="GM70" s="135"/>
      <c r="GN70" s="135"/>
      <c r="GO70" s="135"/>
      <c r="GP70" s="135"/>
      <c r="GQ70" s="135"/>
      <c r="GR70" s="135"/>
      <c r="GS70" s="135"/>
      <c r="GT70" s="135"/>
      <c r="GU70" s="135"/>
      <c r="GV70" s="135"/>
      <c r="GW70" s="135"/>
      <c r="GX70" s="135"/>
      <c r="GY70" s="135"/>
      <c r="GZ70" s="135"/>
      <c r="HA70" s="135"/>
      <c r="HB70" s="135"/>
      <c r="HC70" s="135"/>
      <c r="HD70" s="135"/>
      <c r="HE70" s="135"/>
      <c r="HF70" s="135"/>
      <c r="HG70" s="135"/>
      <c r="HH70" s="135"/>
      <c r="HI70" s="135"/>
      <c r="HJ70" s="135"/>
      <c r="HK70" s="135"/>
      <c r="HL70" s="135"/>
      <c r="HM70" s="135"/>
      <c r="HN70" s="135"/>
      <c r="HO70" s="135"/>
      <c r="HP70" s="135"/>
      <c r="HQ70" s="135"/>
      <c r="HR70" s="135"/>
      <c r="HS70" s="135"/>
      <c r="HT70" s="135"/>
      <c r="HU70" s="135"/>
      <c r="HV70" s="135"/>
      <c r="HW70" s="135"/>
      <c r="HX70" s="135"/>
      <c r="HY70" s="135"/>
      <c r="HZ70" s="135"/>
      <c r="IA70" s="135"/>
      <c r="IB70" s="135"/>
      <c r="IC70" s="135"/>
      <c r="ID70" s="135"/>
      <c r="IE70" s="135"/>
      <c r="IF70" s="135"/>
      <c r="IG70" s="135"/>
      <c r="IH70" s="135"/>
      <c r="II70" s="135"/>
      <c r="IJ70" s="135"/>
      <c r="IK70" s="135"/>
      <c r="IL70" s="135"/>
      <c r="IM70" s="135"/>
      <c r="IN70" s="135"/>
      <c r="IO70" s="135"/>
      <c r="IP70" s="135"/>
      <c r="IQ70" s="135"/>
      <c r="IR70" s="135"/>
      <c r="IS70" s="135"/>
      <c r="IT70" s="135"/>
      <c r="IU70" s="135"/>
      <c r="IV70" s="135"/>
      <c r="IW70" s="135"/>
      <c r="IX70" s="135"/>
      <c r="IY70" s="135"/>
      <c r="IZ70" s="135"/>
      <c r="JA70" s="135"/>
      <c r="JB70" s="135"/>
      <c r="JC70" s="135"/>
      <c r="JD70" s="135"/>
      <c r="JE70" s="135"/>
      <c r="JF70" s="135"/>
      <c r="JG70" s="135"/>
      <c r="JH70" s="135"/>
      <c r="JI70" s="135"/>
      <c r="JJ70" s="135"/>
      <c r="JK70" s="135"/>
      <c r="JL70" s="135"/>
      <c r="JM70" s="135"/>
      <c r="JN70" s="135"/>
      <c r="JO70" s="135"/>
      <c r="JP70" s="135"/>
      <c r="JQ70" s="135"/>
      <c r="JR70" s="135"/>
      <c r="JS70" s="135"/>
      <c r="JT70" s="135"/>
      <c r="JU70" s="135"/>
      <c r="JV70" s="135"/>
      <c r="JW70" s="135"/>
      <c r="JX70" s="135"/>
      <c r="JY70" s="135"/>
      <c r="JZ70" s="135"/>
      <c r="KA70" s="135"/>
      <c r="KB70" s="135"/>
      <c r="KC70" s="135"/>
      <c r="KD70" s="135"/>
      <c r="KE70" s="135"/>
      <c r="KF70" s="135"/>
      <c r="KG70" s="135"/>
      <c r="KH70" s="135"/>
      <c r="KI70" s="135"/>
      <c r="KJ70" s="135"/>
      <c r="KK70" s="135"/>
      <c r="KL70" s="135"/>
      <c r="KM70" s="135"/>
      <c r="KN70" s="135"/>
      <c r="KO70" s="135"/>
      <c r="KP70" s="135"/>
      <c r="KQ70" s="135"/>
      <c r="KR70" s="135"/>
      <c r="KS70" s="135"/>
      <c r="KT70" s="135"/>
      <c r="KU70" s="135"/>
      <c r="KV70" s="135"/>
      <c r="KW70" s="135"/>
      <c r="KX70" s="135"/>
      <c r="KY70" s="135"/>
      <c r="KZ70" s="135"/>
      <c r="LA70" s="135"/>
      <c r="LB70" s="135"/>
      <c r="LC70" s="135"/>
      <c r="LD70" s="135"/>
      <c r="LE70" s="135"/>
      <c r="LF70" s="135"/>
      <c r="LG70" s="135"/>
      <c r="LH70" s="135"/>
      <c r="LI70" s="135"/>
      <c r="LJ70" s="135"/>
      <c r="LK70" s="135"/>
      <c r="LL70" s="135"/>
      <c r="LM70" s="135"/>
      <c r="LN70" s="135"/>
      <c r="LO70" s="135"/>
      <c r="LP70" s="135"/>
      <c r="LQ70" s="135"/>
      <c r="LR70" s="135"/>
      <c r="LS70" s="135"/>
      <c r="LT70" s="135"/>
      <c r="LU70" s="135"/>
      <c r="LV70" s="135"/>
      <c r="LW70" s="135"/>
      <c r="LX70" s="135"/>
      <c r="LY70" s="135"/>
      <c r="LZ70" s="135"/>
      <c r="MA70" s="135"/>
      <c r="MB70" s="135"/>
      <c r="MC70" s="135"/>
      <c r="MD70" s="135"/>
      <c r="ME70" s="135"/>
      <c r="MF70" s="135"/>
      <c r="MG70" s="135"/>
      <c r="MH70" s="135"/>
      <c r="MI70" s="135"/>
      <c r="MJ70" s="135"/>
      <c r="MK70" s="135"/>
      <c r="ML70" s="135"/>
      <c r="MM70" s="135"/>
      <c r="MN70" s="135"/>
      <c r="MO70" s="135"/>
      <c r="MP70" s="135"/>
      <c r="MQ70" s="135"/>
      <c r="MR70" s="135"/>
      <c r="MS70" s="135"/>
      <c r="MT70" s="135"/>
      <c r="MU70" s="135"/>
      <c r="MV70" s="135"/>
      <c r="MW70" s="135"/>
      <c r="MX70" s="135"/>
      <c r="MY70" s="135"/>
      <c r="MZ70" s="135"/>
      <c r="NA70" s="135"/>
      <c r="NB70" s="135"/>
      <c r="NC70" s="135"/>
      <c r="ND70" s="135"/>
      <c r="NE70" s="135"/>
      <c r="NF70" s="135"/>
      <c r="NG70" s="135"/>
      <c r="NH70" s="135"/>
      <c r="NI70" s="135"/>
      <c r="NJ70" s="135"/>
      <c r="NK70" s="135"/>
      <c r="NL70" s="135"/>
      <c r="NM70" s="135"/>
      <c r="NN70" s="135"/>
      <c r="NO70" s="135"/>
      <c r="NP70" s="135"/>
      <c r="NQ70" s="135"/>
      <c r="NR70" s="135"/>
      <c r="NS70" s="135"/>
      <c r="NT70" s="135"/>
      <c r="NU70" s="135"/>
      <c r="NV70" s="135"/>
      <c r="NW70" s="135"/>
      <c r="NX70" s="135"/>
      <c r="NY70" s="135"/>
      <c r="NZ70" s="135"/>
      <c r="OA70" s="135"/>
      <c r="OB70" s="135"/>
      <c r="OC70" s="135"/>
      <c r="OD70" s="135"/>
      <c r="OE70" s="135"/>
      <c r="OF70" s="135"/>
      <c r="OG70" s="135"/>
      <c r="OH70" s="135"/>
      <c r="OI70" s="135"/>
      <c r="OJ70" s="135"/>
      <c r="OK70" s="135"/>
      <c r="OL70" s="135"/>
      <c r="OM70" s="135"/>
      <c r="ON70" s="135"/>
      <c r="OO70" s="135"/>
      <c r="OP70" s="135"/>
      <c r="OQ70" s="135"/>
      <c r="OR70" s="135"/>
      <c r="OS70" s="135"/>
      <c r="OT70" s="135"/>
      <c r="OU70" s="135"/>
      <c r="OV70" s="135"/>
      <c r="OW70" s="135"/>
      <c r="OX70" s="135"/>
      <c r="OY70" s="135"/>
      <c r="OZ70" s="135"/>
      <c r="PA70" s="135"/>
      <c r="PB70" s="135"/>
      <c r="PC70" s="135"/>
      <c r="PD70" s="135"/>
      <c r="PE70" s="135"/>
      <c r="PF70" s="135"/>
      <c r="PG70" s="135"/>
      <c r="PH70" s="135"/>
      <c r="PI70" s="135"/>
      <c r="PJ70" s="135"/>
      <c r="PK70" s="135"/>
      <c r="PL70" s="135"/>
      <c r="PM70" s="135"/>
    </row>
    <row r="71" spans="1:429" s="167" customFormat="1" ht="14.25" customHeight="1" x14ac:dyDescent="0.3">
      <c r="A71" s="185"/>
      <c r="B71" s="33"/>
      <c r="J71" s="131"/>
      <c r="L71" s="66"/>
      <c r="T71" s="212"/>
      <c r="U71" s="26"/>
      <c r="V71" s="129"/>
      <c r="W71" s="182"/>
      <c r="AF71" s="27"/>
      <c r="AG71" s="27"/>
      <c r="AH71" s="27"/>
      <c r="AI71" s="27"/>
      <c r="AJ71" s="28"/>
      <c r="AK71" s="29"/>
      <c r="AL71" s="29"/>
      <c r="AM71" s="28"/>
      <c r="AN71" s="28"/>
      <c r="AO71" s="30"/>
      <c r="AP71" s="30"/>
      <c r="AQ71" s="28"/>
      <c r="AR71" s="28"/>
      <c r="AS71" s="31"/>
      <c r="AT71" s="28"/>
      <c r="AU71" s="28"/>
      <c r="AV71" s="31"/>
      <c r="AW71" s="8"/>
      <c r="AX71" s="2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32"/>
      <c r="BJ71" s="32"/>
      <c r="BK71" s="8"/>
      <c r="BL71" s="8"/>
      <c r="BM71" s="8"/>
      <c r="BN71" s="8"/>
      <c r="BO71" s="8"/>
      <c r="BP71" s="8"/>
      <c r="BR71" s="135"/>
      <c r="BS71" s="135"/>
      <c r="BT71" s="135"/>
      <c r="BU71" s="135"/>
      <c r="BV71" s="135"/>
      <c r="BW71" s="135"/>
      <c r="BX71" s="135"/>
      <c r="BY71" s="135"/>
      <c r="BZ71" s="135"/>
      <c r="CA71" s="135"/>
      <c r="CB71" s="135"/>
      <c r="CC71" s="135"/>
      <c r="CD71" s="135"/>
      <c r="CE71" s="135"/>
      <c r="CF71" s="135"/>
      <c r="CG71" s="135"/>
      <c r="CH71" s="135"/>
      <c r="CI71" s="135"/>
      <c r="CJ71" s="135"/>
      <c r="CK71" s="135"/>
      <c r="CL71" s="135"/>
      <c r="CM71" s="135"/>
      <c r="CN71" s="135"/>
      <c r="CO71" s="135"/>
      <c r="CP71" s="135"/>
      <c r="CQ71" s="135"/>
      <c r="CR71" s="135"/>
      <c r="CS71" s="135"/>
      <c r="CT71" s="135"/>
      <c r="CU71" s="135"/>
      <c r="CV71" s="135"/>
      <c r="CW71" s="135"/>
      <c r="CX71" s="135"/>
      <c r="CY71" s="135"/>
      <c r="CZ71" s="135"/>
      <c r="DA71" s="135"/>
      <c r="DB71" s="135"/>
      <c r="DC71" s="135"/>
      <c r="DD71" s="135"/>
      <c r="DE71" s="135"/>
      <c r="DF71" s="135"/>
      <c r="DG71" s="135"/>
      <c r="DH71" s="135"/>
      <c r="DI71" s="135"/>
      <c r="DJ71" s="135"/>
      <c r="DK71" s="135"/>
      <c r="DL71" s="135"/>
      <c r="DM71" s="135"/>
      <c r="DN71" s="135"/>
      <c r="DO71" s="135"/>
      <c r="DP71" s="135"/>
      <c r="DQ71" s="135"/>
      <c r="DR71" s="135"/>
      <c r="DS71" s="135"/>
      <c r="DT71" s="135"/>
      <c r="DU71" s="135"/>
      <c r="DV71" s="135"/>
      <c r="DW71" s="135"/>
      <c r="DX71" s="135"/>
      <c r="DY71" s="135"/>
      <c r="DZ71" s="135"/>
      <c r="EA71" s="135"/>
      <c r="EB71" s="135"/>
      <c r="EC71" s="135"/>
      <c r="ED71" s="135"/>
      <c r="EE71" s="135"/>
      <c r="EF71" s="135"/>
      <c r="EG71" s="135"/>
      <c r="EH71" s="135"/>
      <c r="EI71" s="135"/>
      <c r="EJ71" s="135"/>
      <c r="EK71" s="135"/>
      <c r="EL71" s="135"/>
      <c r="EM71" s="135"/>
      <c r="EN71" s="135"/>
      <c r="EO71" s="135"/>
      <c r="EP71" s="135"/>
      <c r="EQ71" s="135"/>
      <c r="ER71" s="135"/>
      <c r="ES71" s="135"/>
      <c r="ET71" s="135"/>
      <c r="EU71" s="135"/>
      <c r="EV71" s="135"/>
      <c r="EW71" s="135"/>
      <c r="EX71" s="135"/>
      <c r="EY71" s="135"/>
      <c r="EZ71" s="135"/>
      <c r="FA71" s="135"/>
      <c r="FB71" s="135"/>
      <c r="FC71" s="135"/>
      <c r="FD71" s="135"/>
      <c r="FE71" s="135"/>
      <c r="FF71" s="135"/>
      <c r="FG71" s="135"/>
      <c r="FH71" s="135"/>
      <c r="FI71" s="135"/>
      <c r="FJ71" s="135"/>
      <c r="FK71" s="135"/>
      <c r="FL71" s="135"/>
      <c r="FM71" s="135"/>
      <c r="FN71" s="135"/>
      <c r="FO71" s="135"/>
      <c r="FP71" s="135"/>
      <c r="FQ71" s="135"/>
      <c r="FR71" s="135"/>
      <c r="FS71" s="135"/>
      <c r="FT71" s="135"/>
      <c r="FU71" s="135"/>
      <c r="FV71" s="135"/>
      <c r="FW71" s="135"/>
      <c r="FX71" s="135"/>
      <c r="FY71" s="135"/>
      <c r="FZ71" s="135"/>
      <c r="GA71" s="135"/>
      <c r="GB71" s="135"/>
      <c r="GC71" s="135"/>
      <c r="GD71" s="135"/>
      <c r="GE71" s="135"/>
      <c r="GF71" s="135"/>
      <c r="GG71" s="135"/>
      <c r="GH71" s="135"/>
      <c r="GI71" s="135"/>
      <c r="GJ71" s="135"/>
      <c r="GK71" s="135"/>
      <c r="GL71" s="135"/>
      <c r="GM71" s="135"/>
      <c r="GN71" s="135"/>
      <c r="GO71" s="135"/>
      <c r="GP71" s="135"/>
      <c r="GQ71" s="135"/>
      <c r="GR71" s="135"/>
      <c r="GS71" s="135"/>
      <c r="GT71" s="135"/>
      <c r="GU71" s="135"/>
      <c r="GV71" s="135"/>
      <c r="GW71" s="135"/>
      <c r="GX71" s="135"/>
      <c r="GY71" s="135"/>
      <c r="GZ71" s="135"/>
      <c r="HA71" s="135"/>
      <c r="HB71" s="135"/>
      <c r="HC71" s="135"/>
      <c r="HD71" s="135"/>
      <c r="HE71" s="135"/>
      <c r="HF71" s="135"/>
      <c r="HG71" s="135"/>
      <c r="HH71" s="135"/>
      <c r="HI71" s="135"/>
      <c r="HJ71" s="135"/>
      <c r="HK71" s="135"/>
      <c r="HL71" s="135"/>
      <c r="HM71" s="135"/>
      <c r="HN71" s="135"/>
      <c r="HO71" s="135"/>
      <c r="HP71" s="135"/>
      <c r="HQ71" s="135"/>
      <c r="HR71" s="135"/>
      <c r="HS71" s="135"/>
      <c r="HT71" s="135"/>
      <c r="HU71" s="135"/>
      <c r="HV71" s="135"/>
      <c r="HW71" s="135"/>
      <c r="HX71" s="135"/>
      <c r="HY71" s="135"/>
      <c r="HZ71" s="135"/>
      <c r="IA71" s="135"/>
      <c r="IB71" s="135"/>
      <c r="IC71" s="135"/>
      <c r="ID71" s="135"/>
      <c r="IE71" s="135"/>
      <c r="IF71" s="135"/>
      <c r="IG71" s="135"/>
      <c r="IH71" s="135"/>
      <c r="II71" s="135"/>
      <c r="IJ71" s="135"/>
      <c r="IK71" s="135"/>
      <c r="IL71" s="135"/>
      <c r="IM71" s="135"/>
      <c r="IN71" s="135"/>
      <c r="IO71" s="135"/>
      <c r="IP71" s="135"/>
      <c r="IQ71" s="135"/>
      <c r="IR71" s="135"/>
      <c r="IS71" s="135"/>
      <c r="IT71" s="135"/>
      <c r="IU71" s="135"/>
      <c r="IV71" s="135"/>
      <c r="IW71" s="135"/>
      <c r="IX71" s="135"/>
      <c r="IY71" s="135"/>
      <c r="IZ71" s="135"/>
      <c r="JA71" s="135"/>
      <c r="JB71" s="135"/>
      <c r="JC71" s="135"/>
      <c r="JD71" s="135"/>
      <c r="JE71" s="135"/>
      <c r="JF71" s="135"/>
      <c r="JG71" s="135"/>
      <c r="JH71" s="135"/>
      <c r="JI71" s="135"/>
      <c r="JJ71" s="135"/>
      <c r="JK71" s="135"/>
      <c r="JL71" s="135"/>
      <c r="JM71" s="135"/>
      <c r="JN71" s="135"/>
      <c r="JO71" s="135"/>
      <c r="JP71" s="135"/>
      <c r="JQ71" s="135"/>
      <c r="JR71" s="135"/>
      <c r="JS71" s="135"/>
      <c r="JT71" s="135"/>
      <c r="JU71" s="135"/>
      <c r="JV71" s="135"/>
      <c r="JW71" s="135"/>
      <c r="JX71" s="135"/>
      <c r="JY71" s="135"/>
      <c r="JZ71" s="135"/>
      <c r="KA71" s="135"/>
      <c r="KB71" s="135"/>
      <c r="KC71" s="135"/>
      <c r="KD71" s="135"/>
      <c r="KE71" s="135"/>
      <c r="KF71" s="135"/>
      <c r="KG71" s="135"/>
      <c r="KH71" s="135"/>
      <c r="KI71" s="135"/>
      <c r="KJ71" s="135"/>
      <c r="KK71" s="135"/>
      <c r="KL71" s="135"/>
      <c r="KM71" s="135"/>
      <c r="KN71" s="135"/>
      <c r="KO71" s="135"/>
      <c r="KP71" s="135"/>
      <c r="KQ71" s="135"/>
      <c r="KR71" s="135"/>
      <c r="KS71" s="135"/>
      <c r="KT71" s="135"/>
      <c r="KU71" s="135"/>
      <c r="KV71" s="135"/>
      <c r="KW71" s="135"/>
      <c r="KX71" s="135"/>
      <c r="KY71" s="135"/>
      <c r="KZ71" s="135"/>
      <c r="LA71" s="135"/>
      <c r="LB71" s="135"/>
      <c r="LC71" s="135"/>
      <c r="LD71" s="135"/>
      <c r="LE71" s="135"/>
      <c r="LF71" s="135"/>
      <c r="LG71" s="135"/>
      <c r="LH71" s="135"/>
      <c r="LI71" s="135"/>
      <c r="LJ71" s="135"/>
      <c r="LK71" s="135"/>
      <c r="LL71" s="135"/>
      <c r="LM71" s="135"/>
      <c r="LN71" s="135"/>
      <c r="LO71" s="135"/>
      <c r="LP71" s="135"/>
      <c r="LQ71" s="135"/>
      <c r="LR71" s="135"/>
      <c r="LS71" s="135"/>
      <c r="LT71" s="135"/>
      <c r="LU71" s="135"/>
      <c r="LV71" s="135"/>
      <c r="LW71" s="135"/>
      <c r="LX71" s="135"/>
      <c r="LY71" s="135"/>
      <c r="LZ71" s="135"/>
      <c r="MA71" s="135"/>
      <c r="MB71" s="135"/>
      <c r="MC71" s="135"/>
      <c r="MD71" s="135"/>
      <c r="ME71" s="135"/>
      <c r="MF71" s="135"/>
      <c r="MG71" s="135"/>
      <c r="MH71" s="135"/>
      <c r="MI71" s="135"/>
      <c r="MJ71" s="135"/>
      <c r="MK71" s="135"/>
      <c r="ML71" s="135"/>
      <c r="MM71" s="135"/>
      <c r="MN71" s="135"/>
      <c r="MO71" s="135"/>
      <c r="MP71" s="135"/>
      <c r="MQ71" s="135"/>
      <c r="MR71" s="135"/>
      <c r="MS71" s="135"/>
      <c r="MT71" s="135"/>
      <c r="MU71" s="135"/>
      <c r="MV71" s="135"/>
      <c r="MW71" s="135"/>
      <c r="MX71" s="135"/>
      <c r="MY71" s="135"/>
      <c r="MZ71" s="135"/>
      <c r="NA71" s="135"/>
      <c r="NB71" s="135"/>
      <c r="NC71" s="135"/>
      <c r="ND71" s="135"/>
      <c r="NE71" s="135"/>
      <c r="NF71" s="135"/>
      <c r="NG71" s="135"/>
      <c r="NH71" s="135"/>
      <c r="NI71" s="135"/>
      <c r="NJ71" s="135"/>
      <c r="NK71" s="135"/>
      <c r="NL71" s="135"/>
      <c r="NM71" s="135"/>
      <c r="NN71" s="135"/>
      <c r="NO71" s="135"/>
      <c r="NP71" s="135"/>
      <c r="NQ71" s="135"/>
      <c r="NR71" s="135"/>
      <c r="NS71" s="135"/>
      <c r="NT71" s="135"/>
      <c r="NU71" s="135"/>
      <c r="NV71" s="135"/>
      <c r="NW71" s="135"/>
      <c r="NX71" s="135"/>
      <c r="NY71" s="135"/>
      <c r="NZ71" s="135"/>
      <c r="OA71" s="135"/>
      <c r="OB71" s="135"/>
      <c r="OC71" s="135"/>
      <c r="OD71" s="135"/>
      <c r="OE71" s="135"/>
      <c r="OF71" s="135"/>
      <c r="OG71" s="135"/>
      <c r="OH71" s="135"/>
      <c r="OI71" s="135"/>
      <c r="OJ71" s="135"/>
      <c r="OK71" s="135"/>
      <c r="OL71" s="135"/>
      <c r="OM71" s="135"/>
      <c r="ON71" s="135"/>
      <c r="OO71" s="135"/>
      <c r="OP71" s="135"/>
      <c r="OQ71" s="135"/>
      <c r="OR71" s="135"/>
      <c r="OS71" s="135"/>
      <c r="OT71" s="135"/>
      <c r="OU71" s="135"/>
      <c r="OV71" s="135"/>
      <c r="OW71" s="135"/>
      <c r="OX71" s="135"/>
      <c r="OY71" s="135"/>
      <c r="OZ71" s="135"/>
      <c r="PA71" s="135"/>
      <c r="PB71" s="135"/>
      <c r="PC71" s="135"/>
      <c r="PD71" s="135"/>
      <c r="PE71" s="135"/>
      <c r="PF71" s="135"/>
      <c r="PG71" s="135"/>
      <c r="PH71" s="135"/>
      <c r="PI71" s="135"/>
      <c r="PJ71" s="135"/>
      <c r="PK71" s="135"/>
      <c r="PL71" s="135"/>
      <c r="PM71" s="135"/>
    </row>
    <row r="72" spans="1:429" s="167" customFormat="1" ht="14.25" customHeight="1" x14ac:dyDescent="0.3">
      <c r="A72" s="185"/>
      <c r="B72" s="33"/>
      <c r="J72" s="131"/>
      <c r="L72" s="66"/>
      <c r="T72" s="212"/>
      <c r="U72" s="26"/>
      <c r="V72" s="129"/>
      <c r="W72" s="182"/>
      <c r="AF72" s="27"/>
      <c r="AG72" s="27"/>
      <c r="AH72" s="27"/>
      <c r="AI72" s="27"/>
      <c r="AJ72" s="28"/>
      <c r="AK72" s="29"/>
      <c r="AL72" s="29"/>
      <c r="AM72" s="28"/>
      <c r="AN72" s="28"/>
      <c r="AO72" s="30"/>
      <c r="AP72" s="30"/>
      <c r="AQ72" s="28"/>
      <c r="AR72" s="28"/>
      <c r="AS72" s="31"/>
      <c r="AT72" s="28"/>
      <c r="AU72" s="28"/>
      <c r="AV72" s="31"/>
      <c r="AW72" s="8"/>
      <c r="AX72" s="2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32"/>
      <c r="BJ72" s="32"/>
      <c r="BK72" s="8"/>
      <c r="BL72" s="8"/>
      <c r="BM72" s="8"/>
      <c r="BN72" s="8"/>
      <c r="BO72" s="8"/>
      <c r="BP72" s="8"/>
      <c r="BR72" s="135"/>
      <c r="BS72" s="135"/>
      <c r="BT72" s="135"/>
      <c r="BU72" s="135"/>
      <c r="BV72" s="135"/>
      <c r="BW72" s="135"/>
      <c r="BX72" s="135"/>
      <c r="BY72" s="135"/>
      <c r="BZ72" s="135"/>
      <c r="CA72" s="135"/>
      <c r="CB72" s="135"/>
      <c r="CC72" s="135"/>
      <c r="CD72" s="135"/>
      <c r="CE72" s="135"/>
      <c r="CF72" s="135"/>
      <c r="CG72" s="135"/>
      <c r="CH72" s="135"/>
      <c r="CI72" s="135"/>
      <c r="CJ72" s="135"/>
      <c r="CK72" s="135"/>
      <c r="CL72" s="135"/>
      <c r="CM72" s="135"/>
      <c r="CN72" s="135"/>
      <c r="CO72" s="135"/>
      <c r="CP72" s="135"/>
      <c r="CQ72" s="135"/>
      <c r="CR72" s="135"/>
      <c r="CS72" s="135"/>
      <c r="CT72" s="135"/>
      <c r="CU72" s="135"/>
      <c r="CV72" s="135"/>
      <c r="CW72" s="135"/>
      <c r="CX72" s="135"/>
      <c r="CY72" s="135"/>
      <c r="CZ72" s="135"/>
      <c r="DA72" s="135"/>
      <c r="DB72" s="135"/>
      <c r="DC72" s="135"/>
      <c r="DD72" s="135"/>
      <c r="DE72" s="135"/>
      <c r="DF72" s="135"/>
      <c r="DG72" s="135"/>
      <c r="DH72" s="135"/>
      <c r="DI72" s="135"/>
      <c r="DJ72" s="135"/>
      <c r="DK72" s="135"/>
      <c r="DL72" s="135"/>
      <c r="DM72" s="135"/>
      <c r="DN72" s="135"/>
      <c r="DO72" s="135"/>
      <c r="DP72" s="135"/>
      <c r="DQ72" s="135"/>
      <c r="DR72" s="135"/>
      <c r="DS72" s="135"/>
      <c r="DT72" s="135"/>
      <c r="DU72" s="135"/>
      <c r="DV72" s="135"/>
      <c r="DW72" s="135"/>
      <c r="DX72" s="135"/>
      <c r="DY72" s="135"/>
      <c r="DZ72" s="135"/>
      <c r="EA72" s="135"/>
      <c r="EB72" s="135"/>
      <c r="EC72" s="135"/>
      <c r="ED72" s="135"/>
      <c r="EE72" s="135"/>
      <c r="EF72" s="135"/>
      <c r="EG72" s="135"/>
      <c r="EH72" s="135"/>
      <c r="EI72" s="135"/>
      <c r="EJ72" s="135"/>
      <c r="EK72" s="135"/>
      <c r="EL72" s="135"/>
      <c r="EM72" s="135"/>
      <c r="EN72" s="135"/>
      <c r="EO72" s="135"/>
      <c r="EP72" s="135"/>
      <c r="EQ72" s="135"/>
      <c r="ER72" s="135"/>
      <c r="ES72" s="135"/>
      <c r="ET72" s="135"/>
      <c r="EU72" s="135"/>
      <c r="EV72" s="135"/>
      <c r="EW72" s="135"/>
      <c r="EX72" s="135"/>
      <c r="EY72" s="135"/>
      <c r="EZ72" s="135"/>
      <c r="FA72" s="135"/>
      <c r="FB72" s="135"/>
      <c r="FC72" s="135"/>
      <c r="FD72" s="135"/>
      <c r="FE72" s="135"/>
      <c r="FF72" s="135"/>
      <c r="FG72" s="135"/>
      <c r="FH72" s="135"/>
      <c r="FI72" s="135"/>
      <c r="FJ72" s="135"/>
      <c r="FK72" s="135"/>
      <c r="FL72" s="135"/>
      <c r="FM72" s="135"/>
      <c r="FN72" s="135"/>
      <c r="FO72" s="135"/>
      <c r="FP72" s="135"/>
      <c r="FQ72" s="135"/>
      <c r="FR72" s="135"/>
      <c r="FS72" s="135"/>
      <c r="FT72" s="135"/>
      <c r="FU72" s="135"/>
      <c r="FV72" s="135"/>
      <c r="FW72" s="135"/>
      <c r="FX72" s="135"/>
      <c r="FY72" s="135"/>
      <c r="FZ72" s="135"/>
      <c r="GA72" s="135"/>
      <c r="GB72" s="135"/>
      <c r="GC72" s="135"/>
      <c r="GD72" s="135"/>
      <c r="GE72" s="135"/>
      <c r="GF72" s="135"/>
      <c r="GG72" s="135"/>
      <c r="GH72" s="135"/>
      <c r="GI72" s="135"/>
      <c r="GJ72" s="135"/>
      <c r="GK72" s="135"/>
      <c r="GL72" s="135"/>
      <c r="GM72" s="135"/>
      <c r="GN72" s="135"/>
      <c r="GO72" s="135"/>
      <c r="GP72" s="135"/>
      <c r="GQ72" s="135"/>
      <c r="GR72" s="135"/>
      <c r="GS72" s="135"/>
      <c r="GT72" s="135"/>
      <c r="GU72" s="135"/>
      <c r="GV72" s="135"/>
      <c r="GW72" s="135"/>
      <c r="GX72" s="135"/>
      <c r="GY72" s="135"/>
      <c r="GZ72" s="135"/>
      <c r="HA72" s="135"/>
      <c r="HB72" s="135"/>
      <c r="HC72" s="135"/>
      <c r="HD72" s="135"/>
      <c r="HE72" s="135"/>
      <c r="HF72" s="135"/>
      <c r="HG72" s="135"/>
      <c r="HH72" s="135"/>
      <c r="HI72" s="135"/>
      <c r="HJ72" s="135"/>
      <c r="HK72" s="135"/>
      <c r="HL72" s="135"/>
      <c r="HM72" s="135"/>
      <c r="HN72" s="135"/>
      <c r="HO72" s="135"/>
      <c r="HP72" s="135"/>
      <c r="HQ72" s="135"/>
      <c r="HR72" s="135"/>
      <c r="HS72" s="135"/>
      <c r="HT72" s="135"/>
      <c r="HU72" s="135"/>
      <c r="HV72" s="135"/>
      <c r="HW72" s="135"/>
      <c r="HX72" s="135"/>
      <c r="HY72" s="135"/>
      <c r="HZ72" s="135"/>
      <c r="IA72" s="135"/>
      <c r="IB72" s="135"/>
      <c r="IC72" s="135"/>
      <c r="ID72" s="135"/>
      <c r="IE72" s="135"/>
      <c r="IF72" s="135"/>
      <c r="IG72" s="135"/>
      <c r="IH72" s="135"/>
      <c r="II72" s="135"/>
      <c r="IJ72" s="135"/>
      <c r="IK72" s="135"/>
      <c r="IL72" s="135"/>
      <c r="IM72" s="135"/>
      <c r="IN72" s="135"/>
      <c r="IO72" s="135"/>
      <c r="IP72" s="135"/>
      <c r="IQ72" s="135"/>
      <c r="IR72" s="135"/>
      <c r="IS72" s="135"/>
      <c r="IT72" s="135"/>
      <c r="IU72" s="135"/>
      <c r="IV72" s="135"/>
      <c r="IW72" s="135"/>
      <c r="IX72" s="135"/>
      <c r="IY72" s="135"/>
      <c r="IZ72" s="135"/>
      <c r="JA72" s="135"/>
      <c r="JB72" s="135"/>
      <c r="JC72" s="135"/>
      <c r="JD72" s="135"/>
      <c r="JE72" s="135"/>
      <c r="JF72" s="135"/>
      <c r="JG72" s="135"/>
      <c r="JH72" s="135"/>
      <c r="JI72" s="135"/>
      <c r="JJ72" s="135"/>
      <c r="JK72" s="135"/>
      <c r="JL72" s="135"/>
      <c r="JM72" s="135"/>
      <c r="JN72" s="135"/>
      <c r="JO72" s="135"/>
      <c r="JP72" s="135"/>
      <c r="JQ72" s="135"/>
      <c r="JR72" s="135"/>
      <c r="JS72" s="135"/>
      <c r="JT72" s="135"/>
      <c r="JU72" s="135"/>
      <c r="JV72" s="135"/>
      <c r="JW72" s="135"/>
      <c r="JX72" s="135"/>
      <c r="JY72" s="135"/>
      <c r="JZ72" s="135"/>
      <c r="KA72" s="135"/>
      <c r="KB72" s="135"/>
      <c r="KC72" s="135"/>
      <c r="KD72" s="135"/>
      <c r="KE72" s="135"/>
      <c r="KF72" s="135"/>
      <c r="KG72" s="135"/>
      <c r="KH72" s="135"/>
      <c r="KI72" s="135"/>
      <c r="KJ72" s="135"/>
      <c r="KK72" s="135"/>
      <c r="KL72" s="135"/>
      <c r="KM72" s="135"/>
      <c r="KN72" s="135"/>
      <c r="KO72" s="135"/>
      <c r="KP72" s="135"/>
      <c r="KQ72" s="135"/>
      <c r="KR72" s="135"/>
      <c r="KS72" s="135"/>
      <c r="KT72" s="135"/>
      <c r="KU72" s="135"/>
      <c r="KV72" s="135"/>
      <c r="KW72" s="135"/>
      <c r="KX72" s="135"/>
      <c r="KY72" s="135"/>
      <c r="KZ72" s="135"/>
      <c r="LA72" s="135"/>
      <c r="LB72" s="135"/>
      <c r="LC72" s="135"/>
      <c r="LD72" s="135"/>
      <c r="LE72" s="135"/>
      <c r="LF72" s="135"/>
      <c r="LG72" s="135"/>
      <c r="LH72" s="135"/>
      <c r="LI72" s="135"/>
      <c r="LJ72" s="135"/>
      <c r="LK72" s="135"/>
      <c r="LL72" s="135"/>
      <c r="LM72" s="135"/>
      <c r="LN72" s="135"/>
      <c r="LO72" s="135"/>
      <c r="LP72" s="135"/>
      <c r="LQ72" s="135"/>
      <c r="LR72" s="135"/>
      <c r="LS72" s="135"/>
      <c r="LT72" s="135"/>
      <c r="LU72" s="135"/>
      <c r="LV72" s="135"/>
      <c r="LW72" s="135"/>
      <c r="LX72" s="135"/>
      <c r="LY72" s="135"/>
      <c r="LZ72" s="135"/>
      <c r="MA72" s="135"/>
      <c r="MB72" s="135"/>
      <c r="MC72" s="135"/>
      <c r="MD72" s="135"/>
      <c r="ME72" s="135"/>
      <c r="MF72" s="135"/>
      <c r="MG72" s="135"/>
      <c r="MH72" s="135"/>
      <c r="MI72" s="135"/>
      <c r="MJ72" s="135"/>
      <c r="MK72" s="135"/>
      <c r="ML72" s="135"/>
      <c r="MM72" s="135"/>
      <c r="MN72" s="135"/>
      <c r="MO72" s="135"/>
      <c r="MP72" s="135"/>
      <c r="MQ72" s="135"/>
      <c r="MR72" s="135"/>
      <c r="MS72" s="135"/>
      <c r="MT72" s="135"/>
      <c r="MU72" s="135"/>
      <c r="MV72" s="135"/>
      <c r="MW72" s="135"/>
      <c r="MX72" s="135"/>
      <c r="MY72" s="135"/>
      <c r="MZ72" s="135"/>
      <c r="NA72" s="135"/>
      <c r="NB72" s="135"/>
      <c r="NC72" s="135"/>
      <c r="ND72" s="135"/>
      <c r="NE72" s="135"/>
      <c r="NF72" s="135"/>
      <c r="NG72" s="135"/>
      <c r="NH72" s="135"/>
      <c r="NI72" s="135"/>
      <c r="NJ72" s="135"/>
      <c r="NK72" s="135"/>
      <c r="NL72" s="135"/>
      <c r="NM72" s="135"/>
      <c r="NN72" s="135"/>
      <c r="NO72" s="135"/>
      <c r="NP72" s="135"/>
      <c r="NQ72" s="135"/>
      <c r="NR72" s="135"/>
      <c r="NS72" s="135"/>
      <c r="NT72" s="135"/>
      <c r="NU72" s="135"/>
      <c r="NV72" s="135"/>
      <c r="NW72" s="135"/>
      <c r="NX72" s="135"/>
      <c r="NY72" s="135"/>
      <c r="NZ72" s="135"/>
      <c r="OA72" s="135"/>
      <c r="OB72" s="135"/>
      <c r="OC72" s="135"/>
      <c r="OD72" s="135"/>
      <c r="OE72" s="135"/>
      <c r="OF72" s="135"/>
      <c r="OG72" s="135"/>
      <c r="OH72" s="135"/>
      <c r="OI72" s="135"/>
      <c r="OJ72" s="135"/>
      <c r="OK72" s="135"/>
      <c r="OL72" s="135"/>
      <c r="OM72" s="135"/>
      <c r="ON72" s="135"/>
      <c r="OO72" s="135"/>
      <c r="OP72" s="135"/>
      <c r="OQ72" s="135"/>
      <c r="OR72" s="135"/>
      <c r="OS72" s="135"/>
      <c r="OT72" s="135"/>
      <c r="OU72" s="135"/>
      <c r="OV72" s="135"/>
      <c r="OW72" s="135"/>
      <c r="OX72" s="135"/>
      <c r="OY72" s="135"/>
      <c r="OZ72" s="135"/>
      <c r="PA72" s="135"/>
      <c r="PB72" s="135"/>
      <c r="PC72" s="135"/>
      <c r="PD72" s="135"/>
      <c r="PE72" s="135"/>
      <c r="PF72" s="135"/>
      <c r="PG72" s="135"/>
      <c r="PH72" s="135"/>
      <c r="PI72" s="135"/>
      <c r="PJ72" s="135"/>
      <c r="PK72" s="135"/>
      <c r="PL72" s="135"/>
      <c r="PM72" s="135"/>
    </row>
    <row r="73" spans="1:429" s="167" customFormat="1" ht="14.25" customHeight="1" x14ac:dyDescent="0.3">
      <c r="A73" s="185"/>
      <c r="B73" s="33"/>
      <c r="J73" s="131"/>
      <c r="L73" s="66"/>
      <c r="T73" s="212"/>
      <c r="U73" s="26"/>
      <c r="V73" s="129"/>
      <c r="W73" s="182"/>
      <c r="AF73" s="27"/>
      <c r="AG73" s="27"/>
      <c r="AH73" s="27"/>
      <c r="AI73" s="27"/>
      <c r="AJ73" s="28"/>
      <c r="AK73" s="29"/>
      <c r="AL73" s="29"/>
      <c r="AM73" s="28"/>
      <c r="AN73" s="28"/>
      <c r="AO73" s="30"/>
      <c r="AP73" s="30"/>
      <c r="AQ73" s="28"/>
      <c r="AR73" s="28"/>
      <c r="AS73" s="31"/>
      <c r="AT73" s="28"/>
      <c r="AU73" s="28"/>
      <c r="AV73" s="31"/>
      <c r="AW73" s="8"/>
      <c r="AX73" s="2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32"/>
      <c r="BJ73" s="32"/>
      <c r="BK73" s="8"/>
      <c r="BL73" s="8"/>
      <c r="BM73" s="8"/>
      <c r="BN73" s="8"/>
      <c r="BO73" s="8"/>
      <c r="BP73" s="8"/>
      <c r="BR73" s="135"/>
      <c r="BS73" s="135"/>
      <c r="BT73" s="135"/>
      <c r="BU73" s="135"/>
      <c r="BV73" s="135"/>
      <c r="BW73" s="135"/>
      <c r="BX73" s="135"/>
      <c r="BY73" s="135"/>
      <c r="BZ73" s="135"/>
      <c r="CA73" s="135"/>
      <c r="CB73" s="135"/>
      <c r="CC73" s="135"/>
      <c r="CD73" s="135"/>
      <c r="CE73" s="135"/>
      <c r="CF73" s="135"/>
      <c r="CG73" s="135"/>
      <c r="CH73" s="135"/>
      <c r="CI73" s="135"/>
      <c r="CJ73" s="135"/>
      <c r="CK73" s="135"/>
      <c r="CL73" s="135"/>
      <c r="CM73" s="135"/>
      <c r="CN73" s="135"/>
      <c r="CO73" s="135"/>
      <c r="CP73" s="135"/>
      <c r="CQ73" s="135"/>
      <c r="CR73" s="135"/>
      <c r="CS73" s="135"/>
      <c r="CT73" s="135"/>
      <c r="CU73" s="135"/>
      <c r="CV73" s="135"/>
      <c r="CW73" s="135"/>
      <c r="CX73" s="135"/>
      <c r="CY73" s="135"/>
      <c r="CZ73" s="135"/>
      <c r="DA73" s="135"/>
      <c r="DB73" s="135"/>
      <c r="DC73" s="135"/>
      <c r="DD73" s="135"/>
      <c r="DE73" s="135"/>
      <c r="DF73" s="135"/>
      <c r="DG73" s="135"/>
      <c r="DH73" s="135"/>
      <c r="DI73" s="135"/>
      <c r="DJ73" s="135"/>
      <c r="DK73" s="135"/>
      <c r="DL73" s="135"/>
      <c r="DM73" s="135"/>
      <c r="DN73" s="135"/>
      <c r="DO73" s="135"/>
      <c r="DP73" s="135"/>
      <c r="DQ73" s="135"/>
      <c r="DR73" s="135"/>
      <c r="DS73" s="135"/>
      <c r="DT73" s="135"/>
      <c r="DU73" s="135"/>
      <c r="DV73" s="135"/>
      <c r="DW73" s="135"/>
      <c r="DX73" s="135"/>
      <c r="DY73" s="135"/>
      <c r="DZ73" s="135"/>
      <c r="EA73" s="135"/>
      <c r="EB73" s="135"/>
      <c r="EC73" s="135"/>
      <c r="ED73" s="135"/>
      <c r="EE73" s="135"/>
      <c r="EF73" s="135"/>
      <c r="EG73" s="135"/>
      <c r="EH73" s="135"/>
      <c r="EI73" s="135"/>
      <c r="EJ73" s="135"/>
      <c r="EK73" s="135"/>
      <c r="EL73" s="135"/>
      <c r="EM73" s="135"/>
      <c r="EN73" s="135"/>
      <c r="EO73" s="135"/>
      <c r="EP73" s="135"/>
      <c r="EQ73" s="135"/>
      <c r="ER73" s="135"/>
      <c r="ES73" s="135"/>
      <c r="ET73" s="135"/>
      <c r="EU73" s="135"/>
      <c r="EV73" s="135"/>
      <c r="EW73" s="135"/>
      <c r="EX73" s="135"/>
      <c r="EY73" s="135"/>
      <c r="EZ73" s="135"/>
      <c r="FA73" s="135"/>
      <c r="FB73" s="135"/>
      <c r="FC73" s="135"/>
      <c r="FD73" s="135"/>
      <c r="FE73" s="135"/>
      <c r="FF73" s="135"/>
      <c r="FG73" s="135"/>
      <c r="FH73" s="135"/>
      <c r="FI73" s="135"/>
      <c r="FJ73" s="135"/>
      <c r="FK73" s="135"/>
      <c r="FL73" s="135"/>
      <c r="FM73" s="135"/>
      <c r="FN73" s="135"/>
      <c r="FO73" s="135"/>
      <c r="FP73" s="135"/>
      <c r="FQ73" s="135"/>
      <c r="FR73" s="135"/>
      <c r="FS73" s="135"/>
      <c r="FT73" s="135"/>
      <c r="FU73" s="135"/>
      <c r="FV73" s="135"/>
      <c r="FW73" s="135"/>
      <c r="FX73" s="135"/>
      <c r="FY73" s="135"/>
      <c r="FZ73" s="135"/>
      <c r="GA73" s="135"/>
      <c r="GB73" s="135"/>
      <c r="GC73" s="135"/>
      <c r="GD73" s="135"/>
      <c r="GE73" s="135"/>
      <c r="GF73" s="135"/>
      <c r="GG73" s="135"/>
      <c r="GH73" s="135"/>
      <c r="GI73" s="135"/>
      <c r="GJ73" s="135"/>
      <c r="GK73" s="135"/>
      <c r="GL73" s="135"/>
      <c r="GM73" s="135"/>
      <c r="GN73" s="135"/>
      <c r="GO73" s="135"/>
      <c r="GP73" s="135"/>
      <c r="GQ73" s="135"/>
      <c r="GR73" s="135"/>
      <c r="GS73" s="135"/>
      <c r="GT73" s="135"/>
      <c r="GU73" s="135"/>
      <c r="GV73" s="135"/>
      <c r="GW73" s="135"/>
      <c r="GX73" s="135"/>
      <c r="GY73" s="135"/>
      <c r="GZ73" s="135"/>
      <c r="HA73" s="135"/>
      <c r="HB73" s="135"/>
      <c r="HC73" s="135"/>
      <c r="HD73" s="135"/>
      <c r="HE73" s="135"/>
      <c r="HF73" s="135"/>
      <c r="HG73" s="135"/>
      <c r="HH73" s="135"/>
      <c r="HI73" s="135"/>
      <c r="HJ73" s="135"/>
      <c r="HK73" s="135"/>
      <c r="HL73" s="135"/>
      <c r="HM73" s="135"/>
      <c r="HN73" s="135"/>
      <c r="HO73" s="135"/>
      <c r="HP73" s="135"/>
      <c r="HQ73" s="135"/>
      <c r="HR73" s="135"/>
      <c r="HS73" s="135"/>
      <c r="HT73" s="135"/>
      <c r="HU73" s="135"/>
      <c r="HV73" s="135"/>
      <c r="HW73" s="135"/>
      <c r="HX73" s="135"/>
      <c r="HY73" s="135"/>
      <c r="HZ73" s="135"/>
      <c r="IA73" s="135"/>
      <c r="IB73" s="135"/>
      <c r="IC73" s="135"/>
      <c r="ID73" s="135"/>
      <c r="IE73" s="135"/>
      <c r="IF73" s="135"/>
      <c r="IG73" s="135"/>
      <c r="IH73" s="135"/>
      <c r="II73" s="135"/>
      <c r="IJ73" s="135"/>
      <c r="IK73" s="135"/>
      <c r="IL73" s="135"/>
      <c r="IM73" s="135"/>
      <c r="IN73" s="135"/>
      <c r="IO73" s="135"/>
      <c r="IP73" s="135"/>
      <c r="IQ73" s="135"/>
      <c r="IR73" s="135"/>
      <c r="IS73" s="135"/>
      <c r="IT73" s="135"/>
      <c r="IU73" s="135"/>
      <c r="IV73" s="135"/>
      <c r="IW73" s="135"/>
      <c r="IX73" s="135"/>
      <c r="IY73" s="135"/>
      <c r="IZ73" s="135"/>
      <c r="JA73" s="135"/>
      <c r="JB73" s="135"/>
      <c r="JC73" s="135"/>
      <c r="JD73" s="135"/>
      <c r="JE73" s="135"/>
      <c r="JF73" s="135"/>
      <c r="JG73" s="135"/>
      <c r="JH73" s="135"/>
      <c r="JI73" s="135"/>
      <c r="JJ73" s="135"/>
      <c r="JK73" s="135"/>
      <c r="JL73" s="135"/>
      <c r="JM73" s="135"/>
      <c r="JN73" s="135"/>
      <c r="JO73" s="135"/>
      <c r="JP73" s="135"/>
      <c r="JQ73" s="135"/>
      <c r="JR73" s="135"/>
      <c r="JS73" s="135"/>
      <c r="JT73" s="135"/>
      <c r="JU73" s="135"/>
      <c r="JV73" s="135"/>
      <c r="JW73" s="135"/>
      <c r="JX73" s="135"/>
      <c r="JY73" s="135"/>
      <c r="JZ73" s="135"/>
      <c r="KA73" s="135"/>
      <c r="KB73" s="135"/>
      <c r="KC73" s="135"/>
      <c r="KD73" s="135"/>
      <c r="KE73" s="135"/>
      <c r="KF73" s="135"/>
      <c r="KG73" s="135"/>
      <c r="KH73" s="135"/>
      <c r="KI73" s="135"/>
      <c r="KJ73" s="135"/>
      <c r="KK73" s="135"/>
      <c r="KL73" s="135"/>
      <c r="KM73" s="135"/>
      <c r="KN73" s="135"/>
      <c r="KO73" s="135"/>
      <c r="KP73" s="135"/>
      <c r="KQ73" s="135"/>
      <c r="KR73" s="135"/>
      <c r="KS73" s="135"/>
      <c r="KT73" s="135"/>
      <c r="KU73" s="135"/>
      <c r="KV73" s="135"/>
      <c r="KW73" s="135"/>
      <c r="KX73" s="135"/>
      <c r="KY73" s="135"/>
      <c r="KZ73" s="135"/>
      <c r="LA73" s="135"/>
      <c r="LB73" s="135"/>
      <c r="LC73" s="135"/>
      <c r="LD73" s="135"/>
      <c r="LE73" s="135"/>
      <c r="LF73" s="135"/>
      <c r="LG73" s="135"/>
      <c r="LH73" s="135"/>
      <c r="LI73" s="135"/>
      <c r="LJ73" s="135"/>
      <c r="LK73" s="135"/>
      <c r="LL73" s="135"/>
      <c r="LM73" s="135"/>
      <c r="LN73" s="135"/>
      <c r="LO73" s="135"/>
      <c r="LP73" s="135"/>
      <c r="LQ73" s="135"/>
      <c r="LR73" s="135"/>
      <c r="LS73" s="135"/>
      <c r="LT73" s="135"/>
      <c r="LU73" s="135"/>
      <c r="LV73" s="135"/>
      <c r="LW73" s="135"/>
      <c r="LX73" s="135"/>
      <c r="LY73" s="135"/>
      <c r="LZ73" s="135"/>
      <c r="MA73" s="135"/>
      <c r="MB73" s="135"/>
      <c r="MC73" s="135"/>
      <c r="MD73" s="135"/>
      <c r="ME73" s="135"/>
      <c r="MF73" s="135"/>
      <c r="MG73" s="135"/>
      <c r="MH73" s="135"/>
      <c r="MI73" s="135"/>
      <c r="MJ73" s="135"/>
      <c r="MK73" s="135"/>
      <c r="ML73" s="135"/>
      <c r="MM73" s="135"/>
      <c r="MN73" s="135"/>
      <c r="MO73" s="135"/>
      <c r="MP73" s="135"/>
      <c r="MQ73" s="135"/>
      <c r="MR73" s="135"/>
      <c r="MS73" s="135"/>
      <c r="MT73" s="135"/>
      <c r="MU73" s="135"/>
      <c r="MV73" s="135"/>
      <c r="MW73" s="135"/>
      <c r="MX73" s="135"/>
      <c r="MY73" s="135"/>
      <c r="MZ73" s="135"/>
      <c r="NA73" s="135"/>
      <c r="NB73" s="135"/>
      <c r="NC73" s="135"/>
      <c r="ND73" s="135"/>
      <c r="NE73" s="135"/>
      <c r="NF73" s="135"/>
      <c r="NG73" s="135"/>
      <c r="NH73" s="135"/>
      <c r="NI73" s="135"/>
      <c r="NJ73" s="135"/>
      <c r="NK73" s="135"/>
      <c r="NL73" s="135"/>
      <c r="NM73" s="135"/>
      <c r="NN73" s="135"/>
      <c r="NO73" s="135"/>
      <c r="NP73" s="135"/>
      <c r="NQ73" s="135"/>
      <c r="NR73" s="135"/>
      <c r="NS73" s="135"/>
      <c r="NT73" s="135"/>
      <c r="NU73" s="135"/>
      <c r="NV73" s="135"/>
      <c r="NW73" s="135"/>
      <c r="NX73" s="135"/>
      <c r="NY73" s="135"/>
      <c r="NZ73" s="135"/>
      <c r="OA73" s="135"/>
      <c r="OB73" s="135"/>
      <c r="OC73" s="135"/>
      <c r="OD73" s="135"/>
      <c r="OE73" s="135"/>
      <c r="OF73" s="135"/>
      <c r="OG73" s="135"/>
      <c r="OH73" s="135"/>
      <c r="OI73" s="135"/>
      <c r="OJ73" s="135"/>
      <c r="OK73" s="135"/>
      <c r="OL73" s="135"/>
      <c r="OM73" s="135"/>
      <c r="ON73" s="135"/>
      <c r="OO73" s="135"/>
      <c r="OP73" s="135"/>
      <c r="OQ73" s="135"/>
      <c r="OR73" s="135"/>
      <c r="OS73" s="135"/>
      <c r="OT73" s="135"/>
      <c r="OU73" s="135"/>
      <c r="OV73" s="135"/>
      <c r="OW73" s="135"/>
      <c r="OX73" s="135"/>
      <c r="OY73" s="135"/>
      <c r="OZ73" s="135"/>
      <c r="PA73" s="135"/>
      <c r="PB73" s="135"/>
      <c r="PC73" s="135"/>
      <c r="PD73" s="135"/>
      <c r="PE73" s="135"/>
      <c r="PF73" s="135"/>
      <c r="PG73" s="135"/>
      <c r="PH73" s="135"/>
      <c r="PI73" s="135"/>
      <c r="PJ73" s="135"/>
      <c r="PK73" s="135"/>
      <c r="PL73" s="135"/>
      <c r="PM73" s="135"/>
    </row>
    <row r="74" spans="1:429" s="167" customFormat="1" ht="14.25" customHeight="1" x14ac:dyDescent="0.3">
      <c r="A74" s="185"/>
      <c r="B74" s="33"/>
      <c r="J74" s="131"/>
      <c r="L74" s="66"/>
      <c r="T74" s="212"/>
      <c r="U74" s="26"/>
      <c r="V74" s="129"/>
      <c r="W74" s="182"/>
      <c r="AF74" s="27"/>
      <c r="AG74" s="27"/>
      <c r="AH74" s="27"/>
      <c r="AI74" s="27"/>
      <c r="AJ74" s="28"/>
      <c r="AK74" s="29"/>
      <c r="AL74" s="29"/>
      <c r="AM74" s="28"/>
      <c r="AN74" s="28"/>
      <c r="AO74" s="30"/>
      <c r="AP74" s="30"/>
      <c r="AQ74" s="28"/>
      <c r="AR74" s="28"/>
      <c r="AS74" s="31"/>
      <c r="AT74" s="28"/>
      <c r="AU74" s="28"/>
      <c r="AV74" s="31"/>
      <c r="AW74" s="8"/>
      <c r="AX74" s="2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32"/>
      <c r="BJ74" s="32"/>
      <c r="BK74" s="8"/>
      <c r="BL74" s="8"/>
      <c r="BM74" s="8"/>
      <c r="BN74" s="8"/>
      <c r="BO74" s="8"/>
      <c r="BP74" s="8"/>
      <c r="BR74" s="135"/>
      <c r="BS74" s="135"/>
      <c r="BT74" s="135"/>
      <c r="BU74" s="135"/>
      <c r="BV74" s="135"/>
      <c r="BW74" s="135"/>
      <c r="BX74" s="135"/>
      <c r="BY74" s="135"/>
      <c r="BZ74" s="135"/>
      <c r="CA74" s="135"/>
      <c r="CB74" s="135"/>
      <c r="CC74" s="135"/>
      <c r="CD74" s="135"/>
      <c r="CE74" s="135"/>
      <c r="CF74" s="135"/>
      <c r="CG74" s="135"/>
      <c r="CH74" s="135"/>
      <c r="CI74" s="135"/>
      <c r="CJ74" s="135"/>
      <c r="CK74" s="135"/>
      <c r="CL74" s="135"/>
      <c r="CM74" s="135"/>
      <c r="CN74" s="135"/>
      <c r="CO74" s="135"/>
      <c r="CP74" s="135"/>
      <c r="CQ74" s="135"/>
      <c r="CR74" s="135"/>
      <c r="CS74" s="135"/>
      <c r="CT74" s="135"/>
      <c r="CU74" s="135"/>
      <c r="CV74" s="135"/>
      <c r="CW74" s="135"/>
      <c r="CX74" s="135"/>
      <c r="CY74" s="135"/>
      <c r="CZ74" s="135"/>
      <c r="DA74" s="135"/>
      <c r="DB74" s="135"/>
      <c r="DC74" s="135"/>
      <c r="DD74" s="135"/>
      <c r="DE74" s="135"/>
      <c r="DF74" s="135"/>
      <c r="DG74" s="135"/>
      <c r="DH74" s="135"/>
      <c r="DI74" s="135"/>
      <c r="DJ74" s="135"/>
      <c r="DK74" s="135"/>
      <c r="DL74" s="135"/>
      <c r="DM74" s="135"/>
      <c r="DN74" s="135"/>
      <c r="DO74" s="135"/>
      <c r="DP74" s="135"/>
      <c r="DQ74" s="135"/>
      <c r="DR74" s="135"/>
      <c r="DS74" s="135"/>
      <c r="DT74" s="135"/>
      <c r="DU74" s="135"/>
      <c r="DV74" s="135"/>
      <c r="DW74" s="135"/>
      <c r="DX74" s="135"/>
      <c r="DY74" s="135"/>
      <c r="DZ74" s="135"/>
      <c r="EA74" s="135"/>
      <c r="EB74" s="135"/>
      <c r="EC74" s="135"/>
      <c r="ED74" s="135"/>
      <c r="EE74" s="135"/>
      <c r="EF74" s="135"/>
      <c r="EG74" s="135"/>
      <c r="EH74" s="135"/>
      <c r="EI74" s="135"/>
      <c r="EJ74" s="135"/>
      <c r="EK74" s="135"/>
      <c r="EL74" s="135"/>
      <c r="EM74" s="135"/>
      <c r="EN74" s="135"/>
      <c r="EO74" s="135"/>
      <c r="EP74" s="135"/>
      <c r="EQ74" s="135"/>
      <c r="ER74" s="135"/>
      <c r="ES74" s="135"/>
      <c r="ET74" s="135"/>
      <c r="EU74" s="135"/>
      <c r="EV74" s="135"/>
      <c r="EW74" s="135"/>
      <c r="EX74" s="135"/>
      <c r="EY74" s="135"/>
      <c r="EZ74" s="135"/>
      <c r="FA74" s="135"/>
      <c r="FB74" s="135"/>
      <c r="FC74" s="135"/>
      <c r="FD74" s="135"/>
      <c r="FE74" s="135"/>
      <c r="FF74" s="135"/>
      <c r="FG74" s="135"/>
      <c r="FH74" s="135"/>
      <c r="FI74" s="135"/>
      <c r="FJ74" s="135"/>
      <c r="FK74" s="135"/>
      <c r="FL74" s="135"/>
      <c r="FM74" s="135"/>
      <c r="FN74" s="135"/>
      <c r="FO74" s="135"/>
      <c r="FP74" s="135"/>
      <c r="FQ74" s="135"/>
      <c r="FR74" s="135"/>
      <c r="FS74" s="135"/>
      <c r="FT74" s="135"/>
      <c r="FU74" s="135"/>
      <c r="FV74" s="135"/>
      <c r="FW74" s="135"/>
      <c r="FX74" s="135"/>
      <c r="FY74" s="135"/>
      <c r="FZ74" s="135"/>
      <c r="GA74" s="135"/>
      <c r="GB74" s="135"/>
      <c r="GC74" s="135"/>
      <c r="GD74" s="135"/>
      <c r="GE74" s="135"/>
      <c r="GF74" s="135"/>
      <c r="GG74" s="135"/>
      <c r="GH74" s="135"/>
      <c r="GI74" s="135"/>
      <c r="GJ74" s="135"/>
      <c r="GK74" s="135"/>
      <c r="GL74" s="135"/>
      <c r="GM74" s="135"/>
      <c r="GN74" s="135"/>
      <c r="GO74" s="135"/>
      <c r="GP74" s="135"/>
      <c r="GQ74" s="135"/>
      <c r="GR74" s="135"/>
      <c r="GS74" s="135"/>
      <c r="GT74" s="135"/>
      <c r="GU74" s="135"/>
      <c r="GV74" s="135"/>
      <c r="GW74" s="135"/>
      <c r="GX74" s="135"/>
      <c r="GY74" s="135"/>
      <c r="GZ74" s="135"/>
      <c r="HA74" s="135"/>
      <c r="HB74" s="135"/>
      <c r="HC74" s="135"/>
      <c r="HD74" s="135"/>
      <c r="HE74" s="135"/>
      <c r="HF74" s="135"/>
      <c r="HG74" s="135"/>
      <c r="HH74" s="135"/>
      <c r="HI74" s="135"/>
      <c r="HJ74" s="135"/>
      <c r="HK74" s="135"/>
      <c r="HL74" s="135"/>
      <c r="HM74" s="135"/>
      <c r="HN74" s="135"/>
      <c r="HO74" s="135"/>
      <c r="HP74" s="135"/>
      <c r="HQ74" s="135"/>
      <c r="HR74" s="135"/>
      <c r="HS74" s="135"/>
      <c r="HT74" s="135"/>
      <c r="HU74" s="135"/>
      <c r="HV74" s="135"/>
      <c r="HW74" s="135"/>
      <c r="HX74" s="135"/>
      <c r="HY74" s="135"/>
      <c r="HZ74" s="135"/>
      <c r="IA74" s="135"/>
      <c r="IB74" s="135"/>
      <c r="IC74" s="135"/>
      <c r="ID74" s="135"/>
      <c r="IE74" s="135"/>
      <c r="IF74" s="135"/>
      <c r="IG74" s="135"/>
      <c r="IH74" s="135"/>
      <c r="II74" s="135"/>
      <c r="IJ74" s="135"/>
      <c r="IK74" s="135"/>
      <c r="IL74" s="135"/>
      <c r="IM74" s="135"/>
      <c r="IN74" s="135"/>
      <c r="IO74" s="135"/>
      <c r="IP74" s="135"/>
      <c r="IQ74" s="135"/>
      <c r="IR74" s="135"/>
      <c r="IS74" s="135"/>
      <c r="IT74" s="135"/>
      <c r="IU74" s="135"/>
      <c r="IV74" s="135"/>
      <c r="IW74" s="135"/>
      <c r="IX74" s="135"/>
      <c r="IY74" s="135"/>
      <c r="IZ74" s="135"/>
      <c r="JA74" s="135"/>
      <c r="JB74" s="135"/>
      <c r="JC74" s="135"/>
      <c r="JD74" s="135"/>
      <c r="JE74" s="135"/>
      <c r="JF74" s="135"/>
      <c r="JG74" s="135"/>
      <c r="JH74" s="135"/>
      <c r="JI74" s="135"/>
      <c r="JJ74" s="135"/>
      <c r="JK74" s="135"/>
      <c r="JL74" s="135"/>
      <c r="JM74" s="135"/>
      <c r="JN74" s="135"/>
      <c r="JO74" s="135"/>
      <c r="JP74" s="135"/>
      <c r="JQ74" s="135"/>
      <c r="JR74" s="135"/>
      <c r="JS74" s="135"/>
      <c r="JT74" s="135"/>
      <c r="JU74" s="135"/>
      <c r="JV74" s="135"/>
      <c r="JW74" s="135"/>
      <c r="JX74" s="135"/>
      <c r="JY74" s="135"/>
      <c r="JZ74" s="135"/>
      <c r="KA74" s="135"/>
      <c r="KB74" s="135"/>
      <c r="KC74" s="135"/>
      <c r="KD74" s="135"/>
      <c r="KE74" s="135"/>
      <c r="KF74" s="135"/>
      <c r="KG74" s="135"/>
      <c r="KH74" s="135"/>
      <c r="KI74" s="135"/>
      <c r="KJ74" s="135"/>
      <c r="KK74" s="135"/>
      <c r="KL74" s="135"/>
      <c r="KM74" s="135"/>
      <c r="KN74" s="135"/>
      <c r="KO74" s="135"/>
      <c r="KP74" s="135"/>
      <c r="KQ74" s="135"/>
      <c r="KR74" s="135"/>
      <c r="KS74" s="135"/>
      <c r="KT74" s="135"/>
      <c r="KU74" s="135"/>
      <c r="KV74" s="135"/>
      <c r="KW74" s="135"/>
      <c r="KX74" s="135"/>
      <c r="KY74" s="135"/>
      <c r="KZ74" s="135"/>
      <c r="LA74" s="135"/>
      <c r="LB74" s="135"/>
      <c r="LC74" s="135"/>
      <c r="LD74" s="135"/>
      <c r="LE74" s="135"/>
      <c r="LF74" s="135"/>
      <c r="LG74" s="135"/>
      <c r="LH74" s="135"/>
      <c r="LI74" s="135"/>
      <c r="LJ74" s="135"/>
      <c r="LK74" s="135"/>
      <c r="LL74" s="135"/>
      <c r="LM74" s="135"/>
      <c r="LN74" s="135"/>
      <c r="LO74" s="135"/>
      <c r="LP74" s="135"/>
      <c r="LQ74" s="135"/>
      <c r="LR74" s="135"/>
      <c r="LS74" s="135"/>
      <c r="LT74" s="135"/>
      <c r="LU74" s="135"/>
      <c r="LV74" s="135"/>
      <c r="LW74" s="135"/>
      <c r="LX74" s="135"/>
      <c r="LY74" s="135"/>
      <c r="LZ74" s="135"/>
      <c r="MA74" s="135"/>
      <c r="MB74" s="135"/>
      <c r="MC74" s="135"/>
      <c r="MD74" s="135"/>
      <c r="ME74" s="135"/>
      <c r="MF74" s="135"/>
      <c r="MG74" s="135"/>
      <c r="MH74" s="135"/>
      <c r="MI74" s="135"/>
      <c r="MJ74" s="135"/>
      <c r="MK74" s="135"/>
      <c r="ML74" s="135"/>
      <c r="MM74" s="135"/>
      <c r="MN74" s="135"/>
      <c r="MO74" s="135"/>
      <c r="MP74" s="135"/>
      <c r="MQ74" s="135"/>
      <c r="MR74" s="135"/>
      <c r="MS74" s="135"/>
      <c r="MT74" s="135"/>
      <c r="MU74" s="135"/>
      <c r="MV74" s="135"/>
      <c r="MW74" s="135"/>
      <c r="MX74" s="135"/>
      <c r="MY74" s="135"/>
      <c r="MZ74" s="135"/>
      <c r="NA74" s="135"/>
      <c r="NB74" s="135"/>
      <c r="NC74" s="135"/>
      <c r="ND74" s="135"/>
      <c r="NE74" s="135"/>
      <c r="NF74" s="135"/>
      <c r="NG74" s="135"/>
      <c r="NH74" s="135"/>
      <c r="NI74" s="135"/>
      <c r="NJ74" s="135"/>
      <c r="NK74" s="135"/>
      <c r="NL74" s="135"/>
      <c r="NM74" s="135"/>
      <c r="NN74" s="135"/>
      <c r="NO74" s="135"/>
      <c r="NP74" s="135"/>
      <c r="NQ74" s="135"/>
      <c r="NR74" s="135"/>
      <c r="NS74" s="135"/>
      <c r="NT74" s="135"/>
      <c r="NU74" s="135"/>
      <c r="NV74" s="135"/>
      <c r="NW74" s="135"/>
      <c r="NX74" s="135"/>
      <c r="NY74" s="135"/>
      <c r="NZ74" s="135"/>
      <c r="OA74" s="135"/>
      <c r="OB74" s="135"/>
      <c r="OC74" s="135"/>
      <c r="OD74" s="135"/>
      <c r="OE74" s="135"/>
      <c r="OF74" s="135"/>
      <c r="OG74" s="135"/>
      <c r="OH74" s="135"/>
      <c r="OI74" s="135"/>
      <c r="OJ74" s="135"/>
      <c r="OK74" s="135"/>
      <c r="OL74" s="135"/>
      <c r="OM74" s="135"/>
      <c r="ON74" s="135"/>
      <c r="OO74" s="135"/>
      <c r="OP74" s="135"/>
      <c r="OQ74" s="135"/>
      <c r="OR74" s="135"/>
      <c r="OS74" s="135"/>
      <c r="OT74" s="135"/>
      <c r="OU74" s="135"/>
      <c r="OV74" s="135"/>
      <c r="OW74" s="135"/>
      <c r="OX74" s="135"/>
      <c r="OY74" s="135"/>
      <c r="OZ74" s="135"/>
      <c r="PA74" s="135"/>
      <c r="PB74" s="135"/>
      <c r="PC74" s="135"/>
      <c r="PD74" s="135"/>
      <c r="PE74" s="135"/>
      <c r="PF74" s="135"/>
      <c r="PG74" s="135"/>
      <c r="PH74" s="135"/>
      <c r="PI74" s="135"/>
      <c r="PJ74" s="135"/>
      <c r="PK74" s="135"/>
      <c r="PL74" s="135"/>
      <c r="PM74" s="135"/>
    </row>
    <row r="75" spans="1:429" s="167" customFormat="1" ht="14.25" customHeight="1" x14ac:dyDescent="0.3">
      <c r="A75" s="185"/>
      <c r="B75" s="33"/>
      <c r="J75" s="131"/>
      <c r="L75" s="66"/>
      <c r="T75" s="212"/>
      <c r="U75" s="26"/>
      <c r="V75" s="129"/>
      <c r="W75" s="182"/>
      <c r="AF75" s="27"/>
      <c r="AG75" s="27"/>
      <c r="AH75" s="27"/>
      <c r="AI75" s="27"/>
      <c r="AJ75" s="28"/>
      <c r="AK75" s="29"/>
      <c r="AL75" s="29"/>
      <c r="AM75" s="28"/>
      <c r="AN75" s="28"/>
      <c r="AO75" s="30"/>
      <c r="AP75" s="30"/>
      <c r="AQ75" s="28"/>
      <c r="AR75" s="28"/>
      <c r="AS75" s="31"/>
      <c r="AT75" s="28"/>
      <c r="AU75" s="28"/>
      <c r="AV75" s="31"/>
      <c r="AW75" s="8"/>
      <c r="AX75" s="2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32"/>
      <c r="BJ75" s="32"/>
      <c r="BK75" s="8"/>
      <c r="BL75" s="8"/>
      <c r="BM75" s="8"/>
      <c r="BN75" s="8"/>
      <c r="BO75" s="8"/>
      <c r="BP75" s="8"/>
      <c r="BR75" s="135"/>
      <c r="BS75" s="135"/>
      <c r="BT75" s="135"/>
      <c r="BU75" s="135"/>
      <c r="BV75" s="135"/>
      <c r="BW75" s="135"/>
      <c r="BX75" s="135"/>
      <c r="BY75" s="135"/>
      <c r="BZ75" s="135"/>
      <c r="CA75" s="135"/>
      <c r="CB75" s="135"/>
      <c r="CC75" s="135"/>
      <c r="CD75" s="135"/>
      <c r="CE75" s="135"/>
      <c r="CF75" s="135"/>
      <c r="CG75" s="135"/>
      <c r="CH75" s="135"/>
      <c r="CI75" s="135"/>
      <c r="CJ75" s="135"/>
      <c r="CK75" s="135"/>
      <c r="CL75" s="135"/>
      <c r="CM75" s="135"/>
      <c r="CN75" s="135"/>
      <c r="CO75" s="135"/>
      <c r="CP75" s="135"/>
      <c r="CQ75" s="135"/>
      <c r="CR75" s="135"/>
      <c r="CS75" s="135"/>
      <c r="CT75" s="135"/>
      <c r="CU75" s="135"/>
      <c r="CV75" s="135"/>
      <c r="CW75" s="135"/>
      <c r="CX75" s="135"/>
      <c r="CY75" s="135"/>
      <c r="CZ75" s="135"/>
      <c r="DA75" s="135"/>
      <c r="DB75" s="135"/>
      <c r="DC75" s="135"/>
      <c r="DD75" s="135"/>
      <c r="DE75" s="135"/>
      <c r="DF75" s="135"/>
      <c r="DG75" s="135"/>
      <c r="DH75" s="135"/>
      <c r="DI75" s="135"/>
      <c r="DJ75" s="135"/>
      <c r="DK75" s="135"/>
      <c r="DL75" s="135"/>
      <c r="DM75" s="135"/>
      <c r="DN75" s="135"/>
      <c r="DO75" s="135"/>
      <c r="DP75" s="135"/>
      <c r="DQ75" s="135"/>
      <c r="DR75" s="135"/>
      <c r="DS75" s="135"/>
      <c r="DT75" s="135"/>
      <c r="DU75" s="135"/>
      <c r="DV75" s="135"/>
      <c r="DW75" s="135"/>
      <c r="DX75" s="135"/>
      <c r="DY75" s="135"/>
      <c r="DZ75" s="135"/>
      <c r="EA75" s="135"/>
      <c r="EB75" s="135"/>
      <c r="EC75" s="135"/>
      <c r="ED75" s="135"/>
      <c r="EE75" s="135"/>
      <c r="EF75" s="135"/>
      <c r="EG75" s="135"/>
      <c r="EH75" s="135"/>
      <c r="EI75" s="135"/>
      <c r="EJ75" s="135"/>
      <c r="EK75" s="135"/>
      <c r="EL75" s="135"/>
      <c r="EM75" s="135"/>
      <c r="EN75" s="135"/>
      <c r="EO75" s="135"/>
      <c r="EP75" s="135"/>
      <c r="EQ75" s="135"/>
      <c r="ER75" s="135"/>
      <c r="ES75" s="135"/>
      <c r="ET75" s="135"/>
      <c r="EU75" s="135"/>
      <c r="EV75" s="135"/>
      <c r="EW75" s="135"/>
      <c r="EX75" s="135"/>
      <c r="EY75" s="135"/>
      <c r="EZ75" s="135"/>
      <c r="FA75" s="135"/>
      <c r="FB75" s="135"/>
      <c r="FC75" s="135"/>
      <c r="FD75" s="135"/>
      <c r="FE75" s="135"/>
      <c r="FF75" s="135"/>
      <c r="FG75" s="135"/>
      <c r="FH75" s="135"/>
      <c r="FI75" s="135"/>
      <c r="FJ75" s="135"/>
      <c r="FK75" s="135"/>
      <c r="FL75" s="135"/>
      <c r="FM75" s="135"/>
      <c r="FN75" s="135"/>
      <c r="FO75" s="135"/>
      <c r="FP75" s="135"/>
      <c r="FQ75" s="135"/>
      <c r="FR75" s="135"/>
      <c r="FS75" s="135"/>
      <c r="FT75" s="135"/>
      <c r="FU75" s="135"/>
      <c r="FV75" s="135"/>
      <c r="FW75" s="135"/>
      <c r="FX75" s="135"/>
      <c r="FY75" s="135"/>
      <c r="FZ75" s="135"/>
      <c r="GA75" s="135"/>
      <c r="GB75" s="135"/>
      <c r="GC75" s="135"/>
      <c r="GD75" s="135"/>
      <c r="GE75" s="135"/>
      <c r="GF75" s="135"/>
      <c r="GG75" s="135"/>
      <c r="GH75" s="135"/>
      <c r="GI75" s="135"/>
      <c r="GJ75" s="135"/>
      <c r="GK75" s="135"/>
      <c r="GL75" s="135"/>
      <c r="GM75" s="135"/>
      <c r="GN75" s="135"/>
      <c r="GO75" s="135"/>
      <c r="GP75" s="135"/>
      <c r="GQ75" s="135"/>
      <c r="GR75" s="135"/>
      <c r="GS75" s="135"/>
      <c r="GT75" s="135"/>
      <c r="GU75" s="135"/>
      <c r="GV75" s="135"/>
      <c r="GW75" s="135"/>
      <c r="GX75" s="135"/>
      <c r="GY75" s="135"/>
      <c r="GZ75" s="135"/>
      <c r="HA75" s="135"/>
      <c r="HB75" s="135"/>
      <c r="HC75" s="135"/>
      <c r="HD75" s="135"/>
      <c r="HE75" s="135"/>
      <c r="HF75" s="135"/>
      <c r="HG75" s="135"/>
      <c r="HH75" s="135"/>
      <c r="HI75" s="135"/>
      <c r="HJ75" s="135"/>
      <c r="HK75" s="135"/>
      <c r="HL75" s="135"/>
      <c r="HM75" s="135"/>
      <c r="HN75" s="135"/>
      <c r="HO75" s="135"/>
      <c r="HP75" s="135"/>
      <c r="HQ75" s="135"/>
      <c r="HR75" s="135"/>
      <c r="HS75" s="135"/>
      <c r="HT75" s="135"/>
      <c r="HU75" s="135"/>
      <c r="HV75" s="135"/>
      <c r="HW75" s="135"/>
      <c r="HX75" s="135"/>
      <c r="HY75" s="135"/>
      <c r="HZ75" s="135"/>
      <c r="IA75" s="135"/>
      <c r="IB75" s="135"/>
      <c r="IC75" s="135"/>
      <c r="ID75" s="135"/>
      <c r="IE75" s="135"/>
      <c r="IF75" s="135"/>
      <c r="IG75" s="135"/>
      <c r="IH75" s="135"/>
      <c r="II75" s="135"/>
      <c r="IJ75" s="135"/>
      <c r="IK75" s="135"/>
      <c r="IL75" s="135"/>
      <c r="IM75" s="135"/>
      <c r="IN75" s="135"/>
      <c r="IO75" s="135"/>
      <c r="IP75" s="135"/>
      <c r="IQ75" s="135"/>
      <c r="IR75" s="135"/>
      <c r="IS75" s="135"/>
      <c r="IT75" s="135"/>
      <c r="IU75" s="135"/>
      <c r="IV75" s="135"/>
      <c r="IW75" s="135"/>
      <c r="IX75" s="135"/>
      <c r="IY75" s="135"/>
      <c r="IZ75" s="135"/>
      <c r="JA75" s="135"/>
      <c r="JB75" s="135"/>
      <c r="JC75" s="135"/>
      <c r="JD75" s="135"/>
      <c r="JE75" s="135"/>
      <c r="JF75" s="135"/>
      <c r="JG75" s="135"/>
      <c r="JH75" s="135"/>
      <c r="JI75" s="135"/>
      <c r="JJ75" s="135"/>
      <c r="JK75" s="135"/>
      <c r="JL75" s="135"/>
      <c r="JM75" s="135"/>
      <c r="JN75" s="135"/>
      <c r="JO75" s="135"/>
      <c r="JP75" s="135"/>
      <c r="JQ75" s="135"/>
      <c r="JR75" s="135"/>
      <c r="JS75" s="135"/>
      <c r="JT75" s="135"/>
      <c r="JU75" s="135"/>
      <c r="JV75" s="135"/>
      <c r="JW75" s="135"/>
      <c r="JX75" s="135"/>
      <c r="JY75" s="135"/>
      <c r="JZ75" s="135"/>
      <c r="KA75" s="135"/>
      <c r="KB75" s="135"/>
      <c r="KC75" s="135"/>
      <c r="KD75" s="135"/>
      <c r="KE75" s="135"/>
      <c r="KF75" s="135"/>
      <c r="KG75" s="135"/>
      <c r="KH75" s="135"/>
      <c r="KI75" s="135"/>
      <c r="KJ75" s="135"/>
      <c r="KK75" s="135"/>
      <c r="KL75" s="135"/>
      <c r="KM75" s="135"/>
      <c r="KN75" s="135"/>
      <c r="KO75" s="135"/>
      <c r="KP75" s="135"/>
      <c r="KQ75" s="135"/>
      <c r="KR75" s="135"/>
      <c r="KS75" s="135"/>
      <c r="KT75" s="135"/>
      <c r="KU75" s="135"/>
      <c r="KV75" s="135"/>
      <c r="KW75" s="135"/>
      <c r="KX75" s="135"/>
      <c r="KY75" s="135"/>
      <c r="KZ75" s="135"/>
      <c r="LA75" s="135"/>
      <c r="LB75" s="135"/>
      <c r="LC75" s="135"/>
      <c r="LD75" s="135"/>
      <c r="LE75" s="135"/>
      <c r="LF75" s="135"/>
      <c r="LG75" s="135"/>
      <c r="LH75" s="135"/>
      <c r="LI75" s="135"/>
      <c r="LJ75" s="135"/>
      <c r="LK75" s="135"/>
      <c r="LL75" s="135"/>
      <c r="LM75" s="135"/>
      <c r="LN75" s="135"/>
      <c r="LO75" s="135"/>
      <c r="LP75" s="135"/>
      <c r="LQ75" s="135"/>
      <c r="LR75" s="135"/>
      <c r="LS75" s="135"/>
      <c r="LT75" s="135"/>
      <c r="LU75" s="135"/>
      <c r="LV75" s="135"/>
      <c r="LW75" s="135"/>
      <c r="LX75" s="135"/>
      <c r="LY75" s="135"/>
      <c r="LZ75" s="135"/>
      <c r="MA75" s="135"/>
      <c r="MB75" s="135"/>
      <c r="MC75" s="135"/>
      <c r="MD75" s="135"/>
      <c r="ME75" s="135"/>
      <c r="MF75" s="135"/>
      <c r="MG75" s="135"/>
      <c r="MH75" s="135"/>
      <c r="MI75" s="135"/>
      <c r="MJ75" s="135"/>
      <c r="MK75" s="135"/>
      <c r="ML75" s="135"/>
      <c r="MM75" s="135"/>
      <c r="MN75" s="135"/>
      <c r="MO75" s="135"/>
      <c r="MP75" s="135"/>
      <c r="MQ75" s="135"/>
      <c r="MR75" s="135"/>
      <c r="MS75" s="135"/>
      <c r="MT75" s="135"/>
      <c r="MU75" s="135"/>
      <c r="MV75" s="135"/>
      <c r="MW75" s="135"/>
      <c r="MX75" s="135"/>
      <c r="MY75" s="135"/>
      <c r="MZ75" s="135"/>
      <c r="NA75" s="135"/>
      <c r="NB75" s="135"/>
      <c r="NC75" s="135"/>
      <c r="ND75" s="135"/>
      <c r="NE75" s="135"/>
      <c r="NF75" s="135"/>
      <c r="NG75" s="135"/>
      <c r="NH75" s="135"/>
      <c r="NI75" s="135"/>
      <c r="NJ75" s="135"/>
      <c r="NK75" s="135"/>
      <c r="NL75" s="135"/>
      <c r="NM75" s="135"/>
      <c r="NN75" s="135"/>
      <c r="NO75" s="135"/>
      <c r="NP75" s="135"/>
      <c r="NQ75" s="135"/>
      <c r="NR75" s="135"/>
      <c r="NS75" s="135"/>
      <c r="NT75" s="135"/>
      <c r="NU75" s="135"/>
      <c r="NV75" s="135"/>
      <c r="NW75" s="135"/>
      <c r="NX75" s="135"/>
      <c r="NY75" s="135"/>
      <c r="NZ75" s="135"/>
      <c r="OA75" s="135"/>
      <c r="OB75" s="135"/>
      <c r="OC75" s="135"/>
      <c r="OD75" s="135"/>
      <c r="OE75" s="135"/>
      <c r="OF75" s="135"/>
      <c r="OG75" s="135"/>
      <c r="OH75" s="135"/>
      <c r="OI75" s="135"/>
      <c r="OJ75" s="135"/>
      <c r="OK75" s="135"/>
      <c r="OL75" s="135"/>
      <c r="OM75" s="135"/>
      <c r="ON75" s="135"/>
      <c r="OO75" s="135"/>
      <c r="OP75" s="135"/>
      <c r="OQ75" s="135"/>
      <c r="OR75" s="135"/>
      <c r="OS75" s="135"/>
      <c r="OT75" s="135"/>
      <c r="OU75" s="135"/>
      <c r="OV75" s="135"/>
      <c r="OW75" s="135"/>
      <c r="OX75" s="135"/>
      <c r="OY75" s="135"/>
      <c r="OZ75" s="135"/>
      <c r="PA75" s="135"/>
      <c r="PB75" s="135"/>
      <c r="PC75" s="135"/>
      <c r="PD75" s="135"/>
      <c r="PE75" s="135"/>
      <c r="PF75" s="135"/>
      <c r="PG75" s="135"/>
      <c r="PH75" s="135"/>
      <c r="PI75" s="135"/>
      <c r="PJ75" s="135"/>
      <c r="PK75" s="135"/>
      <c r="PL75" s="135"/>
      <c r="PM75" s="135"/>
    </row>
    <row r="76" spans="1:429" s="167" customFormat="1" ht="14.25" customHeight="1" x14ac:dyDescent="0.3">
      <c r="A76" s="185"/>
      <c r="B76" s="33"/>
      <c r="J76" s="131"/>
      <c r="L76" s="66"/>
      <c r="T76" s="212"/>
      <c r="U76" s="26"/>
      <c r="V76" s="129"/>
      <c r="W76" s="182"/>
      <c r="AF76" s="27"/>
      <c r="AG76" s="27"/>
      <c r="AH76" s="27"/>
      <c r="AI76" s="27"/>
      <c r="AJ76" s="28"/>
      <c r="AK76" s="29"/>
      <c r="AL76" s="29"/>
      <c r="AM76" s="28"/>
      <c r="AN76" s="28"/>
      <c r="AO76" s="30"/>
      <c r="AP76" s="30"/>
      <c r="AQ76" s="28"/>
      <c r="AR76" s="28"/>
      <c r="AS76" s="31"/>
      <c r="AT76" s="28"/>
      <c r="AU76" s="28"/>
      <c r="AV76" s="31"/>
      <c r="AW76" s="8"/>
      <c r="AX76" s="2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32"/>
      <c r="BJ76" s="32"/>
      <c r="BK76" s="8"/>
      <c r="BL76" s="8"/>
      <c r="BM76" s="8"/>
      <c r="BN76" s="8"/>
      <c r="BO76" s="8"/>
      <c r="BP76" s="8"/>
      <c r="BR76" s="135"/>
      <c r="BS76" s="135"/>
      <c r="BT76" s="135"/>
      <c r="BU76" s="135"/>
      <c r="BV76" s="135"/>
      <c r="BW76" s="135"/>
      <c r="BX76" s="135"/>
      <c r="BY76" s="135"/>
      <c r="BZ76" s="135"/>
      <c r="CA76" s="135"/>
      <c r="CB76" s="135"/>
      <c r="CC76" s="135"/>
      <c r="CD76" s="135"/>
      <c r="CE76" s="135"/>
      <c r="CF76" s="135"/>
      <c r="CG76" s="135"/>
      <c r="CH76" s="135"/>
      <c r="CI76" s="135"/>
      <c r="CJ76" s="135"/>
      <c r="CK76" s="135"/>
      <c r="CL76" s="135"/>
      <c r="CM76" s="135"/>
      <c r="CN76" s="135"/>
      <c r="CO76" s="135"/>
      <c r="CP76" s="135"/>
      <c r="CQ76" s="135"/>
      <c r="CR76" s="135"/>
      <c r="CS76" s="135"/>
      <c r="CT76" s="135"/>
      <c r="CU76" s="135"/>
      <c r="CV76" s="135"/>
      <c r="CW76" s="135"/>
      <c r="CX76" s="135"/>
      <c r="CY76" s="135"/>
      <c r="CZ76" s="135"/>
      <c r="DA76" s="135"/>
      <c r="DB76" s="135"/>
      <c r="DC76" s="135"/>
      <c r="DD76" s="135"/>
      <c r="DE76" s="135"/>
      <c r="DF76" s="135"/>
      <c r="DG76" s="135"/>
      <c r="DH76" s="135"/>
      <c r="DI76" s="135"/>
      <c r="DJ76" s="135"/>
      <c r="DK76" s="135"/>
      <c r="DL76" s="135"/>
      <c r="DM76" s="135"/>
      <c r="DN76" s="135"/>
      <c r="DO76" s="135"/>
      <c r="DP76" s="135"/>
      <c r="DQ76" s="135"/>
      <c r="DR76" s="135"/>
      <c r="DS76" s="135"/>
      <c r="DT76" s="135"/>
      <c r="DU76" s="135"/>
      <c r="DV76" s="135"/>
      <c r="DW76" s="135"/>
      <c r="DX76" s="135"/>
      <c r="DY76" s="135"/>
      <c r="DZ76" s="135"/>
      <c r="EA76" s="135"/>
      <c r="EB76" s="135"/>
      <c r="EC76" s="135"/>
      <c r="ED76" s="135"/>
      <c r="EE76" s="135"/>
      <c r="EF76" s="135"/>
      <c r="EG76" s="135"/>
      <c r="EH76" s="135"/>
      <c r="EI76" s="135"/>
      <c r="EJ76" s="135"/>
      <c r="EK76" s="135"/>
      <c r="EL76" s="135"/>
      <c r="EM76" s="135"/>
      <c r="EN76" s="135"/>
      <c r="EO76" s="135"/>
      <c r="EP76" s="135"/>
      <c r="EQ76" s="135"/>
      <c r="ER76" s="135"/>
      <c r="ES76" s="135"/>
      <c r="ET76" s="135"/>
      <c r="EU76" s="135"/>
      <c r="EV76" s="135"/>
      <c r="EW76" s="135"/>
      <c r="EX76" s="135"/>
      <c r="EY76" s="135"/>
      <c r="EZ76" s="135"/>
      <c r="FA76" s="135"/>
      <c r="FB76" s="135"/>
      <c r="FC76" s="135"/>
      <c r="FD76" s="135"/>
      <c r="FE76" s="135"/>
      <c r="FF76" s="135"/>
      <c r="FG76" s="135"/>
      <c r="FH76" s="135"/>
      <c r="FI76" s="135"/>
      <c r="FJ76" s="135"/>
      <c r="FK76" s="135"/>
      <c r="FL76" s="135"/>
      <c r="FM76" s="135"/>
      <c r="FN76" s="135"/>
      <c r="FO76" s="135"/>
      <c r="FP76" s="135"/>
      <c r="FQ76" s="135"/>
      <c r="FR76" s="135"/>
      <c r="FS76" s="135"/>
      <c r="FT76" s="135"/>
      <c r="FU76" s="135"/>
      <c r="FV76" s="135"/>
      <c r="FW76" s="135"/>
      <c r="FX76" s="135"/>
      <c r="FY76" s="135"/>
      <c r="FZ76" s="135"/>
      <c r="GA76" s="135"/>
      <c r="GB76" s="135"/>
      <c r="GC76" s="135"/>
      <c r="GD76" s="135"/>
      <c r="GE76" s="135"/>
      <c r="GF76" s="135"/>
      <c r="GG76" s="135"/>
      <c r="GH76" s="135"/>
      <c r="GI76" s="135"/>
      <c r="GJ76" s="135"/>
      <c r="GK76" s="135"/>
      <c r="GL76" s="135"/>
      <c r="GM76" s="135"/>
      <c r="GN76" s="135"/>
      <c r="GO76" s="135"/>
      <c r="GP76" s="135"/>
      <c r="GQ76" s="135"/>
      <c r="GR76" s="135"/>
      <c r="GS76" s="135"/>
      <c r="GT76" s="135"/>
      <c r="GU76" s="135"/>
      <c r="GV76" s="135"/>
      <c r="GW76" s="135"/>
      <c r="GX76" s="135"/>
      <c r="GY76" s="135"/>
      <c r="GZ76" s="135"/>
      <c r="HA76" s="135"/>
      <c r="HB76" s="135"/>
      <c r="HC76" s="135"/>
      <c r="HD76" s="135"/>
      <c r="HE76" s="135"/>
      <c r="HF76" s="135"/>
      <c r="HG76" s="135"/>
      <c r="HH76" s="135"/>
      <c r="HI76" s="135"/>
      <c r="HJ76" s="135"/>
      <c r="HK76" s="135"/>
      <c r="HL76" s="135"/>
      <c r="HM76" s="135"/>
      <c r="HN76" s="135"/>
      <c r="HO76" s="135"/>
      <c r="HP76" s="135"/>
      <c r="HQ76" s="135"/>
      <c r="HR76" s="135"/>
      <c r="HS76" s="135"/>
      <c r="HT76" s="135"/>
      <c r="HU76" s="135"/>
      <c r="HV76" s="135"/>
      <c r="HW76" s="135"/>
      <c r="HX76" s="135"/>
      <c r="HY76" s="135"/>
      <c r="HZ76" s="135"/>
      <c r="IA76" s="135"/>
      <c r="IB76" s="135"/>
      <c r="IC76" s="135"/>
      <c r="ID76" s="135"/>
      <c r="IE76" s="135"/>
      <c r="IF76" s="135"/>
      <c r="IG76" s="135"/>
      <c r="IH76" s="135"/>
      <c r="II76" s="135"/>
      <c r="IJ76" s="135"/>
      <c r="IK76" s="135"/>
      <c r="IL76" s="135"/>
      <c r="IM76" s="135"/>
      <c r="IN76" s="135"/>
      <c r="IO76" s="135"/>
      <c r="IP76" s="135"/>
      <c r="IQ76" s="135"/>
      <c r="IR76" s="135"/>
      <c r="IS76" s="135"/>
      <c r="IT76" s="135"/>
      <c r="IU76" s="135"/>
      <c r="IV76" s="135"/>
      <c r="IW76" s="135"/>
      <c r="IX76" s="135"/>
      <c r="IY76" s="135"/>
      <c r="IZ76" s="135"/>
      <c r="JA76" s="135"/>
      <c r="JB76" s="135"/>
      <c r="JC76" s="135"/>
      <c r="JD76" s="135"/>
      <c r="JE76" s="135"/>
      <c r="JF76" s="135"/>
      <c r="JG76" s="135"/>
      <c r="JH76" s="135"/>
      <c r="JI76" s="135"/>
      <c r="JJ76" s="135"/>
      <c r="JK76" s="135"/>
      <c r="JL76" s="135"/>
      <c r="JM76" s="135"/>
      <c r="JN76" s="135"/>
      <c r="JO76" s="135"/>
      <c r="JP76" s="135"/>
      <c r="JQ76" s="135"/>
      <c r="JR76" s="135"/>
      <c r="JS76" s="135"/>
      <c r="JT76" s="135"/>
      <c r="JU76" s="135"/>
      <c r="JV76" s="135"/>
      <c r="JW76" s="135"/>
      <c r="JX76" s="135"/>
      <c r="JY76" s="135"/>
      <c r="JZ76" s="135"/>
      <c r="KA76" s="135"/>
      <c r="KB76" s="135"/>
      <c r="KC76" s="135"/>
      <c r="KD76" s="135"/>
      <c r="KE76" s="135"/>
      <c r="KF76" s="135"/>
      <c r="KG76" s="135"/>
      <c r="KH76" s="135"/>
      <c r="KI76" s="135"/>
      <c r="KJ76" s="135"/>
      <c r="KK76" s="135"/>
      <c r="KL76" s="135"/>
      <c r="KM76" s="135"/>
      <c r="KN76" s="135"/>
      <c r="KO76" s="135"/>
      <c r="KP76" s="135"/>
      <c r="KQ76" s="135"/>
      <c r="KR76" s="135"/>
      <c r="KS76" s="135"/>
      <c r="KT76" s="135"/>
      <c r="KU76" s="135"/>
      <c r="KV76" s="135"/>
      <c r="KW76" s="135"/>
      <c r="KX76" s="135"/>
      <c r="KY76" s="135"/>
      <c r="KZ76" s="135"/>
      <c r="LA76" s="135"/>
      <c r="LB76" s="135"/>
      <c r="LC76" s="135"/>
      <c r="LD76" s="135"/>
      <c r="LE76" s="135"/>
      <c r="LF76" s="135"/>
      <c r="LG76" s="135"/>
      <c r="LH76" s="135"/>
      <c r="LI76" s="135"/>
      <c r="LJ76" s="135"/>
      <c r="LK76" s="135"/>
      <c r="LL76" s="135"/>
      <c r="LM76" s="135"/>
      <c r="LN76" s="135"/>
      <c r="LO76" s="135"/>
      <c r="LP76" s="135"/>
      <c r="LQ76" s="135"/>
      <c r="LR76" s="135"/>
      <c r="LS76" s="135"/>
      <c r="LT76" s="135"/>
      <c r="LU76" s="135"/>
      <c r="LV76" s="135"/>
      <c r="LW76" s="135"/>
      <c r="LX76" s="135"/>
      <c r="LY76" s="135"/>
      <c r="LZ76" s="135"/>
      <c r="MA76" s="135"/>
      <c r="MB76" s="135"/>
      <c r="MC76" s="135"/>
      <c r="MD76" s="135"/>
      <c r="ME76" s="135"/>
      <c r="MF76" s="135"/>
      <c r="MG76" s="135"/>
      <c r="MH76" s="135"/>
      <c r="MI76" s="135"/>
      <c r="MJ76" s="135"/>
      <c r="MK76" s="135"/>
      <c r="ML76" s="135"/>
      <c r="MM76" s="135"/>
      <c r="MN76" s="135"/>
      <c r="MO76" s="135"/>
      <c r="MP76" s="135"/>
      <c r="MQ76" s="135"/>
      <c r="MR76" s="135"/>
      <c r="MS76" s="135"/>
      <c r="MT76" s="135"/>
      <c r="MU76" s="135"/>
      <c r="MV76" s="135"/>
      <c r="MW76" s="135"/>
      <c r="MX76" s="135"/>
      <c r="MY76" s="135"/>
      <c r="MZ76" s="135"/>
      <c r="NA76" s="135"/>
      <c r="NB76" s="135"/>
      <c r="NC76" s="135"/>
      <c r="ND76" s="135"/>
      <c r="NE76" s="135"/>
      <c r="NF76" s="135"/>
      <c r="NG76" s="135"/>
      <c r="NH76" s="135"/>
      <c r="NI76" s="135"/>
      <c r="NJ76" s="135"/>
      <c r="NK76" s="135"/>
      <c r="NL76" s="135"/>
      <c r="NM76" s="135"/>
      <c r="NN76" s="135"/>
      <c r="NO76" s="135"/>
      <c r="NP76" s="135"/>
      <c r="NQ76" s="135"/>
      <c r="NR76" s="135"/>
      <c r="NS76" s="135"/>
      <c r="NT76" s="135"/>
      <c r="NU76" s="135"/>
      <c r="NV76" s="135"/>
      <c r="NW76" s="135"/>
      <c r="NX76" s="135"/>
      <c r="NY76" s="135"/>
      <c r="NZ76" s="135"/>
      <c r="OA76" s="135"/>
      <c r="OB76" s="135"/>
      <c r="OC76" s="135"/>
      <c r="OD76" s="135"/>
      <c r="OE76" s="135"/>
      <c r="OF76" s="135"/>
      <c r="OG76" s="135"/>
      <c r="OH76" s="135"/>
      <c r="OI76" s="135"/>
      <c r="OJ76" s="135"/>
      <c r="OK76" s="135"/>
      <c r="OL76" s="135"/>
      <c r="OM76" s="135"/>
      <c r="ON76" s="135"/>
      <c r="OO76" s="135"/>
      <c r="OP76" s="135"/>
      <c r="OQ76" s="135"/>
      <c r="OR76" s="135"/>
      <c r="OS76" s="135"/>
      <c r="OT76" s="135"/>
      <c r="OU76" s="135"/>
      <c r="OV76" s="135"/>
      <c r="OW76" s="135"/>
      <c r="OX76" s="135"/>
      <c r="OY76" s="135"/>
      <c r="OZ76" s="135"/>
      <c r="PA76" s="135"/>
      <c r="PB76" s="135"/>
      <c r="PC76" s="135"/>
      <c r="PD76" s="135"/>
      <c r="PE76" s="135"/>
      <c r="PF76" s="135"/>
      <c r="PG76" s="135"/>
      <c r="PH76" s="135"/>
      <c r="PI76" s="135"/>
      <c r="PJ76" s="135"/>
      <c r="PK76" s="135"/>
      <c r="PL76" s="135"/>
      <c r="PM76" s="135"/>
    </row>
    <row r="77" spans="1:429" s="167" customFormat="1" ht="14.25" customHeight="1" x14ac:dyDescent="0.3">
      <c r="A77" s="185"/>
      <c r="B77" s="33"/>
      <c r="J77" s="131"/>
      <c r="L77" s="66"/>
      <c r="T77" s="212"/>
      <c r="U77" s="26"/>
      <c r="V77" s="129"/>
      <c r="W77" s="182"/>
      <c r="AF77" s="27"/>
      <c r="AG77" s="27"/>
      <c r="AH77" s="27"/>
      <c r="AI77" s="27"/>
      <c r="AJ77" s="28"/>
      <c r="AK77" s="29"/>
      <c r="AL77" s="29"/>
      <c r="AM77" s="28"/>
      <c r="AN77" s="28"/>
      <c r="AO77" s="30"/>
      <c r="AP77" s="30"/>
      <c r="AQ77" s="28"/>
      <c r="AR77" s="28"/>
      <c r="AS77" s="31"/>
      <c r="AT77" s="28"/>
      <c r="AU77" s="28"/>
      <c r="AV77" s="31"/>
      <c r="AW77" s="8"/>
      <c r="AX77" s="2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32"/>
      <c r="BJ77" s="32"/>
      <c r="BK77" s="8"/>
      <c r="BL77" s="8"/>
      <c r="BM77" s="8"/>
      <c r="BN77" s="8"/>
      <c r="BO77" s="8"/>
      <c r="BP77" s="8"/>
      <c r="BR77" s="135"/>
      <c r="BS77" s="135"/>
      <c r="BT77" s="135"/>
      <c r="BU77" s="135"/>
      <c r="BV77" s="135"/>
      <c r="BW77" s="135"/>
      <c r="BX77" s="135"/>
      <c r="BY77" s="135"/>
      <c r="BZ77" s="135"/>
      <c r="CA77" s="135"/>
      <c r="CB77" s="135"/>
      <c r="CC77" s="135"/>
      <c r="CD77" s="135"/>
      <c r="CE77" s="135"/>
      <c r="CF77" s="135"/>
      <c r="CG77" s="135"/>
      <c r="CH77" s="135"/>
      <c r="CI77" s="135"/>
      <c r="CJ77" s="135"/>
      <c r="CK77" s="135"/>
      <c r="CL77" s="135"/>
      <c r="CM77" s="135"/>
      <c r="CN77" s="135"/>
      <c r="CO77" s="135"/>
      <c r="CP77" s="135"/>
      <c r="CQ77" s="135"/>
      <c r="CR77" s="135"/>
      <c r="CS77" s="135"/>
      <c r="CT77" s="135"/>
      <c r="CU77" s="135"/>
      <c r="CV77" s="135"/>
      <c r="CW77" s="135"/>
      <c r="CX77" s="135"/>
      <c r="CY77" s="135"/>
      <c r="CZ77" s="135"/>
      <c r="DA77" s="135"/>
      <c r="DB77" s="135"/>
      <c r="DC77" s="135"/>
      <c r="DD77" s="135"/>
      <c r="DE77" s="135"/>
      <c r="DF77" s="135"/>
      <c r="DG77" s="135"/>
      <c r="DH77" s="135"/>
      <c r="DI77" s="135"/>
      <c r="DJ77" s="135"/>
      <c r="DK77" s="135"/>
      <c r="DL77" s="135"/>
      <c r="DM77" s="135"/>
      <c r="DN77" s="135"/>
      <c r="DO77" s="135"/>
      <c r="DP77" s="135"/>
      <c r="DQ77" s="135"/>
      <c r="DR77" s="135"/>
      <c r="DS77" s="135"/>
      <c r="DT77" s="135"/>
      <c r="DU77" s="135"/>
      <c r="DV77" s="135"/>
      <c r="DW77" s="135"/>
      <c r="DX77" s="135"/>
      <c r="DY77" s="135"/>
      <c r="DZ77" s="135"/>
      <c r="EA77" s="135"/>
      <c r="EB77" s="135"/>
      <c r="EC77" s="135"/>
      <c r="ED77" s="135"/>
      <c r="EE77" s="135"/>
      <c r="EF77" s="135"/>
      <c r="EG77" s="135"/>
      <c r="EH77" s="135"/>
      <c r="EI77" s="135"/>
      <c r="EJ77" s="135"/>
      <c r="EK77" s="135"/>
      <c r="EL77" s="135"/>
      <c r="EM77" s="135"/>
      <c r="EN77" s="135"/>
      <c r="EO77" s="135"/>
      <c r="EP77" s="135"/>
      <c r="EQ77" s="135"/>
      <c r="ER77" s="135"/>
      <c r="ES77" s="135"/>
      <c r="ET77" s="135"/>
      <c r="EU77" s="135"/>
      <c r="EV77" s="135"/>
      <c r="EW77" s="135"/>
      <c r="EX77" s="135"/>
      <c r="EY77" s="135"/>
      <c r="EZ77" s="135"/>
      <c r="FA77" s="135"/>
      <c r="FB77" s="135"/>
      <c r="FC77" s="135"/>
      <c r="FD77" s="135"/>
      <c r="FE77" s="135"/>
      <c r="FF77" s="135"/>
      <c r="FG77" s="135"/>
      <c r="FH77" s="135"/>
      <c r="FI77" s="135"/>
      <c r="FJ77" s="135"/>
      <c r="FK77" s="135"/>
      <c r="FL77" s="135"/>
      <c r="FM77" s="135"/>
      <c r="FN77" s="135"/>
      <c r="FO77" s="135"/>
      <c r="FP77" s="135"/>
      <c r="FQ77" s="135"/>
      <c r="FR77" s="135"/>
      <c r="FS77" s="135"/>
      <c r="FT77" s="135"/>
      <c r="FU77" s="135"/>
      <c r="FV77" s="135"/>
      <c r="FW77" s="135"/>
      <c r="FX77" s="135"/>
      <c r="FY77" s="135"/>
      <c r="FZ77" s="135"/>
      <c r="GA77" s="135"/>
      <c r="GB77" s="135"/>
      <c r="GC77" s="135"/>
      <c r="GD77" s="135"/>
      <c r="GE77" s="135"/>
      <c r="GF77" s="135"/>
      <c r="GG77" s="135"/>
      <c r="GH77" s="135"/>
      <c r="GI77" s="135"/>
      <c r="GJ77" s="135"/>
      <c r="GK77" s="135"/>
      <c r="GL77" s="135"/>
      <c r="GM77" s="135"/>
      <c r="GN77" s="135"/>
      <c r="GO77" s="135"/>
      <c r="GP77" s="135"/>
      <c r="GQ77" s="135"/>
      <c r="GR77" s="135"/>
      <c r="GS77" s="135"/>
      <c r="GT77" s="135"/>
      <c r="GU77" s="135"/>
      <c r="GV77" s="135"/>
      <c r="GW77" s="135"/>
      <c r="GX77" s="135"/>
      <c r="GY77" s="135"/>
      <c r="GZ77" s="135"/>
      <c r="HA77" s="135"/>
      <c r="HB77" s="135"/>
      <c r="HC77" s="135"/>
      <c r="HD77" s="135"/>
      <c r="HE77" s="135"/>
      <c r="HF77" s="135"/>
      <c r="HG77" s="135"/>
      <c r="HH77" s="135"/>
      <c r="HI77" s="135"/>
      <c r="HJ77" s="135"/>
      <c r="HK77" s="135"/>
      <c r="HL77" s="135"/>
      <c r="HM77" s="135"/>
      <c r="HN77" s="135"/>
      <c r="HO77" s="135"/>
      <c r="HP77" s="135"/>
      <c r="HQ77" s="135"/>
      <c r="HR77" s="135"/>
      <c r="HS77" s="135"/>
      <c r="HT77" s="135"/>
      <c r="HU77" s="135"/>
      <c r="HV77" s="135"/>
      <c r="HW77" s="135"/>
      <c r="HX77" s="135"/>
      <c r="HY77" s="135"/>
      <c r="HZ77" s="135"/>
      <c r="IA77" s="135"/>
      <c r="IB77" s="135"/>
      <c r="IC77" s="135"/>
      <c r="ID77" s="135"/>
      <c r="IE77" s="135"/>
      <c r="IF77" s="135"/>
      <c r="IG77" s="135"/>
      <c r="IH77" s="135"/>
      <c r="II77" s="135"/>
      <c r="IJ77" s="135"/>
      <c r="IK77" s="135"/>
      <c r="IL77" s="135"/>
      <c r="IM77" s="135"/>
      <c r="IN77" s="135"/>
      <c r="IO77" s="135"/>
      <c r="IP77" s="135"/>
      <c r="IQ77" s="135"/>
      <c r="IR77" s="135"/>
      <c r="IS77" s="135"/>
      <c r="IT77" s="135"/>
      <c r="IU77" s="135"/>
      <c r="IV77" s="135"/>
      <c r="IW77" s="135"/>
      <c r="IX77" s="135"/>
      <c r="IY77" s="135"/>
      <c r="IZ77" s="135"/>
      <c r="JA77" s="135"/>
      <c r="JB77" s="135"/>
      <c r="JC77" s="135"/>
      <c r="JD77" s="135"/>
      <c r="JE77" s="135"/>
      <c r="JF77" s="135"/>
      <c r="JG77" s="135"/>
      <c r="JH77" s="135"/>
      <c r="JI77" s="135"/>
      <c r="JJ77" s="135"/>
      <c r="JK77" s="135"/>
      <c r="JL77" s="135"/>
      <c r="JM77" s="135"/>
      <c r="JN77" s="135"/>
      <c r="JO77" s="135"/>
      <c r="JP77" s="135"/>
      <c r="JQ77" s="135"/>
      <c r="JR77" s="135"/>
      <c r="JS77" s="135"/>
      <c r="JT77" s="135"/>
      <c r="JU77" s="135"/>
      <c r="JV77" s="135"/>
      <c r="JW77" s="135"/>
      <c r="JX77" s="135"/>
      <c r="JY77" s="135"/>
      <c r="JZ77" s="135"/>
      <c r="KA77" s="135"/>
      <c r="KB77" s="135"/>
      <c r="KC77" s="135"/>
      <c r="KD77" s="135"/>
      <c r="KE77" s="135"/>
      <c r="KF77" s="135"/>
      <c r="KG77" s="135"/>
      <c r="KH77" s="135"/>
      <c r="KI77" s="135"/>
      <c r="KJ77" s="135"/>
      <c r="KK77" s="135"/>
      <c r="KL77" s="135"/>
      <c r="KM77" s="135"/>
      <c r="KN77" s="135"/>
      <c r="KO77" s="135"/>
      <c r="KP77" s="135"/>
      <c r="KQ77" s="135"/>
      <c r="KR77" s="135"/>
      <c r="KS77" s="135"/>
      <c r="KT77" s="135"/>
      <c r="KU77" s="135"/>
      <c r="KV77" s="135"/>
      <c r="KW77" s="135"/>
      <c r="KX77" s="135"/>
      <c r="KY77" s="135"/>
      <c r="KZ77" s="135"/>
      <c r="LA77" s="135"/>
      <c r="LB77" s="135"/>
      <c r="LC77" s="135"/>
      <c r="LD77" s="135"/>
      <c r="LE77" s="135"/>
      <c r="LF77" s="135"/>
      <c r="LG77" s="135"/>
      <c r="LH77" s="135"/>
      <c r="LI77" s="135"/>
      <c r="LJ77" s="135"/>
      <c r="LK77" s="135"/>
      <c r="LL77" s="135"/>
      <c r="LM77" s="135"/>
      <c r="LN77" s="135"/>
      <c r="LO77" s="135"/>
      <c r="LP77" s="135"/>
      <c r="LQ77" s="135"/>
      <c r="LR77" s="135"/>
      <c r="LS77" s="135"/>
      <c r="LT77" s="135"/>
      <c r="LU77" s="135"/>
      <c r="LV77" s="135"/>
      <c r="LW77" s="135"/>
      <c r="LX77" s="135"/>
      <c r="LY77" s="135"/>
      <c r="LZ77" s="135"/>
      <c r="MA77" s="135"/>
      <c r="MB77" s="135"/>
      <c r="MC77" s="135"/>
      <c r="MD77" s="135"/>
      <c r="ME77" s="135"/>
      <c r="MF77" s="135"/>
      <c r="MG77" s="135"/>
      <c r="MH77" s="135"/>
      <c r="MI77" s="135"/>
      <c r="MJ77" s="135"/>
      <c r="MK77" s="135"/>
      <c r="ML77" s="135"/>
      <c r="MM77" s="135"/>
      <c r="MN77" s="135"/>
      <c r="MO77" s="135"/>
      <c r="MP77" s="135"/>
      <c r="MQ77" s="135"/>
      <c r="MR77" s="135"/>
      <c r="MS77" s="135"/>
      <c r="MT77" s="135"/>
      <c r="MU77" s="135"/>
      <c r="MV77" s="135"/>
      <c r="MW77" s="135"/>
      <c r="MX77" s="135"/>
      <c r="MY77" s="135"/>
      <c r="MZ77" s="135"/>
      <c r="NA77" s="135"/>
      <c r="NB77" s="135"/>
      <c r="NC77" s="135"/>
      <c r="ND77" s="135"/>
      <c r="NE77" s="135"/>
      <c r="NF77" s="135"/>
      <c r="NG77" s="135"/>
      <c r="NH77" s="135"/>
      <c r="NI77" s="135"/>
      <c r="NJ77" s="135"/>
      <c r="NK77" s="135"/>
      <c r="NL77" s="135"/>
      <c r="NM77" s="135"/>
      <c r="NN77" s="135"/>
      <c r="NO77" s="135"/>
      <c r="NP77" s="135"/>
      <c r="NQ77" s="135"/>
      <c r="NR77" s="135"/>
      <c r="NS77" s="135"/>
      <c r="NT77" s="135"/>
      <c r="NU77" s="135"/>
      <c r="NV77" s="135"/>
      <c r="NW77" s="135"/>
      <c r="NX77" s="135"/>
      <c r="NY77" s="135"/>
      <c r="NZ77" s="135"/>
      <c r="OA77" s="135"/>
      <c r="OB77" s="135"/>
      <c r="OC77" s="135"/>
      <c r="OD77" s="135"/>
      <c r="OE77" s="135"/>
      <c r="OF77" s="135"/>
      <c r="OG77" s="135"/>
      <c r="OH77" s="135"/>
      <c r="OI77" s="135"/>
      <c r="OJ77" s="135"/>
      <c r="OK77" s="135"/>
      <c r="OL77" s="135"/>
      <c r="OM77" s="135"/>
      <c r="ON77" s="135"/>
      <c r="OO77" s="135"/>
      <c r="OP77" s="135"/>
      <c r="OQ77" s="135"/>
      <c r="OR77" s="135"/>
      <c r="OS77" s="135"/>
      <c r="OT77" s="135"/>
      <c r="OU77" s="135"/>
      <c r="OV77" s="135"/>
      <c r="OW77" s="135"/>
      <c r="OX77" s="135"/>
      <c r="OY77" s="135"/>
      <c r="OZ77" s="135"/>
      <c r="PA77" s="135"/>
      <c r="PB77" s="135"/>
      <c r="PC77" s="135"/>
      <c r="PD77" s="135"/>
      <c r="PE77" s="135"/>
      <c r="PF77" s="135"/>
      <c r="PG77" s="135"/>
      <c r="PH77" s="135"/>
      <c r="PI77" s="135"/>
      <c r="PJ77" s="135"/>
      <c r="PK77" s="135"/>
      <c r="PL77" s="135"/>
      <c r="PM77" s="135"/>
    </row>
    <row r="78" spans="1:429" s="167" customFormat="1" ht="14.25" customHeight="1" x14ac:dyDescent="0.3">
      <c r="A78" s="185"/>
      <c r="B78" s="33"/>
      <c r="J78" s="131"/>
      <c r="L78" s="66"/>
      <c r="T78" s="212"/>
      <c r="U78" s="26"/>
      <c r="V78" s="129"/>
      <c r="W78" s="182"/>
      <c r="AF78" s="27"/>
      <c r="AG78" s="27"/>
      <c r="AH78" s="27"/>
      <c r="AI78" s="27"/>
      <c r="AJ78" s="28"/>
      <c r="AK78" s="29"/>
      <c r="AL78" s="29"/>
      <c r="AM78" s="28"/>
      <c r="AN78" s="28"/>
      <c r="AO78" s="30"/>
      <c r="AP78" s="30"/>
      <c r="AQ78" s="28"/>
      <c r="AR78" s="28"/>
      <c r="AS78" s="31"/>
      <c r="AT78" s="28"/>
      <c r="AU78" s="28"/>
      <c r="AV78" s="31"/>
      <c r="AW78" s="8"/>
      <c r="AX78" s="2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32"/>
      <c r="BJ78" s="32"/>
      <c r="BK78" s="8"/>
      <c r="BL78" s="8"/>
      <c r="BM78" s="8"/>
      <c r="BN78" s="8"/>
      <c r="BO78" s="8"/>
      <c r="BP78" s="8"/>
      <c r="BR78" s="135"/>
      <c r="BS78" s="135"/>
      <c r="BT78" s="135"/>
      <c r="BU78" s="135"/>
      <c r="BV78" s="135"/>
      <c r="BW78" s="135"/>
      <c r="BX78" s="135"/>
      <c r="BY78" s="135"/>
      <c r="BZ78" s="135"/>
      <c r="CA78" s="135"/>
      <c r="CB78" s="135"/>
      <c r="CC78" s="135"/>
      <c r="CD78" s="135"/>
      <c r="CE78" s="135"/>
      <c r="CF78" s="135"/>
      <c r="CG78" s="135"/>
      <c r="CH78" s="135"/>
      <c r="CI78" s="135"/>
      <c r="CJ78" s="135"/>
      <c r="CK78" s="135"/>
      <c r="CL78" s="135"/>
      <c r="CM78" s="135"/>
      <c r="CN78" s="135"/>
      <c r="CO78" s="135"/>
      <c r="CP78" s="135"/>
      <c r="CQ78" s="135"/>
      <c r="CR78" s="135"/>
      <c r="CS78" s="135"/>
      <c r="CT78" s="135"/>
      <c r="CU78" s="135"/>
      <c r="CV78" s="135"/>
      <c r="CW78" s="135"/>
      <c r="CX78" s="135"/>
      <c r="CY78" s="135"/>
      <c r="CZ78" s="135"/>
      <c r="DA78" s="135"/>
      <c r="DB78" s="135"/>
      <c r="DC78" s="135"/>
      <c r="DD78" s="135"/>
      <c r="DE78" s="135"/>
      <c r="DF78" s="135"/>
      <c r="DG78" s="135"/>
      <c r="DH78" s="135"/>
      <c r="DI78" s="135"/>
      <c r="DJ78" s="135"/>
      <c r="DK78" s="135"/>
      <c r="DL78" s="135"/>
      <c r="DM78" s="135"/>
      <c r="DN78" s="135"/>
      <c r="DO78" s="135"/>
      <c r="DP78" s="135"/>
      <c r="DQ78" s="135"/>
      <c r="DR78" s="135"/>
      <c r="DS78" s="135"/>
      <c r="DT78" s="135"/>
      <c r="DU78" s="135"/>
      <c r="DV78" s="135"/>
      <c r="DW78" s="135"/>
      <c r="DX78" s="135"/>
      <c r="DY78" s="135"/>
      <c r="DZ78" s="135"/>
      <c r="EA78" s="135"/>
      <c r="EB78" s="135"/>
      <c r="EC78" s="135"/>
      <c r="ED78" s="135"/>
      <c r="EE78" s="135"/>
      <c r="EF78" s="135"/>
      <c r="EG78" s="135"/>
      <c r="EH78" s="135"/>
      <c r="EI78" s="135"/>
      <c r="EJ78" s="135"/>
      <c r="EK78" s="135"/>
      <c r="EL78" s="135"/>
      <c r="EM78" s="135"/>
      <c r="EN78" s="135"/>
      <c r="EO78" s="135"/>
      <c r="EP78" s="135"/>
      <c r="EQ78" s="135"/>
      <c r="ER78" s="135"/>
      <c r="ES78" s="135"/>
      <c r="ET78" s="135"/>
      <c r="EU78" s="135"/>
      <c r="EV78" s="135"/>
      <c r="EW78" s="135"/>
      <c r="EX78" s="135"/>
      <c r="EY78" s="135"/>
      <c r="EZ78" s="135"/>
      <c r="FA78" s="135"/>
      <c r="FB78" s="135"/>
      <c r="FC78" s="135"/>
      <c r="FD78" s="135"/>
      <c r="FE78" s="135"/>
      <c r="FF78" s="135"/>
      <c r="FG78" s="135"/>
      <c r="FH78" s="135"/>
      <c r="FI78" s="135"/>
      <c r="FJ78" s="135"/>
      <c r="FK78" s="135"/>
      <c r="FL78" s="135"/>
      <c r="FM78" s="135"/>
      <c r="FN78" s="135"/>
      <c r="FO78" s="135"/>
      <c r="FP78" s="135"/>
      <c r="FQ78" s="135"/>
      <c r="FR78" s="135"/>
      <c r="FS78" s="135"/>
      <c r="FT78" s="135"/>
      <c r="FU78" s="135"/>
      <c r="FV78" s="135"/>
      <c r="FW78" s="135"/>
      <c r="FX78" s="135"/>
      <c r="FY78" s="135"/>
      <c r="FZ78" s="135"/>
      <c r="GA78" s="135"/>
      <c r="GB78" s="135"/>
      <c r="GC78" s="135"/>
      <c r="GD78" s="135"/>
      <c r="GE78" s="135"/>
      <c r="GF78" s="135"/>
      <c r="GG78" s="135"/>
      <c r="GH78" s="135"/>
      <c r="GI78" s="135"/>
      <c r="GJ78" s="135"/>
      <c r="GK78" s="135"/>
      <c r="GL78" s="135"/>
      <c r="GM78" s="135"/>
      <c r="GN78" s="135"/>
      <c r="GO78" s="135"/>
      <c r="GP78" s="135"/>
      <c r="GQ78" s="135"/>
      <c r="GR78" s="135"/>
      <c r="GS78" s="135"/>
      <c r="GT78" s="135"/>
      <c r="GU78" s="135"/>
      <c r="GV78" s="135"/>
      <c r="GW78" s="135"/>
      <c r="GX78" s="135"/>
      <c r="GY78" s="135"/>
      <c r="GZ78" s="135"/>
      <c r="HA78" s="135"/>
      <c r="HB78" s="135"/>
      <c r="HC78" s="135"/>
      <c r="HD78" s="135"/>
      <c r="HE78" s="135"/>
      <c r="HF78" s="135"/>
      <c r="HG78" s="135"/>
      <c r="HH78" s="135"/>
      <c r="HI78" s="135"/>
      <c r="HJ78" s="135"/>
      <c r="HK78" s="135"/>
      <c r="HL78" s="135"/>
      <c r="HM78" s="135"/>
      <c r="HN78" s="135"/>
      <c r="HO78" s="135"/>
      <c r="HP78" s="135"/>
      <c r="HQ78" s="135"/>
      <c r="HR78" s="135"/>
      <c r="HS78" s="135"/>
      <c r="HT78" s="135"/>
      <c r="HU78" s="135"/>
      <c r="HV78" s="135"/>
      <c r="HW78" s="135"/>
      <c r="HX78" s="135"/>
      <c r="HY78" s="135"/>
      <c r="HZ78" s="135"/>
      <c r="IA78" s="135"/>
      <c r="IB78" s="135"/>
      <c r="IC78" s="135"/>
      <c r="ID78" s="135"/>
      <c r="IE78" s="135"/>
      <c r="IF78" s="135"/>
      <c r="IG78" s="135"/>
      <c r="IH78" s="135"/>
      <c r="II78" s="135"/>
      <c r="IJ78" s="135"/>
      <c r="IK78" s="135"/>
      <c r="IL78" s="135"/>
      <c r="IM78" s="135"/>
      <c r="IN78" s="135"/>
      <c r="IO78" s="135"/>
      <c r="IP78" s="135"/>
      <c r="IQ78" s="135"/>
      <c r="IR78" s="135"/>
      <c r="IS78" s="135"/>
      <c r="IT78" s="135"/>
      <c r="IU78" s="135"/>
      <c r="IV78" s="135"/>
      <c r="IW78" s="135"/>
      <c r="IX78" s="135"/>
      <c r="IY78" s="135"/>
      <c r="IZ78" s="135"/>
      <c r="JA78" s="135"/>
      <c r="JB78" s="135"/>
      <c r="JC78" s="135"/>
      <c r="JD78" s="135"/>
      <c r="JE78" s="135"/>
      <c r="JF78" s="135"/>
      <c r="JG78" s="135"/>
      <c r="JH78" s="135"/>
      <c r="JI78" s="135"/>
      <c r="JJ78" s="135"/>
      <c r="JK78" s="135"/>
      <c r="JL78" s="135"/>
      <c r="JM78" s="135"/>
      <c r="JN78" s="135"/>
      <c r="JO78" s="135"/>
      <c r="JP78" s="135"/>
      <c r="JQ78" s="135"/>
      <c r="JR78" s="135"/>
      <c r="JS78" s="135"/>
      <c r="JT78" s="135"/>
      <c r="JU78" s="135"/>
      <c r="JV78" s="135"/>
      <c r="JW78" s="135"/>
      <c r="JX78" s="135"/>
      <c r="JY78" s="135"/>
      <c r="JZ78" s="135"/>
      <c r="KA78" s="135"/>
      <c r="KB78" s="135"/>
      <c r="KC78" s="135"/>
      <c r="KD78" s="135"/>
      <c r="KE78" s="135"/>
      <c r="KF78" s="135"/>
      <c r="KG78" s="135"/>
      <c r="KH78" s="135"/>
      <c r="KI78" s="135"/>
      <c r="KJ78" s="135"/>
      <c r="KK78" s="135"/>
      <c r="KL78" s="135"/>
      <c r="KM78" s="135"/>
      <c r="KN78" s="135"/>
      <c r="KO78" s="135"/>
      <c r="KP78" s="135"/>
      <c r="KQ78" s="135"/>
      <c r="KR78" s="135"/>
      <c r="KS78" s="135"/>
      <c r="KT78" s="135"/>
      <c r="KU78" s="135"/>
      <c r="KV78" s="135"/>
      <c r="KW78" s="135"/>
      <c r="KX78" s="135"/>
      <c r="KY78" s="135"/>
      <c r="KZ78" s="135"/>
      <c r="LA78" s="135"/>
      <c r="LB78" s="135"/>
      <c r="LC78" s="135"/>
      <c r="LD78" s="135"/>
      <c r="LE78" s="135"/>
      <c r="LF78" s="135"/>
      <c r="LG78" s="135"/>
      <c r="LH78" s="135"/>
      <c r="LI78" s="135"/>
      <c r="LJ78" s="135"/>
      <c r="LK78" s="135"/>
      <c r="LL78" s="135"/>
      <c r="LM78" s="135"/>
      <c r="LN78" s="135"/>
      <c r="LO78" s="135"/>
      <c r="LP78" s="135"/>
      <c r="LQ78" s="135"/>
      <c r="LR78" s="135"/>
      <c r="LS78" s="135"/>
      <c r="LT78" s="135"/>
      <c r="LU78" s="135"/>
      <c r="LV78" s="135"/>
      <c r="LW78" s="135"/>
      <c r="LX78" s="135"/>
      <c r="LY78" s="135"/>
      <c r="LZ78" s="135"/>
      <c r="MA78" s="135"/>
      <c r="MB78" s="135"/>
      <c r="MC78" s="135"/>
      <c r="MD78" s="135"/>
      <c r="ME78" s="135"/>
      <c r="MF78" s="135"/>
      <c r="MG78" s="135"/>
      <c r="MH78" s="135"/>
      <c r="MI78" s="135"/>
      <c r="MJ78" s="135"/>
      <c r="MK78" s="135"/>
      <c r="ML78" s="135"/>
      <c r="MM78" s="135"/>
      <c r="MN78" s="135"/>
      <c r="MO78" s="135"/>
      <c r="MP78" s="135"/>
      <c r="MQ78" s="135"/>
      <c r="MR78" s="135"/>
      <c r="MS78" s="135"/>
      <c r="MT78" s="135"/>
      <c r="MU78" s="135"/>
      <c r="MV78" s="135"/>
      <c r="MW78" s="135"/>
      <c r="MX78" s="135"/>
      <c r="MY78" s="135"/>
      <c r="MZ78" s="135"/>
      <c r="NA78" s="135"/>
      <c r="NB78" s="135"/>
      <c r="NC78" s="135"/>
      <c r="ND78" s="135"/>
      <c r="NE78" s="135"/>
      <c r="NF78" s="135"/>
      <c r="NG78" s="135"/>
      <c r="NH78" s="135"/>
      <c r="NI78" s="135"/>
      <c r="NJ78" s="135"/>
      <c r="NK78" s="135"/>
      <c r="NL78" s="135"/>
      <c r="NM78" s="135"/>
      <c r="NN78" s="135"/>
      <c r="NO78" s="135"/>
      <c r="NP78" s="135"/>
      <c r="NQ78" s="135"/>
      <c r="NR78" s="135"/>
      <c r="NS78" s="135"/>
      <c r="NT78" s="135"/>
      <c r="NU78" s="135"/>
      <c r="NV78" s="135"/>
      <c r="NW78" s="135"/>
      <c r="NX78" s="135"/>
      <c r="NY78" s="135"/>
      <c r="NZ78" s="135"/>
      <c r="OA78" s="135"/>
      <c r="OB78" s="135"/>
      <c r="OC78" s="135"/>
      <c r="OD78" s="135"/>
      <c r="OE78" s="135"/>
      <c r="OF78" s="135"/>
      <c r="OG78" s="135"/>
      <c r="OH78" s="135"/>
      <c r="OI78" s="135"/>
      <c r="OJ78" s="135"/>
      <c r="OK78" s="135"/>
      <c r="OL78" s="135"/>
      <c r="OM78" s="135"/>
      <c r="ON78" s="135"/>
      <c r="OO78" s="135"/>
      <c r="OP78" s="135"/>
      <c r="OQ78" s="135"/>
      <c r="OR78" s="135"/>
      <c r="OS78" s="135"/>
      <c r="OT78" s="135"/>
      <c r="OU78" s="135"/>
      <c r="OV78" s="135"/>
      <c r="OW78" s="135"/>
      <c r="OX78" s="135"/>
      <c r="OY78" s="135"/>
      <c r="OZ78" s="135"/>
      <c r="PA78" s="135"/>
      <c r="PB78" s="135"/>
      <c r="PC78" s="135"/>
      <c r="PD78" s="135"/>
      <c r="PE78" s="135"/>
      <c r="PF78" s="135"/>
      <c r="PG78" s="135"/>
      <c r="PH78" s="135"/>
      <c r="PI78" s="135"/>
      <c r="PJ78" s="135"/>
      <c r="PK78" s="135"/>
      <c r="PL78" s="135"/>
      <c r="PM78" s="135"/>
    </row>
    <row r="79" spans="1:429" s="167" customFormat="1" ht="14.25" customHeight="1" x14ac:dyDescent="0.3">
      <c r="A79" s="185"/>
      <c r="B79" s="33"/>
      <c r="J79" s="131"/>
      <c r="L79" s="66"/>
      <c r="T79" s="212"/>
      <c r="U79" s="26"/>
      <c r="V79" s="129"/>
      <c r="W79" s="182"/>
      <c r="AF79" s="27"/>
      <c r="AG79" s="27"/>
      <c r="AH79" s="27"/>
      <c r="AI79" s="27"/>
      <c r="AJ79" s="28"/>
      <c r="AK79" s="29"/>
      <c r="AL79" s="29"/>
      <c r="AM79" s="28"/>
      <c r="AN79" s="28"/>
      <c r="AO79" s="30"/>
      <c r="AP79" s="30"/>
      <c r="AQ79" s="28"/>
      <c r="AR79" s="28"/>
      <c r="AS79" s="31"/>
      <c r="AT79" s="28"/>
      <c r="AU79" s="28"/>
      <c r="AV79" s="31"/>
      <c r="AW79" s="8"/>
      <c r="AX79" s="2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32"/>
      <c r="BJ79" s="32"/>
      <c r="BK79" s="8"/>
      <c r="BL79" s="8"/>
      <c r="BM79" s="8"/>
      <c r="BN79" s="8"/>
      <c r="BO79" s="8"/>
      <c r="BP79" s="8"/>
      <c r="BR79" s="135"/>
      <c r="BS79" s="135"/>
      <c r="BT79" s="135"/>
      <c r="BU79" s="135"/>
      <c r="BV79" s="135"/>
      <c r="BW79" s="135"/>
      <c r="BX79" s="135"/>
      <c r="BY79" s="135"/>
      <c r="BZ79" s="135"/>
      <c r="CA79" s="135"/>
      <c r="CB79" s="135"/>
      <c r="CC79" s="135"/>
      <c r="CD79" s="135"/>
      <c r="CE79" s="135"/>
      <c r="CF79" s="135"/>
      <c r="CG79" s="135"/>
      <c r="CH79" s="135"/>
      <c r="CI79" s="135"/>
      <c r="CJ79" s="135"/>
      <c r="CK79" s="135"/>
      <c r="CL79" s="135"/>
      <c r="CM79" s="135"/>
      <c r="CN79" s="135"/>
      <c r="CO79" s="135"/>
      <c r="CP79" s="135"/>
      <c r="CQ79" s="135"/>
      <c r="CR79" s="135"/>
      <c r="CS79" s="135"/>
      <c r="CT79" s="135"/>
      <c r="CU79" s="135"/>
      <c r="CV79" s="135"/>
      <c r="CW79" s="135"/>
      <c r="CX79" s="135"/>
      <c r="CY79" s="135"/>
      <c r="CZ79" s="135"/>
      <c r="DA79" s="135"/>
      <c r="DB79" s="135"/>
      <c r="DC79" s="135"/>
      <c r="DD79" s="135"/>
      <c r="DE79" s="135"/>
      <c r="DF79" s="135"/>
      <c r="DG79" s="135"/>
      <c r="DH79" s="135"/>
      <c r="DI79" s="135"/>
      <c r="DJ79" s="135"/>
      <c r="DK79" s="135"/>
      <c r="DL79" s="135"/>
      <c r="DM79" s="135"/>
      <c r="DN79" s="135"/>
      <c r="DO79" s="135"/>
      <c r="DP79" s="135"/>
      <c r="DQ79" s="135"/>
      <c r="DR79" s="135"/>
      <c r="DS79" s="135"/>
      <c r="DT79" s="135"/>
      <c r="DU79" s="135"/>
      <c r="DV79" s="135"/>
      <c r="DW79" s="135"/>
      <c r="DX79" s="135"/>
      <c r="DY79" s="135"/>
      <c r="DZ79" s="135"/>
      <c r="EA79" s="135"/>
      <c r="EB79" s="135"/>
      <c r="EC79" s="135"/>
      <c r="ED79" s="135"/>
      <c r="EE79" s="135"/>
      <c r="EF79" s="135"/>
      <c r="EG79" s="135"/>
      <c r="EH79" s="135"/>
      <c r="EI79" s="135"/>
      <c r="EJ79" s="135"/>
      <c r="EK79" s="135"/>
      <c r="EL79" s="135"/>
      <c r="EM79" s="135"/>
      <c r="EN79" s="135"/>
      <c r="EO79" s="135"/>
      <c r="EP79" s="135"/>
      <c r="EQ79" s="135"/>
      <c r="ER79" s="135"/>
      <c r="ES79" s="135"/>
      <c r="ET79" s="135"/>
      <c r="EU79" s="135"/>
      <c r="EV79" s="135"/>
      <c r="EW79" s="135"/>
      <c r="EX79" s="135"/>
      <c r="EY79" s="135"/>
      <c r="EZ79" s="135"/>
      <c r="FA79" s="135"/>
      <c r="FB79" s="135"/>
      <c r="FC79" s="135"/>
      <c r="FD79" s="135"/>
      <c r="FE79" s="135"/>
      <c r="FF79" s="135"/>
      <c r="FG79" s="135"/>
      <c r="FH79" s="135"/>
      <c r="FI79" s="135"/>
      <c r="FJ79" s="135"/>
      <c r="FK79" s="135"/>
      <c r="FL79" s="135"/>
      <c r="FM79" s="135"/>
      <c r="FN79" s="135"/>
      <c r="FO79" s="135"/>
      <c r="FP79" s="135"/>
      <c r="FQ79" s="135"/>
      <c r="FR79" s="135"/>
      <c r="FS79" s="135"/>
      <c r="FT79" s="135"/>
      <c r="FU79" s="135"/>
      <c r="FV79" s="135"/>
      <c r="FW79" s="135"/>
      <c r="FX79" s="135"/>
      <c r="FY79" s="135"/>
      <c r="FZ79" s="135"/>
      <c r="GA79" s="135"/>
      <c r="GB79" s="135"/>
      <c r="GC79" s="135"/>
      <c r="GD79" s="135"/>
      <c r="GE79" s="135"/>
      <c r="GF79" s="135"/>
      <c r="GG79" s="135"/>
      <c r="GH79" s="135"/>
      <c r="GI79" s="135"/>
      <c r="GJ79" s="135"/>
      <c r="GK79" s="135"/>
      <c r="GL79" s="135"/>
      <c r="GM79" s="135"/>
      <c r="GN79" s="135"/>
      <c r="GO79" s="135"/>
      <c r="GP79" s="135"/>
      <c r="GQ79" s="135"/>
      <c r="GR79" s="135"/>
      <c r="GS79" s="135"/>
      <c r="GT79" s="135"/>
      <c r="GU79" s="135"/>
      <c r="GV79" s="135"/>
      <c r="GW79" s="135"/>
      <c r="GX79" s="135"/>
      <c r="GY79" s="135"/>
      <c r="GZ79" s="135"/>
      <c r="HA79" s="135"/>
      <c r="HB79" s="135"/>
      <c r="HC79" s="135"/>
      <c r="HD79" s="135"/>
      <c r="HE79" s="135"/>
      <c r="HF79" s="135"/>
      <c r="HG79" s="135"/>
      <c r="HH79" s="135"/>
      <c r="HI79" s="135"/>
      <c r="HJ79" s="135"/>
      <c r="HK79" s="135"/>
      <c r="HL79" s="135"/>
      <c r="HM79" s="135"/>
      <c r="HN79" s="135"/>
      <c r="HO79" s="135"/>
      <c r="HP79" s="135"/>
      <c r="HQ79" s="135"/>
      <c r="HR79" s="135"/>
      <c r="HS79" s="135"/>
      <c r="HT79" s="135"/>
      <c r="HU79" s="135"/>
      <c r="HV79" s="135"/>
      <c r="HW79" s="135"/>
      <c r="HX79" s="135"/>
      <c r="HY79" s="135"/>
      <c r="HZ79" s="135"/>
      <c r="IA79" s="135"/>
      <c r="IB79" s="135"/>
      <c r="IC79" s="135"/>
      <c r="ID79" s="135"/>
      <c r="IE79" s="135"/>
      <c r="IF79" s="135"/>
      <c r="IG79" s="135"/>
      <c r="IH79" s="135"/>
      <c r="II79" s="135"/>
      <c r="IJ79" s="135"/>
      <c r="IK79" s="135"/>
      <c r="IL79" s="135"/>
      <c r="IM79" s="135"/>
      <c r="IN79" s="135"/>
      <c r="IO79" s="135"/>
      <c r="IP79" s="135"/>
      <c r="IQ79" s="135"/>
      <c r="IR79" s="135"/>
      <c r="IS79" s="135"/>
      <c r="IT79" s="135"/>
      <c r="IU79" s="135"/>
      <c r="IV79" s="135"/>
      <c r="IW79" s="135"/>
      <c r="IX79" s="135"/>
      <c r="IY79" s="135"/>
      <c r="IZ79" s="135"/>
      <c r="JA79" s="135"/>
      <c r="JB79" s="135"/>
      <c r="JC79" s="135"/>
      <c r="JD79" s="135"/>
      <c r="JE79" s="135"/>
      <c r="JF79" s="135"/>
      <c r="JG79" s="135"/>
      <c r="JH79" s="135"/>
      <c r="JI79" s="135"/>
      <c r="JJ79" s="135"/>
      <c r="JK79" s="135"/>
      <c r="JL79" s="135"/>
      <c r="JM79" s="135"/>
      <c r="JN79" s="135"/>
      <c r="JO79" s="135"/>
      <c r="JP79" s="135"/>
      <c r="JQ79" s="135"/>
      <c r="JR79" s="135"/>
      <c r="JS79" s="135"/>
      <c r="JT79" s="135"/>
      <c r="JU79" s="135"/>
      <c r="JV79" s="135"/>
      <c r="JW79" s="135"/>
      <c r="JX79" s="135"/>
      <c r="JY79" s="135"/>
      <c r="JZ79" s="135"/>
      <c r="KA79" s="135"/>
      <c r="KB79" s="135"/>
      <c r="KC79" s="135"/>
      <c r="KD79" s="135"/>
      <c r="KE79" s="135"/>
      <c r="KF79" s="135"/>
      <c r="KG79" s="135"/>
      <c r="KH79" s="135"/>
      <c r="KI79" s="135"/>
      <c r="KJ79" s="135"/>
      <c r="KK79" s="135"/>
      <c r="KL79" s="135"/>
      <c r="KM79" s="135"/>
      <c r="KN79" s="135"/>
      <c r="KO79" s="135"/>
      <c r="KP79" s="135"/>
      <c r="KQ79" s="135"/>
      <c r="KR79" s="135"/>
      <c r="KS79" s="135"/>
      <c r="KT79" s="135"/>
      <c r="KU79" s="135"/>
      <c r="KV79" s="135"/>
      <c r="KW79" s="135"/>
      <c r="KX79" s="135"/>
      <c r="KY79" s="135"/>
      <c r="KZ79" s="135"/>
      <c r="LA79" s="135"/>
      <c r="LB79" s="135"/>
      <c r="LC79" s="135"/>
      <c r="LD79" s="135"/>
      <c r="LE79" s="135"/>
      <c r="LF79" s="135"/>
      <c r="LG79" s="135"/>
      <c r="LH79" s="135"/>
      <c r="LI79" s="135"/>
      <c r="LJ79" s="135"/>
      <c r="LK79" s="135"/>
      <c r="LL79" s="135"/>
      <c r="LM79" s="135"/>
      <c r="LN79" s="135"/>
      <c r="LO79" s="135"/>
      <c r="LP79" s="135"/>
      <c r="LQ79" s="135"/>
      <c r="LR79" s="135"/>
      <c r="LS79" s="135"/>
      <c r="LT79" s="135"/>
      <c r="LU79" s="135"/>
      <c r="LV79" s="135"/>
      <c r="LW79" s="135"/>
      <c r="LX79" s="135"/>
      <c r="LY79" s="135"/>
      <c r="LZ79" s="135"/>
      <c r="MA79" s="135"/>
      <c r="MB79" s="135"/>
      <c r="MC79" s="135"/>
      <c r="MD79" s="135"/>
      <c r="ME79" s="135"/>
      <c r="MF79" s="135"/>
      <c r="MG79" s="135"/>
      <c r="MH79" s="135"/>
      <c r="MI79" s="135"/>
      <c r="MJ79" s="135"/>
      <c r="MK79" s="135"/>
      <c r="ML79" s="135"/>
      <c r="MM79" s="135"/>
      <c r="MN79" s="135"/>
      <c r="MO79" s="135"/>
      <c r="MP79" s="135"/>
      <c r="MQ79" s="135"/>
      <c r="MR79" s="135"/>
      <c r="MS79" s="135"/>
      <c r="MT79" s="135"/>
      <c r="MU79" s="135"/>
      <c r="MV79" s="135"/>
      <c r="MW79" s="135"/>
      <c r="MX79" s="135"/>
      <c r="MY79" s="135"/>
      <c r="MZ79" s="135"/>
      <c r="NA79" s="135"/>
      <c r="NB79" s="135"/>
      <c r="NC79" s="135"/>
      <c r="ND79" s="135"/>
      <c r="NE79" s="135"/>
      <c r="NF79" s="135"/>
      <c r="NG79" s="135"/>
      <c r="NH79" s="135"/>
      <c r="NI79" s="135"/>
      <c r="NJ79" s="135"/>
      <c r="NK79" s="135"/>
      <c r="NL79" s="135"/>
      <c r="NM79" s="135"/>
      <c r="NN79" s="135"/>
      <c r="NO79" s="135"/>
      <c r="NP79" s="135"/>
      <c r="NQ79" s="135"/>
      <c r="NR79" s="135"/>
      <c r="NS79" s="135"/>
      <c r="NT79" s="135"/>
      <c r="NU79" s="135"/>
      <c r="NV79" s="135"/>
      <c r="NW79" s="135"/>
      <c r="NX79" s="135"/>
      <c r="NY79" s="135"/>
      <c r="NZ79" s="135"/>
      <c r="OA79" s="135"/>
      <c r="OB79" s="135"/>
      <c r="OC79" s="135"/>
      <c r="OD79" s="135"/>
      <c r="OE79" s="135"/>
      <c r="OF79" s="135"/>
      <c r="OG79" s="135"/>
      <c r="OH79" s="135"/>
      <c r="OI79" s="135"/>
      <c r="OJ79" s="135"/>
      <c r="OK79" s="135"/>
      <c r="OL79" s="135"/>
      <c r="OM79" s="135"/>
      <c r="ON79" s="135"/>
      <c r="OO79" s="135"/>
      <c r="OP79" s="135"/>
      <c r="OQ79" s="135"/>
      <c r="OR79" s="135"/>
      <c r="OS79" s="135"/>
      <c r="OT79" s="135"/>
      <c r="OU79" s="135"/>
      <c r="OV79" s="135"/>
      <c r="OW79" s="135"/>
      <c r="OX79" s="135"/>
      <c r="OY79" s="135"/>
      <c r="OZ79" s="135"/>
      <c r="PA79" s="135"/>
      <c r="PB79" s="135"/>
      <c r="PC79" s="135"/>
      <c r="PD79" s="135"/>
      <c r="PE79" s="135"/>
      <c r="PF79" s="135"/>
      <c r="PG79" s="135"/>
      <c r="PH79" s="135"/>
      <c r="PI79" s="135"/>
      <c r="PJ79" s="135"/>
      <c r="PK79" s="135"/>
      <c r="PL79" s="135"/>
      <c r="PM79" s="135"/>
    </row>
    <row r="80" spans="1:429" s="167" customFormat="1" ht="14.25" customHeight="1" x14ac:dyDescent="0.3">
      <c r="A80" s="185"/>
      <c r="B80" s="33"/>
      <c r="J80" s="131"/>
      <c r="L80" s="66"/>
      <c r="T80" s="212"/>
      <c r="U80" s="26"/>
      <c r="V80" s="129"/>
      <c r="W80" s="182"/>
      <c r="AF80" s="27"/>
      <c r="AG80" s="27"/>
      <c r="AH80" s="27"/>
      <c r="AI80" s="27"/>
      <c r="AJ80" s="28"/>
      <c r="AK80" s="29"/>
      <c r="AL80" s="29"/>
      <c r="AM80" s="28"/>
      <c r="AN80" s="28"/>
      <c r="AO80" s="30"/>
      <c r="AP80" s="30"/>
      <c r="AQ80" s="28"/>
      <c r="AR80" s="28"/>
      <c r="AS80" s="31"/>
      <c r="AT80" s="28"/>
      <c r="AU80" s="28"/>
      <c r="AV80" s="31"/>
      <c r="AW80" s="8"/>
      <c r="AX80" s="2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32"/>
      <c r="BJ80" s="32"/>
      <c r="BK80" s="8"/>
      <c r="BL80" s="8"/>
      <c r="BM80" s="8"/>
      <c r="BN80" s="8"/>
      <c r="BO80" s="8"/>
      <c r="BP80" s="8"/>
      <c r="BR80" s="135"/>
      <c r="BS80" s="135"/>
      <c r="BT80" s="135"/>
      <c r="BU80" s="135"/>
      <c r="BV80" s="135"/>
      <c r="BW80" s="135"/>
      <c r="BX80" s="135"/>
      <c r="BY80" s="135"/>
      <c r="BZ80" s="135"/>
      <c r="CA80" s="135"/>
      <c r="CB80" s="135"/>
      <c r="CC80" s="135"/>
      <c r="CD80" s="135"/>
      <c r="CE80" s="135"/>
      <c r="CF80" s="135"/>
      <c r="CG80" s="135"/>
      <c r="CH80" s="135"/>
      <c r="CI80" s="135"/>
      <c r="CJ80" s="135"/>
      <c r="CK80" s="135"/>
      <c r="CL80" s="135"/>
      <c r="CM80" s="135"/>
      <c r="CN80" s="135"/>
      <c r="CO80" s="135"/>
      <c r="CP80" s="135"/>
      <c r="CQ80" s="135"/>
      <c r="CR80" s="135"/>
      <c r="CS80" s="135"/>
      <c r="CT80" s="135"/>
      <c r="CU80" s="135"/>
      <c r="CV80" s="135"/>
      <c r="CW80" s="135"/>
      <c r="CX80" s="135"/>
      <c r="CY80" s="135"/>
      <c r="CZ80" s="135"/>
      <c r="DA80" s="135"/>
      <c r="DB80" s="135"/>
      <c r="DC80" s="135"/>
      <c r="DD80" s="135"/>
      <c r="DE80" s="135"/>
      <c r="DF80" s="135"/>
      <c r="DG80" s="135"/>
      <c r="DH80" s="135"/>
      <c r="DI80" s="135"/>
      <c r="DJ80" s="135"/>
      <c r="DK80" s="135"/>
      <c r="DL80" s="135"/>
      <c r="DM80" s="135"/>
      <c r="DN80" s="135"/>
      <c r="DO80" s="135"/>
      <c r="DP80" s="135"/>
      <c r="DQ80" s="135"/>
      <c r="DR80" s="135"/>
      <c r="DS80" s="135"/>
      <c r="DT80" s="135"/>
      <c r="DU80" s="135"/>
      <c r="DV80" s="135"/>
      <c r="DW80" s="135"/>
      <c r="DX80" s="135"/>
      <c r="DY80" s="135"/>
      <c r="DZ80" s="135"/>
      <c r="EA80" s="135"/>
      <c r="EB80" s="135"/>
      <c r="EC80" s="135"/>
      <c r="ED80" s="135"/>
      <c r="EE80" s="135"/>
      <c r="EF80" s="135"/>
      <c r="EG80" s="135"/>
      <c r="EH80" s="135"/>
      <c r="EI80" s="135"/>
      <c r="EJ80" s="135"/>
      <c r="EK80" s="135"/>
      <c r="EL80" s="135"/>
      <c r="EM80" s="135"/>
      <c r="EN80" s="135"/>
      <c r="EO80" s="135"/>
      <c r="EP80" s="135"/>
      <c r="EQ80" s="135"/>
      <c r="ER80" s="135"/>
      <c r="ES80" s="135"/>
      <c r="ET80" s="135"/>
      <c r="EU80" s="135"/>
      <c r="EV80" s="135"/>
      <c r="EW80" s="135"/>
      <c r="EX80" s="135"/>
      <c r="EY80" s="135"/>
      <c r="EZ80" s="135"/>
      <c r="FA80" s="135"/>
      <c r="FB80" s="135"/>
      <c r="FC80" s="135"/>
      <c r="FD80" s="135"/>
      <c r="FE80" s="135"/>
      <c r="FF80" s="135"/>
      <c r="FG80" s="135"/>
      <c r="FH80" s="135"/>
      <c r="FI80" s="135"/>
      <c r="FJ80" s="135"/>
      <c r="FK80" s="135"/>
      <c r="FL80" s="135"/>
      <c r="FM80" s="135"/>
      <c r="FN80" s="135"/>
      <c r="FO80" s="135"/>
      <c r="FP80" s="135"/>
      <c r="FQ80" s="135"/>
      <c r="FR80" s="135"/>
      <c r="FS80" s="135"/>
      <c r="FT80" s="135"/>
      <c r="FU80" s="135"/>
      <c r="FV80" s="135"/>
      <c r="FW80" s="135"/>
      <c r="FX80" s="135"/>
      <c r="FY80" s="135"/>
      <c r="FZ80" s="135"/>
      <c r="GA80" s="135"/>
      <c r="GB80" s="135"/>
      <c r="GC80" s="135"/>
      <c r="GD80" s="135"/>
      <c r="GE80" s="135"/>
      <c r="GF80" s="135"/>
      <c r="GG80" s="135"/>
      <c r="GH80" s="135"/>
      <c r="GI80" s="135"/>
      <c r="GJ80" s="135"/>
      <c r="GK80" s="135"/>
      <c r="GL80" s="135"/>
      <c r="GM80" s="135"/>
      <c r="GN80" s="135"/>
      <c r="GO80" s="135"/>
      <c r="GP80" s="135"/>
      <c r="GQ80" s="135"/>
      <c r="GR80" s="135"/>
      <c r="GS80" s="135"/>
      <c r="GT80" s="135"/>
      <c r="GU80" s="135"/>
      <c r="GV80" s="135"/>
      <c r="GW80" s="135"/>
      <c r="GX80" s="135"/>
      <c r="GY80" s="135"/>
      <c r="GZ80" s="135"/>
      <c r="HA80" s="135"/>
      <c r="HB80" s="135"/>
      <c r="HC80" s="135"/>
      <c r="HD80" s="135"/>
      <c r="HE80" s="135"/>
      <c r="HF80" s="135"/>
      <c r="HG80" s="135"/>
      <c r="HH80" s="135"/>
      <c r="HI80" s="135"/>
      <c r="HJ80" s="135"/>
      <c r="HK80" s="135"/>
      <c r="HL80" s="135"/>
      <c r="HM80" s="135"/>
      <c r="HN80" s="135"/>
      <c r="HO80" s="135"/>
      <c r="HP80" s="135"/>
      <c r="HQ80" s="135"/>
      <c r="HR80" s="135"/>
      <c r="HS80" s="135"/>
      <c r="HT80" s="135"/>
      <c r="HU80" s="135"/>
      <c r="HV80" s="135"/>
      <c r="HW80" s="135"/>
      <c r="HX80" s="135"/>
      <c r="HY80" s="135"/>
      <c r="HZ80" s="135"/>
      <c r="IA80" s="135"/>
      <c r="IB80" s="135"/>
      <c r="IC80" s="135"/>
      <c r="ID80" s="135"/>
      <c r="IE80" s="135"/>
      <c r="IF80" s="135"/>
      <c r="IG80" s="135"/>
      <c r="IH80" s="135"/>
      <c r="II80" s="135"/>
      <c r="IJ80" s="135"/>
      <c r="IK80" s="135"/>
      <c r="IL80" s="135"/>
      <c r="IM80" s="135"/>
      <c r="IN80" s="135"/>
      <c r="IO80" s="135"/>
      <c r="IP80" s="135"/>
      <c r="IQ80" s="135"/>
      <c r="IR80" s="135"/>
      <c r="IS80" s="135"/>
      <c r="IT80" s="135"/>
      <c r="IU80" s="135"/>
      <c r="IV80" s="135"/>
      <c r="IW80" s="135"/>
      <c r="IX80" s="135"/>
      <c r="IY80" s="135"/>
      <c r="IZ80" s="135"/>
      <c r="JA80" s="135"/>
      <c r="JB80" s="135"/>
      <c r="JC80" s="135"/>
      <c r="JD80" s="135"/>
      <c r="JE80" s="135"/>
      <c r="JF80" s="135"/>
      <c r="JG80" s="135"/>
      <c r="JH80" s="135"/>
      <c r="JI80" s="135"/>
      <c r="JJ80" s="135"/>
      <c r="JK80" s="135"/>
      <c r="JL80" s="135"/>
      <c r="JM80" s="135"/>
      <c r="JN80" s="135"/>
      <c r="JO80" s="135"/>
      <c r="JP80" s="135"/>
      <c r="JQ80" s="135"/>
      <c r="JR80" s="135"/>
      <c r="JS80" s="135"/>
      <c r="JT80" s="135"/>
      <c r="JU80" s="135"/>
      <c r="JV80" s="135"/>
      <c r="JW80" s="135"/>
      <c r="JX80" s="135"/>
      <c r="JY80" s="135"/>
      <c r="JZ80" s="135"/>
      <c r="KA80" s="135"/>
      <c r="KB80" s="135"/>
      <c r="KC80" s="135"/>
      <c r="KD80" s="135"/>
      <c r="KE80" s="135"/>
      <c r="KF80" s="135"/>
      <c r="KG80" s="135"/>
      <c r="KH80" s="135"/>
      <c r="KI80" s="135"/>
      <c r="KJ80" s="135"/>
      <c r="KK80" s="135"/>
      <c r="KL80" s="135"/>
      <c r="KM80" s="135"/>
      <c r="KN80" s="135"/>
      <c r="KO80" s="135"/>
      <c r="KP80" s="135"/>
      <c r="KQ80" s="135"/>
      <c r="KR80" s="135"/>
      <c r="KS80" s="135"/>
      <c r="KT80" s="135"/>
      <c r="KU80" s="135"/>
      <c r="KV80" s="135"/>
      <c r="KW80" s="135"/>
      <c r="KX80" s="135"/>
      <c r="KY80" s="135"/>
      <c r="KZ80" s="135"/>
      <c r="LA80" s="135"/>
      <c r="LB80" s="135"/>
      <c r="LC80" s="135"/>
      <c r="LD80" s="135"/>
      <c r="LE80" s="135"/>
      <c r="LF80" s="135"/>
      <c r="LG80" s="135"/>
      <c r="LH80" s="135"/>
      <c r="LI80" s="135"/>
      <c r="LJ80" s="135"/>
      <c r="LK80" s="135"/>
      <c r="LL80" s="135"/>
      <c r="LM80" s="135"/>
      <c r="LN80" s="135"/>
      <c r="LO80" s="135"/>
      <c r="LP80" s="135"/>
      <c r="LQ80" s="135"/>
      <c r="LR80" s="135"/>
      <c r="LS80" s="135"/>
      <c r="LT80" s="135"/>
      <c r="LU80" s="135"/>
      <c r="LV80" s="135"/>
      <c r="LW80" s="135"/>
      <c r="LX80" s="135"/>
      <c r="LY80" s="135"/>
      <c r="LZ80" s="135"/>
      <c r="MA80" s="135"/>
      <c r="MB80" s="135"/>
      <c r="MC80" s="135"/>
      <c r="MD80" s="135"/>
      <c r="ME80" s="135"/>
      <c r="MF80" s="135"/>
      <c r="MG80" s="135"/>
      <c r="MH80" s="135"/>
      <c r="MI80" s="135"/>
      <c r="MJ80" s="135"/>
      <c r="MK80" s="135"/>
      <c r="ML80" s="135"/>
      <c r="MM80" s="135"/>
      <c r="MN80" s="135"/>
      <c r="MO80" s="135"/>
      <c r="MP80" s="135"/>
      <c r="MQ80" s="135"/>
      <c r="MR80" s="135"/>
      <c r="MS80" s="135"/>
      <c r="MT80" s="135"/>
      <c r="MU80" s="135"/>
      <c r="MV80" s="135"/>
      <c r="MW80" s="135"/>
      <c r="MX80" s="135"/>
      <c r="MY80" s="135"/>
      <c r="MZ80" s="135"/>
      <c r="NA80" s="135"/>
      <c r="NB80" s="135"/>
      <c r="NC80" s="135"/>
      <c r="ND80" s="135"/>
      <c r="NE80" s="135"/>
      <c r="NF80" s="135"/>
      <c r="NG80" s="135"/>
      <c r="NH80" s="135"/>
      <c r="NI80" s="135"/>
      <c r="NJ80" s="135"/>
      <c r="NK80" s="135"/>
      <c r="NL80" s="135"/>
      <c r="NM80" s="135"/>
      <c r="NN80" s="135"/>
      <c r="NO80" s="135"/>
      <c r="NP80" s="135"/>
      <c r="NQ80" s="135"/>
      <c r="NR80" s="135"/>
      <c r="NS80" s="135"/>
      <c r="NT80" s="135"/>
      <c r="NU80" s="135"/>
      <c r="NV80" s="135"/>
      <c r="NW80" s="135"/>
      <c r="NX80" s="135"/>
      <c r="NY80" s="135"/>
      <c r="NZ80" s="135"/>
      <c r="OA80" s="135"/>
      <c r="OB80" s="135"/>
      <c r="OC80" s="135"/>
      <c r="OD80" s="135"/>
      <c r="OE80" s="135"/>
      <c r="OF80" s="135"/>
      <c r="OG80" s="135"/>
      <c r="OH80" s="135"/>
      <c r="OI80" s="135"/>
      <c r="OJ80" s="135"/>
      <c r="OK80" s="135"/>
      <c r="OL80" s="135"/>
      <c r="OM80" s="135"/>
      <c r="ON80" s="135"/>
      <c r="OO80" s="135"/>
      <c r="OP80" s="135"/>
      <c r="OQ80" s="135"/>
      <c r="OR80" s="135"/>
      <c r="OS80" s="135"/>
      <c r="OT80" s="135"/>
      <c r="OU80" s="135"/>
      <c r="OV80" s="135"/>
      <c r="OW80" s="135"/>
      <c r="OX80" s="135"/>
      <c r="OY80" s="135"/>
      <c r="OZ80" s="135"/>
      <c r="PA80" s="135"/>
      <c r="PB80" s="135"/>
      <c r="PC80" s="135"/>
      <c r="PD80" s="135"/>
      <c r="PE80" s="135"/>
      <c r="PF80" s="135"/>
      <c r="PG80" s="135"/>
      <c r="PH80" s="135"/>
      <c r="PI80" s="135"/>
      <c r="PJ80" s="135"/>
      <c r="PK80" s="135"/>
      <c r="PL80" s="135"/>
      <c r="PM80" s="135"/>
    </row>
    <row r="81" spans="1:429" s="167" customFormat="1" ht="14.25" customHeight="1" x14ac:dyDescent="0.3">
      <c r="A81" s="185"/>
      <c r="B81" s="33"/>
      <c r="J81" s="131"/>
      <c r="L81" s="66"/>
      <c r="T81" s="212"/>
      <c r="U81" s="26"/>
      <c r="V81" s="129"/>
      <c r="W81" s="182"/>
      <c r="AF81" s="27"/>
      <c r="AG81" s="27"/>
      <c r="AH81" s="27"/>
      <c r="AI81" s="27"/>
      <c r="AJ81" s="28"/>
      <c r="AK81" s="29"/>
      <c r="AL81" s="29"/>
      <c r="AM81" s="28"/>
      <c r="AN81" s="28"/>
      <c r="AO81" s="30"/>
      <c r="AP81" s="30"/>
      <c r="AQ81" s="28"/>
      <c r="AR81" s="28"/>
      <c r="AS81" s="31"/>
      <c r="AT81" s="28"/>
      <c r="AU81" s="28"/>
      <c r="AV81" s="31"/>
      <c r="AW81" s="8"/>
      <c r="AX81" s="2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32"/>
      <c r="BJ81" s="32"/>
      <c r="BK81" s="8"/>
      <c r="BL81" s="8"/>
      <c r="BM81" s="8"/>
      <c r="BN81" s="8"/>
      <c r="BO81" s="8"/>
      <c r="BP81" s="8"/>
      <c r="BR81" s="135"/>
      <c r="BS81" s="135"/>
      <c r="BT81" s="135"/>
      <c r="BU81" s="135"/>
      <c r="BV81" s="135"/>
      <c r="BW81" s="135"/>
      <c r="BX81" s="135"/>
      <c r="BY81" s="135"/>
      <c r="BZ81" s="135"/>
      <c r="CA81" s="135"/>
      <c r="CB81" s="135"/>
      <c r="CC81" s="135"/>
      <c r="CD81" s="135"/>
      <c r="CE81" s="135"/>
      <c r="CF81" s="135"/>
      <c r="CG81" s="135"/>
      <c r="CH81" s="135"/>
      <c r="CI81" s="135"/>
      <c r="CJ81" s="135"/>
      <c r="CK81" s="135"/>
      <c r="CL81" s="135"/>
      <c r="CM81" s="135"/>
      <c r="CN81" s="135"/>
      <c r="CO81" s="135"/>
      <c r="CP81" s="135"/>
      <c r="CQ81" s="135"/>
      <c r="CR81" s="135"/>
      <c r="CS81" s="135"/>
      <c r="CT81" s="135"/>
      <c r="CU81" s="135"/>
      <c r="CV81" s="135"/>
      <c r="CW81" s="135"/>
      <c r="CX81" s="135"/>
      <c r="CY81" s="135"/>
      <c r="CZ81" s="135"/>
      <c r="DA81" s="135"/>
      <c r="DB81" s="135"/>
      <c r="DC81" s="135"/>
      <c r="DD81" s="135"/>
      <c r="DE81" s="135"/>
      <c r="DF81" s="135"/>
      <c r="DG81" s="135"/>
      <c r="DH81" s="135"/>
      <c r="DI81" s="135"/>
      <c r="DJ81" s="135"/>
      <c r="DK81" s="135"/>
      <c r="DL81" s="135"/>
      <c r="DM81" s="135"/>
      <c r="DN81" s="135"/>
      <c r="DO81" s="135"/>
      <c r="DP81" s="135"/>
      <c r="DQ81" s="135"/>
      <c r="DR81" s="135"/>
      <c r="DS81" s="135"/>
      <c r="DT81" s="135"/>
      <c r="DU81" s="135"/>
      <c r="DV81" s="135"/>
      <c r="DW81" s="135"/>
      <c r="DX81" s="135"/>
      <c r="DY81" s="135"/>
      <c r="DZ81" s="135"/>
      <c r="EA81" s="135"/>
      <c r="EB81" s="135"/>
      <c r="EC81" s="135"/>
      <c r="ED81" s="135"/>
      <c r="EE81" s="135"/>
      <c r="EF81" s="135"/>
      <c r="EG81" s="135"/>
      <c r="EH81" s="135"/>
      <c r="EI81" s="135"/>
      <c r="EJ81" s="135"/>
      <c r="EK81" s="135"/>
      <c r="EL81" s="135"/>
      <c r="EM81" s="135"/>
      <c r="EN81" s="135"/>
      <c r="EO81" s="135"/>
      <c r="EP81" s="135"/>
      <c r="EQ81" s="135"/>
      <c r="ER81" s="135"/>
      <c r="ES81" s="135"/>
      <c r="ET81" s="135"/>
      <c r="EU81" s="135"/>
      <c r="EV81" s="135"/>
      <c r="EW81" s="135"/>
      <c r="EX81" s="135"/>
      <c r="EY81" s="135"/>
      <c r="EZ81" s="135"/>
      <c r="FA81" s="135"/>
      <c r="FB81" s="135"/>
      <c r="FC81" s="135"/>
      <c r="FD81" s="135"/>
      <c r="FE81" s="135"/>
      <c r="FF81" s="135"/>
      <c r="FG81" s="135"/>
      <c r="FH81" s="135"/>
      <c r="FI81" s="135"/>
      <c r="FJ81" s="135"/>
      <c r="FK81" s="135"/>
      <c r="FL81" s="135"/>
      <c r="FM81" s="135"/>
      <c r="FN81" s="135"/>
      <c r="FO81" s="135"/>
      <c r="FP81" s="135"/>
      <c r="FQ81" s="135"/>
      <c r="FR81" s="135"/>
      <c r="FS81" s="135"/>
      <c r="FT81" s="135"/>
      <c r="FU81" s="135"/>
      <c r="FV81" s="135"/>
      <c r="FW81" s="135"/>
      <c r="FX81" s="135"/>
      <c r="FY81" s="135"/>
      <c r="FZ81" s="135"/>
      <c r="GA81" s="135"/>
      <c r="GB81" s="135"/>
      <c r="GC81" s="135"/>
      <c r="GD81" s="135"/>
      <c r="GE81" s="135"/>
      <c r="GF81" s="135"/>
      <c r="GG81" s="135"/>
      <c r="GH81" s="135"/>
      <c r="GI81" s="135"/>
      <c r="GJ81" s="135"/>
      <c r="GK81" s="135"/>
      <c r="GL81" s="135"/>
      <c r="GM81" s="135"/>
      <c r="GN81" s="135"/>
      <c r="GO81" s="135"/>
      <c r="GP81" s="135"/>
      <c r="GQ81" s="135"/>
      <c r="GR81" s="135"/>
      <c r="GS81" s="135"/>
      <c r="GT81" s="135"/>
      <c r="GU81" s="135"/>
      <c r="GV81" s="135"/>
      <c r="GW81" s="135"/>
      <c r="GX81" s="135"/>
      <c r="GY81" s="135"/>
      <c r="GZ81" s="135"/>
      <c r="HA81" s="135"/>
      <c r="HB81" s="135"/>
      <c r="HC81" s="135"/>
      <c r="HD81" s="135"/>
      <c r="HE81" s="135"/>
      <c r="HF81" s="135"/>
      <c r="HG81" s="135"/>
      <c r="HH81" s="135"/>
      <c r="HI81" s="135"/>
      <c r="HJ81" s="135"/>
      <c r="HK81" s="135"/>
      <c r="HL81" s="135"/>
      <c r="HM81" s="135"/>
      <c r="HN81" s="135"/>
      <c r="HO81" s="135"/>
      <c r="HP81" s="135"/>
      <c r="HQ81" s="135"/>
      <c r="HR81" s="135"/>
      <c r="HS81" s="135"/>
      <c r="HT81" s="135"/>
      <c r="HU81" s="135"/>
      <c r="HV81" s="135"/>
      <c r="HW81" s="135"/>
      <c r="HX81" s="135"/>
      <c r="HY81" s="135"/>
      <c r="HZ81" s="135"/>
      <c r="IA81" s="135"/>
      <c r="IB81" s="135"/>
      <c r="IC81" s="135"/>
      <c r="ID81" s="135"/>
      <c r="IE81" s="135"/>
      <c r="IF81" s="135"/>
      <c r="IG81" s="135"/>
      <c r="IH81" s="135"/>
      <c r="II81" s="135"/>
      <c r="IJ81" s="135"/>
      <c r="IK81" s="135"/>
      <c r="IL81" s="135"/>
      <c r="IM81" s="135"/>
      <c r="IN81" s="135"/>
      <c r="IO81" s="135"/>
      <c r="IP81" s="135"/>
      <c r="IQ81" s="135"/>
      <c r="IR81" s="135"/>
      <c r="IS81" s="135"/>
      <c r="IT81" s="135"/>
      <c r="IU81" s="135"/>
      <c r="IV81" s="135"/>
      <c r="IW81" s="135"/>
      <c r="IX81" s="135"/>
      <c r="IY81" s="135"/>
      <c r="IZ81" s="135"/>
      <c r="JA81" s="135"/>
      <c r="JB81" s="135"/>
      <c r="JC81" s="135"/>
      <c r="JD81" s="135"/>
      <c r="JE81" s="135"/>
      <c r="JF81" s="135"/>
      <c r="JG81" s="135"/>
      <c r="JH81" s="135"/>
      <c r="JI81" s="135"/>
      <c r="JJ81" s="135"/>
      <c r="JK81" s="135"/>
      <c r="JL81" s="135"/>
      <c r="JM81" s="135"/>
      <c r="JN81" s="135"/>
      <c r="JO81" s="135"/>
      <c r="JP81" s="135"/>
      <c r="JQ81" s="135"/>
      <c r="JR81" s="135"/>
      <c r="JS81" s="135"/>
      <c r="JT81" s="135"/>
      <c r="JU81" s="135"/>
      <c r="JV81" s="135"/>
      <c r="JW81" s="135"/>
      <c r="JX81" s="135"/>
      <c r="JY81" s="135"/>
      <c r="JZ81" s="135"/>
      <c r="KA81" s="135"/>
      <c r="KB81" s="135"/>
      <c r="KC81" s="135"/>
      <c r="KD81" s="135"/>
      <c r="KE81" s="135"/>
      <c r="KF81" s="135"/>
      <c r="KG81" s="135"/>
      <c r="KH81" s="135"/>
      <c r="KI81" s="135"/>
      <c r="KJ81" s="135"/>
      <c r="KK81" s="135"/>
      <c r="KL81" s="135"/>
      <c r="KM81" s="135"/>
      <c r="KN81" s="135"/>
      <c r="KO81" s="135"/>
      <c r="KP81" s="135"/>
      <c r="KQ81" s="135"/>
      <c r="KR81" s="135"/>
      <c r="KS81" s="135"/>
      <c r="KT81" s="135"/>
      <c r="KU81" s="135"/>
      <c r="KV81" s="135"/>
      <c r="KW81" s="135"/>
      <c r="KX81" s="135"/>
      <c r="KY81" s="135"/>
      <c r="KZ81" s="135"/>
      <c r="LA81" s="135"/>
      <c r="LB81" s="135"/>
      <c r="LC81" s="135"/>
      <c r="LD81" s="135"/>
      <c r="LE81" s="135"/>
      <c r="LF81" s="135"/>
      <c r="LG81" s="135"/>
      <c r="LH81" s="135"/>
      <c r="LI81" s="135"/>
      <c r="LJ81" s="135"/>
      <c r="LK81" s="135"/>
      <c r="LL81" s="135"/>
      <c r="LM81" s="135"/>
      <c r="LN81" s="135"/>
      <c r="LO81" s="135"/>
      <c r="LP81" s="135"/>
      <c r="LQ81" s="135"/>
      <c r="LR81" s="135"/>
      <c r="LS81" s="135"/>
      <c r="LT81" s="135"/>
      <c r="LU81" s="135"/>
      <c r="LV81" s="135"/>
      <c r="LW81" s="135"/>
      <c r="LX81" s="135"/>
      <c r="LY81" s="135"/>
      <c r="LZ81" s="135"/>
      <c r="MA81" s="135"/>
      <c r="MB81" s="135"/>
      <c r="MC81" s="135"/>
      <c r="MD81" s="135"/>
      <c r="ME81" s="135"/>
      <c r="MF81" s="135"/>
      <c r="MG81" s="135"/>
      <c r="MH81" s="135"/>
      <c r="MI81" s="135"/>
      <c r="MJ81" s="135"/>
      <c r="MK81" s="135"/>
      <c r="ML81" s="135"/>
      <c r="MM81" s="135"/>
      <c r="MN81" s="135"/>
      <c r="MO81" s="135"/>
      <c r="MP81" s="135"/>
      <c r="MQ81" s="135"/>
      <c r="MR81" s="135"/>
      <c r="MS81" s="135"/>
      <c r="MT81" s="135"/>
      <c r="MU81" s="135"/>
      <c r="MV81" s="135"/>
      <c r="MW81" s="135"/>
      <c r="MX81" s="135"/>
      <c r="MY81" s="135"/>
      <c r="MZ81" s="135"/>
      <c r="NA81" s="135"/>
      <c r="NB81" s="135"/>
      <c r="NC81" s="135"/>
      <c r="ND81" s="135"/>
      <c r="NE81" s="135"/>
      <c r="NF81" s="135"/>
      <c r="NG81" s="135"/>
      <c r="NH81" s="135"/>
      <c r="NI81" s="135"/>
      <c r="NJ81" s="135"/>
      <c r="NK81" s="135"/>
      <c r="NL81" s="135"/>
      <c r="NM81" s="135"/>
      <c r="NN81" s="135"/>
      <c r="NO81" s="135"/>
      <c r="NP81" s="135"/>
      <c r="NQ81" s="135"/>
      <c r="NR81" s="135"/>
      <c r="NS81" s="135"/>
      <c r="NT81" s="135"/>
      <c r="NU81" s="135"/>
      <c r="NV81" s="135"/>
      <c r="NW81" s="135"/>
      <c r="NX81" s="135"/>
      <c r="NY81" s="135"/>
      <c r="NZ81" s="135"/>
      <c r="OA81" s="135"/>
      <c r="OB81" s="135"/>
      <c r="OC81" s="135"/>
      <c r="OD81" s="135"/>
      <c r="OE81" s="135"/>
      <c r="OF81" s="135"/>
      <c r="OG81" s="135"/>
      <c r="OH81" s="135"/>
      <c r="OI81" s="135"/>
      <c r="OJ81" s="135"/>
      <c r="OK81" s="135"/>
      <c r="OL81" s="135"/>
      <c r="OM81" s="135"/>
      <c r="ON81" s="135"/>
      <c r="OO81" s="135"/>
      <c r="OP81" s="135"/>
      <c r="OQ81" s="135"/>
      <c r="OR81" s="135"/>
      <c r="OS81" s="135"/>
      <c r="OT81" s="135"/>
      <c r="OU81" s="135"/>
      <c r="OV81" s="135"/>
      <c r="OW81" s="135"/>
      <c r="OX81" s="135"/>
      <c r="OY81" s="135"/>
      <c r="OZ81" s="135"/>
      <c r="PA81" s="135"/>
      <c r="PB81" s="135"/>
      <c r="PC81" s="135"/>
      <c r="PD81" s="135"/>
      <c r="PE81" s="135"/>
      <c r="PF81" s="135"/>
      <c r="PG81" s="135"/>
      <c r="PH81" s="135"/>
      <c r="PI81" s="135"/>
      <c r="PJ81" s="135"/>
      <c r="PK81" s="135"/>
      <c r="PL81" s="135"/>
      <c r="PM81" s="135"/>
    </row>
    <row r="82" spans="1:429" s="167" customFormat="1" ht="14.25" customHeight="1" x14ac:dyDescent="0.3">
      <c r="A82" s="185"/>
      <c r="B82" s="33"/>
      <c r="J82" s="131"/>
      <c r="L82" s="66"/>
      <c r="T82" s="212"/>
      <c r="U82" s="26"/>
      <c r="V82" s="129"/>
      <c r="W82" s="182"/>
      <c r="AF82" s="27"/>
      <c r="AG82" s="27"/>
      <c r="AH82" s="27"/>
      <c r="AI82" s="27"/>
      <c r="AJ82" s="28"/>
      <c r="AK82" s="29"/>
      <c r="AL82" s="29"/>
      <c r="AM82" s="28"/>
      <c r="AN82" s="28"/>
      <c r="AO82" s="30"/>
      <c r="AP82" s="30"/>
      <c r="AQ82" s="28"/>
      <c r="AR82" s="28"/>
      <c r="AS82" s="31"/>
      <c r="AT82" s="28"/>
      <c r="AU82" s="28"/>
      <c r="AV82" s="31"/>
      <c r="AW82" s="8"/>
      <c r="AX82" s="2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32"/>
      <c r="BJ82" s="32"/>
      <c r="BK82" s="8"/>
      <c r="BL82" s="8"/>
      <c r="BM82" s="8"/>
      <c r="BN82" s="8"/>
      <c r="BO82" s="8"/>
      <c r="BP82" s="8"/>
      <c r="BR82" s="135"/>
      <c r="BS82" s="135"/>
      <c r="BT82" s="135"/>
      <c r="BU82" s="135"/>
      <c r="BV82" s="135"/>
      <c r="BW82" s="135"/>
      <c r="BX82" s="135"/>
      <c r="BY82" s="135"/>
      <c r="BZ82" s="135"/>
      <c r="CA82" s="135"/>
      <c r="CB82" s="135"/>
      <c r="CC82" s="135"/>
      <c r="CD82" s="135"/>
      <c r="CE82" s="135"/>
      <c r="CF82" s="135"/>
      <c r="CG82" s="135"/>
      <c r="CH82" s="135"/>
      <c r="CI82" s="135"/>
      <c r="CJ82" s="135"/>
      <c r="CK82" s="135"/>
      <c r="CL82" s="135"/>
      <c r="CM82" s="135"/>
      <c r="CN82" s="135"/>
      <c r="CO82" s="135"/>
      <c r="CP82" s="135"/>
      <c r="CQ82" s="135"/>
      <c r="CR82" s="135"/>
      <c r="CS82" s="135"/>
      <c r="CT82" s="135"/>
      <c r="CU82" s="135"/>
      <c r="CV82" s="135"/>
      <c r="CW82" s="135"/>
      <c r="CX82" s="135"/>
      <c r="CY82" s="135"/>
      <c r="CZ82" s="135"/>
      <c r="DA82" s="135"/>
      <c r="DB82" s="135"/>
      <c r="DC82" s="135"/>
      <c r="DD82" s="135"/>
      <c r="DE82" s="135"/>
      <c r="DF82" s="135"/>
      <c r="DG82" s="135"/>
      <c r="DH82" s="135"/>
      <c r="DI82" s="135"/>
      <c r="DJ82" s="135"/>
      <c r="DK82" s="135"/>
      <c r="DL82" s="135"/>
      <c r="DM82" s="135"/>
      <c r="DN82" s="135"/>
      <c r="DO82" s="135"/>
      <c r="DP82" s="135"/>
      <c r="DQ82" s="135"/>
      <c r="DR82" s="135"/>
      <c r="DS82" s="135"/>
      <c r="DT82" s="135"/>
      <c r="DU82" s="135"/>
      <c r="DV82" s="135"/>
      <c r="DW82" s="135"/>
      <c r="DX82" s="135"/>
      <c r="DY82" s="135"/>
      <c r="DZ82" s="135"/>
      <c r="EA82" s="135"/>
      <c r="EB82" s="135"/>
      <c r="EC82" s="135"/>
      <c r="ED82" s="135"/>
      <c r="EE82" s="135"/>
      <c r="EF82" s="135"/>
      <c r="EG82" s="135"/>
      <c r="EH82" s="135"/>
      <c r="EI82" s="135"/>
      <c r="EJ82" s="135"/>
      <c r="EK82" s="135"/>
      <c r="EL82" s="135"/>
      <c r="EM82" s="135"/>
      <c r="EN82" s="135"/>
      <c r="EO82" s="135"/>
      <c r="EP82" s="135"/>
      <c r="EQ82" s="135"/>
      <c r="ER82" s="135"/>
      <c r="ES82" s="135"/>
      <c r="ET82" s="135"/>
      <c r="EU82" s="135"/>
      <c r="EV82" s="135"/>
      <c r="EW82" s="135"/>
      <c r="EX82" s="135"/>
      <c r="EY82" s="135"/>
      <c r="EZ82" s="135"/>
      <c r="FA82" s="135"/>
      <c r="FB82" s="135"/>
      <c r="FC82" s="135"/>
      <c r="FD82" s="135"/>
      <c r="FE82" s="135"/>
      <c r="FF82" s="135"/>
      <c r="FG82" s="135"/>
      <c r="FH82" s="135"/>
      <c r="FI82" s="135"/>
      <c r="FJ82" s="135"/>
      <c r="FK82" s="135"/>
      <c r="FL82" s="135"/>
      <c r="FM82" s="135"/>
      <c r="FN82" s="135"/>
      <c r="FO82" s="135"/>
      <c r="FP82" s="135"/>
      <c r="FQ82" s="135"/>
      <c r="FR82" s="135"/>
      <c r="FS82" s="135"/>
      <c r="FT82" s="135"/>
      <c r="FU82" s="135"/>
      <c r="FV82" s="135"/>
      <c r="FW82" s="135"/>
      <c r="FX82" s="135"/>
      <c r="FY82" s="135"/>
      <c r="FZ82" s="135"/>
      <c r="GA82" s="135"/>
      <c r="GB82" s="135"/>
      <c r="GC82" s="135"/>
      <c r="GD82" s="135"/>
      <c r="GE82" s="135"/>
      <c r="GF82" s="135"/>
      <c r="GG82" s="135"/>
      <c r="GH82" s="135"/>
      <c r="GI82" s="135"/>
      <c r="GJ82" s="135"/>
      <c r="GK82" s="135"/>
      <c r="GL82" s="135"/>
      <c r="GM82" s="135"/>
      <c r="GN82" s="135"/>
      <c r="GO82" s="135"/>
      <c r="GP82" s="135"/>
      <c r="GQ82" s="135"/>
      <c r="GR82" s="135"/>
      <c r="GS82" s="135"/>
      <c r="GT82" s="135"/>
      <c r="GU82" s="135"/>
      <c r="GV82" s="135"/>
      <c r="GW82" s="135"/>
      <c r="GX82" s="135"/>
      <c r="GY82" s="135"/>
      <c r="GZ82" s="135"/>
      <c r="HA82" s="135"/>
      <c r="HB82" s="135"/>
      <c r="HC82" s="135"/>
      <c r="HD82" s="135"/>
      <c r="HE82" s="135"/>
      <c r="HF82" s="135"/>
      <c r="HG82" s="135"/>
      <c r="HH82" s="135"/>
      <c r="HI82" s="135"/>
      <c r="HJ82" s="135"/>
      <c r="HK82" s="135"/>
      <c r="HL82" s="135"/>
      <c r="HM82" s="135"/>
      <c r="HN82" s="135"/>
      <c r="HO82" s="135"/>
      <c r="HP82" s="135"/>
      <c r="HQ82" s="135"/>
      <c r="HR82" s="135"/>
      <c r="HS82" s="135"/>
      <c r="HT82" s="135"/>
      <c r="HU82" s="135"/>
      <c r="HV82" s="135"/>
      <c r="HW82" s="135"/>
      <c r="HX82" s="135"/>
      <c r="HY82" s="135"/>
      <c r="HZ82" s="135"/>
      <c r="IA82" s="135"/>
      <c r="IB82" s="135"/>
      <c r="IC82" s="135"/>
      <c r="ID82" s="135"/>
      <c r="IE82" s="135"/>
      <c r="IF82" s="135"/>
      <c r="IG82" s="135"/>
      <c r="IH82" s="135"/>
      <c r="II82" s="135"/>
      <c r="IJ82" s="135"/>
      <c r="IK82" s="135"/>
      <c r="IL82" s="135"/>
      <c r="IM82" s="135"/>
      <c r="IN82" s="135"/>
      <c r="IO82" s="135"/>
      <c r="IP82" s="135"/>
      <c r="IQ82" s="135"/>
      <c r="IR82" s="135"/>
      <c r="IS82" s="135"/>
      <c r="IT82" s="135"/>
      <c r="IU82" s="135"/>
      <c r="IV82" s="135"/>
      <c r="IW82" s="135"/>
      <c r="IX82" s="135"/>
      <c r="IY82" s="135"/>
      <c r="IZ82" s="135"/>
      <c r="JA82" s="135"/>
      <c r="JB82" s="135"/>
      <c r="JC82" s="135"/>
      <c r="JD82" s="135"/>
      <c r="JE82" s="135"/>
      <c r="JF82" s="135"/>
      <c r="JG82" s="135"/>
      <c r="JH82" s="135"/>
      <c r="JI82" s="135"/>
      <c r="JJ82" s="135"/>
      <c r="JK82" s="135"/>
      <c r="JL82" s="135"/>
      <c r="JM82" s="135"/>
      <c r="JN82" s="135"/>
      <c r="JO82" s="135"/>
      <c r="JP82" s="135"/>
      <c r="JQ82" s="135"/>
      <c r="JR82" s="135"/>
      <c r="JS82" s="135"/>
      <c r="JT82" s="135"/>
      <c r="JU82" s="135"/>
      <c r="JV82" s="135"/>
      <c r="JW82" s="135"/>
      <c r="JX82" s="135"/>
      <c r="JY82" s="135"/>
      <c r="JZ82" s="135"/>
      <c r="KA82" s="135"/>
      <c r="KB82" s="135"/>
      <c r="KC82" s="135"/>
      <c r="KD82" s="135"/>
      <c r="KE82" s="135"/>
      <c r="KF82" s="135"/>
      <c r="KG82" s="135"/>
      <c r="KH82" s="135"/>
      <c r="KI82" s="135"/>
      <c r="KJ82" s="135"/>
      <c r="KK82" s="135"/>
      <c r="KL82" s="135"/>
      <c r="KM82" s="135"/>
      <c r="KN82" s="135"/>
      <c r="KO82" s="135"/>
      <c r="KP82" s="135"/>
      <c r="KQ82" s="135"/>
      <c r="KR82" s="135"/>
      <c r="KS82" s="135"/>
      <c r="KT82" s="135"/>
      <c r="KU82" s="135"/>
      <c r="KV82" s="135"/>
      <c r="KW82" s="135"/>
      <c r="KX82" s="135"/>
      <c r="KY82" s="135"/>
      <c r="KZ82" s="135"/>
      <c r="LA82" s="135"/>
      <c r="LB82" s="135"/>
      <c r="LC82" s="135"/>
      <c r="LD82" s="135"/>
      <c r="LE82" s="135"/>
      <c r="LF82" s="135"/>
      <c r="LG82" s="135"/>
      <c r="LH82" s="135"/>
      <c r="LI82" s="135"/>
      <c r="LJ82" s="135"/>
      <c r="LK82" s="135"/>
      <c r="LL82" s="135"/>
      <c r="LM82" s="135"/>
      <c r="LN82" s="135"/>
      <c r="LO82" s="135"/>
      <c r="LP82" s="135"/>
      <c r="LQ82" s="135"/>
      <c r="LR82" s="135"/>
      <c r="LS82" s="135"/>
      <c r="LT82" s="135"/>
      <c r="LU82" s="135"/>
      <c r="LV82" s="135"/>
      <c r="LW82" s="135"/>
      <c r="LX82" s="135"/>
      <c r="LY82" s="135"/>
      <c r="LZ82" s="135"/>
      <c r="MA82" s="135"/>
      <c r="MB82" s="135"/>
      <c r="MC82" s="135"/>
      <c r="MD82" s="135"/>
      <c r="ME82" s="135"/>
      <c r="MF82" s="135"/>
      <c r="MG82" s="135"/>
      <c r="MH82" s="135"/>
      <c r="MI82" s="135"/>
      <c r="MJ82" s="135"/>
      <c r="MK82" s="135"/>
      <c r="ML82" s="135"/>
      <c r="MM82" s="135"/>
      <c r="MN82" s="135"/>
      <c r="MO82" s="135"/>
      <c r="MP82" s="135"/>
      <c r="MQ82" s="135"/>
      <c r="MR82" s="135"/>
      <c r="MS82" s="135"/>
      <c r="MT82" s="135"/>
      <c r="MU82" s="135"/>
      <c r="MV82" s="135"/>
      <c r="MW82" s="135"/>
      <c r="MX82" s="135"/>
      <c r="MY82" s="135"/>
      <c r="MZ82" s="135"/>
      <c r="NA82" s="135"/>
      <c r="NB82" s="135"/>
      <c r="NC82" s="135"/>
      <c r="ND82" s="135"/>
      <c r="NE82" s="135"/>
      <c r="NF82" s="135"/>
      <c r="NG82" s="135"/>
      <c r="NH82" s="135"/>
      <c r="NI82" s="135"/>
      <c r="NJ82" s="135"/>
      <c r="NK82" s="135"/>
      <c r="NL82" s="135"/>
      <c r="NM82" s="135"/>
      <c r="NN82" s="135"/>
      <c r="NO82" s="135"/>
      <c r="NP82" s="135"/>
      <c r="NQ82" s="135"/>
      <c r="NR82" s="135"/>
      <c r="NS82" s="135"/>
      <c r="NT82" s="135"/>
      <c r="NU82" s="135"/>
      <c r="NV82" s="135"/>
      <c r="NW82" s="135"/>
      <c r="NX82" s="135"/>
      <c r="NY82" s="135"/>
      <c r="NZ82" s="135"/>
      <c r="OA82" s="135"/>
      <c r="OB82" s="135"/>
      <c r="OC82" s="135"/>
      <c r="OD82" s="135"/>
      <c r="OE82" s="135"/>
      <c r="OF82" s="135"/>
      <c r="OG82" s="135"/>
      <c r="OH82" s="135"/>
      <c r="OI82" s="135"/>
      <c r="OJ82" s="135"/>
      <c r="OK82" s="135"/>
      <c r="OL82" s="135"/>
      <c r="OM82" s="135"/>
      <c r="ON82" s="135"/>
      <c r="OO82" s="135"/>
      <c r="OP82" s="135"/>
      <c r="OQ82" s="135"/>
      <c r="OR82" s="135"/>
      <c r="OS82" s="135"/>
      <c r="OT82" s="135"/>
      <c r="OU82" s="135"/>
      <c r="OV82" s="135"/>
      <c r="OW82" s="135"/>
      <c r="OX82" s="135"/>
      <c r="OY82" s="135"/>
      <c r="OZ82" s="135"/>
      <c r="PA82" s="135"/>
      <c r="PB82" s="135"/>
      <c r="PC82" s="135"/>
      <c r="PD82" s="135"/>
      <c r="PE82" s="135"/>
      <c r="PF82" s="135"/>
      <c r="PG82" s="135"/>
      <c r="PH82" s="135"/>
      <c r="PI82" s="135"/>
      <c r="PJ82" s="135"/>
      <c r="PK82" s="135"/>
      <c r="PL82" s="135"/>
      <c r="PM82" s="135"/>
    </row>
    <row r="83" spans="1:429" s="167" customFormat="1" ht="14.25" customHeight="1" x14ac:dyDescent="0.3">
      <c r="A83" s="185"/>
      <c r="B83" s="33"/>
      <c r="J83" s="131"/>
      <c r="L83" s="66"/>
      <c r="T83" s="212"/>
      <c r="U83" s="26"/>
      <c r="V83" s="129"/>
      <c r="W83" s="182"/>
      <c r="AF83" s="27"/>
      <c r="AG83" s="27"/>
      <c r="AH83" s="27"/>
      <c r="AI83" s="27"/>
      <c r="AJ83" s="28"/>
      <c r="AK83" s="29"/>
      <c r="AL83" s="29"/>
      <c r="AM83" s="28"/>
      <c r="AN83" s="28"/>
      <c r="AO83" s="30"/>
      <c r="AP83" s="30"/>
      <c r="AQ83" s="28"/>
      <c r="AR83" s="28"/>
      <c r="AS83" s="31"/>
      <c r="AT83" s="28"/>
      <c r="AU83" s="28"/>
      <c r="AV83" s="31"/>
      <c r="AW83" s="8"/>
      <c r="AX83" s="2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32"/>
      <c r="BJ83" s="32"/>
      <c r="BK83" s="8"/>
      <c r="BL83" s="8"/>
      <c r="BM83" s="8"/>
      <c r="BN83" s="8"/>
      <c r="BO83" s="8"/>
      <c r="BP83" s="8"/>
      <c r="BR83" s="135"/>
      <c r="BS83" s="135"/>
      <c r="BT83" s="135"/>
      <c r="BU83" s="135"/>
      <c r="BV83" s="135"/>
      <c r="BW83" s="135"/>
      <c r="BX83" s="135"/>
      <c r="BY83" s="135"/>
      <c r="BZ83" s="135"/>
      <c r="CA83" s="135"/>
      <c r="CB83" s="135"/>
      <c r="CC83" s="135"/>
      <c r="CD83" s="135"/>
      <c r="CE83" s="135"/>
      <c r="CF83" s="135"/>
      <c r="CG83" s="135"/>
      <c r="CH83" s="135"/>
      <c r="CI83" s="135"/>
      <c r="CJ83" s="135"/>
      <c r="CK83" s="135"/>
      <c r="CL83" s="135"/>
      <c r="CM83" s="135"/>
      <c r="CN83" s="135"/>
      <c r="CO83" s="135"/>
      <c r="CP83" s="135"/>
      <c r="CQ83" s="135"/>
      <c r="CR83" s="135"/>
      <c r="CS83" s="135"/>
      <c r="CT83" s="135"/>
      <c r="CU83" s="135"/>
      <c r="CV83" s="135"/>
      <c r="CW83" s="135"/>
      <c r="CX83" s="135"/>
      <c r="CY83" s="135"/>
      <c r="CZ83" s="135"/>
      <c r="DA83" s="135"/>
      <c r="DB83" s="135"/>
      <c r="DC83" s="135"/>
      <c r="DD83" s="135"/>
      <c r="DE83" s="135"/>
      <c r="DF83" s="135"/>
      <c r="DG83" s="135"/>
      <c r="DH83" s="135"/>
      <c r="DI83" s="135"/>
      <c r="DJ83" s="135"/>
      <c r="DK83" s="135"/>
      <c r="DL83" s="135"/>
      <c r="DM83" s="135"/>
      <c r="DN83" s="135"/>
      <c r="DO83" s="135"/>
      <c r="DP83" s="135"/>
      <c r="DQ83" s="135"/>
      <c r="DR83" s="135"/>
      <c r="DS83" s="135"/>
      <c r="DT83" s="135"/>
      <c r="DU83" s="135"/>
      <c r="DV83" s="135"/>
      <c r="DW83" s="135"/>
      <c r="DX83" s="135"/>
      <c r="DY83" s="135"/>
      <c r="DZ83" s="135"/>
      <c r="EA83" s="135"/>
      <c r="EB83" s="135"/>
      <c r="EC83" s="135"/>
      <c r="ED83" s="135"/>
      <c r="EE83" s="135"/>
      <c r="EF83" s="135"/>
      <c r="EG83" s="135"/>
      <c r="EH83" s="135"/>
      <c r="EI83" s="135"/>
      <c r="EJ83" s="135"/>
      <c r="EK83" s="135"/>
      <c r="EL83" s="135"/>
      <c r="EM83" s="135"/>
      <c r="EN83" s="135"/>
      <c r="EO83" s="135"/>
      <c r="EP83" s="135"/>
      <c r="EQ83" s="135"/>
      <c r="ER83" s="135"/>
      <c r="ES83" s="135"/>
      <c r="ET83" s="135"/>
      <c r="EU83" s="135"/>
      <c r="EV83" s="135"/>
      <c r="EW83" s="135"/>
      <c r="EX83" s="135"/>
      <c r="EY83" s="135"/>
      <c r="EZ83" s="135"/>
      <c r="FA83" s="135"/>
      <c r="FB83" s="135"/>
      <c r="FC83" s="135"/>
      <c r="FD83" s="135"/>
      <c r="FE83" s="135"/>
      <c r="FF83" s="135"/>
      <c r="FG83" s="135"/>
      <c r="FH83" s="135"/>
      <c r="FI83" s="135"/>
      <c r="FJ83" s="135"/>
      <c r="FK83" s="135"/>
      <c r="FL83" s="135"/>
      <c r="FM83" s="135"/>
      <c r="FN83" s="135"/>
      <c r="FO83" s="135"/>
      <c r="FP83" s="135"/>
      <c r="FQ83" s="135"/>
      <c r="FR83" s="135"/>
      <c r="FS83" s="135"/>
      <c r="FT83" s="135"/>
      <c r="FU83" s="135"/>
      <c r="FV83" s="135"/>
      <c r="FW83" s="135"/>
      <c r="FX83" s="135"/>
      <c r="FY83" s="135"/>
      <c r="FZ83" s="135"/>
      <c r="GA83" s="135"/>
      <c r="GB83" s="135"/>
      <c r="GC83" s="135"/>
      <c r="GD83" s="135"/>
      <c r="GE83" s="135"/>
      <c r="GF83" s="135"/>
      <c r="GG83" s="135"/>
      <c r="GH83" s="135"/>
      <c r="GI83" s="135"/>
      <c r="GJ83" s="135"/>
      <c r="GK83" s="135"/>
      <c r="GL83" s="135"/>
      <c r="GM83" s="135"/>
      <c r="GN83" s="135"/>
      <c r="GO83" s="135"/>
      <c r="GP83" s="135"/>
      <c r="GQ83" s="135"/>
      <c r="GR83" s="135"/>
      <c r="GS83" s="135"/>
      <c r="GT83" s="135"/>
      <c r="GU83" s="135"/>
      <c r="GV83" s="135"/>
      <c r="GW83" s="135"/>
      <c r="GX83" s="135"/>
      <c r="GY83" s="135"/>
      <c r="GZ83" s="135"/>
      <c r="HA83" s="135"/>
      <c r="HB83" s="135"/>
      <c r="HC83" s="135"/>
      <c r="HD83" s="135"/>
      <c r="HE83" s="135"/>
      <c r="HF83" s="135"/>
      <c r="HG83" s="135"/>
      <c r="HH83" s="135"/>
      <c r="HI83" s="135"/>
      <c r="HJ83" s="135"/>
      <c r="HK83" s="135"/>
      <c r="HL83" s="135"/>
      <c r="HM83" s="135"/>
      <c r="HN83" s="135"/>
      <c r="HO83" s="135"/>
      <c r="HP83" s="135"/>
      <c r="HQ83" s="135"/>
      <c r="HR83" s="135"/>
      <c r="HS83" s="135"/>
      <c r="HT83" s="135"/>
      <c r="HU83" s="135"/>
      <c r="HV83" s="135"/>
      <c r="HW83" s="135"/>
      <c r="HX83" s="135"/>
      <c r="HY83" s="135"/>
      <c r="HZ83" s="135"/>
      <c r="IA83" s="135"/>
      <c r="IB83" s="135"/>
      <c r="IC83" s="135"/>
      <c r="ID83" s="135"/>
      <c r="IE83" s="135"/>
      <c r="IF83" s="135"/>
      <c r="IG83" s="135"/>
      <c r="IH83" s="135"/>
      <c r="II83" s="135"/>
      <c r="IJ83" s="135"/>
      <c r="IK83" s="135"/>
      <c r="IL83" s="135"/>
      <c r="IM83" s="135"/>
      <c r="IN83" s="135"/>
      <c r="IO83" s="135"/>
      <c r="IP83" s="135"/>
      <c r="IQ83" s="135"/>
      <c r="IR83" s="135"/>
      <c r="IS83" s="135"/>
      <c r="IT83" s="135"/>
      <c r="IU83" s="135"/>
      <c r="IV83" s="135"/>
      <c r="IW83" s="135"/>
      <c r="IX83" s="135"/>
      <c r="IY83" s="135"/>
      <c r="IZ83" s="135"/>
      <c r="JA83" s="135"/>
      <c r="JB83" s="135"/>
      <c r="JC83" s="135"/>
      <c r="JD83" s="135"/>
      <c r="JE83" s="135"/>
      <c r="JF83" s="135"/>
      <c r="JG83" s="135"/>
      <c r="JH83" s="135"/>
      <c r="JI83" s="135"/>
      <c r="JJ83" s="135"/>
      <c r="JK83" s="135"/>
      <c r="JL83" s="135"/>
      <c r="JM83" s="135"/>
      <c r="JN83" s="135"/>
      <c r="JO83" s="135"/>
      <c r="JP83" s="135"/>
      <c r="JQ83" s="135"/>
      <c r="JR83" s="135"/>
      <c r="JS83" s="135"/>
      <c r="JT83" s="135"/>
      <c r="JU83" s="135"/>
      <c r="JV83" s="135"/>
      <c r="JW83" s="135"/>
      <c r="JX83" s="135"/>
      <c r="JY83" s="135"/>
      <c r="JZ83" s="135"/>
      <c r="KA83" s="135"/>
      <c r="KB83" s="135"/>
      <c r="KC83" s="135"/>
      <c r="KD83" s="135"/>
      <c r="KE83" s="135"/>
      <c r="KF83" s="135"/>
      <c r="KG83" s="135"/>
      <c r="KH83" s="135"/>
      <c r="KI83" s="135"/>
      <c r="KJ83" s="135"/>
      <c r="KK83" s="135"/>
      <c r="KL83" s="135"/>
      <c r="KM83" s="135"/>
      <c r="KN83" s="135"/>
      <c r="KO83" s="135"/>
      <c r="KP83" s="135"/>
      <c r="KQ83" s="135"/>
      <c r="KR83" s="135"/>
      <c r="KS83" s="135"/>
      <c r="KT83" s="135"/>
      <c r="KU83" s="135"/>
      <c r="KV83" s="135"/>
      <c r="KW83" s="135"/>
      <c r="KX83" s="135"/>
      <c r="KY83" s="135"/>
      <c r="KZ83" s="135"/>
      <c r="LA83" s="135"/>
      <c r="LB83" s="135"/>
      <c r="LC83" s="135"/>
      <c r="LD83" s="135"/>
      <c r="LE83" s="135"/>
      <c r="LF83" s="135"/>
      <c r="LG83" s="135"/>
      <c r="LH83" s="135"/>
      <c r="LI83" s="135"/>
      <c r="LJ83" s="135"/>
      <c r="LK83" s="135"/>
      <c r="LL83" s="135"/>
      <c r="LM83" s="135"/>
      <c r="LN83" s="135"/>
      <c r="LO83" s="135"/>
      <c r="LP83" s="135"/>
      <c r="LQ83" s="135"/>
      <c r="LR83" s="135"/>
      <c r="LS83" s="135"/>
      <c r="LT83" s="135"/>
      <c r="LU83" s="135"/>
      <c r="LV83" s="135"/>
      <c r="LW83" s="135"/>
      <c r="LX83" s="135"/>
      <c r="LY83" s="135"/>
      <c r="LZ83" s="135"/>
      <c r="MA83" s="135"/>
      <c r="MB83" s="135"/>
      <c r="MC83" s="135"/>
      <c r="MD83" s="135"/>
      <c r="ME83" s="135"/>
      <c r="MF83" s="135"/>
      <c r="MG83" s="135"/>
      <c r="MH83" s="135"/>
      <c r="MI83" s="135"/>
      <c r="MJ83" s="135"/>
      <c r="MK83" s="135"/>
      <c r="ML83" s="135"/>
      <c r="MM83" s="135"/>
      <c r="MN83" s="135"/>
      <c r="MO83" s="135"/>
      <c r="MP83" s="135"/>
      <c r="MQ83" s="135"/>
      <c r="MR83" s="135"/>
      <c r="MS83" s="135"/>
      <c r="MT83" s="135"/>
      <c r="MU83" s="135"/>
      <c r="MV83" s="135"/>
      <c r="MW83" s="135"/>
      <c r="MX83" s="135"/>
      <c r="MY83" s="135"/>
      <c r="MZ83" s="135"/>
      <c r="NA83" s="135"/>
      <c r="NB83" s="135"/>
      <c r="NC83" s="135"/>
      <c r="ND83" s="135"/>
      <c r="NE83" s="135"/>
      <c r="NF83" s="135"/>
      <c r="NG83" s="135"/>
      <c r="NH83" s="135"/>
      <c r="NI83" s="135"/>
      <c r="NJ83" s="135"/>
      <c r="NK83" s="135"/>
      <c r="NL83" s="135"/>
      <c r="NM83" s="135"/>
      <c r="NN83" s="135"/>
      <c r="NO83" s="135"/>
      <c r="NP83" s="135"/>
      <c r="NQ83" s="135"/>
      <c r="NR83" s="135"/>
      <c r="NS83" s="135"/>
      <c r="NT83" s="135"/>
      <c r="NU83" s="135"/>
      <c r="NV83" s="135"/>
      <c r="NW83" s="135"/>
      <c r="NX83" s="135"/>
      <c r="NY83" s="135"/>
      <c r="NZ83" s="135"/>
      <c r="OA83" s="135"/>
      <c r="OB83" s="135"/>
      <c r="OC83" s="135"/>
      <c r="OD83" s="135"/>
      <c r="OE83" s="135"/>
      <c r="OF83" s="135"/>
      <c r="OG83" s="135"/>
      <c r="OH83" s="135"/>
      <c r="OI83" s="135"/>
      <c r="OJ83" s="135"/>
      <c r="OK83" s="135"/>
      <c r="OL83" s="135"/>
      <c r="OM83" s="135"/>
      <c r="ON83" s="135"/>
      <c r="OO83" s="135"/>
      <c r="OP83" s="135"/>
      <c r="OQ83" s="135"/>
      <c r="OR83" s="135"/>
      <c r="OS83" s="135"/>
      <c r="OT83" s="135"/>
      <c r="OU83" s="135"/>
      <c r="OV83" s="135"/>
      <c r="OW83" s="135"/>
      <c r="OX83" s="135"/>
      <c r="OY83" s="135"/>
      <c r="OZ83" s="135"/>
      <c r="PA83" s="135"/>
      <c r="PB83" s="135"/>
      <c r="PC83" s="135"/>
      <c r="PD83" s="135"/>
      <c r="PE83" s="135"/>
      <c r="PF83" s="135"/>
      <c r="PG83" s="135"/>
      <c r="PH83" s="135"/>
      <c r="PI83" s="135"/>
      <c r="PJ83" s="135"/>
      <c r="PK83" s="135"/>
      <c r="PL83" s="135"/>
      <c r="PM83" s="135"/>
    </row>
    <row r="84" spans="1:429" s="167" customFormat="1" ht="14.25" customHeight="1" x14ac:dyDescent="0.3">
      <c r="A84" s="185"/>
      <c r="B84" s="33"/>
      <c r="J84" s="131"/>
      <c r="L84" s="66"/>
      <c r="T84" s="212"/>
      <c r="U84" s="26"/>
      <c r="V84" s="129"/>
      <c r="W84" s="182"/>
      <c r="AF84" s="27"/>
      <c r="AG84" s="27"/>
      <c r="AH84" s="27"/>
      <c r="AI84" s="27"/>
      <c r="AJ84" s="28"/>
      <c r="AK84" s="29"/>
      <c r="AL84" s="29"/>
      <c r="AM84" s="28"/>
      <c r="AN84" s="28"/>
      <c r="AO84" s="30"/>
      <c r="AP84" s="30"/>
      <c r="AQ84" s="28"/>
      <c r="AR84" s="28"/>
      <c r="AS84" s="31"/>
      <c r="AT84" s="28"/>
      <c r="AU84" s="28"/>
      <c r="AV84" s="31"/>
      <c r="AW84" s="8"/>
      <c r="AX84" s="2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32"/>
      <c r="BJ84" s="32"/>
      <c r="BK84" s="8"/>
      <c r="BL84" s="8"/>
      <c r="BM84" s="8"/>
      <c r="BN84" s="8"/>
      <c r="BO84" s="8"/>
      <c r="BP84" s="8"/>
      <c r="BR84" s="135"/>
      <c r="BS84" s="135"/>
      <c r="BT84" s="135"/>
      <c r="BU84" s="135"/>
      <c r="BV84" s="135"/>
      <c r="BW84" s="135"/>
      <c r="BX84" s="135"/>
      <c r="BY84" s="135"/>
      <c r="BZ84" s="135"/>
      <c r="CA84" s="135"/>
      <c r="CB84" s="135"/>
      <c r="CC84" s="135"/>
      <c r="CD84" s="135"/>
      <c r="CE84" s="135"/>
      <c r="CF84" s="135"/>
      <c r="CG84" s="135"/>
      <c r="CH84" s="135"/>
      <c r="CI84" s="135"/>
      <c r="CJ84" s="135"/>
      <c r="CK84" s="135"/>
      <c r="CL84" s="135"/>
      <c r="CM84" s="135"/>
      <c r="CN84" s="135"/>
      <c r="CO84" s="135"/>
      <c r="CP84" s="135"/>
      <c r="CQ84" s="135"/>
      <c r="CR84" s="135"/>
      <c r="CS84" s="135"/>
      <c r="CT84" s="135"/>
      <c r="CU84" s="135"/>
      <c r="CV84" s="135"/>
      <c r="CW84" s="135"/>
      <c r="CX84" s="135"/>
      <c r="CY84" s="135"/>
      <c r="CZ84" s="135"/>
      <c r="DA84" s="135"/>
      <c r="DB84" s="135"/>
      <c r="DC84" s="135"/>
      <c r="DD84" s="135"/>
      <c r="DE84" s="135"/>
      <c r="DF84" s="135"/>
      <c r="DG84" s="135"/>
      <c r="DH84" s="135"/>
      <c r="DI84" s="135"/>
      <c r="DJ84" s="135"/>
      <c r="DK84" s="135"/>
      <c r="DL84" s="135"/>
      <c r="DM84" s="135"/>
      <c r="DN84" s="135"/>
      <c r="DO84" s="135"/>
      <c r="DP84" s="135"/>
      <c r="DQ84" s="135"/>
      <c r="DR84" s="135"/>
      <c r="DS84" s="135"/>
      <c r="DT84" s="135"/>
      <c r="DU84" s="135"/>
      <c r="DV84" s="135"/>
      <c r="DW84" s="135"/>
      <c r="DX84" s="135"/>
      <c r="DY84" s="135"/>
      <c r="DZ84" s="135"/>
      <c r="EA84" s="135"/>
      <c r="EB84" s="135"/>
      <c r="EC84" s="135"/>
      <c r="ED84" s="135"/>
      <c r="EE84" s="135"/>
      <c r="EF84" s="135"/>
      <c r="EG84" s="135"/>
      <c r="EH84" s="135"/>
      <c r="EI84" s="135"/>
      <c r="EJ84" s="135"/>
      <c r="EK84" s="135"/>
      <c r="EL84" s="135"/>
      <c r="EM84" s="135"/>
      <c r="EN84" s="135"/>
      <c r="EO84" s="135"/>
      <c r="EP84" s="135"/>
      <c r="EQ84" s="135"/>
      <c r="ER84" s="135"/>
      <c r="ES84" s="135"/>
      <c r="ET84" s="135"/>
      <c r="EU84" s="135"/>
      <c r="EV84" s="135"/>
      <c r="EW84" s="135"/>
      <c r="EX84" s="135"/>
      <c r="EY84" s="135"/>
      <c r="EZ84" s="135"/>
      <c r="FA84" s="135"/>
      <c r="FB84" s="135"/>
      <c r="FC84" s="135"/>
      <c r="FD84" s="135"/>
      <c r="FE84" s="135"/>
      <c r="FF84" s="135"/>
      <c r="FG84" s="135"/>
      <c r="FH84" s="135"/>
      <c r="FI84" s="135"/>
      <c r="FJ84" s="135"/>
      <c r="FK84" s="135"/>
      <c r="FL84" s="135"/>
      <c r="FM84" s="135"/>
      <c r="FN84" s="135"/>
      <c r="FO84" s="135"/>
      <c r="FP84" s="135"/>
      <c r="FQ84" s="135"/>
      <c r="FR84" s="135"/>
      <c r="FS84" s="135"/>
      <c r="FT84" s="135"/>
      <c r="FU84" s="135"/>
      <c r="FV84" s="135"/>
      <c r="FW84" s="135"/>
      <c r="FX84" s="135"/>
      <c r="FY84" s="135"/>
      <c r="FZ84" s="135"/>
      <c r="GA84" s="135"/>
      <c r="GB84" s="135"/>
      <c r="GC84" s="135"/>
      <c r="GD84" s="135"/>
      <c r="GE84" s="135"/>
      <c r="GF84" s="135"/>
      <c r="GG84" s="135"/>
      <c r="GH84" s="135"/>
      <c r="GI84" s="135"/>
      <c r="GJ84" s="135"/>
      <c r="GK84" s="135"/>
      <c r="GL84" s="135"/>
      <c r="GM84" s="135"/>
      <c r="GN84" s="135"/>
      <c r="GO84" s="135"/>
      <c r="GP84" s="135"/>
      <c r="GQ84" s="135"/>
      <c r="GR84" s="135"/>
      <c r="GS84" s="135"/>
      <c r="GT84" s="135"/>
      <c r="GU84" s="135"/>
      <c r="GV84" s="135"/>
      <c r="GW84" s="135"/>
      <c r="GX84" s="135"/>
      <c r="GY84" s="135"/>
      <c r="GZ84" s="135"/>
      <c r="HA84" s="135"/>
      <c r="HB84" s="135"/>
      <c r="HC84" s="135"/>
      <c r="HD84" s="135"/>
      <c r="HE84" s="135"/>
      <c r="HF84" s="135"/>
      <c r="HG84" s="135"/>
      <c r="HH84" s="135"/>
      <c r="HI84" s="135"/>
      <c r="HJ84" s="135"/>
      <c r="HK84" s="135"/>
      <c r="HL84" s="135"/>
      <c r="HM84" s="135"/>
      <c r="HN84" s="135"/>
      <c r="HO84" s="135"/>
      <c r="HP84" s="135"/>
      <c r="HQ84" s="135"/>
      <c r="HR84" s="135"/>
      <c r="HS84" s="135"/>
      <c r="HT84" s="135"/>
      <c r="HU84" s="135"/>
      <c r="HV84" s="135"/>
      <c r="HW84" s="135"/>
      <c r="HX84" s="135"/>
      <c r="HY84" s="135"/>
      <c r="HZ84" s="135"/>
      <c r="IA84" s="135"/>
      <c r="IB84" s="135"/>
      <c r="IC84" s="135"/>
      <c r="ID84" s="135"/>
      <c r="IE84" s="135"/>
      <c r="IF84" s="135"/>
      <c r="IG84" s="135"/>
      <c r="IH84" s="135"/>
      <c r="II84" s="135"/>
      <c r="IJ84" s="135"/>
      <c r="IK84" s="135"/>
      <c r="IL84" s="135"/>
      <c r="IM84" s="135"/>
      <c r="IN84" s="135"/>
      <c r="IO84" s="135"/>
      <c r="IP84" s="135"/>
      <c r="IQ84" s="135"/>
      <c r="IR84" s="135"/>
      <c r="IS84" s="135"/>
      <c r="IT84" s="135"/>
      <c r="IU84" s="135"/>
      <c r="IV84" s="135"/>
      <c r="IW84" s="135"/>
      <c r="IX84" s="135"/>
      <c r="IY84" s="135"/>
      <c r="IZ84" s="135"/>
      <c r="JA84" s="135"/>
      <c r="JB84" s="135"/>
      <c r="JC84" s="135"/>
      <c r="JD84" s="135"/>
      <c r="JE84" s="135"/>
      <c r="JF84" s="135"/>
      <c r="JG84" s="135"/>
      <c r="JH84" s="135"/>
      <c r="JI84" s="135"/>
      <c r="JJ84" s="135"/>
      <c r="JK84" s="135"/>
      <c r="JL84" s="135"/>
      <c r="JM84" s="135"/>
      <c r="JN84" s="135"/>
      <c r="JO84" s="135"/>
      <c r="JP84" s="135"/>
      <c r="JQ84" s="135"/>
      <c r="JR84" s="135"/>
      <c r="JS84" s="135"/>
      <c r="JT84" s="135"/>
      <c r="JU84" s="135"/>
      <c r="JV84" s="135"/>
      <c r="JW84" s="135"/>
      <c r="JX84" s="135"/>
      <c r="JY84" s="135"/>
      <c r="JZ84" s="135"/>
      <c r="KA84" s="135"/>
      <c r="KB84" s="135"/>
      <c r="KC84" s="135"/>
      <c r="KD84" s="135"/>
      <c r="KE84" s="135"/>
      <c r="KF84" s="135"/>
      <c r="KG84" s="135"/>
      <c r="KH84" s="135"/>
      <c r="KI84" s="135"/>
      <c r="KJ84" s="135"/>
      <c r="KK84" s="135"/>
      <c r="KL84" s="135"/>
      <c r="KM84" s="135"/>
      <c r="KN84" s="135"/>
      <c r="KO84" s="135"/>
      <c r="KP84" s="135"/>
      <c r="KQ84" s="135"/>
      <c r="KR84" s="135"/>
      <c r="KS84" s="135"/>
      <c r="KT84" s="135"/>
      <c r="KU84" s="135"/>
      <c r="KV84" s="135"/>
      <c r="KW84" s="135"/>
      <c r="KX84" s="135"/>
      <c r="KY84" s="135"/>
      <c r="KZ84" s="135"/>
      <c r="LA84" s="135"/>
      <c r="LB84" s="135"/>
      <c r="LC84" s="135"/>
      <c r="LD84" s="135"/>
      <c r="LE84" s="135"/>
      <c r="LF84" s="135"/>
      <c r="LG84" s="135"/>
      <c r="LH84" s="135"/>
      <c r="LI84" s="135"/>
      <c r="LJ84" s="135"/>
      <c r="LK84" s="135"/>
      <c r="LL84" s="135"/>
      <c r="LM84" s="135"/>
      <c r="LN84" s="135"/>
      <c r="LO84" s="135"/>
      <c r="LP84" s="135"/>
      <c r="LQ84" s="135"/>
      <c r="LR84" s="135"/>
      <c r="LS84" s="135"/>
      <c r="LT84" s="135"/>
      <c r="LU84" s="135"/>
      <c r="LV84" s="135"/>
      <c r="LW84" s="135"/>
      <c r="LX84" s="135"/>
      <c r="LY84" s="135"/>
      <c r="LZ84" s="135"/>
      <c r="MA84" s="135"/>
      <c r="MB84" s="135"/>
      <c r="MC84" s="135"/>
      <c r="MD84" s="135"/>
      <c r="ME84" s="135"/>
      <c r="MF84" s="135"/>
      <c r="MG84" s="135"/>
      <c r="MH84" s="135"/>
      <c r="MI84" s="135"/>
      <c r="MJ84" s="135"/>
      <c r="MK84" s="135"/>
      <c r="ML84" s="135"/>
      <c r="MM84" s="135"/>
      <c r="MN84" s="135"/>
      <c r="MO84" s="135"/>
      <c r="MP84" s="135"/>
      <c r="MQ84" s="135"/>
      <c r="MR84" s="135"/>
      <c r="MS84" s="135"/>
      <c r="MT84" s="135"/>
      <c r="MU84" s="135"/>
      <c r="MV84" s="135"/>
      <c r="MW84" s="135"/>
      <c r="MX84" s="135"/>
      <c r="MY84" s="135"/>
      <c r="MZ84" s="135"/>
      <c r="NA84" s="135"/>
      <c r="NB84" s="135"/>
      <c r="NC84" s="135"/>
      <c r="ND84" s="135"/>
      <c r="NE84" s="135"/>
      <c r="NF84" s="135"/>
      <c r="NG84" s="135"/>
      <c r="NH84" s="135"/>
      <c r="NI84" s="135"/>
      <c r="NJ84" s="135"/>
      <c r="NK84" s="135"/>
      <c r="NL84" s="135"/>
      <c r="NM84" s="135"/>
      <c r="NN84" s="135"/>
      <c r="NO84" s="135"/>
      <c r="NP84" s="135"/>
      <c r="NQ84" s="135"/>
      <c r="NR84" s="135"/>
      <c r="NS84" s="135"/>
      <c r="NT84" s="135"/>
      <c r="NU84" s="135"/>
      <c r="NV84" s="135"/>
      <c r="NW84" s="135"/>
      <c r="NX84" s="135"/>
      <c r="NY84" s="135"/>
      <c r="NZ84" s="135"/>
      <c r="OA84" s="135"/>
      <c r="OB84" s="135"/>
      <c r="OC84" s="135"/>
      <c r="OD84" s="135"/>
      <c r="OE84" s="135"/>
      <c r="OF84" s="135"/>
      <c r="OG84" s="135"/>
      <c r="OH84" s="135"/>
      <c r="OI84" s="135"/>
      <c r="OJ84" s="135"/>
      <c r="OK84" s="135"/>
      <c r="OL84" s="135"/>
      <c r="OM84" s="135"/>
      <c r="ON84" s="135"/>
      <c r="OO84" s="135"/>
      <c r="OP84" s="135"/>
      <c r="OQ84" s="135"/>
      <c r="OR84" s="135"/>
      <c r="OS84" s="135"/>
      <c r="OT84" s="135"/>
      <c r="OU84" s="135"/>
      <c r="OV84" s="135"/>
      <c r="OW84" s="135"/>
      <c r="OX84" s="135"/>
      <c r="OY84" s="135"/>
      <c r="OZ84" s="135"/>
      <c r="PA84" s="135"/>
      <c r="PB84" s="135"/>
      <c r="PC84" s="135"/>
      <c r="PD84" s="135"/>
      <c r="PE84" s="135"/>
      <c r="PF84" s="135"/>
      <c r="PG84" s="135"/>
      <c r="PH84" s="135"/>
      <c r="PI84" s="135"/>
      <c r="PJ84" s="135"/>
      <c r="PK84" s="135"/>
      <c r="PL84" s="135"/>
      <c r="PM84" s="135"/>
    </row>
    <row r="85" spans="1:429" s="167" customFormat="1" ht="14.25" customHeight="1" x14ac:dyDescent="0.3">
      <c r="A85" s="185"/>
      <c r="B85" s="33"/>
      <c r="J85" s="131"/>
      <c r="L85" s="66"/>
      <c r="T85" s="212"/>
      <c r="U85" s="26"/>
      <c r="V85" s="129"/>
      <c r="W85" s="182"/>
      <c r="AF85" s="27"/>
      <c r="AG85" s="27"/>
      <c r="AH85" s="27"/>
      <c r="AI85" s="27"/>
      <c r="AJ85" s="28"/>
      <c r="AK85" s="29"/>
      <c r="AL85" s="29"/>
      <c r="AM85" s="28"/>
      <c r="AN85" s="28"/>
      <c r="AO85" s="30"/>
      <c r="AP85" s="30"/>
      <c r="AQ85" s="28"/>
      <c r="AR85" s="28"/>
      <c r="AS85" s="31"/>
      <c r="AT85" s="28"/>
      <c r="AU85" s="28"/>
      <c r="AV85" s="31"/>
      <c r="AW85" s="8"/>
      <c r="AX85" s="2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32"/>
      <c r="BJ85" s="32"/>
      <c r="BK85" s="8"/>
      <c r="BL85" s="8"/>
      <c r="BM85" s="8"/>
      <c r="BN85" s="8"/>
      <c r="BO85" s="8"/>
      <c r="BP85" s="8"/>
      <c r="BR85" s="135"/>
      <c r="BS85" s="135"/>
      <c r="BT85" s="135"/>
      <c r="BU85" s="135"/>
      <c r="BV85" s="135"/>
      <c r="BW85" s="135"/>
      <c r="BX85" s="135"/>
      <c r="BY85" s="135"/>
      <c r="BZ85" s="135"/>
      <c r="CA85" s="135"/>
      <c r="CB85" s="135"/>
      <c r="CC85" s="135"/>
      <c r="CD85" s="135"/>
      <c r="CE85" s="135"/>
      <c r="CF85" s="135"/>
      <c r="CG85" s="135"/>
      <c r="CH85" s="135"/>
      <c r="CI85" s="135"/>
      <c r="CJ85" s="135"/>
      <c r="CK85" s="135"/>
      <c r="CL85" s="135"/>
      <c r="CM85" s="135"/>
      <c r="CN85" s="135"/>
      <c r="CO85" s="135"/>
      <c r="CP85" s="135"/>
      <c r="CQ85" s="135"/>
      <c r="CR85" s="135"/>
      <c r="CS85" s="135"/>
      <c r="CT85" s="135"/>
      <c r="CU85" s="135"/>
      <c r="CV85" s="135"/>
      <c r="CW85" s="135"/>
      <c r="CX85" s="135"/>
      <c r="CY85" s="135"/>
      <c r="CZ85" s="135"/>
      <c r="DA85" s="135"/>
      <c r="DB85" s="135"/>
      <c r="DC85" s="135"/>
      <c r="DD85" s="135"/>
      <c r="DE85" s="135"/>
      <c r="DF85" s="135"/>
      <c r="DG85" s="135"/>
      <c r="DH85" s="135"/>
      <c r="DI85" s="135"/>
      <c r="DJ85" s="135"/>
      <c r="DK85" s="135"/>
      <c r="DL85" s="135"/>
      <c r="DM85" s="135"/>
      <c r="DN85" s="135"/>
      <c r="DO85" s="135"/>
      <c r="DP85" s="135"/>
      <c r="DQ85" s="135"/>
      <c r="DR85" s="135"/>
      <c r="DS85" s="135"/>
      <c r="DT85" s="135"/>
      <c r="DU85" s="135"/>
      <c r="DV85" s="135"/>
      <c r="DW85" s="135"/>
      <c r="DX85" s="135"/>
      <c r="DY85" s="135"/>
      <c r="DZ85" s="135"/>
      <c r="EA85" s="135"/>
      <c r="EB85" s="135"/>
      <c r="EC85" s="135"/>
      <c r="ED85" s="135"/>
      <c r="EE85" s="135"/>
      <c r="EF85" s="135"/>
      <c r="EG85" s="135"/>
      <c r="EH85" s="135"/>
      <c r="EI85" s="135"/>
      <c r="EJ85" s="135"/>
      <c r="EK85" s="135"/>
      <c r="EL85" s="135"/>
      <c r="EM85" s="135"/>
      <c r="EN85" s="135"/>
      <c r="EO85" s="135"/>
      <c r="EP85" s="135"/>
      <c r="EQ85" s="135"/>
      <c r="ER85" s="135"/>
      <c r="ES85" s="135"/>
      <c r="ET85" s="135"/>
      <c r="EU85" s="135"/>
      <c r="EV85" s="135"/>
      <c r="EW85" s="135"/>
      <c r="EX85" s="135"/>
      <c r="EY85" s="135"/>
      <c r="EZ85" s="135"/>
      <c r="FA85" s="135"/>
      <c r="FB85" s="135"/>
      <c r="FC85" s="135"/>
      <c r="FD85" s="135"/>
      <c r="FE85" s="135"/>
      <c r="FF85" s="135"/>
      <c r="FG85" s="135"/>
      <c r="FH85" s="135"/>
      <c r="FI85" s="135"/>
      <c r="FJ85" s="135"/>
      <c r="FK85" s="135"/>
      <c r="FL85" s="135"/>
      <c r="FM85" s="135"/>
      <c r="FN85" s="135"/>
      <c r="FO85" s="135"/>
      <c r="FP85" s="135"/>
      <c r="FQ85" s="135"/>
      <c r="FR85" s="135"/>
      <c r="FS85" s="135"/>
      <c r="FT85" s="135"/>
      <c r="FU85" s="135"/>
      <c r="FV85" s="135"/>
      <c r="FW85" s="135"/>
      <c r="FX85" s="135"/>
      <c r="FY85" s="135"/>
      <c r="FZ85" s="135"/>
      <c r="GA85" s="135"/>
      <c r="GB85" s="135"/>
      <c r="GC85" s="135"/>
      <c r="GD85" s="135"/>
      <c r="GE85" s="135"/>
      <c r="GF85" s="135"/>
      <c r="GG85" s="135"/>
      <c r="GH85" s="135"/>
      <c r="GI85" s="135"/>
      <c r="GJ85" s="135"/>
      <c r="GK85" s="135"/>
      <c r="GL85" s="135"/>
      <c r="GM85" s="135"/>
      <c r="GN85" s="135"/>
      <c r="GO85" s="135"/>
      <c r="GP85" s="135"/>
      <c r="GQ85" s="135"/>
      <c r="GR85" s="135"/>
      <c r="GS85" s="135"/>
      <c r="GT85" s="135"/>
      <c r="GU85" s="135"/>
      <c r="GV85" s="135"/>
      <c r="GW85" s="135"/>
      <c r="GX85" s="135"/>
      <c r="GY85" s="135"/>
      <c r="GZ85" s="135"/>
      <c r="HA85" s="135"/>
      <c r="HB85" s="135"/>
      <c r="HC85" s="135"/>
      <c r="HD85" s="135"/>
      <c r="HE85" s="135"/>
      <c r="HF85" s="135"/>
      <c r="HG85" s="135"/>
      <c r="HH85" s="135"/>
      <c r="HI85" s="135"/>
      <c r="HJ85" s="135"/>
      <c r="HK85" s="135"/>
      <c r="HL85" s="135"/>
      <c r="HM85" s="135"/>
      <c r="HN85" s="135"/>
      <c r="HO85" s="135"/>
      <c r="HP85" s="135"/>
      <c r="HQ85" s="135"/>
      <c r="HR85" s="135"/>
      <c r="HS85" s="135"/>
      <c r="HT85" s="135"/>
      <c r="HU85" s="135"/>
      <c r="HV85" s="135"/>
      <c r="HW85" s="135"/>
      <c r="HX85" s="135"/>
      <c r="HY85" s="135"/>
      <c r="HZ85" s="135"/>
      <c r="IA85" s="135"/>
      <c r="IB85" s="135"/>
      <c r="IC85" s="135"/>
      <c r="ID85" s="135"/>
      <c r="IE85" s="135"/>
      <c r="IF85" s="135"/>
      <c r="IG85" s="135"/>
      <c r="IH85" s="135"/>
      <c r="II85" s="135"/>
      <c r="IJ85" s="135"/>
      <c r="IK85" s="135"/>
      <c r="IL85" s="135"/>
      <c r="IM85" s="135"/>
      <c r="IN85" s="135"/>
      <c r="IO85" s="135"/>
      <c r="IP85" s="135"/>
      <c r="IQ85" s="135"/>
      <c r="IR85" s="135"/>
      <c r="IS85" s="135"/>
      <c r="IT85" s="135"/>
      <c r="IU85" s="135"/>
      <c r="IV85" s="135"/>
      <c r="IW85" s="135"/>
      <c r="IX85" s="135"/>
      <c r="IY85" s="135"/>
      <c r="IZ85" s="135"/>
      <c r="JA85" s="135"/>
      <c r="JB85" s="135"/>
      <c r="JC85" s="135"/>
      <c r="JD85" s="135"/>
      <c r="JE85" s="135"/>
      <c r="JF85" s="135"/>
      <c r="JG85" s="135"/>
      <c r="JH85" s="135"/>
      <c r="JI85" s="135"/>
      <c r="JJ85" s="135"/>
      <c r="JK85" s="135"/>
      <c r="JL85" s="135"/>
      <c r="JM85" s="135"/>
      <c r="JN85" s="135"/>
      <c r="JO85" s="135"/>
      <c r="JP85" s="135"/>
      <c r="JQ85" s="135"/>
      <c r="JR85" s="135"/>
      <c r="JS85" s="135"/>
      <c r="JT85" s="135"/>
      <c r="JU85" s="135"/>
      <c r="JV85" s="135"/>
      <c r="JW85" s="135"/>
      <c r="JX85" s="135"/>
      <c r="JY85" s="135"/>
      <c r="JZ85" s="135"/>
      <c r="KA85" s="135"/>
      <c r="KB85" s="135"/>
      <c r="KC85" s="135"/>
      <c r="KD85" s="135"/>
      <c r="KE85" s="135"/>
      <c r="KF85" s="135"/>
      <c r="KG85" s="135"/>
      <c r="KH85" s="135"/>
      <c r="KI85" s="135"/>
      <c r="KJ85" s="135"/>
      <c r="KK85" s="135"/>
      <c r="KL85" s="135"/>
      <c r="KM85" s="135"/>
      <c r="KN85" s="135"/>
      <c r="KO85" s="135"/>
      <c r="KP85" s="135"/>
      <c r="KQ85" s="135"/>
      <c r="KR85" s="135"/>
      <c r="KS85" s="135"/>
      <c r="KT85" s="135"/>
      <c r="KU85" s="135"/>
      <c r="KV85" s="135"/>
      <c r="KW85" s="135"/>
      <c r="KX85" s="135"/>
      <c r="KY85" s="135"/>
      <c r="KZ85" s="135"/>
      <c r="LA85" s="135"/>
      <c r="LB85" s="135"/>
      <c r="LC85" s="135"/>
      <c r="LD85" s="135"/>
      <c r="LE85" s="135"/>
      <c r="LF85" s="135"/>
      <c r="LG85" s="135"/>
      <c r="LH85" s="135"/>
      <c r="LI85" s="135"/>
      <c r="LJ85" s="135"/>
      <c r="LK85" s="135"/>
      <c r="LL85" s="135"/>
      <c r="LM85" s="135"/>
      <c r="LN85" s="135"/>
      <c r="LO85" s="135"/>
      <c r="LP85" s="135"/>
      <c r="LQ85" s="135"/>
      <c r="LR85" s="135"/>
      <c r="LS85" s="135"/>
      <c r="LT85" s="135"/>
      <c r="LU85" s="135"/>
      <c r="LV85" s="135"/>
      <c r="LW85" s="135"/>
      <c r="LX85" s="135"/>
      <c r="LY85" s="135"/>
      <c r="LZ85" s="135"/>
      <c r="MA85" s="135"/>
      <c r="MB85" s="135"/>
      <c r="MC85" s="135"/>
      <c r="MD85" s="135"/>
      <c r="ME85" s="135"/>
      <c r="MF85" s="135"/>
      <c r="MG85" s="135"/>
      <c r="MH85" s="135"/>
      <c r="MI85" s="135"/>
      <c r="MJ85" s="135"/>
      <c r="MK85" s="135"/>
      <c r="ML85" s="135"/>
      <c r="MM85" s="135"/>
      <c r="MN85" s="135"/>
      <c r="MO85" s="135"/>
      <c r="MP85" s="135"/>
      <c r="MQ85" s="135"/>
      <c r="MR85" s="135"/>
      <c r="MS85" s="135"/>
      <c r="MT85" s="135"/>
      <c r="MU85" s="135"/>
      <c r="MV85" s="135"/>
      <c r="MW85" s="135"/>
      <c r="MX85" s="135"/>
      <c r="MY85" s="135"/>
      <c r="MZ85" s="135"/>
      <c r="NA85" s="135"/>
      <c r="NB85" s="135"/>
      <c r="NC85" s="135"/>
      <c r="ND85" s="135"/>
      <c r="NE85" s="135"/>
      <c r="NF85" s="135"/>
      <c r="NG85" s="135"/>
      <c r="NH85" s="135"/>
      <c r="NI85" s="135"/>
      <c r="NJ85" s="135"/>
      <c r="NK85" s="135"/>
      <c r="NL85" s="135"/>
      <c r="NM85" s="135"/>
      <c r="NN85" s="135"/>
      <c r="NO85" s="135"/>
      <c r="NP85" s="135"/>
      <c r="NQ85" s="135"/>
      <c r="NR85" s="135"/>
      <c r="NS85" s="135"/>
      <c r="NT85" s="135"/>
      <c r="NU85" s="135"/>
      <c r="NV85" s="135"/>
      <c r="NW85" s="135"/>
      <c r="NX85" s="135"/>
      <c r="NY85" s="135"/>
      <c r="NZ85" s="135"/>
      <c r="OA85" s="135"/>
      <c r="OB85" s="135"/>
      <c r="OC85" s="135"/>
      <c r="OD85" s="135"/>
      <c r="OE85" s="135"/>
      <c r="OF85" s="135"/>
      <c r="OG85" s="135"/>
      <c r="OH85" s="135"/>
      <c r="OI85" s="135"/>
      <c r="OJ85" s="135"/>
      <c r="OK85" s="135"/>
      <c r="OL85" s="135"/>
      <c r="OM85" s="135"/>
      <c r="ON85" s="135"/>
      <c r="OO85" s="135"/>
      <c r="OP85" s="135"/>
      <c r="OQ85" s="135"/>
      <c r="OR85" s="135"/>
      <c r="OS85" s="135"/>
      <c r="OT85" s="135"/>
      <c r="OU85" s="135"/>
      <c r="OV85" s="135"/>
      <c r="OW85" s="135"/>
      <c r="OX85" s="135"/>
      <c r="OY85" s="135"/>
      <c r="OZ85" s="135"/>
      <c r="PA85" s="135"/>
      <c r="PB85" s="135"/>
      <c r="PC85" s="135"/>
      <c r="PD85" s="135"/>
      <c r="PE85" s="135"/>
      <c r="PF85" s="135"/>
      <c r="PG85" s="135"/>
      <c r="PH85" s="135"/>
      <c r="PI85" s="135"/>
      <c r="PJ85" s="135"/>
      <c r="PK85" s="135"/>
      <c r="PL85" s="135"/>
      <c r="PM85" s="135"/>
    </row>
    <row r="86" spans="1:429" s="167" customFormat="1" ht="14.25" customHeight="1" x14ac:dyDescent="0.3">
      <c r="A86" s="185"/>
      <c r="B86" s="33"/>
      <c r="J86" s="131"/>
      <c r="L86" s="66"/>
      <c r="T86" s="212"/>
      <c r="U86" s="26"/>
      <c r="V86" s="129"/>
      <c r="W86" s="182"/>
      <c r="AF86" s="27"/>
      <c r="AG86" s="27"/>
      <c r="AH86" s="27"/>
      <c r="AI86" s="27"/>
      <c r="AJ86" s="28"/>
      <c r="AK86" s="29"/>
      <c r="AL86" s="29"/>
      <c r="AM86" s="28"/>
      <c r="AN86" s="28"/>
      <c r="AO86" s="30"/>
      <c r="AP86" s="30"/>
      <c r="AQ86" s="28"/>
      <c r="AR86" s="28"/>
      <c r="AS86" s="31"/>
      <c r="AT86" s="28"/>
      <c r="AU86" s="28"/>
      <c r="AV86" s="31"/>
      <c r="AW86" s="8"/>
      <c r="AX86" s="2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32"/>
      <c r="BJ86" s="32"/>
      <c r="BK86" s="8"/>
      <c r="BL86" s="8"/>
      <c r="BM86" s="8"/>
      <c r="BN86" s="8"/>
      <c r="BO86" s="8"/>
      <c r="BP86" s="8"/>
      <c r="BR86" s="135"/>
      <c r="BS86" s="135"/>
      <c r="BT86" s="135"/>
      <c r="BU86" s="135"/>
      <c r="BV86" s="135"/>
      <c r="BW86" s="135"/>
      <c r="BX86" s="135"/>
      <c r="BY86" s="135"/>
      <c r="BZ86" s="135"/>
      <c r="CA86" s="135"/>
      <c r="CB86" s="135"/>
      <c r="CC86" s="135"/>
      <c r="CD86" s="135"/>
      <c r="CE86" s="135"/>
      <c r="CF86" s="135"/>
      <c r="CG86" s="135"/>
      <c r="CH86" s="135"/>
      <c r="CI86" s="135"/>
      <c r="CJ86" s="135"/>
      <c r="CK86" s="135"/>
      <c r="CL86" s="135"/>
      <c r="CM86" s="135"/>
      <c r="CN86" s="135"/>
      <c r="CO86" s="135"/>
      <c r="CP86" s="135"/>
      <c r="CQ86" s="135"/>
      <c r="CR86" s="135"/>
      <c r="CS86" s="135"/>
      <c r="CT86" s="135"/>
      <c r="CU86" s="135"/>
      <c r="CV86" s="135"/>
      <c r="CW86" s="135"/>
      <c r="CX86" s="135"/>
      <c r="CY86" s="135"/>
      <c r="CZ86" s="135"/>
      <c r="DA86" s="135"/>
      <c r="DB86" s="135"/>
      <c r="DC86" s="135"/>
      <c r="DD86" s="135"/>
      <c r="DE86" s="135"/>
      <c r="DF86" s="135"/>
      <c r="DG86" s="135"/>
      <c r="DH86" s="135"/>
      <c r="DI86" s="135"/>
      <c r="DJ86" s="135"/>
      <c r="DK86" s="135"/>
      <c r="DL86" s="135"/>
      <c r="DM86" s="135"/>
      <c r="DN86" s="135"/>
      <c r="DO86" s="135"/>
      <c r="DP86" s="135"/>
      <c r="DQ86" s="135"/>
      <c r="DR86" s="135"/>
      <c r="DS86" s="135"/>
      <c r="DT86" s="135"/>
      <c r="DU86" s="135"/>
      <c r="DV86" s="135"/>
      <c r="DW86" s="135"/>
      <c r="DX86" s="135"/>
      <c r="DY86" s="135"/>
      <c r="DZ86" s="135"/>
      <c r="EA86" s="135"/>
      <c r="EB86" s="135"/>
      <c r="EC86" s="135"/>
      <c r="ED86" s="135"/>
      <c r="EE86" s="135"/>
      <c r="EF86" s="135"/>
      <c r="EG86" s="135"/>
      <c r="EH86" s="135"/>
      <c r="EI86" s="135"/>
      <c r="EJ86" s="135"/>
      <c r="EK86" s="135"/>
      <c r="EL86" s="135"/>
      <c r="EM86" s="135"/>
      <c r="EN86" s="135"/>
      <c r="EO86" s="135"/>
      <c r="EP86" s="135"/>
      <c r="EQ86" s="135"/>
      <c r="ER86" s="135"/>
      <c r="ES86" s="135"/>
      <c r="ET86" s="135"/>
      <c r="EU86" s="135"/>
      <c r="EV86" s="135"/>
      <c r="EW86" s="135"/>
      <c r="EX86" s="135"/>
      <c r="EY86" s="135"/>
      <c r="EZ86" s="135"/>
      <c r="FA86" s="135"/>
      <c r="FB86" s="135"/>
      <c r="FC86" s="135"/>
      <c r="FD86" s="135"/>
      <c r="FE86" s="135"/>
      <c r="FF86" s="135"/>
      <c r="FG86" s="135"/>
      <c r="FH86" s="135"/>
      <c r="FI86" s="135"/>
      <c r="FJ86" s="135"/>
      <c r="FK86" s="135"/>
      <c r="FL86" s="135"/>
      <c r="FM86" s="135"/>
      <c r="FN86" s="135"/>
      <c r="FO86" s="135"/>
      <c r="FP86" s="135"/>
      <c r="FQ86" s="135"/>
      <c r="FR86" s="135"/>
      <c r="FS86" s="135"/>
      <c r="FT86" s="135"/>
      <c r="FU86" s="135"/>
      <c r="FV86" s="135"/>
      <c r="FW86" s="135"/>
      <c r="FX86" s="135"/>
      <c r="FY86" s="135"/>
      <c r="FZ86" s="135"/>
      <c r="GA86" s="135"/>
      <c r="GB86" s="135"/>
      <c r="GC86" s="135"/>
      <c r="GD86" s="135"/>
      <c r="GE86" s="135"/>
      <c r="GF86" s="135"/>
      <c r="GG86" s="135"/>
      <c r="GH86" s="135"/>
      <c r="GI86" s="135"/>
      <c r="GJ86" s="135"/>
      <c r="GK86" s="135"/>
      <c r="GL86" s="135"/>
      <c r="GM86" s="135"/>
      <c r="GN86" s="135"/>
      <c r="GO86" s="135"/>
      <c r="GP86" s="135"/>
      <c r="GQ86" s="135"/>
      <c r="GR86" s="135"/>
      <c r="GS86" s="135"/>
      <c r="GT86" s="135"/>
      <c r="GU86" s="135"/>
      <c r="GV86" s="135"/>
      <c r="GW86" s="135"/>
      <c r="GX86" s="135"/>
      <c r="GY86" s="135"/>
      <c r="GZ86" s="135"/>
      <c r="HA86" s="135"/>
      <c r="HB86" s="135"/>
      <c r="HC86" s="135"/>
      <c r="HD86" s="135"/>
      <c r="HE86" s="135"/>
      <c r="HF86" s="135"/>
      <c r="HG86" s="135"/>
      <c r="HH86" s="135"/>
      <c r="HI86" s="135"/>
      <c r="HJ86" s="135"/>
      <c r="HK86" s="135"/>
      <c r="HL86" s="135"/>
      <c r="HM86" s="135"/>
      <c r="HN86" s="135"/>
      <c r="HO86" s="135"/>
      <c r="HP86" s="135"/>
      <c r="HQ86" s="135"/>
      <c r="HR86" s="135"/>
      <c r="HS86" s="135"/>
      <c r="HT86" s="135"/>
      <c r="HU86" s="135"/>
      <c r="HV86" s="135"/>
      <c r="HW86" s="135"/>
      <c r="HX86" s="135"/>
      <c r="HY86" s="135"/>
      <c r="HZ86" s="135"/>
      <c r="IA86" s="135"/>
      <c r="IB86" s="135"/>
      <c r="IC86" s="135"/>
      <c r="ID86" s="135"/>
      <c r="IE86" s="135"/>
      <c r="IF86" s="135"/>
      <c r="IG86" s="135"/>
      <c r="IH86" s="135"/>
      <c r="II86" s="135"/>
      <c r="IJ86" s="135"/>
      <c r="IK86" s="135"/>
      <c r="IL86" s="135"/>
      <c r="IM86" s="135"/>
      <c r="IN86" s="135"/>
      <c r="IO86" s="135"/>
      <c r="IP86" s="135"/>
      <c r="IQ86" s="135"/>
      <c r="IR86" s="135"/>
      <c r="IS86" s="135"/>
      <c r="IT86" s="135"/>
      <c r="IU86" s="135"/>
      <c r="IV86" s="135"/>
      <c r="IW86" s="135"/>
      <c r="IX86" s="135"/>
      <c r="IY86" s="135"/>
      <c r="IZ86" s="135"/>
      <c r="JA86" s="135"/>
      <c r="JB86" s="135"/>
      <c r="JC86" s="135"/>
      <c r="JD86" s="135"/>
      <c r="JE86" s="135"/>
      <c r="JF86" s="135"/>
      <c r="JG86" s="135"/>
      <c r="JH86" s="135"/>
      <c r="JI86" s="135"/>
      <c r="JJ86" s="135"/>
      <c r="JK86" s="135"/>
      <c r="JL86" s="135"/>
      <c r="JM86" s="135"/>
      <c r="JN86" s="135"/>
      <c r="JO86" s="135"/>
      <c r="JP86" s="135"/>
      <c r="JQ86" s="135"/>
      <c r="JR86" s="135"/>
      <c r="JS86" s="135"/>
      <c r="JT86" s="135"/>
      <c r="JU86" s="135"/>
      <c r="JV86" s="135"/>
      <c r="JW86" s="135"/>
      <c r="JX86" s="135"/>
      <c r="JY86" s="135"/>
      <c r="JZ86" s="135"/>
      <c r="KA86" s="135"/>
      <c r="KB86" s="135"/>
      <c r="KC86" s="135"/>
      <c r="KD86" s="135"/>
      <c r="KE86" s="135"/>
      <c r="KF86" s="135"/>
      <c r="KG86" s="135"/>
      <c r="KH86" s="135"/>
      <c r="KI86" s="135"/>
      <c r="KJ86" s="135"/>
      <c r="KK86" s="135"/>
      <c r="KL86" s="135"/>
      <c r="KM86" s="135"/>
      <c r="KN86" s="135"/>
      <c r="KO86" s="135"/>
      <c r="KP86" s="135"/>
      <c r="KQ86" s="135"/>
      <c r="KR86" s="135"/>
      <c r="KS86" s="135"/>
      <c r="KT86" s="135"/>
      <c r="KU86" s="135"/>
      <c r="KV86" s="135"/>
      <c r="KW86" s="135"/>
      <c r="KX86" s="135"/>
      <c r="KY86" s="135"/>
      <c r="KZ86" s="135"/>
      <c r="LA86" s="135"/>
      <c r="LB86" s="135"/>
      <c r="LC86" s="135"/>
      <c r="LD86" s="135"/>
      <c r="LE86" s="135"/>
      <c r="LF86" s="135"/>
      <c r="LG86" s="135"/>
      <c r="LH86" s="135"/>
      <c r="LI86" s="135"/>
      <c r="LJ86" s="135"/>
      <c r="LK86" s="135"/>
      <c r="LL86" s="135"/>
      <c r="LM86" s="135"/>
      <c r="LN86" s="135"/>
      <c r="LO86" s="135"/>
      <c r="LP86" s="135"/>
      <c r="LQ86" s="135"/>
      <c r="LR86" s="135"/>
      <c r="LS86" s="135"/>
      <c r="LT86" s="135"/>
      <c r="LU86" s="135"/>
      <c r="LV86" s="135"/>
      <c r="LW86" s="135"/>
      <c r="LX86" s="135"/>
      <c r="LY86" s="135"/>
      <c r="LZ86" s="135"/>
      <c r="MA86" s="135"/>
      <c r="MB86" s="135"/>
      <c r="MC86" s="135"/>
      <c r="MD86" s="135"/>
      <c r="ME86" s="135"/>
      <c r="MF86" s="135"/>
      <c r="MG86" s="135"/>
      <c r="MH86" s="135"/>
      <c r="MI86" s="135"/>
      <c r="MJ86" s="135"/>
      <c r="MK86" s="135"/>
      <c r="ML86" s="135"/>
      <c r="MM86" s="135"/>
      <c r="MN86" s="135"/>
      <c r="MO86" s="135"/>
      <c r="MP86" s="135"/>
      <c r="MQ86" s="135"/>
      <c r="MR86" s="135"/>
      <c r="MS86" s="135"/>
      <c r="MT86" s="135"/>
      <c r="MU86" s="135"/>
      <c r="MV86" s="135"/>
      <c r="MW86" s="135"/>
      <c r="MX86" s="135"/>
      <c r="MY86" s="135"/>
      <c r="MZ86" s="135"/>
      <c r="NA86" s="135"/>
      <c r="NB86" s="135"/>
      <c r="NC86" s="135"/>
      <c r="ND86" s="135"/>
      <c r="NE86" s="135"/>
      <c r="NF86" s="135"/>
      <c r="NG86" s="135"/>
      <c r="NH86" s="135"/>
      <c r="NI86" s="135"/>
      <c r="NJ86" s="135"/>
      <c r="NK86" s="135"/>
      <c r="NL86" s="135"/>
      <c r="NM86" s="135"/>
      <c r="NN86" s="135"/>
      <c r="NO86" s="135"/>
      <c r="NP86" s="135"/>
      <c r="NQ86" s="135"/>
      <c r="NR86" s="135"/>
      <c r="NS86" s="135"/>
      <c r="NT86" s="135"/>
      <c r="NU86" s="135"/>
      <c r="NV86" s="135"/>
      <c r="NW86" s="135"/>
      <c r="NX86" s="135"/>
      <c r="NY86" s="135"/>
      <c r="NZ86" s="135"/>
      <c r="OA86" s="135"/>
      <c r="OB86" s="135"/>
      <c r="OC86" s="135"/>
      <c r="OD86" s="135"/>
      <c r="OE86" s="135"/>
      <c r="OF86" s="135"/>
      <c r="OG86" s="135"/>
      <c r="OH86" s="135"/>
      <c r="OI86" s="135"/>
      <c r="OJ86" s="135"/>
      <c r="OK86" s="135"/>
      <c r="OL86" s="135"/>
      <c r="OM86" s="135"/>
      <c r="ON86" s="135"/>
      <c r="OO86" s="135"/>
      <c r="OP86" s="135"/>
      <c r="OQ86" s="135"/>
      <c r="OR86" s="135"/>
      <c r="OS86" s="135"/>
      <c r="OT86" s="135"/>
      <c r="OU86" s="135"/>
      <c r="OV86" s="135"/>
      <c r="OW86" s="135"/>
      <c r="OX86" s="135"/>
      <c r="OY86" s="135"/>
      <c r="OZ86" s="135"/>
      <c r="PA86" s="135"/>
      <c r="PB86" s="135"/>
      <c r="PC86" s="135"/>
      <c r="PD86" s="135"/>
      <c r="PE86" s="135"/>
      <c r="PF86" s="135"/>
      <c r="PG86" s="135"/>
      <c r="PH86" s="135"/>
      <c r="PI86" s="135"/>
      <c r="PJ86" s="135"/>
      <c r="PK86" s="135"/>
      <c r="PL86" s="135"/>
      <c r="PM86" s="135"/>
    </row>
    <row r="87" spans="1:429" s="167" customFormat="1" ht="14.25" customHeight="1" x14ac:dyDescent="0.3">
      <c r="A87" s="185"/>
      <c r="B87" s="33"/>
      <c r="J87" s="131"/>
      <c r="L87" s="66"/>
      <c r="T87" s="212"/>
      <c r="U87" s="26"/>
      <c r="V87" s="129"/>
      <c r="W87" s="182"/>
      <c r="AF87" s="27"/>
      <c r="AG87" s="27"/>
      <c r="AH87" s="27"/>
      <c r="AI87" s="27"/>
      <c r="AJ87" s="28"/>
      <c r="AK87" s="29"/>
      <c r="AL87" s="29"/>
      <c r="AM87" s="28"/>
      <c r="AN87" s="28"/>
      <c r="AO87" s="30"/>
      <c r="AP87" s="30"/>
      <c r="AQ87" s="28"/>
      <c r="AR87" s="28"/>
      <c r="AS87" s="31"/>
      <c r="AT87" s="28"/>
      <c r="AU87" s="28"/>
      <c r="AV87" s="31"/>
      <c r="AW87" s="8"/>
      <c r="AX87" s="2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32"/>
      <c r="BJ87" s="32"/>
      <c r="BK87" s="8"/>
      <c r="BL87" s="8"/>
      <c r="BM87" s="8"/>
      <c r="BN87" s="8"/>
      <c r="BO87" s="8"/>
      <c r="BP87" s="8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35"/>
      <c r="CF87" s="135"/>
      <c r="CG87" s="135"/>
      <c r="CH87" s="135"/>
      <c r="CI87" s="135"/>
      <c r="CJ87" s="135"/>
      <c r="CK87" s="135"/>
      <c r="CL87" s="135"/>
      <c r="CM87" s="135"/>
      <c r="CN87" s="135"/>
      <c r="CO87" s="135"/>
      <c r="CP87" s="135"/>
      <c r="CQ87" s="135"/>
      <c r="CR87" s="135"/>
      <c r="CS87" s="135"/>
      <c r="CT87" s="135"/>
      <c r="CU87" s="135"/>
      <c r="CV87" s="135"/>
      <c r="CW87" s="135"/>
      <c r="CX87" s="135"/>
      <c r="CY87" s="135"/>
      <c r="CZ87" s="135"/>
      <c r="DA87" s="135"/>
      <c r="DB87" s="135"/>
      <c r="DC87" s="135"/>
      <c r="DD87" s="135"/>
      <c r="DE87" s="135"/>
      <c r="DF87" s="135"/>
      <c r="DG87" s="135"/>
      <c r="DH87" s="135"/>
      <c r="DI87" s="135"/>
      <c r="DJ87" s="135"/>
      <c r="DK87" s="135"/>
      <c r="DL87" s="135"/>
      <c r="DM87" s="135"/>
      <c r="DN87" s="135"/>
      <c r="DO87" s="135"/>
      <c r="DP87" s="135"/>
      <c r="DQ87" s="135"/>
      <c r="DR87" s="135"/>
      <c r="DS87" s="135"/>
      <c r="DT87" s="135"/>
      <c r="DU87" s="135"/>
      <c r="DV87" s="135"/>
      <c r="DW87" s="135"/>
      <c r="DX87" s="135"/>
      <c r="DY87" s="135"/>
      <c r="DZ87" s="135"/>
      <c r="EA87" s="135"/>
      <c r="EB87" s="135"/>
      <c r="EC87" s="135"/>
      <c r="ED87" s="135"/>
      <c r="EE87" s="135"/>
      <c r="EF87" s="135"/>
      <c r="EG87" s="135"/>
      <c r="EH87" s="135"/>
      <c r="EI87" s="135"/>
      <c r="EJ87" s="135"/>
      <c r="EK87" s="135"/>
      <c r="EL87" s="135"/>
      <c r="EM87" s="135"/>
      <c r="EN87" s="135"/>
      <c r="EO87" s="135"/>
      <c r="EP87" s="135"/>
      <c r="EQ87" s="135"/>
      <c r="ER87" s="135"/>
      <c r="ES87" s="135"/>
      <c r="ET87" s="135"/>
      <c r="EU87" s="135"/>
      <c r="EV87" s="135"/>
      <c r="EW87" s="135"/>
      <c r="EX87" s="135"/>
      <c r="EY87" s="135"/>
      <c r="EZ87" s="135"/>
      <c r="FA87" s="135"/>
      <c r="FB87" s="135"/>
      <c r="FC87" s="135"/>
      <c r="FD87" s="135"/>
      <c r="FE87" s="135"/>
      <c r="FF87" s="135"/>
      <c r="FG87" s="135"/>
      <c r="FH87" s="135"/>
      <c r="FI87" s="135"/>
      <c r="FJ87" s="135"/>
      <c r="FK87" s="135"/>
      <c r="FL87" s="135"/>
      <c r="FM87" s="135"/>
      <c r="FN87" s="135"/>
      <c r="FO87" s="135"/>
      <c r="FP87" s="135"/>
      <c r="FQ87" s="135"/>
      <c r="FR87" s="135"/>
      <c r="FS87" s="135"/>
      <c r="FT87" s="135"/>
      <c r="FU87" s="135"/>
      <c r="FV87" s="135"/>
      <c r="FW87" s="135"/>
      <c r="FX87" s="135"/>
      <c r="FY87" s="135"/>
      <c r="FZ87" s="135"/>
      <c r="GA87" s="135"/>
      <c r="GB87" s="135"/>
      <c r="GC87" s="135"/>
      <c r="GD87" s="135"/>
      <c r="GE87" s="135"/>
      <c r="GF87" s="135"/>
      <c r="GG87" s="135"/>
      <c r="GH87" s="135"/>
      <c r="GI87" s="135"/>
      <c r="GJ87" s="135"/>
      <c r="GK87" s="135"/>
      <c r="GL87" s="135"/>
      <c r="GM87" s="135"/>
      <c r="GN87" s="135"/>
      <c r="GO87" s="135"/>
      <c r="GP87" s="135"/>
      <c r="GQ87" s="135"/>
      <c r="GR87" s="135"/>
      <c r="GS87" s="135"/>
      <c r="GT87" s="135"/>
      <c r="GU87" s="135"/>
      <c r="GV87" s="135"/>
      <c r="GW87" s="135"/>
      <c r="GX87" s="135"/>
      <c r="GY87" s="135"/>
      <c r="GZ87" s="135"/>
      <c r="HA87" s="135"/>
      <c r="HB87" s="135"/>
      <c r="HC87" s="135"/>
      <c r="HD87" s="135"/>
      <c r="HE87" s="135"/>
      <c r="HF87" s="135"/>
      <c r="HG87" s="135"/>
      <c r="HH87" s="135"/>
      <c r="HI87" s="135"/>
      <c r="HJ87" s="135"/>
      <c r="HK87" s="135"/>
      <c r="HL87" s="135"/>
      <c r="HM87" s="135"/>
      <c r="HN87" s="135"/>
      <c r="HO87" s="135"/>
      <c r="HP87" s="135"/>
      <c r="HQ87" s="135"/>
      <c r="HR87" s="135"/>
      <c r="HS87" s="135"/>
      <c r="HT87" s="135"/>
      <c r="HU87" s="135"/>
      <c r="HV87" s="135"/>
      <c r="HW87" s="135"/>
      <c r="HX87" s="135"/>
      <c r="HY87" s="135"/>
      <c r="HZ87" s="135"/>
      <c r="IA87" s="135"/>
      <c r="IB87" s="135"/>
      <c r="IC87" s="135"/>
      <c r="ID87" s="135"/>
      <c r="IE87" s="135"/>
      <c r="IF87" s="135"/>
      <c r="IG87" s="135"/>
      <c r="IH87" s="135"/>
      <c r="II87" s="135"/>
      <c r="IJ87" s="135"/>
      <c r="IK87" s="135"/>
      <c r="IL87" s="135"/>
      <c r="IM87" s="135"/>
      <c r="IN87" s="135"/>
      <c r="IO87" s="135"/>
      <c r="IP87" s="135"/>
      <c r="IQ87" s="135"/>
      <c r="IR87" s="135"/>
      <c r="IS87" s="135"/>
      <c r="IT87" s="135"/>
      <c r="IU87" s="135"/>
      <c r="IV87" s="135"/>
      <c r="IW87" s="135"/>
      <c r="IX87" s="135"/>
      <c r="IY87" s="135"/>
      <c r="IZ87" s="135"/>
      <c r="JA87" s="135"/>
      <c r="JB87" s="135"/>
      <c r="JC87" s="135"/>
      <c r="JD87" s="135"/>
      <c r="JE87" s="135"/>
      <c r="JF87" s="135"/>
      <c r="JG87" s="135"/>
      <c r="JH87" s="135"/>
      <c r="JI87" s="135"/>
      <c r="JJ87" s="135"/>
      <c r="JK87" s="135"/>
      <c r="JL87" s="135"/>
      <c r="JM87" s="135"/>
      <c r="JN87" s="135"/>
      <c r="JO87" s="135"/>
      <c r="JP87" s="135"/>
      <c r="JQ87" s="135"/>
      <c r="JR87" s="135"/>
      <c r="JS87" s="135"/>
      <c r="JT87" s="135"/>
      <c r="JU87" s="135"/>
      <c r="JV87" s="135"/>
      <c r="JW87" s="135"/>
      <c r="JX87" s="135"/>
      <c r="JY87" s="135"/>
      <c r="JZ87" s="135"/>
      <c r="KA87" s="135"/>
      <c r="KB87" s="135"/>
      <c r="KC87" s="135"/>
      <c r="KD87" s="135"/>
      <c r="KE87" s="135"/>
      <c r="KF87" s="135"/>
      <c r="KG87" s="135"/>
      <c r="KH87" s="135"/>
      <c r="KI87" s="135"/>
      <c r="KJ87" s="135"/>
      <c r="KK87" s="135"/>
      <c r="KL87" s="135"/>
      <c r="KM87" s="135"/>
      <c r="KN87" s="135"/>
      <c r="KO87" s="135"/>
      <c r="KP87" s="135"/>
      <c r="KQ87" s="135"/>
      <c r="KR87" s="135"/>
      <c r="KS87" s="135"/>
      <c r="KT87" s="135"/>
      <c r="KU87" s="135"/>
      <c r="KV87" s="135"/>
      <c r="KW87" s="135"/>
      <c r="KX87" s="135"/>
      <c r="KY87" s="135"/>
      <c r="KZ87" s="135"/>
      <c r="LA87" s="135"/>
      <c r="LB87" s="135"/>
      <c r="LC87" s="135"/>
      <c r="LD87" s="135"/>
      <c r="LE87" s="135"/>
      <c r="LF87" s="135"/>
      <c r="LG87" s="135"/>
      <c r="LH87" s="135"/>
      <c r="LI87" s="135"/>
      <c r="LJ87" s="135"/>
      <c r="LK87" s="135"/>
      <c r="LL87" s="135"/>
      <c r="LM87" s="135"/>
      <c r="LN87" s="135"/>
      <c r="LO87" s="135"/>
      <c r="LP87" s="135"/>
      <c r="LQ87" s="135"/>
      <c r="LR87" s="135"/>
      <c r="LS87" s="135"/>
      <c r="LT87" s="135"/>
      <c r="LU87" s="135"/>
      <c r="LV87" s="135"/>
      <c r="LW87" s="135"/>
      <c r="LX87" s="135"/>
      <c r="LY87" s="135"/>
      <c r="LZ87" s="135"/>
      <c r="MA87" s="135"/>
      <c r="MB87" s="135"/>
      <c r="MC87" s="135"/>
      <c r="MD87" s="135"/>
      <c r="ME87" s="135"/>
      <c r="MF87" s="135"/>
      <c r="MG87" s="135"/>
      <c r="MH87" s="135"/>
      <c r="MI87" s="135"/>
      <c r="MJ87" s="135"/>
      <c r="MK87" s="135"/>
      <c r="ML87" s="135"/>
      <c r="MM87" s="135"/>
      <c r="MN87" s="135"/>
      <c r="MO87" s="135"/>
      <c r="MP87" s="135"/>
      <c r="MQ87" s="135"/>
      <c r="MR87" s="135"/>
      <c r="MS87" s="135"/>
      <c r="MT87" s="135"/>
      <c r="MU87" s="135"/>
      <c r="MV87" s="135"/>
      <c r="MW87" s="135"/>
      <c r="MX87" s="135"/>
      <c r="MY87" s="135"/>
      <c r="MZ87" s="135"/>
      <c r="NA87" s="135"/>
      <c r="NB87" s="135"/>
      <c r="NC87" s="135"/>
      <c r="ND87" s="135"/>
      <c r="NE87" s="135"/>
      <c r="NF87" s="135"/>
      <c r="NG87" s="135"/>
      <c r="NH87" s="135"/>
      <c r="NI87" s="135"/>
      <c r="NJ87" s="135"/>
      <c r="NK87" s="135"/>
      <c r="NL87" s="135"/>
      <c r="NM87" s="135"/>
      <c r="NN87" s="135"/>
      <c r="NO87" s="135"/>
      <c r="NP87" s="135"/>
      <c r="NQ87" s="135"/>
      <c r="NR87" s="135"/>
      <c r="NS87" s="135"/>
      <c r="NT87" s="135"/>
      <c r="NU87" s="135"/>
      <c r="NV87" s="135"/>
      <c r="NW87" s="135"/>
      <c r="NX87" s="135"/>
      <c r="NY87" s="135"/>
      <c r="NZ87" s="135"/>
      <c r="OA87" s="135"/>
      <c r="OB87" s="135"/>
      <c r="OC87" s="135"/>
      <c r="OD87" s="135"/>
      <c r="OE87" s="135"/>
      <c r="OF87" s="135"/>
      <c r="OG87" s="135"/>
      <c r="OH87" s="135"/>
      <c r="OI87" s="135"/>
      <c r="OJ87" s="135"/>
      <c r="OK87" s="135"/>
      <c r="OL87" s="135"/>
      <c r="OM87" s="135"/>
      <c r="ON87" s="135"/>
      <c r="OO87" s="135"/>
      <c r="OP87" s="135"/>
      <c r="OQ87" s="135"/>
      <c r="OR87" s="135"/>
      <c r="OS87" s="135"/>
      <c r="OT87" s="135"/>
      <c r="OU87" s="135"/>
      <c r="OV87" s="135"/>
      <c r="OW87" s="135"/>
      <c r="OX87" s="135"/>
      <c r="OY87" s="135"/>
      <c r="OZ87" s="135"/>
      <c r="PA87" s="135"/>
      <c r="PB87" s="135"/>
      <c r="PC87" s="135"/>
      <c r="PD87" s="135"/>
      <c r="PE87" s="135"/>
      <c r="PF87" s="135"/>
      <c r="PG87" s="135"/>
      <c r="PH87" s="135"/>
      <c r="PI87" s="135"/>
      <c r="PJ87" s="135"/>
      <c r="PK87" s="135"/>
      <c r="PL87" s="135"/>
      <c r="PM87" s="135"/>
    </row>
    <row r="88" spans="1:429" s="167" customFormat="1" ht="14.25" customHeight="1" x14ac:dyDescent="0.3">
      <c r="A88" s="185"/>
      <c r="B88" s="33"/>
      <c r="J88" s="131"/>
      <c r="L88" s="66"/>
      <c r="T88" s="212"/>
      <c r="U88" s="26"/>
      <c r="V88" s="129"/>
      <c r="W88" s="182"/>
      <c r="AF88" s="27"/>
      <c r="AG88" s="27"/>
      <c r="AH88" s="27"/>
      <c r="AI88" s="27"/>
      <c r="AJ88" s="28"/>
      <c r="AK88" s="29"/>
      <c r="AL88" s="29"/>
      <c r="AM88" s="28"/>
      <c r="AN88" s="28"/>
      <c r="AO88" s="30"/>
      <c r="AP88" s="30"/>
      <c r="AQ88" s="28"/>
      <c r="AR88" s="28"/>
      <c r="AS88" s="31"/>
      <c r="AT88" s="28"/>
      <c r="AU88" s="28"/>
      <c r="AV88" s="31"/>
      <c r="AW88" s="8"/>
      <c r="AX88" s="2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32"/>
      <c r="BJ88" s="32"/>
      <c r="BK88" s="8"/>
      <c r="BL88" s="8"/>
      <c r="BM88" s="8"/>
      <c r="BN88" s="8"/>
      <c r="BO88" s="8"/>
      <c r="BP88" s="8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35"/>
      <c r="CF88" s="135"/>
      <c r="CG88" s="135"/>
      <c r="CH88" s="135"/>
      <c r="CI88" s="135"/>
      <c r="CJ88" s="135"/>
      <c r="CK88" s="135"/>
      <c r="CL88" s="135"/>
      <c r="CM88" s="135"/>
      <c r="CN88" s="135"/>
      <c r="CO88" s="135"/>
      <c r="CP88" s="135"/>
      <c r="CQ88" s="135"/>
      <c r="CR88" s="135"/>
      <c r="CS88" s="135"/>
      <c r="CT88" s="135"/>
      <c r="CU88" s="135"/>
      <c r="CV88" s="135"/>
      <c r="CW88" s="135"/>
      <c r="CX88" s="135"/>
      <c r="CY88" s="135"/>
      <c r="CZ88" s="135"/>
      <c r="DA88" s="135"/>
      <c r="DB88" s="135"/>
      <c r="DC88" s="135"/>
      <c r="DD88" s="135"/>
      <c r="DE88" s="135"/>
      <c r="DF88" s="135"/>
      <c r="DG88" s="135"/>
      <c r="DH88" s="135"/>
      <c r="DI88" s="135"/>
      <c r="DJ88" s="135"/>
      <c r="DK88" s="135"/>
      <c r="DL88" s="135"/>
      <c r="DM88" s="135"/>
      <c r="DN88" s="135"/>
      <c r="DO88" s="135"/>
      <c r="DP88" s="135"/>
      <c r="DQ88" s="135"/>
      <c r="DR88" s="135"/>
      <c r="DS88" s="135"/>
      <c r="DT88" s="135"/>
      <c r="DU88" s="135"/>
      <c r="DV88" s="135"/>
      <c r="DW88" s="135"/>
      <c r="DX88" s="135"/>
      <c r="DY88" s="135"/>
      <c r="DZ88" s="135"/>
      <c r="EA88" s="135"/>
      <c r="EB88" s="135"/>
      <c r="EC88" s="135"/>
      <c r="ED88" s="135"/>
      <c r="EE88" s="135"/>
      <c r="EF88" s="135"/>
      <c r="EG88" s="135"/>
      <c r="EH88" s="135"/>
      <c r="EI88" s="135"/>
      <c r="EJ88" s="135"/>
      <c r="EK88" s="135"/>
      <c r="EL88" s="135"/>
      <c r="EM88" s="135"/>
      <c r="EN88" s="135"/>
      <c r="EO88" s="135"/>
      <c r="EP88" s="135"/>
      <c r="EQ88" s="135"/>
      <c r="ER88" s="135"/>
      <c r="ES88" s="135"/>
      <c r="ET88" s="135"/>
      <c r="EU88" s="135"/>
      <c r="EV88" s="135"/>
      <c r="EW88" s="135"/>
      <c r="EX88" s="135"/>
      <c r="EY88" s="135"/>
      <c r="EZ88" s="135"/>
      <c r="FA88" s="135"/>
      <c r="FB88" s="135"/>
      <c r="FC88" s="135"/>
      <c r="FD88" s="135"/>
      <c r="FE88" s="135"/>
      <c r="FF88" s="135"/>
      <c r="FG88" s="135"/>
      <c r="FH88" s="135"/>
      <c r="FI88" s="135"/>
      <c r="FJ88" s="135"/>
      <c r="FK88" s="135"/>
      <c r="FL88" s="135"/>
      <c r="FM88" s="135"/>
      <c r="FN88" s="135"/>
      <c r="FO88" s="135"/>
      <c r="FP88" s="135"/>
      <c r="FQ88" s="135"/>
      <c r="FR88" s="135"/>
      <c r="FS88" s="135"/>
      <c r="FT88" s="135"/>
      <c r="FU88" s="135"/>
      <c r="FV88" s="135"/>
      <c r="FW88" s="135"/>
      <c r="FX88" s="135"/>
      <c r="FY88" s="135"/>
      <c r="FZ88" s="135"/>
      <c r="GA88" s="135"/>
      <c r="GB88" s="135"/>
      <c r="GC88" s="135"/>
      <c r="GD88" s="135"/>
      <c r="GE88" s="135"/>
      <c r="GF88" s="135"/>
      <c r="GG88" s="135"/>
      <c r="GH88" s="135"/>
      <c r="GI88" s="135"/>
      <c r="GJ88" s="135"/>
      <c r="GK88" s="135"/>
      <c r="GL88" s="135"/>
      <c r="GM88" s="135"/>
      <c r="GN88" s="135"/>
      <c r="GO88" s="135"/>
      <c r="GP88" s="135"/>
      <c r="GQ88" s="135"/>
      <c r="GR88" s="135"/>
      <c r="GS88" s="135"/>
      <c r="GT88" s="135"/>
      <c r="GU88" s="135"/>
      <c r="GV88" s="135"/>
      <c r="GW88" s="135"/>
      <c r="GX88" s="135"/>
      <c r="GY88" s="135"/>
      <c r="GZ88" s="135"/>
      <c r="HA88" s="135"/>
      <c r="HB88" s="135"/>
      <c r="HC88" s="135"/>
      <c r="HD88" s="135"/>
      <c r="HE88" s="135"/>
      <c r="HF88" s="135"/>
      <c r="HG88" s="135"/>
      <c r="HH88" s="135"/>
      <c r="HI88" s="135"/>
      <c r="HJ88" s="135"/>
      <c r="HK88" s="135"/>
      <c r="HL88" s="135"/>
      <c r="HM88" s="135"/>
      <c r="HN88" s="135"/>
      <c r="HO88" s="135"/>
      <c r="HP88" s="135"/>
      <c r="HQ88" s="135"/>
      <c r="HR88" s="135"/>
      <c r="HS88" s="135"/>
      <c r="HT88" s="135"/>
      <c r="HU88" s="135"/>
      <c r="HV88" s="135"/>
      <c r="HW88" s="135"/>
      <c r="HX88" s="135"/>
      <c r="HY88" s="135"/>
      <c r="HZ88" s="135"/>
      <c r="IA88" s="135"/>
      <c r="IB88" s="135"/>
      <c r="IC88" s="135"/>
      <c r="ID88" s="135"/>
      <c r="IE88" s="135"/>
      <c r="IF88" s="135"/>
      <c r="IG88" s="135"/>
      <c r="IH88" s="135"/>
      <c r="II88" s="135"/>
      <c r="IJ88" s="135"/>
      <c r="IK88" s="135"/>
      <c r="IL88" s="135"/>
      <c r="IM88" s="135"/>
      <c r="IN88" s="135"/>
      <c r="IO88" s="135"/>
      <c r="IP88" s="135"/>
      <c r="IQ88" s="135"/>
      <c r="IR88" s="135"/>
      <c r="IS88" s="135"/>
      <c r="IT88" s="135"/>
      <c r="IU88" s="135"/>
      <c r="IV88" s="135"/>
      <c r="IW88" s="135"/>
      <c r="IX88" s="135"/>
      <c r="IY88" s="135"/>
      <c r="IZ88" s="135"/>
      <c r="JA88" s="135"/>
      <c r="JB88" s="135"/>
      <c r="JC88" s="135"/>
      <c r="JD88" s="135"/>
      <c r="JE88" s="135"/>
      <c r="JF88" s="135"/>
      <c r="JG88" s="135"/>
      <c r="JH88" s="135"/>
      <c r="JI88" s="135"/>
      <c r="JJ88" s="135"/>
      <c r="JK88" s="135"/>
      <c r="JL88" s="135"/>
      <c r="JM88" s="135"/>
      <c r="JN88" s="135"/>
      <c r="JO88" s="135"/>
      <c r="JP88" s="135"/>
      <c r="JQ88" s="135"/>
      <c r="JR88" s="135"/>
      <c r="JS88" s="135"/>
      <c r="JT88" s="135"/>
      <c r="JU88" s="135"/>
      <c r="JV88" s="135"/>
      <c r="JW88" s="135"/>
      <c r="JX88" s="135"/>
      <c r="JY88" s="135"/>
      <c r="JZ88" s="135"/>
      <c r="KA88" s="135"/>
      <c r="KB88" s="135"/>
      <c r="KC88" s="135"/>
      <c r="KD88" s="135"/>
      <c r="KE88" s="135"/>
      <c r="KF88" s="135"/>
      <c r="KG88" s="135"/>
      <c r="KH88" s="135"/>
      <c r="KI88" s="135"/>
      <c r="KJ88" s="135"/>
      <c r="KK88" s="135"/>
      <c r="KL88" s="135"/>
      <c r="KM88" s="135"/>
      <c r="KN88" s="135"/>
      <c r="KO88" s="135"/>
      <c r="KP88" s="135"/>
      <c r="KQ88" s="135"/>
      <c r="KR88" s="135"/>
      <c r="KS88" s="135"/>
      <c r="KT88" s="135"/>
      <c r="KU88" s="135"/>
      <c r="KV88" s="135"/>
      <c r="KW88" s="135"/>
      <c r="KX88" s="135"/>
      <c r="KY88" s="135"/>
      <c r="KZ88" s="135"/>
      <c r="LA88" s="135"/>
      <c r="LB88" s="135"/>
      <c r="LC88" s="135"/>
      <c r="LD88" s="135"/>
      <c r="LE88" s="135"/>
      <c r="LF88" s="135"/>
      <c r="LG88" s="135"/>
      <c r="LH88" s="135"/>
      <c r="LI88" s="135"/>
      <c r="LJ88" s="135"/>
      <c r="LK88" s="135"/>
      <c r="LL88" s="135"/>
      <c r="LM88" s="135"/>
      <c r="LN88" s="135"/>
      <c r="LO88" s="135"/>
      <c r="LP88" s="135"/>
      <c r="LQ88" s="135"/>
      <c r="LR88" s="135"/>
      <c r="LS88" s="135"/>
      <c r="LT88" s="135"/>
      <c r="LU88" s="135"/>
      <c r="LV88" s="135"/>
      <c r="LW88" s="135"/>
      <c r="LX88" s="135"/>
      <c r="LY88" s="135"/>
      <c r="LZ88" s="135"/>
      <c r="MA88" s="135"/>
      <c r="MB88" s="135"/>
      <c r="MC88" s="135"/>
      <c r="MD88" s="135"/>
      <c r="ME88" s="135"/>
      <c r="MF88" s="135"/>
      <c r="MG88" s="135"/>
      <c r="MH88" s="135"/>
      <c r="MI88" s="135"/>
      <c r="MJ88" s="135"/>
      <c r="MK88" s="135"/>
      <c r="ML88" s="135"/>
      <c r="MM88" s="135"/>
      <c r="MN88" s="135"/>
      <c r="MO88" s="135"/>
      <c r="MP88" s="135"/>
      <c r="MQ88" s="135"/>
      <c r="MR88" s="135"/>
      <c r="MS88" s="135"/>
      <c r="MT88" s="135"/>
      <c r="MU88" s="135"/>
      <c r="MV88" s="135"/>
      <c r="MW88" s="135"/>
      <c r="MX88" s="135"/>
      <c r="MY88" s="135"/>
      <c r="MZ88" s="135"/>
      <c r="NA88" s="135"/>
      <c r="NB88" s="135"/>
      <c r="NC88" s="135"/>
      <c r="ND88" s="135"/>
      <c r="NE88" s="135"/>
      <c r="NF88" s="135"/>
      <c r="NG88" s="135"/>
      <c r="NH88" s="135"/>
      <c r="NI88" s="135"/>
      <c r="NJ88" s="135"/>
      <c r="NK88" s="135"/>
      <c r="NL88" s="135"/>
      <c r="NM88" s="135"/>
      <c r="NN88" s="135"/>
      <c r="NO88" s="135"/>
      <c r="NP88" s="135"/>
      <c r="NQ88" s="135"/>
      <c r="NR88" s="135"/>
      <c r="NS88" s="135"/>
      <c r="NT88" s="135"/>
      <c r="NU88" s="135"/>
      <c r="NV88" s="135"/>
      <c r="NW88" s="135"/>
      <c r="NX88" s="135"/>
      <c r="NY88" s="135"/>
      <c r="NZ88" s="135"/>
      <c r="OA88" s="135"/>
      <c r="OB88" s="135"/>
      <c r="OC88" s="135"/>
      <c r="OD88" s="135"/>
      <c r="OE88" s="135"/>
      <c r="OF88" s="135"/>
      <c r="OG88" s="135"/>
      <c r="OH88" s="135"/>
      <c r="OI88" s="135"/>
      <c r="OJ88" s="135"/>
      <c r="OK88" s="135"/>
      <c r="OL88" s="135"/>
      <c r="OM88" s="135"/>
      <c r="ON88" s="135"/>
      <c r="OO88" s="135"/>
      <c r="OP88" s="135"/>
      <c r="OQ88" s="135"/>
      <c r="OR88" s="135"/>
      <c r="OS88" s="135"/>
      <c r="OT88" s="135"/>
      <c r="OU88" s="135"/>
      <c r="OV88" s="135"/>
      <c r="OW88" s="135"/>
      <c r="OX88" s="135"/>
      <c r="OY88" s="135"/>
      <c r="OZ88" s="135"/>
      <c r="PA88" s="135"/>
      <c r="PB88" s="135"/>
      <c r="PC88" s="135"/>
      <c r="PD88" s="135"/>
      <c r="PE88" s="135"/>
      <c r="PF88" s="135"/>
      <c r="PG88" s="135"/>
      <c r="PH88" s="135"/>
      <c r="PI88" s="135"/>
      <c r="PJ88" s="135"/>
      <c r="PK88" s="135"/>
      <c r="PL88" s="135"/>
      <c r="PM88" s="135"/>
    </row>
    <row r="89" spans="1:429" s="167" customFormat="1" ht="14.25" customHeight="1" x14ac:dyDescent="0.3">
      <c r="A89" s="185"/>
      <c r="B89" s="33"/>
      <c r="J89" s="131"/>
      <c r="L89" s="66"/>
      <c r="T89" s="212"/>
      <c r="U89" s="26"/>
      <c r="V89" s="129"/>
      <c r="W89" s="182"/>
      <c r="AF89" s="27"/>
      <c r="AG89" s="27"/>
      <c r="AH89" s="27"/>
      <c r="AI89" s="27"/>
      <c r="AJ89" s="28"/>
      <c r="AK89" s="29"/>
      <c r="AL89" s="29"/>
      <c r="AM89" s="28"/>
      <c r="AN89" s="28"/>
      <c r="AO89" s="30"/>
      <c r="AP89" s="30"/>
      <c r="AQ89" s="28"/>
      <c r="AR89" s="28"/>
      <c r="AS89" s="31"/>
      <c r="AT89" s="28"/>
      <c r="AU89" s="28"/>
      <c r="AV89" s="31"/>
      <c r="AW89" s="8"/>
      <c r="AX89" s="2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32"/>
      <c r="BJ89" s="32"/>
      <c r="BK89" s="8"/>
      <c r="BL89" s="8"/>
      <c r="BM89" s="8"/>
      <c r="BN89" s="8"/>
      <c r="BO89" s="8"/>
      <c r="BP89" s="8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35"/>
      <c r="CF89" s="135"/>
      <c r="CG89" s="135"/>
      <c r="CH89" s="135"/>
      <c r="CI89" s="135"/>
      <c r="CJ89" s="135"/>
      <c r="CK89" s="135"/>
      <c r="CL89" s="135"/>
      <c r="CM89" s="135"/>
      <c r="CN89" s="135"/>
      <c r="CO89" s="135"/>
      <c r="CP89" s="135"/>
      <c r="CQ89" s="135"/>
      <c r="CR89" s="135"/>
      <c r="CS89" s="135"/>
      <c r="CT89" s="135"/>
      <c r="CU89" s="135"/>
      <c r="CV89" s="135"/>
      <c r="CW89" s="135"/>
      <c r="CX89" s="135"/>
      <c r="CY89" s="135"/>
      <c r="CZ89" s="135"/>
      <c r="DA89" s="135"/>
      <c r="DB89" s="135"/>
      <c r="DC89" s="135"/>
      <c r="DD89" s="135"/>
      <c r="DE89" s="135"/>
      <c r="DF89" s="135"/>
      <c r="DG89" s="135"/>
      <c r="DH89" s="135"/>
      <c r="DI89" s="135"/>
      <c r="DJ89" s="135"/>
      <c r="DK89" s="135"/>
      <c r="DL89" s="135"/>
      <c r="DM89" s="135"/>
      <c r="DN89" s="135"/>
      <c r="DO89" s="135"/>
      <c r="DP89" s="135"/>
      <c r="DQ89" s="135"/>
      <c r="DR89" s="135"/>
      <c r="DS89" s="135"/>
      <c r="DT89" s="135"/>
      <c r="DU89" s="135"/>
      <c r="DV89" s="135"/>
      <c r="DW89" s="135"/>
      <c r="DX89" s="135"/>
      <c r="DY89" s="135"/>
      <c r="DZ89" s="135"/>
      <c r="EA89" s="135"/>
      <c r="EB89" s="135"/>
      <c r="EC89" s="135"/>
      <c r="ED89" s="135"/>
      <c r="EE89" s="135"/>
      <c r="EF89" s="135"/>
      <c r="EG89" s="135"/>
      <c r="EH89" s="135"/>
      <c r="EI89" s="135"/>
      <c r="EJ89" s="135"/>
      <c r="EK89" s="135"/>
      <c r="EL89" s="135"/>
      <c r="EM89" s="135"/>
      <c r="EN89" s="135"/>
      <c r="EO89" s="135"/>
      <c r="EP89" s="135"/>
      <c r="EQ89" s="135"/>
      <c r="ER89" s="135"/>
      <c r="ES89" s="135"/>
      <c r="ET89" s="135"/>
      <c r="EU89" s="135"/>
      <c r="EV89" s="135"/>
      <c r="EW89" s="135"/>
      <c r="EX89" s="135"/>
      <c r="EY89" s="135"/>
      <c r="EZ89" s="135"/>
      <c r="FA89" s="135"/>
      <c r="FB89" s="135"/>
      <c r="FC89" s="135"/>
      <c r="FD89" s="135"/>
      <c r="FE89" s="135"/>
      <c r="FF89" s="135"/>
      <c r="FG89" s="135"/>
      <c r="FH89" s="135"/>
      <c r="FI89" s="135"/>
      <c r="FJ89" s="135"/>
      <c r="FK89" s="135"/>
      <c r="FL89" s="135"/>
      <c r="FM89" s="135"/>
      <c r="FN89" s="135"/>
      <c r="FO89" s="135"/>
      <c r="FP89" s="135"/>
      <c r="FQ89" s="135"/>
      <c r="FR89" s="135"/>
      <c r="FS89" s="135"/>
      <c r="FT89" s="135"/>
      <c r="FU89" s="135"/>
      <c r="FV89" s="135"/>
      <c r="FW89" s="135"/>
      <c r="FX89" s="135"/>
      <c r="FY89" s="135"/>
      <c r="FZ89" s="135"/>
      <c r="GA89" s="135"/>
      <c r="GB89" s="135"/>
      <c r="GC89" s="135"/>
      <c r="GD89" s="135"/>
      <c r="GE89" s="135"/>
      <c r="GF89" s="135"/>
      <c r="GG89" s="135"/>
      <c r="GH89" s="135"/>
      <c r="GI89" s="135"/>
      <c r="GJ89" s="135"/>
      <c r="GK89" s="135"/>
      <c r="GL89" s="135"/>
      <c r="GM89" s="135"/>
      <c r="GN89" s="135"/>
      <c r="GO89" s="135"/>
      <c r="GP89" s="135"/>
      <c r="GQ89" s="135"/>
      <c r="GR89" s="135"/>
      <c r="GS89" s="135"/>
      <c r="GT89" s="135"/>
      <c r="GU89" s="135"/>
      <c r="GV89" s="135"/>
      <c r="GW89" s="135"/>
      <c r="GX89" s="135"/>
      <c r="GY89" s="135"/>
      <c r="GZ89" s="135"/>
      <c r="HA89" s="135"/>
      <c r="HB89" s="135"/>
      <c r="HC89" s="135"/>
      <c r="HD89" s="135"/>
      <c r="HE89" s="135"/>
      <c r="HF89" s="135"/>
      <c r="HG89" s="135"/>
      <c r="HH89" s="135"/>
      <c r="HI89" s="135"/>
      <c r="HJ89" s="135"/>
      <c r="HK89" s="135"/>
      <c r="HL89" s="135"/>
      <c r="HM89" s="135"/>
      <c r="HN89" s="135"/>
      <c r="HO89" s="135"/>
      <c r="HP89" s="135"/>
      <c r="HQ89" s="135"/>
      <c r="HR89" s="135"/>
      <c r="HS89" s="135"/>
      <c r="HT89" s="135"/>
      <c r="HU89" s="135"/>
      <c r="HV89" s="135"/>
      <c r="HW89" s="135"/>
      <c r="HX89" s="135"/>
      <c r="HY89" s="135"/>
      <c r="HZ89" s="135"/>
      <c r="IA89" s="135"/>
      <c r="IB89" s="135"/>
      <c r="IC89" s="135"/>
      <c r="ID89" s="135"/>
      <c r="IE89" s="135"/>
      <c r="IF89" s="135"/>
      <c r="IG89" s="135"/>
      <c r="IH89" s="135"/>
      <c r="II89" s="135"/>
      <c r="IJ89" s="135"/>
      <c r="IK89" s="135"/>
      <c r="IL89" s="135"/>
      <c r="IM89" s="135"/>
      <c r="IN89" s="135"/>
      <c r="IO89" s="135"/>
      <c r="IP89" s="135"/>
      <c r="IQ89" s="135"/>
      <c r="IR89" s="135"/>
      <c r="IS89" s="135"/>
      <c r="IT89" s="135"/>
      <c r="IU89" s="135"/>
      <c r="IV89" s="135"/>
      <c r="IW89" s="135"/>
      <c r="IX89" s="135"/>
      <c r="IY89" s="135"/>
      <c r="IZ89" s="135"/>
      <c r="JA89" s="135"/>
      <c r="JB89" s="135"/>
      <c r="JC89" s="135"/>
      <c r="JD89" s="135"/>
      <c r="JE89" s="135"/>
      <c r="JF89" s="135"/>
      <c r="JG89" s="135"/>
      <c r="JH89" s="135"/>
      <c r="JI89" s="135"/>
      <c r="JJ89" s="135"/>
      <c r="JK89" s="135"/>
      <c r="JL89" s="135"/>
      <c r="JM89" s="135"/>
      <c r="JN89" s="135"/>
      <c r="JO89" s="135"/>
      <c r="JP89" s="135"/>
      <c r="JQ89" s="135"/>
      <c r="JR89" s="135"/>
      <c r="JS89" s="135"/>
      <c r="JT89" s="135"/>
      <c r="JU89" s="135"/>
      <c r="JV89" s="135"/>
      <c r="JW89" s="135"/>
      <c r="JX89" s="135"/>
      <c r="JY89" s="135"/>
      <c r="JZ89" s="135"/>
      <c r="KA89" s="135"/>
      <c r="KB89" s="135"/>
      <c r="KC89" s="135"/>
      <c r="KD89" s="135"/>
      <c r="KE89" s="135"/>
      <c r="KF89" s="135"/>
      <c r="KG89" s="135"/>
      <c r="KH89" s="135"/>
      <c r="KI89" s="135"/>
      <c r="KJ89" s="135"/>
      <c r="KK89" s="135"/>
      <c r="KL89" s="135"/>
      <c r="KM89" s="135"/>
      <c r="KN89" s="135"/>
      <c r="KO89" s="135"/>
      <c r="KP89" s="135"/>
      <c r="KQ89" s="135"/>
      <c r="KR89" s="135"/>
      <c r="KS89" s="135"/>
      <c r="KT89" s="135"/>
      <c r="KU89" s="135"/>
      <c r="KV89" s="135"/>
      <c r="KW89" s="135"/>
      <c r="KX89" s="135"/>
      <c r="KY89" s="135"/>
      <c r="KZ89" s="135"/>
      <c r="LA89" s="135"/>
      <c r="LB89" s="135"/>
      <c r="LC89" s="135"/>
      <c r="LD89" s="135"/>
      <c r="LE89" s="135"/>
      <c r="LF89" s="135"/>
      <c r="LG89" s="135"/>
      <c r="LH89" s="135"/>
      <c r="LI89" s="135"/>
      <c r="LJ89" s="135"/>
      <c r="LK89" s="135"/>
      <c r="LL89" s="135"/>
      <c r="LM89" s="135"/>
      <c r="LN89" s="135"/>
      <c r="LO89" s="135"/>
      <c r="LP89" s="135"/>
      <c r="LQ89" s="135"/>
      <c r="LR89" s="135"/>
      <c r="LS89" s="135"/>
      <c r="LT89" s="135"/>
      <c r="LU89" s="135"/>
      <c r="LV89" s="135"/>
      <c r="LW89" s="135"/>
      <c r="LX89" s="135"/>
      <c r="LY89" s="135"/>
      <c r="LZ89" s="135"/>
      <c r="MA89" s="135"/>
      <c r="MB89" s="135"/>
      <c r="MC89" s="135"/>
      <c r="MD89" s="135"/>
      <c r="ME89" s="135"/>
      <c r="MF89" s="135"/>
      <c r="MG89" s="135"/>
      <c r="MH89" s="135"/>
      <c r="MI89" s="135"/>
      <c r="MJ89" s="135"/>
      <c r="MK89" s="135"/>
      <c r="ML89" s="135"/>
      <c r="MM89" s="135"/>
      <c r="MN89" s="135"/>
      <c r="MO89" s="135"/>
      <c r="MP89" s="135"/>
      <c r="MQ89" s="135"/>
      <c r="MR89" s="135"/>
      <c r="MS89" s="135"/>
      <c r="MT89" s="135"/>
      <c r="MU89" s="135"/>
      <c r="MV89" s="135"/>
      <c r="MW89" s="135"/>
      <c r="MX89" s="135"/>
      <c r="MY89" s="135"/>
      <c r="MZ89" s="135"/>
      <c r="NA89" s="135"/>
      <c r="NB89" s="135"/>
      <c r="NC89" s="135"/>
      <c r="ND89" s="135"/>
      <c r="NE89" s="135"/>
      <c r="NF89" s="135"/>
      <c r="NG89" s="135"/>
      <c r="NH89" s="135"/>
      <c r="NI89" s="135"/>
      <c r="NJ89" s="135"/>
      <c r="NK89" s="135"/>
      <c r="NL89" s="135"/>
      <c r="NM89" s="135"/>
      <c r="NN89" s="135"/>
      <c r="NO89" s="135"/>
      <c r="NP89" s="135"/>
      <c r="NQ89" s="135"/>
      <c r="NR89" s="135"/>
      <c r="NS89" s="135"/>
      <c r="NT89" s="135"/>
      <c r="NU89" s="135"/>
      <c r="NV89" s="135"/>
      <c r="NW89" s="135"/>
      <c r="NX89" s="135"/>
      <c r="NY89" s="135"/>
      <c r="NZ89" s="135"/>
      <c r="OA89" s="135"/>
      <c r="OB89" s="135"/>
      <c r="OC89" s="135"/>
      <c r="OD89" s="135"/>
      <c r="OE89" s="135"/>
      <c r="OF89" s="135"/>
      <c r="OG89" s="135"/>
      <c r="OH89" s="135"/>
      <c r="OI89" s="135"/>
      <c r="OJ89" s="135"/>
      <c r="OK89" s="135"/>
      <c r="OL89" s="135"/>
      <c r="OM89" s="135"/>
      <c r="ON89" s="135"/>
      <c r="OO89" s="135"/>
      <c r="OP89" s="135"/>
      <c r="OQ89" s="135"/>
      <c r="OR89" s="135"/>
      <c r="OS89" s="135"/>
      <c r="OT89" s="135"/>
      <c r="OU89" s="135"/>
      <c r="OV89" s="135"/>
      <c r="OW89" s="135"/>
      <c r="OX89" s="135"/>
      <c r="OY89" s="135"/>
      <c r="OZ89" s="135"/>
      <c r="PA89" s="135"/>
      <c r="PB89" s="135"/>
      <c r="PC89" s="135"/>
      <c r="PD89" s="135"/>
      <c r="PE89" s="135"/>
      <c r="PF89" s="135"/>
      <c r="PG89" s="135"/>
      <c r="PH89" s="135"/>
      <c r="PI89" s="135"/>
      <c r="PJ89" s="135"/>
      <c r="PK89" s="135"/>
      <c r="PL89" s="135"/>
      <c r="PM89" s="135"/>
    </row>
    <row r="90" spans="1:429" s="167" customFormat="1" ht="14.25" customHeight="1" x14ac:dyDescent="0.3">
      <c r="A90" s="185"/>
      <c r="B90" s="33"/>
      <c r="J90" s="131"/>
      <c r="L90" s="66"/>
      <c r="T90" s="212"/>
      <c r="U90" s="26"/>
      <c r="V90" s="129"/>
      <c r="W90" s="182"/>
      <c r="AF90" s="27"/>
      <c r="AG90" s="27"/>
      <c r="AH90" s="27"/>
      <c r="AI90" s="27"/>
      <c r="AJ90" s="28"/>
      <c r="AK90" s="29"/>
      <c r="AL90" s="29"/>
      <c r="AM90" s="28"/>
      <c r="AN90" s="28"/>
      <c r="AO90" s="30"/>
      <c r="AP90" s="30"/>
      <c r="AQ90" s="28"/>
      <c r="AR90" s="28"/>
      <c r="AS90" s="31"/>
      <c r="AT90" s="28"/>
      <c r="AU90" s="28"/>
      <c r="AV90" s="31"/>
      <c r="AW90" s="8"/>
      <c r="AX90" s="2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32"/>
      <c r="BJ90" s="32"/>
      <c r="BK90" s="8"/>
      <c r="BL90" s="8"/>
      <c r="BM90" s="8"/>
      <c r="BN90" s="8"/>
      <c r="BO90" s="8"/>
      <c r="BP90" s="8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35"/>
      <c r="CF90" s="135"/>
      <c r="CG90" s="135"/>
      <c r="CH90" s="135"/>
      <c r="CI90" s="135"/>
      <c r="CJ90" s="135"/>
      <c r="CK90" s="135"/>
      <c r="CL90" s="135"/>
      <c r="CM90" s="135"/>
      <c r="CN90" s="135"/>
      <c r="CO90" s="135"/>
      <c r="CP90" s="135"/>
      <c r="CQ90" s="135"/>
      <c r="CR90" s="135"/>
      <c r="CS90" s="135"/>
      <c r="CT90" s="135"/>
      <c r="CU90" s="135"/>
      <c r="CV90" s="135"/>
      <c r="CW90" s="135"/>
      <c r="CX90" s="135"/>
      <c r="CY90" s="135"/>
      <c r="CZ90" s="135"/>
      <c r="DA90" s="135"/>
      <c r="DB90" s="135"/>
      <c r="DC90" s="135"/>
      <c r="DD90" s="135"/>
      <c r="DE90" s="135"/>
      <c r="DF90" s="135"/>
      <c r="DG90" s="135"/>
      <c r="DH90" s="135"/>
      <c r="DI90" s="135"/>
      <c r="DJ90" s="135"/>
      <c r="DK90" s="135"/>
      <c r="DL90" s="135"/>
      <c r="DM90" s="135"/>
      <c r="DN90" s="135"/>
      <c r="DO90" s="135"/>
      <c r="DP90" s="135"/>
      <c r="DQ90" s="135"/>
      <c r="DR90" s="135"/>
      <c r="DS90" s="135"/>
      <c r="DT90" s="135"/>
      <c r="DU90" s="135"/>
      <c r="DV90" s="135"/>
      <c r="DW90" s="135"/>
      <c r="DX90" s="135"/>
      <c r="DY90" s="135"/>
      <c r="DZ90" s="135"/>
      <c r="EA90" s="135"/>
      <c r="EB90" s="135"/>
      <c r="EC90" s="135"/>
      <c r="ED90" s="135"/>
      <c r="EE90" s="135"/>
      <c r="EF90" s="135"/>
      <c r="EG90" s="135"/>
      <c r="EH90" s="135"/>
      <c r="EI90" s="135"/>
      <c r="EJ90" s="135"/>
      <c r="EK90" s="135"/>
      <c r="EL90" s="135"/>
      <c r="EM90" s="135"/>
      <c r="EN90" s="135"/>
      <c r="EO90" s="135"/>
      <c r="EP90" s="135"/>
      <c r="EQ90" s="135"/>
      <c r="ER90" s="135"/>
      <c r="ES90" s="135"/>
      <c r="ET90" s="135"/>
      <c r="EU90" s="135"/>
      <c r="EV90" s="135"/>
      <c r="EW90" s="135"/>
      <c r="EX90" s="135"/>
      <c r="EY90" s="135"/>
      <c r="EZ90" s="135"/>
      <c r="FA90" s="135"/>
      <c r="FB90" s="135"/>
      <c r="FC90" s="135"/>
      <c r="FD90" s="135"/>
      <c r="FE90" s="135"/>
      <c r="FF90" s="135"/>
      <c r="FG90" s="135"/>
      <c r="FH90" s="135"/>
      <c r="FI90" s="135"/>
      <c r="FJ90" s="135"/>
      <c r="FK90" s="135"/>
      <c r="FL90" s="135"/>
      <c r="FM90" s="135"/>
      <c r="FN90" s="135"/>
      <c r="FO90" s="135"/>
      <c r="FP90" s="135"/>
      <c r="FQ90" s="135"/>
      <c r="FR90" s="135"/>
      <c r="FS90" s="135"/>
      <c r="FT90" s="135"/>
      <c r="FU90" s="135"/>
      <c r="FV90" s="135"/>
      <c r="FW90" s="135"/>
      <c r="FX90" s="135"/>
      <c r="FY90" s="135"/>
      <c r="FZ90" s="135"/>
      <c r="GA90" s="135"/>
      <c r="GB90" s="135"/>
      <c r="GC90" s="135"/>
      <c r="GD90" s="135"/>
      <c r="GE90" s="135"/>
      <c r="GF90" s="135"/>
      <c r="GG90" s="135"/>
      <c r="GH90" s="135"/>
      <c r="GI90" s="135"/>
      <c r="GJ90" s="135"/>
      <c r="GK90" s="135"/>
      <c r="GL90" s="135"/>
      <c r="GM90" s="135"/>
      <c r="GN90" s="135"/>
      <c r="GO90" s="135"/>
      <c r="GP90" s="135"/>
      <c r="GQ90" s="135"/>
      <c r="GR90" s="135"/>
      <c r="GS90" s="135"/>
      <c r="GT90" s="135"/>
      <c r="GU90" s="135"/>
      <c r="GV90" s="135"/>
      <c r="GW90" s="135"/>
      <c r="GX90" s="135"/>
      <c r="GY90" s="135"/>
      <c r="GZ90" s="135"/>
      <c r="HA90" s="135"/>
      <c r="HB90" s="135"/>
      <c r="HC90" s="135"/>
      <c r="HD90" s="135"/>
      <c r="HE90" s="135"/>
      <c r="HF90" s="135"/>
      <c r="HG90" s="135"/>
      <c r="HH90" s="135"/>
      <c r="HI90" s="135"/>
      <c r="HJ90" s="135"/>
      <c r="HK90" s="135"/>
      <c r="HL90" s="135"/>
      <c r="HM90" s="135"/>
      <c r="HN90" s="135"/>
      <c r="HO90" s="135"/>
      <c r="HP90" s="135"/>
      <c r="HQ90" s="135"/>
      <c r="HR90" s="135"/>
      <c r="HS90" s="135"/>
      <c r="HT90" s="135"/>
      <c r="HU90" s="135"/>
      <c r="HV90" s="135"/>
      <c r="HW90" s="135"/>
      <c r="HX90" s="135"/>
      <c r="HY90" s="135"/>
      <c r="HZ90" s="135"/>
      <c r="IA90" s="135"/>
      <c r="IB90" s="135"/>
      <c r="IC90" s="135"/>
      <c r="ID90" s="135"/>
      <c r="IE90" s="135"/>
      <c r="IF90" s="135"/>
      <c r="IG90" s="135"/>
      <c r="IH90" s="135"/>
      <c r="II90" s="135"/>
      <c r="IJ90" s="135"/>
      <c r="IK90" s="135"/>
      <c r="IL90" s="135"/>
      <c r="IM90" s="135"/>
      <c r="IN90" s="135"/>
      <c r="IO90" s="135"/>
      <c r="IP90" s="135"/>
      <c r="IQ90" s="135"/>
      <c r="IR90" s="135"/>
      <c r="IS90" s="135"/>
      <c r="IT90" s="135"/>
      <c r="IU90" s="135"/>
      <c r="IV90" s="135"/>
      <c r="IW90" s="135"/>
      <c r="IX90" s="135"/>
      <c r="IY90" s="135"/>
      <c r="IZ90" s="135"/>
      <c r="JA90" s="135"/>
      <c r="JB90" s="135"/>
      <c r="JC90" s="135"/>
      <c r="JD90" s="135"/>
      <c r="JE90" s="135"/>
      <c r="JF90" s="135"/>
      <c r="JG90" s="135"/>
      <c r="JH90" s="135"/>
      <c r="JI90" s="135"/>
      <c r="JJ90" s="135"/>
      <c r="JK90" s="135"/>
      <c r="JL90" s="135"/>
      <c r="JM90" s="135"/>
      <c r="JN90" s="135"/>
      <c r="JO90" s="135"/>
      <c r="JP90" s="135"/>
      <c r="JQ90" s="135"/>
      <c r="JR90" s="135"/>
      <c r="JS90" s="135"/>
      <c r="JT90" s="135"/>
      <c r="JU90" s="135"/>
      <c r="JV90" s="135"/>
      <c r="JW90" s="135"/>
      <c r="JX90" s="135"/>
      <c r="JY90" s="135"/>
      <c r="JZ90" s="135"/>
      <c r="KA90" s="135"/>
      <c r="KB90" s="135"/>
      <c r="KC90" s="135"/>
      <c r="KD90" s="135"/>
      <c r="KE90" s="135"/>
      <c r="KF90" s="135"/>
      <c r="KG90" s="135"/>
      <c r="KH90" s="135"/>
      <c r="KI90" s="135"/>
      <c r="KJ90" s="135"/>
      <c r="KK90" s="135"/>
      <c r="KL90" s="135"/>
      <c r="KM90" s="135"/>
      <c r="KN90" s="135"/>
      <c r="KO90" s="135"/>
      <c r="KP90" s="135"/>
      <c r="KQ90" s="135"/>
      <c r="KR90" s="135"/>
      <c r="KS90" s="135"/>
      <c r="KT90" s="135"/>
      <c r="KU90" s="135"/>
      <c r="KV90" s="135"/>
      <c r="KW90" s="135"/>
      <c r="KX90" s="135"/>
      <c r="KY90" s="135"/>
      <c r="KZ90" s="135"/>
      <c r="LA90" s="135"/>
      <c r="LB90" s="135"/>
      <c r="LC90" s="135"/>
      <c r="LD90" s="135"/>
      <c r="LE90" s="135"/>
      <c r="LF90" s="135"/>
      <c r="LG90" s="135"/>
      <c r="LH90" s="135"/>
      <c r="LI90" s="135"/>
      <c r="LJ90" s="135"/>
      <c r="LK90" s="135"/>
      <c r="LL90" s="135"/>
      <c r="LM90" s="135"/>
      <c r="LN90" s="135"/>
      <c r="LO90" s="135"/>
      <c r="LP90" s="135"/>
      <c r="LQ90" s="135"/>
      <c r="LR90" s="135"/>
      <c r="LS90" s="135"/>
      <c r="LT90" s="135"/>
      <c r="LU90" s="135"/>
      <c r="LV90" s="135"/>
      <c r="LW90" s="135"/>
      <c r="LX90" s="135"/>
      <c r="LY90" s="135"/>
      <c r="LZ90" s="135"/>
      <c r="MA90" s="135"/>
      <c r="MB90" s="135"/>
      <c r="MC90" s="135"/>
      <c r="MD90" s="135"/>
      <c r="ME90" s="135"/>
      <c r="MF90" s="135"/>
      <c r="MG90" s="135"/>
      <c r="MH90" s="135"/>
      <c r="MI90" s="135"/>
      <c r="MJ90" s="135"/>
      <c r="MK90" s="135"/>
      <c r="ML90" s="135"/>
      <c r="MM90" s="135"/>
      <c r="MN90" s="135"/>
      <c r="MO90" s="135"/>
      <c r="MP90" s="135"/>
      <c r="MQ90" s="135"/>
      <c r="MR90" s="135"/>
      <c r="MS90" s="135"/>
      <c r="MT90" s="135"/>
      <c r="MU90" s="135"/>
      <c r="MV90" s="135"/>
      <c r="MW90" s="135"/>
      <c r="MX90" s="135"/>
      <c r="MY90" s="135"/>
      <c r="MZ90" s="135"/>
      <c r="NA90" s="135"/>
      <c r="NB90" s="135"/>
      <c r="NC90" s="135"/>
      <c r="ND90" s="135"/>
      <c r="NE90" s="135"/>
      <c r="NF90" s="135"/>
      <c r="NG90" s="135"/>
      <c r="NH90" s="135"/>
      <c r="NI90" s="135"/>
      <c r="NJ90" s="135"/>
      <c r="NK90" s="135"/>
      <c r="NL90" s="135"/>
      <c r="NM90" s="135"/>
      <c r="NN90" s="135"/>
      <c r="NO90" s="135"/>
      <c r="NP90" s="135"/>
      <c r="NQ90" s="135"/>
      <c r="NR90" s="135"/>
      <c r="NS90" s="135"/>
      <c r="NT90" s="135"/>
      <c r="NU90" s="135"/>
      <c r="NV90" s="135"/>
      <c r="NW90" s="135"/>
      <c r="NX90" s="135"/>
      <c r="NY90" s="135"/>
      <c r="NZ90" s="135"/>
      <c r="OA90" s="135"/>
      <c r="OB90" s="135"/>
      <c r="OC90" s="135"/>
      <c r="OD90" s="135"/>
      <c r="OE90" s="135"/>
      <c r="OF90" s="135"/>
      <c r="OG90" s="135"/>
      <c r="OH90" s="135"/>
      <c r="OI90" s="135"/>
      <c r="OJ90" s="135"/>
      <c r="OK90" s="135"/>
      <c r="OL90" s="135"/>
      <c r="OM90" s="135"/>
      <c r="ON90" s="135"/>
      <c r="OO90" s="135"/>
      <c r="OP90" s="135"/>
      <c r="OQ90" s="135"/>
      <c r="OR90" s="135"/>
      <c r="OS90" s="135"/>
      <c r="OT90" s="135"/>
      <c r="OU90" s="135"/>
      <c r="OV90" s="135"/>
      <c r="OW90" s="135"/>
      <c r="OX90" s="135"/>
      <c r="OY90" s="135"/>
      <c r="OZ90" s="135"/>
      <c r="PA90" s="135"/>
      <c r="PB90" s="135"/>
      <c r="PC90" s="135"/>
      <c r="PD90" s="135"/>
      <c r="PE90" s="135"/>
      <c r="PF90" s="135"/>
      <c r="PG90" s="135"/>
      <c r="PH90" s="135"/>
      <c r="PI90" s="135"/>
      <c r="PJ90" s="135"/>
      <c r="PK90" s="135"/>
      <c r="PL90" s="135"/>
      <c r="PM90" s="135"/>
    </row>
    <row r="91" spans="1:429" s="167" customFormat="1" ht="14.25" customHeight="1" x14ac:dyDescent="0.3">
      <c r="A91" s="185"/>
      <c r="B91" s="33"/>
      <c r="J91" s="131"/>
      <c r="L91" s="66"/>
      <c r="T91" s="212"/>
      <c r="U91" s="26"/>
      <c r="V91" s="129"/>
      <c r="W91" s="182"/>
      <c r="AF91" s="27"/>
      <c r="AG91" s="27"/>
      <c r="AH91" s="27"/>
      <c r="AI91" s="27"/>
      <c r="AJ91" s="28"/>
      <c r="AK91" s="29"/>
      <c r="AL91" s="29"/>
      <c r="AM91" s="28"/>
      <c r="AN91" s="28"/>
      <c r="AO91" s="30"/>
      <c r="AP91" s="30"/>
      <c r="AQ91" s="28"/>
      <c r="AR91" s="28"/>
      <c r="AS91" s="31"/>
      <c r="AT91" s="28"/>
      <c r="AU91" s="28"/>
      <c r="AV91" s="31"/>
      <c r="AW91" s="8"/>
      <c r="AX91" s="2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32"/>
      <c r="BJ91" s="32"/>
      <c r="BK91" s="8"/>
      <c r="BL91" s="8"/>
      <c r="BM91" s="8"/>
      <c r="BN91" s="8"/>
      <c r="BO91" s="8"/>
      <c r="BP91" s="8"/>
      <c r="BR91" s="135"/>
      <c r="BS91" s="135"/>
      <c r="BT91" s="135"/>
      <c r="BU91" s="135"/>
      <c r="BV91" s="135"/>
      <c r="BW91" s="135"/>
      <c r="BX91" s="135"/>
      <c r="BY91" s="135"/>
      <c r="BZ91" s="135"/>
      <c r="CA91" s="135"/>
      <c r="CB91" s="135"/>
      <c r="CC91" s="135"/>
      <c r="CD91" s="135"/>
      <c r="CE91" s="135"/>
      <c r="CF91" s="135"/>
      <c r="CG91" s="135"/>
      <c r="CH91" s="135"/>
      <c r="CI91" s="135"/>
      <c r="CJ91" s="135"/>
      <c r="CK91" s="135"/>
      <c r="CL91" s="135"/>
      <c r="CM91" s="135"/>
      <c r="CN91" s="135"/>
      <c r="CO91" s="135"/>
      <c r="CP91" s="135"/>
      <c r="CQ91" s="135"/>
      <c r="CR91" s="135"/>
      <c r="CS91" s="135"/>
      <c r="CT91" s="135"/>
      <c r="CU91" s="135"/>
      <c r="CV91" s="135"/>
      <c r="CW91" s="135"/>
      <c r="CX91" s="135"/>
      <c r="CY91" s="135"/>
      <c r="CZ91" s="135"/>
      <c r="DA91" s="135"/>
      <c r="DB91" s="135"/>
      <c r="DC91" s="135"/>
      <c r="DD91" s="135"/>
      <c r="DE91" s="135"/>
      <c r="DF91" s="135"/>
      <c r="DG91" s="135"/>
      <c r="DH91" s="135"/>
      <c r="DI91" s="135"/>
      <c r="DJ91" s="135"/>
      <c r="DK91" s="135"/>
      <c r="DL91" s="135"/>
      <c r="DM91" s="135"/>
      <c r="DN91" s="135"/>
      <c r="DO91" s="135"/>
      <c r="DP91" s="135"/>
      <c r="DQ91" s="135"/>
      <c r="DR91" s="135"/>
      <c r="DS91" s="135"/>
      <c r="DT91" s="135"/>
      <c r="DU91" s="135"/>
      <c r="DV91" s="135"/>
      <c r="DW91" s="135"/>
      <c r="DX91" s="135"/>
      <c r="DY91" s="135"/>
      <c r="DZ91" s="135"/>
      <c r="EA91" s="135"/>
      <c r="EB91" s="135"/>
      <c r="EC91" s="135"/>
      <c r="ED91" s="135"/>
      <c r="EE91" s="135"/>
      <c r="EF91" s="135"/>
      <c r="EG91" s="135"/>
      <c r="EH91" s="135"/>
      <c r="EI91" s="135"/>
      <c r="EJ91" s="135"/>
      <c r="EK91" s="135"/>
      <c r="EL91" s="135"/>
      <c r="EM91" s="135"/>
      <c r="EN91" s="135"/>
      <c r="EO91" s="135"/>
      <c r="EP91" s="135"/>
      <c r="EQ91" s="135"/>
      <c r="ER91" s="135"/>
      <c r="ES91" s="135"/>
      <c r="ET91" s="135"/>
      <c r="EU91" s="135"/>
      <c r="EV91" s="135"/>
      <c r="EW91" s="135"/>
      <c r="EX91" s="135"/>
      <c r="EY91" s="135"/>
      <c r="EZ91" s="135"/>
      <c r="FA91" s="135"/>
      <c r="FB91" s="135"/>
      <c r="FC91" s="135"/>
      <c r="FD91" s="135"/>
      <c r="FE91" s="135"/>
      <c r="FF91" s="135"/>
      <c r="FG91" s="135"/>
      <c r="FH91" s="135"/>
      <c r="FI91" s="135"/>
      <c r="FJ91" s="135"/>
      <c r="FK91" s="135"/>
      <c r="FL91" s="135"/>
      <c r="FM91" s="135"/>
      <c r="FN91" s="135"/>
      <c r="FO91" s="135"/>
      <c r="FP91" s="135"/>
      <c r="FQ91" s="135"/>
      <c r="FR91" s="135"/>
      <c r="FS91" s="135"/>
      <c r="FT91" s="135"/>
      <c r="FU91" s="135"/>
      <c r="FV91" s="135"/>
      <c r="FW91" s="135"/>
      <c r="FX91" s="135"/>
      <c r="FY91" s="135"/>
      <c r="FZ91" s="135"/>
      <c r="GA91" s="135"/>
      <c r="GB91" s="135"/>
      <c r="GC91" s="135"/>
      <c r="GD91" s="135"/>
      <c r="GE91" s="135"/>
      <c r="GF91" s="135"/>
      <c r="GG91" s="135"/>
      <c r="GH91" s="135"/>
      <c r="GI91" s="135"/>
      <c r="GJ91" s="135"/>
      <c r="GK91" s="135"/>
      <c r="GL91" s="135"/>
      <c r="GM91" s="135"/>
      <c r="GN91" s="135"/>
      <c r="GO91" s="135"/>
      <c r="GP91" s="135"/>
      <c r="GQ91" s="135"/>
      <c r="GR91" s="135"/>
      <c r="GS91" s="135"/>
      <c r="GT91" s="135"/>
      <c r="GU91" s="135"/>
      <c r="GV91" s="135"/>
      <c r="GW91" s="135"/>
      <c r="GX91" s="135"/>
      <c r="GY91" s="135"/>
      <c r="GZ91" s="135"/>
      <c r="HA91" s="135"/>
      <c r="HB91" s="135"/>
      <c r="HC91" s="135"/>
      <c r="HD91" s="135"/>
      <c r="HE91" s="135"/>
      <c r="HF91" s="135"/>
      <c r="HG91" s="135"/>
      <c r="HH91" s="135"/>
      <c r="HI91" s="135"/>
      <c r="HJ91" s="135"/>
      <c r="HK91" s="135"/>
      <c r="HL91" s="135"/>
      <c r="HM91" s="135"/>
      <c r="HN91" s="135"/>
      <c r="HO91" s="135"/>
      <c r="HP91" s="135"/>
      <c r="HQ91" s="135"/>
      <c r="HR91" s="135"/>
      <c r="HS91" s="135"/>
      <c r="HT91" s="135"/>
      <c r="HU91" s="135"/>
      <c r="HV91" s="135"/>
      <c r="HW91" s="135"/>
      <c r="HX91" s="135"/>
      <c r="HY91" s="135"/>
      <c r="HZ91" s="135"/>
      <c r="IA91" s="135"/>
      <c r="IB91" s="135"/>
      <c r="IC91" s="135"/>
      <c r="ID91" s="135"/>
      <c r="IE91" s="135"/>
      <c r="IF91" s="135"/>
      <c r="IG91" s="135"/>
      <c r="IH91" s="135"/>
      <c r="II91" s="135"/>
      <c r="IJ91" s="135"/>
      <c r="IK91" s="135"/>
      <c r="IL91" s="135"/>
      <c r="IM91" s="135"/>
      <c r="IN91" s="135"/>
      <c r="IO91" s="135"/>
      <c r="IP91" s="135"/>
      <c r="IQ91" s="135"/>
      <c r="IR91" s="135"/>
      <c r="IS91" s="135"/>
      <c r="IT91" s="135"/>
      <c r="IU91" s="135"/>
      <c r="IV91" s="135"/>
      <c r="IW91" s="135"/>
      <c r="IX91" s="135"/>
      <c r="IY91" s="135"/>
      <c r="IZ91" s="135"/>
      <c r="JA91" s="135"/>
      <c r="JB91" s="135"/>
      <c r="JC91" s="135"/>
      <c r="JD91" s="135"/>
      <c r="JE91" s="135"/>
      <c r="JF91" s="135"/>
      <c r="JG91" s="135"/>
      <c r="JH91" s="135"/>
      <c r="JI91" s="135"/>
      <c r="JJ91" s="135"/>
      <c r="JK91" s="135"/>
      <c r="JL91" s="135"/>
      <c r="JM91" s="135"/>
      <c r="JN91" s="135"/>
      <c r="JO91" s="135"/>
      <c r="JP91" s="135"/>
      <c r="JQ91" s="135"/>
      <c r="JR91" s="135"/>
      <c r="JS91" s="135"/>
      <c r="JT91" s="135"/>
      <c r="JU91" s="135"/>
      <c r="JV91" s="135"/>
      <c r="JW91" s="135"/>
      <c r="JX91" s="135"/>
      <c r="JY91" s="135"/>
      <c r="JZ91" s="135"/>
      <c r="KA91" s="135"/>
      <c r="KB91" s="135"/>
      <c r="KC91" s="135"/>
      <c r="KD91" s="135"/>
      <c r="KE91" s="135"/>
      <c r="KF91" s="135"/>
      <c r="KG91" s="135"/>
      <c r="KH91" s="135"/>
      <c r="KI91" s="135"/>
      <c r="KJ91" s="135"/>
      <c r="KK91" s="135"/>
      <c r="KL91" s="135"/>
      <c r="KM91" s="135"/>
      <c r="KN91" s="135"/>
      <c r="KO91" s="135"/>
      <c r="KP91" s="135"/>
      <c r="KQ91" s="135"/>
      <c r="KR91" s="135"/>
      <c r="KS91" s="135"/>
      <c r="KT91" s="135"/>
      <c r="KU91" s="135"/>
      <c r="KV91" s="135"/>
      <c r="KW91" s="135"/>
      <c r="KX91" s="135"/>
      <c r="KY91" s="135"/>
      <c r="KZ91" s="135"/>
      <c r="LA91" s="135"/>
      <c r="LB91" s="135"/>
      <c r="LC91" s="135"/>
      <c r="LD91" s="135"/>
      <c r="LE91" s="135"/>
      <c r="LF91" s="135"/>
      <c r="LG91" s="135"/>
      <c r="LH91" s="135"/>
      <c r="LI91" s="135"/>
      <c r="LJ91" s="135"/>
      <c r="LK91" s="135"/>
      <c r="LL91" s="135"/>
      <c r="LM91" s="135"/>
      <c r="LN91" s="135"/>
      <c r="LO91" s="135"/>
      <c r="LP91" s="135"/>
      <c r="LQ91" s="135"/>
      <c r="LR91" s="135"/>
      <c r="LS91" s="135"/>
      <c r="LT91" s="135"/>
      <c r="LU91" s="135"/>
      <c r="LV91" s="135"/>
      <c r="LW91" s="135"/>
      <c r="LX91" s="135"/>
      <c r="LY91" s="135"/>
      <c r="LZ91" s="135"/>
      <c r="MA91" s="135"/>
      <c r="MB91" s="135"/>
      <c r="MC91" s="135"/>
      <c r="MD91" s="135"/>
      <c r="ME91" s="135"/>
      <c r="MF91" s="135"/>
      <c r="MG91" s="135"/>
      <c r="MH91" s="135"/>
      <c r="MI91" s="135"/>
      <c r="MJ91" s="135"/>
      <c r="MK91" s="135"/>
      <c r="ML91" s="135"/>
      <c r="MM91" s="135"/>
      <c r="MN91" s="135"/>
      <c r="MO91" s="135"/>
      <c r="MP91" s="135"/>
      <c r="MQ91" s="135"/>
      <c r="MR91" s="135"/>
      <c r="MS91" s="135"/>
      <c r="MT91" s="135"/>
      <c r="MU91" s="135"/>
      <c r="MV91" s="135"/>
      <c r="MW91" s="135"/>
      <c r="MX91" s="135"/>
      <c r="MY91" s="135"/>
      <c r="MZ91" s="135"/>
      <c r="NA91" s="135"/>
      <c r="NB91" s="135"/>
      <c r="NC91" s="135"/>
      <c r="ND91" s="135"/>
      <c r="NE91" s="135"/>
      <c r="NF91" s="135"/>
      <c r="NG91" s="135"/>
      <c r="NH91" s="135"/>
      <c r="NI91" s="135"/>
      <c r="NJ91" s="135"/>
      <c r="NK91" s="135"/>
      <c r="NL91" s="135"/>
      <c r="NM91" s="135"/>
      <c r="NN91" s="135"/>
      <c r="NO91" s="135"/>
      <c r="NP91" s="135"/>
      <c r="NQ91" s="135"/>
      <c r="NR91" s="135"/>
      <c r="NS91" s="135"/>
      <c r="NT91" s="135"/>
      <c r="NU91" s="135"/>
      <c r="NV91" s="135"/>
      <c r="NW91" s="135"/>
      <c r="NX91" s="135"/>
      <c r="NY91" s="135"/>
      <c r="NZ91" s="135"/>
      <c r="OA91" s="135"/>
      <c r="OB91" s="135"/>
      <c r="OC91" s="135"/>
      <c r="OD91" s="135"/>
      <c r="OE91" s="135"/>
      <c r="OF91" s="135"/>
      <c r="OG91" s="135"/>
      <c r="OH91" s="135"/>
      <c r="OI91" s="135"/>
      <c r="OJ91" s="135"/>
      <c r="OK91" s="135"/>
      <c r="OL91" s="135"/>
      <c r="OM91" s="135"/>
      <c r="ON91" s="135"/>
      <c r="OO91" s="135"/>
      <c r="OP91" s="135"/>
      <c r="OQ91" s="135"/>
      <c r="OR91" s="135"/>
      <c r="OS91" s="135"/>
      <c r="OT91" s="135"/>
      <c r="OU91" s="135"/>
      <c r="OV91" s="135"/>
      <c r="OW91" s="135"/>
      <c r="OX91" s="135"/>
      <c r="OY91" s="135"/>
      <c r="OZ91" s="135"/>
      <c r="PA91" s="135"/>
      <c r="PB91" s="135"/>
      <c r="PC91" s="135"/>
      <c r="PD91" s="135"/>
      <c r="PE91" s="135"/>
      <c r="PF91" s="135"/>
      <c r="PG91" s="135"/>
      <c r="PH91" s="135"/>
      <c r="PI91" s="135"/>
      <c r="PJ91" s="135"/>
      <c r="PK91" s="135"/>
      <c r="PL91" s="135"/>
      <c r="PM91" s="135"/>
    </row>
    <row r="92" spans="1:429" s="167" customFormat="1" ht="14.25" customHeight="1" x14ac:dyDescent="0.3">
      <c r="A92" s="185"/>
      <c r="B92" s="33"/>
      <c r="J92" s="131"/>
      <c r="L92" s="66"/>
      <c r="T92" s="212"/>
      <c r="U92" s="26"/>
      <c r="V92" s="129"/>
      <c r="W92" s="182"/>
      <c r="AF92" s="27"/>
      <c r="AG92" s="27"/>
      <c r="AH92" s="27"/>
      <c r="AI92" s="27"/>
      <c r="AJ92" s="28"/>
      <c r="AK92" s="29"/>
      <c r="AL92" s="29"/>
      <c r="AM92" s="28"/>
      <c r="AN92" s="28"/>
      <c r="AO92" s="30"/>
      <c r="AP92" s="30"/>
      <c r="AQ92" s="28"/>
      <c r="AR92" s="28"/>
      <c r="AS92" s="31"/>
      <c r="AT92" s="28"/>
      <c r="AU92" s="28"/>
      <c r="AV92" s="31"/>
      <c r="AW92" s="8"/>
      <c r="AX92" s="2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32"/>
      <c r="BJ92" s="32"/>
      <c r="BK92" s="8"/>
      <c r="BL92" s="8"/>
      <c r="BM92" s="8"/>
      <c r="BN92" s="8"/>
      <c r="BO92" s="8"/>
      <c r="BP92" s="8"/>
      <c r="BR92" s="135"/>
      <c r="BS92" s="135"/>
      <c r="BT92" s="135"/>
      <c r="BU92" s="135"/>
      <c r="BV92" s="135"/>
      <c r="BW92" s="135"/>
      <c r="BX92" s="135"/>
      <c r="BY92" s="135"/>
      <c r="BZ92" s="135"/>
      <c r="CA92" s="135"/>
      <c r="CB92" s="135"/>
      <c r="CC92" s="135"/>
      <c r="CD92" s="135"/>
      <c r="CE92" s="135"/>
      <c r="CF92" s="135"/>
      <c r="CG92" s="135"/>
      <c r="CH92" s="135"/>
      <c r="CI92" s="135"/>
      <c r="CJ92" s="135"/>
      <c r="CK92" s="135"/>
      <c r="CL92" s="135"/>
      <c r="CM92" s="135"/>
      <c r="CN92" s="135"/>
      <c r="CO92" s="135"/>
      <c r="CP92" s="135"/>
      <c r="CQ92" s="135"/>
      <c r="CR92" s="135"/>
      <c r="CS92" s="135"/>
      <c r="CT92" s="135"/>
      <c r="CU92" s="135"/>
      <c r="CV92" s="135"/>
      <c r="CW92" s="135"/>
      <c r="CX92" s="135"/>
      <c r="CY92" s="135"/>
      <c r="CZ92" s="135"/>
      <c r="DA92" s="135"/>
      <c r="DB92" s="135"/>
      <c r="DC92" s="135"/>
      <c r="DD92" s="135"/>
      <c r="DE92" s="135"/>
      <c r="DF92" s="135"/>
      <c r="DG92" s="135"/>
      <c r="DH92" s="135"/>
      <c r="DI92" s="135"/>
      <c r="DJ92" s="135"/>
      <c r="DK92" s="135"/>
      <c r="DL92" s="135"/>
      <c r="DM92" s="135"/>
      <c r="DN92" s="135"/>
      <c r="DO92" s="135"/>
      <c r="DP92" s="135"/>
      <c r="DQ92" s="135"/>
      <c r="DR92" s="135"/>
      <c r="DS92" s="135"/>
      <c r="DT92" s="135"/>
      <c r="DU92" s="135"/>
      <c r="DV92" s="135"/>
      <c r="DW92" s="135"/>
      <c r="DX92" s="135"/>
      <c r="DY92" s="135"/>
      <c r="DZ92" s="135"/>
      <c r="EA92" s="135"/>
      <c r="EB92" s="135"/>
      <c r="EC92" s="135"/>
      <c r="ED92" s="135"/>
      <c r="EE92" s="135"/>
      <c r="EF92" s="135"/>
      <c r="EG92" s="135"/>
      <c r="EH92" s="135"/>
      <c r="EI92" s="135"/>
      <c r="EJ92" s="135"/>
      <c r="EK92" s="135"/>
      <c r="EL92" s="135"/>
      <c r="EM92" s="135"/>
      <c r="EN92" s="135"/>
      <c r="EO92" s="135"/>
      <c r="EP92" s="135"/>
      <c r="EQ92" s="135"/>
      <c r="ER92" s="135"/>
      <c r="ES92" s="135"/>
      <c r="ET92" s="135"/>
      <c r="EU92" s="135"/>
      <c r="EV92" s="135"/>
      <c r="EW92" s="135"/>
      <c r="EX92" s="135"/>
      <c r="EY92" s="135"/>
      <c r="EZ92" s="135"/>
      <c r="FA92" s="135"/>
      <c r="FB92" s="135"/>
      <c r="FC92" s="135"/>
      <c r="FD92" s="135"/>
      <c r="FE92" s="135"/>
      <c r="FF92" s="135"/>
      <c r="FG92" s="135"/>
      <c r="FH92" s="135"/>
      <c r="FI92" s="135"/>
      <c r="FJ92" s="135"/>
      <c r="FK92" s="135"/>
      <c r="FL92" s="135"/>
      <c r="FM92" s="135"/>
      <c r="FN92" s="135"/>
      <c r="FO92" s="135"/>
      <c r="FP92" s="135"/>
      <c r="FQ92" s="135"/>
      <c r="FR92" s="135"/>
      <c r="FS92" s="135"/>
      <c r="FT92" s="135"/>
      <c r="FU92" s="135"/>
      <c r="FV92" s="135"/>
      <c r="FW92" s="135"/>
      <c r="FX92" s="135"/>
      <c r="FY92" s="135"/>
      <c r="FZ92" s="135"/>
      <c r="GA92" s="135"/>
      <c r="GB92" s="135"/>
      <c r="GC92" s="135"/>
      <c r="GD92" s="135"/>
      <c r="GE92" s="135"/>
      <c r="GF92" s="135"/>
      <c r="GG92" s="135"/>
      <c r="GH92" s="135"/>
      <c r="GI92" s="135"/>
      <c r="GJ92" s="135"/>
      <c r="GK92" s="135"/>
      <c r="GL92" s="135"/>
      <c r="GM92" s="135"/>
      <c r="GN92" s="135"/>
      <c r="GO92" s="135"/>
      <c r="GP92" s="135"/>
      <c r="GQ92" s="135"/>
      <c r="GR92" s="135"/>
      <c r="GS92" s="135"/>
      <c r="GT92" s="135"/>
      <c r="GU92" s="135"/>
      <c r="GV92" s="135"/>
      <c r="GW92" s="135"/>
      <c r="GX92" s="135"/>
      <c r="GY92" s="135"/>
      <c r="GZ92" s="135"/>
      <c r="HA92" s="135"/>
      <c r="HB92" s="135"/>
      <c r="HC92" s="135"/>
      <c r="HD92" s="135"/>
      <c r="HE92" s="135"/>
      <c r="HF92" s="135"/>
      <c r="HG92" s="135"/>
      <c r="HH92" s="135"/>
      <c r="HI92" s="135"/>
      <c r="HJ92" s="135"/>
      <c r="HK92" s="135"/>
      <c r="HL92" s="135"/>
      <c r="HM92" s="135"/>
      <c r="HN92" s="135"/>
      <c r="HO92" s="135"/>
      <c r="HP92" s="135"/>
      <c r="HQ92" s="135"/>
      <c r="HR92" s="135"/>
      <c r="HS92" s="135"/>
      <c r="HT92" s="135"/>
      <c r="HU92" s="135"/>
      <c r="HV92" s="135"/>
      <c r="HW92" s="135"/>
      <c r="HX92" s="135"/>
      <c r="HY92" s="135"/>
      <c r="HZ92" s="135"/>
      <c r="IA92" s="135"/>
      <c r="IB92" s="135"/>
      <c r="IC92" s="135"/>
      <c r="ID92" s="135"/>
      <c r="IE92" s="135"/>
      <c r="IF92" s="135"/>
      <c r="IG92" s="135"/>
      <c r="IH92" s="135"/>
      <c r="II92" s="135"/>
      <c r="IJ92" s="135"/>
      <c r="IK92" s="135"/>
      <c r="IL92" s="135"/>
      <c r="IM92" s="135"/>
      <c r="IN92" s="135"/>
      <c r="IO92" s="135"/>
      <c r="IP92" s="135"/>
      <c r="IQ92" s="135"/>
      <c r="IR92" s="135"/>
      <c r="IS92" s="135"/>
      <c r="IT92" s="135"/>
      <c r="IU92" s="135"/>
      <c r="IV92" s="135"/>
      <c r="IW92" s="135"/>
      <c r="IX92" s="135"/>
      <c r="IY92" s="135"/>
      <c r="IZ92" s="135"/>
      <c r="JA92" s="135"/>
      <c r="JB92" s="135"/>
      <c r="JC92" s="135"/>
      <c r="JD92" s="135"/>
      <c r="JE92" s="135"/>
      <c r="JF92" s="135"/>
      <c r="JG92" s="135"/>
      <c r="JH92" s="135"/>
      <c r="JI92" s="135"/>
      <c r="JJ92" s="135"/>
      <c r="JK92" s="135"/>
      <c r="JL92" s="135"/>
      <c r="JM92" s="135"/>
      <c r="JN92" s="135"/>
      <c r="JO92" s="135"/>
      <c r="JP92" s="135"/>
      <c r="JQ92" s="135"/>
      <c r="JR92" s="135"/>
      <c r="JS92" s="135"/>
      <c r="JT92" s="135"/>
      <c r="JU92" s="135"/>
      <c r="JV92" s="135"/>
      <c r="JW92" s="135"/>
      <c r="JX92" s="135"/>
      <c r="JY92" s="135"/>
      <c r="JZ92" s="135"/>
      <c r="KA92" s="135"/>
      <c r="KB92" s="135"/>
      <c r="KC92" s="135"/>
      <c r="KD92" s="135"/>
      <c r="KE92" s="135"/>
      <c r="KF92" s="135"/>
      <c r="KG92" s="135"/>
      <c r="KH92" s="135"/>
      <c r="KI92" s="135"/>
      <c r="KJ92" s="135"/>
      <c r="KK92" s="135"/>
      <c r="KL92" s="135"/>
      <c r="KM92" s="135"/>
      <c r="KN92" s="135"/>
      <c r="KO92" s="135"/>
      <c r="KP92" s="135"/>
      <c r="KQ92" s="135"/>
      <c r="KR92" s="135"/>
      <c r="KS92" s="135"/>
      <c r="KT92" s="135"/>
      <c r="KU92" s="135"/>
      <c r="KV92" s="135"/>
      <c r="KW92" s="135"/>
      <c r="KX92" s="135"/>
      <c r="KY92" s="135"/>
      <c r="KZ92" s="135"/>
      <c r="LA92" s="135"/>
      <c r="LB92" s="135"/>
      <c r="LC92" s="135"/>
      <c r="LD92" s="135"/>
      <c r="LE92" s="135"/>
      <c r="LF92" s="135"/>
      <c r="LG92" s="135"/>
      <c r="LH92" s="135"/>
      <c r="LI92" s="135"/>
      <c r="LJ92" s="135"/>
      <c r="LK92" s="135"/>
      <c r="LL92" s="135"/>
      <c r="LM92" s="135"/>
      <c r="LN92" s="135"/>
      <c r="LO92" s="135"/>
      <c r="LP92" s="135"/>
      <c r="LQ92" s="135"/>
      <c r="LR92" s="135"/>
      <c r="LS92" s="135"/>
      <c r="LT92" s="135"/>
      <c r="LU92" s="135"/>
      <c r="LV92" s="135"/>
      <c r="LW92" s="135"/>
      <c r="LX92" s="135"/>
      <c r="LY92" s="135"/>
      <c r="LZ92" s="135"/>
      <c r="MA92" s="135"/>
      <c r="MB92" s="135"/>
      <c r="MC92" s="135"/>
      <c r="MD92" s="135"/>
      <c r="ME92" s="135"/>
      <c r="MF92" s="135"/>
      <c r="MG92" s="135"/>
      <c r="MH92" s="135"/>
      <c r="MI92" s="135"/>
      <c r="MJ92" s="135"/>
      <c r="MK92" s="135"/>
      <c r="ML92" s="135"/>
      <c r="MM92" s="135"/>
      <c r="MN92" s="135"/>
      <c r="MO92" s="135"/>
      <c r="MP92" s="135"/>
      <c r="MQ92" s="135"/>
      <c r="MR92" s="135"/>
      <c r="MS92" s="135"/>
      <c r="MT92" s="135"/>
      <c r="MU92" s="135"/>
      <c r="MV92" s="135"/>
      <c r="MW92" s="135"/>
      <c r="MX92" s="135"/>
      <c r="MY92" s="135"/>
      <c r="MZ92" s="135"/>
      <c r="NA92" s="135"/>
      <c r="NB92" s="135"/>
      <c r="NC92" s="135"/>
      <c r="ND92" s="135"/>
      <c r="NE92" s="135"/>
      <c r="NF92" s="135"/>
      <c r="NG92" s="135"/>
      <c r="NH92" s="135"/>
      <c r="NI92" s="135"/>
      <c r="NJ92" s="135"/>
      <c r="NK92" s="135"/>
      <c r="NL92" s="135"/>
      <c r="NM92" s="135"/>
      <c r="NN92" s="135"/>
      <c r="NO92" s="135"/>
      <c r="NP92" s="135"/>
      <c r="NQ92" s="135"/>
      <c r="NR92" s="135"/>
      <c r="NS92" s="135"/>
      <c r="NT92" s="135"/>
      <c r="NU92" s="135"/>
      <c r="NV92" s="135"/>
      <c r="NW92" s="135"/>
      <c r="NX92" s="135"/>
      <c r="NY92" s="135"/>
      <c r="NZ92" s="135"/>
      <c r="OA92" s="135"/>
      <c r="OB92" s="135"/>
      <c r="OC92" s="135"/>
      <c r="OD92" s="135"/>
      <c r="OE92" s="135"/>
      <c r="OF92" s="135"/>
      <c r="OG92" s="135"/>
      <c r="OH92" s="135"/>
      <c r="OI92" s="135"/>
      <c r="OJ92" s="135"/>
      <c r="OK92" s="135"/>
      <c r="OL92" s="135"/>
      <c r="OM92" s="135"/>
      <c r="ON92" s="135"/>
      <c r="OO92" s="135"/>
      <c r="OP92" s="135"/>
      <c r="OQ92" s="135"/>
      <c r="OR92" s="135"/>
      <c r="OS92" s="135"/>
      <c r="OT92" s="135"/>
      <c r="OU92" s="135"/>
      <c r="OV92" s="135"/>
      <c r="OW92" s="135"/>
      <c r="OX92" s="135"/>
      <c r="OY92" s="135"/>
      <c r="OZ92" s="135"/>
      <c r="PA92" s="135"/>
      <c r="PB92" s="135"/>
      <c r="PC92" s="135"/>
      <c r="PD92" s="135"/>
      <c r="PE92" s="135"/>
      <c r="PF92" s="135"/>
      <c r="PG92" s="135"/>
      <c r="PH92" s="135"/>
      <c r="PI92" s="135"/>
      <c r="PJ92" s="135"/>
      <c r="PK92" s="135"/>
      <c r="PL92" s="135"/>
      <c r="PM92" s="135"/>
    </row>
    <row r="93" spans="1:429" s="167" customFormat="1" ht="14.25" customHeight="1" x14ac:dyDescent="0.3">
      <c r="A93" s="185"/>
      <c r="B93" s="33"/>
      <c r="J93" s="131"/>
      <c r="L93" s="66"/>
      <c r="T93" s="212"/>
      <c r="U93" s="26"/>
      <c r="V93" s="129"/>
      <c r="W93" s="182"/>
      <c r="AF93" s="27"/>
      <c r="AG93" s="27"/>
      <c r="AH93" s="27"/>
      <c r="AI93" s="27"/>
      <c r="AJ93" s="28"/>
      <c r="AK93" s="29"/>
      <c r="AL93" s="29"/>
      <c r="AM93" s="28"/>
      <c r="AN93" s="28"/>
      <c r="AO93" s="30"/>
      <c r="AP93" s="30"/>
      <c r="AQ93" s="28"/>
      <c r="AR93" s="28"/>
      <c r="AS93" s="31"/>
      <c r="AT93" s="28"/>
      <c r="AU93" s="28"/>
      <c r="AV93" s="31"/>
      <c r="AW93" s="8"/>
      <c r="AX93" s="2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32"/>
      <c r="BJ93" s="32"/>
      <c r="BK93" s="8"/>
      <c r="BL93" s="8"/>
      <c r="BM93" s="8"/>
      <c r="BN93" s="8"/>
      <c r="BO93" s="8"/>
      <c r="BP93" s="8"/>
      <c r="BR93" s="135"/>
      <c r="BS93" s="135"/>
      <c r="BT93" s="135"/>
      <c r="BU93" s="135"/>
      <c r="BV93" s="135"/>
      <c r="BW93" s="135"/>
      <c r="BX93" s="135"/>
      <c r="BY93" s="135"/>
      <c r="BZ93" s="135"/>
      <c r="CA93" s="135"/>
      <c r="CB93" s="135"/>
      <c r="CC93" s="135"/>
      <c r="CD93" s="135"/>
      <c r="CE93" s="135"/>
      <c r="CF93" s="135"/>
      <c r="CG93" s="135"/>
      <c r="CH93" s="135"/>
      <c r="CI93" s="135"/>
      <c r="CJ93" s="135"/>
      <c r="CK93" s="135"/>
      <c r="CL93" s="135"/>
      <c r="CM93" s="135"/>
      <c r="CN93" s="135"/>
      <c r="CO93" s="135"/>
      <c r="CP93" s="135"/>
      <c r="CQ93" s="135"/>
      <c r="CR93" s="135"/>
      <c r="CS93" s="135"/>
      <c r="CT93" s="135"/>
      <c r="CU93" s="135"/>
      <c r="CV93" s="135"/>
      <c r="CW93" s="135"/>
      <c r="CX93" s="135"/>
      <c r="CY93" s="135"/>
      <c r="CZ93" s="135"/>
      <c r="DA93" s="135"/>
      <c r="DB93" s="135"/>
      <c r="DC93" s="135"/>
      <c r="DD93" s="135"/>
      <c r="DE93" s="135"/>
      <c r="DF93" s="135"/>
      <c r="DG93" s="135"/>
      <c r="DH93" s="135"/>
      <c r="DI93" s="135"/>
      <c r="DJ93" s="135"/>
      <c r="DK93" s="135"/>
      <c r="DL93" s="135"/>
      <c r="DM93" s="135"/>
      <c r="DN93" s="135"/>
      <c r="DO93" s="135"/>
      <c r="DP93" s="135"/>
      <c r="DQ93" s="135"/>
      <c r="DR93" s="135"/>
      <c r="DS93" s="135"/>
      <c r="DT93" s="135"/>
      <c r="DU93" s="135"/>
      <c r="DV93" s="135"/>
      <c r="DW93" s="135"/>
      <c r="DX93" s="135"/>
      <c r="DY93" s="135"/>
      <c r="DZ93" s="135"/>
      <c r="EA93" s="135"/>
      <c r="EB93" s="135"/>
      <c r="EC93" s="135"/>
      <c r="ED93" s="135"/>
      <c r="EE93" s="135"/>
      <c r="EF93" s="135"/>
      <c r="EG93" s="135"/>
      <c r="EH93" s="135"/>
      <c r="EI93" s="135"/>
      <c r="EJ93" s="135"/>
      <c r="EK93" s="135"/>
      <c r="EL93" s="135"/>
      <c r="EM93" s="135"/>
      <c r="EN93" s="135"/>
      <c r="EO93" s="135"/>
      <c r="EP93" s="135"/>
      <c r="EQ93" s="135"/>
      <c r="ER93" s="135"/>
      <c r="ES93" s="135"/>
      <c r="ET93" s="135"/>
      <c r="EU93" s="135"/>
      <c r="EV93" s="135"/>
      <c r="EW93" s="135"/>
      <c r="EX93" s="135"/>
      <c r="EY93" s="135"/>
      <c r="EZ93" s="135"/>
      <c r="FA93" s="135"/>
      <c r="FB93" s="135"/>
      <c r="FC93" s="135"/>
      <c r="FD93" s="135"/>
      <c r="FE93" s="135"/>
      <c r="FF93" s="135"/>
      <c r="FG93" s="135"/>
      <c r="FH93" s="135"/>
      <c r="FI93" s="135"/>
      <c r="FJ93" s="135"/>
      <c r="FK93" s="135"/>
      <c r="FL93" s="135"/>
      <c r="FM93" s="135"/>
      <c r="FN93" s="135"/>
      <c r="FO93" s="135"/>
      <c r="FP93" s="135"/>
      <c r="FQ93" s="135"/>
      <c r="FR93" s="135"/>
      <c r="FS93" s="135"/>
      <c r="FT93" s="135"/>
      <c r="FU93" s="135"/>
      <c r="FV93" s="135"/>
      <c r="FW93" s="135"/>
      <c r="FX93" s="135"/>
      <c r="FY93" s="135"/>
      <c r="FZ93" s="135"/>
      <c r="GA93" s="135"/>
      <c r="GB93" s="135"/>
      <c r="GC93" s="135"/>
      <c r="GD93" s="135"/>
      <c r="GE93" s="135"/>
      <c r="GF93" s="135"/>
      <c r="GG93" s="135"/>
      <c r="GH93" s="135"/>
      <c r="GI93" s="135"/>
      <c r="GJ93" s="135"/>
      <c r="GK93" s="135"/>
      <c r="GL93" s="135"/>
      <c r="GM93" s="135"/>
      <c r="GN93" s="135"/>
      <c r="GO93" s="135"/>
      <c r="GP93" s="135"/>
      <c r="GQ93" s="135"/>
      <c r="GR93" s="135"/>
      <c r="GS93" s="135"/>
      <c r="GT93" s="135"/>
      <c r="GU93" s="135"/>
      <c r="GV93" s="135"/>
      <c r="GW93" s="135"/>
      <c r="GX93" s="135"/>
      <c r="GY93" s="135"/>
      <c r="GZ93" s="135"/>
      <c r="HA93" s="135"/>
      <c r="HB93" s="135"/>
      <c r="HC93" s="135"/>
      <c r="HD93" s="135"/>
      <c r="HE93" s="135"/>
      <c r="HF93" s="135"/>
      <c r="HG93" s="135"/>
      <c r="HH93" s="135"/>
      <c r="HI93" s="135"/>
      <c r="HJ93" s="135"/>
      <c r="HK93" s="135"/>
      <c r="HL93" s="135"/>
      <c r="HM93" s="135"/>
      <c r="HN93" s="135"/>
      <c r="HO93" s="135"/>
      <c r="HP93" s="135"/>
      <c r="HQ93" s="135"/>
      <c r="HR93" s="135"/>
      <c r="HS93" s="135"/>
      <c r="HT93" s="135"/>
      <c r="HU93" s="135"/>
      <c r="HV93" s="135"/>
      <c r="HW93" s="135"/>
      <c r="HX93" s="135"/>
      <c r="HY93" s="135"/>
      <c r="HZ93" s="135"/>
      <c r="IA93" s="135"/>
      <c r="IB93" s="135"/>
      <c r="IC93" s="135"/>
      <c r="ID93" s="135"/>
      <c r="IE93" s="135"/>
      <c r="IF93" s="135"/>
      <c r="IG93" s="135"/>
      <c r="IH93" s="135"/>
      <c r="II93" s="135"/>
      <c r="IJ93" s="135"/>
      <c r="IK93" s="135"/>
      <c r="IL93" s="135"/>
      <c r="IM93" s="135"/>
      <c r="IN93" s="135"/>
      <c r="IO93" s="135"/>
      <c r="IP93" s="135"/>
      <c r="IQ93" s="135"/>
      <c r="IR93" s="135"/>
      <c r="IS93" s="135"/>
      <c r="IT93" s="135"/>
      <c r="IU93" s="135"/>
      <c r="IV93" s="135"/>
      <c r="IW93" s="135"/>
      <c r="IX93" s="135"/>
      <c r="IY93" s="135"/>
      <c r="IZ93" s="135"/>
      <c r="JA93" s="135"/>
      <c r="JB93" s="135"/>
      <c r="JC93" s="135"/>
      <c r="JD93" s="135"/>
      <c r="JE93" s="135"/>
      <c r="JF93" s="135"/>
      <c r="JG93" s="135"/>
      <c r="JH93" s="135"/>
      <c r="JI93" s="135"/>
      <c r="JJ93" s="135"/>
      <c r="JK93" s="135"/>
      <c r="JL93" s="135"/>
      <c r="JM93" s="135"/>
      <c r="JN93" s="135"/>
      <c r="JO93" s="135"/>
      <c r="JP93" s="135"/>
      <c r="JQ93" s="135"/>
      <c r="JR93" s="135"/>
      <c r="JS93" s="135"/>
      <c r="JT93" s="135"/>
      <c r="JU93" s="135"/>
      <c r="JV93" s="135"/>
      <c r="JW93" s="135"/>
      <c r="JX93" s="135"/>
      <c r="JY93" s="135"/>
      <c r="JZ93" s="135"/>
      <c r="KA93" s="135"/>
      <c r="KB93" s="135"/>
      <c r="KC93" s="135"/>
      <c r="KD93" s="135"/>
      <c r="KE93" s="135"/>
      <c r="KF93" s="135"/>
      <c r="KG93" s="135"/>
      <c r="KH93" s="135"/>
      <c r="KI93" s="135"/>
      <c r="KJ93" s="135"/>
      <c r="KK93" s="135"/>
      <c r="KL93" s="135"/>
      <c r="KM93" s="135"/>
      <c r="KN93" s="135"/>
      <c r="KO93" s="135"/>
      <c r="KP93" s="135"/>
      <c r="KQ93" s="135"/>
      <c r="KR93" s="135"/>
      <c r="KS93" s="135"/>
      <c r="KT93" s="135"/>
      <c r="KU93" s="135"/>
      <c r="KV93" s="135"/>
      <c r="KW93" s="135"/>
      <c r="KX93" s="135"/>
      <c r="KY93" s="135"/>
      <c r="KZ93" s="135"/>
      <c r="LA93" s="135"/>
      <c r="LB93" s="135"/>
      <c r="LC93" s="135"/>
      <c r="LD93" s="135"/>
      <c r="LE93" s="135"/>
      <c r="LF93" s="135"/>
      <c r="LG93" s="135"/>
      <c r="LH93" s="135"/>
      <c r="LI93" s="135"/>
      <c r="LJ93" s="135"/>
      <c r="LK93" s="135"/>
      <c r="LL93" s="135"/>
      <c r="LM93" s="135"/>
      <c r="LN93" s="135"/>
      <c r="LO93" s="135"/>
      <c r="LP93" s="135"/>
      <c r="LQ93" s="135"/>
      <c r="LR93" s="135"/>
      <c r="LS93" s="135"/>
      <c r="LT93" s="135"/>
      <c r="LU93" s="135"/>
      <c r="LV93" s="135"/>
      <c r="LW93" s="135"/>
      <c r="LX93" s="135"/>
      <c r="LY93" s="135"/>
      <c r="LZ93" s="135"/>
      <c r="MA93" s="135"/>
      <c r="MB93" s="135"/>
      <c r="MC93" s="135"/>
      <c r="MD93" s="135"/>
      <c r="ME93" s="135"/>
      <c r="MF93" s="135"/>
      <c r="MG93" s="135"/>
      <c r="MH93" s="135"/>
      <c r="MI93" s="135"/>
      <c r="MJ93" s="135"/>
      <c r="MK93" s="135"/>
      <c r="ML93" s="135"/>
      <c r="MM93" s="135"/>
      <c r="MN93" s="135"/>
      <c r="MO93" s="135"/>
      <c r="MP93" s="135"/>
      <c r="MQ93" s="135"/>
      <c r="MR93" s="135"/>
      <c r="MS93" s="135"/>
      <c r="MT93" s="135"/>
      <c r="MU93" s="135"/>
      <c r="MV93" s="135"/>
      <c r="MW93" s="135"/>
      <c r="MX93" s="135"/>
      <c r="MY93" s="135"/>
      <c r="MZ93" s="135"/>
      <c r="NA93" s="135"/>
      <c r="NB93" s="135"/>
      <c r="NC93" s="135"/>
      <c r="ND93" s="135"/>
      <c r="NE93" s="135"/>
      <c r="NF93" s="135"/>
      <c r="NG93" s="135"/>
      <c r="NH93" s="135"/>
      <c r="NI93" s="135"/>
      <c r="NJ93" s="135"/>
      <c r="NK93" s="135"/>
      <c r="NL93" s="135"/>
      <c r="NM93" s="135"/>
      <c r="NN93" s="135"/>
      <c r="NO93" s="135"/>
      <c r="NP93" s="135"/>
      <c r="NQ93" s="135"/>
      <c r="NR93" s="135"/>
      <c r="NS93" s="135"/>
      <c r="NT93" s="135"/>
      <c r="NU93" s="135"/>
      <c r="NV93" s="135"/>
      <c r="NW93" s="135"/>
      <c r="NX93" s="135"/>
      <c r="NY93" s="135"/>
      <c r="NZ93" s="135"/>
      <c r="OA93" s="135"/>
      <c r="OB93" s="135"/>
      <c r="OC93" s="135"/>
      <c r="OD93" s="135"/>
      <c r="OE93" s="135"/>
      <c r="OF93" s="135"/>
      <c r="OG93" s="135"/>
      <c r="OH93" s="135"/>
      <c r="OI93" s="135"/>
      <c r="OJ93" s="135"/>
      <c r="OK93" s="135"/>
      <c r="OL93" s="135"/>
      <c r="OM93" s="135"/>
      <c r="ON93" s="135"/>
      <c r="OO93" s="135"/>
      <c r="OP93" s="135"/>
      <c r="OQ93" s="135"/>
      <c r="OR93" s="135"/>
      <c r="OS93" s="135"/>
      <c r="OT93" s="135"/>
      <c r="OU93" s="135"/>
      <c r="OV93" s="135"/>
      <c r="OW93" s="135"/>
      <c r="OX93" s="135"/>
      <c r="OY93" s="135"/>
      <c r="OZ93" s="135"/>
      <c r="PA93" s="135"/>
      <c r="PB93" s="135"/>
      <c r="PC93" s="135"/>
      <c r="PD93" s="135"/>
      <c r="PE93" s="135"/>
      <c r="PF93" s="135"/>
      <c r="PG93" s="135"/>
      <c r="PH93" s="135"/>
      <c r="PI93" s="135"/>
      <c r="PJ93" s="135"/>
      <c r="PK93" s="135"/>
      <c r="PL93" s="135"/>
      <c r="PM93" s="135"/>
    </row>
    <row r="94" spans="1:429" s="167" customFormat="1" ht="14.25" customHeight="1" x14ac:dyDescent="0.3">
      <c r="A94" s="185"/>
      <c r="B94" s="33"/>
      <c r="J94" s="131"/>
      <c r="L94" s="66"/>
      <c r="T94" s="212"/>
      <c r="U94" s="26"/>
      <c r="V94" s="129"/>
      <c r="W94" s="182"/>
      <c r="AF94" s="27"/>
      <c r="AG94" s="27"/>
      <c r="AH94" s="27"/>
      <c r="AI94" s="27"/>
      <c r="AJ94" s="28"/>
      <c r="AK94" s="29"/>
      <c r="AL94" s="29"/>
      <c r="AM94" s="28"/>
      <c r="AN94" s="28"/>
      <c r="AO94" s="30"/>
      <c r="AP94" s="30"/>
      <c r="AQ94" s="28"/>
      <c r="AR94" s="28"/>
      <c r="AS94" s="31"/>
      <c r="AT94" s="28"/>
      <c r="AU94" s="28"/>
      <c r="AV94" s="31"/>
      <c r="AW94" s="8"/>
      <c r="AX94" s="2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32"/>
      <c r="BJ94" s="32"/>
      <c r="BK94" s="8"/>
      <c r="BL94" s="8"/>
      <c r="BM94" s="8"/>
      <c r="BN94" s="8"/>
      <c r="BO94" s="8"/>
      <c r="BP94" s="8"/>
      <c r="BR94" s="135"/>
      <c r="BS94" s="135"/>
      <c r="BT94" s="135"/>
      <c r="BU94" s="135"/>
      <c r="BV94" s="135"/>
      <c r="BW94" s="135"/>
      <c r="BX94" s="135"/>
      <c r="BY94" s="135"/>
      <c r="BZ94" s="135"/>
      <c r="CA94" s="135"/>
      <c r="CB94" s="135"/>
      <c r="CC94" s="135"/>
      <c r="CD94" s="135"/>
      <c r="CE94" s="135"/>
      <c r="CF94" s="135"/>
      <c r="CG94" s="135"/>
      <c r="CH94" s="135"/>
      <c r="CI94" s="135"/>
      <c r="CJ94" s="135"/>
      <c r="CK94" s="135"/>
      <c r="CL94" s="135"/>
      <c r="CM94" s="135"/>
      <c r="CN94" s="135"/>
      <c r="CO94" s="135"/>
      <c r="CP94" s="135"/>
      <c r="CQ94" s="135"/>
      <c r="CR94" s="135"/>
      <c r="CS94" s="135"/>
      <c r="CT94" s="135"/>
      <c r="CU94" s="135"/>
      <c r="CV94" s="135"/>
      <c r="CW94" s="135"/>
      <c r="CX94" s="135"/>
      <c r="CY94" s="135"/>
      <c r="CZ94" s="135"/>
      <c r="DA94" s="135"/>
      <c r="DB94" s="135"/>
      <c r="DC94" s="135"/>
      <c r="DD94" s="135"/>
      <c r="DE94" s="135"/>
      <c r="DF94" s="135"/>
      <c r="DG94" s="135"/>
      <c r="DH94" s="135"/>
      <c r="DI94" s="135"/>
      <c r="DJ94" s="135"/>
      <c r="DK94" s="135"/>
      <c r="DL94" s="135"/>
      <c r="DM94" s="135"/>
      <c r="DN94" s="135"/>
      <c r="DO94" s="135"/>
      <c r="DP94" s="135"/>
      <c r="DQ94" s="135"/>
      <c r="DR94" s="135"/>
      <c r="DS94" s="135"/>
      <c r="DT94" s="135"/>
      <c r="DU94" s="135"/>
      <c r="DV94" s="135"/>
      <c r="DW94" s="135"/>
      <c r="DX94" s="135"/>
      <c r="DY94" s="135"/>
      <c r="DZ94" s="135"/>
      <c r="EA94" s="135"/>
      <c r="EB94" s="135"/>
      <c r="EC94" s="135"/>
      <c r="ED94" s="135"/>
      <c r="EE94" s="135"/>
      <c r="EF94" s="135"/>
      <c r="EG94" s="135"/>
      <c r="EH94" s="135"/>
      <c r="EI94" s="135"/>
      <c r="EJ94" s="135"/>
      <c r="EK94" s="135"/>
      <c r="EL94" s="135"/>
      <c r="EM94" s="135"/>
      <c r="EN94" s="135"/>
      <c r="EO94" s="135"/>
      <c r="EP94" s="135"/>
      <c r="EQ94" s="135"/>
      <c r="ER94" s="135"/>
      <c r="ES94" s="135"/>
      <c r="ET94" s="135"/>
      <c r="EU94" s="135"/>
      <c r="EV94" s="135"/>
      <c r="EW94" s="135"/>
      <c r="EX94" s="135"/>
      <c r="EY94" s="135"/>
      <c r="EZ94" s="135"/>
      <c r="FA94" s="135"/>
      <c r="FB94" s="135"/>
      <c r="FC94" s="135"/>
      <c r="FD94" s="135"/>
      <c r="FE94" s="135"/>
      <c r="FF94" s="135"/>
      <c r="FG94" s="135"/>
      <c r="FH94" s="135"/>
      <c r="FI94" s="135"/>
      <c r="FJ94" s="135"/>
      <c r="FK94" s="135"/>
      <c r="FL94" s="135"/>
      <c r="FM94" s="135"/>
      <c r="FN94" s="135"/>
      <c r="FO94" s="135"/>
      <c r="FP94" s="135"/>
      <c r="FQ94" s="135"/>
      <c r="FR94" s="135"/>
      <c r="FS94" s="135"/>
      <c r="FT94" s="135"/>
      <c r="FU94" s="135"/>
      <c r="FV94" s="135"/>
      <c r="FW94" s="135"/>
      <c r="FX94" s="135"/>
      <c r="FY94" s="135"/>
      <c r="FZ94" s="135"/>
      <c r="GA94" s="135"/>
      <c r="GB94" s="135"/>
      <c r="GC94" s="135"/>
      <c r="GD94" s="135"/>
      <c r="GE94" s="135"/>
      <c r="GF94" s="135"/>
      <c r="GG94" s="135"/>
      <c r="GH94" s="135"/>
      <c r="GI94" s="135"/>
      <c r="GJ94" s="135"/>
      <c r="GK94" s="135"/>
      <c r="GL94" s="135"/>
      <c r="GM94" s="135"/>
      <c r="GN94" s="135"/>
      <c r="GO94" s="135"/>
      <c r="GP94" s="135"/>
      <c r="GQ94" s="135"/>
      <c r="GR94" s="135"/>
      <c r="GS94" s="135"/>
      <c r="GT94" s="135"/>
      <c r="GU94" s="135"/>
      <c r="GV94" s="135"/>
      <c r="GW94" s="135"/>
      <c r="GX94" s="135"/>
      <c r="GY94" s="135"/>
      <c r="GZ94" s="135"/>
      <c r="HA94" s="135"/>
      <c r="HB94" s="135"/>
      <c r="HC94" s="135"/>
      <c r="HD94" s="135"/>
      <c r="HE94" s="135"/>
      <c r="HF94" s="135"/>
      <c r="HG94" s="135"/>
      <c r="HH94" s="135"/>
      <c r="HI94" s="135"/>
      <c r="HJ94" s="135"/>
      <c r="HK94" s="135"/>
      <c r="HL94" s="135"/>
      <c r="HM94" s="135"/>
      <c r="HN94" s="135"/>
      <c r="HO94" s="135"/>
      <c r="HP94" s="135"/>
      <c r="HQ94" s="135"/>
      <c r="HR94" s="135"/>
      <c r="HS94" s="135"/>
      <c r="HT94" s="135"/>
      <c r="HU94" s="135"/>
      <c r="HV94" s="135"/>
      <c r="HW94" s="135"/>
      <c r="HX94" s="135"/>
      <c r="HY94" s="135"/>
      <c r="HZ94" s="135"/>
      <c r="IA94" s="135"/>
      <c r="IB94" s="135"/>
      <c r="IC94" s="135"/>
      <c r="ID94" s="135"/>
      <c r="IE94" s="135"/>
      <c r="IF94" s="135"/>
      <c r="IG94" s="135"/>
      <c r="IH94" s="135"/>
      <c r="II94" s="135"/>
      <c r="IJ94" s="135"/>
      <c r="IK94" s="135"/>
      <c r="IL94" s="135"/>
      <c r="IM94" s="135"/>
      <c r="IN94" s="135"/>
      <c r="IO94" s="135"/>
      <c r="IP94" s="135"/>
      <c r="IQ94" s="135"/>
      <c r="IR94" s="135"/>
      <c r="IS94" s="135"/>
      <c r="IT94" s="135"/>
      <c r="IU94" s="135"/>
      <c r="IV94" s="135"/>
      <c r="IW94" s="135"/>
      <c r="IX94" s="135"/>
      <c r="IY94" s="135"/>
      <c r="IZ94" s="135"/>
      <c r="JA94" s="135"/>
      <c r="JB94" s="135"/>
      <c r="JC94" s="135"/>
      <c r="JD94" s="135"/>
      <c r="JE94" s="135"/>
      <c r="JF94" s="135"/>
      <c r="JG94" s="135"/>
      <c r="JH94" s="135"/>
      <c r="JI94" s="135"/>
      <c r="JJ94" s="135"/>
      <c r="JK94" s="135"/>
      <c r="JL94" s="135"/>
      <c r="JM94" s="135"/>
      <c r="JN94" s="135"/>
      <c r="JO94" s="135"/>
      <c r="JP94" s="135"/>
      <c r="JQ94" s="135"/>
      <c r="JR94" s="135"/>
      <c r="JS94" s="135"/>
      <c r="JT94" s="135"/>
      <c r="JU94" s="135"/>
      <c r="JV94" s="135"/>
      <c r="JW94" s="135"/>
      <c r="JX94" s="135"/>
      <c r="JY94" s="135"/>
      <c r="JZ94" s="135"/>
      <c r="KA94" s="135"/>
      <c r="KB94" s="135"/>
      <c r="KC94" s="135"/>
      <c r="KD94" s="135"/>
      <c r="KE94" s="135"/>
      <c r="KF94" s="135"/>
      <c r="KG94" s="135"/>
      <c r="KH94" s="135"/>
      <c r="KI94" s="135"/>
      <c r="KJ94" s="135"/>
      <c r="KK94" s="135"/>
      <c r="KL94" s="135"/>
      <c r="KM94" s="135"/>
      <c r="KN94" s="135"/>
      <c r="KO94" s="135"/>
      <c r="KP94" s="135"/>
      <c r="KQ94" s="135"/>
      <c r="KR94" s="135"/>
      <c r="KS94" s="135"/>
      <c r="KT94" s="135"/>
      <c r="KU94" s="135"/>
      <c r="KV94" s="135"/>
      <c r="KW94" s="135"/>
      <c r="KX94" s="135"/>
      <c r="KY94" s="135"/>
      <c r="KZ94" s="135"/>
      <c r="LA94" s="135"/>
      <c r="LB94" s="135"/>
      <c r="LC94" s="135"/>
      <c r="LD94" s="135"/>
      <c r="LE94" s="135"/>
      <c r="LF94" s="135"/>
      <c r="LG94" s="135"/>
      <c r="LH94" s="135"/>
      <c r="LI94" s="135"/>
      <c r="LJ94" s="135"/>
      <c r="LK94" s="135"/>
      <c r="LL94" s="135"/>
      <c r="LM94" s="135"/>
      <c r="LN94" s="135"/>
      <c r="LO94" s="135"/>
      <c r="LP94" s="135"/>
      <c r="LQ94" s="135"/>
      <c r="LR94" s="135"/>
      <c r="LS94" s="135"/>
      <c r="LT94" s="135"/>
      <c r="LU94" s="135"/>
      <c r="LV94" s="135"/>
      <c r="LW94" s="135"/>
      <c r="LX94" s="135"/>
      <c r="LY94" s="135"/>
      <c r="LZ94" s="135"/>
      <c r="MA94" s="135"/>
      <c r="MB94" s="135"/>
      <c r="MC94" s="135"/>
      <c r="MD94" s="135"/>
      <c r="ME94" s="135"/>
      <c r="MF94" s="135"/>
      <c r="MG94" s="135"/>
      <c r="MH94" s="135"/>
      <c r="MI94" s="135"/>
      <c r="MJ94" s="135"/>
      <c r="MK94" s="135"/>
      <c r="ML94" s="135"/>
      <c r="MM94" s="135"/>
      <c r="MN94" s="135"/>
      <c r="MO94" s="135"/>
      <c r="MP94" s="135"/>
      <c r="MQ94" s="135"/>
      <c r="MR94" s="135"/>
      <c r="MS94" s="135"/>
      <c r="MT94" s="135"/>
      <c r="MU94" s="135"/>
      <c r="MV94" s="135"/>
      <c r="MW94" s="135"/>
      <c r="MX94" s="135"/>
      <c r="MY94" s="135"/>
      <c r="MZ94" s="135"/>
      <c r="NA94" s="135"/>
      <c r="NB94" s="135"/>
      <c r="NC94" s="135"/>
      <c r="ND94" s="135"/>
      <c r="NE94" s="135"/>
      <c r="NF94" s="135"/>
      <c r="NG94" s="135"/>
      <c r="NH94" s="135"/>
      <c r="NI94" s="135"/>
      <c r="NJ94" s="135"/>
      <c r="NK94" s="135"/>
      <c r="NL94" s="135"/>
      <c r="NM94" s="135"/>
      <c r="NN94" s="135"/>
      <c r="NO94" s="135"/>
      <c r="NP94" s="135"/>
      <c r="NQ94" s="135"/>
      <c r="NR94" s="135"/>
      <c r="NS94" s="135"/>
      <c r="NT94" s="135"/>
      <c r="NU94" s="135"/>
      <c r="NV94" s="135"/>
      <c r="NW94" s="135"/>
      <c r="NX94" s="135"/>
      <c r="NY94" s="135"/>
      <c r="NZ94" s="135"/>
      <c r="OA94" s="135"/>
      <c r="OB94" s="135"/>
      <c r="OC94" s="135"/>
      <c r="OD94" s="135"/>
      <c r="OE94" s="135"/>
      <c r="OF94" s="135"/>
      <c r="OG94" s="135"/>
      <c r="OH94" s="135"/>
      <c r="OI94" s="135"/>
      <c r="OJ94" s="135"/>
      <c r="OK94" s="135"/>
      <c r="OL94" s="135"/>
      <c r="OM94" s="135"/>
      <c r="ON94" s="135"/>
      <c r="OO94" s="135"/>
      <c r="OP94" s="135"/>
      <c r="OQ94" s="135"/>
      <c r="OR94" s="135"/>
      <c r="OS94" s="135"/>
      <c r="OT94" s="135"/>
      <c r="OU94" s="135"/>
      <c r="OV94" s="135"/>
      <c r="OW94" s="135"/>
      <c r="OX94" s="135"/>
      <c r="OY94" s="135"/>
      <c r="OZ94" s="135"/>
      <c r="PA94" s="135"/>
      <c r="PB94" s="135"/>
      <c r="PC94" s="135"/>
      <c r="PD94" s="135"/>
      <c r="PE94" s="135"/>
      <c r="PF94" s="135"/>
      <c r="PG94" s="135"/>
      <c r="PH94" s="135"/>
      <c r="PI94" s="135"/>
      <c r="PJ94" s="135"/>
      <c r="PK94" s="135"/>
      <c r="PL94" s="135"/>
      <c r="PM94" s="135"/>
    </row>
    <row r="95" spans="1:429" s="167" customFormat="1" ht="14.25" customHeight="1" x14ac:dyDescent="0.3">
      <c r="A95" s="185"/>
      <c r="B95" s="33"/>
      <c r="J95" s="131"/>
      <c r="L95" s="66"/>
      <c r="T95" s="212"/>
      <c r="U95" s="26"/>
      <c r="V95" s="129"/>
      <c r="W95" s="182"/>
      <c r="AF95" s="27"/>
      <c r="AG95" s="27"/>
      <c r="AH95" s="27"/>
      <c r="AI95" s="27"/>
      <c r="AJ95" s="28"/>
      <c r="AK95" s="29"/>
      <c r="AL95" s="29"/>
      <c r="AM95" s="28"/>
      <c r="AN95" s="28"/>
      <c r="AO95" s="30"/>
      <c r="AP95" s="30"/>
      <c r="AQ95" s="28"/>
      <c r="AR95" s="28"/>
      <c r="AS95" s="31"/>
      <c r="AT95" s="28"/>
      <c r="AU95" s="28"/>
      <c r="AV95" s="31"/>
      <c r="AW95" s="8"/>
      <c r="AX95" s="2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32"/>
      <c r="BJ95" s="32"/>
      <c r="BK95" s="8"/>
      <c r="BL95" s="8"/>
      <c r="BM95" s="8"/>
      <c r="BN95" s="8"/>
      <c r="BO95" s="8"/>
      <c r="BP95" s="8"/>
      <c r="BR95" s="135"/>
      <c r="BS95" s="135"/>
      <c r="BT95" s="135"/>
      <c r="BU95" s="135"/>
      <c r="BV95" s="135"/>
      <c r="BW95" s="135"/>
      <c r="BX95" s="135"/>
      <c r="BY95" s="135"/>
      <c r="BZ95" s="135"/>
      <c r="CA95" s="135"/>
      <c r="CB95" s="135"/>
      <c r="CC95" s="135"/>
      <c r="CD95" s="135"/>
      <c r="CE95" s="135"/>
      <c r="CF95" s="135"/>
      <c r="CG95" s="135"/>
      <c r="CH95" s="135"/>
      <c r="CI95" s="135"/>
      <c r="CJ95" s="135"/>
      <c r="CK95" s="135"/>
      <c r="CL95" s="135"/>
      <c r="CM95" s="135"/>
      <c r="CN95" s="135"/>
      <c r="CO95" s="135"/>
      <c r="CP95" s="135"/>
      <c r="CQ95" s="135"/>
      <c r="CR95" s="135"/>
      <c r="CS95" s="135"/>
      <c r="CT95" s="135"/>
      <c r="CU95" s="135"/>
      <c r="CV95" s="135"/>
      <c r="CW95" s="135"/>
      <c r="CX95" s="135"/>
      <c r="CY95" s="135"/>
      <c r="CZ95" s="135"/>
      <c r="DA95" s="135"/>
      <c r="DB95" s="135"/>
      <c r="DC95" s="135"/>
      <c r="DD95" s="135"/>
      <c r="DE95" s="135"/>
      <c r="DF95" s="135"/>
      <c r="DG95" s="135"/>
      <c r="DH95" s="135"/>
      <c r="DI95" s="135"/>
      <c r="DJ95" s="135"/>
      <c r="DK95" s="135"/>
      <c r="DL95" s="135"/>
      <c r="DM95" s="135"/>
      <c r="DN95" s="135"/>
      <c r="DO95" s="135"/>
      <c r="DP95" s="135"/>
      <c r="DQ95" s="135"/>
      <c r="DR95" s="135"/>
      <c r="DS95" s="135"/>
      <c r="DT95" s="135"/>
      <c r="DU95" s="135"/>
      <c r="DV95" s="135"/>
      <c r="DW95" s="135"/>
      <c r="DX95" s="135"/>
      <c r="DY95" s="135"/>
      <c r="DZ95" s="135"/>
      <c r="EA95" s="135"/>
      <c r="EB95" s="135"/>
      <c r="EC95" s="135"/>
      <c r="ED95" s="135"/>
      <c r="EE95" s="135"/>
      <c r="EF95" s="135"/>
      <c r="EG95" s="135"/>
      <c r="EH95" s="135"/>
      <c r="EI95" s="135"/>
      <c r="EJ95" s="135"/>
      <c r="EK95" s="135"/>
      <c r="EL95" s="135"/>
      <c r="EM95" s="135"/>
      <c r="EN95" s="135"/>
      <c r="EO95" s="135"/>
      <c r="EP95" s="135"/>
      <c r="EQ95" s="135"/>
      <c r="ER95" s="135"/>
      <c r="ES95" s="135"/>
      <c r="ET95" s="135"/>
      <c r="EU95" s="135"/>
      <c r="EV95" s="135"/>
      <c r="EW95" s="135"/>
      <c r="EX95" s="135"/>
      <c r="EY95" s="135"/>
      <c r="EZ95" s="135"/>
      <c r="FA95" s="135"/>
      <c r="FB95" s="135"/>
      <c r="FC95" s="135"/>
      <c r="FD95" s="135"/>
      <c r="FE95" s="135"/>
      <c r="FF95" s="135"/>
      <c r="FG95" s="135"/>
      <c r="FH95" s="135"/>
      <c r="FI95" s="135"/>
      <c r="FJ95" s="135"/>
      <c r="FK95" s="135"/>
      <c r="FL95" s="135"/>
      <c r="FM95" s="135"/>
      <c r="FN95" s="135"/>
      <c r="FO95" s="135"/>
      <c r="FP95" s="135"/>
      <c r="FQ95" s="135"/>
      <c r="FR95" s="135"/>
      <c r="FS95" s="135"/>
      <c r="FT95" s="135"/>
      <c r="FU95" s="135"/>
      <c r="FV95" s="135"/>
      <c r="FW95" s="135"/>
      <c r="FX95" s="135"/>
      <c r="FY95" s="135"/>
      <c r="FZ95" s="135"/>
      <c r="GA95" s="135"/>
      <c r="GB95" s="135"/>
      <c r="GC95" s="135"/>
      <c r="GD95" s="135"/>
      <c r="GE95" s="135"/>
      <c r="GF95" s="135"/>
      <c r="GG95" s="135"/>
      <c r="GH95" s="135"/>
      <c r="GI95" s="135"/>
      <c r="GJ95" s="135"/>
      <c r="GK95" s="135"/>
      <c r="GL95" s="135"/>
      <c r="GM95" s="135"/>
      <c r="GN95" s="135"/>
      <c r="GO95" s="135"/>
      <c r="GP95" s="135"/>
      <c r="GQ95" s="135"/>
      <c r="GR95" s="135"/>
      <c r="GS95" s="135"/>
      <c r="GT95" s="135"/>
      <c r="GU95" s="135"/>
      <c r="GV95" s="135"/>
      <c r="GW95" s="135"/>
      <c r="GX95" s="135"/>
      <c r="GY95" s="135"/>
      <c r="GZ95" s="135"/>
      <c r="HA95" s="135"/>
      <c r="HB95" s="135"/>
      <c r="HC95" s="135"/>
      <c r="HD95" s="135"/>
      <c r="HE95" s="135"/>
      <c r="HF95" s="135"/>
      <c r="HG95" s="135"/>
      <c r="HH95" s="135"/>
      <c r="HI95" s="135"/>
      <c r="HJ95" s="135"/>
      <c r="HK95" s="135"/>
      <c r="HL95" s="135"/>
      <c r="HM95" s="135"/>
      <c r="HN95" s="135"/>
      <c r="HO95" s="135"/>
      <c r="HP95" s="135"/>
      <c r="HQ95" s="135"/>
      <c r="HR95" s="135"/>
      <c r="HS95" s="135"/>
      <c r="HT95" s="135"/>
      <c r="HU95" s="135"/>
      <c r="HV95" s="135"/>
      <c r="HW95" s="135"/>
      <c r="HX95" s="135"/>
      <c r="HY95" s="135"/>
      <c r="HZ95" s="135"/>
      <c r="IA95" s="135"/>
      <c r="IB95" s="135"/>
      <c r="IC95" s="135"/>
      <c r="ID95" s="135"/>
      <c r="IE95" s="135"/>
      <c r="IF95" s="135"/>
      <c r="IG95" s="135"/>
      <c r="IH95" s="135"/>
      <c r="II95" s="135"/>
      <c r="IJ95" s="135"/>
      <c r="IK95" s="135"/>
      <c r="IL95" s="135"/>
      <c r="IM95" s="135"/>
      <c r="IN95" s="135"/>
      <c r="IO95" s="135"/>
      <c r="IP95" s="135"/>
      <c r="IQ95" s="135"/>
      <c r="IR95" s="135"/>
      <c r="IS95" s="135"/>
      <c r="IT95" s="135"/>
      <c r="IU95" s="135"/>
      <c r="IV95" s="135"/>
      <c r="IW95" s="135"/>
      <c r="IX95" s="135"/>
      <c r="IY95" s="135"/>
      <c r="IZ95" s="135"/>
      <c r="JA95" s="135"/>
      <c r="JB95" s="135"/>
      <c r="JC95" s="135"/>
      <c r="JD95" s="135"/>
      <c r="JE95" s="135"/>
      <c r="JF95" s="135"/>
      <c r="JG95" s="135"/>
      <c r="JH95" s="135"/>
      <c r="JI95" s="135"/>
      <c r="JJ95" s="135"/>
      <c r="JK95" s="135"/>
      <c r="JL95" s="135"/>
      <c r="JM95" s="135"/>
      <c r="JN95" s="135"/>
      <c r="JO95" s="135"/>
      <c r="JP95" s="135"/>
      <c r="JQ95" s="135"/>
      <c r="JR95" s="135"/>
      <c r="JS95" s="135"/>
      <c r="JT95" s="135"/>
      <c r="JU95" s="135"/>
      <c r="JV95" s="135"/>
      <c r="JW95" s="135"/>
      <c r="JX95" s="135"/>
      <c r="JY95" s="135"/>
      <c r="JZ95" s="135"/>
      <c r="KA95" s="135"/>
      <c r="KB95" s="135"/>
      <c r="KC95" s="135"/>
      <c r="KD95" s="135"/>
      <c r="KE95" s="135"/>
      <c r="KF95" s="135"/>
      <c r="KG95" s="135"/>
      <c r="KH95" s="135"/>
      <c r="KI95" s="135"/>
      <c r="KJ95" s="135"/>
      <c r="KK95" s="135"/>
      <c r="KL95" s="135"/>
      <c r="KM95" s="135"/>
      <c r="KN95" s="135"/>
      <c r="KO95" s="135"/>
      <c r="KP95" s="135"/>
      <c r="KQ95" s="135"/>
      <c r="KR95" s="135"/>
      <c r="KS95" s="135"/>
      <c r="KT95" s="135"/>
      <c r="KU95" s="135"/>
      <c r="KV95" s="135"/>
      <c r="KW95" s="135"/>
      <c r="KX95" s="135"/>
      <c r="KY95" s="135"/>
      <c r="KZ95" s="135"/>
      <c r="LA95" s="135"/>
      <c r="LB95" s="135"/>
      <c r="LC95" s="135"/>
      <c r="LD95" s="135"/>
      <c r="LE95" s="135"/>
      <c r="LF95" s="135"/>
      <c r="LG95" s="135"/>
      <c r="LH95" s="135"/>
      <c r="LI95" s="135"/>
      <c r="LJ95" s="135"/>
      <c r="LK95" s="135"/>
      <c r="LL95" s="135"/>
      <c r="LM95" s="135"/>
      <c r="LN95" s="135"/>
      <c r="LO95" s="135"/>
      <c r="LP95" s="135"/>
      <c r="LQ95" s="135"/>
      <c r="LR95" s="135"/>
      <c r="LS95" s="135"/>
      <c r="LT95" s="135"/>
      <c r="LU95" s="135"/>
      <c r="LV95" s="135"/>
      <c r="LW95" s="135"/>
      <c r="LX95" s="135"/>
      <c r="LY95" s="135"/>
      <c r="LZ95" s="135"/>
      <c r="MA95" s="135"/>
      <c r="MB95" s="135"/>
      <c r="MC95" s="135"/>
      <c r="MD95" s="135"/>
      <c r="ME95" s="135"/>
      <c r="MF95" s="135"/>
      <c r="MG95" s="135"/>
      <c r="MH95" s="135"/>
      <c r="MI95" s="135"/>
      <c r="MJ95" s="135"/>
      <c r="MK95" s="135"/>
      <c r="ML95" s="135"/>
      <c r="MM95" s="135"/>
      <c r="MN95" s="135"/>
      <c r="MO95" s="135"/>
      <c r="MP95" s="135"/>
      <c r="MQ95" s="135"/>
      <c r="MR95" s="135"/>
      <c r="MS95" s="135"/>
      <c r="MT95" s="135"/>
      <c r="MU95" s="135"/>
      <c r="MV95" s="135"/>
      <c r="MW95" s="135"/>
      <c r="MX95" s="135"/>
      <c r="MY95" s="135"/>
      <c r="MZ95" s="135"/>
      <c r="NA95" s="135"/>
      <c r="NB95" s="135"/>
      <c r="NC95" s="135"/>
      <c r="ND95" s="135"/>
      <c r="NE95" s="135"/>
      <c r="NF95" s="135"/>
      <c r="NG95" s="135"/>
      <c r="NH95" s="135"/>
      <c r="NI95" s="135"/>
      <c r="NJ95" s="135"/>
      <c r="NK95" s="135"/>
      <c r="NL95" s="135"/>
      <c r="NM95" s="135"/>
      <c r="NN95" s="135"/>
      <c r="NO95" s="135"/>
      <c r="NP95" s="135"/>
      <c r="NQ95" s="135"/>
      <c r="NR95" s="135"/>
      <c r="NS95" s="135"/>
      <c r="NT95" s="135"/>
      <c r="NU95" s="135"/>
      <c r="NV95" s="135"/>
      <c r="NW95" s="135"/>
      <c r="NX95" s="135"/>
      <c r="NY95" s="135"/>
      <c r="NZ95" s="135"/>
      <c r="OA95" s="135"/>
      <c r="OB95" s="135"/>
      <c r="OC95" s="135"/>
      <c r="OD95" s="135"/>
      <c r="OE95" s="135"/>
      <c r="OF95" s="135"/>
      <c r="OG95" s="135"/>
      <c r="OH95" s="135"/>
      <c r="OI95" s="135"/>
      <c r="OJ95" s="135"/>
      <c r="OK95" s="135"/>
      <c r="OL95" s="135"/>
      <c r="OM95" s="135"/>
      <c r="ON95" s="135"/>
      <c r="OO95" s="135"/>
      <c r="OP95" s="135"/>
      <c r="OQ95" s="135"/>
      <c r="OR95" s="135"/>
      <c r="OS95" s="135"/>
      <c r="OT95" s="135"/>
      <c r="OU95" s="135"/>
      <c r="OV95" s="135"/>
      <c r="OW95" s="135"/>
      <c r="OX95" s="135"/>
      <c r="OY95" s="135"/>
      <c r="OZ95" s="135"/>
      <c r="PA95" s="135"/>
      <c r="PB95" s="135"/>
      <c r="PC95" s="135"/>
      <c r="PD95" s="135"/>
      <c r="PE95" s="135"/>
      <c r="PF95" s="135"/>
      <c r="PG95" s="135"/>
      <c r="PH95" s="135"/>
      <c r="PI95" s="135"/>
      <c r="PJ95" s="135"/>
      <c r="PK95" s="135"/>
      <c r="PL95" s="135"/>
      <c r="PM95" s="135"/>
    </row>
  </sheetData>
  <conditionalFormatting sqref="B1">
    <cfRule type="cellIs" dxfId="94" priority="47" operator="equal">
      <formula>"Elegível"</formula>
    </cfRule>
  </conditionalFormatting>
  <conditionalFormatting sqref="AN1:AV1">
    <cfRule type="cellIs" dxfId="93" priority="46" operator="equal">
      <formula>"Elegível"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39"/>
  <sheetViews>
    <sheetView showGridLines="0" workbookViewId="0">
      <selection activeCell="A3" sqref="A3"/>
    </sheetView>
  </sheetViews>
  <sheetFormatPr defaultRowHeight="16.5" x14ac:dyDescent="0.3"/>
  <cols>
    <col min="1" max="1" width="10.625" style="2" bestFit="1" customWidth="1"/>
    <col min="2" max="2" width="7.875" style="2" bestFit="1" customWidth="1"/>
  </cols>
  <sheetData>
    <row r="1" spans="1:36" x14ac:dyDescent="0.3">
      <c r="A1" s="2" t="s">
        <v>398</v>
      </c>
      <c r="B1" s="2" t="s">
        <v>399</v>
      </c>
    </row>
    <row r="2" spans="1:36" x14ac:dyDescent="0.3">
      <c r="A2" s="132">
        <v>32660</v>
      </c>
      <c r="B2" s="2">
        <v>0</v>
      </c>
      <c r="AJ2">
        <f>IFERROR(INDEX(indice[],MATCH(DATE(YEAR(EDATE(dt_base,-1)),MONTH(EDATE(dt_base,-1)),1),INDICE!A:A,0))/INDEX(INDICE!B:B,MATCH(YEAR(EDATE(T2,1))&amp;"."&amp;IF(MONTH(EDATE(T2,1))&gt;=10,MONTH(EDATE(T2,1)),"0"&amp;MONTH(EDATE(T2,1))),bd!#REF!,0))*U2,0)</f>
        <v>0</v>
      </c>
    </row>
    <row r="3" spans="1:36" x14ac:dyDescent="0.3">
      <c r="A3" s="132">
        <v>32690</v>
      </c>
      <c r="B3" s="2">
        <v>0</v>
      </c>
    </row>
    <row r="4" spans="1:36" x14ac:dyDescent="0.3">
      <c r="A4" s="132">
        <v>32721</v>
      </c>
      <c r="B4" s="2">
        <v>0</v>
      </c>
    </row>
    <row r="5" spans="1:36" x14ac:dyDescent="0.3">
      <c r="A5" s="132">
        <v>32752</v>
      </c>
      <c r="B5" s="2">
        <v>0</v>
      </c>
    </row>
    <row r="6" spans="1:36" x14ac:dyDescent="0.3">
      <c r="A6" s="132">
        <v>32782</v>
      </c>
      <c r="B6" s="2">
        <v>0</v>
      </c>
    </row>
    <row r="7" spans="1:36" x14ac:dyDescent="0.3">
      <c r="A7" s="132">
        <v>32813</v>
      </c>
      <c r="B7" s="2">
        <v>0</v>
      </c>
    </row>
    <row r="8" spans="1:36" x14ac:dyDescent="0.3">
      <c r="A8" s="132">
        <v>32843</v>
      </c>
      <c r="B8" s="2">
        <v>0</v>
      </c>
    </row>
    <row r="9" spans="1:36" x14ac:dyDescent="0.3">
      <c r="A9" s="132">
        <v>32874</v>
      </c>
      <c r="B9" s="2">
        <v>0</v>
      </c>
    </row>
    <row r="10" spans="1:36" x14ac:dyDescent="0.3">
      <c r="A10" s="132">
        <v>32905</v>
      </c>
      <c r="B10" s="2">
        <v>1E-3</v>
      </c>
    </row>
    <row r="11" spans="1:36" x14ac:dyDescent="0.3">
      <c r="A11" s="132">
        <v>32933</v>
      </c>
      <c r="B11" s="2">
        <v>1E-3</v>
      </c>
    </row>
    <row r="12" spans="1:36" x14ac:dyDescent="0.3">
      <c r="A12" s="132">
        <v>32964</v>
      </c>
      <c r="B12" s="2">
        <v>2E-3</v>
      </c>
    </row>
    <row r="13" spans="1:36" x14ac:dyDescent="0.3">
      <c r="A13" s="132">
        <v>32994</v>
      </c>
      <c r="B13" s="2">
        <v>2E-3</v>
      </c>
    </row>
    <row r="14" spans="1:36" x14ac:dyDescent="0.3">
      <c r="A14" s="132">
        <v>33025</v>
      </c>
      <c r="B14" s="2">
        <v>2E-3</v>
      </c>
    </row>
    <row r="15" spans="1:36" x14ac:dyDescent="0.3">
      <c r="A15" s="132">
        <v>33055</v>
      </c>
      <c r="B15" s="2">
        <v>2E-3</v>
      </c>
    </row>
    <row r="16" spans="1:36" x14ac:dyDescent="0.3">
      <c r="A16" s="132">
        <v>33086</v>
      </c>
      <c r="B16" s="2">
        <v>2E-3</v>
      </c>
    </row>
    <row r="17" spans="1:2" x14ac:dyDescent="0.3">
      <c r="A17" s="132">
        <v>33117</v>
      </c>
      <c r="B17" s="2">
        <v>3.0000000000000001E-3</v>
      </c>
    </row>
    <row r="18" spans="1:2" x14ac:dyDescent="0.3">
      <c r="A18" s="132">
        <v>33147</v>
      </c>
      <c r="B18" s="2">
        <v>3.0000000000000001E-3</v>
      </c>
    </row>
    <row r="19" spans="1:2" x14ac:dyDescent="0.3">
      <c r="A19" s="132">
        <v>33178</v>
      </c>
      <c r="B19" s="2">
        <v>4.0000000000000001E-3</v>
      </c>
    </row>
    <row r="20" spans="1:2" x14ac:dyDescent="0.3">
      <c r="A20" s="132">
        <v>33208</v>
      </c>
      <c r="B20" s="2">
        <v>4.0000000000000001E-3</v>
      </c>
    </row>
    <row r="21" spans="1:2" x14ac:dyDescent="0.3">
      <c r="A21" s="132">
        <v>33239</v>
      </c>
      <c r="B21" s="2">
        <v>5.0000000000000001E-3</v>
      </c>
    </row>
    <row r="22" spans="1:2" x14ac:dyDescent="0.3">
      <c r="A22" s="132">
        <v>33270</v>
      </c>
      <c r="B22" s="2">
        <v>6.0000000000000001E-3</v>
      </c>
    </row>
    <row r="23" spans="1:2" x14ac:dyDescent="0.3">
      <c r="A23" s="132">
        <v>33298</v>
      </c>
      <c r="B23" s="2">
        <v>6.0000000000000001E-3</v>
      </c>
    </row>
    <row r="24" spans="1:2" x14ac:dyDescent="0.3">
      <c r="A24" s="132">
        <v>33329</v>
      </c>
      <c r="B24" s="2">
        <v>7.0000000000000001E-3</v>
      </c>
    </row>
    <row r="25" spans="1:2" x14ac:dyDescent="0.3">
      <c r="A25" s="132">
        <v>33359</v>
      </c>
      <c r="B25" s="2">
        <v>8.0000000000000002E-3</v>
      </c>
    </row>
    <row r="26" spans="1:2" x14ac:dyDescent="0.3">
      <c r="A26" s="132">
        <v>33390</v>
      </c>
      <c r="B26" s="2">
        <v>8.0000000000000002E-3</v>
      </c>
    </row>
    <row r="27" spans="1:2" x14ac:dyDescent="0.3">
      <c r="A27" s="132">
        <v>33420</v>
      </c>
      <c r="B27" s="2">
        <v>8.9999999999999993E-3</v>
      </c>
    </row>
    <row r="28" spans="1:2" x14ac:dyDescent="0.3">
      <c r="A28" s="132">
        <v>33451</v>
      </c>
      <c r="B28" s="2">
        <v>1.0999999999999999E-2</v>
      </c>
    </row>
    <row r="29" spans="1:2" x14ac:dyDescent="0.3">
      <c r="A29" s="132">
        <v>33482</v>
      </c>
      <c r="B29" s="2">
        <v>1.2E-2</v>
      </c>
    </row>
    <row r="30" spans="1:2" x14ac:dyDescent="0.3">
      <c r="A30" s="132">
        <v>33512</v>
      </c>
      <c r="B30" s="2">
        <v>1.4999999999999999E-2</v>
      </c>
    </row>
    <row r="31" spans="1:2" x14ac:dyDescent="0.3">
      <c r="A31" s="132">
        <v>33543</v>
      </c>
      <c r="B31" s="2">
        <v>1.9E-2</v>
      </c>
    </row>
    <row r="32" spans="1:2" x14ac:dyDescent="0.3">
      <c r="A32" s="132">
        <v>33573</v>
      </c>
      <c r="B32" s="2">
        <v>2.4E-2</v>
      </c>
    </row>
    <row r="33" spans="1:2" x14ac:dyDescent="0.3">
      <c r="A33" s="132">
        <v>33604</v>
      </c>
      <c r="B33" s="2">
        <v>2.9000000000000001E-2</v>
      </c>
    </row>
    <row r="34" spans="1:2" x14ac:dyDescent="0.3">
      <c r="A34" s="132">
        <v>33635</v>
      </c>
      <c r="B34" s="2">
        <v>3.6999999999999998E-2</v>
      </c>
    </row>
    <row r="35" spans="1:2" x14ac:dyDescent="0.3">
      <c r="A35" s="132">
        <v>33664</v>
      </c>
      <c r="B35" s="2">
        <v>4.4999999999999998E-2</v>
      </c>
    </row>
    <row r="36" spans="1:2" x14ac:dyDescent="0.3">
      <c r="A36" s="132">
        <v>33695</v>
      </c>
      <c r="B36" s="2">
        <v>5.3999999999999999E-2</v>
      </c>
    </row>
    <row r="37" spans="1:2" x14ac:dyDescent="0.3">
      <c r="A37" s="132">
        <v>33725</v>
      </c>
      <c r="B37" s="2">
        <v>6.5000000000000002E-2</v>
      </c>
    </row>
    <row r="38" spans="1:2" x14ac:dyDescent="0.3">
      <c r="A38" s="132">
        <v>33756</v>
      </c>
      <c r="B38" s="2">
        <v>0.08</v>
      </c>
    </row>
    <row r="39" spans="1:2" x14ac:dyDescent="0.3">
      <c r="A39" s="132">
        <v>33786</v>
      </c>
      <c r="B39" s="2">
        <v>9.8000000000000004E-2</v>
      </c>
    </row>
    <row r="40" spans="1:2" x14ac:dyDescent="0.3">
      <c r="A40" s="132">
        <v>33817</v>
      </c>
      <c r="B40" s="2">
        <v>0.122</v>
      </c>
    </row>
    <row r="41" spans="1:2" x14ac:dyDescent="0.3">
      <c r="A41" s="132">
        <v>33848</v>
      </c>
      <c r="B41" s="2">
        <v>0.153</v>
      </c>
    </row>
    <row r="42" spans="1:2" x14ac:dyDescent="0.3">
      <c r="A42" s="132">
        <v>33878</v>
      </c>
      <c r="B42" s="2">
        <v>0.19400000000000001</v>
      </c>
    </row>
    <row r="43" spans="1:2" x14ac:dyDescent="0.3">
      <c r="A43" s="132">
        <v>33909</v>
      </c>
      <c r="B43" s="2">
        <v>0.23899999999999999</v>
      </c>
    </row>
    <row r="44" spans="1:2" x14ac:dyDescent="0.3">
      <c r="A44" s="132">
        <v>33939</v>
      </c>
      <c r="B44" s="2">
        <v>0.29899999999999999</v>
      </c>
    </row>
    <row r="45" spans="1:2" x14ac:dyDescent="0.3">
      <c r="A45" s="132">
        <v>33970</v>
      </c>
      <c r="B45" s="2">
        <v>0.376</v>
      </c>
    </row>
    <row r="46" spans="1:2" x14ac:dyDescent="0.3">
      <c r="A46" s="132">
        <v>34001</v>
      </c>
      <c r="B46" s="2">
        <v>0.48299999999999998</v>
      </c>
    </row>
    <row r="47" spans="1:2" x14ac:dyDescent="0.3">
      <c r="A47" s="132">
        <v>34029</v>
      </c>
      <c r="B47" s="2">
        <v>0.61</v>
      </c>
    </row>
    <row r="48" spans="1:2" x14ac:dyDescent="0.3">
      <c r="A48" s="132">
        <v>34060</v>
      </c>
      <c r="B48" s="2">
        <v>0.78600000000000003</v>
      </c>
    </row>
    <row r="49" spans="1:2" x14ac:dyDescent="0.3">
      <c r="A49" s="132">
        <v>34090</v>
      </c>
      <c r="B49" s="2">
        <v>1.02</v>
      </c>
    </row>
    <row r="50" spans="1:2" x14ac:dyDescent="0.3">
      <c r="A50" s="132">
        <v>34121</v>
      </c>
      <c r="B50" s="2">
        <v>1.341</v>
      </c>
    </row>
    <row r="51" spans="1:2" x14ac:dyDescent="0.3">
      <c r="A51" s="132">
        <v>34151</v>
      </c>
      <c r="B51" s="2">
        <v>1.76</v>
      </c>
    </row>
    <row r="52" spans="1:2" x14ac:dyDescent="0.3">
      <c r="A52" s="132">
        <v>34182</v>
      </c>
      <c r="B52" s="2">
        <v>2.319</v>
      </c>
    </row>
    <row r="53" spans="1:2" x14ac:dyDescent="0.3">
      <c r="A53" s="132">
        <v>34213</v>
      </c>
      <c r="B53" s="2">
        <v>3.1379999999999999</v>
      </c>
    </row>
    <row r="54" spans="1:2" x14ac:dyDescent="0.3">
      <c r="A54" s="132">
        <v>34243</v>
      </c>
      <c r="B54" s="2">
        <v>4.2370000000000001</v>
      </c>
    </row>
    <row r="55" spans="1:2" x14ac:dyDescent="0.3">
      <c r="A55" s="132">
        <v>34274</v>
      </c>
      <c r="B55" s="2">
        <v>5.7690000000000001</v>
      </c>
    </row>
    <row r="56" spans="1:2" x14ac:dyDescent="0.3">
      <c r="A56" s="132">
        <v>34304</v>
      </c>
      <c r="B56" s="2">
        <v>7.9790000000000001</v>
      </c>
    </row>
    <row r="57" spans="1:2" x14ac:dyDescent="0.3">
      <c r="A57" s="132">
        <v>34335</v>
      </c>
      <c r="B57" s="2">
        <v>11.097</v>
      </c>
    </row>
    <row r="58" spans="1:2" x14ac:dyDescent="0.3">
      <c r="A58" s="132">
        <v>34366</v>
      </c>
      <c r="B58" s="2">
        <v>15.622</v>
      </c>
    </row>
    <row r="59" spans="1:2" x14ac:dyDescent="0.3">
      <c r="A59" s="132">
        <v>34394</v>
      </c>
      <c r="B59" s="2">
        <v>22.763000000000002</v>
      </c>
    </row>
    <row r="60" spans="1:2" x14ac:dyDescent="0.3">
      <c r="A60" s="132">
        <v>34425</v>
      </c>
      <c r="B60" s="2">
        <v>32.075000000000003</v>
      </c>
    </row>
    <row r="61" spans="1:2" x14ac:dyDescent="0.3">
      <c r="A61" s="132">
        <v>34455</v>
      </c>
      <c r="B61" s="2">
        <v>45.731999999999999</v>
      </c>
    </row>
    <row r="62" spans="1:2" x14ac:dyDescent="0.3">
      <c r="A62" s="132">
        <v>34486</v>
      </c>
      <c r="B62" s="2">
        <v>66.408000000000001</v>
      </c>
    </row>
    <row r="63" spans="1:2" x14ac:dyDescent="0.3">
      <c r="A63" s="132">
        <v>34516</v>
      </c>
      <c r="B63" s="2">
        <v>92.968000000000004</v>
      </c>
    </row>
    <row r="64" spans="1:2" x14ac:dyDescent="0.3">
      <c r="A64" s="132">
        <v>34547</v>
      </c>
      <c r="B64" s="2">
        <v>100</v>
      </c>
    </row>
    <row r="65" spans="1:2" x14ac:dyDescent="0.3">
      <c r="A65" s="132">
        <v>34578</v>
      </c>
      <c r="B65" s="2">
        <v>101.751</v>
      </c>
    </row>
    <row r="66" spans="1:2" x14ac:dyDescent="0.3">
      <c r="A66" s="132">
        <v>34608</v>
      </c>
      <c r="B66" s="2">
        <v>103.602</v>
      </c>
    </row>
    <row r="67" spans="1:2" x14ac:dyDescent="0.3">
      <c r="A67" s="132">
        <v>34639</v>
      </c>
      <c r="B67" s="2">
        <v>106.553</v>
      </c>
    </row>
    <row r="68" spans="1:2" x14ac:dyDescent="0.3">
      <c r="A68" s="132">
        <v>34669</v>
      </c>
      <c r="B68" s="2">
        <v>107.45</v>
      </c>
    </row>
    <row r="69" spans="1:2" x14ac:dyDescent="0.3">
      <c r="A69" s="132">
        <v>34700</v>
      </c>
      <c r="B69" s="2">
        <v>108.44199999999999</v>
      </c>
    </row>
    <row r="70" spans="1:2" x14ac:dyDescent="0.3">
      <c r="A70" s="132">
        <v>34731</v>
      </c>
      <c r="B70" s="2">
        <v>109.94499999999999</v>
      </c>
    </row>
    <row r="71" spans="1:2" x14ac:dyDescent="0.3">
      <c r="A71" s="132">
        <v>34759</v>
      </c>
      <c r="B71" s="2">
        <v>111.178</v>
      </c>
    </row>
    <row r="72" spans="1:2" x14ac:dyDescent="0.3">
      <c r="A72" s="132">
        <v>34790</v>
      </c>
      <c r="B72" s="2">
        <v>113.518</v>
      </c>
    </row>
    <row r="73" spans="1:2" x14ac:dyDescent="0.3">
      <c r="A73" s="132">
        <v>34820</v>
      </c>
      <c r="B73" s="2">
        <v>114.17100000000001</v>
      </c>
    </row>
    <row r="74" spans="1:2" x14ac:dyDescent="0.3">
      <c r="A74" s="132">
        <v>34851</v>
      </c>
      <c r="B74" s="2">
        <v>116.98399999999999</v>
      </c>
    </row>
    <row r="75" spans="1:2" x14ac:dyDescent="0.3">
      <c r="A75" s="132">
        <v>34881</v>
      </c>
      <c r="B75" s="2">
        <v>119.114</v>
      </c>
    </row>
    <row r="76" spans="1:2" x14ac:dyDescent="0.3">
      <c r="A76" s="132">
        <v>34912</v>
      </c>
      <c r="B76" s="2">
        <v>121.729</v>
      </c>
    </row>
    <row r="77" spans="1:2" x14ac:dyDescent="0.3">
      <c r="A77" s="132">
        <v>34943</v>
      </c>
      <c r="B77" s="2">
        <v>120.869</v>
      </c>
    </row>
    <row r="78" spans="1:2" x14ac:dyDescent="0.3">
      <c r="A78" s="132">
        <v>34973</v>
      </c>
      <c r="B78" s="2">
        <v>121.503</v>
      </c>
    </row>
    <row r="79" spans="1:2" x14ac:dyDescent="0.3">
      <c r="A79" s="132">
        <v>35004</v>
      </c>
      <c r="B79" s="2">
        <v>122.955</v>
      </c>
    </row>
    <row r="80" spans="1:2" x14ac:dyDescent="0.3">
      <c r="A80" s="132">
        <v>35034</v>
      </c>
      <c r="B80" s="2">
        <v>123.833</v>
      </c>
    </row>
    <row r="81" spans="1:2" x14ac:dyDescent="0.3">
      <c r="A81" s="132">
        <v>35065</v>
      </c>
      <c r="B81" s="2">
        <v>125.977</v>
      </c>
    </row>
    <row r="82" spans="1:2" x14ac:dyDescent="0.3">
      <c r="A82" s="132">
        <v>35096</v>
      </c>
      <c r="B82" s="2">
        <v>127.202</v>
      </c>
    </row>
    <row r="83" spans="1:2" x14ac:dyDescent="0.3">
      <c r="A83" s="132">
        <v>35125</v>
      </c>
      <c r="B83" s="2">
        <v>127.715</v>
      </c>
    </row>
    <row r="84" spans="1:2" x14ac:dyDescent="0.3">
      <c r="A84" s="132">
        <v>35156</v>
      </c>
      <c r="B84" s="2">
        <v>128.13</v>
      </c>
    </row>
    <row r="85" spans="1:2" x14ac:dyDescent="0.3">
      <c r="A85" s="132">
        <v>35186</v>
      </c>
      <c r="B85" s="2">
        <v>130.12100000000001</v>
      </c>
    </row>
    <row r="86" spans="1:2" x14ac:dyDescent="0.3">
      <c r="A86" s="132">
        <v>35217</v>
      </c>
      <c r="B86" s="2">
        <v>131.44499999999999</v>
      </c>
    </row>
    <row r="87" spans="1:2" x14ac:dyDescent="0.3">
      <c r="A87" s="132">
        <v>35247</v>
      </c>
      <c r="B87" s="2">
        <v>133.21299999999999</v>
      </c>
    </row>
    <row r="88" spans="1:2" x14ac:dyDescent="0.3">
      <c r="A88" s="132">
        <v>35278</v>
      </c>
      <c r="B88" s="2">
        <v>133.58699999999999</v>
      </c>
    </row>
    <row r="89" spans="1:2" x14ac:dyDescent="0.3">
      <c r="A89" s="132">
        <v>35309</v>
      </c>
      <c r="B89" s="2">
        <v>133.72200000000001</v>
      </c>
    </row>
    <row r="90" spans="1:2" x14ac:dyDescent="0.3">
      <c r="A90" s="132">
        <v>35339</v>
      </c>
      <c r="B90" s="2">
        <v>133.97800000000001</v>
      </c>
    </row>
    <row r="91" spans="1:2" x14ac:dyDescent="0.3">
      <c r="A91" s="132">
        <v>35370</v>
      </c>
      <c r="B91" s="2">
        <v>134.24199999999999</v>
      </c>
    </row>
    <row r="92" spans="1:2" x14ac:dyDescent="0.3">
      <c r="A92" s="132">
        <v>35400</v>
      </c>
      <c r="B92" s="2">
        <v>135.22499999999999</v>
      </c>
    </row>
    <row r="93" spans="1:2" x14ac:dyDescent="0.3">
      <c r="A93" s="132">
        <v>35431</v>
      </c>
      <c r="B93" s="2">
        <v>137.613</v>
      </c>
    </row>
    <row r="94" spans="1:2" x14ac:dyDescent="0.3">
      <c r="A94" s="132">
        <v>35462</v>
      </c>
      <c r="B94" s="2">
        <v>138.20400000000001</v>
      </c>
    </row>
    <row r="95" spans="1:2" x14ac:dyDescent="0.3">
      <c r="A95" s="132">
        <v>35490</v>
      </c>
      <c r="B95" s="2">
        <v>139.79499999999999</v>
      </c>
    </row>
    <row r="96" spans="1:2" x14ac:dyDescent="0.3">
      <c r="A96" s="132">
        <v>35521</v>
      </c>
      <c r="B96" s="2">
        <v>140.74199999999999</v>
      </c>
    </row>
    <row r="97" spans="1:2" x14ac:dyDescent="0.3">
      <c r="A97" s="132">
        <v>35551</v>
      </c>
      <c r="B97" s="2">
        <v>141.04</v>
      </c>
    </row>
    <row r="98" spans="1:2" x14ac:dyDescent="0.3">
      <c r="A98" s="132">
        <v>35582</v>
      </c>
      <c r="B98" s="2">
        <v>142.09</v>
      </c>
    </row>
    <row r="99" spans="1:2" x14ac:dyDescent="0.3">
      <c r="A99" s="132">
        <v>35612</v>
      </c>
      <c r="B99" s="2">
        <v>142.221</v>
      </c>
    </row>
    <row r="100" spans="1:2" x14ac:dyDescent="0.3">
      <c r="A100" s="132">
        <v>35643</v>
      </c>
      <c r="B100" s="2">
        <v>142.35300000000001</v>
      </c>
    </row>
    <row r="101" spans="1:2" x14ac:dyDescent="0.3">
      <c r="A101" s="132">
        <v>35674</v>
      </c>
      <c r="B101" s="2">
        <v>143.042</v>
      </c>
    </row>
    <row r="102" spans="1:2" x14ac:dyDescent="0.3">
      <c r="A102" s="132">
        <v>35704</v>
      </c>
      <c r="B102" s="2">
        <v>143.56700000000001</v>
      </c>
    </row>
    <row r="103" spans="1:2" x14ac:dyDescent="0.3">
      <c r="A103" s="132">
        <v>35735</v>
      </c>
      <c r="B103" s="2">
        <v>144.48099999999999</v>
      </c>
    </row>
    <row r="104" spans="1:2" x14ac:dyDescent="0.3">
      <c r="A104" s="132">
        <v>35765</v>
      </c>
      <c r="B104" s="2">
        <v>145.69499999999999</v>
      </c>
    </row>
    <row r="105" spans="1:2" x14ac:dyDescent="0.3">
      <c r="A105" s="132">
        <v>35796</v>
      </c>
      <c r="B105" s="2">
        <v>147.09100000000001</v>
      </c>
    </row>
    <row r="106" spans="1:2" x14ac:dyDescent="0.3">
      <c r="A106" s="132">
        <v>35827</v>
      </c>
      <c r="B106" s="2">
        <v>147.35599999999999</v>
      </c>
    </row>
    <row r="107" spans="1:2" x14ac:dyDescent="0.3">
      <c r="A107" s="132">
        <v>35855</v>
      </c>
      <c r="B107" s="2">
        <v>147.63499999999999</v>
      </c>
    </row>
    <row r="108" spans="1:2" x14ac:dyDescent="0.3">
      <c r="A108" s="132">
        <v>35886</v>
      </c>
      <c r="B108" s="2">
        <v>147.821</v>
      </c>
    </row>
    <row r="109" spans="1:2" x14ac:dyDescent="0.3">
      <c r="A109" s="132">
        <v>35916</v>
      </c>
      <c r="B109" s="2">
        <v>148.02099999999999</v>
      </c>
    </row>
    <row r="110" spans="1:2" x14ac:dyDescent="0.3">
      <c r="A110" s="132">
        <v>35947</v>
      </c>
      <c r="B110" s="2">
        <v>148.58799999999999</v>
      </c>
    </row>
    <row r="111" spans="1:2" x14ac:dyDescent="0.3">
      <c r="A111" s="132">
        <v>35977</v>
      </c>
      <c r="B111" s="2">
        <v>148.339</v>
      </c>
    </row>
    <row r="112" spans="1:2" x14ac:dyDescent="0.3">
      <c r="A112" s="132">
        <v>36008</v>
      </c>
      <c r="B112" s="2">
        <v>148.10900000000001</v>
      </c>
    </row>
    <row r="113" spans="1:2" x14ac:dyDescent="0.3">
      <c r="A113" s="132">
        <v>36039</v>
      </c>
      <c r="B113" s="2">
        <v>147.98400000000001</v>
      </c>
    </row>
    <row r="114" spans="1:2" x14ac:dyDescent="0.3">
      <c r="A114" s="132">
        <v>36069</v>
      </c>
      <c r="B114" s="2">
        <v>148.1</v>
      </c>
    </row>
    <row r="115" spans="1:2" x14ac:dyDescent="0.3">
      <c r="A115" s="132">
        <v>36100</v>
      </c>
      <c r="B115" s="2">
        <v>147.62799999999999</v>
      </c>
    </row>
    <row r="116" spans="1:2" x14ac:dyDescent="0.3">
      <c r="A116" s="132">
        <v>36130</v>
      </c>
      <c r="B116" s="2">
        <v>148.291</v>
      </c>
    </row>
    <row r="117" spans="1:2" x14ac:dyDescent="0.3">
      <c r="A117" s="132">
        <v>36161</v>
      </c>
      <c r="B117" s="2">
        <v>149.53299999999999</v>
      </c>
    </row>
    <row r="118" spans="1:2" x14ac:dyDescent="0.3">
      <c r="A118" s="132">
        <v>36192</v>
      </c>
      <c r="B118" s="2">
        <v>154.93299999999999</v>
      </c>
    </row>
    <row r="119" spans="1:2" x14ac:dyDescent="0.3">
      <c r="A119" s="132">
        <v>36220</v>
      </c>
      <c r="B119" s="2">
        <v>159.32499999999999</v>
      </c>
    </row>
    <row r="120" spans="1:2" x14ac:dyDescent="0.3">
      <c r="A120" s="132">
        <v>36251</v>
      </c>
      <c r="B120" s="2">
        <v>160.459</v>
      </c>
    </row>
    <row r="121" spans="1:2" x14ac:dyDescent="0.3">
      <c r="A121" s="132">
        <v>36281</v>
      </c>
      <c r="B121" s="2">
        <v>159.99600000000001</v>
      </c>
    </row>
    <row r="122" spans="1:2" x14ac:dyDescent="0.3">
      <c r="A122" s="132">
        <v>36312</v>
      </c>
      <c r="B122" s="2">
        <v>160.57300000000001</v>
      </c>
    </row>
    <row r="123" spans="1:2" x14ac:dyDescent="0.3">
      <c r="A123" s="132">
        <v>36342</v>
      </c>
      <c r="B123" s="2">
        <v>163.06</v>
      </c>
    </row>
    <row r="124" spans="1:2" x14ac:dyDescent="0.3">
      <c r="A124" s="132">
        <v>36373</v>
      </c>
      <c r="B124" s="2">
        <v>165.60300000000001</v>
      </c>
    </row>
    <row r="125" spans="1:2" x14ac:dyDescent="0.3">
      <c r="A125" s="132">
        <v>36404</v>
      </c>
      <c r="B125" s="2">
        <v>167.99700000000001</v>
      </c>
    </row>
    <row r="126" spans="1:2" x14ac:dyDescent="0.3">
      <c r="A126" s="132">
        <v>36434</v>
      </c>
      <c r="B126" s="2">
        <v>170.86099999999999</v>
      </c>
    </row>
    <row r="127" spans="1:2" x14ac:dyDescent="0.3">
      <c r="A127" s="132">
        <v>36465</v>
      </c>
      <c r="B127" s="2">
        <v>174.93899999999999</v>
      </c>
    </row>
    <row r="128" spans="1:2" x14ac:dyDescent="0.3">
      <c r="A128" s="132">
        <v>36495</v>
      </c>
      <c r="B128" s="2">
        <v>178.09899999999999</v>
      </c>
    </row>
    <row r="129" spans="1:2" x14ac:dyDescent="0.3">
      <c r="A129" s="132">
        <v>36526</v>
      </c>
      <c r="B129" s="2">
        <v>180.30099999999999</v>
      </c>
    </row>
    <row r="130" spans="1:2" x14ac:dyDescent="0.3">
      <c r="A130" s="132">
        <v>36557</v>
      </c>
      <c r="B130" s="2">
        <v>180.935</v>
      </c>
    </row>
    <row r="131" spans="1:2" x14ac:dyDescent="0.3">
      <c r="A131" s="132">
        <v>36586</v>
      </c>
      <c r="B131" s="2">
        <v>181.214</v>
      </c>
    </row>
    <row r="132" spans="1:2" x14ac:dyDescent="0.3">
      <c r="A132" s="132">
        <v>36617</v>
      </c>
      <c r="B132" s="2">
        <v>181.63499999999999</v>
      </c>
    </row>
    <row r="133" spans="1:2" x14ac:dyDescent="0.3">
      <c r="A133" s="132">
        <v>36647</v>
      </c>
      <c r="B133" s="2">
        <v>182.18899999999999</v>
      </c>
    </row>
    <row r="134" spans="1:2" x14ac:dyDescent="0.3">
      <c r="A134" s="132">
        <v>36678</v>
      </c>
      <c r="B134" s="2">
        <v>183.745</v>
      </c>
    </row>
    <row r="135" spans="1:2" x14ac:dyDescent="0.3">
      <c r="A135" s="132">
        <v>36708</v>
      </c>
      <c r="B135" s="2">
        <v>186.63399999999999</v>
      </c>
    </row>
    <row r="136" spans="1:2" x14ac:dyDescent="0.3">
      <c r="A136" s="132">
        <v>36739</v>
      </c>
      <c r="B136" s="2">
        <v>191.08699999999999</v>
      </c>
    </row>
    <row r="137" spans="1:2" x14ac:dyDescent="0.3">
      <c r="A137" s="132">
        <v>36770</v>
      </c>
      <c r="B137" s="2">
        <v>193.297</v>
      </c>
    </row>
    <row r="138" spans="1:2" x14ac:dyDescent="0.3">
      <c r="A138" s="132">
        <v>36800</v>
      </c>
      <c r="B138" s="2">
        <v>194.04</v>
      </c>
    </row>
    <row r="139" spans="1:2" x14ac:dyDescent="0.3">
      <c r="A139" s="132">
        <v>36831</v>
      </c>
      <c r="B139" s="2">
        <v>194.59899999999999</v>
      </c>
    </row>
    <row r="140" spans="1:2" x14ac:dyDescent="0.3">
      <c r="A140" s="132">
        <v>36861</v>
      </c>
      <c r="B140" s="2">
        <v>195.827</v>
      </c>
    </row>
    <row r="141" spans="1:2" x14ac:dyDescent="0.3">
      <c r="A141" s="132">
        <v>36892</v>
      </c>
      <c r="B141" s="2">
        <v>197.04499999999999</v>
      </c>
    </row>
    <row r="142" spans="1:2" x14ac:dyDescent="0.3">
      <c r="A142" s="132">
        <v>36923</v>
      </c>
      <c r="B142" s="2">
        <v>197.49100000000001</v>
      </c>
    </row>
    <row r="143" spans="1:2" x14ac:dyDescent="0.3">
      <c r="A143" s="132">
        <v>36951</v>
      </c>
      <c r="B143" s="2">
        <v>198.60599999999999</v>
      </c>
    </row>
    <row r="144" spans="1:2" x14ac:dyDescent="0.3">
      <c r="A144" s="132">
        <v>36982</v>
      </c>
      <c r="B144" s="2">
        <v>200.59100000000001</v>
      </c>
    </row>
    <row r="145" spans="1:2" x14ac:dyDescent="0.3">
      <c r="A145" s="132">
        <v>37012</v>
      </c>
      <c r="B145" s="2">
        <v>202.32400000000001</v>
      </c>
    </row>
    <row r="146" spans="1:2" x14ac:dyDescent="0.3">
      <c r="A146" s="132">
        <v>37043</v>
      </c>
      <c r="B146" s="2">
        <v>204.31</v>
      </c>
    </row>
    <row r="147" spans="1:2" x14ac:dyDescent="0.3">
      <c r="A147" s="132">
        <v>37073</v>
      </c>
      <c r="B147" s="2">
        <v>207.34100000000001</v>
      </c>
    </row>
    <row r="148" spans="1:2" x14ac:dyDescent="0.3">
      <c r="A148" s="132">
        <v>37104</v>
      </c>
      <c r="B148" s="2">
        <v>210.21100000000001</v>
      </c>
    </row>
    <row r="149" spans="1:2" x14ac:dyDescent="0.3">
      <c r="A149" s="132">
        <v>37135</v>
      </c>
      <c r="B149" s="2">
        <v>210.85300000000001</v>
      </c>
    </row>
    <row r="150" spans="1:2" x14ac:dyDescent="0.3">
      <c r="A150" s="132">
        <v>37165</v>
      </c>
      <c r="B150" s="2">
        <v>213.339</v>
      </c>
    </row>
    <row r="151" spans="1:2" x14ac:dyDescent="0.3">
      <c r="A151" s="132">
        <v>37196</v>
      </c>
      <c r="B151" s="2">
        <v>215.685</v>
      </c>
    </row>
    <row r="152" spans="1:2" x14ac:dyDescent="0.3">
      <c r="A152" s="132">
        <v>37226</v>
      </c>
      <c r="B152" s="2">
        <v>216.16300000000001</v>
      </c>
    </row>
    <row r="153" spans="1:2" x14ac:dyDescent="0.3">
      <c r="A153" s="132">
        <v>37257</v>
      </c>
      <c r="B153" s="2">
        <v>216.94399999999999</v>
      </c>
    </row>
    <row r="154" spans="1:2" x14ac:dyDescent="0.3">
      <c r="A154" s="132">
        <v>37288</v>
      </c>
      <c r="B154" s="2">
        <v>217.07400000000001</v>
      </c>
    </row>
    <row r="155" spans="1:2" x14ac:dyDescent="0.3">
      <c r="A155" s="132">
        <v>37316</v>
      </c>
      <c r="B155" s="2">
        <v>217.27600000000001</v>
      </c>
    </row>
    <row r="156" spans="1:2" x14ac:dyDescent="0.3">
      <c r="A156" s="132">
        <v>37347</v>
      </c>
      <c r="B156" s="2">
        <v>218.48599999999999</v>
      </c>
    </row>
    <row r="157" spans="1:2" x14ac:dyDescent="0.3">
      <c r="A157" s="132">
        <v>37377</v>
      </c>
      <c r="B157" s="2">
        <v>220.292</v>
      </c>
    </row>
    <row r="158" spans="1:2" x14ac:dyDescent="0.3">
      <c r="A158" s="132">
        <v>37408</v>
      </c>
      <c r="B158" s="2">
        <v>223.68799999999999</v>
      </c>
    </row>
    <row r="159" spans="1:2" x14ac:dyDescent="0.3">
      <c r="A159" s="132">
        <v>37438</v>
      </c>
      <c r="B159" s="2">
        <v>228.05699999999999</v>
      </c>
    </row>
    <row r="160" spans="1:2" x14ac:dyDescent="0.3">
      <c r="A160" s="132">
        <v>37469</v>
      </c>
      <c r="B160" s="2">
        <v>233.34800000000001</v>
      </c>
    </row>
    <row r="161" spans="1:2" x14ac:dyDescent="0.3">
      <c r="A161" s="132">
        <v>37500</v>
      </c>
      <c r="B161" s="2">
        <v>238.94300000000001</v>
      </c>
    </row>
    <row r="162" spans="1:2" x14ac:dyDescent="0.3">
      <c r="A162" s="132">
        <v>37530</v>
      </c>
      <c r="B162" s="2">
        <v>248.19900000000001</v>
      </c>
    </row>
    <row r="163" spans="1:2" x14ac:dyDescent="0.3">
      <c r="A163" s="132">
        <v>37561</v>
      </c>
      <c r="B163" s="2">
        <v>261.08</v>
      </c>
    </row>
    <row r="164" spans="1:2" x14ac:dyDescent="0.3">
      <c r="A164" s="132">
        <v>37591</v>
      </c>
      <c r="B164" s="2">
        <v>270.86700000000002</v>
      </c>
    </row>
    <row r="165" spans="1:2" x14ac:dyDescent="0.3">
      <c r="A165" s="132">
        <v>37622</v>
      </c>
      <c r="B165" s="2">
        <v>277.173</v>
      </c>
    </row>
    <row r="166" spans="1:2" x14ac:dyDescent="0.3">
      <c r="A166" s="132">
        <v>37653</v>
      </c>
      <c r="B166" s="2">
        <v>283.50599999999997</v>
      </c>
    </row>
    <row r="167" spans="1:2" x14ac:dyDescent="0.3">
      <c r="A167" s="132">
        <v>37681</v>
      </c>
      <c r="B167" s="2">
        <v>287.85500000000002</v>
      </c>
    </row>
    <row r="168" spans="1:2" x14ac:dyDescent="0.3">
      <c r="A168" s="132">
        <v>37712</v>
      </c>
      <c r="B168" s="2">
        <v>290.512</v>
      </c>
    </row>
    <row r="169" spans="1:2" x14ac:dyDescent="0.3">
      <c r="A169" s="132">
        <v>37742</v>
      </c>
      <c r="B169" s="2">
        <v>289.74700000000001</v>
      </c>
    </row>
    <row r="170" spans="1:2" x14ac:dyDescent="0.3">
      <c r="A170" s="132">
        <v>37773</v>
      </c>
      <c r="B170" s="2">
        <v>286.84300000000002</v>
      </c>
    </row>
    <row r="171" spans="1:2" x14ac:dyDescent="0.3">
      <c r="A171" s="132">
        <v>37803</v>
      </c>
      <c r="B171" s="2">
        <v>285.649</v>
      </c>
    </row>
    <row r="172" spans="1:2" x14ac:dyDescent="0.3">
      <c r="A172" s="132">
        <v>37834</v>
      </c>
      <c r="B172" s="2">
        <v>286.73500000000001</v>
      </c>
    </row>
    <row r="173" spans="1:2" x14ac:dyDescent="0.3">
      <c r="A173" s="132">
        <v>37865</v>
      </c>
      <c r="B173" s="2">
        <v>290.12700000000001</v>
      </c>
    </row>
    <row r="174" spans="1:2" x14ac:dyDescent="0.3">
      <c r="A174" s="132">
        <v>37895</v>
      </c>
      <c r="B174" s="2">
        <v>291.22899999999998</v>
      </c>
    </row>
    <row r="175" spans="1:2" x14ac:dyDescent="0.3">
      <c r="A175" s="132">
        <v>37926</v>
      </c>
      <c r="B175" s="2">
        <v>292.65699999999998</v>
      </c>
    </row>
    <row r="176" spans="1:2" x14ac:dyDescent="0.3">
      <c r="A176" s="132">
        <v>37956</v>
      </c>
      <c r="B176" s="2">
        <v>294.45499999999998</v>
      </c>
    </row>
    <row r="177" spans="1:2" x14ac:dyDescent="0.3">
      <c r="A177" s="132">
        <v>37987</v>
      </c>
      <c r="B177" s="2">
        <v>297.03899999999999</v>
      </c>
    </row>
    <row r="178" spans="1:2" x14ac:dyDescent="0.3">
      <c r="A178" s="132">
        <v>38018</v>
      </c>
      <c r="B178" s="2">
        <v>299.09699999999998</v>
      </c>
    </row>
    <row r="179" spans="1:2" x14ac:dyDescent="0.3">
      <c r="A179" s="132">
        <v>38047</v>
      </c>
      <c r="B179" s="2">
        <v>302.48399999999998</v>
      </c>
    </row>
    <row r="180" spans="1:2" x14ac:dyDescent="0.3">
      <c r="A180" s="132">
        <v>38078</v>
      </c>
      <c r="B180" s="2">
        <v>306.15100000000001</v>
      </c>
    </row>
    <row r="181" spans="1:2" x14ac:dyDescent="0.3">
      <c r="A181" s="132">
        <v>38108</v>
      </c>
      <c r="B181" s="2">
        <v>310.15199999999999</v>
      </c>
    </row>
    <row r="182" spans="1:2" x14ac:dyDescent="0.3">
      <c r="A182" s="132">
        <v>38139</v>
      </c>
      <c r="B182" s="2">
        <v>314.41899999999998</v>
      </c>
    </row>
    <row r="183" spans="1:2" x14ac:dyDescent="0.3">
      <c r="A183" s="132">
        <v>38169</v>
      </c>
      <c r="B183" s="2">
        <v>318.53199999999998</v>
      </c>
    </row>
    <row r="184" spans="1:2" x14ac:dyDescent="0.3">
      <c r="A184" s="132">
        <v>38200</v>
      </c>
      <c r="B184" s="2">
        <v>322.41199999999998</v>
      </c>
    </row>
    <row r="185" spans="1:2" x14ac:dyDescent="0.3">
      <c r="A185" s="132">
        <v>38231</v>
      </c>
      <c r="B185" s="2">
        <v>324.65100000000001</v>
      </c>
    </row>
    <row r="186" spans="1:2" x14ac:dyDescent="0.3">
      <c r="A186" s="132">
        <v>38261</v>
      </c>
      <c r="B186" s="2">
        <v>325.92500000000001</v>
      </c>
    </row>
    <row r="187" spans="1:2" x14ac:dyDescent="0.3">
      <c r="A187" s="132">
        <v>38292</v>
      </c>
      <c r="B187" s="2">
        <v>328.58800000000002</v>
      </c>
    </row>
    <row r="188" spans="1:2" x14ac:dyDescent="0.3">
      <c r="A188" s="132">
        <v>38322</v>
      </c>
      <c r="B188" s="2">
        <v>331.005</v>
      </c>
    </row>
    <row r="189" spans="1:2" x14ac:dyDescent="0.3">
      <c r="A189" s="132">
        <v>38353</v>
      </c>
      <c r="B189" s="2">
        <v>332.298</v>
      </c>
    </row>
    <row r="190" spans="1:2" x14ac:dyDescent="0.3">
      <c r="A190" s="132">
        <v>38384</v>
      </c>
      <c r="B190" s="2">
        <v>333.28800000000001</v>
      </c>
    </row>
    <row r="191" spans="1:2" x14ac:dyDescent="0.3">
      <c r="A191" s="132">
        <v>38412</v>
      </c>
      <c r="B191" s="2">
        <v>336.12299999999999</v>
      </c>
    </row>
    <row r="192" spans="1:2" x14ac:dyDescent="0.3">
      <c r="A192" s="132">
        <v>38443</v>
      </c>
      <c r="B192" s="2">
        <v>339.03</v>
      </c>
    </row>
    <row r="193" spans="1:2" x14ac:dyDescent="0.3">
      <c r="A193" s="132">
        <v>38473</v>
      </c>
      <c r="B193" s="2">
        <v>338.29899999999998</v>
      </c>
    </row>
    <row r="194" spans="1:2" x14ac:dyDescent="0.3">
      <c r="A194" s="132">
        <v>38504</v>
      </c>
      <c r="B194" s="2">
        <v>336.80099999999999</v>
      </c>
    </row>
    <row r="195" spans="1:2" x14ac:dyDescent="0.3">
      <c r="A195" s="132">
        <v>38534</v>
      </c>
      <c r="B195" s="2">
        <v>335.66300000000001</v>
      </c>
    </row>
    <row r="196" spans="1:2" x14ac:dyDescent="0.3">
      <c r="A196" s="132">
        <v>38565</v>
      </c>
      <c r="B196" s="2">
        <v>333.47399999999999</v>
      </c>
    </row>
    <row r="197" spans="1:2" x14ac:dyDescent="0.3">
      <c r="A197" s="132">
        <v>38596</v>
      </c>
      <c r="B197" s="2">
        <v>331.69</v>
      </c>
    </row>
    <row r="198" spans="1:2" x14ac:dyDescent="0.3">
      <c r="A198" s="132">
        <v>38626</v>
      </c>
      <c r="B198" s="2">
        <v>333.69400000000002</v>
      </c>
    </row>
    <row r="199" spans="1:2" x14ac:dyDescent="0.3">
      <c r="A199" s="132">
        <v>38657</v>
      </c>
      <c r="B199" s="2">
        <v>335.03300000000002</v>
      </c>
    </row>
    <row r="200" spans="1:2" x14ac:dyDescent="0.3">
      <c r="A200" s="132">
        <v>38687</v>
      </c>
      <c r="B200" s="2">
        <v>335.00599999999997</v>
      </c>
    </row>
    <row r="201" spans="1:2" x14ac:dyDescent="0.3">
      <c r="A201" s="132">
        <v>38718</v>
      </c>
      <c r="B201" s="2">
        <v>338.08300000000003</v>
      </c>
    </row>
    <row r="202" spans="1:2" x14ac:dyDescent="0.3">
      <c r="A202" s="132">
        <v>38749</v>
      </c>
      <c r="B202" s="2">
        <v>338.12799999999999</v>
      </c>
    </row>
    <row r="203" spans="1:2" x14ac:dyDescent="0.3">
      <c r="A203" s="132">
        <v>38777</v>
      </c>
      <c r="B203" s="2">
        <v>337.339</v>
      </c>
    </row>
    <row r="204" spans="1:2" x14ac:dyDescent="0.3">
      <c r="A204" s="132">
        <v>38808</v>
      </c>
      <c r="B204" s="2">
        <v>335.92099999999999</v>
      </c>
    </row>
    <row r="205" spans="1:2" x14ac:dyDescent="0.3">
      <c r="A205" s="132">
        <v>38838</v>
      </c>
      <c r="B205" s="2">
        <v>337.185</v>
      </c>
    </row>
    <row r="206" spans="1:2" x14ac:dyDescent="0.3">
      <c r="A206" s="132">
        <v>38869</v>
      </c>
      <c r="B206" s="2">
        <v>339.71199999999999</v>
      </c>
    </row>
    <row r="207" spans="1:2" x14ac:dyDescent="0.3">
      <c r="A207" s="132">
        <v>38899</v>
      </c>
      <c r="B207" s="2">
        <v>340.31200000000001</v>
      </c>
    </row>
    <row r="208" spans="1:2" x14ac:dyDescent="0.3">
      <c r="A208" s="132">
        <v>38930</v>
      </c>
      <c r="B208" s="2">
        <v>341.57400000000001</v>
      </c>
    </row>
    <row r="209" spans="1:2" x14ac:dyDescent="0.3">
      <c r="A209" s="132">
        <v>38961</v>
      </c>
      <c r="B209" s="2">
        <v>342.56099999999998</v>
      </c>
    </row>
    <row r="210" spans="1:2" x14ac:dyDescent="0.3">
      <c r="A210" s="132">
        <v>38991</v>
      </c>
      <c r="B210" s="2">
        <v>344.15499999999997</v>
      </c>
    </row>
    <row r="211" spans="1:2" x14ac:dyDescent="0.3">
      <c r="A211" s="132">
        <v>39022</v>
      </c>
      <c r="B211" s="2">
        <v>346.74599999999998</v>
      </c>
    </row>
    <row r="212" spans="1:2" x14ac:dyDescent="0.3">
      <c r="A212" s="132">
        <v>39052</v>
      </c>
      <c r="B212" s="2">
        <v>347.84199999999998</v>
      </c>
    </row>
    <row r="213" spans="1:2" x14ac:dyDescent="0.3">
      <c r="A213" s="132">
        <v>39083</v>
      </c>
      <c r="B213" s="2">
        <v>349.59300000000002</v>
      </c>
    </row>
    <row r="214" spans="1:2" x14ac:dyDescent="0.3">
      <c r="A214" s="132">
        <v>39114</v>
      </c>
      <c r="B214" s="2">
        <v>350.524</v>
      </c>
    </row>
    <row r="215" spans="1:2" x14ac:dyDescent="0.3">
      <c r="A215" s="132">
        <v>39142</v>
      </c>
      <c r="B215" s="2">
        <v>351.71699999999998</v>
      </c>
    </row>
    <row r="216" spans="1:2" x14ac:dyDescent="0.3">
      <c r="A216" s="132">
        <v>39173</v>
      </c>
      <c r="B216" s="2">
        <v>351.86900000000003</v>
      </c>
    </row>
    <row r="217" spans="1:2" x14ac:dyDescent="0.3">
      <c r="A217" s="132">
        <v>39203</v>
      </c>
      <c r="B217" s="2">
        <v>352.02</v>
      </c>
    </row>
    <row r="218" spans="1:2" x14ac:dyDescent="0.3">
      <c r="A218" s="132">
        <v>39234</v>
      </c>
      <c r="B218" s="2">
        <v>352.93599999999998</v>
      </c>
    </row>
    <row r="219" spans="1:2" x14ac:dyDescent="0.3">
      <c r="A219" s="132">
        <v>39264</v>
      </c>
      <c r="B219" s="2">
        <v>353.92</v>
      </c>
    </row>
    <row r="220" spans="1:2" x14ac:dyDescent="0.3">
      <c r="A220" s="132">
        <v>39295</v>
      </c>
      <c r="B220" s="2">
        <v>357.404</v>
      </c>
    </row>
    <row r="221" spans="1:2" x14ac:dyDescent="0.3">
      <c r="A221" s="132">
        <v>39326</v>
      </c>
      <c r="B221" s="2">
        <v>361.99700000000001</v>
      </c>
    </row>
    <row r="222" spans="1:2" x14ac:dyDescent="0.3">
      <c r="A222" s="132">
        <v>39356</v>
      </c>
      <c r="B222" s="2">
        <v>365.79399999999998</v>
      </c>
    </row>
    <row r="223" spans="1:2" x14ac:dyDescent="0.3">
      <c r="A223" s="132">
        <v>39387</v>
      </c>
      <c r="B223" s="2">
        <v>368.334</v>
      </c>
    </row>
    <row r="224" spans="1:2" x14ac:dyDescent="0.3">
      <c r="A224" s="132">
        <v>39417</v>
      </c>
      <c r="B224" s="2">
        <v>374.815</v>
      </c>
    </row>
    <row r="225" spans="1:2" x14ac:dyDescent="0.3">
      <c r="A225" s="132">
        <v>39448</v>
      </c>
      <c r="B225" s="2">
        <v>378.9</v>
      </c>
    </row>
    <row r="226" spans="1:2" x14ac:dyDescent="0.3">
      <c r="A226" s="132">
        <v>39479</v>
      </c>
      <c r="B226" s="2">
        <v>380.90600000000001</v>
      </c>
    </row>
    <row r="227" spans="1:2" x14ac:dyDescent="0.3">
      <c r="A227" s="132">
        <v>39508</v>
      </c>
      <c r="B227" s="2">
        <v>383.73099999999999</v>
      </c>
    </row>
    <row r="228" spans="1:2" x14ac:dyDescent="0.3">
      <c r="A228" s="132">
        <v>39539</v>
      </c>
      <c r="B228" s="2">
        <v>386.38</v>
      </c>
    </row>
    <row r="229" spans="1:2" x14ac:dyDescent="0.3">
      <c r="A229" s="132">
        <v>39569</v>
      </c>
      <c r="B229" s="2">
        <v>392.59199999999998</v>
      </c>
    </row>
    <row r="230" spans="1:2" x14ac:dyDescent="0.3">
      <c r="A230" s="132">
        <v>39600</v>
      </c>
      <c r="B230" s="2">
        <v>400.38200000000001</v>
      </c>
    </row>
    <row r="231" spans="1:2" x14ac:dyDescent="0.3">
      <c r="A231" s="132">
        <v>39630</v>
      </c>
      <c r="B231" s="2">
        <v>407.44600000000003</v>
      </c>
    </row>
    <row r="232" spans="1:2" x14ac:dyDescent="0.3">
      <c r="A232" s="132">
        <v>39661</v>
      </c>
      <c r="B232" s="2">
        <v>406.12700000000001</v>
      </c>
    </row>
    <row r="233" spans="1:2" x14ac:dyDescent="0.3">
      <c r="A233" s="132">
        <v>39692</v>
      </c>
      <c r="B233" s="2">
        <v>406.55700000000002</v>
      </c>
    </row>
    <row r="234" spans="1:2" x14ac:dyDescent="0.3">
      <c r="A234" s="132">
        <v>39722</v>
      </c>
      <c r="B234" s="2">
        <v>410.524</v>
      </c>
    </row>
    <row r="235" spans="1:2" x14ac:dyDescent="0.3">
      <c r="A235" s="132">
        <v>39753</v>
      </c>
      <c r="B235" s="2">
        <v>412.10399999999998</v>
      </c>
    </row>
    <row r="236" spans="1:2" x14ac:dyDescent="0.3">
      <c r="A236" s="132">
        <v>39783</v>
      </c>
      <c r="B236" s="2">
        <v>411.57499999999999</v>
      </c>
    </row>
    <row r="237" spans="1:2" x14ac:dyDescent="0.3">
      <c r="A237" s="132">
        <v>39814</v>
      </c>
      <c r="B237" s="2">
        <v>409.78199999999998</v>
      </c>
    </row>
    <row r="238" spans="1:2" x14ac:dyDescent="0.3">
      <c r="A238" s="132">
        <v>39845</v>
      </c>
      <c r="B238" s="2">
        <v>410.84899999999999</v>
      </c>
    </row>
    <row r="239" spans="1:2" x14ac:dyDescent="0.3">
      <c r="A239" s="132">
        <v>39873</v>
      </c>
      <c r="B239" s="2">
        <v>407.80799999999999</v>
      </c>
    </row>
    <row r="240" spans="1:2" x14ac:dyDescent="0.3">
      <c r="A240" s="132">
        <v>39904</v>
      </c>
      <c r="B240" s="2">
        <v>407.18099999999998</v>
      </c>
    </row>
    <row r="241" spans="1:2" x14ac:dyDescent="0.3">
      <c r="A241" s="132">
        <v>39934</v>
      </c>
      <c r="B241" s="2">
        <v>406.88499999999999</v>
      </c>
    </row>
    <row r="242" spans="1:2" x14ac:dyDescent="0.3">
      <c r="A242" s="132">
        <v>39965</v>
      </c>
      <c r="B242" s="2">
        <v>406.48599999999999</v>
      </c>
    </row>
    <row r="243" spans="1:2" x14ac:dyDescent="0.3">
      <c r="A243" s="132">
        <v>39995</v>
      </c>
      <c r="B243" s="2">
        <v>404.71800000000002</v>
      </c>
    </row>
    <row r="244" spans="1:2" x14ac:dyDescent="0.3">
      <c r="A244" s="132">
        <v>40026</v>
      </c>
      <c r="B244" s="2">
        <v>403.25299999999999</v>
      </c>
    </row>
    <row r="245" spans="1:2" x14ac:dyDescent="0.3">
      <c r="A245" s="132">
        <v>40057</v>
      </c>
      <c r="B245" s="2">
        <v>404.94499999999999</v>
      </c>
    </row>
    <row r="246" spans="1:2" x14ac:dyDescent="0.3">
      <c r="A246" s="132">
        <v>40087</v>
      </c>
      <c r="B246" s="2">
        <v>405.12900000000002</v>
      </c>
    </row>
    <row r="247" spans="1:2" x14ac:dyDescent="0.3">
      <c r="A247" s="132">
        <v>40118</v>
      </c>
      <c r="B247" s="2">
        <v>405.548</v>
      </c>
    </row>
    <row r="248" spans="1:2" x14ac:dyDescent="0.3">
      <c r="A248" s="132">
        <v>40148</v>
      </c>
      <c r="B248" s="2">
        <v>404.49900000000002</v>
      </c>
    </row>
    <row r="249" spans="1:2" x14ac:dyDescent="0.3">
      <c r="A249" s="132">
        <v>40179</v>
      </c>
      <c r="B249" s="2">
        <v>407.04899999999998</v>
      </c>
    </row>
    <row r="250" spans="1:2" x14ac:dyDescent="0.3">
      <c r="A250" s="132">
        <v>40210</v>
      </c>
      <c r="B250" s="2">
        <v>411.84300000000002</v>
      </c>
    </row>
    <row r="251" spans="1:2" x14ac:dyDescent="0.3">
      <c r="A251" s="132">
        <v>40238</v>
      </c>
      <c r="B251" s="2">
        <v>415.73399999999998</v>
      </c>
    </row>
    <row r="252" spans="1:2" x14ac:dyDescent="0.3">
      <c r="A252" s="132">
        <v>40269</v>
      </c>
      <c r="B252" s="2">
        <v>418.91699999999997</v>
      </c>
    </row>
    <row r="253" spans="1:2" x14ac:dyDescent="0.3">
      <c r="A253" s="132">
        <v>40299</v>
      </c>
      <c r="B253" s="2">
        <v>423.88499999999999</v>
      </c>
    </row>
    <row r="254" spans="1:2" x14ac:dyDescent="0.3">
      <c r="A254" s="132">
        <v>40330</v>
      </c>
      <c r="B254" s="2">
        <v>427.48899999999998</v>
      </c>
    </row>
    <row r="255" spans="1:2" x14ac:dyDescent="0.3">
      <c r="A255" s="132">
        <v>40360</v>
      </c>
      <c r="B255" s="2">
        <v>428.15</v>
      </c>
    </row>
    <row r="256" spans="1:2" x14ac:dyDescent="0.3">
      <c r="A256" s="132">
        <v>40391</v>
      </c>
      <c r="B256" s="2">
        <v>431.44499999999999</v>
      </c>
    </row>
    <row r="257" spans="1:2" x14ac:dyDescent="0.3">
      <c r="A257" s="132">
        <v>40422</v>
      </c>
      <c r="B257" s="2">
        <v>436.423</v>
      </c>
    </row>
    <row r="258" spans="1:2" x14ac:dyDescent="0.3">
      <c r="A258" s="132">
        <v>40452</v>
      </c>
      <c r="B258" s="2">
        <v>440.82900000000001</v>
      </c>
    </row>
    <row r="259" spans="1:2" x14ac:dyDescent="0.3">
      <c r="A259" s="132">
        <v>40483</v>
      </c>
      <c r="B259" s="2">
        <v>447.20600000000002</v>
      </c>
    </row>
    <row r="260" spans="1:2" x14ac:dyDescent="0.3">
      <c r="A260" s="132">
        <v>40513</v>
      </c>
      <c r="B260" s="2">
        <v>450.30099999999999</v>
      </c>
    </row>
    <row r="261" spans="1:2" x14ac:dyDescent="0.3">
      <c r="A261" s="132">
        <v>40544</v>
      </c>
      <c r="B261" s="2">
        <v>453.875</v>
      </c>
    </row>
    <row r="262" spans="1:2" x14ac:dyDescent="0.3">
      <c r="A262" s="132">
        <v>40575</v>
      </c>
      <c r="B262" s="2">
        <v>458.39699999999999</v>
      </c>
    </row>
    <row r="263" spans="1:2" x14ac:dyDescent="0.3">
      <c r="A263" s="132">
        <v>40603</v>
      </c>
      <c r="B263" s="2">
        <v>461.24900000000002</v>
      </c>
    </row>
    <row r="264" spans="1:2" x14ac:dyDescent="0.3">
      <c r="A264" s="132">
        <v>40634</v>
      </c>
      <c r="B264" s="2">
        <v>463.31099999999998</v>
      </c>
    </row>
    <row r="265" spans="1:2" x14ac:dyDescent="0.3">
      <c r="A265" s="132">
        <v>40664</v>
      </c>
      <c r="B265" s="2">
        <v>465.31099999999998</v>
      </c>
    </row>
    <row r="266" spans="1:2" x14ac:dyDescent="0.3">
      <c r="A266" s="132">
        <v>40695</v>
      </c>
      <c r="B266" s="2">
        <v>464.46300000000002</v>
      </c>
    </row>
    <row r="267" spans="1:2" x14ac:dyDescent="0.3">
      <c r="A267" s="132">
        <v>40725</v>
      </c>
      <c r="B267" s="2">
        <v>463.92700000000002</v>
      </c>
    </row>
    <row r="268" spans="1:2" x14ac:dyDescent="0.3">
      <c r="A268" s="132">
        <v>40756</v>
      </c>
      <c r="B268" s="2">
        <v>465.96800000000002</v>
      </c>
    </row>
    <row r="269" spans="1:2" x14ac:dyDescent="0.3">
      <c r="A269" s="132">
        <v>40787</v>
      </c>
      <c r="B269" s="2">
        <v>468.97500000000002</v>
      </c>
    </row>
    <row r="270" spans="1:2" x14ac:dyDescent="0.3">
      <c r="A270" s="132">
        <v>40817</v>
      </c>
      <c r="B270" s="2">
        <v>471.46600000000001</v>
      </c>
    </row>
    <row r="271" spans="1:2" x14ac:dyDescent="0.3">
      <c r="A271" s="132">
        <v>40848</v>
      </c>
      <c r="B271" s="2">
        <v>473.80799999999999</v>
      </c>
    </row>
    <row r="272" spans="1:2" x14ac:dyDescent="0.3">
      <c r="A272" s="132">
        <v>40878</v>
      </c>
      <c r="B272" s="2">
        <v>473.25200000000001</v>
      </c>
    </row>
    <row r="273" spans="1:2" x14ac:dyDescent="0.3">
      <c r="A273" s="132">
        <v>40909</v>
      </c>
      <c r="B273" s="2">
        <v>474.42899999999997</v>
      </c>
    </row>
    <row r="274" spans="1:2" x14ac:dyDescent="0.3">
      <c r="A274" s="132">
        <v>40940</v>
      </c>
      <c r="B274" s="2">
        <v>474.13799999999998</v>
      </c>
    </row>
    <row r="275" spans="1:2" x14ac:dyDescent="0.3">
      <c r="A275" s="132">
        <v>40969</v>
      </c>
      <c r="B275" s="2">
        <v>476.166</v>
      </c>
    </row>
    <row r="276" spans="1:2" x14ac:dyDescent="0.3">
      <c r="A276" s="132">
        <v>41000</v>
      </c>
      <c r="B276" s="2">
        <v>480.22899999999998</v>
      </c>
    </row>
    <row r="277" spans="1:2" x14ac:dyDescent="0.3">
      <c r="A277" s="132">
        <v>41030</v>
      </c>
      <c r="B277" s="2">
        <v>485.14</v>
      </c>
    </row>
    <row r="278" spans="1:2" x14ac:dyDescent="0.3">
      <c r="A278" s="132">
        <v>41061</v>
      </c>
      <c r="B278" s="2">
        <v>488.34199999999998</v>
      </c>
    </row>
    <row r="279" spans="1:2" x14ac:dyDescent="0.3">
      <c r="A279" s="132">
        <v>41091</v>
      </c>
      <c r="B279" s="2">
        <v>494.89100000000002</v>
      </c>
    </row>
    <row r="280" spans="1:2" x14ac:dyDescent="0.3">
      <c r="A280" s="132">
        <v>41122</v>
      </c>
      <c r="B280" s="2">
        <v>501.95699999999999</v>
      </c>
    </row>
    <row r="281" spans="1:2" x14ac:dyDescent="0.3">
      <c r="A281" s="132">
        <v>41153</v>
      </c>
      <c r="B281" s="2">
        <v>506.80399999999997</v>
      </c>
    </row>
    <row r="282" spans="1:2" x14ac:dyDescent="0.3">
      <c r="A282" s="132">
        <v>41183</v>
      </c>
      <c r="B282" s="2">
        <v>506.92599999999999</v>
      </c>
    </row>
    <row r="283" spans="1:2" x14ac:dyDescent="0.3">
      <c r="A283" s="132">
        <v>41214</v>
      </c>
      <c r="B283" s="2">
        <v>506.79500000000002</v>
      </c>
    </row>
    <row r="284" spans="1:2" x14ac:dyDescent="0.3">
      <c r="A284" s="132">
        <v>41244</v>
      </c>
      <c r="B284" s="2">
        <v>510.25200000000001</v>
      </c>
    </row>
    <row r="285" spans="1:2" x14ac:dyDescent="0.3">
      <c r="A285" s="132">
        <v>41275</v>
      </c>
      <c r="B285" s="2">
        <v>511.97699999999998</v>
      </c>
    </row>
    <row r="286" spans="1:2" x14ac:dyDescent="0.3">
      <c r="A286" s="132">
        <v>41306</v>
      </c>
      <c r="B286" s="2">
        <v>513.46699999999998</v>
      </c>
    </row>
    <row r="287" spans="1:2" x14ac:dyDescent="0.3">
      <c r="A287" s="132">
        <v>41334</v>
      </c>
      <c r="B287" s="2">
        <v>514.52599999999995</v>
      </c>
    </row>
    <row r="288" spans="1:2" x14ac:dyDescent="0.3">
      <c r="A288" s="132">
        <v>41365</v>
      </c>
      <c r="B288" s="2">
        <v>515.27599999999995</v>
      </c>
    </row>
    <row r="289" spans="1:2" x14ac:dyDescent="0.3">
      <c r="A289" s="132">
        <v>41395</v>
      </c>
      <c r="B289" s="2">
        <v>515.29899999999998</v>
      </c>
    </row>
    <row r="290" spans="1:2" x14ac:dyDescent="0.3">
      <c r="A290" s="132">
        <v>41426</v>
      </c>
      <c r="B290" s="2">
        <v>519.15300000000002</v>
      </c>
    </row>
    <row r="291" spans="1:2" x14ac:dyDescent="0.3">
      <c r="A291" s="132">
        <v>41456</v>
      </c>
      <c r="B291" s="2">
        <v>520.50800000000004</v>
      </c>
    </row>
    <row r="292" spans="1:2" x14ac:dyDescent="0.3">
      <c r="A292" s="132">
        <v>41487</v>
      </c>
      <c r="B292" s="2">
        <v>521.27</v>
      </c>
    </row>
    <row r="293" spans="1:2" x14ac:dyDescent="0.3">
      <c r="A293" s="132">
        <v>41518</v>
      </c>
      <c r="B293" s="2">
        <v>529.08500000000004</v>
      </c>
    </row>
    <row r="294" spans="1:2" x14ac:dyDescent="0.3">
      <c r="A294" s="132">
        <v>41548</v>
      </c>
      <c r="B294" s="2">
        <v>533.62099999999998</v>
      </c>
    </row>
    <row r="295" spans="1:2" x14ac:dyDescent="0.3">
      <c r="A295" s="132">
        <v>41579</v>
      </c>
      <c r="B295" s="2">
        <v>535.16800000000001</v>
      </c>
    </row>
    <row r="296" spans="1:2" x14ac:dyDescent="0.3">
      <c r="A296" s="132">
        <v>41609</v>
      </c>
      <c r="B296" s="2">
        <v>538.37</v>
      </c>
    </row>
    <row r="297" spans="1:2" x14ac:dyDescent="0.3">
      <c r="A297" s="132">
        <v>41640</v>
      </c>
      <c r="B297" s="2">
        <v>540.95899999999995</v>
      </c>
    </row>
    <row r="298" spans="1:2" x14ac:dyDescent="0.3">
      <c r="A298" s="132">
        <v>41671</v>
      </c>
      <c r="B298" s="2">
        <v>543.03800000000001</v>
      </c>
    </row>
    <row r="299" spans="1:2" x14ac:dyDescent="0.3">
      <c r="A299" s="132">
        <v>41699</v>
      </c>
      <c r="B299" s="2">
        <v>552.08699999999999</v>
      </c>
    </row>
    <row r="300" spans="1:2" x14ac:dyDescent="0.3">
      <c r="A300" s="132">
        <v>41730</v>
      </c>
      <c r="B300" s="2">
        <v>556.41999999999996</v>
      </c>
    </row>
    <row r="301" spans="1:2" x14ac:dyDescent="0.3">
      <c r="A301" s="132">
        <v>41760</v>
      </c>
      <c r="B301" s="2">
        <v>555.67899999999997</v>
      </c>
    </row>
    <row r="302" spans="1:2" x14ac:dyDescent="0.3">
      <c r="A302" s="132">
        <v>41791</v>
      </c>
      <c r="B302" s="2">
        <v>551.55399999999997</v>
      </c>
    </row>
    <row r="303" spans="1:2" x14ac:dyDescent="0.3">
      <c r="A303" s="132">
        <v>41821</v>
      </c>
      <c r="B303" s="2">
        <v>548.202</v>
      </c>
    </row>
    <row r="304" spans="1:2" x14ac:dyDescent="0.3">
      <c r="A304" s="132">
        <v>41852</v>
      </c>
      <c r="B304" s="2">
        <v>546.745</v>
      </c>
    </row>
    <row r="305" spans="1:2" x14ac:dyDescent="0.3">
      <c r="A305" s="132">
        <v>41883</v>
      </c>
      <c r="B305" s="2">
        <v>547.83900000000006</v>
      </c>
    </row>
    <row r="306" spans="1:2" x14ac:dyDescent="0.3">
      <c r="A306" s="132">
        <v>41913</v>
      </c>
      <c r="B306" s="2">
        <v>549.39599999999996</v>
      </c>
    </row>
    <row r="307" spans="1:2" x14ac:dyDescent="0.3">
      <c r="A307" s="132">
        <v>41944</v>
      </c>
      <c r="B307" s="2">
        <v>554.76900000000001</v>
      </c>
    </row>
    <row r="308" spans="1:2" x14ac:dyDescent="0.3">
      <c r="A308" s="132">
        <v>41974</v>
      </c>
      <c r="B308" s="2">
        <v>558.21299999999997</v>
      </c>
    </row>
    <row r="309" spans="1:2" x14ac:dyDescent="0.3">
      <c r="A309" s="132">
        <v>42005</v>
      </c>
      <c r="B309" s="2">
        <v>562.48199999999997</v>
      </c>
    </row>
    <row r="310" spans="1:2" x14ac:dyDescent="0.3">
      <c r="A310" s="132">
        <v>42036</v>
      </c>
      <c r="B310" s="2">
        <v>564.00400000000002</v>
      </c>
    </row>
    <row r="311" spans="1:2" x14ac:dyDescent="0.3">
      <c r="A311" s="132">
        <v>42064</v>
      </c>
      <c r="B311" s="2">
        <v>569.53599999999994</v>
      </c>
    </row>
    <row r="312" spans="1:2" x14ac:dyDescent="0.3">
      <c r="A312" s="132">
        <v>42095</v>
      </c>
      <c r="B312" s="2">
        <v>576.17499999999995</v>
      </c>
    </row>
    <row r="313" spans="1:2" x14ac:dyDescent="0.3">
      <c r="A313" s="132">
        <v>42125</v>
      </c>
      <c r="B313" s="2">
        <v>578.51599999999996</v>
      </c>
    </row>
    <row r="314" spans="1:2" x14ac:dyDescent="0.3">
      <c r="A314" s="132">
        <v>42156</v>
      </c>
      <c r="B314" s="2">
        <v>582.40099999999995</v>
      </c>
    </row>
    <row r="315" spans="1:2" x14ac:dyDescent="0.3">
      <c r="A315" s="132">
        <v>42186</v>
      </c>
      <c r="B315" s="2">
        <v>586.42600000000004</v>
      </c>
    </row>
    <row r="316" spans="1:2" x14ac:dyDescent="0.3">
      <c r="A316" s="132">
        <v>42217</v>
      </c>
      <c r="B316" s="2">
        <v>588.04200000000003</v>
      </c>
    </row>
    <row r="317" spans="1:2" x14ac:dyDescent="0.3">
      <c r="A317" s="132">
        <v>42248</v>
      </c>
      <c r="B317" s="2">
        <v>593.60599999999999</v>
      </c>
    </row>
    <row r="318" spans="1:2" x14ac:dyDescent="0.3">
      <c r="A318" s="132">
        <v>42278</v>
      </c>
      <c r="B318" s="2">
        <v>604.83199999999999</v>
      </c>
    </row>
    <row r="319" spans="1:2" x14ac:dyDescent="0.3">
      <c r="A319" s="132">
        <v>42309</v>
      </c>
      <c r="B319" s="2">
        <v>614.05100000000004</v>
      </c>
    </row>
    <row r="320" spans="1:2" x14ac:dyDescent="0.3">
      <c r="A320" s="132">
        <v>42339</v>
      </c>
      <c r="B320" s="2">
        <v>617.04399999999998</v>
      </c>
    </row>
    <row r="321" spans="1:2" x14ac:dyDescent="0.3">
      <c r="A321" s="132">
        <v>42370</v>
      </c>
      <c r="B321" s="2">
        <v>624.05999999999995</v>
      </c>
    </row>
    <row r="322" spans="1:2" x14ac:dyDescent="0.3">
      <c r="A322" s="132">
        <v>42401</v>
      </c>
      <c r="B322" s="2">
        <v>632.11400000000003</v>
      </c>
    </row>
    <row r="323" spans="1:2" x14ac:dyDescent="0.3">
      <c r="A323" s="132">
        <v>42430</v>
      </c>
      <c r="B323" s="2">
        <v>635.34900000000005</v>
      </c>
    </row>
    <row r="324" spans="1:2" x14ac:dyDescent="0.3">
      <c r="A324" s="132">
        <v>42461</v>
      </c>
      <c r="B324" s="2">
        <v>637.43399999999997</v>
      </c>
    </row>
    <row r="325" spans="1:2" x14ac:dyDescent="0.3">
      <c r="A325" s="132">
        <v>42491</v>
      </c>
      <c r="B325" s="2">
        <v>642.65099999999995</v>
      </c>
    </row>
    <row r="326" spans="1:2" x14ac:dyDescent="0.3">
      <c r="A326" s="132">
        <v>42522</v>
      </c>
      <c r="B326" s="2">
        <v>653.49599999999998</v>
      </c>
    </row>
    <row r="327" spans="1:2" x14ac:dyDescent="0.3">
      <c r="A327" s="132">
        <v>42552</v>
      </c>
      <c r="B327" s="2">
        <v>654.64099999999996</v>
      </c>
    </row>
    <row r="328" spans="1:2" x14ac:dyDescent="0.3">
      <c r="A328" s="132">
        <v>42583</v>
      </c>
      <c r="B328" s="2">
        <v>655.60199999999998</v>
      </c>
    </row>
    <row r="329" spans="1:2" x14ac:dyDescent="0.3">
      <c r="A329" s="132">
        <v>42614</v>
      </c>
      <c r="B329" s="2">
        <v>656.89400000000001</v>
      </c>
    </row>
    <row r="330" spans="1:2" x14ac:dyDescent="0.3">
      <c r="A330" s="132">
        <v>42644</v>
      </c>
      <c r="B330" s="2">
        <v>657.92700000000002</v>
      </c>
    </row>
    <row r="331" spans="1:2" x14ac:dyDescent="0.3">
      <c r="A331" s="132">
        <v>42675</v>
      </c>
      <c r="B331" s="2">
        <v>657.75199999999995</v>
      </c>
    </row>
    <row r="332" spans="1:2" x14ac:dyDescent="0.3">
      <c r="A332" s="132">
        <v>42705</v>
      </c>
      <c r="B332" s="2">
        <v>661.30399999999997</v>
      </c>
    </row>
    <row r="333" spans="1:2" x14ac:dyDescent="0.3">
      <c r="A333" s="132">
        <v>42736</v>
      </c>
      <c r="B333" s="2">
        <v>665.54200000000003</v>
      </c>
    </row>
    <row r="334" spans="1:2" x14ac:dyDescent="0.3">
      <c r="A334" s="132">
        <v>42767</v>
      </c>
      <c r="B334" s="2">
        <v>666.09900000000005</v>
      </c>
    </row>
    <row r="335" spans="1:2" x14ac:dyDescent="0.3">
      <c r="A335" s="132">
        <v>42795</v>
      </c>
      <c r="B335" s="2">
        <v>666.197</v>
      </c>
    </row>
    <row r="336" spans="1:2" x14ac:dyDescent="0.3">
      <c r="A336" s="132">
        <v>42826</v>
      </c>
      <c r="B336" s="2">
        <v>658.89800000000002</v>
      </c>
    </row>
    <row r="337" spans="1:2" x14ac:dyDescent="0.3">
      <c r="A337" s="132">
        <v>42856</v>
      </c>
      <c r="B337" s="2">
        <v>652.75800000000004</v>
      </c>
    </row>
    <row r="338" spans="1:2" x14ac:dyDescent="0.3">
      <c r="A338" s="132">
        <v>42887</v>
      </c>
      <c r="B338" s="2">
        <v>648.40899999999999</v>
      </c>
    </row>
    <row r="339" spans="1:2" x14ac:dyDescent="0.3">
      <c r="A339" s="132">
        <v>42917</v>
      </c>
      <c r="B339" s="2">
        <v>643.76599999999996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I938"/>
  <sheetViews>
    <sheetView showGridLines="0" workbookViewId="0">
      <selection activeCell="E7" sqref="E7"/>
    </sheetView>
  </sheetViews>
  <sheetFormatPr defaultRowHeight="16.5" x14ac:dyDescent="0.3"/>
  <cols>
    <col min="1" max="1" width="10.625" bestFit="1" customWidth="1"/>
    <col min="4" max="4" width="13" bestFit="1" customWidth="1"/>
    <col min="5" max="5" width="38" bestFit="1" customWidth="1"/>
    <col min="6" max="6" width="18.625" bestFit="1" customWidth="1"/>
    <col min="8" max="9" width="38" customWidth="1"/>
    <col min="16" max="16" width="17.875" bestFit="1" customWidth="1"/>
    <col min="17" max="17" width="24.125" customWidth="1"/>
  </cols>
  <sheetData>
    <row r="1" spans="1:9" ht="16.5" customHeight="1" x14ac:dyDescent="0.3">
      <c r="A1" s="7" t="s">
        <v>0</v>
      </c>
      <c r="E1" s="73" t="s">
        <v>215</v>
      </c>
      <c r="F1" s="73" t="s">
        <v>216</v>
      </c>
      <c r="H1" s="73" t="s">
        <v>162</v>
      </c>
      <c r="I1" s="73" t="s">
        <v>282</v>
      </c>
    </row>
    <row r="2" spans="1:9" ht="17.25" customHeight="1" x14ac:dyDescent="0.3">
      <c r="A2" s="1" t="s">
        <v>1</v>
      </c>
      <c r="E2" s="152" t="str">
        <f>Tabela!A2</f>
        <v>ANBIMA</v>
      </c>
      <c r="F2" s="66" t="str">
        <f>Tabela!B2</f>
        <v>ANBIMA</v>
      </c>
      <c r="H2" s="153" t="str">
        <f>E5</f>
        <v>Avaliação de Imóveis</v>
      </c>
      <c r="I2" s="153" t="str">
        <f t="shared" ref="I2:I33" si="0">H2</f>
        <v>Avaliação de Imóveis</v>
      </c>
    </row>
    <row r="3" spans="1:9" ht="16.5" customHeight="1" x14ac:dyDescent="0.3">
      <c r="A3" s="49">
        <v>36892</v>
      </c>
      <c r="E3" s="152" t="str">
        <f>Tabela!A3</f>
        <v>Assessoria Legal</v>
      </c>
      <c r="F3" s="66" t="str">
        <f>Tabela!B3</f>
        <v>Assessor Legal</v>
      </c>
      <c r="H3" s="153" t="str">
        <f>E20</f>
        <v>Monitoramento</v>
      </c>
      <c r="I3" s="153" t="str">
        <f t="shared" si="0"/>
        <v>Monitoramento</v>
      </c>
    </row>
    <row r="4" spans="1:9" ht="17.25" customHeight="1" x14ac:dyDescent="0.3">
      <c r="A4" s="49">
        <v>36948</v>
      </c>
      <c r="E4" s="152" t="str">
        <f>Tabela!A4</f>
        <v>Due Diligence</v>
      </c>
      <c r="F4" s="66" t="str">
        <f>Tabela!B4</f>
        <v>Assessor Legal</v>
      </c>
      <c r="H4" s="150" t="str">
        <f>E21</f>
        <v>Distribuição</v>
      </c>
      <c r="I4" s="150" t="str">
        <f t="shared" si="0"/>
        <v>Distribuição</v>
      </c>
    </row>
    <row r="5" spans="1:9" ht="16.5" customHeight="1" x14ac:dyDescent="0.3">
      <c r="A5" s="49">
        <v>36949</v>
      </c>
      <c r="E5" s="152" t="str">
        <f>Tabela!A5</f>
        <v>Avaliação de Imóveis</v>
      </c>
      <c r="F5" s="66" t="str">
        <f>Tabela!B5</f>
        <v>Avaliadores</v>
      </c>
      <c r="H5" s="150" t="str">
        <f>E32</f>
        <v>Estruturação</v>
      </c>
      <c r="I5" s="150" t="str">
        <f t="shared" si="0"/>
        <v>Estruturação</v>
      </c>
    </row>
    <row r="6" spans="1:9" ht="17.25" customHeight="1" x14ac:dyDescent="0.3">
      <c r="A6" s="49">
        <v>36994</v>
      </c>
      <c r="E6" s="152" t="str">
        <f>Tabela!A6</f>
        <v>Tarifa Conta</v>
      </c>
      <c r="F6" s="66" t="str">
        <f>Tabela!B6</f>
        <v>Banco Liquidante</v>
      </c>
      <c r="H6" s="151" t="s">
        <v>10</v>
      </c>
      <c r="I6" s="151" t="str">
        <f t="shared" si="0"/>
        <v>Assessor Legal</v>
      </c>
    </row>
    <row r="7" spans="1:9" ht="16.5" customHeight="1" x14ac:dyDescent="0.3">
      <c r="A7" s="49">
        <v>37002</v>
      </c>
      <c r="E7" s="152" t="str">
        <f>Tabela!A7</f>
        <v>Abertura Conta Vinculada</v>
      </c>
      <c r="F7" s="66" t="str">
        <f>Tabela!B7</f>
        <v>Banco Liquidante</v>
      </c>
      <c r="H7" s="149" t="str">
        <f>E3</f>
        <v>Assessoria Legal</v>
      </c>
      <c r="I7" s="149" t="str">
        <f t="shared" si="0"/>
        <v>Assessoria Legal</v>
      </c>
    </row>
    <row r="8" spans="1:9" ht="17.25" customHeight="1" x14ac:dyDescent="0.3">
      <c r="A8" s="49">
        <v>37012</v>
      </c>
      <c r="E8" s="152" t="str">
        <f>Tabela!A8</f>
        <v>Manuntenção Conta Vinculada</v>
      </c>
      <c r="F8" s="66" t="str">
        <f>Tabela!B8</f>
        <v>Banco Liquidante</v>
      </c>
      <c r="H8" s="149" t="str">
        <f>E4</f>
        <v>Due Diligence</v>
      </c>
      <c r="I8" s="149" t="str">
        <f t="shared" si="0"/>
        <v>Due Diligence</v>
      </c>
    </row>
    <row r="9" spans="1:9" ht="16.5" customHeight="1" x14ac:dyDescent="0.3">
      <c r="A9" s="49">
        <v>37056</v>
      </c>
      <c r="E9" s="152" t="str">
        <f>Tabela!A9</f>
        <v>Pré-Registro  CR</v>
      </c>
      <c r="F9" s="66" t="str">
        <f>Tabela!B9</f>
        <v>CETIP</v>
      </c>
      <c r="H9" s="150" t="str">
        <f>E34</f>
        <v>Servicer</v>
      </c>
      <c r="I9" s="150" t="str">
        <f t="shared" si="0"/>
        <v>Servicer</v>
      </c>
    </row>
    <row r="10" spans="1:9" ht="17.25" customHeight="1" x14ac:dyDescent="0.3">
      <c r="A10" s="49">
        <v>37141</v>
      </c>
      <c r="E10" s="152" t="str">
        <f>Tabela!A10</f>
        <v>Registro CR</v>
      </c>
      <c r="F10" s="66" t="str">
        <f>Tabela!B10</f>
        <v>CETIP</v>
      </c>
      <c r="H10" s="174" t="str">
        <f>E35</f>
        <v>Originador CCB</v>
      </c>
      <c r="I10" s="150" t="str">
        <f t="shared" si="0"/>
        <v>Originador CCB</v>
      </c>
    </row>
    <row r="11" spans="1:9" ht="16.5" customHeight="1" x14ac:dyDescent="0.3">
      <c r="A11" s="49">
        <v>37176</v>
      </c>
      <c r="E11" s="152" t="str">
        <f>Tabela!A11</f>
        <v>Pré-Registro  CDCA</v>
      </c>
      <c r="F11" s="66" t="str">
        <f>Tabela!B11</f>
        <v>CETIP</v>
      </c>
      <c r="H11" s="151" t="s">
        <v>218</v>
      </c>
      <c r="I11" s="151" t="str">
        <f t="shared" si="0"/>
        <v>Securitizadora</v>
      </c>
    </row>
    <row r="12" spans="1:9" ht="17.25" customHeight="1" x14ac:dyDescent="0.3">
      <c r="A12" s="49">
        <v>37197</v>
      </c>
      <c r="E12" s="152" t="str">
        <f>Tabela!A12</f>
        <v>Registro CDCA</v>
      </c>
      <c r="F12" s="66" t="str">
        <f>Tabela!B12</f>
        <v>CETIP</v>
      </c>
      <c r="H12" s="149" t="str">
        <f>E31</f>
        <v>Emissão</v>
      </c>
      <c r="I12" s="149" t="str">
        <f t="shared" si="0"/>
        <v>Emissão</v>
      </c>
    </row>
    <row r="13" spans="1:9" ht="16.5" customHeight="1" x14ac:dyDescent="0.3">
      <c r="A13" s="49">
        <v>37210</v>
      </c>
      <c r="E13" s="152" t="str">
        <f>Tabela!A13</f>
        <v>Registro CCI</v>
      </c>
      <c r="F13" s="66" t="str">
        <f>Tabela!B13</f>
        <v>CETIP</v>
      </c>
      <c r="H13" s="149" t="str">
        <f>E33</f>
        <v>Taxa de gestão</v>
      </c>
      <c r="I13" s="149" t="str">
        <f t="shared" si="0"/>
        <v>Taxa de gestão</v>
      </c>
    </row>
    <row r="14" spans="1:9" ht="17.25" customHeight="1" x14ac:dyDescent="0.3">
      <c r="A14" s="49">
        <v>37250</v>
      </c>
      <c r="E14" s="152" t="str">
        <f>Tabela!A14</f>
        <v>Carta de Titularidade</v>
      </c>
      <c r="F14" s="66" t="str">
        <f>Tabela!B14</f>
        <v>CETIP</v>
      </c>
      <c r="H14" s="151" t="s">
        <v>210</v>
      </c>
      <c r="I14" s="151" t="str">
        <f t="shared" si="0"/>
        <v>Banco Liquidante</v>
      </c>
    </row>
    <row r="15" spans="1:9" ht="16.5" customHeight="1" x14ac:dyDescent="0.3">
      <c r="A15" s="49">
        <v>37257</v>
      </c>
      <c r="E15" s="152" t="str">
        <f>Tabela!A15</f>
        <v>Pré Registro CPR/NCR/CRP</v>
      </c>
      <c r="F15" s="66" t="str">
        <f>Tabela!B15</f>
        <v>CETIP</v>
      </c>
      <c r="H15" s="149" t="str">
        <f>E6</f>
        <v>Tarifa Conta</v>
      </c>
      <c r="I15" s="149" t="str">
        <f t="shared" si="0"/>
        <v>Tarifa Conta</v>
      </c>
    </row>
    <row r="16" spans="1:9" ht="17.25" customHeight="1" x14ac:dyDescent="0.3">
      <c r="A16" s="49">
        <v>37298</v>
      </c>
      <c r="E16" s="152" t="str">
        <f>Tabela!A16</f>
        <v>Pré-Registro Debênture</v>
      </c>
      <c r="F16" s="66" t="str">
        <f>Tabela!B16</f>
        <v>CETIP</v>
      </c>
      <c r="H16" s="149" t="str">
        <f>E7</f>
        <v>Abertura Conta Vinculada</v>
      </c>
      <c r="I16" s="149" t="str">
        <f t="shared" si="0"/>
        <v>Abertura Conta Vinculada</v>
      </c>
    </row>
    <row r="17" spans="1:9" ht="16.5" customHeight="1" x14ac:dyDescent="0.3">
      <c r="A17" s="49">
        <v>37299</v>
      </c>
      <c r="E17" s="152" t="str">
        <f>Tabela!A17</f>
        <v>Taxa Transação</v>
      </c>
      <c r="F17" s="66" t="str">
        <f>Tabela!B17</f>
        <v>CETIP</v>
      </c>
      <c r="H17" s="149" t="str">
        <f>E8</f>
        <v>Manuntenção Conta Vinculada</v>
      </c>
      <c r="I17" s="149" t="str">
        <f t="shared" si="0"/>
        <v>Manuntenção Conta Vinculada</v>
      </c>
    </row>
    <row r="18" spans="1:9" ht="17.25" customHeight="1" x14ac:dyDescent="0.3">
      <c r="A18" s="49">
        <v>37344</v>
      </c>
      <c r="E18" s="152" t="str">
        <f>Tabela!A18</f>
        <v>Utilização Mensal</v>
      </c>
      <c r="F18" s="66" t="str">
        <f>Tabela!B18</f>
        <v>CETIP</v>
      </c>
      <c r="H18" s="149" t="str">
        <f>E27</f>
        <v>Fiduciário</v>
      </c>
      <c r="I18" s="149" t="str">
        <f t="shared" si="0"/>
        <v>Fiduciário</v>
      </c>
    </row>
    <row r="19" spans="1:9" ht="16.5" customHeight="1" x14ac:dyDescent="0.3">
      <c r="A19" s="49">
        <v>37367</v>
      </c>
      <c r="E19" s="152" t="str">
        <f>Tabela!A19</f>
        <v>Módulo de Distribuição de Títulos (MDA)</v>
      </c>
      <c r="F19" s="66" t="str">
        <f>Tabela!B19</f>
        <v>CETIP</v>
      </c>
      <c r="H19" s="151" t="s">
        <v>130</v>
      </c>
      <c r="I19" s="151" t="str">
        <f t="shared" si="0"/>
        <v>Custodiante</v>
      </c>
    </row>
    <row r="20" spans="1:9" ht="17.25" customHeight="1" x14ac:dyDescent="0.3">
      <c r="A20" s="49">
        <v>37377</v>
      </c>
      <c r="E20" s="152" t="str">
        <f>Tabela!A20</f>
        <v>Monitoramento</v>
      </c>
      <c r="F20" s="66" t="str">
        <f>Tabela!B20</f>
        <v>Control Union</v>
      </c>
      <c r="H20" s="149" t="str">
        <f>E22</f>
        <v>Agente Registrador</v>
      </c>
      <c r="I20" s="149" t="str">
        <f t="shared" si="0"/>
        <v>Agente Registrador</v>
      </c>
    </row>
    <row r="21" spans="1:9" ht="16.5" customHeight="1" x14ac:dyDescent="0.3">
      <c r="A21" s="49">
        <v>37406</v>
      </c>
      <c r="E21" s="152" t="str">
        <f>Tabela!A21</f>
        <v>Distribuição</v>
      </c>
      <c r="F21" s="66" t="str">
        <f>Tabela!B21</f>
        <v>Coordenador Líder</v>
      </c>
      <c r="H21" s="149" t="str">
        <f>E23</f>
        <v>Custódia</v>
      </c>
      <c r="I21" s="149" t="str">
        <f t="shared" si="0"/>
        <v>Custódia</v>
      </c>
    </row>
    <row r="22" spans="1:9" ht="17.25" customHeight="1" x14ac:dyDescent="0.3">
      <c r="A22" s="49">
        <v>37506</v>
      </c>
      <c r="E22" s="152" t="str">
        <f>Tabela!A22</f>
        <v>Agente Registrador</v>
      </c>
      <c r="F22" s="66" t="str">
        <f>Tabela!B22</f>
        <v>Custodiante</v>
      </c>
      <c r="H22" s="151" t="s">
        <v>13</v>
      </c>
      <c r="I22" s="151" t="str">
        <f t="shared" si="0"/>
        <v>Escriturador</v>
      </c>
    </row>
    <row r="23" spans="1:9" ht="16.5" customHeight="1" x14ac:dyDescent="0.3">
      <c r="A23" s="49">
        <v>37541</v>
      </c>
      <c r="E23" s="152" t="str">
        <f>Tabela!A23</f>
        <v>Custódia</v>
      </c>
      <c r="F23" s="66" t="str">
        <f>Tabela!B23</f>
        <v>Custodiante</v>
      </c>
      <c r="H23" s="149" t="str">
        <f>E25</f>
        <v>Escrituração</v>
      </c>
      <c r="I23" s="149" t="str">
        <f t="shared" si="0"/>
        <v>Escrituração</v>
      </c>
    </row>
    <row r="24" spans="1:9" ht="17.25" customHeight="1" x14ac:dyDescent="0.3">
      <c r="A24" s="49">
        <v>37562</v>
      </c>
      <c r="E24" s="152" t="str">
        <f>Tabela!A24</f>
        <v>Registro CVM</v>
      </c>
      <c r="F24" s="66" t="str">
        <f>Tabela!B24</f>
        <v>CVM</v>
      </c>
      <c r="H24" s="149" t="str">
        <f>E26</f>
        <v>Abertura dos Livros Escriturais</v>
      </c>
      <c r="I24" s="149" t="str">
        <f t="shared" si="0"/>
        <v>Abertura dos Livros Escriturais</v>
      </c>
    </row>
    <row r="25" spans="1:9" ht="16.5" customHeight="1" x14ac:dyDescent="0.3">
      <c r="A25" s="49">
        <v>37575</v>
      </c>
      <c r="E25" s="152" t="str">
        <f>Tabela!A25</f>
        <v>Escrituração</v>
      </c>
      <c r="F25" s="66" t="str">
        <f>Tabela!B25</f>
        <v>Escriturador</v>
      </c>
      <c r="H25" s="151" t="s">
        <v>15</v>
      </c>
      <c r="I25" s="151" t="str">
        <f t="shared" si="0"/>
        <v>Rating</v>
      </c>
    </row>
    <row r="26" spans="1:9" ht="17.25" customHeight="1" x14ac:dyDescent="0.3">
      <c r="A26" s="49">
        <v>37615</v>
      </c>
      <c r="E26" s="152" t="str">
        <f>Tabela!A26</f>
        <v>Abertura dos Livros Escriturais</v>
      </c>
      <c r="F26" s="66" t="str">
        <f>Tabela!B26</f>
        <v>Escriturador</v>
      </c>
      <c r="H26" s="149" t="str">
        <f>E29</f>
        <v>Rating Emissão</v>
      </c>
      <c r="I26" s="149" t="str">
        <f t="shared" si="0"/>
        <v>Rating Emissão</v>
      </c>
    </row>
    <row r="27" spans="1:9" ht="16.5" customHeight="1" x14ac:dyDescent="0.3">
      <c r="A27" s="49">
        <v>37622</v>
      </c>
      <c r="E27" s="152" t="str">
        <f>Tabela!A27</f>
        <v>Fiduciário</v>
      </c>
      <c r="F27" s="66" t="str">
        <f>Tabela!B27</f>
        <v>Fiduciário</v>
      </c>
      <c r="H27" s="149" t="str">
        <f>E30</f>
        <v>Rating Renovação</v>
      </c>
      <c r="I27" s="149" t="str">
        <f t="shared" si="0"/>
        <v>Rating Renovação</v>
      </c>
    </row>
    <row r="28" spans="1:9" ht="17.25" customHeight="1" x14ac:dyDescent="0.3">
      <c r="A28" s="49">
        <v>37683</v>
      </c>
      <c r="E28" s="152" t="str">
        <f>Tabela!A28</f>
        <v>Marketing da Distribuição</v>
      </c>
      <c r="F28" s="66" t="str">
        <f>Tabela!B28</f>
        <v>Publicidade</v>
      </c>
      <c r="H28" s="149" t="str">
        <f>E24</f>
        <v>Registro CVM</v>
      </c>
      <c r="I28" s="149" t="str">
        <f t="shared" si="0"/>
        <v>Registro CVM</v>
      </c>
    </row>
    <row r="29" spans="1:9" ht="16.5" customHeight="1" x14ac:dyDescent="0.3">
      <c r="A29" s="49">
        <v>37684</v>
      </c>
      <c r="E29" s="152" t="str">
        <f>Tabela!A29</f>
        <v>Rating Emissão</v>
      </c>
      <c r="F29" s="66" t="str">
        <f>Tabela!B29</f>
        <v>Rating</v>
      </c>
      <c r="H29" s="149" t="str">
        <f>E2</f>
        <v>ANBIMA</v>
      </c>
      <c r="I29" s="149" t="str">
        <f t="shared" si="0"/>
        <v>ANBIMA</v>
      </c>
    </row>
    <row r="30" spans="1:9" ht="17.25" customHeight="1" x14ac:dyDescent="0.3">
      <c r="A30" s="49">
        <v>37729</v>
      </c>
      <c r="E30" s="152" t="str">
        <f>Tabela!A30</f>
        <v>Rating Renovação</v>
      </c>
      <c r="F30" s="66" t="str">
        <f>Tabela!B30</f>
        <v>Rating</v>
      </c>
      <c r="H30" s="149" t="str">
        <f>E28</f>
        <v>Marketing da Distribuição</v>
      </c>
      <c r="I30" s="149" t="str">
        <f t="shared" si="0"/>
        <v>Marketing da Distribuição</v>
      </c>
    </row>
    <row r="31" spans="1:9" ht="16.5" customHeight="1" x14ac:dyDescent="0.3">
      <c r="A31" s="49">
        <v>37732</v>
      </c>
      <c r="E31" s="152" t="str">
        <f>Tabela!A31</f>
        <v>Emissão</v>
      </c>
      <c r="F31" s="66" t="str">
        <f>Tabela!B31</f>
        <v>Securitizadora</v>
      </c>
      <c r="H31" s="151" t="s">
        <v>44</v>
      </c>
      <c r="I31" s="151" t="str">
        <f t="shared" si="0"/>
        <v>CETIP</v>
      </c>
    </row>
    <row r="32" spans="1:9" ht="17.25" customHeight="1" x14ac:dyDescent="0.3">
      <c r="A32" s="49">
        <v>37742</v>
      </c>
      <c r="E32" s="152" t="str">
        <f>Tabela!A32</f>
        <v>Estruturação</v>
      </c>
      <c r="F32" s="66" t="str">
        <f>Tabela!B32</f>
        <v>Securitizadora</v>
      </c>
      <c r="H32" s="149" t="str">
        <f>E9</f>
        <v>Pré-Registro  CR</v>
      </c>
      <c r="I32" s="149" t="str">
        <f t="shared" si="0"/>
        <v>Pré-Registro  CR</v>
      </c>
    </row>
    <row r="33" spans="1:9" ht="16.5" customHeight="1" x14ac:dyDescent="0.3">
      <c r="A33" s="49">
        <v>37791</v>
      </c>
      <c r="E33" s="152" t="str">
        <f>Tabela!A33</f>
        <v>Taxa de gestão</v>
      </c>
      <c r="F33" s="66" t="str">
        <f>Tabela!B33</f>
        <v>Securitizadora</v>
      </c>
      <c r="H33" s="149" t="str">
        <f>E10</f>
        <v>Registro CR</v>
      </c>
      <c r="I33" s="149" t="str">
        <f t="shared" si="0"/>
        <v>Registro CR</v>
      </c>
    </row>
    <row r="34" spans="1:9" ht="17.25" customHeight="1" x14ac:dyDescent="0.3">
      <c r="A34" s="49">
        <v>37871</v>
      </c>
      <c r="E34" s="152" t="str">
        <f>Tabela!A34</f>
        <v>Servicer</v>
      </c>
      <c r="F34" s="66" t="str">
        <f>Tabela!B34</f>
        <v>Servicer</v>
      </c>
      <c r="H34" s="149" t="str">
        <f>E13</f>
        <v>Registro CCI</v>
      </c>
      <c r="I34" s="149" t="str">
        <f>E11</f>
        <v>Pré-Registro  CDCA</v>
      </c>
    </row>
    <row r="35" spans="1:9" ht="16.5" customHeight="1" x14ac:dyDescent="0.3">
      <c r="A35" s="49">
        <v>37906</v>
      </c>
      <c r="E35" s="152" t="str">
        <f>Tabela!A35</f>
        <v>Originador CCB</v>
      </c>
      <c r="F35" s="66" t="str">
        <f>Tabela!B35</f>
        <v>Cia Hipotecária</v>
      </c>
      <c r="H35" s="149" t="str">
        <f>E14</f>
        <v>Carta de Titularidade</v>
      </c>
      <c r="I35" s="149" t="str">
        <f>E12</f>
        <v>Registro CDCA</v>
      </c>
    </row>
    <row r="36" spans="1:9" ht="17.25" customHeight="1" x14ac:dyDescent="0.3">
      <c r="A36" s="49">
        <v>37927</v>
      </c>
      <c r="H36" s="149" t="str">
        <f>E16</f>
        <v>Pré-Registro Debênture</v>
      </c>
      <c r="I36" s="149" t="str">
        <f>E15</f>
        <v>Pré Registro CPR/NCR/CRP</v>
      </c>
    </row>
    <row r="37" spans="1:9" ht="16.5" customHeight="1" x14ac:dyDescent="0.3">
      <c r="A37" s="49">
        <v>37940</v>
      </c>
      <c r="H37" s="149" t="str">
        <f>E17</f>
        <v>Taxa Transação</v>
      </c>
      <c r="I37" s="149" t="str">
        <f>E16</f>
        <v>Pré-Registro Debênture</v>
      </c>
    </row>
    <row r="38" spans="1:9" ht="17.25" customHeight="1" x14ac:dyDescent="0.3">
      <c r="A38" s="49">
        <v>37980</v>
      </c>
      <c r="H38" s="149" t="str">
        <f>E18</f>
        <v>Utilização Mensal</v>
      </c>
      <c r="I38" s="149" t="str">
        <f>E17</f>
        <v>Taxa Transação</v>
      </c>
    </row>
    <row r="39" spans="1:9" ht="16.5" customHeight="1" x14ac:dyDescent="0.3">
      <c r="A39" s="49">
        <v>37987</v>
      </c>
      <c r="H39" s="149" t="str">
        <f>E19</f>
        <v>Módulo de Distribuição de Títulos (MDA)</v>
      </c>
      <c r="I39" s="149" t="str">
        <f>E18</f>
        <v>Utilização Mensal</v>
      </c>
    </row>
    <row r="40" spans="1:9" ht="17.25" customHeight="1" x14ac:dyDescent="0.3">
      <c r="A40" s="49">
        <v>38040</v>
      </c>
      <c r="H40" s="2" t="s">
        <v>32</v>
      </c>
      <c r="I40" s="149" t="str">
        <f>E19</f>
        <v>Módulo de Distribuição de Títulos (MDA)</v>
      </c>
    </row>
    <row r="41" spans="1:9" ht="16.5" customHeight="1" x14ac:dyDescent="0.3">
      <c r="A41" s="49">
        <v>38041</v>
      </c>
    </row>
    <row r="42" spans="1:9" ht="17.25" customHeight="1" x14ac:dyDescent="0.3">
      <c r="A42" s="49">
        <v>38086</v>
      </c>
    </row>
    <row r="43" spans="1:9" ht="16.5" customHeight="1" x14ac:dyDescent="0.3">
      <c r="A43" s="49">
        <v>38098</v>
      </c>
    </row>
    <row r="44" spans="1:9" ht="17.25" customHeight="1" x14ac:dyDescent="0.3">
      <c r="A44" s="49">
        <v>38108</v>
      </c>
    </row>
    <row r="45" spans="1:9" ht="16.5" customHeight="1" x14ac:dyDescent="0.3">
      <c r="A45" s="49">
        <v>38148</v>
      </c>
    </row>
    <row r="46" spans="1:9" ht="17.25" customHeight="1" x14ac:dyDescent="0.3">
      <c r="A46" s="49">
        <v>38237</v>
      </c>
    </row>
    <row r="47" spans="1:9" ht="16.5" customHeight="1" x14ac:dyDescent="0.3">
      <c r="A47" s="49">
        <v>38272</v>
      </c>
    </row>
    <row r="48" spans="1:9" ht="17.25" customHeight="1" x14ac:dyDescent="0.3">
      <c r="A48" s="49">
        <v>38293</v>
      </c>
    </row>
    <row r="49" spans="1:1" ht="16.5" customHeight="1" x14ac:dyDescent="0.3">
      <c r="A49" s="49">
        <v>38306</v>
      </c>
    </row>
    <row r="50" spans="1:1" ht="17.25" customHeight="1" x14ac:dyDescent="0.3">
      <c r="A50" s="49">
        <v>38346</v>
      </c>
    </row>
    <row r="51" spans="1:1" ht="16.5" customHeight="1" x14ac:dyDescent="0.3">
      <c r="A51" s="49">
        <v>38353</v>
      </c>
    </row>
    <row r="52" spans="1:1" ht="17.25" customHeight="1" x14ac:dyDescent="0.3">
      <c r="A52" s="49">
        <v>38390</v>
      </c>
    </row>
    <row r="53" spans="1:1" ht="16.5" customHeight="1" x14ac:dyDescent="0.3">
      <c r="A53" s="49">
        <v>38391</v>
      </c>
    </row>
    <row r="54" spans="1:1" ht="17.25" customHeight="1" x14ac:dyDescent="0.3">
      <c r="A54" s="49">
        <v>38436</v>
      </c>
    </row>
    <row r="55" spans="1:1" ht="16.5" customHeight="1" x14ac:dyDescent="0.3">
      <c r="A55" s="49">
        <v>38463</v>
      </c>
    </row>
    <row r="56" spans="1:1" ht="17.25" customHeight="1" x14ac:dyDescent="0.3">
      <c r="A56" s="49">
        <v>38473</v>
      </c>
    </row>
    <row r="57" spans="1:1" ht="16.5" customHeight="1" x14ac:dyDescent="0.3">
      <c r="A57" s="49">
        <v>38498</v>
      </c>
    </row>
    <row r="58" spans="1:1" ht="17.25" customHeight="1" x14ac:dyDescent="0.3">
      <c r="A58" s="49">
        <v>38602</v>
      </c>
    </row>
    <row r="59" spans="1:1" ht="16.5" customHeight="1" x14ac:dyDescent="0.3">
      <c r="A59" s="49">
        <v>38637</v>
      </c>
    </row>
    <row r="60" spans="1:1" ht="17.25" customHeight="1" x14ac:dyDescent="0.3">
      <c r="A60" s="49">
        <v>38658</v>
      </c>
    </row>
    <row r="61" spans="1:1" ht="16.5" customHeight="1" x14ac:dyDescent="0.3">
      <c r="A61" s="49">
        <v>38671</v>
      </c>
    </row>
    <row r="62" spans="1:1" ht="17.25" customHeight="1" x14ac:dyDescent="0.3">
      <c r="A62" s="49">
        <v>38711</v>
      </c>
    </row>
    <row r="63" spans="1:1" ht="16.5" customHeight="1" x14ac:dyDescent="0.3">
      <c r="A63" s="49">
        <v>38718</v>
      </c>
    </row>
    <row r="64" spans="1:1" ht="17.25" customHeight="1" x14ac:dyDescent="0.3">
      <c r="A64" s="49">
        <v>38775</v>
      </c>
    </row>
    <row r="65" spans="1:1" ht="16.5" customHeight="1" x14ac:dyDescent="0.3">
      <c r="A65" s="49">
        <v>38776</v>
      </c>
    </row>
    <row r="66" spans="1:1" ht="17.25" customHeight="1" x14ac:dyDescent="0.3">
      <c r="A66" s="49">
        <v>38821</v>
      </c>
    </row>
    <row r="67" spans="1:1" ht="16.5" customHeight="1" x14ac:dyDescent="0.3">
      <c r="A67" s="49">
        <v>38828</v>
      </c>
    </row>
    <row r="68" spans="1:1" ht="17.25" customHeight="1" x14ac:dyDescent="0.3">
      <c r="A68" s="49">
        <v>38838</v>
      </c>
    </row>
    <row r="69" spans="1:1" ht="16.5" customHeight="1" x14ac:dyDescent="0.3">
      <c r="A69" s="49">
        <v>38883</v>
      </c>
    </row>
    <row r="70" spans="1:1" ht="17.25" customHeight="1" x14ac:dyDescent="0.3">
      <c r="A70" s="49">
        <v>38967</v>
      </c>
    </row>
    <row r="71" spans="1:1" ht="16.5" customHeight="1" x14ac:dyDescent="0.3">
      <c r="A71" s="49">
        <v>39002</v>
      </c>
    </row>
    <row r="72" spans="1:1" ht="17.25" customHeight="1" x14ac:dyDescent="0.3">
      <c r="A72" s="49">
        <v>39023</v>
      </c>
    </row>
    <row r="73" spans="1:1" ht="16.5" customHeight="1" x14ac:dyDescent="0.3">
      <c r="A73" s="49">
        <v>39036</v>
      </c>
    </row>
    <row r="74" spans="1:1" ht="17.25" customHeight="1" x14ac:dyDescent="0.3">
      <c r="A74" s="49">
        <v>39076</v>
      </c>
    </row>
    <row r="75" spans="1:1" ht="16.5" customHeight="1" x14ac:dyDescent="0.3">
      <c r="A75" s="49">
        <v>39083</v>
      </c>
    </row>
    <row r="76" spans="1:1" ht="17.25" customHeight="1" x14ac:dyDescent="0.3">
      <c r="A76" s="49">
        <v>39132</v>
      </c>
    </row>
    <row r="77" spans="1:1" ht="16.5" customHeight="1" x14ac:dyDescent="0.3">
      <c r="A77" s="49">
        <v>39133</v>
      </c>
    </row>
    <row r="78" spans="1:1" ht="17.25" customHeight="1" x14ac:dyDescent="0.3">
      <c r="A78" s="49">
        <v>39178</v>
      </c>
    </row>
    <row r="79" spans="1:1" ht="16.5" customHeight="1" x14ac:dyDescent="0.3">
      <c r="A79" s="49">
        <v>39193</v>
      </c>
    </row>
    <row r="80" spans="1:1" ht="17.25" customHeight="1" x14ac:dyDescent="0.3">
      <c r="A80" s="49">
        <v>39203</v>
      </c>
    </row>
    <row r="81" spans="1:1" ht="16.5" customHeight="1" x14ac:dyDescent="0.3">
      <c r="A81" s="49">
        <v>39240</v>
      </c>
    </row>
    <row r="82" spans="1:1" ht="17.25" customHeight="1" x14ac:dyDescent="0.3">
      <c r="A82" s="49">
        <v>39332</v>
      </c>
    </row>
    <row r="83" spans="1:1" ht="16.5" customHeight="1" x14ac:dyDescent="0.3">
      <c r="A83" s="49">
        <v>39367</v>
      </c>
    </row>
    <row r="84" spans="1:1" ht="17.25" customHeight="1" x14ac:dyDescent="0.3">
      <c r="A84" s="49">
        <v>39388</v>
      </c>
    </row>
    <row r="85" spans="1:1" ht="16.5" customHeight="1" x14ac:dyDescent="0.3">
      <c r="A85" s="49">
        <v>39401</v>
      </c>
    </row>
    <row r="86" spans="1:1" ht="17.25" customHeight="1" x14ac:dyDescent="0.3">
      <c r="A86" s="49">
        <v>39441</v>
      </c>
    </row>
    <row r="87" spans="1:1" ht="16.5" customHeight="1" x14ac:dyDescent="0.3">
      <c r="A87" s="49">
        <v>39448</v>
      </c>
    </row>
    <row r="88" spans="1:1" ht="17.25" customHeight="1" x14ac:dyDescent="0.3">
      <c r="A88" s="49">
        <v>39482</v>
      </c>
    </row>
    <row r="89" spans="1:1" ht="16.5" customHeight="1" x14ac:dyDescent="0.3">
      <c r="A89" s="49">
        <v>39483</v>
      </c>
    </row>
    <row r="90" spans="1:1" ht="17.25" customHeight="1" x14ac:dyDescent="0.3">
      <c r="A90" s="49">
        <v>39528</v>
      </c>
    </row>
    <row r="91" spans="1:1" ht="16.5" customHeight="1" x14ac:dyDescent="0.3">
      <c r="A91" s="49">
        <v>39559</v>
      </c>
    </row>
    <row r="92" spans="1:1" ht="17.25" customHeight="1" x14ac:dyDescent="0.3">
      <c r="A92" s="49">
        <v>39569</v>
      </c>
    </row>
    <row r="93" spans="1:1" ht="16.5" customHeight="1" x14ac:dyDescent="0.3">
      <c r="A93" s="49">
        <v>39590</v>
      </c>
    </row>
    <row r="94" spans="1:1" ht="17.25" customHeight="1" x14ac:dyDescent="0.3">
      <c r="A94" s="49">
        <v>39698</v>
      </c>
    </row>
    <row r="95" spans="1:1" ht="16.5" customHeight="1" x14ac:dyDescent="0.3">
      <c r="A95" s="49">
        <v>39733</v>
      </c>
    </row>
    <row r="96" spans="1:1" ht="17.25" customHeight="1" x14ac:dyDescent="0.3">
      <c r="A96" s="49">
        <v>39754</v>
      </c>
    </row>
    <row r="97" spans="1:1" ht="16.5" customHeight="1" x14ac:dyDescent="0.3">
      <c r="A97" s="49">
        <v>39767</v>
      </c>
    </row>
    <row r="98" spans="1:1" ht="17.25" customHeight="1" x14ac:dyDescent="0.3">
      <c r="A98" s="49">
        <v>39807</v>
      </c>
    </row>
    <row r="99" spans="1:1" ht="16.5" customHeight="1" x14ac:dyDescent="0.3">
      <c r="A99" s="49">
        <v>39814</v>
      </c>
    </row>
    <row r="100" spans="1:1" ht="17.25" customHeight="1" x14ac:dyDescent="0.3">
      <c r="A100" s="49">
        <v>39867</v>
      </c>
    </row>
    <row r="101" spans="1:1" ht="16.5" customHeight="1" x14ac:dyDescent="0.3">
      <c r="A101" s="49">
        <v>39868</v>
      </c>
    </row>
    <row r="102" spans="1:1" ht="17.25" customHeight="1" x14ac:dyDescent="0.3">
      <c r="A102" s="49">
        <v>39913</v>
      </c>
    </row>
    <row r="103" spans="1:1" ht="16.5" customHeight="1" x14ac:dyDescent="0.3">
      <c r="A103" s="49">
        <v>39924</v>
      </c>
    </row>
    <row r="104" spans="1:1" ht="17.25" customHeight="1" x14ac:dyDescent="0.3">
      <c r="A104" s="49">
        <v>39934</v>
      </c>
    </row>
    <row r="105" spans="1:1" ht="16.5" customHeight="1" x14ac:dyDescent="0.3">
      <c r="A105" s="49">
        <v>39975</v>
      </c>
    </row>
    <row r="106" spans="1:1" ht="17.25" customHeight="1" x14ac:dyDescent="0.3">
      <c r="A106" s="49">
        <v>40063</v>
      </c>
    </row>
    <row r="107" spans="1:1" ht="16.5" customHeight="1" x14ac:dyDescent="0.3">
      <c r="A107" s="49">
        <v>40098</v>
      </c>
    </row>
    <row r="108" spans="1:1" ht="17.25" customHeight="1" x14ac:dyDescent="0.3">
      <c r="A108" s="49">
        <v>40119</v>
      </c>
    </row>
    <row r="109" spans="1:1" ht="16.5" customHeight="1" x14ac:dyDescent="0.3">
      <c r="A109" s="49">
        <v>40132</v>
      </c>
    </row>
    <row r="110" spans="1:1" ht="17.25" customHeight="1" x14ac:dyDescent="0.3">
      <c r="A110" s="49">
        <v>40172</v>
      </c>
    </row>
    <row r="111" spans="1:1" ht="16.5" customHeight="1" x14ac:dyDescent="0.3">
      <c r="A111" s="49">
        <v>40179</v>
      </c>
    </row>
    <row r="112" spans="1:1" ht="17.25" customHeight="1" x14ac:dyDescent="0.3">
      <c r="A112" s="49">
        <v>40224</v>
      </c>
    </row>
    <row r="113" spans="1:1" ht="16.5" customHeight="1" x14ac:dyDescent="0.3">
      <c r="A113" s="49">
        <v>40225</v>
      </c>
    </row>
    <row r="114" spans="1:1" ht="17.25" customHeight="1" x14ac:dyDescent="0.3">
      <c r="A114" s="49">
        <v>40270</v>
      </c>
    </row>
    <row r="115" spans="1:1" ht="16.5" customHeight="1" x14ac:dyDescent="0.3">
      <c r="A115" s="49">
        <v>40289</v>
      </c>
    </row>
    <row r="116" spans="1:1" ht="17.25" customHeight="1" x14ac:dyDescent="0.3">
      <c r="A116" s="49">
        <v>40299</v>
      </c>
    </row>
    <row r="117" spans="1:1" ht="16.5" customHeight="1" x14ac:dyDescent="0.3">
      <c r="A117" s="49">
        <v>40332</v>
      </c>
    </row>
    <row r="118" spans="1:1" ht="17.25" customHeight="1" x14ac:dyDescent="0.3">
      <c r="A118" s="49">
        <v>40428</v>
      </c>
    </row>
    <row r="119" spans="1:1" ht="16.5" customHeight="1" x14ac:dyDescent="0.3">
      <c r="A119" s="49">
        <v>40463</v>
      </c>
    </row>
    <row r="120" spans="1:1" ht="17.25" customHeight="1" x14ac:dyDescent="0.3">
      <c r="A120" s="49">
        <v>40484</v>
      </c>
    </row>
    <row r="121" spans="1:1" ht="16.5" customHeight="1" x14ac:dyDescent="0.3">
      <c r="A121" s="49">
        <v>40497</v>
      </c>
    </row>
    <row r="122" spans="1:1" ht="17.25" customHeight="1" x14ac:dyDescent="0.3">
      <c r="A122" s="49">
        <v>40537</v>
      </c>
    </row>
    <row r="123" spans="1:1" ht="16.5" customHeight="1" x14ac:dyDescent="0.3">
      <c r="A123" s="49">
        <v>40544</v>
      </c>
    </row>
    <row r="124" spans="1:1" ht="17.25" customHeight="1" x14ac:dyDescent="0.3">
      <c r="A124" s="49">
        <v>40609</v>
      </c>
    </row>
    <row r="125" spans="1:1" ht="16.5" customHeight="1" x14ac:dyDescent="0.3">
      <c r="A125" s="49">
        <v>40610</v>
      </c>
    </row>
    <row r="126" spans="1:1" ht="17.25" customHeight="1" x14ac:dyDescent="0.3">
      <c r="A126" s="49">
        <v>40654</v>
      </c>
    </row>
    <row r="127" spans="1:1" ht="16.5" customHeight="1" x14ac:dyDescent="0.3">
      <c r="A127" s="49">
        <v>40655</v>
      </c>
    </row>
    <row r="128" spans="1:1" ht="17.25" customHeight="1" x14ac:dyDescent="0.3">
      <c r="A128" s="49">
        <v>40664</v>
      </c>
    </row>
    <row r="129" spans="1:1" ht="16.5" customHeight="1" x14ac:dyDescent="0.3">
      <c r="A129" s="49">
        <v>40717</v>
      </c>
    </row>
    <row r="130" spans="1:1" ht="17.25" customHeight="1" x14ac:dyDescent="0.3">
      <c r="A130" s="49">
        <v>40793</v>
      </c>
    </row>
    <row r="131" spans="1:1" ht="16.5" customHeight="1" x14ac:dyDescent="0.3">
      <c r="A131" s="49">
        <v>40828</v>
      </c>
    </row>
    <row r="132" spans="1:1" ht="17.25" customHeight="1" x14ac:dyDescent="0.3">
      <c r="A132" s="49">
        <v>40849</v>
      </c>
    </row>
    <row r="133" spans="1:1" ht="16.5" customHeight="1" x14ac:dyDescent="0.3">
      <c r="A133" s="49">
        <v>40862</v>
      </c>
    </row>
    <row r="134" spans="1:1" ht="17.25" customHeight="1" x14ac:dyDescent="0.3">
      <c r="A134" s="49">
        <v>40902</v>
      </c>
    </row>
    <row r="135" spans="1:1" ht="16.5" customHeight="1" x14ac:dyDescent="0.3">
      <c r="A135" s="49">
        <v>40909</v>
      </c>
    </row>
    <row r="136" spans="1:1" ht="17.25" customHeight="1" x14ac:dyDescent="0.3">
      <c r="A136" s="49">
        <v>40959</v>
      </c>
    </row>
    <row r="137" spans="1:1" ht="16.5" customHeight="1" x14ac:dyDescent="0.3">
      <c r="A137" s="49">
        <v>40960</v>
      </c>
    </row>
    <row r="138" spans="1:1" ht="17.25" customHeight="1" x14ac:dyDescent="0.3">
      <c r="A138" s="49">
        <v>41005</v>
      </c>
    </row>
    <row r="139" spans="1:1" ht="16.5" customHeight="1" x14ac:dyDescent="0.3">
      <c r="A139" s="49">
        <v>41020</v>
      </c>
    </row>
    <row r="140" spans="1:1" ht="17.25" customHeight="1" x14ac:dyDescent="0.3">
      <c r="A140" s="49">
        <v>41030</v>
      </c>
    </row>
    <row r="141" spans="1:1" ht="16.5" customHeight="1" x14ac:dyDescent="0.3">
      <c r="A141" s="49">
        <v>41067</v>
      </c>
    </row>
    <row r="142" spans="1:1" ht="17.25" customHeight="1" x14ac:dyDescent="0.3">
      <c r="A142" s="49">
        <v>41159</v>
      </c>
    </row>
    <row r="143" spans="1:1" ht="16.5" customHeight="1" x14ac:dyDescent="0.3">
      <c r="A143" s="49">
        <v>41194</v>
      </c>
    </row>
    <row r="144" spans="1:1" ht="17.25" customHeight="1" x14ac:dyDescent="0.3">
      <c r="A144" s="49">
        <v>41215</v>
      </c>
    </row>
    <row r="145" spans="1:1" ht="16.5" customHeight="1" x14ac:dyDescent="0.3">
      <c r="A145" s="49">
        <v>41228</v>
      </c>
    </row>
    <row r="146" spans="1:1" ht="17.25" customHeight="1" x14ac:dyDescent="0.3">
      <c r="A146" s="49">
        <v>41268</v>
      </c>
    </row>
    <row r="147" spans="1:1" ht="16.5" customHeight="1" x14ac:dyDescent="0.3">
      <c r="A147" s="49">
        <v>41275</v>
      </c>
    </row>
    <row r="148" spans="1:1" ht="17.25" customHeight="1" x14ac:dyDescent="0.3">
      <c r="A148" s="49">
        <v>41316</v>
      </c>
    </row>
    <row r="149" spans="1:1" ht="16.5" customHeight="1" x14ac:dyDescent="0.3">
      <c r="A149" s="49">
        <v>41317</v>
      </c>
    </row>
    <row r="150" spans="1:1" ht="17.25" customHeight="1" x14ac:dyDescent="0.3">
      <c r="A150" s="49">
        <v>41362</v>
      </c>
    </row>
    <row r="151" spans="1:1" ht="16.5" customHeight="1" x14ac:dyDescent="0.3">
      <c r="A151" s="49">
        <v>41385</v>
      </c>
    </row>
    <row r="152" spans="1:1" ht="17.25" customHeight="1" x14ac:dyDescent="0.3">
      <c r="A152" s="49">
        <v>41395</v>
      </c>
    </row>
    <row r="153" spans="1:1" ht="16.5" customHeight="1" x14ac:dyDescent="0.3">
      <c r="A153" s="49">
        <v>41424</v>
      </c>
    </row>
    <row r="154" spans="1:1" ht="17.25" customHeight="1" x14ac:dyDescent="0.3">
      <c r="A154" s="49">
        <v>41524</v>
      </c>
    </row>
    <row r="155" spans="1:1" ht="16.5" customHeight="1" x14ac:dyDescent="0.3">
      <c r="A155" s="49">
        <v>41559</v>
      </c>
    </row>
    <row r="156" spans="1:1" ht="17.25" customHeight="1" x14ac:dyDescent="0.3">
      <c r="A156" s="49">
        <v>41580</v>
      </c>
    </row>
    <row r="157" spans="1:1" ht="16.5" customHeight="1" x14ac:dyDescent="0.3">
      <c r="A157" s="49">
        <v>41593</v>
      </c>
    </row>
    <row r="158" spans="1:1" ht="17.25" customHeight="1" x14ac:dyDescent="0.3">
      <c r="A158" s="49">
        <v>41633</v>
      </c>
    </row>
    <row r="159" spans="1:1" ht="16.5" customHeight="1" x14ac:dyDescent="0.3">
      <c r="A159" s="49">
        <v>41640</v>
      </c>
    </row>
    <row r="160" spans="1:1" ht="17.25" customHeight="1" x14ac:dyDescent="0.3">
      <c r="A160" s="49">
        <v>41701</v>
      </c>
    </row>
    <row r="161" spans="1:1" ht="16.5" customHeight="1" x14ac:dyDescent="0.3">
      <c r="A161" s="49">
        <v>41702</v>
      </c>
    </row>
    <row r="162" spans="1:1" ht="17.25" customHeight="1" x14ac:dyDescent="0.3">
      <c r="A162" s="49">
        <v>41747</v>
      </c>
    </row>
    <row r="163" spans="1:1" ht="16.5" customHeight="1" x14ac:dyDescent="0.3">
      <c r="A163" s="49">
        <v>41750</v>
      </c>
    </row>
    <row r="164" spans="1:1" ht="17.25" customHeight="1" x14ac:dyDescent="0.3">
      <c r="A164" s="49">
        <v>41760</v>
      </c>
    </row>
    <row r="165" spans="1:1" ht="16.5" customHeight="1" x14ac:dyDescent="0.3">
      <c r="A165" s="49">
        <v>41809</v>
      </c>
    </row>
    <row r="166" spans="1:1" ht="17.25" customHeight="1" x14ac:dyDescent="0.3">
      <c r="A166" s="49">
        <v>41889</v>
      </c>
    </row>
    <row r="167" spans="1:1" ht="16.5" customHeight="1" x14ac:dyDescent="0.3">
      <c r="A167" s="49">
        <v>41924</v>
      </c>
    </row>
    <row r="168" spans="1:1" ht="17.25" customHeight="1" x14ac:dyDescent="0.3">
      <c r="A168" s="49">
        <v>41945</v>
      </c>
    </row>
    <row r="169" spans="1:1" ht="16.5" customHeight="1" x14ac:dyDescent="0.3">
      <c r="A169" s="49">
        <v>41958</v>
      </c>
    </row>
    <row r="170" spans="1:1" ht="17.25" customHeight="1" x14ac:dyDescent="0.3">
      <c r="A170" s="49">
        <v>41998</v>
      </c>
    </row>
    <row r="171" spans="1:1" ht="16.5" customHeight="1" x14ac:dyDescent="0.3">
      <c r="A171" s="49">
        <v>42005</v>
      </c>
    </row>
    <row r="172" spans="1:1" ht="17.25" customHeight="1" x14ac:dyDescent="0.3">
      <c r="A172" s="49">
        <v>42051</v>
      </c>
    </row>
    <row r="173" spans="1:1" ht="16.5" customHeight="1" x14ac:dyDescent="0.3">
      <c r="A173" s="49">
        <v>42052</v>
      </c>
    </row>
    <row r="174" spans="1:1" ht="17.25" customHeight="1" x14ac:dyDescent="0.3">
      <c r="A174" s="49">
        <v>42097</v>
      </c>
    </row>
    <row r="175" spans="1:1" ht="16.5" customHeight="1" x14ac:dyDescent="0.3">
      <c r="A175" s="49">
        <v>42115</v>
      </c>
    </row>
    <row r="176" spans="1:1" ht="17.25" customHeight="1" x14ac:dyDescent="0.3">
      <c r="A176" s="49">
        <v>42125</v>
      </c>
    </row>
    <row r="177" spans="1:1" ht="16.5" customHeight="1" x14ac:dyDescent="0.3">
      <c r="A177" s="49">
        <v>42159</v>
      </c>
    </row>
    <row r="178" spans="1:1" ht="17.25" customHeight="1" x14ac:dyDescent="0.3">
      <c r="A178" s="49">
        <v>42254</v>
      </c>
    </row>
    <row r="179" spans="1:1" ht="16.5" customHeight="1" x14ac:dyDescent="0.3">
      <c r="A179" s="49">
        <v>42289</v>
      </c>
    </row>
    <row r="180" spans="1:1" ht="17.25" customHeight="1" x14ac:dyDescent="0.3">
      <c r="A180" s="49">
        <v>42310</v>
      </c>
    </row>
    <row r="181" spans="1:1" ht="16.5" customHeight="1" x14ac:dyDescent="0.3">
      <c r="A181" s="49">
        <v>42323</v>
      </c>
    </row>
    <row r="182" spans="1:1" ht="17.25" customHeight="1" x14ac:dyDescent="0.3">
      <c r="A182" s="49">
        <v>42363</v>
      </c>
    </row>
    <row r="183" spans="1:1" ht="16.5" customHeight="1" x14ac:dyDescent="0.3">
      <c r="A183" s="49">
        <v>42370</v>
      </c>
    </row>
    <row r="184" spans="1:1" ht="17.25" customHeight="1" x14ac:dyDescent="0.3">
      <c r="A184" s="49">
        <v>42408</v>
      </c>
    </row>
    <row r="185" spans="1:1" ht="16.5" customHeight="1" x14ac:dyDescent="0.3">
      <c r="A185" s="49">
        <v>42409</v>
      </c>
    </row>
    <row r="186" spans="1:1" ht="17.25" customHeight="1" x14ac:dyDescent="0.3">
      <c r="A186" s="49">
        <v>42454</v>
      </c>
    </row>
    <row r="187" spans="1:1" ht="16.5" customHeight="1" x14ac:dyDescent="0.3">
      <c r="A187" s="49">
        <v>42481</v>
      </c>
    </row>
    <row r="188" spans="1:1" ht="17.25" customHeight="1" x14ac:dyDescent="0.3">
      <c r="A188" s="49">
        <v>42491</v>
      </c>
    </row>
    <row r="189" spans="1:1" ht="16.5" customHeight="1" x14ac:dyDescent="0.3">
      <c r="A189" s="49">
        <v>42516</v>
      </c>
    </row>
    <row r="190" spans="1:1" ht="17.25" customHeight="1" x14ac:dyDescent="0.3">
      <c r="A190" s="49">
        <v>42620</v>
      </c>
    </row>
    <row r="191" spans="1:1" ht="16.5" customHeight="1" x14ac:dyDescent="0.3">
      <c r="A191" s="49">
        <v>42655</v>
      </c>
    </row>
    <row r="192" spans="1:1" ht="17.25" customHeight="1" x14ac:dyDescent="0.3">
      <c r="A192" s="49">
        <v>42676</v>
      </c>
    </row>
    <row r="193" spans="1:1" ht="16.5" customHeight="1" x14ac:dyDescent="0.3">
      <c r="A193" s="49">
        <v>42689</v>
      </c>
    </row>
    <row r="194" spans="1:1" ht="17.25" customHeight="1" x14ac:dyDescent="0.3">
      <c r="A194" s="49">
        <v>42729</v>
      </c>
    </row>
    <row r="195" spans="1:1" ht="16.5" customHeight="1" x14ac:dyDescent="0.3">
      <c r="A195" s="49">
        <v>42736</v>
      </c>
    </row>
    <row r="196" spans="1:1" ht="17.25" customHeight="1" x14ac:dyDescent="0.3">
      <c r="A196" s="49">
        <v>42793</v>
      </c>
    </row>
    <row r="197" spans="1:1" ht="16.5" customHeight="1" x14ac:dyDescent="0.3">
      <c r="A197" s="49">
        <v>42794</v>
      </c>
    </row>
    <row r="198" spans="1:1" ht="17.25" customHeight="1" x14ac:dyDescent="0.3">
      <c r="A198" s="49">
        <v>42839</v>
      </c>
    </row>
    <row r="199" spans="1:1" ht="16.5" customHeight="1" x14ac:dyDescent="0.3">
      <c r="A199" s="49">
        <v>42846</v>
      </c>
    </row>
    <row r="200" spans="1:1" ht="17.25" customHeight="1" x14ac:dyDescent="0.3">
      <c r="A200" s="49">
        <v>42856</v>
      </c>
    </row>
    <row r="201" spans="1:1" ht="16.5" customHeight="1" x14ac:dyDescent="0.3">
      <c r="A201" s="49">
        <v>42901</v>
      </c>
    </row>
    <row r="202" spans="1:1" ht="17.25" customHeight="1" x14ac:dyDescent="0.3">
      <c r="A202" s="49">
        <v>42985</v>
      </c>
    </row>
    <row r="203" spans="1:1" ht="16.5" customHeight="1" x14ac:dyDescent="0.3">
      <c r="A203" s="49">
        <v>43020</v>
      </c>
    </row>
    <row r="204" spans="1:1" ht="17.25" customHeight="1" x14ac:dyDescent="0.3">
      <c r="A204" s="49">
        <v>43041</v>
      </c>
    </row>
    <row r="205" spans="1:1" ht="16.5" customHeight="1" x14ac:dyDescent="0.3">
      <c r="A205" s="49">
        <v>43054</v>
      </c>
    </row>
    <row r="206" spans="1:1" ht="17.25" customHeight="1" x14ac:dyDescent="0.3">
      <c r="A206" s="49">
        <v>43094</v>
      </c>
    </row>
    <row r="207" spans="1:1" ht="16.5" customHeight="1" x14ac:dyDescent="0.3">
      <c r="A207" s="49">
        <v>43101</v>
      </c>
    </row>
    <row r="208" spans="1:1" ht="17.25" customHeight="1" x14ac:dyDescent="0.3">
      <c r="A208" s="49">
        <v>43143</v>
      </c>
    </row>
    <row r="209" spans="1:1" ht="16.5" customHeight="1" x14ac:dyDescent="0.3">
      <c r="A209" s="49">
        <v>43144</v>
      </c>
    </row>
    <row r="210" spans="1:1" ht="17.25" customHeight="1" x14ac:dyDescent="0.3">
      <c r="A210" s="49">
        <v>43189</v>
      </c>
    </row>
    <row r="211" spans="1:1" ht="16.5" customHeight="1" x14ac:dyDescent="0.3">
      <c r="A211" s="49">
        <v>43211</v>
      </c>
    </row>
    <row r="212" spans="1:1" ht="17.25" customHeight="1" x14ac:dyDescent="0.3">
      <c r="A212" s="49">
        <v>43221</v>
      </c>
    </row>
    <row r="213" spans="1:1" ht="16.5" customHeight="1" x14ac:dyDescent="0.3">
      <c r="A213" s="49">
        <v>43251</v>
      </c>
    </row>
    <row r="214" spans="1:1" ht="17.25" customHeight="1" x14ac:dyDescent="0.3">
      <c r="A214" s="49">
        <v>43350</v>
      </c>
    </row>
    <row r="215" spans="1:1" ht="16.5" customHeight="1" x14ac:dyDescent="0.3">
      <c r="A215" s="49">
        <v>43385</v>
      </c>
    </row>
    <row r="216" spans="1:1" ht="17.25" customHeight="1" x14ac:dyDescent="0.3">
      <c r="A216" s="49">
        <v>43406</v>
      </c>
    </row>
    <row r="217" spans="1:1" ht="16.5" customHeight="1" x14ac:dyDescent="0.3">
      <c r="A217" s="49">
        <v>43419</v>
      </c>
    </row>
    <row r="218" spans="1:1" ht="17.25" customHeight="1" x14ac:dyDescent="0.3">
      <c r="A218" s="49">
        <v>43459</v>
      </c>
    </row>
    <row r="219" spans="1:1" ht="16.5" customHeight="1" x14ac:dyDescent="0.3">
      <c r="A219" s="49">
        <v>43466</v>
      </c>
    </row>
    <row r="220" spans="1:1" ht="17.25" customHeight="1" x14ac:dyDescent="0.3">
      <c r="A220" s="49">
        <v>43528</v>
      </c>
    </row>
    <row r="221" spans="1:1" ht="16.5" customHeight="1" x14ac:dyDescent="0.3">
      <c r="A221" s="49">
        <v>43529</v>
      </c>
    </row>
    <row r="222" spans="1:1" ht="17.25" customHeight="1" x14ac:dyDescent="0.3">
      <c r="A222" s="49">
        <v>43574</v>
      </c>
    </row>
    <row r="223" spans="1:1" ht="16.5" customHeight="1" x14ac:dyDescent="0.3">
      <c r="A223" s="49">
        <v>43576</v>
      </c>
    </row>
    <row r="224" spans="1:1" ht="17.25" customHeight="1" x14ac:dyDescent="0.3">
      <c r="A224" s="49">
        <v>43586</v>
      </c>
    </row>
    <row r="225" spans="1:1" ht="16.5" customHeight="1" x14ac:dyDescent="0.3">
      <c r="A225" s="49">
        <v>43636</v>
      </c>
    </row>
    <row r="226" spans="1:1" ht="17.25" customHeight="1" x14ac:dyDescent="0.3">
      <c r="A226" s="49">
        <v>43715</v>
      </c>
    </row>
    <row r="227" spans="1:1" ht="16.5" customHeight="1" x14ac:dyDescent="0.3">
      <c r="A227" s="49">
        <v>43750</v>
      </c>
    </row>
    <row r="228" spans="1:1" ht="17.25" customHeight="1" x14ac:dyDescent="0.3">
      <c r="A228" s="49">
        <v>43771</v>
      </c>
    </row>
    <row r="229" spans="1:1" ht="16.5" customHeight="1" x14ac:dyDescent="0.3">
      <c r="A229" s="49">
        <v>43784</v>
      </c>
    </row>
    <row r="230" spans="1:1" ht="17.25" customHeight="1" x14ac:dyDescent="0.3">
      <c r="A230" s="49">
        <v>43824</v>
      </c>
    </row>
    <row r="231" spans="1:1" ht="16.5" customHeight="1" x14ac:dyDescent="0.3">
      <c r="A231" s="49">
        <v>43831</v>
      </c>
    </row>
    <row r="232" spans="1:1" ht="17.25" customHeight="1" x14ac:dyDescent="0.3">
      <c r="A232" s="49">
        <v>43885</v>
      </c>
    </row>
    <row r="233" spans="1:1" ht="16.5" customHeight="1" x14ac:dyDescent="0.3">
      <c r="A233" s="49">
        <v>43886</v>
      </c>
    </row>
    <row r="234" spans="1:1" ht="17.25" customHeight="1" x14ac:dyDescent="0.3">
      <c r="A234" s="49">
        <v>43931</v>
      </c>
    </row>
    <row r="235" spans="1:1" ht="16.5" customHeight="1" x14ac:dyDescent="0.3">
      <c r="A235" s="49">
        <v>43942</v>
      </c>
    </row>
    <row r="236" spans="1:1" ht="17.25" customHeight="1" x14ac:dyDescent="0.3">
      <c r="A236" s="49">
        <v>43952</v>
      </c>
    </row>
    <row r="237" spans="1:1" ht="16.5" customHeight="1" x14ac:dyDescent="0.3">
      <c r="A237" s="49">
        <v>43993</v>
      </c>
    </row>
    <row r="238" spans="1:1" ht="17.25" customHeight="1" x14ac:dyDescent="0.3">
      <c r="A238" s="49">
        <v>44081</v>
      </c>
    </row>
    <row r="239" spans="1:1" ht="16.5" customHeight="1" x14ac:dyDescent="0.3">
      <c r="A239" s="49">
        <v>44116</v>
      </c>
    </row>
    <row r="240" spans="1:1" ht="17.25" customHeight="1" x14ac:dyDescent="0.3">
      <c r="A240" s="49">
        <v>44137</v>
      </c>
    </row>
    <row r="241" spans="1:1" ht="16.5" customHeight="1" x14ac:dyDescent="0.3">
      <c r="A241" s="49">
        <v>44150</v>
      </c>
    </row>
    <row r="242" spans="1:1" ht="17.25" customHeight="1" x14ac:dyDescent="0.3">
      <c r="A242" s="49">
        <v>44190</v>
      </c>
    </row>
    <row r="243" spans="1:1" ht="16.5" customHeight="1" x14ac:dyDescent="0.3">
      <c r="A243" s="49">
        <v>44197</v>
      </c>
    </row>
    <row r="244" spans="1:1" ht="17.25" customHeight="1" x14ac:dyDescent="0.3">
      <c r="A244" s="49">
        <v>44242</v>
      </c>
    </row>
    <row r="245" spans="1:1" ht="16.5" customHeight="1" x14ac:dyDescent="0.3">
      <c r="A245" s="49">
        <v>44243</v>
      </c>
    </row>
    <row r="246" spans="1:1" ht="17.25" customHeight="1" x14ac:dyDescent="0.3">
      <c r="A246" s="49">
        <v>44288</v>
      </c>
    </row>
    <row r="247" spans="1:1" ht="16.5" customHeight="1" x14ac:dyDescent="0.3">
      <c r="A247" s="49">
        <v>44307</v>
      </c>
    </row>
    <row r="248" spans="1:1" ht="17.25" customHeight="1" x14ac:dyDescent="0.3">
      <c r="A248" s="49">
        <v>44317</v>
      </c>
    </row>
    <row r="249" spans="1:1" ht="16.5" customHeight="1" x14ac:dyDescent="0.3">
      <c r="A249" s="49">
        <v>44350</v>
      </c>
    </row>
    <row r="250" spans="1:1" ht="17.25" customHeight="1" x14ac:dyDescent="0.3">
      <c r="A250" s="49">
        <v>44446</v>
      </c>
    </row>
    <row r="251" spans="1:1" ht="16.5" customHeight="1" x14ac:dyDescent="0.3">
      <c r="A251" s="49">
        <v>44481</v>
      </c>
    </row>
    <row r="252" spans="1:1" ht="17.25" customHeight="1" x14ac:dyDescent="0.3">
      <c r="A252" s="49">
        <v>44502</v>
      </c>
    </row>
    <row r="253" spans="1:1" ht="16.5" customHeight="1" x14ac:dyDescent="0.3">
      <c r="A253" s="49">
        <v>44515</v>
      </c>
    </row>
    <row r="254" spans="1:1" ht="17.25" customHeight="1" x14ac:dyDescent="0.3">
      <c r="A254" s="49">
        <v>44555</v>
      </c>
    </row>
    <row r="255" spans="1:1" ht="16.5" customHeight="1" x14ac:dyDescent="0.3">
      <c r="A255" s="49">
        <v>44562</v>
      </c>
    </row>
    <row r="256" spans="1:1" ht="17.25" customHeight="1" x14ac:dyDescent="0.3">
      <c r="A256" s="49">
        <v>44620</v>
      </c>
    </row>
    <row r="257" spans="1:1" ht="16.5" customHeight="1" x14ac:dyDescent="0.3">
      <c r="A257" s="49">
        <v>44621</v>
      </c>
    </row>
    <row r="258" spans="1:1" ht="17.25" customHeight="1" x14ac:dyDescent="0.3">
      <c r="A258" s="49">
        <v>44666</v>
      </c>
    </row>
    <row r="259" spans="1:1" ht="16.5" customHeight="1" x14ac:dyDescent="0.3">
      <c r="A259" s="49">
        <v>44672</v>
      </c>
    </row>
    <row r="260" spans="1:1" ht="17.25" customHeight="1" x14ac:dyDescent="0.3">
      <c r="A260" s="49">
        <v>44682</v>
      </c>
    </row>
    <row r="261" spans="1:1" ht="16.5" customHeight="1" x14ac:dyDescent="0.3">
      <c r="A261" s="49">
        <v>44728</v>
      </c>
    </row>
    <row r="262" spans="1:1" ht="17.25" customHeight="1" x14ac:dyDescent="0.3">
      <c r="A262" s="49">
        <v>44811</v>
      </c>
    </row>
    <row r="263" spans="1:1" ht="16.5" customHeight="1" x14ac:dyDescent="0.3">
      <c r="A263" s="49">
        <v>44846</v>
      </c>
    </row>
    <row r="264" spans="1:1" ht="17.25" customHeight="1" x14ac:dyDescent="0.3">
      <c r="A264" s="49">
        <v>44867</v>
      </c>
    </row>
    <row r="265" spans="1:1" ht="16.5" customHeight="1" x14ac:dyDescent="0.3">
      <c r="A265" s="49">
        <v>44880</v>
      </c>
    </row>
    <row r="266" spans="1:1" ht="17.25" customHeight="1" x14ac:dyDescent="0.3">
      <c r="A266" s="49">
        <v>44920</v>
      </c>
    </row>
    <row r="267" spans="1:1" ht="16.5" customHeight="1" x14ac:dyDescent="0.3">
      <c r="A267" s="49">
        <v>44927</v>
      </c>
    </row>
    <row r="268" spans="1:1" ht="17.25" customHeight="1" x14ac:dyDescent="0.3">
      <c r="A268" s="49">
        <v>44977</v>
      </c>
    </row>
    <row r="269" spans="1:1" ht="16.5" customHeight="1" x14ac:dyDescent="0.3">
      <c r="A269" s="49">
        <v>44978</v>
      </c>
    </row>
    <row r="270" spans="1:1" ht="17.25" customHeight="1" x14ac:dyDescent="0.3">
      <c r="A270" s="49">
        <v>45023</v>
      </c>
    </row>
    <row r="271" spans="1:1" ht="16.5" customHeight="1" x14ac:dyDescent="0.3">
      <c r="A271" s="49">
        <v>45037</v>
      </c>
    </row>
    <row r="272" spans="1:1" ht="17.25" customHeight="1" x14ac:dyDescent="0.3">
      <c r="A272" s="49">
        <v>45047</v>
      </c>
    </row>
    <row r="273" spans="1:1" ht="16.5" customHeight="1" x14ac:dyDescent="0.3">
      <c r="A273" s="49">
        <v>45085</v>
      </c>
    </row>
    <row r="274" spans="1:1" ht="17.25" customHeight="1" x14ac:dyDescent="0.3">
      <c r="A274" s="49">
        <v>45176</v>
      </c>
    </row>
    <row r="275" spans="1:1" ht="16.5" customHeight="1" x14ac:dyDescent="0.3">
      <c r="A275" s="49">
        <v>45211</v>
      </c>
    </row>
    <row r="276" spans="1:1" ht="17.25" customHeight="1" x14ac:dyDescent="0.3">
      <c r="A276" s="49">
        <v>45232</v>
      </c>
    </row>
    <row r="277" spans="1:1" ht="16.5" customHeight="1" x14ac:dyDescent="0.3">
      <c r="A277" s="49">
        <v>45245</v>
      </c>
    </row>
    <row r="278" spans="1:1" ht="17.25" customHeight="1" x14ac:dyDescent="0.3">
      <c r="A278" s="49">
        <v>45285</v>
      </c>
    </row>
    <row r="279" spans="1:1" ht="16.5" customHeight="1" x14ac:dyDescent="0.3">
      <c r="A279" s="49">
        <v>45292</v>
      </c>
    </row>
    <row r="280" spans="1:1" ht="17.25" customHeight="1" x14ac:dyDescent="0.3">
      <c r="A280" s="49">
        <v>45334</v>
      </c>
    </row>
    <row r="281" spans="1:1" ht="16.5" customHeight="1" x14ac:dyDescent="0.3">
      <c r="A281" s="49">
        <v>45335</v>
      </c>
    </row>
    <row r="282" spans="1:1" ht="17.25" customHeight="1" x14ac:dyDescent="0.3">
      <c r="A282" s="49">
        <v>45380</v>
      </c>
    </row>
    <row r="283" spans="1:1" ht="16.5" customHeight="1" x14ac:dyDescent="0.3">
      <c r="A283" s="49">
        <v>45403</v>
      </c>
    </row>
    <row r="284" spans="1:1" ht="17.25" customHeight="1" x14ac:dyDescent="0.3">
      <c r="A284" s="49">
        <v>45413</v>
      </c>
    </row>
    <row r="285" spans="1:1" ht="16.5" customHeight="1" x14ac:dyDescent="0.3">
      <c r="A285" s="49">
        <v>45442</v>
      </c>
    </row>
    <row r="286" spans="1:1" ht="17.25" customHeight="1" x14ac:dyDescent="0.3">
      <c r="A286" s="49">
        <v>45542</v>
      </c>
    </row>
    <row r="287" spans="1:1" ht="16.5" customHeight="1" x14ac:dyDescent="0.3">
      <c r="A287" s="49">
        <v>45577</v>
      </c>
    </row>
    <row r="288" spans="1:1" ht="17.25" customHeight="1" x14ac:dyDescent="0.3">
      <c r="A288" s="49">
        <v>45598</v>
      </c>
    </row>
    <row r="289" spans="1:1" ht="16.5" customHeight="1" x14ac:dyDescent="0.3">
      <c r="A289" s="49">
        <v>45611</v>
      </c>
    </row>
    <row r="290" spans="1:1" ht="17.25" customHeight="1" x14ac:dyDescent="0.3">
      <c r="A290" s="49">
        <v>45651</v>
      </c>
    </row>
    <row r="291" spans="1:1" ht="16.5" customHeight="1" x14ac:dyDescent="0.3">
      <c r="A291" s="49">
        <v>45658</v>
      </c>
    </row>
    <row r="292" spans="1:1" ht="17.25" customHeight="1" x14ac:dyDescent="0.3">
      <c r="A292" s="49">
        <v>45719</v>
      </c>
    </row>
    <row r="293" spans="1:1" ht="16.5" customHeight="1" x14ac:dyDescent="0.3">
      <c r="A293" s="49">
        <v>45720</v>
      </c>
    </row>
    <row r="294" spans="1:1" ht="17.25" customHeight="1" x14ac:dyDescent="0.3">
      <c r="A294" s="49">
        <v>45765</v>
      </c>
    </row>
    <row r="295" spans="1:1" ht="16.5" customHeight="1" x14ac:dyDescent="0.3">
      <c r="A295" s="49">
        <v>45768</v>
      </c>
    </row>
    <row r="296" spans="1:1" ht="17.25" customHeight="1" x14ac:dyDescent="0.3">
      <c r="A296" s="49">
        <v>45778</v>
      </c>
    </row>
    <row r="297" spans="1:1" ht="16.5" customHeight="1" x14ac:dyDescent="0.3">
      <c r="A297" s="49">
        <v>45827</v>
      </c>
    </row>
    <row r="298" spans="1:1" ht="17.25" customHeight="1" x14ac:dyDescent="0.3">
      <c r="A298" s="49">
        <v>45907</v>
      </c>
    </row>
    <row r="299" spans="1:1" ht="16.5" customHeight="1" x14ac:dyDescent="0.3">
      <c r="A299" s="49">
        <v>45942</v>
      </c>
    </row>
    <row r="300" spans="1:1" ht="17.25" customHeight="1" x14ac:dyDescent="0.3">
      <c r="A300" s="49">
        <v>45963</v>
      </c>
    </row>
    <row r="301" spans="1:1" ht="16.5" customHeight="1" x14ac:dyDescent="0.3">
      <c r="A301" s="49">
        <v>45976</v>
      </c>
    </row>
    <row r="302" spans="1:1" ht="17.25" customHeight="1" x14ac:dyDescent="0.3">
      <c r="A302" s="49">
        <v>46016</v>
      </c>
    </row>
    <row r="303" spans="1:1" ht="16.5" customHeight="1" x14ac:dyDescent="0.3">
      <c r="A303" s="49">
        <v>46023</v>
      </c>
    </row>
    <row r="304" spans="1:1" ht="17.25" customHeight="1" x14ac:dyDescent="0.3">
      <c r="A304" s="49">
        <v>46069</v>
      </c>
    </row>
    <row r="305" spans="1:1" ht="16.5" customHeight="1" x14ac:dyDescent="0.3">
      <c r="A305" s="49">
        <v>46070</v>
      </c>
    </row>
    <row r="306" spans="1:1" ht="17.25" customHeight="1" x14ac:dyDescent="0.3">
      <c r="A306" s="49">
        <v>46115</v>
      </c>
    </row>
    <row r="307" spans="1:1" ht="16.5" customHeight="1" x14ac:dyDescent="0.3">
      <c r="A307" s="49">
        <v>46133</v>
      </c>
    </row>
    <row r="308" spans="1:1" ht="17.25" customHeight="1" x14ac:dyDescent="0.3">
      <c r="A308" s="49">
        <v>46143</v>
      </c>
    </row>
    <row r="309" spans="1:1" ht="16.5" customHeight="1" x14ac:dyDescent="0.3">
      <c r="A309" s="49">
        <v>46177</v>
      </c>
    </row>
    <row r="310" spans="1:1" ht="17.25" customHeight="1" x14ac:dyDescent="0.3">
      <c r="A310" s="49">
        <v>46272</v>
      </c>
    </row>
    <row r="311" spans="1:1" ht="16.5" customHeight="1" x14ac:dyDescent="0.3">
      <c r="A311" s="49">
        <v>46307</v>
      </c>
    </row>
    <row r="312" spans="1:1" ht="17.25" customHeight="1" x14ac:dyDescent="0.3">
      <c r="A312" s="49">
        <v>46328</v>
      </c>
    </row>
    <row r="313" spans="1:1" ht="16.5" customHeight="1" x14ac:dyDescent="0.3">
      <c r="A313" s="49">
        <v>46341</v>
      </c>
    </row>
    <row r="314" spans="1:1" ht="17.25" customHeight="1" x14ac:dyDescent="0.3">
      <c r="A314" s="49">
        <v>46381</v>
      </c>
    </row>
    <row r="315" spans="1:1" ht="16.5" customHeight="1" x14ac:dyDescent="0.3">
      <c r="A315" s="49">
        <v>46388</v>
      </c>
    </row>
    <row r="316" spans="1:1" ht="17.25" customHeight="1" x14ac:dyDescent="0.3">
      <c r="A316" s="49">
        <v>46426</v>
      </c>
    </row>
    <row r="317" spans="1:1" ht="16.5" customHeight="1" x14ac:dyDescent="0.3">
      <c r="A317" s="49">
        <v>46427</v>
      </c>
    </row>
    <row r="318" spans="1:1" ht="17.25" customHeight="1" x14ac:dyDescent="0.3">
      <c r="A318" s="49">
        <v>46472</v>
      </c>
    </row>
    <row r="319" spans="1:1" ht="16.5" customHeight="1" x14ac:dyDescent="0.3">
      <c r="A319" s="49">
        <v>46498</v>
      </c>
    </row>
    <row r="320" spans="1:1" ht="17.25" customHeight="1" x14ac:dyDescent="0.3">
      <c r="A320" s="49">
        <v>46508</v>
      </c>
    </row>
    <row r="321" spans="1:1" ht="16.5" customHeight="1" x14ac:dyDescent="0.3">
      <c r="A321" s="49">
        <v>46534</v>
      </c>
    </row>
    <row r="322" spans="1:1" ht="17.25" customHeight="1" x14ac:dyDescent="0.3">
      <c r="A322" s="49">
        <v>46637</v>
      </c>
    </row>
    <row r="323" spans="1:1" ht="16.5" customHeight="1" x14ac:dyDescent="0.3">
      <c r="A323" s="49">
        <v>46672</v>
      </c>
    </row>
    <row r="324" spans="1:1" ht="17.25" customHeight="1" x14ac:dyDescent="0.3">
      <c r="A324" s="49">
        <v>46693</v>
      </c>
    </row>
    <row r="325" spans="1:1" ht="16.5" customHeight="1" x14ac:dyDescent="0.3">
      <c r="A325" s="49">
        <v>46706</v>
      </c>
    </row>
    <row r="326" spans="1:1" ht="17.25" customHeight="1" x14ac:dyDescent="0.3">
      <c r="A326" s="49">
        <v>46746</v>
      </c>
    </row>
    <row r="327" spans="1:1" ht="16.5" customHeight="1" x14ac:dyDescent="0.3">
      <c r="A327" s="49">
        <v>46753</v>
      </c>
    </row>
    <row r="328" spans="1:1" ht="17.25" customHeight="1" x14ac:dyDescent="0.3">
      <c r="A328" s="49">
        <v>46811</v>
      </c>
    </row>
    <row r="329" spans="1:1" ht="16.5" customHeight="1" x14ac:dyDescent="0.3">
      <c r="A329" s="49">
        <v>46812</v>
      </c>
    </row>
    <row r="330" spans="1:1" ht="17.25" customHeight="1" x14ac:dyDescent="0.3">
      <c r="A330" s="49">
        <v>46857</v>
      </c>
    </row>
    <row r="331" spans="1:1" ht="16.5" customHeight="1" x14ac:dyDescent="0.3">
      <c r="A331" s="49">
        <v>46864</v>
      </c>
    </row>
    <row r="332" spans="1:1" ht="17.25" customHeight="1" x14ac:dyDescent="0.3">
      <c r="A332" s="49">
        <v>46874</v>
      </c>
    </row>
    <row r="333" spans="1:1" ht="16.5" customHeight="1" x14ac:dyDescent="0.3">
      <c r="A333" s="49">
        <v>46919</v>
      </c>
    </row>
    <row r="334" spans="1:1" ht="17.25" customHeight="1" x14ac:dyDescent="0.3">
      <c r="A334" s="49">
        <v>47003</v>
      </c>
    </row>
    <row r="335" spans="1:1" ht="16.5" customHeight="1" x14ac:dyDescent="0.3">
      <c r="A335" s="49">
        <v>47038</v>
      </c>
    </row>
    <row r="336" spans="1:1" ht="17.25" customHeight="1" x14ac:dyDescent="0.3">
      <c r="A336" s="49">
        <v>47059</v>
      </c>
    </row>
    <row r="337" spans="1:1" ht="16.5" customHeight="1" x14ac:dyDescent="0.3">
      <c r="A337" s="49">
        <v>47072</v>
      </c>
    </row>
    <row r="338" spans="1:1" ht="17.25" customHeight="1" x14ac:dyDescent="0.3">
      <c r="A338" s="49">
        <v>47112</v>
      </c>
    </row>
    <row r="339" spans="1:1" ht="16.5" customHeight="1" x14ac:dyDescent="0.3">
      <c r="A339" s="49">
        <v>47119</v>
      </c>
    </row>
    <row r="340" spans="1:1" ht="17.25" customHeight="1" x14ac:dyDescent="0.3">
      <c r="A340" s="49">
        <v>47161</v>
      </c>
    </row>
    <row r="341" spans="1:1" ht="16.5" customHeight="1" x14ac:dyDescent="0.3">
      <c r="A341" s="49">
        <v>47162</v>
      </c>
    </row>
    <row r="342" spans="1:1" ht="17.25" customHeight="1" x14ac:dyDescent="0.3">
      <c r="A342" s="49">
        <v>47207</v>
      </c>
    </row>
    <row r="343" spans="1:1" ht="16.5" customHeight="1" x14ac:dyDescent="0.3">
      <c r="A343" s="49">
        <v>47229</v>
      </c>
    </row>
    <row r="344" spans="1:1" ht="17.25" customHeight="1" x14ac:dyDescent="0.3">
      <c r="A344" s="49">
        <v>47239</v>
      </c>
    </row>
    <row r="345" spans="1:1" ht="16.5" customHeight="1" x14ac:dyDescent="0.3">
      <c r="A345" s="49">
        <v>47269</v>
      </c>
    </row>
    <row r="346" spans="1:1" ht="17.25" customHeight="1" x14ac:dyDescent="0.3">
      <c r="A346" s="49">
        <v>47368</v>
      </c>
    </row>
    <row r="347" spans="1:1" ht="16.5" customHeight="1" x14ac:dyDescent="0.3">
      <c r="A347" s="49">
        <v>47403</v>
      </c>
    </row>
    <row r="348" spans="1:1" ht="17.25" customHeight="1" x14ac:dyDescent="0.3">
      <c r="A348" s="49">
        <v>47424</v>
      </c>
    </row>
    <row r="349" spans="1:1" ht="16.5" customHeight="1" x14ac:dyDescent="0.3">
      <c r="A349" s="49">
        <v>47437</v>
      </c>
    </row>
    <row r="350" spans="1:1" ht="16.5" customHeight="1" x14ac:dyDescent="0.3">
      <c r="A350" s="49">
        <v>47477</v>
      </c>
    </row>
    <row r="351" spans="1:1" ht="17.25" customHeight="1" x14ac:dyDescent="0.3">
      <c r="A351" s="49">
        <v>47484</v>
      </c>
    </row>
    <row r="352" spans="1:1" x14ac:dyDescent="0.3">
      <c r="A352" s="49">
        <v>47546</v>
      </c>
    </row>
    <row r="353" spans="1:1" x14ac:dyDescent="0.3">
      <c r="A353" s="49">
        <v>47547</v>
      </c>
    </row>
    <row r="354" spans="1:1" x14ac:dyDescent="0.3">
      <c r="A354" s="49">
        <v>47592</v>
      </c>
    </row>
    <row r="355" spans="1:1" x14ac:dyDescent="0.3">
      <c r="A355" s="49">
        <v>47594</v>
      </c>
    </row>
    <row r="356" spans="1:1" x14ac:dyDescent="0.3">
      <c r="A356" s="49">
        <v>47604</v>
      </c>
    </row>
    <row r="357" spans="1:1" x14ac:dyDescent="0.3">
      <c r="A357" s="49">
        <v>47654</v>
      </c>
    </row>
    <row r="358" spans="1:1" x14ac:dyDescent="0.3">
      <c r="A358" s="49">
        <v>47733</v>
      </c>
    </row>
    <row r="359" spans="1:1" x14ac:dyDescent="0.3">
      <c r="A359" s="49">
        <v>47768</v>
      </c>
    </row>
    <row r="360" spans="1:1" x14ac:dyDescent="0.3">
      <c r="A360" s="49">
        <v>47789</v>
      </c>
    </row>
    <row r="361" spans="1:1" x14ac:dyDescent="0.3">
      <c r="A361" s="49">
        <v>47802</v>
      </c>
    </row>
    <row r="362" spans="1:1" x14ac:dyDescent="0.3">
      <c r="A362" s="49">
        <v>47842</v>
      </c>
    </row>
    <row r="363" spans="1:1" x14ac:dyDescent="0.3">
      <c r="A363" s="49">
        <v>47849</v>
      </c>
    </row>
    <row r="364" spans="1:1" x14ac:dyDescent="0.3">
      <c r="A364" s="49">
        <v>47903</v>
      </c>
    </row>
    <row r="365" spans="1:1" x14ac:dyDescent="0.3">
      <c r="A365" s="49">
        <v>47904</v>
      </c>
    </row>
    <row r="366" spans="1:1" x14ac:dyDescent="0.3">
      <c r="A366" s="49">
        <v>47949</v>
      </c>
    </row>
    <row r="367" spans="1:1" x14ac:dyDescent="0.3">
      <c r="A367" s="49">
        <v>47959</v>
      </c>
    </row>
    <row r="368" spans="1:1" x14ac:dyDescent="0.3">
      <c r="A368" s="49">
        <v>47969</v>
      </c>
    </row>
    <row r="369" spans="1:1" x14ac:dyDescent="0.3">
      <c r="A369" s="49">
        <v>48011</v>
      </c>
    </row>
    <row r="370" spans="1:1" x14ac:dyDescent="0.3">
      <c r="A370" s="49">
        <v>48098</v>
      </c>
    </row>
    <row r="371" spans="1:1" x14ac:dyDescent="0.3">
      <c r="A371" s="49">
        <v>48133</v>
      </c>
    </row>
    <row r="372" spans="1:1" x14ac:dyDescent="0.3">
      <c r="A372" s="49">
        <v>48154</v>
      </c>
    </row>
    <row r="373" spans="1:1" x14ac:dyDescent="0.3">
      <c r="A373" s="49">
        <v>48167</v>
      </c>
    </row>
    <row r="374" spans="1:1" x14ac:dyDescent="0.3">
      <c r="A374" s="49">
        <v>48207</v>
      </c>
    </row>
    <row r="375" spans="1:1" x14ac:dyDescent="0.3">
      <c r="A375" s="49">
        <v>48214</v>
      </c>
    </row>
    <row r="376" spans="1:1" x14ac:dyDescent="0.3">
      <c r="A376" s="49">
        <v>48253</v>
      </c>
    </row>
    <row r="377" spans="1:1" x14ac:dyDescent="0.3">
      <c r="A377" s="49">
        <v>48254</v>
      </c>
    </row>
    <row r="378" spans="1:1" x14ac:dyDescent="0.3">
      <c r="A378" s="49">
        <v>48299</v>
      </c>
    </row>
    <row r="379" spans="1:1" x14ac:dyDescent="0.3">
      <c r="A379" s="49">
        <v>48325</v>
      </c>
    </row>
    <row r="380" spans="1:1" x14ac:dyDescent="0.3">
      <c r="A380" s="49">
        <v>48335</v>
      </c>
    </row>
    <row r="381" spans="1:1" x14ac:dyDescent="0.3">
      <c r="A381" s="49">
        <v>48361</v>
      </c>
    </row>
    <row r="382" spans="1:1" x14ac:dyDescent="0.3">
      <c r="A382" s="49">
        <v>48464</v>
      </c>
    </row>
    <row r="383" spans="1:1" x14ac:dyDescent="0.3">
      <c r="A383" s="49">
        <v>48499</v>
      </c>
    </row>
    <row r="384" spans="1:1" x14ac:dyDescent="0.3">
      <c r="A384" s="49">
        <v>48520</v>
      </c>
    </row>
    <row r="385" spans="1:1" x14ac:dyDescent="0.3">
      <c r="A385" s="49">
        <v>48533</v>
      </c>
    </row>
    <row r="386" spans="1:1" x14ac:dyDescent="0.3">
      <c r="A386" s="49">
        <v>48573</v>
      </c>
    </row>
    <row r="387" spans="1:1" x14ac:dyDescent="0.3">
      <c r="A387" s="49">
        <v>48580</v>
      </c>
    </row>
    <row r="388" spans="1:1" x14ac:dyDescent="0.3">
      <c r="A388" s="49">
        <v>48638</v>
      </c>
    </row>
    <row r="389" spans="1:1" x14ac:dyDescent="0.3">
      <c r="A389" s="49">
        <v>48639</v>
      </c>
    </row>
    <row r="390" spans="1:1" x14ac:dyDescent="0.3">
      <c r="A390" s="49">
        <v>48684</v>
      </c>
    </row>
    <row r="391" spans="1:1" x14ac:dyDescent="0.3">
      <c r="A391" s="49">
        <v>48690</v>
      </c>
    </row>
    <row r="392" spans="1:1" x14ac:dyDescent="0.3">
      <c r="A392" s="49">
        <v>48700</v>
      </c>
    </row>
    <row r="393" spans="1:1" x14ac:dyDescent="0.3">
      <c r="A393" s="49">
        <v>48746</v>
      </c>
    </row>
    <row r="394" spans="1:1" x14ac:dyDescent="0.3">
      <c r="A394" s="49">
        <v>48829</v>
      </c>
    </row>
    <row r="395" spans="1:1" x14ac:dyDescent="0.3">
      <c r="A395" s="49">
        <v>48864</v>
      </c>
    </row>
    <row r="396" spans="1:1" x14ac:dyDescent="0.3">
      <c r="A396" s="49">
        <v>48885</v>
      </c>
    </row>
    <row r="397" spans="1:1" x14ac:dyDescent="0.3">
      <c r="A397" s="49">
        <v>48898</v>
      </c>
    </row>
    <row r="398" spans="1:1" x14ac:dyDescent="0.3">
      <c r="A398" s="49">
        <v>48938</v>
      </c>
    </row>
    <row r="399" spans="1:1" x14ac:dyDescent="0.3">
      <c r="A399" s="49">
        <v>48945</v>
      </c>
    </row>
    <row r="400" spans="1:1" x14ac:dyDescent="0.3">
      <c r="A400" s="49">
        <v>48995</v>
      </c>
    </row>
    <row r="401" spans="1:1" x14ac:dyDescent="0.3">
      <c r="A401" s="49">
        <v>48996</v>
      </c>
    </row>
    <row r="402" spans="1:1" x14ac:dyDescent="0.3">
      <c r="A402" s="49">
        <v>49041</v>
      </c>
    </row>
    <row r="403" spans="1:1" x14ac:dyDescent="0.3">
      <c r="A403" s="49">
        <v>49055</v>
      </c>
    </row>
    <row r="404" spans="1:1" x14ac:dyDescent="0.3">
      <c r="A404" s="49">
        <v>49065</v>
      </c>
    </row>
    <row r="405" spans="1:1" x14ac:dyDescent="0.3">
      <c r="A405" s="49">
        <v>49103</v>
      </c>
    </row>
    <row r="406" spans="1:1" x14ac:dyDescent="0.3">
      <c r="A406" s="49">
        <v>49194</v>
      </c>
    </row>
    <row r="407" spans="1:1" x14ac:dyDescent="0.3">
      <c r="A407" s="49">
        <v>49229</v>
      </c>
    </row>
    <row r="408" spans="1:1" x14ac:dyDescent="0.3">
      <c r="A408" s="49">
        <v>49250</v>
      </c>
    </row>
    <row r="409" spans="1:1" x14ac:dyDescent="0.3">
      <c r="A409" s="49">
        <v>49263</v>
      </c>
    </row>
    <row r="410" spans="1:1" x14ac:dyDescent="0.3">
      <c r="A410" s="49">
        <v>49303</v>
      </c>
    </row>
    <row r="411" spans="1:1" x14ac:dyDescent="0.3">
      <c r="A411" s="49">
        <v>49310</v>
      </c>
    </row>
    <row r="412" spans="1:1" x14ac:dyDescent="0.3">
      <c r="A412" s="49">
        <v>49345</v>
      </c>
    </row>
    <row r="413" spans="1:1" x14ac:dyDescent="0.3">
      <c r="A413" s="49">
        <v>49346</v>
      </c>
    </row>
    <row r="414" spans="1:1" x14ac:dyDescent="0.3">
      <c r="A414" s="49">
        <v>49391</v>
      </c>
    </row>
    <row r="415" spans="1:1" x14ac:dyDescent="0.3">
      <c r="A415" s="49">
        <v>49420</v>
      </c>
    </row>
    <row r="416" spans="1:1" x14ac:dyDescent="0.3">
      <c r="A416" s="49">
        <v>49430</v>
      </c>
    </row>
    <row r="417" spans="1:1" x14ac:dyDescent="0.3">
      <c r="A417" s="49">
        <v>49453</v>
      </c>
    </row>
    <row r="418" spans="1:1" x14ac:dyDescent="0.3">
      <c r="A418" s="49">
        <v>49559</v>
      </c>
    </row>
    <row r="419" spans="1:1" x14ac:dyDescent="0.3">
      <c r="A419" s="49">
        <v>49594</v>
      </c>
    </row>
    <row r="420" spans="1:1" x14ac:dyDescent="0.3">
      <c r="A420" s="49">
        <v>49615</v>
      </c>
    </row>
    <row r="421" spans="1:1" x14ac:dyDescent="0.3">
      <c r="A421" s="49">
        <v>49628</v>
      </c>
    </row>
    <row r="422" spans="1:1" x14ac:dyDescent="0.3">
      <c r="A422" s="49">
        <v>49668</v>
      </c>
    </row>
    <row r="423" spans="1:1" x14ac:dyDescent="0.3">
      <c r="A423" s="49">
        <v>49675</v>
      </c>
    </row>
    <row r="424" spans="1:1" x14ac:dyDescent="0.3">
      <c r="A424" s="49">
        <v>49730</v>
      </c>
    </row>
    <row r="425" spans="1:1" x14ac:dyDescent="0.3">
      <c r="A425" s="49">
        <v>49731</v>
      </c>
    </row>
    <row r="426" spans="1:1" x14ac:dyDescent="0.3">
      <c r="A426" s="49">
        <v>49776</v>
      </c>
    </row>
    <row r="427" spans="1:1" x14ac:dyDescent="0.3">
      <c r="A427" s="49">
        <v>49786</v>
      </c>
    </row>
    <row r="428" spans="1:1" x14ac:dyDescent="0.3">
      <c r="A428" s="49">
        <v>49796</v>
      </c>
    </row>
    <row r="429" spans="1:1" x14ac:dyDescent="0.3">
      <c r="A429" s="49">
        <v>49838</v>
      </c>
    </row>
    <row r="430" spans="1:1" x14ac:dyDescent="0.3">
      <c r="A430" s="49">
        <v>49925</v>
      </c>
    </row>
    <row r="431" spans="1:1" x14ac:dyDescent="0.3">
      <c r="A431" s="49">
        <v>49960</v>
      </c>
    </row>
    <row r="432" spans="1:1" x14ac:dyDescent="0.3">
      <c r="A432" s="49">
        <v>49981</v>
      </c>
    </row>
    <row r="433" spans="1:1" x14ac:dyDescent="0.3">
      <c r="A433" s="49">
        <v>49994</v>
      </c>
    </row>
    <row r="434" spans="1:1" x14ac:dyDescent="0.3">
      <c r="A434" s="49">
        <v>50034</v>
      </c>
    </row>
    <row r="435" spans="1:1" x14ac:dyDescent="0.3">
      <c r="A435" s="49">
        <v>50041</v>
      </c>
    </row>
    <row r="436" spans="1:1" x14ac:dyDescent="0.3">
      <c r="A436" s="49">
        <v>50087</v>
      </c>
    </row>
    <row r="437" spans="1:1" x14ac:dyDescent="0.3">
      <c r="A437" s="49">
        <v>50088</v>
      </c>
    </row>
    <row r="438" spans="1:1" x14ac:dyDescent="0.3">
      <c r="A438" s="49">
        <v>50133</v>
      </c>
    </row>
    <row r="439" spans="1:1" x14ac:dyDescent="0.3">
      <c r="A439" s="49">
        <v>50151</v>
      </c>
    </row>
    <row r="440" spans="1:1" x14ac:dyDescent="0.3">
      <c r="A440" s="49">
        <v>50161</v>
      </c>
    </row>
    <row r="441" spans="1:1" x14ac:dyDescent="0.3">
      <c r="A441" s="49">
        <v>50195</v>
      </c>
    </row>
    <row r="442" spans="1:1" x14ac:dyDescent="0.3">
      <c r="A442" s="49">
        <v>50290</v>
      </c>
    </row>
    <row r="443" spans="1:1" x14ac:dyDescent="0.3">
      <c r="A443" s="49">
        <v>50325</v>
      </c>
    </row>
    <row r="444" spans="1:1" x14ac:dyDescent="0.3">
      <c r="A444" s="49">
        <v>50346</v>
      </c>
    </row>
    <row r="445" spans="1:1" x14ac:dyDescent="0.3">
      <c r="A445" s="49">
        <v>50359</v>
      </c>
    </row>
    <row r="446" spans="1:1" x14ac:dyDescent="0.3">
      <c r="A446" s="49">
        <v>50399</v>
      </c>
    </row>
    <row r="447" spans="1:1" x14ac:dyDescent="0.3">
      <c r="A447" s="49">
        <v>50406</v>
      </c>
    </row>
    <row r="448" spans="1:1" x14ac:dyDescent="0.3">
      <c r="A448" s="49">
        <v>50472</v>
      </c>
    </row>
    <row r="449" spans="1:1" x14ac:dyDescent="0.3">
      <c r="A449" s="49">
        <v>50473</v>
      </c>
    </row>
    <row r="450" spans="1:1" x14ac:dyDescent="0.3">
      <c r="A450" s="49">
        <v>50516</v>
      </c>
    </row>
    <row r="451" spans="1:1" x14ac:dyDescent="0.3">
      <c r="A451" s="49">
        <v>50518</v>
      </c>
    </row>
    <row r="452" spans="1:1" x14ac:dyDescent="0.3">
      <c r="A452" s="49">
        <v>50526</v>
      </c>
    </row>
    <row r="453" spans="1:1" x14ac:dyDescent="0.3">
      <c r="A453" s="49">
        <v>50580</v>
      </c>
    </row>
    <row r="454" spans="1:1" x14ac:dyDescent="0.3">
      <c r="A454" s="49">
        <v>50655</v>
      </c>
    </row>
    <row r="455" spans="1:1" x14ac:dyDescent="0.3">
      <c r="A455" s="49">
        <v>50690</v>
      </c>
    </row>
    <row r="456" spans="1:1" x14ac:dyDescent="0.3">
      <c r="A456" s="49">
        <v>50711</v>
      </c>
    </row>
    <row r="457" spans="1:1" x14ac:dyDescent="0.3">
      <c r="A457" s="49">
        <v>50724</v>
      </c>
    </row>
    <row r="458" spans="1:1" x14ac:dyDescent="0.3">
      <c r="A458" s="49">
        <v>50764</v>
      </c>
    </row>
    <row r="459" spans="1:1" x14ac:dyDescent="0.3">
      <c r="A459" s="49">
        <v>50771</v>
      </c>
    </row>
    <row r="460" spans="1:1" x14ac:dyDescent="0.3">
      <c r="A460" s="49">
        <v>50822</v>
      </c>
    </row>
    <row r="461" spans="1:1" x14ac:dyDescent="0.3">
      <c r="A461" s="49">
        <v>50823</v>
      </c>
    </row>
    <row r="462" spans="1:1" x14ac:dyDescent="0.3">
      <c r="A462" s="49">
        <v>50868</v>
      </c>
    </row>
    <row r="463" spans="1:1" x14ac:dyDescent="0.3">
      <c r="A463" s="49">
        <v>50881</v>
      </c>
    </row>
    <row r="464" spans="1:1" x14ac:dyDescent="0.3">
      <c r="A464" s="49">
        <v>50891</v>
      </c>
    </row>
    <row r="465" spans="1:1" x14ac:dyDescent="0.3">
      <c r="A465" s="49">
        <v>50930</v>
      </c>
    </row>
    <row r="466" spans="1:1" x14ac:dyDescent="0.3">
      <c r="A466" s="49">
        <v>51020</v>
      </c>
    </row>
    <row r="467" spans="1:1" x14ac:dyDescent="0.3">
      <c r="A467" s="49">
        <v>51055</v>
      </c>
    </row>
    <row r="468" spans="1:1" x14ac:dyDescent="0.3">
      <c r="A468" s="49">
        <v>51076</v>
      </c>
    </row>
    <row r="469" spans="1:1" x14ac:dyDescent="0.3">
      <c r="A469" s="49">
        <v>51089</v>
      </c>
    </row>
    <row r="470" spans="1:1" x14ac:dyDescent="0.3">
      <c r="A470" s="49">
        <v>51129</v>
      </c>
    </row>
    <row r="471" spans="1:1" x14ac:dyDescent="0.3">
      <c r="A471" s="49">
        <v>51136</v>
      </c>
    </row>
    <row r="472" spans="1:1" x14ac:dyDescent="0.3">
      <c r="A472" s="49">
        <v>51179</v>
      </c>
    </row>
    <row r="473" spans="1:1" x14ac:dyDescent="0.3">
      <c r="A473" s="49">
        <v>51180</v>
      </c>
    </row>
    <row r="474" spans="1:1" x14ac:dyDescent="0.3">
      <c r="A474" s="49">
        <v>51225</v>
      </c>
    </row>
    <row r="475" spans="1:1" x14ac:dyDescent="0.3">
      <c r="A475" s="49">
        <v>51247</v>
      </c>
    </row>
    <row r="476" spans="1:1" x14ac:dyDescent="0.3">
      <c r="A476" s="49">
        <v>51257</v>
      </c>
    </row>
    <row r="477" spans="1:1" x14ac:dyDescent="0.3">
      <c r="A477" s="49">
        <v>51287</v>
      </c>
    </row>
    <row r="478" spans="1:1" x14ac:dyDescent="0.3">
      <c r="A478" s="49">
        <v>51386</v>
      </c>
    </row>
    <row r="479" spans="1:1" x14ac:dyDescent="0.3">
      <c r="A479" s="49">
        <v>51421</v>
      </c>
    </row>
    <row r="480" spans="1:1" x14ac:dyDescent="0.3">
      <c r="A480" s="49">
        <v>51442</v>
      </c>
    </row>
    <row r="481" spans="1:1" x14ac:dyDescent="0.3">
      <c r="A481" s="49">
        <v>51455</v>
      </c>
    </row>
    <row r="482" spans="1:1" x14ac:dyDescent="0.3">
      <c r="A482" s="49">
        <v>51495</v>
      </c>
    </row>
    <row r="483" spans="1:1" x14ac:dyDescent="0.3">
      <c r="A483" s="49">
        <v>51502</v>
      </c>
    </row>
    <row r="484" spans="1:1" x14ac:dyDescent="0.3">
      <c r="A484" s="49">
        <v>51564</v>
      </c>
    </row>
    <row r="485" spans="1:1" x14ac:dyDescent="0.3">
      <c r="A485" s="49">
        <v>51565</v>
      </c>
    </row>
    <row r="486" spans="1:1" x14ac:dyDescent="0.3">
      <c r="A486" s="49">
        <v>51610</v>
      </c>
    </row>
    <row r="487" spans="1:1" x14ac:dyDescent="0.3">
      <c r="A487" s="49">
        <v>51612</v>
      </c>
    </row>
    <row r="488" spans="1:1" x14ac:dyDescent="0.3">
      <c r="A488" s="49">
        <v>51622</v>
      </c>
    </row>
    <row r="489" spans="1:1" x14ac:dyDescent="0.3">
      <c r="A489" s="49">
        <v>51672</v>
      </c>
    </row>
    <row r="490" spans="1:1" x14ac:dyDescent="0.3">
      <c r="A490" s="49">
        <v>51751</v>
      </c>
    </row>
    <row r="491" spans="1:1" x14ac:dyDescent="0.3">
      <c r="A491" s="49">
        <v>51786</v>
      </c>
    </row>
    <row r="492" spans="1:1" x14ac:dyDescent="0.3">
      <c r="A492" s="49">
        <v>51807</v>
      </c>
    </row>
    <row r="493" spans="1:1" x14ac:dyDescent="0.3">
      <c r="A493" s="49">
        <v>51820</v>
      </c>
    </row>
    <row r="494" spans="1:1" x14ac:dyDescent="0.3">
      <c r="A494" s="49">
        <v>51860</v>
      </c>
    </row>
    <row r="495" spans="1:1" x14ac:dyDescent="0.3">
      <c r="A495" s="49">
        <v>51867</v>
      </c>
    </row>
    <row r="496" spans="1:1" x14ac:dyDescent="0.3">
      <c r="A496" s="49">
        <v>51914</v>
      </c>
    </row>
    <row r="497" spans="1:1" x14ac:dyDescent="0.3">
      <c r="A497" s="49">
        <v>51915</v>
      </c>
    </row>
    <row r="498" spans="1:1" x14ac:dyDescent="0.3">
      <c r="A498" s="49">
        <v>51960</v>
      </c>
    </row>
    <row r="499" spans="1:1" x14ac:dyDescent="0.3">
      <c r="A499" s="49">
        <v>51977</v>
      </c>
    </row>
    <row r="500" spans="1:1" x14ac:dyDescent="0.3">
      <c r="A500" s="49">
        <v>51987</v>
      </c>
    </row>
    <row r="501" spans="1:1" x14ac:dyDescent="0.3">
      <c r="A501" s="49">
        <v>52022</v>
      </c>
    </row>
    <row r="502" spans="1:1" x14ac:dyDescent="0.3">
      <c r="A502" s="49">
        <v>52116</v>
      </c>
    </row>
    <row r="503" spans="1:1" x14ac:dyDescent="0.3">
      <c r="A503" s="49">
        <v>52151</v>
      </c>
    </row>
    <row r="504" spans="1:1" x14ac:dyDescent="0.3">
      <c r="A504" s="49">
        <v>52172</v>
      </c>
    </row>
    <row r="505" spans="1:1" x14ac:dyDescent="0.3">
      <c r="A505" s="49">
        <v>52185</v>
      </c>
    </row>
    <row r="506" spans="1:1" x14ac:dyDescent="0.3">
      <c r="A506" s="49">
        <v>52225</v>
      </c>
    </row>
    <row r="507" spans="1:1" x14ac:dyDescent="0.3">
      <c r="A507" s="49">
        <v>52232</v>
      </c>
    </row>
    <row r="508" spans="1:1" x14ac:dyDescent="0.3">
      <c r="A508" s="49">
        <v>52271</v>
      </c>
    </row>
    <row r="509" spans="1:1" x14ac:dyDescent="0.3">
      <c r="A509" s="49">
        <v>52272</v>
      </c>
    </row>
    <row r="510" spans="1:1" x14ac:dyDescent="0.3">
      <c r="A510" s="49">
        <v>52317</v>
      </c>
    </row>
    <row r="511" spans="1:1" x14ac:dyDescent="0.3">
      <c r="A511" s="49">
        <v>52342</v>
      </c>
    </row>
    <row r="512" spans="1:1" x14ac:dyDescent="0.3">
      <c r="A512" s="49">
        <v>52352</v>
      </c>
    </row>
    <row r="513" spans="1:1" x14ac:dyDescent="0.3">
      <c r="A513" s="49">
        <v>52379</v>
      </c>
    </row>
    <row r="514" spans="1:1" x14ac:dyDescent="0.3">
      <c r="A514" s="49">
        <v>52481</v>
      </c>
    </row>
    <row r="515" spans="1:1" x14ac:dyDescent="0.3">
      <c r="A515" s="49">
        <v>52516</v>
      </c>
    </row>
    <row r="516" spans="1:1" x14ac:dyDescent="0.3">
      <c r="A516" s="49">
        <v>52537</v>
      </c>
    </row>
    <row r="517" spans="1:1" x14ac:dyDescent="0.3">
      <c r="A517" s="49">
        <v>52550</v>
      </c>
    </row>
    <row r="518" spans="1:1" x14ac:dyDescent="0.3">
      <c r="A518" s="49">
        <v>52590</v>
      </c>
    </row>
    <row r="519" spans="1:1" x14ac:dyDescent="0.3">
      <c r="A519" s="49">
        <v>52597</v>
      </c>
    </row>
    <row r="520" spans="1:1" x14ac:dyDescent="0.3">
      <c r="A520" s="49">
        <v>52656</v>
      </c>
    </row>
    <row r="521" spans="1:1" x14ac:dyDescent="0.3">
      <c r="A521" s="49">
        <v>52657</v>
      </c>
    </row>
    <row r="522" spans="1:1" x14ac:dyDescent="0.3">
      <c r="A522" s="49">
        <v>52702</v>
      </c>
    </row>
    <row r="523" spans="1:1" x14ac:dyDescent="0.3">
      <c r="A523" s="49">
        <v>52708</v>
      </c>
    </row>
    <row r="524" spans="1:1" x14ac:dyDescent="0.3">
      <c r="A524" s="49">
        <v>52718</v>
      </c>
    </row>
    <row r="525" spans="1:1" x14ac:dyDescent="0.3">
      <c r="A525" s="49">
        <v>52764</v>
      </c>
    </row>
    <row r="526" spans="1:1" x14ac:dyDescent="0.3">
      <c r="A526" s="49">
        <v>52847</v>
      </c>
    </row>
    <row r="527" spans="1:1" x14ac:dyDescent="0.3">
      <c r="A527" s="49">
        <v>52882</v>
      </c>
    </row>
    <row r="528" spans="1:1" x14ac:dyDescent="0.3">
      <c r="A528" s="49">
        <v>52903</v>
      </c>
    </row>
    <row r="529" spans="1:1" x14ac:dyDescent="0.3">
      <c r="A529" s="49">
        <v>52916</v>
      </c>
    </row>
    <row r="530" spans="1:1" x14ac:dyDescent="0.3">
      <c r="A530" s="49">
        <v>52956</v>
      </c>
    </row>
    <row r="531" spans="1:1" x14ac:dyDescent="0.3">
      <c r="A531" s="49">
        <v>52963</v>
      </c>
    </row>
    <row r="532" spans="1:1" x14ac:dyDescent="0.3">
      <c r="A532" s="49">
        <v>53013</v>
      </c>
    </row>
    <row r="533" spans="1:1" x14ac:dyDescent="0.3">
      <c r="A533" s="49">
        <v>53014</v>
      </c>
    </row>
    <row r="534" spans="1:1" x14ac:dyDescent="0.3">
      <c r="A534" s="49">
        <v>53059</v>
      </c>
    </row>
    <row r="535" spans="1:1" x14ac:dyDescent="0.3">
      <c r="A535" s="49">
        <v>53073</v>
      </c>
    </row>
    <row r="536" spans="1:1" x14ac:dyDescent="0.3">
      <c r="A536" s="49">
        <v>53083</v>
      </c>
    </row>
    <row r="537" spans="1:1" x14ac:dyDescent="0.3">
      <c r="A537" s="49">
        <v>53121</v>
      </c>
    </row>
    <row r="538" spans="1:1" x14ac:dyDescent="0.3">
      <c r="A538" s="49">
        <v>53212</v>
      </c>
    </row>
    <row r="539" spans="1:1" x14ac:dyDescent="0.3">
      <c r="A539" s="49">
        <v>53247</v>
      </c>
    </row>
    <row r="540" spans="1:1" x14ac:dyDescent="0.3">
      <c r="A540" s="49">
        <v>53268</v>
      </c>
    </row>
    <row r="541" spans="1:1" x14ac:dyDescent="0.3">
      <c r="A541" s="49">
        <v>53281</v>
      </c>
    </row>
    <row r="542" spans="1:1" x14ac:dyDescent="0.3">
      <c r="A542" s="49">
        <v>53321</v>
      </c>
    </row>
    <row r="543" spans="1:1" x14ac:dyDescent="0.3">
      <c r="A543" s="49">
        <v>53328</v>
      </c>
    </row>
    <row r="544" spans="1:1" x14ac:dyDescent="0.3">
      <c r="A544" s="49">
        <v>53363</v>
      </c>
    </row>
    <row r="545" spans="1:1" x14ac:dyDescent="0.3">
      <c r="A545" s="49">
        <v>53364</v>
      </c>
    </row>
    <row r="546" spans="1:1" x14ac:dyDescent="0.3">
      <c r="A546" s="49">
        <v>53409</v>
      </c>
    </row>
    <row r="547" spans="1:1" x14ac:dyDescent="0.3">
      <c r="A547" s="49">
        <v>53438</v>
      </c>
    </row>
    <row r="548" spans="1:1" x14ac:dyDescent="0.3">
      <c r="A548" s="49">
        <v>53448</v>
      </c>
    </row>
    <row r="549" spans="1:1" x14ac:dyDescent="0.3">
      <c r="A549" s="49">
        <v>53471</v>
      </c>
    </row>
    <row r="550" spans="1:1" x14ac:dyDescent="0.3">
      <c r="A550" s="49">
        <v>53577</v>
      </c>
    </row>
    <row r="551" spans="1:1" x14ac:dyDescent="0.3">
      <c r="A551" s="49">
        <v>53612</v>
      </c>
    </row>
    <row r="552" spans="1:1" x14ac:dyDescent="0.3">
      <c r="A552" s="49">
        <v>53633</v>
      </c>
    </row>
    <row r="553" spans="1:1" x14ac:dyDescent="0.3">
      <c r="A553" s="49">
        <v>53646</v>
      </c>
    </row>
    <row r="554" spans="1:1" x14ac:dyDescent="0.3">
      <c r="A554" s="49">
        <v>53686</v>
      </c>
    </row>
    <row r="555" spans="1:1" x14ac:dyDescent="0.3">
      <c r="A555" s="49">
        <v>53693</v>
      </c>
    </row>
    <row r="556" spans="1:1" x14ac:dyDescent="0.3">
      <c r="A556" s="49">
        <v>53748</v>
      </c>
    </row>
    <row r="557" spans="1:1" x14ac:dyDescent="0.3">
      <c r="A557" s="49">
        <v>53749</v>
      </c>
    </row>
    <row r="558" spans="1:1" x14ac:dyDescent="0.3">
      <c r="A558" s="49">
        <v>53794</v>
      </c>
    </row>
    <row r="559" spans="1:1" x14ac:dyDescent="0.3">
      <c r="A559" s="49">
        <v>53803</v>
      </c>
    </row>
    <row r="560" spans="1:1" x14ac:dyDescent="0.3">
      <c r="A560" s="49">
        <v>53813</v>
      </c>
    </row>
    <row r="561" spans="1:1" x14ac:dyDescent="0.3">
      <c r="A561" s="49">
        <v>53856</v>
      </c>
    </row>
    <row r="562" spans="1:1" x14ac:dyDescent="0.3">
      <c r="A562" s="49">
        <v>53942</v>
      </c>
    </row>
    <row r="563" spans="1:1" x14ac:dyDescent="0.3">
      <c r="A563" s="49">
        <v>53977</v>
      </c>
    </row>
    <row r="564" spans="1:1" x14ac:dyDescent="0.3">
      <c r="A564" s="49">
        <v>53998</v>
      </c>
    </row>
    <row r="565" spans="1:1" x14ac:dyDescent="0.3">
      <c r="A565" s="49">
        <v>54011</v>
      </c>
    </row>
    <row r="566" spans="1:1" x14ac:dyDescent="0.3">
      <c r="A566" s="49">
        <v>54051</v>
      </c>
    </row>
    <row r="567" spans="1:1" x14ac:dyDescent="0.3">
      <c r="A567" s="49">
        <v>54058</v>
      </c>
    </row>
    <row r="568" spans="1:1" x14ac:dyDescent="0.3">
      <c r="A568" s="49">
        <v>54105</v>
      </c>
    </row>
    <row r="569" spans="1:1" x14ac:dyDescent="0.3">
      <c r="A569" s="49">
        <v>54106</v>
      </c>
    </row>
    <row r="570" spans="1:1" x14ac:dyDescent="0.3">
      <c r="A570" s="49">
        <v>54151</v>
      </c>
    </row>
    <row r="571" spans="1:1" x14ac:dyDescent="0.3">
      <c r="A571" s="49">
        <v>54169</v>
      </c>
    </row>
    <row r="572" spans="1:1" x14ac:dyDescent="0.3">
      <c r="A572" s="49">
        <v>54179</v>
      </c>
    </row>
    <row r="573" spans="1:1" x14ac:dyDescent="0.3">
      <c r="A573" s="49">
        <v>54213</v>
      </c>
    </row>
    <row r="574" spans="1:1" x14ac:dyDescent="0.3">
      <c r="A574" s="49">
        <v>54308</v>
      </c>
    </row>
    <row r="575" spans="1:1" x14ac:dyDescent="0.3">
      <c r="A575" s="49">
        <v>54343</v>
      </c>
    </row>
    <row r="576" spans="1:1" x14ac:dyDescent="0.3">
      <c r="A576" s="49">
        <v>54364</v>
      </c>
    </row>
    <row r="577" spans="1:1" x14ac:dyDescent="0.3">
      <c r="A577" s="49">
        <v>54377</v>
      </c>
    </row>
    <row r="578" spans="1:1" x14ac:dyDescent="0.3">
      <c r="A578" s="49">
        <v>54417</v>
      </c>
    </row>
    <row r="579" spans="1:1" x14ac:dyDescent="0.3">
      <c r="A579" s="49">
        <v>54424</v>
      </c>
    </row>
    <row r="580" spans="1:1" x14ac:dyDescent="0.3">
      <c r="A580" s="49">
        <v>54483</v>
      </c>
    </row>
    <row r="581" spans="1:1" x14ac:dyDescent="0.3">
      <c r="A581" s="49">
        <v>54484</v>
      </c>
    </row>
    <row r="582" spans="1:1" x14ac:dyDescent="0.3">
      <c r="A582" s="49">
        <v>54529</v>
      </c>
    </row>
    <row r="583" spans="1:1" x14ac:dyDescent="0.3">
      <c r="A583" s="49">
        <v>54534</v>
      </c>
    </row>
    <row r="584" spans="1:1" x14ac:dyDescent="0.3">
      <c r="A584" s="49">
        <v>54544</v>
      </c>
    </row>
    <row r="585" spans="1:1" x14ac:dyDescent="0.3">
      <c r="A585" s="49">
        <v>54591</v>
      </c>
    </row>
    <row r="586" spans="1:1" x14ac:dyDescent="0.3">
      <c r="A586" s="49">
        <v>54673</v>
      </c>
    </row>
    <row r="587" spans="1:1" x14ac:dyDescent="0.3">
      <c r="A587" s="49">
        <v>54708</v>
      </c>
    </row>
    <row r="588" spans="1:1" x14ac:dyDescent="0.3">
      <c r="A588" s="49">
        <v>54729</v>
      </c>
    </row>
    <row r="589" spans="1:1" x14ac:dyDescent="0.3">
      <c r="A589" s="49">
        <v>54742</v>
      </c>
    </row>
    <row r="590" spans="1:1" x14ac:dyDescent="0.3">
      <c r="A590" s="49">
        <v>54782</v>
      </c>
    </row>
    <row r="591" spans="1:1" x14ac:dyDescent="0.3">
      <c r="A591" s="49">
        <v>54789</v>
      </c>
    </row>
    <row r="592" spans="1:1" x14ac:dyDescent="0.3">
      <c r="A592" s="49">
        <v>54840</v>
      </c>
    </row>
    <row r="593" spans="1:1" x14ac:dyDescent="0.3">
      <c r="A593" s="49">
        <v>54841</v>
      </c>
    </row>
    <row r="594" spans="1:1" x14ac:dyDescent="0.3">
      <c r="A594" s="49">
        <v>54886</v>
      </c>
    </row>
    <row r="595" spans="1:1" x14ac:dyDescent="0.3">
      <c r="A595" s="49">
        <v>54899</v>
      </c>
    </row>
    <row r="596" spans="1:1" x14ac:dyDescent="0.3">
      <c r="A596" s="49">
        <v>54909</v>
      </c>
    </row>
    <row r="597" spans="1:1" x14ac:dyDescent="0.3">
      <c r="A597" s="49">
        <v>54948</v>
      </c>
    </row>
    <row r="598" spans="1:1" x14ac:dyDescent="0.3">
      <c r="A598" s="49">
        <v>55038</v>
      </c>
    </row>
    <row r="599" spans="1:1" x14ac:dyDescent="0.3">
      <c r="A599" s="49">
        <v>55073</v>
      </c>
    </row>
    <row r="600" spans="1:1" x14ac:dyDescent="0.3">
      <c r="A600" s="49">
        <v>55094</v>
      </c>
    </row>
    <row r="601" spans="1:1" x14ac:dyDescent="0.3">
      <c r="A601" s="49">
        <v>55107</v>
      </c>
    </row>
    <row r="602" spans="1:1" x14ac:dyDescent="0.3">
      <c r="A602" s="49">
        <v>55147</v>
      </c>
    </row>
    <row r="603" spans="1:1" x14ac:dyDescent="0.3">
      <c r="A603" s="49">
        <v>55154</v>
      </c>
    </row>
    <row r="604" spans="1:1" x14ac:dyDescent="0.3">
      <c r="A604" s="49">
        <v>55197</v>
      </c>
    </row>
    <row r="605" spans="1:1" x14ac:dyDescent="0.3">
      <c r="A605" s="49">
        <v>55198</v>
      </c>
    </row>
    <row r="606" spans="1:1" x14ac:dyDescent="0.3">
      <c r="A606" s="49">
        <v>55243</v>
      </c>
    </row>
    <row r="607" spans="1:1" x14ac:dyDescent="0.3">
      <c r="A607" s="49">
        <v>55264</v>
      </c>
    </row>
    <row r="608" spans="1:1" x14ac:dyDescent="0.3">
      <c r="A608" s="49">
        <v>55274</v>
      </c>
    </row>
    <row r="609" spans="1:1" x14ac:dyDescent="0.3">
      <c r="A609" s="49">
        <v>55305</v>
      </c>
    </row>
    <row r="610" spans="1:1" x14ac:dyDescent="0.3">
      <c r="A610" s="49">
        <v>55403</v>
      </c>
    </row>
    <row r="611" spans="1:1" x14ac:dyDescent="0.3">
      <c r="A611" s="49">
        <v>55438</v>
      </c>
    </row>
    <row r="612" spans="1:1" x14ac:dyDescent="0.3">
      <c r="A612" s="49">
        <v>55459</v>
      </c>
    </row>
    <row r="613" spans="1:1" x14ac:dyDescent="0.3">
      <c r="A613" s="49">
        <v>55472</v>
      </c>
    </row>
    <row r="614" spans="1:1" x14ac:dyDescent="0.3">
      <c r="A614" s="49">
        <v>55512</v>
      </c>
    </row>
    <row r="615" spans="1:1" x14ac:dyDescent="0.3">
      <c r="A615" s="49">
        <v>55519</v>
      </c>
    </row>
    <row r="616" spans="1:1" x14ac:dyDescent="0.3">
      <c r="A616" s="49">
        <v>55582</v>
      </c>
    </row>
    <row r="617" spans="1:1" x14ac:dyDescent="0.3">
      <c r="A617" s="49">
        <v>55583</v>
      </c>
    </row>
    <row r="618" spans="1:1" x14ac:dyDescent="0.3">
      <c r="A618" s="49">
        <v>55628</v>
      </c>
    </row>
    <row r="619" spans="1:1" x14ac:dyDescent="0.3">
      <c r="A619" s="49">
        <v>55630</v>
      </c>
    </row>
    <row r="620" spans="1:1" x14ac:dyDescent="0.3">
      <c r="A620" s="49">
        <v>55640</v>
      </c>
    </row>
    <row r="621" spans="1:1" x14ac:dyDescent="0.3">
      <c r="A621" s="49">
        <v>55690</v>
      </c>
    </row>
    <row r="622" spans="1:1" x14ac:dyDescent="0.3">
      <c r="A622" s="49">
        <v>55769</v>
      </c>
    </row>
    <row r="623" spans="1:1" x14ac:dyDescent="0.3">
      <c r="A623" s="49">
        <v>55804</v>
      </c>
    </row>
    <row r="624" spans="1:1" x14ac:dyDescent="0.3">
      <c r="A624" s="49">
        <v>55825</v>
      </c>
    </row>
    <row r="625" spans="1:1" x14ac:dyDescent="0.3">
      <c r="A625" s="49">
        <v>55838</v>
      </c>
    </row>
    <row r="626" spans="1:1" x14ac:dyDescent="0.3">
      <c r="A626" s="49">
        <v>55878</v>
      </c>
    </row>
    <row r="627" spans="1:1" x14ac:dyDescent="0.3">
      <c r="A627" s="49">
        <v>55885</v>
      </c>
    </row>
    <row r="628" spans="1:1" x14ac:dyDescent="0.3">
      <c r="A628" s="49">
        <v>55932</v>
      </c>
    </row>
    <row r="629" spans="1:1" x14ac:dyDescent="0.3">
      <c r="A629" s="49">
        <v>55933</v>
      </c>
    </row>
    <row r="630" spans="1:1" x14ac:dyDescent="0.3">
      <c r="A630" s="49">
        <v>55978</v>
      </c>
    </row>
    <row r="631" spans="1:1" x14ac:dyDescent="0.3">
      <c r="A631" s="49">
        <v>55995</v>
      </c>
    </row>
    <row r="632" spans="1:1" x14ac:dyDescent="0.3">
      <c r="A632" s="49">
        <v>56005</v>
      </c>
    </row>
    <row r="633" spans="1:1" x14ac:dyDescent="0.3">
      <c r="A633" s="49">
        <v>56040</v>
      </c>
    </row>
    <row r="634" spans="1:1" x14ac:dyDescent="0.3">
      <c r="A634" s="49">
        <v>56134</v>
      </c>
    </row>
    <row r="635" spans="1:1" x14ac:dyDescent="0.3">
      <c r="A635" s="49">
        <v>56169</v>
      </c>
    </row>
    <row r="636" spans="1:1" x14ac:dyDescent="0.3">
      <c r="A636" s="49">
        <v>56190</v>
      </c>
    </row>
    <row r="637" spans="1:1" x14ac:dyDescent="0.3">
      <c r="A637" s="49">
        <v>56203</v>
      </c>
    </row>
    <row r="638" spans="1:1" x14ac:dyDescent="0.3">
      <c r="A638" s="49">
        <v>56243</v>
      </c>
    </row>
    <row r="639" spans="1:1" x14ac:dyDescent="0.3">
      <c r="A639" s="49">
        <v>56250</v>
      </c>
    </row>
    <row r="640" spans="1:1" x14ac:dyDescent="0.3">
      <c r="A640" s="49">
        <v>56289</v>
      </c>
    </row>
    <row r="641" spans="1:1" x14ac:dyDescent="0.3">
      <c r="A641" s="49">
        <v>56290</v>
      </c>
    </row>
    <row r="642" spans="1:1" x14ac:dyDescent="0.3">
      <c r="A642" s="49">
        <v>56335</v>
      </c>
    </row>
    <row r="643" spans="1:1" x14ac:dyDescent="0.3">
      <c r="A643" s="49">
        <v>56360</v>
      </c>
    </row>
    <row r="644" spans="1:1" x14ac:dyDescent="0.3">
      <c r="A644" s="49">
        <v>56370</v>
      </c>
    </row>
    <row r="645" spans="1:1" x14ac:dyDescent="0.3">
      <c r="A645" s="49">
        <v>56397</v>
      </c>
    </row>
    <row r="646" spans="1:1" x14ac:dyDescent="0.3">
      <c r="A646" s="49">
        <v>56499</v>
      </c>
    </row>
    <row r="647" spans="1:1" x14ac:dyDescent="0.3">
      <c r="A647" s="49">
        <v>56534</v>
      </c>
    </row>
    <row r="648" spans="1:1" x14ac:dyDescent="0.3">
      <c r="A648" s="49">
        <v>56555</v>
      </c>
    </row>
    <row r="649" spans="1:1" x14ac:dyDescent="0.3">
      <c r="A649" s="49">
        <v>56568</v>
      </c>
    </row>
    <row r="650" spans="1:1" x14ac:dyDescent="0.3">
      <c r="A650" s="49">
        <v>56608</v>
      </c>
    </row>
    <row r="651" spans="1:1" x14ac:dyDescent="0.3">
      <c r="A651" s="49">
        <v>56615</v>
      </c>
    </row>
    <row r="652" spans="1:1" x14ac:dyDescent="0.3">
      <c r="A652" s="49">
        <v>56674</v>
      </c>
    </row>
    <row r="653" spans="1:1" x14ac:dyDescent="0.3">
      <c r="A653" s="49">
        <v>56675</v>
      </c>
    </row>
    <row r="654" spans="1:1" x14ac:dyDescent="0.3">
      <c r="A654" s="49">
        <v>56720</v>
      </c>
    </row>
    <row r="655" spans="1:1" x14ac:dyDescent="0.3">
      <c r="A655" s="49">
        <v>56725</v>
      </c>
    </row>
    <row r="656" spans="1:1" x14ac:dyDescent="0.3">
      <c r="A656" s="49">
        <v>56735</v>
      </c>
    </row>
    <row r="657" spans="1:1" x14ac:dyDescent="0.3">
      <c r="A657" s="49">
        <v>56782</v>
      </c>
    </row>
    <row r="658" spans="1:1" x14ac:dyDescent="0.3">
      <c r="A658" s="49">
        <v>56864</v>
      </c>
    </row>
    <row r="659" spans="1:1" x14ac:dyDescent="0.3">
      <c r="A659" s="49">
        <v>56899</v>
      </c>
    </row>
    <row r="660" spans="1:1" x14ac:dyDescent="0.3">
      <c r="A660" s="49">
        <v>56920</v>
      </c>
    </row>
    <row r="661" spans="1:1" x14ac:dyDescent="0.3">
      <c r="A661" s="49">
        <v>56933</v>
      </c>
    </row>
    <row r="662" spans="1:1" x14ac:dyDescent="0.3">
      <c r="A662" s="49">
        <v>56973</v>
      </c>
    </row>
    <row r="663" spans="1:1" x14ac:dyDescent="0.3">
      <c r="A663" s="49">
        <v>56980</v>
      </c>
    </row>
    <row r="664" spans="1:1" x14ac:dyDescent="0.3">
      <c r="A664" s="49">
        <v>57024</v>
      </c>
    </row>
    <row r="665" spans="1:1" x14ac:dyDescent="0.3">
      <c r="A665" s="49">
        <v>57025</v>
      </c>
    </row>
    <row r="666" spans="1:1" x14ac:dyDescent="0.3">
      <c r="A666" s="49">
        <v>57070</v>
      </c>
    </row>
    <row r="667" spans="1:1" x14ac:dyDescent="0.3">
      <c r="A667" s="49">
        <v>57091</v>
      </c>
    </row>
    <row r="668" spans="1:1" x14ac:dyDescent="0.3">
      <c r="A668" s="49">
        <v>57101</v>
      </c>
    </row>
    <row r="669" spans="1:1" x14ac:dyDescent="0.3">
      <c r="A669" s="49">
        <v>57132</v>
      </c>
    </row>
    <row r="670" spans="1:1" x14ac:dyDescent="0.3">
      <c r="A670" s="49">
        <v>57230</v>
      </c>
    </row>
    <row r="671" spans="1:1" x14ac:dyDescent="0.3">
      <c r="A671" s="49">
        <v>57265</v>
      </c>
    </row>
    <row r="672" spans="1:1" x14ac:dyDescent="0.3">
      <c r="A672" s="49">
        <v>57286</v>
      </c>
    </row>
    <row r="673" spans="1:1" x14ac:dyDescent="0.3">
      <c r="A673" s="49">
        <v>57299</v>
      </c>
    </row>
    <row r="674" spans="1:1" x14ac:dyDescent="0.3">
      <c r="A674" s="49">
        <v>57339</v>
      </c>
    </row>
    <row r="675" spans="1:1" x14ac:dyDescent="0.3">
      <c r="A675" s="49">
        <v>57346</v>
      </c>
    </row>
    <row r="676" spans="1:1" x14ac:dyDescent="0.3">
      <c r="A676" s="49">
        <v>57409</v>
      </c>
    </row>
    <row r="677" spans="1:1" x14ac:dyDescent="0.3">
      <c r="A677" s="49">
        <v>57410</v>
      </c>
    </row>
    <row r="678" spans="1:1" x14ac:dyDescent="0.3">
      <c r="A678" s="49">
        <v>57455</v>
      </c>
    </row>
    <row r="679" spans="1:1" x14ac:dyDescent="0.3">
      <c r="A679" s="49">
        <v>57456</v>
      </c>
    </row>
    <row r="680" spans="1:1" x14ac:dyDescent="0.3">
      <c r="A680" s="49">
        <v>57466</v>
      </c>
    </row>
    <row r="681" spans="1:1" x14ac:dyDescent="0.3">
      <c r="A681" s="49">
        <v>57517</v>
      </c>
    </row>
    <row r="682" spans="1:1" x14ac:dyDescent="0.3">
      <c r="A682" s="49">
        <v>57595</v>
      </c>
    </row>
    <row r="683" spans="1:1" x14ac:dyDescent="0.3">
      <c r="A683" s="49">
        <v>57630</v>
      </c>
    </row>
    <row r="684" spans="1:1" x14ac:dyDescent="0.3">
      <c r="A684" s="49">
        <v>57651</v>
      </c>
    </row>
    <row r="685" spans="1:1" x14ac:dyDescent="0.3">
      <c r="A685" s="49">
        <v>57664</v>
      </c>
    </row>
    <row r="686" spans="1:1" x14ac:dyDescent="0.3">
      <c r="A686" s="49">
        <v>57704</v>
      </c>
    </row>
    <row r="687" spans="1:1" x14ac:dyDescent="0.3">
      <c r="A687" s="49">
        <v>57711</v>
      </c>
    </row>
    <row r="688" spans="1:1" x14ac:dyDescent="0.3">
      <c r="A688" s="49">
        <v>57766</v>
      </c>
    </row>
    <row r="689" spans="1:1" x14ac:dyDescent="0.3">
      <c r="A689" s="49">
        <v>57767</v>
      </c>
    </row>
    <row r="690" spans="1:1" x14ac:dyDescent="0.3">
      <c r="A690" s="49">
        <v>57812</v>
      </c>
    </row>
    <row r="691" spans="1:1" x14ac:dyDescent="0.3">
      <c r="A691" s="49">
        <v>57821</v>
      </c>
    </row>
    <row r="692" spans="1:1" x14ac:dyDescent="0.3">
      <c r="A692" s="49">
        <v>57831</v>
      </c>
    </row>
    <row r="693" spans="1:1" x14ac:dyDescent="0.3">
      <c r="A693" s="49">
        <v>57874</v>
      </c>
    </row>
    <row r="694" spans="1:1" x14ac:dyDescent="0.3">
      <c r="A694" s="49">
        <v>57960</v>
      </c>
    </row>
    <row r="695" spans="1:1" x14ac:dyDescent="0.3">
      <c r="A695" s="49">
        <v>57995</v>
      </c>
    </row>
    <row r="696" spans="1:1" x14ac:dyDescent="0.3">
      <c r="A696" s="49">
        <v>58016</v>
      </c>
    </row>
    <row r="697" spans="1:1" x14ac:dyDescent="0.3">
      <c r="A697" s="49">
        <v>58029</v>
      </c>
    </row>
    <row r="698" spans="1:1" x14ac:dyDescent="0.3">
      <c r="A698" s="49">
        <v>58069</v>
      </c>
    </row>
    <row r="699" spans="1:1" x14ac:dyDescent="0.3">
      <c r="A699" s="49">
        <v>58076</v>
      </c>
    </row>
    <row r="700" spans="1:1" x14ac:dyDescent="0.3">
      <c r="A700" s="49">
        <v>58116</v>
      </c>
    </row>
    <row r="701" spans="1:1" x14ac:dyDescent="0.3">
      <c r="A701" s="49">
        <v>58117</v>
      </c>
    </row>
    <row r="702" spans="1:1" x14ac:dyDescent="0.3">
      <c r="A702" s="49">
        <v>58162</v>
      </c>
    </row>
    <row r="703" spans="1:1" x14ac:dyDescent="0.3">
      <c r="A703" s="49">
        <v>58186</v>
      </c>
    </row>
    <row r="704" spans="1:1" x14ac:dyDescent="0.3">
      <c r="A704" s="49">
        <v>58196</v>
      </c>
    </row>
    <row r="705" spans="1:1" x14ac:dyDescent="0.3">
      <c r="A705" s="49">
        <v>58224</v>
      </c>
    </row>
    <row r="706" spans="1:1" x14ac:dyDescent="0.3">
      <c r="A706" s="49">
        <v>58325</v>
      </c>
    </row>
    <row r="707" spans="1:1" x14ac:dyDescent="0.3">
      <c r="A707" s="49">
        <v>58360</v>
      </c>
    </row>
    <row r="708" spans="1:1" x14ac:dyDescent="0.3">
      <c r="A708" s="49">
        <v>58381</v>
      </c>
    </row>
    <row r="709" spans="1:1" x14ac:dyDescent="0.3">
      <c r="A709" s="49">
        <v>58394</v>
      </c>
    </row>
    <row r="710" spans="1:1" x14ac:dyDescent="0.3">
      <c r="A710" s="49">
        <v>58434</v>
      </c>
    </row>
    <row r="711" spans="1:1" x14ac:dyDescent="0.3">
      <c r="A711" s="49">
        <v>58441</v>
      </c>
    </row>
    <row r="712" spans="1:1" x14ac:dyDescent="0.3">
      <c r="A712" s="49">
        <v>58501</v>
      </c>
    </row>
    <row r="713" spans="1:1" x14ac:dyDescent="0.3">
      <c r="A713" s="49">
        <v>58502</v>
      </c>
    </row>
    <row r="714" spans="1:1" x14ac:dyDescent="0.3">
      <c r="A714" s="49">
        <v>58547</v>
      </c>
    </row>
    <row r="715" spans="1:1" x14ac:dyDescent="0.3">
      <c r="A715" s="49">
        <v>58552</v>
      </c>
    </row>
    <row r="716" spans="1:1" x14ac:dyDescent="0.3">
      <c r="A716" s="49">
        <v>58562</v>
      </c>
    </row>
    <row r="717" spans="1:1" x14ac:dyDescent="0.3">
      <c r="A717" s="49">
        <v>58609</v>
      </c>
    </row>
    <row r="718" spans="1:1" x14ac:dyDescent="0.3">
      <c r="A718" s="49">
        <v>58691</v>
      </c>
    </row>
    <row r="719" spans="1:1" x14ac:dyDescent="0.3">
      <c r="A719" s="49">
        <v>58726</v>
      </c>
    </row>
    <row r="720" spans="1:1" x14ac:dyDescent="0.3">
      <c r="A720" s="49">
        <v>58747</v>
      </c>
    </row>
    <row r="721" spans="1:1" x14ac:dyDescent="0.3">
      <c r="A721" s="49">
        <v>58760</v>
      </c>
    </row>
    <row r="722" spans="1:1" x14ac:dyDescent="0.3">
      <c r="A722" s="49">
        <v>58800</v>
      </c>
    </row>
    <row r="723" spans="1:1" x14ac:dyDescent="0.3">
      <c r="A723" s="49">
        <v>58807</v>
      </c>
    </row>
    <row r="724" spans="1:1" x14ac:dyDescent="0.3">
      <c r="A724" s="49">
        <v>58858</v>
      </c>
    </row>
    <row r="725" spans="1:1" x14ac:dyDescent="0.3">
      <c r="A725" s="49">
        <v>58859</v>
      </c>
    </row>
    <row r="726" spans="1:1" x14ac:dyDescent="0.3">
      <c r="A726" s="49">
        <v>58904</v>
      </c>
    </row>
    <row r="727" spans="1:1" x14ac:dyDescent="0.3">
      <c r="A727" s="49">
        <v>58917</v>
      </c>
    </row>
    <row r="728" spans="1:1" x14ac:dyDescent="0.3">
      <c r="A728" s="49">
        <v>58927</v>
      </c>
    </row>
    <row r="729" spans="1:1" x14ac:dyDescent="0.3">
      <c r="A729" s="49">
        <v>58966</v>
      </c>
    </row>
    <row r="730" spans="1:1" x14ac:dyDescent="0.3">
      <c r="A730" s="49">
        <v>59056</v>
      </c>
    </row>
    <row r="731" spans="1:1" x14ac:dyDescent="0.3">
      <c r="A731" s="49">
        <v>59091</v>
      </c>
    </row>
    <row r="732" spans="1:1" x14ac:dyDescent="0.3">
      <c r="A732" s="49">
        <v>59112</v>
      </c>
    </row>
    <row r="733" spans="1:1" x14ac:dyDescent="0.3">
      <c r="A733" s="49">
        <v>59125</v>
      </c>
    </row>
    <row r="734" spans="1:1" x14ac:dyDescent="0.3">
      <c r="A734" s="49">
        <v>59165</v>
      </c>
    </row>
    <row r="735" spans="1:1" x14ac:dyDescent="0.3">
      <c r="A735" s="49">
        <v>59172</v>
      </c>
    </row>
    <row r="736" spans="1:1" x14ac:dyDescent="0.3">
      <c r="A736" s="49">
        <v>59208</v>
      </c>
    </row>
    <row r="737" spans="1:1" x14ac:dyDescent="0.3">
      <c r="A737" s="49">
        <v>59209</v>
      </c>
    </row>
    <row r="738" spans="1:1" x14ac:dyDescent="0.3">
      <c r="A738" s="49">
        <v>59254</v>
      </c>
    </row>
    <row r="739" spans="1:1" x14ac:dyDescent="0.3">
      <c r="A739" s="49">
        <v>59282</v>
      </c>
    </row>
    <row r="740" spans="1:1" x14ac:dyDescent="0.3">
      <c r="A740" s="49">
        <v>59292</v>
      </c>
    </row>
    <row r="741" spans="1:1" x14ac:dyDescent="0.3">
      <c r="A741" s="49">
        <v>59316</v>
      </c>
    </row>
    <row r="742" spans="1:1" x14ac:dyDescent="0.3">
      <c r="A742" s="49">
        <v>59421</v>
      </c>
    </row>
    <row r="743" spans="1:1" x14ac:dyDescent="0.3">
      <c r="A743" s="49">
        <v>59456</v>
      </c>
    </row>
    <row r="744" spans="1:1" x14ac:dyDescent="0.3">
      <c r="A744" s="49">
        <v>59477</v>
      </c>
    </row>
    <row r="745" spans="1:1" x14ac:dyDescent="0.3">
      <c r="A745" s="49">
        <v>59490</v>
      </c>
    </row>
    <row r="746" spans="1:1" x14ac:dyDescent="0.3">
      <c r="A746" s="49">
        <v>59530</v>
      </c>
    </row>
    <row r="747" spans="1:1" x14ac:dyDescent="0.3">
      <c r="A747" s="49">
        <v>59537</v>
      </c>
    </row>
    <row r="748" spans="1:1" x14ac:dyDescent="0.3">
      <c r="A748" s="49">
        <v>59593</v>
      </c>
    </row>
    <row r="749" spans="1:1" x14ac:dyDescent="0.3">
      <c r="A749" s="49">
        <v>59594</v>
      </c>
    </row>
    <row r="750" spans="1:1" x14ac:dyDescent="0.3">
      <c r="A750" s="49">
        <v>59639</v>
      </c>
    </row>
    <row r="751" spans="1:1" x14ac:dyDescent="0.3">
      <c r="A751" s="49">
        <v>59647</v>
      </c>
    </row>
    <row r="752" spans="1:1" x14ac:dyDescent="0.3">
      <c r="A752" s="49">
        <v>59657</v>
      </c>
    </row>
    <row r="753" spans="1:1" x14ac:dyDescent="0.3">
      <c r="A753" s="49">
        <v>59701</v>
      </c>
    </row>
    <row r="754" spans="1:1" x14ac:dyDescent="0.3">
      <c r="A754" s="49">
        <v>59786</v>
      </c>
    </row>
    <row r="755" spans="1:1" x14ac:dyDescent="0.3">
      <c r="A755" s="49">
        <v>59821</v>
      </c>
    </row>
    <row r="756" spans="1:1" x14ac:dyDescent="0.3">
      <c r="A756" s="49">
        <v>59842</v>
      </c>
    </row>
    <row r="757" spans="1:1" x14ac:dyDescent="0.3">
      <c r="A757" s="49">
        <v>59855</v>
      </c>
    </row>
    <row r="758" spans="1:1" x14ac:dyDescent="0.3">
      <c r="A758" s="49">
        <v>59895</v>
      </c>
    </row>
    <row r="759" spans="1:1" x14ac:dyDescent="0.3">
      <c r="A759" s="49">
        <v>59902</v>
      </c>
    </row>
    <row r="760" spans="1:1" x14ac:dyDescent="0.3">
      <c r="A760" s="49">
        <v>59950</v>
      </c>
    </row>
    <row r="761" spans="1:1" x14ac:dyDescent="0.3">
      <c r="A761" s="49">
        <v>59951</v>
      </c>
    </row>
    <row r="762" spans="1:1" x14ac:dyDescent="0.3">
      <c r="A762" s="49">
        <v>59996</v>
      </c>
    </row>
    <row r="763" spans="1:1" x14ac:dyDescent="0.3">
      <c r="A763" s="49">
        <v>60013</v>
      </c>
    </row>
    <row r="764" spans="1:1" x14ac:dyDescent="0.3">
      <c r="A764" s="49">
        <v>60023</v>
      </c>
    </row>
    <row r="765" spans="1:1" x14ac:dyDescent="0.3">
      <c r="A765" s="49">
        <v>60058</v>
      </c>
    </row>
    <row r="766" spans="1:1" x14ac:dyDescent="0.3">
      <c r="A766" s="49">
        <v>60152</v>
      </c>
    </row>
    <row r="767" spans="1:1" x14ac:dyDescent="0.3">
      <c r="A767" s="49">
        <v>60187</v>
      </c>
    </row>
    <row r="768" spans="1:1" x14ac:dyDescent="0.3">
      <c r="A768" s="49">
        <v>60208</v>
      </c>
    </row>
    <row r="769" spans="1:1" x14ac:dyDescent="0.3">
      <c r="A769" s="49">
        <v>60221</v>
      </c>
    </row>
    <row r="770" spans="1:1" x14ac:dyDescent="0.3">
      <c r="A770" s="49">
        <v>60261</v>
      </c>
    </row>
    <row r="771" spans="1:1" x14ac:dyDescent="0.3">
      <c r="A771" s="49">
        <v>60268</v>
      </c>
    </row>
    <row r="772" spans="1:1" x14ac:dyDescent="0.3">
      <c r="A772" s="49">
        <v>60307</v>
      </c>
    </row>
    <row r="773" spans="1:1" x14ac:dyDescent="0.3">
      <c r="A773" s="49">
        <v>60308</v>
      </c>
    </row>
    <row r="774" spans="1:1" x14ac:dyDescent="0.3">
      <c r="A774" s="49">
        <v>60353</v>
      </c>
    </row>
    <row r="775" spans="1:1" x14ac:dyDescent="0.3">
      <c r="A775" s="49">
        <v>60378</v>
      </c>
    </row>
    <row r="776" spans="1:1" x14ac:dyDescent="0.3">
      <c r="A776" s="49">
        <v>60388</v>
      </c>
    </row>
    <row r="777" spans="1:1" x14ac:dyDescent="0.3">
      <c r="A777" s="49">
        <v>60415</v>
      </c>
    </row>
    <row r="778" spans="1:1" x14ac:dyDescent="0.3">
      <c r="A778" s="49">
        <v>60517</v>
      </c>
    </row>
    <row r="779" spans="1:1" x14ac:dyDescent="0.3">
      <c r="A779" s="49">
        <v>60552</v>
      </c>
    </row>
    <row r="780" spans="1:1" x14ac:dyDescent="0.3">
      <c r="A780" s="49">
        <v>60573</v>
      </c>
    </row>
    <row r="781" spans="1:1" x14ac:dyDescent="0.3">
      <c r="A781" s="49">
        <v>60586</v>
      </c>
    </row>
    <row r="782" spans="1:1" x14ac:dyDescent="0.3">
      <c r="A782" s="49">
        <v>60626</v>
      </c>
    </row>
    <row r="783" spans="1:1" x14ac:dyDescent="0.3">
      <c r="A783" s="49">
        <v>60633</v>
      </c>
    </row>
    <row r="784" spans="1:1" x14ac:dyDescent="0.3">
      <c r="A784" s="49">
        <v>60685</v>
      </c>
    </row>
    <row r="785" spans="1:1" x14ac:dyDescent="0.3">
      <c r="A785" s="49">
        <v>60686</v>
      </c>
    </row>
    <row r="786" spans="1:1" x14ac:dyDescent="0.3">
      <c r="A786" s="49">
        <v>60731</v>
      </c>
    </row>
    <row r="787" spans="1:1" x14ac:dyDescent="0.3">
      <c r="A787" s="49">
        <v>60743</v>
      </c>
    </row>
    <row r="788" spans="1:1" x14ac:dyDescent="0.3">
      <c r="A788" s="49">
        <v>60753</v>
      </c>
    </row>
    <row r="789" spans="1:1" x14ac:dyDescent="0.3">
      <c r="A789" s="49">
        <v>60793</v>
      </c>
    </row>
    <row r="790" spans="1:1" x14ac:dyDescent="0.3">
      <c r="A790" s="49">
        <v>60882</v>
      </c>
    </row>
    <row r="791" spans="1:1" x14ac:dyDescent="0.3">
      <c r="A791" s="49">
        <v>60917</v>
      </c>
    </row>
    <row r="792" spans="1:1" x14ac:dyDescent="0.3">
      <c r="A792" s="49">
        <v>60938</v>
      </c>
    </row>
    <row r="793" spans="1:1" x14ac:dyDescent="0.3">
      <c r="A793" s="49">
        <v>60951</v>
      </c>
    </row>
    <row r="794" spans="1:1" x14ac:dyDescent="0.3">
      <c r="A794" s="49">
        <v>60991</v>
      </c>
    </row>
    <row r="795" spans="1:1" x14ac:dyDescent="0.3">
      <c r="A795" s="49">
        <v>60998</v>
      </c>
    </row>
    <row r="796" spans="1:1" x14ac:dyDescent="0.3">
      <c r="A796" s="49">
        <v>61042</v>
      </c>
    </row>
    <row r="797" spans="1:1" x14ac:dyDescent="0.3">
      <c r="A797" s="49">
        <v>61043</v>
      </c>
    </row>
    <row r="798" spans="1:1" x14ac:dyDescent="0.3">
      <c r="A798" s="49">
        <v>61088</v>
      </c>
    </row>
    <row r="799" spans="1:1" x14ac:dyDescent="0.3">
      <c r="A799" s="49">
        <v>61108</v>
      </c>
    </row>
    <row r="800" spans="1:1" x14ac:dyDescent="0.3">
      <c r="A800" s="49">
        <v>61118</v>
      </c>
    </row>
    <row r="801" spans="1:1" x14ac:dyDescent="0.3">
      <c r="A801" s="49">
        <v>61150</v>
      </c>
    </row>
    <row r="802" spans="1:1" x14ac:dyDescent="0.3">
      <c r="A802" s="49">
        <v>61247</v>
      </c>
    </row>
    <row r="803" spans="1:1" x14ac:dyDescent="0.3">
      <c r="A803" s="49">
        <v>61282</v>
      </c>
    </row>
    <row r="804" spans="1:1" x14ac:dyDescent="0.3">
      <c r="A804" s="49">
        <v>61303</v>
      </c>
    </row>
    <row r="805" spans="1:1" x14ac:dyDescent="0.3">
      <c r="A805" s="49">
        <v>61316</v>
      </c>
    </row>
    <row r="806" spans="1:1" x14ac:dyDescent="0.3">
      <c r="A806" s="49">
        <v>61356</v>
      </c>
    </row>
    <row r="807" spans="1:1" x14ac:dyDescent="0.3">
      <c r="A807" s="49">
        <v>61363</v>
      </c>
    </row>
    <row r="808" spans="1:1" x14ac:dyDescent="0.3">
      <c r="A808" s="49">
        <v>61427</v>
      </c>
    </row>
    <row r="809" spans="1:1" x14ac:dyDescent="0.3">
      <c r="A809" s="49">
        <v>61428</v>
      </c>
    </row>
    <row r="810" spans="1:1" x14ac:dyDescent="0.3">
      <c r="A810" s="49">
        <v>61473</v>
      </c>
    </row>
    <row r="811" spans="1:1" x14ac:dyDescent="0.3">
      <c r="A811" s="49">
        <v>61474</v>
      </c>
    </row>
    <row r="812" spans="1:1" x14ac:dyDescent="0.3">
      <c r="A812" s="49">
        <v>61484</v>
      </c>
    </row>
    <row r="813" spans="1:1" x14ac:dyDescent="0.3">
      <c r="A813" s="49">
        <v>61535</v>
      </c>
    </row>
    <row r="814" spans="1:1" x14ac:dyDescent="0.3">
      <c r="A814" s="49">
        <v>61613</v>
      </c>
    </row>
    <row r="815" spans="1:1" x14ac:dyDescent="0.3">
      <c r="A815" s="49">
        <v>61648</v>
      </c>
    </row>
    <row r="816" spans="1:1" x14ac:dyDescent="0.3">
      <c r="A816" s="49">
        <v>61669</v>
      </c>
    </row>
    <row r="817" spans="1:1" x14ac:dyDescent="0.3">
      <c r="A817" s="49">
        <v>61682</v>
      </c>
    </row>
    <row r="818" spans="1:1" x14ac:dyDescent="0.3">
      <c r="A818" s="49">
        <v>61722</v>
      </c>
    </row>
    <row r="819" spans="1:1" x14ac:dyDescent="0.3">
      <c r="A819" s="49">
        <v>61729</v>
      </c>
    </row>
    <row r="820" spans="1:1" x14ac:dyDescent="0.3">
      <c r="A820" s="49">
        <v>61784</v>
      </c>
    </row>
    <row r="821" spans="1:1" x14ac:dyDescent="0.3">
      <c r="A821" s="49">
        <v>61785</v>
      </c>
    </row>
    <row r="822" spans="1:1" x14ac:dyDescent="0.3">
      <c r="A822" s="49">
        <v>61830</v>
      </c>
    </row>
    <row r="823" spans="1:1" x14ac:dyDescent="0.3">
      <c r="A823" s="49">
        <v>61839</v>
      </c>
    </row>
    <row r="824" spans="1:1" x14ac:dyDescent="0.3">
      <c r="A824" s="49">
        <v>61849</v>
      </c>
    </row>
    <row r="825" spans="1:1" x14ac:dyDescent="0.3">
      <c r="A825" s="49">
        <v>61892</v>
      </c>
    </row>
    <row r="826" spans="1:1" x14ac:dyDescent="0.3">
      <c r="A826" s="49">
        <v>61978</v>
      </c>
    </row>
    <row r="827" spans="1:1" x14ac:dyDescent="0.3">
      <c r="A827" s="49">
        <v>62013</v>
      </c>
    </row>
    <row r="828" spans="1:1" x14ac:dyDescent="0.3">
      <c r="A828" s="49">
        <v>62034</v>
      </c>
    </row>
    <row r="829" spans="1:1" x14ac:dyDescent="0.3">
      <c r="A829" s="49">
        <v>62047</v>
      </c>
    </row>
    <row r="830" spans="1:1" x14ac:dyDescent="0.3">
      <c r="A830" s="49">
        <v>62087</v>
      </c>
    </row>
    <row r="831" spans="1:1" x14ac:dyDescent="0.3">
      <c r="A831" s="49">
        <v>62094</v>
      </c>
    </row>
    <row r="832" spans="1:1" x14ac:dyDescent="0.3">
      <c r="A832" s="49">
        <v>62134</v>
      </c>
    </row>
    <row r="833" spans="1:1" x14ac:dyDescent="0.3">
      <c r="A833" s="49">
        <v>62135</v>
      </c>
    </row>
    <row r="834" spans="1:1" x14ac:dyDescent="0.3">
      <c r="A834" s="49">
        <v>62180</v>
      </c>
    </row>
    <row r="835" spans="1:1" x14ac:dyDescent="0.3">
      <c r="A835" s="49">
        <v>62204</v>
      </c>
    </row>
    <row r="836" spans="1:1" x14ac:dyDescent="0.3">
      <c r="A836" s="49">
        <v>62214</v>
      </c>
    </row>
    <row r="837" spans="1:1" x14ac:dyDescent="0.3">
      <c r="A837" s="49">
        <v>62242</v>
      </c>
    </row>
    <row r="838" spans="1:1" x14ac:dyDescent="0.3">
      <c r="A838" s="49">
        <v>62343</v>
      </c>
    </row>
    <row r="839" spans="1:1" x14ac:dyDescent="0.3">
      <c r="A839" s="49">
        <v>62378</v>
      </c>
    </row>
    <row r="840" spans="1:1" x14ac:dyDescent="0.3">
      <c r="A840" s="49">
        <v>62399</v>
      </c>
    </row>
    <row r="841" spans="1:1" x14ac:dyDescent="0.3">
      <c r="A841" s="49">
        <v>62412</v>
      </c>
    </row>
    <row r="842" spans="1:1" x14ac:dyDescent="0.3">
      <c r="A842" s="49">
        <v>62452</v>
      </c>
    </row>
    <row r="843" spans="1:1" x14ac:dyDescent="0.3">
      <c r="A843" s="49">
        <v>62459</v>
      </c>
    </row>
    <row r="844" spans="1:1" x14ac:dyDescent="0.3">
      <c r="A844" s="49">
        <v>62519</v>
      </c>
    </row>
    <row r="845" spans="1:1" x14ac:dyDescent="0.3">
      <c r="A845" s="49">
        <v>62520</v>
      </c>
    </row>
    <row r="846" spans="1:1" x14ac:dyDescent="0.3">
      <c r="A846" s="49">
        <v>62565</v>
      </c>
    </row>
    <row r="847" spans="1:1" x14ac:dyDescent="0.3">
      <c r="A847" s="49">
        <v>62569</v>
      </c>
    </row>
    <row r="848" spans="1:1" x14ac:dyDescent="0.3">
      <c r="A848" s="49">
        <v>62579</v>
      </c>
    </row>
    <row r="849" spans="1:1" x14ac:dyDescent="0.3">
      <c r="A849" s="49">
        <v>62627</v>
      </c>
    </row>
    <row r="850" spans="1:1" x14ac:dyDescent="0.3">
      <c r="A850" s="49">
        <v>62708</v>
      </c>
    </row>
    <row r="851" spans="1:1" x14ac:dyDescent="0.3">
      <c r="A851" s="49">
        <v>62743</v>
      </c>
    </row>
    <row r="852" spans="1:1" x14ac:dyDescent="0.3">
      <c r="A852" s="49">
        <v>62764</v>
      </c>
    </row>
    <row r="853" spans="1:1" x14ac:dyDescent="0.3">
      <c r="A853" s="49">
        <v>62777</v>
      </c>
    </row>
    <row r="854" spans="1:1" x14ac:dyDescent="0.3">
      <c r="A854" s="49">
        <v>62817</v>
      </c>
    </row>
    <row r="855" spans="1:1" x14ac:dyDescent="0.3">
      <c r="A855" s="49">
        <v>62824</v>
      </c>
    </row>
    <row r="856" spans="1:1" x14ac:dyDescent="0.3">
      <c r="A856" s="49">
        <v>62876</v>
      </c>
    </row>
    <row r="857" spans="1:1" x14ac:dyDescent="0.3">
      <c r="A857" s="49">
        <v>62877</v>
      </c>
    </row>
    <row r="858" spans="1:1" x14ac:dyDescent="0.3">
      <c r="A858" s="49">
        <v>62922</v>
      </c>
    </row>
    <row r="859" spans="1:1" x14ac:dyDescent="0.3">
      <c r="A859" s="49">
        <v>62935</v>
      </c>
    </row>
    <row r="860" spans="1:1" x14ac:dyDescent="0.3">
      <c r="A860" s="49">
        <v>62945</v>
      </c>
    </row>
    <row r="861" spans="1:1" x14ac:dyDescent="0.3">
      <c r="A861" s="49">
        <v>62984</v>
      </c>
    </row>
    <row r="862" spans="1:1" x14ac:dyDescent="0.3">
      <c r="A862" s="49">
        <v>63074</v>
      </c>
    </row>
    <row r="863" spans="1:1" x14ac:dyDescent="0.3">
      <c r="A863" s="49">
        <v>63109</v>
      </c>
    </row>
    <row r="864" spans="1:1" x14ac:dyDescent="0.3">
      <c r="A864" s="49">
        <v>63130</v>
      </c>
    </row>
    <row r="865" spans="1:1" x14ac:dyDescent="0.3">
      <c r="A865" s="49">
        <v>63143</v>
      </c>
    </row>
    <row r="866" spans="1:1" x14ac:dyDescent="0.3">
      <c r="A866" s="49">
        <v>63183</v>
      </c>
    </row>
    <row r="867" spans="1:1" x14ac:dyDescent="0.3">
      <c r="A867" s="49">
        <v>63190</v>
      </c>
    </row>
    <row r="868" spans="1:1" x14ac:dyDescent="0.3">
      <c r="A868" s="49">
        <v>63226</v>
      </c>
    </row>
    <row r="869" spans="1:1" x14ac:dyDescent="0.3">
      <c r="A869" s="49">
        <v>63227</v>
      </c>
    </row>
    <row r="870" spans="1:1" x14ac:dyDescent="0.3">
      <c r="A870" s="49">
        <v>63272</v>
      </c>
    </row>
    <row r="871" spans="1:1" x14ac:dyDescent="0.3">
      <c r="A871" s="49">
        <v>63300</v>
      </c>
    </row>
    <row r="872" spans="1:1" x14ac:dyDescent="0.3">
      <c r="A872" s="49">
        <v>63310</v>
      </c>
    </row>
    <row r="873" spans="1:1" x14ac:dyDescent="0.3">
      <c r="A873" s="49">
        <v>63334</v>
      </c>
    </row>
    <row r="874" spans="1:1" x14ac:dyDescent="0.3">
      <c r="A874" s="49">
        <v>63439</v>
      </c>
    </row>
    <row r="875" spans="1:1" x14ac:dyDescent="0.3">
      <c r="A875" s="49">
        <v>63474</v>
      </c>
    </row>
    <row r="876" spans="1:1" x14ac:dyDescent="0.3">
      <c r="A876" s="49">
        <v>63495</v>
      </c>
    </row>
    <row r="877" spans="1:1" x14ac:dyDescent="0.3">
      <c r="A877" s="49">
        <v>63508</v>
      </c>
    </row>
    <row r="878" spans="1:1" x14ac:dyDescent="0.3">
      <c r="A878" s="49">
        <v>63548</v>
      </c>
    </row>
    <row r="879" spans="1:1" x14ac:dyDescent="0.3">
      <c r="A879" s="49">
        <v>63555</v>
      </c>
    </row>
    <row r="880" spans="1:1" x14ac:dyDescent="0.3">
      <c r="A880" s="49">
        <v>63611</v>
      </c>
    </row>
    <row r="881" spans="1:1" x14ac:dyDescent="0.3">
      <c r="A881" s="49">
        <v>63612</v>
      </c>
    </row>
    <row r="882" spans="1:1" x14ac:dyDescent="0.3">
      <c r="A882" s="49">
        <v>63657</v>
      </c>
    </row>
    <row r="883" spans="1:1" x14ac:dyDescent="0.3">
      <c r="A883" s="49">
        <v>63665</v>
      </c>
    </row>
    <row r="884" spans="1:1" x14ac:dyDescent="0.3">
      <c r="A884" s="49">
        <v>63675</v>
      </c>
    </row>
    <row r="885" spans="1:1" x14ac:dyDescent="0.3">
      <c r="A885" s="49">
        <v>63719</v>
      </c>
    </row>
    <row r="886" spans="1:1" x14ac:dyDescent="0.3">
      <c r="A886" s="49">
        <v>63804</v>
      </c>
    </row>
    <row r="887" spans="1:1" x14ac:dyDescent="0.3">
      <c r="A887" s="49">
        <v>63839</v>
      </c>
    </row>
    <row r="888" spans="1:1" x14ac:dyDescent="0.3">
      <c r="A888" s="49">
        <v>63860</v>
      </c>
    </row>
    <row r="889" spans="1:1" x14ac:dyDescent="0.3">
      <c r="A889" s="49">
        <v>63873</v>
      </c>
    </row>
    <row r="890" spans="1:1" x14ac:dyDescent="0.3">
      <c r="A890" s="49">
        <v>63913</v>
      </c>
    </row>
    <row r="891" spans="1:1" x14ac:dyDescent="0.3">
      <c r="A891" s="49">
        <v>63920</v>
      </c>
    </row>
    <row r="892" spans="1:1" x14ac:dyDescent="0.3">
      <c r="A892" s="49">
        <v>63968</v>
      </c>
    </row>
    <row r="893" spans="1:1" x14ac:dyDescent="0.3">
      <c r="A893" s="49">
        <v>63969</v>
      </c>
    </row>
    <row r="894" spans="1:1" x14ac:dyDescent="0.3">
      <c r="A894" s="49">
        <v>64014</v>
      </c>
    </row>
    <row r="895" spans="1:1" x14ac:dyDescent="0.3">
      <c r="A895" s="49">
        <v>64030</v>
      </c>
    </row>
    <row r="896" spans="1:1" x14ac:dyDescent="0.3">
      <c r="A896" s="49">
        <v>64040</v>
      </c>
    </row>
    <row r="897" spans="1:1" x14ac:dyDescent="0.3">
      <c r="A897" s="49">
        <v>64076</v>
      </c>
    </row>
    <row r="898" spans="1:1" x14ac:dyDescent="0.3">
      <c r="A898" s="49">
        <v>64169</v>
      </c>
    </row>
    <row r="899" spans="1:1" x14ac:dyDescent="0.3">
      <c r="A899" s="49">
        <v>64204</v>
      </c>
    </row>
    <row r="900" spans="1:1" x14ac:dyDescent="0.3">
      <c r="A900" s="49">
        <v>64225</v>
      </c>
    </row>
    <row r="901" spans="1:1" x14ac:dyDescent="0.3">
      <c r="A901" s="49">
        <v>64238</v>
      </c>
    </row>
    <row r="902" spans="1:1" x14ac:dyDescent="0.3">
      <c r="A902" s="49">
        <v>64278</v>
      </c>
    </row>
    <row r="903" spans="1:1" x14ac:dyDescent="0.3">
      <c r="A903" s="49">
        <v>64285</v>
      </c>
    </row>
    <row r="904" spans="1:1" x14ac:dyDescent="0.3">
      <c r="A904" s="49">
        <v>64346</v>
      </c>
    </row>
    <row r="905" spans="1:1" x14ac:dyDescent="0.3">
      <c r="A905" s="49">
        <v>64347</v>
      </c>
    </row>
    <row r="906" spans="1:1" x14ac:dyDescent="0.3">
      <c r="A906" s="49">
        <v>64392</v>
      </c>
    </row>
    <row r="907" spans="1:1" x14ac:dyDescent="0.3">
      <c r="A907" s="49">
        <v>64396</v>
      </c>
    </row>
    <row r="908" spans="1:1" x14ac:dyDescent="0.3">
      <c r="A908" s="50">
        <v>64406</v>
      </c>
    </row>
    <row r="909" spans="1:1" x14ac:dyDescent="0.3">
      <c r="A909" s="50">
        <v>64454</v>
      </c>
    </row>
    <row r="910" spans="1:1" x14ac:dyDescent="0.3">
      <c r="A910" s="50">
        <v>64535</v>
      </c>
    </row>
    <row r="911" spans="1:1" x14ac:dyDescent="0.3">
      <c r="A911" s="50">
        <v>64570</v>
      </c>
    </row>
    <row r="912" spans="1:1" x14ac:dyDescent="0.3">
      <c r="A912" s="50">
        <v>64591</v>
      </c>
    </row>
    <row r="913" spans="1:1" x14ac:dyDescent="0.3">
      <c r="A913" s="50">
        <v>64604</v>
      </c>
    </row>
    <row r="914" spans="1:1" x14ac:dyDescent="0.3">
      <c r="A914" s="50">
        <v>64644</v>
      </c>
    </row>
    <row r="915" spans="1:1" x14ac:dyDescent="0.3">
      <c r="A915" s="50">
        <v>64651</v>
      </c>
    </row>
    <row r="916" spans="1:1" x14ac:dyDescent="0.3">
      <c r="A916" s="50">
        <v>64703</v>
      </c>
    </row>
    <row r="917" spans="1:1" x14ac:dyDescent="0.3">
      <c r="A917" s="50">
        <v>64704</v>
      </c>
    </row>
    <row r="918" spans="1:1" x14ac:dyDescent="0.3">
      <c r="A918" s="50">
        <v>64749</v>
      </c>
    </row>
    <row r="919" spans="1:1" x14ac:dyDescent="0.3">
      <c r="A919" s="50">
        <v>64761</v>
      </c>
    </row>
    <row r="920" spans="1:1" x14ac:dyDescent="0.3">
      <c r="A920" s="50">
        <v>64771</v>
      </c>
    </row>
    <row r="921" spans="1:1" x14ac:dyDescent="0.3">
      <c r="A921" s="50">
        <v>64811</v>
      </c>
    </row>
    <row r="922" spans="1:1" x14ac:dyDescent="0.3">
      <c r="A922" s="50">
        <v>64900</v>
      </c>
    </row>
    <row r="923" spans="1:1" x14ac:dyDescent="0.3">
      <c r="A923" s="50">
        <v>64935</v>
      </c>
    </row>
    <row r="924" spans="1:1" x14ac:dyDescent="0.3">
      <c r="A924" s="50">
        <v>64956</v>
      </c>
    </row>
    <row r="925" spans="1:1" x14ac:dyDescent="0.3">
      <c r="A925" s="50">
        <v>64969</v>
      </c>
    </row>
    <row r="926" spans="1:1" x14ac:dyDescent="0.3">
      <c r="A926" s="50">
        <v>65009</v>
      </c>
    </row>
    <row r="927" spans="1:1" x14ac:dyDescent="0.3">
      <c r="A927" s="50">
        <v>65016</v>
      </c>
    </row>
    <row r="928" spans="1:1" x14ac:dyDescent="0.3">
      <c r="A928" s="50">
        <v>65060</v>
      </c>
    </row>
    <row r="929" spans="1:1" x14ac:dyDescent="0.3">
      <c r="A929" s="50">
        <v>65061</v>
      </c>
    </row>
    <row r="930" spans="1:1" x14ac:dyDescent="0.3">
      <c r="A930" s="50">
        <v>65106</v>
      </c>
    </row>
    <row r="931" spans="1:1" x14ac:dyDescent="0.3">
      <c r="A931" s="50">
        <v>65126</v>
      </c>
    </row>
    <row r="932" spans="1:1" x14ac:dyDescent="0.3">
      <c r="A932" s="50">
        <v>65136</v>
      </c>
    </row>
    <row r="933" spans="1:1" x14ac:dyDescent="0.3">
      <c r="A933" s="50">
        <v>65168</v>
      </c>
    </row>
    <row r="934" spans="1:1" x14ac:dyDescent="0.3">
      <c r="A934" s="50">
        <v>65265</v>
      </c>
    </row>
    <row r="935" spans="1:1" x14ac:dyDescent="0.3">
      <c r="A935" s="50">
        <v>65300</v>
      </c>
    </row>
    <row r="936" spans="1:1" x14ac:dyDescent="0.3">
      <c r="A936" s="50">
        <v>65321</v>
      </c>
    </row>
    <row r="937" spans="1:1" x14ac:dyDescent="0.3">
      <c r="A937" s="50">
        <v>65334</v>
      </c>
    </row>
    <row r="938" spans="1:1" x14ac:dyDescent="0.3">
      <c r="A938" s="50">
        <v>65374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Z97"/>
  <sheetViews>
    <sheetView showGridLines="0" zoomScale="70" zoomScaleNormal="7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2" sqref="B2"/>
    </sheetView>
  </sheetViews>
  <sheetFormatPr defaultRowHeight="16.5" x14ac:dyDescent="0.3"/>
  <cols>
    <col min="1" max="1" width="16" customWidth="1"/>
    <col min="2" max="2" width="19" customWidth="1"/>
    <col min="3" max="26" width="35.125" customWidth="1"/>
  </cols>
  <sheetData>
    <row r="1" spans="1:26" ht="17.25" x14ac:dyDescent="0.3">
      <c r="A1" s="112"/>
      <c r="B1" s="107" t="s">
        <v>269</v>
      </c>
      <c r="C1" s="123" t="s">
        <v>252</v>
      </c>
      <c r="D1" s="116">
        <v>30</v>
      </c>
      <c r="E1" s="117">
        <f>D1+1</f>
        <v>31</v>
      </c>
      <c r="F1" s="118">
        <v>61</v>
      </c>
      <c r="G1" s="119">
        <v>90</v>
      </c>
      <c r="H1" s="119" t="s">
        <v>253</v>
      </c>
      <c r="I1" s="119" t="s">
        <v>254</v>
      </c>
      <c r="J1" s="119" t="s">
        <v>255</v>
      </c>
      <c r="K1" s="119" t="s">
        <v>256</v>
      </c>
      <c r="L1" s="119" t="s">
        <v>257</v>
      </c>
      <c r="M1" s="119" t="s">
        <v>258</v>
      </c>
      <c r="N1" s="119" t="s">
        <v>270</v>
      </c>
      <c r="O1" s="119" t="s">
        <v>87</v>
      </c>
      <c r="P1" s="119" t="s">
        <v>104</v>
      </c>
      <c r="Q1" s="119" t="s">
        <v>86</v>
      </c>
      <c r="R1" s="119" t="s">
        <v>259</v>
      </c>
      <c r="S1" s="119" t="s">
        <v>260</v>
      </c>
      <c r="T1" s="119" t="s">
        <v>261</v>
      </c>
      <c r="U1" s="119" t="s">
        <v>262</v>
      </c>
      <c r="V1" s="119" t="s">
        <v>263</v>
      </c>
      <c r="W1" s="119" t="s">
        <v>264</v>
      </c>
      <c r="X1" s="119" t="s">
        <v>265</v>
      </c>
      <c r="Y1" s="119" t="s">
        <v>266</v>
      </c>
      <c r="Z1" s="119" t="s">
        <v>267</v>
      </c>
    </row>
    <row r="2" spans="1:26" ht="17.25" x14ac:dyDescent="0.3">
      <c r="A2" s="112"/>
      <c r="B2" s="107" t="s">
        <v>268</v>
      </c>
      <c r="C2" s="120">
        <v>2</v>
      </c>
      <c r="D2" s="120">
        <v>2</v>
      </c>
      <c r="E2" s="120">
        <v>0</v>
      </c>
      <c r="F2" s="120">
        <v>0</v>
      </c>
      <c r="G2" s="120">
        <v>0</v>
      </c>
      <c r="H2" s="120">
        <v>2</v>
      </c>
      <c r="I2" s="120">
        <v>1</v>
      </c>
      <c r="J2" s="120">
        <v>0</v>
      </c>
      <c r="K2" s="120">
        <v>120</v>
      </c>
      <c r="L2" s="120">
        <v>9</v>
      </c>
      <c r="M2" s="120">
        <v>1.2</v>
      </c>
      <c r="N2" s="120">
        <v>6</v>
      </c>
      <c r="O2" s="120">
        <v>6</v>
      </c>
      <c r="P2" s="120">
        <v>12</v>
      </c>
      <c r="Q2" s="120">
        <v>12</v>
      </c>
      <c r="R2" s="121">
        <v>10000</v>
      </c>
      <c r="S2" s="122">
        <v>0.05</v>
      </c>
      <c r="T2" s="122">
        <v>0.05</v>
      </c>
      <c r="U2" s="122">
        <v>0.8</v>
      </c>
      <c r="V2" s="122">
        <v>0</v>
      </c>
      <c r="W2" s="121">
        <v>1000000</v>
      </c>
      <c r="X2" s="121">
        <v>10000</v>
      </c>
      <c r="Y2" s="120">
        <v>75</v>
      </c>
      <c r="Z2" s="120">
        <v>18</v>
      </c>
    </row>
    <row r="3" spans="1:26" ht="25.5" customHeight="1" x14ac:dyDescent="0.3">
      <c r="A3" s="113" t="s">
        <v>66</v>
      </c>
      <c r="B3" s="114" t="s">
        <v>251</v>
      </c>
      <c r="C3" s="115" t="s">
        <v>245</v>
      </c>
      <c r="D3" s="115" t="s">
        <v>245</v>
      </c>
      <c r="E3" s="115" t="s">
        <v>245</v>
      </c>
      <c r="F3" s="115" t="s">
        <v>245</v>
      </c>
      <c r="G3" s="115" t="s">
        <v>245</v>
      </c>
      <c r="H3" s="115" t="s">
        <v>245</v>
      </c>
      <c r="I3" s="115" t="s">
        <v>245</v>
      </c>
      <c r="J3" s="115" t="s">
        <v>245</v>
      </c>
      <c r="K3" s="115" t="s">
        <v>245</v>
      </c>
      <c r="L3" s="115" t="s">
        <v>245</v>
      </c>
      <c r="M3" s="115" t="s">
        <v>245</v>
      </c>
      <c r="N3" s="115" t="s">
        <v>245</v>
      </c>
      <c r="O3" s="115" t="s">
        <v>245</v>
      </c>
      <c r="P3" s="115" t="s">
        <v>245</v>
      </c>
      <c r="Q3" s="115" t="s">
        <v>245</v>
      </c>
      <c r="R3" s="115" t="s">
        <v>245</v>
      </c>
      <c r="S3" s="115" t="s">
        <v>245</v>
      </c>
      <c r="T3" s="115" t="s">
        <v>245</v>
      </c>
      <c r="U3" s="115" t="s">
        <v>245</v>
      </c>
      <c r="V3" s="115" t="s">
        <v>388</v>
      </c>
      <c r="W3" s="115" t="s">
        <v>245</v>
      </c>
      <c r="X3" s="115" t="s">
        <v>245</v>
      </c>
      <c r="Y3" s="115" t="s">
        <v>245</v>
      </c>
      <c r="Z3" s="115" t="s">
        <v>245</v>
      </c>
    </row>
    <row r="4" spans="1:26" x14ac:dyDescent="0.3">
      <c r="A4" s="2">
        <f>IFERROR(A3+1,1)</f>
        <v>1</v>
      </c>
      <c r="B4" s="2" t="str">
        <f>IF(COUNTIF($C$3:$Z$3,"SIM")=COUNTIF(C4:Z4,"O"),"Elegível","Inelegível")</f>
        <v>Elegível</v>
      </c>
      <c r="C4" s="2" t="str">
        <f>IF(C$3="NÃO","-",IF(BASE_SINTÉTICA!AW2&gt;C$2,"X","O"))</f>
        <v>-</v>
      </c>
      <c r="D4" s="2" t="str">
        <f>IF(D$3="NÃO","-",IF(BASE_SINTÉTICA!AY2&gt;D$2,"X","O"))</f>
        <v>-</v>
      </c>
      <c r="E4" s="2" t="str">
        <f>IF(E$3="NÃO","-",IF(BASE_SINTÉTICA!AZ2&gt;E$2,"X","O"))</f>
        <v>-</v>
      </c>
      <c r="F4" s="2" t="str">
        <f>IF(F$3="NÃO","-",IF(BASE_SINTÉTICA!BA2&gt;F$2,"X","O"))</f>
        <v>-</v>
      </c>
      <c r="G4" s="2" t="str">
        <f>IF(G$3="NÃO","-",IF(BASE_SINTÉTICA!BB2&gt;G$2,"X","O"))</f>
        <v>-</v>
      </c>
      <c r="H4" s="2" t="str">
        <f>IF(H$3="NÃO","-",IF(BASE_SINTÉTICA!BE2&gt;H$2,"X","O"))</f>
        <v>-</v>
      </c>
      <c r="I4" s="2" t="str">
        <f>IF(I$3="NÃO","-",IF(BASE_SINTÉTICA!BF2&gt;I$2,"X","O"))</f>
        <v>-</v>
      </c>
      <c r="J4" s="2" t="str">
        <f>IF(J$3="NÃO","-",IF(BASE_SINTÉTICA!BG2&gt;J$2,"X","O"))</f>
        <v>-</v>
      </c>
      <c r="K4" s="2" t="str">
        <f>IF(K$3="NÃO","-",IF(BASE_SINTÉTICA!BH2&gt;K$2,"X","O"))</f>
        <v>-</v>
      </c>
      <c r="L4" s="2" t="str">
        <f>IF(L$3="NÃO","-",IF(BASE_SINTÉTICA!AS2&gt;L$2,"X","O"))</f>
        <v>-</v>
      </c>
      <c r="M4" s="2" t="str">
        <f>IF(M$3="NÃO","-",IF(BASE_SINTÉTICA!AV2&gt;M$2,"X","O"))</f>
        <v>-</v>
      </c>
      <c r="N4" s="2" t="str">
        <f>IF(N$3="NÃO","-",IF(BASE_SINTÉTICA!BM2&lt;N$2,"X","O"))</f>
        <v>-</v>
      </c>
      <c r="O4" s="2" t="str">
        <f>IF(O$3="NÃO","-",IF(BASE_SINTÉTICA!BP2&lt;O$2,"X","O"))</f>
        <v>-</v>
      </c>
      <c r="P4" s="2" t="str">
        <f>IF(P$3="NÃO","-",IF(BASE_SINTÉTICA!BL2&lt;P$2,"X","O"))</f>
        <v>-</v>
      </c>
      <c r="Q4" s="2" t="str">
        <f>IF(Q$3="NÃO","-",IF(BASE_SINTÉTICA!BO2&lt;Q$2,"X","O"))</f>
        <v>-</v>
      </c>
      <c r="R4" s="2" t="str">
        <f>IF(R$3="NÃO","-",IF(BASE_SINTÉTICA!AJ2&lt;R$2,"X","O"))</f>
        <v>-</v>
      </c>
      <c r="S4" s="2" t="str">
        <f>IF(S$3="NÃO","-",IF(BASE_SINTÉTICA!AO2&gt;S$2,"X","O"))</f>
        <v>-</v>
      </c>
      <c r="T4" s="2" t="str">
        <f>IF(T$3="NÃO","-",IF(BASE_SINTÉTICA!AP2&gt;T$2,"X","O"))</f>
        <v>-</v>
      </c>
      <c r="U4" s="2" t="str">
        <f>IF(U$3="NÃO","-",IF(BASE_SINTÉTICA!AL2&gt;U$2,"X","O"))</f>
        <v>-</v>
      </c>
      <c r="V4" s="2" t="str">
        <f>IF(V$3="NÃO","-",IF(BASE_SINTÉTICA!AL2&lt;=V$2,"X","O"))</f>
        <v>O</v>
      </c>
      <c r="W4" s="2" t="str">
        <f>IF(W$3="NÃO","-",IF(BASE_SINTÉTICA!AM2&gt;W$2,"X","O"))</f>
        <v>-</v>
      </c>
      <c r="X4" s="2" t="str">
        <f>IF(X$3="NÃO","-",IF(BASE_SINTÉTICA!AM2&lt;X$2,"X","O"))</f>
        <v>-</v>
      </c>
      <c r="Y4" s="2" t="str">
        <f>IF(Y$3="NÃO","-",IF(BASE_SINTÉTICA!O2="SIM",IF(OR(BASE_SINTÉTICA!AG2&gt;Y$2,BASE_SINTÉTICA!AI2&gt;Y$2),"X","O"),IF(BASE_SINTÉTICA!AG2&gt;Y$2,"X","O")))</f>
        <v>-</v>
      </c>
      <c r="Z4" s="2" t="str">
        <f>IF(Z$3="NÃO","-",IF(BASE_SINTÉTICA!O2="SIM",IF(OR(BASE_SINTÉTICA!AF2&lt;Z$2,BASE_SINTÉTICA!AH2&lt;Z$2),"X","O"),IF(BASE_SINTÉTICA!AF2&lt;Z$2,"X","O")))</f>
        <v>-</v>
      </c>
    </row>
    <row r="5" spans="1:26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</sheetData>
  <autoFilter ref="A1:Z4"/>
  <conditionalFormatting sqref="C3">
    <cfRule type="cellIs" dxfId="90" priority="5" operator="equal">
      <formula>"NÃO"</formula>
    </cfRule>
    <cfRule type="cellIs" dxfId="89" priority="6" operator="equal">
      <formula>"SIM"</formula>
    </cfRule>
  </conditionalFormatting>
  <conditionalFormatting sqref="D3:Z3">
    <cfRule type="cellIs" dxfId="88" priority="1" operator="equal">
      <formula>"NÃO"</formula>
    </cfRule>
    <cfRule type="cellIs" dxfId="87" priority="2" operator="equal">
      <formula>"SIM"</formula>
    </cfRule>
  </conditionalFormatting>
  <dataValidations count="1">
    <dataValidation type="list" allowBlank="1" showInputMessage="1" showErrorMessage="1" sqref="C3:Z3">
      <formula1>"SIM,NÃO"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NA2"/>
  <sheetViews>
    <sheetView showGridLines="0" zoomScale="70" zoomScaleNormal="70" workbookViewId="0">
      <pane ySplit="1" topLeftCell="A2" activePane="bottomLeft" state="frozen"/>
      <selection activeCell="B13" sqref="B13"/>
      <selection pane="bottomLeft" activeCell="E2" sqref="E2"/>
    </sheetView>
  </sheetViews>
  <sheetFormatPr defaultRowHeight="14.25" x14ac:dyDescent="0.2"/>
  <cols>
    <col min="1" max="1" width="10" style="5" bestFit="1" customWidth="1"/>
    <col min="2" max="2" width="42.5" style="5" bestFit="1" customWidth="1"/>
    <col min="3" max="3" width="16" style="5" customWidth="1"/>
    <col min="4" max="4" width="52" style="5" customWidth="1"/>
    <col min="5" max="5" width="16" style="5" customWidth="1"/>
    <col min="6" max="6" width="12.375" style="5" customWidth="1"/>
    <col min="7" max="7" width="12" style="5" customWidth="1"/>
    <col min="8" max="8" width="11.625" style="5" customWidth="1"/>
    <col min="9" max="10" width="12" style="5" customWidth="1"/>
    <col min="11" max="18" width="12.375" style="5" customWidth="1"/>
    <col min="19" max="19" width="12" style="5" customWidth="1"/>
    <col min="20" max="20" width="11.625" style="5" customWidth="1"/>
    <col min="21" max="22" width="12" style="5" customWidth="1"/>
    <col min="23" max="30" width="12.375" style="5" customWidth="1"/>
    <col min="31" max="31" width="12" style="5" customWidth="1"/>
    <col min="32" max="32" width="11.625" style="5" customWidth="1"/>
    <col min="33" max="34" width="12" style="5" customWidth="1"/>
    <col min="35" max="42" width="12.375" style="5" customWidth="1"/>
    <col min="43" max="43" width="12" style="5" customWidth="1"/>
    <col min="44" max="44" width="11.625" style="5" customWidth="1"/>
    <col min="45" max="45" width="12" style="5" customWidth="1"/>
    <col min="46" max="46" width="12.375" style="5" customWidth="1"/>
    <col min="47" max="54" width="12.875" style="5" customWidth="1"/>
    <col min="55" max="55" width="12.375" style="5" customWidth="1"/>
    <col min="56" max="56" width="12" style="5" customWidth="1"/>
    <col min="57" max="57" width="12.375" style="5" customWidth="1"/>
    <col min="58" max="58" width="12" style="5" customWidth="1"/>
    <col min="59" max="66" width="12.375" style="5" customWidth="1"/>
    <col min="67" max="67" width="12" style="5" customWidth="1"/>
    <col min="68" max="68" width="11.625" style="5" customWidth="1"/>
    <col min="69" max="69" width="12" style="5" customWidth="1"/>
    <col min="70" max="70" width="12.375" style="5" customWidth="1"/>
    <col min="71" max="78" width="12.875" style="5" customWidth="1"/>
    <col min="79" max="79" width="12.375" style="5" customWidth="1"/>
    <col min="80" max="80" width="12" style="5" customWidth="1"/>
    <col min="81" max="82" width="12.375" style="5" customWidth="1"/>
    <col min="83" max="90" width="12.875" style="5" customWidth="1"/>
    <col min="91" max="91" width="12.375" style="5" customWidth="1"/>
    <col min="92" max="92" width="12" style="5" customWidth="1"/>
    <col min="93" max="94" width="12.375" style="5" customWidth="1"/>
    <col min="95" max="102" width="12.875" style="5" customWidth="1"/>
    <col min="103" max="103" width="12.375" style="5" customWidth="1"/>
    <col min="104" max="104" width="12" style="5" customWidth="1"/>
    <col min="105" max="106" width="12.375" style="5" customWidth="1"/>
    <col min="107" max="114" width="12.875" style="5" customWidth="1"/>
    <col min="115" max="115" width="12.375" style="5" customWidth="1"/>
    <col min="116" max="116" width="12" style="5" customWidth="1"/>
    <col min="117" max="118" width="12.375" style="5" customWidth="1"/>
    <col min="119" max="126" width="12.875" style="5" customWidth="1"/>
    <col min="127" max="127" width="12.375" style="5" customWidth="1"/>
    <col min="128" max="128" width="12" style="5" customWidth="1"/>
    <col min="129" max="130" width="12.375" style="5" customWidth="1"/>
    <col min="131" max="138" width="12.875" style="5" customWidth="1"/>
    <col min="139" max="139" width="12.375" style="5" customWidth="1"/>
    <col min="140" max="140" width="12" style="5" customWidth="1"/>
    <col min="141" max="142" width="12.375" style="5" customWidth="1"/>
    <col min="143" max="150" width="12.875" style="5" customWidth="1"/>
    <col min="151" max="151" width="12.375" style="5" customWidth="1"/>
    <col min="152" max="152" width="12" style="5" customWidth="1"/>
    <col min="153" max="154" width="12.375" style="5" customWidth="1"/>
    <col min="155" max="162" width="12.875" style="5" customWidth="1"/>
    <col min="163" max="163" width="12.375" style="5" customWidth="1"/>
    <col min="164" max="164" width="12" style="5" customWidth="1"/>
    <col min="165" max="166" width="12.375" style="5" customWidth="1"/>
    <col min="167" max="174" width="12.875" style="5" customWidth="1"/>
    <col min="175" max="175" width="12.375" style="5" customWidth="1"/>
    <col min="176" max="176" width="12" style="5" customWidth="1"/>
    <col min="177" max="177" width="12.375" style="5" customWidth="1"/>
    <col min="178" max="178" width="12" style="5" customWidth="1"/>
    <col min="179" max="186" width="12.375" style="5" customWidth="1"/>
    <col min="187" max="187" width="12" style="5" customWidth="1"/>
    <col min="188" max="188" width="11.625" style="5" customWidth="1"/>
    <col min="189" max="189" width="12" style="5" customWidth="1"/>
    <col min="190" max="190" width="12.375" style="5" customWidth="1"/>
    <col min="191" max="198" width="12.875" style="5" customWidth="1"/>
    <col min="199" max="199" width="12.375" style="5" customWidth="1"/>
    <col min="200" max="200" width="12" style="5" customWidth="1"/>
    <col min="201" max="202" width="12.375" style="5" customWidth="1"/>
    <col min="203" max="210" width="12.875" style="5" customWidth="1"/>
    <col min="211" max="211" width="12.375" style="5" customWidth="1"/>
    <col min="212" max="212" width="12" style="5" customWidth="1"/>
    <col min="213" max="214" width="12.375" style="5" customWidth="1"/>
    <col min="215" max="222" width="12.875" style="5" customWidth="1"/>
    <col min="223" max="223" width="12.375" style="5" customWidth="1"/>
    <col min="224" max="224" width="12" style="5" customWidth="1"/>
    <col min="225" max="226" width="12.375" style="5" customWidth="1"/>
    <col min="227" max="234" width="12.875" style="5" customWidth="1"/>
    <col min="235" max="235" width="12.375" style="5" customWidth="1"/>
    <col min="236" max="236" width="12" style="5" customWidth="1"/>
    <col min="237" max="238" width="12.375" style="5" customWidth="1"/>
    <col min="239" max="365" width="12.875" style="5" customWidth="1"/>
    <col min="366" max="16384" width="9" style="3"/>
  </cols>
  <sheetData>
    <row r="1" spans="1:365" ht="49.5" customHeight="1" x14ac:dyDescent="0.2">
      <c r="A1" s="108" t="s">
        <v>66</v>
      </c>
      <c r="B1" s="109" t="s">
        <v>52</v>
      </c>
      <c r="C1" s="124" t="s">
        <v>251</v>
      </c>
      <c r="D1" s="124" t="s">
        <v>54</v>
      </c>
      <c r="E1" s="124" t="s">
        <v>29</v>
      </c>
      <c r="F1" s="125">
        <f>ESTRUTURA!B12</f>
        <v>42948</v>
      </c>
      <c r="G1" s="125">
        <f t="shared" ref="G1:AL1" si="0">IF(OR(IFERROR(EDATE(F1,1)&gt;vencimento_cart,FALSE),F1=""),"",EDATE(F1,1))</f>
        <v>42979</v>
      </c>
      <c r="H1" s="125">
        <f t="shared" si="0"/>
        <v>43009</v>
      </c>
      <c r="I1" s="125">
        <f t="shared" si="0"/>
        <v>43040</v>
      </c>
      <c r="J1" s="125">
        <f t="shared" si="0"/>
        <v>43070</v>
      </c>
      <c r="K1" s="125">
        <f t="shared" si="0"/>
        <v>43101</v>
      </c>
      <c r="L1" s="125">
        <f t="shared" si="0"/>
        <v>43132</v>
      </c>
      <c r="M1" s="125">
        <f t="shared" si="0"/>
        <v>43160</v>
      </c>
      <c r="N1" s="125">
        <f t="shared" si="0"/>
        <v>43191</v>
      </c>
      <c r="O1" s="125">
        <f t="shared" si="0"/>
        <v>43221</v>
      </c>
      <c r="P1" s="125">
        <f t="shared" si="0"/>
        <v>43252</v>
      </c>
      <c r="Q1" s="125">
        <f t="shared" si="0"/>
        <v>43282</v>
      </c>
      <c r="R1" s="125">
        <f t="shared" si="0"/>
        <v>43313</v>
      </c>
      <c r="S1" s="125">
        <f t="shared" si="0"/>
        <v>43344</v>
      </c>
      <c r="T1" s="125">
        <f t="shared" si="0"/>
        <v>43374</v>
      </c>
      <c r="U1" s="125">
        <f t="shared" si="0"/>
        <v>43405</v>
      </c>
      <c r="V1" s="125">
        <f t="shared" si="0"/>
        <v>43435</v>
      </c>
      <c r="W1" s="125">
        <f t="shared" si="0"/>
        <v>43466</v>
      </c>
      <c r="X1" s="125">
        <f t="shared" si="0"/>
        <v>43497</v>
      </c>
      <c r="Y1" s="125">
        <f t="shared" si="0"/>
        <v>43525</v>
      </c>
      <c r="Z1" s="125">
        <f t="shared" si="0"/>
        <v>43556</v>
      </c>
      <c r="AA1" s="125">
        <f t="shared" si="0"/>
        <v>43586</v>
      </c>
      <c r="AB1" s="125">
        <f t="shared" si="0"/>
        <v>43617</v>
      </c>
      <c r="AC1" s="125">
        <f t="shared" si="0"/>
        <v>43647</v>
      </c>
      <c r="AD1" s="125">
        <f t="shared" si="0"/>
        <v>43678</v>
      </c>
      <c r="AE1" s="125">
        <f t="shared" si="0"/>
        <v>43709</v>
      </c>
      <c r="AF1" s="125">
        <f t="shared" si="0"/>
        <v>43739</v>
      </c>
      <c r="AG1" s="125">
        <f t="shared" si="0"/>
        <v>43770</v>
      </c>
      <c r="AH1" s="125">
        <f t="shared" si="0"/>
        <v>43800</v>
      </c>
      <c r="AI1" s="125">
        <f t="shared" si="0"/>
        <v>43831</v>
      </c>
      <c r="AJ1" s="125">
        <f t="shared" si="0"/>
        <v>43862</v>
      </c>
      <c r="AK1" s="125">
        <f t="shared" si="0"/>
        <v>43891</v>
      </c>
      <c r="AL1" s="125">
        <f t="shared" si="0"/>
        <v>43922</v>
      </c>
      <c r="AM1" s="125">
        <f t="shared" ref="AM1:BR1" si="1">IF(OR(IFERROR(EDATE(AL1,1)&gt;vencimento_cart,FALSE),AL1=""),"",EDATE(AL1,1))</f>
        <v>43952</v>
      </c>
      <c r="AN1" s="125">
        <f t="shared" si="1"/>
        <v>43983</v>
      </c>
      <c r="AO1" s="125">
        <f t="shared" si="1"/>
        <v>44013</v>
      </c>
      <c r="AP1" s="125">
        <f t="shared" si="1"/>
        <v>44044</v>
      </c>
      <c r="AQ1" s="125">
        <f t="shared" si="1"/>
        <v>44075</v>
      </c>
      <c r="AR1" s="125">
        <f t="shared" si="1"/>
        <v>44105</v>
      </c>
      <c r="AS1" s="125">
        <f t="shared" si="1"/>
        <v>44136</v>
      </c>
      <c r="AT1" s="125">
        <f t="shared" si="1"/>
        <v>44166</v>
      </c>
      <c r="AU1" s="125">
        <f t="shared" si="1"/>
        <v>44197</v>
      </c>
      <c r="AV1" s="125">
        <f t="shared" si="1"/>
        <v>44228</v>
      </c>
      <c r="AW1" s="125">
        <f t="shared" si="1"/>
        <v>44256</v>
      </c>
      <c r="AX1" s="125">
        <f t="shared" si="1"/>
        <v>44287</v>
      </c>
      <c r="AY1" s="125">
        <f t="shared" si="1"/>
        <v>44317</v>
      </c>
      <c r="AZ1" s="125">
        <f t="shared" si="1"/>
        <v>44348</v>
      </c>
      <c r="BA1" s="125">
        <f t="shared" si="1"/>
        <v>44378</v>
      </c>
      <c r="BB1" s="125">
        <f t="shared" si="1"/>
        <v>44409</v>
      </c>
      <c r="BC1" s="125">
        <f t="shared" si="1"/>
        <v>44440</v>
      </c>
      <c r="BD1" s="125">
        <f t="shared" si="1"/>
        <v>44470</v>
      </c>
      <c r="BE1" s="125">
        <f t="shared" si="1"/>
        <v>44501</v>
      </c>
      <c r="BF1" s="125">
        <f t="shared" si="1"/>
        <v>44531</v>
      </c>
      <c r="BG1" s="125">
        <f t="shared" si="1"/>
        <v>44562</v>
      </c>
      <c r="BH1" s="125">
        <f t="shared" si="1"/>
        <v>44593</v>
      </c>
      <c r="BI1" s="125">
        <f t="shared" si="1"/>
        <v>44621</v>
      </c>
      <c r="BJ1" s="125">
        <f t="shared" si="1"/>
        <v>44652</v>
      </c>
      <c r="BK1" s="125">
        <f t="shared" si="1"/>
        <v>44682</v>
      </c>
      <c r="BL1" s="125">
        <f t="shared" si="1"/>
        <v>44713</v>
      </c>
      <c r="BM1" s="125">
        <f t="shared" si="1"/>
        <v>44743</v>
      </c>
      <c r="BN1" s="125">
        <f t="shared" si="1"/>
        <v>44774</v>
      </c>
      <c r="BO1" s="125">
        <f t="shared" si="1"/>
        <v>44805</v>
      </c>
      <c r="BP1" s="125">
        <f t="shared" si="1"/>
        <v>44835</v>
      </c>
      <c r="BQ1" s="125">
        <f t="shared" si="1"/>
        <v>44866</v>
      </c>
      <c r="BR1" s="125">
        <f t="shared" si="1"/>
        <v>44896</v>
      </c>
      <c r="BS1" s="125">
        <f t="shared" ref="BS1:CX1" si="2">IF(OR(IFERROR(EDATE(BR1,1)&gt;vencimento_cart,FALSE),BR1=""),"",EDATE(BR1,1))</f>
        <v>44927</v>
      </c>
      <c r="BT1" s="125">
        <f t="shared" si="2"/>
        <v>44958</v>
      </c>
      <c r="BU1" s="125">
        <f t="shared" si="2"/>
        <v>44986</v>
      </c>
      <c r="BV1" s="125">
        <f t="shared" si="2"/>
        <v>45017</v>
      </c>
      <c r="BW1" s="125">
        <f t="shared" si="2"/>
        <v>45047</v>
      </c>
      <c r="BX1" s="125">
        <f t="shared" si="2"/>
        <v>45078</v>
      </c>
      <c r="BY1" s="125">
        <f t="shared" si="2"/>
        <v>45108</v>
      </c>
      <c r="BZ1" s="125">
        <f t="shared" si="2"/>
        <v>45139</v>
      </c>
      <c r="CA1" s="125">
        <f t="shared" si="2"/>
        <v>45170</v>
      </c>
      <c r="CB1" s="125">
        <f t="shared" si="2"/>
        <v>45200</v>
      </c>
      <c r="CC1" s="125">
        <f t="shared" si="2"/>
        <v>45231</v>
      </c>
      <c r="CD1" s="125">
        <f t="shared" si="2"/>
        <v>45261</v>
      </c>
      <c r="CE1" s="125">
        <f t="shared" si="2"/>
        <v>45292</v>
      </c>
      <c r="CF1" s="125">
        <f t="shared" si="2"/>
        <v>45323</v>
      </c>
      <c r="CG1" s="125">
        <f t="shared" si="2"/>
        <v>45352</v>
      </c>
      <c r="CH1" s="125">
        <f t="shared" si="2"/>
        <v>45383</v>
      </c>
      <c r="CI1" s="125">
        <f t="shared" si="2"/>
        <v>45413</v>
      </c>
      <c r="CJ1" s="125">
        <f t="shared" si="2"/>
        <v>45444</v>
      </c>
      <c r="CK1" s="125">
        <f t="shared" si="2"/>
        <v>45474</v>
      </c>
      <c r="CL1" s="125">
        <f t="shared" si="2"/>
        <v>45505</v>
      </c>
      <c r="CM1" s="125">
        <f t="shared" si="2"/>
        <v>45536</v>
      </c>
      <c r="CN1" s="125">
        <f t="shared" si="2"/>
        <v>45566</v>
      </c>
      <c r="CO1" s="125">
        <f t="shared" si="2"/>
        <v>45597</v>
      </c>
      <c r="CP1" s="125">
        <f t="shared" si="2"/>
        <v>45627</v>
      </c>
      <c r="CQ1" s="125">
        <f t="shared" si="2"/>
        <v>45658</v>
      </c>
      <c r="CR1" s="125">
        <f t="shared" si="2"/>
        <v>45689</v>
      </c>
      <c r="CS1" s="125">
        <f t="shared" si="2"/>
        <v>45717</v>
      </c>
      <c r="CT1" s="125">
        <f t="shared" si="2"/>
        <v>45748</v>
      </c>
      <c r="CU1" s="125">
        <f t="shared" si="2"/>
        <v>45778</v>
      </c>
      <c r="CV1" s="125">
        <f t="shared" si="2"/>
        <v>45809</v>
      </c>
      <c r="CW1" s="125">
        <f t="shared" si="2"/>
        <v>45839</v>
      </c>
      <c r="CX1" s="125">
        <f t="shared" si="2"/>
        <v>45870</v>
      </c>
      <c r="CY1" s="125">
        <f t="shared" ref="CY1:ED1" si="3">IF(OR(IFERROR(EDATE(CX1,1)&gt;vencimento_cart,FALSE),CX1=""),"",EDATE(CX1,1))</f>
        <v>45901</v>
      </c>
      <c r="CZ1" s="125">
        <f t="shared" si="3"/>
        <v>45931</v>
      </c>
      <c r="DA1" s="125">
        <f t="shared" si="3"/>
        <v>45962</v>
      </c>
      <c r="DB1" s="125">
        <f t="shared" si="3"/>
        <v>45992</v>
      </c>
      <c r="DC1" s="125">
        <f t="shared" si="3"/>
        <v>46023</v>
      </c>
      <c r="DD1" s="125">
        <f t="shared" si="3"/>
        <v>46054</v>
      </c>
      <c r="DE1" s="125">
        <f t="shared" si="3"/>
        <v>46082</v>
      </c>
      <c r="DF1" s="125">
        <f t="shared" si="3"/>
        <v>46113</v>
      </c>
      <c r="DG1" s="125">
        <f t="shared" si="3"/>
        <v>46143</v>
      </c>
      <c r="DH1" s="125">
        <f t="shared" si="3"/>
        <v>46174</v>
      </c>
      <c r="DI1" s="125">
        <f t="shared" si="3"/>
        <v>46204</v>
      </c>
      <c r="DJ1" s="125">
        <f t="shared" si="3"/>
        <v>46235</v>
      </c>
      <c r="DK1" s="125">
        <f t="shared" si="3"/>
        <v>46266</v>
      </c>
      <c r="DL1" s="125">
        <f t="shared" si="3"/>
        <v>46296</v>
      </c>
      <c r="DM1" s="125">
        <f t="shared" si="3"/>
        <v>46327</v>
      </c>
      <c r="DN1" s="125">
        <f t="shared" si="3"/>
        <v>46357</v>
      </c>
      <c r="DO1" s="125">
        <f t="shared" si="3"/>
        <v>46388</v>
      </c>
      <c r="DP1" s="125">
        <f t="shared" si="3"/>
        <v>46419</v>
      </c>
      <c r="DQ1" s="125">
        <f t="shared" si="3"/>
        <v>46447</v>
      </c>
      <c r="DR1" s="125">
        <f t="shared" si="3"/>
        <v>46478</v>
      </c>
      <c r="DS1" s="125">
        <f t="shared" si="3"/>
        <v>46508</v>
      </c>
      <c r="DT1" s="125">
        <f t="shared" si="3"/>
        <v>46539</v>
      </c>
      <c r="DU1" s="125">
        <f t="shared" si="3"/>
        <v>46569</v>
      </c>
      <c r="DV1" s="125">
        <f t="shared" si="3"/>
        <v>46600</v>
      </c>
      <c r="DW1" s="125">
        <f t="shared" si="3"/>
        <v>46631</v>
      </c>
      <c r="DX1" s="125">
        <f t="shared" si="3"/>
        <v>46661</v>
      </c>
      <c r="DY1" s="125">
        <f t="shared" si="3"/>
        <v>46692</v>
      </c>
      <c r="DZ1" s="125">
        <f t="shared" si="3"/>
        <v>46722</v>
      </c>
      <c r="EA1" s="125">
        <f t="shared" si="3"/>
        <v>46753</v>
      </c>
      <c r="EB1" s="125">
        <f t="shared" si="3"/>
        <v>46784</v>
      </c>
      <c r="EC1" s="125">
        <f t="shared" si="3"/>
        <v>46813</v>
      </c>
      <c r="ED1" s="125">
        <f t="shared" si="3"/>
        <v>46844</v>
      </c>
      <c r="EE1" s="125">
        <f t="shared" ref="EE1:FB1" si="4">IF(OR(IFERROR(EDATE(ED1,1)&gt;vencimento_cart,FALSE),ED1=""),"",EDATE(ED1,1))</f>
        <v>46874</v>
      </c>
      <c r="EF1" s="125">
        <f t="shared" si="4"/>
        <v>46905</v>
      </c>
      <c r="EG1" s="125">
        <f t="shared" si="4"/>
        <v>46935</v>
      </c>
      <c r="EH1" s="125">
        <f t="shared" si="4"/>
        <v>46966</v>
      </c>
      <c r="EI1" s="125">
        <f t="shared" si="4"/>
        <v>46997</v>
      </c>
      <c r="EJ1" s="125">
        <f t="shared" si="4"/>
        <v>47027</v>
      </c>
      <c r="EK1" s="125">
        <f t="shared" si="4"/>
        <v>47058</v>
      </c>
      <c r="EL1" s="125">
        <f t="shared" si="4"/>
        <v>47088</v>
      </c>
      <c r="EM1" s="125">
        <f t="shared" si="4"/>
        <v>47119</v>
      </c>
      <c r="EN1" s="125">
        <f t="shared" si="4"/>
        <v>47150</v>
      </c>
      <c r="EO1" s="125">
        <f t="shared" si="4"/>
        <v>47178</v>
      </c>
      <c r="EP1" s="125">
        <f t="shared" si="4"/>
        <v>47209</v>
      </c>
      <c r="EQ1" s="125">
        <f t="shared" si="4"/>
        <v>47239</v>
      </c>
      <c r="ER1" s="125">
        <f t="shared" si="4"/>
        <v>47270</v>
      </c>
      <c r="ES1" s="125">
        <f t="shared" si="4"/>
        <v>47300</v>
      </c>
      <c r="ET1" s="125">
        <f t="shared" si="4"/>
        <v>47331</v>
      </c>
      <c r="EU1" s="125">
        <f t="shared" si="4"/>
        <v>47362</v>
      </c>
      <c r="EV1" s="125">
        <f t="shared" si="4"/>
        <v>47392</v>
      </c>
      <c r="EW1" s="125">
        <f t="shared" si="4"/>
        <v>47423</v>
      </c>
      <c r="EX1" s="125">
        <f t="shared" si="4"/>
        <v>47453</v>
      </c>
      <c r="EY1" s="125">
        <f t="shared" si="4"/>
        <v>47484</v>
      </c>
      <c r="EZ1" s="125">
        <f t="shared" si="4"/>
        <v>47515</v>
      </c>
      <c r="FA1" s="125">
        <f t="shared" si="4"/>
        <v>47543</v>
      </c>
      <c r="FB1" s="125">
        <f t="shared" si="4"/>
        <v>47574</v>
      </c>
      <c r="FC1" s="125">
        <f t="shared" ref="FC1:HN1" si="5">IF(OR(IFERROR(EDATE(FB1,1)&gt;vencimento_cart,FALSE),FB1=""),"",EDATE(FB1,1))</f>
        <v>47604</v>
      </c>
      <c r="FD1" s="125">
        <f t="shared" si="5"/>
        <v>47635</v>
      </c>
      <c r="FE1" s="125">
        <f t="shared" si="5"/>
        <v>47665</v>
      </c>
      <c r="FF1" s="125">
        <f t="shared" si="5"/>
        <v>47696</v>
      </c>
      <c r="FG1" s="125">
        <f t="shared" si="5"/>
        <v>47727</v>
      </c>
      <c r="FH1" s="125">
        <f t="shared" si="5"/>
        <v>47757</v>
      </c>
      <c r="FI1" s="125">
        <f t="shared" si="5"/>
        <v>47788</v>
      </c>
      <c r="FJ1" s="125">
        <f t="shared" si="5"/>
        <v>47818</v>
      </c>
      <c r="FK1" s="125">
        <f t="shared" si="5"/>
        <v>47849</v>
      </c>
      <c r="FL1" s="125">
        <f t="shared" si="5"/>
        <v>47880</v>
      </c>
      <c r="FM1" s="125">
        <f t="shared" si="5"/>
        <v>47908</v>
      </c>
      <c r="FN1" s="125">
        <f t="shared" si="5"/>
        <v>47939</v>
      </c>
      <c r="FO1" s="125">
        <f t="shared" si="5"/>
        <v>47969</v>
      </c>
      <c r="FP1" s="125">
        <f t="shared" si="5"/>
        <v>48000</v>
      </c>
      <c r="FQ1" s="125">
        <f t="shared" si="5"/>
        <v>48030</v>
      </c>
      <c r="FR1" s="125">
        <f t="shared" si="5"/>
        <v>48061</v>
      </c>
      <c r="FS1" s="125">
        <f t="shared" si="5"/>
        <v>48092</v>
      </c>
      <c r="FT1" s="125">
        <f t="shared" si="5"/>
        <v>48122</v>
      </c>
      <c r="FU1" s="125">
        <f t="shared" si="5"/>
        <v>48153</v>
      </c>
      <c r="FV1" s="125">
        <f t="shared" si="5"/>
        <v>48183</v>
      </c>
      <c r="FW1" s="125">
        <f t="shared" si="5"/>
        <v>48214</v>
      </c>
      <c r="FX1" s="125">
        <f t="shared" si="5"/>
        <v>48245</v>
      </c>
      <c r="FY1" s="125">
        <f t="shared" si="5"/>
        <v>48274</v>
      </c>
      <c r="FZ1" s="125">
        <f t="shared" si="5"/>
        <v>48305</v>
      </c>
      <c r="GA1" s="125">
        <f t="shared" si="5"/>
        <v>48335</v>
      </c>
      <c r="GB1" s="125">
        <f t="shared" si="5"/>
        <v>48366</v>
      </c>
      <c r="GC1" s="125">
        <f t="shared" si="5"/>
        <v>48396</v>
      </c>
      <c r="GD1" s="125">
        <f t="shared" si="5"/>
        <v>48427</v>
      </c>
      <c r="GE1" s="125">
        <f t="shared" si="5"/>
        <v>48458</v>
      </c>
      <c r="GF1" s="125">
        <f t="shared" si="5"/>
        <v>48488</v>
      </c>
      <c r="GG1" s="125">
        <f t="shared" si="5"/>
        <v>48519</v>
      </c>
      <c r="GH1" s="125">
        <f t="shared" si="5"/>
        <v>48549</v>
      </c>
      <c r="GI1" s="125">
        <f t="shared" si="5"/>
        <v>48580</v>
      </c>
      <c r="GJ1" s="125">
        <f t="shared" si="5"/>
        <v>48611</v>
      </c>
      <c r="GK1" s="125">
        <f t="shared" si="5"/>
        <v>48639</v>
      </c>
      <c r="GL1" s="125">
        <f t="shared" si="5"/>
        <v>48670</v>
      </c>
      <c r="GM1" s="125">
        <f t="shared" si="5"/>
        <v>48700</v>
      </c>
      <c r="GN1" s="125">
        <f t="shared" si="5"/>
        <v>48731</v>
      </c>
      <c r="GO1" s="125">
        <f t="shared" si="5"/>
        <v>48761</v>
      </c>
      <c r="GP1" s="125">
        <f t="shared" si="5"/>
        <v>48792</v>
      </c>
      <c r="GQ1" s="125">
        <f t="shared" si="5"/>
        <v>48823</v>
      </c>
      <c r="GR1" s="125">
        <f t="shared" si="5"/>
        <v>48853</v>
      </c>
      <c r="GS1" s="125">
        <f t="shared" si="5"/>
        <v>48884</v>
      </c>
      <c r="GT1" s="125">
        <f t="shared" si="5"/>
        <v>48914</v>
      </c>
      <c r="GU1" s="125">
        <f t="shared" si="5"/>
        <v>48945</v>
      </c>
      <c r="GV1" s="125">
        <f t="shared" si="5"/>
        <v>48976</v>
      </c>
      <c r="GW1" s="125">
        <f t="shared" si="5"/>
        <v>49004</v>
      </c>
      <c r="GX1" s="125">
        <f t="shared" si="5"/>
        <v>49035</v>
      </c>
      <c r="GY1" s="125">
        <f t="shared" si="5"/>
        <v>49065</v>
      </c>
      <c r="GZ1" s="125">
        <f t="shared" si="5"/>
        <v>49096</v>
      </c>
      <c r="HA1" s="125">
        <f t="shared" si="5"/>
        <v>49126</v>
      </c>
      <c r="HB1" s="125">
        <f t="shared" si="5"/>
        <v>49157</v>
      </c>
      <c r="HC1" s="125">
        <f t="shared" si="5"/>
        <v>49188</v>
      </c>
      <c r="HD1" s="125">
        <f t="shared" si="5"/>
        <v>49218</v>
      </c>
      <c r="HE1" s="125">
        <f t="shared" si="5"/>
        <v>49249</v>
      </c>
      <c r="HF1" s="125">
        <f t="shared" si="5"/>
        <v>49279</v>
      </c>
      <c r="HG1" s="125">
        <f t="shared" si="5"/>
        <v>49310</v>
      </c>
      <c r="HH1" s="125">
        <f t="shared" si="5"/>
        <v>49341</v>
      </c>
      <c r="HI1" s="125">
        <f t="shared" si="5"/>
        <v>49369</v>
      </c>
      <c r="HJ1" s="125">
        <f t="shared" si="5"/>
        <v>49400</v>
      </c>
      <c r="HK1" s="125">
        <f t="shared" si="5"/>
        <v>49430</v>
      </c>
      <c r="HL1" s="125">
        <f t="shared" si="5"/>
        <v>49461</v>
      </c>
      <c r="HM1" s="125">
        <f t="shared" si="5"/>
        <v>49491</v>
      </c>
      <c r="HN1" s="125">
        <f t="shared" si="5"/>
        <v>49522</v>
      </c>
      <c r="HO1" s="125">
        <f t="shared" ref="HO1:JZ1" si="6">IF(OR(IFERROR(EDATE(HN1,1)&gt;vencimento_cart,FALSE),HN1=""),"",EDATE(HN1,1))</f>
        <v>49553</v>
      </c>
      <c r="HP1" s="125">
        <f t="shared" si="6"/>
        <v>49583</v>
      </c>
      <c r="HQ1" s="125">
        <f t="shared" si="6"/>
        <v>49614</v>
      </c>
      <c r="HR1" s="125">
        <f t="shared" si="6"/>
        <v>49644</v>
      </c>
      <c r="HS1" s="125">
        <f t="shared" si="6"/>
        <v>49675</v>
      </c>
      <c r="HT1" s="125">
        <f t="shared" si="6"/>
        <v>49706</v>
      </c>
      <c r="HU1" s="125">
        <f t="shared" si="6"/>
        <v>49735</v>
      </c>
      <c r="HV1" s="125">
        <f t="shared" si="6"/>
        <v>49766</v>
      </c>
      <c r="HW1" s="125">
        <f t="shared" si="6"/>
        <v>49796</v>
      </c>
      <c r="HX1" s="125">
        <f t="shared" si="6"/>
        <v>49827</v>
      </c>
      <c r="HY1" s="125">
        <f t="shared" si="6"/>
        <v>49857</v>
      </c>
      <c r="HZ1" s="125">
        <f t="shared" si="6"/>
        <v>49888</v>
      </c>
      <c r="IA1" s="125">
        <f t="shared" si="6"/>
        <v>49919</v>
      </c>
      <c r="IB1" s="125">
        <f t="shared" si="6"/>
        <v>49949</v>
      </c>
      <c r="IC1" s="125">
        <f t="shared" si="6"/>
        <v>49980</v>
      </c>
      <c r="ID1" s="125">
        <f t="shared" si="6"/>
        <v>50010</v>
      </c>
      <c r="IE1" s="125">
        <f t="shared" si="6"/>
        <v>50041</v>
      </c>
      <c r="IF1" s="125">
        <f t="shared" si="6"/>
        <v>50072</v>
      </c>
      <c r="IG1" s="125">
        <f t="shared" si="6"/>
        <v>50100</v>
      </c>
      <c r="IH1" s="125">
        <f t="shared" si="6"/>
        <v>50131</v>
      </c>
      <c r="II1" s="125">
        <f t="shared" si="6"/>
        <v>50161</v>
      </c>
      <c r="IJ1" s="125">
        <f t="shared" si="6"/>
        <v>50192</v>
      </c>
      <c r="IK1" s="125">
        <f t="shared" si="6"/>
        <v>50222</v>
      </c>
      <c r="IL1" s="125">
        <f t="shared" si="6"/>
        <v>50253</v>
      </c>
      <c r="IM1" s="125">
        <f t="shared" si="6"/>
        <v>50284</v>
      </c>
      <c r="IN1" s="125">
        <f t="shared" si="6"/>
        <v>50314</v>
      </c>
      <c r="IO1" s="125">
        <f t="shared" si="6"/>
        <v>50345</v>
      </c>
      <c r="IP1" s="125">
        <f t="shared" si="6"/>
        <v>50375</v>
      </c>
      <c r="IQ1" s="125">
        <f t="shared" si="6"/>
        <v>50406</v>
      </c>
      <c r="IR1" s="125">
        <f t="shared" si="6"/>
        <v>50437</v>
      </c>
      <c r="IS1" s="125">
        <f t="shared" si="6"/>
        <v>50465</v>
      </c>
      <c r="IT1" s="125">
        <f t="shared" si="6"/>
        <v>50496</v>
      </c>
      <c r="IU1" s="125">
        <f t="shared" si="6"/>
        <v>50526</v>
      </c>
      <c r="IV1" s="125">
        <f t="shared" si="6"/>
        <v>50557</v>
      </c>
      <c r="IW1" s="125">
        <f t="shared" si="6"/>
        <v>50587</v>
      </c>
      <c r="IX1" s="125">
        <f t="shared" si="6"/>
        <v>50618</v>
      </c>
      <c r="IY1" s="125">
        <f t="shared" si="6"/>
        <v>50649</v>
      </c>
      <c r="IZ1" s="125">
        <f t="shared" si="6"/>
        <v>50679</v>
      </c>
      <c r="JA1" s="125">
        <f t="shared" si="6"/>
        <v>50710</v>
      </c>
      <c r="JB1" s="125">
        <f t="shared" si="6"/>
        <v>50740</v>
      </c>
      <c r="JC1" s="125">
        <f t="shared" si="6"/>
        <v>50771</v>
      </c>
      <c r="JD1" s="125">
        <f t="shared" si="6"/>
        <v>50802</v>
      </c>
      <c r="JE1" s="125">
        <f t="shared" si="6"/>
        <v>50830</v>
      </c>
      <c r="JF1" s="125">
        <f t="shared" si="6"/>
        <v>50861</v>
      </c>
      <c r="JG1" s="125">
        <f t="shared" si="6"/>
        <v>50891</v>
      </c>
      <c r="JH1" s="125">
        <f t="shared" si="6"/>
        <v>50922</v>
      </c>
      <c r="JI1" s="125">
        <f t="shared" si="6"/>
        <v>50952</v>
      </c>
      <c r="JJ1" s="125">
        <f t="shared" si="6"/>
        <v>50983</v>
      </c>
      <c r="JK1" s="125">
        <f t="shared" si="6"/>
        <v>51014</v>
      </c>
      <c r="JL1" s="125">
        <f t="shared" si="6"/>
        <v>51044</v>
      </c>
      <c r="JM1" s="125">
        <f t="shared" si="6"/>
        <v>51075</v>
      </c>
      <c r="JN1" s="125">
        <f t="shared" si="6"/>
        <v>51105</v>
      </c>
      <c r="JO1" s="125">
        <f t="shared" si="6"/>
        <v>51136</v>
      </c>
      <c r="JP1" s="125">
        <f t="shared" si="6"/>
        <v>51167</v>
      </c>
      <c r="JQ1" s="125">
        <f t="shared" si="6"/>
        <v>51196</v>
      </c>
      <c r="JR1" s="125">
        <f t="shared" si="6"/>
        <v>51227</v>
      </c>
      <c r="JS1" s="125">
        <f t="shared" si="6"/>
        <v>51257</v>
      </c>
      <c r="JT1" s="125">
        <f t="shared" si="6"/>
        <v>51288</v>
      </c>
      <c r="JU1" s="125">
        <f t="shared" si="6"/>
        <v>51318</v>
      </c>
      <c r="JV1" s="125">
        <f t="shared" si="6"/>
        <v>51349</v>
      </c>
      <c r="JW1" s="125">
        <f t="shared" si="6"/>
        <v>51380</v>
      </c>
      <c r="JX1" s="125">
        <f t="shared" si="6"/>
        <v>51410</v>
      </c>
      <c r="JY1" s="125">
        <f t="shared" si="6"/>
        <v>51441</v>
      </c>
      <c r="JZ1" s="125">
        <f t="shared" si="6"/>
        <v>51471</v>
      </c>
      <c r="KA1" s="125">
        <f t="shared" ref="KA1:ML1" si="7">IF(OR(IFERROR(EDATE(JZ1,1)&gt;vencimento_cart,FALSE),JZ1=""),"",EDATE(JZ1,1))</f>
        <v>51502</v>
      </c>
      <c r="KB1" s="125">
        <f t="shared" si="7"/>
        <v>51533</v>
      </c>
      <c r="KC1" s="125">
        <f t="shared" si="7"/>
        <v>51561</v>
      </c>
      <c r="KD1" s="125">
        <f t="shared" si="7"/>
        <v>51592</v>
      </c>
      <c r="KE1" s="125">
        <f t="shared" si="7"/>
        <v>51622</v>
      </c>
      <c r="KF1" s="125">
        <f t="shared" si="7"/>
        <v>51653</v>
      </c>
      <c r="KG1" s="125">
        <f t="shared" si="7"/>
        <v>51683</v>
      </c>
      <c r="KH1" s="125">
        <f t="shared" si="7"/>
        <v>51714</v>
      </c>
      <c r="KI1" s="125">
        <f t="shared" si="7"/>
        <v>51745</v>
      </c>
      <c r="KJ1" s="125">
        <f t="shared" si="7"/>
        <v>51775</v>
      </c>
      <c r="KK1" s="125">
        <f t="shared" si="7"/>
        <v>51806</v>
      </c>
      <c r="KL1" s="125">
        <f t="shared" si="7"/>
        <v>51836</v>
      </c>
      <c r="KM1" s="125">
        <f t="shared" si="7"/>
        <v>51867</v>
      </c>
      <c r="KN1" s="125">
        <f t="shared" si="7"/>
        <v>51898</v>
      </c>
      <c r="KO1" s="125">
        <f t="shared" si="7"/>
        <v>51926</v>
      </c>
      <c r="KP1" s="125">
        <f t="shared" si="7"/>
        <v>51957</v>
      </c>
      <c r="KQ1" s="125">
        <f t="shared" si="7"/>
        <v>51987</v>
      </c>
      <c r="KR1" s="125">
        <f t="shared" si="7"/>
        <v>52018</v>
      </c>
      <c r="KS1" s="125">
        <f t="shared" si="7"/>
        <v>52048</v>
      </c>
      <c r="KT1" s="125">
        <f t="shared" si="7"/>
        <v>52079</v>
      </c>
      <c r="KU1" s="125">
        <f t="shared" si="7"/>
        <v>52110</v>
      </c>
      <c r="KV1" s="125">
        <f t="shared" si="7"/>
        <v>52140</v>
      </c>
      <c r="KW1" s="125">
        <f t="shared" si="7"/>
        <v>52171</v>
      </c>
      <c r="KX1" s="125">
        <f t="shared" si="7"/>
        <v>52201</v>
      </c>
      <c r="KY1" s="125">
        <f t="shared" si="7"/>
        <v>52232</v>
      </c>
      <c r="KZ1" s="125">
        <f t="shared" si="7"/>
        <v>52263</v>
      </c>
      <c r="LA1" s="125">
        <f t="shared" si="7"/>
        <v>52291</v>
      </c>
      <c r="LB1" s="125">
        <f t="shared" si="7"/>
        <v>52322</v>
      </c>
      <c r="LC1" s="125">
        <f t="shared" si="7"/>
        <v>52352</v>
      </c>
      <c r="LD1" s="125">
        <f t="shared" si="7"/>
        <v>52383</v>
      </c>
      <c r="LE1" s="125">
        <f t="shared" si="7"/>
        <v>52413</v>
      </c>
      <c r="LF1" s="125">
        <f t="shared" si="7"/>
        <v>52444</v>
      </c>
      <c r="LG1" s="125">
        <f t="shared" si="7"/>
        <v>52475</v>
      </c>
      <c r="LH1" s="125">
        <f t="shared" si="7"/>
        <v>52505</v>
      </c>
      <c r="LI1" s="125">
        <f t="shared" si="7"/>
        <v>52536</v>
      </c>
      <c r="LJ1" s="125">
        <f t="shared" si="7"/>
        <v>52566</v>
      </c>
      <c r="LK1" s="125">
        <f t="shared" si="7"/>
        <v>52597</v>
      </c>
      <c r="LL1" s="125">
        <f t="shared" si="7"/>
        <v>52628</v>
      </c>
      <c r="LM1" s="125">
        <f t="shared" si="7"/>
        <v>52657</v>
      </c>
      <c r="LN1" s="125">
        <f t="shared" si="7"/>
        <v>52688</v>
      </c>
      <c r="LO1" s="125">
        <f t="shared" si="7"/>
        <v>52718</v>
      </c>
      <c r="LP1" s="125">
        <f t="shared" si="7"/>
        <v>52749</v>
      </c>
      <c r="LQ1" s="125">
        <f t="shared" si="7"/>
        <v>52779</v>
      </c>
      <c r="LR1" s="125">
        <f t="shared" si="7"/>
        <v>52810</v>
      </c>
      <c r="LS1" s="125">
        <f t="shared" si="7"/>
        <v>52841</v>
      </c>
      <c r="LT1" s="125">
        <f t="shared" si="7"/>
        <v>52871</v>
      </c>
      <c r="LU1" s="125">
        <f t="shared" si="7"/>
        <v>52902</v>
      </c>
      <c r="LV1" s="125">
        <f t="shared" si="7"/>
        <v>52932</v>
      </c>
      <c r="LW1" s="125">
        <f t="shared" si="7"/>
        <v>52963</v>
      </c>
      <c r="LX1" s="125">
        <f t="shared" si="7"/>
        <v>52994</v>
      </c>
      <c r="LY1" s="125">
        <f t="shared" si="7"/>
        <v>53022</v>
      </c>
      <c r="LZ1" s="125">
        <f t="shared" si="7"/>
        <v>53053</v>
      </c>
      <c r="MA1" s="125">
        <f t="shared" si="7"/>
        <v>53083</v>
      </c>
      <c r="MB1" s="125">
        <f t="shared" si="7"/>
        <v>53114</v>
      </c>
      <c r="MC1" s="125">
        <f t="shared" si="7"/>
        <v>53144</v>
      </c>
      <c r="MD1" s="125">
        <f t="shared" si="7"/>
        <v>53175</v>
      </c>
      <c r="ME1" s="125">
        <f t="shared" si="7"/>
        <v>53206</v>
      </c>
      <c r="MF1" s="125">
        <f t="shared" si="7"/>
        <v>53236</v>
      </c>
      <c r="MG1" s="125">
        <f t="shared" si="7"/>
        <v>53267</v>
      </c>
      <c r="MH1" s="125">
        <f t="shared" si="7"/>
        <v>53297</v>
      </c>
      <c r="MI1" s="125">
        <f t="shared" si="7"/>
        <v>53328</v>
      </c>
      <c r="MJ1" s="125">
        <f t="shared" si="7"/>
        <v>53359</v>
      </c>
      <c r="MK1" s="125">
        <f t="shared" si="7"/>
        <v>53387</v>
      </c>
      <c r="ML1" s="125">
        <f t="shared" si="7"/>
        <v>53418</v>
      </c>
      <c r="MM1" s="125">
        <f t="shared" ref="MM1:NA1" si="8">IF(OR(IFERROR(EDATE(ML1,1)&gt;vencimento_cart,FALSE),ML1=""),"",EDATE(ML1,1))</f>
        <v>53448</v>
      </c>
      <c r="MN1" s="125">
        <f t="shared" si="8"/>
        <v>53479</v>
      </c>
      <c r="MO1" s="125">
        <f t="shared" si="8"/>
        <v>53509</v>
      </c>
      <c r="MP1" s="125">
        <f t="shared" si="8"/>
        <v>53540</v>
      </c>
      <c r="MQ1" s="125">
        <f t="shared" si="8"/>
        <v>53571</v>
      </c>
      <c r="MR1" s="125">
        <f t="shared" si="8"/>
        <v>53601</v>
      </c>
      <c r="MS1" s="125">
        <f t="shared" si="8"/>
        <v>53632</v>
      </c>
      <c r="MT1" s="125">
        <f t="shared" si="8"/>
        <v>53662</v>
      </c>
      <c r="MU1" s="125">
        <f t="shared" si="8"/>
        <v>53693</v>
      </c>
      <c r="MV1" s="125">
        <f t="shared" si="8"/>
        <v>53724</v>
      </c>
      <c r="MW1" s="125">
        <f t="shared" si="8"/>
        <v>53752</v>
      </c>
      <c r="MX1" s="125">
        <f t="shared" si="8"/>
        <v>53783</v>
      </c>
      <c r="MY1" s="125">
        <f t="shared" si="8"/>
        <v>53813</v>
      </c>
      <c r="MZ1" s="125">
        <f t="shared" si="8"/>
        <v>53844</v>
      </c>
      <c r="NA1" s="125">
        <f t="shared" si="8"/>
        <v>53874</v>
      </c>
    </row>
    <row r="2" spans="1:365" x14ac:dyDescent="0.2">
      <c r="A2" s="133">
        <f>BASE_SINTÉTICA!A2</f>
        <v>0</v>
      </c>
      <c r="B2" s="33">
        <f>BASE_SINTÉTICA!C2</f>
        <v>0</v>
      </c>
      <c r="C2" s="133" t="str">
        <f>BASE_SINTÉTICA!B2</f>
        <v>Elegível</v>
      </c>
      <c r="D2" s="33">
        <f>BASE_SINTÉTICA!D2</f>
        <v>0</v>
      </c>
      <c r="E2" s="34">
        <f t="shared" ref="E2" si="9">NPV((1+tx_lastro)^(1/12)-1,F2:NA2)</f>
        <v>0</v>
      </c>
      <c r="F2" s="35">
        <f>IFERROR(IF(F$1="",0,IF(BASE_SINTÉTICA!$B2="Inelegível",0,HLOOKUP(F$1,BASE_SINTÉTICA!$BR:$PM,$A2+1)*BASE_SINTÉTICA!$J2)),0)</f>
        <v>0</v>
      </c>
      <c r="G2" s="54">
        <f>IFERROR(IF(G$1="",0,IF(BASE_SINTÉTICA!$B2="Inelegível",0,HLOOKUP(G$1,BASE_SINTÉTICA!$BR:$PM,$A2+1)*BASE_SINTÉTICA!$J2)),0)</f>
        <v>0</v>
      </c>
      <c r="H2" s="54">
        <f>IFERROR(IF(H$1="",0,IF(BASE_SINTÉTICA!$B2="Inelegível",0,HLOOKUP(H$1,BASE_SINTÉTICA!$BR:$PM,$A2+1)*BASE_SINTÉTICA!$J2)),0)</f>
        <v>0</v>
      </c>
      <c r="I2" s="54">
        <f>IFERROR(IF(I$1="",0,IF(BASE_SINTÉTICA!$B2="Inelegível",0,HLOOKUP(I$1,BASE_SINTÉTICA!$BR:$PM,$A2+1)*BASE_SINTÉTICA!$J2)),0)</f>
        <v>0</v>
      </c>
      <c r="J2" s="54">
        <f>IFERROR(IF(J$1="",0,IF(BASE_SINTÉTICA!$B2="Inelegível",0,HLOOKUP(J$1,BASE_SINTÉTICA!$BR:$PM,$A2+1)*BASE_SINTÉTICA!$J2)),0)</f>
        <v>0</v>
      </c>
      <c r="K2" s="54">
        <f>IFERROR(IF(K$1="",0,IF(BASE_SINTÉTICA!$B2="Inelegível",0,HLOOKUP(K$1,BASE_SINTÉTICA!$BR:$PM,$A2+1)*BASE_SINTÉTICA!$J2)),0)</f>
        <v>0</v>
      </c>
      <c r="L2" s="54">
        <f>IFERROR(IF(L$1="",0,IF(BASE_SINTÉTICA!$B2="Inelegível",0,HLOOKUP(L$1,BASE_SINTÉTICA!$BR:$PM,$A2+1)*BASE_SINTÉTICA!$J2)),0)</f>
        <v>0</v>
      </c>
      <c r="M2" s="54">
        <f>IFERROR(IF(M$1="",0,IF(BASE_SINTÉTICA!$B2="Inelegível",0,HLOOKUP(M$1,BASE_SINTÉTICA!$BR:$PM,$A2+1)*BASE_SINTÉTICA!$J2)),0)</f>
        <v>0</v>
      </c>
      <c r="N2" s="54">
        <f>IFERROR(IF(N$1="",0,IF(BASE_SINTÉTICA!$B2="Inelegível",0,HLOOKUP(N$1,BASE_SINTÉTICA!$BR:$PM,$A2+1)*BASE_SINTÉTICA!$J2)),0)</f>
        <v>0</v>
      </c>
      <c r="O2" s="54">
        <f>IFERROR(IF(O$1="",0,IF(BASE_SINTÉTICA!$B2="Inelegível",0,HLOOKUP(O$1,BASE_SINTÉTICA!$BR:$PM,$A2+1)*BASE_SINTÉTICA!$J2)),0)</f>
        <v>0</v>
      </c>
      <c r="P2" s="54">
        <f>IFERROR(IF(P$1="",0,IF(BASE_SINTÉTICA!$B2="Inelegível",0,HLOOKUP(P$1,BASE_SINTÉTICA!$BR:$PM,$A2+1)*BASE_SINTÉTICA!$J2)),0)</f>
        <v>0</v>
      </c>
      <c r="Q2" s="54">
        <f>IFERROR(IF(Q$1="",0,IF(BASE_SINTÉTICA!$B2="Inelegível",0,HLOOKUP(Q$1,BASE_SINTÉTICA!$BR:$PM,$A2+1)*BASE_SINTÉTICA!$J2)),0)</f>
        <v>0</v>
      </c>
      <c r="R2" s="54">
        <f>IFERROR(IF(R$1="",0,IF(BASE_SINTÉTICA!$B2="Inelegível",0,HLOOKUP(R$1,BASE_SINTÉTICA!$BR:$PM,$A2+1)*BASE_SINTÉTICA!$J2)),0)</f>
        <v>0</v>
      </c>
      <c r="S2" s="54">
        <f>IFERROR(IF(S$1="",0,IF(BASE_SINTÉTICA!$B2="Inelegível",0,HLOOKUP(S$1,BASE_SINTÉTICA!$BR:$PM,$A2+1)*BASE_SINTÉTICA!$J2)),0)</f>
        <v>0</v>
      </c>
      <c r="T2" s="54">
        <f>IFERROR(IF(T$1="",0,IF(BASE_SINTÉTICA!$B2="Inelegível",0,HLOOKUP(T$1,BASE_SINTÉTICA!$BR:$PM,$A2+1)*BASE_SINTÉTICA!$J2)),0)</f>
        <v>0</v>
      </c>
      <c r="U2" s="54">
        <f>IFERROR(IF(U$1="",0,IF(BASE_SINTÉTICA!$B2="Inelegível",0,HLOOKUP(U$1,BASE_SINTÉTICA!$BR:$PM,$A2+1)*BASE_SINTÉTICA!$J2)),0)</f>
        <v>0</v>
      </c>
      <c r="V2" s="54">
        <f>IFERROR(IF(V$1="",0,IF(BASE_SINTÉTICA!$B2="Inelegível",0,HLOOKUP(V$1,BASE_SINTÉTICA!$BR:$PM,$A2+1)*BASE_SINTÉTICA!$J2)),0)</f>
        <v>0</v>
      </c>
      <c r="W2" s="54">
        <f>IFERROR(IF(W$1="",0,IF(BASE_SINTÉTICA!$B2="Inelegível",0,HLOOKUP(W$1,BASE_SINTÉTICA!$BR:$PM,$A2+1)*BASE_SINTÉTICA!$J2)),0)</f>
        <v>0</v>
      </c>
      <c r="X2" s="54">
        <f>IFERROR(IF(X$1="",0,IF(BASE_SINTÉTICA!$B2="Inelegível",0,HLOOKUP(X$1,BASE_SINTÉTICA!$BR:$PM,$A2+1)*BASE_SINTÉTICA!$J2)),0)</f>
        <v>0</v>
      </c>
      <c r="Y2" s="54">
        <f>IFERROR(IF(Y$1="",0,IF(BASE_SINTÉTICA!$B2="Inelegível",0,HLOOKUP(Y$1,BASE_SINTÉTICA!$BR:$PM,$A2+1)*BASE_SINTÉTICA!$J2)),0)</f>
        <v>0</v>
      </c>
      <c r="Z2" s="54">
        <f>IFERROR(IF(Z$1="",0,IF(BASE_SINTÉTICA!$B2="Inelegível",0,HLOOKUP(Z$1,BASE_SINTÉTICA!$BR:$PM,$A2+1)*BASE_SINTÉTICA!$J2)),0)</f>
        <v>0</v>
      </c>
      <c r="AA2" s="54">
        <f>IFERROR(IF(AA$1="",0,IF(BASE_SINTÉTICA!$B2="Inelegível",0,HLOOKUP(AA$1,BASE_SINTÉTICA!$BR:$PM,$A2+1)*BASE_SINTÉTICA!$J2)),0)</f>
        <v>0</v>
      </c>
      <c r="AB2" s="54">
        <f>IFERROR(IF(AB$1="",0,IF(BASE_SINTÉTICA!$B2="Inelegível",0,HLOOKUP(AB$1,BASE_SINTÉTICA!$BR:$PM,$A2+1)*BASE_SINTÉTICA!$J2)),0)</f>
        <v>0</v>
      </c>
      <c r="AC2" s="54">
        <f>IFERROR(IF(AC$1="",0,IF(BASE_SINTÉTICA!$B2="Inelegível",0,HLOOKUP(AC$1,BASE_SINTÉTICA!$BR:$PM,$A2+1)*BASE_SINTÉTICA!$J2)),0)</f>
        <v>0</v>
      </c>
      <c r="AD2" s="54">
        <f>IFERROR(IF(AD$1="",0,IF(BASE_SINTÉTICA!$B2="Inelegível",0,HLOOKUP(AD$1,BASE_SINTÉTICA!$BR:$PM,$A2+1)*BASE_SINTÉTICA!$J2)),0)</f>
        <v>0</v>
      </c>
      <c r="AE2" s="54">
        <f>IFERROR(IF(AE$1="",0,IF(BASE_SINTÉTICA!$B2="Inelegível",0,HLOOKUP(AE$1,BASE_SINTÉTICA!$BR:$PM,$A2+1)*BASE_SINTÉTICA!$J2)),0)</f>
        <v>0</v>
      </c>
      <c r="AF2" s="54">
        <f>IFERROR(IF(AF$1="",0,IF(BASE_SINTÉTICA!$B2="Inelegível",0,HLOOKUP(AF$1,BASE_SINTÉTICA!$BR:$PM,$A2+1)*BASE_SINTÉTICA!$J2)),0)</f>
        <v>0</v>
      </c>
      <c r="AG2" s="54">
        <f>IFERROR(IF(AG$1="",0,IF(BASE_SINTÉTICA!$B2="Inelegível",0,HLOOKUP(AG$1,BASE_SINTÉTICA!$BR:$PM,$A2+1)*BASE_SINTÉTICA!$J2)),0)</f>
        <v>0</v>
      </c>
      <c r="AH2" s="54">
        <f>IFERROR(IF(AH$1="",0,IF(BASE_SINTÉTICA!$B2="Inelegível",0,HLOOKUP(AH$1,BASE_SINTÉTICA!$BR:$PM,$A2+1)*BASE_SINTÉTICA!$J2)),0)</f>
        <v>0</v>
      </c>
      <c r="AI2" s="54">
        <f>IFERROR(IF(AI$1="",0,IF(BASE_SINTÉTICA!$B2="Inelegível",0,HLOOKUP(AI$1,BASE_SINTÉTICA!$BR:$PM,$A2+1)*BASE_SINTÉTICA!$J2)),0)</f>
        <v>0</v>
      </c>
      <c r="AJ2" s="54">
        <f>IFERROR(IF(AJ$1="",0,IF(BASE_SINTÉTICA!$B2="Inelegível",0,HLOOKUP(AJ$1,BASE_SINTÉTICA!$BR:$PM,$A2+1)*BASE_SINTÉTICA!$J2)),0)</f>
        <v>0</v>
      </c>
      <c r="AK2" s="54">
        <f>IFERROR(IF(AK$1="",0,IF(BASE_SINTÉTICA!$B2="Inelegível",0,HLOOKUP(AK$1,BASE_SINTÉTICA!$BR:$PM,$A2+1)*BASE_SINTÉTICA!$J2)),0)</f>
        <v>0</v>
      </c>
      <c r="AL2" s="54">
        <f>IFERROR(IF(AL$1="",0,IF(BASE_SINTÉTICA!$B2="Inelegível",0,HLOOKUP(AL$1,BASE_SINTÉTICA!$BR:$PM,$A2+1)*BASE_SINTÉTICA!$J2)),0)</f>
        <v>0</v>
      </c>
      <c r="AM2" s="54">
        <f>IFERROR(IF(AM$1="",0,IF(BASE_SINTÉTICA!$B2="Inelegível",0,HLOOKUP(AM$1,BASE_SINTÉTICA!$BR:$PM,$A2+1)*BASE_SINTÉTICA!$J2)),0)</f>
        <v>0</v>
      </c>
      <c r="AN2" s="54">
        <f>IFERROR(IF(AN$1="",0,IF(BASE_SINTÉTICA!$B2="Inelegível",0,HLOOKUP(AN$1,BASE_SINTÉTICA!$BR:$PM,$A2+1)*BASE_SINTÉTICA!$J2)),0)</f>
        <v>0</v>
      </c>
      <c r="AO2" s="54">
        <f>IFERROR(IF(AO$1="",0,IF(BASE_SINTÉTICA!$B2="Inelegível",0,HLOOKUP(AO$1,BASE_SINTÉTICA!$BR:$PM,$A2+1)*BASE_SINTÉTICA!$J2)),0)</f>
        <v>0</v>
      </c>
      <c r="AP2" s="54">
        <f>IFERROR(IF(AP$1="",0,IF(BASE_SINTÉTICA!$B2="Inelegível",0,HLOOKUP(AP$1,BASE_SINTÉTICA!$BR:$PM,$A2+1)*BASE_SINTÉTICA!$J2)),0)</f>
        <v>0</v>
      </c>
      <c r="AQ2" s="54">
        <f>IFERROR(IF(AQ$1="",0,IF(BASE_SINTÉTICA!$B2="Inelegível",0,HLOOKUP(AQ$1,BASE_SINTÉTICA!$BR:$PM,$A2+1)*BASE_SINTÉTICA!$J2)),0)</f>
        <v>0</v>
      </c>
      <c r="AR2" s="54">
        <f>IFERROR(IF(AR$1="",0,IF(BASE_SINTÉTICA!$B2="Inelegível",0,HLOOKUP(AR$1,BASE_SINTÉTICA!$BR:$PM,$A2+1)*BASE_SINTÉTICA!$J2)),0)</f>
        <v>0</v>
      </c>
      <c r="AS2" s="54">
        <f>IFERROR(IF(AS$1="",0,IF(BASE_SINTÉTICA!$B2="Inelegível",0,HLOOKUP(AS$1,BASE_SINTÉTICA!$BR:$PM,$A2+1)*BASE_SINTÉTICA!$J2)),0)</f>
        <v>0</v>
      </c>
      <c r="AT2" s="54">
        <f>IFERROR(IF(AT$1="",0,IF(BASE_SINTÉTICA!$B2="Inelegível",0,HLOOKUP(AT$1,BASE_SINTÉTICA!$BR:$PM,$A2+1)*BASE_SINTÉTICA!$J2)),0)</f>
        <v>0</v>
      </c>
      <c r="AU2" s="54">
        <f>IFERROR(IF(AU$1="",0,IF(BASE_SINTÉTICA!$B2="Inelegível",0,HLOOKUP(AU$1,BASE_SINTÉTICA!$BR:$PM,$A2+1)*BASE_SINTÉTICA!$J2)),0)</f>
        <v>0</v>
      </c>
      <c r="AV2" s="54">
        <f>IFERROR(IF(AV$1="",0,IF(BASE_SINTÉTICA!$B2="Inelegível",0,HLOOKUP(AV$1,BASE_SINTÉTICA!$BR:$PM,$A2+1)*BASE_SINTÉTICA!$J2)),0)</f>
        <v>0</v>
      </c>
      <c r="AW2" s="54">
        <f>IFERROR(IF(AW$1="",0,IF(BASE_SINTÉTICA!$B2="Inelegível",0,HLOOKUP(AW$1,BASE_SINTÉTICA!$BR:$PM,$A2+1)*BASE_SINTÉTICA!$J2)),0)</f>
        <v>0</v>
      </c>
      <c r="AX2" s="54">
        <f>IFERROR(IF(AX$1="",0,IF(BASE_SINTÉTICA!$B2="Inelegível",0,HLOOKUP(AX$1,BASE_SINTÉTICA!$BR:$PM,$A2+1)*BASE_SINTÉTICA!$J2)),0)</f>
        <v>0</v>
      </c>
      <c r="AY2" s="54">
        <f>IFERROR(IF(AY$1="",0,IF(BASE_SINTÉTICA!$B2="Inelegível",0,HLOOKUP(AY$1,BASE_SINTÉTICA!$BR:$PM,$A2+1)*BASE_SINTÉTICA!$J2)),0)</f>
        <v>0</v>
      </c>
      <c r="AZ2" s="54">
        <f>IFERROR(IF(AZ$1="",0,IF(BASE_SINTÉTICA!$B2="Inelegível",0,HLOOKUP(AZ$1,BASE_SINTÉTICA!$BR:$PM,$A2+1)*BASE_SINTÉTICA!$J2)),0)</f>
        <v>0</v>
      </c>
      <c r="BA2" s="54">
        <f>IFERROR(IF(BA$1="",0,IF(BASE_SINTÉTICA!$B2="Inelegível",0,HLOOKUP(BA$1,BASE_SINTÉTICA!$BR:$PM,$A2+1)*BASE_SINTÉTICA!$J2)),0)</f>
        <v>0</v>
      </c>
      <c r="BB2" s="54">
        <f>IFERROR(IF(BB$1="",0,IF(BASE_SINTÉTICA!$B2="Inelegível",0,HLOOKUP(BB$1,BASE_SINTÉTICA!$BR:$PM,$A2+1)*BASE_SINTÉTICA!$J2)),0)</f>
        <v>0</v>
      </c>
      <c r="BC2" s="54">
        <f>IFERROR(IF(BC$1="",0,IF(BASE_SINTÉTICA!$B2="Inelegível",0,HLOOKUP(BC$1,BASE_SINTÉTICA!$BR:$PM,$A2+1)*BASE_SINTÉTICA!$J2)),0)</f>
        <v>0</v>
      </c>
      <c r="BD2" s="54">
        <f>IFERROR(IF(BD$1="",0,IF(BASE_SINTÉTICA!$B2="Inelegível",0,HLOOKUP(BD$1,BASE_SINTÉTICA!$BR:$PM,$A2+1)*BASE_SINTÉTICA!$J2)),0)</f>
        <v>0</v>
      </c>
      <c r="BE2" s="54">
        <f>IFERROR(IF(BE$1="",0,IF(BASE_SINTÉTICA!$B2="Inelegível",0,HLOOKUP(BE$1,BASE_SINTÉTICA!$BR:$PM,$A2+1)*BASE_SINTÉTICA!$J2)),0)</f>
        <v>0</v>
      </c>
      <c r="BF2" s="54">
        <f>IFERROR(IF(BF$1="",0,IF(BASE_SINTÉTICA!$B2="Inelegível",0,HLOOKUP(BF$1,BASE_SINTÉTICA!$BR:$PM,$A2+1)*BASE_SINTÉTICA!$J2)),0)</f>
        <v>0</v>
      </c>
      <c r="BG2" s="54">
        <f>IFERROR(IF(BG$1="",0,IF(BASE_SINTÉTICA!$B2="Inelegível",0,HLOOKUP(BG$1,BASE_SINTÉTICA!$BR:$PM,$A2+1)*BASE_SINTÉTICA!$J2)),0)</f>
        <v>0</v>
      </c>
      <c r="BH2" s="54">
        <f>IFERROR(IF(BH$1="",0,IF(BASE_SINTÉTICA!$B2="Inelegível",0,HLOOKUP(BH$1,BASE_SINTÉTICA!$BR:$PM,$A2+1)*BASE_SINTÉTICA!$J2)),0)</f>
        <v>0</v>
      </c>
      <c r="BI2" s="54">
        <f>IFERROR(IF(BI$1="",0,IF(BASE_SINTÉTICA!$B2="Inelegível",0,HLOOKUP(BI$1,BASE_SINTÉTICA!$BR:$PM,$A2+1)*BASE_SINTÉTICA!$J2)),0)</f>
        <v>0</v>
      </c>
      <c r="BJ2" s="54">
        <f>IFERROR(IF(BJ$1="",0,IF(BASE_SINTÉTICA!$B2="Inelegível",0,HLOOKUP(BJ$1,BASE_SINTÉTICA!$BR:$PM,$A2+1)*BASE_SINTÉTICA!$J2)),0)</f>
        <v>0</v>
      </c>
      <c r="BK2" s="54">
        <f>IFERROR(IF(BK$1="",0,IF(BASE_SINTÉTICA!$B2="Inelegível",0,HLOOKUP(BK$1,BASE_SINTÉTICA!$BR:$PM,$A2+1)*BASE_SINTÉTICA!$J2)),0)</f>
        <v>0</v>
      </c>
      <c r="BL2" s="54">
        <f>IFERROR(IF(BL$1="",0,IF(BASE_SINTÉTICA!$B2="Inelegível",0,HLOOKUP(BL$1,BASE_SINTÉTICA!$BR:$PM,$A2+1)*BASE_SINTÉTICA!$J2)),0)</f>
        <v>0</v>
      </c>
      <c r="BM2" s="54">
        <f>IFERROR(IF(BM$1="",0,IF(BASE_SINTÉTICA!$B2="Inelegível",0,HLOOKUP(BM$1,BASE_SINTÉTICA!$BR:$PM,$A2+1)*BASE_SINTÉTICA!$J2)),0)</f>
        <v>0</v>
      </c>
      <c r="BN2" s="54">
        <f>IFERROR(IF(BN$1="",0,IF(BASE_SINTÉTICA!$B2="Inelegível",0,HLOOKUP(BN$1,BASE_SINTÉTICA!$BR:$PM,$A2+1)*BASE_SINTÉTICA!$J2)),0)</f>
        <v>0</v>
      </c>
      <c r="BO2" s="54">
        <f>IFERROR(IF(BO$1="",0,IF(BASE_SINTÉTICA!$B2="Inelegível",0,HLOOKUP(BO$1,BASE_SINTÉTICA!$BR:$PM,$A2+1)*BASE_SINTÉTICA!$J2)),0)</f>
        <v>0</v>
      </c>
      <c r="BP2" s="54">
        <f>IFERROR(IF(BP$1="",0,IF(BASE_SINTÉTICA!$B2="Inelegível",0,HLOOKUP(BP$1,BASE_SINTÉTICA!$BR:$PM,$A2+1)*BASE_SINTÉTICA!$J2)),0)</f>
        <v>0</v>
      </c>
      <c r="BQ2" s="54">
        <f>IFERROR(IF(BQ$1="",0,IF(BASE_SINTÉTICA!$B2="Inelegível",0,HLOOKUP(BQ$1,BASE_SINTÉTICA!$BR:$PM,$A2+1)*BASE_SINTÉTICA!$J2)),0)</f>
        <v>0</v>
      </c>
      <c r="BR2" s="54">
        <f>IFERROR(IF(BR$1="",0,IF(BASE_SINTÉTICA!$B2="Inelegível",0,HLOOKUP(BR$1,BASE_SINTÉTICA!$BR:$PM,$A2+1)*BASE_SINTÉTICA!$J2)),0)</f>
        <v>0</v>
      </c>
      <c r="BS2" s="54">
        <f>IFERROR(IF(BS$1="",0,IF(BASE_SINTÉTICA!$B2="Inelegível",0,HLOOKUP(BS$1,BASE_SINTÉTICA!$BR:$PM,$A2+1)*BASE_SINTÉTICA!$J2)),0)</f>
        <v>0</v>
      </c>
      <c r="BT2" s="54">
        <f>IFERROR(IF(BT$1="",0,IF(BASE_SINTÉTICA!$B2="Inelegível",0,HLOOKUP(BT$1,BASE_SINTÉTICA!$BR:$PM,$A2+1)*BASE_SINTÉTICA!$J2)),0)</f>
        <v>0</v>
      </c>
      <c r="BU2" s="54">
        <f>IFERROR(IF(BU$1="",0,IF(BASE_SINTÉTICA!$B2="Inelegível",0,HLOOKUP(BU$1,BASE_SINTÉTICA!$BR:$PM,$A2+1)*BASE_SINTÉTICA!$J2)),0)</f>
        <v>0</v>
      </c>
      <c r="BV2" s="54">
        <f>IFERROR(IF(BV$1="",0,IF(BASE_SINTÉTICA!$B2="Inelegível",0,HLOOKUP(BV$1,BASE_SINTÉTICA!$BR:$PM,$A2+1)*BASE_SINTÉTICA!$J2)),0)</f>
        <v>0</v>
      </c>
      <c r="BW2" s="54">
        <f>IFERROR(IF(BW$1="",0,IF(BASE_SINTÉTICA!$B2="Inelegível",0,HLOOKUP(BW$1,BASE_SINTÉTICA!$BR:$PM,$A2+1)*BASE_SINTÉTICA!$J2)),0)</f>
        <v>0</v>
      </c>
      <c r="BX2" s="54">
        <f>IFERROR(IF(BX$1="",0,IF(BASE_SINTÉTICA!$B2="Inelegível",0,HLOOKUP(BX$1,BASE_SINTÉTICA!$BR:$PM,$A2+1)*BASE_SINTÉTICA!$J2)),0)</f>
        <v>0</v>
      </c>
      <c r="BY2" s="54">
        <f>IFERROR(IF(BY$1="",0,IF(BASE_SINTÉTICA!$B2="Inelegível",0,HLOOKUP(BY$1,BASE_SINTÉTICA!$BR:$PM,$A2+1)*BASE_SINTÉTICA!$J2)),0)</f>
        <v>0</v>
      </c>
      <c r="BZ2" s="54">
        <f>IFERROR(IF(BZ$1="",0,IF(BASE_SINTÉTICA!$B2="Inelegível",0,HLOOKUP(BZ$1,BASE_SINTÉTICA!$BR:$PM,$A2+1)*BASE_SINTÉTICA!$J2)),0)</f>
        <v>0</v>
      </c>
      <c r="CA2" s="54">
        <f>IFERROR(IF(CA$1="",0,IF(BASE_SINTÉTICA!$B2="Inelegível",0,HLOOKUP(CA$1,BASE_SINTÉTICA!$BR:$PM,$A2+1)*BASE_SINTÉTICA!$J2)),0)</f>
        <v>0</v>
      </c>
      <c r="CB2" s="54">
        <f>IFERROR(IF(CB$1="",0,IF(BASE_SINTÉTICA!$B2="Inelegível",0,HLOOKUP(CB$1,BASE_SINTÉTICA!$BR:$PM,$A2+1)*BASE_SINTÉTICA!$J2)),0)</f>
        <v>0</v>
      </c>
      <c r="CC2" s="54">
        <f>IFERROR(IF(CC$1="",0,IF(BASE_SINTÉTICA!$B2="Inelegível",0,HLOOKUP(CC$1,BASE_SINTÉTICA!$BR:$PM,$A2+1)*BASE_SINTÉTICA!$J2)),0)</f>
        <v>0</v>
      </c>
      <c r="CD2" s="54">
        <f>IFERROR(IF(CD$1="",0,IF(BASE_SINTÉTICA!$B2="Inelegível",0,HLOOKUP(CD$1,BASE_SINTÉTICA!$BR:$PM,$A2+1)*BASE_SINTÉTICA!$J2)),0)</f>
        <v>0</v>
      </c>
      <c r="CE2" s="54">
        <f>IFERROR(IF(CE$1="",0,IF(BASE_SINTÉTICA!$B2="Inelegível",0,HLOOKUP(CE$1,BASE_SINTÉTICA!$BR:$PM,$A2+1)*BASE_SINTÉTICA!$J2)),0)</f>
        <v>0</v>
      </c>
      <c r="CF2" s="54">
        <f>IFERROR(IF(CF$1="",0,IF(BASE_SINTÉTICA!$B2="Inelegível",0,HLOOKUP(CF$1,BASE_SINTÉTICA!$BR:$PM,$A2+1)*BASE_SINTÉTICA!$J2)),0)</f>
        <v>0</v>
      </c>
      <c r="CG2" s="54">
        <f>IFERROR(IF(CG$1="",0,IF(BASE_SINTÉTICA!$B2="Inelegível",0,HLOOKUP(CG$1,BASE_SINTÉTICA!$BR:$PM,$A2+1)*BASE_SINTÉTICA!$J2)),0)</f>
        <v>0</v>
      </c>
      <c r="CH2" s="54">
        <f>IFERROR(IF(CH$1="",0,IF(BASE_SINTÉTICA!$B2="Inelegível",0,HLOOKUP(CH$1,BASE_SINTÉTICA!$BR:$PM,$A2+1)*BASE_SINTÉTICA!$J2)),0)</f>
        <v>0</v>
      </c>
      <c r="CI2" s="54">
        <f>IFERROR(IF(CI$1="",0,IF(BASE_SINTÉTICA!$B2="Inelegível",0,HLOOKUP(CI$1,BASE_SINTÉTICA!$BR:$PM,$A2+1)*BASE_SINTÉTICA!$J2)),0)</f>
        <v>0</v>
      </c>
      <c r="CJ2" s="54">
        <f>IFERROR(IF(CJ$1="",0,IF(BASE_SINTÉTICA!$B2="Inelegível",0,HLOOKUP(CJ$1,BASE_SINTÉTICA!$BR:$PM,$A2+1)*BASE_SINTÉTICA!$J2)),0)</f>
        <v>0</v>
      </c>
      <c r="CK2" s="54">
        <f>IFERROR(IF(CK$1="",0,IF(BASE_SINTÉTICA!$B2="Inelegível",0,HLOOKUP(CK$1,BASE_SINTÉTICA!$BR:$PM,$A2+1)*BASE_SINTÉTICA!$J2)),0)</f>
        <v>0</v>
      </c>
      <c r="CL2" s="54">
        <f>IFERROR(IF(CL$1="",0,IF(BASE_SINTÉTICA!$B2="Inelegível",0,HLOOKUP(CL$1,BASE_SINTÉTICA!$BR:$PM,$A2+1)*BASE_SINTÉTICA!$J2)),0)</f>
        <v>0</v>
      </c>
      <c r="CM2" s="54">
        <f>IFERROR(IF(CM$1="",0,IF(BASE_SINTÉTICA!$B2="Inelegível",0,HLOOKUP(CM$1,BASE_SINTÉTICA!$BR:$PM,$A2+1)*BASE_SINTÉTICA!$J2)),0)</f>
        <v>0</v>
      </c>
      <c r="CN2" s="54">
        <f>IFERROR(IF(CN$1="",0,IF(BASE_SINTÉTICA!$B2="Inelegível",0,HLOOKUP(CN$1,BASE_SINTÉTICA!$BR:$PM,$A2+1)*BASE_SINTÉTICA!$J2)),0)</f>
        <v>0</v>
      </c>
      <c r="CO2" s="54">
        <f>IFERROR(IF(CO$1="",0,IF(BASE_SINTÉTICA!$B2="Inelegível",0,HLOOKUP(CO$1,BASE_SINTÉTICA!$BR:$PM,$A2+1)*BASE_SINTÉTICA!$J2)),0)</f>
        <v>0</v>
      </c>
      <c r="CP2" s="54">
        <f>IFERROR(IF(CP$1="",0,IF(BASE_SINTÉTICA!$B2="Inelegível",0,HLOOKUP(CP$1,BASE_SINTÉTICA!$BR:$PM,$A2+1)*BASE_SINTÉTICA!$J2)),0)</f>
        <v>0</v>
      </c>
      <c r="CQ2" s="54">
        <f>IFERROR(IF(CQ$1="",0,IF(BASE_SINTÉTICA!$B2="Inelegível",0,HLOOKUP(CQ$1,BASE_SINTÉTICA!$BR:$PM,$A2+1)*BASE_SINTÉTICA!$J2)),0)</f>
        <v>0</v>
      </c>
      <c r="CR2" s="54">
        <f>IFERROR(IF(CR$1="",0,IF(BASE_SINTÉTICA!$B2="Inelegível",0,HLOOKUP(CR$1,BASE_SINTÉTICA!$BR:$PM,$A2+1)*BASE_SINTÉTICA!$J2)),0)</f>
        <v>0</v>
      </c>
      <c r="CS2" s="54">
        <f>IFERROR(IF(CS$1="",0,IF(BASE_SINTÉTICA!$B2="Inelegível",0,HLOOKUP(CS$1,BASE_SINTÉTICA!$BR:$PM,$A2+1)*BASE_SINTÉTICA!$J2)),0)</f>
        <v>0</v>
      </c>
      <c r="CT2" s="54">
        <f>IFERROR(IF(CT$1="",0,IF(BASE_SINTÉTICA!$B2="Inelegível",0,HLOOKUP(CT$1,BASE_SINTÉTICA!$BR:$PM,$A2+1)*BASE_SINTÉTICA!$J2)),0)</f>
        <v>0</v>
      </c>
      <c r="CU2" s="54">
        <f>IFERROR(IF(CU$1="",0,IF(BASE_SINTÉTICA!$B2="Inelegível",0,HLOOKUP(CU$1,BASE_SINTÉTICA!$BR:$PM,$A2+1)*BASE_SINTÉTICA!$J2)),0)</f>
        <v>0</v>
      </c>
      <c r="CV2" s="54">
        <f>IFERROR(IF(CV$1="",0,IF(BASE_SINTÉTICA!$B2="Inelegível",0,HLOOKUP(CV$1,BASE_SINTÉTICA!$BR:$PM,$A2+1)*BASE_SINTÉTICA!$J2)),0)</f>
        <v>0</v>
      </c>
      <c r="CW2" s="54">
        <f>IFERROR(IF(CW$1="",0,IF(BASE_SINTÉTICA!$B2="Inelegível",0,HLOOKUP(CW$1,BASE_SINTÉTICA!$BR:$PM,$A2+1)*BASE_SINTÉTICA!$J2)),0)</f>
        <v>0</v>
      </c>
      <c r="CX2" s="54">
        <f>IFERROR(IF(CX$1="",0,IF(BASE_SINTÉTICA!$B2="Inelegível",0,HLOOKUP(CX$1,BASE_SINTÉTICA!$BR:$PM,$A2+1)*BASE_SINTÉTICA!$J2)),0)</f>
        <v>0</v>
      </c>
      <c r="CY2" s="54">
        <f>IFERROR(IF(CY$1="",0,IF(BASE_SINTÉTICA!$B2="Inelegível",0,HLOOKUP(CY$1,BASE_SINTÉTICA!$BR:$PM,$A2+1)*BASE_SINTÉTICA!$J2)),0)</f>
        <v>0</v>
      </c>
      <c r="CZ2" s="54">
        <f>IFERROR(IF(CZ$1="",0,IF(BASE_SINTÉTICA!$B2="Inelegível",0,HLOOKUP(CZ$1,BASE_SINTÉTICA!$BR:$PM,$A2+1)*BASE_SINTÉTICA!$J2)),0)</f>
        <v>0</v>
      </c>
      <c r="DA2" s="54">
        <f>IFERROR(IF(DA$1="",0,IF(BASE_SINTÉTICA!$B2="Inelegível",0,HLOOKUP(DA$1,BASE_SINTÉTICA!$BR:$PM,$A2+1)*BASE_SINTÉTICA!$J2)),0)</f>
        <v>0</v>
      </c>
      <c r="DB2" s="54">
        <f>IFERROR(IF(DB$1="",0,IF(BASE_SINTÉTICA!$B2="Inelegível",0,HLOOKUP(DB$1,BASE_SINTÉTICA!$BR:$PM,$A2+1)*BASE_SINTÉTICA!$J2)),0)</f>
        <v>0</v>
      </c>
      <c r="DC2" s="54">
        <f>IFERROR(IF(DC$1="",0,IF(BASE_SINTÉTICA!$B2="Inelegível",0,HLOOKUP(DC$1,BASE_SINTÉTICA!$BR:$PM,$A2+1)*BASE_SINTÉTICA!$J2)),0)</f>
        <v>0</v>
      </c>
      <c r="DD2" s="54">
        <f>IFERROR(IF(DD$1="",0,IF(BASE_SINTÉTICA!$B2="Inelegível",0,HLOOKUP(DD$1,BASE_SINTÉTICA!$BR:$PM,$A2+1)*BASE_SINTÉTICA!$J2)),0)</f>
        <v>0</v>
      </c>
      <c r="DE2" s="54">
        <f>IFERROR(IF(DE$1="",0,IF(BASE_SINTÉTICA!$B2="Inelegível",0,HLOOKUP(DE$1,BASE_SINTÉTICA!$BR:$PM,$A2+1)*BASE_SINTÉTICA!$J2)),0)</f>
        <v>0</v>
      </c>
      <c r="DF2" s="54">
        <f>IFERROR(IF(DF$1="",0,IF(BASE_SINTÉTICA!$B2="Inelegível",0,HLOOKUP(DF$1,BASE_SINTÉTICA!$BR:$PM,$A2+1)*BASE_SINTÉTICA!$J2)),0)</f>
        <v>0</v>
      </c>
      <c r="DG2" s="54">
        <f>IFERROR(IF(DG$1="",0,IF(BASE_SINTÉTICA!$B2="Inelegível",0,HLOOKUP(DG$1,BASE_SINTÉTICA!$BR:$PM,$A2+1)*BASE_SINTÉTICA!$J2)),0)</f>
        <v>0</v>
      </c>
      <c r="DH2" s="54">
        <f>IFERROR(IF(DH$1="",0,IF(BASE_SINTÉTICA!$B2="Inelegível",0,HLOOKUP(DH$1,BASE_SINTÉTICA!$BR:$PM,$A2+1)*BASE_SINTÉTICA!$J2)),0)</f>
        <v>0</v>
      </c>
      <c r="DI2" s="54">
        <f>IFERROR(IF(DI$1="",0,IF(BASE_SINTÉTICA!$B2="Inelegível",0,HLOOKUP(DI$1,BASE_SINTÉTICA!$BR:$PM,$A2+1)*BASE_SINTÉTICA!$J2)),0)</f>
        <v>0</v>
      </c>
      <c r="DJ2" s="54">
        <f>IFERROR(IF(DJ$1="",0,IF(BASE_SINTÉTICA!$B2="Inelegível",0,HLOOKUP(DJ$1,BASE_SINTÉTICA!$BR:$PM,$A2+1)*BASE_SINTÉTICA!$J2)),0)</f>
        <v>0</v>
      </c>
      <c r="DK2" s="54">
        <f>IFERROR(IF(DK$1="",0,IF(BASE_SINTÉTICA!$B2="Inelegível",0,HLOOKUP(DK$1,BASE_SINTÉTICA!$BR:$PM,$A2+1)*BASE_SINTÉTICA!$J2)),0)</f>
        <v>0</v>
      </c>
      <c r="DL2" s="54">
        <f>IFERROR(IF(DL$1="",0,IF(BASE_SINTÉTICA!$B2="Inelegível",0,HLOOKUP(DL$1,BASE_SINTÉTICA!$BR:$PM,$A2+1)*BASE_SINTÉTICA!$J2)),0)</f>
        <v>0</v>
      </c>
      <c r="DM2" s="54">
        <f>IFERROR(IF(DM$1="",0,IF(BASE_SINTÉTICA!$B2="Inelegível",0,HLOOKUP(DM$1,BASE_SINTÉTICA!$BR:$PM,$A2+1)*BASE_SINTÉTICA!$J2)),0)</f>
        <v>0</v>
      </c>
      <c r="DN2" s="54">
        <f>IFERROR(IF(DN$1="",0,IF(BASE_SINTÉTICA!$B2="Inelegível",0,HLOOKUP(DN$1,BASE_SINTÉTICA!$BR:$PM,$A2+1)*BASE_SINTÉTICA!$J2)),0)</f>
        <v>0</v>
      </c>
      <c r="DO2" s="54">
        <f>IFERROR(IF(DO$1="",0,IF(BASE_SINTÉTICA!$B2="Inelegível",0,HLOOKUP(DO$1,BASE_SINTÉTICA!$BR:$PM,$A2+1)*BASE_SINTÉTICA!$J2)),0)</f>
        <v>0</v>
      </c>
      <c r="DP2" s="54">
        <f>IFERROR(IF(DP$1="",0,IF(BASE_SINTÉTICA!$B2="Inelegível",0,HLOOKUP(DP$1,BASE_SINTÉTICA!$BR:$PM,$A2+1)*BASE_SINTÉTICA!$J2)),0)</f>
        <v>0</v>
      </c>
      <c r="DQ2" s="54">
        <f>IFERROR(IF(DQ$1="",0,IF(BASE_SINTÉTICA!$B2="Inelegível",0,HLOOKUP(DQ$1,BASE_SINTÉTICA!$BR:$PM,$A2+1)*BASE_SINTÉTICA!$J2)),0)</f>
        <v>0</v>
      </c>
      <c r="DR2" s="54">
        <f>IFERROR(IF(DR$1="",0,IF(BASE_SINTÉTICA!$B2="Inelegível",0,HLOOKUP(DR$1,BASE_SINTÉTICA!$BR:$PM,$A2+1)*BASE_SINTÉTICA!$J2)),0)</f>
        <v>0</v>
      </c>
      <c r="DS2" s="54">
        <f>IFERROR(IF(DS$1="",0,IF(BASE_SINTÉTICA!$B2="Inelegível",0,HLOOKUP(DS$1,BASE_SINTÉTICA!$BR:$PM,$A2+1)*BASE_SINTÉTICA!$J2)),0)</f>
        <v>0</v>
      </c>
      <c r="DT2" s="54">
        <f>IFERROR(IF(DT$1="",0,IF(BASE_SINTÉTICA!$B2="Inelegível",0,HLOOKUP(DT$1,BASE_SINTÉTICA!$BR:$PM,$A2+1)*BASE_SINTÉTICA!$J2)),0)</f>
        <v>0</v>
      </c>
      <c r="DU2" s="54">
        <f>IFERROR(IF(DU$1="",0,IF(BASE_SINTÉTICA!$B2="Inelegível",0,HLOOKUP(DU$1,BASE_SINTÉTICA!$BR:$PM,$A2+1)*BASE_SINTÉTICA!$J2)),0)</f>
        <v>0</v>
      </c>
      <c r="DV2" s="54">
        <f>IFERROR(IF(DV$1="",0,IF(BASE_SINTÉTICA!$B2="Inelegível",0,HLOOKUP(DV$1,BASE_SINTÉTICA!$BR:$PM,$A2+1)*BASE_SINTÉTICA!$J2)),0)</f>
        <v>0</v>
      </c>
      <c r="DW2" s="54">
        <f>IFERROR(IF(DW$1="",0,IF(BASE_SINTÉTICA!$B2="Inelegível",0,HLOOKUP(DW$1,BASE_SINTÉTICA!$BR:$PM,$A2+1)*BASE_SINTÉTICA!$J2)),0)</f>
        <v>0</v>
      </c>
      <c r="DX2" s="54">
        <f>IFERROR(IF(DX$1="",0,IF(BASE_SINTÉTICA!$B2="Inelegível",0,HLOOKUP(DX$1,BASE_SINTÉTICA!$BR:$PM,$A2+1)*BASE_SINTÉTICA!$J2)),0)</f>
        <v>0</v>
      </c>
      <c r="DY2" s="54">
        <f>IFERROR(IF(DY$1="",0,IF(BASE_SINTÉTICA!$B2="Inelegível",0,HLOOKUP(DY$1,BASE_SINTÉTICA!$BR:$PM,$A2+1)*BASE_SINTÉTICA!$J2)),0)</f>
        <v>0</v>
      </c>
      <c r="DZ2" s="54">
        <f>IFERROR(IF(DZ$1="",0,IF(BASE_SINTÉTICA!$B2="Inelegível",0,HLOOKUP(DZ$1,BASE_SINTÉTICA!$BR:$PM,$A2+1)*BASE_SINTÉTICA!$J2)),0)</f>
        <v>0</v>
      </c>
      <c r="EA2" s="54">
        <f>IFERROR(IF(EA$1="",0,IF(BASE_SINTÉTICA!$B2="Inelegível",0,HLOOKUP(EA$1,BASE_SINTÉTICA!$BR:$PM,$A2+1)*BASE_SINTÉTICA!$J2)),0)</f>
        <v>0</v>
      </c>
      <c r="EB2" s="54">
        <f>IFERROR(IF(EB$1="",0,IF(BASE_SINTÉTICA!$B2="Inelegível",0,HLOOKUP(EB$1,BASE_SINTÉTICA!$BR:$PM,$A2+1)*BASE_SINTÉTICA!$J2)),0)</f>
        <v>0</v>
      </c>
      <c r="EC2" s="54">
        <f>IFERROR(IF(EC$1="",0,IF(BASE_SINTÉTICA!$B2="Inelegível",0,HLOOKUP(EC$1,BASE_SINTÉTICA!$BR:$PM,$A2+1)*BASE_SINTÉTICA!$J2)),0)</f>
        <v>0</v>
      </c>
      <c r="ED2" s="54">
        <f>IFERROR(IF(ED$1="",0,IF(BASE_SINTÉTICA!$B2="Inelegível",0,HLOOKUP(ED$1,BASE_SINTÉTICA!$BR:$PM,$A2+1)*BASE_SINTÉTICA!$J2)),0)</f>
        <v>0</v>
      </c>
      <c r="EE2" s="54">
        <f>IFERROR(IF(EE$1="",0,IF(BASE_SINTÉTICA!$B2="Inelegível",0,HLOOKUP(EE$1,BASE_SINTÉTICA!$BR:$PM,$A2+1)*BASE_SINTÉTICA!$J2)),0)</f>
        <v>0</v>
      </c>
      <c r="EF2" s="54">
        <f>IFERROR(IF(EF$1="",0,IF(BASE_SINTÉTICA!$B2="Inelegível",0,HLOOKUP(EF$1,BASE_SINTÉTICA!$BR:$PM,$A2+1)*BASE_SINTÉTICA!$J2)),0)</f>
        <v>0</v>
      </c>
      <c r="EG2" s="54">
        <f>IFERROR(IF(EG$1="",0,IF(BASE_SINTÉTICA!$B2="Inelegível",0,HLOOKUP(EG$1,BASE_SINTÉTICA!$BR:$PM,$A2+1)*BASE_SINTÉTICA!$J2)),0)</f>
        <v>0</v>
      </c>
      <c r="EH2" s="54">
        <f>IFERROR(IF(EH$1="",0,IF(BASE_SINTÉTICA!$B2="Inelegível",0,HLOOKUP(EH$1,BASE_SINTÉTICA!$BR:$PM,$A2+1)*BASE_SINTÉTICA!$J2)),0)</f>
        <v>0</v>
      </c>
      <c r="EI2" s="54">
        <f>IFERROR(IF(EI$1="",0,IF(BASE_SINTÉTICA!$B2="Inelegível",0,HLOOKUP(EI$1,BASE_SINTÉTICA!$BR:$PM,$A2+1)*BASE_SINTÉTICA!$J2)),0)</f>
        <v>0</v>
      </c>
      <c r="EJ2" s="54">
        <f>IFERROR(IF(EJ$1="",0,IF(BASE_SINTÉTICA!$B2="Inelegível",0,HLOOKUP(EJ$1,BASE_SINTÉTICA!$BR:$PM,$A2+1)*BASE_SINTÉTICA!$J2)),0)</f>
        <v>0</v>
      </c>
      <c r="EK2" s="54">
        <f>IFERROR(IF(EK$1="",0,IF(BASE_SINTÉTICA!$B2="Inelegível",0,HLOOKUP(EK$1,BASE_SINTÉTICA!$BR:$PM,$A2+1)*BASE_SINTÉTICA!$J2)),0)</f>
        <v>0</v>
      </c>
      <c r="EL2" s="54">
        <f>IFERROR(IF(EL$1="",0,IF(BASE_SINTÉTICA!$B2="Inelegível",0,HLOOKUP(EL$1,BASE_SINTÉTICA!$BR:$PM,$A2+1)*BASE_SINTÉTICA!$J2)),0)</f>
        <v>0</v>
      </c>
      <c r="EM2" s="54">
        <f>IFERROR(IF(EM$1="",0,IF(BASE_SINTÉTICA!$B2="Inelegível",0,HLOOKUP(EM$1,BASE_SINTÉTICA!$BR:$PM,$A2+1)*BASE_SINTÉTICA!$J2)),0)</f>
        <v>0</v>
      </c>
      <c r="EN2" s="54">
        <f>IFERROR(IF(EN$1="",0,IF(BASE_SINTÉTICA!$B2="Inelegível",0,HLOOKUP(EN$1,BASE_SINTÉTICA!$BR:$PM,$A2+1)*BASE_SINTÉTICA!$J2)),0)</f>
        <v>0</v>
      </c>
      <c r="EO2" s="54">
        <f>IFERROR(IF(EO$1="",0,IF(BASE_SINTÉTICA!$B2="Inelegível",0,HLOOKUP(EO$1,BASE_SINTÉTICA!$BR:$PM,$A2+1)*BASE_SINTÉTICA!$J2)),0)</f>
        <v>0</v>
      </c>
      <c r="EP2" s="54">
        <f>IFERROR(IF(EP$1="",0,IF(BASE_SINTÉTICA!$B2="Inelegível",0,HLOOKUP(EP$1,BASE_SINTÉTICA!$BR:$PM,$A2+1)*BASE_SINTÉTICA!$J2)),0)</f>
        <v>0</v>
      </c>
      <c r="EQ2" s="54">
        <f>IFERROR(IF(EQ$1="",0,IF(BASE_SINTÉTICA!$B2="Inelegível",0,HLOOKUP(EQ$1,BASE_SINTÉTICA!$BR:$PM,$A2+1)*BASE_SINTÉTICA!$J2)),0)</f>
        <v>0</v>
      </c>
      <c r="ER2" s="54">
        <f>IFERROR(IF(ER$1="",0,IF(BASE_SINTÉTICA!$B2="Inelegível",0,HLOOKUP(ER$1,BASE_SINTÉTICA!$BR:$PM,$A2+1)*BASE_SINTÉTICA!$J2)),0)</f>
        <v>0</v>
      </c>
      <c r="ES2" s="54">
        <f>IFERROR(IF(ES$1="",0,IF(BASE_SINTÉTICA!$B2="Inelegível",0,HLOOKUP(ES$1,BASE_SINTÉTICA!$BR:$PM,$A2+1)*BASE_SINTÉTICA!$J2)),0)</f>
        <v>0</v>
      </c>
      <c r="ET2" s="54">
        <f>IFERROR(IF(ET$1="",0,IF(BASE_SINTÉTICA!$B2="Inelegível",0,HLOOKUP(ET$1,BASE_SINTÉTICA!$BR:$PM,$A2+1)*BASE_SINTÉTICA!$J2)),0)</f>
        <v>0</v>
      </c>
      <c r="EU2" s="54">
        <f>IFERROR(IF(EU$1="",0,IF(BASE_SINTÉTICA!$B2="Inelegível",0,HLOOKUP(EU$1,BASE_SINTÉTICA!$BR:$PM,$A2+1)*BASE_SINTÉTICA!$J2)),0)</f>
        <v>0</v>
      </c>
      <c r="EV2" s="54">
        <f>IFERROR(IF(EV$1="",0,IF(BASE_SINTÉTICA!$B2="Inelegível",0,HLOOKUP(EV$1,BASE_SINTÉTICA!$BR:$PM,$A2+1)*BASE_SINTÉTICA!$J2)),0)</f>
        <v>0</v>
      </c>
      <c r="EW2" s="54">
        <f>IFERROR(IF(EW$1="",0,IF(BASE_SINTÉTICA!$B2="Inelegível",0,HLOOKUP(EW$1,BASE_SINTÉTICA!$BR:$PM,$A2+1)*BASE_SINTÉTICA!$J2)),0)</f>
        <v>0</v>
      </c>
      <c r="EX2" s="54">
        <f>IFERROR(IF(EX$1="",0,IF(BASE_SINTÉTICA!$B2="Inelegível",0,HLOOKUP(EX$1,BASE_SINTÉTICA!$BR:$PM,$A2+1)*BASE_SINTÉTICA!$J2)),0)</f>
        <v>0</v>
      </c>
      <c r="EY2" s="54">
        <f>IFERROR(IF(EY$1="",0,IF(BASE_SINTÉTICA!$B2="Inelegível",0,HLOOKUP(EY$1,BASE_SINTÉTICA!$BR:$PM,$A2+1)*BASE_SINTÉTICA!$J2)),0)</f>
        <v>0</v>
      </c>
      <c r="EZ2" s="54">
        <f>IFERROR(IF(EZ$1="",0,IF(BASE_SINTÉTICA!$B2="Inelegível",0,HLOOKUP(EZ$1,BASE_SINTÉTICA!$BR:$PM,$A2+1)*BASE_SINTÉTICA!$J2)),0)</f>
        <v>0</v>
      </c>
      <c r="FA2" s="54">
        <f>IFERROR(IF(FA$1="",0,IF(BASE_SINTÉTICA!$B2="Inelegível",0,HLOOKUP(FA$1,BASE_SINTÉTICA!$BR:$PM,$A2+1)*BASE_SINTÉTICA!$J2)),0)</f>
        <v>0</v>
      </c>
      <c r="FB2" s="54">
        <f>IFERROR(IF(FB$1="",0,IF(BASE_SINTÉTICA!$B2="Inelegível",0,HLOOKUP(FB$1,BASE_SINTÉTICA!$BR:$PM,$A2+1)*BASE_SINTÉTICA!$J2)),0)</f>
        <v>0</v>
      </c>
      <c r="FC2" s="54">
        <f>IFERROR(IF(FC$1="",0,IF(BASE_SINTÉTICA!$B2="Inelegível",0,HLOOKUP(FC$1,BASE_SINTÉTICA!$BR:$PM,$A2+1)*BASE_SINTÉTICA!$J2)),0)</f>
        <v>0</v>
      </c>
      <c r="FD2" s="54">
        <f>IFERROR(IF(FD$1="",0,IF(BASE_SINTÉTICA!$B2="Inelegível",0,HLOOKUP(FD$1,BASE_SINTÉTICA!$BR:$PM,$A2+1)*BASE_SINTÉTICA!$J2)),0)</f>
        <v>0</v>
      </c>
      <c r="FE2" s="54">
        <f>IFERROR(IF(FE$1="",0,IF(BASE_SINTÉTICA!$B2="Inelegível",0,HLOOKUP(FE$1,BASE_SINTÉTICA!$BR:$PM,$A2+1)*BASE_SINTÉTICA!$J2)),0)</f>
        <v>0</v>
      </c>
      <c r="FF2" s="54">
        <f>IFERROR(IF(FF$1="",0,IF(BASE_SINTÉTICA!$B2="Inelegível",0,HLOOKUP(FF$1,BASE_SINTÉTICA!$BR:$PM,$A2+1)*BASE_SINTÉTICA!$J2)),0)</f>
        <v>0</v>
      </c>
      <c r="FG2" s="54">
        <f>IFERROR(IF(FG$1="",0,IF(BASE_SINTÉTICA!$B2="Inelegível",0,HLOOKUP(FG$1,BASE_SINTÉTICA!$BR:$PM,$A2+1)*BASE_SINTÉTICA!$J2)),0)</f>
        <v>0</v>
      </c>
      <c r="FH2" s="54">
        <f>IFERROR(IF(FH$1="",0,IF(BASE_SINTÉTICA!$B2="Inelegível",0,HLOOKUP(FH$1,BASE_SINTÉTICA!$BR:$PM,$A2+1)*BASE_SINTÉTICA!$J2)),0)</f>
        <v>0</v>
      </c>
      <c r="FI2" s="54">
        <f>IFERROR(IF(FI$1="",0,IF(BASE_SINTÉTICA!$B2="Inelegível",0,HLOOKUP(FI$1,BASE_SINTÉTICA!$BR:$PM,$A2+1)*BASE_SINTÉTICA!$J2)),0)</f>
        <v>0</v>
      </c>
      <c r="FJ2" s="54">
        <f>IFERROR(IF(FJ$1="",0,IF(BASE_SINTÉTICA!$B2="Inelegível",0,HLOOKUP(FJ$1,BASE_SINTÉTICA!$BR:$PM,$A2+1)*BASE_SINTÉTICA!$J2)),0)</f>
        <v>0</v>
      </c>
      <c r="FK2" s="54">
        <f>IFERROR(IF(FK$1="",0,IF(BASE_SINTÉTICA!$B2="Inelegível",0,HLOOKUP(FK$1,BASE_SINTÉTICA!$BR:$PM,$A2+1)*BASE_SINTÉTICA!$J2)),0)</f>
        <v>0</v>
      </c>
      <c r="FL2" s="54">
        <f>IFERROR(IF(FL$1="",0,IF(BASE_SINTÉTICA!$B2="Inelegível",0,HLOOKUP(FL$1,BASE_SINTÉTICA!$BR:$PM,$A2+1)*BASE_SINTÉTICA!$J2)),0)</f>
        <v>0</v>
      </c>
      <c r="FM2" s="54">
        <f>IFERROR(IF(FM$1="",0,IF(BASE_SINTÉTICA!$B2="Inelegível",0,HLOOKUP(FM$1,BASE_SINTÉTICA!$BR:$PM,$A2+1)*BASE_SINTÉTICA!$J2)),0)</f>
        <v>0</v>
      </c>
      <c r="FN2" s="54">
        <f>IFERROR(IF(FN$1="",0,IF(BASE_SINTÉTICA!$B2="Inelegível",0,HLOOKUP(FN$1,BASE_SINTÉTICA!$BR:$PM,$A2+1)*BASE_SINTÉTICA!$J2)),0)</f>
        <v>0</v>
      </c>
      <c r="FO2" s="54">
        <f>IFERROR(IF(FO$1="",0,IF(BASE_SINTÉTICA!$B2="Inelegível",0,HLOOKUP(FO$1,BASE_SINTÉTICA!$BR:$PM,$A2+1)*BASE_SINTÉTICA!$J2)),0)</f>
        <v>0</v>
      </c>
      <c r="FP2" s="54">
        <f>IFERROR(IF(FP$1="",0,IF(BASE_SINTÉTICA!$B2="Inelegível",0,HLOOKUP(FP$1,BASE_SINTÉTICA!$BR:$PM,$A2+1)*BASE_SINTÉTICA!$J2)),0)</f>
        <v>0</v>
      </c>
      <c r="FQ2" s="54">
        <f>IFERROR(IF(FQ$1="",0,IF(BASE_SINTÉTICA!$B2="Inelegível",0,HLOOKUP(FQ$1,BASE_SINTÉTICA!$BR:$PM,$A2+1)*BASE_SINTÉTICA!$J2)),0)</f>
        <v>0</v>
      </c>
      <c r="FR2" s="54">
        <f>IFERROR(IF(FR$1="",0,IF(BASE_SINTÉTICA!$B2="Inelegível",0,HLOOKUP(FR$1,BASE_SINTÉTICA!$BR:$PM,$A2+1)*BASE_SINTÉTICA!$J2)),0)</f>
        <v>0</v>
      </c>
      <c r="FS2" s="54">
        <f>IFERROR(IF(FS$1="",0,IF(BASE_SINTÉTICA!$B2="Inelegível",0,HLOOKUP(FS$1,BASE_SINTÉTICA!$BR:$PM,$A2+1)*BASE_SINTÉTICA!$J2)),0)</f>
        <v>0</v>
      </c>
      <c r="FT2" s="54">
        <f>IFERROR(IF(FT$1="",0,IF(BASE_SINTÉTICA!$B2="Inelegível",0,HLOOKUP(FT$1,BASE_SINTÉTICA!$BR:$PM,$A2+1)*BASE_SINTÉTICA!$J2)),0)</f>
        <v>0</v>
      </c>
      <c r="FU2" s="54">
        <f>IFERROR(IF(FU$1="",0,IF(BASE_SINTÉTICA!$B2="Inelegível",0,HLOOKUP(FU$1,BASE_SINTÉTICA!$BR:$PM,$A2+1)*BASE_SINTÉTICA!$J2)),0)</f>
        <v>0</v>
      </c>
      <c r="FV2" s="54">
        <f>IFERROR(IF(FV$1="",0,IF(BASE_SINTÉTICA!$B2="Inelegível",0,HLOOKUP(FV$1,BASE_SINTÉTICA!$BR:$PM,$A2+1)*BASE_SINTÉTICA!$J2)),0)</f>
        <v>0</v>
      </c>
      <c r="FW2" s="54">
        <f>IFERROR(IF(FW$1="",0,IF(BASE_SINTÉTICA!$B2="Inelegível",0,HLOOKUP(FW$1,BASE_SINTÉTICA!$BR:$PM,$A2+1)*BASE_SINTÉTICA!$J2)),0)</f>
        <v>0</v>
      </c>
      <c r="FX2" s="54">
        <f>IFERROR(IF(FX$1="",0,IF(BASE_SINTÉTICA!$B2="Inelegível",0,HLOOKUP(FX$1,BASE_SINTÉTICA!$BR:$PM,$A2+1)*BASE_SINTÉTICA!$J2)),0)</f>
        <v>0</v>
      </c>
      <c r="FY2" s="54">
        <f>IFERROR(IF(FY$1="",0,IF(BASE_SINTÉTICA!$B2="Inelegível",0,HLOOKUP(FY$1,BASE_SINTÉTICA!$BR:$PM,$A2+1)*BASE_SINTÉTICA!$J2)),0)</f>
        <v>0</v>
      </c>
      <c r="FZ2" s="54">
        <f>IFERROR(IF(FZ$1="",0,IF(BASE_SINTÉTICA!$B2="Inelegível",0,HLOOKUP(FZ$1,BASE_SINTÉTICA!$BR:$PM,$A2+1)*BASE_SINTÉTICA!$J2)),0)</f>
        <v>0</v>
      </c>
      <c r="GA2" s="54">
        <f>IFERROR(IF(GA$1="",0,IF(BASE_SINTÉTICA!$B2="Inelegível",0,HLOOKUP(GA$1,BASE_SINTÉTICA!$BR:$PM,$A2+1)*BASE_SINTÉTICA!$J2)),0)</f>
        <v>0</v>
      </c>
      <c r="GB2" s="54">
        <f>IFERROR(IF(GB$1="",0,IF(BASE_SINTÉTICA!$B2="Inelegível",0,HLOOKUP(GB$1,BASE_SINTÉTICA!$BR:$PM,$A2+1)*BASE_SINTÉTICA!$J2)),0)</f>
        <v>0</v>
      </c>
      <c r="GC2" s="54">
        <f>IFERROR(IF(GC$1="",0,IF(BASE_SINTÉTICA!$B2="Inelegível",0,HLOOKUP(GC$1,BASE_SINTÉTICA!$BR:$PM,$A2+1)*BASE_SINTÉTICA!$J2)),0)</f>
        <v>0</v>
      </c>
      <c r="GD2" s="54">
        <f>IFERROR(IF(GD$1="",0,IF(BASE_SINTÉTICA!$B2="Inelegível",0,HLOOKUP(GD$1,BASE_SINTÉTICA!$BR:$PM,$A2+1)*BASE_SINTÉTICA!$J2)),0)</f>
        <v>0</v>
      </c>
      <c r="GE2" s="54">
        <f>IFERROR(IF(GE$1="",0,IF(BASE_SINTÉTICA!$B2="Inelegível",0,HLOOKUP(GE$1,BASE_SINTÉTICA!$BR:$PM,$A2+1)*BASE_SINTÉTICA!$J2)),0)</f>
        <v>0</v>
      </c>
      <c r="GF2" s="54">
        <f>IFERROR(IF(GF$1="",0,IF(BASE_SINTÉTICA!$B2="Inelegível",0,HLOOKUP(GF$1,BASE_SINTÉTICA!$BR:$PM,$A2+1)*BASE_SINTÉTICA!$J2)),0)</f>
        <v>0</v>
      </c>
      <c r="GG2" s="54">
        <f>IFERROR(IF(GG$1="",0,IF(BASE_SINTÉTICA!$B2="Inelegível",0,HLOOKUP(GG$1,BASE_SINTÉTICA!$BR:$PM,$A2+1)*BASE_SINTÉTICA!$J2)),0)</f>
        <v>0</v>
      </c>
      <c r="GH2" s="54">
        <f>IFERROR(IF(GH$1="",0,IF(BASE_SINTÉTICA!$B2="Inelegível",0,HLOOKUP(GH$1,BASE_SINTÉTICA!$BR:$PM,$A2+1)*BASE_SINTÉTICA!$J2)),0)</f>
        <v>0</v>
      </c>
      <c r="GI2" s="54">
        <f>IFERROR(IF(GI$1="",0,IF(BASE_SINTÉTICA!$B2="Inelegível",0,HLOOKUP(GI$1,BASE_SINTÉTICA!$BR:$PM,$A2+1)*BASE_SINTÉTICA!$J2)),0)</f>
        <v>0</v>
      </c>
      <c r="GJ2" s="54">
        <f>IFERROR(IF(GJ$1="",0,IF(BASE_SINTÉTICA!$B2="Inelegível",0,HLOOKUP(GJ$1,BASE_SINTÉTICA!$BR:$PM,$A2+1)*BASE_SINTÉTICA!$J2)),0)</f>
        <v>0</v>
      </c>
      <c r="GK2" s="54">
        <f>IFERROR(IF(GK$1="",0,IF(BASE_SINTÉTICA!$B2="Inelegível",0,HLOOKUP(GK$1,BASE_SINTÉTICA!$BR:$PM,$A2+1)*BASE_SINTÉTICA!$J2)),0)</f>
        <v>0</v>
      </c>
      <c r="GL2" s="54">
        <f>IFERROR(IF(GL$1="",0,IF(BASE_SINTÉTICA!$B2="Inelegível",0,HLOOKUP(GL$1,BASE_SINTÉTICA!$BR:$PM,$A2+1)*BASE_SINTÉTICA!$J2)),0)</f>
        <v>0</v>
      </c>
      <c r="GM2" s="54">
        <f>IFERROR(IF(GM$1="",0,IF(BASE_SINTÉTICA!$B2="Inelegível",0,HLOOKUP(GM$1,BASE_SINTÉTICA!$BR:$PM,$A2+1)*BASE_SINTÉTICA!$J2)),0)</f>
        <v>0</v>
      </c>
      <c r="GN2" s="54">
        <f>IFERROR(IF(GN$1="",0,IF(BASE_SINTÉTICA!$B2="Inelegível",0,HLOOKUP(GN$1,BASE_SINTÉTICA!$BR:$PM,$A2+1)*BASE_SINTÉTICA!$J2)),0)</f>
        <v>0</v>
      </c>
      <c r="GO2" s="54">
        <f>IFERROR(IF(GO$1="",0,IF(BASE_SINTÉTICA!$B2="Inelegível",0,HLOOKUP(GO$1,BASE_SINTÉTICA!$BR:$PM,$A2+1)*BASE_SINTÉTICA!$J2)),0)</f>
        <v>0</v>
      </c>
      <c r="GP2" s="54">
        <f>IFERROR(IF(GP$1="",0,IF(BASE_SINTÉTICA!$B2="Inelegível",0,HLOOKUP(GP$1,BASE_SINTÉTICA!$BR:$PM,$A2+1)*BASE_SINTÉTICA!$J2)),0)</f>
        <v>0</v>
      </c>
      <c r="GQ2" s="54">
        <f>IFERROR(IF(GQ$1="",0,IF(BASE_SINTÉTICA!$B2="Inelegível",0,HLOOKUP(GQ$1,BASE_SINTÉTICA!$BR:$PM,$A2+1)*BASE_SINTÉTICA!$J2)),0)</f>
        <v>0</v>
      </c>
      <c r="GR2" s="54">
        <f>IFERROR(IF(GR$1="",0,IF(BASE_SINTÉTICA!$B2="Inelegível",0,HLOOKUP(GR$1,BASE_SINTÉTICA!$BR:$PM,$A2+1)*BASE_SINTÉTICA!$J2)),0)</f>
        <v>0</v>
      </c>
      <c r="GS2" s="54">
        <f>IFERROR(IF(GS$1="",0,IF(BASE_SINTÉTICA!$B2="Inelegível",0,HLOOKUP(GS$1,BASE_SINTÉTICA!$BR:$PM,$A2+1)*BASE_SINTÉTICA!$J2)),0)</f>
        <v>0</v>
      </c>
      <c r="GT2" s="54">
        <f>IFERROR(IF(GT$1="",0,IF(BASE_SINTÉTICA!$B2="Inelegível",0,HLOOKUP(GT$1,BASE_SINTÉTICA!$BR:$PM,$A2+1)*BASE_SINTÉTICA!$J2)),0)</f>
        <v>0</v>
      </c>
      <c r="GU2" s="54">
        <f>IFERROR(IF(GU$1="",0,IF(BASE_SINTÉTICA!$B2="Inelegível",0,HLOOKUP(GU$1,BASE_SINTÉTICA!$BR:$PM,$A2+1)*BASE_SINTÉTICA!$J2)),0)</f>
        <v>0</v>
      </c>
      <c r="GV2" s="54">
        <f>IFERROR(IF(GV$1="",0,IF(BASE_SINTÉTICA!$B2="Inelegível",0,HLOOKUP(GV$1,BASE_SINTÉTICA!$BR:$PM,$A2+1)*BASE_SINTÉTICA!$J2)),0)</f>
        <v>0</v>
      </c>
      <c r="GW2" s="54">
        <f>IFERROR(IF(GW$1="",0,IF(BASE_SINTÉTICA!$B2="Inelegível",0,HLOOKUP(GW$1,BASE_SINTÉTICA!$BR:$PM,$A2+1)*BASE_SINTÉTICA!$J2)),0)</f>
        <v>0</v>
      </c>
      <c r="GX2" s="54">
        <f>IFERROR(IF(GX$1="",0,IF(BASE_SINTÉTICA!$B2="Inelegível",0,HLOOKUP(GX$1,BASE_SINTÉTICA!$BR:$PM,$A2+1)*BASE_SINTÉTICA!$J2)),0)</f>
        <v>0</v>
      </c>
      <c r="GY2" s="54">
        <f>IFERROR(IF(GY$1="",0,IF(BASE_SINTÉTICA!$B2="Inelegível",0,HLOOKUP(GY$1,BASE_SINTÉTICA!$BR:$PM,$A2+1)*BASE_SINTÉTICA!$J2)),0)</f>
        <v>0</v>
      </c>
      <c r="GZ2" s="54">
        <f>IFERROR(IF(GZ$1="",0,IF(BASE_SINTÉTICA!$B2="Inelegível",0,HLOOKUP(GZ$1,BASE_SINTÉTICA!$BR:$PM,$A2+1)*BASE_SINTÉTICA!$J2)),0)</f>
        <v>0</v>
      </c>
      <c r="HA2" s="54">
        <f>IFERROR(IF(HA$1="",0,IF(BASE_SINTÉTICA!$B2="Inelegível",0,HLOOKUP(HA$1,BASE_SINTÉTICA!$BR:$PM,$A2+1)*BASE_SINTÉTICA!$J2)),0)</f>
        <v>0</v>
      </c>
      <c r="HB2" s="54">
        <f>IFERROR(IF(HB$1="",0,IF(BASE_SINTÉTICA!$B2="Inelegível",0,HLOOKUP(HB$1,BASE_SINTÉTICA!$BR:$PM,$A2+1)*BASE_SINTÉTICA!$J2)),0)</f>
        <v>0</v>
      </c>
      <c r="HC2" s="54">
        <f>IFERROR(IF(HC$1="",0,IF(BASE_SINTÉTICA!$B2="Inelegível",0,HLOOKUP(HC$1,BASE_SINTÉTICA!$BR:$PM,$A2+1)*BASE_SINTÉTICA!$J2)),0)</f>
        <v>0</v>
      </c>
      <c r="HD2" s="54">
        <f>IFERROR(IF(HD$1="",0,IF(BASE_SINTÉTICA!$B2="Inelegível",0,HLOOKUP(HD$1,BASE_SINTÉTICA!$BR:$PM,$A2+1)*BASE_SINTÉTICA!$J2)),0)</f>
        <v>0</v>
      </c>
      <c r="HE2" s="54">
        <f>IFERROR(IF(HE$1="",0,IF(BASE_SINTÉTICA!$B2="Inelegível",0,HLOOKUP(HE$1,BASE_SINTÉTICA!$BR:$PM,$A2+1)*BASE_SINTÉTICA!$J2)),0)</f>
        <v>0</v>
      </c>
      <c r="HF2" s="54">
        <f>IFERROR(IF(HF$1="",0,IF(BASE_SINTÉTICA!$B2="Inelegível",0,HLOOKUP(HF$1,BASE_SINTÉTICA!$BR:$PM,$A2+1)*BASE_SINTÉTICA!$J2)),0)</f>
        <v>0</v>
      </c>
      <c r="HG2" s="54">
        <f>IFERROR(IF(HG$1="",0,IF(BASE_SINTÉTICA!$B2="Inelegível",0,HLOOKUP(HG$1,BASE_SINTÉTICA!$BR:$PM,$A2+1)*BASE_SINTÉTICA!$J2)),0)</f>
        <v>0</v>
      </c>
      <c r="HH2" s="54">
        <f>IFERROR(IF(HH$1="",0,IF(BASE_SINTÉTICA!$B2="Inelegível",0,HLOOKUP(HH$1,BASE_SINTÉTICA!$BR:$PM,$A2+1)*BASE_SINTÉTICA!$J2)),0)</f>
        <v>0</v>
      </c>
      <c r="HI2" s="54">
        <f>IFERROR(IF(HI$1="",0,IF(BASE_SINTÉTICA!$B2="Inelegível",0,HLOOKUP(HI$1,BASE_SINTÉTICA!$BR:$PM,$A2+1)*BASE_SINTÉTICA!$J2)),0)</f>
        <v>0</v>
      </c>
      <c r="HJ2" s="54">
        <f>IFERROR(IF(HJ$1="",0,IF(BASE_SINTÉTICA!$B2="Inelegível",0,HLOOKUP(HJ$1,BASE_SINTÉTICA!$BR:$PM,$A2+1)*BASE_SINTÉTICA!$J2)),0)</f>
        <v>0</v>
      </c>
      <c r="HK2" s="54">
        <f>IFERROR(IF(HK$1="",0,IF(BASE_SINTÉTICA!$B2="Inelegível",0,HLOOKUP(HK$1,BASE_SINTÉTICA!$BR:$PM,$A2+1)*BASE_SINTÉTICA!$J2)),0)</f>
        <v>0</v>
      </c>
      <c r="HL2" s="54">
        <f>IFERROR(IF(HL$1="",0,IF(BASE_SINTÉTICA!$B2="Inelegível",0,HLOOKUP(HL$1,BASE_SINTÉTICA!$BR:$PM,$A2+1)*BASE_SINTÉTICA!$J2)),0)</f>
        <v>0</v>
      </c>
      <c r="HM2" s="54">
        <f>IFERROR(IF(HM$1="",0,IF(BASE_SINTÉTICA!$B2="Inelegível",0,HLOOKUP(HM$1,BASE_SINTÉTICA!$BR:$PM,$A2+1)*BASE_SINTÉTICA!$J2)),0)</f>
        <v>0</v>
      </c>
      <c r="HN2" s="54">
        <f>IFERROR(IF(HN$1="",0,IF(BASE_SINTÉTICA!$B2="Inelegível",0,HLOOKUP(HN$1,BASE_SINTÉTICA!$BR:$PM,$A2+1)*BASE_SINTÉTICA!$J2)),0)</f>
        <v>0</v>
      </c>
      <c r="HO2" s="54">
        <f>IFERROR(IF(HO$1="",0,IF(BASE_SINTÉTICA!$B2="Inelegível",0,HLOOKUP(HO$1,BASE_SINTÉTICA!$BR:$PM,$A2+1)*BASE_SINTÉTICA!$J2)),0)</f>
        <v>0</v>
      </c>
      <c r="HP2" s="54">
        <f>IFERROR(IF(HP$1="",0,IF(BASE_SINTÉTICA!$B2="Inelegível",0,HLOOKUP(HP$1,BASE_SINTÉTICA!$BR:$PM,$A2+1)*BASE_SINTÉTICA!$J2)),0)</f>
        <v>0</v>
      </c>
      <c r="HQ2" s="54">
        <f>IFERROR(IF(HQ$1="",0,IF(BASE_SINTÉTICA!$B2="Inelegível",0,HLOOKUP(HQ$1,BASE_SINTÉTICA!$BR:$PM,$A2+1)*BASE_SINTÉTICA!$J2)),0)</f>
        <v>0</v>
      </c>
      <c r="HR2" s="54">
        <f>IFERROR(IF(HR$1="",0,IF(BASE_SINTÉTICA!$B2="Inelegível",0,HLOOKUP(HR$1,BASE_SINTÉTICA!$BR:$PM,$A2+1)*BASE_SINTÉTICA!$J2)),0)</f>
        <v>0</v>
      </c>
      <c r="HS2" s="54">
        <f>IFERROR(IF(HS$1="",0,IF(BASE_SINTÉTICA!$B2="Inelegível",0,HLOOKUP(HS$1,BASE_SINTÉTICA!$BR:$PM,$A2+1)*BASE_SINTÉTICA!$J2)),0)</f>
        <v>0</v>
      </c>
      <c r="HT2" s="54">
        <f>IFERROR(IF(HT$1="",0,IF(BASE_SINTÉTICA!$B2="Inelegível",0,HLOOKUP(HT$1,BASE_SINTÉTICA!$BR:$PM,$A2+1)*BASE_SINTÉTICA!$J2)),0)</f>
        <v>0</v>
      </c>
      <c r="HU2" s="54">
        <f>IFERROR(IF(HU$1="",0,IF(BASE_SINTÉTICA!$B2="Inelegível",0,HLOOKUP(HU$1,BASE_SINTÉTICA!$BR:$PM,$A2+1)*BASE_SINTÉTICA!$J2)),0)</f>
        <v>0</v>
      </c>
      <c r="HV2" s="54">
        <f>IFERROR(IF(HV$1="",0,IF(BASE_SINTÉTICA!$B2="Inelegível",0,HLOOKUP(HV$1,BASE_SINTÉTICA!$BR:$PM,$A2+1)*BASE_SINTÉTICA!$J2)),0)</f>
        <v>0</v>
      </c>
      <c r="HW2" s="54">
        <f>IFERROR(IF(HW$1="",0,IF(BASE_SINTÉTICA!$B2="Inelegível",0,HLOOKUP(HW$1,BASE_SINTÉTICA!$BR:$PM,$A2+1)*BASE_SINTÉTICA!$J2)),0)</f>
        <v>0</v>
      </c>
      <c r="HX2" s="54">
        <f>IFERROR(IF(HX$1="",0,IF(BASE_SINTÉTICA!$B2="Inelegível",0,HLOOKUP(HX$1,BASE_SINTÉTICA!$BR:$PM,$A2+1)*BASE_SINTÉTICA!$J2)),0)</f>
        <v>0</v>
      </c>
      <c r="HY2" s="54">
        <f>IFERROR(IF(HY$1="",0,IF(BASE_SINTÉTICA!$B2="Inelegível",0,HLOOKUP(HY$1,BASE_SINTÉTICA!$BR:$PM,$A2+1)*BASE_SINTÉTICA!$J2)),0)</f>
        <v>0</v>
      </c>
      <c r="HZ2" s="54">
        <f>IFERROR(IF(HZ$1="",0,IF(BASE_SINTÉTICA!$B2="Inelegível",0,HLOOKUP(HZ$1,BASE_SINTÉTICA!$BR:$PM,$A2+1)*BASE_SINTÉTICA!$J2)),0)</f>
        <v>0</v>
      </c>
      <c r="IA2" s="54">
        <f>IFERROR(IF(IA$1="",0,IF(BASE_SINTÉTICA!$B2="Inelegível",0,HLOOKUP(IA$1,BASE_SINTÉTICA!$BR:$PM,$A2+1)*BASE_SINTÉTICA!$J2)),0)</f>
        <v>0</v>
      </c>
      <c r="IB2" s="54">
        <f>IFERROR(IF(IB$1="",0,IF(BASE_SINTÉTICA!$B2="Inelegível",0,HLOOKUP(IB$1,BASE_SINTÉTICA!$BR:$PM,$A2+1)*BASE_SINTÉTICA!$J2)),0)</f>
        <v>0</v>
      </c>
      <c r="IC2" s="54">
        <f>IFERROR(IF(IC$1="",0,IF(BASE_SINTÉTICA!$B2="Inelegível",0,HLOOKUP(IC$1,BASE_SINTÉTICA!$BR:$PM,$A2+1)*BASE_SINTÉTICA!$J2)),0)</f>
        <v>0</v>
      </c>
      <c r="ID2" s="54">
        <f>IFERROR(IF(ID$1="",0,IF(BASE_SINTÉTICA!$B2="Inelegível",0,HLOOKUP(ID$1,BASE_SINTÉTICA!$BR:$PM,$A2+1)*BASE_SINTÉTICA!$J2)),0)</f>
        <v>0</v>
      </c>
      <c r="IE2" s="54">
        <f>IFERROR(IF(IE$1="",0,IF(BASE_SINTÉTICA!$B2="Inelegível",0,HLOOKUP(IE$1,BASE_SINTÉTICA!$BR:$PM,$A2+1)*BASE_SINTÉTICA!$J2)),0)</f>
        <v>0</v>
      </c>
      <c r="IF2" s="54">
        <f>IFERROR(IF(IF$1="",0,IF(BASE_SINTÉTICA!$B2="Inelegível",0,HLOOKUP(IF$1,BASE_SINTÉTICA!$BR:$PM,$A2+1)*BASE_SINTÉTICA!$J2)),0)</f>
        <v>0</v>
      </c>
      <c r="IG2" s="54">
        <f>IFERROR(IF(IG$1="",0,IF(BASE_SINTÉTICA!$B2="Inelegível",0,HLOOKUP(IG$1,BASE_SINTÉTICA!$BR:$PM,$A2+1)*BASE_SINTÉTICA!$J2)),0)</f>
        <v>0</v>
      </c>
      <c r="IH2" s="54">
        <f>IFERROR(IF(IH$1="",0,IF(BASE_SINTÉTICA!$B2="Inelegível",0,HLOOKUP(IH$1,BASE_SINTÉTICA!$BR:$PM,$A2+1)*BASE_SINTÉTICA!$J2)),0)</f>
        <v>0</v>
      </c>
      <c r="II2" s="54">
        <f>IFERROR(IF(II$1="",0,IF(BASE_SINTÉTICA!$B2="Inelegível",0,HLOOKUP(II$1,BASE_SINTÉTICA!$BR:$PM,$A2+1)*BASE_SINTÉTICA!$J2)),0)</f>
        <v>0</v>
      </c>
      <c r="IJ2" s="54">
        <f>IFERROR(IF(IJ$1="",0,IF(BASE_SINTÉTICA!$B2="Inelegível",0,HLOOKUP(IJ$1,BASE_SINTÉTICA!$BR:$PM,$A2+1)*BASE_SINTÉTICA!$J2)),0)</f>
        <v>0</v>
      </c>
      <c r="IK2" s="54">
        <f>IFERROR(IF(IK$1="",0,IF(BASE_SINTÉTICA!$B2="Inelegível",0,HLOOKUP(IK$1,BASE_SINTÉTICA!$BR:$PM,$A2+1)*BASE_SINTÉTICA!$J2)),0)</f>
        <v>0</v>
      </c>
      <c r="IL2" s="54">
        <f>IFERROR(IF(IL$1="",0,IF(BASE_SINTÉTICA!$B2="Inelegível",0,HLOOKUP(IL$1,BASE_SINTÉTICA!$BR:$PM,$A2+1)*BASE_SINTÉTICA!$J2)),0)</f>
        <v>0</v>
      </c>
      <c r="IM2" s="54">
        <f>IFERROR(IF(IM$1="",0,IF(BASE_SINTÉTICA!$B2="Inelegível",0,HLOOKUP(IM$1,BASE_SINTÉTICA!$BR:$PM,$A2+1)*BASE_SINTÉTICA!$J2)),0)</f>
        <v>0</v>
      </c>
      <c r="IN2" s="54">
        <f>IFERROR(IF(IN$1="",0,IF(BASE_SINTÉTICA!$B2="Inelegível",0,HLOOKUP(IN$1,BASE_SINTÉTICA!$BR:$PM,$A2+1)*BASE_SINTÉTICA!$J2)),0)</f>
        <v>0</v>
      </c>
      <c r="IO2" s="54">
        <f>IFERROR(IF(IO$1="",0,IF(BASE_SINTÉTICA!$B2="Inelegível",0,HLOOKUP(IO$1,BASE_SINTÉTICA!$BR:$PM,$A2+1)*BASE_SINTÉTICA!$J2)),0)</f>
        <v>0</v>
      </c>
      <c r="IP2" s="54">
        <f>IFERROR(IF(IP$1="",0,IF(BASE_SINTÉTICA!$B2="Inelegível",0,HLOOKUP(IP$1,BASE_SINTÉTICA!$BR:$PM,$A2+1)*BASE_SINTÉTICA!$J2)),0)</f>
        <v>0</v>
      </c>
      <c r="IQ2" s="54">
        <f>IFERROR(IF(IQ$1="",0,IF(BASE_SINTÉTICA!$B2="Inelegível",0,HLOOKUP(IQ$1,BASE_SINTÉTICA!$BR:$PM,$A2+1)*BASE_SINTÉTICA!$J2)),0)</f>
        <v>0</v>
      </c>
      <c r="IR2" s="54">
        <f>IFERROR(IF(IR$1="",0,IF(BASE_SINTÉTICA!$B2="Inelegível",0,HLOOKUP(IR$1,BASE_SINTÉTICA!$BR:$PM,$A2+1)*BASE_SINTÉTICA!$J2)),0)</f>
        <v>0</v>
      </c>
      <c r="IS2" s="54">
        <f>IFERROR(IF(IS$1="",0,IF(BASE_SINTÉTICA!$B2="Inelegível",0,HLOOKUP(IS$1,BASE_SINTÉTICA!$BR:$PM,$A2+1)*BASE_SINTÉTICA!$J2)),0)</f>
        <v>0</v>
      </c>
      <c r="IT2" s="54">
        <f>IFERROR(IF(IT$1="",0,IF(BASE_SINTÉTICA!$B2="Inelegível",0,HLOOKUP(IT$1,BASE_SINTÉTICA!$BR:$PM,$A2+1)*BASE_SINTÉTICA!$J2)),0)</f>
        <v>0</v>
      </c>
      <c r="IU2" s="54">
        <f>IFERROR(IF(IU$1="",0,IF(BASE_SINTÉTICA!$B2="Inelegível",0,HLOOKUP(IU$1,BASE_SINTÉTICA!$BR:$PM,$A2+1)*BASE_SINTÉTICA!$J2)),0)</f>
        <v>0</v>
      </c>
      <c r="IV2" s="54">
        <f>IFERROR(IF(IV$1="",0,IF(BASE_SINTÉTICA!$B2="Inelegível",0,HLOOKUP(IV$1,BASE_SINTÉTICA!$BR:$PM,$A2+1)*BASE_SINTÉTICA!$J2)),0)</f>
        <v>0</v>
      </c>
      <c r="IW2" s="54">
        <f>IFERROR(IF(IW$1="",0,IF(BASE_SINTÉTICA!$B2="Inelegível",0,HLOOKUP(IW$1,BASE_SINTÉTICA!$BR:$PM,$A2+1)*BASE_SINTÉTICA!$J2)),0)</f>
        <v>0</v>
      </c>
      <c r="IX2" s="54">
        <f>IFERROR(IF(IX$1="",0,IF(BASE_SINTÉTICA!$B2="Inelegível",0,HLOOKUP(IX$1,BASE_SINTÉTICA!$BR:$PM,$A2+1)*BASE_SINTÉTICA!$J2)),0)</f>
        <v>0</v>
      </c>
      <c r="IY2" s="54">
        <f>IFERROR(IF(IY$1="",0,IF(BASE_SINTÉTICA!$B2="Inelegível",0,HLOOKUP(IY$1,BASE_SINTÉTICA!$BR:$PM,$A2+1)*BASE_SINTÉTICA!$J2)),0)</f>
        <v>0</v>
      </c>
      <c r="IZ2" s="54">
        <f>IFERROR(IF(IZ$1="",0,IF(BASE_SINTÉTICA!$B2="Inelegível",0,HLOOKUP(IZ$1,BASE_SINTÉTICA!$BR:$PM,$A2+1)*BASE_SINTÉTICA!$J2)),0)</f>
        <v>0</v>
      </c>
      <c r="JA2" s="54">
        <f>IFERROR(IF(JA$1="",0,IF(BASE_SINTÉTICA!$B2="Inelegível",0,HLOOKUP(JA$1,BASE_SINTÉTICA!$BR:$PM,$A2+1)*BASE_SINTÉTICA!$J2)),0)</f>
        <v>0</v>
      </c>
      <c r="JB2" s="54">
        <f>IFERROR(IF(JB$1="",0,IF(BASE_SINTÉTICA!$B2="Inelegível",0,HLOOKUP(JB$1,BASE_SINTÉTICA!$BR:$PM,$A2+1)*BASE_SINTÉTICA!$J2)),0)</f>
        <v>0</v>
      </c>
      <c r="JC2" s="54">
        <f>IFERROR(IF(JC$1="",0,IF(BASE_SINTÉTICA!$B2="Inelegível",0,HLOOKUP(JC$1,BASE_SINTÉTICA!$BR:$PM,$A2+1)*BASE_SINTÉTICA!$J2)),0)</f>
        <v>0</v>
      </c>
      <c r="JD2" s="54">
        <f>IFERROR(IF(JD$1="",0,IF(BASE_SINTÉTICA!$B2="Inelegível",0,HLOOKUP(JD$1,BASE_SINTÉTICA!$BR:$PM,$A2+1)*BASE_SINTÉTICA!$J2)),0)</f>
        <v>0</v>
      </c>
      <c r="JE2" s="54">
        <f>IFERROR(IF(JE$1="",0,IF(BASE_SINTÉTICA!$B2="Inelegível",0,HLOOKUP(JE$1,BASE_SINTÉTICA!$BR:$PM,$A2+1)*BASE_SINTÉTICA!$J2)),0)</f>
        <v>0</v>
      </c>
      <c r="JF2" s="54">
        <f>IFERROR(IF(JF$1="",0,IF(BASE_SINTÉTICA!$B2="Inelegível",0,HLOOKUP(JF$1,BASE_SINTÉTICA!$BR:$PM,$A2+1)*BASE_SINTÉTICA!$J2)),0)</f>
        <v>0</v>
      </c>
      <c r="JG2" s="54">
        <f>IFERROR(IF(JG$1="",0,IF(BASE_SINTÉTICA!$B2="Inelegível",0,HLOOKUP(JG$1,BASE_SINTÉTICA!$BR:$PM,$A2+1)*BASE_SINTÉTICA!$J2)),0)</f>
        <v>0</v>
      </c>
      <c r="JH2" s="54">
        <f>IFERROR(IF(JH$1="",0,IF(BASE_SINTÉTICA!$B2="Inelegível",0,HLOOKUP(JH$1,BASE_SINTÉTICA!$BR:$PM,$A2+1)*BASE_SINTÉTICA!$J2)),0)</f>
        <v>0</v>
      </c>
      <c r="JI2" s="54">
        <f>IFERROR(IF(JI$1="",0,IF(BASE_SINTÉTICA!$B2="Inelegível",0,HLOOKUP(JI$1,BASE_SINTÉTICA!$BR:$PM,$A2+1)*BASE_SINTÉTICA!$J2)),0)</f>
        <v>0</v>
      </c>
      <c r="JJ2" s="54">
        <f>IFERROR(IF(JJ$1="",0,IF(BASE_SINTÉTICA!$B2="Inelegível",0,HLOOKUP(JJ$1,BASE_SINTÉTICA!$BR:$PM,$A2+1)*BASE_SINTÉTICA!$J2)),0)</f>
        <v>0</v>
      </c>
      <c r="JK2" s="54">
        <f>IFERROR(IF(JK$1="",0,IF(BASE_SINTÉTICA!$B2="Inelegível",0,HLOOKUP(JK$1,BASE_SINTÉTICA!$BR:$PM,$A2+1)*BASE_SINTÉTICA!$J2)),0)</f>
        <v>0</v>
      </c>
      <c r="JL2" s="54">
        <f>IFERROR(IF(JL$1="",0,IF(BASE_SINTÉTICA!$B2="Inelegível",0,HLOOKUP(JL$1,BASE_SINTÉTICA!$BR:$PM,$A2+1)*BASE_SINTÉTICA!$J2)),0)</f>
        <v>0</v>
      </c>
      <c r="JM2" s="54">
        <f>IFERROR(IF(JM$1="",0,IF(BASE_SINTÉTICA!$B2="Inelegível",0,HLOOKUP(JM$1,BASE_SINTÉTICA!$BR:$PM,$A2+1)*BASE_SINTÉTICA!$J2)),0)</f>
        <v>0</v>
      </c>
      <c r="JN2" s="54">
        <f>IFERROR(IF(JN$1="",0,IF(BASE_SINTÉTICA!$B2="Inelegível",0,HLOOKUP(JN$1,BASE_SINTÉTICA!$BR:$PM,$A2+1)*BASE_SINTÉTICA!$J2)),0)</f>
        <v>0</v>
      </c>
      <c r="JO2" s="54">
        <f>IFERROR(IF(JO$1="",0,IF(BASE_SINTÉTICA!$B2="Inelegível",0,HLOOKUP(JO$1,BASE_SINTÉTICA!$BR:$PM,$A2+1)*BASE_SINTÉTICA!$J2)),0)</f>
        <v>0</v>
      </c>
      <c r="JP2" s="54">
        <f>IFERROR(IF(JP$1="",0,IF(BASE_SINTÉTICA!$B2="Inelegível",0,HLOOKUP(JP$1,BASE_SINTÉTICA!$BR:$PM,$A2+1)*BASE_SINTÉTICA!$J2)),0)</f>
        <v>0</v>
      </c>
      <c r="JQ2" s="54">
        <f>IFERROR(IF(JQ$1="",0,IF(BASE_SINTÉTICA!$B2="Inelegível",0,HLOOKUP(JQ$1,BASE_SINTÉTICA!$BR:$PM,$A2+1)*BASE_SINTÉTICA!$J2)),0)</f>
        <v>0</v>
      </c>
      <c r="JR2" s="54">
        <f>IFERROR(IF(JR$1="",0,IF(BASE_SINTÉTICA!$B2="Inelegível",0,HLOOKUP(JR$1,BASE_SINTÉTICA!$BR:$PM,$A2+1)*BASE_SINTÉTICA!$J2)),0)</f>
        <v>0</v>
      </c>
      <c r="JS2" s="54">
        <f>IFERROR(IF(JS$1="",0,IF(BASE_SINTÉTICA!$B2="Inelegível",0,HLOOKUP(JS$1,BASE_SINTÉTICA!$BR:$PM,$A2+1)*BASE_SINTÉTICA!$J2)),0)</f>
        <v>0</v>
      </c>
      <c r="JT2" s="54">
        <f>IFERROR(IF(JT$1="",0,IF(BASE_SINTÉTICA!$B2="Inelegível",0,HLOOKUP(JT$1,BASE_SINTÉTICA!$BR:$PM,$A2+1)*BASE_SINTÉTICA!$J2)),0)</f>
        <v>0</v>
      </c>
      <c r="JU2" s="54">
        <f>IFERROR(IF(JU$1="",0,IF(BASE_SINTÉTICA!$B2="Inelegível",0,HLOOKUP(JU$1,BASE_SINTÉTICA!$BR:$PM,$A2+1)*BASE_SINTÉTICA!$J2)),0)</f>
        <v>0</v>
      </c>
      <c r="JV2" s="54">
        <f>IFERROR(IF(JV$1="",0,IF(BASE_SINTÉTICA!$B2="Inelegível",0,HLOOKUP(JV$1,BASE_SINTÉTICA!$BR:$PM,$A2+1)*BASE_SINTÉTICA!$J2)),0)</f>
        <v>0</v>
      </c>
      <c r="JW2" s="54">
        <f>IFERROR(IF(JW$1="",0,IF(BASE_SINTÉTICA!$B2="Inelegível",0,HLOOKUP(JW$1,BASE_SINTÉTICA!$BR:$PM,$A2+1)*BASE_SINTÉTICA!$J2)),0)</f>
        <v>0</v>
      </c>
      <c r="JX2" s="54">
        <f>IFERROR(IF(JX$1="",0,IF(BASE_SINTÉTICA!$B2="Inelegível",0,HLOOKUP(JX$1,BASE_SINTÉTICA!$BR:$PM,$A2+1)*BASE_SINTÉTICA!$J2)),0)</f>
        <v>0</v>
      </c>
      <c r="JY2" s="54">
        <f>IFERROR(IF(JY$1="",0,IF(BASE_SINTÉTICA!$B2="Inelegível",0,HLOOKUP(JY$1,BASE_SINTÉTICA!$BR:$PM,$A2+1)*BASE_SINTÉTICA!$J2)),0)</f>
        <v>0</v>
      </c>
      <c r="JZ2" s="54">
        <f>IFERROR(IF(JZ$1="",0,IF(BASE_SINTÉTICA!$B2="Inelegível",0,HLOOKUP(JZ$1,BASE_SINTÉTICA!$BR:$PM,$A2+1)*BASE_SINTÉTICA!$J2)),0)</f>
        <v>0</v>
      </c>
      <c r="KA2" s="54">
        <f>IFERROR(IF(KA$1="",0,IF(BASE_SINTÉTICA!$B2="Inelegível",0,HLOOKUP(KA$1,BASE_SINTÉTICA!$BR:$PM,$A2+1)*BASE_SINTÉTICA!$J2)),0)</f>
        <v>0</v>
      </c>
      <c r="KB2" s="54">
        <f>IFERROR(IF(KB$1="",0,IF(BASE_SINTÉTICA!$B2="Inelegível",0,HLOOKUP(KB$1,BASE_SINTÉTICA!$BR:$PM,$A2+1)*BASE_SINTÉTICA!$J2)),0)</f>
        <v>0</v>
      </c>
      <c r="KC2" s="54">
        <f>IFERROR(IF(KC$1="",0,IF(BASE_SINTÉTICA!$B2="Inelegível",0,HLOOKUP(KC$1,BASE_SINTÉTICA!$BR:$PM,$A2+1)*BASE_SINTÉTICA!$J2)),0)</f>
        <v>0</v>
      </c>
      <c r="KD2" s="54">
        <f>IFERROR(IF(KD$1="",0,IF(BASE_SINTÉTICA!$B2="Inelegível",0,HLOOKUP(KD$1,BASE_SINTÉTICA!$BR:$PM,$A2+1)*BASE_SINTÉTICA!$J2)),0)</f>
        <v>0</v>
      </c>
      <c r="KE2" s="54">
        <f>IFERROR(IF(KE$1="",0,IF(BASE_SINTÉTICA!$B2="Inelegível",0,HLOOKUP(KE$1,BASE_SINTÉTICA!$BR:$PM,$A2+1)*BASE_SINTÉTICA!$J2)),0)</f>
        <v>0</v>
      </c>
      <c r="KF2" s="54">
        <f>IFERROR(IF(KF$1="",0,IF(BASE_SINTÉTICA!$B2="Inelegível",0,HLOOKUP(KF$1,BASE_SINTÉTICA!$BR:$PM,$A2+1)*BASE_SINTÉTICA!$J2)),0)</f>
        <v>0</v>
      </c>
      <c r="KG2" s="54">
        <f>IFERROR(IF(KG$1="",0,IF(BASE_SINTÉTICA!$B2="Inelegível",0,HLOOKUP(KG$1,BASE_SINTÉTICA!$BR:$PM,$A2+1)*BASE_SINTÉTICA!$J2)),0)</f>
        <v>0</v>
      </c>
      <c r="KH2" s="54">
        <f>IFERROR(IF(KH$1="",0,IF(BASE_SINTÉTICA!$B2="Inelegível",0,HLOOKUP(KH$1,BASE_SINTÉTICA!$BR:$PM,$A2+1)*BASE_SINTÉTICA!$J2)),0)</f>
        <v>0</v>
      </c>
      <c r="KI2" s="54">
        <f>IFERROR(IF(KI$1="",0,IF(BASE_SINTÉTICA!$B2="Inelegível",0,HLOOKUP(KI$1,BASE_SINTÉTICA!$BR:$PM,$A2+1)*BASE_SINTÉTICA!$J2)),0)</f>
        <v>0</v>
      </c>
      <c r="KJ2" s="54">
        <f>IFERROR(IF(KJ$1="",0,IF(BASE_SINTÉTICA!$B2="Inelegível",0,HLOOKUP(KJ$1,BASE_SINTÉTICA!$BR:$PM,$A2+1)*BASE_SINTÉTICA!$J2)),0)</f>
        <v>0</v>
      </c>
      <c r="KK2" s="54">
        <f>IFERROR(IF(KK$1="",0,IF(BASE_SINTÉTICA!$B2="Inelegível",0,HLOOKUP(KK$1,BASE_SINTÉTICA!$BR:$PM,$A2+1)*BASE_SINTÉTICA!$J2)),0)</f>
        <v>0</v>
      </c>
      <c r="KL2" s="54">
        <f>IFERROR(IF(KL$1="",0,IF(BASE_SINTÉTICA!$B2="Inelegível",0,HLOOKUP(KL$1,BASE_SINTÉTICA!$BR:$PM,$A2+1)*BASE_SINTÉTICA!$J2)),0)</f>
        <v>0</v>
      </c>
      <c r="KM2" s="54">
        <f>IFERROR(IF(KM$1="",0,IF(BASE_SINTÉTICA!$B2="Inelegível",0,HLOOKUP(KM$1,BASE_SINTÉTICA!$BR:$PM,$A2+1)*BASE_SINTÉTICA!$J2)),0)</f>
        <v>0</v>
      </c>
      <c r="KN2" s="54">
        <f>IFERROR(IF(KN$1="",0,IF(BASE_SINTÉTICA!$B2="Inelegível",0,HLOOKUP(KN$1,BASE_SINTÉTICA!$BR:$PM,$A2+1)*BASE_SINTÉTICA!$J2)),0)</f>
        <v>0</v>
      </c>
      <c r="KO2" s="54">
        <f>IFERROR(IF(KO$1="",0,IF(BASE_SINTÉTICA!$B2="Inelegível",0,HLOOKUP(KO$1,BASE_SINTÉTICA!$BR:$PM,$A2+1)*BASE_SINTÉTICA!$J2)),0)</f>
        <v>0</v>
      </c>
      <c r="KP2" s="54">
        <f>IFERROR(IF(KP$1="",0,IF(BASE_SINTÉTICA!$B2="Inelegível",0,HLOOKUP(KP$1,BASE_SINTÉTICA!$BR:$PM,$A2+1)*BASE_SINTÉTICA!$J2)),0)</f>
        <v>0</v>
      </c>
      <c r="KQ2" s="54">
        <f>IFERROR(IF(KQ$1="",0,IF(BASE_SINTÉTICA!$B2="Inelegível",0,HLOOKUP(KQ$1,BASE_SINTÉTICA!$BR:$PM,$A2+1)*BASE_SINTÉTICA!$J2)),0)</f>
        <v>0</v>
      </c>
      <c r="KR2" s="54">
        <f>IFERROR(IF(KR$1="",0,IF(BASE_SINTÉTICA!$B2="Inelegível",0,HLOOKUP(KR$1,BASE_SINTÉTICA!$BR:$PM,$A2+1)*BASE_SINTÉTICA!$J2)),0)</f>
        <v>0</v>
      </c>
      <c r="KS2" s="54">
        <f>IFERROR(IF(KS$1="",0,IF(BASE_SINTÉTICA!$B2="Inelegível",0,HLOOKUP(KS$1,BASE_SINTÉTICA!$BR:$PM,$A2+1)*BASE_SINTÉTICA!$J2)),0)</f>
        <v>0</v>
      </c>
      <c r="KT2" s="54">
        <f>IFERROR(IF(KT$1="",0,IF(BASE_SINTÉTICA!$B2="Inelegível",0,HLOOKUP(KT$1,BASE_SINTÉTICA!$BR:$PM,$A2+1)*BASE_SINTÉTICA!$J2)),0)</f>
        <v>0</v>
      </c>
      <c r="KU2" s="54">
        <f>IFERROR(IF(KU$1="",0,IF(BASE_SINTÉTICA!$B2="Inelegível",0,HLOOKUP(KU$1,BASE_SINTÉTICA!$BR:$PM,$A2+1)*BASE_SINTÉTICA!$J2)),0)</f>
        <v>0</v>
      </c>
      <c r="KV2" s="54">
        <f>IFERROR(IF(KV$1="",0,IF(BASE_SINTÉTICA!$B2="Inelegível",0,HLOOKUP(KV$1,BASE_SINTÉTICA!$BR:$PM,$A2+1)*BASE_SINTÉTICA!$J2)),0)</f>
        <v>0</v>
      </c>
      <c r="KW2" s="54">
        <f>IFERROR(IF(KW$1="",0,IF(BASE_SINTÉTICA!$B2="Inelegível",0,HLOOKUP(KW$1,BASE_SINTÉTICA!$BR:$PM,$A2+1)*BASE_SINTÉTICA!$J2)),0)</f>
        <v>0</v>
      </c>
      <c r="KX2" s="54">
        <f>IFERROR(IF(KX$1="",0,IF(BASE_SINTÉTICA!$B2="Inelegível",0,HLOOKUP(KX$1,BASE_SINTÉTICA!$BR:$PM,$A2+1)*BASE_SINTÉTICA!$J2)),0)</f>
        <v>0</v>
      </c>
      <c r="KY2" s="54">
        <f>IFERROR(IF(KY$1="",0,IF(BASE_SINTÉTICA!$B2="Inelegível",0,HLOOKUP(KY$1,BASE_SINTÉTICA!$BR:$PM,$A2+1)*BASE_SINTÉTICA!$J2)),0)</f>
        <v>0</v>
      </c>
      <c r="KZ2" s="54">
        <f>IFERROR(IF(KZ$1="",0,IF(BASE_SINTÉTICA!$B2="Inelegível",0,HLOOKUP(KZ$1,BASE_SINTÉTICA!$BR:$PM,$A2+1)*BASE_SINTÉTICA!$J2)),0)</f>
        <v>0</v>
      </c>
      <c r="LA2" s="54">
        <f>IFERROR(IF(LA$1="",0,IF(BASE_SINTÉTICA!$B2="Inelegível",0,HLOOKUP(LA$1,BASE_SINTÉTICA!$BR:$PM,$A2+1)*BASE_SINTÉTICA!$J2)),0)</f>
        <v>0</v>
      </c>
      <c r="LB2" s="54">
        <f>IFERROR(IF(LB$1="",0,IF(BASE_SINTÉTICA!$B2="Inelegível",0,HLOOKUP(LB$1,BASE_SINTÉTICA!$BR:$PM,$A2+1)*BASE_SINTÉTICA!$J2)),0)</f>
        <v>0</v>
      </c>
      <c r="LC2" s="54">
        <f>IFERROR(IF(LC$1="",0,IF(BASE_SINTÉTICA!$B2="Inelegível",0,HLOOKUP(LC$1,BASE_SINTÉTICA!$BR:$PM,$A2+1)*BASE_SINTÉTICA!$J2)),0)</f>
        <v>0</v>
      </c>
      <c r="LD2" s="54">
        <f>IFERROR(IF(LD$1="",0,IF(BASE_SINTÉTICA!$B2="Inelegível",0,HLOOKUP(LD$1,BASE_SINTÉTICA!$BR:$PM,$A2+1)*BASE_SINTÉTICA!$J2)),0)</f>
        <v>0</v>
      </c>
      <c r="LE2" s="54">
        <f>IFERROR(IF(LE$1="",0,IF(BASE_SINTÉTICA!$B2="Inelegível",0,HLOOKUP(LE$1,BASE_SINTÉTICA!$BR:$PM,$A2+1)*BASE_SINTÉTICA!$J2)),0)</f>
        <v>0</v>
      </c>
      <c r="LF2" s="54">
        <f>IFERROR(IF(LF$1="",0,IF(BASE_SINTÉTICA!$B2="Inelegível",0,HLOOKUP(LF$1,BASE_SINTÉTICA!$BR:$PM,$A2+1)*BASE_SINTÉTICA!$J2)),0)</f>
        <v>0</v>
      </c>
      <c r="LG2" s="54">
        <f>IFERROR(IF(LG$1="",0,IF(BASE_SINTÉTICA!$B2="Inelegível",0,HLOOKUP(LG$1,BASE_SINTÉTICA!$BR:$PM,$A2+1)*BASE_SINTÉTICA!$J2)),0)</f>
        <v>0</v>
      </c>
      <c r="LH2" s="54">
        <f>IFERROR(IF(LH$1="",0,IF(BASE_SINTÉTICA!$B2="Inelegível",0,HLOOKUP(LH$1,BASE_SINTÉTICA!$BR:$PM,$A2+1)*BASE_SINTÉTICA!$J2)),0)</f>
        <v>0</v>
      </c>
      <c r="LI2" s="54">
        <f>IFERROR(IF(LI$1="",0,IF(BASE_SINTÉTICA!$B2="Inelegível",0,HLOOKUP(LI$1,BASE_SINTÉTICA!$BR:$PM,$A2+1)*BASE_SINTÉTICA!$J2)),0)</f>
        <v>0</v>
      </c>
      <c r="LJ2" s="54">
        <f>IFERROR(IF(LJ$1="",0,IF(BASE_SINTÉTICA!$B2="Inelegível",0,HLOOKUP(LJ$1,BASE_SINTÉTICA!$BR:$PM,$A2+1)*BASE_SINTÉTICA!$J2)),0)</f>
        <v>0</v>
      </c>
      <c r="LK2" s="54">
        <f>IFERROR(IF(LK$1="",0,IF(BASE_SINTÉTICA!$B2="Inelegível",0,HLOOKUP(LK$1,BASE_SINTÉTICA!$BR:$PM,$A2+1)*BASE_SINTÉTICA!$J2)),0)</f>
        <v>0</v>
      </c>
      <c r="LL2" s="54">
        <f>IFERROR(IF(LL$1="",0,IF(BASE_SINTÉTICA!$B2="Inelegível",0,HLOOKUP(LL$1,BASE_SINTÉTICA!$BR:$PM,$A2+1)*BASE_SINTÉTICA!$J2)),0)</f>
        <v>0</v>
      </c>
      <c r="LM2" s="54">
        <f>IFERROR(IF(LM$1="",0,IF(BASE_SINTÉTICA!$B2="Inelegível",0,HLOOKUP(LM$1,BASE_SINTÉTICA!$BR:$PM,$A2+1)*BASE_SINTÉTICA!$J2)),0)</f>
        <v>0</v>
      </c>
      <c r="LN2" s="54">
        <f>IFERROR(IF(LN$1="",0,IF(BASE_SINTÉTICA!$B2="Inelegível",0,HLOOKUP(LN$1,BASE_SINTÉTICA!$BR:$PM,$A2+1)*BASE_SINTÉTICA!$J2)),0)</f>
        <v>0</v>
      </c>
      <c r="LO2" s="54">
        <f>IFERROR(IF(LO$1="",0,IF(BASE_SINTÉTICA!$B2="Inelegível",0,HLOOKUP(LO$1,BASE_SINTÉTICA!$BR:$PM,$A2+1)*BASE_SINTÉTICA!$J2)),0)</f>
        <v>0</v>
      </c>
      <c r="LP2" s="54">
        <f>IFERROR(IF(LP$1="",0,IF(BASE_SINTÉTICA!$B2="Inelegível",0,HLOOKUP(LP$1,BASE_SINTÉTICA!$BR:$PM,$A2+1)*BASE_SINTÉTICA!$J2)),0)</f>
        <v>0</v>
      </c>
      <c r="LQ2" s="54">
        <f>IFERROR(IF(LQ$1="",0,IF(BASE_SINTÉTICA!$B2="Inelegível",0,HLOOKUP(LQ$1,BASE_SINTÉTICA!$BR:$PM,$A2+1)*BASE_SINTÉTICA!$J2)),0)</f>
        <v>0</v>
      </c>
      <c r="LR2" s="54">
        <f>IFERROR(IF(LR$1="",0,IF(BASE_SINTÉTICA!$B2="Inelegível",0,HLOOKUP(LR$1,BASE_SINTÉTICA!$BR:$PM,$A2+1)*BASE_SINTÉTICA!$J2)),0)</f>
        <v>0</v>
      </c>
      <c r="LS2" s="54">
        <f>IFERROR(IF(LS$1="",0,IF(BASE_SINTÉTICA!$B2="Inelegível",0,HLOOKUP(LS$1,BASE_SINTÉTICA!$BR:$PM,$A2+1)*BASE_SINTÉTICA!$J2)),0)</f>
        <v>0</v>
      </c>
      <c r="LT2" s="54">
        <f>IFERROR(IF(LT$1="",0,IF(BASE_SINTÉTICA!$B2="Inelegível",0,HLOOKUP(LT$1,BASE_SINTÉTICA!$BR:$PM,$A2+1)*BASE_SINTÉTICA!$J2)),0)</f>
        <v>0</v>
      </c>
      <c r="LU2" s="54">
        <f>IFERROR(IF(LU$1="",0,IF(BASE_SINTÉTICA!$B2="Inelegível",0,HLOOKUP(LU$1,BASE_SINTÉTICA!$BR:$PM,$A2+1)*BASE_SINTÉTICA!$J2)),0)</f>
        <v>0</v>
      </c>
      <c r="LV2" s="54">
        <f>IFERROR(IF(LV$1="",0,IF(BASE_SINTÉTICA!$B2="Inelegível",0,HLOOKUP(LV$1,BASE_SINTÉTICA!$BR:$PM,$A2+1)*BASE_SINTÉTICA!$J2)),0)</f>
        <v>0</v>
      </c>
      <c r="LW2" s="54">
        <f>IFERROR(IF(LW$1="",0,IF(BASE_SINTÉTICA!$B2="Inelegível",0,HLOOKUP(LW$1,BASE_SINTÉTICA!$BR:$PM,$A2+1)*BASE_SINTÉTICA!$J2)),0)</f>
        <v>0</v>
      </c>
      <c r="LX2" s="54">
        <f>IFERROR(IF(LX$1="",0,IF(BASE_SINTÉTICA!$B2="Inelegível",0,HLOOKUP(LX$1,BASE_SINTÉTICA!$BR:$PM,$A2+1)*BASE_SINTÉTICA!$J2)),0)</f>
        <v>0</v>
      </c>
      <c r="LY2" s="54">
        <f>IFERROR(IF(LY$1="",0,IF(BASE_SINTÉTICA!$B2="Inelegível",0,HLOOKUP(LY$1,BASE_SINTÉTICA!$BR:$PM,$A2+1)*BASE_SINTÉTICA!$J2)),0)</f>
        <v>0</v>
      </c>
      <c r="LZ2" s="54">
        <f>IFERROR(IF(LZ$1="",0,IF(BASE_SINTÉTICA!$B2="Inelegível",0,HLOOKUP(LZ$1,BASE_SINTÉTICA!$BR:$PM,$A2+1)*BASE_SINTÉTICA!$J2)),0)</f>
        <v>0</v>
      </c>
      <c r="MA2" s="54">
        <f>IFERROR(IF(MA$1="",0,IF(BASE_SINTÉTICA!$B2="Inelegível",0,HLOOKUP(MA$1,BASE_SINTÉTICA!$BR:$PM,$A2+1)*BASE_SINTÉTICA!$J2)),0)</f>
        <v>0</v>
      </c>
      <c r="MB2" s="54">
        <f>IFERROR(IF(MB$1="",0,IF(BASE_SINTÉTICA!$B2="Inelegível",0,HLOOKUP(MB$1,BASE_SINTÉTICA!$BR:$PM,$A2+1)*BASE_SINTÉTICA!$J2)),0)</f>
        <v>0</v>
      </c>
      <c r="MC2" s="54">
        <f>IFERROR(IF(MC$1="",0,IF(BASE_SINTÉTICA!$B2="Inelegível",0,HLOOKUP(MC$1,BASE_SINTÉTICA!$BR:$PM,$A2+1)*BASE_SINTÉTICA!$J2)),0)</f>
        <v>0</v>
      </c>
      <c r="MD2" s="54">
        <f>IFERROR(IF(MD$1="",0,IF(BASE_SINTÉTICA!$B2="Inelegível",0,HLOOKUP(MD$1,BASE_SINTÉTICA!$BR:$PM,$A2+1)*BASE_SINTÉTICA!$J2)),0)</f>
        <v>0</v>
      </c>
      <c r="ME2" s="54">
        <f>IFERROR(IF(ME$1="",0,IF(BASE_SINTÉTICA!$B2="Inelegível",0,HLOOKUP(ME$1,BASE_SINTÉTICA!$BR:$PM,$A2+1)*BASE_SINTÉTICA!$J2)),0)</f>
        <v>0</v>
      </c>
      <c r="MF2" s="54">
        <f>IFERROR(IF(MF$1="",0,IF(BASE_SINTÉTICA!$B2="Inelegível",0,HLOOKUP(MF$1,BASE_SINTÉTICA!$BR:$PM,$A2+1)*BASE_SINTÉTICA!$J2)),0)</f>
        <v>0</v>
      </c>
      <c r="MG2" s="54">
        <f>IFERROR(IF(MG$1="",0,IF(BASE_SINTÉTICA!$B2="Inelegível",0,HLOOKUP(MG$1,BASE_SINTÉTICA!$BR:$PM,$A2+1)*BASE_SINTÉTICA!$J2)),0)</f>
        <v>0</v>
      </c>
      <c r="MH2" s="54">
        <f>IFERROR(IF(MH$1="",0,IF(BASE_SINTÉTICA!$B2="Inelegível",0,HLOOKUP(MH$1,BASE_SINTÉTICA!$BR:$PM,$A2+1)*BASE_SINTÉTICA!$J2)),0)</f>
        <v>0</v>
      </c>
      <c r="MI2" s="54">
        <f>IFERROR(IF(MI$1="",0,IF(BASE_SINTÉTICA!$B2="Inelegível",0,HLOOKUP(MI$1,BASE_SINTÉTICA!$BR:$PM,$A2+1)*BASE_SINTÉTICA!$J2)),0)</f>
        <v>0</v>
      </c>
      <c r="MJ2" s="54">
        <f>IFERROR(IF(MJ$1="",0,IF(BASE_SINTÉTICA!$B2="Inelegível",0,HLOOKUP(MJ$1,BASE_SINTÉTICA!$BR:$PM,$A2+1)*BASE_SINTÉTICA!$J2)),0)</f>
        <v>0</v>
      </c>
      <c r="MK2" s="54">
        <f>IFERROR(IF(MK$1="",0,IF(BASE_SINTÉTICA!$B2="Inelegível",0,HLOOKUP(MK$1,BASE_SINTÉTICA!$BR:$PM,$A2+1)*BASE_SINTÉTICA!$J2)),0)</f>
        <v>0</v>
      </c>
      <c r="ML2" s="54">
        <f>IFERROR(IF(ML$1="",0,IF(BASE_SINTÉTICA!$B2="Inelegível",0,HLOOKUP(ML$1,BASE_SINTÉTICA!$BR:$PM,$A2+1)*BASE_SINTÉTICA!$J2)),0)</f>
        <v>0</v>
      </c>
      <c r="MM2" s="54">
        <f>IFERROR(IF(MM$1="",0,IF(BASE_SINTÉTICA!$B2="Inelegível",0,HLOOKUP(MM$1,BASE_SINTÉTICA!$BR:$PM,$A2+1)*BASE_SINTÉTICA!$J2)),0)</f>
        <v>0</v>
      </c>
      <c r="MN2" s="54">
        <f>IFERROR(IF(MN$1="",0,IF(BASE_SINTÉTICA!$B2="Inelegível",0,HLOOKUP(MN$1,BASE_SINTÉTICA!$BR:$PM,$A2+1)*BASE_SINTÉTICA!$J2)),0)</f>
        <v>0</v>
      </c>
      <c r="MO2" s="54">
        <f>IFERROR(IF(MO$1="",0,IF(BASE_SINTÉTICA!$B2="Inelegível",0,HLOOKUP(MO$1,BASE_SINTÉTICA!$BR:$PM,$A2+1)*BASE_SINTÉTICA!$J2)),0)</f>
        <v>0</v>
      </c>
      <c r="MP2" s="54">
        <f>IFERROR(IF(MP$1="",0,IF(BASE_SINTÉTICA!$B2="Inelegível",0,HLOOKUP(MP$1,BASE_SINTÉTICA!$BR:$PM,$A2+1)*BASE_SINTÉTICA!$J2)),0)</f>
        <v>0</v>
      </c>
      <c r="MQ2" s="54">
        <f>IFERROR(IF(MQ$1="",0,IF(BASE_SINTÉTICA!$B2="Inelegível",0,HLOOKUP(MQ$1,BASE_SINTÉTICA!$BR:$PM,$A2+1)*BASE_SINTÉTICA!$J2)),0)</f>
        <v>0</v>
      </c>
      <c r="MR2" s="54">
        <f>IFERROR(IF(MR$1="",0,IF(BASE_SINTÉTICA!$B2="Inelegível",0,HLOOKUP(MR$1,BASE_SINTÉTICA!$BR:$PM,$A2+1)*BASE_SINTÉTICA!$J2)),0)</f>
        <v>0</v>
      </c>
      <c r="MS2" s="54">
        <f>IFERROR(IF(MS$1="",0,IF(BASE_SINTÉTICA!$B2="Inelegível",0,HLOOKUP(MS$1,BASE_SINTÉTICA!$BR:$PM,$A2+1)*BASE_SINTÉTICA!$J2)),0)</f>
        <v>0</v>
      </c>
      <c r="MT2" s="54">
        <f>IFERROR(IF(MT$1="",0,IF(BASE_SINTÉTICA!$B2="Inelegível",0,HLOOKUP(MT$1,BASE_SINTÉTICA!$BR:$PM,$A2+1)*BASE_SINTÉTICA!$J2)),0)</f>
        <v>0</v>
      </c>
      <c r="MU2" s="54">
        <f>IFERROR(IF(MU$1="",0,IF(BASE_SINTÉTICA!$B2="Inelegível",0,HLOOKUP(MU$1,BASE_SINTÉTICA!$BR:$PM,$A2+1)*BASE_SINTÉTICA!$J2)),0)</f>
        <v>0</v>
      </c>
      <c r="MV2" s="54">
        <f>IFERROR(IF(MV$1="",0,IF(BASE_SINTÉTICA!$B2="Inelegível",0,HLOOKUP(MV$1,BASE_SINTÉTICA!$BR:$PM,$A2+1)*BASE_SINTÉTICA!$J2)),0)</f>
        <v>0</v>
      </c>
      <c r="MW2" s="54">
        <f>IFERROR(IF(MW$1="",0,IF(BASE_SINTÉTICA!$B2="Inelegível",0,HLOOKUP(MW$1,BASE_SINTÉTICA!$BR:$PM,$A2+1)*BASE_SINTÉTICA!$J2)),0)</f>
        <v>0</v>
      </c>
      <c r="MX2" s="54">
        <f>IFERROR(IF(MX$1="",0,IF(BASE_SINTÉTICA!$B2="Inelegível",0,HLOOKUP(MX$1,BASE_SINTÉTICA!$BR:$PM,$A2+1)*BASE_SINTÉTICA!$J2)),0)</f>
        <v>0</v>
      </c>
      <c r="MY2" s="54">
        <f>IFERROR(IF(MY$1="",0,IF(BASE_SINTÉTICA!$B2="Inelegível",0,HLOOKUP(MY$1,BASE_SINTÉTICA!$BR:$PM,$A2+1)*BASE_SINTÉTICA!$J2)),0)</f>
        <v>0</v>
      </c>
      <c r="MZ2" s="54">
        <f>IFERROR(IF(MZ$1="",0,IF(BASE_SINTÉTICA!$B2="Inelegível",0,HLOOKUP(MZ$1,BASE_SINTÉTICA!$BR:$PM,$A2+1)*BASE_SINTÉTICA!$J2)),0)</f>
        <v>0</v>
      </c>
      <c r="NA2" s="54">
        <f>IFERROR(IF(NA$1="",0,IF(BASE_SINTÉTICA!$B2="Inelegível",0,HLOOKUP(NA$1,BASE_SINTÉTICA!$BR:$PM,$A2+1)*BASE_SINTÉTICA!$J2)),0)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BH371"/>
  <sheetViews>
    <sheetView showGridLines="0" zoomScale="70" zoomScaleNormal="70" workbookViewId="0">
      <selection activeCell="F2" sqref="F2"/>
    </sheetView>
  </sheetViews>
  <sheetFormatPr defaultColWidth="8.875" defaultRowHeight="14.25" outlineLevelCol="1" x14ac:dyDescent="0.2"/>
  <cols>
    <col min="1" max="1" width="9" style="3" customWidth="1"/>
    <col min="2" max="5" width="20.625" style="3" customWidth="1"/>
    <col min="6" max="6" width="22.25" style="3" customWidth="1"/>
    <col min="7" max="7" width="20.625" style="3" customWidth="1"/>
    <col min="8" max="15" width="17.75" style="3" customWidth="1" outlineLevel="1"/>
    <col min="16" max="16" width="8.875" style="5"/>
    <col min="17" max="20" width="17.75" style="3" customWidth="1"/>
    <col min="21" max="21" width="17.75" style="4" customWidth="1"/>
    <col min="22" max="22" width="17.75" style="3" customWidth="1"/>
    <col min="23" max="23" width="8.875" style="3"/>
    <col min="24" max="28" width="17.625" style="3" customWidth="1"/>
    <col min="29" max="29" width="10.25" style="3" customWidth="1"/>
    <col min="30" max="34" width="17.625" style="3" customWidth="1"/>
    <col min="35" max="35" width="8.875" style="3"/>
    <col min="36" max="41" width="17.625" style="3" customWidth="1"/>
    <col min="42" max="42" width="8.875" style="3"/>
    <col min="43" max="44" width="17.625" style="3" customWidth="1"/>
    <col min="45" max="46" width="8.875" style="3"/>
    <col min="47" max="59" width="16.375" style="3" customWidth="1"/>
    <col min="60" max="60" width="14.75" style="3" bestFit="1" customWidth="1"/>
    <col min="61" max="16384" width="8.875" style="3"/>
  </cols>
  <sheetData>
    <row r="2" spans="1:60" ht="16.5" x14ac:dyDescent="0.3">
      <c r="B2" s="101" t="s">
        <v>16</v>
      </c>
      <c r="C2" s="103">
        <v>360</v>
      </c>
      <c r="E2" s="59" t="s">
        <v>2</v>
      </c>
      <c r="F2" s="103">
        <v>120</v>
      </c>
      <c r="H2" s="59" t="s">
        <v>51</v>
      </c>
      <c r="I2" s="103" t="s">
        <v>325</v>
      </c>
      <c r="Q2" s="100" t="s">
        <v>2</v>
      </c>
      <c r="R2" s="63">
        <f>prazo_op</f>
        <v>120</v>
      </c>
      <c r="T2" s="100" t="s">
        <v>47</v>
      </c>
      <c r="U2" s="65">
        <v>0</v>
      </c>
      <c r="X2" s="100" t="s">
        <v>2</v>
      </c>
      <c r="Y2" s="63">
        <v>239</v>
      </c>
      <c r="AA2" s="100" t="s">
        <v>189</v>
      </c>
      <c r="AB2" s="65">
        <v>0</v>
      </c>
      <c r="AD2" s="100" t="s">
        <v>2</v>
      </c>
      <c r="AE2" s="63">
        <f>prazo_op</f>
        <v>120</v>
      </c>
      <c r="AG2" s="100" t="s">
        <v>191</v>
      </c>
      <c r="AH2" s="65">
        <v>0.1268</v>
      </c>
      <c r="AJ2" s="100" t="s">
        <v>2</v>
      </c>
      <c r="AK2" s="63">
        <f>W6</f>
        <v>0</v>
      </c>
      <c r="AM2" s="100" t="s">
        <v>192</v>
      </c>
      <c r="AN2" s="65">
        <f>tx_over</f>
        <v>0</v>
      </c>
      <c r="AQ2" s="5"/>
      <c r="AR2" s="5"/>
    </row>
    <row r="3" spans="1:60" ht="16.5" x14ac:dyDescent="0.3">
      <c r="B3" s="101" t="s">
        <v>92</v>
      </c>
      <c r="C3" s="104" t="s">
        <v>35</v>
      </c>
      <c r="E3" s="102" t="s">
        <v>18</v>
      </c>
      <c r="F3" s="105">
        <v>42962</v>
      </c>
      <c r="H3" s="59" t="s">
        <v>22</v>
      </c>
      <c r="I3" s="137">
        <v>3</v>
      </c>
      <c r="Q3" s="100" t="s">
        <v>180</v>
      </c>
      <c r="R3" s="64">
        <v>0</v>
      </c>
      <c r="T3" s="100" t="s">
        <v>182</v>
      </c>
      <c r="U3" s="65">
        <v>0</v>
      </c>
      <c r="X3" s="100" t="s">
        <v>190</v>
      </c>
      <c r="Y3" s="64">
        <v>0</v>
      </c>
      <c r="AD3" s="100" t="s">
        <v>190</v>
      </c>
      <c r="AE3" s="64">
        <v>0</v>
      </c>
      <c r="AM3" s="100" t="s">
        <v>277</v>
      </c>
      <c r="AN3" s="65">
        <v>0</v>
      </c>
      <c r="AQ3" s="5"/>
      <c r="AR3" s="5"/>
    </row>
    <row r="4" spans="1:60" ht="16.5" x14ac:dyDescent="0.3">
      <c r="B4" s="101" t="s">
        <v>31</v>
      </c>
      <c r="C4" s="104" t="s">
        <v>50</v>
      </c>
      <c r="E4" s="102" t="s">
        <v>19</v>
      </c>
      <c r="F4" s="105">
        <v>42993</v>
      </c>
      <c r="H4" s="59" t="s">
        <v>132</v>
      </c>
      <c r="I4" s="137">
        <v>1</v>
      </c>
      <c r="Q4" s="100" t="s">
        <v>181</v>
      </c>
      <c r="R4" s="64">
        <v>0</v>
      </c>
      <c r="U4" s="3"/>
      <c r="X4" s="100" t="s">
        <v>181</v>
      </c>
      <c r="Y4" s="64">
        <v>1</v>
      </c>
      <c r="AD4" s="100" t="s">
        <v>181</v>
      </c>
      <c r="AE4" s="64">
        <v>0</v>
      </c>
      <c r="AQ4" s="5"/>
      <c r="AR4" s="5"/>
    </row>
    <row r="5" spans="1:60" ht="16.5" x14ac:dyDescent="0.3">
      <c r="B5" s="101" t="s">
        <v>17</v>
      </c>
      <c r="C5" s="138">
        <v>1</v>
      </c>
      <c r="E5" s="102" t="s">
        <v>89</v>
      </c>
      <c r="F5" s="105">
        <v>42993</v>
      </c>
      <c r="J5" s="169"/>
      <c r="Q5" s="100" t="s">
        <v>49</v>
      </c>
      <c r="R5" s="63">
        <v>0</v>
      </c>
      <c r="T5" s="100" t="s">
        <v>314</v>
      </c>
      <c r="U5" s="166">
        <f>INDEX(T:T,MATCH(prazo_se,A:A,0))</f>
        <v>0</v>
      </c>
      <c r="X5" s="100" t="s">
        <v>49</v>
      </c>
      <c r="Y5" s="63">
        <v>0</v>
      </c>
      <c r="AA5" s="100" t="s">
        <v>314</v>
      </c>
      <c r="AB5" s="166" t="e">
        <f>INDEX(AA:AA,MATCH(prazo_subp,A:A,0))</f>
        <v>#N/A</v>
      </c>
      <c r="AD5" s="100" t="s">
        <v>49</v>
      </c>
      <c r="AE5" s="63">
        <v>0</v>
      </c>
      <c r="AG5" s="100" t="s">
        <v>314</v>
      </c>
      <c r="AH5" s="166">
        <f>INDEX(AG:AG,MATCH(prazo_sub,A:A,0))</f>
        <v>0</v>
      </c>
      <c r="AQ5" s="5"/>
      <c r="AR5" s="5"/>
    </row>
    <row r="6" spans="1:60" ht="16.5" x14ac:dyDescent="0.3">
      <c r="B6" s="101" t="s">
        <v>179</v>
      </c>
      <c r="C6" s="139">
        <v>1</v>
      </c>
      <c r="E6" s="102" t="s">
        <v>20</v>
      </c>
      <c r="F6" s="105">
        <f>VLOOKUP(LARGE(A:A,1),A:C,3,0)</f>
        <v>46614</v>
      </c>
      <c r="H6" s="59" t="s">
        <v>21</v>
      </c>
      <c r="I6" s="104">
        <v>0</v>
      </c>
      <c r="J6" s="21"/>
      <c r="Q6" s="100" t="s">
        <v>146</v>
      </c>
      <c r="R6" s="64" t="s">
        <v>186</v>
      </c>
      <c r="U6" s="3"/>
      <c r="X6" s="100" t="s">
        <v>146</v>
      </c>
      <c r="Y6" s="64" t="s">
        <v>186</v>
      </c>
      <c r="AD6" s="100" t="s">
        <v>146</v>
      </c>
      <c r="AE6" s="64" t="s">
        <v>181</v>
      </c>
    </row>
    <row r="7" spans="1:60" s="5" customFormat="1" x14ac:dyDescent="0.2">
      <c r="H7" s="3"/>
      <c r="J7" s="3"/>
      <c r="K7" s="3"/>
      <c r="Q7" s="3"/>
      <c r="R7" s="37"/>
      <c r="S7" s="38"/>
      <c r="V7" s="36"/>
    </row>
    <row r="8" spans="1:60" ht="25.5" x14ac:dyDescent="0.2">
      <c r="B8" s="499" t="s">
        <v>4</v>
      </c>
      <c r="C8" s="500"/>
      <c r="D8" s="500"/>
      <c r="E8" s="500"/>
      <c r="F8" s="500"/>
      <c r="G8" s="501"/>
      <c r="H8" s="502" t="s">
        <v>199</v>
      </c>
      <c r="I8" s="503"/>
      <c r="J8" s="503"/>
      <c r="K8" s="503"/>
      <c r="L8" s="503"/>
      <c r="M8" s="503"/>
      <c r="N8" s="503"/>
      <c r="O8" s="503"/>
      <c r="P8" s="39"/>
      <c r="Q8" s="494" t="s">
        <v>8</v>
      </c>
      <c r="R8" s="494"/>
      <c r="S8" s="494"/>
      <c r="T8" s="494"/>
      <c r="U8" s="494"/>
      <c r="V8" s="494"/>
      <c r="X8" s="494" t="s">
        <v>140</v>
      </c>
      <c r="Y8" s="494"/>
      <c r="Z8" s="494"/>
      <c r="AA8" s="494"/>
      <c r="AB8" s="494"/>
      <c r="AD8" s="494" t="s">
        <v>141</v>
      </c>
      <c r="AE8" s="494"/>
      <c r="AF8" s="494"/>
      <c r="AG8" s="494"/>
      <c r="AH8" s="494"/>
      <c r="AJ8" s="494" t="s">
        <v>134</v>
      </c>
      <c r="AK8" s="494"/>
      <c r="AL8" s="494"/>
      <c r="AM8" s="494"/>
      <c r="AN8" s="494"/>
      <c r="AO8" s="494"/>
      <c r="AQ8" s="494" t="s">
        <v>183</v>
      </c>
      <c r="AR8" s="494"/>
    </row>
    <row r="9" spans="1:60" ht="15" customHeight="1" x14ac:dyDescent="0.2">
      <c r="B9" s="97"/>
      <c r="C9" s="98"/>
      <c r="D9" s="98"/>
      <c r="E9" s="98"/>
      <c r="F9" s="98"/>
      <c r="G9" s="99"/>
      <c r="H9" s="496" t="s">
        <v>27</v>
      </c>
      <c r="I9" s="504" t="s">
        <v>187</v>
      </c>
      <c r="J9" s="496" t="s">
        <v>178</v>
      </c>
      <c r="K9" s="496" t="s">
        <v>28</v>
      </c>
      <c r="L9" s="496" t="s">
        <v>36</v>
      </c>
      <c r="M9" s="496" t="s">
        <v>37</v>
      </c>
      <c r="N9" s="504" t="s">
        <v>188</v>
      </c>
      <c r="O9" s="496" t="s">
        <v>38</v>
      </c>
      <c r="P9" s="40"/>
      <c r="Q9" s="495" t="s">
        <v>27</v>
      </c>
      <c r="R9" s="495" t="s">
        <v>28</v>
      </c>
      <c r="S9" s="495" t="s">
        <v>36</v>
      </c>
      <c r="T9" s="495" t="s">
        <v>37</v>
      </c>
      <c r="U9" s="498" t="s">
        <v>46</v>
      </c>
      <c r="V9" s="498" t="s">
        <v>45</v>
      </c>
      <c r="X9" s="495" t="s">
        <v>27</v>
      </c>
      <c r="Y9" s="495" t="s">
        <v>28</v>
      </c>
      <c r="Z9" s="495" t="s">
        <v>36</v>
      </c>
      <c r="AA9" s="495" t="s">
        <v>37</v>
      </c>
      <c r="AB9" s="498" t="s">
        <v>46</v>
      </c>
      <c r="AD9" s="495" t="s">
        <v>27</v>
      </c>
      <c r="AE9" s="495" t="s">
        <v>28</v>
      </c>
      <c r="AF9" s="495" t="s">
        <v>36</v>
      </c>
      <c r="AG9" s="495" t="s">
        <v>37</v>
      </c>
      <c r="AH9" s="498" t="s">
        <v>46</v>
      </c>
      <c r="AJ9" s="495" t="s">
        <v>27</v>
      </c>
      <c r="AK9" s="495" t="s">
        <v>28</v>
      </c>
      <c r="AL9" s="495" t="s">
        <v>36</v>
      </c>
      <c r="AM9" s="495" t="s">
        <v>37</v>
      </c>
      <c r="AN9" s="498" t="s">
        <v>46</v>
      </c>
      <c r="AO9" s="498" t="s">
        <v>278</v>
      </c>
      <c r="AQ9" s="495" t="s">
        <v>184</v>
      </c>
      <c r="AR9" s="495" t="s">
        <v>185</v>
      </c>
      <c r="AU9" s="62">
        <f>IFERROR(((1+IRR(AU11:AU371))^12-1),0)</f>
        <v>0</v>
      </c>
      <c r="AV9" s="62">
        <f t="shared" ref="AV9:BG9" si="0">IFERROR(((1+IRR(AV11:AV371))^12-1),0)</f>
        <v>0</v>
      </c>
      <c r="AW9" s="62">
        <f t="shared" si="0"/>
        <v>0</v>
      </c>
      <c r="AX9" s="62">
        <f t="shared" si="0"/>
        <v>0</v>
      </c>
      <c r="AY9" s="62">
        <f t="shared" si="0"/>
        <v>0</v>
      </c>
      <c r="AZ9" s="62">
        <f t="shared" si="0"/>
        <v>0</v>
      </c>
      <c r="BA9" s="62">
        <f>tx_lastro</f>
        <v>0</v>
      </c>
      <c r="BB9" s="62">
        <f>tx_lastro</f>
        <v>0</v>
      </c>
      <c r="BC9" s="62">
        <f>tx_lastro</f>
        <v>0</v>
      </c>
      <c r="BD9" s="62">
        <f>IFERROR(((1+IRR(BD11:BD371))^12-1),0)</f>
        <v>0</v>
      </c>
      <c r="BF9" s="62">
        <f>IFERROR(((1+IRR(BF11:BF371))^12-1),0)</f>
        <v>0</v>
      </c>
      <c r="BG9" s="62">
        <f t="shared" si="0"/>
        <v>0</v>
      </c>
      <c r="BH9" s="62">
        <f>IFERROR(((1+IRR(BH11:BH371))^12-1),0)</f>
        <v>0</v>
      </c>
    </row>
    <row r="10" spans="1:60" ht="15" x14ac:dyDescent="0.2">
      <c r="B10" s="80" t="s">
        <v>3</v>
      </c>
      <c r="C10" s="80" t="s">
        <v>23</v>
      </c>
      <c r="D10" s="80" t="s">
        <v>24</v>
      </c>
      <c r="E10" s="80" t="s">
        <v>33</v>
      </c>
      <c r="F10" s="80" t="s">
        <v>25</v>
      </c>
      <c r="G10" s="80" t="s">
        <v>26</v>
      </c>
      <c r="H10" s="497"/>
      <c r="I10" s="505"/>
      <c r="J10" s="497"/>
      <c r="K10" s="497"/>
      <c r="L10" s="497"/>
      <c r="M10" s="497"/>
      <c r="N10" s="505"/>
      <c r="O10" s="497"/>
      <c r="P10" s="41"/>
      <c r="Q10" s="495"/>
      <c r="R10" s="495"/>
      <c r="S10" s="495"/>
      <c r="T10" s="495"/>
      <c r="U10" s="498"/>
      <c r="V10" s="498"/>
      <c r="X10" s="495"/>
      <c r="Y10" s="495"/>
      <c r="Z10" s="495"/>
      <c r="AA10" s="495"/>
      <c r="AB10" s="498"/>
      <c r="AD10" s="495"/>
      <c r="AE10" s="495"/>
      <c r="AF10" s="495"/>
      <c r="AG10" s="495"/>
      <c r="AH10" s="498"/>
      <c r="AJ10" s="495"/>
      <c r="AK10" s="495"/>
      <c r="AL10" s="495"/>
      <c r="AM10" s="495"/>
      <c r="AN10" s="498"/>
      <c r="AO10" s="498"/>
      <c r="AQ10" s="495"/>
      <c r="AR10" s="495"/>
      <c r="AU10" s="61" t="s">
        <v>132</v>
      </c>
      <c r="AV10" s="61" t="s">
        <v>193</v>
      </c>
      <c r="AW10" s="61" t="s">
        <v>194</v>
      </c>
      <c r="AX10" s="61" t="s">
        <v>195</v>
      </c>
      <c r="AY10" s="61" t="s">
        <v>196</v>
      </c>
      <c r="AZ10" s="61" t="s">
        <v>197</v>
      </c>
      <c r="BA10" s="61" t="s">
        <v>327</v>
      </c>
      <c r="BB10" s="61" t="s">
        <v>328</v>
      </c>
      <c r="BC10" s="61" t="s">
        <v>329</v>
      </c>
      <c r="BD10" s="61" t="s">
        <v>198</v>
      </c>
      <c r="BF10" s="61" t="s">
        <v>326</v>
      </c>
      <c r="BG10" s="61" t="s">
        <v>39</v>
      </c>
      <c r="BH10" s="61" t="s">
        <v>326</v>
      </c>
    </row>
    <row r="11" spans="1:60" ht="15" x14ac:dyDescent="0.25">
      <c r="A11" s="89">
        <f>IF(OR(A10+1&gt;$F$2,A10=0),0,A10+1)</f>
        <v>0</v>
      </c>
      <c r="B11" s="42"/>
      <c r="C11" s="43">
        <f>F3</f>
        <v>42962</v>
      </c>
      <c r="D11" s="43" t="s">
        <v>32</v>
      </c>
      <c r="E11" s="43" t="s">
        <v>32</v>
      </c>
      <c r="F11" s="44" t="s">
        <v>32</v>
      </c>
      <c r="G11" s="44" t="s">
        <v>32</v>
      </c>
      <c r="H11" s="45">
        <v>0</v>
      </c>
      <c r="I11" s="187">
        <f>SUM(I12:I371)</f>
        <v>0</v>
      </c>
      <c r="J11" s="45">
        <v>0</v>
      </c>
      <c r="K11" s="45">
        <v>0</v>
      </c>
      <c r="L11" s="45">
        <v>0</v>
      </c>
      <c r="M11" s="45">
        <f>SUM(N12:N1048576)</f>
        <v>0</v>
      </c>
      <c r="N11" s="45">
        <v>0</v>
      </c>
      <c r="O11" s="46" t="s">
        <v>32</v>
      </c>
      <c r="P11" s="47"/>
      <c r="Q11" s="48">
        <v>0</v>
      </c>
      <c r="R11" s="45">
        <v>0</v>
      </c>
      <c r="S11" s="45">
        <v>0</v>
      </c>
      <c r="T11" s="45">
        <f>per_se*sd_lastro1</f>
        <v>0</v>
      </c>
      <c r="U11" s="45">
        <f>SUM(U12:U1048576)</f>
        <v>0</v>
      </c>
      <c r="V11" s="45">
        <f>SUM(V12:V1048576)</f>
        <v>0</v>
      </c>
      <c r="X11" s="48">
        <v>0</v>
      </c>
      <c r="Y11" s="45">
        <v>0</v>
      </c>
      <c r="Z11" s="45">
        <v>0</v>
      </c>
      <c r="AA11" s="45">
        <f>sd_lastro1*per_subp</f>
        <v>0</v>
      </c>
      <c r="AB11" s="45">
        <f>SUM(AB12:AB1048576)</f>
        <v>0</v>
      </c>
      <c r="AD11" s="48">
        <v>0</v>
      </c>
      <c r="AE11" s="45">
        <v>0</v>
      </c>
      <c r="AF11" s="45">
        <v>0</v>
      </c>
      <c r="AG11" s="45">
        <f>sd_lastro1*per_sub</f>
        <v>0</v>
      </c>
      <c r="AH11" s="45">
        <f>SUM(AH12:AH1048576)</f>
        <v>0</v>
      </c>
      <c r="AJ11" s="147">
        <v>0</v>
      </c>
      <c r="AK11" s="148">
        <v>0</v>
      </c>
      <c r="AL11" s="148">
        <v>0</v>
      </c>
      <c r="AM11" s="148">
        <f>sd_lastro1-sd_se-sd_subp-sd_sub</f>
        <v>0</v>
      </c>
      <c r="AN11" s="148">
        <f>SUM(AN12:AN1048576)</f>
        <v>0</v>
      </c>
      <c r="AO11" s="148">
        <f>SUM(AO12:AO1048576)</f>
        <v>0</v>
      </c>
      <c r="AQ11" s="48"/>
      <c r="AR11" s="45"/>
      <c r="AU11" s="25">
        <f>-sd_lastro1</f>
        <v>0</v>
      </c>
      <c r="AV11" s="25">
        <f>-sd_lastro2</f>
        <v>0</v>
      </c>
      <c r="AW11" s="25">
        <f>-sd_se</f>
        <v>0</v>
      </c>
      <c r="AX11" s="25">
        <f>-sd_subp</f>
        <v>0</v>
      </c>
      <c r="AY11" s="25">
        <f>-sd_sub</f>
        <v>0</v>
      </c>
      <c r="AZ11" s="25">
        <f>-sd_over</f>
        <v>0</v>
      </c>
      <c r="BA11" s="25">
        <f>NPV((1+BA9)^(1/12)-1,BA12:BA371)</f>
        <v>0</v>
      </c>
      <c r="BB11" s="25">
        <f>NPV((1+BB9)^(1/12)-1,BB12:BB371)</f>
        <v>0</v>
      </c>
      <c r="BC11" s="25">
        <f>NPV((1+BC9)^(1/12)-1,BC12:BC371)</f>
        <v>0</v>
      </c>
      <c r="BD11" s="21">
        <f>CUSTOS!B11</f>
        <v>0</v>
      </c>
      <c r="BF11" s="25">
        <f>AW11+AX11+AY11</f>
        <v>0</v>
      </c>
      <c r="BG11" s="25">
        <f>BF11-BD11</f>
        <v>0</v>
      </c>
      <c r="BH11" s="169">
        <f>AW11+AX11+AY11-(BA11+AX11)-(BB11+AY11)-(BC11+AZ11)-BD11</f>
        <v>0</v>
      </c>
    </row>
    <row r="12" spans="1:60" ht="15" x14ac:dyDescent="0.25">
      <c r="A12" s="89">
        <f>IF(LARGE($A$11:A11,1)=$F$2,"",A11+1)</f>
        <v>1</v>
      </c>
      <c r="B12" s="42">
        <f t="shared" ref="B12:B75" si="1">IF($A12="","",DATE(YEAR(EDATE(C12,-def_fluxo)),MONTH(EDATE(C12,-def_fluxo)),1))</f>
        <v>42948</v>
      </c>
      <c r="C12" s="43">
        <f>IF($A12="","",F4)</f>
        <v>42993</v>
      </c>
      <c r="D12" s="43">
        <f t="shared" ref="D12:D75" si="2">IF($A12="","",WORKDAY(C12-1,1,holiday))</f>
        <v>42993</v>
      </c>
      <c r="E12" s="43">
        <f t="shared" ref="E12:E75" si="3">IF($A12="","",WORKDAY(D12,def_pgto,holiday))</f>
        <v>42996</v>
      </c>
      <c r="F12" s="44">
        <f t="shared" ref="F12:F75" si="4">IF(A12="","",IF(base_calc=252,NETWORKDAYS(D12,D12,holiday)-1,IF(base_calc=360,DAYS360(EDATE(C12,-1),C12,0),"")))</f>
        <v>30</v>
      </c>
      <c r="G12" s="44">
        <f t="shared" ref="G12:G75" si="5">IF(A12="","",IF(base_calc=252,NETWORKDAYS($F$3,D12,holiday)-1,IF(base_calc=360,DAYS360($F$3,C12),"")))</f>
        <v>30</v>
      </c>
      <c r="H12" s="45">
        <f>IF($A12="","",IF(C12&gt;=$F$5,IFERROR(HLOOKUP(B12,FLUXO_ELEGÍVEL!$F:$XFD,LARGE(FLUXO_ELEGÍVEL!A:A,1)+2,0),0),0))</f>
        <v>0</v>
      </c>
      <c r="I12" s="45">
        <f t="shared" ref="I12:I75" si="6">IF(A12="","",H12/(1+tx_lastro)^(G12/base_calc))</f>
        <v>0</v>
      </c>
      <c r="J12" s="45">
        <f>IF(A12="","",H12+CUSTOS!B12)</f>
        <v>0</v>
      </c>
      <c r="K12" s="45">
        <f>IF(A12="","",J12-L12)</f>
        <v>0</v>
      </c>
      <c r="L12" s="45">
        <f>IF(A12="","",M11*((1+tx_lastro)^(G12/base_calc)-1))</f>
        <v>0</v>
      </c>
      <c r="M12" s="45">
        <f>IF(A12="","",M11-K12)</f>
        <v>0</v>
      </c>
      <c r="N12" s="45">
        <f t="shared" ref="N12:N75" si="7">IF(A12="","",J12/(1+tx_lastro)^(G12/base_calc))</f>
        <v>0</v>
      </c>
      <c r="O12" s="46">
        <f>IF(A12="","",IFERROR(K12/M11,0))</f>
        <v>0</v>
      </c>
      <c r="P12" s="47"/>
      <c r="Q12" s="48">
        <f t="shared" ref="Q12:Q75" si="8">IF($A12="","",IF($A12&gt;prazo_se,"",IF($R$6="A + J",R12+S12,J12*pmt_se)))</f>
        <v>0</v>
      </c>
      <c r="R12" s="48">
        <f t="shared" ref="R12:R75" si="9">IF($A12="","",IF($A12&gt;prazo_se,"",IF(OR(H12=0,A12&lt;=carência_se),-S12,IF($R$6="A + J",O12*T11,Q12-S12))))</f>
        <v>0</v>
      </c>
      <c r="S12" s="48">
        <f t="shared" ref="S12:S75" si="10">IF($A12="","",IF($A12&gt;prazo_se,"",T11*((1+tx_se)^(IF(A12&gt;1,F12,G12)/base_calc)-1)))</f>
        <v>0</v>
      </c>
      <c r="T12" s="48">
        <f t="shared" ref="T12:T75" si="11">IF($A12="","",IF($A12&gt;prazo_se,"",T11-R12))</f>
        <v>0</v>
      </c>
      <c r="U12" s="48">
        <f t="shared" ref="U12:U75" si="12">IF($A12="","",IF($A12&gt;prazo_se,"",Q12/(1+tx_se)^(G12/base_calc)))</f>
        <v>0</v>
      </c>
      <c r="V12" s="48">
        <f t="shared" ref="V12:V75" si="13">IF($A12="","",IF($A12&gt;prazo_se,"",Q12/(1+tx_se2)^(G12/base_calc)))</f>
        <v>0</v>
      </c>
      <c r="X12" s="48">
        <f t="shared" ref="X12:X43" si="14">IF($A12="","",IF($A12&gt;prazo_subp,"",IF($Y$6="PMT [diferença]",IF(J12="",0,J12)-IF(Q12="",0,Q12),IF($Y$6="A + J",IF(Y12="",0,Y12)+IF(Z12="",0,Z12),(J12-Q12)*pmt_subp))))</f>
        <v>0</v>
      </c>
      <c r="Y12" s="45">
        <f t="shared" ref="Y12:Y75" si="15">IF($A12="","",IF($A12&gt;prazo_subp,"",IF(A12&lt;=carência_subp,-Z12,IF($Y$6="A + J",O12*AA11,X12-Z12))))</f>
        <v>0</v>
      </c>
      <c r="Z12" s="45">
        <f t="shared" ref="Z12:Z75" si="16">IF($A12="","",IF($A12&gt;prazo_subp,"",AA11*((1+tx_subp)^(IF(A12&gt;1,F12,G12)/base_calc)-1)))</f>
        <v>0</v>
      </c>
      <c r="AA12" s="45">
        <f t="shared" ref="AA12:AA75" si="17">IF($A12="","",IF($A12&gt;prazo_subp,"",AA11-Y12))</f>
        <v>0</v>
      </c>
      <c r="AB12" s="45">
        <f t="shared" ref="AB12:AB75" si="18">IF($A12="","",IF($A12&gt;prazo_subp,"",X12/(1+tx_subp)^(G12/base_calc)))</f>
        <v>0</v>
      </c>
      <c r="AD12" s="48">
        <f t="shared" ref="AD12:AD43" si="19">IF($A12="","",IF($A12&gt;prazo_sub,"",IF($AE$6="PMT [diferença]",IF(J12="",0,J12)-IF(Q12="",0,Q12)-IF(X12="",0,X12),(J12-Q12-X12)*pmt_sub)))</f>
        <v>0</v>
      </c>
      <c r="AE12" s="45">
        <f t="shared" ref="AE12:AE75" si="20">IF($A12="","",IF($A12&gt;prazo_sub,"",IF(A12&lt;=carência_sub,-AF12,IF($AE$6="% PMT",O12*AG11,AD12-AF12))))</f>
        <v>0</v>
      </c>
      <c r="AF12" s="45">
        <f t="shared" ref="AF12:AF75" si="21">IF($A12="","",IF($A12&gt;prazo_sub,"",AG11*((1+tx_sub)^(IF(A12&gt;1,F12,G12)/base_calc)-1)))</f>
        <v>0</v>
      </c>
      <c r="AG12" s="45">
        <f t="shared" ref="AG12:AG75" si="22">IF($A12="","",IF($A12&gt;prazo_sub,"",AG11-AE12))</f>
        <v>0</v>
      </c>
      <c r="AH12" s="45">
        <f t="shared" ref="AH12:AH75" si="23">IF($A12="","",IF($A12&gt;prazo_sub,"",AD12/(1+tx_sub)^(G12/base_calc)))</f>
        <v>0</v>
      </c>
      <c r="AJ12" s="134">
        <f t="shared" ref="AJ12:AJ75" si="24">IF(A12="","",IF(J12="",0,J12)-IF(Q12="",0,Q12)-IF(X12="",0,X12)-IF(AD12="",0,AD12))</f>
        <v>0</v>
      </c>
      <c r="AK12" s="135">
        <f>IF($A12="","",AJ12-AL12)</f>
        <v>0</v>
      </c>
      <c r="AL12" s="135">
        <f t="shared" ref="AL12:AL75" si="25">IF(A12="","",AM11*((1+tx_over)^(IF(A12&gt;1,F12,G12)/base_calc)-1))</f>
        <v>0</v>
      </c>
      <c r="AM12" s="135">
        <f t="shared" ref="AM12:AM75" si="26">IF(A12="","",AM11-AK12)</f>
        <v>0</v>
      </c>
      <c r="AN12" s="135">
        <f t="shared" ref="AN12:AN75" si="27">IF($A12="","",AJ12/(1+tx_over)^(G12/base_calc))</f>
        <v>0</v>
      </c>
      <c r="AO12" s="135">
        <f t="shared" ref="AO12:AO75" si="28">IF($A12="","",AJ12/(1+tx_lastro)^(G12/base_calc))</f>
        <v>0</v>
      </c>
      <c r="AQ12" s="48">
        <f t="shared" ref="AQ12:AQ75" si="29">IF(A12="","",IF(AJ12&lt;=0,AJ12,0))</f>
        <v>0</v>
      </c>
      <c r="AR12" s="45">
        <f t="shared" ref="AR12:AR75" si="30">IF(A12="","",IF(AJ12&gt;0,AJ12,0))</f>
        <v>0</v>
      </c>
      <c r="AU12" s="25">
        <f t="shared" ref="AU12:AU75" si="31">IF(H12="",0,H12)</f>
        <v>0</v>
      </c>
      <c r="AV12" s="25">
        <f t="shared" ref="AV12:AV75" si="32">IF(J12="",0,J12)</f>
        <v>0</v>
      </c>
      <c r="AW12" s="21">
        <f>IF(Q12="",0,Q12)</f>
        <v>0</v>
      </c>
      <c r="AX12" s="21">
        <f>IF(X12="",0,X12)</f>
        <v>0</v>
      </c>
      <c r="AY12" s="21">
        <f>IF(AD12="",0,AD12)</f>
        <v>0</v>
      </c>
      <c r="AZ12" s="21">
        <f>IF(AJ12="",0,AJ12)</f>
        <v>0</v>
      </c>
      <c r="BA12" s="21">
        <f>AX12</f>
        <v>0</v>
      </c>
      <c r="BB12" s="21">
        <f>AY12</f>
        <v>0</v>
      </c>
      <c r="BC12" s="21">
        <f>AZ12</f>
        <v>0</v>
      </c>
      <c r="BD12" s="21">
        <f>-IF(CUSTOS!B12="",0,CUSTOS!B12)</f>
        <v>0</v>
      </c>
      <c r="BF12" s="25">
        <f>AW12+AX12+AY12+BD12</f>
        <v>0</v>
      </c>
      <c r="BG12" s="25">
        <f>BF12</f>
        <v>0</v>
      </c>
      <c r="BH12" s="169">
        <f>BG12</f>
        <v>0</v>
      </c>
    </row>
    <row r="13" spans="1:60" ht="15" x14ac:dyDescent="0.25">
      <c r="A13" s="89">
        <f>IF(LARGE($A$11:A12,1)=$F$2,"",A12+1)</f>
        <v>2</v>
      </c>
      <c r="B13" s="42">
        <f t="shared" si="1"/>
        <v>42979</v>
      </c>
      <c r="C13" s="43">
        <f t="shared" ref="C13:C76" si="33">IF($A13="","",IF(OR(DAY($C$12)=30,DAY($C$12)=31),EOMONTH(EDATE(C12,1),0),EDATE(C12,1)))</f>
        <v>43023</v>
      </c>
      <c r="D13" s="43">
        <f t="shared" si="2"/>
        <v>43024</v>
      </c>
      <c r="E13" s="43">
        <f t="shared" si="3"/>
        <v>43025</v>
      </c>
      <c r="F13" s="44">
        <f t="shared" si="4"/>
        <v>30</v>
      </c>
      <c r="G13" s="44">
        <f t="shared" si="5"/>
        <v>60</v>
      </c>
      <c r="H13" s="45">
        <f>IF($A13="","",IF(C13&gt;=$F$5,IFERROR(HLOOKUP(B13,FLUXO_ELEGÍVEL!$F:$XFD,LARGE(FLUXO_ELEGÍVEL!A:A,1)+2,0),0),0))</f>
        <v>0</v>
      </c>
      <c r="I13" s="45">
        <f t="shared" si="6"/>
        <v>0</v>
      </c>
      <c r="J13" s="45">
        <f>IF(A13="","",H13+CUSTOS!B13)</f>
        <v>0</v>
      </c>
      <c r="K13" s="45">
        <f t="shared" ref="K13:K76" si="34">IF(A13="","",J13-L13)</f>
        <v>0</v>
      </c>
      <c r="L13" s="45">
        <f t="shared" ref="L13:L76" si="35">IF(A13="","",M12*((1+tx_lastro)^(F13/base_calc)-1))</f>
        <v>0</v>
      </c>
      <c r="M13" s="45">
        <f t="shared" ref="M13:M76" si="36">IF(A13="","",M12-K13)</f>
        <v>0</v>
      </c>
      <c r="N13" s="45">
        <f t="shared" si="7"/>
        <v>0</v>
      </c>
      <c r="O13" s="46">
        <f t="shared" ref="O13:O76" si="37">IF(A13="","",IFERROR(K13/M12,0))</f>
        <v>0</v>
      </c>
      <c r="P13" s="47"/>
      <c r="Q13" s="48">
        <f t="shared" si="8"/>
        <v>0</v>
      </c>
      <c r="R13" s="48">
        <f t="shared" si="9"/>
        <v>0</v>
      </c>
      <c r="S13" s="48">
        <f t="shared" si="10"/>
        <v>0</v>
      </c>
      <c r="T13" s="48">
        <f t="shared" si="11"/>
        <v>0</v>
      </c>
      <c r="U13" s="48">
        <f t="shared" si="12"/>
        <v>0</v>
      </c>
      <c r="V13" s="48">
        <f t="shared" si="13"/>
        <v>0</v>
      </c>
      <c r="X13" s="48">
        <f t="shared" si="14"/>
        <v>0</v>
      </c>
      <c r="Y13" s="45">
        <f t="shared" si="15"/>
        <v>0</v>
      </c>
      <c r="Z13" s="45">
        <f t="shared" si="16"/>
        <v>0</v>
      </c>
      <c r="AA13" s="45">
        <f t="shared" si="17"/>
        <v>0</v>
      </c>
      <c r="AB13" s="45">
        <f t="shared" si="18"/>
        <v>0</v>
      </c>
      <c r="AD13" s="48">
        <f t="shared" si="19"/>
        <v>0</v>
      </c>
      <c r="AE13" s="45">
        <f t="shared" si="20"/>
        <v>0</v>
      </c>
      <c r="AF13" s="45">
        <f t="shared" si="21"/>
        <v>0</v>
      </c>
      <c r="AG13" s="45">
        <f t="shared" si="22"/>
        <v>0</v>
      </c>
      <c r="AH13" s="45">
        <f t="shared" si="23"/>
        <v>0</v>
      </c>
      <c r="AJ13" s="134">
        <f t="shared" si="24"/>
        <v>0</v>
      </c>
      <c r="AK13" s="135">
        <f t="shared" ref="AK13:AK76" si="38">IF($A13="","",AJ13-AL13)</f>
        <v>0</v>
      </c>
      <c r="AL13" s="135">
        <f t="shared" si="25"/>
        <v>0</v>
      </c>
      <c r="AM13" s="135">
        <f t="shared" si="26"/>
        <v>0</v>
      </c>
      <c r="AN13" s="135">
        <f t="shared" si="27"/>
        <v>0</v>
      </c>
      <c r="AO13" s="135">
        <f t="shared" si="28"/>
        <v>0</v>
      </c>
      <c r="AQ13" s="48">
        <f t="shared" si="29"/>
        <v>0</v>
      </c>
      <c r="AR13" s="45">
        <f t="shared" si="30"/>
        <v>0</v>
      </c>
      <c r="AU13" s="25">
        <f t="shared" si="31"/>
        <v>0</v>
      </c>
      <c r="AV13" s="25">
        <f t="shared" si="32"/>
        <v>0</v>
      </c>
      <c r="AW13" s="21">
        <f t="shared" ref="AW13:AW76" si="39">IF(Q13="",0,Q13)</f>
        <v>0</v>
      </c>
      <c r="AX13" s="21">
        <f t="shared" ref="AX13:AX76" si="40">IF(X13="",0,X13)</f>
        <v>0</v>
      </c>
      <c r="AY13" s="21">
        <f t="shared" ref="AY13:AY76" si="41">IF(AD13="",0,AD13)</f>
        <v>0</v>
      </c>
      <c r="AZ13" s="21">
        <f t="shared" ref="AZ13:AZ76" si="42">IF(AJ13="",0,AJ13)</f>
        <v>0</v>
      </c>
      <c r="BA13" s="21">
        <f t="shared" ref="BA13:BA76" si="43">AX13</f>
        <v>0</v>
      </c>
      <c r="BB13" s="21">
        <f t="shared" ref="BB13:BB76" si="44">AY13</f>
        <v>0</v>
      </c>
      <c r="BC13" s="21">
        <f t="shared" ref="BC13:BC76" si="45">AZ13</f>
        <v>0</v>
      </c>
      <c r="BD13" s="21">
        <f>-IF(CUSTOS!B13="",0,CUSTOS!B13)</f>
        <v>0</v>
      </c>
      <c r="BF13" s="25">
        <f t="shared" ref="BF13:BF76" si="46">AW13+AX13+AY13+BD13</f>
        <v>0</v>
      </c>
      <c r="BG13" s="25">
        <f t="shared" ref="BG13:BH76" si="47">BF13</f>
        <v>0</v>
      </c>
      <c r="BH13" s="169">
        <f t="shared" si="47"/>
        <v>0</v>
      </c>
    </row>
    <row r="14" spans="1:60" ht="15" x14ac:dyDescent="0.25">
      <c r="A14" s="89">
        <f>IF(LARGE($A$11:A13,1)=$F$2,"",A13+1)</f>
        <v>3</v>
      </c>
      <c r="B14" s="42">
        <f t="shared" si="1"/>
        <v>43009</v>
      </c>
      <c r="C14" s="43">
        <f t="shared" si="33"/>
        <v>43054</v>
      </c>
      <c r="D14" s="43">
        <f t="shared" si="2"/>
        <v>43055</v>
      </c>
      <c r="E14" s="43">
        <f t="shared" si="3"/>
        <v>43056</v>
      </c>
      <c r="F14" s="44">
        <f t="shared" si="4"/>
        <v>30</v>
      </c>
      <c r="G14" s="44">
        <f t="shared" si="5"/>
        <v>90</v>
      </c>
      <c r="H14" s="45">
        <f>IF($A14="","",IF(C14&gt;=$F$5,IFERROR(HLOOKUP(B14,FLUXO_ELEGÍVEL!$F:$XFD,LARGE(FLUXO_ELEGÍVEL!A:A,1)+2,0),0),0))</f>
        <v>0</v>
      </c>
      <c r="I14" s="45">
        <f t="shared" si="6"/>
        <v>0</v>
      </c>
      <c r="J14" s="45">
        <f>IF(A14="","",H14+CUSTOS!B14)</f>
        <v>0</v>
      </c>
      <c r="K14" s="45">
        <f t="shared" si="34"/>
        <v>0</v>
      </c>
      <c r="L14" s="45">
        <f t="shared" si="35"/>
        <v>0</v>
      </c>
      <c r="M14" s="45">
        <f t="shared" si="36"/>
        <v>0</v>
      </c>
      <c r="N14" s="45">
        <f t="shared" si="7"/>
        <v>0</v>
      </c>
      <c r="O14" s="46">
        <f t="shared" si="37"/>
        <v>0</v>
      </c>
      <c r="P14" s="47"/>
      <c r="Q14" s="48">
        <f t="shared" si="8"/>
        <v>0</v>
      </c>
      <c r="R14" s="48">
        <f t="shared" si="9"/>
        <v>0</v>
      </c>
      <c r="S14" s="48">
        <f t="shared" si="10"/>
        <v>0</v>
      </c>
      <c r="T14" s="48">
        <f t="shared" si="11"/>
        <v>0</v>
      </c>
      <c r="U14" s="48">
        <f t="shared" si="12"/>
        <v>0</v>
      </c>
      <c r="V14" s="48">
        <f t="shared" si="13"/>
        <v>0</v>
      </c>
      <c r="X14" s="48">
        <f t="shared" si="14"/>
        <v>0</v>
      </c>
      <c r="Y14" s="45">
        <f t="shared" si="15"/>
        <v>0</v>
      </c>
      <c r="Z14" s="45">
        <f t="shared" si="16"/>
        <v>0</v>
      </c>
      <c r="AA14" s="45">
        <f t="shared" si="17"/>
        <v>0</v>
      </c>
      <c r="AB14" s="45">
        <f t="shared" si="18"/>
        <v>0</v>
      </c>
      <c r="AD14" s="48">
        <f t="shared" si="19"/>
        <v>0</v>
      </c>
      <c r="AE14" s="45">
        <f t="shared" si="20"/>
        <v>0</v>
      </c>
      <c r="AF14" s="45">
        <f t="shared" si="21"/>
        <v>0</v>
      </c>
      <c r="AG14" s="45">
        <f t="shared" si="22"/>
        <v>0</v>
      </c>
      <c r="AH14" s="45">
        <f t="shared" si="23"/>
        <v>0</v>
      </c>
      <c r="AJ14" s="134">
        <f t="shared" si="24"/>
        <v>0</v>
      </c>
      <c r="AK14" s="135">
        <f t="shared" si="38"/>
        <v>0</v>
      </c>
      <c r="AL14" s="135">
        <f t="shared" si="25"/>
        <v>0</v>
      </c>
      <c r="AM14" s="135">
        <f t="shared" si="26"/>
        <v>0</v>
      </c>
      <c r="AN14" s="135">
        <f t="shared" si="27"/>
        <v>0</v>
      </c>
      <c r="AO14" s="135">
        <f t="shared" si="28"/>
        <v>0</v>
      </c>
      <c r="AQ14" s="48">
        <f t="shared" si="29"/>
        <v>0</v>
      </c>
      <c r="AR14" s="45">
        <f t="shared" si="30"/>
        <v>0</v>
      </c>
      <c r="AU14" s="25">
        <f t="shared" si="31"/>
        <v>0</v>
      </c>
      <c r="AV14" s="25">
        <f t="shared" si="32"/>
        <v>0</v>
      </c>
      <c r="AW14" s="21">
        <f t="shared" si="39"/>
        <v>0</v>
      </c>
      <c r="AX14" s="21">
        <f t="shared" si="40"/>
        <v>0</v>
      </c>
      <c r="AY14" s="21">
        <f t="shared" si="41"/>
        <v>0</v>
      </c>
      <c r="AZ14" s="21">
        <f t="shared" si="42"/>
        <v>0</v>
      </c>
      <c r="BA14" s="21">
        <f t="shared" si="43"/>
        <v>0</v>
      </c>
      <c r="BB14" s="21">
        <f t="shared" si="44"/>
        <v>0</v>
      </c>
      <c r="BC14" s="21">
        <f t="shared" si="45"/>
        <v>0</v>
      </c>
      <c r="BD14" s="21">
        <f>-IF(CUSTOS!B14="",0,CUSTOS!B14)</f>
        <v>0</v>
      </c>
      <c r="BF14" s="25">
        <f t="shared" si="46"/>
        <v>0</v>
      </c>
      <c r="BG14" s="25">
        <f t="shared" si="47"/>
        <v>0</v>
      </c>
      <c r="BH14" s="169">
        <f t="shared" si="47"/>
        <v>0</v>
      </c>
    </row>
    <row r="15" spans="1:60" ht="15" x14ac:dyDescent="0.25">
      <c r="A15" s="89">
        <f>IF(LARGE($A$11:A14,1)=$F$2,"",A14+1)</f>
        <v>4</v>
      </c>
      <c r="B15" s="42">
        <f t="shared" si="1"/>
        <v>43040</v>
      </c>
      <c r="C15" s="43">
        <f t="shared" si="33"/>
        <v>43084</v>
      </c>
      <c r="D15" s="43">
        <f t="shared" si="2"/>
        <v>43084</v>
      </c>
      <c r="E15" s="43">
        <f t="shared" si="3"/>
        <v>43087</v>
      </c>
      <c r="F15" s="44">
        <f t="shared" si="4"/>
        <v>30</v>
      </c>
      <c r="G15" s="44">
        <f t="shared" si="5"/>
        <v>120</v>
      </c>
      <c r="H15" s="45">
        <f>IF($A15="","",IF(C15&gt;=$F$5,IFERROR(HLOOKUP(B15,FLUXO_ELEGÍVEL!$F:$XFD,LARGE(FLUXO_ELEGÍVEL!A:A,1)+2,0),0),0))</f>
        <v>0</v>
      </c>
      <c r="I15" s="45">
        <f t="shared" si="6"/>
        <v>0</v>
      </c>
      <c r="J15" s="45">
        <f>IF(A15="","",H15+CUSTOS!B15)</f>
        <v>0</v>
      </c>
      <c r="K15" s="45">
        <f t="shared" si="34"/>
        <v>0</v>
      </c>
      <c r="L15" s="45">
        <f t="shared" si="35"/>
        <v>0</v>
      </c>
      <c r="M15" s="45">
        <f t="shared" si="36"/>
        <v>0</v>
      </c>
      <c r="N15" s="45">
        <f t="shared" si="7"/>
        <v>0</v>
      </c>
      <c r="O15" s="46">
        <f t="shared" si="37"/>
        <v>0</v>
      </c>
      <c r="P15" s="47"/>
      <c r="Q15" s="48">
        <f t="shared" si="8"/>
        <v>0</v>
      </c>
      <c r="R15" s="48">
        <f t="shared" si="9"/>
        <v>0</v>
      </c>
      <c r="S15" s="48">
        <f t="shared" si="10"/>
        <v>0</v>
      </c>
      <c r="T15" s="48">
        <f t="shared" si="11"/>
        <v>0</v>
      </c>
      <c r="U15" s="48">
        <f t="shared" si="12"/>
        <v>0</v>
      </c>
      <c r="V15" s="48">
        <f t="shared" si="13"/>
        <v>0</v>
      </c>
      <c r="X15" s="48">
        <f t="shared" si="14"/>
        <v>0</v>
      </c>
      <c r="Y15" s="45">
        <f t="shared" si="15"/>
        <v>0</v>
      </c>
      <c r="Z15" s="45">
        <f t="shared" si="16"/>
        <v>0</v>
      </c>
      <c r="AA15" s="45">
        <f t="shared" si="17"/>
        <v>0</v>
      </c>
      <c r="AB15" s="45">
        <f t="shared" si="18"/>
        <v>0</v>
      </c>
      <c r="AD15" s="48">
        <f t="shared" si="19"/>
        <v>0</v>
      </c>
      <c r="AE15" s="45">
        <f t="shared" si="20"/>
        <v>0</v>
      </c>
      <c r="AF15" s="45">
        <f t="shared" si="21"/>
        <v>0</v>
      </c>
      <c r="AG15" s="45">
        <f t="shared" si="22"/>
        <v>0</v>
      </c>
      <c r="AH15" s="45">
        <f t="shared" si="23"/>
        <v>0</v>
      </c>
      <c r="AJ15" s="134">
        <f t="shared" si="24"/>
        <v>0</v>
      </c>
      <c r="AK15" s="135">
        <f t="shared" si="38"/>
        <v>0</v>
      </c>
      <c r="AL15" s="135">
        <f t="shared" si="25"/>
        <v>0</v>
      </c>
      <c r="AM15" s="135">
        <f t="shared" si="26"/>
        <v>0</v>
      </c>
      <c r="AN15" s="135">
        <f t="shared" si="27"/>
        <v>0</v>
      </c>
      <c r="AO15" s="135">
        <f t="shared" si="28"/>
        <v>0</v>
      </c>
      <c r="AQ15" s="48">
        <f t="shared" si="29"/>
        <v>0</v>
      </c>
      <c r="AR15" s="45">
        <f t="shared" si="30"/>
        <v>0</v>
      </c>
      <c r="AU15" s="25">
        <f t="shared" si="31"/>
        <v>0</v>
      </c>
      <c r="AV15" s="25">
        <f t="shared" si="32"/>
        <v>0</v>
      </c>
      <c r="AW15" s="21">
        <f t="shared" si="39"/>
        <v>0</v>
      </c>
      <c r="AX15" s="21">
        <f t="shared" si="40"/>
        <v>0</v>
      </c>
      <c r="AY15" s="21">
        <f t="shared" si="41"/>
        <v>0</v>
      </c>
      <c r="AZ15" s="21">
        <f t="shared" si="42"/>
        <v>0</v>
      </c>
      <c r="BA15" s="21">
        <f t="shared" si="43"/>
        <v>0</v>
      </c>
      <c r="BB15" s="21">
        <f t="shared" si="44"/>
        <v>0</v>
      </c>
      <c r="BC15" s="21">
        <f t="shared" si="45"/>
        <v>0</v>
      </c>
      <c r="BD15" s="21">
        <f>-IF(CUSTOS!B15="",0,CUSTOS!B15)</f>
        <v>0</v>
      </c>
      <c r="BF15" s="25">
        <f t="shared" si="46"/>
        <v>0</v>
      </c>
      <c r="BG15" s="25">
        <f t="shared" si="47"/>
        <v>0</v>
      </c>
      <c r="BH15" s="169">
        <f t="shared" si="47"/>
        <v>0</v>
      </c>
    </row>
    <row r="16" spans="1:60" ht="15" x14ac:dyDescent="0.25">
      <c r="A16" s="89">
        <f>IF(LARGE($A$11:A15,1)=$F$2,"",A15+1)</f>
        <v>5</v>
      </c>
      <c r="B16" s="42">
        <f t="shared" si="1"/>
        <v>43070</v>
      </c>
      <c r="C16" s="43">
        <f t="shared" si="33"/>
        <v>43115</v>
      </c>
      <c r="D16" s="43">
        <f t="shared" si="2"/>
        <v>43115</v>
      </c>
      <c r="E16" s="43">
        <f t="shared" si="3"/>
        <v>43116</v>
      </c>
      <c r="F16" s="44">
        <f t="shared" si="4"/>
        <v>30</v>
      </c>
      <c r="G16" s="44">
        <f t="shared" si="5"/>
        <v>150</v>
      </c>
      <c r="H16" s="45">
        <f>IF($A16="","",IF(C16&gt;=$F$5,IFERROR(HLOOKUP(B16,FLUXO_ELEGÍVEL!$F:$XFD,LARGE(FLUXO_ELEGÍVEL!A:A,1)+2,0),0),0))</f>
        <v>0</v>
      </c>
      <c r="I16" s="45">
        <f t="shared" si="6"/>
        <v>0</v>
      </c>
      <c r="J16" s="45">
        <f>IF(A16="","",H16+CUSTOS!B16)</f>
        <v>0</v>
      </c>
      <c r="K16" s="45">
        <f t="shared" si="34"/>
        <v>0</v>
      </c>
      <c r="L16" s="45">
        <f t="shared" si="35"/>
        <v>0</v>
      </c>
      <c r="M16" s="45">
        <f t="shared" si="36"/>
        <v>0</v>
      </c>
      <c r="N16" s="45">
        <f t="shared" si="7"/>
        <v>0</v>
      </c>
      <c r="O16" s="46">
        <f t="shared" si="37"/>
        <v>0</v>
      </c>
      <c r="P16" s="47"/>
      <c r="Q16" s="48">
        <f t="shared" si="8"/>
        <v>0</v>
      </c>
      <c r="R16" s="48">
        <f t="shared" si="9"/>
        <v>0</v>
      </c>
      <c r="S16" s="48">
        <f t="shared" si="10"/>
        <v>0</v>
      </c>
      <c r="T16" s="48">
        <f t="shared" si="11"/>
        <v>0</v>
      </c>
      <c r="U16" s="48">
        <f t="shared" si="12"/>
        <v>0</v>
      </c>
      <c r="V16" s="48">
        <f t="shared" si="13"/>
        <v>0</v>
      </c>
      <c r="X16" s="48">
        <f t="shared" si="14"/>
        <v>0</v>
      </c>
      <c r="Y16" s="45">
        <f t="shared" si="15"/>
        <v>0</v>
      </c>
      <c r="Z16" s="45">
        <f t="shared" si="16"/>
        <v>0</v>
      </c>
      <c r="AA16" s="45">
        <f t="shared" si="17"/>
        <v>0</v>
      </c>
      <c r="AB16" s="45">
        <f t="shared" si="18"/>
        <v>0</v>
      </c>
      <c r="AD16" s="48">
        <f t="shared" si="19"/>
        <v>0</v>
      </c>
      <c r="AE16" s="45">
        <f t="shared" si="20"/>
        <v>0</v>
      </c>
      <c r="AF16" s="45">
        <f t="shared" si="21"/>
        <v>0</v>
      </c>
      <c r="AG16" s="45">
        <f t="shared" si="22"/>
        <v>0</v>
      </c>
      <c r="AH16" s="45">
        <f t="shared" si="23"/>
        <v>0</v>
      </c>
      <c r="AJ16" s="134">
        <f t="shared" si="24"/>
        <v>0</v>
      </c>
      <c r="AK16" s="135">
        <f t="shared" si="38"/>
        <v>0</v>
      </c>
      <c r="AL16" s="135">
        <f t="shared" si="25"/>
        <v>0</v>
      </c>
      <c r="AM16" s="135">
        <f t="shared" si="26"/>
        <v>0</v>
      </c>
      <c r="AN16" s="135">
        <f t="shared" si="27"/>
        <v>0</v>
      </c>
      <c r="AO16" s="135">
        <f t="shared" si="28"/>
        <v>0</v>
      </c>
      <c r="AQ16" s="48">
        <f t="shared" si="29"/>
        <v>0</v>
      </c>
      <c r="AR16" s="45">
        <f t="shared" si="30"/>
        <v>0</v>
      </c>
      <c r="AU16" s="25">
        <f t="shared" si="31"/>
        <v>0</v>
      </c>
      <c r="AV16" s="25">
        <f t="shared" si="32"/>
        <v>0</v>
      </c>
      <c r="AW16" s="21">
        <f t="shared" si="39"/>
        <v>0</v>
      </c>
      <c r="AX16" s="21">
        <f t="shared" si="40"/>
        <v>0</v>
      </c>
      <c r="AY16" s="21">
        <f t="shared" si="41"/>
        <v>0</v>
      </c>
      <c r="AZ16" s="21">
        <f t="shared" si="42"/>
        <v>0</v>
      </c>
      <c r="BA16" s="21">
        <f t="shared" si="43"/>
        <v>0</v>
      </c>
      <c r="BB16" s="21">
        <f t="shared" si="44"/>
        <v>0</v>
      </c>
      <c r="BC16" s="21">
        <f t="shared" si="45"/>
        <v>0</v>
      </c>
      <c r="BD16" s="21">
        <f>-IF(CUSTOS!B16="",0,CUSTOS!B16)</f>
        <v>0</v>
      </c>
      <c r="BF16" s="25">
        <f t="shared" si="46"/>
        <v>0</v>
      </c>
      <c r="BG16" s="25">
        <f t="shared" si="47"/>
        <v>0</v>
      </c>
      <c r="BH16" s="169">
        <f t="shared" si="47"/>
        <v>0</v>
      </c>
    </row>
    <row r="17" spans="1:60" ht="15" x14ac:dyDescent="0.25">
      <c r="A17" s="89">
        <f>IF(LARGE($A$11:A16,1)=$F$2,"",A16+1)</f>
        <v>6</v>
      </c>
      <c r="B17" s="42">
        <f t="shared" si="1"/>
        <v>43101</v>
      </c>
      <c r="C17" s="43">
        <f t="shared" si="33"/>
        <v>43146</v>
      </c>
      <c r="D17" s="43">
        <f t="shared" si="2"/>
        <v>43146</v>
      </c>
      <c r="E17" s="43">
        <f t="shared" si="3"/>
        <v>43147</v>
      </c>
      <c r="F17" s="44">
        <f t="shared" si="4"/>
        <v>30</v>
      </c>
      <c r="G17" s="44">
        <f t="shared" si="5"/>
        <v>180</v>
      </c>
      <c r="H17" s="45">
        <f>IF($A17="","",IF(C17&gt;=$F$5,IFERROR(HLOOKUP(B17,FLUXO_ELEGÍVEL!$F:$XFD,LARGE(FLUXO_ELEGÍVEL!A:A,1)+2,0),0),0))</f>
        <v>0</v>
      </c>
      <c r="I17" s="45">
        <f t="shared" si="6"/>
        <v>0</v>
      </c>
      <c r="J17" s="45">
        <f>IF(A17="","",H17+CUSTOS!B17)</f>
        <v>0</v>
      </c>
      <c r="K17" s="45">
        <f t="shared" si="34"/>
        <v>0</v>
      </c>
      <c r="L17" s="45">
        <f t="shared" si="35"/>
        <v>0</v>
      </c>
      <c r="M17" s="45">
        <f t="shared" si="36"/>
        <v>0</v>
      </c>
      <c r="N17" s="45">
        <f t="shared" si="7"/>
        <v>0</v>
      </c>
      <c r="O17" s="46">
        <f t="shared" si="37"/>
        <v>0</v>
      </c>
      <c r="P17" s="47"/>
      <c r="Q17" s="48">
        <f t="shared" si="8"/>
        <v>0</v>
      </c>
      <c r="R17" s="48">
        <f t="shared" si="9"/>
        <v>0</v>
      </c>
      <c r="S17" s="48">
        <f t="shared" si="10"/>
        <v>0</v>
      </c>
      <c r="T17" s="48">
        <f t="shared" si="11"/>
        <v>0</v>
      </c>
      <c r="U17" s="48">
        <f t="shared" si="12"/>
        <v>0</v>
      </c>
      <c r="V17" s="48">
        <f t="shared" si="13"/>
        <v>0</v>
      </c>
      <c r="X17" s="48">
        <f t="shared" si="14"/>
        <v>0</v>
      </c>
      <c r="Y17" s="45">
        <f t="shared" si="15"/>
        <v>0</v>
      </c>
      <c r="Z17" s="45">
        <f t="shared" si="16"/>
        <v>0</v>
      </c>
      <c r="AA17" s="45">
        <f t="shared" si="17"/>
        <v>0</v>
      </c>
      <c r="AB17" s="45">
        <f t="shared" si="18"/>
        <v>0</v>
      </c>
      <c r="AD17" s="48">
        <f t="shared" si="19"/>
        <v>0</v>
      </c>
      <c r="AE17" s="45">
        <f t="shared" si="20"/>
        <v>0</v>
      </c>
      <c r="AF17" s="45">
        <f t="shared" si="21"/>
        <v>0</v>
      </c>
      <c r="AG17" s="45">
        <f t="shared" si="22"/>
        <v>0</v>
      </c>
      <c r="AH17" s="45">
        <f t="shared" si="23"/>
        <v>0</v>
      </c>
      <c r="AJ17" s="134">
        <f t="shared" si="24"/>
        <v>0</v>
      </c>
      <c r="AK17" s="135">
        <f t="shared" si="38"/>
        <v>0</v>
      </c>
      <c r="AL17" s="135">
        <f t="shared" si="25"/>
        <v>0</v>
      </c>
      <c r="AM17" s="135">
        <f t="shared" si="26"/>
        <v>0</v>
      </c>
      <c r="AN17" s="135">
        <f t="shared" si="27"/>
        <v>0</v>
      </c>
      <c r="AO17" s="135">
        <f t="shared" si="28"/>
        <v>0</v>
      </c>
      <c r="AQ17" s="48">
        <f t="shared" si="29"/>
        <v>0</v>
      </c>
      <c r="AR17" s="45">
        <f t="shared" si="30"/>
        <v>0</v>
      </c>
      <c r="AU17" s="25">
        <f t="shared" si="31"/>
        <v>0</v>
      </c>
      <c r="AV17" s="25">
        <f t="shared" si="32"/>
        <v>0</v>
      </c>
      <c r="AW17" s="21">
        <f t="shared" si="39"/>
        <v>0</v>
      </c>
      <c r="AX17" s="21">
        <f t="shared" si="40"/>
        <v>0</v>
      </c>
      <c r="AY17" s="21">
        <f t="shared" si="41"/>
        <v>0</v>
      </c>
      <c r="AZ17" s="21">
        <f t="shared" si="42"/>
        <v>0</v>
      </c>
      <c r="BA17" s="21">
        <f t="shared" si="43"/>
        <v>0</v>
      </c>
      <c r="BB17" s="21">
        <f t="shared" si="44"/>
        <v>0</v>
      </c>
      <c r="BC17" s="21">
        <f t="shared" si="45"/>
        <v>0</v>
      </c>
      <c r="BD17" s="21">
        <f>-IF(CUSTOS!B17="",0,CUSTOS!B17)</f>
        <v>0</v>
      </c>
      <c r="BF17" s="25">
        <f t="shared" si="46"/>
        <v>0</v>
      </c>
      <c r="BG17" s="25">
        <f t="shared" si="47"/>
        <v>0</v>
      </c>
      <c r="BH17" s="169">
        <f t="shared" si="47"/>
        <v>0</v>
      </c>
    </row>
    <row r="18" spans="1:60" ht="15" x14ac:dyDescent="0.25">
      <c r="A18" s="89">
        <f>IF(LARGE($A$11:A17,1)=$F$2,"",A17+1)</f>
        <v>7</v>
      </c>
      <c r="B18" s="42">
        <f t="shared" si="1"/>
        <v>43132</v>
      </c>
      <c r="C18" s="43">
        <f t="shared" si="33"/>
        <v>43174</v>
      </c>
      <c r="D18" s="43">
        <f t="shared" si="2"/>
        <v>43174</v>
      </c>
      <c r="E18" s="43">
        <f t="shared" si="3"/>
        <v>43175</v>
      </c>
      <c r="F18" s="44">
        <f t="shared" si="4"/>
        <v>30</v>
      </c>
      <c r="G18" s="44">
        <f t="shared" si="5"/>
        <v>210</v>
      </c>
      <c r="H18" s="45">
        <f>IF($A18="","",IF(C18&gt;=$F$5,IFERROR(HLOOKUP(B18,FLUXO_ELEGÍVEL!$F:$XFD,LARGE(FLUXO_ELEGÍVEL!A:A,1)+2,0),0),0))</f>
        <v>0</v>
      </c>
      <c r="I18" s="45">
        <f t="shared" si="6"/>
        <v>0</v>
      </c>
      <c r="J18" s="45">
        <f>IF(A18="","",H18+CUSTOS!B18)</f>
        <v>0</v>
      </c>
      <c r="K18" s="45">
        <f t="shared" si="34"/>
        <v>0</v>
      </c>
      <c r="L18" s="45">
        <f t="shared" si="35"/>
        <v>0</v>
      </c>
      <c r="M18" s="45">
        <f t="shared" si="36"/>
        <v>0</v>
      </c>
      <c r="N18" s="45">
        <f t="shared" si="7"/>
        <v>0</v>
      </c>
      <c r="O18" s="46">
        <f t="shared" si="37"/>
        <v>0</v>
      </c>
      <c r="P18" s="47"/>
      <c r="Q18" s="48">
        <f t="shared" si="8"/>
        <v>0</v>
      </c>
      <c r="R18" s="48">
        <f t="shared" si="9"/>
        <v>0</v>
      </c>
      <c r="S18" s="48">
        <f t="shared" si="10"/>
        <v>0</v>
      </c>
      <c r="T18" s="48">
        <f t="shared" si="11"/>
        <v>0</v>
      </c>
      <c r="U18" s="48">
        <f t="shared" si="12"/>
        <v>0</v>
      </c>
      <c r="V18" s="48">
        <f t="shared" si="13"/>
        <v>0</v>
      </c>
      <c r="X18" s="48">
        <f t="shared" si="14"/>
        <v>0</v>
      </c>
      <c r="Y18" s="45">
        <f t="shared" si="15"/>
        <v>0</v>
      </c>
      <c r="Z18" s="45">
        <f t="shared" si="16"/>
        <v>0</v>
      </c>
      <c r="AA18" s="45">
        <f t="shared" si="17"/>
        <v>0</v>
      </c>
      <c r="AB18" s="45">
        <f t="shared" si="18"/>
        <v>0</v>
      </c>
      <c r="AD18" s="48">
        <f t="shared" si="19"/>
        <v>0</v>
      </c>
      <c r="AE18" s="45">
        <f t="shared" si="20"/>
        <v>0</v>
      </c>
      <c r="AF18" s="45">
        <f t="shared" si="21"/>
        <v>0</v>
      </c>
      <c r="AG18" s="45">
        <f t="shared" si="22"/>
        <v>0</v>
      </c>
      <c r="AH18" s="45">
        <f t="shared" si="23"/>
        <v>0</v>
      </c>
      <c r="AJ18" s="134">
        <f t="shared" si="24"/>
        <v>0</v>
      </c>
      <c r="AK18" s="135">
        <f t="shared" si="38"/>
        <v>0</v>
      </c>
      <c r="AL18" s="135">
        <f t="shared" si="25"/>
        <v>0</v>
      </c>
      <c r="AM18" s="135">
        <f t="shared" si="26"/>
        <v>0</v>
      </c>
      <c r="AN18" s="135">
        <f t="shared" si="27"/>
        <v>0</v>
      </c>
      <c r="AO18" s="135">
        <f t="shared" si="28"/>
        <v>0</v>
      </c>
      <c r="AQ18" s="48">
        <f t="shared" si="29"/>
        <v>0</v>
      </c>
      <c r="AR18" s="45">
        <f t="shared" si="30"/>
        <v>0</v>
      </c>
      <c r="AU18" s="25">
        <f t="shared" si="31"/>
        <v>0</v>
      </c>
      <c r="AV18" s="25">
        <f t="shared" si="32"/>
        <v>0</v>
      </c>
      <c r="AW18" s="21">
        <f t="shared" si="39"/>
        <v>0</v>
      </c>
      <c r="AX18" s="21">
        <f t="shared" si="40"/>
        <v>0</v>
      </c>
      <c r="AY18" s="21">
        <f t="shared" si="41"/>
        <v>0</v>
      </c>
      <c r="AZ18" s="21">
        <f t="shared" si="42"/>
        <v>0</v>
      </c>
      <c r="BA18" s="21">
        <f t="shared" si="43"/>
        <v>0</v>
      </c>
      <c r="BB18" s="21">
        <f t="shared" si="44"/>
        <v>0</v>
      </c>
      <c r="BC18" s="21">
        <f t="shared" si="45"/>
        <v>0</v>
      </c>
      <c r="BD18" s="21">
        <f>-IF(CUSTOS!B18="",0,CUSTOS!B18)</f>
        <v>0</v>
      </c>
      <c r="BF18" s="25">
        <f t="shared" si="46"/>
        <v>0</v>
      </c>
      <c r="BG18" s="25">
        <f t="shared" si="47"/>
        <v>0</v>
      </c>
      <c r="BH18" s="169">
        <f t="shared" si="47"/>
        <v>0</v>
      </c>
    </row>
    <row r="19" spans="1:60" ht="15" x14ac:dyDescent="0.25">
      <c r="A19" s="89">
        <f>IF(LARGE($A$11:A18,1)=$F$2,"",A18+1)</f>
        <v>8</v>
      </c>
      <c r="B19" s="42">
        <f t="shared" si="1"/>
        <v>43160</v>
      </c>
      <c r="C19" s="43">
        <f t="shared" si="33"/>
        <v>43205</v>
      </c>
      <c r="D19" s="43">
        <f t="shared" si="2"/>
        <v>43206</v>
      </c>
      <c r="E19" s="43">
        <f t="shared" si="3"/>
        <v>43207</v>
      </c>
      <c r="F19" s="44">
        <f t="shared" si="4"/>
        <v>30</v>
      </c>
      <c r="G19" s="44">
        <f t="shared" si="5"/>
        <v>240</v>
      </c>
      <c r="H19" s="45">
        <f>IF($A19="","",IF(C19&gt;=$F$5,IFERROR(HLOOKUP(B19,FLUXO_ELEGÍVEL!$F:$XFD,LARGE(FLUXO_ELEGÍVEL!A:A,1)+2,0),0),0))</f>
        <v>0</v>
      </c>
      <c r="I19" s="45">
        <f t="shared" si="6"/>
        <v>0</v>
      </c>
      <c r="J19" s="45">
        <f>IF(A19="","",H19+CUSTOS!B19)</f>
        <v>0</v>
      </c>
      <c r="K19" s="45">
        <f t="shared" si="34"/>
        <v>0</v>
      </c>
      <c r="L19" s="45">
        <f t="shared" si="35"/>
        <v>0</v>
      </c>
      <c r="M19" s="45">
        <f t="shared" si="36"/>
        <v>0</v>
      </c>
      <c r="N19" s="45">
        <f t="shared" si="7"/>
        <v>0</v>
      </c>
      <c r="O19" s="46">
        <f t="shared" si="37"/>
        <v>0</v>
      </c>
      <c r="P19" s="47"/>
      <c r="Q19" s="48">
        <f t="shared" si="8"/>
        <v>0</v>
      </c>
      <c r="R19" s="48">
        <f t="shared" si="9"/>
        <v>0</v>
      </c>
      <c r="S19" s="48">
        <f t="shared" si="10"/>
        <v>0</v>
      </c>
      <c r="T19" s="48">
        <f t="shared" si="11"/>
        <v>0</v>
      </c>
      <c r="U19" s="48">
        <f t="shared" si="12"/>
        <v>0</v>
      </c>
      <c r="V19" s="48">
        <f t="shared" si="13"/>
        <v>0</v>
      </c>
      <c r="X19" s="48">
        <f t="shared" si="14"/>
        <v>0</v>
      </c>
      <c r="Y19" s="45">
        <f t="shared" si="15"/>
        <v>0</v>
      </c>
      <c r="Z19" s="45">
        <f t="shared" si="16"/>
        <v>0</v>
      </c>
      <c r="AA19" s="45">
        <f t="shared" si="17"/>
        <v>0</v>
      </c>
      <c r="AB19" s="45">
        <f t="shared" si="18"/>
        <v>0</v>
      </c>
      <c r="AD19" s="48">
        <f t="shared" si="19"/>
        <v>0</v>
      </c>
      <c r="AE19" s="45">
        <f t="shared" si="20"/>
        <v>0</v>
      </c>
      <c r="AF19" s="45">
        <f t="shared" si="21"/>
        <v>0</v>
      </c>
      <c r="AG19" s="45">
        <f t="shared" si="22"/>
        <v>0</v>
      </c>
      <c r="AH19" s="45">
        <f t="shared" si="23"/>
        <v>0</v>
      </c>
      <c r="AJ19" s="134">
        <f t="shared" si="24"/>
        <v>0</v>
      </c>
      <c r="AK19" s="135">
        <f t="shared" si="38"/>
        <v>0</v>
      </c>
      <c r="AL19" s="135">
        <f t="shared" si="25"/>
        <v>0</v>
      </c>
      <c r="AM19" s="135">
        <f t="shared" si="26"/>
        <v>0</v>
      </c>
      <c r="AN19" s="135">
        <f t="shared" si="27"/>
        <v>0</v>
      </c>
      <c r="AO19" s="135">
        <f t="shared" si="28"/>
        <v>0</v>
      </c>
      <c r="AQ19" s="48">
        <f t="shared" si="29"/>
        <v>0</v>
      </c>
      <c r="AR19" s="45">
        <f t="shared" si="30"/>
        <v>0</v>
      </c>
      <c r="AU19" s="25">
        <f t="shared" si="31"/>
        <v>0</v>
      </c>
      <c r="AV19" s="25">
        <f t="shared" si="32"/>
        <v>0</v>
      </c>
      <c r="AW19" s="21">
        <f t="shared" si="39"/>
        <v>0</v>
      </c>
      <c r="AX19" s="21">
        <f t="shared" si="40"/>
        <v>0</v>
      </c>
      <c r="AY19" s="21">
        <f t="shared" si="41"/>
        <v>0</v>
      </c>
      <c r="AZ19" s="21">
        <f t="shared" si="42"/>
        <v>0</v>
      </c>
      <c r="BA19" s="21">
        <f t="shared" si="43"/>
        <v>0</v>
      </c>
      <c r="BB19" s="21">
        <f t="shared" si="44"/>
        <v>0</v>
      </c>
      <c r="BC19" s="21">
        <f t="shared" si="45"/>
        <v>0</v>
      </c>
      <c r="BD19" s="21">
        <f>-IF(CUSTOS!B19="",0,CUSTOS!B19)</f>
        <v>0</v>
      </c>
      <c r="BF19" s="25">
        <f t="shared" si="46"/>
        <v>0</v>
      </c>
      <c r="BG19" s="25">
        <f t="shared" si="47"/>
        <v>0</v>
      </c>
      <c r="BH19" s="169">
        <f t="shared" si="47"/>
        <v>0</v>
      </c>
    </row>
    <row r="20" spans="1:60" ht="15" x14ac:dyDescent="0.25">
      <c r="A20" s="89">
        <f>IF(LARGE($A$11:A19,1)=$F$2,"",A19+1)</f>
        <v>9</v>
      </c>
      <c r="B20" s="42">
        <f t="shared" si="1"/>
        <v>43191</v>
      </c>
      <c r="C20" s="43">
        <f t="shared" si="33"/>
        <v>43235</v>
      </c>
      <c r="D20" s="43">
        <f t="shared" si="2"/>
        <v>43235</v>
      </c>
      <c r="E20" s="43">
        <f t="shared" si="3"/>
        <v>43236</v>
      </c>
      <c r="F20" s="44">
        <f t="shared" si="4"/>
        <v>30</v>
      </c>
      <c r="G20" s="44">
        <f t="shared" si="5"/>
        <v>270</v>
      </c>
      <c r="H20" s="45">
        <f>IF($A20="","",IF(C20&gt;=$F$5,IFERROR(HLOOKUP(B20,FLUXO_ELEGÍVEL!$F:$XFD,LARGE(FLUXO_ELEGÍVEL!A:A,1)+2,0),0),0))</f>
        <v>0</v>
      </c>
      <c r="I20" s="45">
        <f t="shared" si="6"/>
        <v>0</v>
      </c>
      <c r="J20" s="45">
        <f>IF(A20="","",H20+CUSTOS!B20)</f>
        <v>0</v>
      </c>
      <c r="K20" s="45">
        <f t="shared" si="34"/>
        <v>0</v>
      </c>
      <c r="L20" s="45">
        <f t="shared" si="35"/>
        <v>0</v>
      </c>
      <c r="M20" s="45">
        <f t="shared" si="36"/>
        <v>0</v>
      </c>
      <c r="N20" s="45">
        <f t="shared" si="7"/>
        <v>0</v>
      </c>
      <c r="O20" s="46">
        <f t="shared" si="37"/>
        <v>0</v>
      </c>
      <c r="P20" s="47"/>
      <c r="Q20" s="48">
        <f t="shared" si="8"/>
        <v>0</v>
      </c>
      <c r="R20" s="48">
        <f t="shared" si="9"/>
        <v>0</v>
      </c>
      <c r="S20" s="48">
        <f t="shared" si="10"/>
        <v>0</v>
      </c>
      <c r="T20" s="48">
        <f t="shared" si="11"/>
        <v>0</v>
      </c>
      <c r="U20" s="48">
        <f t="shared" si="12"/>
        <v>0</v>
      </c>
      <c r="V20" s="48">
        <f t="shared" si="13"/>
        <v>0</v>
      </c>
      <c r="X20" s="48">
        <f t="shared" si="14"/>
        <v>0</v>
      </c>
      <c r="Y20" s="45">
        <f t="shared" si="15"/>
        <v>0</v>
      </c>
      <c r="Z20" s="45">
        <f t="shared" si="16"/>
        <v>0</v>
      </c>
      <c r="AA20" s="45">
        <f t="shared" si="17"/>
        <v>0</v>
      </c>
      <c r="AB20" s="45">
        <f t="shared" si="18"/>
        <v>0</v>
      </c>
      <c r="AD20" s="48">
        <f t="shared" si="19"/>
        <v>0</v>
      </c>
      <c r="AE20" s="45">
        <f t="shared" si="20"/>
        <v>0</v>
      </c>
      <c r="AF20" s="45">
        <f t="shared" si="21"/>
        <v>0</v>
      </c>
      <c r="AG20" s="45">
        <f t="shared" si="22"/>
        <v>0</v>
      </c>
      <c r="AH20" s="45">
        <f t="shared" si="23"/>
        <v>0</v>
      </c>
      <c r="AJ20" s="134">
        <f t="shared" si="24"/>
        <v>0</v>
      </c>
      <c r="AK20" s="135">
        <f t="shared" si="38"/>
        <v>0</v>
      </c>
      <c r="AL20" s="135">
        <f t="shared" si="25"/>
        <v>0</v>
      </c>
      <c r="AM20" s="135">
        <f t="shared" si="26"/>
        <v>0</v>
      </c>
      <c r="AN20" s="135">
        <f t="shared" si="27"/>
        <v>0</v>
      </c>
      <c r="AO20" s="135">
        <f t="shared" si="28"/>
        <v>0</v>
      </c>
      <c r="AQ20" s="48">
        <f t="shared" si="29"/>
        <v>0</v>
      </c>
      <c r="AR20" s="45">
        <f t="shared" si="30"/>
        <v>0</v>
      </c>
      <c r="AU20" s="25">
        <f t="shared" si="31"/>
        <v>0</v>
      </c>
      <c r="AV20" s="25">
        <f t="shared" si="32"/>
        <v>0</v>
      </c>
      <c r="AW20" s="21">
        <f t="shared" si="39"/>
        <v>0</v>
      </c>
      <c r="AX20" s="21">
        <f t="shared" si="40"/>
        <v>0</v>
      </c>
      <c r="AY20" s="21">
        <f t="shared" si="41"/>
        <v>0</v>
      </c>
      <c r="AZ20" s="21">
        <f t="shared" si="42"/>
        <v>0</v>
      </c>
      <c r="BA20" s="21">
        <f t="shared" si="43"/>
        <v>0</v>
      </c>
      <c r="BB20" s="21">
        <f t="shared" si="44"/>
        <v>0</v>
      </c>
      <c r="BC20" s="21">
        <f t="shared" si="45"/>
        <v>0</v>
      </c>
      <c r="BD20" s="21">
        <f>-IF(CUSTOS!B20="",0,CUSTOS!B20)</f>
        <v>0</v>
      </c>
      <c r="BF20" s="25">
        <f t="shared" si="46"/>
        <v>0</v>
      </c>
      <c r="BG20" s="25">
        <f t="shared" si="47"/>
        <v>0</v>
      </c>
      <c r="BH20" s="169">
        <f t="shared" si="47"/>
        <v>0</v>
      </c>
    </row>
    <row r="21" spans="1:60" ht="15" x14ac:dyDescent="0.25">
      <c r="A21" s="89">
        <f>IF(LARGE($A$11:A20,1)=$F$2,"",A20+1)</f>
        <v>10</v>
      </c>
      <c r="B21" s="42">
        <f t="shared" si="1"/>
        <v>43221</v>
      </c>
      <c r="C21" s="43">
        <f t="shared" si="33"/>
        <v>43266</v>
      </c>
      <c r="D21" s="43">
        <f t="shared" si="2"/>
        <v>43266</v>
      </c>
      <c r="E21" s="43">
        <f t="shared" si="3"/>
        <v>43269</v>
      </c>
      <c r="F21" s="44">
        <f t="shared" si="4"/>
        <v>30</v>
      </c>
      <c r="G21" s="44">
        <f t="shared" si="5"/>
        <v>300</v>
      </c>
      <c r="H21" s="45">
        <f>IF($A21="","",IF(C21&gt;=$F$5,IFERROR(HLOOKUP(B21,FLUXO_ELEGÍVEL!$F:$XFD,LARGE(FLUXO_ELEGÍVEL!A:A,1)+2,0),0),0))</f>
        <v>0</v>
      </c>
      <c r="I21" s="45">
        <f t="shared" si="6"/>
        <v>0</v>
      </c>
      <c r="J21" s="45">
        <f>IF(A21="","",H21+CUSTOS!B21)</f>
        <v>0</v>
      </c>
      <c r="K21" s="45">
        <f t="shared" si="34"/>
        <v>0</v>
      </c>
      <c r="L21" s="45">
        <f t="shared" si="35"/>
        <v>0</v>
      </c>
      <c r="M21" s="45">
        <f t="shared" si="36"/>
        <v>0</v>
      </c>
      <c r="N21" s="45">
        <f t="shared" si="7"/>
        <v>0</v>
      </c>
      <c r="O21" s="46">
        <f t="shared" si="37"/>
        <v>0</v>
      </c>
      <c r="P21" s="47"/>
      <c r="Q21" s="48">
        <f t="shared" si="8"/>
        <v>0</v>
      </c>
      <c r="R21" s="48">
        <f t="shared" si="9"/>
        <v>0</v>
      </c>
      <c r="S21" s="48">
        <f t="shared" si="10"/>
        <v>0</v>
      </c>
      <c r="T21" s="48">
        <f t="shared" si="11"/>
        <v>0</v>
      </c>
      <c r="U21" s="48">
        <f t="shared" si="12"/>
        <v>0</v>
      </c>
      <c r="V21" s="48">
        <f t="shared" si="13"/>
        <v>0</v>
      </c>
      <c r="X21" s="48">
        <f t="shared" si="14"/>
        <v>0</v>
      </c>
      <c r="Y21" s="45">
        <f t="shared" si="15"/>
        <v>0</v>
      </c>
      <c r="Z21" s="45">
        <f t="shared" si="16"/>
        <v>0</v>
      </c>
      <c r="AA21" s="45">
        <f t="shared" si="17"/>
        <v>0</v>
      </c>
      <c r="AB21" s="45">
        <f t="shared" si="18"/>
        <v>0</v>
      </c>
      <c r="AD21" s="48">
        <f t="shared" si="19"/>
        <v>0</v>
      </c>
      <c r="AE21" s="45">
        <f t="shared" si="20"/>
        <v>0</v>
      </c>
      <c r="AF21" s="45">
        <f t="shared" si="21"/>
        <v>0</v>
      </c>
      <c r="AG21" s="45">
        <f t="shared" si="22"/>
        <v>0</v>
      </c>
      <c r="AH21" s="45">
        <f t="shared" si="23"/>
        <v>0</v>
      </c>
      <c r="AJ21" s="134">
        <f t="shared" si="24"/>
        <v>0</v>
      </c>
      <c r="AK21" s="135">
        <f t="shared" si="38"/>
        <v>0</v>
      </c>
      <c r="AL21" s="135">
        <f t="shared" si="25"/>
        <v>0</v>
      </c>
      <c r="AM21" s="135">
        <f t="shared" si="26"/>
        <v>0</v>
      </c>
      <c r="AN21" s="135">
        <f t="shared" si="27"/>
        <v>0</v>
      </c>
      <c r="AO21" s="135">
        <f t="shared" si="28"/>
        <v>0</v>
      </c>
      <c r="AQ21" s="48">
        <f t="shared" si="29"/>
        <v>0</v>
      </c>
      <c r="AR21" s="45">
        <f t="shared" si="30"/>
        <v>0</v>
      </c>
      <c r="AU21" s="25">
        <f t="shared" si="31"/>
        <v>0</v>
      </c>
      <c r="AV21" s="25">
        <f t="shared" si="32"/>
        <v>0</v>
      </c>
      <c r="AW21" s="21">
        <f t="shared" si="39"/>
        <v>0</v>
      </c>
      <c r="AX21" s="21">
        <f t="shared" si="40"/>
        <v>0</v>
      </c>
      <c r="AY21" s="21">
        <f t="shared" si="41"/>
        <v>0</v>
      </c>
      <c r="AZ21" s="21">
        <f t="shared" si="42"/>
        <v>0</v>
      </c>
      <c r="BA21" s="21">
        <f t="shared" si="43"/>
        <v>0</v>
      </c>
      <c r="BB21" s="21">
        <f t="shared" si="44"/>
        <v>0</v>
      </c>
      <c r="BC21" s="21">
        <f t="shared" si="45"/>
        <v>0</v>
      </c>
      <c r="BD21" s="21">
        <f>-IF(CUSTOS!B21="",0,CUSTOS!B21)</f>
        <v>0</v>
      </c>
      <c r="BF21" s="25">
        <f t="shared" si="46"/>
        <v>0</v>
      </c>
      <c r="BG21" s="25">
        <f t="shared" si="47"/>
        <v>0</v>
      </c>
      <c r="BH21" s="169">
        <f t="shared" si="47"/>
        <v>0</v>
      </c>
    </row>
    <row r="22" spans="1:60" ht="15" x14ac:dyDescent="0.25">
      <c r="A22" s="89">
        <f>IF(LARGE($A$11:A21,1)=$F$2,"",A21+1)</f>
        <v>11</v>
      </c>
      <c r="B22" s="42">
        <f t="shared" si="1"/>
        <v>43252</v>
      </c>
      <c r="C22" s="43">
        <f t="shared" si="33"/>
        <v>43296</v>
      </c>
      <c r="D22" s="43">
        <f t="shared" si="2"/>
        <v>43297</v>
      </c>
      <c r="E22" s="43">
        <f t="shared" si="3"/>
        <v>43298</v>
      </c>
      <c r="F22" s="44">
        <f t="shared" si="4"/>
        <v>30</v>
      </c>
      <c r="G22" s="44">
        <f t="shared" si="5"/>
        <v>330</v>
      </c>
      <c r="H22" s="45">
        <f>IF($A22="","",IF(C22&gt;=$F$5,IFERROR(HLOOKUP(B22,FLUXO_ELEGÍVEL!$F:$XFD,LARGE(FLUXO_ELEGÍVEL!A:A,1)+2,0),0),0))</f>
        <v>0</v>
      </c>
      <c r="I22" s="45">
        <f t="shared" si="6"/>
        <v>0</v>
      </c>
      <c r="J22" s="45">
        <f>IF(A22="","",H22+CUSTOS!B22)</f>
        <v>0</v>
      </c>
      <c r="K22" s="45">
        <f t="shared" si="34"/>
        <v>0</v>
      </c>
      <c r="L22" s="45">
        <f t="shared" si="35"/>
        <v>0</v>
      </c>
      <c r="M22" s="45">
        <f t="shared" si="36"/>
        <v>0</v>
      </c>
      <c r="N22" s="45">
        <f t="shared" si="7"/>
        <v>0</v>
      </c>
      <c r="O22" s="46">
        <f t="shared" si="37"/>
        <v>0</v>
      </c>
      <c r="P22" s="47"/>
      <c r="Q22" s="48">
        <f t="shared" si="8"/>
        <v>0</v>
      </c>
      <c r="R22" s="48">
        <f t="shared" si="9"/>
        <v>0</v>
      </c>
      <c r="S22" s="48">
        <f t="shared" si="10"/>
        <v>0</v>
      </c>
      <c r="T22" s="48">
        <f t="shared" si="11"/>
        <v>0</v>
      </c>
      <c r="U22" s="48">
        <f t="shared" si="12"/>
        <v>0</v>
      </c>
      <c r="V22" s="48">
        <f t="shared" si="13"/>
        <v>0</v>
      </c>
      <c r="X22" s="48">
        <f t="shared" si="14"/>
        <v>0</v>
      </c>
      <c r="Y22" s="45">
        <f t="shared" si="15"/>
        <v>0</v>
      </c>
      <c r="Z22" s="45">
        <f t="shared" si="16"/>
        <v>0</v>
      </c>
      <c r="AA22" s="45">
        <f t="shared" si="17"/>
        <v>0</v>
      </c>
      <c r="AB22" s="45">
        <f t="shared" si="18"/>
        <v>0</v>
      </c>
      <c r="AD22" s="48">
        <f t="shared" si="19"/>
        <v>0</v>
      </c>
      <c r="AE22" s="45">
        <f t="shared" si="20"/>
        <v>0</v>
      </c>
      <c r="AF22" s="45">
        <f t="shared" si="21"/>
        <v>0</v>
      </c>
      <c r="AG22" s="45">
        <f t="shared" si="22"/>
        <v>0</v>
      </c>
      <c r="AH22" s="45">
        <f t="shared" si="23"/>
        <v>0</v>
      </c>
      <c r="AJ22" s="134">
        <f t="shared" si="24"/>
        <v>0</v>
      </c>
      <c r="AK22" s="135">
        <f t="shared" si="38"/>
        <v>0</v>
      </c>
      <c r="AL22" s="135">
        <f t="shared" si="25"/>
        <v>0</v>
      </c>
      <c r="AM22" s="135">
        <f t="shared" si="26"/>
        <v>0</v>
      </c>
      <c r="AN22" s="135">
        <f t="shared" si="27"/>
        <v>0</v>
      </c>
      <c r="AO22" s="135">
        <f t="shared" si="28"/>
        <v>0</v>
      </c>
      <c r="AQ22" s="48">
        <f t="shared" si="29"/>
        <v>0</v>
      </c>
      <c r="AR22" s="45">
        <f t="shared" si="30"/>
        <v>0</v>
      </c>
      <c r="AU22" s="25">
        <f t="shared" si="31"/>
        <v>0</v>
      </c>
      <c r="AV22" s="25">
        <f t="shared" si="32"/>
        <v>0</v>
      </c>
      <c r="AW22" s="21">
        <f t="shared" si="39"/>
        <v>0</v>
      </c>
      <c r="AX22" s="21">
        <f t="shared" si="40"/>
        <v>0</v>
      </c>
      <c r="AY22" s="21">
        <f t="shared" si="41"/>
        <v>0</v>
      </c>
      <c r="AZ22" s="21">
        <f t="shared" si="42"/>
        <v>0</v>
      </c>
      <c r="BA22" s="21">
        <f t="shared" si="43"/>
        <v>0</v>
      </c>
      <c r="BB22" s="21">
        <f t="shared" si="44"/>
        <v>0</v>
      </c>
      <c r="BC22" s="21">
        <f t="shared" si="45"/>
        <v>0</v>
      </c>
      <c r="BD22" s="21">
        <f>-IF(CUSTOS!B22="",0,CUSTOS!B22)</f>
        <v>0</v>
      </c>
      <c r="BF22" s="25">
        <f t="shared" si="46"/>
        <v>0</v>
      </c>
      <c r="BG22" s="25">
        <f t="shared" si="47"/>
        <v>0</v>
      </c>
      <c r="BH22" s="169">
        <f t="shared" si="47"/>
        <v>0</v>
      </c>
    </row>
    <row r="23" spans="1:60" ht="15" x14ac:dyDescent="0.25">
      <c r="A23" s="89">
        <f>IF(LARGE($A$11:A22,1)=$F$2,"",A22+1)</f>
        <v>12</v>
      </c>
      <c r="B23" s="42">
        <f t="shared" si="1"/>
        <v>43282</v>
      </c>
      <c r="C23" s="43">
        <f t="shared" si="33"/>
        <v>43327</v>
      </c>
      <c r="D23" s="43">
        <f t="shared" si="2"/>
        <v>43327</v>
      </c>
      <c r="E23" s="43">
        <f t="shared" si="3"/>
        <v>43328</v>
      </c>
      <c r="F23" s="44">
        <f t="shared" si="4"/>
        <v>30</v>
      </c>
      <c r="G23" s="44">
        <f t="shared" si="5"/>
        <v>360</v>
      </c>
      <c r="H23" s="45">
        <f>IF($A23="","",IF(C23&gt;=$F$5,IFERROR(HLOOKUP(B23,FLUXO_ELEGÍVEL!$F:$XFD,LARGE(FLUXO_ELEGÍVEL!A:A,1)+2,0),0),0))</f>
        <v>0</v>
      </c>
      <c r="I23" s="45">
        <f t="shared" si="6"/>
        <v>0</v>
      </c>
      <c r="J23" s="45">
        <f>IF(A23="","",H23+CUSTOS!B23)</f>
        <v>0</v>
      </c>
      <c r="K23" s="45">
        <f t="shared" si="34"/>
        <v>0</v>
      </c>
      <c r="L23" s="45">
        <f t="shared" si="35"/>
        <v>0</v>
      </c>
      <c r="M23" s="45">
        <f t="shared" si="36"/>
        <v>0</v>
      </c>
      <c r="N23" s="45">
        <f t="shared" si="7"/>
        <v>0</v>
      </c>
      <c r="O23" s="46">
        <f t="shared" si="37"/>
        <v>0</v>
      </c>
      <c r="P23" s="47"/>
      <c r="Q23" s="48">
        <f t="shared" si="8"/>
        <v>0</v>
      </c>
      <c r="R23" s="48">
        <f t="shared" si="9"/>
        <v>0</v>
      </c>
      <c r="S23" s="48">
        <f t="shared" si="10"/>
        <v>0</v>
      </c>
      <c r="T23" s="48">
        <f t="shared" si="11"/>
        <v>0</v>
      </c>
      <c r="U23" s="48">
        <f t="shared" si="12"/>
        <v>0</v>
      </c>
      <c r="V23" s="48">
        <f t="shared" si="13"/>
        <v>0</v>
      </c>
      <c r="X23" s="48">
        <f t="shared" si="14"/>
        <v>0</v>
      </c>
      <c r="Y23" s="45">
        <f t="shared" si="15"/>
        <v>0</v>
      </c>
      <c r="Z23" s="45">
        <f t="shared" si="16"/>
        <v>0</v>
      </c>
      <c r="AA23" s="45">
        <f t="shared" si="17"/>
        <v>0</v>
      </c>
      <c r="AB23" s="45">
        <f t="shared" si="18"/>
        <v>0</v>
      </c>
      <c r="AD23" s="48">
        <f t="shared" si="19"/>
        <v>0</v>
      </c>
      <c r="AE23" s="45">
        <f t="shared" si="20"/>
        <v>0</v>
      </c>
      <c r="AF23" s="45">
        <f t="shared" si="21"/>
        <v>0</v>
      </c>
      <c r="AG23" s="45">
        <f t="shared" si="22"/>
        <v>0</v>
      </c>
      <c r="AH23" s="45">
        <f t="shared" si="23"/>
        <v>0</v>
      </c>
      <c r="AJ23" s="134">
        <f t="shared" si="24"/>
        <v>0</v>
      </c>
      <c r="AK23" s="135">
        <f t="shared" si="38"/>
        <v>0</v>
      </c>
      <c r="AL23" s="135">
        <f t="shared" si="25"/>
        <v>0</v>
      </c>
      <c r="AM23" s="135">
        <f t="shared" si="26"/>
        <v>0</v>
      </c>
      <c r="AN23" s="135">
        <f t="shared" si="27"/>
        <v>0</v>
      </c>
      <c r="AO23" s="135">
        <f t="shared" si="28"/>
        <v>0</v>
      </c>
      <c r="AQ23" s="48">
        <f t="shared" si="29"/>
        <v>0</v>
      </c>
      <c r="AR23" s="45">
        <f t="shared" si="30"/>
        <v>0</v>
      </c>
      <c r="AU23" s="25">
        <f t="shared" si="31"/>
        <v>0</v>
      </c>
      <c r="AV23" s="25">
        <f t="shared" si="32"/>
        <v>0</v>
      </c>
      <c r="AW23" s="21">
        <f t="shared" si="39"/>
        <v>0</v>
      </c>
      <c r="AX23" s="21">
        <f t="shared" si="40"/>
        <v>0</v>
      </c>
      <c r="AY23" s="21">
        <f t="shared" si="41"/>
        <v>0</v>
      </c>
      <c r="AZ23" s="21">
        <f t="shared" si="42"/>
        <v>0</v>
      </c>
      <c r="BA23" s="21">
        <f t="shared" si="43"/>
        <v>0</v>
      </c>
      <c r="BB23" s="21">
        <f t="shared" si="44"/>
        <v>0</v>
      </c>
      <c r="BC23" s="21">
        <f t="shared" si="45"/>
        <v>0</v>
      </c>
      <c r="BD23" s="21">
        <f>-IF(CUSTOS!B23="",0,CUSTOS!B23)</f>
        <v>0</v>
      </c>
      <c r="BF23" s="25">
        <f t="shared" si="46"/>
        <v>0</v>
      </c>
      <c r="BG23" s="25">
        <f t="shared" si="47"/>
        <v>0</v>
      </c>
      <c r="BH23" s="169">
        <f t="shared" si="47"/>
        <v>0</v>
      </c>
    </row>
    <row r="24" spans="1:60" ht="15" x14ac:dyDescent="0.25">
      <c r="A24" s="89">
        <f>IF(LARGE($A$11:A23,1)=$F$2,"",A23+1)</f>
        <v>13</v>
      </c>
      <c r="B24" s="42">
        <f t="shared" si="1"/>
        <v>43313</v>
      </c>
      <c r="C24" s="43">
        <f t="shared" si="33"/>
        <v>43358</v>
      </c>
      <c r="D24" s="43">
        <f t="shared" si="2"/>
        <v>43360</v>
      </c>
      <c r="E24" s="43">
        <f t="shared" si="3"/>
        <v>43361</v>
      </c>
      <c r="F24" s="44">
        <f t="shared" si="4"/>
        <v>30</v>
      </c>
      <c r="G24" s="44">
        <f t="shared" si="5"/>
        <v>390</v>
      </c>
      <c r="H24" s="45">
        <f>IF($A24="","",IF(C24&gt;=$F$5,IFERROR(HLOOKUP(B24,FLUXO_ELEGÍVEL!$F:$XFD,LARGE(FLUXO_ELEGÍVEL!A:A,1)+2,0),0),0))</f>
        <v>0</v>
      </c>
      <c r="I24" s="45">
        <f t="shared" si="6"/>
        <v>0</v>
      </c>
      <c r="J24" s="45">
        <f>IF(A24="","",H24+CUSTOS!B24)</f>
        <v>0</v>
      </c>
      <c r="K24" s="45">
        <f t="shared" si="34"/>
        <v>0</v>
      </c>
      <c r="L24" s="45">
        <f t="shared" si="35"/>
        <v>0</v>
      </c>
      <c r="M24" s="45">
        <f t="shared" si="36"/>
        <v>0</v>
      </c>
      <c r="N24" s="45">
        <f t="shared" si="7"/>
        <v>0</v>
      </c>
      <c r="O24" s="46">
        <f t="shared" si="37"/>
        <v>0</v>
      </c>
      <c r="P24" s="47"/>
      <c r="Q24" s="48">
        <f t="shared" si="8"/>
        <v>0</v>
      </c>
      <c r="R24" s="48">
        <f t="shared" si="9"/>
        <v>0</v>
      </c>
      <c r="S24" s="48">
        <f t="shared" si="10"/>
        <v>0</v>
      </c>
      <c r="T24" s="48">
        <f t="shared" si="11"/>
        <v>0</v>
      </c>
      <c r="U24" s="48">
        <f t="shared" si="12"/>
        <v>0</v>
      </c>
      <c r="V24" s="48">
        <f t="shared" si="13"/>
        <v>0</v>
      </c>
      <c r="X24" s="48">
        <f t="shared" si="14"/>
        <v>0</v>
      </c>
      <c r="Y24" s="45">
        <f t="shared" si="15"/>
        <v>0</v>
      </c>
      <c r="Z24" s="45">
        <f t="shared" si="16"/>
        <v>0</v>
      </c>
      <c r="AA24" s="45">
        <f t="shared" si="17"/>
        <v>0</v>
      </c>
      <c r="AB24" s="45">
        <f t="shared" si="18"/>
        <v>0</v>
      </c>
      <c r="AD24" s="48">
        <f t="shared" si="19"/>
        <v>0</v>
      </c>
      <c r="AE24" s="45">
        <f t="shared" si="20"/>
        <v>0</v>
      </c>
      <c r="AF24" s="45">
        <f t="shared" si="21"/>
        <v>0</v>
      </c>
      <c r="AG24" s="45">
        <f t="shared" si="22"/>
        <v>0</v>
      </c>
      <c r="AH24" s="45">
        <f t="shared" si="23"/>
        <v>0</v>
      </c>
      <c r="AJ24" s="134">
        <f t="shared" si="24"/>
        <v>0</v>
      </c>
      <c r="AK24" s="135">
        <f t="shared" si="38"/>
        <v>0</v>
      </c>
      <c r="AL24" s="135">
        <f t="shared" si="25"/>
        <v>0</v>
      </c>
      <c r="AM24" s="135">
        <f t="shared" si="26"/>
        <v>0</v>
      </c>
      <c r="AN24" s="135">
        <f t="shared" si="27"/>
        <v>0</v>
      </c>
      <c r="AO24" s="135">
        <f t="shared" si="28"/>
        <v>0</v>
      </c>
      <c r="AQ24" s="48">
        <f t="shared" si="29"/>
        <v>0</v>
      </c>
      <c r="AR24" s="45">
        <f t="shared" si="30"/>
        <v>0</v>
      </c>
      <c r="AU24" s="25">
        <f t="shared" si="31"/>
        <v>0</v>
      </c>
      <c r="AV24" s="25">
        <f t="shared" si="32"/>
        <v>0</v>
      </c>
      <c r="AW24" s="21">
        <f t="shared" si="39"/>
        <v>0</v>
      </c>
      <c r="AX24" s="21">
        <f t="shared" si="40"/>
        <v>0</v>
      </c>
      <c r="AY24" s="21">
        <f t="shared" si="41"/>
        <v>0</v>
      </c>
      <c r="AZ24" s="21">
        <f t="shared" si="42"/>
        <v>0</v>
      </c>
      <c r="BA24" s="21">
        <f t="shared" si="43"/>
        <v>0</v>
      </c>
      <c r="BB24" s="21">
        <f t="shared" si="44"/>
        <v>0</v>
      </c>
      <c r="BC24" s="21">
        <f t="shared" si="45"/>
        <v>0</v>
      </c>
      <c r="BD24" s="21">
        <f>-IF(CUSTOS!B24="",0,CUSTOS!B24)</f>
        <v>0</v>
      </c>
      <c r="BF24" s="25">
        <f t="shared" si="46"/>
        <v>0</v>
      </c>
      <c r="BG24" s="25">
        <f t="shared" si="47"/>
        <v>0</v>
      </c>
      <c r="BH24" s="169">
        <f t="shared" si="47"/>
        <v>0</v>
      </c>
    </row>
    <row r="25" spans="1:60" ht="15" x14ac:dyDescent="0.25">
      <c r="A25" s="89">
        <f>IF(LARGE($A$11:A24,1)=$F$2,"",A24+1)</f>
        <v>14</v>
      </c>
      <c r="B25" s="42">
        <f t="shared" si="1"/>
        <v>43344</v>
      </c>
      <c r="C25" s="43">
        <f t="shared" si="33"/>
        <v>43388</v>
      </c>
      <c r="D25" s="43">
        <f t="shared" si="2"/>
        <v>43388</v>
      </c>
      <c r="E25" s="43">
        <f t="shared" si="3"/>
        <v>43389</v>
      </c>
      <c r="F25" s="44">
        <f t="shared" si="4"/>
        <v>30</v>
      </c>
      <c r="G25" s="44">
        <f t="shared" si="5"/>
        <v>420</v>
      </c>
      <c r="H25" s="45">
        <f>IF($A25="","",IF(C25&gt;=$F$5,IFERROR(HLOOKUP(B25,FLUXO_ELEGÍVEL!$F:$XFD,LARGE(FLUXO_ELEGÍVEL!A:A,1)+2,0),0),0))</f>
        <v>0</v>
      </c>
      <c r="I25" s="45">
        <f t="shared" si="6"/>
        <v>0</v>
      </c>
      <c r="J25" s="45">
        <f>IF(A25="","",H25+CUSTOS!B25)</f>
        <v>0</v>
      </c>
      <c r="K25" s="45">
        <f t="shared" si="34"/>
        <v>0</v>
      </c>
      <c r="L25" s="45">
        <f t="shared" si="35"/>
        <v>0</v>
      </c>
      <c r="M25" s="45">
        <f t="shared" si="36"/>
        <v>0</v>
      </c>
      <c r="N25" s="45">
        <f t="shared" si="7"/>
        <v>0</v>
      </c>
      <c r="O25" s="46">
        <f t="shared" si="37"/>
        <v>0</v>
      </c>
      <c r="P25" s="47"/>
      <c r="Q25" s="48">
        <f t="shared" si="8"/>
        <v>0</v>
      </c>
      <c r="R25" s="48">
        <f t="shared" si="9"/>
        <v>0</v>
      </c>
      <c r="S25" s="48">
        <f t="shared" si="10"/>
        <v>0</v>
      </c>
      <c r="T25" s="48">
        <f t="shared" si="11"/>
        <v>0</v>
      </c>
      <c r="U25" s="48">
        <f t="shared" si="12"/>
        <v>0</v>
      </c>
      <c r="V25" s="48">
        <f t="shared" si="13"/>
        <v>0</v>
      </c>
      <c r="X25" s="48">
        <f t="shared" si="14"/>
        <v>0</v>
      </c>
      <c r="Y25" s="45">
        <f t="shared" si="15"/>
        <v>0</v>
      </c>
      <c r="Z25" s="45">
        <f t="shared" si="16"/>
        <v>0</v>
      </c>
      <c r="AA25" s="45">
        <f t="shared" si="17"/>
        <v>0</v>
      </c>
      <c r="AB25" s="45">
        <f t="shared" si="18"/>
        <v>0</v>
      </c>
      <c r="AD25" s="48">
        <f t="shared" si="19"/>
        <v>0</v>
      </c>
      <c r="AE25" s="45">
        <f t="shared" si="20"/>
        <v>0</v>
      </c>
      <c r="AF25" s="45">
        <f t="shared" si="21"/>
        <v>0</v>
      </c>
      <c r="AG25" s="45">
        <f t="shared" si="22"/>
        <v>0</v>
      </c>
      <c r="AH25" s="45">
        <f t="shared" si="23"/>
        <v>0</v>
      </c>
      <c r="AJ25" s="134">
        <f t="shared" si="24"/>
        <v>0</v>
      </c>
      <c r="AK25" s="135">
        <f t="shared" si="38"/>
        <v>0</v>
      </c>
      <c r="AL25" s="135">
        <f t="shared" si="25"/>
        <v>0</v>
      </c>
      <c r="AM25" s="135">
        <f t="shared" si="26"/>
        <v>0</v>
      </c>
      <c r="AN25" s="135">
        <f t="shared" si="27"/>
        <v>0</v>
      </c>
      <c r="AO25" s="135">
        <f t="shared" si="28"/>
        <v>0</v>
      </c>
      <c r="AQ25" s="48">
        <f t="shared" si="29"/>
        <v>0</v>
      </c>
      <c r="AR25" s="45">
        <f t="shared" si="30"/>
        <v>0</v>
      </c>
      <c r="AU25" s="25">
        <f t="shared" si="31"/>
        <v>0</v>
      </c>
      <c r="AV25" s="25">
        <f t="shared" si="32"/>
        <v>0</v>
      </c>
      <c r="AW25" s="21">
        <f t="shared" si="39"/>
        <v>0</v>
      </c>
      <c r="AX25" s="21">
        <f t="shared" si="40"/>
        <v>0</v>
      </c>
      <c r="AY25" s="21">
        <f t="shared" si="41"/>
        <v>0</v>
      </c>
      <c r="AZ25" s="21">
        <f t="shared" si="42"/>
        <v>0</v>
      </c>
      <c r="BA25" s="21">
        <f t="shared" si="43"/>
        <v>0</v>
      </c>
      <c r="BB25" s="21">
        <f t="shared" si="44"/>
        <v>0</v>
      </c>
      <c r="BC25" s="21">
        <f t="shared" si="45"/>
        <v>0</v>
      </c>
      <c r="BD25" s="21">
        <f>-IF(CUSTOS!B25="",0,CUSTOS!B25)</f>
        <v>0</v>
      </c>
      <c r="BF25" s="25">
        <f t="shared" si="46"/>
        <v>0</v>
      </c>
      <c r="BG25" s="25">
        <f t="shared" si="47"/>
        <v>0</v>
      </c>
      <c r="BH25" s="169">
        <f t="shared" si="47"/>
        <v>0</v>
      </c>
    </row>
    <row r="26" spans="1:60" ht="15" x14ac:dyDescent="0.25">
      <c r="A26" s="89">
        <f>IF(LARGE($A$11:A25,1)=$F$2,"",A25+1)</f>
        <v>15</v>
      </c>
      <c r="B26" s="42">
        <f t="shared" si="1"/>
        <v>43374</v>
      </c>
      <c r="C26" s="43">
        <f t="shared" si="33"/>
        <v>43419</v>
      </c>
      <c r="D26" s="43">
        <f t="shared" si="2"/>
        <v>43420</v>
      </c>
      <c r="E26" s="43">
        <f t="shared" si="3"/>
        <v>43423</v>
      </c>
      <c r="F26" s="44">
        <f t="shared" si="4"/>
        <v>30</v>
      </c>
      <c r="G26" s="44">
        <f t="shared" si="5"/>
        <v>450</v>
      </c>
      <c r="H26" s="45">
        <f>IF($A26="","",IF(C26&gt;=$F$5,IFERROR(HLOOKUP(B26,FLUXO_ELEGÍVEL!$F:$XFD,LARGE(FLUXO_ELEGÍVEL!A:A,1)+2,0),0),0))</f>
        <v>0</v>
      </c>
      <c r="I26" s="45">
        <f t="shared" si="6"/>
        <v>0</v>
      </c>
      <c r="J26" s="45">
        <f>IF(A26="","",H26+CUSTOS!B26)</f>
        <v>0</v>
      </c>
      <c r="K26" s="45">
        <f t="shared" si="34"/>
        <v>0</v>
      </c>
      <c r="L26" s="45">
        <f t="shared" si="35"/>
        <v>0</v>
      </c>
      <c r="M26" s="45">
        <f t="shared" si="36"/>
        <v>0</v>
      </c>
      <c r="N26" s="45">
        <f t="shared" si="7"/>
        <v>0</v>
      </c>
      <c r="O26" s="46">
        <f t="shared" si="37"/>
        <v>0</v>
      </c>
      <c r="P26" s="47"/>
      <c r="Q26" s="48">
        <f t="shared" si="8"/>
        <v>0</v>
      </c>
      <c r="R26" s="48">
        <f t="shared" si="9"/>
        <v>0</v>
      </c>
      <c r="S26" s="48">
        <f t="shared" si="10"/>
        <v>0</v>
      </c>
      <c r="T26" s="48">
        <f t="shared" si="11"/>
        <v>0</v>
      </c>
      <c r="U26" s="48">
        <f t="shared" si="12"/>
        <v>0</v>
      </c>
      <c r="V26" s="48">
        <f t="shared" si="13"/>
        <v>0</v>
      </c>
      <c r="X26" s="48">
        <f t="shared" si="14"/>
        <v>0</v>
      </c>
      <c r="Y26" s="45">
        <f t="shared" si="15"/>
        <v>0</v>
      </c>
      <c r="Z26" s="45">
        <f t="shared" si="16"/>
        <v>0</v>
      </c>
      <c r="AA26" s="45">
        <f t="shared" si="17"/>
        <v>0</v>
      </c>
      <c r="AB26" s="45">
        <f t="shared" si="18"/>
        <v>0</v>
      </c>
      <c r="AD26" s="48">
        <f t="shared" si="19"/>
        <v>0</v>
      </c>
      <c r="AE26" s="45">
        <f t="shared" si="20"/>
        <v>0</v>
      </c>
      <c r="AF26" s="45">
        <f t="shared" si="21"/>
        <v>0</v>
      </c>
      <c r="AG26" s="45">
        <f t="shared" si="22"/>
        <v>0</v>
      </c>
      <c r="AH26" s="45">
        <f t="shared" si="23"/>
        <v>0</v>
      </c>
      <c r="AJ26" s="134">
        <f t="shared" si="24"/>
        <v>0</v>
      </c>
      <c r="AK26" s="135">
        <f t="shared" si="38"/>
        <v>0</v>
      </c>
      <c r="AL26" s="135">
        <f t="shared" si="25"/>
        <v>0</v>
      </c>
      <c r="AM26" s="135">
        <f t="shared" si="26"/>
        <v>0</v>
      </c>
      <c r="AN26" s="135">
        <f t="shared" si="27"/>
        <v>0</v>
      </c>
      <c r="AO26" s="135">
        <f t="shared" si="28"/>
        <v>0</v>
      </c>
      <c r="AQ26" s="48">
        <f t="shared" si="29"/>
        <v>0</v>
      </c>
      <c r="AR26" s="45">
        <f t="shared" si="30"/>
        <v>0</v>
      </c>
      <c r="AU26" s="25">
        <f t="shared" si="31"/>
        <v>0</v>
      </c>
      <c r="AV26" s="25">
        <f t="shared" si="32"/>
        <v>0</v>
      </c>
      <c r="AW26" s="21">
        <f t="shared" si="39"/>
        <v>0</v>
      </c>
      <c r="AX26" s="21">
        <f t="shared" si="40"/>
        <v>0</v>
      </c>
      <c r="AY26" s="21">
        <f t="shared" si="41"/>
        <v>0</v>
      </c>
      <c r="AZ26" s="21">
        <f t="shared" si="42"/>
        <v>0</v>
      </c>
      <c r="BA26" s="21">
        <f t="shared" si="43"/>
        <v>0</v>
      </c>
      <c r="BB26" s="21">
        <f t="shared" si="44"/>
        <v>0</v>
      </c>
      <c r="BC26" s="21">
        <f t="shared" si="45"/>
        <v>0</v>
      </c>
      <c r="BD26" s="21">
        <f>-IF(CUSTOS!B26="",0,CUSTOS!B26)</f>
        <v>0</v>
      </c>
      <c r="BF26" s="25">
        <f t="shared" si="46"/>
        <v>0</v>
      </c>
      <c r="BG26" s="25">
        <f t="shared" si="47"/>
        <v>0</v>
      </c>
      <c r="BH26" s="169">
        <f t="shared" si="47"/>
        <v>0</v>
      </c>
    </row>
    <row r="27" spans="1:60" ht="15" x14ac:dyDescent="0.25">
      <c r="A27" s="89">
        <f>IF(LARGE($A$11:A26,1)=$F$2,"",A26+1)</f>
        <v>16</v>
      </c>
      <c r="B27" s="42">
        <f t="shared" si="1"/>
        <v>43405</v>
      </c>
      <c r="C27" s="43">
        <f t="shared" si="33"/>
        <v>43449</v>
      </c>
      <c r="D27" s="43">
        <f t="shared" si="2"/>
        <v>43451</v>
      </c>
      <c r="E27" s="43">
        <f t="shared" si="3"/>
        <v>43452</v>
      </c>
      <c r="F27" s="44">
        <f t="shared" si="4"/>
        <v>30</v>
      </c>
      <c r="G27" s="44">
        <f t="shared" si="5"/>
        <v>480</v>
      </c>
      <c r="H27" s="45">
        <f>IF($A27="","",IF(C27&gt;=$F$5,IFERROR(HLOOKUP(B27,FLUXO_ELEGÍVEL!$F:$XFD,LARGE(FLUXO_ELEGÍVEL!A:A,1)+2,0),0),0))</f>
        <v>0</v>
      </c>
      <c r="I27" s="45">
        <f t="shared" si="6"/>
        <v>0</v>
      </c>
      <c r="J27" s="45">
        <f>IF(A27="","",H27+CUSTOS!B27)</f>
        <v>0</v>
      </c>
      <c r="K27" s="45">
        <f t="shared" si="34"/>
        <v>0</v>
      </c>
      <c r="L27" s="45">
        <f t="shared" si="35"/>
        <v>0</v>
      </c>
      <c r="M27" s="45">
        <f t="shared" si="36"/>
        <v>0</v>
      </c>
      <c r="N27" s="45">
        <f t="shared" si="7"/>
        <v>0</v>
      </c>
      <c r="O27" s="46">
        <f t="shared" si="37"/>
        <v>0</v>
      </c>
      <c r="P27" s="47"/>
      <c r="Q27" s="48">
        <f t="shared" si="8"/>
        <v>0</v>
      </c>
      <c r="R27" s="48">
        <f t="shared" si="9"/>
        <v>0</v>
      </c>
      <c r="S27" s="48">
        <f t="shared" si="10"/>
        <v>0</v>
      </c>
      <c r="T27" s="48">
        <f t="shared" si="11"/>
        <v>0</v>
      </c>
      <c r="U27" s="48">
        <f t="shared" si="12"/>
        <v>0</v>
      </c>
      <c r="V27" s="48">
        <f t="shared" si="13"/>
        <v>0</v>
      </c>
      <c r="X27" s="48">
        <f t="shared" si="14"/>
        <v>0</v>
      </c>
      <c r="Y27" s="45">
        <f t="shared" si="15"/>
        <v>0</v>
      </c>
      <c r="Z27" s="45">
        <f t="shared" si="16"/>
        <v>0</v>
      </c>
      <c r="AA27" s="45">
        <f t="shared" si="17"/>
        <v>0</v>
      </c>
      <c r="AB27" s="45">
        <f t="shared" si="18"/>
        <v>0</v>
      </c>
      <c r="AD27" s="48">
        <f t="shared" si="19"/>
        <v>0</v>
      </c>
      <c r="AE27" s="45">
        <f t="shared" si="20"/>
        <v>0</v>
      </c>
      <c r="AF27" s="45">
        <f t="shared" si="21"/>
        <v>0</v>
      </c>
      <c r="AG27" s="45">
        <f t="shared" si="22"/>
        <v>0</v>
      </c>
      <c r="AH27" s="45">
        <f t="shared" si="23"/>
        <v>0</v>
      </c>
      <c r="AJ27" s="134">
        <f t="shared" si="24"/>
        <v>0</v>
      </c>
      <c r="AK27" s="135">
        <f t="shared" si="38"/>
        <v>0</v>
      </c>
      <c r="AL27" s="135">
        <f t="shared" si="25"/>
        <v>0</v>
      </c>
      <c r="AM27" s="135">
        <f t="shared" si="26"/>
        <v>0</v>
      </c>
      <c r="AN27" s="135">
        <f t="shared" si="27"/>
        <v>0</v>
      </c>
      <c r="AO27" s="135">
        <f t="shared" si="28"/>
        <v>0</v>
      </c>
      <c r="AQ27" s="48">
        <f t="shared" si="29"/>
        <v>0</v>
      </c>
      <c r="AR27" s="45">
        <f t="shared" si="30"/>
        <v>0</v>
      </c>
      <c r="AU27" s="25">
        <f t="shared" si="31"/>
        <v>0</v>
      </c>
      <c r="AV27" s="25">
        <f t="shared" si="32"/>
        <v>0</v>
      </c>
      <c r="AW27" s="21">
        <f t="shared" si="39"/>
        <v>0</v>
      </c>
      <c r="AX27" s="21">
        <f t="shared" si="40"/>
        <v>0</v>
      </c>
      <c r="AY27" s="21">
        <f t="shared" si="41"/>
        <v>0</v>
      </c>
      <c r="AZ27" s="21">
        <f t="shared" si="42"/>
        <v>0</v>
      </c>
      <c r="BA27" s="21">
        <f t="shared" si="43"/>
        <v>0</v>
      </c>
      <c r="BB27" s="21">
        <f t="shared" si="44"/>
        <v>0</v>
      </c>
      <c r="BC27" s="21">
        <f t="shared" si="45"/>
        <v>0</v>
      </c>
      <c r="BD27" s="21">
        <f>-IF(CUSTOS!B27="",0,CUSTOS!B27)</f>
        <v>0</v>
      </c>
      <c r="BF27" s="25">
        <f t="shared" si="46"/>
        <v>0</v>
      </c>
      <c r="BG27" s="25">
        <f t="shared" si="47"/>
        <v>0</v>
      </c>
      <c r="BH27" s="169">
        <f t="shared" si="47"/>
        <v>0</v>
      </c>
    </row>
    <row r="28" spans="1:60" ht="15" x14ac:dyDescent="0.25">
      <c r="A28" s="89">
        <f>IF(LARGE($A$11:A27,1)=$F$2,"",A27+1)</f>
        <v>17</v>
      </c>
      <c r="B28" s="42">
        <f t="shared" si="1"/>
        <v>43435</v>
      </c>
      <c r="C28" s="43">
        <f t="shared" si="33"/>
        <v>43480</v>
      </c>
      <c r="D28" s="43">
        <f t="shared" si="2"/>
        <v>43480</v>
      </c>
      <c r="E28" s="43">
        <f t="shared" si="3"/>
        <v>43481</v>
      </c>
      <c r="F28" s="44">
        <f t="shared" si="4"/>
        <v>30</v>
      </c>
      <c r="G28" s="44">
        <f t="shared" si="5"/>
        <v>510</v>
      </c>
      <c r="H28" s="45">
        <f>IF($A28="","",IF(C28&gt;=$F$5,IFERROR(HLOOKUP(B28,FLUXO_ELEGÍVEL!$F:$XFD,LARGE(FLUXO_ELEGÍVEL!A:A,1)+2,0),0),0))</f>
        <v>0</v>
      </c>
      <c r="I28" s="45">
        <f t="shared" si="6"/>
        <v>0</v>
      </c>
      <c r="J28" s="45">
        <f>IF(A28="","",H28+CUSTOS!B28)</f>
        <v>0</v>
      </c>
      <c r="K28" s="45">
        <f t="shared" si="34"/>
        <v>0</v>
      </c>
      <c r="L28" s="45">
        <f t="shared" si="35"/>
        <v>0</v>
      </c>
      <c r="M28" s="45">
        <f t="shared" si="36"/>
        <v>0</v>
      </c>
      <c r="N28" s="45">
        <f t="shared" si="7"/>
        <v>0</v>
      </c>
      <c r="O28" s="46">
        <f t="shared" si="37"/>
        <v>0</v>
      </c>
      <c r="P28" s="47"/>
      <c r="Q28" s="48">
        <f t="shared" si="8"/>
        <v>0</v>
      </c>
      <c r="R28" s="48">
        <f t="shared" si="9"/>
        <v>0</v>
      </c>
      <c r="S28" s="48">
        <f t="shared" si="10"/>
        <v>0</v>
      </c>
      <c r="T28" s="48">
        <f t="shared" si="11"/>
        <v>0</v>
      </c>
      <c r="U28" s="48">
        <f t="shared" si="12"/>
        <v>0</v>
      </c>
      <c r="V28" s="48">
        <f t="shared" si="13"/>
        <v>0</v>
      </c>
      <c r="X28" s="48">
        <f t="shared" si="14"/>
        <v>0</v>
      </c>
      <c r="Y28" s="45">
        <f t="shared" si="15"/>
        <v>0</v>
      </c>
      <c r="Z28" s="45">
        <f t="shared" si="16"/>
        <v>0</v>
      </c>
      <c r="AA28" s="45">
        <f t="shared" si="17"/>
        <v>0</v>
      </c>
      <c r="AB28" s="45">
        <f t="shared" si="18"/>
        <v>0</v>
      </c>
      <c r="AD28" s="48">
        <f t="shared" si="19"/>
        <v>0</v>
      </c>
      <c r="AE28" s="45">
        <f t="shared" si="20"/>
        <v>0</v>
      </c>
      <c r="AF28" s="45">
        <f t="shared" si="21"/>
        <v>0</v>
      </c>
      <c r="AG28" s="45">
        <f t="shared" si="22"/>
        <v>0</v>
      </c>
      <c r="AH28" s="45">
        <f t="shared" si="23"/>
        <v>0</v>
      </c>
      <c r="AJ28" s="134">
        <f t="shared" si="24"/>
        <v>0</v>
      </c>
      <c r="AK28" s="135">
        <f t="shared" si="38"/>
        <v>0</v>
      </c>
      <c r="AL28" s="135">
        <f t="shared" si="25"/>
        <v>0</v>
      </c>
      <c r="AM28" s="135">
        <f t="shared" si="26"/>
        <v>0</v>
      </c>
      <c r="AN28" s="135">
        <f t="shared" si="27"/>
        <v>0</v>
      </c>
      <c r="AO28" s="135">
        <f t="shared" si="28"/>
        <v>0</v>
      </c>
      <c r="AQ28" s="48">
        <f t="shared" si="29"/>
        <v>0</v>
      </c>
      <c r="AR28" s="45">
        <f t="shared" si="30"/>
        <v>0</v>
      </c>
      <c r="AU28" s="25">
        <f t="shared" si="31"/>
        <v>0</v>
      </c>
      <c r="AV28" s="25">
        <f t="shared" si="32"/>
        <v>0</v>
      </c>
      <c r="AW28" s="21">
        <f t="shared" si="39"/>
        <v>0</v>
      </c>
      <c r="AX28" s="21">
        <f t="shared" si="40"/>
        <v>0</v>
      </c>
      <c r="AY28" s="21">
        <f t="shared" si="41"/>
        <v>0</v>
      </c>
      <c r="AZ28" s="21">
        <f t="shared" si="42"/>
        <v>0</v>
      </c>
      <c r="BA28" s="21">
        <f t="shared" si="43"/>
        <v>0</v>
      </c>
      <c r="BB28" s="21">
        <f t="shared" si="44"/>
        <v>0</v>
      </c>
      <c r="BC28" s="21">
        <f t="shared" si="45"/>
        <v>0</v>
      </c>
      <c r="BD28" s="21">
        <f>-IF(CUSTOS!B28="",0,CUSTOS!B28)</f>
        <v>0</v>
      </c>
      <c r="BF28" s="25">
        <f t="shared" si="46"/>
        <v>0</v>
      </c>
      <c r="BG28" s="25">
        <f t="shared" si="47"/>
        <v>0</v>
      </c>
      <c r="BH28" s="169">
        <f t="shared" si="47"/>
        <v>0</v>
      </c>
    </row>
    <row r="29" spans="1:60" ht="15" x14ac:dyDescent="0.25">
      <c r="A29" s="89">
        <f>IF(LARGE($A$11:A28,1)=$F$2,"",A28+1)</f>
        <v>18</v>
      </c>
      <c r="B29" s="42">
        <f t="shared" si="1"/>
        <v>43466</v>
      </c>
      <c r="C29" s="43">
        <f t="shared" si="33"/>
        <v>43511</v>
      </c>
      <c r="D29" s="43">
        <f t="shared" si="2"/>
        <v>43511</v>
      </c>
      <c r="E29" s="43">
        <f t="shared" si="3"/>
        <v>43514</v>
      </c>
      <c r="F29" s="44">
        <f t="shared" si="4"/>
        <v>30</v>
      </c>
      <c r="G29" s="44">
        <f t="shared" si="5"/>
        <v>540</v>
      </c>
      <c r="H29" s="45">
        <f>IF($A29="","",IF(C29&gt;=$F$5,IFERROR(HLOOKUP(B29,FLUXO_ELEGÍVEL!$F:$XFD,LARGE(FLUXO_ELEGÍVEL!A:A,1)+2,0),0),0))</f>
        <v>0</v>
      </c>
      <c r="I29" s="45">
        <f t="shared" si="6"/>
        <v>0</v>
      </c>
      <c r="J29" s="45">
        <f>IF(A29="","",H29+CUSTOS!B29)</f>
        <v>0</v>
      </c>
      <c r="K29" s="45">
        <f t="shared" si="34"/>
        <v>0</v>
      </c>
      <c r="L29" s="45">
        <f t="shared" si="35"/>
        <v>0</v>
      </c>
      <c r="M29" s="45">
        <f t="shared" si="36"/>
        <v>0</v>
      </c>
      <c r="N29" s="45">
        <f t="shared" si="7"/>
        <v>0</v>
      </c>
      <c r="O29" s="46">
        <f t="shared" si="37"/>
        <v>0</v>
      </c>
      <c r="P29" s="47"/>
      <c r="Q29" s="48">
        <f t="shared" si="8"/>
        <v>0</v>
      </c>
      <c r="R29" s="48">
        <f t="shared" si="9"/>
        <v>0</v>
      </c>
      <c r="S29" s="48">
        <f t="shared" si="10"/>
        <v>0</v>
      </c>
      <c r="T29" s="48">
        <f t="shared" si="11"/>
        <v>0</v>
      </c>
      <c r="U29" s="48">
        <f t="shared" si="12"/>
        <v>0</v>
      </c>
      <c r="V29" s="48">
        <f t="shared" si="13"/>
        <v>0</v>
      </c>
      <c r="X29" s="48">
        <f t="shared" si="14"/>
        <v>0</v>
      </c>
      <c r="Y29" s="45">
        <f t="shared" si="15"/>
        <v>0</v>
      </c>
      <c r="Z29" s="45">
        <f t="shared" si="16"/>
        <v>0</v>
      </c>
      <c r="AA29" s="45">
        <f t="shared" si="17"/>
        <v>0</v>
      </c>
      <c r="AB29" s="45">
        <f t="shared" si="18"/>
        <v>0</v>
      </c>
      <c r="AD29" s="48">
        <f t="shared" si="19"/>
        <v>0</v>
      </c>
      <c r="AE29" s="45">
        <f t="shared" si="20"/>
        <v>0</v>
      </c>
      <c r="AF29" s="45">
        <f t="shared" si="21"/>
        <v>0</v>
      </c>
      <c r="AG29" s="45">
        <f t="shared" si="22"/>
        <v>0</v>
      </c>
      <c r="AH29" s="45">
        <f t="shared" si="23"/>
        <v>0</v>
      </c>
      <c r="AJ29" s="134">
        <f t="shared" si="24"/>
        <v>0</v>
      </c>
      <c r="AK29" s="135">
        <f t="shared" si="38"/>
        <v>0</v>
      </c>
      <c r="AL29" s="135">
        <f t="shared" si="25"/>
        <v>0</v>
      </c>
      <c r="AM29" s="135">
        <f t="shared" si="26"/>
        <v>0</v>
      </c>
      <c r="AN29" s="135">
        <f t="shared" si="27"/>
        <v>0</v>
      </c>
      <c r="AO29" s="135">
        <f t="shared" si="28"/>
        <v>0</v>
      </c>
      <c r="AQ29" s="48">
        <f t="shared" si="29"/>
        <v>0</v>
      </c>
      <c r="AR29" s="45">
        <f t="shared" si="30"/>
        <v>0</v>
      </c>
      <c r="AU29" s="25">
        <f t="shared" si="31"/>
        <v>0</v>
      </c>
      <c r="AV29" s="25">
        <f t="shared" si="32"/>
        <v>0</v>
      </c>
      <c r="AW29" s="21">
        <f t="shared" si="39"/>
        <v>0</v>
      </c>
      <c r="AX29" s="21">
        <f t="shared" si="40"/>
        <v>0</v>
      </c>
      <c r="AY29" s="21">
        <f t="shared" si="41"/>
        <v>0</v>
      </c>
      <c r="AZ29" s="21">
        <f t="shared" si="42"/>
        <v>0</v>
      </c>
      <c r="BA29" s="21">
        <f t="shared" si="43"/>
        <v>0</v>
      </c>
      <c r="BB29" s="21">
        <f t="shared" si="44"/>
        <v>0</v>
      </c>
      <c r="BC29" s="21">
        <f t="shared" si="45"/>
        <v>0</v>
      </c>
      <c r="BD29" s="21">
        <f>-IF(CUSTOS!B29="",0,CUSTOS!B29)</f>
        <v>0</v>
      </c>
      <c r="BF29" s="25">
        <f t="shared" si="46"/>
        <v>0</v>
      </c>
      <c r="BG29" s="25">
        <f t="shared" si="47"/>
        <v>0</v>
      </c>
      <c r="BH29" s="169">
        <f t="shared" si="47"/>
        <v>0</v>
      </c>
    </row>
    <row r="30" spans="1:60" ht="15" x14ac:dyDescent="0.25">
      <c r="A30" s="89">
        <f>IF(LARGE($A$11:A29,1)=$F$2,"",A29+1)</f>
        <v>19</v>
      </c>
      <c r="B30" s="42">
        <f t="shared" si="1"/>
        <v>43497</v>
      </c>
      <c r="C30" s="43">
        <f t="shared" si="33"/>
        <v>43539</v>
      </c>
      <c r="D30" s="43">
        <f t="shared" si="2"/>
        <v>43539</v>
      </c>
      <c r="E30" s="43">
        <f t="shared" si="3"/>
        <v>43542</v>
      </c>
      <c r="F30" s="44">
        <f t="shared" si="4"/>
        <v>30</v>
      </c>
      <c r="G30" s="44">
        <f t="shared" si="5"/>
        <v>570</v>
      </c>
      <c r="H30" s="45">
        <f>IF($A30="","",IF(C30&gt;=$F$5,IFERROR(HLOOKUP(B30,FLUXO_ELEGÍVEL!$F:$XFD,LARGE(FLUXO_ELEGÍVEL!A:A,1)+2,0),0),0))</f>
        <v>0</v>
      </c>
      <c r="I30" s="45">
        <f t="shared" si="6"/>
        <v>0</v>
      </c>
      <c r="J30" s="45">
        <f>IF(A30="","",H30+CUSTOS!B30)</f>
        <v>0</v>
      </c>
      <c r="K30" s="45">
        <f t="shared" si="34"/>
        <v>0</v>
      </c>
      <c r="L30" s="45">
        <f t="shared" si="35"/>
        <v>0</v>
      </c>
      <c r="M30" s="45">
        <f t="shared" si="36"/>
        <v>0</v>
      </c>
      <c r="N30" s="45">
        <f t="shared" si="7"/>
        <v>0</v>
      </c>
      <c r="O30" s="46">
        <f t="shared" si="37"/>
        <v>0</v>
      </c>
      <c r="P30" s="47"/>
      <c r="Q30" s="48">
        <f t="shared" si="8"/>
        <v>0</v>
      </c>
      <c r="R30" s="48">
        <f t="shared" si="9"/>
        <v>0</v>
      </c>
      <c r="S30" s="48">
        <f t="shared" si="10"/>
        <v>0</v>
      </c>
      <c r="T30" s="48">
        <f t="shared" si="11"/>
        <v>0</v>
      </c>
      <c r="U30" s="48">
        <f t="shared" si="12"/>
        <v>0</v>
      </c>
      <c r="V30" s="48">
        <f t="shared" si="13"/>
        <v>0</v>
      </c>
      <c r="X30" s="48">
        <f t="shared" si="14"/>
        <v>0</v>
      </c>
      <c r="Y30" s="45">
        <f t="shared" si="15"/>
        <v>0</v>
      </c>
      <c r="Z30" s="45">
        <f t="shared" si="16"/>
        <v>0</v>
      </c>
      <c r="AA30" s="45">
        <f t="shared" si="17"/>
        <v>0</v>
      </c>
      <c r="AB30" s="45">
        <f t="shared" si="18"/>
        <v>0</v>
      </c>
      <c r="AD30" s="48">
        <f t="shared" si="19"/>
        <v>0</v>
      </c>
      <c r="AE30" s="45">
        <f t="shared" si="20"/>
        <v>0</v>
      </c>
      <c r="AF30" s="45">
        <f t="shared" si="21"/>
        <v>0</v>
      </c>
      <c r="AG30" s="45">
        <f t="shared" si="22"/>
        <v>0</v>
      </c>
      <c r="AH30" s="45">
        <f t="shared" si="23"/>
        <v>0</v>
      </c>
      <c r="AJ30" s="134">
        <f t="shared" si="24"/>
        <v>0</v>
      </c>
      <c r="AK30" s="135">
        <f t="shared" si="38"/>
        <v>0</v>
      </c>
      <c r="AL30" s="135">
        <f t="shared" si="25"/>
        <v>0</v>
      </c>
      <c r="AM30" s="135">
        <f t="shared" si="26"/>
        <v>0</v>
      </c>
      <c r="AN30" s="135">
        <f t="shared" si="27"/>
        <v>0</v>
      </c>
      <c r="AO30" s="135">
        <f t="shared" si="28"/>
        <v>0</v>
      </c>
      <c r="AQ30" s="48">
        <f t="shared" si="29"/>
        <v>0</v>
      </c>
      <c r="AR30" s="45">
        <f t="shared" si="30"/>
        <v>0</v>
      </c>
      <c r="AU30" s="25">
        <f t="shared" si="31"/>
        <v>0</v>
      </c>
      <c r="AV30" s="25">
        <f t="shared" si="32"/>
        <v>0</v>
      </c>
      <c r="AW30" s="21">
        <f t="shared" si="39"/>
        <v>0</v>
      </c>
      <c r="AX30" s="21">
        <f t="shared" si="40"/>
        <v>0</v>
      </c>
      <c r="AY30" s="21">
        <f t="shared" si="41"/>
        <v>0</v>
      </c>
      <c r="AZ30" s="21">
        <f t="shared" si="42"/>
        <v>0</v>
      </c>
      <c r="BA30" s="21">
        <f t="shared" si="43"/>
        <v>0</v>
      </c>
      <c r="BB30" s="21">
        <f t="shared" si="44"/>
        <v>0</v>
      </c>
      <c r="BC30" s="21">
        <f t="shared" si="45"/>
        <v>0</v>
      </c>
      <c r="BD30" s="21">
        <f>-IF(CUSTOS!B30="",0,CUSTOS!B30)</f>
        <v>0</v>
      </c>
      <c r="BF30" s="25">
        <f t="shared" si="46"/>
        <v>0</v>
      </c>
      <c r="BG30" s="25">
        <f t="shared" si="47"/>
        <v>0</v>
      </c>
      <c r="BH30" s="169">
        <f t="shared" si="47"/>
        <v>0</v>
      </c>
    </row>
    <row r="31" spans="1:60" ht="15" x14ac:dyDescent="0.25">
      <c r="A31" s="89">
        <f>IF(LARGE($A$11:A30,1)=$F$2,"",A30+1)</f>
        <v>20</v>
      </c>
      <c r="B31" s="42">
        <f t="shared" si="1"/>
        <v>43525</v>
      </c>
      <c r="C31" s="43">
        <f t="shared" si="33"/>
        <v>43570</v>
      </c>
      <c r="D31" s="43">
        <f t="shared" si="2"/>
        <v>43570</v>
      </c>
      <c r="E31" s="43">
        <f t="shared" si="3"/>
        <v>43571</v>
      </c>
      <c r="F31" s="44">
        <f t="shared" si="4"/>
        <v>30</v>
      </c>
      <c r="G31" s="44">
        <f t="shared" si="5"/>
        <v>600</v>
      </c>
      <c r="H31" s="45">
        <f>IF($A31="","",IF(C31&gt;=$F$5,IFERROR(HLOOKUP(B31,FLUXO_ELEGÍVEL!$F:$XFD,LARGE(FLUXO_ELEGÍVEL!A:A,1)+2,0),0),0))</f>
        <v>0</v>
      </c>
      <c r="I31" s="45">
        <f t="shared" si="6"/>
        <v>0</v>
      </c>
      <c r="J31" s="45">
        <f>IF(A31="","",H31+CUSTOS!B31)</f>
        <v>0</v>
      </c>
      <c r="K31" s="45">
        <f t="shared" si="34"/>
        <v>0</v>
      </c>
      <c r="L31" s="45">
        <f t="shared" si="35"/>
        <v>0</v>
      </c>
      <c r="M31" s="45">
        <f t="shared" si="36"/>
        <v>0</v>
      </c>
      <c r="N31" s="45">
        <f t="shared" si="7"/>
        <v>0</v>
      </c>
      <c r="O31" s="46">
        <f t="shared" si="37"/>
        <v>0</v>
      </c>
      <c r="P31" s="47"/>
      <c r="Q31" s="48">
        <f t="shared" si="8"/>
        <v>0</v>
      </c>
      <c r="R31" s="48">
        <f t="shared" si="9"/>
        <v>0</v>
      </c>
      <c r="S31" s="48">
        <f t="shared" si="10"/>
        <v>0</v>
      </c>
      <c r="T31" s="48">
        <f t="shared" si="11"/>
        <v>0</v>
      </c>
      <c r="U31" s="48">
        <f t="shared" si="12"/>
        <v>0</v>
      </c>
      <c r="V31" s="48">
        <f t="shared" si="13"/>
        <v>0</v>
      </c>
      <c r="X31" s="48">
        <f t="shared" si="14"/>
        <v>0</v>
      </c>
      <c r="Y31" s="45">
        <f t="shared" si="15"/>
        <v>0</v>
      </c>
      <c r="Z31" s="45">
        <f t="shared" si="16"/>
        <v>0</v>
      </c>
      <c r="AA31" s="45">
        <f t="shared" si="17"/>
        <v>0</v>
      </c>
      <c r="AB31" s="45">
        <f t="shared" si="18"/>
        <v>0</v>
      </c>
      <c r="AD31" s="48">
        <f t="shared" si="19"/>
        <v>0</v>
      </c>
      <c r="AE31" s="45">
        <f t="shared" si="20"/>
        <v>0</v>
      </c>
      <c r="AF31" s="45">
        <f t="shared" si="21"/>
        <v>0</v>
      </c>
      <c r="AG31" s="45">
        <f t="shared" si="22"/>
        <v>0</v>
      </c>
      <c r="AH31" s="45">
        <f t="shared" si="23"/>
        <v>0</v>
      </c>
      <c r="AJ31" s="134">
        <f t="shared" si="24"/>
        <v>0</v>
      </c>
      <c r="AK31" s="135">
        <f t="shared" si="38"/>
        <v>0</v>
      </c>
      <c r="AL31" s="135">
        <f t="shared" si="25"/>
        <v>0</v>
      </c>
      <c r="AM31" s="135">
        <f t="shared" si="26"/>
        <v>0</v>
      </c>
      <c r="AN31" s="135">
        <f t="shared" si="27"/>
        <v>0</v>
      </c>
      <c r="AO31" s="135">
        <f t="shared" si="28"/>
        <v>0</v>
      </c>
      <c r="AQ31" s="48">
        <f t="shared" si="29"/>
        <v>0</v>
      </c>
      <c r="AR31" s="45">
        <f t="shared" si="30"/>
        <v>0</v>
      </c>
      <c r="AU31" s="25">
        <f t="shared" si="31"/>
        <v>0</v>
      </c>
      <c r="AV31" s="25">
        <f t="shared" si="32"/>
        <v>0</v>
      </c>
      <c r="AW31" s="21">
        <f t="shared" si="39"/>
        <v>0</v>
      </c>
      <c r="AX31" s="21">
        <f t="shared" si="40"/>
        <v>0</v>
      </c>
      <c r="AY31" s="21">
        <f t="shared" si="41"/>
        <v>0</v>
      </c>
      <c r="AZ31" s="21">
        <f t="shared" si="42"/>
        <v>0</v>
      </c>
      <c r="BA31" s="21">
        <f t="shared" si="43"/>
        <v>0</v>
      </c>
      <c r="BB31" s="21">
        <f t="shared" si="44"/>
        <v>0</v>
      </c>
      <c r="BC31" s="21">
        <f t="shared" si="45"/>
        <v>0</v>
      </c>
      <c r="BD31" s="21">
        <f>-IF(CUSTOS!B31="",0,CUSTOS!B31)</f>
        <v>0</v>
      </c>
      <c r="BF31" s="25">
        <f t="shared" si="46"/>
        <v>0</v>
      </c>
      <c r="BG31" s="25">
        <f t="shared" si="47"/>
        <v>0</v>
      </c>
      <c r="BH31" s="169">
        <f t="shared" si="47"/>
        <v>0</v>
      </c>
    </row>
    <row r="32" spans="1:60" ht="15" x14ac:dyDescent="0.25">
      <c r="A32" s="89">
        <f>IF(LARGE($A$11:A31,1)=$F$2,"",A31+1)</f>
        <v>21</v>
      </c>
      <c r="B32" s="42">
        <f t="shared" si="1"/>
        <v>43556</v>
      </c>
      <c r="C32" s="43">
        <f t="shared" si="33"/>
        <v>43600</v>
      </c>
      <c r="D32" s="43">
        <f t="shared" si="2"/>
        <v>43600</v>
      </c>
      <c r="E32" s="43">
        <f t="shared" si="3"/>
        <v>43601</v>
      </c>
      <c r="F32" s="44">
        <f t="shared" si="4"/>
        <v>30</v>
      </c>
      <c r="G32" s="44">
        <f t="shared" si="5"/>
        <v>630</v>
      </c>
      <c r="H32" s="45">
        <f>IF($A32="","",IF(C32&gt;=$F$5,IFERROR(HLOOKUP(B32,FLUXO_ELEGÍVEL!$F:$XFD,LARGE(FLUXO_ELEGÍVEL!A:A,1)+2,0),0),0))</f>
        <v>0</v>
      </c>
      <c r="I32" s="45">
        <f t="shared" si="6"/>
        <v>0</v>
      </c>
      <c r="J32" s="45">
        <f>IF(A32="","",H32+CUSTOS!B32)</f>
        <v>0</v>
      </c>
      <c r="K32" s="45">
        <f t="shared" si="34"/>
        <v>0</v>
      </c>
      <c r="L32" s="45">
        <f t="shared" si="35"/>
        <v>0</v>
      </c>
      <c r="M32" s="45">
        <f t="shared" si="36"/>
        <v>0</v>
      </c>
      <c r="N32" s="45">
        <f t="shared" si="7"/>
        <v>0</v>
      </c>
      <c r="O32" s="46">
        <f t="shared" si="37"/>
        <v>0</v>
      </c>
      <c r="P32" s="47"/>
      <c r="Q32" s="48">
        <f t="shared" si="8"/>
        <v>0</v>
      </c>
      <c r="R32" s="48">
        <f t="shared" si="9"/>
        <v>0</v>
      </c>
      <c r="S32" s="48">
        <f t="shared" si="10"/>
        <v>0</v>
      </c>
      <c r="T32" s="48">
        <f t="shared" si="11"/>
        <v>0</v>
      </c>
      <c r="U32" s="48">
        <f t="shared" si="12"/>
        <v>0</v>
      </c>
      <c r="V32" s="48">
        <f t="shared" si="13"/>
        <v>0</v>
      </c>
      <c r="X32" s="48">
        <f t="shared" si="14"/>
        <v>0</v>
      </c>
      <c r="Y32" s="45">
        <f t="shared" si="15"/>
        <v>0</v>
      </c>
      <c r="Z32" s="45">
        <f t="shared" si="16"/>
        <v>0</v>
      </c>
      <c r="AA32" s="45">
        <f t="shared" si="17"/>
        <v>0</v>
      </c>
      <c r="AB32" s="45">
        <f t="shared" si="18"/>
        <v>0</v>
      </c>
      <c r="AD32" s="48">
        <f t="shared" si="19"/>
        <v>0</v>
      </c>
      <c r="AE32" s="45">
        <f t="shared" si="20"/>
        <v>0</v>
      </c>
      <c r="AF32" s="45">
        <f t="shared" si="21"/>
        <v>0</v>
      </c>
      <c r="AG32" s="45">
        <f t="shared" si="22"/>
        <v>0</v>
      </c>
      <c r="AH32" s="45">
        <f t="shared" si="23"/>
        <v>0</v>
      </c>
      <c r="AJ32" s="134">
        <f t="shared" si="24"/>
        <v>0</v>
      </c>
      <c r="AK32" s="135">
        <f t="shared" si="38"/>
        <v>0</v>
      </c>
      <c r="AL32" s="135">
        <f t="shared" si="25"/>
        <v>0</v>
      </c>
      <c r="AM32" s="135">
        <f t="shared" si="26"/>
        <v>0</v>
      </c>
      <c r="AN32" s="135">
        <f t="shared" si="27"/>
        <v>0</v>
      </c>
      <c r="AO32" s="135">
        <f t="shared" si="28"/>
        <v>0</v>
      </c>
      <c r="AQ32" s="48">
        <f t="shared" si="29"/>
        <v>0</v>
      </c>
      <c r="AR32" s="45">
        <f t="shared" si="30"/>
        <v>0</v>
      </c>
      <c r="AU32" s="25">
        <f t="shared" si="31"/>
        <v>0</v>
      </c>
      <c r="AV32" s="25">
        <f t="shared" si="32"/>
        <v>0</v>
      </c>
      <c r="AW32" s="21">
        <f t="shared" si="39"/>
        <v>0</v>
      </c>
      <c r="AX32" s="21">
        <f t="shared" si="40"/>
        <v>0</v>
      </c>
      <c r="AY32" s="21">
        <f t="shared" si="41"/>
        <v>0</v>
      </c>
      <c r="AZ32" s="21">
        <f t="shared" si="42"/>
        <v>0</v>
      </c>
      <c r="BA32" s="21">
        <f t="shared" si="43"/>
        <v>0</v>
      </c>
      <c r="BB32" s="21">
        <f t="shared" si="44"/>
        <v>0</v>
      </c>
      <c r="BC32" s="21">
        <f t="shared" si="45"/>
        <v>0</v>
      </c>
      <c r="BD32" s="21">
        <f>-IF(CUSTOS!B32="",0,CUSTOS!B32)</f>
        <v>0</v>
      </c>
      <c r="BF32" s="25">
        <f t="shared" si="46"/>
        <v>0</v>
      </c>
      <c r="BG32" s="25">
        <f t="shared" si="47"/>
        <v>0</v>
      </c>
      <c r="BH32" s="169">
        <f t="shared" si="47"/>
        <v>0</v>
      </c>
    </row>
    <row r="33" spans="1:60" ht="15" x14ac:dyDescent="0.25">
      <c r="A33" s="89">
        <f>IF(LARGE($A$11:A32,1)=$F$2,"",A32+1)</f>
        <v>22</v>
      </c>
      <c r="B33" s="42">
        <f t="shared" si="1"/>
        <v>43586</v>
      </c>
      <c r="C33" s="43">
        <f t="shared" si="33"/>
        <v>43631</v>
      </c>
      <c r="D33" s="43">
        <f t="shared" si="2"/>
        <v>43633</v>
      </c>
      <c r="E33" s="43">
        <f t="shared" si="3"/>
        <v>43634</v>
      </c>
      <c r="F33" s="44">
        <f t="shared" si="4"/>
        <v>30</v>
      </c>
      <c r="G33" s="44">
        <f t="shared" si="5"/>
        <v>660</v>
      </c>
      <c r="H33" s="45">
        <f>IF($A33="","",IF(C33&gt;=$F$5,IFERROR(HLOOKUP(B33,FLUXO_ELEGÍVEL!$F:$XFD,LARGE(FLUXO_ELEGÍVEL!A:A,1)+2,0),0),0))</f>
        <v>0</v>
      </c>
      <c r="I33" s="45">
        <f t="shared" si="6"/>
        <v>0</v>
      </c>
      <c r="J33" s="45">
        <f>IF(A33="","",H33+CUSTOS!B33)</f>
        <v>0</v>
      </c>
      <c r="K33" s="45">
        <f t="shared" si="34"/>
        <v>0</v>
      </c>
      <c r="L33" s="45">
        <f t="shared" si="35"/>
        <v>0</v>
      </c>
      <c r="M33" s="45">
        <f t="shared" si="36"/>
        <v>0</v>
      </c>
      <c r="N33" s="45">
        <f t="shared" si="7"/>
        <v>0</v>
      </c>
      <c r="O33" s="46">
        <f t="shared" si="37"/>
        <v>0</v>
      </c>
      <c r="P33" s="47"/>
      <c r="Q33" s="48">
        <f t="shared" si="8"/>
        <v>0</v>
      </c>
      <c r="R33" s="48">
        <f t="shared" si="9"/>
        <v>0</v>
      </c>
      <c r="S33" s="48">
        <f t="shared" si="10"/>
        <v>0</v>
      </c>
      <c r="T33" s="48">
        <f t="shared" si="11"/>
        <v>0</v>
      </c>
      <c r="U33" s="48">
        <f t="shared" si="12"/>
        <v>0</v>
      </c>
      <c r="V33" s="48">
        <f t="shared" si="13"/>
        <v>0</v>
      </c>
      <c r="X33" s="48">
        <f t="shared" si="14"/>
        <v>0</v>
      </c>
      <c r="Y33" s="45">
        <f t="shared" si="15"/>
        <v>0</v>
      </c>
      <c r="Z33" s="45">
        <f t="shared" si="16"/>
        <v>0</v>
      </c>
      <c r="AA33" s="45">
        <f t="shared" si="17"/>
        <v>0</v>
      </c>
      <c r="AB33" s="45">
        <f t="shared" si="18"/>
        <v>0</v>
      </c>
      <c r="AD33" s="48">
        <f t="shared" si="19"/>
        <v>0</v>
      </c>
      <c r="AE33" s="45">
        <f t="shared" si="20"/>
        <v>0</v>
      </c>
      <c r="AF33" s="45">
        <f t="shared" si="21"/>
        <v>0</v>
      </c>
      <c r="AG33" s="45">
        <f t="shared" si="22"/>
        <v>0</v>
      </c>
      <c r="AH33" s="45">
        <f t="shared" si="23"/>
        <v>0</v>
      </c>
      <c r="AJ33" s="134">
        <f t="shared" si="24"/>
        <v>0</v>
      </c>
      <c r="AK33" s="135">
        <f t="shared" si="38"/>
        <v>0</v>
      </c>
      <c r="AL33" s="135">
        <f t="shared" si="25"/>
        <v>0</v>
      </c>
      <c r="AM33" s="135">
        <f t="shared" si="26"/>
        <v>0</v>
      </c>
      <c r="AN33" s="135">
        <f t="shared" si="27"/>
        <v>0</v>
      </c>
      <c r="AO33" s="135">
        <f t="shared" si="28"/>
        <v>0</v>
      </c>
      <c r="AQ33" s="48">
        <f t="shared" si="29"/>
        <v>0</v>
      </c>
      <c r="AR33" s="45">
        <f t="shared" si="30"/>
        <v>0</v>
      </c>
      <c r="AU33" s="25">
        <f t="shared" si="31"/>
        <v>0</v>
      </c>
      <c r="AV33" s="25">
        <f t="shared" si="32"/>
        <v>0</v>
      </c>
      <c r="AW33" s="21">
        <f t="shared" si="39"/>
        <v>0</v>
      </c>
      <c r="AX33" s="21">
        <f t="shared" si="40"/>
        <v>0</v>
      </c>
      <c r="AY33" s="21">
        <f t="shared" si="41"/>
        <v>0</v>
      </c>
      <c r="AZ33" s="21">
        <f t="shared" si="42"/>
        <v>0</v>
      </c>
      <c r="BA33" s="21">
        <f t="shared" si="43"/>
        <v>0</v>
      </c>
      <c r="BB33" s="21">
        <f t="shared" si="44"/>
        <v>0</v>
      </c>
      <c r="BC33" s="21">
        <f t="shared" si="45"/>
        <v>0</v>
      </c>
      <c r="BD33" s="21">
        <f>-IF(CUSTOS!B33="",0,CUSTOS!B33)</f>
        <v>0</v>
      </c>
      <c r="BF33" s="25">
        <f t="shared" si="46"/>
        <v>0</v>
      </c>
      <c r="BG33" s="25">
        <f t="shared" si="47"/>
        <v>0</v>
      </c>
      <c r="BH33" s="169">
        <f t="shared" si="47"/>
        <v>0</v>
      </c>
    </row>
    <row r="34" spans="1:60" ht="15" x14ac:dyDescent="0.25">
      <c r="A34" s="89">
        <f>IF(LARGE($A$11:A33,1)=$F$2,"",A33+1)</f>
        <v>23</v>
      </c>
      <c r="B34" s="42">
        <f t="shared" si="1"/>
        <v>43617</v>
      </c>
      <c r="C34" s="43">
        <f t="shared" si="33"/>
        <v>43661</v>
      </c>
      <c r="D34" s="43">
        <f t="shared" si="2"/>
        <v>43661</v>
      </c>
      <c r="E34" s="43">
        <f t="shared" si="3"/>
        <v>43662</v>
      </c>
      <c r="F34" s="44">
        <f t="shared" si="4"/>
        <v>30</v>
      </c>
      <c r="G34" s="44">
        <f t="shared" si="5"/>
        <v>690</v>
      </c>
      <c r="H34" s="45">
        <f>IF($A34="","",IF(C34&gt;=$F$5,IFERROR(HLOOKUP(B34,FLUXO_ELEGÍVEL!$F:$XFD,LARGE(FLUXO_ELEGÍVEL!A:A,1)+2,0),0),0))</f>
        <v>0</v>
      </c>
      <c r="I34" s="45">
        <f t="shared" si="6"/>
        <v>0</v>
      </c>
      <c r="J34" s="45">
        <f>IF(A34="","",H34+CUSTOS!B34)</f>
        <v>0</v>
      </c>
      <c r="K34" s="45">
        <f t="shared" si="34"/>
        <v>0</v>
      </c>
      <c r="L34" s="45">
        <f t="shared" si="35"/>
        <v>0</v>
      </c>
      <c r="M34" s="45">
        <f t="shared" si="36"/>
        <v>0</v>
      </c>
      <c r="N34" s="45">
        <f t="shared" si="7"/>
        <v>0</v>
      </c>
      <c r="O34" s="46">
        <f t="shared" si="37"/>
        <v>0</v>
      </c>
      <c r="P34" s="47"/>
      <c r="Q34" s="48">
        <f t="shared" si="8"/>
        <v>0</v>
      </c>
      <c r="R34" s="48">
        <f t="shared" si="9"/>
        <v>0</v>
      </c>
      <c r="S34" s="48">
        <f t="shared" si="10"/>
        <v>0</v>
      </c>
      <c r="T34" s="48">
        <f t="shared" si="11"/>
        <v>0</v>
      </c>
      <c r="U34" s="48">
        <f t="shared" si="12"/>
        <v>0</v>
      </c>
      <c r="V34" s="48">
        <f t="shared" si="13"/>
        <v>0</v>
      </c>
      <c r="X34" s="48">
        <f t="shared" si="14"/>
        <v>0</v>
      </c>
      <c r="Y34" s="45">
        <f t="shared" si="15"/>
        <v>0</v>
      </c>
      <c r="Z34" s="45">
        <f t="shared" si="16"/>
        <v>0</v>
      </c>
      <c r="AA34" s="45">
        <f t="shared" si="17"/>
        <v>0</v>
      </c>
      <c r="AB34" s="45">
        <f t="shared" si="18"/>
        <v>0</v>
      </c>
      <c r="AD34" s="48">
        <f t="shared" si="19"/>
        <v>0</v>
      </c>
      <c r="AE34" s="45">
        <f t="shared" si="20"/>
        <v>0</v>
      </c>
      <c r="AF34" s="45">
        <f t="shared" si="21"/>
        <v>0</v>
      </c>
      <c r="AG34" s="45">
        <f t="shared" si="22"/>
        <v>0</v>
      </c>
      <c r="AH34" s="45">
        <f t="shared" si="23"/>
        <v>0</v>
      </c>
      <c r="AJ34" s="134">
        <f t="shared" si="24"/>
        <v>0</v>
      </c>
      <c r="AK34" s="135">
        <f t="shared" si="38"/>
        <v>0</v>
      </c>
      <c r="AL34" s="135">
        <f t="shared" si="25"/>
        <v>0</v>
      </c>
      <c r="AM34" s="135">
        <f t="shared" si="26"/>
        <v>0</v>
      </c>
      <c r="AN34" s="135">
        <f t="shared" si="27"/>
        <v>0</v>
      </c>
      <c r="AO34" s="135">
        <f t="shared" si="28"/>
        <v>0</v>
      </c>
      <c r="AQ34" s="48">
        <f t="shared" si="29"/>
        <v>0</v>
      </c>
      <c r="AR34" s="45">
        <f t="shared" si="30"/>
        <v>0</v>
      </c>
      <c r="AU34" s="25">
        <f t="shared" si="31"/>
        <v>0</v>
      </c>
      <c r="AV34" s="25">
        <f t="shared" si="32"/>
        <v>0</v>
      </c>
      <c r="AW34" s="21">
        <f t="shared" si="39"/>
        <v>0</v>
      </c>
      <c r="AX34" s="21">
        <f t="shared" si="40"/>
        <v>0</v>
      </c>
      <c r="AY34" s="21">
        <f t="shared" si="41"/>
        <v>0</v>
      </c>
      <c r="AZ34" s="21">
        <f t="shared" si="42"/>
        <v>0</v>
      </c>
      <c r="BA34" s="21">
        <f t="shared" si="43"/>
        <v>0</v>
      </c>
      <c r="BB34" s="21">
        <f t="shared" si="44"/>
        <v>0</v>
      </c>
      <c r="BC34" s="21">
        <f t="shared" si="45"/>
        <v>0</v>
      </c>
      <c r="BD34" s="21">
        <f>-IF(CUSTOS!B34="",0,CUSTOS!B34)</f>
        <v>0</v>
      </c>
      <c r="BF34" s="25">
        <f t="shared" si="46"/>
        <v>0</v>
      </c>
      <c r="BG34" s="25">
        <f t="shared" si="47"/>
        <v>0</v>
      </c>
      <c r="BH34" s="169">
        <f t="shared" si="47"/>
        <v>0</v>
      </c>
    </row>
    <row r="35" spans="1:60" ht="15" x14ac:dyDescent="0.25">
      <c r="A35" s="89">
        <f>IF(LARGE($A$11:A34,1)=$F$2,"",A34+1)</f>
        <v>24</v>
      </c>
      <c r="B35" s="42">
        <f t="shared" si="1"/>
        <v>43647</v>
      </c>
      <c r="C35" s="43">
        <f t="shared" si="33"/>
        <v>43692</v>
      </c>
      <c r="D35" s="43">
        <f t="shared" si="2"/>
        <v>43692</v>
      </c>
      <c r="E35" s="43">
        <f t="shared" si="3"/>
        <v>43693</v>
      </c>
      <c r="F35" s="44">
        <f t="shared" si="4"/>
        <v>30</v>
      </c>
      <c r="G35" s="44">
        <f t="shared" si="5"/>
        <v>720</v>
      </c>
      <c r="H35" s="45">
        <f>IF($A35="","",IF(C35&gt;=$F$5,IFERROR(HLOOKUP(B35,FLUXO_ELEGÍVEL!$F:$XFD,LARGE(FLUXO_ELEGÍVEL!A:A,1)+2,0),0),0))</f>
        <v>0</v>
      </c>
      <c r="I35" s="45">
        <f t="shared" si="6"/>
        <v>0</v>
      </c>
      <c r="J35" s="45">
        <f>IF(A35="","",H35+CUSTOS!B35)</f>
        <v>0</v>
      </c>
      <c r="K35" s="45">
        <f t="shared" si="34"/>
        <v>0</v>
      </c>
      <c r="L35" s="45">
        <f t="shared" si="35"/>
        <v>0</v>
      </c>
      <c r="M35" s="45">
        <f t="shared" si="36"/>
        <v>0</v>
      </c>
      <c r="N35" s="45">
        <f t="shared" si="7"/>
        <v>0</v>
      </c>
      <c r="O35" s="46">
        <f t="shared" si="37"/>
        <v>0</v>
      </c>
      <c r="P35" s="47"/>
      <c r="Q35" s="48">
        <f t="shared" si="8"/>
        <v>0</v>
      </c>
      <c r="R35" s="48">
        <f t="shared" si="9"/>
        <v>0</v>
      </c>
      <c r="S35" s="48">
        <f t="shared" si="10"/>
        <v>0</v>
      </c>
      <c r="T35" s="48">
        <f t="shared" si="11"/>
        <v>0</v>
      </c>
      <c r="U35" s="48">
        <f t="shared" si="12"/>
        <v>0</v>
      </c>
      <c r="V35" s="48">
        <f t="shared" si="13"/>
        <v>0</v>
      </c>
      <c r="X35" s="48">
        <f t="shared" si="14"/>
        <v>0</v>
      </c>
      <c r="Y35" s="45">
        <f t="shared" si="15"/>
        <v>0</v>
      </c>
      <c r="Z35" s="45">
        <f t="shared" si="16"/>
        <v>0</v>
      </c>
      <c r="AA35" s="45">
        <f t="shared" si="17"/>
        <v>0</v>
      </c>
      <c r="AB35" s="45">
        <f t="shared" si="18"/>
        <v>0</v>
      </c>
      <c r="AD35" s="48">
        <f t="shared" si="19"/>
        <v>0</v>
      </c>
      <c r="AE35" s="45">
        <f t="shared" si="20"/>
        <v>0</v>
      </c>
      <c r="AF35" s="45">
        <f t="shared" si="21"/>
        <v>0</v>
      </c>
      <c r="AG35" s="45">
        <f t="shared" si="22"/>
        <v>0</v>
      </c>
      <c r="AH35" s="45">
        <f t="shared" si="23"/>
        <v>0</v>
      </c>
      <c r="AJ35" s="134">
        <f t="shared" si="24"/>
        <v>0</v>
      </c>
      <c r="AK35" s="135">
        <f t="shared" si="38"/>
        <v>0</v>
      </c>
      <c r="AL35" s="135">
        <f t="shared" si="25"/>
        <v>0</v>
      </c>
      <c r="AM35" s="135">
        <f t="shared" si="26"/>
        <v>0</v>
      </c>
      <c r="AN35" s="135">
        <f t="shared" si="27"/>
        <v>0</v>
      </c>
      <c r="AO35" s="135">
        <f t="shared" si="28"/>
        <v>0</v>
      </c>
      <c r="AQ35" s="48">
        <f t="shared" si="29"/>
        <v>0</v>
      </c>
      <c r="AR35" s="45">
        <f t="shared" si="30"/>
        <v>0</v>
      </c>
      <c r="AU35" s="25">
        <f t="shared" si="31"/>
        <v>0</v>
      </c>
      <c r="AV35" s="25">
        <f t="shared" si="32"/>
        <v>0</v>
      </c>
      <c r="AW35" s="21">
        <f t="shared" si="39"/>
        <v>0</v>
      </c>
      <c r="AX35" s="21">
        <f t="shared" si="40"/>
        <v>0</v>
      </c>
      <c r="AY35" s="21">
        <f t="shared" si="41"/>
        <v>0</v>
      </c>
      <c r="AZ35" s="21">
        <f t="shared" si="42"/>
        <v>0</v>
      </c>
      <c r="BA35" s="21">
        <f t="shared" si="43"/>
        <v>0</v>
      </c>
      <c r="BB35" s="21">
        <f t="shared" si="44"/>
        <v>0</v>
      </c>
      <c r="BC35" s="21">
        <f t="shared" si="45"/>
        <v>0</v>
      </c>
      <c r="BD35" s="21">
        <f>-IF(CUSTOS!B35="",0,CUSTOS!B35)</f>
        <v>0</v>
      </c>
      <c r="BF35" s="25">
        <f t="shared" si="46"/>
        <v>0</v>
      </c>
      <c r="BG35" s="25">
        <f t="shared" si="47"/>
        <v>0</v>
      </c>
      <c r="BH35" s="169">
        <f t="shared" si="47"/>
        <v>0</v>
      </c>
    </row>
    <row r="36" spans="1:60" ht="15" x14ac:dyDescent="0.25">
      <c r="A36" s="89">
        <f>IF(LARGE($A$11:A35,1)=$F$2,"",A35+1)</f>
        <v>25</v>
      </c>
      <c r="B36" s="42">
        <f t="shared" si="1"/>
        <v>43678</v>
      </c>
      <c r="C36" s="43">
        <f t="shared" si="33"/>
        <v>43723</v>
      </c>
      <c r="D36" s="43">
        <f t="shared" si="2"/>
        <v>43724</v>
      </c>
      <c r="E36" s="43">
        <f t="shared" si="3"/>
        <v>43725</v>
      </c>
      <c r="F36" s="44">
        <f t="shared" si="4"/>
        <v>30</v>
      </c>
      <c r="G36" s="44">
        <f t="shared" si="5"/>
        <v>750</v>
      </c>
      <c r="H36" s="45">
        <f>IF($A36="","",IF(C36&gt;=$F$5,IFERROR(HLOOKUP(B36,FLUXO_ELEGÍVEL!$F:$XFD,LARGE(FLUXO_ELEGÍVEL!A:A,1)+2,0),0),0))</f>
        <v>0</v>
      </c>
      <c r="I36" s="45">
        <f t="shared" si="6"/>
        <v>0</v>
      </c>
      <c r="J36" s="45">
        <f>IF(A36="","",H36+CUSTOS!B36)</f>
        <v>0</v>
      </c>
      <c r="K36" s="45">
        <f t="shared" si="34"/>
        <v>0</v>
      </c>
      <c r="L36" s="45">
        <f t="shared" si="35"/>
        <v>0</v>
      </c>
      <c r="M36" s="45">
        <f t="shared" si="36"/>
        <v>0</v>
      </c>
      <c r="N36" s="45">
        <f t="shared" si="7"/>
        <v>0</v>
      </c>
      <c r="O36" s="46">
        <f t="shared" si="37"/>
        <v>0</v>
      </c>
      <c r="P36" s="47"/>
      <c r="Q36" s="48">
        <f t="shared" si="8"/>
        <v>0</v>
      </c>
      <c r="R36" s="48">
        <f t="shared" si="9"/>
        <v>0</v>
      </c>
      <c r="S36" s="48">
        <f t="shared" si="10"/>
        <v>0</v>
      </c>
      <c r="T36" s="48">
        <f t="shared" si="11"/>
        <v>0</v>
      </c>
      <c r="U36" s="48">
        <f t="shared" si="12"/>
        <v>0</v>
      </c>
      <c r="V36" s="48">
        <f t="shared" si="13"/>
        <v>0</v>
      </c>
      <c r="X36" s="48">
        <f t="shared" si="14"/>
        <v>0</v>
      </c>
      <c r="Y36" s="45">
        <f t="shared" si="15"/>
        <v>0</v>
      </c>
      <c r="Z36" s="45">
        <f t="shared" si="16"/>
        <v>0</v>
      </c>
      <c r="AA36" s="45">
        <f t="shared" si="17"/>
        <v>0</v>
      </c>
      <c r="AB36" s="45">
        <f t="shared" si="18"/>
        <v>0</v>
      </c>
      <c r="AD36" s="48">
        <f t="shared" si="19"/>
        <v>0</v>
      </c>
      <c r="AE36" s="45">
        <f t="shared" si="20"/>
        <v>0</v>
      </c>
      <c r="AF36" s="45">
        <f t="shared" si="21"/>
        <v>0</v>
      </c>
      <c r="AG36" s="45">
        <f t="shared" si="22"/>
        <v>0</v>
      </c>
      <c r="AH36" s="45">
        <f t="shared" si="23"/>
        <v>0</v>
      </c>
      <c r="AJ36" s="134">
        <f t="shared" si="24"/>
        <v>0</v>
      </c>
      <c r="AK36" s="135">
        <f t="shared" si="38"/>
        <v>0</v>
      </c>
      <c r="AL36" s="135">
        <f t="shared" si="25"/>
        <v>0</v>
      </c>
      <c r="AM36" s="135">
        <f t="shared" si="26"/>
        <v>0</v>
      </c>
      <c r="AN36" s="135">
        <f t="shared" si="27"/>
        <v>0</v>
      </c>
      <c r="AO36" s="135">
        <f t="shared" si="28"/>
        <v>0</v>
      </c>
      <c r="AQ36" s="48">
        <f t="shared" si="29"/>
        <v>0</v>
      </c>
      <c r="AR36" s="45">
        <f t="shared" si="30"/>
        <v>0</v>
      </c>
      <c r="AU36" s="25">
        <f t="shared" si="31"/>
        <v>0</v>
      </c>
      <c r="AV36" s="25">
        <f t="shared" si="32"/>
        <v>0</v>
      </c>
      <c r="AW36" s="21">
        <f t="shared" si="39"/>
        <v>0</v>
      </c>
      <c r="AX36" s="21">
        <f t="shared" si="40"/>
        <v>0</v>
      </c>
      <c r="AY36" s="21">
        <f t="shared" si="41"/>
        <v>0</v>
      </c>
      <c r="AZ36" s="21">
        <f t="shared" si="42"/>
        <v>0</v>
      </c>
      <c r="BA36" s="21">
        <f t="shared" si="43"/>
        <v>0</v>
      </c>
      <c r="BB36" s="21">
        <f t="shared" si="44"/>
        <v>0</v>
      </c>
      <c r="BC36" s="21">
        <f t="shared" si="45"/>
        <v>0</v>
      </c>
      <c r="BD36" s="21">
        <f>-IF(CUSTOS!B36="",0,CUSTOS!B36)</f>
        <v>0</v>
      </c>
      <c r="BF36" s="25">
        <f t="shared" si="46"/>
        <v>0</v>
      </c>
      <c r="BG36" s="25">
        <f t="shared" si="47"/>
        <v>0</v>
      </c>
      <c r="BH36" s="169">
        <f t="shared" si="47"/>
        <v>0</v>
      </c>
    </row>
    <row r="37" spans="1:60" ht="15" x14ac:dyDescent="0.25">
      <c r="A37" s="89">
        <f>IF(LARGE($A$11:A36,1)=$F$2,"",A36+1)</f>
        <v>26</v>
      </c>
      <c r="B37" s="42">
        <f t="shared" si="1"/>
        <v>43709</v>
      </c>
      <c r="C37" s="43">
        <f t="shared" si="33"/>
        <v>43753</v>
      </c>
      <c r="D37" s="43">
        <f t="shared" si="2"/>
        <v>43753</v>
      </c>
      <c r="E37" s="43">
        <f t="shared" si="3"/>
        <v>43754</v>
      </c>
      <c r="F37" s="44">
        <f t="shared" si="4"/>
        <v>30</v>
      </c>
      <c r="G37" s="44">
        <f t="shared" si="5"/>
        <v>780</v>
      </c>
      <c r="H37" s="45">
        <f>IF($A37="","",IF(C37&gt;=$F$5,IFERROR(HLOOKUP(B37,FLUXO_ELEGÍVEL!$F:$XFD,LARGE(FLUXO_ELEGÍVEL!A:A,1)+2,0),0),0))</f>
        <v>0</v>
      </c>
      <c r="I37" s="45">
        <f t="shared" si="6"/>
        <v>0</v>
      </c>
      <c r="J37" s="45">
        <f>IF(A37="","",H37+CUSTOS!B37)</f>
        <v>0</v>
      </c>
      <c r="K37" s="45">
        <f t="shared" si="34"/>
        <v>0</v>
      </c>
      <c r="L37" s="45">
        <f t="shared" si="35"/>
        <v>0</v>
      </c>
      <c r="M37" s="45">
        <f t="shared" si="36"/>
        <v>0</v>
      </c>
      <c r="N37" s="45">
        <f t="shared" si="7"/>
        <v>0</v>
      </c>
      <c r="O37" s="46">
        <f t="shared" si="37"/>
        <v>0</v>
      </c>
      <c r="P37" s="47"/>
      <c r="Q37" s="48">
        <f t="shared" si="8"/>
        <v>0</v>
      </c>
      <c r="R37" s="48">
        <f t="shared" si="9"/>
        <v>0</v>
      </c>
      <c r="S37" s="48">
        <f t="shared" si="10"/>
        <v>0</v>
      </c>
      <c r="T37" s="48">
        <f t="shared" si="11"/>
        <v>0</v>
      </c>
      <c r="U37" s="48">
        <f t="shared" si="12"/>
        <v>0</v>
      </c>
      <c r="V37" s="48">
        <f t="shared" si="13"/>
        <v>0</v>
      </c>
      <c r="X37" s="48">
        <f t="shared" si="14"/>
        <v>0</v>
      </c>
      <c r="Y37" s="45">
        <f t="shared" si="15"/>
        <v>0</v>
      </c>
      <c r="Z37" s="45">
        <f t="shared" si="16"/>
        <v>0</v>
      </c>
      <c r="AA37" s="45">
        <f t="shared" si="17"/>
        <v>0</v>
      </c>
      <c r="AB37" s="45">
        <f t="shared" si="18"/>
        <v>0</v>
      </c>
      <c r="AD37" s="48">
        <f t="shared" si="19"/>
        <v>0</v>
      </c>
      <c r="AE37" s="45">
        <f t="shared" si="20"/>
        <v>0</v>
      </c>
      <c r="AF37" s="45">
        <f t="shared" si="21"/>
        <v>0</v>
      </c>
      <c r="AG37" s="45">
        <f t="shared" si="22"/>
        <v>0</v>
      </c>
      <c r="AH37" s="45">
        <f t="shared" si="23"/>
        <v>0</v>
      </c>
      <c r="AJ37" s="134">
        <f t="shared" si="24"/>
        <v>0</v>
      </c>
      <c r="AK37" s="135">
        <f t="shared" si="38"/>
        <v>0</v>
      </c>
      <c r="AL37" s="135">
        <f t="shared" si="25"/>
        <v>0</v>
      </c>
      <c r="AM37" s="135">
        <f t="shared" si="26"/>
        <v>0</v>
      </c>
      <c r="AN37" s="135">
        <f t="shared" si="27"/>
        <v>0</v>
      </c>
      <c r="AO37" s="135">
        <f t="shared" si="28"/>
        <v>0</v>
      </c>
      <c r="AQ37" s="48">
        <f t="shared" si="29"/>
        <v>0</v>
      </c>
      <c r="AR37" s="45">
        <f t="shared" si="30"/>
        <v>0</v>
      </c>
      <c r="AU37" s="25">
        <f t="shared" si="31"/>
        <v>0</v>
      </c>
      <c r="AV37" s="25">
        <f t="shared" si="32"/>
        <v>0</v>
      </c>
      <c r="AW37" s="21">
        <f t="shared" si="39"/>
        <v>0</v>
      </c>
      <c r="AX37" s="21">
        <f t="shared" si="40"/>
        <v>0</v>
      </c>
      <c r="AY37" s="21">
        <f t="shared" si="41"/>
        <v>0</v>
      </c>
      <c r="AZ37" s="21">
        <f t="shared" si="42"/>
        <v>0</v>
      </c>
      <c r="BA37" s="21">
        <f t="shared" si="43"/>
        <v>0</v>
      </c>
      <c r="BB37" s="21">
        <f t="shared" si="44"/>
        <v>0</v>
      </c>
      <c r="BC37" s="21">
        <f t="shared" si="45"/>
        <v>0</v>
      </c>
      <c r="BD37" s="21">
        <f>-IF(CUSTOS!B37="",0,CUSTOS!B37)</f>
        <v>0</v>
      </c>
      <c r="BF37" s="25">
        <f t="shared" si="46"/>
        <v>0</v>
      </c>
      <c r="BG37" s="25">
        <f t="shared" si="47"/>
        <v>0</v>
      </c>
      <c r="BH37" s="169">
        <f t="shared" si="47"/>
        <v>0</v>
      </c>
    </row>
    <row r="38" spans="1:60" ht="15" x14ac:dyDescent="0.25">
      <c r="A38" s="89">
        <f>IF(LARGE($A$11:A37,1)=$F$2,"",A37+1)</f>
        <v>27</v>
      </c>
      <c r="B38" s="42">
        <f t="shared" si="1"/>
        <v>43739</v>
      </c>
      <c r="C38" s="43">
        <f t="shared" si="33"/>
        <v>43784</v>
      </c>
      <c r="D38" s="43">
        <f t="shared" si="2"/>
        <v>43787</v>
      </c>
      <c r="E38" s="43">
        <f t="shared" si="3"/>
        <v>43788</v>
      </c>
      <c r="F38" s="44">
        <f t="shared" si="4"/>
        <v>30</v>
      </c>
      <c r="G38" s="44">
        <f t="shared" si="5"/>
        <v>810</v>
      </c>
      <c r="H38" s="45">
        <f>IF($A38="","",IF(C38&gt;=$F$5,IFERROR(HLOOKUP(B38,FLUXO_ELEGÍVEL!$F:$XFD,LARGE(FLUXO_ELEGÍVEL!A:A,1)+2,0),0),0))</f>
        <v>0</v>
      </c>
      <c r="I38" s="45">
        <f t="shared" si="6"/>
        <v>0</v>
      </c>
      <c r="J38" s="45">
        <f>IF(A38="","",H38+CUSTOS!B38)</f>
        <v>0</v>
      </c>
      <c r="K38" s="45">
        <f t="shared" si="34"/>
        <v>0</v>
      </c>
      <c r="L38" s="45">
        <f t="shared" si="35"/>
        <v>0</v>
      </c>
      <c r="M38" s="45">
        <f t="shared" si="36"/>
        <v>0</v>
      </c>
      <c r="N38" s="45">
        <f t="shared" si="7"/>
        <v>0</v>
      </c>
      <c r="O38" s="46">
        <f t="shared" si="37"/>
        <v>0</v>
      </c>
      <c r="P38" s="47"/>
      <c r="Q38" s="48">
        <f t="shared" si="8"/>
        <v>0</v>
      </c>
      <c r="R38" s="48">
        <f t="shared" si="9"/>
        <v>0</v>
      </c>
      <c r="S38" s="48">
        <f t="shared" si="10"/>
        <v>0</v>
      </c>
      <c r="T38" s="48">
        <f t="shared" si="11"/>
        <v>0</v>
      </c>
      <c r="U38" s="48">
        <f t="shared" si="12"/>
        <v>0</v>
      </c>
      <c r="V38" s="48">
        <f t="shared" si="13"/>
        <v>0</v>
      </c>
      <c r="X38" s="48">
        <f t="shared" si="14"/>
        <v>0</v>
      </c>
      <c r="Y38" s="45">
        <f t="shared" si="15"/>
        <v>0</v>
      </c>
      <c r="Z38" s="45">
        <f t="shared" si="16"/>
        <v>0</v>
      </c>
      <c r="AA38" s="45">
        <f t="shared" si="17"/>
        <v>0</v>
      </c>
      <c r="AB38" s="45">
        <f t="shared" si="18"/>
        <v>0</v>
      </c>
      <c r="AD38" s="48">
        <f t="shared" si="19"/>
        <v>0</v>
      </c>
      <c r="AE38" s="45">
        <f t="shared" si="20"/>
        <v>0</v>
      </c>
      <c r="AF38" s="45">
        <f t="shared" si="21"/>
        <v>0</v>
      </c>
      <c r="AG38" s="45">
        <f t="shared" si="22"/>
        <v>0</v>
      </c>
      <c r="AH38" s="45">
        <f t="shared" si="23"/>
        <v>0</v>
      </c>
      <c r="AJ38" s="134">
        <f t="shared" si="24"/>
        <v>0</v>
      </c>
      <c r="AK38" s="135">
        <f t="shared" si="38"/>
        <v>0</v>
      </c>
      <c r="AL38" s="135">
        <f t="shared" si="25"/>
        <v>0</v>
      </c>
      <c r="AM38" s="135">
        <f t="shared" si="26"/>
        <v>0</v>
      </c>
      <c r="AN38" s="135">
        <f t="shared" si="27"/>
        <v>0</v>
      </c>
      <c r="AO38" s="135">
        <f t="shared" si="28"/>
        <v>0</v>
      </c>
      <c r="AQ38" s="48">
        <f t="shared" si="29"/>
        <v>0</v>
      </c>
      <c r="AR38" s="45">
        <f t="shared" si="30"/>
        <v>0</v>
      </c>
      <c r="AU38" s="25">
        <f t="shared" si="31"/>
        <v>0</v>
      </c>
      <c r="AV38" s="25">
        <f t="shared" si="32"/>
        <v>0</v>
      </c>
      <c r="AW38" s="21">
        <f t="shared" si="39"/>
        <v>0</v>
      </c>
      <c r="AX38" s="21">
        <f t="shared" si="40"/>
        <v>0</v>
      </c>
      <c r="AY38" s="21">
        <f t="shared" si="41"/>
        <v>0</v>
      </c>
      <c r="AZ38" s="21">
        <f t="shared" si="42"/>
        <v>0</v>
      </c>
      <c r="BA38" s="21">
        <f t="shared" si="43"/>
        <v>0</v>
      </c>
      <c r="BB38" s="21">
        <f t="shared" si="44"/>
        <v>0</v>
      </c>
      <c r="BC38" s="21">
        <f t="shared" si="45"/>
        <v>0</v>
      </c>
      <c r="BD38" s="21">
        <f>-IF(CUSTOS!B38="",0,CUSTOS!B38)</f>
        <v>0</v>
      </c>
      <c r="BF38" s="25">
        <f t="shared" si="46"/>
        <v>0</v>
      </c>
      <c r="BG38" s="25">
        <f t="shared" si="47"/>
        <v>0</v>
      </c>
      <c r="BH38" s="169">
        <f t="shared" si="47"/>
        <v>0</v>
      </c>
    </row>
    <row r="39" spans="1:60" ht="15" x14ac:dyDescent="0.25">
      <c r="A39" s="89">
        <f>IF(LARGE($A$11:A38,1)=$F$2,"",A38+1)</f>
        <v>28</v>
      </c>
      <c r="B39" s="42">
        <f t="shared" si="1"/>
        <v>43770</v>
      </c>
      <c r="C39" s="43">
        <f t="shared" si="33"/>
        <v>43814</v>
      </c>
      <c r="D39" s="43">
        <f t="shared" si="2"/>
        <v>43815</v>
      </c>
      <c r="E39" s="43">
        <f t="shared" si="3"/>
        <v>43816</v>
      </c>
      <c r="F39" s="44">
        <f t="shared" si="4"/>
        <v>30</v>
      </c>
      <c r="G39" s="44">
        <f t="shared" si="5"/>
        <v>840</v>
      </c>
      <c r="H39" s="45">
        <f>IF($A39="","",IF(C39&gt;=$F$5,IFERROR(HLOOKUP(B39,FLUXO_ELEGÍVEL!$F:$XFD,LARGE(FLUXO_ELEGÍVEL!A:A,1)+2,0),0),0))</f>
        <v>0</v>
      </c>
      <c r="I39" s="45">
        <f t="shared" si="6"/>
        <v>0</v>
      </c>
      <c r="J39" s="45">
        <f>IF(A39="","",H39+CUSTOS!B39)</f>
        <v>0</v>
      </c>
      <c r="K39" s="45">
        <f t="shared" si="34"/>
        <v>0</v>
      </c>
      <c r="L39" s="45">
        <f t="shared" si="35"/>
        <v>0</v>
      </c>
      <c r="M39" s="45">
        <f t="shared" si="36"/>
        <v>0</v>
      </c>
      <c r="N39" s="45">
        <f t="shared" si="7"/>
        <v>0</v>
      </c>
      <c r="O39" s="46">
        <f t="shared" si="37"/>
        <v>0</v>
      </c>
      <c r="P39" s="47"/>
      <c r="Q39" s="48">
        <f t="shared" si="8"/>
        <v>0</v>
      </c>
      <c r="R39" s="48">
        <f t="shared" si="9"/>
        <v>0</v>
      </c>
      <c r="S39" s="48">
        <f t="shared" si="10"/>
        <v>0</v>
      </c>
      <c r="T39" s="48">
        <f t="shared" si="11"/>
        <v>0</v>
      </c>
      <c r="U39" s="48">
        <f t="shared" si="12"/>
        <v>0</v>
      </c>
      <c r="V39" s="48">
        <f t="shared" si="13"/>
        <v>0</v>
      </c>
      <c r="X39" s="48">
        <f t="shared" si="14"/>
        <v>0</v>
      </c>
      <c r="Y39" s="45">
        <f t="shared" si="15"/>
        <v>0</v>
      </c>
      <c r="Z39" s="45">
        <f t="shared" si="16"/>
        <v>0</v>
      </c>
      <c r="AA39" s="45">
        <f t="shared" si="17"/>
        <v>0</v>
      </c>
      <c r="AB39" s="45">
        <f t="shared" si="18"/>
        <v>0</v>
      </c>
      <c r="AD39" s="48">
        <f t="shared" si="19"/>
        <v>0</v>
      </c>
      <c r="AE39" s="45">
        <f t="shared" si="20"/>
        <v>0</v>
      </c>
      <c r="AF39" s="45">
        <f t="shared" si="21"/>
        <v>0</v>
      </c>
      <c r="AG39" s="45">
        <f t="shared" si="22"/>
        <v>0</v>
      </c>
      <c r="AH39" s="45">
        <f t="shared" si="23"/>
        <v>0</v>
      </c>
      <c r="AJ39" s="134">
        <f t="shared" si="24"/>
        <v>0</v>
      </c>
      <c r="AK39" s="135">
        <f t="shared" si="38"/>
        <v>0</v>
      </c>
      <c r="AL39" s="135">
        <f t="shared" si="25"/>
        <v>0</v>
      </c>
      <c r="AM39" s="135">
        <f t="shared" si="26"/>
        <v>0</v>
      </c>
      <c r="AN39" s="135">
        <f t="shared" si="27"/>
        <v>0</v>
      </c>
      <c r="AO39" s="135">
        <f t="shared" si="28"/>
        <v>0</v>
      </c>
      <c r="AQ39" s="48">
        <f t="shared" si="29"/>
        <v>0</v>
      </c>
      <c r="AR39" s="45">
        <f t="shared" si="30"/>
        <v>0</v>
      </c>
      <c r="AU39" s="25">
        <f t="shared" si="31"/>
        <v>0</v>
      </c>
      <c r="AV39" s="25">
        <f t="shared" si="32"/>
        <v>0</v>
      </c>
      <c r="AW39" s="21">
        <f t="shared" si="39"/>
        <v>0</v>
      </c>
      <c r="AX39" s="21">
        <f t="shared" si="40"/>
        <v>0</v>
      </c>
      <c r="AY39" s="21">
        <f t="shared" si="41"/>
        <v>0</v>
      </c>
      <c r="AZ39" s="21">
        <f t="shared" si="42"/>
        <v>0</v>
      </c>
      <c r="BA39" s="21">
        <f t="shared" si="43"/>
        <v>0</v>
      </c>
      <c r="BB39" s="21">
        <f t="shared" si="44"/>
        <v>0</v>
      </c>
      <c r="BC39" s="21">
        <f t="shared" si="45"/>
        <v>0</v>
      </c>
      <c r="BD39" s="21">
        <f>-IF(CUSTOS!B39="",0,CUSTOS!B39)</f>
        <v>0</v>
      </c>
      <c r="BF39" s="25">
        <f t="shared" si="46"/>
        <v>0</v>
      </c>
      <c r="BG39" s="25">
        <f t="shared" si="47"/>
        <v>0</v>
      </c>
      <c r="BH39" s="169">
        <f t="shared" si="47"/>
        <v>0</v>
      </c>
    </row>
    <row r="40" spans="1:60" ht="15" x14ac:dyDescent="0.25">
      <c r="A40" s="89">
        <f>IF(LARGE($A$11:A39,1)=$F$2,"",A39+1)</f>
        <v>29</v>
      </c>
      <c r="B40" s="42">
        <f t="shared" si="1"/>
        <v>43800</v>
      </c>
      <c r="C40" s="43">
        <f t="shared" si="33"/>
        <v>43845</v>
      </c>
      <c r="D40" s="43">
        <f t="shared" si="2"/>
        <v>43845</v>
      </c>
      <c r="E40" s="43">
        <f t="shared" si="3"/>
        <v>43846</v>
      </c>
      <c r="F40" s="44">
        <f t="shared" si="4"/>
        <v>30</v>
      </c>
      <c r="G40" s="44">
        <f t="shared" si="5"/>
        <v>870</v>
      </c>
      <c r="H40" s="45">
        <f>IF($A40="","",IF(C40&gt;=$F$5,IFERROR(HLOOKUP(B40,FLUXO_ELEGÍVEL!$F:$XFD,LARGE(FLUXO_ELEGÍVEL!A:A,1)+2,0),0),0))</f>
        <v>0</v>
      </c>
      <c r="I40" s="45">
        <f t="shared" si="6"/>
        <v>0</v>
      </c>
      <c r="J40" s="45">
        <f>IF(A40="","",H40+CUSTOS!B40)</f>
        <v>0</v>
      </c>
      <c r="K40" s="45">
        <f t="shared" si="34"/>
        <v>0</v>
      </c>
      <c r="L40" s="45">
        <f t="shared" si="35"/>
        <v>0</v>
      </c>
      <c r="M40" s="45">
        <f t="shared" si="36"/>
        <v>0</v>
      </c>
      <c r="N40" s="45">
        <f t="shared" si="7"/>
        <v>0</v>
      </c>
      <c r="O40" s="46">
        <f t="shared" si="37"/>
        <v>0</v>
      </c>
      <c r="P40" s="47"/>
      <c r="Q40" s="48">
        <f t="shared" si="8"/>
        <v>0</v>
      </c>
      <c r="R40" s="48">
        <f t="shared" si="9"/>
        <v>0</v>
      </c>
      <c r="S40" s="48">
        <f t="shared" si="10"/>
        <v>0</v>
      </c>
      <c r="T40" s="48">
        <f t="shared" si="11"/>
        <v>0</v>
      </c>
      <c r="U40" s="48">
        <f t="shared" si="12"/>
        <v>0</v>
      </c>
      <c r="V40" s="48">
        <f t="shared" si="13"/>
        <v>0</v>
      </c>
      <c r="X40" s="48">
        <f t="shared" si="14"/>
        <v>0</v>
      </c>
      <c r="Y40" s="45">
        <f t="shared" si="15"/>
        <v>0</v>
      </c>
      <c r="Z40" s="45">
        <f t="shared" si="16"/>
        <v>0</v>
      </c>
      <c r="AA40" s="45">
        <f t="shared" si="17"/>
        <v>0</v>
      </c>
      <c r="AB40" s="45">
        <f t="shared" si="18"/>
        <v>0</v>
      </c>
      <c r="AD40" s="48">
        <f t="shared" si="19"/>
        <v>0</v>
      </c>
      <c r="AE40" s="45">
        <f t="shared" si="20"/>
        <v>0</v>
      </c>
      <c r="AF40" s="45">
        <f t="shared" si="21"/>
        <v>0</v>
      </c>
      <c r="AG40" s="45">
        <f t="shared" si="22"/>
        <v>0</v>
      </c>
      <c r="AH40" s="45">
        <f t="shared" si="23"/>
        <v>0</v>
      </c>
      <c r="AJ40" s="134">
        <f t="shared" si="24"/>
        <v>0</v>
      </c>
      <c r="AK40" s="135">
        <f t="shared" si="38"/>
        <v>0</v>
      </c>
      <c r="AL40" s="135">
        <f t="shared" si="25"/>
        <v>0</v>
      </c>
      <c r="AM40" s="135">
        <f t="shared" si="26"/>
        <v>0</v>
      </c>
      <c r="AN40" s="135">
        <f t="shared" si="27"/>
        <v>0</v>
      </c>
      <c r="AO40" s="135">
        <f t="shared" si="28"/>
        <v>0</v>
      </c>
      <c r="AQ40" s="48">
        <f t="shared" si="29"/>
        <v>0</v>
      </c>
      <c r="AR40" s="45">
        <f t="shared" si="30"/>
        <v>0</v>
      </c>
      <c r="AU40" s="25">
        <f t="shared" si="31"/>
        <v>0</v>
      </c>
      <c r="AV40" s="25">
        <f t="shared" si="32"/>
        <v>0</v>
      </c>
      <c r="AW40" s="21">
        <f t="shared" si="39"/>
        <v>0</v>
      </c>
      <c r="AX40" s="21">
        <f t="shared" si="40"/>
        <v>0</v>
      </c>
      <c r="AY40" s="21">
        <f t="shared" si="41"/>
        <v>0</v>
      </c>
      <c r="AZ40" s="21">
        <f t="shared" si="42"/>
        <v>0</v>
      </c>
      <c r="BA40" s="21">
        <f t="shared" si="43"/>
        <v>0</v>
      </c>
      <c r="BB40" s="21">
        <f t="shared" si="44"/>
        <v>0</v>
      </c>
      <c r="BC40" s="21">
        <f t="shared" si="45"/>
        <v>0</v>
      </c>
      <c r="BD40" s="21">
        <f>-IF(CUSTOS!B40="",0,CUSTOS!B40)</f>
        <v>0</v>
      </c>
      <c r="BF40" s="25">
        <f t="shared" si="46"/>
        <v>0</v>
      </c>
      <c r="BG40" s="25">
        <f t="shared" si="47"/>
        <v>0</v>
      </c>
      <c r="BH40" s="169">
        <f t="shared" si="47"/>
        <v>0</v>
      </c>
    </row>
    <row r="41" spans="1:60" ht="15" x14ac:dyDescent="0.25">
      <c r="A41" s="89">
        <f>IF(LARGE($A$11:A40,1)=$F$2,"",A40+1)</f>
        <v>30</v>
      </c>
      <c r="B41" s="42">
        <f t="shared" si="1"/>
        <v>43831</v>
      </c>
      <c r="C41" s="43">
        <f t="shared" si="33"/>
        <v>43876</v>
      </c>
      <c r="D41" s="43">
        <f t="shared" si="2"/>
        <v>43878</v>
      </c>
      <c r="E41" s="43">
        <f t="shared" si="3"/>
        <v>43879</v>
      </c>
      <c r="F41" s="44">
        <f t="shared" si="4"/>
        <v>30</v>
      </c>
      <c r="G41" s="44">
        <f t="shared" si="5"/>
        <v>900</v>
      </c>
      <c r="H41" s="45">
        <f>IF($A41="","",IF(C41&gt;=$F$5,IFERROR(HLOOKUP(B41,FLUXO_ELEGÍVEL!$F:$XFD,LARGE(FLUXO_ELEGÍVEL!A:A,1)+2,0),0),0))</f>
        <v>0</v>
      </c>
      <c r="I41" s="45">
        <f t="shared" si="6"/>
        <v>0</v>
      </c>
      <c r="J41" s="45">
        <f>IF(A41="","",H41+CUSTOS!B41)</f>
        <v>0</v>
      </c>
      <c r="K41" s="45">
        <f t="shared" si="34"/>
        <v>0</v>
      </c>
      <c r="L41" s="45">
        <f t="shared" si="35"/>
        <v>0</v>
      </c>
      <c r="M41" s="45">
        <f t="shared" si="36"/>
        <v>0</v>
      </c>
      <c r="N41" s="45">
        <f t="shared" si="7"/>
        <v>0</v>
      </c>
      <c r="O41" s="46">
        <f t="shared" si="37"/>
        <v>0</v>
      </c>
      <c r="P41" s="47"/>
      <c r="Q41" s="48">
        <f t="shared" si="8"/>
        <v>0</v>
      </c>
      <c r="R41" s="48">
        <f t="shared" si="9"/>
        <v>0</v>
      </c>
      <c r="S41" s="48">
        <f t="shared" si="10"/>
        <v>0</v>
      </c>
      <c r="T41" s="48">
        <f t="shared" si="11"/>
        <v>0</v>
      </c>
      <c r="U41" s="48">
        <f t="shared" si="12"/>
        <v>0</v>
      </c>
      <c r="V41" s="48">
        <f t="shared" si="13"/>
        <v>0</v>
      </c>
      <c r="X41" s="48">
        <f t="shared" si="14"/>
        <v>0</v>
      </c>
      <c r="Y41" s="45">
        <f t="shared" si="15"/>
        <v>0</v>
      </c>
      <c r="Z41" s="45">
        <f t="shared" si="16"/>
        <v>0</v>
      </c>
      <c r="AA41" s="45">
        <f t="shared" si="17"/>
        <v>0</v>
      </c>
      <c r="AB41" s="45">
        <f t="shared" si="18"/>
        <v>0</v>
      </c>
      <c r="AD41" s="48">
        <f t="shared" si="19"/>
        <v>0</v>
      </c>
      <c r="AE41" s="45">
        <f t="shared" si="20"/>
        <v>0</v>
      </c>
      <c r="AF41" s="45">
        <f t="shared" si="21"/>
        <v>0</v>
      </c>
      <c r="AG41" s="45">
        <f t="shared" si="22"/>
        <v>0</v>
      </c>
      <c r="AH41" s="45">
        <f t="shared" si="23"/>
        <v>0</v>
      </c>
      <c r="AJ41" s="134">
        <f t="shared" si="24"/>
        <v>0</v>
      </c>
      <c r="AK41" s="135">
        <f t="shared" si="38"/>
        <v>0</v>
      </c>
      <c r="AL41" s="135">
        <f t="shared" si="25"/>
        <v>0</v>
      </c>
      <c r="AM41" s="135">
        <f t="shared" si="26"/>
        <v>0</v>
      </c>
      <c r="AN41" s="135">
        <f t="shared" si="27"/>
        <v>0</v>
      </c>
      <c r="AO41" s="135">
        <f t="shared" si="28"/>
        <v>0</v>
      </c>
      <c r="AQ41" s="48">
        <f t="shared" si="29"/>
        <v>0</v>
      </c>
      <c r="AR41" s="45">
        <f t="shared" si="30"/>
        <v>0</v>
      </c>
      <c r="AU41" s="25">
        <f t="shared" si="31"/>
        <v>0</v>
      </c>
      <c r="AV41" s="25">
        <f t="shared" si="32"/>
        <v>0</v>
      </c>
      <c r="AW41" s="21">
        <f t="shared" si="39"/>
        <v>0</v>
      </c>
      <c r="AX41" s="21">
        <f t="shared" si="40"/>
        <v>0</v>
      </c>
      <c r="AY41" s="21">
        <f t="shared" si="41"/>
        <v>0</v>
      </c>
      <c r="AZ41" s="21">
        <f t="shared" si="42"/>
        <v>0</v>
      </c>
      <c r="BA41" s="21">
        <f t="shared" si="43"/>
        <v>0</v>
      </c>
      <c r="BB41" s="21">
        <f t="shared" si="44"/>
        <v>0</v>
      </c>
      <c r="BC41" s="21">
        <f t="shared" si="45"/>
        <v>0</v>
      </c>
      <c r="BD41" s="21">
        <f>-IF(CUSTOS!B41="",0,CUSTOS!B41)</f>
        <v>0</v>
      </c>
      <c r="BF41" s="25">
        <f t="shared" si="46"/>
        <v>0</v>
      </c>
      <c r="BG41" s="25">
        <f t="shared" si="47"/>
        <v>0</v>
      </c>
      <c r="BH41" s="169">
        <f t="shared" si="47"/>
        <v>0</v>
      </c>
    </row>
    <row r="42" spans="1:60" ht="15" x14ac:dyDescent="0.25">
      <c r="A42" s="89">
        <f>IF(LARGE($A$11:A41,1)=$F$2,"",A41+1)</f>
        <v>31</v>
      </c>
      <c r="B42" s="42">
        <f t="shared" si="1"/>
        <v>43862</v>
      </c>
      <c r="C42" s="43">
        <f t="shared" si="33"/>
        <v>43905</v>
      </c>
      <c r="D42" s="43">
        <f t="shared" si="2"/>
        <v>43906</v>
      </c>
      <c r="E42" s="43">
        <f t="shared" si="3"/>
        <v>43907</v>
      </c>
      <c r="F42" s="44">
        <f t="shared" si="4"/>
        <v>30</v>
      </c>
      <c r="G42" s="44">
        <f t="shared" si="5"/>
        <v>930</v>
      </c>
      <c r="H42" s="45">
        <f>IF($A42="","",IF(C42&gt;=$F$5,IFERROR(HLOOKUP(B42,FLUXO_ELEGÍVEL!$F:$XFD,LARGE(FLUXO_ELEGÍVEL!A:A,1)+2,0),0),0))</f>
        <v>0</v>
      </c>
      <c r="I42" s="45">
        <f t="shared" si="6"/>
        <v>0</v>
      </c>
      <c r="J42" s="45">
        <f>IF(A42="","",H42+CUSTOS!B42)</f>
        <v>0</v>
      </c>
      <c r="K42" s="45">
        <f t="shared" si="34"/>
        <v>0</v>
      </c>
      <c r="L42" s="45">
        <f t="shared" si="35"/>
        <v>0</v>
      </c>
      <c r="M42" s="45">
        <f t="shared" si="36"/>
        <v>0</v>
      </c>
      <c r="N42" s="45">
        <f t="shared" si="7"/>
        <v>0</v>
      </c>
      <c r="O42" s="46">
        <f t="shared" si="37"/>
        <v>0</v>
      </c>
      <c r="P42" s="47"/>
      <c r="Q42" s="48">
        <f t="shared" si="8"/>
        <v>0</v>
      </c>
      <c r="R42" s="48">
        <f t="shared" si="9"/>
        <v>0</v>
      </c>
      <c r="S42" s="48">
        <f t="shared" si="10"/>
        <v>0</v>
      </c>
      <c r="T42" s="48">
        <f t="shared" si="11"/>
        <v>0</v>
      </c>
      <c r="U42" s="48">
        <f t="shared" si="12"/>
        <v>0</v>
      </c>
      <c r="V42" s="48">
        <f t="shared" si="13"/>
        <v>0</v>
      </c>
      <c r="X42" s="48">
        <f t="shared" si="14"/>
        <v>0</v>
      </c>
      <c r="Y42" s="45">
        <f t="shared" si="15"/>
        <v>0</v>
      </c>
      <c r="Z42" s="45">
        <f t="shared" si="16"/>
        <v>0</v>
      </c>
      <c r="AA42" s="45">
        <f t="shared" si="17"/>
        <v>0</v>
      </c>
      <c r="AB42" s="45">
        <f t="shared" si="18"/>
        <v>0</v>
      </c>
      <c r="AD42" s="48">
        <f t="shared" si="19"/>
        <v>0</v>
      </c>
      <c r="AE42" s="45">
        <f t="shared" si="20"/>
        <v>0</v>
      </c>
      <c r="AF42" s="45">
        <f t="shared" si="21"/>
        <v>0</v>
      </c>
      <c r="AG42" s="45">
        <f t="shared" si="22"/>
        <v>0</v>
      </c>
      <c r="AH42" s="45">
        <f t="shared" si="23"/>
        <v>0</v>
      </c>
      <c r="AJ42" s="134">
        <f t="shared" si="24"/>
        <v>0</v>
      </c>
      <c r="AK42" s="135">
        <f t="shared" si="38"/>
        <v>0</v>
      </c>
      <c r="AL42" s="135">
        <f t="shared" si="25"/>
        <v>0</v>
      </c>
      <c r="AM42" s="135">
        <f t="shared" si="26"/>
        <v>0</v>
      </c>
      <c r="AN42" s="135">
        <f t="shared" si="27"/>
        <v>0</v>
      </c>
      <c r="AO42" s="135">
        <f t="shared" si="28"/>
        <v>0</v>
      </c>
      <c r="AQ42" s="48">
        <f t="shared" si="29"/>
        <v>0</v>
      </c>
      <c r="AR42" s="45">
        <f t="shared" si="30"/>
        <v>0</v>
      </c>
      <c r="AU42" s="25">
        <f t="shared" si="31"/>
        <v>0</v>
      </c>
      <c r="AV42" s="25">
        <f t="shared" si="32"/>
        <v>0</v>
      </c>
      <c r="AW42" s="21">
        <f t="shared" si="39"/>
        <v>0</v>
      </c>
      <c r="AX42" s="21">
        <f t="shared" si="40"/>
        <v>0</v>
      </c>
      <c r="AY42" s="21">
        <f t="shared" si="41"/>
        <v>0</v>
      </c>
      <c r="AZ42" s="21">
        <f t="shared" si="42"/>
        <v>0</v>
      </c>
      <c r="BA42" s="21">
        <f t="shared" si="43"/>
        <v>0</v>
      </c>
      <c r="BB42" s="21">
        <f t="shared" si="44"/>
        <v>0</v>
      </c>
      <c r="BC42" s="21">
        <f t="shared" si="45"/>
        <v>0</v>
      </c>
      <c r="BD42" s="21">
        <f>-IF(CUSTOS!B42="",0,CUSTOS!B42)</f>
        <v>0</v>
      </c>
      <c r="BF42" s="25">
        <f t="shared" si="46"/>
        <v>0</v>
      </c>
      <c r="BG42" s="25">
        <f t="shared" si="47"/>
        <v>0</v>
      </c>
      <c r="BH42" s="169">
        <f t="shared" si="47"/>
        <v>0</v>
      </c>
    </row>
    <row r="43" spans="1:60" ht="15" x14ac:dyDescent="0.25">
      <c r="A43" s="89">
        <f>IF(LARGE($A$11:A42,1)=$F$2,"",A42+1)</f>
        <v>32</v>
      </c>
      <c r="B43" s="42">
        <f t="shared" si="1"/>
        <v>43891</v>
      </c>
      <c r="C43" s="43">
        <f t="shared" si="33"/>
        <v>43936</v>
      </c>
      <c r="D43" s="43">
        <f t="shared" si="2"/>
        <v>43936</v>
      </c>
      <c r="E43" s="43">
        <f t="shared" si="3"/>
        <v>43937</v>
      </c>
      <c r="F43" s="44">
        <f t="shared" si="4"/>
        <v>30</v>
      </c>
      <c r="G43" s="44">
        <f t="shared" si="5"/>
        <v>960</v>
      </c>
      <c r="H43" s="45">
        <f>IF($A43="","",IF(C43&gt;=$F$5,IFERROR(HLOOKUP(B43,FLUXO_ELEGÍVEL!$F:$XFD,LARGE(FLUXO_ELEGÍVEL!A:A,1)+2,0),0),0))</f>
        <v>0</v>
      </c>
      <c r="I43" s="45">
        <f t="shared" si="6"/>
        <v>0</v>
      </c>
      <c r="J43" s="45">
        <f>IF(A43="","",H43+CUSTOS!B43)</f>
        <v>0</v>
      </c>
      <c r="K43" s="45">
        <f t="shared" si="34"/>
        <v>0</v>
      </c>
      <c r="L43" s="45">
        <f t="shared" si="35"/>
        <v>0</v>
      </c>
      <c r="M43" s="45">
        <f t="shared" si="36"/>
        <v>0</v>
      </c>
      <c r="N43" s="45">
        <f t="shared" si="7"/>
        <v>0</v>
      </c>
      <c r="O43" s="46">
        <f t="shared" si="37"/>
        <v>0</v>
      </c>
      <c r="P43" s="47"/>
      <c r="Q43" s="48">
        <f t="shared" si="8"/>
        <v>0</v>
      </c>
      <c r="R43" s="48">
        <f t="shared" si="9"/>
        <v>0</v>
      </c>
      <c r="S43" s="48">
        <f t="shared" si="10"/>
        <v>0</v>
      </c>
      <c r="T43" s="48">
        <f t="shared" si="11"/>
        <v>0</v>
      </c>
      <c r="U43" s="48">
        <f t="shared" si="12"/>
        <v>0</v>
      </c>
      <c r="V43" s="48">
        <f t="shared" si="13"/>
        <v>0</v>
      </c>
      <c r="X43" s="48">
        <f t="shared" si="14"/>
        <v>0</v>
      </c>
      <c r="Y43" s="45">
        <f t="shared" si="15"/>
        <v>0</v>
      </c>
      <c r="Z43" s="45">
        <f t="shared" si="16"/>
        <v>0</v>
      </c>
      <c r="AA43" s="45">
        <f t="shared" si="17"/>
        <v>0</v>
      </c>
      <c r="AB43" s="45">
        <f t="shared" si="18"/>
        <v>0</v>
      </c>
      <c r="AD43" s="48">
        <f t="shared" si="19"/>
        <v>0</v>
      </c>
      <c r="AE43" s="45">
        <f t="shared" si="20"/>
        <v>0</v>
      </c>
      <c r="AF43" s="45">
        <f t="shared" si="21"/>
        <v>0</v>
      </c>
      <c r="AG43" s="45">
        <f t="shared" si="22"/>
        <v>0</v>
      </c>
      <c r="AH43" s="45">
        <f t="shared" si="23"/>
        <v>0</v>
      </c>
      <c r="AJ43" s="134">
        <f t="shared" si="24"/>
        <v>0</v>
      </c>
      <c r="AK43" s="135">
        <f t="shared" si="38"/>
        <v>0</v>
      </c>
      <c r="AL43" s="135">
        <f t="shared" si="25"/>
        <v>0</v>
      </c>
      <c r="AM43" s="135">
        <f t="shared" si="26"/>
        <v>0</v>
      </c>
      <c r="AN43" s="135">
        <f t="shared" si="27"/>
        <v>0</v>
      </c>
      <c r="AO43" s="135">
        <f t="shared" si="28"/>
        <v>0</v>
      </c>
      <c r="AQ43" s="48">
        <f t="shared" si="29"/>
        <v>0</v>
      </c>
      <c r="AR43" s="45">
        <f t="shared" si="30"/>
        <v>0</v>
      </c>
      <c r="AU43" s="25">
        <f t="shared" si="31"/>
        <v>0</v>
      </c>
      <c r="AV43" s="25">
        <f t="shared" si="32"/>
        <v>0</v>
      </c>
      <c r="AW43" s="21">
        <f t="shared" si="39"/>
        <v>0</v>
      </c>
      <c r="AX43" s="21">
        <f t="shared" si="40"/>
        <v>0</v>
      </c>
      <c r="AY43" s="21">
        <f t="shared" si="41"/>
        <v>0</v>
      </c>
      <c r="AZ43" s="21">
        <f t="shared" si="42"/>
        <v>0</v>
      </c>
      <c r="BA43" s="21">
        <f t="shared" si="43"/>
        <v>0</v>
      </c>
      <c r="BB43" s="21">
        <f t="shared" si="44"/>
        <v>0</v>
      </c>
      <c r="BC43" s="21">
        <f t="shared" si="45"/>
        <v>0</v>
      </c>
      <c r="BD43" s="21">
        <f>-IF(CUSTOS!B43="",0,CUSTOS!B43)</f>
        <v>0</v>
      </c>
      <c r="BF43" s="25">
        <f t="shared" si="46"/>
        <v>0</v>
      </c>
      <c r="BG43" s="25">
        <f t="shared" si="47"/>
        <v>0</v>
      </c>
      <c r="BH43" s="169">
        <f t="shared" si="47"/>
        <v>0</v>
      </c>
    </row>
    <row r="44" spans="1:60" ht="15" x14ac:dyDescent="0.25">
      <c r="A44" s="89">
        <f>IF(LARGE($A$11:A43,1)=$F$2,"",A43+1)</f>
        <v>33</v>
      </c>
      <c r="B44" s="42">
        <f t="shared" si="1"/>
        <v>43922</v>
      </c>
      <c r="C44" s="43">
        <f t="shared" si="33"/>
        <v>43966</v>
      </c>
      <c r="D44" s="43">
        <f t="shared" si="2"/>
        <v>43966</v>
      </c>
      <c r="E44" s="43">
        <f t="shared" si="3"/>
        <v>43969</v>
      </c>
      <c r="F44" s="44">
        <f t="shared" si="4"/>
        <v>30</v>
      </c>
      <c r="G44" s="44">
        <f t="shared" si="5"/>
        <v>990</v>
      </c>
      <c r="H44" s="45">
        <f>IF($A44="","",IF(C44&gt;=$F$5,IFERROR(HLOOKUP(B44,FLUXO_ELEGÍVEL!$F:$XFD,LARGE(FLUXO_ELEGÍVEL!A:A,1)+2,0),0),0))</f>
        <v>0</v>
      </c>
      <c r="I44" s="45">
        <f t="shared" si="6"/>
        <v>0</v>
      </c>
      <c r="J44" s="45">
        <f>IF(A44="","",H44+CUSTOS!B44)</f>
        <v>0</v>
      </c>
      <c r="K44" s="45">
        <f t="shared" si="34"/>
        <v>0</v>
      </c>
      <c r="L44" s="45">
        <f t="shared" si="35"/>
        <v>0</v>
      </c>
      <c r="M44" s="45">
        <f t="shared" si="36"/>
        <v>0</v>
      </c>
      <c r="N44" s="45">
        <f t="shared" si="7"/>
        <v>0</v>
      </c>
      <c r="O44" s="46">
        <f t="shared" si="37"/>
        <v>0</v>
      </c>
      <c r="P44" s="47"/>
      <c r="Q44" s="48">
        <f t="shared" si="8"/>
        <v>0</v>
      </c>
      <c r="R44" s="48">
        <f t="shared" si="9"/>
        <v>0</v>
      </c>
      <c r="S44" s="48">
        <f t="shared" si="10"/>
        <v>0</v>
      </c>
      <c r="T44" s="48">
        <f t="shared" si="11"/>
        <v>0</v>
      </c>
      <c r="U44" s="48">
        <f t="shared" si="12"/>
        <v>0</v>
      </c>
      <c r="V44" s="48">
        <f t="shared" si="13"/>
        <v>0</v>
      </c>
      <c r="X44" s="48">
        <f t="shared" ref="X44:X75" si="48">IF($A44="","",IF($A44&gt;prazo_subp,"",IF($Y$6="PMT [diferença]",IF(J44="",0,J44)-IF(Q44="",0,Q44),IF($Y$6="A + J",IF(Y44="",0,Y44)+IF(Z44="",0,Z44),(J44-Q44)*pmt_subp))))</f>
        <v>0</v>
      </c>
      <c r="Y44" s="45">
        <f t="shared" si="15"/>
        <v>0</v>
      </c>
      <c r="Z44" s="45">
        <f t="shared" si="16"/>
        <v>0</v>
      </c>
      <c r="AA44" s="45">
        <f t="shared" si="17"/>
        <v>0</v>
      </c>
      <c r="AB44" s="45">
        <f t="shared" si="18"/>
        <v>0</v>
      </c>
      <c r="AD44" s="48">
        <f t="shared" ref="AD44:AD75" si="49">IF($A44="","",IF($A44&gt;prazo_sub,"",IF($AE$6="PMT [diferença]",IF(J44="",0,J44)-IF(Q44="",0,Q44)-IF(X44="",0,X44),(J44-Q44-X44)*pmt_sub)))</f>
        <v>0</v>
      </c>
      <c r="AE44" s="45">
        <f t="shared" si="20"/>
        <v>0</v>
      </c>
      <c r="AF44" s="45">
        <f t="shared" si="21"/>
        <v>0</v>
      </c>
      <c r="AG44" s="45">
        <f t="shared" si="22"/>
        <v>0</v>
      </c>
      <c r="AH44" s="45">
        <f t="shared" si="23"/>
        <v>0</v>
      </c>
      <c r="AJ44" s="134">
        <f t="shared" si="24"/>
        <v>0</v>
      </c>
      <c r="AK44" s="135">
        <f t="shared" si="38"/>
        <v>0</v>
      </c>
      <c r="AL44" s="135">
        <f t="shared" si="25"/>
        <v>0</v>
      </c>
      <c r="AM44" s="135">
        <f t="shared" si="26"/>
        <v>0</v>
      </c>
      <c r="AN44" s="135">
        <f t="shared" si="27"/>
        <v>0</v>
      </c>
      <c r="AO44" s="135">
        <f t="shared" si="28"/>
        <v>0</v>
      </c>
      <c r="AQ44" s="48">
        <f t="shared" si="29"/>
        <v>0</v>
      </c>
      <c r="AR44" s="45">
        <f t="shared" si="30"/>
        <v>0</v>
      </c>
      <c r="AU44" s="25">
        <f t="shared" si="31"/>
        <v>0</v>
      </c>
      <c r="AV44" s="25">
        <f t="shared" si="32"/>
        <v>0</v>
      </c>
      <c r="AW44" s="21">
        <f t="shared" si="39"/>
        <v>0</v>
      </c>
      <c r="AX44" s="21">
        <f t="shared" si="40"/>
        <v>0</v>
      </c>
      <c r="AY44" s="21">
        <f t="shared" si="41"/>
        <v>0</v>
      </c>
      <c r="AZ44" s="21">
        <f t="shared" si="42"/>
        <v>0</v>
      </c>
      <c r="BA44" s="21">
        <f t="shared" si="43"/>
        <v>0</v>
      </c>
      <c r="BB44" s="21">
        <f t="shared" si="44"/>
        <v>0</v>
      </c>
      <c r="BC44" s="21">
        <f t="shared" si="45"/>
        <v>0</v>
      </c>
      <c r="BD44" s="21">
        <f>-IF(CUSTOS!B44="",0,CUSTOS!B44)</f>
        <v>0</v>
      </c>
      <c r="BF44" s="25">
        <f t="shared" si="46"/>
        <v>0</v>
      </c>
      <c r="BG44" s="25">
        <f t="shared" si="47"/>
        <v>0</v>
      </c>
      <c r="BH44" s="169">
        <f t="shared" si="47"/>
        <v>0</v>
      </c>
    </row>
    <row r="45" spans="1:60" ht="15" x14ac:dyDescent="0.25">
      <c r="A45" s="89">
        <f>IF(LARGE($A$11:A44,1)=$F$2,"",A44+1)</f>
        <v>34</v>
      </c>
      <c r="B45" s="42">
        <f t="shared" si="1"/>
        <v>43952</v>
      </c>
      <c r="C45" s="43">
        <f t="shared" si="33"/>
        <v>43997</v>
      </c>
      <c r="D45" s="43">
        <f t="shared" si="2"/>
        <v>43997</v>
      </c>
      <c r="E45" s="43">
        <f t="shared" si="3"/>
        <v>43998</v>
      </c>
      <c r="F45" s="44">
        <f t="shared" si="4"/>
        <v>30</v>
      </c>
      <c r="G45" s="44">
        <f t="shared" si="5"/>
        <v>1020</v>
      </c>
      <c r="H45" s="45">
        <f>IF($A45="","",IF(C45&gt;=$F$5,IFERROR(HLOOKUP(B45,FLUXO_ELEGÍVEL!$F:$XFD,LARGE(FLUXO_ELEGÍVEL!A:A,1)+2,0),0),0))</f>
        <v>0</v>
      </c>
      <c r="I45" s="45">
        <f t="shared" si="6"/>
        <v>0</v>
      </c>
      <c r="J45" s="45">
        <f>IF(A45="","",H45+CUSTOS!B45)</f>
        <v>0</v>
      </c>
      <c r="K45" s="45">
        <f t="shared" si="34"/>
        <v>0</v>
      </c>
      <c r="L45" s="45">
        <f t="shared" si="35"/>
        <v>0</v>
      </c>
      <c r="M45" s="45">
        <f t="shared" si="36"/>
        <v>0</v>
      </c>
      <c r="N45" s="45">
        <f t="shared" si="7"/>
        <v>0</v>
      </c>
      <c r="O45" s="46">
        <f t="shared" si="37"/>
        <v>0</v>
      </c>
      <c r="P45" s="47"/>
      <c r="Q45" s="48">
        <f t="shared" si="8"/>
        <v>0</v>
      </c>
      <c r="R45" s="48">
        <f t="shared" si="9"/>
        <v>0</v>
      </c>
      <c r="S45" s="48">
        <f t="shared" si="10"/>
        <v>0</v>
      </c>
      <c r="T45" s="48">
        <f t="shared" si="11"/>
        <v>0</v>
      </c>
      <c r="U45" s="48">
        <f t="shared" si="12"/>
        <v>0</v>
      </c>
      <c r="V45" s="48">
        <f t="shared" si="13"/>
        <v>0</v>
      </c>
      <c r="X45" s="48">
        <f t="shared" si="48"/>
        <v>0</v>
      </c>
      <c r="Y45" s="45">
        <f t="shared" si="15"/>
        <v>0</v>
      </c>
      <c r="Z45" s="45">
        <f t="shared" si="16"/>
        <v>0</v>
      </c>
      <c r="AA45" s="45">
        <f t="shared" si="17"/>
        <v>0</v>
      </c>
      <c r="AB45" s="45">
        <f t="shared" si="18"/>
        <v>0</v>
      </c>
      <c r="AD45" s="48">
        <f t="shared" si="49"/>
        <v>0</v>
      </c>
      <c r="AE45" s="45">
        <f t="shared" si="20"/>
        <v>0</v>
      </c>
      <c r="AF45" s="45">
        <f t="shared" si="21"/>
        <v>0</v>
      </c>
      <c r="AG45" s="45">
        <f t="shared" si="22"/>
        <v>0</v>
      </c>
      <c r="AH45" s="45">
        <f t="shared" si="23"/>
        <v>0</v>
      </c>
      <c r="AJ45" s="134">
        <f t="shared" si="24"/>
        <v>0</v>
      </c>
      <c r="AK45" s="135">
        <f t="shared" si="38"/>
        <v>0</v>
      </c>
      <c r="AL45" s="135">
        <f t="shared" si="25"/>
        <v>0</v>
      </c>
      <c r="AM45" s="135">
        <f t="shared" si="26"/>
        <v>0</v>
      </c>
      <c r="AN45" s="135">
        <f t="shared" si="27"/>
        <v>0</v>
      </c>
      <c r="AO45" s="135">
        <f t="shared" si="28"/>
        <v>0</v>
      </c>
      <c r="AQ45" s="48">
        <f t="shared" si="29"/>
        <v>0</v>
      </c>
      <c r="AR45" s="45">
        <f t="shared" si="30"/>
        <v>0</v>
      </c>
      <c r="AU45" s="25">
        <f t="shared" si="31"/>
        <v>0</v>
      </c>
      <c r="AV45" s="25">
        <f t="shared" si="32"/>
        <v>0</v>
      </c>
      <c r="AW45" s="21">
        <f t="shared" si="39"/>
        <v>0</v>
      </c>
      <c r="AX45" s="21">
        <f t="shared" si="40"/>
        <v>0</v>
      </c>
      <c r="AY45" s="21">
        <f t="shared" si="41"/>
        <v>0</v>
      </c>
      <c r="AZ45" s="21">
        <f t="shared" si="42"/>
        <v>0</v>
      </c>
      <c r="BA45" s="21">
        <f t="shared" si="43"/>
        <v>0</v>
      </c>
      <c r="BB45" s="21">
        <f t="shared" si="44"/>
        <v>0</v>
      </c>
      <c r="BC45" s="21">
        <f t="shared" si="45"/>
        <v>0</v>
      </c>
      <c r="BD45" s="21">
        <f>-IF(CUSTOS!B45="",0,CUSTOS!B45)</f>
        <v>0</v>
      </c>
      <c r="BF45" s="25">
        <f t="shared" si="46"/>
        <v>0</v>
      </c>
      <c r="BG45" s="25">
        <f t="shared" si="47"/>
        <v>0</v>
      </c>
      <c r="BH45" s="169">
        <f t="shared" si="47"/>
        <v>0</v>
      </c>
    </row>
    <row r="46" spans="1:60" ht="15" x14ac:dyDescent="0.25">
      <c r="A46" s="89">
        <f>IF(LARGE($A$11:A45,1)=$F$2,"",A45+1)</f>
        <v>35</v>
      </c>
      <c r="B46" s="42">
        <f t="shared" si="1"/>
        <v>43983</v>
      </c>
      <c r="C46" s="43">
        <f t="shared" si="33"/>
        <v>44027</v>
      </c>
      <c r="D46" s="43">
        <f t="shared" si="2"/>
        <v>44027</v>
      </c>
      <c r="E46" s="43">
        <f t="shared" si="3"/>
        <v>44028</v>
      </c>
      <c r="F46" s="44">
        <f t="shared" si="4"/>
        <v>30</v>
      </c>
      <c r="G46" s="44">
        <f t="shared" si="5"/>
        <v>1050</v>
      </c>
      <c r="H46" s="45">
        <f>IF($A46="","",IF(C46&gt;=$F$5,IFERROR(HLOOKUP(B46,FLUXO_ELEGÍVEL!$F:$XFD,LARGE(FLUXO_ELEGÍVEL!A:A,1)+2,0),0),0))</f>
        <v>0</v>
      </c>
      <c r="I46" s="45">
        <f t="shared" si="6"/>
        <v>0</v>
      </c>
      <c r="J46" s="45">
        <f>IF(A46="","",H46+CUSTOS!B46)</f>
        <v>0</v>
      </c>
      <c r="K46" s="45">
        <f t="shared" si="34"/>
        <v>0</v>
      </c>
      <c r="L46" s="45">
        <f t="shared" si="35"/>
        <v>0</v>
      </c>
      <c r="M46" s="45">
        <f t="shared" si="36"/>
        <v>0</v>
      </c>
      <c r="N46" s="45">
        <f t="shared" si="7"/>
        <v>0</v>
      </c>
      <c r="O46" s="46">
        <f t="shared" si="37"/>
        <v>0</v>
      </c>
      <c r="P46" s="47"/>
      <c r="Q46" s="48">
        <f t="shared" si="8"/>
        <v>0</v>
      </c>
      <c r="R46" s="48">
        <f t="shared" si="9"/>
        <v>0</v>
      </c>
      <c r="S46" s="48">
        <f t="shared" si="10"/>
        <v>0</v>
      </c>
      <c r="T46" s="48">
        <f t="shared" si="11"/>
        <v>0</v>
      </c>
      <c r="U46" s="48">
        <f t="shared" si="12"/>
        <v>0</v>
      </c>
      <c r="V46" s="48">
        <f t="shared" si="13"/>
        <v>0</v>
      </c>
      <c r="X46" s="48">
        <f t="shared" si="48"/>
        <v>0</v>
      </c>
      <c r="Y46" s="45">
        <f t="shared" si="15"/>
        <v>0</v>
      </c>
      <c r="Z46" s="45">
        <f t="shared" si="16"/>
        <v>0</v>
      </c>
      <c r="AA46" s="45">
        <f t="shared" si="17"/>
        <v>0</v>
      </c>
      <c r="AB46" s="45">
        <f t="shared" si="18"/>
        <v>0</v>
      </c>
      <c r="AD46" s="48">
        <f t="shared" si="49"/>
        <v>0</v>
      </c>
      <c r="AE46" s="45">
        <f t="shared" si="20"/>
        <v>0</v>
      </c>
      <c r="AF46" s="45">
        <f t="shared" si="21"/>
        <v>0</v>
      </c>
      <c r="AG46" s="45">
        <f t="shared" si="22"/>
        <v>0</v>
      </c>
      <c r="AH46" s="45">
        <f t="shared" si="23"/>
        <v>0</v>
      </c>
      <c r="AJ46" s="134">
        <f t="shared" si="24"/>
        <v>0</v>
      </c>
      <c r="AK46" s="135">
        <f t="shared" si="38"/>
        <v>0</v>
      </c>
      <c r="AL46" s="135">
        <f t="shared" si="25"/>
        <v>0</v>
      </c>
      <c r="AM46" s="135">
        <f t="shared" si="26"/>
        <v>0</v>
      </c>
      <c r="AN46" s="135">
        <f t="shared" si="27"/>
        <v>0</v>
      </c>
      <c r="AO46" s="135">
        <f t="shared" si="28"/>
        <v>0</v>
      </c>
      <c r="AQ46" s="48">
        <f t="shared" si="29"/>
        <v>0</v>
      </c>
      <c r="AR46" s="45">
        <f t="shared" si="30"/>
        <v>0</v>
      </c>
      <c r="AU46" s="25">
        <f t="shared" si="31"/>
        <v>0</v>
      </c>
      <c r="AV46" s="25">
        <f t="shared" si="32"/>
        <v>0</v>
      </c>
      <c r="AW46" s="21">
        <f t="shared" si="39"/>
        <v>0</v>
      </c>
      <c r="AX46" s="21">
        <f t="shared" si="40"/>
        <v>0</v>
      </c>
      <c r="AY46" s="21">
        <f t="shared" si="41"/>
        <v>0</v>
      </c>
      <c r="AZ46" s="21">
        <f t="shared" si="42"/>
        <v>0</v>
      </c>
      <c r="BA46" s="21">
        <f t="shared" si="43"/>
        <v>0</v>
      </c>
      <c r="BB46" s="21">
        <f t="shared" si="44"/>
        <v>0</v>
      </c>
      <c r="BC46" s="21">
        <f t="shared" si="45"/>
        <v>0</v>
      </c>
      <c r="BD46" s="21">
        <f>-IF(CUSTOS!B46="",0,CUSTOS!B46)</f>
        <v>0</v>
      </c>
      <c r="BF46" s="25">
        <f t="shared" si="46"/>
        <v>0</v>
      </c>
      <c r="BG46" s="25">
        <f t="shared" si="47"/>
        <v>0</v>
      </c>
      <c r="BH46" s="169">
        <f t="shared" si="47"/>
        <v>0</v>
      </c>
    </row>
    <row r="47" spans="1:60" ht="15" x14ac:dyDescent="0.25">
      <c r="A47" s="89">
        <f>IF(LARGE($A$11:A46,1)=$F$2,"",A46+1)</f>
        <v>36</v>
      </c>
      <c r="B47" s="42">
        <f t="shared" si="1"/>
        <v>44013</v>
      </c>
      <c r="C47" s="43">
        <f t="shared" si="33"/>
        <v>44058</v>
      </c>
      <c r="D47" s="43">
        <f t="shared" si="2"/>
        <v>44060</v>
      </c>
      <c r="E47" s="43">
        <f t="shared" si="3"/>
        <v>44061</v>
      </c>
      <c r="F47" s="44">
        <f t="shared" si="4"/>
        <v>30</v>
      </c>
      <c r="G47" s="44">
        <f t="shared" si="5"/>
        <v>1080</v>
      </c>
      <c r="H47" s="45">
        <f>IF($A47="","",IF(C47&gt;=$F$5,IFERROR(HLOOKUP(B47,FLUXO_ELEGÍVEL!$F:$XFD,LARGE(FLUXO_ELEGÍVEL!A:A,1)+2,0),0),0))</f>
        <v>0</v>
      </c>
      <c r="I47" s="45">
        <f t="shared" si="6"/>
        <v>0</v>
      </c>
      <c r="J47" s="45">
        <f>IF(A47="","",H47+CUSTOS!B47)</f>
        <v>0</v>
      </c>
      <c r="K47" s="45">
        <f t="shared" si="34"/>
        <v>0</v>
      </c>
      <c r="L47" s="45">
        <f t="shared" si="35"/>
        <v>0</v>
      </c>
      <c r="M47" s="45">
        <f t="shared" si="36"/>
        <v>0</v>
      </c>
      <c r="N47" s="45">
        <f t="shared" si="7"/>
        <v>0</v>
      </c>
      <c r="O47" s="46">
        <f t="shared" si="37"/>
        <v>0</v>
      </c>
      <c r="P47" s="47"/>
      <c r="Q47" s="48">
        <f t="shared" si="8"/>
        <v>0</v>
      </c>
      <c r="R47" s="48">
        <f t="shared" si="9"/>
        <v>0</v>
      </c>
      <c r="S47" s="48">
        <f t="shared" si="10"/>
        <v>0</v>
      </c>
      <c r="T47" s="48">
        <f t="shared" si="11"/>
        <v>0</v>
      </c>
      <c r="U47" s="48">
        <f t="shared" si="12"/>
        <v>0</v>
      </c>
      <c r="V47" s="48">
        <f t="shared" si="13"/>
        <v>0</v>
      </c>
      <c r="X47" s="48">
        <f t="shared" si="48"/>
        <v>0</v>
      </c>
      <c r="Y47" s="45">
        <f t="shared" si="15"/>
        <v>0</v>
      </c>
      <c r="Z47" s="45">
        <f t="shared" si="16"/>
        <v>0</v>
      </c>
      <c r="AA47" s="45">
        <f t="shared" si="17"/>
        <v>0</v>
      </c>
      <c r="AB47" s="45">
        <f t="shared" si="18"/>
        <v>0</v>
      </c>
      <c r="AD47" s="48">
        <f t="shared" si="49"/>
        <v>0</v>
      </c>
      <c r="AE47" s="45">
        <f t="shared" si="20"/>
        <v>0</v>
      </c>
      <c r="AF47" s="45">
        <f t="shared" si="21"/>
        <v>0</v>
      </c>
      <c r="AG47" s="45">
        <f t="shared" si="22"/>
        <v>0</v>
      </c>
      <c r="AH47" s="45">
        <f t="shared" si="23"/>
        <v>0</v>
      </c>
      <c r="AJ47" s="134">
        <f t="shared" si="24"/>
        <v>0</v>
      </c>
      <c r="AK47" s="135">
        <f t="shared" si="38"/>
        <v>0</v>
      </c>
      <c r="AL47" s="135">
        <f t="shared" si="25"/>
        <v>0</v>
      </c>
      <c r="AM47" s="135">
        <f t="shared" si="26"/>
        <v>0</v>
      </c>
      <c r="AN47" s="135">
        <f t="shared" si="27"/>
        <v>0</v>
      </c>
      <c r="AO47" s="135">
        <f t="shared" si="28"/>
        <v>0</v>
      </c>
      <c r="AQ47" s="48">
        <f t="shared" si="29"/>
        <v>0</v>
      </c>
      <c r="AR47" s="45">
        <f t="shared" si="30"/>
        <v>0</v>
      </c>
      <c r="AU47" s="25">
        <f t="shared" si="31"/>
        <v>0</v>
      </c>
      <c r="AV47" s="25">
        <f t="shared" si="32"/>
        <v>0</v>
      </c>
      <c r="AW47" s="21">
        <f t="shared" si="39"/>
        <v>0</v>
      </c>
      <c r="AX47" s="21">
        <f t="shared" si="40"/>
        <v>0</v>
      </c>
      <c r="AY47" s="21">
        <f t="shared" si="41"/>
        <v>0</v>
      </c>
      <c r="AZ47" s="21">
        <f t="shared" si="42"/>
        <v>0</v>
      </c>
      <c r="BA47" s="21">
        <f t="shared" si="43"/>
        <v>0</v>
      </c>
      <c r="BB47" s="21">
        <f t="shared" si="44"/>
        <v>0</v>
      </c>
      <c r="BC47" s="21">
        <f t="shared" si="45"/>
        <v>0</v>
      </c>
      <c r="BD47" s="21">
        <f>-IF(CUSTOS!B47="",0,CUSTOS!B47)</f>
        <v>0</v>
      </c>
      <c r="BF47" s="25">
        <f t="shared" si="46"/>
        <v>0</v>
      </c>
      <c r="BG47" s="25">
        <f t="shared" si="47"/>
        <v>0</v>
      </c>
      <c r="BH47" s="169">
        <f t="shared" si="47"/>
        <v>0</v>
      </c>
    </row>
    <row r="48" spans="1:60" ht="15" x14ac:dyDescent="0.25">
      <c r="A48" s="89">
        <f>IF(LARGE($A$11:A47,1)=$F$2,"",A47+1)</f>
        <v>37</v>
      </c>
      <c r="B48" s="42">
        <f t="shared" si="1"/>
        <v>44044</v>
      </c>
      <c r="C48" s="43">
        <f t="shared" si="33"/>
        <v>44089</v>
      </c>
      <c r="D48" s="43">
        <f t="shared" si="2"/>
        <v>44089</v>
      </c>
      <c r="E48" s="43">
        <f t="shared" si="3"/>
        <v>44090</v>
      </c>
      <c r="F48" s="44">
        <f t="shared" si="4"/>
        <v>30</v>
      </c>
      <c r="G48" s="44">
        <f t="shared" si="5"/>
        <v>1110</v>
      </c>
      <c r="H48" s="45">
        <f>IF($A48="","",IF(C48&gt;=$F$5,IFERROR(HLOOKUP(B48,FLUXO_ELEGÍVEL!$F:$XFD,LARGE(FLUXO_ELEGÍVEL!A:A,1)+2,0),0),0))</f>
        <v>0</v>
      </c>
      <c r="I48" s="45">
        <f t="shared" si="6"/>
        <v>0</v>
      </c>
      <c r="J48" s="45">
        <f>IF(A48="","",H48+CUSTOS!B48)</f>
        <v>0</v>
      </c>
      <c r="K48" s="45">
        <f t="shared" si="34"/>
        <v>0</v>
      </c>
      <c r="L48" s="45">
        <f t="shared" si="35"/>
        <v>0</v>
      </c>
      <c r="M48" s="45">
        <f t="shared" si="36"/>
        <v>0</v>
      </c>
      <c r="N48" s="45">
        <f t="shared" si="7"/>
        <v>0</v>
      </c>
      <c r="O48" s="46">
        <f t="shared" si="37"/>
        <v>0</v>
      </c>
      <c r="P48" s="47"/>
      <c r="Q48" s="48">
        <f t="shared" si="8"/>
        <v>0</v>
      </c>
      <c r="R48" s="48">
        <f t="shared" si="9"/>
        <v>0</v>
      </c>
      <c r="S48" s="48">
        <f t="shared" si="10"/>
        <v>0</v>
      </c>
      <c r="T48" s="48">
        <f t="shared" si="11"/>
        <v>0</v>
      </c>
      <c r="U48" s="48">
        <f t="shared" si="12"/>
        <v>0</v>
      </c>
      <c r="V48" s="48">
        <f t="shared" si="13"/>
        <v>0</v>
      </c>
      <c r="X48" s="48">
        <f t="shared" si="48"/>
        <v>0</v>
      </c>
      <c r="Y48" s="45">
        <f t="shared" si="15"/>
        <v>0</v>
      </c>
      <c r="Z48" s="45">
        <f t="shared" si="16"/>
        <v>0</v>
      </c>
      <c r="AA48" s="45">
        <f t="shared" si="17"/>
        <v>0</v>
      </c>
      <c r="AB48" s="45">
        <f t="shared" si="18"/>
        <v>0</v>
      </c>
      <c r="AD48" s="48">
        <f t="shared" si="49"/>
        <v>0</v>
      </c>
      <c r="AE48" s="45">
        <f t="shared" si="20"/>
        <v>0</v>
      </c>
      <c r="AF48" s="45">
        <f t="shared" si="21"/>
        <v>0</v>
      </c>
      <c r="AG48" s="45">
        <f t="shared" si="22"/>
        <v>0</v>
      </c>
      <c r="AH48" s="45">
        <f t="shared" si="23"/>
        <v>0</v>
      </c>
      <c r="AJ48" s="134">
        <f t="shared" si="24"/>
        <v>0</v>
      </c>
      <c r="AK48" s="135">
        <f t="shared" si="38"/>
        <v>0</v>
      </c>
      <c r="AL48" s="135">
        <f t="shared" si="25"/>
        <v>0</v>
      </c>
      <c r="AM48" s="135">
        <f t="shared" si="26"/>
        <v>0</v>
      </c>
      <c r="AN48" s="135">
        <f t="shared" si="27"/>
        <v>0</v>
      </c>
      <c r="AO48" s="135">
        <f t="shared" si="28"/>
        <v>0</v>
      </c>
      <c r="AQ48" s="48">
        <f t="shared" si="29"/>
        <v>0</v>
      </c>
      <c r="AR48" s="45">
        <f t="shared" si="30"/>
        <v>0</v>
      </c>
      <c r="AU48" s="25">
        <f t="shared" si="31"/>
        <v>0</v>
      </c>
      <c r="AV48" s="25">
        <f t="shared" si="32"/>
        <v>0</v>
      </c>
      <c r="AW48" s="21">
        <f t="shared" si="39"/>
        <v>0</v>
      </c>
      <c r="AX48" s="21">
        <f t="shared" si="40"/>
        <v>0</v>
      </c>
      <c r="AY48" s="21">
        <f t="shared" si="41"/>
        <v>0</v>
      </c>
      <c r="AZ48" s="21">
        <f t="shared" si="42"/>
        <v>0</v>
      </c>
      <c r="BA48" s="21">
        <f t="shared" si="43"/>
        <v>0</v>
      </c>
      <c r="BB48" s="21">
        <f t="shared" si="44"/>
        <v>0</v>
      </c>
      <c r="BC48" s="21">
        <f t="shared" si="45"/>
        <v>0</v>
      </c>
      <c r="BD48" s="21">
        <f>-IF(CUSTOS!B48="",0,CUSTOS!B48)</f>
        <v>0</v>
      </c>
      <c r="BF48" s="25">
        <f t="shared" si="46"/>
        <v>0</v>
      </c>
      <c r="BG48" s="25">
        <f t="shared" si="47"/>
        <v>0</v>
      </c>
      <c r="BH48" s="169">
        <f t="shared" si="47"/>
        <v>0</v>
      </c>
    </row>
    <row r="49" spans="1:60" ht="15" x14ac:dyDescent="0.25">
      <c r="A49" s="89">
        <f>IF(LARGE($A$11:A48,1)=$F$2,"",A48+1)</f>
        <v>38</v>
      </c>
      <c r="B49" s="42">
        <f t="shared" si="1"/>
        <v>44075</v>
      </c>
      <c r="C49" s="43">
        <f t="shared" si="33"/>
        <v>44119</v>
      </c>
      <c r="D49" s="43">
        <f t="shared" si="2"/>
        <v>44119</v>
      </c>
      <c r="E49" s="43">
        <f t="shared" si="3"/>
        <v>44120</v>
      </c>
      <c r="F49" s="44">
        <f t="shared" si="4"/>
        <v>30</v>
      </c>
      <c r="G49" s="44">
        <f t="shared" si="5"/>
        <v>1140</v>
      </c>
      <c r="H49" s="45">
        <f>IF($A49="","",IF(C49&gt;=$F$5,IFERROR(HLOOKUP(B49,FLUXO_ELEGÍVEL!$F:$XFD,LARGE(FLUXO_ELEGÍVEL!A:A,1)+2,0),0),0))</f>
        <v>0</v>
      </c>
      <c r="I49" s="45">
        <f t="shared" si="6"/>
        <v>0</v>
      </c>
      <c r="J49" s="45">
        <f>IF(A49="","",H49+CUSTOS!B49)</f>
        <v>0</v>
      </c>
      <c r="K49" s="45">
        <f t="shared" si="34"/>
        <v>0</v>
      </c>
      <c r="L49" s="45">
        <f t="shared" si="35"/>
        <v>0</v>
      </c>
      <c r="M49" s="45">
        <f t="shared" si="36"/>
        <v>0</v>
      </c>
      <c r="N49" s="45">
        <f t="shared" si="7"/>
        <v>0</v>
      </c>
      <c r="O49" s="46">
        <f t="shared" si="37"/>
        <v>0</v>
      </c>
      <c r="P49" s="47"/>
      <c r="Q49" s="48">
        <f t="shared" si="8"/>
        <v>0</v>
      </c>
      <c r="R49" s="48">
        <f t="shared" si="9"/>
        <v>0</v>
      </c>
      <c r="S49" s="48">
        <f t="shared" si="10"/>
        <v>0</v>
      </c>
      <c r="T49" s="48">
        <f t="shared" si="11"/>
        <v>0</v>
      </c>
      <c r="U49" s="48">
        <f t="shared" si="12"/>
        <v>0</v>
      </c>
      <c r="V49" s="48">
        <f t="shared" si="13"/>
        <v>0</v>
      </c>
      <c r="X49" s="48">
        <f t="shared" si="48"/>
        <v>0</v>
      </c>
      <c r="Y49" s="45">
        <f t="shared" si="15"/>
        <v>0</v>
      </c>
      <c r="Z49" s="45">
        <f t="shared" si="16"/>
        <v>0</v>
      </c>
      <c r="AA49" s="45">
        <f t="shared" si="17"/>
        <v>0</v>
      </c>
      <c r="AB49" s="45">
        <f t="shared" si="18"/>
        <v>0</v>
      </c>
      <c r="AD49" s="48">
        <f t="shared" si="49"/>
        <v>0</v>
      </c>
      <c r="AE49" s="45">
        <f t="shared" si="20"/>
        <v>0</v>
      </c>
      <c r="AF49" s="45">
        <f t="shared" si="21"/>
        <v>0</v>
      </c>
      <c r="AG49" s="45">
        <f t="shared" si="22"/>
        <v>0</v>
      </c>
      <c r="AH49" s="45">
        <f t="shared" si="23"/>
        <v>0</v>
      </c>
      <c r="AJ49" s="134">
        <f t="shared" si="24"/>
        <v>0</v>
      </c>
      <c r="AK49" s="135">
        <f t="shared" si="38"/>
        <v>0</v>
      </c>
      <c r="AL49" s="135">
        <f t="shared" si="25"/>
        <v>0</v>
      </c>
      <c r="AM49" s="135">
        <f t="shared" si="26"/>
        <v>0</v>
      </c>
      <c r="AN49" s="135">
        <f t="shared" si="27"/>
        <v>0</v>
      </c>
      <c r="AO49" s="135">
        <f t="shared" si="28"/>
        <v>0</v>
      </c>
      <c r="AQ49" s="48">
        <f t="shared" si="29"/>
        <v>0</v>
      </c>
      <c r="AR49" s="45">
        <f t="shared" si="30"/>
        <v>0</v>
      </c>
      <c r="AU49" s="25">
        <f t="shared" si="31"/>
        <v>0</v>
      </c>
      <c r="AV49" s="25">
        <f t="shared" si="32"/>
        <v>0</v>
      </c>
      <c r="AW49" s="21">
        <f t="shared" si="39"/>
        <v>0</v>
      </c>
      <c r="AX49" s="21">
        <f t="shared" si="40"/>
        <v>0</v>
      </c>
      <c r="AY49" s="21">
        <f t="shared" si="41"/>
        <v>0</v>
      </c>
      <c r="AZ49" s="21">
        <f t="shared" si="42"/>
        <v>0</v>
      </c>
      <c r="BA49" s="21">
        <f t="shared" si="43"/>
        <v>0</v>
      </c>
      <c r="BB49" s="21">
        <f t="shared" si="44"/>
        <v>0</v>
      </c>
      <c r="BC49" s="21">
        <f t="shared" si="45"/>
        <v>0</v>
      </c>
      <c r="BD49" s="21">
        <f>-IF(CUSTOS!B49="",0,CUSTOS!B49)</f>
        <v>0</v>
      </c>
      <c r="BF49" s="25">
        <f t="shared" si="46"/>
        <v>0</v>
      </c>
      <c r="BG49" s="25">
        <f t="shared" si="47"/>
        <v>0</v>
      </c>
      <c r="BH49" s="169">
        <f t="shared" si="47"/>
        <v>0</v>
      </c>
    </row>
    <row r="50" spans="1:60" ht="15" x14ac:dyDescent="0.25">
      <c r="A50" s="89">
        <f>IF(LARGE($A$11:A49,1)=$F$2,"",A49+1)</f>
        <v>39</v>
      </c>
      <c r="B50" s="42">
        <f t="shared" si="1"/>
        <v>44105</v>
      </c>
      <c r="C50" s="43">
        <f t="shared" si="33"/>
        <v>44150</v>
      </c>
      <c r="D50" s="43">
        <f t="shared" si="2"/>
        <v>44151</v>
      </c>
      <c r="E50" s="43">
        <f t="shared" si="3"/>
        <v>44152</v>
      </c>
      <c r="F50" s="44">
        <f t="shared" si="4"/>
        <v>30</v>
      </c>
      <c r="G50" s="44">
        <f t="shared" si="5"/>
        <v>1170</v>
      </c>
      <c r="H50" s="45">
        <f>IF($A50="","",IF(C50&gt;=$F$5,IFERROR(HLOOKUP(B50,FLUXO_ELEGÍVEL!$F:$XFD,LARGE(FLUXO_ELEGÍVEL!A:A,1)+2,0),0),0))</f>
        <v>0</v>
      </c>
      <c r="I50" s="45">
        <f t="shared" si="6"/>
        <v>0</v>
      </c>
      <c r="J50" s="45">
        <f>IF(A50="","",H50+CUSTOS!B50)</f>
        <v>0</v>
      </c>
      <c r="K50" s="45">
        <f t="shared" si="34"/>
        <v>0</v>
      </c>
      <c r="L50" s="45">
        <f t="shared" si="35"/>
        <v>0</v>
      </c>
      <c r="M50" s="45">
        <f t="shared" si="36"/>
        <v>0</v>
      </c>
      <c r="N50" s="45">
        <f t="shared" si="7"/>
        <v>0</v>
      </c>
      <c r="O50" s="46">
        <f t="shared" si="37"/>
        <v>0</v>
      </c>
      <c r="P50" s="47"/>
      <c r="Q50" s="48">
        <f t="shared" si="8"/>
        <v>0</v>
      </c>
      <c r="R50" s="48">
        <f t="shared" si="9"/>
        <v>0</v>
      </c>
      <c r="S50" s="48">
        <f t="shared" si="10"/>
        <v>0</v>
      </c>
      <c r="T50" s="48">
        <f t="shared" si="11"/>
        <v>0</v>
      </c>
      <c r="U50" s="48">
        <f t="shared" si="12"/>
        <v>0</v>
      </c>
      <c r="V50" s="48">
        <f t="shared" si="13"/>
        <v>0</v>
      </c>
      <c r="X50" s="48">
        <f t="shared" si="48"/>
        <v>0</v>
      </c>
      <c r="Y50" s="45">
        <f t="shared" si="15"/>
        <v>0</v>
      </c>
      <c r="Z50" s="45">
        <f t="shared" si="16"/>
        <v>0</v>
      </c>
      <c r="AA50" s="45">
        <f t="shared" si="17"/>
        <v>0</v>
      </c>
      <c r="AB50" s="45">
        <f t="shared" si="18"/>
        <v>0</v>
      </c>
      <c r="AD50" s="48">
        <f t="shared" si="49"/>
        <v>0</v>
      </c>
      <c r="AE50" s="45">
        <f t="shared" si="20"/>
        <v>0</v>
      </c>
      <c r="AF50" s="45">
        <f t="shared" si="21"/>
        <v>0</v>
      </c>
      <c r="AG50" s="45">
        <f t="shared" si="22"/>
        <v>0</v>
      </c>
      <c r="AH50" s="45">
        <f t="shared" si="23"/>
        <v>0</v>
      </c>
      <c r="AJ50" s="134">
        <f t="shared" si="24"/>
        <v>0</v>
      </c>
      <c r="AK50" s="135">
        <f t="shared" si="38"/>
        <v>0</v>
      </c>
      <c r="AL50" s="135">
        <f t="shared" si="25"/>
        <v>0</v>
      </c>
      <c r="AM50" s="135">
        <f t="shared" si="26"/>
        <v>0</v>
      </c>
      <c r="AN50" s="135">
        <f t="shared" si="27"/>
        <v>0</v>
      </c>
      <c r="AO50" s="135">
        <f t="shared" si="28"/>
        <v>0</v>
      </c>
      <c r="AQ50" s="48">
        <f t="shared" si="29"/>
        <v>0</v>
      </c>
      <c r="AR50" s="45">
        <f t="shared" si="30"/>
        <v>0</v>
      </c>
      <c r="AU50" s="25">
        <f t="shared" si="31"/>
        <v>0</v>
      </c>
      <c r="AV50" s="25">
        <f t="shared" si="32"/>
        <v>0</v>
      </c>
      <c r="AW50" s="21">
        <f t="shared" si="39"/>
        <v>0</v>
      </c>
      <c r="AX50" s="21">
        <f t="shared" si="40"/>
        <v>0</v>
      </c>
      <c r="AY50" s="21">
        <f t="shared" si="41"/>
        <v>0</v>
      </c>
      <c r="AZ50" s="21">
        <f t="shared" si="42"/>
        <v>0</v>
      </c>
      <c r="BA50" s="21">
        <f t="shared" si="43"/>
        <v>0</v>
      </c>
      <c r="BB50" s="21">
        <f t="shared" si="44"/>
        <v>0</v>
      </c>
      <c r="BC50" s="21">
        <f t="shared" si="45"/>
        <v>0</v>
      </c>
      <c r="BD50" s="21">
        <f>-IF(CUSTOS!B50="",0,CUSTOS!B50)</f>
        <v>0</v>
      </c>
      <c r="BF50" s="25">
        <f t="shared" si="46"/>
        <v>0</v>
      </c>
      <c r="BG50" s="25">
        <f t="shared" si="47"/>
        <v>0</v>
      </c>
      <c r="BH50" s="169">
        <f t="shared" si="47"/>
        <v>0</v>
      </c>
    </row>
    <row r="51" spans="1:60" ht="15" x14ac:dyDescent="0.25">
      <c r="A51" s="89">
        <f>IF(LARGE($A$11:A50,1)=$F$2,"",A50+1)</f>
        <v>40</v>
      </c>
      <c r="B51" s="42">
        <f t="shared" si="1"/>
        <v>44136</v>
      </c>
      <c r="C51" s="43">
        <f t="shared" si="33"/>
        <v>44180</v>
      </c>
      <c r="D51" s="43">
        <f t="shared" si="2"/>
        <v>44180</v>
      </c>
      <c r="E51" s="43">
        <f t="shared" si="3"/>
        <v>44181</v>
      </c>
      <c r="F51" s="44">
        <f t="shared" si="4"/>
        <v>30</v>
      </c>
      <c r="G51" s="44">
        <f t="shared" si="5"/>
        <v>1200</v>
      </c>
      <c r="H51" s="45">
        <f>IF($A51="","",IF(C51&gt;=$F$5,IFERROR(HLOOKUP(B51,FLUXO_ELEGÍVEL!$F:$XFD,LARGE(FLUXO_ELEGÍVEL!A:A,1)+2,0),0),0))</f>
        <v>0</v>
      </c>
      <c r="I51" s="45">
        <f t="shared" si="6"/>
        <v>0</v>
      </c>
      <c r="J51" s="45">
        <f>IF(A51="","",H51+CUSTOS!B51)</f>
        <v>0</v>
      </c>
      <c r="K51" s="45">
        <f t="shared" si="34"/>
        <v>0</v>
      </c>
      <c r="L51" s="45">
        <f t="shared" si="35"/>
        <v>0</v>
      </c>
      <c r="M51" s="45">
        <f t="shared" si="36"/>
        <v>0</v>
      </c>
      <c r="N51" s="45">
        <f t="shared" si="7"/>
        <v>0</v>
      </c>
      <c r="O51" s="46">
        <f t="shared" si="37"/>
        <v>0</v>
      </c>
      <c r="P51" s="47"/>
      <c r="Q51" s="48">
        <f t="shared" si="8"/>
        <v>0</v>
      </c>
      <c r="R51" s="48">
        <f t="shared" si="9"/>
        <v>0</v>
      </c>
      <c r="S51" s="48">
        <f t="shared" si="10"/>
        <v>0</v>
      </c>
      <c r="T51" s="48">
        <f t="shared" si="11"/>
        <v>0</v>
      </c>
      <c r="U51" s="48">
        <f t="shared" si="12"/>
        <v>0</v>
      </c>
      <c r="V51" s="48">
        <f t="shared" si="13"/>
        <v>0</v>
      </c>
      <c r="X51" s="48">
        <f t="shared" si="48"/>
        <v>0</v>
      </c>
      <c r="Y51" s="45">
        <f t="shared" si="15"/>
        <v>0</v>
      </c>
      <c r="Z51" s="45">
        <f t="shared" si="16"/>
        <v>0</v>
      </c>
      <c r="AA51" s="45">
        <f t="shared" si="17"/>
        <v>0</v>
      </c>
      <c r="AB51" s="45">
        <f t="shared" si="18"/>
        <v>0</v>
      </c>
      <c r="AD51" s="48">
        <f t="shared" si="49"/>
        <v>0</v>
      </c>
      <c r="AE51" s="45">
        <f t="shared" si="20"/>
        <v>0</v>
      </c>
      <c r="AF51" s="45">
        <f t="shared" si="21"/>
        <v>0</v>
      </c>
      <c r="AG51" s="45">
        <f t="shared" si="22"/>
        <v>0</v>
      </c>
      <c r="AH51" s="45">
        <f t="shared" si="23"/>
        <v>0</v>
      </c>
      <c r="AJ51" s="134">
        <f t="shared" si="24"/>
        <v>0</v>
      </c>
      <c r="AK51" s="135">
        <f t="shared" si="38"/>
        <v>0</v>
      </c>
      <c r="AL51" s="135">
        <f t="shared" si="25"/>
        <v>0</v>
      </c>
      <c r="AM51" s="135">
        <f t="shared" si="26"/>
        <v>0</v>
      </c>
      <c r="AN51" s="135">
        <f t="shared" si="27"/>
        <v>0</v>
      </c>
      <c r="AO51" s="135">
        <f t="shared" si="28"/>
        <v>0</v>
      </c>
      <c r="AQ51" s="48">
        <f t="shared" si="29"/>
        <v>0</v>
      </c>
      <c r="AR51" s="45">
        <f t="shared" si="30"/>
        <v>0</v>
      </c>
      <c r="AU51" s="25">
        <f t="shared" si="31"/>
        <v>0</v>
      </c>
      <c r="AV51" s="25">
        <f t="shared" si="32"/>
        <v>0</v>
      </c>
      <c r="AW51" s="21">
        <f t="shared" si="39"/>
        <v>0</v>
      </c>
      <c r="AX51" s="21">
        <f t="shared" si="40"/>
        <v>0</v>
      </c>
      <c r="AY51" s="21">
        <f t="shared" si="41"/>
        <v>0</v>
      </c>
      <c r="AZ51" s="21">
        <f t="shared" si="42"/>
        <v>0</v>
      </c>
      <c r="BA51" s="21">
        <f t="shared" si="43"/>
        <v>0</v>
      </c>
      <c r="BB51" s="21">
        <f t="shared" si="44"/>
        <v>0</v>
      </c>
      <c r="BC51" s="21">
        <f t="shared" si="45"/>
        <v>0</v>
      </c>
      <c r="BD51" s="21">
        <f>-IF(CUSTOS!B51="",0,CUSTOS!B51)</f>
        <v>0</v>
      </c>
      <c r="BF51" s="25">
        <f t="shared" si="46"/>
        <v>0</v>
      </c>
      <c r="BG51" s="25">
        <f t="shared" si="47"/>
        <v>0</v>
      </c>
      <c r="BH51" s="169">
        <f t="shared" si="47"/>
        <v>0</v>
      </c>
    </row>
    <row r="52" spans="1:60" ht="15" x14ac:dyDescent="0.25">
      <c r="A52" s="89">
        <f>IF(LARGE($A$11:A51,1)=$F$2,"",A51+1)</f>
        <v>41</v>
      </c>
      <c r="B52" s="42">
        <f t="shared" si="1"/>
        <v>44166</v>
      </c>
      <c r="C52" s="43">
        <f t="shared" si="33"/>
        <v>44211</v>
      </c>
      <c r="D52" s="43">
        <f t="shared" si="2"/>
        <v>44211</v>
      </c>
      <c r="E52" s="43">
        <f t="shared" si="3"/>
        <v>44214</v>
      </c>
      <c r="F52" s="44">
        <f t="shared" si="4"/>
        <v>30</v>
      </c>
      <c r="G52" s="44">
        <f t="shared" si="5"/>
        <v>1230</v>
      </c>
      <c r="H52" s="45">
        <f>IF($A52="","",IF(C52&gt;=$F$5,IFERROR(HLOOKUP(B52,FLUXO_ELEGÍVEL!$F:$XFD,LARGE(FLUXO_ELEGÍVEL!A:A,1)+2,0),0),0))</f>
        <v>0</v>
      </c>
      <c r="I52" s="45">
        <f t="shared" si="6"/>
        <v>0</v>
      </c>
      <c r="J52" s="45">
        <f>IF(A52="","",H52+CUSTOS!B52)</f>
        <v>0</v>
      </c>
      <c r="K52" s="45">
        <f t="shared" si="34"/>
        <v>0</v>
      </c>
      <c r="L52" s="45">
        <f t="shared" si="35"/>
        <v>0</v>
      </c>
      <c r="M52" s="45">
        <f t="shared" si="36"/>
        <v>0</v>
      </c>
      <c r="N52" s="45">
        <f t="shared" si="7"/>
        <v>0</v>
      </c>
      <c r="O52" s="46">
        <f t="shared" si="37"/>
        <v>0</v>
      </c>
      <c r="P52" s="47"/>
      <c r="Q52" s="48">
        <f t="shared" si="8"/>
        <v>0</v>
      </c>
      <c r="R52" s="48">
        <f t="shared" si="9"/>
        <v>0</v>
      </c>
      <c r="S52" s="48">
        <f t="shared" si="10"/>
        <v>0</v>
      </c>
      <c r="T52" s="48">
        <f t="shared" si="11"/>
        <v>0</v>
      </c>
      <c r="U52" s="48">
        <f t="shared" si="12"/>
        <v>0</v>
      </c>
      <c r="V52" s="48">
        <f t="shared" si="13"/>
        <v>0</v>
      </c>
      <c r="X52" s="48">
        <f t="shared" si="48"/>
        <v>0</v>
      </c>
      <c r="Y52" s="45">
        <f t="shared" si="15"/>
        <v>0</v>
      </c>
      <c r="Z52" s="45">
        <f t="shared" si="16"/>
        <v>0</v>
      </c>
      <c r="AA52" s="45">
        <f t="shared" si="17"/>
        <v>0</v>
      </c>
      <c r="AB52" s="45">
        <f t="shared" si="18"/>
        <v>0</v>
      </c>
      <c r="AD52" s="48">
        <f t="shared" si="49"/>
        <v>0</v>
      </c>
      <c r="AE52" s="45">
        <f t="shared" si="20"/>
        <v>0</v>
      </c>
      <c r="AF52" s="45">
        <f t="shared" si="21"/>
        <v>0</v>
      </c>
      <c r="AG52" s="45">
        <f t="shared" si="22"/>
        <v>0</v>
      </c>
      <c r="AH52" s="45">
        <f t="shared" si="23"/>
        <v>0</v>
      </c>
      <c r="AJ52" s="134">
        <f t="shared" si="24"/>
        <v>0</v>
      </c>
      <c r="AK52" s="135">
        <f t="shared" si="38"/>
        <v>0</v>
      </c>
      <c r="AL52" s="135">
        <f t="shared" si="25"/>
        <v>0</v>
      </c>
      <c r="AM52" s="135">
        <f t="shared" si="26"/>
        <v>0</v>
      </c>
      <c r="AN52" s="135">
        <f t="shared" si="27"/>
        <v>0</v>
      </c>
      <c r="AO52" s="135">
        <f t="shared" si="28"/>
        <v>0</v>
      </c>
      <c r="AQ52" s="48">
        <f t="shared" si="29"/>
        <v>0</v>
      </c>
      <c r="AR52" s="45">
        <f t="shared" si="30"/>
        <v>0</v>
      </c>
      <c r="AU52" s="25">
        <f t="shared" si="31"/>
        <v>0</v>
      </c>
      <c r="AV52" s="25">
        <f t="shared" si="32"/>
        <v>0</v>
      </c>
      <c r="AW52" s="21">
        <f t="shared" si="39"/>
        <v>0</v>
      </c>
      <c r="AX52" s="21">
        <f t="shared" si="40"/>
        <v>0</v>
      </c>
      <c r="AY52" s="21">
        <f t="shared" si="41"/>
        <v>0</v>
      </c>
      <c r="AZ52" s="21">
        <f t="shared" si="42"/>
        <v>0</v>
      </c>
      <c r="BA52" s="21">
        <f t="shared" si="43"/>
        <v>0</v>
      </c>
      <c r="BB52" s="21">
        <f t="shared" si="44"/>
        <v>0</v>
      </c>
      <c r="BC52" s="21">
        <f t="shared" si="45"/>
        <v>0</v>
      </c>
      <c r="BD52" s="21">
        <f>-IF(CUSTOS!B52="",0,CUSTOS!B52)</f>
        <v>0</v>
      </c>
      <c r="BF52" s="25">
        <f t="shared" si="46"/>
        <v>0</v>
      </c>
      <c r="BG52" s="25">
        <f t="shared" si="47"/>
        <v>0</v>
      </c>
      <c r="BH52" s="169">
        <f t="shared" si="47"/>
        <v>0</v>
      </c>
    </row>
    <row r="53" spans="1:60" ht="15" x14ac:dyDescent="0.25">
      <c r="A53" s="89">
        <f>IF(LARGE($A$11:A52,1)=$F$2,"",A52+1)</f>
        <v>42</v>
      </c>
      <c r="B53" s="42">
        <f t="shared" si="1"/>
        <v>44197</v>
      </c>
      <c r="C53" s="43">
        <f t="shared" si="33"/>
        <v>44242</v>
      </c>
      <c r="D53" s="43">
        <f t="shared" si="2"/>
        <v>44244</v>
      </c>
      <c r="E53" s="43">
        <f t="shared" si="3"/>
        <v>44245</v>
      </c>
      <c r="F53" s="44">
        <f t="shared" si="4"/>
        <v>30</v>
      </c>
      <c r="G53" s="44">
        <f t="shared" si="5"/>
        <v>1260</v>
      </c>
      <c r="H53" s="45">
        <f>IF($A53="","",IF(C53&gt;=$F$5,IFERROR(HLOOKUP(B53,FLUXO_ELEGÍVEL!$F:$XFD,LARGE(FLUXO_ELEGÍVEL!A:A,1)+2,0),0),0))</f>
        <v>0</v>
      </c>
      <c r="I53" s="45">
        <f t="shared" si="6"/>
        <v>0</v>
      </c>
      <c r="J53" s="45">
        <f>IF(A53="","",H53+CUSTOS!B53)</f>
        <v>0</v>
      </c>
      <c r="K53" s="45">
        <f t="shared" si="34"/>
        <v>0</v>
      </c>
      <c r="L53" s="45">
        <f t="shared" si="35"/>
        <v>0</v>
      </c>
      <c r="M53" s="45">
        <f t="shared" si="36"/>
        <v>0</v>
      </c>
      <c r="N53" s="45">
        <f t="shared" si="7"/>
        <v>0</v>
      </c>
      <c r="O53" s="46">
        <f t="shared" si="37"/>
        <v>0</v>
      </c>
      <c r="P53" s="47"/>
      <c r="Q53" s="48">
        <f t="shared" si="8"/>
        <v>0</v>
      </c>
      <c r="R53" s="48">
        <f t="shared" si="9"/>
        <v>0</v>
      </c>
      <c r="S53" s="48">
        <f t="shared" si="10"/>
        <v>0</v>
      </c>
      <c r="T53" s="48">
        <f t="shared" si="11"/>
        <v>0</v>
      </c>
      <c r="U53" s="48">
        <f t="shared" si="12"/>
        <v>0</v>
      </c>
      <c r="V53" s="48">
        <f t="shared" si="13"/>
        <v>0</v>
      </c>
      <c r="X53" s="48">
        <f t="shared" si="48"/>
        <v>0</v>
      </c>
      <c r="Y53" s="45">
        <f t="shared" si="15"/>
        <v>0</v>
      </c>
      <c r="Z53" s="45">
        <f t="shared" si="16"/>
        <v>0</v>
      </c>
      <c r="AA53" s="45">
        <f t="shared" si="17"/>
        <v>0</v>
      </c>
      <c r="AB53" s="45">
        <f t="shared" si="18"/>
        <v>0</v>
      </c>
      <c r="AD53" s="48">
        <f t="shared" si="49"/>
        <v>0</v>
      </c>
      <c r="AE53" s="45">
        <f t="shared" si="20"/>
        <v>0</v>
      </c>
      <c r="AF53" s="45">
        <f t="shared" si="21"/>
        <v>0</v>
      </c>
      <c r="AG53" s="45">
        <f t="shared" si="22"/>
        <v>0</v>
      </c>
      <c r="AH53" s="45">
        <f t="shared" si="23"/>
        <v>0</v>
      </c>
      <c r="AJ53" s="134">
        <f t="shared" si="24"/>
        <v>0</v>
      </c>
      <c r="AK53" s="135">
        <f t="shared" si="38"/>
        <v>0</v>
      </c>
      <c r="AL53" s="135">
        <f t="shared" si="25"/>
        <v>0</v>
      </c>
      <c r="AM53" s="135">
        <f t="shared" si="26"/>
        <v>0</v>
      </c>
      <c r="AN53" s="135">
        <f t="shared" si="27"/>
        <v>0</v>
      </c>
      <c r="AO53" s="135">
        <f t="shared" si="28"/>
        <v>0</v>
      </c>
      <c r="AQ53" s="48">
        <f t="shared" si="29"/>
        <v>0</v>
      </c>
      <c r="AR53" s="45">
        <f t="shared" si="30"/>
        <v>0</v>
      </c>
      <c r="AU53" s="25">
        <f t="shared" si="31"/>
        <v>0</v>
      </c>
      <c r="AV53" s="25">
        <f t="shared" si="32"/>
        <v>0</v>
      </c>
      <c r="AW53" s="21">
        <f t="shared" si="39"/>
        <v>0</v>
      </c>
      <c r="AX53" s="21">
        <f t="shared" si="40"/>
        <v>0</v>
      </c>
      <c r="AY53" s="21">
        <f t="shared" si="41"/>
        <v>0</v>
      </c>
      <c r="AZ53" s="21">
        <f t="shared" si="42"/>
        <v>0</v>
      </c>
      <c r="BA53" s="21">
        <f t="shared" si="43"/>
        <v>0</v>
      </c>
      <c r="BB53" s="21">
        <f t="shared" si="44"/>
        <v>0</v>
      </c>
      <c r="BC53" s="21">
        <f t="shared" si="45"/>
        <v>0</v>
      </c>
      <c r="BD53" s="21">
        <f>-IF(CUSTOS!B53="",0,CUSTOS!B53)</f>
        <v>0</v>
      </c>
      <c r="BF53" s="25">
        <f t="shared" si="46"/>
        <v>0</v>
      </c>
      <c r="BG53" s="25">
        <f t="shared" si="47"/>
        <v>0</v>
      </c>
      <c r="BH53" s="169">
        <f t="shared" si="47"/>
        <v>0</v>
      </c>
    </row>
    <row r="54" spans="1:60" ht="15" x14ac:dyDescent="0.25">
      <c r="A54" s="89">
        <f>IF(LARGE($A$11:A53,1)=$F$2,"",A53+1)</f>
        <v>43</v>
      </c>
      <c r="B54" s="42">
        <f t="shared" si="1"/>
        <v>44228</v>
      </c>
      <c r="C54" s="43">
        <f t="shared" si="33"/>
        <v>44270</v>
      </c>
      <c r="D54" s="43">
        <f t="shared" si="2"/>
        <v>44270</v>
      </c>
      <c r="E54" s="43">
        <f t="shared" si="3"/>
        <v>44271</v>
      </c>
      <c r="F54" s="44">
        <f t="shared" si="4"/>
        <v>30</v>
      </c>
      <c r="G54" s="44">
        <f t="shared" si="5"/>
        <v>1290</v>
      </c>
      <c r="H54" s="45">
        <f>IF($A54="","",IF(C54&gt;=$F$5,IFERROR(HLOOKUP(B54,FLUXO_ELEGÍVEL!$F:$XFD,LARGE(FLUXO_ELEGÍVEL!A:A,1)+2,0),0),0))</f>
        <v>0</v>
      </c>
      <c r="I54" s="45">
        <f t="shared" si="6"/>
        <v>0</v>
      </c>
      <c r="J54" s="45">
        <f>IF(A54="","",H54+CUSTOS!B54)</f>
        <v>0</v>
      </c>
      <c r="K54" s="45">
        <f t="shared" si="34"/>
        <v>0</v>
      </c>
      <c r="L54" s="45">
        <f t="shared" si="35"/>
        <v>0</v>
      </c>
      <c r="M54" s="45">
        <f t="shared" si="36"/>
        <v>0</v>
      </c>
      <c r="N54" s="45">
        <f t="shared" si="7"/>
        <v>0</v>
      </c>
      <c r="O54" s="46">
        <f t="shared" si="37"/>
        <v>0</v>
      </c>
      <c r="P54" s="47"/>
      <c r="Q54" s="48">
        <f t="shared" si="8"/>
        <v>0</v>
      </c>
      <c r="R54" s="48">
        <f t="shared" si="9"/>
        <v>0</v>
      </c>
      <c r="S54" s="48">
        <f t="shared" si="10"/>
        <v>0</v>
      </c>
      <c r="T54" s="48">
        <f t="shared" si="11"/>
        <v>0</v>
      </c>
      <c r="U54" s="48">
        <f t="shared" si="12"/>
        <v>0</v>
      </c>
      <c r="V54" s="48">
        <f t="shared" si="13"/>
        <v>0</v>
      </c>
      <c r="X54" s="48">
        <f t="shared" si="48"/>
        <v>0</v>
      </c>
      <c r="Y54" s="45">
        <f t="shared" si="15"/>
        <v>0</v>
      </c>
      <c r="Z54" s="45">
        <f t="shared" si="16"/>
        <v>0</v>
      </c>
      <c r="AA54" s="45">
        <f t="shared" si="17"/>
        <v>0</v>
      </c>
      <c r="AB54" s="45">
        <f t="shared" si="18"/>
        <v>0</v>
      </c>
      <c r="AD54" s="48">
        <f t="shared" si="49"/>
        <v>0</v>
      </c>
      <c r="AE54" s="45">
        <f t="shared" si="20"/>
        <v>0</v>
      </c>
      <c r="AF54" s="45">
        <f t="shared" si="21"/>
        <v>0</v>
      </c>
      <c r="AG54" s="45">
        <f t="shared" si="22"/>
        <v>0</v>
      </c>
      <c r="AH54" s="45">
        <f t="shared" si="23"/>
        <v>0</v>
      </c>
      <c r="AJ54" s="134">
        <f t="shared" si="24"/>
        <v>0</v>
      </c>
      <c r="AK54" s="135">
        <f t="shared" si="38"/>
        <v>0</v>
      </c>
      <c r="AL54" s="135">
        <f t="shared" si="25"/>
        <v>0</v>
      </c>
      <c r="AM54" s="135">
        <f t="shared" si="26"/>
        <v>0</v>
      </c>
      <c r="AN54" s="135">
        <f t="shared" si="27"/>
        <v>0</v>
      </c>
      <c r="AO54" s="135">
        <f t="shared" si="28"/>
        <v>0</v>
      </c>
      <c r="AQ54" s="48">
        <f t="shared" si="29"/>
        <v>0</v>
      </c>
      <c r="AR54" s="45">
        <f t="shared" si="30"/>
        <v>0</v>
      </c>
      <c r="AU54" s="25">
        <f t="shared" si="31"/>
        <v>0</v>
      </c>
      <c r="AV54" s="25">
        <f t="shared" si="32"/>
        <v>0</v>
      </c>
      <c r="AW54" s="21">
        <f t="shared" si="39"/>
        <v>0</v>
      </c>
      <c r="AX54" s="21">
        <f t="shared" si="40"/>
        <v>0</v>
      </c>
      <c r="AY54" s="21">
        <f t="shared" si="41"/>
        <v>0</v>
      </c>
      <c r="AZ54" s="21">
        <f t="shared" si="42"/>
        <v>0</v>
      </c>
      <c r="BA54" s="21">
        <f t="shared" si="43"/>
        <v>0</v>
      </c>
      <c r="BB54" s="21">
        <f t="shared" si="44"/>
        <v>0</v>
      </c>
      <c r="BC54" s="21">
        <f t="shared" si="45"/>
        <v>0</v>
      </c>
      <c r="BD54" s="21">
        <f>-IF(CUSTOS!B54="",0,CUSTOS!B54)</f>
        <v>0</v>
      </c>
      <c r="BF54" s="25">
        <f t="shared" si="46"/>
        <v>0</v>
      </c>
      <c r="BG54" s="25">
        <f t="shared" si="47"/>
        <v>0</v>
      </c>
      <c r="BH54" s="169">
        <f t="shared" si="47"/>
        <v>0</v>
      </c>
    </row>
    <row r="55" spans="1:60" ht="15" x14ac:dyDescent="0.25">
      <c r="A55" s="89">
        <f>IF(LARGE($A$11:A54,1)=$F$2,"",A54+1)</f>
        <v>44</v>
      </c>
      <c r="B55" s="42">
        <f t="shared" si="1"/>
        <v>44256</v>
      </c>
      <c r="C55" s="43">
        <f t="shared" si="33"/>
        <v>44301</v>
      </c>
      <c r="D55" s="43">
        <f t="shared" si="2"/>
        <v>44301</v>
      </c>
      <c r="E55" s="43">
        <f t="shared" si="3"/>
        <v>44302</v>
      </c>
      <c r="F55" s="44">
        <f t="shared" si="4"/>
        <v>30</v>
      </c>
      <c r="G55" s="44">
        <f t="shared" si="5"/>
        <v>1320</v>
      </c>
      <c r="H55" s="45">
        <f>IF($A55="","",IF(C55&gt;=$F$5,IFERROR(HLOOKUP(B55,FLUXO_ELEGÍVEL!$F:$XFD,LARGE(FLUXO_ELEGÍVEL!A:A,1)+2,0),0),0))</f>
        <v>0</v>
      </c>
      <c r="I55" s="45">
        <f t="shared" si="6"/>
        <v>0</v>
      </c>
      <c r="J55" s="45">
        <f>IF(A55="","",H55+CUSTOS!B55)</f>
        <v>0</v>
      </c>
      <c r="K55" s="45">
        <f t="shared" si="34"/>
        <v>0</v>
      </c>
      <c r="L55" s="45">
        <f t="shared" si="35"/>
        <v>0</v>
      </c>
      <c r="M55" s="45">
        <f t="shared" si="36"/>
        <v>0</v>
      </c>
      <c r="N55" s="45">
        <f t="shared" si="7"/>
        <v>0</v>
      </c>
      <c r="O55" s="46">
        <f t="shared" si="37"/>
        <v>0</v>
      </c>
      <c r="P55" s="47"/>
      <c r="Q55" s="48">
        <f t="shared" si="8"/>
        <v>0</v>
      </c>
      <c r="R55" s="48">
        <f t="shared" si="9"/>
        <v>0</v>
      </c>
      <c r="S55" s="48">
        <f t="shared" si="10"/>
        <v>0</v>
      </c>
      <c r="T55" s="48">
        <f t="shared" si="11"/>
        <v>0</v>
      </c>
      <c r="U55" s="48">
        <f t="shared" si="12"/>
        <v>0</v>
      </c>
      <c r="V55" s="48">
        <f t="shared" si="13"/>
        <v>0</v>
      </c>
      <c r="X55" s="48">
        <f t="shared" si="48"/>
        <v>0</v>
      </c>
      <c r="Y55" s="45">
        <f t="shared" si="15"/>
        <v>0</v>
      </c>
      <c r="Z55" s="45">
        <f t="shared" si="16"/>
        <v>0</v>
      </c>
      <c r="AA55" s="45">
        <f t="shared" si="17"/>
        <v>0</v>
      </c>
      <c r="AB55" s="45">
        <f t="shared" si="18"/>
        <v>0</v>
      </c>
      <c r="AD55" s="48">
        <f t="shared" si="49"/>
        <v>0</v>
      </c>
      <c r="AE55" s="45">
        <f t="shared" si="20"/>
        <v>0</v>
      </c>
      <c r="AF55" s="45">
        <f t="shared" si="21"/>
        <v>0</v>
      </c>
      <c r="AG55" s="45">
        <f t="shared" si="22"/>
        <v>0</v>
      </c>
      <c r="AH55" s="45">
        <f t="shared" si="23"/>
        <v>0</v>
      </c>
      <c r="AJ55" s="134">
        <f t="shared" si="24"/>
        <v>0</v>
      </c>
      <c r="AK55" s="135">
        <f t="shared" si="38"/>
        <v>0</v>
      </c>
      <c r="AL55" s="135">
        <f t="shared" si="25"/>
        <v>0</v>
      </c>
      <c r="AM55" s="135">
        <f t="shared" si="26"/>
        <v>0</v>
      </c>
      <c r="AN55" s="135">
        <f t="shared" si="27"/>
        <v>0</v>
      </c>
      <c r="AO55" s="135">
        <f t="shared" si="28"/>
        <v>0</v>
      </c>
      <c r="AQ55" s="48">
        <f t="shared" si="29"/>
        <v>0</v>
      </c>
      <c r="AR55" s="45">
        <f t="shared" si="30"/>
        <v>0</v>
      </c>
      <c r="AU55" s="25">
        <f t="shared" si="31"/>
        <v>0</v>
      </c>
      <c r="AV55" s="25">
        <f t="shared" si="32"/>
        <v>0</v>
      </c>
      <c r="AW55" s="21">
        <f t="shared" si="39"/>
        <v>0</v>
      </c>
      <c r="AX55" s="21">
        <f t="shared" si="40"/>
        <v>0</v>
      </c>
      <c r="AY55" s="21">
        <f t="shared" si="41"/>
        <v>0</v>
      </c>
      <c r="AZ55" s="21">
        <f t="shared" si="42"/>
        <v>0</v>
      </c>
      <c r="BA55" s="21">
        <f t="shared" si="43"/>
        <v>0</v>
      </c>
      <c r="BB55" s="21">
        <f t="shared" si="44"/>
        <v>0</v>
      </c>
      <c r="BC55" s="21">
        <f t="shared" si="45"/>
        <v>0</v>
      </c>
      <c r="BD55" s="21">
        <f>-IF(CUSTOS!B55="",0,CUSTOS!B55)</f>
        <v>0</v>
      </c>
      <c r="BF55" s="25">
        <f t="shared" si="46"/>
        <v>0</v>
      </c>
      <c r="BG55" s="25">
        <f t="shared" si="47"/>
        <v>0</v>
      </c>
      <c r="BH55" s="169">
        <f t="shared" si="47"/>
        <v>0</v>
      </c>
    </row>
    <row r="56" spans="1:60" ht="15" x14ac:dyDescent="0.25">
      <c r="A56" s="89">
        <f>IF(LARGE($A$11:A55,1)=$F$2,"",A55+1)</f>
        <v>45</v>
      </c>
      <c r="B56" s="42">
        <f t="shared" si="1"/>
        <v>44287</v>
      </c>
      <c r="C56" s="43">
        <f t="shared" si="33"/>
        <v>44331</v>
      </c>
      <c r="D56" s="43">
        <f t="shared" si="2"/>
        <v>44333</v>
      </c>
      <c r="E56" s="43">
        <f t="shared" si="3"/>
        <v>44334</v>
      </c>
      <c r="F56" s="44">
        <f t="shared" si="4"/>
        <v>30</v>
      </c>
      <c r="G56" s="44">
        <f t="shared" si="5"/>
        <v>1350</v>
      </c>
      <c r="H56" s="45">
        <f>IF($A56="","",IF(C56&gt;=$F$5,IFERROR(HLOOKUP(B56,FLUXO_ELEGÍVEL!$F:$XFD,LARGE(FLUXO_ELEGÍVEL!A:A,1)+2,0),0),0))</f>
        <v>0</v>
      </c>
      <c r="I56" s="45">
        <f t="shared" si="6"/>
        <v>0</v>
      </c>
      <c r="J56" s="45">
        <f>IF(A56="","",H56+CUSTOS!B56)</f>
        <v>0</v>
      </c>
      <c r="K56" s="45">
        <f t="shared" si="34"/>
        <v>0</v>
      </c>
      <c r="L56" s="45">
        <f t="shared" si="35"/>
        <v>0</v>
      </c>
      <c r="M56" s="45">
        <f t="shared" si="36"/>
        <v>0</v>
      </c>
      <c r="N56" s="45">
        <f t="shared" si="7"/>
        <v>0</v>
      </c>
      <c r="O56" s="46">
        <f t="shared" si="37"/>
        <v>0</v>
      </c>
      <c r="P56" s="47"/>
      <c r="Q56" s="48">
        <f t="shared" si="8"/>
        <v>0</v>
      </c>
      <c r="R56" s="48">
        <f t="shared" si="9"/>
        <v>0</v>
      </c>
      <c r="S56" s="48">
        <f t="shared" si="10"/>
        <v>0</v>
      </c>
      <c r="T56" s="48">
        <f t="shared" si="11"/>
        <v>0</v>
      </c>
      <c r="U56" s="48">
        <f t="shared" si="12"/>
        <v>0</v>
      </c>
      <c r="V56" s="48">
        <f t="shared" si="13"/>
        <v>0</v>
      </c>
      <c r="X56" s="48">
        <f t="shared" si="48"/>
        <v>0</v>
      </c>
      <c r="Y56" s="45">
        <f t="shared" si="15"/>
        <v>0</v>
      </c>
      <c r="Z56" s="45">
        <f t="shared" si="16"/>
        <v>0</v>
      </c>
      <c r="AA56" s="45">
        <f t="shared" si="17"/>
        <v>0</v>
      </c>
      <c r="AB56" s="45">
        <f t="shared" si="18"/>
        <v>0</v>
      </c>
      <c r="AD56" s="48">
        <f t="shared" si="49"/>
        <v>0</v>
      </c>
      <c r="AE56" s="45">
        <f t="shared" si="20"/>
        <v>0</v>
      </c>
      <c r="AF56" s="45">
        <f t="shared" si="21"/>
        <v>0</v>
      </c>
      <c r="AG56" s="45">
        <f t="shared" si="22"/>
        <v>0</v>
      </c>
      <c r="AH56" s="45">
        <f t="shared" si="23"/>
        <v>0</v>
      </c>
      <c r="AJ56" s="134">
        <f t="shared" si="24"/>
        <v>0</v>
      </c>
      <c r="AK56" s="135">
        <f t="shared" si="38"/>
        <v>0</v>
      </c>
      <c r="AL56" s="135">
        <f t="shared" si="25"/>
        <v>0</v>
      </c>
      <c r="AM56" s="135">
        <f t="shared" si="26"/>
        <v>0</v>
      </c>
      <c r="AN56" s="135">
        <f t="shared" si="27"/>
        <v>0</v>
      </c>
      <c r="AO56" s="135">
        <f t="shared" si="28"/>
        <v>0</v>
      </c>
      <c r="AQ56" s="48">
        <f t="shared" si="29"/>
        <v>0</v>
      </c>
      <c r="AR56" s="45">
        <f t="shared" si="30"/>
        <v>0</v>
      </c>
      <c r="AU56" s="25">
        <f t="shared" si="31"/>
        <v>0</v>
      </c>
      <c r="AV56" s="25">
        <f t="shared" si="32"/>
        <v>0</v>
      </c>
      <c r="AW56" s="21">
        <f t="shared" si="39"/>
        <v>0</v>
      </c>
      <c r="AX56" s="21">
        <f t="shared" si="40"/>
        <v>0</v>
      </c>
      <c r="AY56" s="21">
        <f t="shared" si="41"/>
        <v>0</v>
      </c>
      <c r="AZ56" s="21">
        <f t="shared" si="42"/>
        <v>0</v>
      </c>
      <c r="BA56" s="21">
        <f t="shared" si="43"/>
        <v>0</v>
      </c>
      <c r="BB56" s="21">
        <f t="shared" si="44"/>
        <v>0</v>
      </c>
      <c r="BC56" s="21">
        <f t="shared" si="45"/>
        <v>0</v>
      </c>
      <c r="BD56" s="21">
        <f>-IF(CUSTOS!B56="",0,CUSTOS!B56)</f>
        <v>0</v>
      </c>
      <c r="BF56" s="25">
        <f t="shared" si="46"/>
        <v>0</v>
      </c>
      <c r="BG56" s="25">
        <f t="shared" si="47"/>
        <v>0</v>
      </c>
      <c r="BH56" s="169">
        <f t="shared" si="47"/>
        <v>0</v>
      </c>
    </row>
    <row r="57" spans="1:60" ht="15" x14ac:dyDescent="0.25">
      <c r="A57" s="89">
        <f>IF(LARGE($A$11:A56,1)=$F$2,"",A56+1)</f>
        <v>46</v>
      </c>
      <c r="B57" s="42">
        <f t="shared" si="1"/>
        <v>44317</v>
      </c>
      <c r="C57" s="43">
        <f t="shared" si="33"/>
        <v>44362</v>
      </c>
      <c r="D57" s="43">
        <f t="shared" si="2"/>
        <v>44362</v>
      </c>
      <c r="E57" s="43">
        <f t="shared" si="3"/>
        <v>44363</v>
      </c>
      <c r="F57" s="44">
        <f t="shared" si="4"/>
        <v>30</v>
      </c>
      <c r="G57" s="44">
        <f t="shared" si="5"/>
        <v>1380</v>
      </c>
      <c r="H57" s="45">
        <f>IF($A57="","",IF(C57&gt;=$F$5,IFERROR(HLOOKUP(B57,FLUXO_ELEGÍVEL!$F:$XFD,LARGE(FLUXO_ELEGÍVEL!A:A,1)+2,0),0),0))</f>
        <v>0</v>
      </c>
      <c r="I57" s="45">
        <f t="shared" si="6"/>
        <v>0</v>
      </c>
      <c r="J57" s="45">
        <f>IF(A57="","",H57+CUSTOS!B57)</f>
        <v>0</v>
      </c>
      <c r="K57" s="45">
        <f t="shared" si="34"/>
        <v>0</v>
      </c>
      <c r="L57" s="45">
        <f t="shared" si="35"/>
        <v>0</v>
      </c>
      <c r="M57" s="45">
        <f t="shared" si="36"/>
        <v>0</v>
      </c>
      <c r="N57" s="45">
        <f t="shared" si="7"/>
        <v>0</v>
      </c>
      <c r="O57" s="46">
        <f t="shared" si="37"/>
        <v>0</v>
      </c>
      <c r="P57" s="47"/>
      <c r="Q57" s="48">
        <f t="shared" si="8"/>
        <v>0</v>
      </c>
      <c r="R57" s="48">
        <f t="shared" si="9"/>
        <v>0</v>
      </c>
      <c r="S57" s="48">
        <f t="shared" si="10"/>
        <v>0</v>
      </c>
      <c r="T57" s="48">
        <f t="shared" si="11"/>
        <v>0</v>
      </c>
      <c r="U57" s="48">
        <f t="shared" si="12"/>
        <v>0</v>
      </c>
      <c r="V57" s="48">
        <f t="shared" si="13"/>
        <v>0</v>
      </c>
      <c r="X57" s="48">
        <f t="shared" si="48"/>
        <v>0</v>
      </c>
      <c r="Y57" s="45">
        <f t="shared" si="15"/>
        <v>0</v>
      </c>
      <c r="Z57" s="45">
        <f t="shared" si="16"/>
        <v>0</v>
      </c>
      <c r="AA57" s="45">
        <f t="shared" si="17"/>
        <v>0</v>
      </c>
      <c r="AB57" s="45">
        <f t="shared" si="18"/>
        <v>0</v>
      </c>
      <c r="AD57" s="48">
        <f t="shared" si="49"/>
        <v>0</v>
      </c>
      <c r="AE57" s="45">
        <f t="shared" si="20"/>
        <v>0</v>
      </c>
      <c r="AF57" s="45">
        <f t="shared" si="21"/>
        <v>0</v>
      </c>
      <c r="AG57" s="45">
        <f t="shared" si="22"/>
        <v>0</v>
      </c>
      <c r="AH57" s="45">
        <f t="shared" si="23"/>
        <v>0</v>
      </c>
      <c r="AJ57" s="134">
        <f t="shared" si="24"/>
        <v>0</v>
      </c>
      <c r="AK57" s="135">
        <f t="shared" si="38"/>
        <v>0</v>
      </c>
      <c r="AL57" s="135">
        <f t="shared" si="25"/>
        <v>0</v>
      </c>
      <c r="AM57" s="135">
        <f t="shared" si="26"/>
        <v>0</v>
      </c>
      <c r="AN57" s="135">
        <f t="shared" si="27"/>
        <v>0</v>
      </c>
      <c r="AO57" s="135">
        <f t="shared" si="28"/>
        <v>0</v>
      </c>
      <c r="AQ57" s="48">
        <f t="shared" si="29"/>
        <v>0</v>
      </c>
      <c r="AR57" s="45">
        <f t="shared" si="30"/>
        <v>0</v>
      </c>
      <c r="AU57" s="25">
        <f t="shared" si="31"/>
        <v>0</v>
      </c>
      <c r="AV57" s="25">
        <f t="shared" si="32"/>
        <v>0</v>
      </c>
      <c r="AW57" s="21">
        <f t="shared" si="39"/>
        <v>0</v>
      </c>
      <c r="AX57" s="21">
        <f t="shared" si="40"/>
        <v>0</v>
      </c>
      <c r="AY57" s="21">
        <f t="shared" si="41"/>
        <v>0</v>
      </c>
      <c r="AZ57" s="21">
        <f t="shared" si="42"/>
        <v>0</v>
      </c>
      <c r="BA57" s="21">
        <f t="shared" si="43"/>
        <v>0</v>
      </c>
      <c r="BB57" s="21">
        <f t="shared" si="44"/>
        <v>0</v>
      </c>
      <c r="BC57" s="21">
        <f t="shared" si="45"/>
        <v>0</v>
      </c>
      <c r="BD57" s="21">
        <f>-IF(CUSTOS!B57="",0,CUSTOS!B57)</f>
        <v>0</v>
      </c>
      <c r="BF57" s="25">
        <f t="shared" si="46"/>
        <v>0</v>
      </c>
      <c r="BG57" s="25">
        <f t="shared" si="47"/>
        <v>0</v>
      </c>
      <c r="BH57" s="169">
        <f t="shared" si="47"/>
        <v>0</v>
      </c>
    </row>
    <row r="58" spans="1:60" ht="15" x14ac:dyDescent="0.25">
      <c r="A58" s="89">
        <f>IF(LARGE($A$11:A57,1)=$F$2,"",A57+1)</f>
        <v>47</v>
      </c>
      <c r="B58" s="42">
        <f t="shared" si="1"/>
        <v>44348</v>
      </c>
      <c r="C58" s="43">
        <f t="shared" si="33"/>
        <v>44392</v>
      </c>
      <c r="D58" s="43">
        <f t="shared" si="2"/>
        <v>44392</v>
      </c>
      <c r="E58" s="43">
        <f t="shared" si="3"/>
        <v>44393</v>
      </c>
      <c r="F58" s="44">
        <f t="shared" si="4"/>
        <v>30</v>
      </c>
      <c r="G58" s="44">
        <f t="shared" si="5"/>
        <v>1410</v>
      </c>
      <c r="H58" s="45">
        <f>IF($A58="","",IF(C58&gt;=$F$5,IFERROR(HLOOKUP(B58,FLUXO_ELEGÍVEL!$F:$XFD,LARGE(FLUXO_ELEGÍVEL!A:A,1)+2,0),0),0))</f>
        <v>0</v>
      </c>
      <c r="I58" s="45">
        <f t="shared" si="6"/>
        <v>0</v>
      </c>
      <c r="J58" s="45">
        <f>IF(A58="","",H58+CUSTOS!B58)</f>
        <v>0</v>
      </c>
      <c r="K58" s="45">
        <f t="shared" si="34"/>
        <v>0</v>
      </c>
      <c r="L58" s="45">
        <f t="shared" si="35"/>
        <v>0</v>
      </c>
      <c r="M58" s="45">
        <f t="shared" si="36"/>
        <v>0</v>
      </c>
      <c r="N58" s="45">
        <f t="shared" si="7"/>
        <v>0</v>
      </c>
      <c r="O58" s="46">
        <f t="shared" si="37"/>
        <v>0</v>
      </c>
      <c r="P58" s="47"/>
      <c r="Q58" s="48">
        <f t="shared" si="8"/>
        <v>0</v>
      </c>
      <c r="R58" s="48">
        <f t="shared" si="9"/>
        <v>0</v>
      </c>
      <c r="S58" s="48">
        <f t="shared" si="10"/>
        <v>0</v>
      </c>
      <c r="T58" s="48">
        <f t="shared" si="11"/>
        <v>0</v>
      </c>
      <c r="U58" s="48">
        <f t="shared" si="12"/>
        <v>0</v>
      </c>
      <c r="V58" s="48">
        <f t="shared" si="13"/>
        <v>0</v>
      </c>
      <c r="X58" s="48">
        <f t="shared" si="48"/>
        <v>0</v>
      </c>
      <c r="Y58" s="45">
        <f t="shared" si="15"/>
        <v>0</v>
      </c>
      <c r="Z58" s="45">
        <f t="shared" si="16"/>
        <v>0</v>
      </c>
      <c r="AA58" s="45">
        <f t="shared" si="17"/>
        <v>0</v>
      </c>
      <c r="AB58" s="45">
        <f t="shared" si="18"/>
        <v>0</v>
      </c>
      <c r="AD58" s="48">
        <f t="shared" si="49"/>
        <v>0</v>
      </c>
      <c r="AE58" s="45">
        <f t="shared" si="20"/>
        <v>0</v>
      </c>
      <c r="AF58" s="45">
        <f t="shared" si="21"/>
        <v>0</v>
      </c>
      <c r="AG58" s="45">
        <f t="shared" si="22"/>
        <v>0</v>
      </c>
      <c r="AH58" s="45">
        <f t="shared" si="23"/>
        <v>0</v>
      </c>
      <c r="AJ58" s="134">
        <f t="shared" si="24"/>
        <v>0</v>
      </c>
      <c r="AK58" s="135">
        <f t="shared" si="38"/>
        <v>0</v>
      </c>
      <c r="AL58" s="135">
        <f t="shared" si="25"/>
        <v>0</v>
      </c>
      <c r="AM58" s="135">
        <f t="shared" si="26"/>
        <v>0</v>
      </c>
      <c r="AN58" s="135">
        <f t="shared" si="27"/>
        <v>0</v>
      </c>
      <c r="AO58" s="135">
        <f t="shared" si="28"/>
        <v>0</v>
      </c>
      <c r="AQ58" s="48">
        <f t="shared" si="29"/>
        <v>0</v>
      </c>
      <c r="AR58" s="45">
        <f t="shared" si="30"/>
        <v>0</v>
      </c>
      <c r="AU58" s="25">
        <f t="shared" si="31"/>
        <v>0</v>
      </c>
      <c r="AV58" s="25">
        <f t="shared" si="32"/>
        <v>0</v>
      </c>
      <c r="AW58" s="21">
        <f t="shared" si="39"/>
        <v>0</v>
      </c>
      <c r="AX58" s="21">
        <f t="shared" si="40"/>
        <v>0</v>
      </c>
      <c r="AY58" s="21">
        <f t="shared" si="41"/>
        <v>0</v>
      </c>
      <c r="AZ58" s="21">
        <f t="shared" si="42"/>
        <v>0</v>
      </c>
      <c r="BA58" s="21">
        <f t="shared" si="43"/>
        <v>0</v>
      </c>
      <c r="BB58" s="21">
        <f t="shared" si="44"/>
        <v>0</v>
      </c>
      <c r="BC58" s="21">
        <f t="shared" si="45"/>
        <v>0</v>
      </c>
      <c r="BD58" s="21">
        <f>-IF(CUSTOS!B58="",0,CUSTOS!B58)</f>
        <v>0</v>
      </c>
      <c r="BF58" s="25">
        <f t="shared" si="46"/>
        <v>0</v>
      </c>
      <c r="BG58" s="25">
        <f t="shared" si="47"/>
        <v>0</v>
      </c>
      <c r="BH58" s="169">
        <f t="shared" si="47"/>
        <v>0</v>
      </c>
    </row>
    <row r="59" spans="1:60" ht="15" x14ac:dyDescent="0.25">
      <c r="A59" s="89">
        <f>IF(LARGE($A$11:A58,1)=$F$2,"",A58+1)</f>
        <v>48</v>
      </c>
      <c r="B59" s="42">
        <f t="shared" si="1"/>
        <v>44378</v>
      </c>
      <c r="C59" s="43">
        <f t="shared" si="33"/>
        <v>44423</v>
      </c>
      <c r="D59" s="43">
        <f t="shared" si="2"/>
        <v>44424</v>
      </c>
      <c r="E59" s="43">
        <f t="shared" si="3"/>
        <v>44425</v>
      </c>
      <c r="F59" s="44">
        <f t="shared" si="4"/>
        <v>30</v>
      </c>
      <c r="G59" s="44">
        <f t="shared" si="5"/>
        <v>1440</v>
      </c>
      <c r="H59" s="45">
        <f>IF($A59="","",IF(C59&gt;=$F$5,IFERROR(HLOOKUP(B59,FLUXO_ELEGÍVEL!$F:$XFD,LARGE(FLUXO_ELEGÍVEL!A:A,1)+2,0),0),0))</f>
        <v>0</v>
      </c>
      <c r="I59" s="45">
        <f t="shared" si="6"/>
        <v>0</v>
      </c>
      <c r="J59" s="45">
        <f>IF(A59="","",H59+CUSTOS!B59)</f>
        <v>0</v>
      </c>
      <c r="K59" s="45">
        <f t="shared" si="34"/>
        <v>0</v>
      </c>
      <c r="L59" s="45">
        <f t="shared" si="35"/>
        <v>0</v>
      </c>
      <c r="M59" s="45">
        <f t="shared" si="36"/>
        <v>0</v>
      </c>
      <c r="N59" s="45">
        <f t="shared" si="7"/>
        <v>0</v>
      </c>
      <c r="O59" s="46">
        <f t="shared" si="37"/>
        <v>0</v>
      </c>
      <c r="P59" s="47"/>
      <c r="Q59" s="48">
        <f t="shared" si="8"/>
        <v>0</v>
      </c>
      <c r="R59" s="48">
        <f t="shared" si="9"/>
        <v>0</v>
      </c>
      <c r="S59" s="48">
        <f t="shared" si="10"/>
        <v>0</v>
      </c>
      <c r="T59" s="48">
        <f t="shared" si="11"/>
        <v>0</v>
      </c>
      <c r="U59" s="48">
        <f t="shared" si="12"/>
        <v>0</v>
      </c>
      <c r="V59" s="48">
        <f t="shared" si="13"/>
        <v>0</v>
      </c>
      <c r="X59" s="48">
        <f t="shared" si="48"/>
        <v>0</v>
      </c>
      <c r="Y59" s="45">
        <f t="shared" si="15"/>
        <v>0</v>
      </c>
      <c r="Z59" s="45">
        <f t="shared" si="16"/>
        <v>0</v>
      </c>
      <c r="AA59" s="45">
        <f t="shared" si="17"/>
        <v>0</v>
      </c>
      <c r="AB59" s="45">
        <f t="shared" si="18"/>
        <v>0</v>
      </c>
      <c r="AD59" s="48">
        <f t="shared" si="49"/>
        <v>0</v>
      </c>
      <c r="AE59" s="45">
        <f t="shared" si="20"/>
        <v>0</v>
      </c>
      <c r="AF59" s="45">
        <f t="shared" si="21"/>
        <v>0</v>
      </c>
      <c r="AG59" s="45">
        <f t="shared" si="22"/>
        <v>0</v>
      </c>
      <c r="AH59" s="45">
        <f t="shared" si="23"/>
        <v>0</v>
      </c>
      <c r="AJ59" s="134">
        <f t="shared" si="24"/>
        <v>0</v>
      </c>
      <c r="AK59" s="135">
        <f t="shared" si="38"/>
        <v>0</v>
      </c>
      <c r="AL59" s="135">
        <f t="shared" si="25"/>
        <v>0</v>
      </c>
      <c r="AM59" s="135">
        <f t="shared" si="26"/>
        <v>0</v>
      </c>
      <c r="AN59" s="135">
        <f t="shared" si="27"/>
        <v>0</v>
      </c>
      <c r="AO59" s="135">
        <f t="shared" si="28"/>
        <v>0</v>
      </c>
      <c r="AQ59" s="48">
        <f t="shared" si="29"/>
        <v>0</v>
      </c>
      <c r="AR59" s="45">
        <f t="shared" si="30"/>
        <v>0</v>
      </c>
      <c r="AU59" s="25">
        <f t="shared" si="31"/>
        <v>0</v>
      </c>
      <c r="AV59" s="25">
        <f t="shared" si="32"/>
        <v>0</v>
      </c>
      <c r="AW59" s="21">
        <f t="shared" si="39"/>
        <v>0</v>
      </c>
      <c r="AX59" s="21">
        <f t="shared" si="40"/>
        <v>0</v>
      </c>
      <c r="AY59" s="21">
        <f t="shared" si="41"/>
        <v>0</v>
      </c>
      <c r="AZ59" s="21">
        <f t="shared" si="42"/>
        <v>0</v>
      </c>
      <c r="BA59" s="21">
        <f t="shared" si="43"/>
        <v>0</v>
      </c>
      <c r="BB59" s="21">
        <f t="shared" si="44"/>
        <v>0</v>
      </c>
      <c r="BC59" s="21">
        <f t="shared" si="45"/>
        <v>0</v>
      </c>
      <c r="BD59" s="21">
        <f>-IF(CUSTOS!B59="",0,CUSTOS!B59)</f>
        <v>0</v>
      </c>
      <c r="BF59" s="25">
        <f t="shared" si="46"/>
        <v>0</v>
      </c>
      <c r="BG59" s="25">
        <f t="shared" si="47"/>
        <v>0</v>
      </c>
      <c r="BH59" s="169">
        <f t="shared" si="47"/>
        <v>0</v>
      </c>
    </row>
    <row r="60" spans="1:60" ht="15" x14ac:dyDescent="0.25">
      <c r="A60" s="89">
        <f>IF(LARGE($A$11:A59,1)=$F$2,"",A59+1)</f>
        <v>49</v>
      </c>
      <c r="B60" s="42">
        <f t="shared" si="1"/>
        <v>44409</v>
      </c>
      <c r="C60" s="43">
        <f t="shared" si="33"/>
        <v>44454</v>
      </c>
      <c r="D60" s="43">
        <f t="shared" si="2"/>
        <v>44454</v>
      </c>
      <c r="E60" s="43">
        <f t="shared" si="3"/>
        <v>44455</v>
      </c>
      <c r="F60" s="44">
        <f t="shared" si="4"/>
        <v>30</v>
      </c>
      <c r="G60" s="44">
        <f t="shared" si="5"/>
        <v>1470</v>
      </c>
      <c r="H60" s="45">
        <f>IF($A60="","",IF(C60&gt;=$F$5,IFERROR(HLOOKUP(B60,FLUXO_ELEGÍVEL!$F:$XFD,LARGE(FLUXO_ELEGÍVEL!A:A,1)+2,0),0),0))</f>
        <v>0</v>
      </c>
      <c r="I60" s="45">
        <f t="shared" si="6"/>
        <v>0</v>
      </c>
      <c r="J60" s="45">
        <f>IF(A60="","",H60+CUSTOS!B60)</f>
        <v>0</v>
      </c>
      <c r="K60" s="45">
        <f t="shared" si="34"/>
        <v>0</v>
      </c>
      <c r="L60" s="45">
        <f t="shared" si="35"/>
        <v>0</v>
      </c>
      <c r="M60" s="45">
        <f t="shared" si="36"/>
        <v>0</v>
      </c>
      <c r="N60" s="45">
        <f t="shared" si="7"/>
        <v>0</v>
      </c>
      <c r="O60" s="46">
        <f t="shared" si="37"/>
        <v>0</v>
      </c>
      <c r="P60" s="47"/>
      <c r="Q60" s="48">
        <f t="shared" si="8"/>
        <v>0</v>
      </c>
      <c r="R60" s="48">
        <f t="shared" si="9"/>
        <v>0</v>
      </c>
      <c r="S60" s="48">
        <f t="shared" si="10"/>
        <v>0</v>
      </c>
      <c r="T60" s="48">
        <f t="shared" si="11"/>
        <v>0</v>
      </c>
      <c r="U60" s="48">
        <f t="shared" si="12"/>
        <v>0</v>
      </c>
      <c r="V60" s="48">
        <f t="shared" si="13"/>
        <v>0</v>
      </c>
      <c r="X60" s="48">
        <f t="shared" si="48"/>
        <v>0</v>
      </c>
      <c r="Y60" s="45">
        <f t="shared" si="15"/>
        <v>0</v>
      </c>
      <c r="Z60" s="45">
        <f t="shared" si="16"/>
        <v>0</v>
      </c>
      <c r="AA60" s="45">
        <f t="shared" si="17"/>
        <v>0</v>
      </c>
      <c r="AB60" s="45">
        <f t="shared" si="18"/>
        <v>0</v>
      </c>
      <c r="AD60" s="48">
        <f t="shared" si="49"/>
        <v>0</v>
      </c>
      <c r="AE60" s="45">
        <f t="shared" si="20"/>
        <v>0</v>
      </c>
      <c r="AF60" s="45">
        <f t="shared" si="21"/>
        <v>0</v>
      </c>
      <c r="AG60" s="45">
        <f t="shared" si="22"/>
        <v>0</v>
      </c>
      <c r="AH60" s="45">
        <f t="shared" si="23"/>
        <v>0</v>
      </c>
      <c r="AJ60" s="134">
        <f t="shared" si="24"/>
        <v>0</v>
      </c>
      <c r="AK60" s="135">
        <f t="shared" si="38"/>
        <v>0</v>
      </c>
      <c r="AL60" s="135">
        <f t="shared" si="25"/>
        <v>0</v>
      </c>
      <c r="AM60" s="135">
        <f t="shared" si="26"/>
        <v>0</v>
      </c>
      <c r="AN60" s="135">
        <f t="shared" si="27"/>
        <v>0</v>
      </c>
      <c r="AO60" s="135">
        <f t="shared" si="28"/>
        <v>0</v>
      </c>
      <c r="AQ60" s="48">
        <f t="shared" si="29"/>
        <v>0</v>
      </c>
      <c r="AR60" s="45">
        <f t="shared" si="30"/>
        <v>0</v>
      </c>
      <c r="AU60" s="25">
        <f t="shared" si="31"/>
        <v>0</v>
      </c>
      <c r="AV60" s="25">
        <f t="shared" si="32"/>
        <v>0</v>
      </c>
      <c r="AW60" s="21">
        <f t="shared" si="39"/>
        <v>0</v>
      </c>
      <c r="AX60" s="21">
        <f t="shared" si="40"/>
        <v>0</v>
      </c>
      <c r="AY60" s="21">
        <f t="shared" si="41"/>
        <v>0</v>
      </c>
      <c r="AZ60" s="21">
        <f t="shared" si="42"/>
        <v>0</v>
      </c>
      <c r="BA60" s="21">
        <f t="shared" si="43"/>
        <v>0</v>
      </c>
      <c r="BB60" s="21">
        <f t="shared" si="44"/>
        <v>0</v>
      </c>
      <c r="BC60" s="21">
        <f t="shared" si="45"/>
        <v>0</v>
      </c>
      <c r="BD60" s="21">
        <f>-IF(CUSTOS!B60="",0,CUSTOS!B60)</f>
        <v>0</v>
      </c>
      <c r="BF60" s="25">
        <f t="shared" si="46"/>
        <v>0</v>
      </c>
      <c r="BG60" s="25">
        <f t="shared" si="47"/>
        <v>0</v>
      </c>
      <c r="BH60" s="169">
        <f t="shared" si="47"/>
        <v>0</v>
      </c>
    </row>
    <row r="61" spans="1:60" ht="15" x14ac:dyDescent="0.25">
      <c r="A61" s="89">
        <f>IF(LARGE($A$11:A60,1)=$F$2,"",A60+1)</f>
        <v>50</v>
      </c>
      <c r="B61" s="42">
        <f t="shared" si="1"/>
        <v>44440</v>
      </c>
      <c r="C61" s="43">
        <f t="shared" si="33"/>
        <v>44484</v>
      </c>
      <c r="D61" s="43">
        <f t="shared" si="2"/>
        <v>44484</v>
      </c>
      <c r="E61" s="43">
        <f t="shared" si="3"/>
        <v>44487</v>
      </c>
      <c r="F61" s="44">
        <f t="shared" si="4"/>
        <v>30</v>
      </c>
      <c r="G61" s="44">
        <f t="shared" si="5"/>
        <v>1500</v>
      </c>
      <c r="H61" s="45">
        <f>IF($A61="","",IF(C61&gt;=$F$5,IFERROR(HLOOKUP(B61,FLUXO_ELEGÍVEL!$F:$XFD,LARGE(FLUXO_ELEGÍVEL!A:A,1)+2,0),0),0))</f>
        <v>0</v>
      </c>
      <c r="I61" s="45">
        <f t="shared" si="6"/>
        <v>0</v>
      </c>
      <c r="J61" s="45">
        <f>IF(A61="","",H61+CUSTOS!B61)</f>
        <v>0</v>
      </c>
      <c r="K61" s="45">
        <f t="shared" si="34"/>
        <v>0</v>
      </c>
      <c r="L61" s="45">
        <f t="shared" si="35"/>
        <v>0</v>
      </c>
      <c r="M61" s="45">
        <f t="shared" si="36"/>
        <v>0</v>
      </c>
      <c r="N61" s="45">
        <f t="shared" si="7"/>
        <v>0</v>
      </c>
      <c r="O61" s="46">
        <f t="shared" si="37"/>
        <v>0</v>
      </c>
      <c r="P61" s="47"/>
      <c r="Q61" s="48">
        <f t="shared" si="8"/>
        <v>0</v>
      </c>
      <c r="R61" s="48">
        <f t="shared" si="9"/>
        <v>0</v>
      </c>
      <c r="S61" s="48">
        <f t="shared" si="10"/>
        <v>0</v>
      </c>
      <c r="T61" s="48">
        <f t="shared" si="11"/>
        <v>0</v>
      </c>
      <c r="U61" s="48">
        <f t="shared" si="12"/>
        <v>0</v>
      </c>
      <c r="V61" s="48">
        <f t="shared" si="13"/>
        <v>0</v>
      </c>
      <c r="X61" s="48">
        <f t="shared" si="48"/>
        <v>0</v>
      </c>
      <c r="Y61" s="45">
        <f t="shared" si="15"/>
        <v>0</v>
      </c>
      <c r="Z61" s="45">
        <f t="shared" si="16"/>
        <v>0</v>
      </c>
      <c r="AA61" s="45">
        <f t="shared" si="17"/>
        <v>0</v>
      </c>
      <c r="AB61" s="45">
        <f t="shared" si="18"/>
        <v>0</v>
      </c>
      <c r="AD61" s="48">
        <f t="shared" si="49"/>
        <v>0</v>
      </c>
      <c r="AE61" s="45">
        <f t="shared" si="20"/>
        <v>0</v>
      </c>
      <c r="AF61" s="45">
        <f t="shared" si="21"/>
        <v>0</v>
      </c>
      <c r="AG61" s="45">
        <f t="shared" si="22"/>
        <v>0</v>
      </c>
      <c r="AH61" s="45">
        <f t="shared" si="23"/>
        <v>0</v>
      </c>
      <c r="AJ61" s="134">
        <f t="shared" si="24"/>
        <v>0</v>
      </c>
      <c r="AK61" s="135">
        <f t="shared" si="38"/>
        <v>0</v>
      </c>
      <c r="AL61" s="135">
        <f t="shared" si="25"/>
        <v>0</v>
      </c>
      <c r="AM61" s="135">
        <f t="shared" si="26"/>
        <v>0</v>
      </c>
      <c r="AN61" s="135">
        <f t="shared" si="27"/>
        <v>0</v>
      </c>
      <c r="AO61" s="135">
        <f t="shared" si="28"/>
        <v>0</v>
      </c>
      <c r="AQ61" s="48">
        <f t="shared" si="29"/>
        <v>0</v>
      </c>
      <c r="AR61" s="45">
        <f t="shared" si="30"/>
        <v>0</v>
      </c>
      <c r="AU61" s="25">
        <f t="shared" si="31"/>
        <v>0</v>
      </c>
      <c r="AV61" s="25">
        <f t="shared" si="32"/>
        <v>0</v>
      </c>
      <c r="AW61" s="21">
        <f t="shared" si="39"/>
        <v>0</v>
      </c>
      <c r="AX61" s="21">
        <f t="shared" si="40"/>
        <v>0</v>
      </c>
      <c r="AY61" s="21">
        <f t="shared" si="41"/>
        <v>0</v>
      </c>
      <c r="AZ61" s="21">
        <f t="shared" si="42"/>
        <v>0</v>
      </c>
      <c r="BA61" s="21">
        <f t="shared" si="43"/>
        <v>0</v>
      </c>
      <c r="BB61" s="21">
        <f t="shared" si="44"/>
        <v>0</v>
      </c>
      <c r="BC61" s="21">
        <f t="shared" si="45"/>
        <v>0</v>
      </c>
      <c r="BD61" s="21">
        <f>-IF(CUSTOS!B61="",0,CUSTOS!B61)</f>
        <v>0</v>
      </c>
      <c r="BF61" s="25">
        <f t="shared" si="46"/>
        <v>0</v>
      </c>
      <c r="BG61" s="25">
        <f t="shared" si="47"/>
        <v>0</v>
      </c>
      <c r="BH61" s="169">
        <f t="shared" si="47"/>
        <v>0</v>
      </c>
    </row>
    <row r="62" spans="1:60" ht="15" x14ac:dyDescent="0.25">
      <c r="A62" s="89">
        <f>IF(LARGE($A$11:A61,1)=$F$2,"",A61+1)</f>
        <v>51</v>
      </c>
      <c r="B62" s="42">
        <f t="shared" si="1"/>
        <v>44470</v>
      </c>
      <c r="C62" s="43">
        <f t="shared" si="33"/>
        <v>44515</v>
      </c>
      <c r="D62" s="43">
        <f t="shared" si="2"/>
        <v>44516</v>
      </c>
      <c r="E62" s="43">
        <f t="shared" si="3"/>
        <v>44517</v>
      </c>
      <c r="F62" s="44">
        <f t="shared" si="4"/>
        <v>30</v>
      </c>
      <c r="G62" s="44">
        <f t="shared" si="5"/>
        <v>1530</v>
      </c>
      <c r="H62" s="45">
        <f>IF($A62="","",IF(C62&gt;=$F$5,IFERROR(HLOOKUP(B62,FLUXO_ELEGÍVEL!$F:$XFD,LARGE(FLUXO_ELEGÍVEL!A:A,1)+2,0),0),0))</f>
        <v>0</v>
      </c>
      <c r="I62" s="45">
        <f t="shared" si="6"/>
        <v>0</v>
      </c>
      <c r="J62" s="45">
        <f>IF(A62="","",H62+CUSTOS!B62)</f>
        <v>0</v>
      </c>
      <c r="K62" s="45">
        <f t="shared" si="34"/>
        <v>0</v>
      </c>
      <c r="L62" s="45">
        <f t="shared" si="35"/>
        <v>0</v>
      </c>
      <c r="M62" s="45">
        <f t="shared" si="36"/>
        <v>0</v>
      </c>
      <c r="N62" s="45">
        <f t="shared" si="7"/>
        <v>0</v>
      </c>
      <c r="O62" s="46">
        <f t="shared" si="37"/>
        <v>0</v>
      </c>
      <c r="P62" s="47"/>
      <c r="Q62" s="48">
        <f t="shared" si="8"/>
        <v>0</v>
      </c>
      <c r="R62" s="48">
        <f t="shared" si="9"/>
        <v>0</v>
      </c>
      <c r="S62" s="48">
        <f t="shared" si="10"/>
        <v>0</v>
      </c>
      <c r="T62" s="48">
        <f t="shared" si="11"/>
        <v>0</v>
      </c>
      <c r="U62" s="48">
        <f t="shared" si="12"/>
        <v>0</v>
      </c>
      <c r="V62" s="48">
        <f t="shared" si="13"/>
        <v>0</v>
      </c>
      <c r="X62" s="48">
        <f t="shared" si="48"/>
        <v>0</v>
      </c>
      <c r="Y62" s="45">
        <f t="shared" si="15"/>
        <v>0</v>
      </c>
      <c r="Z62" s="45">
        <f t="shared" si="16"/>
        <v>0</v>
      </c>
      <c r="AA62" s="45">
        <f t="shared" si="17"/>
        <v>0</v>
      </c>
      <c r="AB62" s="45">
        <f t="shared" si="18"/>
        <v>0</v>
      </c>
      <c r="AD62" s="48">
        <f t="shared" si="49"/>
        <v>0</v>
      </c>
      <c r="AE62" s="45">
        <f t="shared" si="20"/>
        <v>0</v>
      </c>
      <c r="AF62" s="45">
        <f t="shared" si="21"/>
        <v>0</v>
      </c>
      <c r="AG62" s="45">
        <f t="shared" si="22"/>
        <v>0</v>
      </c>
      <c r="AH62" s="45">
        <f t="shared" si="23"/>
        <v>0</v>
      </c>
      <c r="AJ62" s="134">
        <f t="shared" si="24"/>
        <v>0</v>
      </c>
      <c r="AK62" s="135">
        <f t="shared" si="38"/>
        <v>0</v>
      </c>
      <c r="AL62" s="135">
        <f t="shared" si="25"/>
        <v>0</v>
      </c>
      <c r="AM62" s="135">
        <f t="shared" si="26"/>
        <v>0</v>
      </c>
      <c r="AN62" s="135">
        <f t="shared" si="27"/>
        <v>0</v>
      </c>
      <c r="AO62" s="135">
        <f t="shared" si="28"/>
        <v>0</v>
      </c>
      <c r="AQ62" s="48">
        <f t="shared" si="29"/>
        <v>0</v>
      </c>
      <c r="AR62" s="45">
        <f t="shared" si="30"/>
        <v>0</v>
      </c>
      <c r="AU62" s="25">
        <f t="shared" si="31"/>
        <v>0</v>
      </c>
      <c r="AV62" s="25">
        <f t="shared" si="32"/>
        <v>0</v>
      </c>
      <c r="AW62" s="21">
        <f t="shared" si="39"/>
        <v>0</v>
      </c>
      <c r="AX62" s="21">
        <f t="shared" si="40"/>
        <v>0</v>
      </c>
      <c r="AY62" s="21">
        <f t="shared" si="41"/>
        <v>0</v>
      </c>
      <c r="AZ62" s="21">
        <f t="shared" si="42"/>
        <v>0</v>
      </c>
      <c r="BA62" s="21">
        <f t="shared" si="43"/>
        <v>0</v>
      </c>
      <c r="BB62" s="21">
        <f t="shared" si="44"/>
        <v>0</v>
      </c>
      <c r="BC62" s="21">
        <f t="shared" si="45"/>
        <v>0</v>
      </c>
      <c r="BD62" s="21">
        <f>-IF(CUSTOS!B62="",0,CUSTOS!B62)</f>
        <v>0</v>
      </c>
      <c r="BF62" s="25">
        <f t="shared" si="46"/>
        <v>0</v>
      </c>
      <c r="BG62" s="25">
        <f t="shared" si="47"/>
        <v>0</v>
      </c>
      <c r="BH62" s="169">
        <f t="shared" si="47"/>
        <v>0</v>
      </c>
    </row>
    <row r="63" spans="1:60" ht="15" x14ac:dyDescent="0.25">
      <c r="A63" s="89">
        <f>IF(LARGE($A$11:A62,1)=$F$2,"",A62+1)</f>
        <v>52</v>
      </c>
      <c r="B63" s="42">
        <f t="shared" si="1"/>
        <v>44501</v>
      </c>
      <c r="C63" s="43">
        <f t="shared" si="33"/>
        <v>44545</v>
      </c>
      <c r="D63" s="43">
        <f t="shared" si="2"/>
        <v>44545</v>
      </c>
      <c r="E63" s="43">
        <f t="shared" si="3"/>
        <v>44546</v>
      </c>
      <c r="F63" s="44">
        <f t="shared" si="4"/>
        <v>30</v>
      </c>
      <c r="G63" s="44">
        <f t="shared" si="5"/>
        <v>1560</v>
      </c>
      <c r="H63" s="45">
        <f>IF($A63="","",IF(C63&gt;=$F$5,IFERROR(HLOOKUP(B63,FLUXO_ELEGÍVEL!$F:$XFD,LARGE(FLUXO_ELEGÍVEL!A:A,1)+2,0),0),0))</f>
        <v>0</v>
      </c>
      <c r="I63" s="45">
        <f t="shared" si="6"/>
        <v>0</v>
      </c>
      <c r="J63" s="45">
        <f>IF(A63="","",H63+CUSTOS!B63)</f>
        <v>0</v>
      </c>
      <c r="K63" s="45">
        <f t="shared" si="34"/>
        <v>0</v>
      </c>
      <c r="L63" s="45">
        <f t="shared" si="35"/>
        <v>0</v>
      </c>
      <c r="M63" s="45">
        <f t="shared" si="36"/>
        <v>0</v>
      </c>
      <c r="N63" s="45">
        <f t="shared" si="7"/>
        <v>0</v>
      </c>
      <c r="O63" s="46">
        <f t="shared" si="37"/>
        <v>0</v>
      </c>
      <c r="P63" s="47"/>
      <c r="Q63" s="48">
        <f t="shared" si="8"/>
        <v>0</v>
      </c>
      <c r="R63" s="48">
        <f t="shared" si="9"/>
        <v>0</v>
      </c>
      <c r="S63" s="48">
        <f t="shared" si="10"/>
        <v>0</v>
      </c>
      <c r="T63" s="48">
        <f t="shared" si="11"/>
        <v>0</v>
      </c>
      <c r="U63" s="48">
        <f t="shared" si="12"/>
        <v>0</v>
      </c>
      <c r="V63" s="48">
        <f t="shared" si="13"/>
        <v>0</v>
      </c>
      <c r="X63" s="48">
        <f t="shared" si="48"/>
        <v>0</v>
      </c>
      <c r="Y63" s="45">
        <f t="shared" si="15"/>
        <v>0</v>
      </c>
      <c r="Z63" s="45">
        <f t="shared" si="16"/>
        <v>0</v>
      </c>
      <c r="AA63" s="45">
        <f t="shared" si="17"/>
        <v>0</v>
      </c>
      <c r="AB63" s="45">
        <f t="shared" si="18"/>
        <v>0</v>
      </c>
      <c r="AD63" s="48">
        <f t="shared" si="49"/>
        <v>0</v>
      </c>
      <c r="AE63" s="45">
        <f t="shared" si="20"/>
        <v>0</v>
      </c>
      <c r="AF63" s="45">
        <f t="shared" si="21"/>
        <v>0</v>
      </c>
      <c r="AG63" s="45">
        <f t="shared" si="22"/>
        <v>0</v>
      </c>
      <c r="AH63" s="45">
        <f t="shared" si="23"/>
        <v>0</v>
      </c>
      <c r="AJ63" s="134">
        <f t="shared" si="24"/>
        <v>0</v>
      </c>
      <c r="AK63" s="135">
        <f t="shared" si="38"/>
        <v>0</v>
      </c>
      <c r="AL63" s="135">
        <f t="shared" si="25"/>
        <v>0</v>
      </c>
      <c r="AM63" s="135">
        <f t="shared" si="26"/>
        <v>0</v>
      </c>
      <c r="AN63" s="135">
        <f t="shared" si="27"/>
        <v>0</v>
      </c>
      <c r="AO63" s="135">
        <f t="shared" si="28"/>
        <v>0</v>
      </c>
      <c r="AQ63" s="48">
        <f t="shared" si="29"/>
        <v>0</v>
      </c>
      <c r="AR63" s="45">
        <f t="shared" si="30"/>
        <v>0</v>
      </c>
      <c r="AU63" s="25">
        <f t="shared" si="31"/>
        <v>0</v>
      </c>
      <c r="AV63" s="25">
        <f t="shared" si="32"/>
        <v>0</v>
      </c>
      <c r="AW63" s="21">
        <f t="shared" si="39"/>
        <v>0</v>
      </c>
      <c r="AX63" s="21">
        <f t="shared" si="40"/>
        <v>0</v>
      </c>
      <c r="AY63" s="21">
        <f t="shared" si="41"/>
        <v>0</v>
      </c>
      <c r="AZ63" s="21">
        <f t="shared" si="42"/>
        <v>0</v>
      </c>
      <c r="BA63" s="21">
        <f t="shared" si="43"/>
        <v>0</v>
      </c>
      <c r="BB63" s="21">
        <f t="shared" si="44"/>
        <v>0</v>
      </c>
      <c r="BC63" s="21">
        <f t="shared" si="45"/>
        <v>0</v>
      </c>
      <c r="BD63" s="21">
        <f>-IF(CUSTOS!B63="",0,CUSTOS!B63)</f>
        <v>0</v>
      </c>
      <c r="BF63" s="25">
        <f t="shared" si="46"/>
        <v>0</v>
      </c>
      <c r="BG63" s="25">
        <f t="shared" si="47"/>
        <v>0</v>
      </c>
      <c r="BH63" s="169">
        <f t="shared" si="47"/>
        <v>0</v>
      </c>
    </row>
    <row r="64" spans="1:60" ht="15" x14ac:dyDescent="0.25">
      <c r="A64" s="89">
        <f>IF(LARGE($A$11:A63,1)=$F$2,"",A63+1)</f>
        <v>53</v>
      </c>
      <c r="B64" s="42">
        <f t="shared" si="1"/>
        <v>44531</v>
      </c>
      <c r="C64" s="43">
        <f t="shared" si="33"/>
        <v>44576</v>
      </c>
      <c r="D64" s="43">
        <f t="shared" si="2"/>
        <v>44578</v>
      </c>
      <c r="E64" s="43">
        <f t="shared" si="3"/>
        <v>44579</v>
      </c>
      <c r="F64" s="44">
        <f t="shared" si="4"/>
        <v>30</v>
      </c>
      <c r="G64" s="44">
        <f t="shared" si="5"/>
        <v>1590</v>
      </c>
      <c r="H64" s="45">
        <f>IF($A64="","",IF(C64&gt;=$F$5,IFERROR(HLOOKUP(B64,FLUXO_ELEGÍVEL!$F:$XFD,LARGE(FLUXO_ELEGÍVEL!A:A,1)+2,0),0),0))</f>
        <v>0</v>
      </c>
      <c r="I64" s="45">
        <f t="shared" si="6"/>
        <v>0</v>
      </c>
      <c r="J64" s="45">
        <f>IF(A64="","",H64+CUSTOS!B64)</f>
        <v>0</v>
      </c>
      <c r="K64" s="45">
        <f t="shared" si="34"/>
        <v>0</v>
      </c>
      <c r="L64" s="45">
        <f t="shared" si="35"/>
        <v>0</v>
      </c>
      <c r="M64" s="45">
        <f t="shared" si="36"/>
        <v>0</v>
      </c>
      <c r="N64" s="45">
        <f t="shared" si="7"/>
        <v>0</v>
      </c>
      <c r="O64" s="46">
        <f t="shared" si="37"/>
        <v>0</v>
      </c>
      <c r="P64" s="47"/>
      <c r="Q64" s="48">
        <f t="shared" si="8"/>
        <v>0</v>
      </c>
      <c r="R64" s="48">
        <f t="shared" si="9"/>
        <v>0</v>
      </c>
      <c r="S64" s="48">
        <f t="shared" si="10"/>
        <v>0</v>
      </c>
      <c r="T64" s="48">
        <f t="shared" si="11"/>
        <v>0</v>
      </c>
      <c r="U64" s="48">
        <f t="shared" si="12"/>
        <v>0</v>
      </c>
      <c r="V64" s="48">
        <f t="shared" si="13"/>
        <v>0</v>
      </c>
      <c r="X64" s="48">
        <f t="shared" si="48"/>
        <v>0</v>
      </c>
      <c r="Y64" s="45">
        <f t="shared" si="15"/>
        <v>0</v>
      </c>
      <c r="Z64" s="45">
        <f t="shared" si="16"/>
        <v>0</v>
      </c>
      <c r="AA64" s="45">
        <f t="shared" si="17"/>
        <v>0</v>
      </c>
      <c r="AB64" s="45">
        <f t="shared" si="18"/>
        <v>0</v>
      </c>
      <c r="AD64" s="48">
        <f t="shared" si="49"/>
        <v>0</v>
      </c>
      <c r="AE64" s="45">
        <f t="shared" si="20"/>
        <v>0</v>
      </c>
      <c r="AF64" s="45">
        <f t="shared" si="21"/>
        <v>0</v>
      </c>
      <c r="AG64" s="45">
        <f t="shared" si="22"/>
        <v>0</v>
      </c>
      <c r="AH64" s="45">
        <f t="shared" si="23"/>
        <v>0</v>
      </c>
      <c r="AJ64" s="134">
        <f t="shared" si="24"/>
        <v>0</v>
      </c>
      <c r="AK64" s="135">
        <f t="shared" si="38"/>
        <v>0</v>
      </c>
      <c r="AL64" s="135">
        <f t="shared" si="25"/>
        <v>0</v>
      </c>
      <c r="AM64" s="135">
        <f t="shared" si="26"/>
        <v>0</v>
      </c>
      <c r="AN64" s="135">
        <f t="shared" si="27"/>
        <v>0</v>
      </c>
      <c r="AO64" s="135">
        <f t="shared" si="28"/>
        <v>0</v>
      </c>
      <c r="AQ64" s="48">
        <f t="shared" si="29"/>
        <v>0</v>
      </c>
      <c r="AR64" s="45">
        <f t="shared" si="30"/>
        <v>0</v>
      </c>
      <c r="AU64" s="25">
        <f t="shared" si="31"/>
        <v>0</v>
      </c>
      <c r="AV64" s="25">
        <f t="shared" si="32"/>
        <v>0</v>
      </c>
      <c r="AW64" s="21">
        <f t="shared" si="39"/>
        <v>0</v>
      </c>
      <c r="AX64" s="21">
        <f t="shared" si="40"/>
        <v>0</v>
      </c>
      <c r="AY64" s="21">
        <f t="shared" si="41"/>
        <v>0</v>
      </c>
      <c r="AZ64" s="21">
        <f t="shared" si="42"/>
        <v>0</v>
      </c>
      <c r="BA64" s="21">
        <f t="shared" si="43"/>
        <v>0</v>
      </c>
      <c r="BB64" s="21">
        <f t="shared" si="44"/>
        <v>0</v>
      </c>
      <c r="BC64" s="21">
        <f t="shared" si="45"/>
        <v>0</v>
      </c>
      <c r="BD64" s="21">
        <f>-IF(CUSTOS!B64="",0,CUSTOS!B64)</f>
        <v>0</v>
      </c>
      <c r="BF64" s="25">
        <f t="shared" si="46"/>
        <v>0</v>
      </c>
      <c r="BG64" s="25">
        <f t="shared" si="47"/>
        <v>0</v>
      </c>
      <c r="BH64" s="169">
        <f t="shared" si="47"/>
        <v>0</v>
      </c>
    </row>
    <row r="65" spans="1:60" ht="15" x14ac:dyDescent="0.25">
      <c r="A65" s="89">
        <f>IF(LARGE($A$11:A64,1)=$F$2,"",A64+1)</f>
        <v>54</v>
      </c>
      <c r="B65" s="42">
        <f t="shared" si="1"/>
        <v>44562</v>
      </c>
      <c r="C65" s="43">
        <f t="shared" si="33"/>
        <v>44607</v>
      </c>
      <c r="D65" s="43">
        <f t="shared" si="2"/>
        <v>44607</v>
      </c>
      <c r="E65" s="43">
        <f t="shared" si="3"/>
        <v>44608</v>
      </c>
      <c r="F65" s="44">
        <f t="shared" si="4"/>
        <v>30</v>
      </c>
      <c r="G65" s="44">
        <f t="shared" si="5"/>
        <v>1620</v>
      </c>
      <c r="H65" s="45">
        <f>IF($A65="","",IF(C65&gt;=$F$5,IFERROR(HLOOKUP(B65,FLUXO_ELEGÍVEL!$F:$XFD,LARGE(FLUXO_ELEGÍVEL!A:A,1)+2,0),0),0))</f>
        <v>0</v>
      </c>
      <c r="I65" s="45">
        <f t="shared" si="6"/>
        <v>0</v>
      </c>
      <c r="J65" s="45">
        <f>IF(A65="","",H65+CUSTOS!B65)</f>
        <v>0</v>
      </c>
      <c r="K65" s="45">
        <f t="shared" si="34"/>
        <v>0</v>
      </c>
      <c r="L65" s="45">
        <f t="shared" si="35"/>
        <v>0</v>
      </c>
      <c r="M65" s="45">
        <f t="shared" si="36"/>
        <v>0</v>
      </c>
      <c r="N65" s="45">
        <f t="shared" si="7"/>
        <v>0</v>
      </c>
      <c r="O65" s="46">
        <f t="shared" si="37"/>
        <v>0</v>
      </c>
      <c r="P65" s="47"/>
      <c r="Q65" s="48">
        <f t="shared" si="8"/>
        <v>0</v>
      </c>
      <c r="R65" s="48">
        <f t="shared" si="9"/>
        <v>0</v>
      </c>
      <c r="S65" s="48">
        <f t="shared" si="10"/>
        <v>0</v>
      </c>
      <c r="T65" s="48">
        <f t="shared" si="11"/>
        <v>0</v>
      </c>
      <c r="U65" s="48">
        <f t="shared" si="12"/>
        <v>0</v>
      </c>
      <c r="V65" s="48">
        <f t="shared" si="13"/>
        <v>0</v>
      </c>
      <c r="X65" s="48">
        <f t="shared" si="48"/>
        <v>0</v>
      </c>
      <c r="Y65" s="45">
        <f t="shared" si="15"/>
        <v>0</v>
      </c>
      <c r="Z65" s="45">
        <f t="shared" si="16"/>
        <v>0</v>
      </c>
      <c r="AA65" s="45">
        <f t="shared" si="17"/>
        <v>0</v>
      </c>
      <c r="AB65" s="45">
        <f t="shared" si="18"/>
        <v>0</v>
      </c>
      <c r="AD65" s="48">
        <f t="shared" si="49"/>
        <v>0</v>
      </c>
      <c r="AE65" s="45">
        <f t="shared" si="20"/>
        <v>0</v>
      </c>
      <c r="AF65" s="45">
        <f t="shared" si="21"/>
        <v>0</v>
      </c>
      <c r="AG65" s="45">
        <f t="shared" si="22"/>
        <v>0</v>
      </c>
      <c r="AH65" s="45">
        <f t="shared" si="23"/>
        <v>0</v>
      </c>
      <c r="AJ65" s="134">
        <f t="shared" si="24"/>
        <v>0</v>
      </c>
      <c r="AK65" s="135">
        <f t="shared" si="38"/>
        <v>0</v>
      </c>
      <c r="AL65" s="135">
        <f t="shared" si="25"/>
        <v>0</v>
      </c>
      <c r="AM65" s="135">
        <f t="shared" si="26"/>
        <v>0</v>
      </c>
      <c r="AN65" s="135">
        <f t="shared" si="27"/>
        <v>0</v>
      </c>
      <c r="AO65" s="135">
        <f t="shared" si="28"/>
        <v>0</v>
      </c>
      <c r="AQ65" s="48">
        <f t="shared" si="29"/>
        <v>0</v>
      </c>
      <c r="AR65" s="45">
        <f t="shared" si="30"/>
        <v>0</v>
      </c>
      <c r="AU65" s="25">
        <f t="shared" si="31"/>
        <v>0</v>
      </c>
      <c r="AV65" s="25">
        <f t="shared" si="32"/>
        <v>0</v>
      </c>
      <c r="AW65" s="21">
        <f t="shared" si="39"/>
        <v>0</v>
      </c>
      <c r="AX65" s="21">
        <f t="shared" si="40"/>
        <v>0</v>
      </c>
      <c r="AY65" s="21">
        <f t="shared" si="41"/>
        <v>0</v>
      </c>
      <c r="AZ65" s="21">
        <f t="shared" si="42"/>
        <v>0</v>
      </c>
      <c r="BA65" s="21">
        <f t="shared" si="43"/>
        <v>0</v>
      </c>
      <c r="BB65" s="21">
        <f t="shared" si="44"/>
        <v>0</v>
      </c>
      <c r="BC65" s="21">
        <f t="shared" si="45"/>
        <v>0</v>
      </c>
      <c r="BD65" s="21">
        <f>-IF(CUSTOS!B65="",0,CUSTOS!B65)</f>
        <v>0</v>
      </c>
      <c r="BF65" s="25">
        <f t="shared" si="46"/>
        <v>0</v>
      </c>
      <c r="BG65" s="25">
        <f t="shared" si="47"/>
        <v>0</v>
      </c>
      <c r="BH65" s="169">
        <f t="shared" si="47"/>
        <v>0</v>
      </c>
    </row>
    <row r="66" spans="1:60" ht="15" x14ac:dyDescent="0.25">
      <c r="A66" s="89">
        <f>IF(LARGE($A$11:A65,1)=$F$2,"",A65+1)</f>
        <v>55</v>
      </c>
      <c r="B66" s="42">
        <f t="shared" si="1"/>
        <v>44593</v>
      </c>
      <c r="C66" s="43">
        <f t="shared" si="33"/>
        <v>44635</v>
      </c>
      <c r="D66" s="43">
        <f t="shared" si="2"/>
        <v>44635</v>
      </c>
      <c r="E66" s="43">
        <f t="shared" si="3"/>
        <v>44636</v>
      </c>
      <c r="F66" s="44">
        <f t="shared" si="4"/>
        <v>30</v>
      </c>
      <c r="G66" s="44">
        <f t="shared" si="5"/>
        <v>1650</v>
      </c>
      <c r="H66" s="45">
        <f>IF($A66="","",IF(C66&gt;=$F$5,IFERROR(HLOOKUP(B66,FLUXO_ELEGÍVEL!$F:$XFD,LARGE(FLUXO_ELEGÍVEL!A:A,1)+2,0),0),0))</f>
        <v>0</v>
      </c>
      <c r="I66" s="45">
        <f t="shared" si="6"/>
        <v>0</v>
      </c>
      <c r="J66" s="45">
        <f>IF(A66="","",H66+CUSTOS!B66)</f>
        <v>0</v>
      </c>
      <c r="K66" s="45">
        <f t="shared" si="34"/>
        <v>0</v>
      </c>
      <c r="L66" s="45">
        <f t="shared" si="35"/>
        <v>0</v>
      </c>
      <c r="M66" s="45">
        <f t="shared" si="36"/>
        <v>0</v>
      </c>
      <c r="N66" s="45">
        <f t="shared" si="7"/>
        <v>0</v>
      </c>
      <c r="O66" s="46">
        <f t="shared" si="37"/>
        <v>0</v>
      </c>
      <c r="P66" s="47"/>
      <c r="Q66" s="48">
        <f t="shared" si="8"/>
        <v>0</v>
      </c>
      <c r="R66" s="48">
        <f t="shared" si="9"/>
        <v>0</v>
      </c>
      <c r="S66" s="48">
        <f t="shared" si="10"/>
        <v>0</v>
      </c>
      <c r="T66" s="48">
        <f t="shared" si="11"/>
        <v>0</v>
      </c>
      <c r="U66" s="48">
        <f t="shared" si="12"/>
        <v>0</v>
      </c>
      <c r="V66" s="48">
        <f t="shared" si="13"/>
        <v>0</v>
      </c>
      <c r="X66" s="48">
        <f t="shared" si="48"/>
        <v>0</v>
      </c>
      <c r="Y66" s="45">
        <f t="shared" si="15"/>
        <v>0</v>
      </c>
      <c r="Z66" s="45">
        <f t="shared" si="16"/>
        <v>0</v>
      </c>
      <c r="AA66" s="45">
        <f t="shared" si="17"/>
        <v>0</v>
      </c>
      <c r="AB66" s="45">
        <f t="shared" si="18"/>
        <v>0</v>
      </c>
      <c r="AD66" s="48">
        <f t="shared" si="49"/>
        <v>0</v>
      </c>
      <c r="AE66" s="45">
        <f t="shared" si="20"/>
        <v>0</v>
      </c>
      <c r="AF66" s="45">
        <f t="shared" si="21"/>
        <v>0</v>
      </c>
      <c r="AG66" s="45">
        <f t="shared" si="22"/>
        <v>0</v>
      </c>
      <c r="AH66" s="45">
        <f t="shared" si="23"/>
        <v>0</v>
      </c>
      <c r="AJ66" s="134">
        <f t="shared" si="24"/>
        <v>0</v>
      </c>
      <c r="AK66" s="135">
        <f t="shared" si="38"/>
        <v>0</v>
      </c>
      <c r="AL66" s="135">
        <f t="shared" si="25"/>
        <v>0</v>
      </c>
      <c r="AM66" s="135">
        <f t="shared" si="26"/>
        <v>0</v>
      </c>
      <c r="AN66" s="135">
        <f t="shared" si="27"/>
        <v>0</v>
      </c>
      <c r="AO66" s="135">
        <f t="shared" si="28"/>
        <v>0</v>
      </c>
      <c r="AQ66" s="48">
        <f t="shared" si="29"/>
        <v>0</v>
      </c>
      <c r="AR66" s="45">
        <f t="shared" si="30"/>
        <v>0</v>
      </c>
      <c r="AU66" s="25">
        <f t="shared" si="31"/>
        <v>0</v>
      </c>
      <c r="AV66" s="25">
        <f t="shared" si="32"/>
        <v>0</v>
      </c>
      <c r="AW66" s="21">
        <f t="shared" si="39"/>
        <v>0</v>
      </c>
      <c r="AX66" s="21">
        <f t="shared" si="40"/>
        <v>0</v>
      </c>
      <c r="AY66" s="21">
        <f t="shared" si="41"/>
        <v>0</v>
      </c>
      <c r="AZ66" s="21">
        <f t="shared" si="42"/>
        <v>0</v>
      </c>
      <c r="BA66" s="21">
        <f t="shared" si="43"/>
        <v>0</v>
      </c>
      <c r="BB66" s="21">
        <f t="shared" si="44"/>
        <v>0</v>
      </c>
      <c r="BC66" s="21">
        <f t="shared" si="45"/>
        <v>0</v>
      </c>
      <c r="BD66" s="21">
        <f>-IF(CUSTOS!B66="",0,CUSTOS!B66)</f>
        <v>0</v>
      </c>
      <c r="BF66" s="25">
        <f t="shared" si="46"/>
        <v>0</v>
      </c>
      <c r="BG66" s="25">
        <f t="shared" si="47"/>
        <v>0</v>
      </c>
      <c r="BH66" s="169">
        <f t="shared" si="47"/>
        <v>0</v>
      </c>
    </row>
    <row r="67" spans="1:60" ht="15" x14ac:dyDescent="0.25">
      <c r="A67" s="89">
        <f>IF(LARGE($A$11:A66,1)=$F$2,"",A66+1)</f>
        <v>56</v>
      </c>
      <c r="B67" s="42">
        <f t="shared" si="1"/>
        <v>44621</v>
      </c>
      <c r="C67" s="43">
        <f t="shared" si="33"/>
        <v>44666</v>
      </c>
      <c r="D67" s="43">
        <f t="shared" si="2"/>
        <v>44669</v>
      </c>
      <c r="E67" s="43">
        <f t="shared" si="3"/>
        <v>44670</v>
      </c>
      <c r="F67" s="44">
        <f t="shared" si="4"/>
        <v>30</v>
      </c>
      <c r="G67" s="44">
        <f t="shared" si="5"/>
        <v>1680</v>
      </c>
      <c r="H67" s="45">
        <f>IF($A67="","",IF(C67&gt;=$F$5,IFERROR(HLOOKUP(B67,FLUXO_ELEGÍVEL!$F:$XFD,LARGE(FLUXO_ELEGÍVEL!A:A,1)+2,0),0),0))</f>
        <v>0</v>
      </c>
      <c r="I67" s="45">
        <f t="shared" si="6"/>
        <v>0</v>
      </c>
      <c r="J67" s="45">
        <f>IF(A67="","",H67+CUSTOS!B67)</f>
        <v>0</v>
      </c>
      <c r="K67" s="45">
        <f t="shared" si="34"/>
        <v>0</v>
      </c>
      <c r="L67" s="45">
        <f t="shared" si="35"/>
        <v>0</v>
      </c>
      <c r="M67" s="45">
        <f t="shared" si="36"/>
        <v>0</v>
      </c>
      <c r="N67" s="45">
        <f t="shared" si="7"/>
        <v>0</v>
      </c>
      <c r="O67" s="46">
        <f t="shared" si="37"/>
        <v>0</v>
      </c>
      <c r="P67" s="47"/>
      <c r="Q67" s="48">
        <f t="shared" si="8"/>
        <v>0</v>
      </c>
      <c r="R67" s="48">
        <f t="shared" si="9"/>
        <v>0</v>
      </c>
      <c r="S67" s="48">
        <f t="shared" si="10"/>
        <v>0</v>
      </c>
      <c r="T67" s="48">
        <f t="shared" si="11"/>
        <v>0</v>
      </c>
      <c r="U67" s="48">
        <f t="shared" si="12"/>
        <v>0</v>
      </c>
      <c r="V67" s="48">
        <f t="shared" si="13"/>
        <v>0</v>
      </c>
      <c r="X67" s="48">
        <f t="shared" si="48"/>
        <v>0</v>
      </c>
      <c r="Y67" s="45">
        <f t="shared" si="15"/>
        <v>0</v>
      </c>
      <c r="Z67" s="45">
        <f t="shared" si="16"/>
        <v>0</v>
      </c>
      <c r="AA67" s="45">
        <f t="shared" si="17"/>
        <v>0</v>
      </c>
      <c r="AB67" s="45">
        <f t="shared" si="18"/>
        <v>0</v>
      </c>
      <c r="AD67" s="48">
        <f t="shared" si="49"/>
        <v>0</v>
      </c>
      <c r="AE67" s="45">
        <f t="shared" si="20"/>
        <v>0</v>
      </c>
      <c r="AF67" s="45">
        <f t="shared" si="21"/>
        <v>0</v>
      </c>
      <c r="AG67" s="45">
        <f t="shared" si="22"/>
        <v>0</v>
      </c>
      <c r="AH67" s="45">
        <f t="shared" si="23"/>
        <v>0</v>
      </c>
      <c r="AJ67" s="134">
        <f t="shared" si="24"/>
        <v>0</v>
      </c>
      <c r="AK67" s="135">
        <f t="shared" si="38"/>
        <v>0</v>
      </c>
      <c r="AL67" s="135">
        <f t="shared" si="25"/>
        <v>0</v>
      </c>
      <c r="AM67" s="135">
        <f t="shared" si="26"/>
        <v>0</v>
      </c>
      <c r="AN67" s="135">
        <f t="shared" si="27"/>
        <v>0</v>
      </c>
      <c r="AO67" s="135">
        <f t="shared" si="28"/>
        <v>0</v>
      </c>
      <c r="AQ67" s="48">
        <f t="shared" si="29"/>
        <v>0</v>
      </c>
      <c r="AR67" s="45">
        <f t="shared" si="30"/>
        <v>0</v>
      </c>
      <c r="AU67" s="25">
        <f t="shared" si="31"/>
        <v>0</v>
      </c>
      <c r="AV67" s="25">
        <f t="shared" si="32"/>
        <v>0</v>
      </c>
      <c r="AW67" s="21">
        <f t="shared" si="39"/>
        <v>0</v>
      </c>
      <c r="AX67" s="21">
        <f t="shared" si="40"/>
        <v>0</v>
      </c>
      <c r="AY67" s="21">
        <f t="shared" si="41"/>
        <v>0</v>
      </c>
      <c r="AZ67" s="21">
        <f t="shared" si="42"/>
        <v>0</v>
      </c>
      <c r="BA67" s="21">
        <f t="shared" si="43"/>
        <v>0</v>
      </c>
      <c r="BB67" s="21">
        <f t="shared" si="44"/>
        <v>0</v>
      </c>
      <c r="BC67" s="21">
        <f t="shared" si="45"/>
        <v>0</v>
      </c>
      <c r="BD67" s="21">
        <f>-IF(CUSTOS!B67="",0,CUSTOS!B67)</f>
        <v>0</v>
      </c>
      <c r="BF67" s="25">
        <f t="shared" si="46"/>
        <v>0</v>
      </c>
      <c r="BG67" s="25">
        <f t="shared" si="47"/>
        <v>0</v>
      </c>
      <c r="BH67" s="169">
        <f t="shared" si="47"/>
        <v>0</v>
      </c>
    </row>
    <row r="68" spans="1:60" ht="15" x14ac:dyDescent="0.25">
      <c r="A68" s="89">
        <f>IF(LARGE($A$11:A67,1)=$F$2,"",A67+1)</f>
        <v>57</v>
      </c>
      <c r="B68" s="42">
        <f t="shared" si="1"/>
        <v>44652</v>
      </c>
      <c r="C68" s="43">
        <f t="shared" si="33"/>
        <v>44696</v>
      </c>
      <c r="D68" s="43">
        <f t="shared" si="2"/>
        <v>44697</v>
      </c>
      <c r="E68" s="43">
        <f t="shared" si="3"/>
        <v>44698</v>
      </c>
      <c r="F68" s="44">
        <f t="shared" si="4"/>
        <v>30</v>
      </c>
      <c r="G68" s="44">
        <f t="shared" si="5"/>
        <v>1710</v>
      </c>
      <c r="H68" s="45">
        <f>IF($A68="","",IF(C68&gt;=$F$5,IFERROR(HLOOKUP(B68,FLUXO_ELEGÍVEL!$F:$XFD,LARGE(FLUXO_ELEGÍVEL!A:A,1)+2,0),0),0))</f>
        <v>0</v>
      </c>
      <c r="I68" s="45">
        <f t="shared" si="6"/>
        <v>0</v>
      </c>
      <c r="J68" s="45">
        <f>IF(A68="","",H68+CUSTOS!B68)</f>
        <v>0</v>
      </c>
      <c r="K68" s="45">
        <f t="shared" si="34"/>
        <v>0</v>
      </c>
      <c r="L68" s="45">
        <f t="shared" si="35"/>
        <v>0</v>
      </c>
      <c r="M68" s="45">
        <f t="shared" si="36"/>
        <v>0</v>
      </c>
      <c r="N68" s="45">
        <f t="shared" si="7"/>
        <v>0</v>
      </c>
      <c r="O68" s="46">
        <f t="shared" si="37"/>
        <v>0</v>
      </c>
      <c r="P68" s="47"/>
      <c r="Q68" s="48">
        <f t="shared" si="8"/>
        <v>0</v>
      </c>
      <c r="R68" s="48">
        <f t="shared" si="9"/>
        <v>0</v>
      </c>
      <c r="S68" s="48">
        <f t="shared" si="10"/>
        <v>0</v>
      </c>
      <c r="T68" s="48">
        <f t="shared" si="11"/>
        <v>0</v>
      </c>
      <c r="U68" s="48">
        <f t="shared" si="12"/>
        <v>0</v>
      </c>
      <c r="V68" s="48">
        <f t="shared" si="13"/>
        <v>0</v>
      </c>
      <c r="X68" s="48">
        <f t="shared" si="48"/>
        <v>0</v>
      </c>
      <c r="Y68" s="45">
        <f t="shared" si="15"/>
        <v>0</v>
      </c>
      <c r="Z68" s="45">
        <f t="shared" si="16"/>
        <v>0</v>
      </c>
      <c r="AA68" s="45">
        <f t="shared" si="17"/>
        <v>0</v>
      </c>
      <c r="AB68" s="45">
        <f t="shared" si="18"/>
        <v>0</v>
      </c>
      <c r="AD68" s="48">
        <f t="shared" si="49"/>
        <v>0</v>
      </c>
      <c r="AE68" s="45">
        <f t="shared" si="20"/>
        <v>0</v>
      </c>
      <c r="AF68" s="45">
        <f t="shared" si="21"/>
        <v>0</v>
      </c>
      <c r="AG68" s="45">
        <f t="shared" si="22"/>
        <v>0</v>
      </c>
      <c r="AH68" s="45">
        <f t="shared" si="23"/>
        <v>0</v>
      </c>
      <c r="AJ68" s="134">
        <f t="shared" si="24"/>
        <v>0</v>
      </c>
      <c r="AK68" s="135">
        <f t="shared" si="38"/>
        <v>0</v>
      </c>
      <c r="AL68" s="135">
        <f t="shared" si="25"/>
        <v>0</v>
      </c>
      <c r="AM68" s="135">
        <f t="shared" si="26"/>
        <v>0</v>
      </c>
      <c r="AN68" s="135">
        <f t="shared" si="27"/>
        <v>0</v>
      </c>
      <c r="AO68" s="135">
        <f t="shared" si="28"/>
        <v>0</v>
      </c>
      <c r="AQ68" s="48">
        <f t="shared" si="29"/>
        <v>0</v>
      </c>
      <c r="AR68" s="45">
        <f t="shared" si="30"/>
        <v>0</v>
      </c>
      <c r="AU68" s="25">
        <f t="shared" si="31"/>
        <v>0</v>
      </c>
      <c r="AV68" s="25">
        <f t="shared" si="32"/>
        <v>0</v>
      </c>
      <c r="AW68" s="21">
        <f t="shared" si="39"/>
        <v>0</v>
      </c>
      <c r="AX68" s="21">
        <f t="shared" si="40"/>
        <v>0</v>
      </c>
      <c r="AY68" s="21">
        <f t="shared" si="41"/>
        <v>0</v>
      </c>
      <c r="AZ68" s="21">
        <f t="shared" si="42"/>
        <v>0</v>
      </c>
      <c r="BA68" s="21">
        <f t="shared" si="43"/>
        <v>0</v>
      </c>
      <c r="BB68" s="21">
        <f t="shared" si="44"/>
        <v>0</v>
      </c>
      <c r="BC68" s="21">
        <f t="shared" si="45"/>
        <v>0</v>
      </c>
      <c r="BD68" s="21">
        <f>-IF(CUSTOS!B68="",0,CUSTOS!B68)</f>
        <v>0</v>
      </c>
      <c r="BF68" s="25">
        <f t="shared" si="46"/>
        <v>0</v>
      </c>
      <c r="BG68" s="25">
        <f t="shared" si="47"/>
        <v>0</v>
      </c>
      <c r="BH68" s="169">
        <f t="shared" si="47"/>
        <v>0</v>
      </c>
    </row>
    <row r="69" spans="1:60" ht="15" x14ac:dyDescent="0.25">
      <c r="A69" s="89">
        <f>IF(LARGE($A$11:A68,1)=$F$2,"",A68+1)</f>
        <v>58</v>
      </c>
      <c r="B69" s="42">
        <f t="shared" si="1"/>
        <v>44682</v>
      </c>
      <c r="C69" s="43">
        <f t="shared" si="33"/>
        <v>44727</v>
      </c>
      <c r="D69" s="43">
        <f t="shared" si="2"/>
        <v>44727</v>
      </c>
      <c r="E69" s="43">
        <f t="shared" si="3"/>
        <v>44729</v>
      </c>
      <c r="F69" s="44">
        <f t="shared" si="4"/>
        <v>30</v>
      </c>
      <c r="G69" s="44">
        <f t="shared" si="5"/>
        <v>1740</v>
      </c>
      <c r="H69" s="45">
        <f>IF($A69="","",IF(C69&gt;=$F$5,IFERROR(HLOOKUP(B69,FLUXO_ELEGÍVEL!$F:$XFD,LARGE(FLUXO_ELEGÍVEL!A:A,1)+2,0),0),0))</f>
        <v>0</v>
      </c>
      <c r="I69" s="45">
        <f t="shared" si="6"/>
        <v>0</v>
      </c>
      <c r="J69" s="45">
        <f>IF(A69="","",H69+CUSTOS!B69)</f>
        <v>0</v>
      </c>
      <c r="K69" s="45">
        <f t="shared" si="34"/>
        <v>0</v>
      </c>
      <c r="L69" s="45">
        <f t="shared" si="35"/>
        <v>0</v>
      </c>
      <c r="M69" s="45">
        <f t="shared" si="36"/>
        <v>0</v>
      </c>
      <c r="N69" s="45">
        <f t="shared" si="7"/>
        <v>0</v>
      </c>
      <c r="O69" s="46">
        <f t="shared" si="37"/>
        <v>0</v>
      </c>
      <c r="P69" s="47"/>
      <c r="Q69" s="48">
        <f t="shared" si="8"/>
        <v>0</v>
      </c>
      <c r="R69" s="48">
        <f t="shared" si="9"/>
        <v>0</v>
      </c>
      <c r="S69" s="48">
        <f t="shared" si="10"/>
        <v>0</v>
      </c>
      <c r="T69" s="48">
        <f t="shared" si="11"/>
        <v>0</v>
      </c>
      <c r="U69" s="48">
        <f t="shared" si="12"/>
        <v>0</v>
      </c>
      <c r="V69" s="48">
        <f t="shared" si="13"/>
        <v>0</v>
      </c>
      <c r="X69" s="48">
        <f t="shared" si="48"/>
        <v>0</v>
      </c>
      <c r="Y69" s="45">
        <f t="shared" si="15"/>
        <v>0</v>
      </c>
      <c r="Z69" s="45">
        <f t="shared" si="16"/>
        <v>0</v>
      </c>
      <c r="AA69" s="45">
        <f t="shared" si="17"/>
        <v>0</v>
      </c>
      <c r="AB69" s="45">
        <f t="shared" si="18"/>
        <v>0</v>
      </c>
      <c r="AD69" s="48">
        <f t="shared" si="49"/>
        <v>0</v>
      </c>
      <c r="AE69" s="45">
        <f t="shared" si="20"/>
        <v>0</v>
      </c>
      <c r="AF69" s="45">
        <f t="shared" si="21"/>
        <v>0</v>
      </c>
      <c r="AG69" s="45">
        <f t="shared" si="22"/>
        <v>0</v>
      </c>
      <c r="AH69" s="45">
        <f t="shared" si="23"/>
        <v>0</v>
      </c>
      <c r="AJ69" s="134">
        <f t="shared" si="24"/>
        <v>0</v>
      </c>
      <c r="AK69" s="135">
        <f t="shared" si="38"/>
        <v>0</v>
      </c>
      <c r="AL69" s="135">
        <f t="shared" si="25"/>
        <v>0</v>
      </c>
      <c r="AM69" s="135">
        <f t="shared" si="26"/>
        <v>0</v>
      </c>
      <c r="AN69" s="135">
        <f t="shared" si="27"/>
        <v>0</v>
      </c>
      <c r="AO69" s="135">
        <f t="shared" si="28"/>
        <v>0</v>
      </c>
      <c r="AQ69" s="48">
        <f t="shared" si="29"/>
        <v>0</v>
      </c>
      <c r="AR69" s="45">
        <f t="shared" si="30"/>
        <v>0</v>
      </c>
      <c r="AU69" s="25">
        <f t="shared" si="31"/>
        <v>0</v>
      </c>
      <c r="AV69" s="25">
        <f t="shared" si="32"/>
        <v>0</v>
      </c>
      <c r="AW69" s="21">
        <f t="shared" si="39"/>
        <v>0</v>
      </c>
      <c r="AX69" s="21">
        <f t="shared" si="40"/>
        <v>0</v>
      </c>
      <c r="AY69" s="21">
        <f t="shared" si="41"/>
        <v>0</v>
      </c>
      <c r="AZ69" s="21">
        <f t="shared" si="42"/>
        <v>0</v>
      </c>
      <c r="BA69" s="21">
        <f t="shared" si="43"/>
        <v>0</v>
      </c>
      <c r="BB69" s="21">
        <f t="shared" si="44"/>
        <v>0</v>
      </c>
      <c r="BC69" s="21">
        <f t="shared" si="45"/>
        <v>0</v>
      </c>
      <c r="BD69" s="21">
        <f>-IF(CUSTOS!B69="",0,CUSTOS!B69)</f>
        <v>0</v>
      </c>
      <c r="BF69" s="25">
        <f t="shared" si="46"/>
        <v>0</v>
      </c>
      <c r="BG69" s="25">
        <f t="shared" si="47"/>
        <v>0</v>
      </c>
      <c r="BH69" s="169">
        <f t="shared" si="47"/>
        <v>0</v>
      </c>
    </row>
    <row r="70" spans="1:60" ht="15" x14ac:dyDescent="0.25">
      <c r="A70" s="89">
        <f>IF(LARGE($A$11:A69,1)=$F$2,"",A69+1)</f>
        <v>59</v>
      </c>
      <c r="B70" s="42">
        <f t="shared" si="1"/>
        <v>44713</v>
      </c>
      <c r="C70" s="43">
        <f t="shared" si="33"/>
        <v>44757</v>
      </c>
      <c r="D70" s="43">
        <f t="shared" si="2"/>
        <v>44757</v>
      </c>
      <c r="E70" s="43">
        <f t="shared" si="3"/>
        <v>44760</v>
      </c>
      <c r="F70" s="44">
        <f t="shared" si="4"/>
        <v>30</v>
      </c>
      <c r="G70" s="44">
        <f t="shared" si="5"/>
        <v>1770</v>
      </c>
      <c r="H70" s="45">
        <f>IF($A70="","",IF(C70&gt;=$F$5,IFERROR(HLOOKUP(B70,FLUXO_ELEGÍVEL!$F:$XFD,LARGE(FLUXO_ELEGÍVEL!A:A,1)+2,0),0),0))</f>
        <v>0</v>
      </c>
      <c r="I70" s="45">
        <f t="shared" si="6"/>
        <v>0</v>
      </c>
      <c r="J70" s="45">
        <f>IF(A70="","",H70+CUSTOS!B70)</f>
        <v>0</v>
      </c>
      <c r="K70" s="45">
        <f t="shared" si="34"/>
        <v>0</v>
      </c>
      <c r="L70" s="45">
        <f t="shared" si="35"/>
        <v>0</v>
      </c>
      <c r="M70" s="45">
        <f t="shared" si="36"/>
        <v>0</v>
      </c>
      <c r="N70" s="45">
        <f t="shared" si="7"/>
        <v>0</v>
      </c>
      <c r="O70" s="46">
        <f t="shared" si="37"/>
        <v>0</v>
      </c>
      <c r="P70" s="47"/>
      <c r="Q70" s="48">
        <f t="shared" si="8"/>
        <v>0</v>
      </c>
      <c r="R70" s="48">
        <f t="shared" si="9"/>
        <v>0</v>
      </c>
      <c r="S70" s="48">
        <f t="shared" si="10"/>
        <v>0</v>
      </c>
      <c r="T70" s="48">
        <f t="shared" si="11"/>
        <v>0</v>
      </c>
      <c r="U70" s="48">
        <f t="shared" si="12"/>
        <v>0</v>
      </c>
      <c r="V70" s="48">
        <f t="shared" si="13"/>
        <v>0</v>
      </c>
      <c r="X70" s="48">
        <f t="shared" si="48"/>
        <v>0</v>
      </c>
      <c r="Y70" s="45">
        <f t="shared" si="15"/>
        <v>0</v>
      </c>
      <c r="Z70" s="45">
        <f t="shared" si="16"/>
        <v>0</v>
      </c>
      <c r="AA70" s="45">
        <f t="shared" si="17"/>
        <v>0</v>
      </c>
      <c r="AB70" s="45">
        <f t="shared" si="18"/>
        <v>0</v>
      </c>
      <c r="AD70" s="48">
        <f t="shared" si="49"/>
        <v>0</v>
      </c>
      <c r="AE70" s="45">
        <f t="shared" si="20"/>
        <v>0</v>
      </c>
      <c r="AF70" s="45">
        <f t="shared" si="21"/>
        <v>0</v>
      </c>
      <c r="AG70" s="45">
        <f t="shared" si="22"/>
        <v>0</v>
      </c>
      <c r="AH70" s="45">
        <f t="shared" si="23"/>
        <v>0</v>
      </c>
      <c r="AJ70" s="134">
        <f t="shared" si="24"/>
        <v>0</v>
      </c>
      <c r="AK70" s="135">
        <f t="shared" si="38"/>
        <v>0</v>
      </c>
      <c r="AL70" s="135">
        <f t="shared" si="25"/>
        <v>0</v>
      </c>
      <c r="AM70" s="135">
        <f t="shared" si="26"/>
        <v>0</v>
      </c>
      <c r="AN70" s="135">
        <f t="shared" si="27"/>
        <v>0</v>
      </c>
      <c r="AO70" s="135">
        <f t="shared" si="28"/>
        <v>0</v>
      </c>
      <c r="AQ70" s="48">
        <f t="shared" si="29"/>
        <v>0</v>
      </c>
      <c r="AR70" s="45">
        <f t="shared" si="30"/>
        <v>0</v>
      </c>
      <c r="AU70" s="25">
        <f t="shared" si="31"/>
        <v>0</v>
      </c>
      <c r="AV70" s="25">
        <f t="shared" si="32"/>
        <v>0</v>
      </c>
      <c r="AW70" s="21">
        <f t="shared" si="39"/>
        <v>0</v>
      </c>
      <c r="AX70" s="21">
        <f t="shared" si="40"/>
        <v>0</v>
      </c>
      <c r="AY70" s="21">
        <f t="shared" si="41"/>
        <v>0</v>
      </c>
      <c r="AZ70" s="21">
        <f t="shared" si="42"/>
        <v>0</v>
      </c>
      <c r="BA70" s="21">
        <f t="shared" si="43"/>
        <v>0</v>
      </c>
      <c r="BB70" s="21">
        <f t="shared" si="44"/>
        <v>0</v>
      </c>
      <c r="BC70" s="21">
        <f t="shared" si="45"/>
        <v>0</v>
      </c>
      <c r="BD70" s="21">
        <f>-IF(CUSTOS!B70="",0,CUSTOS!B70)</f>
        <v>0</v>
      </c>
      <c r="BF70" s="25">
        <f t="shared" si="46"/>
        <v>0</v>
      </c>
      <c r="BG70" s="25">
        <f t="shared" si="47"/>
        <v>0</v>
      </c>
      <c r="BH70" s="169">
        <f t="shared" si="47"/>
        <v>0</v>
      </c>
    </row>
    <row r="71" spans="1:60" ht="15" x14ac:dyDescent="0.25">
      <c r="A71" s="89">
        <f>IF(LARGE($A$11:A70,1)=$F$2,"",A70+1)</f>
        <v>60</v>
      </c>
      <c r="B71" s="42">
        <f t="shared" si="1"/>
        <v>44743</v>
      </c>
      <c r="C71" s="43">
        <f t="shared" si="33"/>
        <v>44788</v>
      </c>
      <c r="D71" s="43">
        <f t="shared" si="2"/>
        <v>44788</v>
      </c>
      <c r="E71" s="43">
        <f t="shared" si="3"/>
        <v>44789</v>
      </c>
      <c r="F71" s="44">
        <f t="shared" si="4"/>
        <v>30</v>
      </c>
      <c r="G71" s="44">
        <f t="shared" si="5"/>
        <v>1800</v>
      </c>
      <c r="H71" s="45">
        <f>IF($A71="","",IF(C71&gt;=$F$5,IFERROR(HLOOKUP(B71,FLUXO_ELEGÍVEL!$F:$XFD,LARGE(FLUXO_ELEGÍVEL!A:A,1)+2,0),0),0))</f>
        <v>0</v>
      </c>
      <c r="I71" s="45">
        <f t="shared" si="6"/>
        <v>0</v>
      </c>
      <c r="J71" s="45">
        <f>IF(A71="","",H71+CUSTOS!B71)</f>
        <v>0</v>
      </c>
      <c r="K71" s="45">
        <f t="shared" si="34"/>
        <v>0</v>
      </c>
      <c r="L71" s="45">
        <f t="shared" si="35"/>
        <v>0</v>
      </c>
      <c r="M71" s="45">
        <f t="shared" si="36"/>
        <v>0</v>
      </c>
      <c r="N71" s="45">
        <f t="shared" si="7"/>
        <v>0</v>
      </c>
      <c r="O71" s="46">
        <f t="shared" si="37"/>
        <v>0</v>
      </c>
      <c r="P71" s="47"/>
      <c r="Q71" s="48">
        <f t="shared" si="8"/>
        <v>0</v>
      </c>
      <c r="R71" s="48">
        <f t="shared" si="9"/>
        <v>0</v>
      </c>
      <c r="S71" s="48">
        <f t="shared" si="10"/>
        <v>0</v>
      </c>
      <c r="T71" s="48">
        <f t="shared" si="11"/>
        <v>0</v>
      </c>
      <c r="U71" s="48">
        <f t="shared" si="12"/>
        <v>0</v>
      </c>
      <c r="V71" s="48">
        <f t="shared" si="13"/>
        <v>0</v>
      </c>
      <c r="X71" s="48">
        <f t="shared" si="48"/>
        <v>0</v>
      </c>
      <c r="Y71" s="45">
        <f t="shared" si="15"/>
        <v>0</v>
      </c>
      <c r="Z71" s="45">
        <f t="shared" si="16"/>
        <v>0</v>
      </c>
      <c r="AA71" s="45">
        <f t="shared" si="17"/>
        <v>0</v>
      </c>
      <c r="AB71" s="45">
        <f t="shared" si="18"/>
        <v>0</v>
      </c>
      <c r="AD71" s="48">
        <f t="shared" si="49"/>
        <v>0</v>
      </c>
      <c r="AE71" s="45">
        <f t="shared" si="20"/>
        <v>0</v>
      </c>
      <c r="AF71" s="45">
        <f t="shared" si="21"/>
        <v>0</v>
      </c>
      <c r="AG71" s="45">
        <f t="shared" si="22"/>
        <v>0</v>
      </c>
      <c r="AH71" s="45">
        <f t="shared" si="23"/>
        <v>0</v>
      </c>
      <c r="AJ71" s="134">
        <f t="shared" si="24"/>
        <v>0</v>
      </c>
      <c r="AK71" s="135">
        <f t="shared" si="38"/>
        <v>0</v>
      </c>
      <c r="AL71" s="135">
        <f t="shared" si="25"/>
        <v>0</v>
      </c>
      <c r="AM71" s="135">
        <f t="shared" si="26"/>
        <v>0</v>
      </c>
      <c r="AN71" s="135">
        <f t="shared" si="27"/>
        <v>0</v>
      </c>
      <c r="AO71" s="135">
        <f t="shared" si="28"/>
        <v>0</v>
      </c>
      <c r="AQ71" s="48">
        <f t="shared" si="29"/>
        <v>0</v>
      </c>
      <c r="AR71" s="45">
        <f t="shared" si="30"/>
        <v>0</v>
      </c>
      <c r="AU71" s="25">
        <f t="shared" si="31"/>
        <v>0</v>
      </c>
      <c r="AV71" s="25">
        <f t="shared" si="32"/>
        <v>0</v>
      </c>
      <c r="AW71" s="21">
        <f t="shared" si="39"/>
        <v>0</v>
      </c>
      <c r="AX71" s="21">
        <f t="shared" si="40"/>
        <v>0</v>
      </c>
      <c r="AY71" s="21">
        <f t="shared" si="41"/>
        <v>0</v>
      </c>
      <c r="AZ71" s="21">
        <f t="shared" si="42"/>
        <v>0</v>
      </c>
      <c r="BA71" s="21">
        <f t="shared" si="43"/>
        <v>0</v>
      </c>
      <c r="BB71" s="21">
        <f t="shared" si="44"/>
        <v>0</v>
      </c>
      <c r="BC71" s="21">
        <f t="shared" si="45"/>
        <v>0</v>
      </c>
      <c r="BD71" s="21">
        <f>-IF(CUSTOS!B71="",0,CUSTOS!B71)</f>
        <v>0</v>
      </c>
      <c r="BF71" s="25">
        <f t="shared" si="46"/>
        <v>0</v>
      </c>
      <c r="BG71" s="25">
        <f t="shared" si="47"/>
        <v>0</v>
      </c>
      <c r="BH71" s="169">
        <f t="shared" si="47"/>
        <v>0</v>
      </c>
    </row>
    <row r="72" spans="1:60" ht="15" x14ac:dyDescent="0.25">
      <c r="A72" s="89">
        <f>IF(LARGE($A$11:A71,1)=$F$2,"",A71+1)</f>
        <v>61</v>
      </c>
      <c r="B72" s="42">
        <f t="shared" si="1"/>
        <v>44774</v>
      </c>
      <c r="C72" s="43">
        <f t="shared" si="33"/>
        <v>44819</v>
      </c>
      <c r="D72" s="43">
        <f t="shared" si="2"/>
        <v>44819</v>
      </c>
      <c r="E72" s="43">
        <f t="shared" si="3"/>
        <v>44820</v>
      </c>
      <c r="F72" s="44">
        <f t="shared" si="4"/>
        <v>30</v>
      </c>
      <c r="G72" s="44">
        <f t="shared" si="5"/>
        <v>1830</v>
      </c>
      <c r="H72" s="45">
        <f>IF($A72="","",IF(C72&gt;=$F$5,IFERROR(HLOOKUP(B72,FLUXO_ELEGÍVEL!$F:$XFD,LARGE(FLUXO_ELEGÍVEL!A:A,1)+2,0),0),0))</f>
        <v>0</v>
      </c>
      <c r="I72" s="45">
        <f t="shared" si="6"/>
        <v>0</v>
      </c>
      <c r="J72" s="45">
        <f>IF(A72="","",H72+CUSTOS!B72)</f>
        <v>0</v>
      </c>
      <c r="K72" s="45">
        <f t="shared" si="34"/>
        <v>0</v>
      </c>
      <c r="L72" s="45">
        <f t="shared" si="35"/>
        <v>0</v>
      </c>
      <c r="M72" s="45">
        <f t="shared" si="36"/>
        <v>0</v>
      </c>
      <c r="N72" s="45">
        <f t="shared" si="7"/>
        <v>0</v>
      </c>
      <c r="O72" s="46">
        <f t="shared" si="37"/>
        <v>0</v>
      </c>
      <c r="P72" s="47"/>
      <c r="Q72" s="48">
        <f t="shared" si="8"/>
        <v>0</v>
      </c>
      <c r="R72" s="48">
        <f t="shared" si="9"/>
        <v>0</v>
      </c>
      <c r="S72" s="48">
        <f t="shared" si="10"/>
        <v>0</v>
      </c>
      <c r="T72" s="48">
        <f t="shared" si="11"/>
        <v>0</v>
      </c>
      <c r="U72" s="48">
        <f t="shared" si="12"/>
        <v>0</v>
      </c>
      <c r="V72" s="48">
        <f t="shared" si="13"/>
        <v>0</v>
      </c>
      <c r="X72" s="48">
        <f t="shared" si="48"/>
        <v>0</v>
      </c>
      <c r="Y72" s="45">
        <f t="shared" si="15"/>
        <v>0</v>
      </c>
      <c r="Z72" s="45">
        <f t="shared" si="16"/>
        <v>0</v>
      </c>
      <c r="AA72" s="45">
        <f t="shared" si="17"/>
        <v>0</v>
      </c>
      <c r="AB72" s="45">
        <f t="shared" si="18"/>
        <v>0</v>
      </c>
      <c r="AD72" s="48">
        <f t="shared" si="49"/>
        <v>0</v>
      </c>
      <c r="AE72" s="45">
        <f t="shared" si="20"/>
        <v>0</v>
      </c>
      <c r="AF72" s="45">
        <f t="shared" si="21"/>
        <v>0</v>
      </c>
      <c r="AG72" s="45">
        <f t="shared" si="22"/>
        <v>0</v>
      </c>
      <c r="AH72" s="45">
        <f t="shared" si="23"/>
        <v>0</v>
      </c>
      <c r="AJ72" s="134">
        <f t="shared" si="24"/>
        <v>0</v>
      </c>
      <c r="AK72" s="135">
        <f t="shared" si="38"/>
        <v>0</v>
      </c>
      <c r="AL72" s="135">
        <f t="shared" si="25"/>
        <v>0</v>
      </c>
      <c r="AM72" s="135">
        <f t="shared" si="26"/>
        <v>0</v>
      </c>
      <c r="AN72" s="135">
        <f t="shared" si="27"/>
        <v>0</v>
      </c>
      <c r="AO72" s="135">
        <f t="shared" si="28"/>
        <v>0</v>
      </c>
      <c r="AQ72" s="48">
        <f t="shared" si="29"/>
        <v>0</v>
      </c>
      <c r="AR72" s="45">
        <f t="shared" si="30"/>
        <v>0</v>
      </c>
      <c r="AU72" s="25">
        <f t="shared" si="31"/>
        <v>0</v>
      </c>
      <c r="AV72" s="25">
        <f t="shared" si="32"/>
        <v>0</v>
      </c>
      <c r="AW72" s="21">
        <f t="shared" si="39"/>
        <v>0</v>
      </c>
      <c r="AX72" s="21">
        <f t="shared" si="40"/>
        <v>0</v>
      </c>
      <c r="AY72" s="21">
        <f t="shared" si="41"/>
        <v>0</v>
      </c>
      <c r="AZ72" s="21">
        <f t="shared" si="42"/>
        <v>0</v>
      </c>
      <c r="BA72" s="21">
        <f t="shared" si="43"/>
        <v>0</v>
      </c>
      <c r="BB72" s="21">
        <f t="shared" si="44"/>
        <v>0</v>
      </c>
      <c r="BC72" s="21">
        <f t="shared" si="45"/>
        <v>0</v>
      </c>
      <c r="BD72" s="21">
        <f>-IF(CUSTOS!B72="",0,CUSTOS!B72)</f>
        <v>0</v>
      </c>
      <c r="BF72" s="25">
        <f t="shared" si="46"/>
        <v>0</v>
      </c>
      <c r="BG72" s="25">
        <f t="shared" si="47"/>
        <v>0</v>
      </c>
      <c r="BH72" s="169">
        <f t="shared" si="47"/>
        <v>0</v>
      </c>
    </row>
    <row r="73" spans="1:60" ht="15" x14ac:dyDescent="0.25">
      <c r="A73" s="89">
        <f>IF(LARGE($A$11:A72,1)=$F$2,"",A72+1)</f>
        <v>62</v>
      </c>
      <c r="B73" s="42">
        <f t="shared" si="1"/>
        <v>44805</v>
      </c>
      <c r="C73" s="43">
        <f t="shared" si="33"/>
        <v>44849</v>
      </c>
      <c r="D73" s="43">
        <f t="shared" si="2"/>
        <v>44851</v>
      </c>
      <c r="E73" s="43">
        <f t="shared" si="3"/>
        <v>44852</v>
      </c>
      <c r="F73" s="44">
        <f t="shared" si="4"/>
        <v>30</v>
      </c>
      <c r="G73" s="44">
        <f t="shared" si="5"/>
        <v>1860</v>
      </c>
      <c r="H73" s="45">
        <f>IF($A73="","",IF(C73&gt;=$F$5,IFERROR(HLOOKUP(B73,FLUXO_ELEGÍVEL!$F:$XFD,LARGE(FLUXO_ELEGÍVEL!A:A,1)+2,0),0),0))</f>
        <v>0</v>
      </c>
      <c r="I73" s="45">
        <f t="shared" si="6"/>
        <v>0</v>
      </c>
      <c r="J73" s="45">
        <f>IF(A73="","",H73+CUSTOS!B73)</f>
        <v>0</v>
      </c>
      <c r="K73" s="45">
        <f t="shared" si="34"/>
        <v>0</v>
      </c>
      <c r="L73" s="45">
        <f t="shared" si="35"/>
        <v>0</v>
      </c>
      <c r="M73" s="45">
        <f t="shared" si="36"/>
        <v>0</v>
      </c>
      <c r="N73" s="45">
        <f t="shared" si="7"/>
        <v>0</v>
      </c>
      <c r="O73" s="46">
        <f t="shared" si="37"/>
        <v>0</v>
      </c>
      <c r="P73" s="47"/>
      <c r="Q73" s="48">
        <f t="shared" si="8"/>
        <v>0</v>
      </c>
      <c r="R73" s="48">
        <f t="shared" si="9"/>
        <v>0</v>
      </c>
      <c r="S73" s="48">
        <f t="shared" si="10"/>
        <v>0</v>
      </c>
      <c r="T73" s="48">
        <f t="shared" si="11"/>
        <v>0</v>
      </c>
      <c r="U73" s="48">
        <f t="shared" si="12"/>
        <v>0</v>
      </c>
      <c r="V73" s="48">
        <f t="shared" si="13"/>
        <v>0</v>
      </c>
      <c r="X73" s="48">
        <f t="shared" si="48"/>
        <v>0</v>
      </c>
      <c r="Y73" s="45">
        <f t="shared" si="15"/>
        <v>0</v>
      </c>
      <c r="Z73" s="45">
        <f t="shared" si="16"/>
        <v>0</v>
      </c>
      <c r="AA73" s="45">
        <f t="shared" si="17"/>
        <v>0</v>
      </c>
      <c r="AB73" s="45">
        <f t="shared" si="18"/>
        <v>0</v>
      </c>
      <c r="AD73" s="48">
        <f t="shared" si="49"/>
        <v>0</v>
      </c>
      <c r="AE73" s="45">
        <f t="shared" si="20"/>
        <v>0</v>
      </c>
      <c r="AF73" s="45">
        <f t="shared" si="21"/>
        <v>0</v>
      </c>
      <c r="AG73" s="45">
        <f t="shared" si="22"/>
        <v>0</v>
      </c>
      <c r="AH73" s="45">
        <f t="shared" si="23"/>
        <v>0</v>
      </c>
      <c r="AJ73" s="134">
        <f t="shared" si="24"/>
        <v>0</v>
      </c>
      <c r="AK73" s="135">
        <f t="shared" si="38"/>
        <v>0</v>
      </c>
      <c r="AL73" s="135">
        <f t="shared" si="25"/>
        <v>0</v>
      </c>
      <c r="AM73" s="135">
        <f t="shared" si="26"/>
        <v>0</v>
      </c>
      <c r="AN73" s="135">
        <f t="shared" si="27"/>
        <v>0</v>
      </c>
      <c r="AO73" s="135">
        <f t="shared" si="28"/>
        <v>0</v>
      </c>
      <c r="AQ73" s="48">
        <f t="shared" si="29"/>
        <v>0</v>
      </c>
      <c r="AR73" s="45">
        <f t="shared" si="30"/>
        <v>0</v>
      </c>
      <c r="AU73" s="25">
        <f t="shared" si="31"/>
        <v>0</v>
      </c>
      <c r="AV73" s="25">
        <f t="shared" si="32"/>
        <v>0</v>
      </c>
      <c r="AW73" s="21">
        <f t="shared" si="39"/>
        <v>0</v>
      </c>
      <c r="AX73" s="21">
        <f t="shared" si="40"/>
        <v>0</v>
      </c>
      <c r="AY73" s="21">
        <f t="shared" si="41"/>
        <v>0</v>
      </c>
      <c r="AZ73" s="21">
        <f t="shared" si="42"/>
        <v>0</v>
      </c>
      <c r="BA73" s="21">
        <f t="shared" si="43"/>
        <v>0</v>
      </c>
      <c r="BB73" s="21">
        <f t="shared" si="44"/>
        <v>0</v>
      </c>
      <c r="BC73" s="21">
        <f t="shared" si="45"/>
        <v>0</v>
      </c>
      <c r="BD73" s="21">
        <f>-IF(CUSTOS!B73="",0,CUSTOS!B73)</f>
        <v>0</v>
      </c>
      <c r="BF73" s="25">
        <f t="shared" si="46"/>
        <v>0</v>
      </c>
      <c r="BG73" s="25">
        <f t="shared" si="47"/>
        <v>0</v>
      </c>
      <c r="BH73" s="169">
        <f t="shared" si="47"/>
        <v>0</v>
      </c>
    </row>
    <row r="74" spans="1:60" ht="15" x14ac:dyDescent="0.25">
      <c r="A74" s="89">
        <f>IF(LARGE($A$11:A73,1)=$F$2,"",A73+1)</f>
        <v>63</v>
      </c>
      <c r="B74" s="42">
        <f t="shared" si="1"/>
        <v>44835</v>
      </c>
      <c r="C74" s="43">
        <f t="shared" si="33"/>
        <v>44880</v>
      </c>
      <c r="D74" s="43">
        <f t="shared" si="2"/>
        <v>44881</v>
      </c>
      <c r="E74" s="43">
        <f t="shared" si="3"/>
        <v>44882</v>
      </c>
      <c r="F74" s="44">
        <f t="shared" si="4"/>
        <v>30</v>
      </c>
      <c r="G74" s="44">
        <f t="shared" si="5"/>
        <v>1890</v>
      </c>
      <c r="H74" s="45">
        <f>IF($A74="","",IF(C74&gt;=$F$5,IFERROR(HLOOKUP(B74,FLUXO_ELEGÍVEL!$F:$XFD,LARGE(FLUXO_ELEGÍVEL!A:A,1)+2,0),0),0))</f>
        <v>0</v>
      </c>
      <c r="I74" s="45">
        <f t="shared" si="6"/>
        <v>0</v>
      </c>
      <c r="J74" s="45">
        <f>IF(A74="","",H74+CUSTOS!B74)</f>
        <v>0</v>
      </c>
      <c r="K74" s="45">
        <f t="shared" si="34"/>
        <v>0</v>
      </c>
      <c r="L74" s="45">
        <f t="shared" si="35"/>
        <v>0</v>
      </c>
      <c r="M74" s="45">
        <f t="shared" si="36"/>
        <v>0</v>
      </c>
      <c r="N74" s="45">
        <f t="shared" si="7"/>
        <v>0</v>
      </c>
      <c r="O74" s="46">
        <f t="shared" si="37"/>
        <v>0</v>
      </c>
      <c r="P74" s="47"/>
      <c r="Q74" s="48">
        <f t="shared" si="8"/>
        <v>0</v>
      </c>
      <c r="R74" s="48">
        <f t="shared" si="9"/>
        <v>0</v>
      </c>
      <c r="S74" s="48">
        <f t="shared" si="10"/>
        <v>0</v>
      </c>
      <c r="T74" s="48">
        <f t="shared" si="11"/>
        <v>0</v>
      </c>
      <c r="U74" s="48">
        <f t="shared" si="12"/>
        <v>0</v>
      </c>
      <c r="V74" s="48">
        <f t="shared" si="13"/>
        <v>0</v>
      </c>
      <c r="X74" s="48">
        <f t="shared" si="48"/>
        <v>0</v>
      </c>
      <c r="Y74" s="45">
        <f t="shared" si="15"/>
        <v>0</v>
      </c>
      <c r="Z74" s="45">
        <f t="shared" si="16"/>
        <v>0</v>
      </c>
      <c r="AA74" s="45">
        <f t="shared" si="17"/>
        <v>0</v>
      </c>
      <c r="AB74" s="45">
        <f t="shared" si="18"/>
        <v>0</v>
      </c>
      <c r="AD74" s="48">
        <f t="shared" si="49"/>
        <v>0</v>
      </c>
      <c r="AE74" s="45">
        <f t="shared" si="20"/>
        <v>0</v>
      </c>
      <c r="AF74" s="45">
        <f t="shared" si="21"/>
        <v>0</v>
      </c>
      <c r="AG74" s="45">
        <f t="shared" si="22"/>
        <v>0</v>
      </c>
      <c r="AH74" s="45">
        <f t="shared" si="23"/>
        <v>0</v>
      </c>
      <c r="AJ74" s="134">
        <f t="shared" si="24"/>
        <v>0</v>
      </c>
      <c r="AK74" s="135">
        <f t="shared" si="38"/>
        <v>0</v>
      </c>
      <c r="AL74" s="135">
        <f t="shared" si="25"/>
        <v>0</v>
      </c>
      <c r="AM74" s="135">
        <f t="shared" si="26"/>
        <v>0</v>
      </c>
      <c r="AN74" s="135">
        <f t="shared" si="27"/>
        <v>0</v>
      </c>
      <c r="AO74" s="135">
        <f t="shared" si="28"/>
        <v>0</v>
      </c>
      <c r="AQ74" s="48">
        <f t="shared" si="29"/>
        <v>0</v>
      </c>
      <c r="AR74" s="45">
        <f t="shared" si="30"/>
        <v>0</v>
      </c>
      <c r="AU74" s="25">
        <f t="shared" si="31"/>
        <v>0</v>
      </c>
      <c r="AV74" s="25">
        <f t="shared" si="32"/>
        <v>0</v>
      </c>
      <c r="AW74" s="21">
        <f t="shared" si="39"/>
        <v>0</v>
      </c>
      <c r="AX74" s="21">
        <f t="shared" si="40"/>
        <v>0</v>
      </c>
      <c r="AY74" s="21">
        <f t="shared" si="41"/>
        <v>0</v>
      </c>
      <c r="AZ74" s="21">
        <f t="shared" si="42"/>
        <v>0</v>
      </c>
      <c r="BA74" s="21">
        <f t="shared" si="43"/>
        <v>0</v>
      </c>
      <c r="BB74" s="21">
        <f t="shared" si="44"/>
        <v>0</v>
      </c>
      <c r="BC74" s="21">
        <f t="shared" si="45"/>
        <v>0</v>
      </c>
      <c r="BD74" s="21">
        <f>-IF(CUSTOS!B74="",0,CUSTOS!B74)</f>
        <v>0</v>
      </c>
      <c r="BF74" s="25">
        <f t="shared" si="46"/>
        <v>0</v>
      </c>
      <c r="BG74" s="25">
        <f t="shared" si="47"/>
        <v>0</v>
      </c>
      <c r="BH74" s="169">
        <f t="shared" si="47"/>
        <v>0</v>
      </c>
    </row>
    <row r="75" spans="1:60" ht="15" x14ac:dyDescent="0.25">
      <c r="A75" s="89">
        <f>IF(LARGE($A$11:A74,1)=$F$2,"",A74+1)</f>
        <v>64</v>
      </c>
      <c r="B75" s="42">
        <f t="shared" si="1"/>
        <v>44866</v>
      </c>
      <c r="C75" s="43">
        <f t="shared" si="33"/>
        <v>44910</v>
      </c>
      <c r="D75" s="43">
        <f t="shared" si="2"/>
        <v>44910</v>
      </c>
      <c r="E75" s="43">
        <f t="shared" si="3"/>
        <v>44911</v>
      </c>
      <c r="F75" s="44">
        <f t="shared" si="4"/>
        <v>30</v>
      </c>
      <c r="G75" s="44">
        <f t="shared" si="5"/>
        <v>1920</v>
      </c>
      <c r="H75" s="45">
        <f>IF($A75="","",IF(C75&gt;=$F$5,IFERROR(HLOOKUP(B75,FLUXO_ELEGÍVEL!$F:$XFD,LARGE(FLUXO_ELEGÍVEL!A:A,1)+2,0),0),0))</f>
        <v>0</v>
      </c>
      <c r="I75" s="45">
        <f t="shared" si="6"/>
        <v>0</v>
      </c>
      <c r="J75" s="45">
        <f>IF(A75="","",H75+CUSTOS!B75)</f>
        <v>0</v>
      </c>
      <c r="K75" s="45">
        <f t="shared" si="34"/>
        <v>0</v>
      </c>
      <c r="L75" s="45">
        <f t="shared" si="35"/>
        <v>0</v>
      </c>
      <c r="M75" s="45">
        <f t="shared" si="36"/>
        <v>0</v>
      </c>
      <c r="N75" s="45">
        <f t="shared" si="7"/>
        <v>0</v>
      </c>
      <c r="O75" s="46">
        <f t="shared" si="37"/>
        <v>0</v>
      </c>
      <c r="P75" s="47"/>
      <c r="Q75" s="48">
        <f t="shared" si="8"/>
        <v>0</v>
      </c>
      <c r="R75" s="48">
        <f t="shared" si="9"/>
        <v>0</v>
      </c>
      <c r="S75" s="48">
        <f t="shared" si="10"/>
        <v>0</v>
      </c>
      <c r="T75" s="48">
        <f t="shared" si="11"/>
        <v>0</v>
      </c>
      <c r="U75" s="48">
        <f t="shared" si="12"/>
        <v>0</v>
      </c>
      <c r="V75" s="48">
        <f t="shared" si="13"/>
        <v>0</v>
      </c>
      <c r="X75" s="48">
        <f t="shared" si="48"/>
        <v>0</v>
      </c>
      <c r="Y75" s="45">
        <f t="shared" si="15"/>
        <v>0</v>
      </c>
      <c r="Z75" s="45">
        <f t="shared" si="16"/>
        <v>0</v>
      </c>
      <c r="AA75" s="45">
        <f t="shared" si="17"/>
        <v>0</v>
      </c>
      <c r="AB75" s="45">
        <f t="shared" si="18"/>
        <v>0</v>
      </c>
      <c r="AD75" s="48">
        <f t="shared" si="49"/>
        <v>0</v>
      </c>
      <c r="AE75" s="45">
        <f t="shared" si="20"/>
        <v>0</v>
      </c>
      <c r="AF75" s="45">
        <f t="shared" si="21"/>
        <v>0</v>
      </c>
      <c r="AG75" s="45">
        <f t="shared" si="22"/>
        <v>0</v>
      </c>
      <c r="AH75" s="45">
        <f t="shared" si="23"/>
        <v>0</v>
      </c>
      <c r="AJ75" s="134">
        <f t="shared" si="24"/>
        <v>0</v>
      </c>
      <c r="AK75" s="135">
        <f t="shared" si="38"/>
        <v>0</v>
      </c>
      <c r="AL75" s="135">
        <f t="shared" si="25"/>
        <v>0</v>
      </c>
      <c r="AM75" s="135">
        <f t="shared" si="26"/>
        <v>0</v>
      </c>
      <c r="AN75" s="135">
        <f t="shared" si="27"/>
        <v>0</v>
      </c>
      <c r="AO75" s="135">
        <f t="shared" si="28"/>
        <v>0</v>
      </c>
      <c r="AQ75" s="48">
        <f t="shared" si="29"/>
        <v>0</v>
      </c>
      <c r="AR75" s="45">
        <f t="shared" si="30"/>
        <v>0</v>
      </c>
      <c r="AU75" s="25">
        <f t="shared" si="31"/>
        <v>0</v>
      </c>
      <c r="AV75" s="25">
        <f t="shared" si="32"/>
        <v>0</v>
      </c>
      <c r="AW75" s="21">
        <f t="shared" si="39"/>
        <v>0</v>
      </c>
      <c r="AX75" s="21">
        <f t="shared" si="40"/>
        <v>0</v>
      </c>
      <c r="AY75" s="21">
        <f t="shared" si="41"/>
        <v>0</v>
      </c>
      <c r="AZ75" s="21">
        <f t="shared" si="42"/>
        <v>0</v>
      </c>
      <c r="BA75" s="21">
        <f t="shared" si="43"/>
        <v>0</v>
      </c>
      <c r="BB75" s="21">
        <f t="shared" si="44"/>
        <v>0</v>
      </c>
      <c r="BC75" s="21">
        <f t="shared" si="45"/>
        <v>0</v>
      </c>
      <c r="BD75" s="21">
        <f>-IF(CUSTOS!B75="",0,CUSTOS!B75)</f>
        <v>0</v>
      </c>
      <c r="BF75" s="25">
        <f t="shared" si="46"/>
        <v>0</v>
      </c>
      <c r="BG75" s="25">
        <f t="shared" si="47"/>
        <v>0</v>
      </c>
      <c r="BH75" s="169">
        <f t="shared" si="47"/>
        <v>0</v>
      </c>
    </row>
    <row r="76" spans="1:60" ht="15" x14ac:dyDescent="0.25">
      <c r="A76" s="89">
        <f>IF(LARGE($A$11:A75,1)=$F$2,"",A75+1)</f>
        <v>65</v>
      </c>
      <c r="B76" s="42">
        <f t="shared" ref="B76:B139" si="50">IF($A76="","",DATE(YEAR(EDATE(C76,-def_fluxo)),MONTH(EDATE(C76,-def_fluxo)),1))</f>
        <v>44896</v>
      </c>
      <c r="C76" s="43">
        <f t="shared" si="33"/>
        <v>44941</v>
      </c>
      <c r="D76" s="43">
        <f t="shared" ref="D76:D139" si="51">IF($A76="","",WORKDAY(C76-1,1,holiday))</f>
        <v>44942</v>
      </c>
      <c r="E76" s="43">
        <f t="shared" ref="E76:E139" si="52">IF($A76="","",WORKDAY(D76,def_pgto,holiday))</f>
        <v>44943</v>
      </c>
      <c r="F76" s="44">
        <f t="shared" ref="F76:F139" si="53">IF(A76="","",IF(base_calc=252,NETWORKDAYS(D76,D76,holiday)-1,IF(base_calc=360,DAYS360(EDATE(C76,-1),C76,0),"")))</f>
        <v>30</v>
      </c>
      <c r="G76" s="44">
        <f t="shared" ref="G76:G139" si="54">IF(A76="","",IF(base_calc=252,NETWORKDAYS($F$3,D76,holiday)-1,IF(base_calc=360,DAYS360($F$3,C76),"")))</f>
        <v>1950</v>
      </c>
      <c r="H76" s="45">
        <f>IF($A76="","",IF(C76&gt;=$F$5,IFERROR(HLOOKUP(B76,FLUXO_ELEGÍVEL!$F:$XFD,LARGE(FLUXO_ELEGÍVEL!A:A,1)+2,0),0),0))</f>
        <v>0</v>
      </c>
      <c r="I76" s="45">
        <f t="shared" ref="I76:I139" si="55">IF(A76="","",H76/(1+tx_lastro)^(G76/base_calc))</f>
        <v>0</v>
      </c>
      <c r="J76" s="45">
        <f>IF(A76="","",H76+CUSTOS!B76)</f>
        <v>0</v>
      </c>
      <c r="K76" s="45">
        <f t="shared" si="34"/>
        <v>0</v>
      </c>
      <c r="L76" s="45">
        <f t="shared" si="35"/>
        <v>0</v>
      </c>
      <c r="M76" s="45">
        <f t="shared" si="36"/>
        <v>0</v>
      </c>
      <c r="N76" s="45">
        <f t="shared" ref="N76:N139" si="56">IF(A76="","",J76/(1+tx_lastro)^(G76/base_calc))</f>
        <v>0</v>
      </c>
      <c r="O76" s="46">
        <f t="shared" si="37"/>
        <v>0</v>
      </c>
      <c r="P76" s="47"/>
      <c r="Q76" s="48">
        <f t="shared" ref="Q76:Q139" si="57">IF($A76="","",IF($A76&gt;prazo_se,"",IF($R$6="A + J",R76+S76,J76*pmt_se)))</f>
        <v>0</v>
      </c>
      <c r="R76" s="48">
        <f t="shared" ref="R76:R139" si="58">IF($A76="","",IF($A76&gt;prazo_se,"",IF(OR(H76=0,A76&lt;=carência_se),-S76,IF($R$6="A + J",O76*T75,Q76-S76))))</f>
        <v>0</v>
      </c>
      <c r="S76" s="48">
        <f t="shared" ref="S76:S139" si="59">IF($A76="","",IF($A76&gt;prazo_se,"",T75*((1+tx_se)^(IF(A76&gt;1,F76,G76)/base_calc)-1)))</f>
        <v>0</v>
      </c>
      <c r="T76" s="48">
        <f t="shared" ref="T76:T139" si="60">IF($A76="","",IF($A76&gt;prazo_se,"",T75-R76))</f>
        <v>0</v>
      </c>
      <c r="U76" s="48">
        <f t="shared" ref="U76:U139" si="61">IF($A76="","",IF($A76&gt;prazo_se,"",Q76/(1+tx_se)^(G76/base_calc)))</f>
        <v>0</v>
      </c>
      <c r="V76" s="48">
        <f t="shared" ref="V76:V139" si="62">IF($A76="","",IF($A76&gt;prazo_se,"",Q76/(1+tx_se2)^(G76/base_calc)))</f>
        <v>0</v>
      </c>
      <c r="X76" s="48">
        <f t="shared" ref="X76:X107" si="63">IF($A76="","",IF($A76&gt;prazo_subp,"",IF($Y$6="PMT [diferença]",IF(J76="",0,J76)-IF(Q76="",0,Q76),IF($Y$6="A + J",IF(Y76="",0,Y76)+IF(Z76="",0,Z76),(J76-Q76)*pmt_subp))))</f>
        <v>0</v>
      </c>
      <c r="Y76" s="45">
        <f t="shared" ref="Y76:Y139" si="64">IF($A76="","",IF($A76&gt;prazo_subp,"",IF(A76&lt;=carência_subp,-Z76,IF($Y$6="A + J",O76*AA75,X76-Z76))))</f>
        <v>0</v>
      </c>
      <c r="Z76" s="45">
        <f t="shared" ref="Z76:Z139" si="65">IF($A76="","",IF($A76&gt;prazo_subp,"",AA75*((1+tx_subp)^(IF(A76&gt;1,F76,G76)/base_calc)-1)))</f>
        <v>0</v>
      </c>
      <c r="AA76" s="45">
        <f t="shared" ref="AA76:AA139" si="66">IF($A76="","",IF($A76&gt;prazo_subp,"",AA75-Y76))</f>
        <v>0</v>
      </c>
      <c r="AB76" s="45">
        <f t="shared" ref="AB76:AB139" si="67">IF($A76="","",IF($A76&gt;prazo_subp,"",X76/(1+tx_subp)^(G76/base_calc)))</f>
        <v>0</v>
      </c>
      <c r="AD76" s="48">
        <f t="shared" ref="AD76:AD107" si="68">IF($A76="","",IF($A76&gt;prazo_sub,"",IF($AE$6="PMT [diferença]",IF(J76="",0,J76)-IF(Q76="",0,Q76)-IF(X76="",0,X76),(J76-Q76-X76)*pmt_sub)))</f>
        <v>0</v>
      </c>
      <c r="AE76" s="45">
        <f t="shared" ref="AE76:AE139" si="69">IF($A76="","",IF($A76&gt;prazo_sub,"",IF(A76&lt;=carência_sub,-AF76,IF($AE$6="% PMT",O76*AG75,AD76-AF76))))</f>
        <v>0</v>
      </c>
      <c r="AF76" s="45">
        <f t="shared" ref="AF76:AF139" si="70">IF($A76="","",IF($A76&gt;prazo_sub,"",AG75*((1+tx_sub)^(IF(A76&gt;1,F76,G76)/base_calc)-1)))</f>
        <v>0</v>
      </c>
      <c r="AG76" s="45">
        <f t="shared" ref="AG76:AG139" si="71">IF($A76="","",IF($A76&gt;prazo_sub,"",AG75-AE76))</f>
        <v>0</v>
      </c>
      <c r="AH76" s="45">
        <f t="shared" ref="AH76:AH139" si="72">IF($A76="","",IF($A76&gt;prazo_sub,"",AD76/(1+tx_sub)^(G76/base_calc)))</f>
        <v>0</v>
      </c>
      <c r="AJ76" s="134">
        <f t="shared" ref="AJ76:AJ131" si="73">IF(A76="","",IF(J76="",0,J76)-IF(Q76="",0,Q76)-IF(X76="",0,X76)-IF(AD76="",0,AD76))</f>
        <v>0</v>
      </c>
      <c r="AK76" s="135">
        <f t="shared" si="38"/>
        <v>0</v>
      </c>
      <c r="AL76" s="135">
        <f t="shared" ref="AL76:AL139" si="74">IF(A76="","",AM75*((1+tx_over)^(IF(A76&gt;1,F76,G76)/base_calc)-1))</f>
        <v>0</v>
      </c>
      <c r="AM76" s="135">
        <f t="shared" ref="AM76:AM139" si="75">IF(A76="","",AM75-AK76)</f>
        <v>0</v>
      </c>
      <c r="AN76" s="135">
        <f t="shared" ref="AN76:AN139" si="76">IF($A76="","",AJ76/(1+tx_over)^(G76/base_calc))</f>
        <v>0</v>
      </c>
      <c r="AO76" s="135">
        <f t="shared" ref="AO76:AO139" si="77">IF($A76="","",AJ76/(1+tx_lastro)^(G76/base_calc))</f>
        <v>0</v>
      </c>
      <c r="AQ76" s="48">
        <f t="shared" ref="AQ76:AQ139" si="78">IF(A76="","",IF(AJ76&lt;=0,AJ76,0))</f>
        <v>0</v>
      </c>
      <c r="AR76" s="45">
        <f t="shared" ref="AR76:AR139" si="79">IF(A76="","",IF(AJ76&gt;0,AJ76,0))</f>
        <v>0</v>
      </c>
      <c r="AU76" s="25">
        <f t="shared" ref="AU76:AU139" si="80">IF(H76="",0,H76)</f>
        <v>0</v>
      </c>
      <c r="AV76" s="25">
        <f t="shared" ref="AV76:AV139" si="81">IF(J76="",0,J76)</f>
        <v>0</v>
      </c>
      <c r="AW76" s="21">
        <f t="shared" si="39"/>
        <v>0</v>
      </c>
      <c r="AX76" s="21">
        <f t="shared" si="40"/>
        <v>0</v>
      </c>
      <c r="AY76" s="21">
        <f t="shared" si="41"/>
        <v>0</v>
      </c>
      <c r="AZ76" s="21">
        <f t="shared" si="42"/>
        <v>0</v>
      </c>
      <c r="BA76" s="21">
        <f t="shared" si="43"/>
        <v>0</v>
      </c>
      <c r="BB76" s="21">
        <f t="shared" si="44"/>
        <v>0</v>
      </c>
      <c r="BC76" s="21">
        <f t="shared" si="45"/>
        <v>0</v>
      </c>
      <c r="BD76" s="21">
        <f>-IF(CUSTOS!B76="",0,CUSTOS!B76)</f>
        <v>0</v>
      </c>
      <c r="BF76" s="25">
        <f t="shared" si="46"/>
        <v>0</v>
      </c>
      <c r="BG76" s="25">
        <f t="shared" si="47"/>
        <v>0</v>
      </c>
      <c r="BH76" s="169">
        <f t="shared" si="47"/>
        <v>0</v>
      </c>
    </row>
    <row r="77" spans="1:60" ht="15" x14ac:dyDescent="0.25">
      <c r="A77" s="89">
        <f>IF(LARGE($A$11:A76,1)=$F$2,"",A76+1)</f>
        <v>66</v>
      </c>
      <c r="B77" s="42">
        <f t="shared" si="50"/>
        <v>44927</v>
      </c>
      <c r="C77" s="43">
        <f t="shared" ref="C77:C140" si="82">IF($A77="","",IF(OR(DAY($C$12)=30,DAY($C$12)=31),EOMONTH(EDATE(C76,1),0),EDATE(C76,1)))</f>
        <v>44972</v>
      </c>
      <c r="D77" s="43">
        <f t="shared" si="51"/>
        <v>44972</v>
      </c>
      <c r="E77" s="43">
        <f t="shared" si="52"/>
        <v>44973</v>
      </c>
      <c r="F77" s="44">
        <f t="shared" si="53"/>
        <v>30</v>
      </c>
      <c r="G77" s="44">
        <f t="shared" si="54"/>
        <v>1980</v>
      </c>
      <c r="H77" s="45">
        <f>IF($A77="","",IF(C77&gt;=$F$5,IFERROR(HLOOKUP(B77,FLUXO_ELEGÍVEL!$F:$XFD,LARGE(FLUXO_ELEGÍVEL!A:A,1)+2,0),0),0))</f>
        <v>0</v>
      </c>
      <c r="I77" s="45">
        <f t="shared" si="55"/>
        <v>0</v>
      </c>
      <c r="J77" s="45">
        <f>IF(A77="","",H77+CUSTOS!B77)</f>
        <v>0</v>
      </c>
      <c r="K77" s="45">
        <f t="shared" ref="K77:K140" si="83">IF(A77="","",J77-L77)</f>
        <v>0</v>
      </c>
      <c r="L77" s="45">
        <f t="shared" ref="L77:L140" si="84">IF(A77="","",M76*((1+tx_lastro)^(F77/base_calc)-1))</f>
        <v>0</v>
      </c>
      <c r="M77" s="45">
        <f t="shared" ref="M77:M140" si="85">IF(A77="","",M76-K77)</f>
        <v>0</v>
      </c>
      <c r="N77" s="45">
        <f t="shared" si="56"/>
        <v>0</v>
      </c>
      <c r="O77" s="46">
        <f t="shared" ref="O77:O140" si="86">IF(A77="","",IFERROR(K77/M76,0))</f>
        <v>0</v>
      </c>
      <c r="P77" s="47"/>
      <c r="Q77" s="48">
        <f t="shared" si="57"/>
        <v>0</v>
      </c>
      <c r="R77" s="48">
        <f t="shared" si="58"/>
        <v>0</v>
      </c>
      <c r="S77" s="48">
        <f t="shared" si="59"/>
        <v>0</v>
      </c>
      <c r="T77" s="48">
        <f t="shared" si="60"/>
        <v>0</v>
      </c>
      <c r="U77" s="48">
        <f t="shared" si="61"/>
        <v>0</v>
      </c>
      <c r="V77" s="48">
        <f t="shared" si="62"/>
        <v>0</v>
      </c>
      <c r="X77" s="48">
        <f t="shared" si="63"/>
        <v>0</v>
      </c>
      <c r="Y77" s="45">
        <f t="shared" si="64"/>
        <v>0</v>
      </c>
      <c r="Z77" s="45">
        <f t="shared" si="65"/>
        <v>0</v>
      </c>
      <c r="AA77" s="45">
        <f t="shared" si="66"/>
        <v>0</v>
      </c>
      <c r="AB77" s="45">
        <f t="shared" si="67"/>
        <v>0</v>
      </c>
      <c r="AD77" s="48">
        <f t="shared" si="68"/>
        <v>0</v>
      </c>
      <c r="AE77" s="45">
        <f t="shared" si="69"/>
        <v>0</v>
      </c>
      <c r="AF77" s="45">
        <f t="shared" si="70"/>
        <v>0</v>
      </c>
      <c r="AG77" s="45">
        <f t="shared" si="71"/>
        <v>0</v>
      </c>
      <c r="AH77" s="45">
        <f t="shared" si="72"/>
        <v>0</v>
      </c>
      <c r="AJ77" s="134">
        <f t="shared" si="73"/>
        <v>0</v>
      </c>
      <c r="AK77" s="135">
        <f t="shared" ref="AK77:AK140" si="87">IF($A77="","",AJ77-AL77)</f>
        <v>0</v>
      </c>
      <c r="AL77" s="135">
        <f t="shared" si="74"/>
        <v>0</v>
      </c>
      <c r="AM77" s="135">
        <f t="shared" si="75"/>
        <v>0</v>
      </c>
      <c r="AN77" s="135">
        <f t="shared" si="76"/>
        <v>0</v>
      </c>
      <c r="AO77" s="135">
        <f t="shared" si="77"/>
        <v>0</v>
      </c>
      <c r="AQ77" s="48">
        <f t="shared" si="78"/>
        <v>0</v>
      </c>
      <c r="AR77" s="45">
        <f t="shared" si="79"/>
        <v>0</v>
      </c>
      <c r="AU77" s="25">
        <f t="shared" si="80"/>
        <v>0</v>
      </c>
      <c r="AV77" s="25">
        <f t="shared" si="81"/>
        <v>0</v>
      </c>
      <c r="AW77" s="21">
        <f t="shared" ref="AW77:AW140" si="88">IF(Q77="",0,Q77)</f>
        <v>0</v>
      </c>
      <c r="AX77" s="21">
        <f t="shared" ref="AX77:AX140" si="89">IF(X77="",0,X77)</f>
        <v>0</v>
      </c>
      <c r="AY77" s="21">
        <f t="shared" ref="AY77:AY140" si="90">IF(AD77="",0,AD77)</f>
        <v>0</v>
      </c>
      <c r="AZ77" s="21">
        <f t="shared" ref="AZ77:AZ140" si="91">IF(AJ77="",0,AJ77)</f>
        <v>0</v>
      </c>
      <c r="BA77" s="21">
        <f t="shared" ref="BA77:BA140" si="92">AX77</f>
        <v>0</v>
      </c>
      <c r="BB77" s="21">
        <f t="shared" ref="BB77:BB140" si="93">AY77</f>
        <v>0</v>
      </c>
      <c r="BC77" s="21">
        <f t="shared" ref="BC77:BC140" si="94">AZ77</f>
        <v>0</v>
      </c>
      <c r="BD77" s="21">
        <f>-IF(CUSTOS!B77="",0,CUSTOS!B77)</f>
        <v>0</v>
      </c>
      <c r="BF77" s="25">
        <f t="shared" ref="BF77:BF140" si="95">AW77+AX77+AY77+BD77</f>
        <v>0</v>
      </c>
      <c r="BG77" s="25">
        <f t="shared" ref="BG77:BH140" si="96">BF77</f>
        <v>0</v>
      </c>
      <c r="BH77" s="169">
        <f t="shared" si="96"/>
        <v>0</v>
      </c>
    </row>
    <row r="78" spans="1:60" ht="15" x14ac:dyDescent="0.25">
      <c r="A78" s="89">
        <f>IF(LARGE($A$11:A77,1)=$F$2,"",A77+1)</f>
        <v>67</v>
      </c>
      <c r="B78" s="42">
        <f t="shared" si="50"/>
        <v>44958</v>
      </c>
      <c r="C78" s="43">
        <f t="shared" si="82"/>
        <v>45000</v>
      </c>
      <c r="D78" s="43">
        <f t="shared" si="51"/>
        <v>45000</v>
      </c>
      <c r="E78" s="43">
        <f t="shared" si="52"/>
        <v>45001</v>
      </c>
      <c r="F78" s="44">
        <f t="shared" si="53"/>
        <v>30</v>
      </c>
      <c r="G78" s="44">
        <f t="shared" si="54"/>
        <v>2010</v>
      </c>
      <c r="H78" s="45">
        <f>IF($A78="","",IF(C78&gt;=$F$5,IFERROR(HLOOKUP(B78,FLUXO_ELEGÍVEL!$F:$XFD,LARGE(FLUXO_ELEGÍVEL!A:A,1)+2,0),0),0))</f>
        <v>0</v>
      </c>
      <c r="I78" s="45">
        <f t="shared" si="55"/>
        <v>0</v>
      </c>
      <c r="J78" s="45">
        <f>IF(A78="","",H78+CUSTOS!B78)</f>
        <v>0</v>
      </c>
      <c r="K78" s="45">
        <f t="shared" si="83"/>
        <v>0</v>
      </c>
      <c r="L78" s="45">
        <f t="shared" si="84"/>
        <v>0</v>
      </c>
      <c r="M78" s="45">
        <f t="shared" si="85"/>
        <v>0</v>
      </c>
      <c r="N78" s="45">
        <f t="shared" si="56"/>
        <v>0</v>
      </c>
      <c r="O78" s="46">
        <f t="shared" si="86"/>
        <v>0</v>
      </c>
      <c r="P78" s="47"/>
      <c r="Q78" s="48">
        <f t="shared" si="57"/>
        <v>0</v>
      </c>
      <c r="R78" s="48">
        <f t="shared" si="58"/>
        <v>0</v>
      </c>
      <c r="S78" s="48">
        <f t="shared" si="59"/>
        <v>0</v>
      </c>
      <c r="T78" s="48">
        <f t="shared" si="60"/>
        <v>0</v>
      </c>
      <c r="U78" s="48">
        <f t="shared" si="61"/>
        <v>0</v>
      </c>
      <c r="V78" s="48">
        <f t="shared" si="62"/>
        <v>0</v>
      </c>
      <c r="X78" s="48">
        <f t="shared" si="63"/>
        <v>0</v>
      </c>
      <c r="Y78" s="45">
        <f t="shared" si="64"/>
        <v>0</v>
      </c>
      <c r="Z78" s="45">
        <f t="shared" si="65"/>
        <v>0</v>
      </c>
      <c r="AA78" s="45">
        <f t="shared" si="66"/>
        <v>0</v>
      </c>
      <c r="AB78" s="45">
        <f t="shared" si="67"/>
        <v>0</v>
      </c>
      <c r="AD78" s="48">
        <f t="shared" si="68"/>
        <v>0</v>
      </c>
      <c r="AE78" s="45">
        <f t="shared" si="69"/>
        <v>0</v>
      </c>
      <c r="AF78" s="45">
        <f t="shared" si="70"/>
        <v>0</v>
      </c>
      <c r="AG78" s="45">
        <f t="shared" si="71"/>
        <v>0</v>
      </c>
      <c r="AH78" s="45">
        <f t="shared" si="72"/>
        <v>0</v>
      </c>
      <c r="AJ78" s="134">
        <f t="shared" si="73"/>
        <v>0</v>
      </c>
      <c r="AK78" s="135">
        <f t="shared" si="87"/>
        <v>0</v>
      </c>
      <c r="AL78" s="135">
        <f t="shared" si="74"/>
        <v>0</v>
      </c>
      <c r="AM78" s="135">
        <f t="shared" si="75"/>
        <v>0</v>
      </c>
      <c r="AN78" s="135">
        <f t="shared" si="76"/>
        <v>0</v>
      </c>
      <c r="AO78" s="135">
        <f t="shared" si="77"/>
        <v>0</v>
      </c>
      <c r="AQ78" s="48">
        <f t="shared" si="78"/>
        <v>0</v>
      </c>
      <c r="AR78" s="45">
        <f t="shared" si="79"/>
        <v>0</v>
      </c>
      <c r="AU78" s="25">
        <f t="shared" si="80"/>
        <v>0</v>
      </c>
      <c r="AV78" s="25">
        <f t="shared" si="81"/>
        <v>0</v>
      </c>
      <c r="AW78" s="21">
        <f t="shared" si="88"/>
        <v>0</v>
      </c>
      <c r="AX78" s="21">
        <f t="shared" si="89"/>
        <v>0</v>
      </c>
      <c r="AY78" s="21">
        <f t="shared" si="90"/>
        <v>0</v>
      </c>
      <c r="AZ78" s="21">
        <f t="shared" si="91"/>
        <v>0</v>
      </c>
      <c r="BA78" s="21">
        <f t="shared" si="92"/>
        <v>0</v>
      </c>
      <c r="BB78" s="21">
        <f t="shared" si="93"/>
        <v>0</v>
      </c>
      <c r="BC78" s="21">
        <f t="shared" si="94"/>
        <v>0</v>
      </c>
      <c r="BD78" s="21">
        <f>-IF(CUSTOS!B78="",0,CUSTOS!B78)</f>
        <v>0</v>
      </c>
      <c r="BF78" s="25">
        <f t="shared" si="95"/>
        <v>0</v>
      </c>
      <c r="BG78" s="25">
        <f t="shared" si="96"/>
        <v>0</v>
      </c>
      <c r="BH78" s="169">
        <f t="shared" si="96"/>
        <v>0</v>
      </c>
    </row>
    <row r="79" spans="1:60" ht="15" x14ac:dyDescent="0.25">
      <c r="A79" s="89">
        <f>IF(LARGE($A$11:A78,1)=$F$2,"",A78+1)</f>
        <v>68</v>
      </c>
      <c r="B79" s="42">
        <f t="shared" si="50"/>
        <v>44986</v>
      </c>
      <c r="C79" s="43">
        <f t="shared" si="82"/>
        <v>45031</v>
      </c>
      <c r="D79" s="43">
        <f t="shared" si="51"/>
        <v>45033</v>
      </c>
      <c r="E79" s="43">
        <f t="shared" si="52"/>
        <v>45034</v>
      </c>
      <c r="F79" s="44">
        <f t="shared" si="53"/>
        <v>30</v>
      </c>
      <c r="G79" s="44">
        <f t="shared" si="54"/>
        <v>2040</v>
      </c>
      <c r="H79" s="45">
        <f>IF($A79="","",IF(C79&gt;=$F$5,IFERROR(HLOOKUP(B79,FLUXO_ELEGÍVEL!$F:$XFD,LARGE(FLUXO_ELEGÍVEL!A:A,1)+2,0),0),0))</f>
        <v>0</v>
      </c>
      <c r="I79" s="45">
        <f t="shared" si="55"/>
        <v>0</v>
      </c>
      <c r="J79" s="45">
        <f>IF(A79="","",H79+CUSTOS!B79)</f>
        <v>0</v>
      </c>
      <c r="K79" s="45">
        <f t="shared" si="83"/>
        <v>0</v>
      </c>
      <c r="L79" s="45">
        <f t="shared" si="84"/>
        <v>0</v>
      </c>
      <c r="M79" s="45">
        <f t="shared" si="85"/>
        <v>0</v>
      </c>
      <c r="N79" s="45">
        <f t="shared" si="56"/>
        <v>0</v>
      </c>
      <c r="O79" s="46">
        <f t="shared" si="86"/>
        <v>0</v>
      </c>
      <c r="P79" s="47"/>
      <c r="Q79" s="48">
        <f t="shared" si="57"/>
        <v>0</v>
      </c>
      <c r="R79" s="48">
        <f t="shared" si="58"/>
        <v>0</v>
      </c>
      <c r="S79" s="48">
        <f t="shared" si="59"/>
        <v>0</v>
      </c>
      <c r="T79" s="48">
        <f t="shared" si="60"/>
        <v>0</v>
      </c>
      <c r="U79" s="48">
        <f t="shared" si="61"/>
        <v>0</v>
      </c>
      <c r="V79" s="48">
        <f t="shared" si="62"/>
        <v>0</v>
      </c>
      <c r="X79" s="48">
        <f t="shared" si="63"/>
        <v>0</v>
      </c>
      <c r="Y79" s="45">
        <f t="shared" si="64"/>
        <v>0</v>
      </c>
      <c r="Z79" s="45">
        <f t="shared" si="65"/>
        <v>0</v>
      </c>
      <c r="AA79" s="45">
        <f t="shared" si="66"/>
        <v>0</v>
      </c>
      <c r="AB79" s="45">
        <f t="shared" si="67"/>
        <v>0</v>
      </c>
      <c r="AD79" s="48">
        <f t="shared" si="68"/>
        <v>0</v>
      </c>
      <c r="AE79" s="45">
        <f t="shared" si="69"/>
        <v>0</v>
      </c>
      <c r="AF79" s="45">
        <f t="shared" si="70"/>
        <v>0</v>
      </c>
      <c r="AG79" s="45">
        <f t="shared" si="71"/>
        <v>0</v>
      </c>
      <c r="AH79" s="45">
        <f t="shared" si="72"/>
        <v>0</v>
      </c>
      <c r="AJ79" s="134">
        <f t="shared" si="73"/>
        <v>0</v>
      </c>
      <c r="AK79" s="135">
        <f t="shared" si="87"/>
        <v>0</v>
      </c>
      <c r="AL79" s="135">
        <f t="shared" si="74"/>
        <v>0</v>
      </c>
      <c r="AM79" s="135">
        <f t="shared" si="75"/>
        <v>0</v>
      </c>
      <c r="AN79" s="135">
        <f t="shared" si="76"/>
        <v>0</v>
      </c>
      <c r="AO79" s="135">
        <f t="shared" si="77"/>
        <v>0</v>
      </c>
      <c r="AQ79" s="48">
        <f t="shared" si="78"/>
        <v>0</v>
      </c>
      <c r="AR79" s="45">
        <f t="shared" si="79"/>
        <v>0</v>
      </c>
      <c r="AU79" s="25">
        <f t="shared" si="80"/>
        <v>0</v>
      </c>
      <c r="AV79" s="25">
        <f t="shared" si="81"/>
        <v>0</v>
      </c>
      <c r="AW79" s="21">
        <f t="shared" si="88"/>
        <v>0</v>
      </c>
      <c r="AX79" s="21">
        <f t="shared" si="89"/>
        <v>0</v>
      </c>
      <c r="AY79" s="21">
        <f t="shared" si="90"/>
        <v>0</v>
      </c>
      <c r="AZ79" s="21">
        <f t="shared" si="91"/>
        <v>0</v>
      </c>
      <c r="BA79" s="21">
        <f t="shared" si="92"/>
        <v>0</v>
      </c>
      <c r="BB79" s="21">
        <f t="shared" si="93"/>
        <v>0</v>
      </c>
      <c r="BC79" s="21">
        <f t="shared" si="94"/>
        <v>0</v>
      </c>
      <c r="BD79" s="21">
        <f>-IF(CUSTOS!B79="",0,CUSTOS!B79)</f>
        <v>0</v>
      </c>
      <c r="BF79" s="25">
        <f t="shared" si="95"/>
        <v>0</v>
      </c>
      <c r="BG79" s="25">
        <f t="shared" si="96"/>
        <v>0</v>
      </c>
      <c r="BH79" s="169">
        <f t="shared" si="96"/>
        <v>0</v>
      </c>
    </row>
    <row r="80" spans="1:60" ht="15" x14ac:dyDescent="0.25">
      <c r="A80" s="89">
        <f>IF(LARGE($A$11:A79,1)=$F$2,"",A79+1)</f>
        <v>69</v>
      </c>
      <c r="B80" s="42">
        <f t="shared" si="50"/>
        <v>45017</v>
      </c>
      <c r="C80" s="43">
        <f t="shared" si="82"/>
        <v>45061</v>
      </c>
      <c r="D80" s="43">
        <f t="shared" si="51"/>
        <v>45061</v>
      </c>
      <c r="E80" s="43">
        <f t="shared" si="52"/>
        <v>45062</v>
      </c>
      <c r="F80" s="44">
        <f t="shared" si="53"/>
        <v>30</v>
      </c>
      <c r="G80" s="44">
        <f t="shared" si="54"/>
        <v>2070</v>
      </c>
      <c r="H80" s="45">
        <f>IF($A80="","",IF(C80&gt;=$F$5,IFERROR(HLOOKUP(B80,FLUXO_ELEGÍVEL!$F:$XFD,LARGE(FLUXO_ELEGÍVEL!A:A,1)+2,0),0),0))</f>
        <v>0</v>
      </c>
      <c r="I80" s="45">
        <f t="shared" si="55"/>
        <v>0</v>
      </c>
      <c r="J80" s="45">
        <f>IF(A80="","",H80+CUSTOS!B80)</f>
        <v>0</v>
      </c>
      <c r="K80" s="45">
        <f t="shared" si="83"/>
        <v>0</v>
      </c>
      <c r="L80" s="45">
        <f t="shared" si="84"/>
        <v>0</v>
      </c>
      <c r="M80" s="45">
        <f t="shared" si="85"/>
        <v>0</v>
      </c>
      <c r="N80" s="45">
        <f t="shared" si="56"/>
        <v>0</v>
      </c>
      <c r="O80" s="46">
        <f t="shared" si="86"/>
        <v>0</v>
      </c>
      <c r="P80" s="47"/>
      <c r="Q80" s="48">
        <f t="shared" si="57"/>
        <v>0</v>
      </c>
      <c r="R80" s="48">
        <f t="shared" si="58"/>
        <v>0</v>
      </c>
      <c r="S80" s="48">
        <f t="shared" si="59"/>
        <v>0</v>
      </c>
      <c r="T80" s="48">
        <f t="shared" si="60"/>
        <v>0</v>
      </c>
      <c r="U80" s="48">
        <f t="shared" si="61"/>
        <v>0</v>
      </c>
      <c r="V80" s="48">
        <f t="shared" si="62"/>
        <v>0</v>
      </c>
      <c r="X80" s="48">
        <f t="shared" si="63"/>
        <v>0</v>
      </c>
      <c r="Y80" s="45">
        <f t="shared" si="64"/>
        <v>0</v>
      </c>
      <c r="Z80" s="45">
        <f t="shared" si="65"/>
        <v>0</v>
      </c>
      <c r="AA80" s="45">
        <f t="shared" si="66"/>
        <v>0</v>
      </c>
      <c r="AB80" s="45">
        <f t="shared" si="67"/>
        <v>0</v>
      </c>
      <c r="AD80" s="48">
        <f t="shared" si="68"/>
        <v>0</v>
      </c>
      <c r="AE80" s="45">
        <f t="shared" si="69"/>
        <v>0</v>
      </c>
      <c r="AF80" s="45">
        <f t="shared" si="70"/>
        <v>0</v>
      </c>
      <c r="AG80" s="45">
        <f t="shared" si="71"/>
        <v>0</v>
      </c>
      <c r="AH80" s="45">
        <f t="shared" si="72"/>
        <v>0</v>
      </c>
      <c r="AJ80" s="134">
        <f t="shared" si="73"/>
        <v>0</v>
      </c>
      <c r="AK80" s="135">
        <f t="shared" si="87"/>
        <v>0</v>
      </c>
      <c r="AL80" s="135">
        <f t="shared" si="74"/>
        <v>0</v>
      </c>
      <c r="AM80" s="135">
        <f t="shared" si="75"/>
        <v>0</v>
      </c>
      <c r="AN80" s="135">
        <f t="shared" si="76"/>
        <v>0</v>
      </c>
      <c r="AO80" s="135">
        <f t="shared" si="77"/>
        <v>0</v>
      </c>
      <c r="AQ80" s="48">
        <f t="shared" si="78"/>
        <v>0</v>
      </c>
      <c r="AR80" s="45">
        <f t="shared" si="79"/>
        <v>0</v>
      </c>
      <c r="AU80" s="25">
        <f t="shared" si="80"/>
        <v>0</v>
      </c>
      <c r="AV80" s="25">
        <f t="shared" si="81"/>
        <v>0</v>
      </c>
      <c r="AW80" s="21">
        <f t="shared" si="88"/>
        <v>0</v>
      </c>
      <c r="AX80" s="21">
        <f t="shared" si="89"/>
        <v>0</v>
      </c>
      <c r="AY80" s="21">
        <f t="shared" si="90"/>
        <v>0</v>
      </c>
      <c r="AZ80" s="21">
        <f t="shared" si="91"/>
        <v>0</v>
      </c>
      <c r="BA80" s="21">
        <f t="shared" si="92"/>
        <v>0</v>
      </c>
      <c r="BB80" s="21">
        <f t="shared" si="93"/>
        <v>0</v>
      </c>
      <c r="BC80" s="21">
        <f t="shared" si="94"/>
        <v>0</v>
      </c>
      <c r="BD80" s="21">
        <f>-IF(CUSTOS!B80="",0,CUSTOS!B80)</f>
        <v>0</v>
      </c>
      <c r="BF80" s="25">
        <f t="shared" si="95"/>
        <v>0</v>
      </c>
      <c r="BG80" s="25">
        <f t="shared" si="96"/>
        <v>0</v>
      </c>
      <c r="BH80" s="169">
        <f t="shared" si="96"/>
        <v>0</v>
      </c>
    </row>
    <row r="81" spans="1:60" ht="15" x14ac:dyDescent="0.25">
      <c r="A81" s="89">
        <f>IF(LARGE($A$11:A80,1)=$F$2,"",A80+1)</f>
        <v>70</v>
      </c>
      <c r="B81" s="42">
        <f t="shared" si="50"/>
        <v>45047</v>
      </c>
      <c r="C81" s="43">
        <f t="shared" si="82"/>
        <v>45092</v>
      </c>
      <c r="D81" s="43">
        <f t="shared" si="51"/>
        <v>45092</v>
      </c>
      <c r="E81" s="43">
        <f t="shared" si="52"/>
        <v>45093</v>
      </c>
      <c r="F81" s="44">
        <f t="shared" si="53"/>
        <v>30</v>
      </c>
      <c r="G81" s="44">
        <f t="shared" si="54"/>
        <v>2100</v>
      </c>
      <c r="H81" s="45">
        <f>IF($A81="","",IF(C81&gt;=$F$5,IFERROR(HLOOKUP(B81,FLUXO_ELEGÍVEL!$F:$XFD,LARGE(FLUXO_ELEGÍVEL!A:A,1)+2,0),0),0))</f>
        <v>0</v>
      </c>
      <c r="I81" s="45">
        <f t="shared" si="55"/>
        <v>0</v>
      </c>
      <c r="J81" s="45">
        <f>IF(A81="","",H81+CUSTOS!B81)</f>
        <v>0</v>
      </c>
      <c r="K81" s="45">
        <f t="shared" si="83"/>
        <v>0</v>
      </c>
      <c r="L81" s="45">
        <f t="shared" si="84"/>
        <v>0</v>
      </c>
      <c r="M81" s="45">
        <f t="shared" si="85"/>
        <v>0</v>
      </c>
      <c r="N81" s="45">
        <f t="shared" si="56"/>
        <v>0</v>
      </c>
      <c r="O81" s="46">
        <f t="shared" si="86"/>
        <v>0</v>
      </c>
      <c r="P81" s="47"/>
      <c r="Q81" s="48">
        <f t="shared" si="57"/>
        <v>0</v>
      </c>
      <c r="R81" s="48">
        <f t="shared" si="58"/>
        <v>0</v>
      </c>
      <c r="S81" s="48">
        <f t="shared" si="59"/>
        <v>0</v>
      </c>
      <c r="T81" s="48">
        <f t="shared" si="60"/>
        <v>0</v>
      </c>
      <c r="U81" s="48">
        <f t="shared" si="61"/>
        <v>0</v>
      </c>
      <c r="V81" s="48">
        <f t="shared" si="62"/>
        <v>0</v>
      </c>
      <c r="X81" s="48">
        <f t="shared" si="63"/>
        <v>0</v>
      </c>
      <c r="Y81" s="45">
        <f t="shared" si="64"/>
        <v>0</v>
      </c>
      <c r="Z81" s="45">
        <f t="shared" si="65"/>
        <v>0</v>
      </c>
      <c r="AA81" s="45">
        <f t="shared" si="66"/>
        <v>0</v>
      </c>
      <c r="AB81" s="45">
        <f t="shared" si="67"/>
        <v>0</v>
      </c>
      <c r="AD81" s="48">
        <f t="shared" si="68"/>
        <v>0</v>
      </c>
      <c r="AE81" s="45">
        <f t="shared" si="69"/>
        <v>0</v>
      </c>
      <c r="AF81" s="45">
        <f t="shared" si="70"/>
        <v>0</v>
      </c>
      <c r="AG81" s="45">
        <f t="shared" si="71"/>
        <v>0</v>
      </c>
      <c r="AH81" s="45">
        <f t="shared" si="72"/>
        <v>0</v>
      </c>
      <c r="AJ81" s="134">
        <f t="shared" si="73"/>
        <v>0</v>
      </c>
      <c r="AK81" s="135">
        <f t="shared" si="87"/>
        <v>0</v>
      </c>
      <c r="AL81" s="135">
        <f t="shared" si="74"/>
        <v>0</v>
      </c>
      <c r="AM81" s="135">
        <f t="shared" si="75"/>
        <v>0</v>
      </c>
      <c r="AN81" s="135">
        <f t="shared" si="76"/>
        <v>0</v>
      </c>
      <c r="AO81" s="135">
        <f t="shared" si="77"/>
        <v>0</v>
      </c>
      <c r="AQ81" s="48">
        <f t="shared" si="78"/>
        <v>0</v>
      </c>
      <c r="AR81" s="45">
        <f t="shared" si="79"/>
        <v>0</v>
      </c>
      <c r="AU81" s="25">
        <f t="shared" si="80"/>
        <v>0</v>
      </c>
      <c r="AV81" s="25">
        <f t="shared" si="81"/>
        <v>0</v>
      </c>
      <c r="AW81" s="21">
        <f t="shared" si="88"/>
        <v>0</v>
      </c>
      <c r="AX81" s="21">
        <f t="shared" si="89"/>
        <v>0</v>
      </c>
      <c r="AY81" s="21">
        <f t="shared" si="90"/>
        <v>0</v>
      </c>
      <c r="AZ81" s="21">
        <f t="shared" si="91"/>
        <v>0</v>
      </c>
      <c r="BA81" s="21">
        <f t="shared" si="92"/>
        <v>0</v>
      </c>
      <c r="BB81" s="21">
        <f t="shared" si="93"/>
        <v>0</v>
      </c>
      <c r="BC81" s="21">
        <f t="shared" si="94"/>
        <v>0</v>
      </c>
      <c r="BD81" s="21">
        <f>-IF(CUSTOS!B81="",0,CUSTOS!B81)</f>
        <v>0</v>
      </c>
      <c r="BF81" s="25">
        <f t="shared" si="95"/>
        <v>0</v>
      </c>
      <c r="BG81" s="25">
        <f t="shared" si="96"/>
        <v>0</v>
      </c>
      <c r="BH81" s="169">
        <f t="shared" si="96"/>
        <v>0</v>
      </c>
    </row>
    <row r="82" spans="1:60" ht="15" x14ac:dyDescent="0.25">
      <c r="A82" s="89">
        <f>IF(LARGE($A$11:A81,1)=$F$2,"",A81+1)</f>
        <v>71</v>
      </c>
      <c r="B82" s="42">
        <f t="shared" si="50"/>
        <v>45078</v>
      </c>
      <c r="C82" s="43">
        <f t="shared" si="82"/>
        <v>45122</v>
      </c>
      <c r="D82" s="43">
        <f t="shared" si="51"/>
        <v>45124</v>
      </c>
      <c r="E82" s="43">
        <f t="shared" si="52"/>
        <v>45125</v>
      </c>
      <c r="F82" s="44">
        <f t="shared" si="53"/>
        <v>30</v>
      </c>
      <c r="G82" s="44">
        <f t="shared" si="54"/>
        <v>2130</v>
      </c>
      <c r="H82" s="45">
        <f>IF($A82="","",IF(C82&gt;=$F$5,IFERROR(HLOOKUP(B82,FLUXO_ELEGÍVEL!$F:$XFD,LARGE(FLUXO_ELEGÍVEL!A:A,1)+2,0),0),0))</f>
        <v>0</v>
      </c>
      <c r="I82" s="45">
        <f t="shared" si="55"/>
        <v>0</v>
      </c>
      <c r="J82" s="45">
        <f>IF(A82="","",H82+CUSTOS!B82)</f>
        <v>0</v>
      </c>
      <c r="K82" s="45">
        <f t="shared" si="83"/>
        <v>0</v>
      </c>
      <c r="L82" s="45">
        <f t="shared" si="84"/>
        <v>0</v>
      </c>
      <c r="M82" s="45">
        <f t="shared" si="85"/>
        <v>0</v>
      </c>
      <c r="N82" s="45">
        <f t="shared" si="56"/>
        <v>0</v>
      </c>
      <c r="O82" s="46">
        <f t="shared" si="86"/>
        <v>0</v>
      </c>
      <c r="P82" s="47"/>
      <c r="Q82" s="48">
        <f t="shared" si="57"/>
        <v>0</v>
      </c>
      <c r="R82" s="48">
        <f t="shared" si="58"/>
        <v>0</v>
      </c>
      <c r="S82" s="48">
        <f t="shared" si="59"/>
        <v>0</v>
      </c>
      <c r="T82" s="48">
        <f t="shared" si="60"/>
        <v>0</v>
      </c>
      <c r="U82" s="48">
        <f t="shared" si="61"/>
        <v>0</v>
      </c>
      <c r="V82" s="48">
        <f t="shared" si="62"/>
        <v>0</v>
      </c>
      <c r="X82" s="48">
        <f t="shared" si="63"/>
        <v>0</v>
      </c>
      <c r="Y82" s="45">
        <f t="shared" si="64"/>
        <v>0</v>
      </c>
      <c r="Z82" s="45">
        <f t="shared" si="65"/>
        <v>0</v>
      </c>
      <c r="AA82" s="45">
        <f t="shared" si="66"/>
        <v>0</v>
      </c>
      <c r="AB82" s="45">
        <f t="shared" si="67"/>
        <v>0</v>
      </c>
      <c r="AD82" s="48">
        <f t="shared" si="68"/>
        <v>0</v>
      </c>
      <c r="AE82" s="45">
        <f t="shared" si="69"/>
        <v>0</v>
      </c>
      <c r="AF82" s="45">
        <f t="shared" si="70"/>
        <v>0</v>
      </c>
      <c r="AG82" s="45">
        <f t="shared" si="71"/>
        <v>0</v>
      </c>
      <c r="AH82" s="45">
        <f t="shared" si="72"/>
        <v>0</v>
      </c>
      <c r="AJ82" s="134">
        <f t="shared" si="73"/>
        <v>0</v>
      </c>
      <c r="AK82" s="135">
        <f t="shared" si="87"/>
        <v>0</v>
      </c>
      <c r="AL82" s="135">
        <f t="shared" si="74"/>
        <v>0</v>
      </c>
      <c r="AM82" s="135">
        <f t="shared" si="75"/>
        <v>0</v>
      </c>
      <c r="AN82" s="135">
        <f t="shared" si="76"/>
        <v>0</v>
      </c>
      <c r="AO82" s="135">
        <f t="shared" si="77"/>
        <v>0</v>
      </c>
      <c r="AQ82" s="48">
        <f t="shared" si="78"/>
        <v>0</v>
      </c>
      <c r="AR82" s="45">
        <f t="shared" si="79"/>
        <v>0</v>
      </c>
      <c r="AU82" s="25">
        <f t="shared" si="80"/>
        <v>0</v>
      </c>
      <c r="AV82" s="25">
        <f t="shared" si="81"/>
        <v>0</v>
      </c>
      <c r="AW82" s="21">
        <f t="shared" si="88"/>
        <v>0</v>
      </c>
      <c r="AX82" s="21">
        <f t="shared" si="89"/>
        <v>0</v>
      </c>
      <c r="AY82" s="21">
        <f t="shared" si="90"/>
        <v>0</v>
      </c>
      <c r="AZ82" s="21">
        <f t="shared" si="91"/>
        <v>0</v>
      </c>
      <c r="BA82" s="21">
        <f t="shared" si="92"/>
        <v>0</v>
      </c>
      <c r="BB82" s="21">
        <f t="shared" si="93"/>
        <v>0</v>
      </c>
      <c r="BC82" s="21">
        <f t="shared" si="94"/>
        <v>0</v>
      </c>
      <c r="BD82" s="21">
        <f>-IF(CUSTOS!B82="",0,CUSTOS!B82)</f>
        <v>0</v>
      </c>
      <c r="BF82" s="25">
        <f t="shared" si="95"/>
        <v>0</v>
      </c>
      <c r="BG82" s="25">
        <f t="shared" si="96"/>
        <v>0</v>
      </c>
      <c r="BH82" s="169">
        <f t="shared" si="96"/>
        <v>0</v>
      </c>
    </row>
    <row r="83" spans="1:60" ht="15" x14ac:dyDescent="0.25">
      <c r="A83" s="89">
        <f>IF(LARGE($A$11:A82,1)=$F$2,"",A82+1)</f>
        <v>72</v>
      </c>
      <c r="B83" s="42">
        <f t="shared" si="50"/>
        <v>45108</v>
      </c>
      <c r="C83" s="43">
        <f t="shared" si="82"/>
        <v>45153</v>
      </c>
      <c r="D83" s="43">
        <f t="shared" si="51"/>
        <v>45153</v>
      </c>
      <c r="E83" s="43">
        <f t="shared" si="52"/>
        <v>45154</v>
      </c>
      <c r="F83" s="44">
        <f t="shared" si="53"/>
        <v>30</v>
      </c>
      <c r="G83" s="44">
        <f t="shared" si="54"/>
        <v>2160</v>
      </c>
      <c r="H83" s="45">
        <f>IF($A83="","",IF(C83&gt;=$F$5,IFERROR(HLOOKUP(B83,FLUXO_ELEGÍVEL!$F:$XFD,LARGE(FLUXO_ELEGÍVEL!A:A,1)+2,0),0),0))</f>
        <v>0</v>
      </c>
      <c r="I83" s="45">
        <f t="shared" si="55"/>
        <v>0</v>
      </c>
      <c r="J83" s="45">
        <f>IF(A83="","",H83+CUSTOS!B83)</f>
        <v>0</v>
      </c>
      <c r="K83" s="45">
        <f t="shared" si="83"/>
        <v>0</v>
      </c>
      <c r="L83" s="45">
        <f t="shared" si="84"/>
        <v>0</v>
      </c>
      <c r="M83" s="45">
        <f t="shared" si="85"/>
        <v>0</v>
      </c>
      <c r="N83" s="45">
        <f t="shared" si="56"/>
        <v>0</v>
      </c>
      <c r="O83" s="46">
        <f t="shared" si="86"/>
        <v>0</v>
      </c>
      <c r="P83" s="47"/>
      <c r="Q83" s="48">
        <f t="shared" si="57"/>
        <v>0</v>
      </c>
      <c r="R83" s="48">
        <f t="shared" si="58"/>
        <v>0</v>
      </c>
      <c r="S83" s="48">
        <f t="shared" si="59"/>
        <v>0</v>
      </c>
      <c r="T83" s="48">
        <f t="shared" si="60"/>
        <v>0</v>
      </c>
      <c r="U83" s="48">
        <f t="shared" si="61"/>
        <v>0</v>
      </c>
      <c r="V83" s="48">
        <f t="shared" si="62"/>
        <v>0</v>
      </c>
      <c r="X83" s="48">
        <f t="shared" si="63"/>
        <v>0</v>
      </c>
      <c r="Y83" s="45">
        <f t="shared" si="64"/>
        <v>0</v>
      </c>
      <c r="Z83" s="45">
        <f t="shared" si="65"/>
        <v>0</v>
      </c>
      <c r="AA83" s="45">
        <f t="shared" si="66"/>
        <v>0</v>
      </c>
      <c r="AB83" s="45">
        <f t="shared" si="67"/>
        <v>0</v>
      </c>
      <c r="AD83" s="48">
        <f t="shared" si="68"/>
        <v>0</v>
      </c>
      <c r="AE83" s="45">
        <f t="shared" si="69"/>
        <v>0</v>
      </c>
      <c r="AF83" s="45">
        <f t="shared" si="70"/>
        <v>0</v>
      </c>
      <c r="AG83" s="45">
        <f t="shared" si="71"/>
        <v>0</v>
      </c>
      <c r="AH83" s="45">
        <f t="shared" si="72"/>
        <v>0</v>
      </c>
      <c r="AJ83" s="134">
        <f t="shared" si="73"/>
        <v>0</v>
      </c>
      <c r="AK83" s="135">
        <f t="shared" si="87"/>
        <v>0</v>
      </c>
      <c r="AL83" s="135">
        <f t="shared" si="74"/>
        <v>0</v>
      </c>
      <c r="AM83" s="135">
        <f t="shared" si="75"/>
        <v>0</v>
      </c>
      <c r="AN83" s="135">
        <f t="shared" si="76"/>
        <v>0</v>
      </c>
      <c r="AO83" s="135">
        <f t="shared" si="77"/>
        <v>0</v>
      </c>
      <c r="AQ83" s="48">
        <f t="shared" si="78"/>
        <v>0</v>
      </c>
      <c r="AR83" s="45">
        <f t="shared" si="79"/>
        <v>0</v>
      </c>
      <c r="AU83" s="25">
        <f t="shared" si="80"/>
        <v>0</v>
      </c>
      <c r="AV83" s="25">
        <f t="shared" si="81"/>
        <v>0</v>
      </c>
      <c r="AW83" s="21">
        <f t="shared" si="88"/>
        <v>0</v>
      </c>
      <c r="AX83" s="21">
        <f t="shared" si="89"/>
        <v>0</v>
      </c>
      <c r="AY83" s="21">
        <f t="shared" si="90"/>
        <v>0</v>
      </c>
      <c r="AZ83" s="21">
        <f t="shared" si="91"/>
        <v>0</v>
      </c>
      <c r="BA83" s="21">
        <f t="shared" si="92"/>
        <v>0</v>
      </c>
      <c r="BB83" s="21">
        <f t="shared" si="93"/>
        <v>0</v>
      </c>
      <c r="BC83" s="21">
        <f t="shared" si="94"/>
        <v>0</v>
      </c>
      <c r="BD83" s="21">
        <f>-IF(CUSTOS!B83="",0,CUSTOS!B83)</f>
        <v>0</v>
      </c>
      <c r="BF83" s="25">
        <f t="shared" si="95"/>
        <v>0</v>
      </c>
      <c r="BG83" s="25">
        <f t="shared" si="96"/>
        <v>0</v>
      </c>
      <c r="BH83" s="169">
        <f t="shared" si="96"/>
        <v>0</v>
      </c>
    </row>
    <row r="84" spans="1:60" ht="15" x14ac:dyDescent="0.25">
      <c r="A84" s="89">
        <f>IF(LARGE($A$11:A83,1)=$F$2,"",A83+1)</f>
        <v>73</v>
      </c>
      <c r="B84" s="42">
        <f t="shared" si="50"/>
        <v>45139</v>
      </c>
      <c r="C84" s="43">
        <f t="shared" si="82"/>
        <v>45184</v>
      </c>
      <c r="D84" s="43">
        <f t="shared" si="51"/>
        <v>45184</v>
      </c>
      <c r="E84" s="43">
        <f t="shared" si="52"/>
        <v>45187</v>
      </c>
      <c r="F84" s="44">
        <f t="shared" si="53"/>
        <v>30</v>
      </c>
      <c r="G84" s="44">
        <f t="shared" si="54"/>
        <v>2190</v>
      </c>
      <c r="H84" s="45">
        <f>IF($A84="","",IF(C84&gt;=$F$5,IFERROR(HLOOKUP(B84,FLUXO_ELEGÍVEL!$F:$XFD,LARGE(FLUXO_ELEGÍVEL!A:A,1)+2,0),0),0))</f>
        <v>0</v>
      </c>
      <c r="I84" s="45">
        <f t="shared" si="55"/>
        <v>0</v>
      </c>
      <c r="J84" s="45">
        <f>IF(A84="","",H84+CUSTOS!B84)</f>
        <v>0</v>
      </c>
      <c r="K84" s="45">
        <f t="shared" si="83"/>
        <v>0</v>
      </c>
      <c r="L84" s="45">
        <f t="shared" si="84"/>
        <v>0</v>
      </c>
      <c r="M84" s="45">
        <f t="shared" si="85"/>
        <v>0</v>
      </c>
      <c r="N84" s="45">
        <f t="shared" si="56"/>
        <v>0</v>
      </c>
      <c r="O84" s="46">
        <f t="shared" si="86"/>
        <v>0</v>
      </c>
      <c r="P84" s="47"/>
      <c r="Q84" s="48">
        <f t="shared" si="57"/>
        <v>0</v>
      </c>
      <c r="R84" s="48">
        <f t="shared" si="58"/>
        <v>0</v>
      </c>
      <c r="S84" s="48">
        <f t="shared" si="59"/>
        <v>0</v>
      </c>
      <c r="T84" s="48">
        <f t="shared" si="60"/>
        <v>0</v>
      </c>
      <c r="U84" s="48">
        <f t="shared" si="61"/>
        <v>0</v>
      </c>
      <c r="V84" s="48">
        <f t="shared" si="62"/>
        <v>0</v>
      </c>
      <c r="X84" s="48">
        <f t="shared" si="63"/>
        <v>0</v>
      </c>
      <c r="Y84" s="45">
        <f t="shared" si="64"/>
        <v>0</v>
      </c>
      <c r="Z84" s="45">
        <f t="shared" si="65"/>
        <v>0</v>
      </c>
      <c r="AA84" s="45">
        <f t="shared" si="66"/>
        <v>0</v>
      </c>
      <c r="AB84" s="45">
        <f t="shared" si="67"/>
        <v>0</v>
      </c>
      <c r="AD84" s="48">
        <f t="shared" si="68"/>
        <v>0</v>
      </c>
      <c r="AE84" s="45">
        <f t="shared" si="69"/>
        <v>0</v>
      </c>
      <c r="AF84" s="45">
        <f t="shared" si="70"/>
        <v>0</v>
      </c>
      <c r="AG84" s="45">
        <f t="shared" si="71"/>
        <v>0</v>
      </c>
      <c r="AH84" s="45">
        <f t="shared" si="72"/>
        <v>0</v>
      </c>
      <c r="AJ84" s="134">
        <f t="shared" si="73"/>
        <v>0</v>
      </c>
      <c r="AK84" s="135">
        <f t="shared" si="87"/>
        <v>0</v>
      </c>
      <c r="AL84" s="135">
        <f t="shared" si="74"/>
        <v>0</v>
      </c>
      <c r="AM84" s="135">
        <f t="shared" si="75"/>
        <v>0</v>
      </c>
      <c r="AN84" s="135">
        <f t="shared" si="76"/>
        <v>0</v>
      </c>
      <c r="AO84" s="135">
        <f t="shared" si="77"/>
        <v>0</v>
      </c>
      <c r="AQ84" s="48">
        <f t="shared" si="78"/>
        <v>0</v>
      </c>
      <c r="AR84" s="45">
        <f t="shared" si="79"/>
        <v>0</v>
      </c>
      <c r="AU84" s="25">
        <f t="shared" si="80"/>
        <v>0</v>
      </c>
      <c r="AV84" s="25">
        <f t="shared" si="81"/>
        <v>0</v>
      </c>
      <c r="AW84" s="21">
        <f t="shared" si="88"/>
        <v>0</v>
      </c>
      <c r="AX84" s="21">
        <f t="shared" si="89"/>
        <v>0</v>
      </c>
      <c r="AY84" s="21">
        <f t="shared" si="90"/>
        <v>0</v>
      </c>
      <c r="AZ84" s="21">
        <f t="shared" si="91"/>
        <v>0</v>
      </c>
      <c r="BA84" s="21">
        <f t="shared" si="92"/>
        <v>0</v>
      </c>
      <c r="BB84" s="21">
        <f t="shared" si="93"/>
        <v>0</v>
      </c>
      <c r="BC84" s="21">
        <f t="shared" si="94"/>
        <v>0</v>
      </c>
      <c r="BD84" s="21">
        <f>-IF(CUSTOS!B84="",0,CUSTOS!B84)</f>
        <v>0</v>
      </c>
      <c r="BF84" s="25">
        <f t="shared" si="95"/>
        <v>0</v>
      </c>
      <c r="BG84" s="25">
        <f t="shared" si="96"/>
        <v>0</v>
      </c>
      <c r="BH84" s="169">
        <f t="shared" si="96"/>
        <v>0</v>
      </c>
    </row>
    <row r="85" spans="1:60" ht="15" x14ac:dyDescent="0.25">
      <c r="A85" s="89">
        <f>IF(LARGE($A$11:A84,1)=$F$2,"",A84+1)</f>
        <v>74</v>
      </c>
      <c r="B85" s="42">
        <f t="shared" si="50"/>
        <v>45170</v>
      </c>
      <c r="C85" s="43">
        <f t="shared" si="82"/>
        <v>45214</v>
      </c>
      <c r="D85" s="43">
        <f t="shared" si="51"/>
        <v>45215</v>
      </c>
      <c r="E85" s="43">
        <f t="shared" si="52"/>
        <v>45216</v>
      </c>
      <c r="F85" s="44">
        <f t="shared" si="53"/>
        <v>30</v>
      </c>
      <c r="G85" s="44">
        <f t="shared" si="54"/>
        <v>2220</v>
      </c>
      <c r="H85" s="45">
        <f>IF($A85="","",IF(C85&gt;=$F$5,IFERROR(HLOOKUP(B85,FLUXO_ELEGÍVEL!$F:$XFD,LARGE(FLUXO_ELEGÍVEL!A:A,1)+2,0),0),0))</f>
        <v>0</v>
      </c>
      <c r="I85" s="45">
        <f t="shared" si="55"/>
        <v>0</v>
      </c>
      <c r="J85" s="45">
        <f>IF(A85="","",H85+CUSTOS!B85)</f>
        <v>0</v>
      </c>
      <c r="K85" s="45">
        <f t="shared" si="83"/>
        <v>0</v>
      </c>
      <c r="L85" s="45">
        <f t="shared" si="84"/>
        <v>0</v>
      </c>
      <c r="M85" s="45">
        <f t="shared" si="85"/>
        <v>0</v>
      </c>
      <c r="N85" s="45">
        <f t="shared" si="56"/>
        <v>0</v>
      </c>
      <c r="O85" s="46">
        <f t="shared" si="86"/>
        <v>0</v>
      </c>
      <c r="P85" s="47"/>
      <c r="Q85" s="48">
        <f t="shared" si="57"/>
        <v>0</v>
      </c>
      <c r="R85" s="48">
        <f t="shared" si="58"/>
        <v>0</v>
      </c>
      <c r="S85" s="48">
        <f t="shared" si="59"/>
        <v>0</v>
      </c>
      <c r="T85" s="48">
        <f t="shared" si="60"/>
        <v>0</v>
      </c>
      <c r="U85" s="48">
        <f t="shared" si="61"/>
        <v>0</v>
      </c>
      <c r="V85" s="48">
        <f t="shared" si="62"/>
        <v>0</v>
      </c>
      <c r="X85" s="48">
        <f t="shared" si="63"/>
        <v>0</v>
      </c>
      <c r="Y85" s="45">
        <f t="shared" si="64"/>
        <v>0</v>
      </c>
      <c r="Z85" s="45">
        <f t="shared" si="65"/>
        <v>0</v>
      </c>
      <c r="AA85" s="45">
        <f t="shared" si="66"/>
        <v>0</v>
      </c>
      <c r="AB85" s="45">
        <f t="shared" si="67"/>
        <v>0</v>
      </c>
      <c r="AD85" s="48">
        <f t="shared" si="68"/>
        <v>0</v>
      </c>
      <c r="AE85" s="45">
        <f t="shared" si="69"/>
        <v>0</v>
      </c>
      <c r="AF85" s="45">
        <f t="shared" si="70"/>
        <v>0</v>
      </c>
      <c r="AG85" s="45">
        <f t="shared" si="71"/>
        <v>0</v>
      </c>
      <c r="AH85" s="45">
        <f t="shared" si="72"/>
        <v>0</v>
      </c>
      <c r="AJ85" s="134">
        <f t="shared" si="73"/>
        <v>0</v>
      </c>
      <c r="AK85" s="135">
        <f t="shared" si="87"/>
        <v>0</v>
      </c>
      <c r="AL85" s="135">
        <f t="shared" si="74"/>
        <v>0</v>
      </c>
      <c r="AM85" s="135">
        <f t="shared" si="75"/>
        <v>0</v>
      </c>
      <c r="AN85" s="135">
        <f t="shared" si="76"/>
        <v>0</v>
      </c>
      <c r="AO85" s="135">
        <f t="shared" si="77"/>
        <v>0</v>
      </c>
      <c r="AQ85" s="48">
        <f t="shared" si="78"/>
        <v>0</v>
      </c>
      <c r="AR85" s="45">
        <f t="shared" si="79"/>
        <v>0</v>
      </c>
      <c r="AU85" s="25">
        <f t="shared" si="80"/>
        <v>0</v>
      </c>
      <c r="AV85" s="25">
        <f t="shared" si="81"/>
        <v>0</v>
      </c>
      <c r="AW85" s="21">
        <f t="shared" si="88"/>
        <v>0</v>
      </c>
      <c r="AX85" s="21">
        <f t="shared" si="89"/>
        <v>0</v>
      </c>
      <c r="AY85" s="21">
        <f t="shared" si="90"/>
        <v>0</v>
      </c>
      <c r="AZ85" s="21">
        <f t="shared" si="91"/>
        <v>0</v>
      </c>
      <c r="BA85" s="21">
        <f t="shared" si="92"/>
        <v>0</v>
      </c>
      <c r="BB85" s="21">
        <f t="shared" si="93"/>
        <v>0</v>
      </c>
      <c r="BC85" s="21">
        <f t="shared" si="94"/>
        <v>0</v>
      </c>
      <c r="BD85" s="21">
        <f>-IF(CUSTOS!B85="",0,CUSTOS!B85)</f>
        <v>0</v>
      </c>
      <c r="BF85" s="25">
        <f t="shared" si="95"/>
        <v>0</v>
      </c>
      <c r="BG85" s="25">
        <f t="shared" si="96"/>
        <v>0</v>
      </c>
      <c r="BH85" s="169">
        <f t="shared" si="96"/>
        <v>0</v>
      </c>
    </row>
    <row r="86" spans="1:60" ht="15" x14ac:dyDescent="0.25">
      <c r="A86" s="89">
        <f>IF(LARGE($A$11:A85,1)=$F$2,"",A85+1)</f>
        <v>75</v>
      </c>
      <c r="B86" s="42">
        <f t="shared" si="50"/>
        <v>45200</v>
      </c>
      <c r="C86" s="43">
        <f t="shared" si="82"/>
        <v>45245</v>
      </c>
      <c r="D86" s="43">
        <f t="shared" si="51"/>
        <v>45246</v>
      </c>
      <c r="E86" s="43">
        <f t="shared" si="52"/>
        <v>45247</v>
      </c>
      <c r="F86" s="44">
        <f t="shared" si="53"/>
        <v>30</v>
      </c>
      <c r="G86" s="44">
        <f t="shared" si="54"/>
        <v>2250</v>
      </c>
      <c r="H86" s="45">
        <f>IF($A86="","",IF(C86&gt;=$F$5,IFERROR(HLOOKUP(B86,FLUXO_ELEGÍVEL!$F:$XFD,LARGE(FLUXO_ELEGÍVEL!A:A,1)+2,0),0),0))</f>
        <v>0</v>
      </c>
      <c r="I86" s="45">
        <f t="shared" si="55"/>
        <v>0</v>
      </c>
      <c r="J86" s="45">
        <f>IF(A86="","",H86+CUSTOS!B86)</f>
        <v>0</v>
      </c>
      <c r="K86" s="45">
        <f t="shared" si="83"/>
        <v>0</v>
      </c>
      <c r="L86" s="45">
        <f t="shared" si="84"/>
        <v>0</v>
      </c>
      <c r="M86" s="45">
        <f t="shared" si="85"/>
        <v>0</v>
      </c>
      <c r="N86" s="45">
        <f t="shared" si="56"/>
        <v>0</v>
      </c>
      <c r="O86" s="46">
        <f t="shared" si="86"/>
        <v>0</v>
      </c>
      <c r="P86" s="47"/>
      <c r="Q86" s="48">
        <f t="shared" si="57"/>
        <v>0</v>
      </c>
      <c r="R86" s="48">
        <f t="shared" si="58"/>
        <v>0</v>
      </c>
      <c r="S86" s="48">
        <f t="shared" si="59"/>
        <v>0</v>
      </c>
      <c r="T86" s="48">
        <f t="shared" si="60"/>
        <v>0</v>
      </c>
      <c r="U86" s="48">
        <f t="shared" si="61"/>
        <v>0</v>
      </c>
      <c r="V86" s="48">
        <f t="shared" si="62"/>
        <v>0</v>
      </c>
      <c r="X86" s="48">
        <f t="shared" si="63"/>
        <v>0</v>
      </c>
      <c r="Y86" s="45">
        <f t="shared" si="64"/>
        <v>0</v>
      </c>
      <c r="Z86" s="45">
        <f t="shared" si="65"/>
        <v>0</v>
      </c>
      <c r="AA86" s="45">
        <f t="shared" si="66"/>
        <v>0</v>
      </c>
      <c r="AB86" s="45">
        <f t="shared" si="67"/>
        <v>0</v>
      </c>
      <c r="AD86" s="48">
        <f t="shared" si="68"/>
        <v>0</v>
      </c>
      <c r="AE86" s="45">
        <f t="shared" si="69"/>
        <v>0</v>
      </c>
      <c r="AF86" s="45">
        <f t="shared" si="70"/>
        <v>0</v>
      </c>
      <c r="AG86" s="45">
        <f t="shared" si="71"/>
        <v>0</v>
      </c>
      <c r="AH86" s="45">
        <f t="shared" si="72"/>
        <v>0</v>
      </c>
      <c r="AJ86" s="134">
        <f t="shared" si="73"/>
        <v>0</v>
      </c>
      <c r="AK86" s="135">
        <f t="shared" si="87"/>
        <v>0</v>
      </c>
      <c r="AL86" s="135">
        <f t="shared" si="74"/>
        <v>0</v>
      </c>
      <c r="AM86" s="135">
        <f t="shared" si="75"/>
        <v>0</v>
      </c>
      <c r="AN86" s="135">
        <f t="shared" si="76"/>
        <v>0</v>
      </c>
      <c r="AO86" s="135">
        <f t="shared" si="77"/>
        <v>0</v>
      </c>
      <c r="AQ86" s="48">
        <f t="shared" si="78"/>
        <v>0</v>
      </c>
      <c r="AR86" s="45">
        <f t="shared" si="79"/>
        <v>0</v>
      </c>
      <c r="AU86" s="25">
        <f t="shared" si="80"/>
        <v>0</v>
      </c>
      <c r="AV86" s="25">
        <f t="shared" si="81"/>
        <v>0</v>
      </c>
      <c r="AW86" s="21">
        <f t="shared" si="88"/>
        <v>0</v>
      </c>
      <c r="AX86" s="21">
        <f t="shared" si="89"/>
        <v>0</v>
      </c>
      <c r="AY86" s="21">
        <f t="shared" si="90"/>
        <v>0</v>
      </c>
      <c r="AZ86" s="21">
        <f t="shared" si="91"/>
        <v>0</v>
      </c>
      <c r="BA86" s="21">
        <f t="shared" si="92"/>
        <v>0</v>
      </c>
      <c r="BB86" s="21">
        <f t="shared" si="93"/>
        <v>0</v>
      </c>
      <c r="BC86" s="21">
        <f t="shared" si="94"/>
        <v>0</v>
      </c>
      <c r="BD86" s="21">
        <f>-IF(CUSTOS!B86="",0,CUSTOS!B86)</f>
        <v>0</v>
      </c>
      <c r="BF86" s="25">
        <f t="shared" si="95"/>
        <v>0</v>
      </c>
      <c r="BG86" s="25">
        <f t="shared" si="96"/>
        <v>0</v>
      </c>
      <c r="BH86" s="169">
        <f t="shared" si="96"/>
        <v>0</v>
      </c>
    </row>
    <row r="87" spans="1:60" ht="15" x14ac:dyDescent="0.25">
      <c r="A87" s="89">
        <f>IF(LARGE($A$11:A86,1)=$F$2,"",A86+1)</f>
        <v>76</v>
      </c>
      <c r="B87" s="42">
        <f t="shared" si="50"/>
        <v>45231</v>
      </c>
      <c r="C87" s="43">
        <f t="shared" si="82"/>
        <v>45275</v>
      </c>
      <c r="D87" s="43">
        <f t="shared" si="51"/>
        <v>45275</v>
      </c>
      <c r="E87" s="43">
        <f t="shared" si="52"/>
        <v>45278</v>
      </c>
      <c r="F87" s="44">
        <f t="shared" si="53"/>
        <v>30</v>
      </c>
      <c r="G87" s="44">
        <f t="shared" si="54"/>
        <v>2280</v>
      </c>
      <c r="H87" s="45">
        <f>IF($A87="","",IF(C87&gt;=$F$5,IFERROR(HLOOKUP(B87,FLUXO_ELEGÍVEL!$F:$XFD,LARGE(FLUXO_ELEGÍVEL!A:A,1)+2,0),0),0))</f>
        <v>0</v>
      </c>
      <c r="I87" s="45">
        <f t="shared" si="55"/>
        <v>0</v>
      </c>
      <c r="J87" s="45">
        <f>IF(A87="","",H87+CUSTOS!B87)</f>
        <v>0</v>
      </c>
      <c r="K87" s="45">
        <f t="shared" si="83"/>
        <v>0</v>
      </c>
      <c r="L87" s="45">
        <f t="shared" si="84"/>
        <v>0</v>
      </c>
      <c r="M87" s="45">
        <f t="shared" si="85"/>
        <v>0</v>
      </c>
      <c r="N87" s="45">
        <f t="shared" si="56"/>
        <v>0</v>
      </c>
      <c r="O87" s="46">
        <f t="shared" si="86"/>
        <v>0</v>
      </c>
      <c r="P87" s="47"/>
      <c r="Q87" s="48">
        <f t="shared" si="57"/>
        <v>0</v>
      </c>
      <c r="R87" s="48">
        <f t="shared" si="58"/>
        <v>0</v>
      </c>
      <c r="S87" s="48">
        <f t="shared" si="59"/>
        <v>0</v>
      </c>
      <c r="T87" s="48">
        <f t="shared" si="60"/>
        <v>0</v>
      </c>
      <c r="U87" s="48">
        <f t="shared" si="61"/>
        <v>0</v>
      </c>
      <c r="V87" s="48">
        <f t="shared" si="62"/>
        <v>0</v>
      </c>
      <c r="X87" s="48">
        <f t="shared" si="63"/>
        <v>0</v>
      </c>
      <c r="Y87" s="45">
        <f t="shared" si="64"/>
        <v>0</v>
      </c>
      <c r="Z87" s="45">
        <f t="shared" si="65"/>
        <v>0</v>
      </c>
      <c r="AA87" s="45">
        <f t="shared" si="66"/>
        <v>0</v>
      </c>
      <c r="AB87" s="45">
        <f t="shared" si="67"/>
        <v>0</v>
      </c>
      <c r="AD87" s="48">
        <f t="shared" si="68"/>
        <v>0</v>
      </c>
      <c r="AE87" s="45">
        <f t="shared" si="69"/>
        <v>0</v>
      </c>
      <c r="AF87" s="45">
        <f t="shared" si="70"/>
        <v>0</v>
      </c>
      <c r="AG87" s="45">
        <f t="shared" si="71"/>
        <v>0</v>
      </c>
      <c r="AH87" s="45">
        <f t="shared" si="72"/>
        <v>0</v>
      </c>
      <c r="AJ87" s="134">
        <f t="shared" si="73"/>
        <v>0</v>
      </c>
      <c r="AK87" s="135">
        <f t="shared" si="87"/>
        <v>0</v>
      </c>
      <c r="AL87" s="135">
        <f t="shared" si="74"/>
        <v>0</v>
      </c>
      <c r="AM87" s="135">
        <f t="shared" si="75"/>
        <v>0</v>
      </c>
      <c r="AN87" s="135">
        <f t="shared" si="76"/>
        <v>0</v>
      </c>
      <c r="AO87" s="135">
        <f t="shared" si="77"/>
        <v>0</v>
      </c>
      <c r="AQ87" s="48">
        <f t="shared" si="78"/>
        <v>0</v>
      </c>
      <c r="AR87" s="45">
        <f t="shared" si="79"/>
        <v>0</v>
      </c>
      <c r="AU87" s="25">
        <f t="shared" si="80"/>
        <v>0</v>
      </c>
      <c r="AV87" s="25">
        <f t="shared" si="81"/>
        <v>0</v>
      </c>
      <c r="AW87" s="21">
        <f t="shared" si="88"/>
        <v>0</v>
      </c>
      <c r="AX87" s="21">
        <f t="shared" si="89"/>
        <v>0</v>
      </c>
      <c r="AY87" s="21">
        <f t="shared" si="90"/>
        <v>0</v>
      </c>
      <c r="AZ87" s="21">
        <f t="shared" si="91"/>
        <v>0</v>
      </c>
      <c r="BA87" s="21">
        <f t="shared" si="92"/>
        <v>0</v>
      </c>
      <c r="BB87" s="21">
        <f t="shared" si="93"/>
        <v>0</v>
      </c>
      <c r="BC87" s="21">
        <f t="shared" si="94"/>
        <v>0</v>
      </c>
      <c r="BD87" s="21">
        <f>-IF(CUSTOS!B87="",0,CUSTOS!B87)</f>
        <v>0</v>
      </c>
      <c r="BF87" s="25">
        <f t="shared" si="95"/>
        <v>0</v>
      </c>
      <c r="BG87" s="25">
        <f t="shared" si="96"/>
        <v>0</v>
      </c>
      <c r="BH87" s="169">
        <f t="shared" si="96"/>
        <v>0</v>
      </c>
    </row>
    <row r="88" spans="1:60" ht="15" x14ac:dyDescent="0.25">
      <c r="A88" s="89">
        <f>IF(LARGE($A$11:A87,1)=$F$2,"",A87+1)</f>
        <v>77</v>
      </c>
      <c r="B88" s="42">
        <f t="shared" si="50"/>
        <v>45261</v>
      </c>
      <c r="C88" s="43">
        <f t="shared" si="82"/>
        <v>45306</v>
      </c>
      <c r="D88" s="43">
        <f t="shared" si="51"/>
        <v>45306</v>
      </c>
      <c r="E88" s="43">
        <f t="shared" si="52"/>
        <v>45307</v>
      </c>
      <c r="F88" s="44">
        <f t="shared" si="53"/>
        <v>30</v>
      </c>
      <c r="G88" s="44">
        <f t="shared" si="54"/>
        <v>2310</v>
      </c>
      <c r="H88" s="45">
        <f>IF($A88="","",IF(C88&gt;=$F$5,IFERROR(HLOOKUP(B88,FLUXO_ELEGÍVEL!$F:$XFD,LARGE(FLUXO_ELEGÍVEL!A:A,1)+2,0),0),0))</f>
        <v>0</v>
      </c>
      <c r="I88" s="45">
        <f t="shared" si="55"/>
        <v>0</v>
      </c>
      <c r="J88" s="45">
        <f>IF(A88="","",H88+CUSTOS!B88)</f>
        <v>0</v>
      </c>
      <c r="K88" s="45">
        <f t="shared" si="83"/>
        <v>0</v>
      </c>
      <c r="L88" s="45">
        <f t="shared" si="84"/>
        <v>0</v>
      </c>
      <c r="M88" s="45">
        <f t="shared" si="85"/>
        <v>0</v>
      </c>
      <c r="N88" s="45">
        <f t="shared" si="56"/>
        <v>0</v>
      </c>
      <c r="O88" s="46">
        <f t="shared" si="86"/>
        <v>0</v>
      </c>
      <c r="P88" s="47"/>
      <c r="Q88" s="48">
        <f t="shared" si="57"/>
        <v>0</v>
      </c>
      <c r="R88" s="48">
        <f t="shared" si="58"/>
        <v>0</v>
      </c>
      <c r="S88" s="48">
        <f t="shared" si="59"/>
        <v>0</v>
      </c>
      <c r="T88" s="48">
        <f t="shared" si="60"/>
        <v>0</v>
      </c>
      <c r="U88" s="48">
        <f t="shared" si="61"/>
        <v>0</v>
      </c>
      <c r="V88" s="48">
        <f t="shared" si="62"/>
        <v>0</v>
      </c>
      <c r="X88" s="48">
        <f t="shared" si="63"/>
        <v>0</v>
      </c>
      <c r="Y88" s="45">
        <f t="shared" si="64"/>
        <v>0</v>
      </c>
      <c r="Z88" s="45">
        <f t="shared" si="65"/>
        <v>0</v>
      </c>
      <c r="AA88" s="45">
        <f t="shared" si="66"/>
        <v>0</v>
      </c>
      <c r="AB88" s="45">
        <f t="shared" si="67"/>
        <v>0</v>
      </c>
      <c r="AD88" s="48">
        <f t="shared" si="68"/>
        <v>0</v>
      </c>
      <c r="AE88" s="45">
        <f t="shared" si="69"/>
        <v>0</v>
      </c>
      <c r="AF88" s="45">
        <f t="shared" si="70"/>
        <v>0</v>
      </c>
      <c r="AG88" s="45">
        <f t="shared" si="71"/>
        <v>0</v>
      </c>
      <c r="AH88" s="45">
        <f t="shared" si="72"/>
        <v>0</v>
      </c>
      <c r="AJ88" s="134">
        <f t="shared" si="73"/>
        <v>0</v>
      </c>
      <c r="AK88" s="135">
        <f t="shared" si="87"/>
        <v>0</v>
      </c>
      <c r="AL88" s="135">
        <f t="shared" si="74"/>
        <v>0</v>
      </c>
      <c r="AM88" s="135">
        <f t="shared" si="75"/>
        <v>0</v>
      </c>
      <c r="AN88" s="135">
        <f t="shared" si="76"/>
        <v>0</v>
      </c>
      <c r="AO88" s="135">
        <f t="shared" si="77"/>
        <v>0</v>
      </c>
      <c r="AQ88" s="48">
        <f t="shared" si="78"/>
        <v>0</v>
      </c>
      <c r="AR88" s="45">
        <f t="shared" si="79"/>
        <v>0</v>
      </c>
      <c r="AU88" s="25">
        <f t="shared" si="80"/>
        <v>0</v>
      </c>
      <c r="AV88" s="25">
        <f t="shared" si="81"/>
        <v>0</v>
      </c>
      <c r="AW88" s="21">
        <f t="shared" si="88"/>
        <v>0</v>
      </c>
      <c r="AX88" s="21">
        <f t="shared" si="89"/>
        <v>0</v>
      </c>
      <c r="AY88" s="21">
        <f t="shared" si="90"/>
        <v>0</v>
      </c>
      <c r="AZ88" s="21">
        <f t="shared" si="91"/>
        <v>0</v>
      </c>
      <c r="BA88" s="21">
        <f t="shared" si="92"/>
        <v>0</v>
      </c>
      <c r="BB88" s="21">
        <f t="shared" si="93"/>
        <v>0</v>
      </c>
      <c r="BC88" s="21">
        <f t="shared" si="94"/>
        <v>0</v>
      </c>
      <c r="BD88" s="21">
        <f>-IF(CUSTOS!B88="",0,CUSTOS!B88)</f>
        <v>0</v>
      </c>
      <c r="BF88" s="25">
        <f t="shared" si="95"/>
        <v>0</v>
      </c>
      <c r="BG88" s="25">
        <f t="shared" si="96"/>
        <v>0</v>
      </c>
      <c r="BH88" s="169">
        <f t="shared" si="96"/>
        <v>0</v>
      </c>
    </row>
    <row r="89" spans="1:60" ht="15" x14ac:dyDescent="0.25">
      <c r="A89" s="89">
        <f>IF(LARGE($A$11:A88,1)=$F$2,"",A88+1)</f>
        <v>78</v>
      </c>
      <c r="B89" s="42">
        <f t="shared" si="50"/>
        <v>45292</v>
      </c>
      <c r="C89" s="43">
        <f t="shared" si="82"/>
        <v>45337</v>
      </c>
      <c r="D89" s="43">
        <f t="shared" si="51"/>
        <v>45337</v>
      </c>
      <c r="E89" s="43">
        <f t="shared" si="52"/>
        <v>45338</v>
      </c>
      <c r="F89" s="44">
        <f t="shared" si="53"/>
        <v>30</v>
      </c>
      <c r="G89" s="44">
        <f t="shared" si="54"/>
        <v>2340</v>
      </c>
      <c r="H89" s="45">
        <f>IF($A89="","",IF(C89&gt;=$F$5,IFERROR(HLOOKUP(B89,FLUXO_ELEGÍVEL!$F:$XFD,LARGE(FLUXO_ELEGÍVEL!A:A,1)+2,0),0),0))</f>
        <v>0</v>
      </c>
      <c r="I89" s="45">
        <f t="shared" si="55"/>
        <v>0</v>
      </c>
      <c r="J89" s="45">
        <f>IF(A89="","",H89+CUSTOS!B89)</f>
        <v>0</v>
      </c>
      <c r="K89" s="45">
        <f t="shared" si="83"/>
        <v>0</v>
      </c>
      <c r="L89" s="45">
        <f t="shared" si="84"/>
        <v>0</v>
      </c>
      <c r="M89" s="45">
        <f t="shared" si="85"/>
        <v>0</v>
      </c>
      <c r="N89" s="45">
        <f t="shared" si="56"/>
        <v>0</v>
      </c>
      <c r="O89" s="46">
        <f t="shared" si="86"/>
        <v>0</v>
      </c>
      <c r="P89" s="47"/>
      <c r="Q89" s="48">
        <f t="shared" si="57"/>
        <v>0</v>
      </c>
      <c r="R89" s="48">
        <f t="shared" si="58"/>
        <v>0</v>
      </c>
      <c r="S89" s="48">
        <f t="shared" si="59"/>
        <v>0</v>
      </c>
      <c r="T89" s="48">
        <f t="shared" si="60"/>
        <v>0</v>
      </c>
      <c r="U89" s="48">
        <f t="shared" si="61"/>
        <v>0</v>
      </c>
      <c r="V89" s="48">
        <f t="shared" si="62"/>
        <v>0</v>
      </c>
      <c r="X89" s="48">
        <f t="shared" si="63"/>
        <v>0</v>
      </c>
      <c r="Y89" s="45">
        <f t="shared" si="64"/>
        <v>0</v>
      </c>
      <c r="Z89" s="45">
        <f t="shared" si="65"/>
        <v>0</v>
      </c>
      <c r="AA89" s="45">
        <f t="shared" si="66"/>
        <v>0</v>
      </c>
      <c r="AB89" s="45">
        <f t="shared" si="67"/>
        <v>0</v>
      </c>
      <c r="AD89" s="48">
        <f t="shared" si="68"/>
        <v>0</v>
      </c>
      <c r="AE89" s="45">
        <f t="shared" si="69"/>
        <v>0</v>
      </c>
      <c r="AF89" s="45">
        <f t="shared" si="70"/>
        <v>0</v>
      </c>
      <c r="AG89" s="45">
        <f t="shared" si="71"/>
        <v>0</v>
      </c>
      <c r="AH89" s="45">
        <f t="shared" si="72"/>
        <v>0</v>
      </c>
      <c r="AJ89" s="134">
        <f t="shared" si="73"/>
        <v>0</v>
      </c>
      <c r="AK89" s="135">
        <f t="shared" si="87"/>
        <v>0</v>
      </c>
      <c r="AL89" s="135">
        <f t="shared" si="74"/>
        <v>0</v>
      </c>
      <c r="AM89" s="135">
        <f t="shared" si="75"/>
        <v>0</v>
      </c>
      <c r="AN89" s="135">
        <f t="shared" si="76"/>
        <v>0</v>
      </c>
      <c r="AO89" s="135">
        <f t="shared" si="77"/>
        <v>0</v>
      </c>
      <c r="AQ89" s="48">
        <f t="shared" si="78"/>
        <v>0</v>
      </c>
      <c r="AR89" s="45">
        <f t="shared" si="79"/>
        <v>0</v>
      </c>
      <c r="AU89" s="25">
        <f t="shared" si="80"/>
        <v>0</v>
      </c>
      <c r="AV89" s="25">
        <f t="shared" si="81"/>
        <v>0</v>
      </c>
      <c r="AW89" s="21">
        <f t="shared" si="88"/>
        <v>0</v>
      </c>
      <c r="AX89" s="21">
        <f t="shared" si="89"/>
        <v>0</v>
      </c>
      <c r="AY89" s="21">
        <f t="shared" si="90"/>
        <v>0</v>
      </c>
      <c r="AZ89" s="21">
        <f t="shared" si="91"/>
        <v>0</v>
      </c>
      <c r="BA89" s="21">
        <f t="shared" si="92"/>
        <v>0</v>
      </c>
      <c r="BB89" s="21">
        <f t="shared" si="93"/>
        <v>0</v>
      </c>
      <c r="BC89" s="21">
        <f t="shared" si="94"/>
        <v>0</v>
      </c>
      <c r="BD89" s="21">
        <f>-IF(CUSTOS!B89="",0,CUSTOS!B89)</f>
        <v>0</v>
      </c>
      <c r="BF89" s="25">
        <f t="shared" si="95"/>
        <v>0</v>
      </c>
      <c r="BG89" s="25">
        <f t="shared" si="96"/>
        <v>0</v>
      </c>
      <c r="BH89" s="169">
        <f t="shared" si="96"/>
        <v>0</v>
      </c>
    </row>
    <row r="90" spans="1:60" ht="15" x14ac:dyDescent="0.25">
      <c r="A90" s="89">
        <f>IF(LARGE($A$11:A89,1)=$F$2,"",A89+1)</f>
        <v>79</v>
      </c>
      <c r="B90" s="42">
        <f t="shared" si="50"/>
        <v>45323</v>
      </c>
      <c r="C90" s="43">
        <f t="shared" si="82"/>
        <v>45366</v>
      </c>
      <c r="D90" s="43">
        <f t="shared" si="51"/>
        <v>45366</v>
      </c>
      <c r="E90" s="43">
        <f t="shared" si="52"/>
        <v>45369</v>
      </c>
      <c r="F90" s="44">
        <f t="shared" si="53"/>
        <v>30</v>
      </c>
      <c r="G90" s="44">
        <f t="shared" si="54"/>
        <v>2370</v>
      </c>
      <c r="H90" s="45">
        <f>IF($A90="","",IF(C90&gt;=$F$5,IFERROR(HLOOKUP(B90,FLUXO_ELEGÍVEL!$F:$XFD,LARGE(FLUXO_ELEGÍVEL!A:A,1)+2,0),0),0))</f>
        <v>0</v>
      </c>
      <c r="I90" s="45">
        <f t="shared" si="55"/>
        <v>0</v>
      </c>
      <c r="J90" s="45">
        <f>IF(A90="","",H90+CUSTOS!B90)</f>
        <v>0</v>
      </c>
      <c r="K90" s="45">
        <f t="shared" si="83"/>
        <v>0</v>
      </c>
      <c r="L90" s="45">
        <f t="shared" si="84"/>
        <v>0</v>
      </c>
      <c r="M90" s="45">
        <f t="shared" si="85"/>
        <v>0</v>
      </c>
      <c r="N90" s="45">
        <f t="shared" si="56"/>
        <v>0</v>
      </c>
      <c r="O90" s="46">
        <f t="shared" si="86"/>
        <v>0</v>
      </c>
      <c r="P90" s="47"/>
      <c r="Q90" s="48">
        <f t="shared" si="57"/>
        <v>0</v>
      </c>
      <c r="R90" s="48">
        <f t="shared" si="58"/>
        <v>0</v>
      </c>
      <c r="S90" s="48">
        <f t="shared" si="59"/>
        <v>0</v>
      </c>
      <c r="T90" s="48">
        <f t="shared" si="60"/>
        <v>0</v>
      </c>
      <c r="U90" s="48">
        <f t="shared" si="61"/>
        <v>0</v>
      </c>
      <c r="V90" s="48">
        <f t="shared" si="62"/>
        <v>0</v>
      </c>
      <c r="X90" s="48">
        <f t="shared" si="63"/>
        <v>0</v>
      </c>
      <c r="Y90" s="45">
        <f t="shared" si="64"/>
        <v>0</v>
      </c>
      <c r="Z90" s="45">
        <f t="shared" si="65"/>
        <v>0</v>
      </c>
      <c r="AA90" s="45">
        <f t="shared" si="66"/>
        <v>0</v>
      </c>
      <c r="AB90" s="45">
        <f t="shared" si="67"/>
        <v>0</v>
      </c>
      <c r="AD90" s="48">
        <f t="shared" si="68"/>
        <v>0</v>
      </c>
      <c r="AE90" s="45">
        <f t="shared" si="69"/>
        <v>0</v>
      </c>
      <c r="AF90" s="45">
        <f t="shared" si="70"/>
        <v>0</v>
      </c>
      <c r="AG90" s="45">
        <f t="shared" si="71"/>
        <v>0</v>
      </c>
      <c r="AH90" s="45">
        <f t="shared" si="72"/>
        <v>0</v>
      </c>
      <c r="AJ90" s="134">
        <f t="shared" si="73"/>
        <v>0</v>
      </c>
      <c r="AK90" s="135">
        <f t="shared" si="87"/>
        <v>0</v>
      </c>
      <c r="AL90" s="135">
        <f t="shared" si="74"/>
        <v>0</v>
      </c>
      <c r="AM90" s="135">
        <f t="shared" si="75"/>
        <v>0</v>
      </c>
      <c r="AN90" s="135">
        <f t="shared" si="76"/>
        <v>0</v>
      </c>
      <c r="AO90" s="135">
        <f t="shared" si="77"/>
        <v>0</v>
      </c>
      <c r="AQ90" s="48">
        <f t="shared" si="78"/>
        <v>0</v>
      </c>
      <c r="AR90" s="45">
        <f t="shared" si="79"/>
        <v>0</v>
      </c>
      <c r="AU90" s="25">
        <f t="shared" si="80"/>
        <v>0</v>
      </c>
      <c r="AV90" s="25">
        <f t="shared" si="81"/>
        <v>0</v>
      </c>
      <c r="AW90" s="21">
        <f t="shared" si="88"/>
        <v>0</v>
      </c>
      <c r="AX90" s="21">
        <f t="shared" si="89"/>
        <v>0</v>
      </c>
      <c r="AY90" s="21">
        <f t="shared" si="90"/>
        <v>0</v>
      </c>
      <c r="AZ90" s="21">
        <f t="shared" si="91"/>
        <v>0</v>
      </c>
      <c r="BA90" s="21">
        <f t="shared" si="92"/>
        <v>0</v>
      </c>
      <c r="BB90" s="21">
        <f t="shared" si="93"/>
        <v>0</v>
      </c>
      <c r="BC90" s="21">
        <f t="shared" si="94"/>
        <v>0</v>
      </c>
      <c r="BD90" s="21">
        <f>-IF(CUSTOS!B90="",0,CUSTOS!B90)</f>
        <v>0</v>
      </c>
      <c r="BF90" s="25">
        <f t="shared" si="95"/>
        <v>0</v>
      </c>
      <c r="BG90" s="25">
        <f t="shared" si="96"/>
        <v>0</v>
      </c>
      <c r="BH90" s="169">
        <f t="shared" si="96"/>
        <v>0</v>
      </c>
    </row>
    <row r="91" spans="1:60" ht="15" x14ac:dyDescent="0.25">
      <c r="A91" s="89">
        <f>IF(LARGE($A$11:A90,1)=$F$2,"",A90+1)</f>
        <v>80</v>
      </c>
      <c r="B91" s="42">
        <f t="shared" si="50"/>
        <v>45352</v>
      </c>
      <c r="C91" s="43">
        <f t="shared" si="82"/>
        <v>45397</v>
      </c>
      <c r="D91" s="43">
        <f t="shared" si="51"/>
        <v>45397</v>
      </c>
      <c r="E91" s="43">
        <f t="shared" si="52"/>
        <v>45398</v>
      </c>
      <c r="F91" s="44">
        <f t="shared" si="53"/>
        <v>30</v>
      </c>
      <c r="G91" s="44">
        <f t="shared" si="54"/>
        <v>2400</v>
      </c>
      <c r="H91" s="45">
        <f>IF($A91="","",IF(C91&gt;=$F$5,IFERROR(HLOOKUP(B91,FLUXO_ELEGÍVEL!$F:$XFD,LARGE(FLUXO_ELEGÍVEL!A:A,1)+2,0),0),0))</f>
        <v>0</v>
      </c>
      <c r="I91" s="45">
        <f t="shared" si="55"/>
        <v>0</v>
      </c>
      <c r="J91" s="45">
        <f>IF(A91="","",H91+CUSTOS!B91)</f>
        <v>0</v>
      </c>
      <c r="K91" s="45">
        <f t="shared" si="83"/>
        <v>0</v>
      </c>
      <c r="L91" s="45">
        <f t="shared" si="84"/>
        <v>0</v>
      </c>
      <c r="M91" s="45">
        <f t="shared" si="85"/>
        <v>0</v>
      </c>
      <c r="N91" s="45">
        <f t="shared" si="56"/>
        <v>0</v>
      </c>
      <c r="O91" s="46">
        <f t="shared" si="86"/>
        <v>0</v>
      </c>
      <c r="P91" s="47"/>
      <c r="Q91" s="48">
        <f t="shared" si="57"/>
        <v>0</v>
      </c>
      <c r="R91" s="48">
        <f t="shared" si="58"/>
        <v>0</v>
      </c>
      <c r="S91" s="48">
        <f t="shared" si="59"/>
        <v>0</v>
      </c>
      <c r="T91" s="48">
        <f t="shared" si="60"/>
        <v>0</v>
      </c>
      <c r="U91" s="48">
        <f t="shared" si="61"/>
        <v>0</v>
      </c>
      <c r="V91" s="48">
        <f t="shared" si="62"/>
        <v>0</v>
      </c>
      <c r="X91" s="48">
        <f t="shared" si="63"/>
        <v>0</v>
      </c>
      <c r="Y91" s="45">
        <f t="shared" si="64"/>
        <v>0</v>
      </c>
      <c r="Z91" s="45">
        <f t="shared" si="65"/>
        <v>0</v>
      </c>
      <c r="AA91" s="45">
        <f t="shared" si="66"/>
        <v>0</v>
      </c>
      <c r="AB91" s="45">
        <f t="shared" si="67"/>
        <v>0</v>
      </c>
      <c r="AD91" s="48">
        <f t="shared" si="68"/>
        <v>0</v>
      </c>
      <c r="AE91" s="45">
        <f t="shared" si="69"/>
        <v>0</v>
      </c>
      <c r="AF91" s="45">
        <f t="shared" si="70"/>
        <v>0</v>
      </c>
      <c r="AG91" s="45">
        <f t="shared" si="71"/>
        <v>0</v>
      </c>
      <c r="AH91" s="45">
        <f t="shared" si="72"/>
        <v>0</v>
      </c>
      <c r="AJ91" s="134">
        <f t="shared" si="73"/>
        <v>0</v>
      </c>
      <c r="AK91" s="135">
        <f t="shared" si="87"/>
        <v>0</v>
      </c>
      <c r="AL91" s="135">
        <f t="shared" si="74"/>
        <v>0</v>
      </c>
      <c r="AM91" s="135">
        <f t="shared" si="75"/>
        <v>0</v>
      </c>
      <c r="AN91" s="135">
        <f t="shared" si="76"/>
        <v>0</v>
      </c>
      <c r="AO91" s="135">
        <f t="shared" si="77"/>
        <v>0</v>
      </c>
      <c r="AQ91" s="48">
        <f t="shared" si="78"/>
        <v>0</v>
      </c>
      <c r="AR91" s="45">
        <f t="shared" si="79"/>
        <v>0</v>
      </c>
      <c r="AU91" s="25">
        <f t="shared" si="80"/>
        <v>0</v>
      </c>
      <c r="AV91" s="25">
        <f t="shared" si="81"/>
        <v>0</v>
      </c>
      <c r="AW91" s="21">
        <f t="shared" si="88"/>
        <v>0</v>
      </c>
      <c r="AX91" s="21">
        <f t="shared" si="89"/>
        <v>0</v>
      </c>
      <c r="AY91" s="21">
        <f t="shared" si="90"/>
        <v>0</v>
      </c>
      <c r="AZ91" s="21">
        <f t="shared" si="91"/>
        <v>0</v>
      </c>
      <c r="BA91" s="21">
        <f t="shared" si="92"/>
        <v>0</v>
      </c>
      <c r="BB91" s="21">
        <f t="shared" si="93"/>
        <v>0</v>
      </c>
      <c r="BC91" s="21">
        <f t="shared" si="94"/>
        <v>0</v>
      </c>
      <c r="BD91" s="21">
        <f>-IF(CUSTOS!B91="",0,CUSTOS!B91)</f>
        <v>0</v>
      </c>
      <c r="BF91" s="25">
        <f t="shared" si="95"/>
        <v>0</v>
      </c>
      <c r="BG91" s="25">
        <f t="shared" si="96"/>
        <v>0</v>
      </c>
      <c r="BH91" s="169">
        <f t="shared" si="96"/>
        <v>0</v>
      </c>
    </row>
    <row r="92" spans="1:60" ht="15" x14ac:dyDescent="0.25">
      <c r="A92" s="89">
        <f>IF(LARGE($A$11:A91,1)=$F$2,"",A91+1)</f>
        <v>81</v>
      </c>
      <c r="B92" s="42">
        <f t="shared" si="50"/>
        <v>45383</v>
      </c>
      <c r="C92" s="43">
        <f t="shared" si="82"/>
        <v>45427</v>
      </c>
      <c r="D92" s="43">
        <f t="shared" si="51"/>
        <v>45427</v>
      </c>
      <c r="E92" s="43">
        <f t="shared" si="52"/>
        <v>45428</v>
      </c>
      <c r="F92" s="44">
        <f t="shared" si="53"/>
        <v>30</v>
      </c>
      <c r="G92" s="44">
        <f t="shared" si="54"/>
        <v>2430</v>
      </c>
      <c r="H92" s="45">
        <f>IF($A92="","",IF(C92&gt;=$F$5,IFERROR(HLOOKUP(B92,FLUXO_ELEGÍVEL!$F:$XFD,LARGE(FLUXO_ELEGÍVEL!A:A,1)+2,0),0),0))</f>
        <v>0</v>
      </c>
      <c r="I92" s="45">
        <f t="shared" si="55"/>
        <v>0</v>
      </c>
      <c r="J92" s="45">
        <f>IF(A92="","",H92+CUSTOS!B92)</f>
        <v>0</v>
      </c>
      <c r="K92" s="45">
        <f t="shared" si="83"/>
        <v>0</v>
      </c>
      <c r="L92" s="45">
        <f t="shared" si="84"/>
        <v>0</v>
      </c>
      <c r="M92" s="45">
        <f t="shared" si="85"/>
        <v>0</v>
      </c>
      <c r="N92" s="45">
        <f t="shared" si="56"/>
        <v>0</v>
      </c>
      <c r="O92" s="46">
        <f t="shared" si="86"/>
        <v>0</v>
      </c>
      <c r="P92" s="47"/>
      <c r="Q92" s="48">
        <f t="shared" si="57"/>
        <v>0</v>
      </c>
      <c r="R92" s="48">
        <f t="shared" si="58"/>
        <v>0</v>
      </c>
      <c r="S92" s="48">
        <f t="shared" si="59"/>
        <v>0</v>
      </c>
      <c r="T92" s="48">
        <f t="shared" si="60"/>
        <v>0</v>
      </c>
      <c r="U92" s="48">
        <f t="shared" si="61"/>
        <v>0</v>
      </c>
      <c r="V92" s="48">
        <f t="shared" si="62"/>
        <v>0</v>
      </c>
      <c r="X92" s="48">
        <f t="shared" si="63"/>
        <v>0</v>
      </c>
      <c r="Y92" s="45">
        <f t="shared" si="64"/>
        <v>0</v>
      </c>
      <c r="Z92" s="45">
        <f t="shared" si="65"/>
        <v>0</v>
      </c>
      <c r="AA92" s="45">
        <f t="shared" si="66"/>
        <v>0</v>
      </c>
      <c r="AB92" s="45">
        <f t="shared" si="67"/>
        <v>0</v>
      </c>
      <c r="AD92" s="48">
        <f t="shared" si="68"/>
        <v>0</v>
      </c>
      <c r="AE92" s="45">
        <f t="shared" si="69"/>
        <v>0</v>
      </c>
      <c r="AF92" s="45">
        <f t="shared" si="70"/>
        <v>0</v>
      </c>
      <c r="AG92" s="45">
        <f t="shared" si="71"/>
        <v>0</v>
      </c>
      <c r="AH92" s="45">
        <f t="shared" si="72"/>
        <v>0</v>
      </c>
      <c r="AJ92" s="134">
        <f t="shared" si="73"/>
        <v>0</v>
      </c>
      <c r="AK92" s="135">
        <f t="shared" si="87"/>
        <v>0</v>
      </c>
      <c r="AL92" s="135">
        <f t="shared" si="74"/>
        <v>0</v>
      </c>
      <c r="AM92" s="135">
        <f t="shared" si="75"/>
        <v>0</v>
      </c>
      <c r="AN92" s="135">
        <f t="shared" si="76"/>
        <v>0</v>
      </c>
      <c r="AO92" s="135">
        <f t="shared" si="77"/>
        <v>0</v>
      </c>
      <c r="AQ92" s="48">
        <f t="shared" si="78"/>
        <v>0</v>
      </c>
      <c r="AR92" s="45">
        <f t="shared" si="79"/>
        <v>0</v>
      </c>
      <c r="AU92" s="25">
        <f t="shared" si="80"/>
        <v>0</v>
      </c>
      <c r="AV92" s="25">
        <f t="shared" si="81"/>
        <v>0</v>
      </c>
      <c r="AW92" s="21">
        <f t="shared" si="88"/>
        <v>0</v>
      </c>
      <c r="AX92" s="21">
        <f t="shared" si="89"/>
        <v>0</v>
      </c>
      <c r="AY92" s="21">
        <f t="shared" si="90"/>
        <v>0</v>
      </c>
      <c r="AZ92" s="21">
        <f t="shared" si="91"/>
        <v>0</v>
      </c>
      <c r="BA92" s="21">
        <f t="shared" si="92"/>
        <v>0</v>
      </c>
      <c r="BB92" s="21">
        <f t="shared" si="93"/>
        <v>0</v>
      </c>
      <c r="BC92" s="21">
        <f t="shared" si="94"/>
        <v>0</v>
      </c>
      <c r="BD92" s="21">
        <f>-IF(CUSTOS!B92="",0,CUSTOS!B92)</f>
        <v>0</v>
      </c>
      <c r="BF92" s="25">
        <f t="shared" si="95"/>
        <v>0</v>
      </c>
      <c r="BG92" s="25">
        <f t="shared" si="96"/>
        <v>0</v>
      </c>
      <c r="BH92" s="169">
        <f t="shared" si="96"/>
        <v>0</v>
      </c>
    </row>
    <row r="93" spans="1:60" ht="15" x14ac:dyDescent="0.25">
      <c r="A93" s="89">
        <f>IF(LARGE($A$11:A92,1)=$F$2,"",A92+1)</f>
        <v>82</v>
      </c>
      <c r="B93" s="42">
        <f t="shared" si="50"/>
        <v>45413</v>
      </c>
      <c r="C93" s="43">
        <f t="shared" si="82"/>
        <v>45458</v>
      </c>
      <c r="D93" s="43">
        <f t="shared" si="51"/>
        <v>45460</v>
      </c>
      <c r="E93" s="43">
        <f t="shared" si="52"/>
        <v>45461</v>
      </c>
      <c r="F93" s="44">
        <f t="shared" si="53"/>
        <v>30</v>
      </c>
      <c r="G93" s="44">
        <f t="shared" si="54"/>
        <v>2460</v>
      </c>
      <c r="H93" s="45">
        <f>IF($A93="","",IF(C93&gt;=$F$5,IFERROR(HLOOKUP(B93,FLUXO_ELEGÍVEL!$F:$XFD,LARGE(FLUXO_ELEGÍVEL!A:A,1)+2,0),0),0))</f>
        <v>0</v>
      </c>
      <c r="I93" s="45">
        <f t="shared" si="55"/>
        <v>0</v>
      </c>
      <c r="J93" s="45">
        <f>IF(A93="","",H93+CUSTOS!B93)</f>
        <v>0</v>
      </c>
      <c r="K93" s="45">
        <f t="shared" si="83"/>
        <v>0</v>
      </c>
      <c r="L93" s="45">
        <f t="shared" si="84"/>
        <v>0</v>
      </c>
      <c r="M93" s="45">
        <f t="shared" si="85"/>
        <v>0</v>
      </c>
      <c r="N93" s="45">
        <f t="shared" si="56"/>
        <v>0</v>
      </c>
      <c r="O93" s="46">
        <f t="shared" si="86"/>
        <v>0</v>
      </c>
      <c r="P93" s="47"/>
      <c r="Q93" s="48">
        <f t="shared" si="57"/>
        <v>0</v>
      </c>
      <c r="R93" s="48">
        <f t="shared" si="58"/>
        <v>0</v>
      </c>
      <c r="S93" s="48">
        <f t="shared" si="59"/>
        <v>0</v>
      </c>
      <c r="T93" s="48">
        <f t="shared" si="60"/>
        <v>0</v>
      </c>
      <c r="U93" s="48">
        <f t="shared" si="61"/>
        <v>0</v>
      </c>
      <c r="V93" s="48">
        <f t="shared" si="62"/>
        <v>0</v>
      </c>
      <c r="X93" s="48">
        <f t="shared" si="63"/>
        <v>0</v>
      </c>
      <c r="Y93" s="45">
        <f t="shared" si="64"/>
        <v>0</v>
      </c>
      <c r="Z93" s="45">
        <f t="shared" si="65"/>
        <v>0</v>
      </c>
      <c r="AA93" s="45">
        <f t="shared" si="66"/>
        <v>0</v>
      </c>
      <c r="AB93" s="45">
        <f t="shared" si="67"/>
        <v>0</v>
      </c>
      <c r="AD93" s="48">
        <f t="shared" si="68"/>
        <v>0</v>
      </c>
      <c r="AE93" s="45">
        <f t="shared" si="69"/>
        <v>0</v>
      </c>
      <c r="AF93" s="45">
        <f t="shared" si="70"/>
        <v>0</v>
      </c>
      <c r="AG93" s="45">
        <f t="shared" si="71"/>
        <v>0</v>
      </c>
      <c r="AH93" s="45">
        <f t="shared" si="72"/>
        <v>0</v>
      </c>
      <c r="AJ93" s="134">
        <f t="shared" si="73"/>
        <v>0</v>
      </c>
      <c r="AK93" s="135">
        <f t="shared" si="87"/>
        <v>0</v>
      </c>
      <c r="AL93" s="135">
        <f t="shared" si="74"/>
        <v>0</v>
      </c>
      <c r="AM93" s="135">
        <f t="shared" si="75"/>
        <v>0</v>
      </c>
      <c r="AN93" s="135">
        <f t="shared" si="76"/>
        <v>0</v>
      </c>
      <c r="AO93" s="135">
        <f t="shared" si="77"/>
        <v>0</v>
      </c>
      <c r="AQ93" s="48">
        <f t="shared" si="78"/>
        <v>0</v>
      </c>
      <c r="AR93" s="45">
        <f t="shared" si="79"/>
        <v>0</v>
      </c>
      <c r="AU93" s="25">
        <f t="shared" si="80"/>
        <v>0</v>
      </c>
      <c r="AV93" s="25">
        <f t="shared" si="81"/>
        <v>0</v>
      </c>
      <c r="AW93" s="21">
        <f t="shared" si="88"/>
        <v>0</v>
      </c>
      <c r="AX93" s="21">
        <f t="shared" si="89"/>
        <v>0</v>
      </c>
      <c r="AY93" s="21">
        <f t="shared" si="90"/>
        <v>0</v>
      </c>
      <c r="AZ93" s="21">
        <f t="shared" si="91"/>
        <v>0</v>
      </c>
      <c r="BA93" s="21">
        <f t="shared" si="92"/>
        <v>0</v>
      </c>
      <c r="BB93" s="21">
        <f t="shared" si="93"/>
        <v>0</v>
      </c>
      <c r="BC93" s="21">
        <f t="shared" si="94"/>
        <v>0</v>
      </c>
      <c r="BD93" s="21">
        <f>-IF(CUSTOS!B93="",0,CUSTOS!B93)</f>
        <v>0</v>
      </c>
      <c r="BF93" s="25">
        <f t="shared" si="95"/>
        <v>0</v>
      </c>
      <c r="BG93" s="25">
        <f t="shared" si="96"/>
        <v>0</v>
      </c>
      <c r="BH93" s="169">
        <f t="shared" si="96"/>
        <v>0</v>
      </c>
    </row>
    <row r="94" spans="1:60" ht="15" x14ac:dyDescent="0.25">
      <c r="A94" s="89">
        <f>IF(LARGE($A$11:A93,1)=$F$2,"",A93+1)</f>
        <v>83</v>
      </c>
      <c r="B94" s="42">
        <f t="shared" si="50"/>
        <v>45444</v>
      </c>
      <c r="C94" s="43">
        <f t="shared" si="82"/>
        <v>45488</v>
      </c>
      <c r="D94" s="43">
        <f t="shared" si="51"/>
        <v>45488</v>
      </c>
      <c r="E94" s="43">
        <f t="shared" si="52"/>
        <v>45489</v>
      </c>
      <c r="F94" s="44">
        <f t="shared" si="53"/>
        <v>30</v>
      </c>
      <c r="G94" s="44">
        <f t="shared" si="54"/>
        <v>2490</v>
      </c>
      <c r="H94" s="45">
        <f>IF($A94="","",IF(C94&gt;=$F$5,IFERROR(HLOOKUP(B94,FLUXO_ELEGÍVEL!$F:$XFD,LARGE(FLUXO_ELEGÍVEL!A:A,1)+2,0),0),0))</f>
        <v>0</v>
      </c>
      <c r="I94" s="45">
        <f t="shared" si="55"/>
        <v>0</v>
      </c>
      <c r="J94" s="45">
        <f>IF(A94="","",H94+CUSTOS!B94)</f>
        <v>0</v>
      </c>
      <c r="K94" s="45">
        <f t="shared" si="83"/>
        <v>0</v>
      </c>
      <c r="L94" s="45">
        <f t="shared" si="84"/>
        <v>0</v>
      </c>
      <c r="M94" s="45">
        <f t="shared" si="85"/>
        <v>0</v>
      </c>
      <c r="N94" s="45">
        <f t="shared" si="56"/>
        <v>0</v>
      </c>
      <c r="O94" s="46">
        <f t="shared" si="86"/>
        <v>0</v>
      </c>
      <c r="P94" s="47"/>
      <c r="Q94" s="48">
        <f t="shared" si="57"/>
        <v>0</v>
      </c>
      <c r="R94" s="48">
        <f t="shared" si="58"/>
        <v>0</v>
      </c>
      <c r="S94" s="48">
        <f t="shared" si="59"/>
        <v>0</v>
      </c>
      <c r="T94" s="48">
        <f t="shared" si="60"/>
        <v>0</v>
      </c>
      <c r="U94" s="48">
        <f t="shared" si="61"/>
        <v>0</v>
      </c>
      <c r="V94" s="48">
        <f t="shared" si="62"/>
        <v>0</v>
      </c>
      <c r="X94" s="48">
        <f t="shared" si="63"/>
        <v>0</v>
      </c>
      <c r="Y94" s="45">
        <f t="shared" si="64"/>
        <v>0</v>
      </c>
      <c r="Z94" s="45">
        <f t="shared" si="65"/>
        <v>0</v>
      </c>
      <c r="AA94" s="45">
        <f t="shared" si="66"/>
        <v>0</v>
      </c>
      <c r="AB94" s="45">
        <f t="shared" si="67"/>
        <v>0</v>
      </c>
      <c r="AD94" s="48">
        <f t="shared" si="68"/>
        <v>0</v>
      </c>
      <c r="AE94" s="45">
        <f t="shared" si="69"/>
        <v>0</v>
      </c>
      <c r="AF94" s="45">
        <f t="shared" si="70"/>
        <v>0</v>
      </c>
      <c r="AG94" s="45">
        <f t="shared" si="71"/>
        <v>0</v>
      </c>
      <c r="AH94" s="45">
        <f t="shared" si="72"/>
        <v>0</v>
      </c>
      <c r="AJ94" s="134">
        <f t="shared" si="73"/>
        <v>0</v>
      </c>
      <c r="AK94" s="135">
        <f t="shared" si="87"/>
        <v>0</v>
      </c>
      <c r="AL94" s="135">
        <f t="shared" si="74"/>
        <v>0</v>
      </c>
      <c r="AM94" s="135">
        <f t="shared" si="75"/>
        <v>0</v>
      </c>
      <c r="AN94" s="135">
        <f t="shared" si="76"/>
        <v>0</v>
      </c>
      <c r="AO94" s="135">
        <f t="shared" si="77"/>
        <v>0</v>
      </c>
      <c r="AQ94" s="48">
        <f t="shared" si="78"/>
        <v>0</v>
      </c>
      <c r="AR94" s="45">
        <f t="shared" si="79"/>
        <v>0</v>
      </c>
      <c r="AU94" s="25">
        <f t="shared" si="80"/>
        <v>0</v>
      </c>
      <c r="AV94" s="25">
        <f t="shared" si="81"/>
        <v>0</v>
      </c>
      <c r="AW94" s="21">
        <f t="shared" si="88"/>
        <v>0</v>
      </c>
      <c r="AX94" s="21">
        <f t="shared" si="89"/>
        <v>0</v>
      </c>
      <c r="AY94" s="21">
        <f t="shared" si="90"/>
        <v>0</v>
      </c>
      <c r="AZ94" s="21">
        <f t="shared" si="91"/>
        <v>0</v>
      </c>
      <c r="BA94" s="21">
        <f t="shared" si="92"/>
        <v>0</v>
      </c>
      <c r="BB94" s="21">
        <f t="shared" si="93"/>
        <v>0</v>
      </c>
      <c r="BC94" s="21">
        <f t="shared" si="94"/>
        <v>0</v>
      </c>
      <c r="BD94" s="21">
        <f>-IF(CUSTOS!B94="",0,CUSTOS!B94)</f>
        <v>0</v>
      </c>
      <c r="BF94" s="25">
        <f t="shared" si="95"/>
        <v>0</v>
      </c>
      <c r="BG94" s="25">
        <f t="shared" si="96"/>
        <v>0</v>
      </c>
      <c r="BH94" s="169">
        <f t="shared" si="96"/>
        <v>0</v>
      </c>
    </row>
    <row r="95" spans="1:60" ht="15" x14ac:dyDescent="0.25">
      <c r="A95" s="89">
        <f>IF(LARGE($A$11:A94,1)=$F$2,"",A94+1)</f>
        <v>84</v>
      </c>
      <c r="B95" s="42">
        <f t="shared" si="50"/>
        <v>45474</v>
      </c>
      <c r="C95" s="43">
        <f t="shared" si="82"/>
        <v>45519</v>
      </c>
      <c r="D95" s="43">
        <f t="shared" si="51"/>
        <v>45519</v>
      </c>
      <c r="E95" s="43">
        <f t="shared" si="52"/>
        <v>45520</v>
      </c>
      <c r="F95" s="44">
        <f t="shared" si="53"/>
        <v>30</v>
      </c>
      <c r="G95" s="44">
        <f t="shared" si="54"/>
        <v>2520</v>
      </c>
      <c r="H95" s="45">
        <f>IF($A95="","",IF(C95&gt;=$F$5,IFERROR(HLOOKUP(B95,FLUXO_ELEGÍVEL!$F:$XFD,LARGE(FLUXO_ELEGÍVEL!A:A,1)+2,0),0),0))</f>
        <v>0</v>
      </c>
      <c r="I95" s="45">
        <f t="shared" si="55"/>
        <v>0</v>
      </c>
      <c r="J95" s="45">
        <f>IF(A95="","",H95+CUSTOS!B95)</f>
        <v>0</v>
      </c>
      <c r="K95" s="45">
        <f t="shared" si="83"/>
        <v>0</v>
      </c>
      <c r="L95" s="45">
        <f t="shared" si="84"/>
        <v>0</v>
      </c>
      <c r="M95" s="45">
        <f t="shared" si="85"/>
        <v>0</v>
      </c>
      <c r="N95" s="45">
        <f t="shared" si="56"/>
        <v>0</v>
      </c>
      <c r="O95" s="46">
        <f t="shared" si="86"/>
        <v>0</v>
      </c>
      <c r="P95" s="47"/>
      <c r="Q95" s="48">
        <f t="shared" si="57"/>
        <v>0</v>
      </c>
      <c r="R95" s="48">
        <f t="shared" si="58"/>
        <v>0</v>
      </c>
      <c r="S95" s="48">
        <f t="shared" si="59"/>
        <v>0</v>
      </c>
      <c r="T95" s="48">
        <f t="shared" si="60"/>
        <v>0</v>
      </c>
      <c r="U95" s="48">
        <f t="shared" si="61"/>
        <v>0</v>
      </c>
      <c r="V95" s="48">
        <f t="shared" si="62"/>
        <v>0</v>
      </c>
      <c r="X95" s="48">
        <f t="shared" si="63"/>
        <v>0</v>
      </c>
      <c r="Y95" s="45">
        <f t="shared" si="64"/>
        <v>0</v>
      </c>
      <c r="Z95" s="45">
        <f t="shared" si="65"/>
        <v>0</v>
      </c>
      <c r="AA95" s="45">
        <f t="shared" si="66"/>
        <v>0</v>
      </c>
      <c r="AB95" s="45">
        <f t="shared" si="67"/>
        <v>0</v>
      </c>
      <c r="AD95" s="48">
        <f t="shared" si="68"/>
        <v>0</v>
      </c>
      <c r="AE95" s="45">
        <f t="shared" si="69"/>
        <v>0</v>
      </c>
      <c r="AF95" s="45">
        <f t="shared" si="70"/>
        <v>0</v>
      </c>
      <c r="AG95" s="45">
        <f t="shared" si="71"/>
        <v>0</v>
      </c>
      <c r="AH95" s="45">
        <f t="shared" si="72"/>
        <v>0</v>
      </c>
      <c r="AJ95" s="134">
        <f t="shared" si="73"/>
        <v>0</v>
      </c>
      <c r="AK95" s="135">
        <f t="shared" si="87"/>
        <v>0</v>
      </c>
      <c r="AL95" s="135">
        <f t="shared" si="74"/>
        <v>0</v>
      </c>
      <c r="AM95" s="135">
        <f t="shared" si="75"/>
        <v>0</v>
      </c>
      <c r="AN95" s="135">
        <f t="shared" si="76"/>
        <v>0</v>
      </c>
      <c r="AO95" s="135">
        <f t="shared" si="77"/>
        <v>0</v>
      </c>
      <c r="AQ95" s="48">
        <f t="shared" si="78"/>
        <v>0</v>
      </c>
      <c r="AR95" s="45">
        <f t="shared" si="79"/>
        <v>0</v>
      </c>
      <c r="AU95" s="25">
        <f t="shared" si="80"/>
        <v>0</v>
      </c>
      <c r="AV95" s="25">
        <f t="shared" si="81"/>
        <v>0</v>
      </c>
      <c r="AW95" s="21">
        <f t="shared" si="88"/>
        <v>0</v>
      </c>
      <c r="AX95" s="21">
        <f t="shared" si="89"/>
        <v>0</v>
      </c>
      <c r="AY95" s="21">
        <f t="shared" si="90"/>
        <v>0</v>
      </c>
      <c r="AZ95" s="21">
        <f t="shared" si="91"/>
        <v>0</v>
      </c>
      <c r="BA95" s="21">
        <f t="shared" si="92"/>
        <v>0</v>
      </c>
      <c r="BB95" s="21">
        <f t="shared" si="93"/>
        <v>0</v>
      </c>
      <c r="BC95" s="21">
        <f t="shared" si="94"/>
        <v>0</v>
      </c>
      <c r="BD95" s="21">
        <f>-IF(CUSTOS!B95="",0,CUSTOS!B95)</f>
        <v>0</v>
      </c>
      <c r="BF95" s="25">
        <f t="shared" si="95"/>
        <v>0</v>
      </c>
      <c r="BG95" s="25">
        <f t="shared" si="96"/>
        <v>0</v>
      </c>
      <c r="BH95" s="169">
        <f t="shared" si="96"/>
        <v>0</v>
      </c>
    </row>
    <row r="96" spans="1:60" ht="15" x14ac:dyDescent="0.25">
      <c r="A96" s="89">
        <f>IF(LARGE($A$11:A95,1)=$F$2,"",A95+1)</f>
        <v>85</v>
      </c>
      <c r="B96" s="42">
        <f t="shared" si="50"/>
        <v>45505</v>
      </c>
      <c r="C96" s="43">
        <f t="shared" si="82"/>
        <v>45550</v>
      </c>
      <c r="D96" s="43">
        <f t="shared" si="51"/>
        <v>45551</v>
      </c>
      <c r="E96" s="43">
        <f t="shared" si="52"/>
        <v>45552</v>
      </c>
      <c r="F96" s="44">
        <f t="shared" si="53"/>
        <v>30</v>
      </c>
      <c r="G96" s="44">
        <f t="shared" si="54"/>
        <v>2550</v>
      </c>
      <c r="H96" s="45">
        <f>IF($A96="","",IF(C96&gt;=$F$5,IFERROR(HLOOKUP(B96,FLUXO_ELEGÍVEL!$F:$XFD,LARGE(FLUXO_ELEGÍVEL!A:A,1)+2,0),0),0))</f>
        <v>0</v>
      </c>
      <c r="I96" s="45">
        <f t="shared" si="55"/>
        <v>0</v>
      </c>
      <c r="J96" s="45">
        <f>IF(A96="","",H96+CUSTOS!B96)</f>
        <v>0</v>
      </c>
      <c r="K96" s="45">
        <f t="shared" si="83"/>
        <v>0</v>
      </c>
      <c r="L96" s="45">
        <f t="shared" si="84"/>
        <v>0</v>
      </c>
      <c r="M96" s="45">
        <f t="shared" si="85"/>
        <v>0</v>
      </c>
      <c r="N96" s="45">
        <f t="shared" si="56"/>
        <v>0</v>
      </c>
      <c r="O96" s="46">
        <f t="shared" si="86"/>
        <v>0</v>
      </c>
      <c r="P96" s="47"/>
      <c r="Q96" s="48">
        <f t="shared" si="57"/>
        <v>0</v>
      </c>
      <c r="R96" s="48">
        <f t="shared" si="58"/>
        <v>0</v>
      </c>
      <c r="S96" s="48">
        <f t="shared" si="59"/>
        <v>0</v>
      </c>
      <c r="T96" s="48">
        <f t="shared" si="60"/>
        <v>0</v>
      </c>
      <c r="U96" s="48">
        <f t="shared" si="61"/>
        <v>0</v>
      </c>
      <c r="V96" s="48">
        <f t="shared" si="62"/>
        <v>0</v>
      </c>
      <c r="X96" s="48">
        <f t="shared" si="63"/>
        <v>0</v>
      </c>
      <c r="Y96" s="45">
        <f t="shared" si="64"/>
        <v>0</v>
      </c>
      <c r="Z96" s="45">
        <f t="shared" si="65"/>
        <v>0</v>
      </c>
      <c r="AA96" s="45">
        <f t="shared" si="66"/>
        <v>0</v>
      </c>
      <c r="AB96" s="45">
        <f t="shared" si="67"/>
        <v>0</v>
      </c>
      <c r="AD96" s="48">
        <f t="shared" si="68"/>
        <v>0</v>
      </c>
      <c r="AE96" s="45">
        <f t="shared" si="69"/>
        <v>0</v>
      </c>
      <c r="AF96" s="45">
        <f t="shared" si="70"/>
        <v>0</v>
      </c>
      <c r="AG96" s="45">
        <f t="shared" si="71"/>
        <v>0</v>
      </c>
      <c r="AH96" s="45">
        <f t="shared" si="72"/>
        <v>0</v>
      </c>
      <c r="AJ96" s="134">
        <f t="shared" si="73"/>
        <v>0</v>
      </c>
      <c r="AK96" s="135">
        <f t="shared" si="87"/>
        <v>0</v>
      </c>
      <c r="AL96" s="135">
        <f t="shared" si="74"/>
        <v>0</v>
      </c>
      <c r="AM96" s="135">
        <f t="shared" si="75"/>
        <v>0</v>
      </c>
      <c r="AN96" s="135">
        <f t="shared" si="76"/>
        <v>0</v>
      </c>
      <c r="AO96" s="135">
        <f t="shared" si="77"/>
        <v>0</v>
      </c>
      <c r="AQ96" s="48">
        <f t="shared" si="78"/>
        <v>0</v>
      </c>
      <c r="AR96" s="45">
        <f t="shared" si="79"/>
        <v>0</v>
      </c>
      <c r="AU96" s="25">
        <f t="shared" si="80"/>
        <v>0</v>
      </c>
      <c r="AV96" s="25">
        <f t="shared" si="81"/>
        <v>0</v>
      </c>
      <c r="AW96" s="21">
        <f t="shared" si="88"/>
        <v>0</v>
      </c>
      <c r="AX96" s="21">
        <f t="shared" si="89"/>
        <v>0</v>
      </c>
      <c r="AY96" s="21">
        <f t="shared" si="90"/>
        <v>0</v>
      </c>
      <c r="AZ96" s="21">
        <f t="shared" si="91"/>
        <v>0</v>
      </c>
      <c r="BA96" s="21">
        <f t="shared" si="92"/>
        <v>0</v>
      </c>
      <c r="BB96" s="21">
        <f t="shared" si="93"/>
        <v>0</v>
      </c>
      <c r="BC96" s="21">
        <f t="shared" si="94"/>
        <v>0</v>
      </c>
      <c r="BD96" s="21">
        <f>-IF(CUSTOS!B96="",0,CUSTOS!B96)</f>
        <v>0</v>
      </c>
      <c r="BF96" s="25">
        <f t="shared" si="95"/>
        <v>0</v>
      </c>
      <c r="BG96" s="25">
        <f t="shared" si="96"/>
        <v>0</v>
      </c>
      <c r="BH96" s="169">
        <f t="shared" si="96"/>
        <v>0</v>
      </c>
    </row>
    <row r="97" spans="1:60" ht="15" x14ac:dyDescent="0.25">
      <c r="A97" s="89">
        <f>IF(LARGE($A$11:A96,1)=$F$2,"",A96+1)</f>
        <v>86</v>
      </c>
      <c r="B97" s="42">
        <f t="shared" si="50"/>
        <v>45536</v>
      </c>
      <c r="C97" s="43">
        <f t="shared" si="82"/>
        <v>45580</v>
      </c>
      <c r="D97" s="43">
        <f t="shared" si="51"/>
        <v>45580</v>
      </c>
      <c r="E97" s="43">
        <f t="shared" si="52"/>
        <v>45581</v>
      </c>
      <c r="F97" s="44">
        <f t="shared" si="53"/>
        <v>30</v>
      </c>
      <c r="G97" s="44">
        <f t="shared" si="54"/>
        <v>2580</v>
      </c>
      <c r="H97" s="45">
        <f>IF($A97="","",IF(C97&gt;=$F$5,IFERROR(HLOOKUP(B97,FLUXO_ELEGÍVEL!$F:$XFD,LARGE(FLUXO_ELEGÍVEL!A:A,1)+2,0),0),0))</f>
        <v>0</v>
      </c>
      <c r="I97" s="45">
        <f t="shared" si="55"/>
        <v>0</v>
      </c>
      <c r="J97" s="45">
        <f>IF(A97="","",H97+CUSTOS!B97)</f>
        <v>0</v>
      </c>
      <c r="K97" s="45">
        <f t="shared" si="83"/>
        <v>0</v>
      </c>
      <c r="L97" s="45">
        <f t="shared" si="84"/>
        <v>0</v>
      </c>
      <c r="M97" s="45">
        <f t="shared" si="85"/>
        <v>0</v>
      </c>
      <c r="N97" s="45">
        <f t="shared" si="56"/>
        <v>0</v>
      </c>
      <c r="O97" s="46">
        <f t="shared" si="86"/>
        <v>0</v>
      </c>
      <c r="P97" s="47"/>
      <c r="Q97" s="48">
        <f t="shared" si="57"/>
        <v>0</v>
      </c>
      <c r="R97" s="48">
        <f t="shared" si="58"/>
        <v>0</v>
      </c>
      <c r="S97" s="48">
        <f t="shared" si="59"/>
        <v>0</v>
      </c>
      <c r="T97" s="48">
        <f t="shared" si="60"/>
        <v>0</v>
      </c>
      <c r="U97" s="48">
        <f t="shared" si="61"/>
        <v>0</v>
      </c>
      <c r="V97" s="48">
        <f t="shared" si="62"/>
        <v>0</v>
      </c>
      <c r="X97" s="48">
        <f t="shared" si="63"/>
        <v>0</v>
      </c>
      <c r="Y97" s="45">
        <f t="shared" si="64"/>
        <v>0</v>
      </c>
      <c r="Z97" s="45">
        <f t="shared" si="65"/>
        <v>0</v>
      </c>
      <c r="AA97" s="45">
        <f t="shared" si="66"/>
        <v>0</v>
      </c>
      <c r="AB97" s="45">
        <f t="shared" si="67"/>
        <v>0</v>
      </c>
      <c r="AD97" s="48">
        <f t="shared" si="68"/>
        <v>0</v>
      </c>
      <c r="AE97" s="45">
        <f t="shared" si="69"/>
        <v>0</v>
      </c>
      <c r="AF97" s="45">
        <f t="shared" si="70"/>
        <v>0</v>
      </c>
      <c r="AG97" s="45">
        <f t="shared" si="71"/>
        <v>0</v>
      </c>
      <c r="AH97" s="45">
        <f t="shared" si="72"/>
        <v>0</v>
      </c>
      <c r="AJ97" s="134">
        <f t="shared" si="73"/>
        <v>0</v>
      </c>
      <c r="AK97" s="135">
        <f t="shared" si="87"/>
        <v>0</v>
      </c>
      <c r="AL97" s="135">
        <f t="shared" si="74"/>
        <v>0</v>
      </c>
      <c r="AM97" s="135">
        <f t="shared" si="75"/>
        <v>0</v>
      </c>
      <c r="AN97" s="135">
        <f t="shared" si="76"/>
        <v>0</v>
      </c>
      <c r="AO97" s="135">
        <f t="shared" si="77"/>
        <v>0</v>
      </c>
      <c r="AQ97" s="48">
        <f t="shared" si="78"/>
        <v>0</v>
      </c>
      <c r="AR97" s="45">
        <f t="shared" si="79"/>
        <v>0</v>
      </c>
      <c r="AU97" s="25">
        <f t="shared" si="80"/>
        <v>0</v>
      </c>
      <c r="AV97" s="25">
        <f t="shared" si="81"/>
        <v>0</v>
      </c>
      <c r="AW97" s="21">
        <f t="shared" si="88"/>
        <v>0</v>
      </c>
      <c r="AX97" s="21">
        <f t="shared" si="89"/>
        <v>0</v>
      </c>
      <c r="AY97" s="21">
        <f t="shared" si="90"/>
        <v>0</v>
      </c>
      <c r="AZ97" s="21">
        <f t="shared" si="91"/>
        <v>0</v>
      </c>
      <c r="BA97" s="21">
        <f t="shared" si="92"/>
        <v>0</v>
      </c>
      <c r="BB97" s="21">
        <f t="shared" si="93"/>
        <v>0</v>
      </c>
      <c r="BC97" s="21">
        <f t="shared" si="94"/>
        <v>0</v>
      </c>
      <c r="BD97" s="21">
        <f>-IF(CUSTOS!B97="",0,CUSTOS!B97)</f>
        <v>0</v>
      </c>
      <c r="BF97" s="25">
        <f t="shared" si="95"/>
        <v>0</v>
      </c>
      <c r="BG97" s="25">
        <f t="shared" si="96"/>
        <v>0</v>
      </c>
      <c r="BH97" s="169">
        <f t="shared" si="96"/>
        <v>0</v>
      </c>
    </row>
    <row r="98" spans="1:60" ht="15" x14ac:dyDescent="0.25">
      <c r="A98" s="89">
        <f>IF(LARGE($A$11:A97,1)=$F$2,"",A97+1)</f>
        <v>87</v>
      </c>
      <c r="B98" s="42">
        <f t="shared" si="50"/>
        <v>45566</v>
      </c>
      <c r="C98" s="43">
        <f t="shared" si="82"/>
        <v>45611</v>
      </c>
      <c r="D98" s="43">
        <f t="shared" si="51"/>
        <v>45614</v>
      </c>
      <c r="E98" s="43">
        <f t="shared" si="52"/>
        <v>45615</v>
      </c>
      <c r="F98" s="44">
        <f t="shared" si="53"/>
        <v>30</v>
      </c>
      <c r="G98" s="44">
        <f t="shared" si="54"/>
        <v>2610</v>
      </c>
      <c r="H98" s="45">
        <f>IF($A98="","",IF(C98&gt;=$F$5,IFERROR(HLOOKUP(B98,FLUXO_ELEGÍVEL!$F:$XFD,LARGE(FLUXO_ELEGÍVEL!A:A,1)+2,0),0),0))</f>
        <v>0</v>
      </c>
      <c r="I98" s="45">
        <f t="shared" si="55"/>
        <v>0</v>
      </c>
      <c r="J98" s="45">
        <f>IF(A98="","",H98+CUSTOS!B98)</f>
        <v>0</v>
      </c>
      <c r="K98" s="45">
        <f t="shared" si="83"/>
        <v>0</v>
      </c>
      <c r="L98" s="45">
        <f t="shared" si="84"/>
        <v>0</v>
      </c>
      <c r="M98" s="45">
        <f t="shared" si="85"/>
        <v>0</v>
      </c>
      <c r="N98" s="45">
        <f t="shared" si="56"/>
        <v>0</v>
      </c>
      <c r="O98" s="46">
        <f t="shared" si="86"/>
        <v>0</v>
      </c>
      <c r="P98" s="47"/>
      <c r="Q98" s="48">
        <f t="shared" si="57"/>
        <v>0</v>
      </c>
      <c r="R98" s="48">
        <f t="shared" si="58"/>
        <v>0</v>
      </c>
      <c r="S98" s="48">
        <f t="shared" si="59"/>
        <v>0</v>
      </c>
      <c r="T98" s="48">
        <f t="shared" si="60"/>
        <v>0</v>
      </c>
      <c r="U98" s="48">
        <f t="shared" si="61"/>
        <v>0</v>
      </c>
      <c r="V98" s="48">
        <f t="shared" si="62"/>
        <v>0</v>
      </c>
      <c r="X98" s="48">
        <f t="shared" si="63"/>
        <v>0</v>
      </c>
      <c r="Y98" s="45">
        <f t="shared" si="64"/>
        <v>0</v>
      </c>
      <c r="Z98" s="45">
        <f t="shared" si="65"/>
        <v>0</v>
      </c>
      <c r="AA98" s="45">
        <f t="shared" si="66"/>
        <v>0</v>
      </c>
      <c r="AB98" s="45">
        <f t="shared" si="67"/>
        <v>0</v>
      </c>
      <c r="AD98" s="48">
        <f t="shared" si="68"/>
        <v>0</v>
      </c>
      <c r="AE98" s="45">
        <f t="shared" si="69"/>
        <v>0</v>
      </c>
      <c r="AF98" s="45">
        <f t="shared" si="70"/>
        <v>0</v>
      </c>
      <c r="AG98" s="45">
        <f t="shared" si="71"/>
        <v>0</v>
      </c>
      <c r="AH98" s="45">
        <f t="shared" si="72"/>
        <v>0</v>
      </c>
      <c r="AJ98" s="134">
        <f t="shared" si="73"/>
        <v>0</v>
      </c>
      <c r="AK98" s="135">
        <f t="shared" si="87"/>
        <v>0</v>
      </c>
      <c r="AL98" s="135">
        <f t="shared" si="74"/>
        <v>0</v>
      </c>
      <c r="AM98" s="135">
        <f t="shared" si="75"/>
        <v>0</v>
      </c>
      <c r="AN98" s="135">
        <f t="shared" si="76"/>
        <v>0</v>
      </c>
      <c r="AO98" s="135">
        <f t="shared" si="77"/>
        <v>0</v>
      </c>
      <c r="AQ98" s="48">
        <f t="shared" si="78"/>
        <v>0</v>
      </c>
      <c r="AR98" s="45">
        <f t="shared" si="79"/>
        <v>0</v>
      </c>
      <c r="AU98" s="25">
        <f t="shared" si="80"/>
        <v>0</v>
      </c>
      <c r="AV98" s="25">
        <f t="shared" si="81"/>
        <v>0</v>
      </c>
      <c r="AW98" s="21">
        <f t="shared" si="88"/>
        <v>0</v>
      </c>
      <c r="AX98" s="21">
        <f t="shared" si="89"/>
        <v>0</v>
      </c>
      <c r="AY98" s="21">
        <f t="shared" si="90"/>
        <v>0</v>
      </c>
      <c r="AZ98" s="21">
        <f t="shared" si="91"/>
        <v>0</v>
      </c>
      <c r="BA98" s="21">
        <f t="shared" si="92"/>
        <v>0</v>
      </c>
      <c r="BB98" s="21">
        <f t="shared" si="93"/>
        <v>0</v>
      </c>
      <c r="BC98" s="21">
        <f t="shared" si="94"/>
        <v>0</v>
      </c>
      <c r="BD98" s="21">
        <f>-IF(CUSTOS!B98="",0,CUSTOS!B98)</f>
        <v>0</v>
      </c>
      <c r="BF98" s="25">
        <f t="shared" si="95"/>
        <v>0</v>
      </c>
      <c r="BG98" s="25">
        <f t="shared" si="96"/>
        <v>0</v>
      </c>
      <c r="BH98" s="169">
        <f t="shared" si="96"/>
        <v>0</v>
      </c>
    </row>
    <row r="99" spans="1:60" ht="15" x14ac:dyDescent="0.25">
      <c r="A99" s="89">
        <f>IF(LARGE($A$11:A98,1)=$F$2,"",A98+1)</f>
        <v>88</v>
      </c>
      <c r="B99" s="42">
        <f t="shared" si="50"/>
        <v>45597</v>
      </c>
      <c r="C99" s="43">
        <f t="shared" si="82"/>
        <v>45641</v>
      </c>
      <c r="D99" s="43">
        <f t="shared" si="51"/>
        <v>45642</v>
      </c>
      <c r="E99" s="43">
        <f t="shared" si="52"/>
        <v>45643</v>
      </c>
      <c r="F99" s="44">
        <f t="shared" si="53"/>
        <v>30</v>
      </c>
      <c r="G99" s="44">
        <f t="shared" si="54"/>
        <v>2640</v>
      </c>
      <c r="H99" s="45">
        <f>IF($A99="","",IF(C99&gt;=$F$5,IFERROR(HLOOKUP(B99,FLUXO_ELEGÍVEL!$F:$XFD,LARGE(FLUXO_ELEGÍVEL!A:A,1)+2,0),0),0))</f>
        <v>0</v>
      </c>
      <c r="I99" s="45">
        <f t="shared" si="55"/>
        <v>0</v>
      </c>
      <c r="J99" s="45">
        <f>IF(A99="","",H99+CUSTOS!B99)</f>
        <v>0</v>
      </c>
      <c r="K99" s="45">
        <f t="shared" si="83"/>
        <v>0</v>
      </c>
      <c r="L99" s="45">
        <f t="shared" si="84"/>
        <v>0</v>
      </c>
      <c r="M99" s="45">
        <f t="shared" si="85"/>
        <v>0</v>
      </c>
      <c r="N99" s="45">
        <f t="shared" si="56"/>
        <v>0</v>
      </c>
      <c r="O99" s="46">
        <f t="shared" si="86"/>
        <v>0</v>
      </c>
      <c r="P99" s="47"/>
      <c r="Q99" s="48">
        <f t="shared" si="57"/>
        <v>0</v>
      </c>
      <c r="R99" s="48">
        <f t="shared" si="58"/>
        <v>0</v>
      </c>
      <c r="S99" s="48">
        <f t="shared" si="59"/>
        <v>0</v>
      </c>
      <c r="T99" s="48">
        <f t="shared" si="60"/>
        <v>0</v>
      </c>
      <c r="U99" s="48">
        <f t="shared" si="61"/>
        <v>0</v>
      </c>
      <c r="V99" s="48">
        <f t="shared" si="62"/>
        <v>0</v>
      </c>
      <c r="X99" s="48">
        <f t="shared" si="63"/>
        <v>0</v>
      </c>
      <c r="Y99" s="45">
        <f t="shared" si="64"/>
        <v>0</v>
      </c>
      <c r="Z99" s="45">
        <f t="shared" si="65"/>
        <v>0</v>
      </c>
      <c r="AA99" s="45">
        <f t="shared" si="66"/>
        <v>0</v>
      </c>
      <c r="AB99" s="45">
        <f t="shared" si="67"/>
        <v>0</v>
      </c>
      <c r="AD99" s="48">
        <f t="shared" si="68"/>
        <v>0</v>
      </c>
      <c r="AE99" s="45">
        <f t="shared" si="69"/>
        <v>0</v>
      </c>
      <c r="AF99" s="45">
        <f t="shared" si="70"/>
        <v>0</v>
      </c>
      <c r="AG99" s="45">
        <f t="shared" si="71"/>
        <v>0</v>
      </c>
      <c r="AH99" s="45">
        <f t="shared" si="72"/>
        <v>0</v>
      </c>
      <c r="AJ99" s="134">
        <f t="shared" si="73"/>
        <v>0</v>
      </c>
      <c r="AK99" s="135">
        <f t="shared" si="87"/>
        <v>0</v>
      </c>
      <c r="AL99" s="135">
        <f t="shared" si="74"/>
        <v>0</v>
      </c>
      <c r="AM99" s="135">
        <f t="shared" si="75"/>
        <v>0</v>
      </c>
      <c r="AN99" s="135">
        <f t="shared" si="76"/>
        <v>0</v>
      </c>
      <c r="AO99" s="135">
        <f t="shared" si="77"/>
        <v>0</v>
      </c>
      <c r="AQ99" s="48">
        <f t="shared" si="78"/>
        <v>0</v>
      </c>
      <c r="AR99" s="45">
        <f t="shared" si="79"/>
        <v>0</v>
      </c>
      <c r="AU99" s="25">
        <f t="shared" si="80"/>
        <v>0</v>
      </c>
      <c r="AV99" s="25">
        <f t="shared" si="81"/>
        <v>0</v>
      </c>
      <c r="AW99" s="21">
        <f t="shared" si="88"/>
        <v>0</v>
      </c>
      <c r="AX99" s="21">
        <f t="shared" si="89"/>
        <v>0</v>
      </c>
      <c r="AY99" s="21">
        <f t="shared" si="90"/>
        <v>0</v>
      </c>
      <c r="AZ99" s="21">
        <f t="shared" si="91"/>
        <v>0</v>
      </c>
      <c r="BA99" s="21">
        <f t="shared" si="92"/>
        <v>0</v>
      </c>
      <c r="BB99" s="21">
        <f t="shared" si="93"/>
        <v>0</v>
      </c>
      <c r="BC99" s="21">
        <f t="shared" si="94"/>
        <v>0</v>
      </c>
      <c r="BD99" s="21">
        <f>-IF(CUSTOS!B99="",0,CUSTOS!B99)</f>
        <v>0</v>
      </c>
      <c r="BF99" s="25">
        <f t="shared" si="95"/>
        <v>0</v>
      </c>
      <c r="BG99" s="25">
        <f t="shared" si="96"/>
        <v>0</v>
      </c>
      <c r="BH99" s="169">
        <f t="shared" si="96"/>
        <v>0</v>
      </c>
    </row>
    <row r="100" spans="1:60" ht="15" x14ac:dyDescent="0.25">
      <c r="A100" s="89">
        <f>IF(LARGE($A$11:A99,1)=$F$2,"",A99+1)</f>
        <v>89</v>
      </c>
      <c r="B100" s="42">
        <f t="shared" si="50"/>
        <v>45627</v>
      </c>
      <c r="C100" s="43">
        <f t="shared" si="82"/>
        <v>45672</v>
      </c>
      <c r="D100" s="43">
        <f t="shared" si="51"/>
        <v>45672</v>
      </c>
      <c r="E100" s="43">
        <f t="shared" si="52"/>
        <v>45673</v>
      </c>
      <c r="F100" s="44">
        <f t="shared" si="53"/>
        <v>30</v>
      </c>
      <c r="G100" s="44">
        <f t="shared" si="54"/>
        <v>2670</v>
      </c>
      <c r="H100" s="45">
        <f>IF($A100="","",IF(C100&gt;=$F$5,IFERROR(HLOOKUP(B100,FLUXO_ELEGÍVEL!$F:$XFD,LARGE(FLUXO_ELEGÍVEL!A:A,1)+2,0),0),0))</f>
        <v>0</v>
      </c>
      <c r="I100" s="45">
        <f t="shared" si="55"/>
        <v>0</v>
      </c>
      <c r="J100" s="45">
        <f>IF(A100="","",H100+CUSTOS!B100)</f>
        <v>0</v>
      </c>
      <c r="K100" s="45">
        <f t="shared" si="83"/>
        <v>0</v>
      </c>
      <c r="L100" s="45">
        <f t="shared" si="84"/>
        <v>0</v>
      </c>
      <c r="M100" s="45">
        <f t="shared" si="85"/>
        <v>0</v>
      </c>
      <c r="N100" s="45">
        <f t="shared" si="56"/>
        <v>0</v>
      </c>
      <c r="O100" s="46">
        <f t="shared" si="86"/>
        <v>0</v>
      </c>
      <c r="P100" s="47"/>
      <c r="Q100" s="48">
        <f t="shared" si="57"/>
        <v>0</v>
      </c>
      <c r="R100" s="48">
        <f t="shared" si="58"/>
        <v>0</v>
      </c>
      <c r="S100" s="48">
        <f t="shared" si="59"/>
        <v>0</v>
      </c>
      <c r="T100" s="48">
        <f t="shared" si="60"/>
        <v>0</v>
      </c>
      <c r="U100" s="48">
        <f t="shared" si="61"/>
        <v>0</v>
      </c>
      <c r="V100" s="48">
        <f t="shared" si="62"/>
        <v>0</v>
      </c>
      <c r="X100" s="48">
        <f t="shared" si="63"/>
        <v>0</v>
      </c>
      <c r="Y100" s="45">
        <f t="shared" si="64"/>
        <v>0</v>
      </c>
      <c r="Z100" s="45">
        <f t="shared" si="65"/>
        <v>0</v>
      </c>
      <c r="AA100" s="45">
        <f t="shared" si="66"/>
        <v>0</v>
      </c>
      <c r="AB100" s="45">
        <f t="shared" si="67"/>
        <v>0</v>
      </c>
      <c r="AD100" s="48">
        <f t="shared" si="68"/>
        <v>0</v>
      </c>
      <c r="AE100" s="45">
        <f t="shared" si="69"/>
        <v>0</v>
      </c>
      <c r="AF100" s="45">
        <f t="shared" si="70"/>
        <v>0</v>
      </c>
      <c r="AG100" s="45">
        <f t="shared" si="71"/>
        <v>0</v>
      </c>
      <c r="AH100" s="45">
        <f t="shared" si="72"/>
        <v>0</v>
      </c>
      <c r="AJ100" s="134">
        <f t="shared" si="73"/>
        <v>0</v>
      </c>
      <c r="AK100" s="135">
        <f t="shared" si="87"/>
        <v>0</v>
      </c>
      <c r="AL100" s="135">
        <f t="shared" si="74"/>
        <v>0</v>
      </c>
      <c r="AM100" s="135">
        <f t="shared" si="75"/>
        <v>0</v>
      </c>
      <c r="AN100" s="135">
        <f t="shared" si="76"/>
        <v>0</v>
      </c>
      <c r="AO100" s="135">
        <f t="shared" si="77"/>
        <v>0</v>
      </c>
      <c r="AQ100" s="48">
        <f t="shared" si="78"/>
        <v>0</v>
      </c>
      <c r="AR100" s="45">
        <f t="shared" si="79"/>
        <v>0</v>
      </c>
      <c r="AU100" s="25">
        <f t="shared" si="80"/>
        <v>0</v>
      </c>
      <c r="AV100" s="25">
        <f t="shared" si="81"/>
        <v>0</v>
      </c>
      <c r="AW100" s="21">
        <f t="shared" si="88"/>
        <v>0</v>
      </c>
      <c r="AX100" s="21">
        <f t="shared" si="89"/>
        <v>0</v>
      </c>
      <c r="AY100" s="21">
        <f t="shared" si="90"/>
        <v>0</v>
      </c>
      <c r="AZ100" s="21">
        <f t="shared" si="91"/>
        <v>0</v>
      </c>
      <c r="BA100" s="21">
        <f t="shared" si="92"/>
        <v>0</v>
      </c>
      <c r="BB100" s="21">
        <f t="shared" si="93"/>
        <v>0</v>
      </c>
      <c r="BC100" s="21">
        <f t="shared" si="94"/>
        <v>0</v>
      </c>
      <c r="BD100" s="21">
        <f>-IF(CUSTOS!B100="",0,CUSTOS!B100)</f>
        <v>0</v>
      </c>
      <c r="BF100" s="25">
        <f t="shared" si="95"/>
        <v>0</v>
      </c>
      <c r="BG100" s="25">
        <f t="shared" si="96"/>
        <v>0</v>
      </c>
      <c r="BH100" s="169">
        <f t="shared" si="96"/>
        <v>0</v>
      </c>
    </row>
    <row r="101" spans="1:60" ht="15" x14ac:dyDescent="0.25">
      <c r="A101" s="89">
        <f>IF(LARGE($A$11:A100,1)=$F$2,"",A100+1)</f>
        <v>90</v>
      </c>
      <c r="B101" s="42">
        <f t="shared" si="50"/>
        <v>45658</v>
      </c>
      <c r="C101" s="43">
        <f t="shared" si="82"/>
        <v>45703</v>
      </c>
      <c r="D101" s="43">
        <f t="shared" si="51"/>
        <v>45705</v>
      </c>
      <c r="E101" s="43">
        <f t="shared" si="52"/>
        <v>45706</v>
      </c>
      <c r="F101" s="44">
        <f t="shared" si="53"/>
        <v>30</v>
      </c>
      <c r="G101" s="44">
        <f t="shared" si="54"/>
        <v>2700</v>
      </c>
      <c r="H101" s="45">
        <f>IF($A101="","",IF(C101&gt;=$F$5,IFERROR(HLOOKUP(B101,FLUXO_ELEGÍVEL!$F:$XFD,LARGE(FLUXO_ELEGÍVEL!A:A,1)+2,0),0),0))</f>
        <v>0</v>
      </c>
      <c r="I101" s="45">
        <f t="shared" si="55"/>
        <v>0</v>
      </c>
      <c r="J101" s="45">
        <f>IF(A101="","",H101+CUSTOS!B101)</f>
        <v>0</v>
      </c>
      <c r="K101" s="45">
        <f t="shared" si="83"/>
        <v>0</v>
      </c>
      <c r="L101" s="45">
        <f t="shared" si="84"/>
        <v>0</v>
      </c>
      <c r="M101" s="45">
        <f t="shared" si="85"/>
        <v>0</v>
      </c>
      <c r="N101" s="45">
        <f t="shared" si="56"/>
        <v>0</v>
      </c>
      <c r="O101" s="46">
        <f t="shared" si="86"/>
        <v>0</v>
      </c>
      <c r="P101" s="47"/>
      <c r="Q101" s="48">
        <f t="shared" si="57"/>
        <v>0</v>
      </c>
      <c r="R101" s="48">
        <f t="shared" si="58"/>
        <v>0</v>
      </c>
      <c r="S101" s="48">
        <f t="shared" si="59"/>
        <v>0</v>
      </c>
      <c r="T101" s="48">
        <f t="shared" si="60"/>
        <v>0</v>
      </c>
      <c r="U101" s="48">
        <f t="shared" si="61"/>
        <v>0</v>
      </c>
      <c r="V101" s="48">
        <f t="shared" si="62"/>
        <v>0</v>
      </c>
      <c r="X101" s="48">
        <f t="shared" si="63"/>
        <v>0</v>
      </c>
      <c r="Y101" s="45">
        <f t="shared" si="64"/>
        <v>0</v>
      </c>
      <c r="Z101" s="45">
        <f t="shared" si="65"/>
        <v>0</v>
      </c>
      <c r="AA101" s="45">
        <f t="shared" si="66"/>
        <v>0</v>
      </c>
      <c r="AB101" s="45">
        <f t="shared" si="67"/>
        <v>0</v>
      </c>
      <c r="AD101" s="48">
        <f t="shared" si="68"/>
        <v>0</v>
      </c>
      <c r="AE101" s="45">
        <f t="shared" si="69"/>
        <v>0</v>
      </c>
      <c r="AF101" s="45">
        <f t="shared" si="70"/>
        <v>0</v>
      </c>
      <c r="AG101" s="45">
        <f t="shared" si="71"/>
        <v>0</v>
      </c>
      <c r="AH101" s="45">
        <f t="shared" si="72"/>
        <v>0</v>
      </c>
      <c r="AJ101" s="134">
        <f t="shared" si="73"/>
        <v>0</v>
      </c>
      <c r="AK101" s="135">
        <f t="shared" si="87"/>
        <v>0</v>
      </c>
      <c r="AL101" s="135">
        <f t="shared" si="74"/>
        <v>0</v>
      </c>
      <c r="AM101" s="135">
        <f t="shared" si="75"/>
        <v>0</v>
      </c>
      <c r="AN101" s="135">
        <f t="shared" si="76"/>
        <v>0</v>
      </c>
      <c r="AO101" s="135">
        <f t="shared" si="77"/>
        <v>0</v>
      </c>
      <c r="AQ101" s="48">
        <f t="shared" si="78"/>
        <v>0</v>
      </c>
      <c r="AR101" s="45">
        <f t="shared" si="79"/>
        <v>0</v>
      </c>
      <c r="AU101" s="25">
        <f t="shared" si="80"/>
        <v>0</v>
      </c>
      <c r="AV101" s="25">
        <f t="shared" si="81"/>
        <v>0</v>
      </c>
      <c r="AW101" s="21">
        <f t="shared" si="88"/>
        <v>0</v>
      </c>
      <c r="AX101" s="21">
        <f t="shared" si="89"/>
        <v>0</v>
      </c>
      <c r="AY101" s="21">
        <f t="shared" si="90"/>
        <v>0</v>
      </c>
      <c r="AZ101" s="21">
        <f t="shared" si="91"/>
        <v>0</v>
      </c>
      <c r="BA101" s="21">
        <f t="shared" si="92"/>
        <v>0</v>
      </c>
      <c r="BB101" s="21">
        <f t="shared" si="93"/>
        <v>0</v>
      </c>
      <c r="BC101" s="21">
        <f t="shared" si="94"/>
        <v>0</v>
      </c>
      <c r="BD101" s="21">
        <f>-IF(CUSTOS!B101="",0,CUSTOS!B101)</f>
        <v>0</v>
      </c>
      <c r="BF101" s="25">
        <f t="shared" si="95"/>
        <v>0</v>
      </c>
      <c r="BG101" s="25">
        <f t="shared" si="96"/>
        <v>0</v>
      </c>
      <c r="BH101" s="169">
        <f t="shared" si="96"/>
        <v>0</v>
      </c>
    </row>
    <row r="102" spans="1:60" ht="15" x14ac:dyDescent="0.25">
      <c r="A102" s="89">
        <f>IF(LARGE($A$11:A101,1)=$F$2,"",A101+1)</f>
        <v>91</v>
      </c>
      <c r="B102" s="42">
        <f t="shared" si="50"/>
        <v>45689</v>
      </c>
      <c r="C102" s="43">
        <f t="shared" si="82"/>
        <v>45731</v>
      </c>
      <c r="D102" s="43">
        <f t="shared" si="51"/>
        <v>45733</v>
      </c>
      <c r="E102" s="43">
        <f t="shared" si="52"/>
        <v>45734</v>
      </c>
      <c r="F102" s="44">
        <f t="shared" si="53"/>
        <v>30</v>
      </c>
      <c r="G102" s="44">
        <f t="shared" si="54"/>
        <v>2730</v>
      </c>
      <c r="H102" s="45">
        <f>IF($A102="","",IF(C102&gt;=$F$5,IFERROR(HLOOKUP(B102,FLUXO_ELEGÍVEL!$F:$XFD,LARGE(FLUXO_ELEGÍVEL!A:A,1)+2,0),0),0))</f>
        <v>0</v>
      </c>
      <c r="I102" s="45">
        <f t="shared" si="55"/>
        <v>0</v>
      </c>
      <c r="J102" s="45">
        <f>IF(A102="","",H102+CUSTOS!B102)</f>
        <v>0</v>
      </c>
      <c r="K102" s="45">
        <f t="shared" si="83"/>
        <v>0</v>
      </c>
      <c r="L102" s="45">
        <f t="shared" si="84"/>
        <v>0</v>
      </c>
      <c r="M102" s="45">
        <f t="shared" si="85"/>
        <v>0</v>
      </c>
      <c r="N102" s="45">
        <f t="shared" si="56"/>
        <v>0</v>
      </c>
      <c r="O102" s="46">
        <f t="shared" si="86"/>
        <v>0</v>
      </c>
      <c r="P102" s="47"/>
      <c r="Q102" s="48">
        <f t="shared" si="57"/>
        <v>0</v>
      </c>
      <c r="R102" s="48">
        <f t="shared" si="58"/>
        <v>0</v>
      </c>
      <c r="S102" s="48">
        <f t="shared" si="59"/>
        <v>0</v>
      </c>
      <c r="T102" s="48">
        <f t="shared" si="60"/>
        <v>0</v>
      </c>
      <c r="U102" s="48">
        <f t="shared" si="61"/>
        <v>0</v>
      </c>
      <c r="V102" s="48">
        <f t="shared" si="62"/>
        <v>0</v>
      </c>
      <c r="X102" s="48">
        <f t="shared" si="63"/>
        <v>0</v>
      </c>
      <c r="Y102" s="45">
        <f t="shared" si="64"/>
        <v>0</v>
      </c>
      <c r="Z102" s="45">
        <f t="shared" si="65"/>
        <v>0</v>
      </c>
      <c r="AA102" s="45">
        <f t="shared" si="66"/>
        <v>0</v>
      </c>
      <c r="AB102" s="45">
        <f t="shared" si="67"/>
        <v>0</v>
      </c>
      <c r="AD102" s="48">
        <f t="shared" si="68"/>
        <v>0</v>
      </c>
      <c r="AE102" s="45">
        <f t="shared" si="69"/>
        <v>0</v>
      </c>
      <c r="AF102" s="45">
        <f t="shared" si="70"/>
        <v>0</v>
      </c>
      <c r="AG102" s="45">
        <f t="shared" si="71"/>
        <v>0</v>
      </c>
      <c r="AH102" s="45">
        <f t="shared" si="72"/>
        <v>0</v>
      </c>
      <c r="AJ102" s="134">
        <f t="shared" si="73"/>
        <v>0</v>
      </c>
      <c r="AK102" s="135">
        <f t="shared" si="87"/>
        <v>0</v>
      </c>
      <c r="AL102" s="135">
        <f t="shared" si="74"/>
        <v>0</v>
      </c>
      <c r="AM102" s="135">
        <f t="shared" si="75"/>
        <v>0</v>
      </c>
      <c r="AN102" s="135">
        <f t="shared" si="76"/>
        <v>0</v>
      </c>
      <c r="AO102" s="135">
        <f t="shared" si="77"/>
        <v>0</v>
      </c>
      <c r="AQ102" s="48">
        <f t="shared" si="78"/>
        <v>0</v>
      </c>
      <c r="AR102" s="45">
        <f t="shared" si="79"/>
        <v>0</v>
      </c>
      <c r="AU102" s="25">
        <f t="shared" si="80"/>
        <v>0</v>
      </c>
      <c r="AV102" s="25">
        <f t="shared" si="81"/>
        <v>0</v>
      </c>
      <c r="AW102" s="21">
        <f t="shared" si="88"/>
        <v>0</v>
      </c>
      <c r="AX102" s="21">
        <f t="shared" si="89"/>
        <v>0</v>
      </c>
      <c r="AY102" s="21">
        <f t="shared" si="90"/>
        <v>0</v>
      </c>
      <c r="AZ102" s="21">
        <f t="shared" si="91"/>
        <v>0</v>
      </c>
      <c r="BA102" s="21">
        <f t="shared" si="92"/>
        <v>0</v>
      </c>
      <c r="BB102" s="21">
        <f t="shared" si="93"/>
        <v>0</v>
      </c>
      <c r="BC102" s="21">
        <f t="shared" si="94"/>
        <v>0</v>
      </c>
      <c r="BD102" s="21">
        <f>-IF(CUSTOS!B102="",0,CUSTOS!B102)</f>
        <v>0</v>
      </c>
      <c r="BF102" s="25">
        <f t="shared" si="95"/>
        <v>0</v>
      </c>
      <c r="BG102" s="25">
        <f t="shared" si="96"/>
        <v>0</v>
      </c>
      <c r="BH102" s="169">
        <f t="shared" si="96"/>
        <v>0</v>
      </c>
    </row>
    <row r="103" spans="1:60" ht="15" x14ac:dyDescent="0.25">
      <c r="A103" s="89">
        <f>IF(LARGE($A$11:A102,1)=$F$2,"",A102+1)</f>
        <v>92</v>
      </c>
      <c r="B103" s="42">
        <f t="shared" si="50"/>
        <v>45717</v>
      </c>
      <c r="C103" s="43">
        <f t="shared" si="82"/>
        <v>45762</v>
      </c>
      <c r="D103" s="43">
        <f t="shared" si="51"/>
        <v>45762</v>
      </c>
      <c r="E103" s="43">
        <f t="shared" si="52"/>
        <v>45763</v>
      </c>
      <c r="F103" s="44">
        <f t="shared" si="53"/>
        <v>30</v>
      </c>
      <c r="G103" s="44">
        <f t="shared" si="54"/>
        <v>2760</v>
      </c>
      <c r="H103" s="45">
        <f>IF($A103="","",IF(C103&gt;=$F$5,IFERROR(HLOOKUP(B103,FLUXO_ELEGÍVEL!$F:$XFD,LARGE(FLUXO_ELEGÍVEL!A:A,1)+2,0),0),0))</f>
        <v>0</v>
      </c>
      <c r="I103" s="45">
        <f t="shared" si="55"/>
        <v>0</v>
      </c>
      <c r="J103" s="45">
        <f>IF(A103="","",H103+CUSTOS!B103)</f>
        <v>0</v>
      </c>
      <c r="K103" s="45">
        <f t="shared" si="83"/>
        <v>0</v>
      </c>
      <c r="L103" s="45">
        <f t="shared" si="84"/>
        <v>0</v>
      </c>
      <c r="M103" s="45">
        <f t="shared" si="85"/>
        <v>0</v>
      </c>
      <c r="N103" s="45">
        <f t="shared" si="56"/>
        <v>0</v>
      </c>
      <c r="O103" s="46">
        <f t="shared" si="86"/>
        <v>0</v>
      </c>
      <c r="P103" s="47"/>
      <c r="Q103" s="48">
        <f t="shared" si="57"/>
        <v>0</v>
      </c>
      <c r="R103" s="48">
        <f t="shared" si="58"/>
        <v>0</v>
      </c>
      <c r="S103" s="48">
        <f t="shared" si="59"/>
        <v>0</v>
      </c>
      <c r="T103" s="48">
        <f t="shared" si="60"/>
        <v>0</v>
      </c>
      <c r="U103" s="48">
        <f t="shared" si="61"/>
        <v>0</v>
      </c>
      <c r="V103" s="48">
        <f t="shared" si="62"/>
        <v>0</v>
      </c>
      <c r="X103" s="48">
        <f t="shared" si="63"/>
        <v>0</v>
      </c>
      <c r="Y103" s="45">
        <f t="shared" si="64"/>
        <v>0</v>
      </c>
      <c r="Z103" s="45">
        <f t="shared" si="65"/>
        <v>0</v>
      </c>
      <c r="AA103" s="45">
        <f t="shared" si="66"/>
        <v>0</v>
      </c>
      <c r="AB103" s="45">
        <f t="shared" si="67"/>
        <v>0</v>
      </c>
      <c r="AD103" s="48">
        <f t="shared" si="68"/>
        <v>0</v>
      </c>
      <c r="AE103" s="45">
        <f t="shared" si="69"/>
        <v>0</v>
      </c>
      <c r="AF103" s="45">
        <f t="shared" si="70"/>
        <v>0</v>
      </c>
      <c r="AG103" s="45">
        <f t="shared" si="71"/>
        <v>0</v>
      </c>
      <c r="AH103" s="45">
        <f t="shared" si="72"/>
        <v>0</v>
      </c>
      <c r="AJ103" s="134">
        <f t="shared" si="73"/>
        <v>0</v>
      </c>
      <c r="AK103" s="135">
        <f t="shared" si="87"/>
        <v>0</v>
      </c>
      <c r="AL103" s="135">
        <f t="shared" si="74"/>
        <v>0</v>
      </c>
      <c r="AM103" s="135">
        <f t="shared" si="75"/>
        <v>0</v>
      </c>
      <c r="AN103" s="135">
        <f t="shared" si="76"/>
        <v>0</v>
      </c>
      <c r="AO103" s="135">
        <f t="shared" si="77"/>
        <v>0</v>
      </c>
      <c r="AQ103" s="48">
        <f t="shared" si="78"/>
        <v>0</v>
      </c>
      <c r="AR103" s="45">
        <f t="shared" si="79"/>
        <v>0</v>
      </c>
      <c r="AU103" s="25">
        <f t="shared" si="80"/>
        <v>0</v>
      </c>
      <c r="AV103" s="25">
        <f t="shared" si="81"/>
        <v>0</v>
      </c>
      <c r="AW103" s="21">
        <f t="shared" si="88"/>
        <v>0</v>
      </c>
      <c r="AX103" s="21">
        <f t="shared" si="89"/>
        <v>0</v>
      </c>
      <c r="AY103" s="21">
        <f t="shared" si="90"/>
        <v>0</v>
      </c>
      <c r="AZ103" s="21">
        <f t="shared" si="91"/>
        <v>0</v>
      </c>
      <c r="BA103" s="21">
        <f t="shared" si="92"/>
        <v>0</v>
      </c>
      <c r="BB103" s="21">
        <f t="shared" si="93"/>
        <v>0</v>
      </c>
      <c r="BC103" s="21">
        <f t="shared" si="94"/>
        <v>0</v>
      </c>
      <c r="BD103" s="21">
        <f>-IF(CUSTOS!B103="",0,CUSTOS!B103)</f>
        <v>0</v>
      </c>
      <c r="BF103" s="25">
        <f t="shared" si="95"/>
        <v>0</v>
      </c>
      <c r="BG103" s="25">
        <f t="shared" si="96"/>
        <v>0</v>
      </c>
      <c r="BH103" s="169">
        <f t="shared" si="96"/>
        <v>0</v>
      </c>
    </row>
    <row r="104" spans="1:60" ht="15" x14ac:dyDescent="0.25">
      <c r="A104" s="89">
        <f>IF(LARGE($A$11:A103,1)=$F$2,"",A103+1)</f>
        <v>93</v>
      </c>
      <c r="B104" s="42">
        <f t="shared" si="50"/>
        <v>45748</v>
      </c>
      <c r="C104" s="43">
        <f t="shared" si="82"/>
        <v>45792</v>
      </c>
      <c r="D104" s="43">
        <f t="shared" si="51"/>
        <v>45792</v>
      </c>
      <c r="E104" s="43">
        <f t="shared" si="52"/>
        <v>45793</v>
      </c>
      <c r="F104" s="44">
        <f t="shared" si="53"/>
        <v>30</v>
      </c>
      <c r="G104" s="44">
        <f t="shared" si="54"/>
        <v>2790</v>
      </c>
      <c r="H104" s="45">
        <f>IF($A104="","",IF(C104&gt;=$F$5,IFERROR(HLOOKUP(B104,FLUXO_ELEGÍVEL!$F:$XFD,LARGE(FLUXO_ELEGÍVEL!A:A,1)+2,0),0),0))</f>
        <v>0</v>
      </c>
      <c r="I104" s="45">
        <f t="shared" si="55"/>
        <v>0</v>
      </c>
      <c r="J104" s="45">
        <f>IF(A104="","",H104+CUSTOS!B104)</f>
        <v>0</v>
      </c>
      <c r="K104" s="45">
        <f t="shared" si="83"/>
        <v>0</v>
      </c>
      <c r="L104" s="45">
        <f t="shared" si="84"/>
        <v>0</v>
      </c>
      <c r="M104" s="45">
        <f t="shared" si="85"/>
        <v>0</v>
      </c>
      <c r="N104" s="45">
        <f t="shared" si="56"/>
        <v>0</v>
      </c>
      <c r="O104" s="46">
        <f t="shared" si="86"/>
        <v>0</v>
      </c>
      <c r="P104" s="47"/>
      <c r="Q104" s="48">
        <f t="shared" si="57"/>
        <v>0</v>
      </c>
      <c r="R104" s="48">
        <f t="shared" si="58"/>
        <v>0</v>
      </c>
      <c r="S104" s="48">
        <f t="shared" si="59"/>
        <v>0</v>
      </c>
      <c r="T104" s="48">
        <f t="shared" si="60"/>
        <v>0</v>
      </c>
      <c r="U104" s="48">
        <f t="shared" si="61"/>
        <v>0</v>
      </c>
      <c r="V104" s="48">
        <f t="shared" si="62"/>
        <v>0</v>
      </c>
      <c r="X104" s="48">
        <f t="shared" si="63"/>
        <v>0</v>
      </c>
      <c r="Y104" s="45">
        <f t="shared" si="64"/>
        <v>0</v>
      </c>
      <c r="Z104" s="45">
        <f t="shared" si="65"/>
        <v>0</v>
      </c>
      <c r="AA104" s="45">
        <f t="shared" si="66"/>
        <v>0</v>
      </c>
      <c r="AB104" s="45">
        <f t="shared" si="67"/>
        <v>0</v>
      </c>
      <c r="AD104" s="48">
        <f t="shared" si="68"/>
        <v>0</v>
      </c>
      <c r="AE104" s="45">
        <f t="shared" si="69"/>
        <v>0</v>
      </c>
      <c r="AF104" s="45">
        <f t="shared" si="70"/>
        <v>0</v>
      </c>
      <c r="AG104" s="45">
        <f t="shared" si="71"/>
        <v>0</v>
      </c>
      <c r="AH104" s="45">
        <f t="shared" si="72"/>
        <v>0</v>
      </c>
      <c r="AJ104" s="134">
        <f t="shared" si="73"/>
        <v>0</v>
      </c>
      <c r="AK104" s="135">
        <f t="shared" si="87"/>
        <v>0</v>
      </c>
      <c r="AL104" s="135">
        <f t="shared" si="74"/>
        <v>0</v>
      </c>
      <c r="AM104" s="135">
        <f t="shared" si="75"/>
        <v>0</v>
      </c>
      <c r="AN104" s="135">
        <f t="shared" si="76"/>
        <v>0</v>
      </c>
      <c r="AO104" s="135">
        <f t="shared" si="77"/>
        <v>0</v>
      </c>
      <c r="AQ104" s="48">
        <f t="shared" si="78"/>
        <v>0</v>
      </c>
      <c r="AR104" s="45">
        <f t="shared" si="79"/>
        <v>0</v>
      </c>
      <c r="AU104" s="25">
        <f t="shared" si="80"/>
        <v>0</v>
      </c>
      <c r="AV104" s="25">
        <f t="shared" si="81"/>
        <v>0</v>
      </c>
      <c r="AW104" s="21">
        <f t="shared" si="88"/>
        <v>0</v>
      </c>
      <c r="AX104" s="21">
        <f t="shared" si="89"/>
        <v>0</v>
      </c>
      <c r="AY104" s="21">
        <f t="shared" si="90"/>
        <v>0</v>
      </c>
      <c r="AZ104" s="21">
        <f t="shared" si="91"/>
        <v>0</v>
      </c>
      <c r="BA104" s="21">
        <f t="shared" si="92"/>
        <v>0</v>
      </c>
      <c r="BB104" s="21">
        <f t="shared" si="93"/>
        <v>0</v>
      </c>
      <c r="BC104" s="21">
        <f t="shared" si="94"/>
        <v>0</v>
      </c>
      <c r="BD104" s="21">
        <f>-IF(CUSTOS!B104="",0,CUSTOS!B104)</f>
        <v>0</v>
      </c>
      <c r="BF104" s="25">
        <f t="shared" si="95"/>
        <v>0</v>
      </c>
      <c r="BG104" s="25">
        <f t="shared" si="96"/>
        <v>0</v>
      </c>
      <c r="BH104" s="169">
        <f t="shared" si="96"/>
        <v>0</v>
      </c>
    </row>
    <row r="105" spans="1:60" ht="15" x14ac:dyDescent="0.25">
      <c r="A105" s="89">
        <f>IF(LARGE($A$11:A104,1)=$F$2,"",A104+1)</f>
        <v>94</v>
      </c>
      <c r="B105" s="42">
        <f t="shared" si="50"/>
        <v>45778</v>
      </c>
      <c r="C105" s="43">
        <f t="shared" si="82"/>
        <v>45823</v>
      </c>
      <c r="D105" s="43">
        <f t="shared" si="51"/>
        <v>45824</v>
      </c>
      <c r="E105" s="43">
        <f t="shared" si="52"/>
        <v>45825</v>
      </c>
      <c r="F105" s="44">
        <f t="shared" si="53"/>
        <v>30</v>
      </c>
      <c r="G105" s="44">
        <f t="shared" si="54"/>
        <v>2820</v>
      </c>
      <c r="H105" s="45">
        <f>IF($A105="","",IF(C105&gt;=$F$5,IFERROR(HLOOKUP(B105,FLUXO_ELEGÍVEL!$F:$XFD,LARGE(FLUXO_ELEGÍVEL!A:A,1)+2,0),0),0))</f>
        <v>0</v>
      </c>
      <c r="I105" s="45">
        <f t="shared" si="55"/>
        <v>0</v>
      </c>
      <c r="J105" s="45">
        <f>IF(A105="","",H105+CUSTOS!B105)</f>
        <v>0</v>
      </c>
      <c r="K105" s="45">
        <f t="shared" si="83"/>
        <v>0</v>
      </c>
      <c r="L105" s="45">
        <f t="shared" si="84"/>
        <v>0</v>
      </c>
      <c r="M105" s="45">
        <f t="shared" si="85"/>
        <v>0</v>
      </c>
      <c r="N105" s="45">
        <f t="shared" si="56"/>
        <v>0</v>
      </c>
      <c r="O105" s="46">
        <f t="shared" si="86"/>
        <v>0</v>
      </c>
      <c r="P105" s="47"/>
      <c r="Q105" s="48">
        <f t="shared" si="57"/>
        <v>0</v>
      </c>
      <c r="R105" s="48">
        <f t="shared" si="58"/>
        <v>0</v>
      </c>
      <c r="S105" s="48">
        <f t="shared" si="59"/>
        <v>0</v>
      </c>
      <c r="T105" s="48">
        <f t="shared" si="60"/>
        <v>0</v>
      </c>
      <c r="U105" s="48">
        <f t="shared" si="61"/>
        <v>0</v>
      </c>
      <c r="V105" s="48">
        <f t="shared" si="62"/>
        <v>0</v>
      </c>
      <c r="X105" s="48">
        <f t="shared" si="63"/>
        <v>0</v>
      </c>
      <c r="Y105" s="45">
        <f t="shared" si="64"/>
        <v>0</v>
      </c>
      <c r="Z105" s="45">
        <f t="shared" si="65"/>
        <v>0</v>
      </c>
      <c r="AA105" s="45">
        <f t="shared" si="66"/>
        <v>0</v>
      </c>
      <c r="AB105" s="45">
        <f t="shared" si="67"/>
        <v>0</v>
      </c>
      <c r="AD105" s="48">
        <f t="shared" si="68"/>
        <v>0</v>
      </c>
      <c r="AE105" s="45">
        <f t="shared" si="69"/>
        <v>0</v>
      </c>
      <c r="AF105" s="45">
        <f t="shared" si="70"/>
        <v>0</v>
      </c>
      <c r="AG105" s="45">
        <f t="shared" si="71"/>
        <v>0</v>
      </c>
      <c r="AH105" s="45">
        <f t="shared" si="72"/>
        <v>0</v>
      </c>
      <c r="AJ105" s="134">
        <f t="shared" si="73"/>
        <v>0</v>
      </c>
      <c r="AK105" s="135">
        <f t="shared" si="87"/>
        <v>0</v>
      </c>
      <c r="AL105" s="135">
        <f t="shared" si="74"/>
        <v>0</v>
      </c>
      <c r="AM105" s="135">
        <f t="shared" si="75"/>
        <v>0</v>
      </c>
      <c r="AN105" s="135">
        <f t="shared" si="76"/>
        <v>0</v>
      </c>
      <c r="AO105" s="135">
        <f t="shared" si="77"/>
        <v>0</v>
      </c>
      <c r="AQ105" s="48">
        <f t="shared" si="78"/>
        <v>0</v>
      </c>
      <c r="AR105" s="45">
        <f t="shared" si="79"/>
        <v>0</v>
      </c>
      <c r="AU105" s="25">
        <f t="shared" si="80"/>
        <v>0</v>
      </c>
      <c r="AV105" s="25">
        <f t="shared" si="81"/>
        <v>0</v>
      </c>
      <c r="AW105" s="21">
        <f t="shared" si="88"/>
        <v>0</v>
      </c>
      <c r="AX105" s="21">
        <f t="shared" si="89"/>
        <v>0</v>
      </c>
      <c r="AY105" s="21">
        <f t="shared" si="90"/>
        <v>0</v>
      </c>
      <c r="AZ105" s="21">
        <f t="shared" si="91"/>
        <v>0</v>
      </c>
      <c r="BA105" s="21">
        <f t="shared" si="92"/>
        <v>0</v>
      </c>
      <c r="BB105" s="21">
        <f t="shared" si="93"/>
        <v>0</v>
      </c>
      <c r="BC105" s="21">
        <f t="shared" si="94"/>
        <v>0</v>
      </c>
      <c r="BD105" s="21">
        <f>-IF(CUSTOS!B105="",0,CUSTOS!B105)</f>
        <v>0</v>
      </c>
      <c r="BF105" s="25">
        <f t="shared" si="95"/>
        <v>0</v>
      </c>
      <c r="BG105" s="25">
        <f t="shared" si="96"/>
        <v>0</v>
      </c>
      <c r="BH105" s="169">
        <f t="shared" si="96"/>
        <v>0</v>
      </c>
    </row>
    <row r="106" spans="1:60" ht="15" x14ac:dyDescent="0.25">
      <c r="A106" s="89">
        <f>IF(LARGE($A$11:A105,1)=$F$2,"",A105+1)</f>
        <v>95</v>
      </c>
      <c r="B106" s="42">
        <f t="shared" si="50"/>
        <v>45809</v>
      </c>
      <c r="C106" s="43">
        <f t="shared" si="82"/>
        <v>45853</v>
      </c>
      <c r="D106" s="43">
        <f t="shared" si="51"/>
        <v>45853</v>
      </c>
      <c r="E106" s="43">
        <f t="shared" si="52"/>
        <v>45854</v>
      </c>
      <c r="F106" s="44">
        <f t="shared" si="53"/>
        <v>30</v>
      </c>
      <c r="G106" s="44">
        <f t="shared" si="54"/>
        <v>2850</v>
      </c>
      <c r="H106" s="45">
        <f>IF($A106="","",IF(C106&gt;=$F$5,IFERROR(HLOOKUP(B106,FLUXO_ELEGÍVEL!$F:$XFD,LARGE(FLUXO_ELEGÍVEL!A:A,1)+2,0),0),0))</f>
        <v>0</v>
      </c>
      <c r="I106" s="45">
        <f t="shared" si="55"/>
        <v>0</v>
      </c>
      <c r="J106" s="45">
        <f>IF(A106="","",H106+CUSTOS!B106)</f>
        <v>0</v>
      </c>
      <c r="K106" s="45">
        <f t="shared" si="83"/>
        <v>0</v>
      </c>
      <c r="L106" s="45">
        <f t="shared" si="84"/>
        <v>0</v>
      </c>
      <c r="M106" s="45">
        <f t="shared" si="85"/>
        <v>0</v>
      </c>
      <c r="N106" s="45">
        <f t="shared" si="56"/>
        <v>0</v>
      </c>
      <c r="O106" s="46">
        <f t="shared" si="86"/>
        <v>0</v>
      </c>
      <c r="P106" s="47"/>
      <c r="Q106" s="48">
        <f t="shared" si="57"/>
        <v>0</v>
      </c>
      <c r="R106" s="48">
        <f t="shared" si="58"/>
        <v>0</v>
      </c>
      <c r="S106" s="48">
        <f t="shared" si="59"/>
        <v>0</v>
      </c>
      <c r="T106" s="48">
        <f t="shared" si="60"/>
        <v>0</v>
      </c>
      <c r="U106" s="48">
        <f t="shared" si="61"/>
        <v>0</v>
      </c>
      <c r="V106" s="48">
        <f t="shared" si="62"/>
        <v>0</v>
      </c>
      <c r="X106" s="48">
        <f t="shared" si="63"/>
        <v>0</v>
      </c>
      <c r="Y106" s="45">
        <f t="shared" si="64"/>
        <v>0</v>
      </c>
      <c r="Z106" s="45">
        <f t="shared" si="65"/>
        <v>0</v>
      </c>
      <c r="AA106" s="45">
        <f t="shared" si="66"/>
        <v>0</v>
      </c>
      <c r="AB106" s="45">
        <f t="shared" si="67"/>
        <v>0</v>
      </c>
      <c r="AD106" s="48">
        <f t="shared" si="68"/>
        <v>0</v>
      </c>
      <c r="AE106" s="45">
        <f t="shared" si="69"/>
        <v>0</v>
      </c>
      <c r="AF106" s="45">
        <f t="shared" si="70"/>
        <v>0</v>
      </c>
      <c r="AG106" s="45">
        <f t="shared" si="71"/>
        <v>0</v>
      </c>
      <c r="AH106" s="45">
        <f t="shared" si="72"/>
        <v>0</v>
      </c>
      <c r="AJ106" s="134">
        <f t="shared" si="73"/>
        <v>0</v>
      </c>
      <c r="AK106" s="135">
        <f t="shared" si="87"/>
        <v>0</v>
      </c>
      <c r="AL106" s="135">
        <f t="shared" si="74"/>
        <v>0</v>
      </c>
      <c r="AM106" s="135">
        <f t="shared" si="75"/>
        <v>0</v>
      </c>
      <c r="AN106" s="135">
        <f t="shared" si="76"/>
        <v>0</v>
      </c>
      <c r="AO106" s="135">
        <f t="shared" si="77"/>
        <v>0</v>
      </c>
      <c r="AQ106" s="48">
        <f t="shared" si="78"/>
        <v>0</v>
      </c>
      <c r="AR106" s="45">
        <f t="shared" si="79"/>
        <v>0</v>
      </c>
      <c r="AU106" s="25">
        <f t="shared" si="80"/>
        <v>0</v>
      </c>
      <c r="AV106" s="25">
        <f t="shared" si="81"/>
        <v>0</v>
      </c>
      <c r="AW106" s="21">
        <f t="shared" si="88"/>
        <v>0</v>
      </c>
      <c r="AX106" s="21">
        <f t="shared" si="89"/>
        <v>0</v>
      </c>
      <c r="AY106" s="21">
        <f t="shared" si="90"/>
        <v>0</v>
      </c>
      <c r="AZ106" s="21">
        <f t="shared" si="91"/>
        <v>0</v>
      </c>
      <c r="BA106" s="21">
        <f t="shared" si="92"/>
        <v>0</v>
      </c>
      <c r="BB106" s="21">
        <f t="shared" si="93"/>
        <v>0</v>
      </c>
      <c r="BC106" s="21">
        <f t="shared" si="94"/>
        <v>0</v>
      </c>
      <c r="BD106" s="21">
        <f>-IF(CUSTOS!B106="",0,CUSTOS!B106)</f>
        <v>0</v>
      </c>
      <c r="BF106" s="25">
        <f t="shared" si="95"/>
        <v>0</v>
      </c>
      <c r="BG106" s="25">
        <f t="shared" si="96"/>
        <v>0</v>
      </c>
      <c r="BH106" s="169">
        <f t="shared" si="96"/>
        <v>0</v>
      </c>
    </row>
    <row r="107" spans="1:60" ht="15" x14ac:dyDescent="0.25">
      <c r="A107" s="89">
        <f>IF(LARGE($A$11:A106,1)=$F$2,"",A106+1)</f>
        <v>96</v>
      </c>
      <c r="B107" s="42">
        <f t="shared" si="50"/>
        <v>45839</v>
      </c>
      <c r="C107" s="43">
        <f t="shared" si="82"/>
        <v>45884</v>
      </c>
      <c r="D107" s="43">
        <f t="shared" si="51"/>
        <v>45884</v>
      </c>
      <c r="E107" s="43">
        <f t="shared" si="52"/>
        <v>45887</v>
      </c>
      <c r="F107" s="44">
        <f t="shared" si="53"/>
        <v>30</v>
      </c>
      <c r="G107" s="44">
        <f t="shared" si="54"/>
        <v>2880</v>
      </c>
      <c r="H107" s="45">
        <f>IF($A107="","",IF(C107&gt;=$F$5,IFERROR(HLOOKUP(B107,FLUXO_ELEGÍVEL!$F:$XFD,LARGE(FLUXO_ELEGÍVEL!A:A,1)+2,0),0),0))</f>
        <v>0</v>
      </c>
      <c r="I107" s="45">
        <f t="shared" si="55"/>
        <v>0</v>
      </c>
      <c r="J107" s="45">
        <f>IF(A107="","",H107+CUSTOS!B107)</f>
        <v>0</v>
      </c>
      <c r="K107" s="45">
        <f t="shared" si="83"/>
        <v>0</v>
      </c>
      <c r="L107" s="45">
        <f t="shared" si="84"/>
        <v>0</v>
      </c>
      <c r="M107" s="45">
        <f t="shared" si="85"/>
        <v>0</v>
      </c>
      <c r="N107" s="45">
        <f t="shared" si="56"/>
        <v>0</v>
      </c>
      <c r="O107" s="46">
        <f t="shared" si="86"/>
        <v>0</v>
      </c>
      <c r="P107" s="47"/>
      <c r="Q107" s="48">
        <f t="shared" si="57"/>
        <v>0</v>
      </c>
      <c r="R107" s="48">
        <f t="shared" si="58"/>
        <v>0</v>
      </c>
      <c r="S107" s="48">
        <f t="shared" si="59"/>
        <v>0</v>
      </c>
      <c r="T107" s="48">
        <f t="shared" si="60"/>
        <v>0</v>
      </c>
      <c r="U107" s="48">
        <f t="shared" si="61"/>
        <v>0</v>
      </c>
      <c r="V107" s="48">
        <f t="shared" si="62"/>
        <v>0</v>
      </c>
      <c r="X107" s="48">
        <f t="shared" si="63"/>
        <v>0</v>
      </c>
      <c r="Y107" s="45">
        <f t="shared" si="64"/>
        <v>0</v>
      </c>
      <c r="Z107" s="45">
        <f t="shared" si="65"/>
        <v>0</v>
      </c>
      <c r="AA107" s="45">
        <f t="shared" si="66"/>
        <v>0</v>
      </c>
      <c r="AB107" s="45">
        <f t="shared" si="67"/>
        <v>0</v>
      </c>
      <c r="AD107" s="48">
        <f t="shared" si="68"/>
        <v>0</v>
      </c>
      <c r="AE107" s="45">
        <f t="shared" si="69"/>
        <v>0</v>
      </c>
      <c r="AF107" s="45">
        <f t="shared" si="70"/>
        <v>0</v>
      </c>
      <c r="AG107" s="45">
        <f t="shared" si="71"/>
        <v>0</v>
      </c>
      <c r="AH107" s="45">
        <f t="shared" si="72"/>
        <v>0</v>
      </c>
      <c r="AJ107" s="134">
        <f t="shared" si="73"/>
        <v>0</v>
      </c>
      <c r="AK107" s="135">
        <f t="shared" si="87"/>
        <v>0</v>
      </c>
      <c r="AL107" s="135">
        <f t="shared" si="74"/>
        <v>0</v>
      </c>
      <c r="AM107" s="135">
        <f t="shared" si="75"/>
        <v>0</v>
      </c>
      <c r="AN107" s="135">
        <f t="shared" si="76"/>
        <v>0</v>
      </c>
      <c r="AO107" s="135">
        <f t="shared" si="77"/>
        <v>0</v>
      </c>
      <c r="AQ107" s="48">
        <f t="shared" si="78"/>
        <v>0</v>
      </c>
      <c r="AR107" s="45">
        <f t="shared" si="79"/>
        <v>0</v>
      </c>
      <c r="AU107" s="25">
        <f t="shared" si="80"/>
        <v>0</v>
      </c>
      <c r="AV107" s="25">
        <f t="shared" si="81"/>
        <v>0</v>
      </c>
      <c r="AW107" s="21">
        <f t="shared" si="88"/>
        <v>0</v>
      </c>
      <c r="AX107" s="21">
        <f t="shared" si="89"/>
        <v>0</v>
      </c>
      <c r="AY107" s="21">
        <f t="shared" si="90"/>
        <v>0</v>
      </c>
      <c r="AZ107" s="21">
        <f t="shared" si="91"/>
        <v>0</v>
      </c>
      <c r="BA107" s="21">
        <f t="shared" si="92"/>
        <v>0</v>
      </c>
      <c r="BB107" s="21">
        <f t="shared" si="93"/>
        <v>0</v>
      </c>
      <c r="BC107" s="21">
        <f t="shared" si="94"/>
        <v>0</v>
      </c>
      <c r="BD107" s="21">
        <f>-IF(CUSTOS!B107="",0,CUSTOS!B107)</f>
        <v>0</v>
      </c>
      <c r="BF107" s="25">
        <f t="shared" si="95"/>
        <v>0</v>
      </c>
      <c r="BG107" s="25">
        <f t="shared" si="96"/>
        <v>0</v>
      </c>
      <c r="BH107" s="169">
        <f t="shared" si="96"/>
        <v>0</v>
      </c>
    </row>
    <row r="108" spans="1:60" ht="15" x14ac:dyDescent="0.25">
      <c r="A108" s="89">
        <f>IF(LARGE($A$11:A107,1)=$F$2,"",A107+1)</f>
        <v>97</v>
      </c>
      <c r="B108" s="42">
        <f t="shared" si="50"/>
        <v>45870</v>
      </c>
      <c r="C108" s="43">
        <f t="shared" si="82"/>
        <v>45915</v>
      </c>
      <c r="D108" s="43">
        <f t="shared" si="51"/>
        <v>45915</v>
      </c>
      <c r="E108" s="43">
        <f t="shared" si="52"/>
        <v>45916</v>
      </c>
      <c r="F108" s="44">
        <f t="shared" si="53"/>
        <v>30</v>
      </c>
      <c r="G108" s="44">
        <f t="shared" si="54"/>
        <v>2910</v>
      </c>
      <c r="H108" s="45">
        <f>IF($A108="","",IF(C108&gt;=$F$5,IFERROR(HLOOKUP(B108,FLUXO_ELEGÍVEL!$F:$XFD,LARGE(FLUXO_ELEGÍVEL!A:A,1)+2,0),0),0))</f>
        <v>0</v>
      </c>
      <c r="I108" s="45">
        <f t="shared" si="55"/>
        <v>0</v>
      </c>
      <c r="J108" s="45">
        <f>IF(A108="","",H108+CUSTOS!B108)</f>
        <v>0</v>
      </c>
      <c r="K108" s="45">
        <f t="shared" si="83"/>
        <v>0</v>
      </c>
      <c r="L108" s="45">
        <f t="shared" si="84"/>
        <v>0</v>
      </c>
      <c r="M108" s="45">
        <f t="shared" si="85"/>
        <v>0</v>
      </c>
      <c r="N108" s="45">
        <f t="shared" si="56"/>
        <v>0</v>
      </c>
      <c r="O108" s="46">
        <f t="shared" si="86"/>
        <v>0</v>
      </c>
      <c r="P108" s="47"/>
      <c r="Q108" s="48">
        <f t="shared" si="57"/>
        <v>0</v>
      </c>
      <c r="R108" s="48">
        <f t="shared" si="58"/>
        <v>0</v>
      </c>
      <c r="S108" s="48">
        <f t="shared" si="59"/>
        <v>0</v>
      </c>
      <c r="T108" s="48">
        <f t="shared" si="60"/>
        <v>0</v>
      </c>
      <c r="U108" s="48">
        <f t="shared" si="61"/>
        <v>0</v>
      </c>
      <c r="V108" s="48">
        <f t="shared" si="62"/>
        <v>0</v>
      </c>
      <c r="X108" s="48">
        <f t="shared" ref="X108:X139" si="97">IF($A108="","",IF($A108&gt;prazo_subp,"",IF($Y$6="PMT [diferença]",IF(J108="",0,J108)-IF(Q108="",0,Q108),IF($Y$6="A + J",IF(Y108="",0,Y108)+IF(Z108="",0,Z108),(J108-Q108)*pmt_subp))))</f>
        <v>0</v>
      </c>
      <c r="Y108" s="45">
        <f t="shared" si="64"/>
        <v>0</v>
      </c>
      <c r="Z108" s="45">
        <f t="shared" si="65"/>
        <v>0</v>
      </c>
      <c r="AA108" s="45">
        <f t="shared" si="66"/>
        <v>0</v>
      </c>
      <c r="AB108" s="45">
        <f t="shared" si="67"/>
        <v>0</v>
      </c>
      <c r="AD108" s="48">
        <f t="shared" ref="AD108:AD132" si="98">IF($A108="","",IF($A108&gt;prazo_sub,"",IF($AE$6="PMT [diferença]",IF(J108="",0,J108)-IF(Q108="",0,Q108)-IF(X108="",0,X108),(J108-Q108-X108)*pmt_sub)))</f>
        <v>0</v>
      </c>
      <c r="AE108" s="45">
        <f t="shared" si="69"/>
        <v>0</v>
      </c>
      <c r="AF108" s="45">
        <f t="shared" si="70"/>
        <v>0</v>
      </c>
      <c r="AG108" s="45">
        <f t="shared" si="71"/>
        <v>0</v>
      </c>
      <c r="AH108" s="45">
        <f t="shared" si="72"/>
        <v>0</v>
      </c>
      <c r="AJ108" s="134">
        <f t="shared" si="73"/>
        <v>0</v>
      </c>
      <c r="AK108" s="135">
        <f t="shared" si="87"/>
        <v>0</v>
      </c>
      <c r="AL108" s="135">
        <f t="shared" si="74"/>
        <v>0</v>
      </c>
      <c r="AM108" s="135">
        <f t="shared" si="75"/>
        <v>0</v>
      </c>
      <c r="AN108" s="135">
        <f t="shared" si="76"/>
        <v>0</v>
      </c>
      <c r="AO108" s="135">
        <f t="shared" si="77"/>
        <v>0</v>
      </c>
      <c r="AQ108" s="48">
        <f t="shared" si="78"/>
        <v>0</v>
      </c>
      <c r="AR108" s="45">
        <f t="shared" si="79"/>
        <v>0</v>
      </c>
      <c r="AU108" s="25">
        <f t="shared" si="80"/>
        <v>0</v>
      </c>
      <c r="AV108" s="25">
        <f t="shared" si="81"/>
        <v>0</v>
      </c>
      <c r="AW108" s="21">
        <f t="shared" si="88"/>
        <v>0</v>
      </c>
      <c r="AX108" s="21">
        <f t="shared" si="89"/>
        <v>0</v>
      </c>
      <c r="AY108" s="21">
        <f t="shared" si="90"/>
        <v>0</v>
      </c>
      <c r="AZ108" s="21">
        <f t="shared" si="91"/>
        <v>0</v>
      </c>
      <c r="BA108" s="21">
        <f t="shared" si="92"/>
        <v>0</v>
      </c>
      <c r="BB108" s="21">
        <f t="shared" si="93"/>
        <v>0</v>
      </c>
      <c r="BC108" s="21">
        <f t="shared" si="94"/>
        <v>0</v>
      </c>
      <c r="BD108" s="21">
        <f>-IF(CUSTOS!B108="",0,CUSTOS!B108)</f>
        <v>0</v>
      </c>
      <c r="BF108" s="25">
        <f t="shared" si="95"/>
        <v>0</v>
      </c>
      <c r="BG108" s="25">
        <f t="shared" si="96"/>
        <v>0</v>
      </c>
      <c r="BH108" s="169">
        <f t="shared" si="96"/>
        <v>0</v>
      </c>
    </row>
    <row r="109" spans="1:60" ht="15" x14ac:dyDescent="0.25">
      <c r="A109" s="89">
        <f>IF(LARGE($A$11:A108,1)=$F$2,"",A108+1)</f>
        <v>98</v>
      </c>
      <c r="B109" s="42">
        <f t="shared" si="50"/>
        <v>45901</v>
      </c>
      <c r="C109" s="43">
        <f t="shared" si="82"/>
        <v>45945</v>
      </c>
      <c r="D109" s="43">
        <f t="shared" si="51"/>
        <v>45945</v>
      </c>
      <c r="E109" s="43">
        <f t="shared" si="52"/>
        <v>45946</v>
      </c>
      <c r="F109" s="44">
        <f t="shared" si="53"/>
        <v>30</v>
      </c>
      <c r="G109" s="44">
        <f t="shared" si="54"/>
        <v>2940</v>
      </c>
      <c r="H109" s="45">
        <f>IF($A109="","",IF(C109&gt;=$F$5,IFERROR(HLOOKUP(B109,FLUXO_ELEGÍVEL!$F:$XFD,LARGE(FLUXO_ELEGÍVEL!A:A,1)+2,0),0),0))</f>
        <v>0</v>
      </c>
      <c r="I109" s="45">
        <f t="shared" si="55"/>
        <v>0</v>
      </c>
      <c r="J109" s="45">
        <f>IF(A109="","",H109+CUSTOS!B109)</f>
        <v>0</v>
      </c>
      <c r="K109" s="45">
        <f t="shared" si="83"/>
        <v>0</v>
      </c>
      <c r="L109" s="45">
        <f t="shared" si="84"/>
        <v>0</v>
      </c>
      <c r="M109" s="45">
        <f t="shared" si="85"/>
        <v>0</v>
      </c>
      <c r="N109" s="45">
        <f t="shared" si="56"/>
        <v>0</v>
      </c>
      <c r="O109" s="46">
        <f t="shared" si="86"/>
        <v>0</v>
      </c>
      <c r="P109" s="47"/>
      <c r="Q109" s="48">
        <f t="shared" si="57"/>
        <v>0</v>
      </c>
      <c r="R109" s="48">
        <f t="shared" si="58"/>
        <v>0</v>
      </c>
      <c r="S109" s="48">
        <f t="shared" si="59"/>
        <v>0</v>
      </c>
      <c r="T109" s="48">
        <f t="shared" si="60"/>
        <v>0</v>
      </c>
      <c r="U109" s="48">
        <f t="shared" si="61"/>
        <v>0</v>
      </c>
      <c r="V109" s="48">
        <f t="shared" si="62"/>
        <v>0</v>
      </c>
      <c r="X109" s="48">
        <f t="shared" si="97"/>
        <v>0</v>
      </c>
      <c r="Y109" s="45">
        <f t="shared" si="64"/>
        <v>0</v>
      </c>
      <c r="Z109" s="45">
        <f t="shared" si="65"/>
        <v>0</v>
      </c>
      <c r="AA109" s="45">
        <f t="shared" si="66"/>
        <v>0</v>
      </c>
      <c r="AB109" s="45">
        <f t="shared" si="67"/>
        <v>0</v>
      </c>
      <c r="AD109" s="48">
        <f t="shared" si="98"/>
        <v>0</v>
      </c>
      <c r="AE109" s="45">
        <f t="shared" si="69"/>
        <v>0</v>
      </c>
      <c r="AF109" s="45">
        <f t="shared" si="70"/>
        <v>0</v>
      </c>
      <c r="AG109" s="45">
        <f t="shared" si="71"/>
        <v>0</v>
      </c>
      <c r="AH109" s="45">
        <f t="shared" si="72"/>
        <v>0</v>
      </c>
      <c r="AJ109" s="134">
        <f t="shared" si="73"/>
        <v>0</v>
      </c>
      <c r="AK109" s="135">
        <f t="shared" si="87"/>
        <v>0</v>
      </c>
      <c r="AL109" s="135">
        <f t="shared" si="74"/>
        <v>0</v>
      </c>
      <c r="AM109" s="135">
        <f t="shared" si="75"/>
        <v>0</v>
      </c>
      <c r="AN109" s="135">
        <f t="shared" si="76"/>
        <v>0</v>
      </c>
      <c r="AO109" s="135">
        <f t="shared" si="77"/>
        <v>0</v>
      </c>
      <c r="AQ109" s="48">
        <f t="shared" si="78"/>
        <v>0</v>
      </c>
      <c r="AR109" s="45">
        <f t="shared" si="79"/>
        <v>0</v>
      </c>
      <c r="AU109" s="25">
        <f t="shared" si="80"/>
        <v>0</v>
      </c>
      <c r="AV109" s="25">
        <f t="shared" si="81"/>
        <v>0</v>
      </c>
      <c r="AW109" s="21">
        <f t="shared" si="88"/>
        <v>0</v>
      </c>
      <c r="AX109" s="21">
        <f t="shared" si="89"/>
        <v>0</v>
      </c>
      <c r="AY109" s="21">
        <f t="shared" si="90"/>
        <v>0</v>
      </c>
      <c r="AZ109" s="21">
        <f t="shared" si="91"/>
        <v>0</v>
      </c>
      <c r="BA109" s="21">
        <f t="shared" si="92"/>
        <v>0</v>
      </c>
      <c r="BB109" s="21">
        <f t="shared" si="93"/>
        <v>0</v>
      </c>
      <c r="BC109" s="21">
        <f t="shared" si="94"/>
        <v>0</v>
      </c>
      <c r="BD109" s="21">
        <f>-IF(CUSTOS!B109="",0,CUSTOS!B109)</f>
        <v>0</v>
      </c>
      <c r="BF109" s="25">
        <f t="shared" si="95"/>
        <v>0</v>
      </c>
      <c r="BG109" s="25">
        <f t="shared" si="96"/>
        <v>0</v>
      </c>
      <c r="BH109" s="169">
        <f t="shared" si="96"/>
        <v>0</v>
      </c>
    </row>
    <row r="110" spans="1:60" ht="15" x14ac:dyDescent="0.25">
      <c r="A110" s="89">
        <f>IF(LARGE($A$11:A109,1)=$F$2,"",A109+1)</f>
        <v>99</v>
      </c>
      <c r="B110" s="42">
        <f t="shared" si="50"/>
        <v>45931</v>
      </c>
      <c r="C110" s="43">
        <f t="shared" si="82"/>
        <v>45976</v>
      </c>
      <c r="D110" s="43">
        <f t="shared" si="51"/>
        <v>45978</v>
      </c>
      <c r="E110" s="43">
        <f t="shared" si="52"/>
        <v>45979</v>
      </c>
      <c r="F110" s="44">
        <f t="shared" si="53"/>
        <v>30</v>
      </c>
      <c r="G110" s="44">
        <f t="shared" si="54"/>
        <v>2970</v>
      </c>
      <c r="H110" s="45">
        <f>IF($A110="","",IF(C110&gt;=$F$5,IFERROR(HLOOKUP(B110,FLUXO_ELEGÍVEL!$F:$XFD,LARGE(FLUXO_ELEGÍVEL!A:A,1)+2,0),0),0))</f>
        <v>0</v>
      </c>
      <c r="I110" s="45">
        <f t="shared" si="55"/>
        <v>0</v>
      </c>
      <c r="J110" s="45">
        <f>IF(A110="","",H110+CUSTOS!B110)</f>
        <v>0</v>
      </c>
      <c r="K110" s="45">
        <f t="shared" si="83"/>
        <v>0</v>
      </c>
      <c r="L110" s="45">
        <f t="shared" si="84"/>
        <v>0</v>
      </c>
      <c r="M110" s="45">
        <f t="shared" si="85"/>
        <v>0</v>
      </c>
      <c r="N110" s="45">
        <f t="shared" si="56"/>
        <v>0</v>
      </c>
      <c r="O110" s="46">
        <f t="shared" si="86"/>
        <v>0</v>
      </c>
      <c r="P110" s="47"/>
      <c r="Q110" s="48">
        <f t="shared" si="57"/>
        <v>0</v>
      </c>
      <c r="R110" s="48">
        <f t="shared" si="58"/>
        <v>0</v>
      </c>
      <c r="S110" s="48">
        <f t="shared" si="59"/>
        <v>0</v>
      </c>
      <c r="T110" s="48">
        <f t="shared" si="60"/>
        <v>0</v>
      </c>
      <c r="U110" s="48">
        <f t="shared" si="61"/>
        <v>0</v>
      </c>
      <c r="V110" s="48">
        <f t="shared" si="62"/>
        <v>0</v>
      </c>
      <c r="X110" s="48">
        <f t="shared" si="97"/>
        <v>0</v>
      </c>
      <c r="Y110" s="45">
        <f t="shared" si="64"/>
        <v>0</v>
      </c>
      <c r="Z110" s="45">
        <f t="shared" si="65"/>
        <v>0</v>
      </c>
      <c r="AA110" s="45">
        <f t="shared" si="66"/>
        <v>0</v>
      </c>
      <c r="AB110" s="45">
        <f t="shared" si="67"/>
        <v>0</v>
      </c>
      <c r="AD110" s="48">
        <f t="shared" si="98"/>
        <v>0</v>
      </c>
      <c r="AE110" s="45">
        <f t="shared" si="69"/>
        <v>0</v>
      </c>
      <c r="AF110" s="45">
        <f t="shared" si="70"/>
        <v>0</v>
      </c>
      <c r="AG110" s="45">
        <f t="shared" si="71"/>
        <v>0</v>
      </c>
      <c r="AH110" s="45">
        <f t="shared" si="72"/>
        <v>0</v>
      </c>
      <c r="AJ110" s="134">
        <f t="shared" si="73"/>
        <v>0</v>
      </c>
      <c r="AK110" s="135">
        <f t="shared" si="87"/>
        <v>0</v>
      </c>
      <c r="AL110" s="135">
        <f t="shared" si="74"/>
        <v>0</v>
      </c>
      <c r="AM110" s="135">
        <f t="shared" si="75"/>
        <v>0</v>
      </c>
      <c r="AN110" s="135">
        <f t="shared" si="76"/>
        <v>0</v>
      </c>
      <c r="AO110" s="135">
        <f t="shared" si="77"/>
        <v>0</v>
      </c>
      <c r="AQ110" s="48">
        <f t="shared" si="78"/>
        <v>0</v>
      </c>
      <c r="AR110" s="45">
        <f t="shared" si="79"/>
        <v>0</v>
      </c>
      <c r="AU110" s="25">
        <f t="shared" si="80"/>
        <v>0</v>
      </c>
      <c r="AV110" s="25">
        <f t="shared" si="81"/>
        <v>0</v>
      </c>
      <c r="AW110" s="21">
        <f t="shared" si="88"/>
        <v>0</v>
      </c>
      <c r="AX110" s="21">
        <f t="shared" si="89"/>
        <v>0</v>
      </c>
      <c r="AY110" s="21">
        <f t="shared" si="90"/>
        <v>0</v>
      </c>
      <c r="AZ110" s="21">
        <f t="shared" si="91"/>
        <v>0</v>
      </c>
      <c r="BA110" s="21">
        <f t="shared" si="92"/>
        <v>0</v>
      </c>
      <c r="BB110" s="21">
        <f t="shared" si="93"/>
        <v>0</v>
      </c>
      <c r="BC110" s="21">
        <f t="shared" si="94"/>
        <v>0</v>
      </c>
      <c r="BD110" s="21">
        <f>-IF(CUSTOS!B110="",0,CUSTOS!B110)</f>
        <v>0</v>
      </c>
      <c r="BF110" s="25">
        <f t="shared" si="95"/>
        <v>0</v>
      </c>
      <c r="BG110" s="25">
        <f t="shared" si="96"/>
        <v>0</v>
      </c>
      <c r="BH110" s="169">
        <f t="shared" si="96"/>
        <v>0</v>
      </c>
    </row>
    <row r="111" spans="1:60" ht="15" x14ac:dyDescent="0.25">
      <c r="A111" s="89">
        <f>IF(LARGE($A$11:A110,1)=$F$2,"",A110+1)</f>
        <v>100</v>
      </c>
      <c r="B111" s="42">
        <f t="shared" si="50"/>
        <v>45962</v>
      </c>
      <c r="C111" s="43">
        <f t="shared" si="82"/>
        <v>46006</v>
      </c>
      <c r="D111" s="43">
        <f t="shared" si="51"/>
        <v>46006</v>
      </c>
      <c r="E111" s="43">
        <f t="shared" si="52"/>
        <v>46007</v>
      </c>
      <c r="F111" s="44">
        <f t="shared" si="53"/>
        <v>30</v>
      </c>
      <c r="G111" s="44">
        <f t="shared" si="54"/>
        <v>3000</v>
      </c>
      <c r="H111" s="45">
        <f>IF($A111="","",IF(C111&gt;=$F$5,IFERROR(HLOOKUP(B111,FLUXO_ELEGÍVEL!$F:$XFD,LARGE(FLUXO_ELEGÍVEL!A:A,1)+2,0),0),0))</f>
        <v>0</v>
      </c>
      <c r="I111" s="45">
        <f t="shared" si="55"/>
        <v>0</v>
      </c>
      <c r="J111" s="45">
        <f>IF(A111="","",H111+CUSTOS!B111)</f>
        <v>0</v>
      </c>
      <c r="K111" s="45">
        <f t="shared" si="83"/>
        <v>0</v>
      </c>
      <c r="L111" s="45">
        <f t="shared" si="84"/>
        <v>0</v>
      </c>
      <c r="M111" s="45">
        <f t="shared" si="85"/>
        <v>0</v>
      </c>
      <c r="N111" s="45">
        <f t="shared" si="56"/>
        <v>0</v>
      </c>
      <c r="O111" s="46">
        <f t="shared" si="86"/>
        <v>0</v>
      </c>
      <c r="P111" s="47"/>
      <c r="Q111" s="48">
        <f t="shared" si="57"/>
        <v>0</v>
      </c>
      <c r="R111" s="48">
        <f t="shared" si="58"/>
        <v>0</v>
      </c>
      <c r="S111" s="48">
        <f t="shared" si="59"/>
        <v>0</v>
      </c>
      <c r="T111" s="48">
        <f t="shared" si="60"/>
        <v>0</v>
      </c>
      <c r="U111" s="48">
        <f t="shared" si="61"/>
        <v>0</v>
      </c>
      <c r="V111" s="48">
        <f t="shared" si="62"/>
        <v>0</v>
      </c>
      <c r="X111" s="48">
        <f t="shared" si="97"/>
        <v>0</v>
      </c>
      <c r="Y111" s="45">
        <f t="shared" si="64"/>
        <v>0</v>
      </c>
      <c r="Z111" s="45">
        <f t="shared" si="65"/>
        <v>0</v>
      </c>
      <c r="AA111" s="45">
        <f t="shared" si="66"/>
        <v>0</v>
      </c>
      <c r="AB111" s="45">
        <f t="shared" si="67"/>
        <v>0</v>
      </c>
      <c r="AD111" s="48">
        <f t="shared" si="98"/>
        <v>0</v>
      </c>
      <c r="AE111" s="45">
        <f t="shared" si="69"/>
        <v>0</v>
      </c>
      <c r="AF111" s="45">
        <f t="shared" si="70"/>
        <v>0</v>
      </c>
      <c r="AG111" s="45">
        <f t="shared" si="71"/>
        <v>0</v>
      </c>
      <c r="AH111" s="45">
        <f t="shared" si="72"/>
        <v>0</v>
      </c>
      <c r="AJ111" s="134">
        <f t="shared" si="73"/>
        <v>0</v>
      </c>
      <c r="AK111" s="135">
        <f t="shared" si="87"/>
        <v>0</v>
      </c>
      <c r="AL111" s="135">
        <f t="shared" si="74"/>
        <v>0</v>
      </c>
      <c r="AM111" s="135">
        <f t="shared" si="75"/>
        <v>0</v>
      </c>
      <c r="AN111" s="135">
        <f t="shared" si="76"/>
        <v>0</v>
      </c>
      <c r="AO111" s="135">
        <f t="shared" si="77"/>
        <v>0</v>
      </c>
      <c r="AQ111" s="48">
        <f t="shared" si="78"/>
        <v>0</v>
      </c>
      <c r="AR111" s="45">
        <f t="shared" si="79"/>
        <v>0</v>
      </c>
      <c r="AU111" s="25">
        <f t="shared" si="80"/>
        <v>0</v>
      </c>
      <c r="AV111" s="25">
        <f t="shared" si="81"/>
        <v>0</v>
      </c>
      <c r="AW111" s="21">
        <f t="shared" si="88"/>
        <v>0</v>
      </c>
      <c r="AX111" s="21">
        <f t="shared" si="89"/>
        <v>0</v>
      </c>
      <c r="AY111" s="21">
        <f t="shared" si="90"/>
        <v>0</v>
      </c>
      <c r="AZ111" s="21">
        <f t="shared" si="91"/>
        <v>0</v>
      </c>
      <c r="BA111" s="21">
        <f t="shared" si="92"/>
        <v>0</v>
      </c>
      <c r="BB111" s="21">
        <f t="shared" si="93"/>
        <v>0</v>
      </c>
      <c r="BC111" s="21">
        <f t="shared" si="94"/>
        <v>0</v>
      </c>
      <c r="BD111" s="21">
        <f>-IF(CUSTOS!B111="",0,CUSTOS!B111)</f>
        <v>0</v>
      </c>
      <c r="BF111" s="25">
        <f t="shared" si="95"/>
        <v>0</v>
      </c>
      <c r="BG111" s="25">
        <f t="shared" si="96"/>
        <v>0</v>
      </c>
      <c r="BH111" s="169">
        <f t="shared" si="96"/>
        <v>0</v>
      </c>
    </row>
    <row r="112" spans="1:60" ht="15" x14ac:dyDescent="0.25">
      <c r="A112" s="89">
        <f>IF(LARGE($A$11:A111,1)=$F$2,"",A111+1)</f>
        <v>101</v>
      </c>
      <c r="B112" s="42">
        <f t="shared" si="50"/>
        <v>45992</v>
      </c>
      <c r="C112" s="43">
        <f t="shared" si="82"/>
        <v>46037</v>
      </c>
      <c r="D112" s="43">
        <f t="shared" si="51"/>
        <v>46037</v>
      </c>
      <c r="E112" s="43">
        <f t="shared" si="52"/>
        <v>46038</v>
      </c>
      <c r="F112" s="44">
        <f t="shared" si="53"/>
        <v>30</v>
      </c>
      <c r="G112" s="44">
        <f t="shared" si="54"/>
        <v>3030</v>
      </c>
      <c r="H112" s="45">
        <f>IF($A112="","",IF(C112&gt;=$F$5,IFERROR(HLOOKUP(B112,FLUXO_ELEGÍVEL!$F:$XFD,LARGE(FLUXO_ELEGÍVEL!A:A,1)+2,0),0),0))</f>
        <v>0</v>
      </c>
      <c r="I112" s="45">
        <f t="shared" si="55"/>
        <v>0</v>
      </c>
      <c r="J112" s="45">
        <f>IF(A112="","",H112+CUSTOS!B112)</f>
        <v>0</v>
      </c>
      <c r="K112" s="45">
        <f t="shared" si="83"/>
        <v>0</v>
      </c>
      <c r="L112" s="45">
        <f t="shared" si="84"/>
        <v>0</v>
      </c>
      <c r="M112" s="45">
        <f t="shared" si="85"/>
        <v>0</v>
      </c>
      <c r="N112" s="45">
        <f t="shared" si="56"/>
        <v>0</v>
      </c>
      <c r="O112" s="46">
        <f t="shared" si="86"/>
        <v>0</v>
      </c>
      <c r="P112" s="47"/>
      <c r="Q112" s="48">
        <f t="shared" si="57"/>
        <v>0</v>
      </c>
      <c r="R112" s="48">
        <f t="shared" si="58"/>
        <v>0</v>
      </c>
      <c r="S112" s="48">
        <f t="shared" si="59"/>
        <v>0</v>
      </c>
      <c r="T112" s="48">
        <f t="shared" si="60"/>
        <v>0</v>
      </c>
      <c r="U112" s="48">
        <f t="shared" si="61"/>
        <v>0</v>
      </c>
      <c r="V112" s="48">
        <f t="shared" si="62"/>
        <v>0</v>
      </c>
      <c r="X112" s="48">
        <f t="shared" si="97"/>
        <v>0</v>
      </c>
      <c r="Y112" s="45">
        <f t="shared" si="64"/>
        <v>0</v>
      </c>
      <c r="Z112" s="45">
        <f t="shared" si="65"/>
        <v>0</v>
      </c>
      <c r="AA112" s="45">
        <f t="shared" si="66"/>
        <v>0</v>
      </c>
      <c r="AB112" s="45">
        <f t="shared" si="67"/>
        <v>0</v>
      </c>
      <c r="AD112" s="48">
        <f t="shared" si="98"/>
        <v>0</v>
      </c>
      <c r="AE112" s="45">
        <f t="shared" si="69"/>
        <v>0</v>
      </c>
      <c r="AF112" s="45">
        <f t="shared" si="70"/>
        <v>0</v>
      </c>
      <c r="AG112" s="45">
        <f t="shared" si="71"/>
        <v>0</v>
      </c>
      <c r="AH112" s="45">
        <f t="shared" si="72"/>
        <v>0</v>
      </c>
      <c r="AJ112" s="134">
        <f t="shared" si="73"/>
        <v>0</v>
      </c>
      <c r="AK112" s="135">
        <f t="shared" si="87"/>
        <v>0</v>
      </c>
      <c r="AL112" s="135">
        <f t="shared" si="74"/>
        <v>0</v>
      </c>
      <c r="AM112" s="135">
        <f t="shared" si="75"/>
        <v>0</v>
      </c>
      <c r="AN112" s="135">
        <f t="shared" si="76"/>
        <v>0</v>
      </c>
      <c r="AO112" s="135">
        <f t="shared" si="77"/>
        <v>0</v>
      </c>
      <c r="AQ112" s="48">
        <f t="shared" si="78"/>
        <v>0</v>
      </c>
      <c r="AR112" s="45">
        <f t="shared" si="79"/>
        <v>0</v>
      </c>
      <c r="AU112" s="25">
        <f t="shared" si="80"/>
        <v>0</v>
      </c>
      <c r="AV112" s="25">
        <f t="shared" si="81"/>
        <v>0</v>
      </c>
      <c r="AW112" s="21">
        <f t="shared" si="88"/>
        <v>0</v>
      </c>
      <c r="AX112" s="21">
        <f t="shared" si="89"/>
        <v>0</v>
      </c>
      <c r="AY112" s="21">
        <f t="shared" si="90"/>
        <v>0</v>
      </c>
      <c r="AZ112" s="21">
        <f t="shared" si="91"/>
        <v>0</v>
      </c>
      <c r="BA112" s="21">
        <f t="shared" si="92"/>
        <v>0</v>
      </c>
      <c r="BB112" s="21">
        <f t="shared" si="93"/>
        <v>0</v>
      </c>
      <c r="BC112" s="21">
        <f t="shared" si="94"/>
        <v>0</v>
      </c>
      <c r="BD112" s="21">
        <f>-IF(CUSTOS!B112="",0,CUSTOS!B112)</f>
        <v>0</v>
      </c>
      <c r="BF112" s="25">
        <f t="shared" si="95"/>
        <v>0</v>
      </c>
      <c r="BG112" s="25">
        <f t="shared" si="96"/>
        <v>0</v>
      </c>
      <c r="BH112" s="169">
        <f t="shared" si="96"/>
        <v>0</v>
      </c>
    </row>
    <row r="113" spans="1:60" ht="15" x14ac:dyDescent="0.25">
      <c r="A113" s="89">
        <f>IF(LARGE($A$11:A112,1)=$F$2,"",A112+1)</f>
        <v>102</v>
      </c>
      <c r="B113" s="42">
        <f t="shared" si="50"/>
        <v>46023</v>
      </c>
      <c r="C113" s="43">
        <f t="shared" si="82"/>
        <v>46068</v>
      </c>
      <c r="D113" s="43">
        <f t="shared" si="51"/>
        <v>46071</v>
      </c>
      <c r="E113" s="43">
        <f t="shared" si="52"/>
        <v>46072</v>
      </c>
      <c r="F113" s="44">
        <f t="shared" si="53"/>
        <v>30</v>
      </c>
      <c r="G113" s="44">
        <f t="shared" si="54"/>
        <v>3060</v>
      </c>
      <c r="H113" s="45">
        <f>IF($A113="","",IF(C113&gt;=$F$5,IFERROR(HLOOKUP(B113,FLUXO_ELEGÍVEL!$F:$XFD,LARGE(FLUXO_ELEGÍVEL!A:A,1)+2,0),0),0))</f>
        <v>0</v>
      </c>
      <c r="I113" s="45">
        <f t="shared" si="55"/>
        <v>0</v>
      </c>
      <c r="J113" s="45">
        <f>IF(A113="","",H113+CUSTOS!B113)</f>
        <v>0</v>
      </c>
      <c r="K113" s="45">
        <f t="shared" si="83"/>
        <v>0</v>
      </c>
      <c r="L113" s="45">
        <f t="shared" si="84"/>
        <v>0</v>
      </c>
      <c r="M113" s="45">
        <f t="shared" si="85"/>
        <v>0</v>
      </c>
      <c r="N113" s="45">
        <f t="shared" si="56"/>
        <v>0</v>
      </c>
      <c r="O113" s="46">
        <f t="shared" si="86"/>
        <v>0</v>
      </c>
      <c r="P113" s="47"/>
      <c r="Q113" s="48">
        <f t="shared" si="57"/>
        <v>0</v>
      </c>
      <c r="R113" s="48">
        <f t="shared" si="58"/>
        <v>0</v>
      </c>
      <c r="S113" s="48">
        <f t="shared" si="59"/>
        <v>0</v>
      </c>
      <c r="T113" s="48">
        <f t="shared" si="60"/>
        <v>0</v>
      </c>
      <c r="U113" s="48">
        <f t="shared" si="61"/>
        <v>0</v>
      </c>
      <c r="V113" s="48">
        <f t="shared" si="62"/>
        <v>0</v>
      </c>
      <c r="X113" s="48">
        <f t="shared" si="97"/>
        <v>0</v>
      </c>
      <c r="Y113" s="45">
        <f t="shared" si="64"/>
        <v>0</v>
      </c>
      <c r="Z113" s="45">
        <f t="shared" si="65"/>
        <v>0</v>
      </c>
      <c r="AA113" s="45">
        <f t="shared" si="66"/>
        <v>0</v>
      </c>
      <c r="AB113" s="45">
        <f t="shared" si="67"/>
        <v>0</v>
      </c>
      <c r="AD113" s="48">
        <f t="shared" si="98"/>
        <v>0</v>
      </c>
      <c r="AE113" s="45">
        <f t="shared" si="69"/>
        <v>0</v>
      </c>
      <c r="AF113" s="45">
        <f t="shared" si="70"/>
        <v>0</v>
      </c>
      <c r="AG113" s="45">
        <f t="shared" si="71"/>
        <v>0</v>
      </c>
      <c r="AH113" s="45">
        <f t="shared" si="72"/>
        <v>0</v>
      </c>
      <c r="AJ113" s="134">
        <f t="shared" si="73"/>
        <v>0</v>
      </c>
      <c r="AK113" s="135">
        <f t="shared" si="87"/>
        <v>0</v>
      </c>
      <c r="AL113" s="135">
        <f t="shared" si="74"/>
        <v>0</v>
      </c>
      <c r="AM113" s="135">
        <f t="shared" si="75"/>
        <v>0</v>
      </c>
      <c r="AN113" s="135">
        <f t="shared" si="76"/>
        <v>0</v>
      </c>
      <c r="AO113" s="135">
        <f t="shared" si="77"/>
        <v>0</v>
      </c>
      <c r="AQ113" s="48">
        <f t="shared" si="78"/>
        <v>0</v>
      </c>
      <c r="AR113" s="45">
        <f t="shared" si="79"/>
        <v>0</v>
      </c>
      <c r="AU113" s="25">
        <f t="shared" si="80"/>
        <v>0</v>
      </c>
      <c r="AV113" s="25">
        <f t="shared" si="81"/>
        <v>0</v>
      </c>
      <c r="AW113" s="21">
        <f t="shared" si="88"/>
        <v>0</v>
      </c>
      <c r="AX113" s="21">
        <f t="shared" si="89"/>
        <v>0</v>
      </c>
      <c r="AY113" s="21">
        <f t="shared" si="90"/>
        <v>0</v>
      </c>
      <c r="AZ113" s="21">
        <f t="shared" si="91"/>
        <v>0</v>
      </c>
      <c r="BA113" s="21">
        <f t="shared" si="92"/>
        <v>0</v>
      </c>
      <c r="BB113" s="21">
        <f t="shared" si="93"/>
        <v>0</v>
      </c>
      <c r="BC113" s="21">
        <f t="shared" si="94"/>
        <v>0</v>
      </c>
      <c r="BD113" s="21">
        <f>-IF(CUSTOS!B113="",0,CUSTOS!B113)</f>
        <v>0</v>
      </c>
      <c r="BF113" s="25">
        <f t="shared" si="95"/>
        <v>0</v>
      </c>
      <c r="BG113" s="25">
        <f t="shared" si="96"/>
        <v>0</v>
      </c>
      <c r="BH113" s="169">
        <f t="shared" si="96"/>
        <v>0</v>
      </c>
    </row>
    <row r="114" spans="1:60" ht="15" x14ac:dyDescent="0.25">
      <c r="A114" s="89">
        <f>IF(LARGE($A$11:A113,1)=$F$2,"",A113+1)</f>
        <v>103</v>
      </c>
      <c r="B114" s="42">
        <f t="shared" si="50"/>
        <v>46054</v>
      </c>
      <c r="C114" s="43">
        <f t="shared" si="82"/>
        <v>46096</v>
      </c>
      <c r="D114" s="43">
        <f t="shared" si="51"/>
        <v>46097</v>
      </c>
      <c r="E114" s="43">
        <f t="shared" si="52"/>
        <v>46098</v>
      </c>
      <c r="F114" s="44">
        <f t="shared" si="53"/>
        <v>30</v>
      </c>
      <c r="G114" s="44">
        <f t="shared" si="54"/>
        <v>3090</v>
      </c>
      <c r="H114" s="45">
        <f>IF($A114="","",IF(C114&gt;=$F$5,IFERROR(HLOOKUP(B114,FLUXO_ELEGÍVEL!$F:$XFD,LARGE(FLUXO_ELEGÍVEL!A:A,1)+2,0),0),0))</f>
        <v>0</v>
      </c>
      <c r="I114" s="45">
        <f t="shared" si="55"/>
        <v>0</v>
      </c>
      <c r="J114" s="45">
        <f>IF(A114="","",H114+CUSTOS!B114)</f>
        <v>0</v>
      </c>
      <c r="K114" s="45">
        <f t="shared" si="83"/>
        <v>0</v>
      </c>
      <c r="L114" s="45">
        <f t="shared" si="84"/>
        <v>0</v>
      </c>
      <c r="M114" s="45">
        <f t="shared" si="85"/>
        <v>0</v>
      </c>
      <c r="N114" s="45">
        <f t="shared" si="56"/>
        <v>0</v>
      </c>
      <c r="O114" s="46">
        <f t="shared" si="86"/>
        <v>0</v>
      </c>
      <c r="P114" s="47"/>
      <c r="Q114" s="48">
        <f t="shared" si="57"/>
        <v>0</v>
      </c>
      <c r="R114" s="48">
        <f t="shared" si="58"/>
        <v>0</v>
      </c>
      <c r="S114" s="48">
        <f t="shared" si="59"/>
        <v>0</v>
      </c>
      <c r="T114" s="48">
        <f t="shared" si="60"/>
        <v>0</v>
      </c>
      <c r="U114" s="48">
        <f t="shared" si="61"/>
        <v>0</v>
      </c>
      <c r="V114" s="48">
        <f t="shared" si="62"/>
        <v>0</v>
      </c>
      <c r="X114" s="48">
        <f t="shared" si="97"/>
        <v>0</v>
      </c>
      <c r="Y114" s="45">
        <f t="shared" si="64"/>
        <v>0</v>
      </c>
      <c r="Z114" s="45">
        <f t="shared" si="65"/>
        <v>0</v>
      </c>
      <c r="AA114" s="45">
        <f t="shared" si="66"/>
        <v>0</v>
      </c>
      <c r="AB114" s="45">
        <f t="shared" si="67"/>
        <v>0</v>
      </c>
      <c r="AD114" s="48">
        <f t="shared" si="98"/>
        <v>0</v>
      </c>
      <c r="AE114" s="45">
        <f t="shared" si="69"/>
        <v>0</v>
      </c>
      <c r="AF114" s="45">
        <f t="shared" si="70"/>
        <v>0</v>
      </c>
      <c r="AG114" s="45">
        <f t="shared" si="71"/>
        <v>0</v>
      </c>
      <c r="AH114" s="45">
        <f t="shared" si="72"/>
        <v>0</v>
      </c>
      <c r="AJ114" s="134">
        <f t="shared" si="73"/>
        <v>0</v>
      </c>
      <c r="AK114" s="135">
        <f t="shared" si="87"/>
        <v>0</v>
      </c>
      <c r="AL114" s="135">
        <f t="shared" si="74"/>
        <v>0</v>
      </c>
      <c r="AM114" s="135">
        <f t="shared" si="75"/>
        <v>0</v>
      </c>
      <c r="AN114" s="135">
        <f t="shared" si="76"/>
        <v>0</v>
      </c>
      <c r="AO114" s="135">
        <f t="shared" si="77"/>
        <v>0</v>
      </c>
      <c r="AQ114" s="48">
        <f t="shared" si="78"/>
        <v>0</v>
      </c>
      <c r="AR114" s="45">
        <f t="shared" si="79"/>
        <v>0</v>
      </c>
      <c r="AU114" s="25">
        <f t="shared" si="80"/>
        <v>0</v>
      </c>
      <c r="AV114" s="25">
        <f t="shared" si="81"/>
        <v>0</v>
      </c>
      <c r="AW114" s="21">
        <f t="shared" si="88"/>
        <v>0</v>
      </c>
      <c r="AX114" s="21">
        <f t="shared" si="89"/>
        <v>0</v>
      </c>
      <c r="AY114" s="21">
        <f t="shared" si="90"/>
        <v>0</v>
      </c>
      <c r="AZ114" s="21">
        <f t="shared" si="91"/>
        <v>0</v>
      </c>
      <c r="BA114" s="21">
        <f t="shared" si="92"/>
        <v>0</v>
      </c>
      <c r="BB114" s="21">
        <f t="shared" si="93"/>
        <v>0</v>
      </c>
      <c r="BC114" s="21">
        <f t="shared" si="94"/>
        <v>0</v>
      </c>
      <c r="BD114" s="21">
        <f>-IF(CUSTOS!B114="",0,CUSTOS!B114)</f>
        <v>0</v>
      </c>
      <c r="BF114" s="25">
        <f t="shared" si="95"/>
        <v>0</v>
      </c>
      <c r="BG114" s="25">
        <f t="shared" si="96"/>
        <v>0</v>
      </c>
      <c r="BH114" s="169">
        <f t="shared" si="96"/>
        <v>0</v>
      </c>
    </row>
    <row r="115" spans="1:60" ht="15" x14ac:dyDescent="0.25">
      <c r="A115" s="89">
        <f>IF(LARGE($A$11:A114,1)=$F$2,"",A114+1)</f>
        <v>104</v>
      </c>
      <c r="B115" s="42">
        <f t="shared" si="50"/>
        <v>46082</v>
      </c>
      <c r="C115" s="43">
        <f t="shared" si="82"/>
        <v>46127</v>
      </c>
      <c r="D115" s="43">
        <f t="shared" si="51"/>
        <v>46127</v>
      </c>
      <c r="E115" s="43">
        <f t="shared" si="52"/>
        <v>46128</v>
      </c>
      <c r="F115" s="44">
        <f t="shared" si="53"/>
        <v>30</v>
      </c>
      <c r="G115" s="44">
        <f t="shared" si="54"/>
        <v>3120</v>
      </c>
      <c r="H115" s="45">
        <f>IF($A115="","",IF(C115&gt;=$F$5,IFERROR(HLOOKUP(B115,FLUXO_ELEGÍVEL!$F:$XFD,LARGE(FLUXO_ELEGÍVEL!A:A,1)+2,0),0),0))</f>
        <v>0</v>
      </c>
      <c r="I115" s="45">
        <f t="shared" si="55"/>
        <v>0</v>
      </c>
      <c r="J115" s="45">
        <f>IF(A115="","",H115+CUSTOS!B115)</f>
        <v>0</v>
      </c>
      <c r="K115" s="45">
        <f t="shared" si="83"/>
        <v>0</v>
      </c>
      <c r="L115" s="45">
        <f t="shared" si="84"/>
        <v>0</v>
      </c>
      <c r="M115" s="45">
        <f t="shared" si="85"/>
        <v>0</v>
      </c>
      <c r="N115" s="45">
        <f t="shared" si="56"/>
        <v>0</v>
      </c>
      <c r="O115" s="46">
        <f t="shared" si="86"/>
        <v>0</v>
      </c>
      <c r="P115" s="47"/>
      <c r="Q115" s="48">
        <f t="shared" si="57"/>
        <v>0</v>
      </c>
      <c r="R115" s="48">
        <f t="shared" si="58"/>
        <v>0</v>
      </c>
      <c r="S115" s="48">
        <f t="shared" si="59"/>
        <v>0</v>
      </c>
      <c r="T115" s="48">
        <f t="shared" si="60"/>
        <v>0</v>
      </c>
      <c r="U115" s="48">
        <f t="shared" si="61"/>
        <v>0</v>
      </c>
      <c r="V115" s="48">
        <f t="shared" si="62"/>
        <v>0</v>
      </c>
      <c r="X115" s="48">
        <f t="shared" si="97"/>
        <v>0</v>
      </c>
      <c r="Y115" s="45">
        <f t="shared" si="64"/>
        <v>0</v>
      </c>
      <c r="Z115" s="45">
        <f t="shared" si="65"/>
        <v>0</v>
      </c>
      <c r="AA115" s="45">
        <f t="shared" si="66"/>
        <v>0</v>
      </c>
      <c r="AB115" s="45">
        <f t="shared" si="67"/>
        <v>0</v>
      </c>
      <c r="AD115" s="48">
        <f t="shared" si="98"/>
        <v>0</v>
      </c>
      <c r="AE115" s="45">
        <f t="shared" si="69"/>
        <v>0</v>
      </c>
      <c r="AF115" s="45">
        <f t="shared" si="70"/>
        <v>0</v>
      </c>
      <c r="AG115" s="45">
        <f t="shared" si="71"/>
        <v>0</v>
      </c>
      <c r="AH115" s="45">
        <f t="shared" si="72"/>
        <v>0</v>
      </c>
      <c r="AJ115" s="134">
        <f t="shared" si="73"/>
        <v>0</v>
      </c>
      <c r="AK115" s="135">
        <f t="shared" si="87"/>
        <v>0</v>
      </c>
      <c r="AL115" s="135">
        <f t="shared" si="74"/>
        <v>0</v>
      </c>
      <c r="AM115" s="135">
        <f t="shared" si="75"/>
        <v>0</v>
      </c>
      <c r="AN115" s="135">
        <f t="shared" si="76"/>
        <v>0</v>
      </c>
      <c r="AO115" s="135">
        <f t="shared" si="77"/>
        <v>0</v>
      </c>
      <c r="AQ115" s="48">
        <f t="shared" si="78"/>
        <v>0</v>
      </c>
      <c r="AR115" s="45">
        <f t="shared" si="79"/>
        <v>0</v>
      </c>
      <c r="AU115" s="25">
        <f t="shared" si="80"/>
        <v>0</v>
      </c>
      <c r="AV115" s="25">
        <f t="shared" si="81"/>
        <v>0</v>
      </c>
      <c r="AW115" s="21">
        <f t="shared" si="88"/>
        <v>0</v>
      </c>
      <c r="AX115" s="21">
        <f t="shared" si="89"/>
        <v>0</v>
      </c>
      <c r="AY115" s="21">
        <f t="shared" si="90"/>
        <v>0</v>
      </c>
      <c r="AZ115" s="21">
        <f t="shared" si="91"/>
        <v>0</v>
      </c>
      <c r="BA115" s="21">
        <f t="shared" si="92"/>
        <v>0</v>
      </c>
      <c r="BB115" s="21">
        <f t="shared" si="93"/>
        <v>0</v>
      </c>
      <c r="BC115" s="21">
        <f t="shared" si="94"/>
        <v>0</v>
      </c>
      <c r="BD115" s="21">
        <f>-IF(CUSTOS!B115="",0,CUSTOS!B115)</f>
        <v>0</v>
      </c>
      <c r="BF115" s="25">
        <f t="shared" si="95"/>
        <v>0</v>
      </c>
      <c r="BG115" s="25">
        <f t="shared" si="96"/>
        <v>0</v>
      </c>
      <c r="BH115" s="169">
        <f t="shared" si="96"/>
        <v>0</v>
      </c>
    </row>
    <row r="116" spans="1:60" ht="15" x14ac:dyDescent="0.25">
      <c r="A116" s="89">
        <f>IF(LARGE($A$11:A115,1)=$F$2,"",A115+1)</f>
        <v>105</v>
      </c>
      <c r="B116" s="42">
        <f t="shared" si="50"/>
        <v>46113</v>
      </c>
      <c r="C116" s="43">
        <f t="shared" si="82"/>
        <v>46157</v>
      </c>
      <c r="D116" s="43">
        <f t="shared" si="51"/>
        <v>46157</v>
      </c>
      <c r="E116" s="43">
        <f t="shared" si="52"/>
        <v>46160</v>
      </c>
      <c r="F116" s="44">
        <f t="shared" si="53"/>
        <v>30</v>
      </c>
      <c r="G116" s="44">
        <f t="shared" si="54"/>
        <v>3150</v>
      </c>
      <c r="H116" s="45">
        <f>IF($A116="","",IF(C116&gt;=$F$5,IFERROR(HLOOKUP(B116,FLUXO_ELEGÍVEL!$F:$XFD,LARGE(FLUXO_ELEGÍVEL!A:A,1)+2,0),0),0))</f>
        <v>0</v>
      </c>
      <c r="I116" s="45">
        <f t="shared" si="55"/>
        <v>0</v>
      </c>
      <c r="J116" s="45">
        <f>IF(A116="","",H116+CUSTOS!B116)</f>
        <v>0</v>
      </c>
      <c r="K116" s="45">
        <f t="shared" si="83"/>
        <v>0</v>
      </c>
      <c r="L116" s="45">
        <f t="shared" si="84"/>
        <v>0</v>
      </c>
      <c r="M116" s="45">
        <f t="shared" si="85"/>
        <v>0</v>
      </c>
      <c r="N116" s="45">
        <f t="shared" si="56"/>
        <v>0</v>
      </c>
      <c r="O116" s="46">
        <f t="shared" si="86"/>
        <v>0</v>
      </c>
      <c r="P116" s="47"/>
      <c r="Q116" s="48">
        <f t="shared" si="57"/>
        <v>0</v>
      </c>
      <c r="R116" s="48">
        <f t="shared" si="58"/>
        <v>0</v>
      </c>
      <c r="S116" s="48">
        <f t="shared" si="59"/>
        <v>0</v>
      </c>
      <c r="T116" s="48">
        <f t="shared" si="60"/>
        <v>0</v>
      </c>
      <c r="U116" s="48">
        <f t="shared" si="61"/>
        <v>0</v>
      </c>
      <c r="V116" s="48">
        <f t="shared" si="62"/>
        <v>0</v>
      </c>
      <c r="X116" s="48">
        <f t="shared" si="97"/>
        <v>0</v>
      </c>
      <c r="Y116" s="45">
        <f t="shared" si="64"/>
        <v>0</v>
      </c>
      <c r="Z116" s="45">
        <f t="shared" si="65"/>
        <v>0</v>
      </c>
      <c r="AA116" s="45">
        <f t="shared" si="66"/>
        <v>0</v>
      </c>
      <c r="AB116" s="45">
        <f t="shared" si="67"/>
        <v>0</v>
      </c>
      <c r="AD116" s="48">
        <f t="shared" si="98"/>
        <v>0</v>
      </c>
      <c r="AE116" s="45">
        <f t="shared" si="69"/>
        <v>0</v>
      </c>
      <c r="AF116" s="45">
        <f t="shared" si="70"/>
        <v>0</v>
      </c>
      <c r="AG116" s="45">
        <f t="shared" si="71"/>
        <v>0</v>
      </c>
      <c r="AH116" s="45">
        <f t="shared" si="72"/>
        <v>0</v>
      </c>
      <c r="AJ116" s="134">
        <f t="shared" si="73"/>
        <v>0</v>
      </c>
      <c r="AK116" s="135">
        <f t="shared" si="87"/>
        <v>0</v>
      </c>
      <c r="AL116" s="135">
        <f t="shared" si="74"/>
        <v>0</v>
      </c>
      <c r="AM116" s="135">
        <f t="shared" si="75"/>
        <v>0</v>
      </c>
      <c r="AN116" s="135">
        <f t="shared" si="76"/>
        <v>0</v>
      </c>
      <c r="AO116" s="135">
        <f t="shared" si="77"/>
        <v>0</v>
      </c>
      <c r="AQ116" s="48">
        <f t="shared" si="78"/>
        <v>0</v>
      </c>
      <c r="AR116" s="45">
        <f t="shared" si="79"/>
        <v>0</v>
      </c>
      <c r="AU116" s="25">
        <f t="shared" si="80"/>
        <v>0</v>
      </c>
      <c r="AV116" s="25">
        <f t="shared" si="81"/>
        <v>0</v>
      </c>
      <c r="AW116" s="21">
        <f t="shared" si="88"/>
        <v>0</v>
      </c>
      <c r="AX116" s="21">
        <f t="shared" si="89"/>
        <v>0</v>
      </c>
      <c r="AY116" s="21">
        <f t="shared" si="90"/>
        <v>0</v>
      </c>
      <c r="AZ116" s="21">
        <f t="shared" si="91"/>
        <v>0</v>
      </c>
      <c r="BA116" s="21">
        <f t="shared" si="92"/>
        <v>0</v>
      </c>
      <c r="BB116" s="21">
        <f t="shared" si="93"/>
        <v>0</v>
      </c>
      <c r="BC116" s="21">
        <f t="shared" si="94"/>
        <v>0</v>
      </c>
      <c r="BD116" s="21">
        <f>-IF(CUSTOS!B116="",0,CUSTOS!B116)</f>
        <v>0</v>
      </c>
      <c r="BF116" s="25">
        <f t="shared" si="95"/>
        <v>0</v>
      </c>
      <c r="BG116" s="25">
        <f t="shared" si="96"/>
        <v>0</v>
      </c>
      <c r="BH116" s="169">
        <f t="shared" si="96"/>
        <v>0</v>
      </c>
    </row>
    <row r="117" spans="1:60" ht="15" x14ac:dyDescent="0.25">
      <c r="A117" s="89">
        <f>IF(LARGE($A$11:A116,1)=$F$2,"",A116+1)</f>
        <v>106</v>
      </c>
      <c r="B117" s="42">
        <f t="shared" si="50"/>
        <v>46143</v>
      </c>
      <c r="C117" s="43">
        <f t="shared" si="82"/>
        <v>46188</v>
      </c>
      <c r="D117" s="43">
        <f t="shared" si="51"/>
        <v>46188</v>
      </c>
      <c r="E117" s="43">
        <f t="shared" si="52"/>
        <v>46189</v>
      </c>
      <c r="F117" s="44">
        <f t="shared" si="53"/>
        <v>30</v>
      </c>
      <c r="G117" s="44">
        <f t="shared" si="54"/>
        <v>3180</v>
      </c>
      <c r="H117" s="45">
        <f>IF($A117="","",IF(C117&gt;=$F$5,IFERROR(HLOOKUP(B117,FLUXO_ELEGÍVEL!$F:$XFD,LARGE(FLUXO_ELEGÍVEL!A:A,1)+2,0),0),0))</f>
        <v>0</v>
      </c>
      <c r="I117" s="45">
        <f t="shared" si="55"/>
        <v>0</v>
      </c>
      <c r="J117" s="45">
        <f>IF(A117="","",H117+CUSTOS!B117)</f>
        <v>0</v>
      </c>
      <c r="K117" s="45">
        <f t="shared" si="83"/>
        <v>0</v>
      </c>
      <c r="L117" s="45">
        <f t="shared" si="84"/>
        <v>0</v>
      </c>
      <c r="M117" s="45">
        <f t="shared" si="85"/>
        <v>0</v>
      </c>
      <c r="N117" s="45">
        <f t="shared" si="56"/>
        <v>0</v>
      </c>
      <c r="O117" s="46">
        <f t="shared" si="86"/>
        <v>0</v>
      </c>
      <c r="P117" s="47"/>
      <c r="Q117" s="48">
        <f t="shared" si="57"/>
        <v>0</v>
      </c>
      <c r="R117" s="48">
        <f t="shared" si="58"/>
        <v>0</v>
      </c>
      <c r="S117" s="48">
        <f t="shared" si="59"/>
        <v>0</v>
      </c>
      <c r="T117" s="48">
        <f t="shared" si="60"/>
        <v>0</v>
      </c>
      <c r="U117" s="48">
        <f t="shared" si="61"/>
        <v>0</v>
      </c>
      <c r="V117" s="48">
        <f t="shared" si="62"/>
        <v>0</v>
      </c>
      <c r="X117" s="48">
        <f t="shared" si="97"/>
        <v>0</v>
      </c>
      <c r="Y117" s="45">
        <f t="shared" si="64"/>
        <v>0</v>
      </c>
      <c r="Z117" s="45">
        <f t="shared" si="65"/>
        <v>0</v>
      </c>
      <c r="AA117" s="45">
        <f t="shared" si="66"/>
        <v>0</v>
      </c>
      <c r="AB117" s="45">
        <f t="shared" si="67"/>
        <v>0</v>
      </c>
      <c r="AD117" s="48">
        <f t="shared" si="98"/>
        <v>0</v>
      </c>
      <c r="AE117" s="45">
        <f t="shared" si="69"/>
        <v>0</v>
      </c>
      <c r="AF117" s="45">
        <f t="shared" si="70"/>
        <v>0</v>
      </c>
      <c r="AG117" s="45">
        <f t="shared" si="71"/>
        <v>0</v>
      </c>
      <c r="AH117" s="45">
        <f t="shared" si="72"/>
        <v>0</v>
      </c>
      <c r="AJ117" s="134">
        <f t="shared" si="73"/>
        <v>0</v>
      </c>
      <c r="AK117" s="135">
        <f t="shared" si="87"/>
        <v>0</v>
      </c>
      <c r="AL117" s="135">
        <f t="shared" si="74"/>
        <v>0</v>
      </c>
      <c r="AM117" s="135">
        <f t="shared" si="75"/>
        <v>0</v>
      </c>
      <c r="AN117" s="135">
        <f t="shared" si="76"/>
        <v>0</v>
      </c>
      <c r="AO117" s="135">
        <f t="shared" si="77"/>
        <v>0</v>
      </c>
      <c r="AQ117" s="48">
        <f t="shared" si="78"/>
        <v>0</v>
      </c>
      <c r="AR117" s="45">
        <f t="shared" si="79"/>
        <v>0</v>
      </c>
      <c r="AU117" s="25">
        <f t="shared" si="80"/>
        <v>0</v>
      </c>
      <c r="AV117" s="25">
        <f t="shared" si="81"/>
        <v>0</v>
      </c>
      <c r="AW117" s="21">
        <f t="shared" si="88"/>
        <v>0</v>
      </c>
      <c r="AX117" s="21">
        <f t="shared" si="89"/>
        <v>0</v>
      </c>
      <c r="AY117" s="21">
        <f t="shared" si="90"/>
        <v>0</v>
      </c>
      <c r="AZ117" s="21">
        <f t="shared" si="91"/>
        <v>0</v>
      </c>
      <c r="BA117" s="21">
        <f t="shared" si="92"/>
        <v>0</v>
      </c>
      <c r="BB117" s="21">
        <f t="shared" si="93"/>
        <v>0</v>
      </c>
      <c r="BC117" s="21">
        <f t="shared" si="94"/>
        <v>0</v>
      </c>
      <c r="BD117" s="21">
        <f>-IF(CUSTOS!B117="",0,CUSTOS!B117)</f>
        <v>0</v>
      </c>
      <c r="BF117" s="25">
        <f t="shared" si="95"/>
        <v>0</v>
      </c>
      <c r="BG117" s="25">
        <f t="shared" si="96"/>
        <v>0</v>
      </c>
      <c r="BH117" s="169">
        <f t="shared" si="96"/>
        <v>0</v>
      </c>
    </row>
    <row r="118" spans="1:60" ht="15" x14ac:dyDescent="0.25">
      <c r="A118" s="89">
        <f>IF(LARGE($A$11:A117,1)=$F$2,"",A117+1)</f>
        <v>107</v>
      </c>
      <c r="B118" s="42">
        <f t="shared" si="50"/>
        <v>46174</v>
      </c>
      <c r="C118" s="43">
        <f t="shared" si="82"/>
        <v>46218</v>
      </c>
      <c r="D118" s="43">
        <f t="shared" si="51"/>
        <v>46218</v>
      </c>
      <c r="E118" s="43">
        <f t="shared" si="52"/>
        <v>46219</v>
      </c>
      <c r="F118" s="44">
        <f t="shared" si="53"/>
        <v>30</v>
      </c>
      <c r="G118" s="44">
        <f t="shared" si="54"/>
        <v>3210</v>
      </c>
      <c r="H118" s="45">
        <f>IF($A118="","",IF(C118&gt;=$F$5,IFERROR(HLOOKUP(B118,FLUXO_ELEGÍVEL!$F:$XFD,LARGE(FLUXO_ELEGÍVEL!A:A,1)+2,0),0),0))</f>
        <v>0</v>
      </c>
      <c r="I118" s="45">
        <f t="shared" si="55"/>
        <v>0</v>
      </c>
      <c r="J118" s="45">
        <f>IF(A118="","",H118+CUSTOS!B118)</f>
        <v>0</v>
      </c>
      <c r="K118" s="45">
        <f t="shared" si="83"/>
        <v>0</v>
      </c>
      <c r="L118" s="45">
        <f t="shared" si="84"/>
        <v>0</v>
      </c>
      <c r="M118" s="45">
        <f t="shared" si="85"/>
        <v>0</v>
      </c>
      <c r="N118" s="45">
        <f t="shared" si="56"/>
        <v>0</v>
      </c>
      <c r="O118" s="46">
        <f t="shared" si="86"/>
        <v>0</v>
      </c>
      <c r="P118" s="47"/>
      <c r="Q118" s="48">
        <f t="shared" si="57"/>
        <v>0</v>
      </c>
      <c r="R118" s="48">
        <f t="shared" si="58"/>
        <v>0</v>
      </c>
      <c r="S118" s="48">
        <f t="shared" si="59"/>
        <v>0</v>
      </c>
      <c r="T118" s="48">
        <f t="shared" si="60"/>
        <v>0</v>
      </c>
      <c r="U118" s="48">
        <f t="shared" si="61"/>
        <v>0</v>
      </c>
      <c r="V118" s="48">
        <f t="shared" si="62"/>
        <v>0</v>
      </c>
      <c r="X118" s="48">
        <f t="shared" si="97"/>
        <v>0</v>
      </c>
      <c r="Y118" s="45">
        <f t="shared" si="64"/>
        <v>0</v>
      </c>
      <c r="Z118" s="45">
        <f t="shared" si="65"/>
        <v>0</v>
      </c>
      <c r="AA118" s="45">
        <f t="shared" si="66"/>
        <v>0</v>
      </c>
      <c r="AB118" s="45">
        <f t="shared" si="67"/>
        <v>0</v>
      </c>
      <c r="AD118" s="48">
        <f t="shared" si="98"/>
        <v>0</v>
      </c>
      <c r="AE118" s="45">
        <f t="shared" si="69"/>
        <v>0</v>
      </c>
      <c r="AF118" s="45">
        <f t="shared" si="70"/>
        <v>0</v>
      </c>
      <c r="AG118" s="45">
        <f t="shared" si="71"/>
        <v>0</v>
      </c>
      <c r="AH118" s="45">
        <f t="shared" si="72"/>
        <v>0</v>
      </c>
      <c r="AJ118" s="134">
        <f t="shared" si="73"/>
        <v>0</v>
      </c>
      <c r="AK118" s="135">
        <f t="shared" si="87"/>
        <v>0</v>
      </c>
      <c r="AL118" s="135">
        <f t="shared" si="74"/>
        <v>0</v>
      </c>
      <c r="AM118" s="135">
        <f t="shared" si="75"/>
        <v>0</v>
      </c>
      <c r="AN118" s="135">
        <f t="shared" si="76"/>
        <v>0</v>
      </c>
      <c r="AO118" s="135">
        <f t="shared" si="77"/>
        <v>0</v>
      </c>
      <c r="AQ118" s="48">
        <f t="shared" si="78"/>
        <v>0</v>
      </c>
      <c r="AR118" s="45">
        <f t="shared" si="79"/>
        <v>0</v>
      </c>
      <c r="AU118" s="25">
        <f t="shared" si="80"/>
        <v>0</v>
      </c>
      <c r="AV118" s="25">
        <f t="shared" si="81"/>
        <v>0</v>
      </c>
      <c r="AW118" s="21">
        <f t="shared" si="88"/>
        <v>0</v>
      </c>
      <c r="AX118" s="21">
        <f t="shared" si="89"/>
        <v>0</v>
      </c>
      <c r="AY118" s="21">
        <f t="shared" si="90"/>
        <v>0</v>
      </c>
      <c r="AZ118" s="21">
        <f t="shared" si="91"/>
        <v>0</v>
      </c>
      <c r="BA118" s="21">
        <f t="shared" si="92"/>
        <v>0</v>
      </c>
      <c r="BB118" s="21">
        <f t="shared" si="93"/>
        <v>0</v>
      </c>
      <c r="BC118" s="21">
        <f t="shared" si="94"/>
        <v>0</v>
      </c>
      <c r="BD118" s="21">
        <f>-IF(CUSTOS!B118="",0,CUSTOS!B118)</f>
        <v>0</v>
      </c>
      <c r="BF118" s="25">
        <f t="shared" si="95"/>
        <v>0</v>
      </c>
      <c r="BG118" s="25">
        <f t="shared" si="96"/>
        <v>0</v>
      </c>
      <c r="BH118" s="169">
        <f t="shared" si="96"/>
        <v>0</v>
      </c>
    </row>
    <row r="119" spans="1:60" ht="15" x14ac:dyDescent="0.25">
      <c r="A119" s="89">
        <f>IF(LARGE($A$11:A118,1)=$F$2,"",A118+1)</f>
        <v>108</v>
      </c>
      <c r="B119" s="42">
        <f t="shared" si="50"/>
        <v>46204</v>
      </c>
      <c r="C119" s="43">
        <f t="shared" si="82"/>
        <v>46249</v>
      </c>
      <c r="D119" s="43">
        <f t="shared" si="51"/>
        <v>46251</v>
      </c>
      <c r="E119" s="43">
        <f t="shared" si="52"/>
        <v>46252</v>
      </c>
      <c r="F119" s="44">
        <f t="shared" si="53"/>
        <v>30</v>
      </c>
      <c r="G119" s="44">
        <f t="shared" si="54"/>
        <v>3240</v>
      </c>
      <c r="H119" s="45">
        <f>IF($A119="","",IF(C119&gt;=$F$5,IFERROR(HLOOKUP(B119,FLUXO_ELEGÍVEL!$F:$XFD,LARGE(FLUXO_ELEGÍVEL!A:A,1)+2,0),0),0))</f>
        <v>0</v>
      </c>
      <c r="I119" s="45">
        <f t="shared" si="55"/>
        <v>0</v>
      </c>
      <c r="J119" s="45">
        <f>IF(A119="","",H119+CUSTOS!B119)</f>
        <v>0</v>
      </c>
      <c r="K119" s="45">
        <f t="shared" si="83"/>
        <v>0</v>
      </c>
      <c r="L119" s="45">
        <f t="shared" si="84"/>
        <v>0</v>
      </c>
      <c r="M119" s="45">
        <f t="shared" si="85"/>
        <v>0</v>
      </c>
      <c r="N119" s="45">
        <f t="shared" si="56"/>
        <v>0</v>
      </c>
      <c r="O119" s="46">
        <f t="shared" si="86"/>
        <v>0</v>
      </c>
      <c r="P119" s="47"/>
      <c r="Q119" s="48">
        <f t="shared" si="57"/>
        <v>0</v>
      </c>
      <c r="R119" s="48">
        <f t="shared" si="58"/>
        <v>0</v>
      </c>
      <c r="S119" s="48">
        <f t="shared" si="59"/>
        <v>0</v>
      </c>
      <c r="T119" s="48">
        <f t="shared" si="60"/>
        <v>0</v>
      </c>
      <c r="U119" s="48">
        <f t="shared" si="61"/>
        <v>0</v>
      </c>
      <c r="V119" s="48">
        <f t="shared" si="62"/>
        <v>0</v>
      </c>
      <c r="X119" s="48">
        <f t="shared" si="97"/>
        <v>0</v>
      </c>
      <c r="Y119" s="45">
        <f t="shared" si="64"/>
        <v>0</v>
      </c>
      <c r="Z119" s="45">
        <f t="shared" si="65"/>
        <v>0</v>
      </c>
      <c r="AA119" s="45">
        <f t="shared" si="66"/>
        <v>0</v>
      </c>
      <c r="AB119" s="45">
        <f t="shared" si="67"/>
        <v>0</v>
      </c>
      <c r="AD119" s="48">
        <f t="shared" si="98"/>
        <v>0</v>
      </c>
      <c r="AE119" s="45">
        <f t="shared" si="69"/>
        <v>0</v>
      </c>
      <c r="AF119" s="45">
        <f t="shared" si="70"/>
        <v>0</v>
      </c>
      <c r="AG119" s="45">
        <f t="shared" si="71"/>
        <v>0</v>
      </c>
      <c r="AH119" s="45">
        <f t="shared" si="72"/>
        <v>0</v>
      </c>
      <c r="AJ119" s="134">
        <f t="shared" si="73"/>
        <v>0</v>
      </c>
      <c r="AK119" s="135">
        <f t="shared" si="87"/>
        <v>0</v>
      </c>
      <c r="AL119" s="135">
        <f t="shared" si="74"/>
        <v>0</v>
      </c>
      <c r="AM119" s="135">
        <f t="shared" si="75"/>
        <v>0</v>
      </c>
      <c r="AN119" s="135">
        <f t="shared" si="76"/>
        <v>0</v>
      </c>
      <c r="AO119" s="135">
        <f t="shared" si="77"/>
        <v>0</v>
      </c>
      <c r="AQ119" s="48">
        <f t="shared" si="78"/>
        <v>0</v>
      </c>
      <c r="AR119" s="45">
        <f t="shared" si="79"/>
        <v>0</v>
      </c>
      <c r="AU119" s="25">
        <f t="shared" si="80"/>
        <v>0</v>
      </c>
      <c r="AV119" s="25">
        <f t="shared" si="81"/>
        <v>0</v>
      </c>
      <c r="AW119" s="21">
        <f t="shared" si="88"/>
        <v>0</v>
      </c>
      <c r="AX119" s="21">
        <f t="shared" si="89"/>
        <v>0</v>
      </c>
      <c r="AY119" s="21">
        <f t="shared" si="90"/>
        <v>0</v>
      </c>
      <c r="AZ119" s="21">
        <f t="shared" si="91"/>
        <v>0</v>
      </c>
      <c r="BA119" s="21">
        <f t="shared" si="92"/>
        <v>0</v>
      </c>
      <c r="BB119" s="21">
        <f t="shared" si="93"/>
        <v>0</v>
      </c>
      <c r="BC119" s="21">
        <f t="shared" si="94"/>
        <v>0</v>
      </c>
      <c r="BD119" s="21">
        <f>-IF(CUSTOS!B119="",0,CUSTOS!B119)</f>
        <v>0</v>
      </c>
      <c r="BF119" s="25">
        <f t="shared" si="95"/>
        <v>0</v>
      </c>
      <c r="BG119" s="25">
        <f t="shared" si="96"/>
        <v>0</v>
      </c>
      <c r="BH119" s="169">
        <f t="shared" si="96"/>
        <v>0</v>
      </c>
    </row>
    <row r="120" spans="1:60" ht="15" x14ac:dyDescent="0.25">
      <c r="A120" s="89">
        <f>IF(LARGE($A$11:A119,1)=$F$2,"",A119+1)</f>
        <v>109</v>
      </c>
      <c r="B120" s="42">
        <f t="shared" si="50"/>
        <v>46235</v>
      </c>
      <c r="C120" s="43">
        <f t="shared" si="82"/>
        <v>46280</v>
      </c>
      <c r="D120" s="43">
        <f t="shared" si="51"/>
        <v>46280</v>
      </c>
      <c r="E120" s="43">
        <f t="shared" si="52"/>
        <v>46281</v>
      </c>
      <c r="F120" s="44">
        <f t="shared" si="53"/>
        <v>30</v>
      </c>
      <c r="G120" s="44">
        <f t="shared" si="54"/>
        <v>3270</v>
      </c>
      <c r="H120" s="45">
        <f>IF($A120="","",IF(C120&gt;=$F$5,IFERROR(HLOOKUP(B120,FLUXO_ELEGÍVEL!$F:$XFD,LARGE(FLUXO_ELEGÍVEL!A:A,1)+2,0),0),0))</f>
        <v>0</v>
      </c>
      <c r="I120" s="45">
        <f t="shared" si="55"/>
        <v>0</v>
      </c>
      <c r="J120" s="45">
        <f>IF(A120="","",H120+CUSTOS!B120)</f>
        <v>0</v>
      </c>
      <c r="K120" s="45">
        <f t="shared" si="83"/>
        <v>0</v>
      </c>
      <c r="L120" s="45">
        <f t="shared" si="84"/>
        <v>0</v>
      </c>
      <c r="M120" s="45">
        <f t="shared" si="85"/>
        <v>0</v>
      </c>
      <c r="N120" s="45">
        <f t="shared" si="56"/>
        <v>0</v>
      </c>
      <c r="O120" s="46">
        <f t="shared" si="86"/>
        <v>0</v>
      </c>
      <c r="P120" s="47"/>
      <c r="Q120" s="48">
        <f t="shared" si="57"/>
        <v>0</v>
      </c>
      <c r="R120" s="48">
        <f t="shared" si="58"/>
        <v>0</v>
      </c>
      <c r="S120" s="48">
        <f t="shared" si="59"/>
        <v>0</v>
      </c>
      <c r="T120" s="48">
        <f t="shared" si="60"/>
        <v>0</v>
      </c>
      <c r="U120" s="48">
        <f t="shared" si="61"/>
        <v>0</v>
      </c>
      <c r="V120" s="48">
        <f t="shared" si="62"/>
        <v>0</v>
      </c>
      <c r="X120" s="48">
        <f t="shared" si="97"/>
        <v>0</v>
      </c>
      <c r="Y120" s="45">
        <f t="shared" si="64"/>
        <v>0</v>
      </c>
      <c r="Z120" s="45">
        <f t="shared" si="65"/>
        <v>0</v>
      </c>
      <c r="AA120" s="45">
        <f t="shared" si="66"/>
        <v>0</v>
      </c>
      <c r="AB120" s="45">
        <f t="shared" si="67"/>
        <v>0</v>
      </c>
      <c r="AD120" s="48">
        <f t="shared" si="98"/>
        <v>0</v>
      </c>
      <c r="AE120" s="45">
        <f t="shared" si="69"/>
        <v>0</v>
      </c>
      <c r="AF120" s="45">
        <f t="shared" si="70"/>
        <v>0</v>
      </c>
      <c r="AG120" s="45">
        <f t="shared" si="71"/>
        <v>0</v>
      </c>
      <c r="AH120" s="45">
        <f t="shared" si="72"/>
        <v>0</v>
      </c>
      <c r="AJ120" s="134">
        <f t="shared" si="73"/>
        <v>0</v>
      </c>
      <c r="AK120" s="135">
        <f t="shared" si="87"/>
        <v>0</v>
      </c>
      <c r="AL120" s="135">
        <f t="shared" si="74"/>
        <v>0</v>
      </c>
      <c r="AM120" s="135">
        <f t="shared" si="75"/>
        <v>0</v>
      </c>
      <c r="AN120" s="135">
        <f t="shared" si="76"/>
        <v>0</v>
      </c>
      <c r="AO120" s="135">
        <f t="shared" si="77"/>
        <v>0</v>
      </c>
      <c r="AQ120" s="48">
        <f t="shared" si="78"/>
        <v>0</v>
      </c>
      <c r="AR120" s="45">
        <f t="shared" si="79"/>
        <v>0</v>
      </c>
      <c r="AU120" s="25">
        <f t="shared" si="80"/>
        <v>0</v>
      </c>
      <c r="AV120" s="25">
        <f t="shared" si="81"/>
        <v>0</v>
      </c>
      <c r="AW120" s="21">
        <f t="shared" si="88"/>
        <v>0</v>
      </c>
      <c r="AX120" s="21">
        <f t="shared" si="89"/>
        <v>0</v>
      </c>
      <c r="AY120" s="21">
        <f t="shared" si="90"/>
        <v>0</v>
      </c>
      <c r="AZ120" s="21">
        <f t="shared" si="91"/>
        <v>0</v>
      </c>
      <c r="BA120" s="21">
        <f t="shared" si="92"/>
        <v>0</v>
      </c>
      <c r="BB120" s="21">
        <f t="shared" si="93"/>
        <v>0</v>
      </c>
      <c r="BC120" s="21">
        <f t="shared" si="94"/>
        <v>0</v>
      </c>
      <c r="BD120" s="21">
        <f>-IF(CUSTOS!B120="",0,CUSTOS!B120)</f>
        <v>0</v>
      </c>
      <c r="BF120" s="25">
        <f t="shared" si="95"/>
        <v>0</v>
      </c>
      <c r="BG120" s="25">
        <f t="shared" si="96"/>
        <v>0</v>
      </c>
      <c r="BH120" s="169">
        <f t="shared" si="96"/>
        <v>0</v>
      </c>
    </row>
    <row r="121" spans="1:60" ht="15" x14ac:dyDescent="0.25">
      <c r="A121" s="89">
        <f>IF(LARGE($A$11:A120,1)=$F$2,"",A120+1)</f>
        <v>110</v>
      </c>
      <c r="B121" s="42">
        <f t="shared" si="50"/>
        <v>46266</v>
      </c>
      <c r="C121" s="43">
        <f t="shared" si="82"/>
        <v>46310</v>
      </c>
      <c r="D121" s="43">
        <f t="shared" si="51"/>
        <v>46310</v>
      </c>
      <c r="E121" s="43">
        <f t="shared" si="52"/>
        <v>46311</v>
      </c>
      <c r="F121" s="44">
        <f t="shared" si="53"/>
        <v>30</v>
      </c>
      <c r="G121" s="44">
        <f t="shared" si="54"/>
        <v>3300</v>
      </c>
      <c r="H121" s="45">
        <f>IF($A121="","",IF(C121&gt;=$F$5,IFERROR(HLOOKUP(B121,FLUXO_ELEGÍVEL!$F:$XFD,LARGE(FLUXO_ELEGÍVEL!A:A,1)+2,0),0),0))</f>
        <v>0</v>
      </c>
      <c r="I121" s="45">
        <f t="shared" si="55"/>
        <v>0</v>
      </c>
      <c r="J121" s="45">
        <f>IF(A121="","",H121+CUSTOS!B121)</f>
        <v>0</v>
      </c>
      <c r="K121" s="45">
        <f t="shared" si="83"/>
        <v>0</v>
      </c>
      <c r="L121" s="45">
        <f t="shared" si="84"/>
        <v>0</v>
      </c>
      <c r="M121" s="45">
        <f t="shared" si="85"/>
        <v>0</v>
      </c>
      <c r="N121" s="45">
        <f t="shared" si="56"/>
        <v>0</v>
      </c>
      <c r="O121" s="46">
        <f t="shared" si="86"/>
        <v>0</v>
      </c>
      <c r="P121" s="47"/>
      <c r="Q121" s="48">
        <f t="shared" si="57"/>
        <v>0</v>
      </c>
      <c r="R121" s="48">
        <f t="shared" si="58"/>
        <v>0</v>
      </c>
      <c r="S121" s="48">
        <f t="shared" si="59"/>
        <v>0</v>
      </c>
      <c r="T121" s="48">
        <f t="shared" si="60"/>
        <v>0</v>
      </c>
      <c r="U121" s="48">
        <f t="shared" si="61"/>
        <v>0</v>
      </c>
      <c r="V121" s="48">
        <f t="shared" si="62"/>
        <v>0</v>
      </c>
      <c r="X121" s="48">
        <f t="shared" si="97"/>
        <v>0</v>
      </c>
      <c r="Y121" s="45">
        <f t="shared" si="64"/>
        <v>0</v>
      </c>
      <c r="Z121" s="45">
        <f t="shared" si="65"/>
        <v>0</v>
      </c>
      <c r="AA121" s="45">
        <f t="shared" si="66"/>
        <v>0</v>
      </c>
      <c r="AB121" s="45">
        <f t="shared" si="67"/>
        <v>0</v>
      </c>
      <c r="AD121" s="48">
        <f t="shared" si="98"/>
        <v>0</v>
      </c>
      <c r="AE121" s="45">
        <f t="shared" si="69"/>
        <v>0</v>
      </c>
      <c r="AF121" s="45">
        <f t="shared" si="70"/>
        <v>0</v>
      </c>
      <c r="AG121" s="45">
        <f t="shared" si="71"/>
        <v>0</v>
      </c>
      <c r="AH121" s="45">
        <f t="shared" si="72"/>
        <v>0</v>
      </c>
      <c r="AJ121" s="134">
        <f t="shared" si="73"/>
        <v>0</v>
      </c>
      <c r="AK121" s="135">
        <f t="shared" si="87"/>
        <v>0</v>
      </c>
      <c r="AL121" s="135">
        <f t="shared" si="74"/>
        <v>0</v>
      </c>
      <c r="AM121" s="135">
        <f t="shared" si="75"/>
        <v>0</v>
      </c>
      <c r="AN121" s="135">
        <f t="shared" si="76"/>
        <v>0</v>
      </c>
      <c r="AO121" s="135">
        <f t="shared" si="77"/>
        <v>0</v>
      </c>
      <c r="AQ121" s="48">
        <f t="shared" si="78"/>
        <v>0</v>
      </c>
      <c r="AR121" s="45">
        <f t="shared" si="79"/>
        <v>0</v>
      </c>
      <c r="AU121" s="25">
        <f t="shared" si="80"/>
        <v>0</v>
      </c>
      <c r="AV121" s="25">
        <f t="shared" si="81"/>
        <v>0</v>
      </c>
      <c r="AW121" s="21">
        <f t="shared" si="88"/>
        <v>0</v>
      </c>
      <c r="AX121" s="21">
        <f t="shared" si="89"/>
        <v>0</v>
      </c>
      <c r="AY121" s="21">
        <f t="shared" si="90"/>
        <v>0</v>
      </c>
      <c r="AZ121" s="21">
        <f t="shared" si="91"/>
        <v>0</v>
      </c>
      <c r="BA121" s="21">
        <f t="shared" si="92"/>
        <v>0</v>
      </c>
      <c r="BB121" s="21">
        <f t="shared" si="93"/>
        <v>0</v>
      </c>
      <c r="BC121" s="21">
        <f t="shared" si="94"/>
        <v>0</v>
      </c>
      <c r="BD121" s="21">
        <f>-IF(CUSTOS!B121="",0,CUSTOS!B121)</f>
        <v>0</v>
      </c>
      <c r="BF121" s="25">
        <f t="shared" si="95"/>
        <v>0</v>
      </c>
      <c r="BG121" s="25">
        <f t="shared" si="96"/>
        <v>0</v>
      </c>
      <c r="BH121" s="169">
        <f t="shared" si="96"/>
        <v>0</v>
      </c>
    </row>
    <row r="122" spans="1:60" ht="15" x14ac:dyDescent="0.25">
      <c r="A122" s="89">
        <f>IF(LARGE($A$11:A121,1)=$F$2,"",A121+1)</f>
        <v>111</v>
      </c>
      <c r="B122" s="42">
        <f t="shared" si="50"/>
        <v>46296</v>
      </c>
      <c r="C122" s="43">
        <f t="shared" si="82"/>
        <v>46341</v>
      </c>
      <c r="D122" s="43">
        <f t="shared" si="51"/>
        <v>46342</v>
      </c>
      <c r="E122" s="43">
        <f t="shared" si="52"/>
        <v>46343</v>
      </c>
      <c r="F122" s="44">
        <f t="shared" si="53"/>
        <v>30</v>
      </c>
      <c r="G122" s="44">
        <f t="shared" si="54"/>
        <v>3330</v>
      </c>
      <c r="H122" s="45">
        <f>IF($A122="","",IF(C122&gt;=$F$5,IFERROR(HLOOKUP(B122,FLUXO_ELEGÍVEL!$F:$XFD,LARGE(FLUXO_ELEGÍVEL!A:A,1)+2,0),0),0))</f>
        <v>0</v>
      </c>
      <c r="I122" s="45">
        <f t="shared" si="55"/>
        <v>0</v>
      </c>
      <c r="J122" s="45">
        <f>IF(A122="","",H122+CUSTOS!B122)</f>
        <v>0</v>
      </c>
      <c r="K122" s="45">
        <f t="shared" si="83"/>
        <v>0</v>
      </c>
      <c r="L122" s="45">
        <f t="shared" si="84"/>
        <v>0</v>
      </c>
      <c r="M122" s="45">
        <f t="shared" si="85"/>
        <v>0</v>
      </c>
      <c r="N122" s="45">
        <f t="shared" si="56"/>
        <v>0</v>
      </c>
      <c r="O122" s="46">
        <f t="shared" si="86"/>
        <v>0</v>
      </c>
      <c r="P122" s="47"/>
      <c r="Q122" s="48">
        <f t="shared" si="57"/>
        <v>0</v>
      </c>
      <c r="R122" s="48">
        <f t="shared" si="58"/>
        <v>0</v>
      </c>
      <c r="S122" s="48">
        <f t="shared" si="59"/>
        <v>0</v>
      </c>
      <c r="T122" s="48">
        <f t="shared" si="60"/>
        <v>0</v>
      </c>
      <c r="U122" s="48">
        <f t="shared" si="61"/>
        <v>0</v>
      </c>
      <c r="V122" s="48">
        <f t="shared" si="62"/>
        <v>0</v>
      </c>
      <c r="X122" s="48">
        <f t="shared" si="97"/>
        <v>0</v>
      </c>
      <c r="Y122" s="45">
        <f t="shared" si="64"/>
        <v>0</v>
      </c>
      <c r="Z122" s="45">
        <f t="shared" si="65"/>
        <v>0</v>
      </c>
      <c r="AA122" s="45">
        <f t="shared" si="66"/>
        <v>0</v>
      </c>
      <c r="AB122" s="45">
        <f t="shared" si="67"/>
        <v>0</v>
      </c>
      <c r="AD122" s="48">
        <f t="shared" si="98"/>
        <v>0</v>
      </c>
      <c r="AE122" s="45">
        <f t="shared" si="69"/>
        <v>0</v>
      </c>
      <c r="AF122" s="45">
        <f t="shared" si="70"/>
        <v>0</v>
      </c>
      <c r="AG122" s="45">
        <f t="shared" si="71"/>
        <v>0</v>
      </c>
      <c r="AH122" s="45">
        <f t="shared" si="72"/>
        <v>0</v>
      </c>
      <c r="AJ122" s="134">
        <f t="shared" si="73"/>
        <v>0</v>
      </c>
      <c r="AK122" s="135">
        <f t="shared" si="87"/>
        <v>0</v>
      </c>
      <c r="AL122" s="135">
        <f t="shared" si="74"/>
        <v>0</v>
      </c>
      <c r="AM122" s="135">
        <f t="shared" si="75"/>
        <v>0</v>
      </c>
      <c r="AN122" s="135">
        <f t="shared" si="76"/>
        <v>0</v>
      </c>
      <c r="AO122" s="135">
        <f t="shared" si="77"/>
        <v>0</v>
      </c>
      <c r="AQ122" s="48">
        <f t="shared" si="78"/>
        <v>0</v>
      </c>
      <c r="AR122" s="45">
        <f t="shared" si="79"/>
        <v>0</v>
      </c>
      <c r="AU122" s="25">
        <f t="shared" si="80"/>
        <v>0</v>
      </c>
      <c r="AV122" s="25">
        <f t="shared" si="81"/>
        <v>0</v>
      </c>
      <c r="AW122" s="21">
        <f t="shared" si="88"/>
        <v>0</v>
      </c>
      <c r="AX122" s="21">
        <f t="shared" si="89"/>
        <v>0</v>
      </c>
      <c r="AY122" s="21">
        <f t="shared" si="90"/>
        <v>0</v>
      </c>
      <c r="AZ122" s="21">
        <f t="shared" si="91"/>
        <v>0</v>
      </c>
      <c r="BA122" s="21">
        <f t="shared" si="92"/>
        <v>0</v>
      </c>
      <c r="BB122" s="21">
        <f t="shared" si="93"/>
        <v>0</v>
      </c>
      <c r="BC122" s="21">
        <f t="shared" si="94"/>
        <v>0</v>
      </c>
      <c r="BD122" s="21">
        <f>-IF(CUSTOS!B122="",0,CUSTOS!B122)</f>
        <v>0</v>
      </c>
      <c r="BF122" s="25">
        <f t="shared" si="95"/>
        <v>0</v>
      </c>
      <c r="BG122" s="25">
        <f t="shared" si="96"/>
        <v>0</v>
      </c>
      <c r="BH122" s="169">
        <f t="shared" si="96"/>
        <v>0</v>
      </c>
    </row>
    <row r="123" spans="1:60" ht="15" x14ac:dyDescent="0.25">
      <c r="A123" s="89">
        <f>IF(LARGE($A$11:A122,1)=$F$2,"",A122+1)</f>
        <v>112</v>
      </c>
      <c r="B123" s="42">
        <f t="shared" si="50"/>
        <v>46327</v>
      </c>
      <c r="C123" s="43">
        <f t="shared" si="82"/>
        <v>46371</v>
      </c>
      <c r="D123" s="43">
        <f t="shared" si="51"/>
        <v>46371</v>
      </c>
      <c r="E123" s="43">
        <f t="shared" si="52"/>
        <v>46372</v>
      </c>
      <c r="F123" s="44">
        <f t="shared" si="53"/>
        <v>30</v>
      </c>
      <c r="G123" s="44">
        <f t="shared" si="54"/>
        <v>3360</v>
      </c>
      <c r="H123" s="45">
        <f>IF($A123="","",IF(C123&gt;=$F$5,IFERROR(HLOOKUP(B123,FLUXO_ELEGÍVEL!$F:$XFD,LARGE(FLUXO_ELEGÍVEL!A:A,1)+2,0),0),0))</f>
        <v>0</v>
      </c>
      <c r="I123" s="45">
        <f t="shared" si="55"/>
        <v>0</v>
      </c>
      <c r="J123" s="45">
        <f>IF(A123="","",H123+CUSTOS!B123)</f>
        <v>0</v>
      </c>
      <c r="K123" s="45">
        <f t="shared" si="83"/>
        <v>0</v>
      </c>
      <c r="L123" s="45">
        <f t="shared" si="84"/>
        <v>0</v>
      </c>
      <c r="M123" s="45">
        <f t="shared" si="85"/>
        <v>0</v>
      </c>
      <c r="N123" s="45">
        <f t="shared" si="56"/>
        <v>0</v>
      </c>
      <c r="O123" s="46">
        <f t="shared" si="86"/>
        <v>0</v>
      </c>
      <c r="P123" s="47"/>
      <c r="Q123" s="48">
        <f t="shared" si="57"/>
        <v>0</v>
      </c>
      <c r="R123" s="48">
        <f t="shared" si="58"/>
        <v>0</v>
      </c>
      <c r="S123" s="48">
        <f t="shared" si="59"/>
        <v>0</v>
      </c>
      <c r="T123" s="48">
        <f t="shared" si="60"/>
        <v>0</v>
      </c>
      <c r="U123" s="48">
        <f t="shared" si="61"/>
        <v>0</v>
      </c>
      <c r="V123" s="48">
        <f t="shared" si="62"/>
        <v>0</v>
      </c>
      <c r="X123" s="48">
        <f t="shared" si="97"/>
        <v>0</v>
      </c>
      <c r="Y123" s="45">
        <f t="shared" si="64"/>
        <v>0</v>
      </c>
      <c r="Z123" s="45">
        <f t="shared" si="65"/>
        <v>0</v>
      </c>
      <c r="AA123" s="45">
        <f t="shared" si="66"/>
        <v>0</v>
      </c>
      <c r="AB123" s="45">
        <f t="shared" si="67"/>
        <v>0</v>
      </c>
      <c r="AD123" s="48">
        <f t="shared" si="98"/>
        <v>0</v>
      </c>
      <c r="AE123" s="45">
        <f t="shared" si="69"/>
        <v>0</v>
      </c>
      <c r="AF123" s="45">
        <f t="shared" si="70"/>
        <v>0</v>
      </c>
      <c r="AG123" s="45">
        <f t="shared" si="71"/>
        <v>0</v>
      </c>
      <c r="AH123" s="45">
        <f t="shared" si="72"/>
        <v>0</v>
      </c>
      <c r="AJ123" s="134">
        <f t="shared" si="73"/>
        <v>0</v>
      </c>
      <c r="AK123" s="135">
        <f t="shared" si="87"/>
        <v>0</v>
      </c>
      <c r="AL123" s="135">
        <f t="shared" si="74"/>
        <v>0</v>
      </c>
      <c r="AM123" s="135">
        <f t="shared" si="75"/>
        <v>0</v>
      </c>
      <c r="AN123" s="135">
        <f t="shared" si="76"/>
        <v>0</v>
      </c>
      <c r="AO123" s="135">
        <f t="shared" si="77"/>
        <v>0</v>
      </c>
      <c r="AQ123" s="48">
        <f t="shared" si="78"/>
        <v>0</v>
      </c>
      <c r="AR123" s="45">
        <f t="shared" si="79"/>
        <v>0</v>
      </c>
      <c r="AU123" s="25">
        <f t="shared" si="80"/>
        <v>0</v>
      </c>
      <c r="AV123" s="25">
        <f t="shared" si="81"/>
        <v>0</v>
      </c>
      <c r="AW123" s="21">
        <f t="shared" si="88"/>
        <v>0</v>
      </c>
      <c r="AX123" s="21">
        <f t="shared" si="89"/>
        <v>0</v>
      </c>
      <c r="AY123" s="21">
        <f t="shared" si="90"/>
        <v>0</v>
      </c>
      <c r="AZ123" s="21">
        <f t="shared" si="91"/>
        <v>0</v>
      </c>
      <c r="BA123" s="21">
        <f t="shared" si="92"/>
        <v>0</v>
      </c>
      <c r="BB123" s="21">
        <f t="shared" si="93"/>
        <v>0</v>
      </c>
      <c r="BC123" s="21">
        <f t="shared" si="94"/>
        <v>0</v>
      </c>
      <c r="BD123" s="21">
        <f>-IF(CUSTOS!B123="",0,CUSTOS!B123)</f>
        <v>0</v>
      </c>
      <c r="BF123" s="25">
        <f t="shared" si="95"/>
        <v>0</v>
      </c>
      <c r="BG123" s="25">
        <f t="shared" si="96"/>
        <v>0</v>
      </c>
      <c r="BH123" s="169">
        <f t="shared" si="96"/>
        <v>0</v>
      </c>
    </row>
    <row r="124" spans="1:60" ht="15" x14ac:dyDescent="0.25">
      <c r="A124" s="89">
        <f>IF(LARGE($A$11:A123,1)=$F$2,"",A123+1)</f>
        <v>113</v>
      </c>
      <c r="B124" s="42">
        <f t="shared" si="50"/>
        <v>46357</v>
      </c>
      <c r="C124" s="43">
        <f t="shared" si="82"/>
        <v>46402</v>
      </c>
      <c r="D124" s="43">
        <f t="shared" si="51"/>
        <v>46402</v>
      </c>
      <c r="E124" s="43">
        <f t="shared" si="52"/>
        <v>46405</v>
      </c>
      <c r="F124" s="44">
        <f t="shared" si="53"/>
        <v>30</v>
      </c>
      <c r="G124" s="44">
        <f t="shared" si="54"/>
        <v>3390</v>
      </c>
      <c r="H124" s="45">
        <f>IF($A124="","",IF(C124&gt;=$F$5,IFERROR(HLOOKUP(B124,FLUXO_ELEGÍVEL!$F:$XFD,LARGE(FLUXO_ELEGÍVEL!A:A,1)+2,0),0),0))</f>
        <v>0</v>
      </c>
      <c r="I124" s="45">
        <f t="shared" si="55"/>
        <v>0</v>
      </c>
      <c r="J124" s="45">
        <f>IF(A124="","",H124+CUSTOS!B124)</f>
        <v>0</v>
      </c>
      <c r="K124" s="45">
        <f t="shared" si="83"/>
        <v>0</v>
      </c>
      <c r="L124" s="45">
        <f t="shared" si="84"/>
        <v>0</v>
      </c>
      <c r="M124" s="45">
        <f t="shared" si="85"/>
        <v>0</v>
      </c>
      <c r="N124" s="45">
        <f t="shared" si="56"/>
        <v>0</v>
      </c>
      <c r="O124" s="46">
        <f t="shared" si="86"/>
        <v>0</v>
      </c>
      <c r="P124" s="47"/>
      <c r="Q124" s="48">
        <f t="shared" si="57"/>
        <v>0</v>
      </c>
      <c r="R124" s="48">
        <f t="shared" si="58"/>
        <v>0</v>
      </c>
      <c r="S124" s="48">
        <f t="shared" si="59"/>
        <v>0</v>
      </c>
      <c r="T124" s="48">
        <f t="shared" si="60"/>
        <v>0</v>
      </c>
      <c r="U124" s="48">
        <f t="shared" si="61"/>
        <v>0</v>
      </c>
      <c r="V124" s="48">
        <f t="shared" si="62"/>
        <v>0</v>
      </c>
      <c r="X124" s="48">
        <f t="shared" si="97"/>
        <v>0</v>
      </c>
      <c r="Y124" s="45">
        <f t="shared" si="64"/>
        <v>0</v>
      </c>
      <c r="Z124" s="45">
        <f t="shared" si="65"/>
        <v>0</v>
      </c>
      <c r="AA124" s="45">
        <f t="shared" si="66"/>
        <v>0</v>
      </c>
      <c r="AB124" s="45">
        <f t="shared" si="67"/>
        <v>0</v>
      </c>
      <c r="AD124" s="48">
        <f t="shared" si="98"/>
        <v>0</v>
      </c>
      <c r="AE124" s="45">
        <f t="shared" si="69"/>
        <v>0</v>
      </c>
      <c r="AF124" s="45">
        <f t="shared" si="70"/>
        <v>0</v>
      </c>
      <c r="AG124" s="45">
        <f t="shared" si="71"/>
        <v>0</v>
      </c>
      <c r="AH124" s="45">
        <f t="shared" si="72"/>
        <v>0</v>
      </c>
      <c r="AJ124" s="134">
        <f t="shared" si="73"/>
        <v>0</v>
      </c>
      <c r="AK124" s="135">
        <f t="shared" si="87"/>
        <v>0</v>
      </c>
      <c r="AL124" s="135">
        <f t="shared" si="74"/>
        <v>0</v>
      </c>
      <c r="AM124" s="135">
        <f t="shared" si="75"/>
        <v>0</v>
      </c>
      <c r="AN124" s="135">
        <f t="shared" si="76"/>
        <v>0</v>
      </c>
      <c r="AO124" s="135">
        <f t="shared" si="77"/>
        <v>0</v>
      </c>
      <c r="AQ124" s="48">
        <f t="shared" si="78"/>
        <v>0</v>
      </c>
      <c r="AR124" s="45">
        <f t="shared" si="79"/>
        <v>0</v>
      </c>
      <c r="AU124" s="25">
        <f t="shared" si="80"/>
        <v>0</v>
      </c>
      <c r="AV124" s="25">
        <f t="shared" si="81"/>
        <v>0</v>
      </c>
      <c r="AW124" s="21">
        <f t="shared" si="88"/>
        <v>0</v>
      </c>
      <c r="AX124" s="21">
        <f t="shared" si="89"/>
        <v>0</v>
      </c>
      <c r="AY124" s="21">
        <f t="shared" si="90"/>
        <v>0</v>
      </c>
      <c r="AZ124" s="21">
        <f t="shared" si="91"/>
        <v>0</v>
      </c>
      <c r="BA124" s="21">
        <f t="shared" si="92"/>
        <v>0</v>
      </c>
      <c r="BB124" s="21">
        <f t="shared" si="93"/>
        <v>0</v>
      </c>
      <c r="BC124" s="21">
        <f t="shared" si="94"/>
        <v>0</v>
      </c>
      <c r="BD124" s="21">
        <f>-IF(CUSTOS!B124="",0,CUSTOS!B124)</f>
        <v>0</v>
      </c>
      <c r="BF124" s="25">
        <f t="shared" si="95"/>
        <v>0</v>
      </c>
      <c r="BG124" s="25">
        <f t="shared" si="96"/>
        <v>0</v>
      </c>
      <c r="BH124" s="169">
        <f t="shared" si="96"/>
        <v>0</v>
      </c>
    </row>
    <row r="125" spans="1:60" ht="15" x14ac:dyDescent="0.25">
      <c r="A125" s="89">
        <f>IF(LARGE($A$11:A124,1)=$F$2,"",A124+1)</f>
        <v>114</v>
      </c>
      <c r="B125" s="42">
        <f t="shared" si="50"/>
        <v>46388</v>
      </c>
      <c r="C125" s="43">
        <f t="shared" si="82"/>
        <v>46433</v>
      </c>
      <c r="D125" s="43">
        <f t="shared" si="51"/>
        <v>46433</v>
      </c>
      <c r="E125" s="43">
        <f t="shared" si="52"/>
        <v>46434</v>
      </c>
      <c r="F125" s="44">
        <f t="shared" si="53"/>
        <v>30</v>
      </c>
      <c r="G125" s="44">
        <f t="shared" si="54"/>
        <v>3420</v>
      </c>
      <c r="H125" s="45">
        <f>IF($A125="","",IF(C125&gt;=$F$5,IFERROR(HLOOKUP(B125,FLUXO_ELEGÍVEL!$F:$XFD,LARGE(FLUXO_ELEGÍVEL!A:A,1)+2,0),0),0))</f>
        <v>0</v>
      </c>
      <c r="I125" s="45">
        <f t="shared" si="55"/>
        <v>0</v>
      </c>
      <c r="J125" s="45">
        <f>IF(A125="","",H125+CUSTOS!B125)</f>
        <v>0</v>
      </c>
      <c r="K125" s="45">
        <f t="shared" si="83"/>
        <v>0</v>
      </c>
      <c r="L125" s="45">
        <f t="shared" si="84"/>
        <v>0</v>
      </c>
      <c r="M125" s="45">
        <f t="shared" si="85"/>
        <v>0</v>
      </c>
      <c r="N125" s="45">
        <f t="shared" si="56"/>
        <v>0</v>
      </c>
      <c r="O125" s="46">
        <f t="shared" si="86"/>
        <v>0</v>
      </c>
      <c r="P125" s="47"/>
      <c r="Q125" s="48">
        <f t="shared" si="57"/>
        <v>0</v>
      </c>
      <c r="R125" s="48">
        <f t="shared" si="58"/>
        <v>0</v>
      </c>
      <c r="S125" s="48">
        <f t="shared" si="59"/>
        <v>0</v>
      </c>
      <c r="T125" s="48">
        <f t="shared" si="60"/>
        <v>0</v>
      </c>
      <c r="U125" s="48">
        <f t="shared" si="61"/>
        <v>0</v>
      </c>
      <c r="V125" s="48">
        <f t="shared" si="62"/>
        <v>0</v>
      </c>
      <c r="X125" s="48">
        <f t="shared" si="97"/>
        <v>0</v>
      </c>
      <c r="Y125" s="45">
        <f t="shared" si="64"/>
        <v>0</v>
      </c>
      <c r="Z125" s="45">
        <f t="shared" si="65"/>
        <v>0</v>
      </c>
      <c r="AA125" s="45">
        <f t="shared" si="66"/>
        <v>0</v>
      </c>
      <c r="AB125" s="45">
        <f t="shared" si="67"/>
        <v>0</v>
      </c>
      <c r="AD125" s="48">
        <f t="shared" si="98"/>
        <v>0</v>
      </c>
      <c r="AE125" s="45">
        <f t="shared" si="69"/>
        <v>0</v>
      </c>
      <c r="AF125" s="45">
        <f t="shared" si="70"/>
        <v>0</v>
      </c>
      <c r="AG125" s="45">
        <f t="shared" si="71"/>
        <v>0</v>
      </c>
      <c r="AH125" s="45">
        <f t="shared" si="72"/>
        <v>0</v>
      </c>
      <c r="AJ125" s="134">
        <f t="shared" si="73"/>
        <v>0</v>
      </c>
      <c r="AK125" s="135">
        <f t="shared" si="87"/>
        <v>0</v>
      </c>
      <c r="AL125" s="135">
        <f t="shared" si="74"/>
        <v>0</v>
      </c>
      <c r="AM125" s="135">
        <f t="shared" si="75"/>
        <v>0</v>
      </c>
      <c r="AN125" s="135">
        <f t="shared" si="76"/>
        <v>0</v>
      </c>
      <c r="AO125" s="135">
        <f t="shared" si="77"/>
        <v>0</v>
      </c>
      <c r="AQ125" s="48">
        <f t="shared" si="78"/>
        <v>0</v>
      </c>
      <c r="AR125" s="45">
        <f t="shared" si="79"/>
        <v>0</v>
      </c>
      <c r="AU125" s="25">
        <f t="shared" si="80"/>
        <v>0</v>
      </c>
      <c r="AV125" s="25">
        <f t="shared" si="81"/>
        <v>0</v>
      </c>
      <c r="AW125" s="21">
        <f t="shared" si="88"/>
        <v>0</v>
      </c>
      <c r="AX125" s="21">
        <f t="shared" si="89"/>
        <v>0</v>
      </c>
      <c r="AY125" s="21">
        <f t="shared" si="90"/>
        <v>0</v>
      </c>
      <c r="AZ125" s="21">
        <f t="shared" si="91"/>
        <v>0</v>
      </c>
      <c r="BA125" s="21">
        <f t="shared" si="92"/>
        <v>0</v>
      </c>
      <c r="BB125" s="21">
        <f t="shared" si="93"/>
        <v>0</v>
      </c>
      <c r="BC125" s="21">
        <f t="shared" si="94"/>
        <v>0</v>
      </c>
      <c r="BD125" s="21">
        <f>-IF(CUSTOS!B125="",0,CUSTOS!B125)</f>
        <v>0</v>
      </c>
      <c r="BF125" s="25">
        <f t="shared" si="95"/>
        <v>0</v>
      </c>
      <c r="BG125" s="25">
        <f t="shared" si="96"/>
        <v>0</v>
      </c>
      <c r="BH125" s="169">
        <f t="shared" si="96"/>
        <v>0</v>
      </c>
    </row>
    <row r="126" spans="1:60" ht="15" x14ac:dyDescent="0.25">
      <c r="A126" s="89">
        <f>IF(LARGE($A$11:A125,1)=$F$2,"",A125+1)</f>
        <v>115</v>
      </c>
      <c r="B126" s="42">
        <f t="shared" si="50"/>
        <v>46419</v>
      </c>
      <c r="C126" s="43">
        <f t="shared" si="82"/>
        <v>46461</v>
      </c>
      <c r="D126" s="43">
        <f t="shared" si="51"/>
        <v>46461</v>
      </c>
      <c r="E126" s="43">
        <f t="shared" si="52"/>
        <v>46462</v>
      </c>
      <c r="F126" s="44">
        <f t="shared" si="53"/>
        <v>30</v>
      </c>
      <c r="G126" s="44">
        <f t="shared" si="54"/>
        <v>3450</v>
      </c>
      <c r="H126" s="45">
        <f>IF($A126="","",IF(C126&gt;=$F$5,IFERROR(HLOOKUP(B126,FLUXO_ELEGÍVEL!$F:$XFD,LARGE(FLUXO_ELEGÍVEL!A:A,1)+2,0),0),0))</f>
        <v>0</v>
      </c>
      <c r="I126" s="45">
        <f t="shared" si="55"/>
        <v>0</v>
      </c>
      <c r="J126" s="45">
        <f>IF(A126="","",H126+CUSTOS!B126)</f>
        <v>0</v>
      </c>
      <c r="K126" s="45">
        <f t="shared" si="83"/>
        <v>0</v>
      </c>
      <c r="L126" s="45">
        <f t="shared" si="84"/>
        <v>0</v>
      </c>
      <c r="M126" s="45">
        <f t="shared" si="85"/>
        <v>0</v>
      </c>
      <c r="N126" s="45">
        <f t="shared" si="56"/>
        <v>0</v>
      </c>
      <c r="O126" s="46">
        <f t="shared" si="86"/>
        <v>0</v>
      </c>
      <c r="P126" s="47"/>
      <c r="Q126" s="48">
        <f t="shared" si="57"/>
        <v>0</v>
      </c>
      <c r="R126" s="48">
        <f t="shared" si="58"/>
        <v>0</v>
      </c>
      <c r="S126" s="48">
        <f t="shared" si="59"/>
        <v>0</v>
      </c>
      <c r="T126" s="48">
        <f t="shared" si="60"/>
        <v>0</v>
      </c>
      <c r="U126" s="48">
        <f t="shared" si="61"/>
        <v>0</v>
      </c>
      <c r="V126" s="48">
        <f t="shared" si="62"/>
        <v>0</v>
      </c>
      <c r="X126" s="48">
        <f t="shared" si="97"/>
        <v>0</v>
      </c>
      <c r="Y126" s="45">
        <f t="shared" si="64"/>
        <v>0</v>
      </c>
      <c r="Z126" s="45">
        <f t="shared" si="65"/>
        <v>0</v>
      </c>
      <c r="AA126" s="45">
        <f t="shared" si="66"/>
        <v>0</v>
      </c>
      <c r="AB126" s="45">
        <f t="shared" si="67"/>
        <v>0</v>
      </c>
      <c r="AD126" s="48">
        <f t="shared" si="98"/>
        <v>0</v>
      </c>
      <c r="AE126" s="45">
        <f t="shared" si="69"/>
        <v>0</v>
      </c>
      <c r="AF126" s="45">
        <f t="shared" si="70"/>
        <v>0</v>
      </c>
      <c r="AG126" s="45">
        <f t="shared" si="71"/>
        <v>0</v>
      </c>
      <c r="AH126" s="45">
        <f t="shared" si="72"/>
        <v>0</v>
      </c>
      <c r="AJ126" s="134">
        <f t="shared" si="73"/>
        <v>0</v>
      </c>
      <c r="AK126" s="135">
        <f t="shared" si="87"/>
        <v>0</v>
      </c>
      <c r="AL126" s="135">
        <f t="shared" si="74"/>
        <v>0</v>
      </c>
      <c r="AM126" s="135">
        <f t="shared" si="75"/>
        <v>0</v>
      </c>
      <c r="AN126" s="135">
        <f t="shared" si="76"/>
        <v>0</v>
      </c>
      <c r="AO126" s="135">
        <f t="shared" si="77"/>
        <v>0</v>
      </c>
      <c r="AQ126" s="48">
        <f t="shared" si="78"/>
        <v>0</v>
      </c>
      <c r="AR126" s="45">
        <f t="shared" si="79"/>
        <v>0</v>
      </c>
      <c r="AU126" s="25">
        <f t="shared" si="80"/>
        <v>0</v>
      </c>
      <c r="AV126" s="25">
        <f t="shared" si="81"/>
        <v>0</v>
      </c>
      <c r="AW126" s="21">
        <f t="shared" si="88"/>
        <v>0</v>
      </c>
      <c r="AX126" s="21">
        <f t="shared" si="89"/>
        <v>0</v>
      </c>
      <c r="AY126" s="21">
        <f t="shared" si="90"/>
        <v>0</v>
      </c>
      <c r="AZ126" s="21">
        <f t="shared" si="91"/>
        <v>0</v>
      </c>
      <c r="BA126" s="21">
        <f t="shared" si="92"/>
        <v>0</v>
      </c>
      <c r="BB126" s="21">
        <f t="shared" si="93"/>
        <v>0</v>
      </c>
      <c r="BC126" s="21">
        <f t="shared" si="94"/>
        <v>0</v>
      </c>
      <c r="BD126" s="21">
        <f>-IF(CUSTOS!B126="",0,CUSTOS!B126)</f>
        <v>0</v>
      </c>
      <c r="BF126" s="25">
        <f t="shared" si="95"/>
        <v>0</v>
      </c>
      <c r="BG126" s="25">
        <f t="shared" si="96"/>
        <v>0</v>
      </c>
      <c r="BH126" s="169">
        <f t="shared" si="96"/>
        <v>0</v>
      </c>
    </row>
    <row r="127" spans="1:60" ht="15" x14ac:dyDescent="0.25">
      <c r="A127" s="89">
        <f>IF(LARGE($A$11:A126,1)=$F$2,"",A126+1)</f>
        <v>116</v>
      </c>
      <c r="B127" s="42">
        <f t="shared" si="50"/>
        <v>46447</v>
      </c>
      <c r="C127" s="43">
        <f t="shared" si="82"/>
        <v>46492</v>
      </c>
      <c r="D127" s="43">
        <f t="shared" si="51"/>
        <v>46492</v>
      </c>
      <c r="E127" s="43">
        <f t="shared" si="52"/>
        <v>46493</v>
      </c>
      <c r="F127" s="44">
        <f t="shared" si="53"/>
        <v>30</v>
      </c>
      <c r="G127" s="44">
        <f t="shared" si="54"/>
        <v>3480</v>
      </c>
      <c r="H127" s="45">
        <f>IF($A127="","",IF(C127&gt;=$F$5,IFERROR(HLOOKUP(B127,FLUXO_ELEGÍVEL!$F:$XFD,LARGE(FLUXO_ELEGÍVEL!A:A,1)+2,0),0),0))</f>
        <v>0</v>
      </c>
      <c r="I127" s="45">
        <f t="shared" si="55"/>
        <v>0</v>
      </c>
      <c r="J127" s="45">
        <f>IF(A127="","",H127+CUSTOS!B127)</f>
        <v>0</v>
      </c>
      <c r="K127" s="45">
        <f t="shared" si="83"/>
        <v>0</v>
      </c>
      <c r="L127" s="45">
        <f t="shared" si="84"/>
        <v>0</v>
      </c>
      <c r="M127" s="45">
        <f t="shared" si="85"/>
        <v>0</v>
      </c>
      <c r="N127" s="45">
        <f t="shared" si="56"/>
        <v>0</v>
      </c>
      <c r="O127" s="46">
        <f t="shared" si="86"/>
        <v>0</v>
      </c>
      <c r="P127" s="47"/>
      <c r="Q127" s="48">
        <f t="shared" si="57"/>
        <v>0</v>
      </c>
      <c r="R127" s="48">
        <f t="shared" si="58"/>
        <v>0</v>
      </c>
      <c r="S127" s="48">
        <f t="shared" si="59"/>
        <v>0</v>
      </c>
      <c r="T127" s="48">
        <f t="shared" si="60"/>
        <v>0</v>
      </c>
      <c r="U127" s="48">
        <f t="shared" si="61"/>
        <v>0</v>
      </c>
      <c r="V127" s="48">
        <f t="shared" si="62"/>
        <v>0</v>
      </c>
      <c r="X127" s="48">
        <f t="shared" si="97"/>
        <v>0</v>
      </c>
      <c r="Y127" s="45">
        <f t="shared" si="64"/>
        <v>0</v>
      </c>
      <c r="Z127" s="45">
        <f t="shared" si="65"/>
        <v>0</v>
      </c>
      <c r="AA127" s="45">
        <f t="shared" si="66"/>
        <v>0</v>
      </c>
      <c r="AB127" s="45">
        <f t="shared" si="67"/>
        <v>0</v>
      </c>
      <c r="AD127" s="48">
        <f t="shared" si="98"/>
        <v>0</v>
      </c>
      <c r="AE127" s="45">
        <f t="shared" si="69"/>
        <v>0</v>
      </c>
      <c r="AF127" s="45">
        <f t="shared" si="70"/>
        <v>0</v>
      </c>
      <c r="AG127" s="45">
        <f t="shared" si="71"/>
        <v>0</v>
      </c>
      <c r="AH127" s="45">
        <f t="shared" si="72"/>
        <v>0</v>
      </c>
      <c r="AJ127" s="134">
        <f t="shared" si="73"/>
        <v>0</v>
      </c>
      <c r="AK127" s="135">
        <f t="shared" si="87"/>
        <v>0</v>
      </c>
      <c r="AL127" s="135">
        <f t="shared" si="74"/>
        <v>0</v>
      </c>
      <c r="AM127" s="135">
        <f t="shared" si="75"/>
        <v>0</v>
      </c>
      <c r="AN127" s="135">
        <f t="shared" si="76"/>
        <v>0</v>
      </c>
      <c r="AO127" s="135">
        <f t="shared" si="77"/>
        <v>0</v>
      </c>
      <c r="AQ127" s="48">
        <f t="shared" si="78"/>
        <v>0</v>
      </c>
      <c r="AR127" s="45">
        <f t="shared" si="79"/>
        <v>0</v>
      </c>
      <c r="AU127" s="25">
        <f t="shared" si="80"/>
        <v>0</v>
      </c>
      <c r="AV127" s="25">
        <f t="shared" si="81"/>
        <v>0</v>
      </c>
      <c r="AW127" s="21">
        <f t="shared" si="88"/>
        <v>0</v>
      </c>
      <c r="AX127" s="21">
        <f t="shared" si="89"/>
        <v>0</v>
      </c>
      <c r="AY127" s="21">
        <f t="shared" si="90"/>
        <v>0</v>
      </c>
      <c r="AZ127" s="21">
        <f t="shared" si="91"/>
        <v>0</v>
      </c>
      <c r="BA127" s="21">
        <f t="shared" si="92"/>
        <v>0</v>
      </c>
      <c r="BB127" s="21">
        <f t="shared" si="93"/>
        <v>0</v>
      </c>
      <c r="BC127" s="21">
        <f t="shared" si="94"/>
        <v>0</v>
      </c>
      <c r="BD127" s="21">
        <f>-IF(CUSTOS!B127="",0,CUSTOS!B127)</f>
        <v>0</v>
      </c>
      <c r="BF127" s="25">
        <f t="shared" si="95"/>
        <v>0</v>
      </c>
      <c r="BG127" s="25">
        <f t="shared" si="96"/>
        <v>0</v>
      </c>
      <c r="BH127" s="169">
        <f t="shared" si="96"/>
        <v>0</v>
      </c>
    </row>
    <row r="128" spans="1:60" ht="15" x14ac:dyDescent="0.25">
      <c r="A128" s="89">
        <f>IF(LARGE($A$11:A127,1)=$F$2,"",A127+1)</f>
        <v>117</v>
      </c>
      <c r="B128" s="42">
        <f t="shared" si="50"/>
        <v>46478</v>
      </c>
      <c r="C128" s="43">
        <f t="shared" si="82"/>
        <v>46522</v>
      </c>
      <c r="D128" s="43">
        <f t="shared" si="51"/>
        <v>46524</v>
      </c>
      <c r="E128" s="43">
        <f t="shared" si="52"/>
        <v>46525</v>
      </c>
      <c r="F128" s="44">
        <f t="shared" si="53"/>
        <v>30</v>
      </c>
      <c r="G128" s="44">
        <f t="shared" si="54"/>
        <v>3510</v>
      </c>
      <c r="H128" s="45">
        <f>IF($A128="","",IF(C128&gt;=$F$5,IFERROR(HLOOKUP(B128,FLUXO_ELEGÍVEL!$F:$XFD,LARGE(FLUXO_ELEGÍVEL!A:A,1)+2,0),0),0))</f>
        <v>0</v>
      </c>
      <c r="I128" s="45">
        <f t="shared" si="55"/>
        <v>0</v>
      </c>
      <c r="J128" s="45">
        <f>IF(A128="","",H128+CUSTOS!B128)</f>
        <v>0</v>
      </c>
      <c r="K128" s="45">
        <f t="shared" si="83"/>
        <v>0</v>
      </c>
      <c r="L128" s="45">
        <f t="shared" si="84"/>
        <v>0</v>
      </c>
      <c r="M128" s="45">
        <f t="shared" si="85"/>
        <v>0</v>
      </c>
      <c r="N128" s="45">
        <f t="shared" si="56"/>
        <v>0</v>
      </c>
      <c r="O128" s="46">
        <f t="shared" si="86"/>
        <v>0</v>
      </c>
      <c r="P128" s="47"/>
      <c r="Q128" s="48">
        <f t="shared" si="57"/>
        <v>0</v>
      </c>
      <c r="R128" s="48">
        <f t="shared" si="58"/>
        <v>0</v>
      </c>
      <c r="S128" s="48">
        <f t="shared" si="59"/>
        <v>0</v>
      </c>
      <c r="T128" s="48">
        <f t="shared" si="60"/>
        <v>0</v>
      </c>
      <c r="U128" s="48">
        <f t="shared" si="61"/>
        <v>0</v>
      </c>
      <c r="V128" s="48">
        <f t="shared" si="62"/>
        <v>0</v>
      </c>
      <c r="X128" s="48">
        <f t="shared" si="97"/>
        <v>0</v>
      </c>
      <c r="Y128" s="45">
        <f t="shared" si="64"/>
        <v>0</v>
      </c>
      <c r="Z128" s="45">
        <f t="shared" si="65"/>
        <v>0</v>
      </c>
      <c r="AA128" s="45">
        <f t="shared" si="66"/>
        <v>0</v>
      </c>
      <c r="AB128" s="45">
        <f t="shared" si="67"/>
        <v>0</v>
      </c>
      <c r="AD128" s="48">
        <f t="shared" si="98"/>
        <v>0</v>
      </c>
      <c r="AE128" s="45">
        <f t="shared" si="69"/>
        <v>0</v>
      </c>
      <c r="AF128" s="45">
        <f t="shared" si="70"/>
        <v>0</v>
      </c>
      <c r="AG128" s="45">
        <f t="shared" si="71"/>
        <v>0</v>
      </c>
      <c r="AH128" s="45">
        <f t="shared" si="72"/>
        <v>0</v>
      </c>
      <c r="AJ128" s="134">
        <f t="shared" si="73"/>
        <v>0</v>
      </c>
      <c r="AK128" s="135">
        <f t="shared" si="87"/>
        <v>0</v>
      </c>
      <c r="AL128" s="135">
        <f t="shared" si="74"/>
        <v>0</v>
      </c>
      <c r="AM128" s="135">
        <f t="shared" si="75"/>
        <v>0</v>
      </c>
      <c r="AN128" s="135">
        <f t="shared" si="76"/>
        <v>0</v>
      </c>
      <c r="AO128" s="135">
        <f t="shared" si="77"/>
        <v>0</v>
      </c>
      <c r="AQ128" s="48">
        <f t="shared" si="78"/>
        <v>0</v>
      </c>
      <c r="AR128" s="45">
        <f t="shared" si="79"/>
        <v>0</v>
      </c>
      <c r="AU128" s="25">
        <f t="shared" si="80"/>
        <v>0</v>
      </c>
      <c r="AV128" s="25">
        <f t="shared" si="81"/>
        <v>0</v>
      </c>
      <c r="AW128" s="21">
        <f t="shared" si="88"/>
        <v>0</v>
      </c>
      <c r="AX128" s="21">
        <f t="shared" si="89"/>
        <v>0</v>
      </c>
      <c r="AY128" s="21">
        <f t="shared" si="90"/>
        <v>0</v>
      </c>
      <c r="AZ128" s="21">
        <f t="shared" si="91"/>
        <v>0</v>
      </c>
      <c r="BA128" s="21">
        <f t="shared" si="92"/>
        <v>0</v>
      </c>
      <c r="BB128" s="21">
        <f t="shared" si="93"/>
        <v>0</v>
      </c>
      <c r="BC128" s="21">
        <f t="shared" si="94"/>
        <v>0</v>
      </c>
      <c r="BD128" s="21">
        <f>-IF(CUSTOS!B128="",0,CUSTOS!B128)</f>
        <v>0</v>
      </c>
      <c r="BF128" s="25">
        <f t="shared" si="95"/>
        <v>0</v>
      </c>
      <c r="BG128" s="25">
        <f t="shared" si="96"/>
        <v>0</v>
      </c>
      <c r="BH128" s="169">
        <f t="shared" si="96"/>
        <v>0</v>
      </c>
    </row>
    <row r="129" spans="1:60" ht="15" x14ac:dyDescent="0.25">
      <c r="A129" s="89">
        <f>IF(LARGE($A$11:A128,1)=$F$2,"",A128+1)</f>
        <v>118</v>
      </c>
      <c r="B129" s="42">
        <f t="shared" si="50"/>
        <v>46508</v>
      </c>
      <c r="C129" s="43">
        <f t="shared" si="82"/>
        <v>46553</v>
      </c>
      <c r="D129" s="43">
        <f t="shared" si="51"/>
        <v>46553</v>
      </c>
      <c r="E129" s="43">
        <f t="shared" si="52"/>
        <v>46554</v>
      </c>
      <c r="F129" s="44">
        <f t="shared" si="53"/>
        <v>30</v>
      </c>
      <c r="G129" s="44">
        <f t="shared" si="54"/>
        <v>3540</v>
      </c>
      <c r="H129" s="45">
        <f>IF($A129="","",IF(C129&gt;=$F$5,IFERROR(HLOOKUP(B129,FLUXO_ELEGÍVEL!$F:$XFD,LARGE(FLUXO_ELEGÍVEL!A:A,1)+2,0),0),0))</f>
        <v>0</v>
      </c>
      <c r="I129" s="45">
        <f t="shared" si="55"/>
        <v>0</v>
      </c>
      <c r="J129" s="45">
        <f>IF(A129="","",H129+CUSTOS!B129)</f>
        <v>0</v>
      </c>
      <c r="K129" s="45">
        <f t="shared" si="83"/>
        <v>0</v>
      </c>
      <c r="L129" s="45">
        <f t="shared" si="84"/>
        <v>0</v>
      </c>
      <c r="M129" s="45">
        <f t="shared" si="85"/>
        <v>0</v>
      </c>
      <c r="N129" s="45">
        <f t="shared" si="56"/>
        <v>0</v>
      </c>
      <c r="O129" s="46">
        <f t="shared" si="86"/>
        <v>0</v>
      </c>
      <c r="P129" s="47"/>
      <c r="Q129" s="48">
        <f t="shared" si="57"/>
        <v>0</v>
      </c>
      <c r="R129" s="48">
        <f t="shared" si="58"/>
        <v>0</v>
      </c>
      <c r="S129" s="48">
        <f t="shared" si="59"/>
        <v>0</v>
      </c>
      <c r="T129" s="48">
        <f t="shared" si="60"/>
        <v>0</v>
      </c>
      <c r="U129" s="48">
        <f t="shared" si="61"/>
        <v>0</v>
      </c>
      <c r="V129" s="48">
        <f t="shared" si="62"/>
        <v>0</v>
      </c>
      <c r="X129" s="48">
        <f t="shared" si="97"/>
        <v>0</v>
      </c>
      <c r="Y129" s="45">
        <f t="shared" si="64"/>
        <v>0</v>
      </c>
      <c r="Z129" s="45">
        <f t="shared" si="65"/>
        <v>0</v>
      </c>
      <c r="AA129" s="45">
        <f t="shared" si="66"/>
        <v>0</v>
      </c>
      <c r="AB129" s="45">
        <f t="shared" si="67"/>
        <v>0</v>
      </c>
      <c r="AD129" s="48">
        <f t="shared" si="98"/>
        <v>0</v>
      </c>
      <c r="AE129" s="45">
        <f t="shared" si="69"/>
        <v>0</v>
      </c>
      <c r="AF129" s="45">
        <f t="shared" si="70"/>
        <v>0</v>
      </c>
      <c r="AG129" s="45">
        <f t="shared" si="71"/>
        <v>0</v>
      </c>
      <c r="AH129" s="45">
        <f t="shared" si="72"/>
        <v>0</v>
      </c>
      <c r="AJ129" s="134">
        <f t="shared" si="73"/>
        <v>0</v>
      </c>
      <c r="AK129" s="135">
        <f t="shared" si="87"/>
        <v>0</v>
      </c>
      <c r="AL129" s="135">
        <f t="shared" si="74"/>
        <v>0</v>
      </c>
      <c r="AM129" s="135">
        <f t="shared" si="75"/>
        <v>0</v>
      </c>
      <c r="AN129" s="135">
        <f t="shared" si="76"/>
        <v>0</v>
      </c>
      <c r="AO129" s="135">
        <f t="shared" si="77"/>
        <v>0</v>
      </c>
      <c r="AQ129" s="48">
        <f t="shared" si="78"/>
        <v>0</v>
      </c>
      <c r="AR129" s="45">
        <f t="shared" si="79"/>
        <v>0</v>
      </c>
      <c r="AU129" s="25">
        <f t="shared" si="80"/>
        <v>0</v>
      </c>
      <c r="AV129" s="25">
        <f t="shared" si="81"/>
        <v>0</v>
      </c>
      <c r="AW129" s="21">
        <f t="shared" si="88"/>
        <v>0</v>
      </c>
      <c r="AX129" s="21">
        <f t="shared" si="89"/>
        <v>0</v>
      </c>
      <c r="AY129" s="21">
        <f t="shared" si="90"/>
        <v>0</v>
      </c>
      <c r="AZ129" s="21">
        <f t="shared" si="91"/>
        <v>0</v>
      </c>
      <c r="BA129" s="21">
        <f t="shared" si="92"/>
        <v>0</v>
      </c>
      <c r="BB129" s="21">
        <f t="shared" si="93"/>
        <v>0</v>
      </c>
      <c r="BC129" s="21">
        <f t="shared" si="94"/>
        <v>0</v>
      </c>
      <c r="BD129" s="21">
        <f>-IF(CUSTOS!B129="",0,CUSTOS!B129)</f>
        <v>0</v>
      </c>
      <c r="BF129" s="25">
        <f t="shared" si="95"/>
        <v>0</v>
      </c>
      <c r="BG129" s="25">
        <f t="shared" si="96"/>
        <v>0</v>
      </c>
      <c r="BH129" s="169">
        <f t="shared" si="96"/>
        <v>0</v>
      </c>
    </row>
    <row r="130" spans="1:60" ht="15" x14ac:dyDescent="0.25">
      <c r="A130" s="89">
        <f>IF(LARGE($A$11:A129,1)=$F$2,"",A129+1)</f>
        <v>119</v>
      </c>
      <c r="B130" s="42">
        <f t="shared" si="50"/>
        <v>46539</v>
      </c>
      <c r="C130" s="43">
        <f t="shared" si="82"/>
        <v>46583</v>
      </c>
      <c r="D130" s="43">
        <f t="shared" si="51"/>
        <v>46583</v>
      </c>
      <c r="E130" s="43">
        <f t="shared" si="52"/>
        <v>46584</v>
      </c>
      <c r="F130" s="44">
        <f t="shared" si="53"/>
        <v>30</v>
      </c>
      <c r="G130" s="44">
        <f t="shared" si="54"/>
        <v>3570</v>
      </c>
      <c r="H130" s="45">
        <f>IF($A130="","",IF(C130&gt;=$F$5,IFERROR(HLOOKUP(B130,FLUXO_ELEGÍVEL!$F:$XFD,LARGE(FLUXO_ELEGÍVEL!A:A,1)+2,0),0),0))</f>
        <v>0</v>
      </c>
      <c r="I130" s="45">
        <f t="shared" si="55"/>
        <v>0</v>
      </c>
      <c r="J130" s="45">
        <f>IF(A130="","",H130+CUSTOS!B130)</f>
        <v>0</v>
      </c>
      <c r="K130" s="45">
        <f t="shared" si="83"/>
        <v>0</v>
      </c>
      <c r="L130" s="45">
        <f t="shared" si="84"/>
        <v>0</v>
      </c>
      <c r="M130" s="45">
        <f t="shared" si="85"/>
        <v>0</v>
      </c>
      <c r="N130" s="45">
        <f t="shared" si="56"/>
        <v>0</v>
      </c>
      <c r="O130" s="46">
        <f t="shared" si="86"/>
        <v>0</v>
      </c>
      <c r="P130" s="47"/>
      <c r="Q130" s="48">
        <f t="shared" si="57"/>
        <v>0</v>
      </c>
      <c r="R130" s="48">
        <f t="shared" si="58"/>
        <v>0</v>
      </c>
      <c r="S130" s="48">
        <f t="shared" si="59"/>
        <v>0</v>
      </c>
      <c r="T130" s="48">
        <f t="shared" si="60"/>
        <v>0</v>
      </c>
      <c r="U130" s="48">
        <f t="shared" si="61"/>
        <v>0</v>
      </c>
      <c r="V130" s="48">
        <f t="shared" si="62"/>
        <v>0</v>
      </c>
      <c r="X130" s="48">
        <f t="shared" si="97"/>
        <v>0</v>
      </c>
      <c r="Y130" s="45">
        <f t="shared" si="64"/>
        <v>0</v>
      </c>
      <c r="Z130" s="45">
        <f t="shared" si="65"/>
        <v>0</v>
      </c>
      <c r="AA130" s="45">
        <f t="shared" si="66"/>
        <v>0</v>
      </c>
      <c r="AB130" s="45">
        <f t="shared" si="67"/>
        <v>0</v>
      </c>
      <c r="AD130" s="48">
        <f t="shared" si="98"/>
        <v>0</v>
      </c>
      <c r="AE130" s="45">
        <f t="shared" si="69"/>
        <v>0</v>
      </c>
      <c r="AF130" s="45">
        <f t="shared" si="70"/>
        <v>0</v>
      </c>
      <c r="AG130" s="45">
        <f t="shared" si="71"/>
        <v>0</v>
      </c>
      <c r="AH130" s="45">
        <f t="shared" si="72"/>
        <v>0</v>
      </c>
      <c r="AJ130" s="134">
        <f t="shared" si="73"/>
        <v>0</v>
      </c>
      <c r="AK130" s="135">
        <f t="shared" si="87"/>
        <v>0</v>
      </c>
      <c r="AL130" s="135">
        <f t="shared" si="74"/>
        <v>0</v>
      </c>
      <c r="AM130" s="135">
        <f t="shared" si="75"/>
        <v>0</v>
      </c>
      <c r="AN130" s="135">
        <f t="shared" si="76"/>
        <v>0</v>
      </c>
      <c r="AO130" s="135">
        <f t="shared" si="77"/>
        <v>0</v>
      </c>
      <c r="AQ130" s="48">
        <f t="shared" si="78"/>
        <v>0</v>
      </c>
      <c r="AR130" s="45">
        <f t="shared" si="79"/>
        <v>0</v>
      </c>
      <c r="AU130" s="25">
        <f t="shared" si="80"/>
        <v>0</v>
      </c>
      <c r="AV130" s="25">
        <f t="shared" si="81"/>
        <v>0</v>
      </c>
      <c r="AW130" s="21">
        <f t="shared" si="88"/>
        <v>0</v>
      </c>
      <c r="AX130" s="21">
        <f t="shared" si="89"/>
        <v>0</v>
      </c>
      <c r="AY130" s="21">
        <f t="shared" si="90"/>
        <v>0</v>
      </c>
      <c r="AZ130" s="21">
        <f t="shared" si="91"/>
        <v>0</v>
      </c>
      <c r="BA130" s="21">
        <f t="shared" si="92"/>
        <v>0</v>
      </c>
      <c r="BB130" s="21">
        <f t="shared" si="93"/>
        <v>0</v>
      </c>
      <c r="BC130" s="21">
        <f t="shared" si="94"/>
        <v>0</v>
      </c>
      <c r="BD130" s="21">
        <f>-IF(CUSTOS!B130="",0,CUSTOS!B130)</f>
        <v>0</v>
      </c>
      <c r="BF130" s="25">
        <f t="shared" si="95"/>
        <v>0</v>
      </c>
      <c r="BG130" s="25">
        <f t="shared" si="96"/>
        <v>0</v>
      </c>
      <c r="BH130" s="169">
        <f t="shared" si="96"/>
        <v>0</v>
      </c>
    </row>
    <row r="131" spans="1:60" ht="15" x14ac:dyDescent="0.25">
      <c r="A131" s="89">
        <f>IF(LARGE($A$11:A130,1)=$F$2,"",A130+1)</f>
        <v>120</v>
      </c>
      <c r="B131" s="42">
        <f t="shared" si="50"/>
        <v>46569</v>
      </c>
      <c r="C131" s="43">
        <f t="shared" si="82"/>
        <v>46614</v>
      </c>
      <c r="D131" s="43">
        <f t="shared" si="51"/>
        <v>46615</v>
      </c>
      <c r="E131" s="43">
        <f t="shared" si="52"/>
        <v>46616</v>
      </c>
      <c r="F131" s="44">
        <f t="shared" si="53"/>
        <v>30</v>
      </c>
      <c r="G131" s="44">
        <f t="shared" si="54"/>
        <v>3600</v>
      </c>
      <c r="H131" s="45">
        <f>IF($A131="","",IF(C131&gt;=$F$5,IFERROR(HLOOKUP(B131,FLUXO_ELEGÍVEL!$F:$XFD,LARGE(FLUXO_ELEGÍVEL!A:A,1)+2,0),0),0))</f>
        <v>0</v>
      </c>
      <c r="I131" s="45">
        <f t="shared" si="55"/>
        <v>0</v>
      </c>
      <c r="J131" s="45">
        <f>IF(A131="","",H131+CUSTOS!B131)</f>
        <v>0</v>
      </c>
      <c r="K131" s="45">
        <f t="shared" si="83"/>
        <v>0</v>
      </c>
      <c r="L131" s="45">
        <f t="shared" si="84"/>
        <v>0</v>
      </c>
      <c r="M131" s="45">
        <f t="shared" si="85"/>
        <v>0</v>
      </c>
      <c r="N131" s="45">
        <f t="shared" si="56"/>
        <v>0</v>
      </c>
      <c r="O131" s="46">
        <f t="shared" si="86"/>
        <v>0</v>
      </c>
      <c r="P131" s="47"/>
      <c r="Q131" s="48">
        <f t="shared" si="57"/>
        <v>0</v>
      </c>
      <c r="R131" s="48">
        <f t="shared" si="58"/>
        <v>0</v>
      </c>
      <c r="S131" s="48">
        <f t="shared" si="59"/>
        <v>0</v>
      </c>
      <c r="T131" s="48">
        <f t="shared" si="60"/>
        <v>0</v>
      </c>
      <c r="U131" s="48">
        <f t="shared" si="61"/>
        <v>0</v>
      </c>
      <c r="V131" s="48">
        <f t="shared" si="62"/>
        <v>0</v>
      </c>
      <c r="X131" s="48">
        <f t="shared" si="97"/>
        <v>0</v>
      </c>
      <c r="Y131" s="45">
        <f t="shared" si="64"/>
        <v>0</v>
      </c>
      <c r="Z131" s="45">
        <f t="shared" si="65"/>
        <v>0</v>
      </c>
      <c r="AA131" s="45">
        <f t="shared" si="66"/>
        <v>0</v>
      </c>
      <c r="AB131" s="45">
        <f t="shared" si="67"/>
        <v>0</v>
      </c>
      <c r="AD131" s="48">
        <f t="shared" si="98"/>
        <v>0</v>
      </c>
      <c r="AE131" s="45">
        <f t="shared" si="69"/>
        <v>0</v>
      </c>
      <c r="AF131" s="45">
        <f t="shared" si="70"/>
        <v>0</v>
      </c>
      <c r="AG131" s="45">
        <f t="shared" si="71"/>
        <v>0</v>
      </c>
      <c r="AH131" s="45">
        <f t="shared" si="72"/>
        <v>0</v>
      </c>
      <c r="AJ131" s="134">
        <f t="shared" si="73"/>
        <v>0</v>
      </c>
      <c r="AK131" s="135">
        <f t="shared" si="87"/>
        <v>0</v>
      </c>
      <c r="AL131" s="135">
        <f t="shared" si="74"/>
        <v>0</v>
      </c>
      <c r="AM131" s="135">
        <f t="shared" si="75"/>
        <v>0</v>
      </c>
      <c r="AN131" s="135">
        <f t="shared" si="76"/>
        <v>0</v>
      </c>
      <c r="AO131" s="135">
        <f t="shared" si="77"/>
        <v>0</v>
      </c>
      <c r="AQ131" s="48">
        <f t="shared" si="78"/>
        <v>0</v>
      </c>
      <c r="AR131" s="45">
        <f t="shared" si="79"/>
        <v>0</v>
      </c>
      <c r="AU131" s="25">
        <f t="shared" si="80"/>
        <v>0</v>
      </c>
      <c r="AV131" s="25">
        <f t="shared" si="81"/>
        <v>0</v>
      </c>
      <c r="AW131" s="21">
        <f t="shared" si="88"/>
        <v>0</v>
      </c>
      <c r="AX131" s="21">
        <f t="shared" si="89"/>
        <v>0</v>
      </c>
      <c r="AY131" s="21">
        <f t="shared" si="90"/>
        <v>0</v>
      </c>
      <c r="AZ131" s="21">
        <f t="shared" si="91"/>
        <v>0</v>
      </c>
      <c r="BA131" s="21">
        <f t="shared" si="92"/>
        <v>0</v>
      </c>
      <c r="BB131" s="21">
        <f t="shared" si="93"/>
        <v>0</v>
      </c>
      <c r="BC131" s="21">
        <f t="shared" si="94"/>
        <v>0</v>
      </c>
      <c r="BD131" s="21">
        <f>-IF(CUSTOS!B131="",0,CUSTOS!B131)</f>
        <v>0</v>
      </c>
      <c r="BF131" s="25">
        <f t="shared" si="95"/>
        <v>0</v>
      </c>
      <c r="BG131" s="25">
        <f t="shared" si="96"/>
        <v>0</v>
      </c>
      <c r="BH131" s="169">
        <f t="shared" si="96"/>
        <v>0</v>
      </c>
    </row>
    <row r="132" spans="1:60" ht="15" x14ac:dyDescent="0.25">
      <c r="A132" s="89" t="str">
        <f>IF(LARGE($A$11:A131,1)=$F$2,"",A131+1)</f>
        <v/>
      </c>
      <c r="B132" s="42" t="str">
        <f t="shared" si="50"/>
        <v/>
      </c>
      <c r="C132" s="43" t="str">
        <f t="shared" si="82"/>
        <v/>
      </c>
      <c r="D132" s="43" t="str">
        <f t="shared" si="51"/>
        <v/>
      </c>
      <c r="E132" s="43" t="str">
        <f t="shared" si="52"/>
        <v/>
      </c>
      <c r="F132" s="44" t="str">
        <f t="shared" si="53"/>
        <v/>
      </c>
      <c r="G132" s="44" t="str">
        <f t="shared" si="54"/>
        <v/>
      </c>
      <c r="H132" s="45" t="str">
        <f>IF($A132="","",IF(C132&gt;=$F$5,IFERROR(HLOOKUP(B132,FLUXO_ELEGÍVEL!$F:$XFD,LARGE(FLUXO_ELEGÍVEL!A:A,1)+2,0),0),0))</f>
        <v/>
      </c>
      <c r="I132" s="45" t="str">
        <f t="shared" si="55"/>
        <v/>
      </c>
      <c r="J132" s="45" t="str">
        <f>IF(A132="","",H132+CUSTOS!B132)</f>
        <v/>
      </c>
      <c r="K132" s="45" t="str">
        <f t="shared" si="83"/>
        <v/>
      </c>
      <c r="L132" s="45" t="str">
        <f t="shared" si="84"/>
        <v/>
      </c>
      <c r="M132" s="45" t="str">
        <f t="shared" si="85"/>
        <v/>
      </c>
      <c r="N132" s="45" t="str">
        <f t="shared" si="56"/>
        <v/>
      </c>
      <c r="O132" s="46" t="str">
        <f t="shared" si="86"/>
        <v/>
      </c>
      <c r="P132" s="47"/>
      <c r="Q132" s="48" t="str">
        <f t="shared" si="57"/>
        <v/>
      </c>
      <c r="R132" s="48" t="str">
        <f t="shared" si="58"/>
        <v/>
      </c>
      <c r="S132" s="48" t="str">
        <f t="shared" si="59"/>
        <v/>
      </c>
      <c r="T132" s="48" t="str">
        <f t="shared" si="60"/>
        <v/>
      </c>
      <c r="U132" s="48" t="str">
        <f t="shared" si="61"/>
        <v/>
      </c>
      <c r="V132" s="48" t="str">
        <f t="shared" si="62"/>
        <v/>
      </c>
      <c r="X132" s="48" t="str">
        <f t="shared" si="97"/>
        <v/>
      </c>
      <c r="Y132" s="45" t="str">
        <f t="shared" si="64"/>
        <v/>
      </c>
      <c r="Z132" s="45" t="str">
        <f t="shared" si="65"/>
        <v/>
      </c>
      <c r="AA132" s="45" t="str">
        <f t="shared" si="66"/>
        <v/>
      </c>
      <c r="AB132" s="45" t="str">
        <f t="shared" si="67"/>
        <v/>
      </c>
      <c r="AD132" s="48" t="str">
        <f t="shared" si="98"/>
        <v/>
      </c>
      <c r="AE132" s="45" t="str">
        <f t="shared" si="69"/>
        <v/>
      </c>
      <c r="AF132" s="45" t="str">
        <f t="shared" si="70"/>
        <v/>
      </c>
      <c r="AG132" s="45" t="str">
        <f t="shared" si="71"/>
        <v/>
      </c>
      <c r="AH132" s="45" t="str">
        <f t="shared" si="72"/>
        <v/>
      </c>
      <c r="AJ132" s="134" t="str">
        <f>IF(A132="","",IF(J132="",0,J132)-IF(Q132="",0,Q132)-IF(X132="",0,X132)-IF(AD132="",0,AD132))</f>
        <v/>
      </c>
      <c r="AK132" s="135" t="str">
        <f t="shared" si="87"/>
        <v/>
      </c>
      <c r="AL132" s="135" t="str">
        <f t="shared" si="74"/>
        <v/>
      </c>
      <c r="AM132" s="135" t="str">
        <f t="shared" si="75"/>
        <v/>
      </c>
      <c r="AN132" s="135" t="str">
        <f t="shared" si="76"/>
        <v/>
      </c>
      <c r="AO132" s="135" t="str">
        <f t="shared" si="77"/>
        <v/>
      </c>
      <c r="AQ132" s="48" t="str">
        <f t="shared" si="78"/>
        <v/>
      </c>
      <c r="AR132" s="45" t="str">
        <f t="shared" si="79"/>
        <v/>
      </c>
      <c r="AU132" s="25">
        <f t="shared" si="80"/>
        <v>0</v>
      </c>
      <c r="AV132" s="25">
        <f t="shared" si="81"/>
        <v>0</v>
      </c>
      <c r="AW132" s="21">
        <f t="shared" si="88"/>
        <v>0</v>
      </c>
      <c r="AX132" s="21">
        <f t="shared" si="89"/>
        <v>0</v>
      </c>
      <c r="AY132" s="21">
        <f t="shared" si="90"/>
        <v>0</v>
      </c>
      <c r="AZ132" s="21">
        <f t="shared" si="91"/>
        <v>0</v>
      </c>
      <c r="BA132" s="21">
        <f t="shared" si="92"/>
        <v>0</v>
      </c>
      <c r="BB132" s="21">
        <f t="shared" si="93"/>
        <v>0</v>
      </c>
      <c r="BC132" s="21">
        <f t="shared" si="94"/>
        <v>0</v>
      </c>
      <c r="BD132" s="21">
        <f>-IF(CUSTOS!B132="",0,CUSTOS!B132)</f>
        <v>0</v>
      </c>
      <c r="BF132" s="25">
        <f t="shared" si="95"/>
        <v>0</v>
      </c>
      <c r="BG132" s="25">
        <f t="shared" si="96"/>
        <v>0</v>
      </c>
      <c r="BH132" s="169">
        <f t="shared" si="96"/>
        <v>0</v>
      </c>
    </row>
    <row r="133" spans="1:60" ht="15" x14ac:dyDescent="0.25">
      <c r="A133" s="89" t="str">
        <f>IF(LARGE($A$11:A132,1)=$F$2,"",A132+1)</f>
        <v/>
      </c>
      <c r="B133" s="42" t="str">
        <f t="shared" si="50"/>
        <v/>
      </c>
      <c r="C133" s="43" t="str">
        <f t="shared" si="82"/>
        <v/>
      </c>
      <c r="D133" s="43" t="str">
        <f t="shared" si="51"/>
        <v/>
      </c>
      <c r="E133" s="43" t="str">
        <f t="shared" si="52"/>
        <v/>
      </c>
      <c r="F133" s="44" t="str">
        <f t="shared" si="53"/>
        <v/>
      </c>
      <c r="G133" s="44" t="str">
        <f t="shared" si="54"/>
        <v/>
      </c>
      <c r="H133" s="45" t="str">
        <f>IF($A133="","",IF(C133&gt;=$F$5,IFERROR(HLOOKUP(B133,FLUXO_ELEGÍVEL!$F:$XFD,LARGE(FLUXO_ELEGÍVEL!A:A,1)+2,0),0),0))</f>
        <v/>
      </c>
      <c r="I133" s="45" t="str">
        <f t="shared" si="55"/>
        <v/>
      </c>
      <c r="J133" s="45" t="str">
        <f>IF(A133="","",H133+CUSTOS!B133)</f>
        <v/>
      </c>
      <c r="K133" s="45" t="str">
        <f t="shared" si="83"/>
        <v/>
      </c>
      <c r="L133" s="45" t="str">
        <f t="shared" si="84"/>
        <v/>
      </c>
      <c r="M133" s="45" t="str">
        <f t="shared" si="85"/>
        <v/>
      </c>
      <c r="N133" s="45" t="str">
        <f t="shared" si="56"/>
        <v/>
      </c>
      <c r="O133" s="46" t="str">
        <f t="shared" si="86"/>
        <v/>
      </c>
      <c r="P133" s="47"/>
      <c r="Q133" s="48" t="str">
        <f t="shared" si="57"/>
        <v/>
      </c>
      <c r="R133" s="48" t="str">
        <f t="shared" si="58"/>
        <v/>
      </c>
      <c r="S133" s="48" t="str">
        <f t="shared" si="59"/>
        <v/>
      </c>
      <c r="T133" s="48" t="str">
        <f t="shared" si="60"/>
        <v/>
      </c>
      <c r="U133" s="48" t="str">
        <f t="shared" si="61"/>
        <v/>
      </c>
      <c r="V133" s="48" t="str">
        <f t="shared" si="62"/>
        <v/>
      </c>
      <c r="X133" s="48" t="str">
        <f t="shared" ref="X133:X139" si="99">IF($A133="","",IF($A133&gt;prazo_subp,"",IF($Y$6="PMT [diferença]",J133-Q133,IF($Y$6="A + J",Y133+Z133,(J133-Q133)*pmt_subp))))</f>
        <v/>
      </c>
      <c r="Y133" s="45" t="str">
        <f t="shared" si="64"/>
        <v/>
      </c>
      <c r="Z133" s="45" t="str">
        <f t="shared" si="65"/>
        <v/>
      </c>
      <c r="AA133" s="45" t="str">
        <f t="shared" si="66"/>
        <v/>
      </c>
      <c r="AB133" s="45" t="str">
        <f t="shared" si="67"/>
        <v/>
      </c>
      <c r="AD133" s="48" t="str">
        <f t="shared" ref="AD133:AD139" si="100">IF($A133="","",IF($A133&gt;prazo_sub,"",IF($AE$6="PMT [diferença]",J133-Q133-X133,(J133-Q133-X133)*pmt_sub)))</f>
        <v/>
      </c>
      <c r="AE133" s="45" t="str">
        <f t="shared" si="69"/>
        <v/>
      </c>
      <c r="AF133" s="45" t="str">
        <f t="shared" si="70"/>
        <v/>
      </c>
      <c r="AG133" s="45" t="str">
        <f t="shared" si="71"/>
        <v/>
      </c>
      <c r="AH133" s="45" t="str">
        <f t="shared" si="72"/>
        <v/>
      </c>
      <c r="AJ133" s="134" t="str">
        <f t="shared" ref="AJ133:AJ139" si="101">IF(A133="","",J133-Q133-X133-AD133)</f>
        <v/>
      </c>
      <c r="AK133" s="135" t="str">
        <f t="shared" si="87"/>
        <v/>
      </c>
      <c r="AL133" s="135" t="str">
        <f t="shared" si="74"/>
        <v/>
      </c>
      <c r="AM133" s="135" t="str">
        <f t="shared" si="75"/>
        <v/>
      </c>
      <c r="AN133" s="135" t="str">
        <f t="shared" si="76"/>
        <v/>
      </c>
      <c r="AO133" s="135" t="str">
        <f t="shared" si="77"/>
        <v/>
      </c>
      <c r="AQ133" s="48" t="str">
        <f t="shared" si="78"/>
        <v/>
      </c>
      <c r="AR133" s="45" t="str">
        <f t="shared" si="79"/>
        <v/>
      </c>
      <c r="AU133" s="25">
        <f t="shared" si="80"/>
        <v>0</v>
      </c>
      <c r="AV133" s="25">
        <f t="shared" si="81"/>
        <v>0</v>
      </c>
      <c r="AW133" s="21">
        <f t="shared" si="88"/>
        <v>0</v>
      </c>
      <c r="AX133" s="21">
        <f t="shared" si="89"/>
        <v>0</v>
      </c>
      <c r="AY133" s="21">
        <f t="shared" si="90"/>
        <v>0</v>
      </c>
      <c r="AZ133" s="21">
        <f t="shared" si="91"/>
        <v>0</v>
      </c>
      <c r="BA133" s="21">
        <f t="shared" si="92"/>
        <v>0</v>
      </c>
      <c r="BB133" s="21">
        <f t="shared" si="93"/>
        <v>0</v>
      </c>
      <c r="BC133" s="21">
        <f t="shared" si="94"/>
        <v>0</v>
      </c>
      <c r="BD133" s="21">
        <f>-IF(CUSTOS!B133="",0,CUSTOS!B133)</f>
        <v>0</v>
      </c>
      <c r="BF133" s="25">
        <f t="shared" si="95"/>
        <v>0</v>
      </c>
      <c r="BG133" s="25">
        <f t="shared" si="96"/>
        <v>0</v>
      </c>
      <c r="BH133" s="169">
        <f t="shared" si="96"/>
        <v>0</v>
      </c>
    </row>
    <row r="134" spans="1:60" ht="15" x14ac:dyDescent="0.25">
      <c r="A134" s="89" t="str">
        <f>IF(LARGE($A$11:A133,1)=$F$2,"",A133+1)</f>
        <v/>
      </c>
      <c r="B134" s="42" t="str">
        <f t="shared" si="50"/>
        <v/>
      </c>
      <c r="C134" s="43" t="str">
        <f t="shared" si="82"/>
        <v/>
      </c>
      <c r="D134" s="43" t="str">
        <f t="shared" si="51"/>
        <v/>
      </c>
      <c r="E134" s="43" t="str">
        <f t="shared" si="52"/>
        <v/>
      </c>
      <c r="F134" s="44" t="str">
        <f t="shared" si="53"/>
        <v/>
      </c>
      <c r="G134" s="44" t="str">
        <f t="shared" si="54"/>
        <v/>
      </c>
      <c r="H134" s="45" t="str">
        <f>IF($A134="","",IF(C134&gt;=$F$5,IFERROR(HLOOKUP(B134,FLUXO_ELEGÍVEL!$F:$XFD,LARGE(FLUXO_ELEGÍVEL!A:A,1)+2,0),0),0))</f>
        <v/>
      </c>
      <c r="I134" s="45" t="str">
        <f t="shared" si="55"/>
        <v/>
      </c>
      <c r="J134" s="45" t="str">
        <f>IF(A134="","",H134+CUSTOS!B134)</f>
        <v/>
      </c>
      <c r="K134" s="45" t="str">
        <f t="shared" si="83"/>
        <v/>
      </c>
      <c r="L134" s="45" t="str">
        <f t="shared" si="84"/>
        <v/>
      </c>
      <c r="M134" s="45" t="str">
        <f t="shared" si="85"/>
        <v/>
      </c>
      <c r="N134" s="45" t="str">
        <f t="shared" si="56"/>
        <v/>
      </c>
      <c r="O134" s="46" t="str">
        <f t="shared" si="86"/>
        <v/>
      </c>
      <c r="P134" s="47"/>
      <c r="Q134" s="48" t="str">
        <f t="shared" si="57"/>
        <v/>
      </c>
      <c r="R134" s="48" t="str">
        <f t="shared" si="58"/>
        <v/>
      </c>
      <c r="S134" s="48" t="str">
        <f t="shared" si="59"/>
        <v/>
      </c>
      <c r="T134" s="48" t="str">
        <f t="shared" si="60"/>
        <v/>
      </c>
      <c r="U134" s="48" t="str">
        <f t="shared" si="61"/>
        <v/>
      </c>
      <c r="V134" s="48" t="str">
        <f t="shared" si="62"/>
        <v/>
      </c>
      <c r="X134" s="48" t="str">
        <f t="shared" si="99"/>
        <v/>
      </c>
      <c r="Y134" s="45" t="str">
        <f t="shared" si="64"/>
        <v/>
      </c>
      <c r="Z134" s="45" t="str">
        <f t="shared" si="65"/>
        <v/>
      </c>
      <c r="AA134" s="45" t="str">
        <f t="shared" si="66"/>
        <v/>
      </c>
      <c r="AB134" s="45" t="str">
        <f t="shared" si="67"/>
        <v/>
      </c>
      <c r="AD134" s="48" t="str">
        <f t="shared" si="100"/>
        <v/>
      </c>
      <c r="AE134" s="45" t="str">
        <f t="shared" si="69"/>
        <v/>
      </c>
      <c r="AF134" s="45" t="str">
        <f t="shared" si="70"/>
        <v/>
      </c>
      <c r="AG134" s="45" t="str">
        <f t="shared" si="71"/>
        <v/>
      </c>
      <c r="AH134" s="45" t="str">
        <f t="shared" si="72"/>
        <v/>
      </c>
      <c r="AJ134" s="134" t="str">
        <f t="shared" si="101"/>
        <v/>
      </c>
      <c r="AK134" s="135" t="str">
        <f t="shared" si="87"/>
        <v/>
      </c>
      <c r="AL134" s="135" t="str">
        <f t="shared" si="74"/>
        <v/>
      </c>
      <c r="AM134" s="135" t="str">
        <f t="shared" si="75"/>
        <v/>
      </c>
      <c r="AN134" s="135" t="str">
        <f t="shared" si="76"/>
        <v/>
      </c>
      <c r="AO134" s="135" t="str">
        <f t="shared" si="77"/>
        <v/>
      </c>
      <c r="AQ134" s="48" t="str">
        <f t="shared" si="78"/>
        <v/>
      </c>
      <c r="AR134" s="45" t="str">
        <f t="shared" si="79"/>
        <v/>
      </c>
      <c r="AU134" s="25">
        <f t="shared" si="80"/>
        <v>0</v>
      </c>
      <c r="AV134" s="25">
        <f t="shared" si="81"/>
        <v>0</v>
      </c>
      <c r="AW134" s="21">
        <f t="shared" si="88"/>
        <v>0</v>
      </c>
      <c r="AX134" s="21">
        <f t="shared" si="89"/>
        <v>0</v>
      </c>
      <c r="AY134" s="21">
        <f t="shared" si="90"/>
        <v>0</v>
      </c>
      <c r="AZ134" s="21">
        <f t="shared" si="91"/>
        <v>0</v>
      </c>
      <c r="BA134" s="21">
        <f t="shared" si="92"/>
        <v>0</v>
      </c>
      <c r="BB134" s="21">
        <f t="shared" si="93"/>
        <v>0</v>
      </c>
      <c r="BC134" s="21">
        <f t="shared" si="94"/>
        <v>0</v>
      </c>
      <c r="BD134" s="21">
        <f>-IF(CUSTOS!B134="",0,CUSTOS!B134)</f>
        <v>0</v>
      </c>
      <c r="BF134" s="25">
        <f t="shared" si="95"/>
        <v>0</v>
      </c>
      <c r="BG134" s="25">
        <f t="shared" si="96"/>
        <v>0</v>
      </c>
      <c r="BH134" s="169">
        <f t="shared" si="96"/>
        <v>0</v>
      </c>
    </row>
    <row r="135" spans="1:60" ht="15" x14ac:dyDescent="0.25">
      <c r="A135" s="89" t="str">
        <f>IF(LARGE($A$11:A134,1)=$F$2,"",A134+1)</f>
        <v/>
      </c>
      <c r="B135" s="42" t="str">
        <f t="shared" si="50"/>
        <v/>
      </c>
      <c r="C135" s="43" t="str">
        <f t="shared" si="82"/>
        <v/>
      </c>
      <c r="D135" s="43" t="str">
        <f t="shared" si="51"/>
        <v/>
      </c>
      <c r="E135" s="43" t="str">
        <f t="shared" si="52"/>
        <v/>
      </c>
      <c r="F135" s="44" t="str">
        <f t="shared" si="53"/>
        <v/>
      </c>
      <c r="G135" s="44" t="str">
        <f t="shared" si="54"/>
        <v/>
      </c>
      <c r="H135" s="45" t="str">
        <f>IF($A135="","",IF(C135&gt;=$F$5,IFERROR(HLOOKUP(B135,FLUXO_ELEGÍVEL!$F:$XFD,LARGE(FLUXO_ELEGÍVEL!A:A,1)+2,0),0),0))</f>
        <v/>
      </c>
      <c r="I135" s="45" t="str">
        <f t="shared" si="55"/>
        <v/>
      </c>
      <c r="J135" s="45" t="str">
        <f>IF(A135="","",H135+CUSTOS!B135)</f>
        <v/>
      </c>
      <c r="K135" s="45" t="str">
        <f t="shared" si="83"/>
        <v/>
      </c>
      <c r="L135" s="45" t="str">
        <f t="shared" si="84"/>
        <v/>
      </c>
      <c r="M135" s="45" t="str">
        <f t="shared" si="85"/>
        <v/>
      </c>
      <c r="N135" s="45" t="str">
        <f t="shared" si="56"/>
        <v/>
      </c>
      <c r="O135" s="46" t="str">
        <f t="shared" si="86"/>
        <v/>
      </c>
      <c r="P135" s="47"/>
      <c r="Q135" s="48" t="str">
        <f t="shared" si="57"/>
        <v/>
      </c>
      <c r="R135" s="48" t="str">
        <f t="shared" si="58"/>
        <v/>
      </c>
      <c r="S135" s="48" t="str">
        <f t="shared" si="59"/>
        <v/>
      </c>
      <c r="T135" s="48" t="str">
        <f t="shared" si="60"/>
        <v/>
      </c>
      <c r="U135" s="48" t="str">
        <f t="shared" si="61"/>
        <v/>
      </c>
      <c r="V135" s="48" t="str">
        <f t="shared" si="62"/>
        <v/>
      </c>
      <c r="X135" s="48" t="str">
        <f t="shared" si="99"/>
        <v/>
      </c>
      <c r="Y135" s="45" t="str">
        <f t="shared" si="64"/>
        <v/>
      </c>
      <c r="Z135" s="45" t="str">
        <f t="shared" si="65"/>
        <v/>
      </c>
      <c r="AA135" s="45" t="str">
        <f t="shared" si="66"/>
        <v/>
      </c>
      <c r="AB135" s="45" t="str">
        <f t="shared" si="67"/>
        <v/>
      </c>
      <c r="AD135" s="48" t="str">
        <f t="shared" si="100"/>
        <v/>
      </c>
      <c r="AE135" s="45" t="str">
        <f t="shared" si="69"/>
        <v/>
      </c>
      <c r="AF135" s="45" t="str">
        <f t="shared" si="70"/>
        <v/>
      </c>
      <c r="AG135" s="45" t="str">
        <f t="shared" si="71"/>
        <v/>
      </c>
      <c r="AH135" s="45" t="str">
        <f t="shared" si="72"/>
        <v/>
      </c>
      <c r="AJ135" s="134" t="str">
        <f t="shared" si="101"/>
        <v/>
      </c>
      <c r="AK135" s="135" t="str">
        <f t="shared" si="87"/>
        <v/>
      </c>
      <c r="AL135" s="135" t="str">
        <f t="shared" si="74"/>
        <v/>
      </c>
      <c r="AM135" s="135" t="str">
        <f t="shared" si="75"/>
        <v/>
      </c>
      <c r="AN135" s="135" t="str">
        <f t="shared" si="76"/>
        <v/>
      </c>
      <c r="AO135" s="135" t="str">
        <f t="shared" si="77"/>
        <v/>
      </c>
      <c r="AQ135" s="48" t="str">
        <f t="shared" si="78"/>
        <v/>
      </c>
      <c r="AR135" s="45" t="str">
        <f t="shared" si="79"/>
        <v/>
      </c>
      <c r="AU135" s="25">
        <f t="shared" si="80"/>
        <v>0</v>
      </c>
      <c r="AV135" s="25">
        <f t="shared" si="81"/>
        <v>0</v>
      </c>
      <c r="AW135" s="21">
        <f t="shared" si="88"/>
        <v>0</v>
      </c>
      <c r="AX135" s="21">
        <f t="shared" si="89"/>
        <v>0</v>
      </c>
      <c r="AY135" s="21">
        <f t="shared" si="90"/>
        <v>0</v>
      </c>
      <c r="AZ135" s="21">
        <f t="shared" si="91"/>
        <v>0</v>
      </c>
      <c r="BA135" s="21">
        <f t="shared" si="92"/>
        <v>0</v>
      </c>
      <c r="BB135" s="21">
        <f t="shared" si="93"/>
        <v>0</v>
      </c>
      <c r="BC135" s="21">
        <f t="shared" si="94"/>
        <v>0</v>
      </c>
      <c r="BD135" s="21">
        <f>-IF(CUSTOS!B135="",0,CUSTOS!B135)</f>
        <v>0</v>
      </c>
      <c r="BF135" s="25">
        <f t="shared" si="95"/>
        <v>0</v>
      </c>
      <c r="BG135" s="25">
        <f t="shared" si="96"/>
        <v>0</v>
      </c>
      <c r="BH135" s="169">
        <f t="shared" si="96"/>
        <v>0</v>
      </c>
    </row>
    <row r="136" spans="1:60" ht="15" x14ac:dyDescent="0.25">
      <c r="A136" s="89" t="str">
        <f>IF(LARGE($A$11:A135,1)=$F$2,"",A135+1)</f>
        <v/>
      </c>
      <c r="B136" s="42" t="str">
        <f t="shared" si="50"/>
        <v/>
      </c>
      <c r="C136" s="43" t="str">
        <f t="shared" si="82"/>
        <v/>
      </c>
      <c r="D136" s="43" t="str">
        <f t="shared" si="51"/>
        <v/>
      </c>
      <c r="E136" s="43" t="str">
        <f t="shared" si="52"/>
        <v/>
      </c>
      <c r="F136" s="44" t="str">
        <f t="shared" si="53"/>
        <v/>
      </c>
      <c r="G136" s="44" t="str">
        <f t="shared" si="54"/>
        <v/>
      </c>
      <c r="H136" s="45" t="str">
        <f>IF($A136="","",IF(C136&gt;=$F$5,IFERROR(HLOOKUP(B136,FLUXO_ELEGÍVEL!$F:$XFD,LARGE(FLUXO_ELEGÍVEL!A:A,1)+2,0),0),0))</f>
        <v/>
      </c>
      <c r="I136" s="45" t="str">
        <f t="shared" si="55"/>
        <v/>
      </c>
      <c r="J136" s="45" t="str">
        <f>IF(A136="","",H136+CUSTOS!B136)</f>
        <v/>
      </c>
      <c r="K136" s="45" t="str">
        <f t="shared" si="83"/>
        <v/>
      </c>
      <c r="L136" s="45" t="str">
        <f t="shared" si="84"/>
        <v/>
      </c>
      <c r="M136" s="45" t="str">
        <f t="shared" si="85"/>
        <v/>
      </c>
      <c r="N136" s="45" t="str">
        <f t="shared" si="56"/>
        <v/>
      </c>
      <c r="O136" s="46" t="str">
        <f t="shared" si="86"/>
        <v/>
      </c>
      <c r="P136" s="47"/>
      <c r="Q136" s="48" t="str">
        <f t="shared" si="57"/>
        <v/>
      </c>
      <c r="R136" s="48" t="str">
        <f t="shared" si="58"/>
        <v/>
      </c>
      <c r="S136" s="48" t="str">
        <f t="shared" si="59"/>
        <v/>
      </c>
      <c r="T136" s="48" t="str">
        <f t="shared" si="60"/>
        <v/>
      </c>
      <c r="U136" s="48" t="str">
        <f t="shared" si="61"/>
        <v/>
      </c>
      <c r="V136" s="48" t="str">
        <f t="shared" si="62"/>
        <v/>
      </c>
      <c r="X136" s="48" t="str">
        <f t="shared" si="99"/>
        <v/>
      </c>
      <c r="Y136" s="45" t="str">
        <f t="shared" si="64"/>
        <v/>
      </c>
      <c r="Z136" s="45" t="str">
        <f t="shared" si="65"/>
        <v/>
      </c>
      <c r="AA136" s="45" t="str">
        <f t="shared" si="66"/>
        <v/>
      </c>
      <c r="AB136" s="45" t="str">
        <f t="shared" si="67"/>
        <v/>
      </c>
      <c r="AD136" s="48" t="str">
        <f t="shared" si="100"/>
        <v/>
      </c>
      <c r="AE136" s="45" t="str">
        <f t="shared" si="69"/>
        <v/>
      </c>
      <c r="AF136" s="45" t="str">
        <f t="shared" si="70"/>
        <v/>
      </c>
      <c r="AG136" s="45" t="str">
        <f t="shared" si="71"/>
        <v/>
      </c>
      <c r="AH136" s="45" t="str">
        <f t="shared" si="72"/>
        <v/>
      </c>
      <c r="AJ136" s="134" t="str">
        <f t="shared" si="101"/>
        <v/>
      </c>
      <c r="AK136" s="135" t="str">
        <f t="shared" si="87"/>
        <v/>
      </c>
      <c r="AL136" s="135" t="str">
        <f t="shared" si="74"/>
        <v/>
      </c>
      <c r="AM136" s="135" t="str">
        <f t="shared" si="75"/>
        <v/>
      </c>
      <c r="AN136" s="135" t="str">
        <f t="shared" si="76"/>
        <v/>
      </c>
      <c r="AO136" s="135" t="str">
        <f t="shared" si="77"/>
        <v/>
      </c>
      <c r="AQ136" s="48" t="str">
        <f t="shared" si="78"/>
        <v/>
      </c>
      <c r="AR136" s="45" t="str">
        <f t="shared" si="79"/>
        <v/>
      </c>
      <c r="AU136" s="25">
        <f t="shared" si="80"/>
        <v>0</v>
      </c>
      <c r="AV136" s="25">
        <f t="shared" si="81"/>
        <v>0</v>
      </c>
      <c r="AW136" s="21">
        <f t="shared" si="88"/>
        <v>0</v>
      </c>
      <c r="AX136" s="21">
        <f t="shared" si="89"/>
        <v>0</v>
      </c>
      <c r="AY136" s="21">
        <f t="shared" si="90"/>
        <v>0</v>
      </c>
      <c r="AZ136" s="21">
        <f t="shared" si="91"/>
        <v>0</v>
      </c>
      <c r="BA136" s="21">
        <f t="shared" si="92"/>
        <v>0</v>
      </c>
      <c r="BB136" s="21">
        <f t="shared" si="93"/>
        <v>0</v>
      </c>
      <c r="BC136" s="21">
        <f t="shared" si="94"/>
        <v>0</v>
      </c>
      <c r="BD136" s="21">
        <f>-IF(CUSTOS!B136="",0,CUSTOS!B136)</f>
        <v>0</v>
      </c>
      <c r="BF136" s="25">
        <f t="shared" si="95"/>
        <v>0</v>
      </c>
      <c r="BG136" s="25">
        <f t="shared" si="96"/>
        <v>0</v>
      </c>
      <c r="BH136" s="169">
        <f t="shared" si="96"/>
        <v>0</v>
      </c>
    </row>
    <row r="137" spans="1:60" ht="15" x14ac:dyDescent="0.25">
      <c r="A137" s="89" t="str">
        <f>IF(LARGE($A$11:A136,1)=$F$2,"",A136+1)</f>
        <v/>
      </c>
      <c r="B137" s="42" t="str">
        <f t="shared" si="50"/>
        <v/>
      </c>
      <c r="C137" s="43" t="str">
        <f t="shared" si="82"/>
        <v/>
      </c>
      <c r="D137" s="43" t="str">
        <f t="shared" si="51"/>
        <v/>
      </c>
      <c r="E137" s="43" t="str">
        <f t="shared" si="52"/>
        <v/>
      </c>
      <c r="F137" s="44" t="str">
        <f t="shared" si="53"/>
        <v/>
      </c>
      <c r="G137" s="44" t="str">
        <f t="shared" si="54"/>
        <v/>
      </c>
      <c r="H137" s="45" t="str">
        <f>IF($A137="","",IF(C137&gt;=$F$5,IFERROR(HLOOKUP(B137,FLUXO_ELEGÍVEL!$F:$XFD,LARGE(FLUXO_ELEGÍVEL!A:A,1)+2,0),0),0))</f>
        <v/>
      </c>
      <c r="I137" s="45" t="str">
        <f t="shared" si="55"/>
        <v/>
      </c>
      <c r="J137" s="45" t="str">
        <f>IF(A137="","",H137+CUSTOS!B137)</f>
        <v/>
      </c>
      <c r="K137" s="45" t="str">
        <f t="shared" si="83"/>
        <v/>
      </c>
      <c r="L137" s="45" t="str">
        <f t="shared" si="84"/>
        <v/>
      </c>
      <c r="M137" s="45" t="str">
        <f t="shared" si="85"/>
        <v/>
      </c>
      <c r="N137" s="45" t="str">
        <f t="shared" si="56"/>
        <v/>
      </c>
      <c r="O137" s="46" t="str">
        <f t="shared" si="86"/>
        <v/>
      </c>
      <c r="P137" s="47"/>
      <c r="Q137" s="48" t="str">
        <f t="shared" si="57"/>
        <v/>
      </c>
      <c r="R137" s="48" t="str">
        <f t="shared" si="58"/>
        <v/>
      </c>
      <c r="S137" s="48" t="str">
        <f t="shared" si="59"/>
        <v/>
      </c>
      <c r="T137" s="48" t="str">
        <f t="shared" si="60"/>
        <v/>
      </c>
      <c r="U137" s="48" t="str">
        <f t="shared" si="61"/>
        <v/>
      </c>
      <c r="V137" s="48" t="str">
        <f t="shared" si="62"/>
        <v/>
      </c>
      <c r="X137" s="48" t="str">
        <f t="shared" si="99"/>
        <v/>
      </c>
      <c r="Y137" s="45" t="str">
        <f t="shared" si="64"/>
        <v/>
      </c>
      <c r="Z137" s="45" t="str">
        <f t="shared" si="65"/>
        <v/>
      </c>
      <c r="AA137" s="45" t="str">
        <f t="shared" si="66"/>
        <v/>
      </c>
      <c r="AB137" s="45" t="str">
        <f t="shared" si="67"/>
        <v/>
      </c>
      <c r="AD137" s="48" t="str">
        <f t="shared" si="100"/>
        <v/>
      </c>
      <c r="AE137" s="45" t="str">
        <f t="shared" si="69"/>
        <v/>
      </c>
      <c r="AF137" s="45" t="str">
        <f t="shared" si="70"/>
        <v/>
      </c>
      <c r="AG137" s="45" t="str">
        <f t="shared" si="71"/>
        <v/>
      </c>
      <c r="AH137" s="45" t="str">
        <f t="shared" si="72"/>
        <v/>
      </c>
      <c r="AJ137" s="134" t="str">
        <f t="shared" si="101"/>
        <v/>
      </c>
      <c r="AK137" s="135" t="str">
        <f t="shared" si="87"/>
        <v/>
      </c>
      <c r="AL137" s="135" t="str">
        <f t="shared" si="74"/>
        <v/>
      </c>
      <c r="AM137" s="135" t="str">
        <f t="shared" si="75"/>
        <v/>
      </c>
      <c r="AN137" s="135" t="str">
        <f t="shared" si="76"/>
        <v/>
      </c>
      <c r="AO137" s="135" t="str">
        <f t="shared" si="77"/>
        <v/>
      </c>
      <c r="AQ137" s="48" t="str">
        <f t="shared" si="78"/>
        <v/>
      </c>
      <c r="AR137" s="45" t="str">
        <f t="shared" si="79"/>
        <v/>
      </c>
      <c r="AU137" s="25">
        <f t="shared" si="80"/>
        <v>0</v>
      </c>
      <c r="AV137" s="25">
        <f t="shared" si="81"/>
        <v>0</v>
      </c>
      <c r="AW137" s="21">
        <f t="shared" si="88"/>
        <v>0</v>
      </c>
      <c r="AX137" s="21">
        <f t="shared" si="89"/>
        <v>0</v>
      </c>
      <c r="AY137" s="21">
        <f t="shared" si="90"/>
        <v>0</v>
      </c>
      <c r="AZ137" s="21">
        <f t="shared" si="91"/>
        <v>0</v>
      </c>
      <c r="BA137" s="21">
        <f t="shared" si="92"/>
        <v>0</v>
      </c>
      <c r="BB137" s="21">
        <f t="shared" si="93"/>
        <v>0</v>
      </c>
      <c r="BC137" s="21">
        <f t="shared" si="94"/>
        <v>0</v>
      </c>
      <c r="BD137" s="21">
        <f>-IF(CUSTOS!B137="",0,CUSTOS!B137)</f>
        <v>0</v>
      </c>
      <c r="BF137" s="25">
        <f t="shared" si="95"/>
        <v>0</v>
      </c>
      <c r="BG137" s="25">
        <f t="shared" si="96"/>
        <v>0</v>
      </c>
      <c r="BH137" s="169">
        <f t="shared" si="96"/>
        <v>0</v>
      </c>
    </row>
    <row r="138" spans="1:60" ht="15" x14ac:dyDescent="0.25">
      <c r="A138" s="89" t="str">
        <f>IF(LARGE($A$11:A137,1)=$F$2,"",A137+1)</f>
        <v/>
      </c>
      <c r="B138" s="42" t="str">
        <f t="shared" si="50"/>
        <v/>
      </c>
      <c r="C138" s="43" t="str">
        <f t="shared" si="82"/>
        <v/>
      </c>
      <c r="D138" s="43" t="str">
        <f t="shared" si="51"/>
        <v/>
      </c>
      <c r="E138" s="43" t="str">
        <f t="shared" si="52"/>
        <v/>
      </c>
      <c r="F138" s="44" t="str">
        <f t="shared" si="53"/>
        <v/>
      </c>
      <c r="G138" s="44" t="str">
        <f t="shared" si="54"/>
        <v/>
      </c>
      <c r="H138" s="45" t="str">
        <f>IF($A138="","",IF(C138&gt;=$F$5,IFERROR(HLOOKUP(B138,FLUXO_ELEGÍVEL!$F:$XFD,LARGE(FLUXO_ELEGÍVEL!A:A,1)+2,0),0),0))</f>
        <v/>
      </c>
      <c r="I138" s="45" t="str">
        <f t="shared" si="55"/>
        <v/>
      </c>
      <c r="J138" s="45" t="str">
        <f>IF(A138="","",H138+CUSTOS!B138)</f>
        <v/>
      </c>
      <c r="K138" s="45" t="str">
        <f t="shared" si="83"/>
        <v/>
      </c>
      <c r="L138" s="45" t="str">
        <f t="shared" si="84"/>
        <v/>
      </c>
      <c r="M138" s="45" t="str">
        <f t="shared" si="85"/>
        <v/>
      </c>
      <c r="N138" s="45" t="str">
        <f t="shared" si="56"/>
        <v/>
      </c>
      <c r="O138" s="46" t="str">
        <f t="shared" si="86"/>
        <v/>
      </c>
      <c r="P138" s="47"/>
      <c r="Q138" s="48" t="str">
        <f t="shared" si="57"/>
        <v/>
      </c>
      <c r="R138" s="48" t="str">
        <f t="shared" si="58"/>
        <v/>
      </c>
      <c r="S138" s="48" t="str">
        <f t="shared" si="59"/>
        <v/>
      </c>
      <c r="T138" s="48" t="str">
        <f t="shared" si="60"/>
        <v/>
      </c>
      <c r="U138" s="48" t="str">
        <f t="shared" si="61"/>
        <v/>
      </c>
      <c r="V138" s="48" t="str">
        <f t="shared" si="62"/>
        <v/>
      </c>
      <c r="X138" s="48" t="str">
        <f t="shared" si="99"/>
        <v/>
      </c>
      <c r="Y138" s="45" t="str">
        <f t="shared" si="64"/>
        <v/>
      </c>
      <c r="Z138" s="45" t="str">
        <f t="shared" si="65"/>
        <v/>
      </c>
      <c r="AA138" s="45" t="str">
        <f t="shared" si="66"/>
        <v/>
      </c>
      <c r="AB138" s="45" t="str">
        <f t="shared" si="67"/>
        <v/>
      </c>
      <c r="AD138" s="48" t="str">
        <f t="shared" si="100"/>
        <v/>
      </c>
      <c r="AE138" s="45" t="str">
        <f t="shared" si="69"/>
        <v/>
      </c>
      <c r="AF138" s="45" t="str">
        <f t="shared" si="70"/>
        <v/>
      </c>
      <c r="AG138" s="45" t="str">
        <f t="shared" si="71"/>
        <v/>
      </c>
      <c r="AH138" s="45" t="str">
        <f t="shared" si="72"/>
        <v/>
      </c>
      <c r="AJ138" s="134" t="str">
        <f t="shared" si="101"/>
        <v/>
      </c>
      <c r="AK138" s="135" t="str">
        <f t="shared" si="87"/>
        <v/>
      </c>
      <c r="AL138" s="135" t="str">
        <f t="shared" si="74"/>
        <v/>
      </c>
      <c r="AM138" s="135" t="str">
        <f t="shared" si="75"/>
        <v/>
      </c>
      <c r="AN138" s="135" t="str">
        <f t="shared" si="76"/>
        <v/>
      </c>
      <c r="AO138" s="135" t="str">
        <f t="shared" si="77"/>
        <v/>
      </c>
      <c r="AQ138" s="48" t="str">
        <f t="shared" si="78"/>
        <v/>
      </c>
      <c r="AR138" s="45" t="str">
        <f t="shared" si="79"/>
        <v/>
      </c>
      <c r="AU138" s="25">
        <f t="shared" si="80"/>
        <v>0</v>
      </c>
      <c r="AV138" s="25">
        <f t="shared" si="81"/>
        <v>0</v>
      </c>
      <c r="AW138" s="21">
        <f t="shared" si="88"/>
        <v>0</v>
      </c>
      <c r="AX138" s="21">
        <f t="shared" si="89"/>
        <v>0</v>
      </c>
      <c r="AY138" s="21">
        <f t="shared" si="90"/>
        <v>0</v>
      </c>
      <c r="AZ138" s="21">
        <f t="shared" si="91"/>
        <v>0</v>
      </c>
      <c r="BA138" s="21">
        <f t="shared" si="92"/>
        <v>0</v>
      </c>
      <c r="BB138" s="21">
        <f t="shared" si="93"/>
        <v>0</v>
      </c>
      <c r="BC138" s="21">
        <f t="shared" si="94"/>
        <v>0</v>
      </c>
      <c r="BD138" s="21">
        <f>-IF(CUSTOS!B138="",0,CUSTOS!B138)</f>
        <v>0</v>
      </c>
      <c r="BF138" s="25">
        <f t="shared" si="95"/>
        <v>0</v>
      </c>
      <c r="BG138" s="25">
        <f t="shared" si="96"/>
        <v>0</v>
      </c>
      <c r="BH138" s="169">
        <f t="shared" si="96"/>
        <v>0</v>
      </c>
    </row>
    <row r="139" spans="1:60" ht="15" x14ac:dyDescent="0.25">
      <c r="A139" s="89" t="str">
        <f>IF(LARGE($A$11:A138,1)=$F$2,"",A138+1)</f>
        <v/>
      </c>
      <c r="B139" s="42" t="str">
        <f t="shared" si="50"/>
        <v/>
      </c>
      <c r="C139" s="43" t="str">
        <f t="shared" si="82"/>
        <v/>
      </c>
      <c r="D139" s="43" t="str">
        <f t="shared" si="51"/>
        <v/>
      </c>
      <c r="E139" s="43" t="str">
        <f t="shared" si="52"/>
        <v/>
      </c>
      <c r="F139" s="44" t="str">
        <f t="shared" si="53"/>
        <v/>
      </c>
      <c r="G139" s="44" t="str">
        <f t="shared" si="54"/>
        <v/>
      </c>
      <c r="H139" s="45" t="str">
        <f>IF($A139="","",IF(C139&gt;=$F$5,IFERROR(HLOOKUP(B139,FLUXO_ELEGÍVEL!$F:$XFD,LARGE(FLUXO_ELEGÍVEL!A:A,1)+2,0),0),0))</f>
        <v/>
      </c>
      <c r="I139" s="45" t="str">
        <f t="shared" si="55"/>
        <v/>
      </c>
      <c r="J139" s="45" t="str">
        <f>IF(A139="","",H139+CUSTOS!B139)</f>
        <v/>
      </c>
      <c r="K139" s="45" t="str">
        <f t="shared" si="83"/>
        <v/>
      </c>
      <c r="L139" s="45" t="str">
        <f t="shared" si="84"/>
        <v/>
      </c>
      <c r="M139" s="45" t="str">
        <f t="shared" si="85"/>
        <v/>
      </c>
      <c r="N139" s="45" t="str">
        <f t="shared" si="56"/>
        <v/>
      </c>
      <c r="O139" s="46" t="str">
        <f t="shared" si="86"/>
        <v/>
      </c>
      <c r="P139" s="47"/>
      <c r="Q139" s="48" t="str">
        <f t="shared" si="57"/>
        <v/>
      </c>
      <c r="R139" s="48" t="str">
        <f t="shared" si="58"/>
        <v/>
      </c>
      <c r="S139" s="48" t="str">
        <f t="shared" si="59"/>
        <v/>
      </c>
      <c r="T139" s="48" t="str">
        <f t="shared" si="60"/>
        <v/>
      </c>
      <c r="U139" s="48" t="str">
        <f t="shared" si="61"/>
        <v/>
      </c>
      <c r="V139" s="48" t="str">
        <f t="shared" si="62"/>
        <v/>
      </c>
      <c r="X139" s="48" t="str">
        <f t="shared" si="99"/>
        <v/>
      </c>
      <c r="Y139" s="45" t="str">
        <f t="shared" si="64"/>
        <v/>
      </c>
      <c r="Z139" s="45" t="str">
        <f t="shared" si="65"/>
        <v/>
      </c>
      <c r="AA139" s="45" t="str">
        <f t="shared" si="66"/>
        <v/>
      </c>
      <c r="AB139" s="45" t="str">
        <f t="shared" si="67"/>
        <v/>
      </c>
      <c r="AD139" s="48" t="str">
        <f t="shared" si="100"/>
        <v/>
      </c>
      <c r="AE139" s="45" t="str">
        <f t="shared" si="69"/>
        <v/>
      </c>
      <c r="AF139" s="45" t="str">
        <f t="shared" si="70"/>
        <v/>
      </c>
      <c r="AG139" s="45" t="str">
        <f t="shared" si="71"/>
        <v/>
      </c>
      <c r="AH139" s="45" t="str">
        <f t="shared" si="72"/>
        <v/>
      </c>
      <c r="AJ139" s="134" t="str">
        <f t="shared" si="101"/>
        <v/>
      </c>
      <c r="AK139" s="135" t="str">
        <f t="shared" si="87"/>
        <v/>
      </c>
      <c r="AL139" s="135" t="str">
        <f t="shared" si="74"/>
        <v/>
      </c>
      <c r="AM139" s="135" t="str">
        <f t="shared" si="75"/>
        <v/>
      </c>
      <c r="AN139" s="135" t="str">
        <f t="shared" si="76"/>
        <v/>
      </c>
      <c r="AO139" s="135" t="str">
        <f t="shared" si="77"/>
        <v/>
      </c>
      <c r="AQ139" s="48" t="str">
        <f t="shared" si="78"/>
        <v/>
      </c>
      <c r="AR139" s="45" t="str">
        <f t="shared" si="79"/>
        <v/>
      </c>
      <c r="AU139" s="25">
        <f t="shared" si="80"/>
        <v>0</v>
      </c>
      <c r="AV139" s="25">
        <f t="shared" si="81"/>
        <v>0</v>
      </c>
      <c r="AW139" s="21">
        <f t="shared" si="88"/>
        <v>0</v>
      </c>
      <c r="AX139" s="21">
        <f t="shared" si="89"/>
        <v>0</v>
      </c>
      <c r="AY139" s="21">
        <f t="shared" si="90"/>
        <v>0</v>
      </c>
      <c r="AZ139" s="21">
        <f t="shared" si="91"/>
        <v>0</v>
      </c>
      <c r="BA139" s="21">
        <f t="shared" si="92"/>
        <v>0</v>
      </c>
      <c r="BB139" s="21">
        <f t="shared" si="93"/>
        <v>0</v>
      </c>
      <c r="BC139" s="21">
        <f t="shared" si="94"/>
        <v>0</v>
      </c>
      <c r="BD139" s="21">
        <f>-IF(CUSTOS!B139="",0,CUSTOS!B139)</f>
        <v>0</v>
      </c>
      <c r="BF139" s="25">
        <f t="shared" si="95"/>
        <v>0</v>
      </c>
      <c r="BG139" s="25">
        <f t="shared" si="96"/>
        <v>0</v>
      </c>
      <c r="BH139" s="169">
        <f t="shared" si="96"/>
        <v>0</v>
      </c>
    </row>
    <row r="140" spans="1:60" ht="15" x14ac:dyDescent="0.25">
      <c r="A140" s="89" t="str">
        <f>IF(LARGE($A$11:A139,1)=$F$2,"",A139+1)</f>
        <v/>
      </c>
      <c r="B140" s="42" t="str">
        <f t="shared" ref="B140:B203" si="102">IF($A140="","",DATE(YEAR(EDATE(C140,-def_fluxo)),MONTH(EDATE(C140,-def_fluxo)),1))</f>
        <v/>
      </c>
      <c r="C140" s="43" t="str">
        <f t="shared" si="82"/>
        <v/>
      </c>
      <c r="D140" s="43" t="str">
        <f t="shared" ref="D140:D203" si="103">IF($A140="","",WORKDAY(C140-1,1,holiday))</f>
        <v/>
      </c>
      <c r="E140" s="43" t="str">
        <f t="shared" ref="E140:E203" si="104">IF($A140="","",WORKDAY(D140,def_pgto,holiday))</f>
        <v/>
      </c>
      <c r="F140" s="44" t="str">
        <f t="shared" ref="F140:F203" si="105">IF(A140="","",IF(base_calc=252,NETWORKDAYS(D140,D140,holiday)-1,IF(base_calc=360,DAYS360(EDATE(C140,-1),C140,0),"")))</f>
        <v/>
      </c>
      <c r="G140" s="44" t="str">
        <f t="shared" ref="G140:G203" si="106">IF(A140="","",IF(base_calc=252,NETWORKDAYS($F$3,D140,holiday)-1,IF(base_calc=360,DAYS360($F$3,C140),"")))</f>
        <v/>
      </c>
      <c r="H140" s="45" t="str">
        <f>IF($A140="","",IF(C140&gt;=$F$5,IFERROR(HLOOKUP(B140,FLUXO_ELEGÍVEL!$F:$XFD,LARGE(FLUXO_ELEGÍVEL!A:A,1)+2,0),0),0))</f>
        <v/>
      </c>
      <c r="I140" s="45" t="str">
        <f t="shared" ref="I140:I203" si="107">IF(A140="","",H140/(1+tx_lastro)^(G140/base_calc))</f>
        <v/>
      </c>
      <c r="J140" s="45" t="str">
        <f>IF(A140="","",H140+CUSTOS!B140)</f>
        <v/>
      </c>
      <c r="K140" s="45" t="str">
        <f t="shared" si="83"/>
        <v/>
      </c>
      <c r="L140" s="45" t="str">
        <f t="shared" si="84"/>
        <v/>
      </c>
      <c r="M140" s="45" t="str">
        <f t="shared" si="85"/>
        <v/>
      </c>
      <c r="N140" s="45" t="str">
        <f t="shared" ref="N140:N203" si="108">IF(A140="","",J140/(1+tx_lastro)^(G140/base_calc))</f>
        <v/>
      </c>
      <c r="O140" s="46" t="str">
        <f t="shared" si="86"/>
        <v/>
      </c>
      <c r="P140" s="47"/>
      <c r="Q140" s="48" t="str">
        <f t="shared" ref="Q140:Q203" si="109">IF($A140="","",IF($A140&gt;prazo_se,"",IF($R$6="A + J",R140+S140,J140*pmt_se)))</f>
        <v/>
      </c>
      <c r="R140" s="48" t="str">
        <f t="shared" ref="R140:R203" si="110">IF($A140="","",IF($A140&gt;prazo_se,"",IF(OR(H140=0,A140&lt;=carência_se),-S140,IF($R$6="A + J",O140*T139,Q140-S140))))</f>
        <v/>
      </c>
      <c r="S140" s="48" t="str">
        <f t="shared" ref="S140:S203" si="111">IF($A140="","",IF($A140&gt;prazo_se,"",T139*((1+tx_se)^(IF(A140&gt;1,F140,G140)/base_calc)-1)))</f>
        <v/>
      </c>
      <c r="T140" s="48" t="str">
        <f t="shared" ref="T140:T203" si="112">IF($A140="","",IF($A140&gt;prazo_se,"",T139-R140))</f>
        <v/>
      </c>
      <c r="U140" s="48" t="str">
        <f t="shared" ref="U140:U203" si="113">IF($A140="","",IF($A140&gt;prazo_se,"",Q140/(1+tx_se)^(G140/base_calc)))</f>
        <v/>
      </c>
      <c r="V140" s="48" t="str">
        <f t="shared" ref="V140:V203" si="114">IF($A140="","",IF($A140&gt;prazo_se,"",Q140/(1+tx_se2)^(G140/base_calc)))</f>
        <v/>
      </c>
      <c r="X140" s="48" t="str">
        <f t="shared" ref="X140:X203" si="115">IF($A140="","",IF($A140&gt;prazo_subp,"",IF($Y$6="PMT [diferença]",J140-Q140,IF($Y$6="A + J",Y140+Z140,(J140-Q140)*pmt_subp))))</f>
        <v/>
      </c>
      <c r="Y140" s="45" t="str">
        <f t="shared" ref="Y140:Y203" si="116">IF($A140="","",IF($A140&gt;prazo_subp,"",IF(A140&lt;=carência_subp,-Z140,IF($Y$6="A + J",O140*AA139,X140-Z140))))</f>
        <v/>
      </c>
      <c r="Z140" s="45" t="str">
        <f t="shared" ref="Z140:Z203" si="117">IF($A140="","",IF($A140&gt;prazo_subp,"",AA139*((1+tx_subp)^(IF(A140&gt;1,F140,G140)/base_calc)-1)))</f>
        <v/>
      </c>
      <c r="AA140" s="45" t="str">
        <f t="shared" ref="AA140:AA203" si="118">IF($A140="","",IF($A140&gt;prazo_subp,"",AA139-Y140))</f>
        <v/>
      </c>
      <c r="AB140" s="45" t="str">
        <f t="shared" ref="AB140:AB203" si="119">IF($A140="","",IF($A140&gt;prazo_subp,"",X140/(1+tx_subp)^(G140/base_calc)))</f>
        <v/>
      </c>
      <c r="AD140" s="48" t="str">
        <f t="shared" ref="AD140:AD203" si="120">IF($A140="","",IF($A140&gt;prazo_sub,"",IF($AE$6="PMT [diferença]",J140-Q140-X140,(J140-Q140-X140)*pmt_sub)))</f>
        <v/>
      </c>
      <c r="AE140" s="45" t="str">
        <f t="shared" ref="AE140:AE203" si="121">IF($A140="","",IF($A140&gt;prazo_sub,"",IF(A140&lt;=carência_sub,-AF140,IF($AE$6="% PMT",O140*AG139,AD140-AF140))))</f>
        <v/>
      </c>
      <c r="AF140" s="45" t="str">
        <f t="shared" ref="AF140:AF203" si="122">IF($A140="","",IF($A140&gt;prazo_sub,"",AG139*((1+tx_sub)^(IF(A140&gt;1,F140,G140)/base_calc)-1)))</f>
        <v/>
      </c>
      <c r="AG140" s="45" t="str">
        <f t="shared" ref="AG140:AG203" si="123">IF($A140="","",IF($A140&gt;prazo_sub,"",AG139-AE140))</f>
        <v/>
      </c>
      <c r="AH140" s="45" t="str">
        <f t="shared" ref="AH140:AH203" si="124">IF($A140="","",IF($A140&gt;prazo_sub,"",AD140/(1+tx_sub)^(G140/base_calc)))</f>
        <v/>
      </c>
      <c r="AJ140" s="134" t="str">
        <f t="shared" ref="AJ140:AJ203" si="125">IF(A140="","",J140-Q140-X140-AD140)</f>
        <v/>
      </c>
      <c r="AK140" s="135" t="str">
        <f t="shared" si="87"/>
        <v/>
      </c>
      <c r="AL140" s="135" t="str">
        <f t="shared" ref="AL140:AL203" si="126">IF(A140="","",AM139*((1+tx_over)^(IF(A140&gt;1,F140,G140)/base_calc)-1))</f>
        <v/>
      </c>
      <c r="AM140" s="135" t="str">
        <f t="shared" ref="AM140:AM203" si="127">IF(A140="","",AM139-AK140)</f>
        <v/>
      </c>
      <c r="AN140" s="135" t="str">
        <f t="shared" ref="AN140:AN203" si="128">IF($A140="","",AJ140/(1+tx_over)^(G140/base_calc))</f>
        <v/>
      </c>
      <c r="AO140" s="135" t="str">
        <f t="shared" ref="AO140:AO203" si="129">IF($A140="","",AJ140/(1+tx_lastro)^(G140/base_calc))</f>
        <v/>
      </c>
      <c r="AQ140" s="48" t="str">
        <f t="shared" ref="AQ140:AQ203" si="130">IF(A140="","",IF(AJ140&lt;=0,AJ140,0))</f>
        <v/>
      </c>
      <c r="AR140" s="45" t="str">
        <f t="shared" ref="AR140:AR203" si="131">IF(A140="","",IF(AJ140&gt;0,AJ140,0))</f>
        <v/>
      </c>
      <c r="AU140" s="25">
        <f t="shared" ref="AU140:AU203" si="132">IF(H140="",0,H140)</f>
        <v>0</v>
      </c>
      <c r="AV140" s="25">
        <f t="shared" ref="AV140:AV203" si="133">IF(J140="",0,J140)</f>
        <v>0</v>
      </c>
      <c r="AW140" s="21">
        <f t="shared" si="88"/>
        <v>0</v>
      </c>
      <c r="AX140" s="21">
        <f t="shared" si="89"/>
        <v>0</v>
      </c>
      <c r="AY140" s="21">
        <f t="shared" si="90"/>
        <v>0</v>
      </c>
      <c r="AZ140" s="21">
        <f t="shared" si="91"/>
        <v>0</v>
      </c>
      <c r="BA140" s="21">
        <f t="shared" si="92"/>
        <v>0</v>
      </c>
      <c r="BB140" s="21">
        <f t="shared" si="93"/>
        <v>0</v>
      </c>
      <c r="BC140" s="21">
        <f t="shared" si="94"/>
        <v>0</v>
      </c>
      <c r="BD140" s="21">
        <f>-IF(CUSTOS!B140="",0,CUSTOS!B140)</f>
        <v>0</v>
      </c>
      <c r="BF140" s="25">
        <f t="shared" si="95"/>
        <v>0</v>
      </c>
      <c r="BG140" s="25">
        <f t="shared" si="96"/>
        <v>0</v>
      </c>
      <c r="BH140" s="169">
        <f t="shared" si="96"/>
        <v>0</v>
      </c>
    </row>
    <row r="141" spans="1:60" ht="15" x14ac:dyDescent="0.25">
      <c r="A141" s="89" t="str">
        <f>IF(LARGE($A$11:A140,1)=$F$2,"",A140+1)</f>
        <v/>
      </c>
      <c r="B141" s="42" t="str">
        <f t="shared" si="102"/>
        <v/>
      </c>
      <c r="C141" s="43" t="str">
        <f t="shared" ref="C141:C204" si="134">IF($A141="","",IF(OR(DAY($C$12)=30,DAY($C$12)=31),EOMONTH(EDATE(C140,1),0),EDATE(C140,1)))</f>
        <v/>
      </c>
      <c r="D141" s="43" t="str">
        <f t="shared" si="103"/>
        <v/>
      </c>
      <c r="E141" s="43" t="str">
        <f t="shared" si="104"/>
        <v/>
      </c>
      <c r="F141" s="44" t="str">
        <f t="shared" si="105"/>
        <v/>
      </c>
      <c r="G141" s="44" t="str">
        <f t="shared" si="106"/>
        <v/>
      </c>
      <c r="H141" s="45" t="str">
        <f>IF($A141="","",IF(C141&gt;=$F$5,IFERROR(HLOOKUP(B141,FLUXO_ELEGÍVEL!$F:$XFD,LARGE(FLUXO_ELEGÍVEL!A:A,1)+2,0),0),0))</f>
        <v/>
      </c>
      <c r="I141" s="45" t="str">
        <f t="shared" si="107"/>
        <v/>
      </c>
      <c r="J141" s="45" t="str">
        <f>IF(A141="","",H141+CUSTOS!B141)</f>
        <v/>
      </c>
      <c r="K141" s="45" t="str">
        <f t="shared" ref="K141:K204" si="135">IF(A141="","",J141-L141)</f>
        <v/>
      </c>
      <c r="L141" s="45" t="str">
        <f t="shared" ref="L141:L204" si="136">IF(A141="","",M140*((1+tx_lastro)^(F141/base_calc)-1))</f>
        <v/>
      </c>
      <c r="M141" s="45" t="str">
        <f t="shared" ref="M141:M204" si="137">IF(A141="","",M140-K141)</f>
        <v/>
      </c>
      <c r="N141" s="45" t="str">
        <f t="shared" si="108"/>
        <v/>
      </c>
      <c r="O141" s="46" t="str">
        <f t="shared" ref="O141:O204" si="138">IF(A141="","",IFERROR(K141/M140,0))</f>
        <v/>
      </c>
      <c r="P141" s="47"/>
      <c r="Q141" s="48" t="str">
        <f t="shared" si="109"/>
        <v/>
      </c>
      <c r="R141" s="48" t="str">
        <f t="shared" si="110"/>
        <v/>
      </c>
      <c r="S141" s="48" t="str">
        <f t="shared" si="111"/>
        <v/>
      </c>
      <c r="T141" s="48" t="str">
        <f t="shared" si="112"/>
        <v/>
      </c>
      <c r="U141" s="48" t="str">
        <f t="shared" si="113"/>
        <v/>
      </c>
      <c r="V141" s="48" t="str">
        <f t="shared" si="114"/>
        <v/>
      </c>
      <c r="X141" s="48" t="str">
        <f t="shared" si="115"/>
        <v/>
      </c>
      <c r="Y141" s="45" t="str">
        <f t="shared" si="116"/>
        <v/>
      </c>
      <c r="Z141" s="45" t="str">
        <f t="shared" si="117"/>
        <v/>
      </c>
      <c r="AA141" s="45" t="str">
        <f t="shared" si="118"/>
        <v/>
      </c>
      <c r="AB141" s="45" t="str">
        <f t="shared" si="119"/>
        <v/>
      </c>
      <c r="AD141" s="48" t="str">
        <f t="shared" si="120"/>
        <v/>
      </c>
      <c r="AE141" s="45" t="str">
        <f t="shared" si="121"/>
        <v/>
      </c>
      <c r="AF141" s="45" t="str">
        <f t="shared" si="122"/>
        <v/>
      </c>
      <c r="AG141" s="45" t="str">
        <f t="shared" si="123"/>
        <v/>
      </c>
      <c r="AH141" s="45" t="str">
        <f t="shared" si="124"/>
        <v/>
      </c>
      <c r="AJ141" s="134" t="str">
        <f t="shared" si="125"/>
        <v/>
      </c>
      <c r="AK141" s="135" t="str">
        <f t="shared" ref="AK141:AK204" si="139">IF($A141="","",AJ141-AL141)</f>
        <v/>
      </c>
      <c r="AL141" s="135" t="str">
        <f t="shared" si="126"/>
        <v/>
      </c>
      <c r="AM141" s="135" t="str">
        <f t="shared" si="127"/>
        <v/>
      </c>
      <c r="AN141" s="135" t="str">
        <f t="shared" si="128"/>
        <v/>
      </c>
      <c r="AO141" s="135" t="str">
        <f t="shared" si="129"/>
        <v/>
      </c>
      <c r="AQ141" s="48" t="str">
        <f t="shared" si="130"/>
        <v/>
      </c>
      <c r="AR141" s="45" t="str">
        <f t="shared" si="131"/>
        <v/>
      </c>
      <c r="AU141" s="25">
        <f t="shared" si="132"/>
        <v>0</v>
      </c>
      <c r="AV141" s="25">
        <f t="shared" si="133"/>
        <v>0</v>
      </c>
      <c r="AW141" s="21">
        <f t="shared" ref="AW141:AW204" si="140">IF(Q141="",0,Q141)</f>
        <v>0</v>
      </c>
      <c r="AX141" s="21">
        <f t="shared" ref="AX141:AX204" si="141">IF(X141="",0,X141)</f>
        <v>0</v>
      </c>
      <c r="AY141" s="21">
        <f t="shared" ref="AY141:AY204" si="142">IF(AD141="",0,AD141)</f>
        <v>0</v>
      </c>
      <c r="AZ141" s="21">
        <f t="shared" ref="AZ141:AZ204" si="143">IF(AJ141="",0,AJ141)</f>
        <v>0</v>
      </c>
      <c r="BA141" s="21">
        <f t="shared" ref="BA141:BA204" si="144">AX141</f>
        <v>0</v>
      </c>
      <c r="BB141" s="21">
        <f t="shared" ref="BB141:BB204" si="145">AY141</f>
        <v>0</v>
      </c>
      <c r="BC141" s="21">
        <f t="shared" ref="BC141:BC204" si="146">AZ141</f>
        <v>0</v>
      </c>
      <c r="BD141" s="21">
        <f>-IF(CUSTOS!B141="",0,CUSTOS!B141)</f>
        <v>0</v>
      </c>
      <c r="BF141" s="25">
        <f t="shared" ref="BF141:BF204" si="147">AW141+AX141+AY141+BD141</f>
        <v>0</v>
      </c>
      <c r="BG141" s="25">
        <f t="shared" ref="BG141:BH204" si="148">BF141</f>
        <v>0</v>
      </c>
      <c r="BH141" s="169">
        <f t="shared" si="148"/>
        <v>0</v>
      </c>
    </row>
    <row r="142" spans="1:60" ht="15" x14ac:dyDescent="0.25">
      <c r="A142" s="89" t="str">
        <f>IF(LARGE($A$11:A141,1)=$F$2,"",A141+1)</f>
        <v/>
      </c>
      <c r="B142" s="42" t="str">
        <f t="shared" si="102"/>
        <v/>
      </c>
      <c r="C142" s="43" t="str">
        <f t="shared" si="134"/>
        <v/>
      </c>
      <c r="D142" s="43" t="str">
        <f t="shared" si="103"/>
        <v/>
      </c>
      <c r="E142" s="43" t="str">
        <f t="shared" si="104"/>
        <v/>
      </c>
      <c r="F142" s="44" t="str">
        <f t="shared" si="105"/>
        <v/>
      </c>
      <c r="G142" s="44" t="str">
        <f t="shared" si="106"/>
        <v/>
      </c>
      <c r="H142" s="45" t="str">
        <f>IF($A142="","",IF(C142&gt;=$F$5,IFERROR(HLOOKUP(B142,FLUXO_ELEGÍVEL!$F:$XFD,LARGE(FLUXO_ELEGÍVEL!A:A,1)+2,0),0),0))</f>
        <v/>
      </c>
      <c r="I142" s="45" t="str">
        <f t="shared" si="107"/>
        <v/>
      </c>
      <c r="J142" s="45" t="str">
        <f>IF(A142="","",H142+CUSTOS!B142)</f>
        <v/>
      </c>
      <c r="K142" s="45" t="str">
        <f t="shared" si="135"/>
        <v/>
      </c>
      <c r="L142" s="45" t="str">
        <f t="shared" si="136"/>
        <v/>
      </c>
      <c r="M142" s="45" t="str">
        <f t="shared" si="137"/>
        <v/>
      </c>
      <c r="N142" s="45" t="str">
        <f t="shared" si="108"/>
        <v/>
      </c>
      <c r="O142" s="46" t="str">
        <f t="shared" si="138"/>
        <v/>
      </c>
      <c r="P142" s="47"/>
      <c r="Q142" s="48" t="str">
        <f t="shared" si="109"/>
        <v/>
      </c>
      <c r="R142" s="48" t="str">
        <f t="shared" si="110"/>
        <v/>
      </c>
      <c r="S142" s="48" t="str">
        <f t="shared" si="111"/>
        <v/>
      </c>
      <c r="T142" s="48" t="str">
        <f t="shared" si="112"/>
        <v/>
      </c>
      <c r="U142" s="48" t="str">
        <f t="shared" si="113"/>
        <v/>
      </c>
      <c r="V142" s="48" t="str">
        <f t="shared" si="114"/>
        <v/>
      </c>
      <c r="X142" s="48" t="str">
        <f t="shared" si="115"/>
        <v/>
      </c>
      <c r="Y142" s="45" t="str">
        <f t="shared" si="116"/>
        <v/>
      </c>
      <c r="Z142" s="45" t="str">
        <f t="shared" si="117"/>
        <v/>
      </c>
      <c r="AA142" s="45" t="str">
        <f t="shared" si="118"/>
        <v/>
      </c>
      <c r="AB142" s="45" t="str">
        <f t="shared" si="119"/>
        <v/>
      </c>
      <c r="AD142" s="48" t="str">
        <f t="shared" si="120"/>
        <v/>
      </c>
      <c r="AE142" s="45" t="str">
        <f t="shared" si="121"/>
        <v/>
      </c>
      <c r="AF142" s="45" t="str">
        <f t="shared" si="122"/>
        <v/>
      </c>
      <c r="AG142" s="45" t="str">
        <f t="shared" si="123"/>
        <v/>
      </c>
      <c r="AH142" s="45" t="str">
        <f t="shared" si="124"/>
        <v/>
      </c>
      <c r="AJ142" s="134" t="str">
        <f t="shared" si="125"/>
        <v/>
      </c>
      <c r="AK142" s="135" t="str">
        <f t="shared" si="139"/>
        <v/>
      </c>
      <c r="AL142" s="135" t="str">
        <f t="shared" si="126"/>
        <v/>
      </c>
      <c r="AM142" s="135" t="str">
        <f t="shared" si="127"/>
        <v/>
      </c>
      <c r="AN142" s="135" t="str">
        <f t="shared" si="128"/>
        <v/>
      </c>
      <c r="AO142" s="135" t="str">
        <f t="shared" si="129"/>
        <v/>
      </c>
      <c r="AQ142" s="48" t="str">
        <f t="shared" si="130"/>
        <v/>
      </c>
      <c r="AR142" s="45" t="str">
        <f t="shared" si="131"/>
        <v/>
      </c>
      <c r="AU142" s="25">
        <f t="shared" si="132"/>
        <v>0</v>
      </c>
      <c r="AV142" s="25">
        <f t="shared" si="133"/>
        <v>0</v>
      </c>
      <c r="AW142" s="21">
        <f t="shared" si="140"/>
        <v>0</v>
      </c>
      <c r="AX142" s="21">
        <f t="shared" si="141"/>
        <v>0</v>
      </c>
      <c r="AY142" s="21">
        <f t="shared" si="142"/>
        <v>0</v>
      </c>
      <c r="AZ142" s="21">
        <f t="shared" si="143"/>
        <v>0</v>
      </c>
      <c r="BA142" s="21">
        <f t="shared" si="144"/>
        <v>0</v>
      </c>
      <c r="BB142" s="21">
        <f t="shared" si="145"/>
        <v>0</v>
      </c>
      <c r="BC142" s="21">
        <f t="shared" si="146"/>
        <v>0</v>
      </c>
      <c r="BD142" s="21">
        <f>-IF(CUSTOS!B142="",0,CUSTOS!B142)</f>
        <v>0</v>
      </c>
      <c r="BF142" s="25">
        <f t="shared" si="147"/>
        <v>0</v>
      </c>
      <c r="BG142" s="25">
        <f t="shared" si="148"/>
        <v>0</v>
      </c>
      <c r="BH142" s="169">
        <f t="shared" si="148"/>
        <v>0</v>
      </c>
    </row>
    <row r="143" spans="1:60" ht="15" x14ac:dyDescent="0.25">
      <c r="A143" s="89" t="str">
        <f>IF(LARGE($A$11:A142,1)=$F$2,"",A142+1)</f>
        <v/>
      </c>
      <c r="B143" s="42" t="str">
        <f t="shared" si="102"/>
        <v/>
      </c>
      <c r="C143" s="43" t="str">
        <f t="shared" si="134"/>
        <v/>
      </c>
      <c r="D143" s="43" t="str">
        <f t="shared" si="103"/>
        <v/>
      </c>
      <c r="E143" s="43" t="str">
        <f t="shared" si="104"/>
        <v/>
      </c>
      <c r="F143" s="44" t="str">
        <f t="shared" si="105"/>
        <v/>
      </c>
      <c r="G143" s="44" t="str">
        <f t="shared" si="106"/>
        <v/>
      </c>
      <c r="H143" s="45" t="str">
        <f>IF($A143="","",IF(C143&gt;=$F$5,IFERROR(HLOOKUP(B143,FLUXO_ELEGÍVEL!$F:$XFD,LARGE(FLUXO_ELEGÍVEL!A:A,1)+2,0),0),0))</f>
        <v/>
      </c>
      <c r="I143" s="45" t="str">
        <f t="shared" si="107"/>
        <v/>
      </c>
      <c r="J143" s="45" t="str">
        <f>IF(A143="","",H143+CUSTOS!B143)</f>
        <v/>
      </c>
      <c r="K143" s="45" t="str">
        <f t="shared" si="135"/>
        <v/>
      </c>
      <c r="L143" s="45" t="str">
        <f t="shared" si="136"/>
        <v/>
      </c>
      <c r="M143" s="45" t="str">
        <f t="shared" si="137"/>
        <v/>
      </c>
      <c r="N143" s="45" t="str">
        <f t="shared" si="108"/>
        <v/>
      </c>
      <c r="O143" s="46" t="str">
        <f t="shared" si="138"/>
        <v/>
      </c>
      <c r="P143" s="47"/>
      <c r="Q143" s="48" t="str">
        <f t="shared" si="109"/>
        <v/>
      </c>
      <c r="R143" s="48" t="str">
        <f t="shared" si="110"/>
        <v/>
      </c>
      <c r="S143" s="48" t="str">
        <f t="shared" si="111"/>
        <v/>
      </c>
      <c r="T143" s="48" t="str">
        <f t="shared" si="112"/>
        <v/>
      </c>
      <c r="U143" s="48" t="str">
        <f t="shared" si="113"/>
        <v/>
      </c>
      <c r="V143" s="48" t="str">
        <f t="shared" si="114"/>
        <v/>
      </c>
      <c r="X143" s="48" t="str">
        <f t="shared" si="115"/>
        <v/>
      </c>
      <c r="Y143" s="45" t="str">
        <f t="shared" si="116"/>
        <v/>
      </c>
      <c r="Z143" s="45" t="str">
        <f t="shared" si="117"/>
        <v/>
      </c>
      <c r="AA143" s="45" t="str">
        <f t="shared" si="118"/>
        <v/>
      </c>
      <c r="AB143" s="45" t="str">
        <f t="shared" si="119"/>
        <v/>
      </c>
      <c r="AD143" s="48" t="str">
        <f t="shared" si="120"/>
        <v/>
      </c>
      <c r="AE143" s="45" t="str">
        <f t="shared" si="121"/>
        <v/>
      </c>
      <c r="AF143" s="45" t="str">
        <f t="shared" si="122"/>
        <v/>
      </c>
      <c r="AG143" s="45" t="str">
        <f t="shared" si="123"/>
        <v/>
      </c>
      <c r="AH143" s="45" t="str">
        <f t="shared" si="124"/>
        <v/>
      </c>
      <c r="AJ143" s="134" t="str">
        <f t="shared" si="125"/>
        <v/>
      </c>
      <c r="AK143" s="135" t="str">
        <f t="shared" si="139"/>
        <v/>
      </c>
      <c r="AL143" s="135" t="str">
        <f t="shared" si="126"/>
        <v/>
      </c>
      <c r="AM143" s="135" t="str">
        <f t="shared" si="127"/>
        <v/>
      </c>
      <c r="AN143" s="135" t="str">
        <f t="shared" si="128"/>
        <v/>
      </c>
      <c r="AO143" s="135" t="str">
        <f t="shared" si="129"/>
        <v/>
      </c>
      <c r="AQ143" s="48" t="str">
        <f t="shared" si="130"/>
        <v/>
      </c>
      <c r="AR143" s="45" t="str">
        <f t="shared" si="131"/>
        <v/>
      </c>
      <c r="AU143" s="25">
        <f t="shared" si="132"/>
        <v>0</v>
      </c>
      <c r="AV143" s="25">
        <f t="shared" si="133"/>
        <v>0</v>
      </c>
      <c r="AW143" s="21">
        <f t="shared" si="140"/>
        <v>0</v>
      </c>
      <c r="AX143" s="21">
        <f t="shared" si="141"/>
        <v>0</v>
      </c>
      <c r="AY143" s="21">
        <f t="shared" si="142"/>
        <v>0</v>
      </c>
      <c r="AZ143" s="21">
        <f t="shared" si="143"/>
        <v>0</v>
      </c>
      <c r="BA143" s="21">
        <f t="shared" si="144"/>
        <v>0</v>
      </c>
      <c r="BB143" s="21">
        <f t="shared" si="145"/>
        <v>0</v>
      </c>
      <c r="BC143" s="21">
        <f t="shared" si="146"/>
        <v>0</v>
      </c>
      <c r="BD143" s="21">
        <f>-IF(CUSTOS!B143="",0,CUSTOS!B143)</f>
        <v>0</v>
      </c>
      <c r="BF143" s="25">
        <f t="shared" si="147"/>
        <v>0</v>
      </c>
      <c r="BG143" s="25">
        <f t="shared" si="148"/>
        <v>0</v>
      </c>
      <c r="BH143" s="169">
        <f t="shared" si="148"/>
        <v>0</v>
      </c>
    </row>
    <row r="144" spans="1:60" ht="15" x14ac:dyDescent="0.25">
      <c r="A144" s="89" t="str">
        <f>IF(LARGE($A$11:A143,1)=$F$2,"",A143+1)</f>
        <v/>
      </c>
      <c r="B144" s="42" t="str">
        <f t="shared" si="102"/>
        <v/>
      </c>
      <c r="C144" s="43" t="str">
        <f t="shared" si="134"/>
        <v/>
      </c>
      <c r="D144" s="43" t="str">
        <f t="shared" si="103"/>
        <v/>
      </c>
      <c r="E144" s="43" t="str">
        <f t="shared" si="104"/>
        <v/>
      </c>
      <c r="F144" s="44" t="str">
        <f t="shared" si="105"/>
        <v/>
      </c>
      <c r="G144" s="44" t="str">
        <f t="shared" si="106"/>
        <v/>
      </c>
      <c r="H144" s="45" t="str">
        <f>IF($A144="","",IF(C144&gt;=$F$5,IFERROR(HLOOKUP(B144,FLUXO_ELEGÍVEL!$F:$XFD,LARGE(FLUXO_ELEGÍVEL!A:A,1)+2,0),0),0))</f>
        <v/>
      </c>
      <c r="I144" s="45" t="str">
        <f t="shared" si="107"/>
        <v/>
      </c>
      <c r="J144" s="45" t="str">
        <f>IF(A144="","",H144+CUSTOS!B144)</f>
        <v/>
      </c>
      <c r="K144" s="45" t="str">
        <f t="shared" si="135"/>
        <v/>
      </c>
      <c r="L144" s="45" t="str">
        <f t="shared" si="136"/>
        <v/>
      </c>
      <c r="M144" s="45" t="str">
        <f t="shared" si="137"/>
        <v/>
      </c>
      <c r="N144" s="45" t="str">
        <f t="shared" si="108"/>
        <v/>
      </c>
      <c r="O144" s="46" t="str">
        <f t="shared" si="138"/>
        <v/>
      </c>
      <c r="P144" s="47"/>
      <c r="Q144" s="48" t="str">
        <f t="shared" si="109"/>
        <v/>
      </c>
      <c r="R144" s="48" t="str">
        <f t="shared" si="110"/>
        <v/>
      </c>
      <c r="S144" s="48" t="str">
        <f t="shared" si="111"/>
        <v/>
      </c>
      <c r="T144" s="48" t="str">
        <f t="shared" si="112"/>
        <v/>
      </c>
      <c r="U144" s="48" t="str">
        <f t="shared" si="113"/>
        <v/>
      </c>
      <c r="V144" s="48" t="str">
        <f t="shared" si="114"/>
        <v/>
      </c>
      <c r="X144" s="48" t="str">
        <f t="shared" si="115"/>
        <v/>
      </c>
      <c r="Y144" s="45" t="str">
        <f t="shared" si="116"/>
        <v/>
      </c>
      <c r="Z144" s="45" t="str">
        <f t="shared" si="117"/>
        <v/>
      </c>
      <c r="AA144" s="45" t="str">
        <f t="shared" si="118"/>
        <v/>
      </c>
      <c r="AB144" s="45" t="str">
        <f t="shared" si="119"/>
        <v/>
      </c>
      <c r="AD144" s="48" t="str">
        <f t="shared" si="120"/>
        <v/>
      </c>
      <c r="AE144" s="45" t="str">
        <f t="shared" si="121"/>
        <v/>
      </c>
      <c r="AF144" s="45" t="str">
        <f t="shared" si="122"/>
        <v/>
      </c>
      <c r="AG144" s="45" t="str">
        <f t="shared" si="123"/>
        <v/>
      </c>
      <c r="AH144" s="45" t="str">
        <f t="shared" si="124"/>
        <v/>
      </c>
      <c r="AJ144" s="134" t="str">
        <f t="shared" si="125"/>
        <v/>
      </c>
      <c r="AK144" s="135" t="str">
        <f t="shared" si="139"/>
        <v/>
      </c>
      <c r="AL144" s="135" t="str">
        <f t="shared" si="126"/>
        <v/>
      </c>
      <c r="AM144" s="135" t="str">
        <f t="shared" si="127"/>
        <v/>
      </c>
      <c r="AN144" s="135" t="str">
        <f t="shared" si="128"/>
        <v/>
      </c>
      <c r="AO144" s="135" t="str">
        <f t="shared" si="129"/>
        <v/>
      </c>
      <c r="AQ144" s="48" t="str">
        <f t="shared" si="130"/>
        <v/>
      </c>
      <c r="AR144" s="45" t="str">
        <f t="shared" si="131"/>
        <v/>
      </c>
      <c r="AU144" s="25">
        <f t="shared" si="132"/>
        <v>0</v>
      </c>
      <c r="AV144" s="25">
        <f t="shared" si="133"/>
        <v>0</v>
      </c>
      <c r="AW144" s="21">
        <f t="shared" si="140"/>
        <v>0</v>
      </c>
      <c r="AX144" s="21">
        <f t="shared" si="141"/>
        <v>0</v>
      </c>
      <c r="AY144" s="21">
        <f t="shared" si="142"/>
        <v>0</v>
      </c>
      <c r="AZ144" s="21">
        <f t="shared" si="143"/>
        <v>0</v>
      </c>
      <c r="BA144" s="21">
        <f t="shared" si="144"/>
        <v>0</v>
      </c>
      <c r="BB144" s="21">
        <f t="shared" si="145"/>
        <v>0</v>
      </c>
      <c r="BC144" s="21">
        <f t="shared" si="146"/>
        <v>0</v>
      </c>
      <c r="BD144" s="21">
        <f>-IF(CUSTOS!B144="",0,CUSTOS!B144)</f>
        <v>0</v>
      </c>
      <c r="BF144" s="25">
        <f t="shared" si="147"/>
        <v>0</v>
      </c>
      <c r="BG144" s="25">
        <f t="shared" si="148"/>
        <v>0</v>
      </c>
      <c r="BH144" s="169">
        <f t="shared" si="148"/>
        <v>0</v>
      </c>
    </row>
    <row r="145" spans="1:60" ht="15" x14ac:dyDescent="0.25">
      <c r="A145" s="89" t="str">
        <f>IF(LARGE($A$11:A144,1)=$F$2,"",A144+1)</f>
        <v/>
      </c>
      <c r="B145" s="42" t="str">
        <f t="shared" si="102"/>
        <v/>
      </c>
      <c r="C145" s="43" t="str">
        <f t="shared" si="134"/>
        <v/>
      </c>
      <c r="D145" s="43" t="str">
        <f t="shared" si="103"/>
        <v/>
      </c>
      <c r="E145" s="43" t="str">
        <f t="shared" si="104"/>
        <v/>
      </c>
      <c r="F145" s="44" t="str">
        <f t="shared" si="105"/>
        <v/>
      </c>
      <c r="G145" s="44" t="str">
        <f t="shared" si="106"/>
        <v/>
      </c>
      <c r="H145" s="45" t="str">
        <f>IF($A145="","",IF(C145&gt;=$F$5,IFERROR(HLOOKUP(B145,FLUXO_ELEGÍVEL!$F:$XFD,LARGE(FLUXO_ELEGÍVEL!A:A,1)+2,0),0),0))</f>
        <v/>
      </c>
      <c r="I145" s="45" t="str">
        <f t="shared" si="107"/>
        <v/>
      </c>
      <c r="J145" s="45" t="str">
        <f>IF(A145="","",H145+CUSTOS!B145)</f>
        <v/>
      </c>
      <c r="K145" s="45" t="str">
        <f t="shared" si="135"/>
        <v/>
      </c>
      <c r="L145" s="45" t="str">
        <f t="shared" si="136"/>
        <v/>
      </c>
      <c r="M145" s="45" t="str">
        <f t="shared" si="137"/>
        <v/>
      </c>
      <c r="N145" s="45" t="str">
        <f t="shared" si="108"/>
        <v/>
      </c>
      <c r="O145" s="46" t="str">
        <f t="shared" si="138"/>
        <v/>
      </c>
      <c r="P145" s="47"/>
      <c r="Q145" s="48" t="str">
        <f t="shared" si="109"/>
        <v/>
      </c>
      <c r="R145" s="48" t="str">
        <f t="shared" si="110"/>
        <v/>
      </c>
      <c r="S145" s="48" t="str">
        <f t="shared" si="111"/>
        <v/>
      </c>
      <c r="T145" s="48" t="str">
        <f t="shared" si="112"/>
        <v/>
      </c>
      <c r="U145" s="48" t="str">
        <f t="shared" si="113"/>
        <v/>
      </c>
      <c r="V145" s="48" t="str">
        <f t="shared" si="114"/>
        <v/>
      </c>
      <c r="X145" s="48" t="str">
        <f t="shared" si="115"/>
        <v/>
      </c>
      <c r="Y145" s="45" t="str">
        <f t="shared" si="116"/>
        <v/>
      </c>
      <c r="Z145" s="45" t="str">
        <f t="shared" si="117"/>
        <v/>
      </c>
      <c r="AA145" s="45" t="str">
        <f t="shared" si="118"/>
        <v/>
      </c>
      <c r="AB145" s="45" t="str">
        <f t="shared" si="119"/>
        <v/>
      </c>
      <c r="AD145" s="48" t="str">
        <f t="shared" si="120"/>
        <v/>
      </c>
      <c r="AE145" s="45" t="str">
        <f t="shared" si="121"/>
        <v/>
      </c>
      <c r="AF145" s="45" t="str">
        <f t="shared" si="122"/>
        <v/>
      </c>
      <c r="AG145" s="45" t="str">
        <f t="shared" si="123"/>
        <v/>
      </c>
      <c r="AH145" s="45" t="str">
        <f t="shared" si="124"/>
        <v/>
      </c>
      <c r="AJ145" s="134" t="str">
        <f t="shared" si="125"/>
        <v/>
      </c>
      <c r="AK145" s="135" t="str">
        <f t="shared" si="139"/>
        <v/>
      </c>
      <c r="AL145" s="135" t="str">
        <f t="shared" si="126"/>
        <v/>
      </c>
      <c r="AM145" s="135" t="str">
        <f t="shared" si="127"/>
        <v/>
      </c>
      <c r="AN145" s="135" t="str">
        <f t="shared" si="128"/>
        <v/>
      </c>
      <c r="AO145" s="135" t="str">
        <f t="shared" si="129"/>
        <v/>
      </c>
      <c r="AQ145" s="48" t="str">
        <f t="shared" si="130"/>
        <v/>
      </c>
      <c r="AR145" s="45" t="str">
        <f t="shared" si="131"/>
        <v/>
      </c>
      <c r="AU145" s="25">
        <f t="shared" si="132"/>
        <v>0</v>
      </c>
      <c r="AV145" s="25">
        <f t="shared" si="133"/>
        <v>0</v>
      </c>
      <c r="AW145" s="21">
        <f t="shared" si="140"/>
        <v>0</v>
      </c>
      <c r="AX145" s="21">
        <f t="shared" si="141"/>
        <v>0</v>
      </c>
      <c r="AY145" s="21">
        <f t="shared" si="142"/>
        <v>0</v>
      </c>
      <c r="AZ145" s="21">
        <f t="shared" si="143"/>
        <v>0</v>
      </c>
      <c r="BA145" s="21">
        <f t="shared" si="144"/>
        <v>0</v>
      </c>
      <c r="BB145" s="21">
        <f t="shared" si="145"/>
        <v>0</v>
      </c>
      <c r="BC145" s="21">
        <f t="shared" si="146"/>
        <v>0</v>
      </c>
      <c r="BD145" s="21">
        <f>-IF(CUSTOS!B145="",0,CUSTOS!B145)</f>
        <v>0</v>
      </c>
      <c r="BF145" s="25">
        <f t="shared" si="147"/>
        <v>0</v>
      </c>
      <c r="BG145" s="25">
        <f t="shared" si="148"/>
        <v>0</v>
      </c>
      <c r="BH145" s="169">
        <f t="shared" si="148"/>
        <v>0</v>
      </c>
    </row>
    <row r="146" spans="1:60" ht="15" x14ac:dyDescent="0.25">
      <c r="A146" s="89" t="str">
        <f>IF(LARGE($A$11:A145,1)=$F$2,"",A145+1)</f>
        <v/>
      </c>
      <c r="B146" s="42" t="str">
        <f t="shared" si="102"/>
        <v/>
      </c>
      <c r="C146" s="43" t="str">
        <f t="shared" si="134"/>
        <v/>
      </c>
      <c r="D146" s="43" t="str">
        <f t="shared" si="103"/>
        <v/>
      </c>
      <c r="E146" s="43" t="str">
        <f t="shared" si="104"/>
        <v/>
      </c>
      <c r="F146" s="44" t="str">
        <f t="shared" si="105"/>
        <v/>
      </c>
      <c r="G146" s="44" t="str">
        <f t="shared" si="106"/>
        <v/>
      </c>
      <c r="H146" s="45" t="str">
        <f>IF($A146="","",IF(C146&gt;=$F$5,IFERROR(HLOOKUP(B146,FLUXO_ELEGÍVEL!$F:$XFD,LARGE(FLUXO_ELEGÍVEL!A:A,1)+2,0),0),0))</f>
        <v/>
      </c>
      <c r="I146" s="45" t="str">
        <f t="shared" si="107"/>
        <v/>
      </c>
      <c r="J146" s="45" t="str">
        <f>IF(A146="","",H146+CUSTOS!B146)</f>
        <v/>
      </c>
      <c r="K146" s="45" t="str">
        <f t="shared" si="135"/>
        <v/>
      </c>
      <c r="L146" s="45" t="str">
        <f t="shared" si="136"/>
        <v/>
      </c>
      <c r="M146" s="45" t="str">
        <f t="shared" si="137"/>
        <v/>
      </c>
      <c r="N146" s="45" t="str">
        <f t="shared" si="108"/>
        <v/>
      </c>
      <c r="O146" s="46" t="str">
        <f t="shared" si="138"/>
        <v/>
      </c>
      <c r="P146" s="47"/>
      <c r="Q146" s="48" t="str">
        <f t="shared" si="109"/>
        <v/>
      </c>
      <c r="R146" s="48" t="str">
        <f t="shared" si="110"/>
        <v/>
      </c>
      <c r="S146" s="48" t="str">
        <f t="shared" si="111"/>
        <v/>
      </c>
      <c r="T146" s="48" t="str">
        <f t="shared" si="112"/>
        <v/>
      </c>
      <c r="U146" s="48" t="str">
        <f t="shared" si="113"/>
        <v/>
      </c>
      <c r="V146" s="48" t="str">
        <f t="shared" si="114"/>
        <v/>
      </c>
      <c r="X146" s="48" t="str">
        <f t="shared" si="115"/>
        <v/>
      </c>
      <c r="Y146" s="45" t="str">
        <f t="shared" si="116"/>
        <v/>
      </c>
      <c r="Z146" s="45" t="str">
        <f t="shared" si="117"/>
        <v/>
      </c>
      <c r="AA146" s="45" t="str">
        <f t="shared" si="118"/>
        <v/>
      </c>
      <c r="AB146" s="45" t="str">
        <f t="shared" si="119"/>
        <v/>
      </c>
      <c r="AD146" s="48" t="str">
        <f t="shared" si="120"/>
        <v/>
      </c>
      <c r="AE146" s="45" t="str">
        <f t="shared" si="121"/>
        <v/>
      </c>
      <c r="AF146" s="45" t="str">
        <f t="shared" si="122"/>
        <v/>
      </c>
      <c r="AG146" s="45" t="str">
        <f t="shared" si="123"/>
        <v/>
      </c>
      <c r="AH146" s="45" t="str">
        <f t="shared" si="124"/>
        <v/>
      </c>
      <c r="AJ146" s="134" t="str">
        <f t="shared" si="125"/>
        <v/>
      </c>
      <c r="AK146" s="135" t="str">
        <f t="shared" si="139"/>
        <v/>
      </c>
      <c r="AL146" s="135" t="str">
        <f t="shared" si="126"/>
        <v/>
      </c>
      <c r="AM146" s="135" t="str">
        <f t="shared" si="127"/>
        <v/>
      </c>
      <c r="AN146" s="135" t="str">
        <f t="shared" si="128"/>
        <v/>
      </c>
      <c r="AO146" s="135" t="str">
        <f t="shared" si="129"/>
        <v/>
      </c>
      <c r="AQ146" s="48" t="str">
        <f t="shared" si="130"/>
        <v/>
      </c>
      <c r="AR146" s="45" t="str">
        <f t="shared" si="131"/>
        <v/>
      </c>
      <c r="AU146" s="25">
        <f t="shared" si="132"/>
        <v>0</v>
      </c>
      <c r="AV146" s="25">
        <f t="shared" si="133"/>
        <v>0</v>
      </c>
      <c r="AW146" s="21">
        <f t="shared" si="140"/>
        <v>0</v>
      </c>
      <c r="AX146" s="21">
        <f t="shared" si="141"/>
        <v>0</v>
      </c>
      <c r="AY146" s="21">
        <f t="shared" si="142"/>
        <v>0</v>
      </c>
      <c r="AZ146" s="21">
        <f t="shared" si="143"/>
        <v>0</v>
      </c>
      <c r="BA146" s="21">
        <f t="shared" si="144"/>
        <v>0</v>
      </c>
      <c r="BB146" s="21">
        <f t="shared" si="145"/>
        <v>0</v>
      </c>
      <c r="BC146" s="21">
        <f t="shared" si="146"/>
        <v>0</v>
      </c>
      <c r="BD146" s="21">
        <f>-IF(CUSTOS!B146="",0,CUSTOS!B146)</f>
        <v>0</v>
      </c>
      <c r="BF146" s="25">
        <f t="shared" si="147"/>
        <v>0</v>
      </c>
      <c r="BG146" s="25">
        <f t="shared" si="148"/>
        <v>0</v>
      </c>
      <c r="BH146" s="169">
        <f t="shared" si="148"/>
        <v>0</v>
      </c>
    </row>
    <row r="147" spans="1:60" ht="15" x14ac:dyDescent="0.25">
      <c r="A147" s="89" t="str">
        <f>IF(LARGE($A$11:A146,1)=$F$2,"",A146+1)</f>
        <v/>
      </c>
      <c r="B147" s="42" t="str">
        <f t="shared" si="102"/>
        <v/>
      </c>
      <c r="C147" s="43" t="str">
        <f t="shared" si="134"/>
        <v/>
      </c>
      <c r="D147" s="43" t="str">
        <f t="shared" si="103"/>
        <v/>
      </c>
      <c r="E147" s="43" t="str">
        <f t="shared" si="104"/>
        <v/>
      </c>
      <c r="F147" s="44" t="str">
        <f t="shared" si="105"/>
        <v/>
      </c>
      <c r="G147" s="44" t="str">
        <f t="shared" si="106"/>
        <v/>
      </c>
      <c r="H147" s="45" t="str">
        <f>IF($A147="","",IF(C147&gt;=$F$5,IFERROR(HLOOKUP(B147,FLUXO_ELEGÍVEL!$F:$XFD,LARGE(FLUXO_ELEGÍVEL!A:A,1)+2,0),0),0))</f>
        <v/>
      </c>
      <c r="I147" s="45" t="str">
        <f t="shared" si="107"/>
        <v/>
      </c>
      <c r="J147" s="45" t="str">
        <f>IF(A147="","",H147+CUSTOS!B147)</f>
        <v/>
      </c>
      <c r="K147" s="45" t="str">
        <f t="shared" si="135"/>
        <v/>
      </c>
      <c r="L147" s="45" t="str">
        <f t="shared" si="136"/>
        <v/>
      </c>
      <c r="M147" s="45" t="str">
        <f t="shared" si="137"/>
        <v/>
      </c>
      <c r="N147" s="45" t="str">
        <f t="shared" si="108"/>
        <v/>
      </c>
      <c r="O147" s="46" t="str">
        <f t="shared" si="138"/>
        <v/>
      </c>
      <c r="P147" s="47"/>
      <c r="Q147" s="48" t="str">
        <f t="shared" si="109"/>
        <v/>
      </c>
      <c r="R147" s="48" t="str">
        <f t="shared" si="110"/>
        <v/>
      </c>
      <c r="S147" s="48" t="str">
        <f t="shared" si="111"/>
        <v/>
      </c>
      <c r="T147" s="48" t="str">
        <f t="shared" si="112"/>
        <v/>
      </c>
      <c r="U147" s="48" t="str">
        <f t="shared" si="113"/>
        <v/>
      </c>
      <c r="V147" s="48" t="str">
        <f t="shared" si="114"/>
        <v/>
      </c>
      <c r="X147" s="48" t="str">
        <f t="shared" si="115"/>
        <v/>
      </c>
      <c r="Y147" s="45" t="str">
        <f t="shared" si="116"/>
        <v/>
      </c>
      <c r="Z147" s="45" t="str">
        <f t="shared" si="117"/>
        <v/>
      </c>
      <c r="AA147" s="45" t="str">
        <f t="shared" si="118"/>
        <v/>
      </c>
      <c r="AB147" s="45" t="str">
        <f t="shared" si="119"/>
        <v/>
      </c>
      <c r="AD147" s="48" t="str">
        <f t="shared" si="120"/>
        <v/>
      </c>
      <c r="AE147" s="45" t="str">
        <f t="shared" si="121"/>
        <v/>
      </c>
      <c r="AF147" s="45" t="str">
        <f t="shared" si="122"/>
        <v/>
      </c>
      <c r="AG147" s="45" t="str">
        <f t="shared" si="123"/>
        <v/>
      </c>
      <c r="AH147" s="45" t="str">
        <f t="shared" si="124"/>
        <v/>
      </c>
      <c r="AJ147" s="134" t="str">
        <f t="shared" si="125"/>
        <v/>
      </c>
      <c r="AK147" s="135" t="str">
        <f t="shared" si="139"/>
        <v/>
      </c>
      <c r="AL147" s="135" t="str">
        <f t="shared" si="126"/>
        <v/>
      </c>
      <c r="AM147" s="135" t="str">
        <f t="shared" si="127"/>
        <v/>
      </c>
      <c r="AN147" s="135" t="str">
        <f t="shared" si="128"/>
        <v/>
      </c>
      <c r="AO147" s="135" t="str">
        <f t="shared" si="129"/>
        <v/>
      </c>
      <c r="AQ147" s="48" t="str">
        <f t="shared" si="130"/>
        <v/>
      </c>
      <c r="AR147" s="45" t="str">
        <f t="shared" si="131"/>
        <v/>
      </c>
      <c r="AU147" s="25">
        <f t="shared" si="132"/>
        <v>0</v>
      </c>
      <c r="AV147" s="25">
        <f t="shared" si="133"/>
        <v>0</v>
      </c>
      <c r="AW147" s="21">
        <f t="shared" si="140"/>
        <v>0</v>
      </c>
      <c r="AX147" s="21">
        <f t="shared" si="141"/>
        <v>0</v>
      </c>
      <c r="AY147" s="21">
        <f t="shared" si="142"/>
        <v>0</v>
      </c>
      <c r="AZ147" s="21">
        <f t="shared" si="143"/>
        <v>0</v>
      </c>
      <c r="BA147" s="21">
        <f t="shared" si="144"/>
        <v>0</v>
      </c>
      <c r="BB147" s="21">
        <f t="shared" si="145"/>
        <v>0</v>
      </c>
      <c r="BC147" s="21">
        <f t="shared" si="146"/>
        <v>0</v>
      </c>
      <c r="BD147" s="21">
        <f>-IF(CUSTOS!B147="",0,CUSTOS!B147)</f>
        <v>0</v>
      </c>
      <c r="BF147" s="25">
        <f t="shared" si="147"/>
        <v>0</v>
      </c>
      <c r="BG147" s="25">
        <f t="shared" si="148"/>
        <v>0</v>
      </c>
      <c r="BH147" s="169">
        <f t="shared" si="148"/>
        <v>0</v>
      </c>
    </row>
    <row r="148" spans="1:60" ht="15" x14ac:dyDescent="0.25">
      <c r="A148" s="89" t="str">
        <f>IF(LARGE($A$11:A147,1)=$F$2,"",A147+1)</f>
        <v/>
      </c>
      <c r="B148" s="42" t="str">
        <f t="shared" si="102"/>
        <v/>
      </c>
      <c r="C148" s="43" t="str">
        <f t="shared" si="134"/>
        <v/>
      </c>
      <c r="D148" s="43" t="str">
        <f t="shared" si="103"/>
        <v/>
      </c>
      <c r="E148" s="43" t="str">
        <f t="shared" si="104"/>
        <v/>
      </c>
      <c r="F148" s="44" t="str">
        <f t="shared" si="105"/>
        <v/>
      </c>
      <c r="G148" s="44" t="str">
        <f t="shared" si="106"/>
        <v/>
      </c>
      <c r="H148" s="45" t="str">
        <f>IF($A148="","",IF(C148&gt;=$F$5,IFERROR(HLOOKUP(B148,FLUXO_ELEGÍVEL!$F:$XFD,LARGE(FLUXO_ELEGÍVEL!A:A,1)+2,0),0),0))</f>
        <v/>
      </c>
      <c r="I148" s="45" t="str">
        <f t="shared" si="107"/>
        <v/>
      </c>
      <c r="J148" s="45" t="str">
        <f>IF(A148="","",H148+CUSTOS!B148)</f>
        <v/>
      </c>
      <c r="K148" s="45" t="str">
        <f t="shared" si="135"/>
        <v/>
      </c>
      <c r="L148" s="45" t="str">
        <f t="shared" si="136"/>
        <v/>
      </c>
      <c r="M148" s="45" t="str">
        <f t="shared" si="137"/>
        <v/>
      </c>
      <c r="N148" s="45" t="str">
        <f t="shared" si="108"/>
        <v/>
      </c>
      <c r="O148" s="46" t="str">
        <f t="shared" si="138"/>
        <v/>
      </c>
      <c r="P148" s="47"/>
      <c r="Q148" s="48" t="str">
        <f t="shared" si="109"/>
        <v/>
      </c>
      <c r="R148" s="48" t="str">
        <f t="shared" si="110"/>
        <v/>
      </c>
      <c r="S148" s="48" t="str">
        <f t="shared" si="111"/>
        <v/>
      </c>
      <c r="T148" s="48" t="str">
        <f t="shared" si="112"/>
        <v/>
      </c>
      <c r="U148" s="48" t="str">
        <f t="shared" si="113"/>
        <v/>
      </c>
      <c r="V148" s="48" t="str">
        <f t="shared" si="114"/>
        <v/>
      </c>
      <c r="X148" s="48" t="str">
        <f t="shared" si="115"/>
        <v/>
      </c>
      <c r="Y148" s="45" t="str">
        <f t="shared" si="116"/>
        <v/>
      </c>
      <c r="Z148" s="45" t="str">
        <f t="shared" si="117"/>
        <v/>
      </c>
      <c r="AA148" s="45" t="str">
        <f t="shared" si="118"/>
        <v/>
      </c>
      <c r="AB148" s="45" t="str">
        <f t="shared" si="119"/>
        <v/>
      </c>
      <c r="AD148" s="48" t="str">
        <f t="shared" si="120"/>
        <v/>
      </c>
      <c r="AE148" s="45" t="str">
        <f t="shared" si="121"/>
        <v/>
      </c>
      <c r="AF148" s="45" t="str">
        <f t="shared" si="122"/>
        <v/>
      </c>
      <c r="AG148" s="45" t="str">
        <f t="shared" si="123"/>
        <v/>
      </c>
      <c r="AH148" s="45" t="str">
        <f t="shared" si="124"/>
        <v/>
      </c>
      <c r="AJ148" s="134" t="str">
        <f t="shared" si="125"/>
        <v/>
      </c>
      <c r="AK148" s="135" t="str">
        <f t="shared" si="139"/>
        <v/>
      </c>
      <c r="AL148" s="135" t="str">
        <f t="shared" si="126"/>
        <v/>
      </c>
      <c r="AM148" s="135" t="str">
        <f t="shared" si="127"/>
        <v/>
      </c>
      <c r="AN148" s="135" t="str">
        <f t="shared" si="128"/>
        <v/>
      </c>
      <c r="AO148" s="135" t="str">
        <f t="shared" si="129"/>
        <v/>
      </c>
      <c r="AQ148" s="48" t="str">
        <f t="shared" si="130"/>
        <v/>
      </c>
      <c r="AR148" s="45" t="str">
        <f t="shared" si="131"/>
        <v/>
      </c>
      <c r="AU148" s="25">
        <f t="shared" si="132"/>
        <v>0</v>
      </c>
      <c r="AV148" s="25">
        <f t="shared" si="133"/>
        <v>0</v>
      </c>
      <c r="AW148" s="21">
        <f t="shared" si="140"/>
        <v>0</v>
      </c>
      <c r="AX148" s="21">
        <f t="shared" si="141"/>
        <v>0</v>
      </c>
      <c r="AY148" s="21">
        <f t="shared" si="142"/>
        <v>0</v>
      </c>
      <c r="AZ148" s="21">
        <f t="shared" si="143"/>
        <v>0</v>
      </c>
      <c r="BA148" s="21">
        <f t="shared" si="144"/>
        <v>0</v>
      </c>
      <c r="BB148" s="21">
        <f t="shared" si="145"/>
        <v>0</v>
      </c>
      <c r="BC148" s="21">
        <f t="shared" si="146"/>
        <v>0</v>
      </c>
      <c r="BD148" s="21">
        <f>-IF(CUSTOS!B148="",0,CUSTOS!B148)</f>
        <v>0</v>
      </c>
      <c r="BF148" s="25">
        <f t="shared" si="147"/>
        <v>0</v>
      </c>
      <c r="BG148" s="25">
        <f t="shared" si="148"/>
        <v>0</v>
      </c>
      <c r="BH148" s="169">
        <f t="shared" si="148"/>
        <v>0</v>
      </c>
    </row>
    <row r="149" spans="1:60" ht="15" x14ac:dyDescent="0.25">
      <c r="A149" s="89" t="str">
        <f>IF(LARGE($A$11:A148,1)=$F$2,"",A148+1)</f>
        <v/>
      </c>
      <c r="B149" s="42" t="str">
        <f t="shared" si="102"/>
        <v/>
      </c>
      <c r="C149" s="43" t="str">
        <f t="shared" si="134"/>
        <v/>
      </c>
      <c r="D149" s="43" t="str">
        <f t="shared" si="103"/>
        <v/>
      </c>
      <c r="E149" s="43" t="str">
        <f t="shared" si="104"/>
        <v/>
      </c>
      <c r="F149" s="44" t="str">
        <f t="shared" si="105"/>
        <v/>
      </c>
      <c r="G149" s="44" t="str">
        <f t="shared" si="106"/>
        <v/>
      </c>
      <c r="H149" s="45" t="str">
        <f>IF($A149="","",IF(C149&gt;=$F$5,IFERROR(HLOOKUP(B149,FLUXO_ELEGÍVEL!$F:$XFD,LARGE(FLUXO_ELEGÍVEL!A:A,1)+2,0),0),0))</f>
        <v/>
      </c>
      <c r="I149" s="45" t="str">
        <f t="shared" si="107"/>
        <v/>
      </c>
      <c r="J149" s="45" t="str">
        <f>IF(A149="","",H149+CUSTOS!B149)</f>
        <v/>
      </c>
      <c r="K149" s="45" t="str">
        <f t="shared" si="135"/>
        <v/>
      </c>
      <c r="L149" s="45" t="str">
        <f t="shared" si="136"/>
        <v/>
      </c>
      <c r="M149" s="45" t="str">
        <f t="shared" si="137"/>
        <v/>
      </c>
      <c r="N149" s="45" t="str">
        <f t="shared" si="108"/>
        <v/>
      </c>
      <c r="O149" s="46" t="str">
        <f t="shared" si="138"/>
        <v/>
      </c>
      <c r="P149" s="47"/>
      <c r="Q149" s="48" t="str">
        <f t="shared" si="109"/>
        <v/>
      </c>
      <c r="R149" s="48" t="str">
        <f t="shared" si="110"/>
        <v/>
      </c>
      <c r="S149" s="48" t="str">
        <f t="shared" si="111"/>
        <v/>
      </c>
      <c r="T149" s="48" t="str">
        <f t="shared" si="112"/>
        <v/>
      </c>
      <c r="U149" s="48" t="str">
        <f t="shared" si="113"/>
        <v/>
      </c>
      <c r="V149" s="48" t="str">
        <f t="shared" si="114"/>
        <v/>
      </c>
      <c r="X149" s="48" t="str">
        <f t="shared" si="115"/>
        <v/>
      </c>
      <c r="Y149" s="45" t="str">
        <f t="shared" si="116"/>
        <v/>
      </c>
      <c r="Z149" s="45" t="str">
        <f t="shared" si="117"/>
        <v/>
      </c>
      <c r="AA149" s="45" t="str">
        <f t="shared" si="118"/>
        <v/>
      </c>
      <c r="AB149" s="45" t="str">
        <f t="shared" si="119"/>
        <v/>
      </c>
      <c r="AD149" s="48" t="str">
        <f t="shared" si="120"/>
        <v/>
      </c>
      <c r="AE149" s="45" t="str">
        <f t="shared" si="121"/>
        <v/>
      </c>
      <c r="AF149" s="45" t="str">
        <f t="shared" si="122"/>
        <v/>
      </c>
      <c r="AG149" s="45" t="str">
        <f t="shared" si="123"/>
        <v/>
      </c>
      <c r="AH149" s="45" t="str">
        <f t="shared" si="124"/>
        <v/>
      </c>
      <c r="AJ149" s="134" t="str">
        <f t="shared" si="125"/>
        <v/>
      </c>
      <c r="AK149" s="135" t="str">
        <f t="shared" si="139"/>
        <v/>
      </c>
      <c r="AL149" s="135" t="str">
        <f t="shared" si="126"/>
        <v/>
      </c>
      <c r="AM149" s="135" t="str">
        <f t="shared" si="127"/>
        <v/>
      </c>
      <c r="AN149" s="135" t="str">
        <f t="shared" si="128"/>
        <v/>
      </c>
      <c r="AO149" s="135" t="str">
        <f t="shared" si="129"/>
        <v/>
      </c>
      <c r="AQ149" s="48" t="str">
        <f t="shared" si="130"/>
        <v/>
      </c>
      <c r="AR149" s="45" t="str">
        <f t="shared" si="131"/>
        <v/>
      </c>
      <c r="AU149" s="25">
        <f t="shared" si="132"/>
        <v>0</v>
      </c>
      <c r="AV149" s="25">
        <f t="shared" si="133"/>
        <v>0</v>
      </c>
      <c r="AW149" s="21">
        <f t="shared" si="140"/>
        <v>0</v>
      </c>
      <c r="AX149" s="21">
        <f t="shared" si="141"/>
        <v>0</v>
      </c>
      <c r="AY149" s="21">
        <f t="shared" si="142"/>
        <v>0</v>
      </c>
      <c r="AZ149" s="21">
        <f t="shared" si="143"/>
        <v>0</v>
      </c>
      <c r="BA149" s="21">
        <f t="shared" si="144"/>
        <v>0</v>
      </c>
      <c r="BB149" s="21">
        <f t="shared" si="145"/>
        <v>0</v>
      </c>
      <c r="BC149" s="21">
        <f t="shared" si="146"/>
        <v>0</v>
      </c>
      <c r="BD149" s="21">
        <f>-IF(CUSTOS!B149="",0,CUSTOS!B149)</f>
        <v>0</v>
      </c>
      <c r="BF149" s="25">
        <f t="shared" si="147"/>
        <v>0</v>
      </c>
      <c r="BG149" s="25">
        <f t="shared" si="148"/>
        <v>0</v>
      </c>
      <c r="BH149" s="169">
        <f t="shared" si="148"/>
        <v>0</v>
      </c>
    </row>
    <row r="150" spans="1:60" ht="15" x14ac:dyDescent="0.25">
      <c r="A150" s="89" t="str">
        <f>IF(LARGE($A$11:A149,1)=$F$2,"",A149+1)</f>
        <v/>
      </c>
      <c r="B150" s="42" t="str">
        <f t="shared" si="102"/>
        <v/>
      </c>
      <c r="C150" s="43" t="str">
        <f t="shared" si="134"/>
        <v/>
      </c>
      <c r="D150" s="43" t="str">
        <f t="shared" si="103"/>
        <v/>
      </c>
      <c r="E150" s="43" t="str">
        <f t="shared" si="104"/>
        <v/>
      </c>
      <c r="F150" s="44" t="str">
        <f t="shared" si="105"/>
        <v/>
      </c>
      <c r="G150" s="44" t="str">
        <f t="shared" si="106"/>
        <v/>
      </c>
      <c r="H150" s="45" t="str">
        <f>IF($A150="","",IF(C150&gt;=$F$5,IFERROR(HLOOKUP(B150,FLUXO_ELEGÍVEL!$F:$XFD,LARGE(FLUXO_ELEGÍVEL!A:A,1)+2,0),0),0))</f>
        <v/>
      </c>
      <c r="I150" s="45" t="str">
        <f t="shared" si="107"/>
        <v/>
      </c>
      <c r="J150" s="45" t="str">
        <f>IF(A150="","",H150+CUSTOS!B150)</f>
        <v/>
      </c>
      <c r="K150" s="45" t="str">
        <f t="shared" si="135"/>
        <v/>
      </c>
      <c r="L150" s="45" t="str">
        <f t="shared" si="136"/>
        <v/>
      </c>
      <c r="M150" s="45" t="str">
        <f t="shared" si="137"/>
        <v/>
      </c>
      <c r="N150" s="45" t="str">
        <f t="shared" si="108"/>
        <v/>
      </c>
      <c r="O150" s="46" t="str">
        <f t="shared" si="138"/>
        <v/>
      </c>
      <c r="P150" s="47"/>
      <c r="Q150" s="48" t="str">
        <f t="shared" si="109"/>
        <v/>
      </c>
      <c r="R150" s="48" t="str">
        <f t="shared" si="110"/>
        <v/>
      </c>
      <c r="S150" s="48" t="str">
        <f t="shared" si="111"/>
        <v/>
      </c>
      <c r="T150" s="48" t="str">
        <f t="shared" si="112"/>
        <v/>
      </c>
      <c r="U150" s="48" t="str">
        <f t="shared" si="113"/>
        <v/>
      </c>
      <c r="V150" s="48" t="str">
        <f t="shared" si="114"/>
        <v/>
      </c>
      <c r="X150" s="48" t="str">
        <f t="shared" si="115"/>
        <v/>
      </c>
      <c r="Y150" s="45" t="str">
        <f t="shared" si="116"/>
        <v/>
      </c>
      <c r="Z150" s="45" t="str">
        <f t="shared" si="117"/>
        <v/>
      </c>
      <c r="AA150" s="45" t="str">
        <f t="shared" si="118"/>
        <v/>
      </c>
      <c r="AB150" s="45" t="str">
        <f t="shared" si="119"/>
        <v/>
      </c>
      <c r="AD150" s="48" t="str">
        <f t="shared" si="120"/>
        <v/>
      </c>
      <c r="AE150" s="45" t="str">
        <f t="shared" si="121"/>
        <v/>
      </c>
      <c r="AF150" s="45" t="str">
        <f t="shared" si="122"/>
        <v/>
      </c>
      <c r="AG150" s="45" t="str">
        <f t="shared" si="123"/>
        <v/>
      </c>
      <c r="AH150" s="45" t="str">
        <f t="shared" si="124"/>
        <v/>
      </c>
      <c r="AJ150" s="134" t="str">
        <f t="shared" si="125"/>
        <v/>
      </c>
      <c r="AK150" s="135" t="str">
        <f t="shared" si="139"/>
        <v/>
      </c>
      <c r="AL150" s="135" t="str">
        <f t="shared" si="126"/>
        <v/>
      </c>
      <c r="AM150" s="135" t="str">
        <f t="shared" si="127"/>
        <v/>
      </c>
      <c r="AN150" s="135" t="str">
        <f t="shared" si="128"/>
        <v/>
      </c>
      <c r="AO150" s="135" t="str">
        <f t="shared" si="129"/>
        <v/>
      </c>
      <c r="AQ150" s="48" t="str">
        <f t="shared" si="130"/>
        <v/>
      </c>
      <c r="AR150" s="45" t="str">
        <f t="shared" si="131"/>
        <v/>
      </c>
      <c r="AU150" s="25">
        <f t="shared" si="132"/>
        <v>0</v>
      </c>
      <c r="AV150" s="25">
        <f t="shared" si="133"/>
        <v>0</v>
      </c>
      <c r="AW150" s="21">
        <f t="shared" si="140"/>
        <v>0</v>
      </c>
      <c r="AX150" s="21">
        <f t="shared" si="141"/>
        <v>0</v>
      </c>
      <c r="AY150" s="21">
        <f t="shared" si="142"/>
        <v>0</v>
      </c>
      <c r="AZ150" s="21">
        <f t="shared" si="143"/>
        <v>0</v>
      </c>
      <c r="BA150" s="21">
        <f t="shared" si="144"/>
        <v>0</v>
      </c>
      <c r="BB150" s="21">
        <f t="shared" si="145"/>
        <v>0</v>
      </c>
      <c r="BC150" s="21">
        <f t="shared" si="146"/>
        <v>0</v>
      </c>
      <c r="BD150" s="21">
        <f>-IF(CUSTOS!B150="",0,CUSTOS!B150)</f>
        <v>0</v>
      </c>
      <c r="BF150" s="25">
        <f t="shared" si="147"/>
        <v>0</v>
      </c>
      <c r="BG150" s="25">
        <f t="shared" si="148"/>
        <v>0</v>
      </c>
      <c r="BH150" s="169">
        <f t="shared" si="148"/>
        <v>0</v>
      </c>
    </row>
    <row r="151" spans="1:60" ht="15" x14ac:dyDescent="0.25">
      <c r="A151" s="89" t="str">
        <f>IF(LARGE($A$11:A150,1)=$F$2,"",A150+1)</f>
        <v/>
      </c>
      <c r="B151" s="42" t="str">
        <f t="shared" si="102"/>
        <v/>
      </c>
      <c r="C151" s="43" t="str">
        <f t="shared" si="134"/>
        <v/>
      </c>
      <c r="D151" s="43" t="str">
        <f t="shared" si="103"/>
        <v/>
      </c>
      <c r="E151" s="43" t="str">
        <f t="shared" si="104"/>
        <v/>
      </c>
      <c r="F151" s="44" t="str">
        <f t="shared" si="105"/>
        <v/>
      </c>
      <c r="G151" s="44" t="str">
        <f t="shared" si="106"/>
        <v/>
      </c>
      <c r="H151" s="45" t="str">
        <f>IF($A151="","",IF(C151&gt;=$F$5,IFERROR(HLOOKUP(B151,FLUXO_ELEGÍVEL!$F:$XFD,LARGE(FLUXO_ELEGÍVEL!A:A,1)+2,0),0),0))</f>
        <v/>
      </c>
      <c r="I151" s="45" t="str">
        <f t="shared" si="107"/>
        <v/>
      </c>
      <c r="J151" s="45" t="str">
        <f>IF(A151="","",H151+CUSTOS!B151)</f>
        <v/>
      </c>
      <c r="K151" s="45" t="str">
        <f t="shared" si="135"/>
        <v/>
      </c>
      <c r="L151" s="45" t="str">
        <f t="shared" si="136"/>
        <v/>
      </c>
      <c r="M151" s="45" t="str">
        <f t="shared" si="137"/>
        <v/>
      </c>
      <c r="N151" s="45" t="str">
        <f t="shared" si="108"/>
        <v/>
      </c>
      <c r="O151" s="46" t="str">
        <f t="shared" si="138"/>
        <v/>
      </c>
      <c r="P151" s="47"/>
      <c r="Q151" s="48" t="str">
        <f t="shared" si="109"/>
        <v/>
      </c>
      <c r="R151" s="48" t="str">
        <f t="shared" si="110"/>
        <v/>
      </c>
      <c r="S151" s="48" t="str">
        <f t="shared" si="111"/>
        <v/>
      </c>
      <c r="T151" s="48" t="str">
        <f t="shared" si="112"/>
        <v/>
      </c>
      <c r="U151" s="48" t="str">
        <f t="shared" si="113"/>
        <v/>
      </c>
      <c r="V151" s="48" t="str">
        <f t="shared" si="114"/>
        <v/>
      </c>
      <c r="X151" s="48" t="str">
        <f t="shared" si="115"/>
        <v/>
      </c>
      <c r="Y151" s="45" t="str">
        <f t="shared" si="116"/>
        <v/>
      </c>
      <c r="Z151" s="45" t="str">
        <f t="shared" si="117"/>
        <v/>
      </c>
      <c r="AA151" s="45" t="str">
        <f t="shared" si="118"/>
        <v/>
      </c>
      <c r="AB151" s="45" t="str">
        <f t="shared" si="119"/>
        <v/>
      </c>
      <c r="AD151" s="48" t="str">
        <f t="shared" si="120"/>
        <v/>
      </c>
      <c r="AE151" s="45" t="str">
        <f t="shared" si="121"/>
        <v/>
      </c>
      <c r="AF151" s="45" t="str">
        <f t="shared" si="122"/>
        <v/>
      </c>
      <c r="AG151" s="45" t="str">
        <f t="shared" si="123"/>
        <v/>
      </c>
      <c r="AH151" s="45" t="str">
        <f t="shared" si="124"/>
        <v/>
      </c>
      <c r="AJ151" s="134" t="str">
        <f t="shared" si="125"/>
        <v/>
      </c>
      <c r="AK151" s="135" t="str">
        <f t="shared" si="139"/>
        <v/>
      </c>
      <c r="AL151" s="135" t="str">
        <f t="shared" si="126"/>
        <v/>
      </c>
      <c r="AM151" s="135" t="str">
        <f t="shared" si="127"/>
        <v/>
      </c>
      <c r="AN151" s="135" t="str">
        <f t="shared" si="128"/>
        <v/>
      </c>
      <c r="AO151" s="135" t="str">
        <f t="shared" si="129"/>
        <v/>
      </c>
      <c r="AQ151" s="48" t="str">
        <f t="shared" si="130"/>
        <v/>
      </c>
      <c r="AR151" s="45" t="str">
        <f t="shared" si="131"/>
        <v/>
      </c>
      <c r="AU151" s="25">
        <f t="shared" si="132"/>
        <v>0</v>
      </c>
      <c r="AV151" s="25">
        <f t="shared" si="133"/>
        <v>0</v>
      </c>
      <c r="AW151" s="21">
        <f t="shared" si="140"/>
        <v>0</v>
      </c>
      <c r="AX151" s="21">
        <f t="shared" si="141"/>
        <v>0</v>
      </c>
      <c r="AY151" s="21">
        <f t="shared" si="142"/>
        <v>0</v>
      </c>
      <c r="AZ151" s="21">
        <f t="shared" si="143"/>
        <v>0</v>
      </c>
      <c r="BA151" s="21">
        <f t="shared" si="144"/>
        <v>0</v>
      </c>
      <c r="BB151" s="21">
        <f t="shared" si="145"/>
        <v>0</v>
      </c>
      <c r="BC151" s="21">
        <f t="shared" si="146"/>
        <v>0</v>
      </c>
      <c r="BD151" s="21">
        <f>-IF(CUSTOS!B151="",0,CUSTOS!B151)</f>
        <v>0</v>
      </c>
      <c r="BF151" s="25">
        <f t="shared" si="147"/>
        <v>0</v>
      </c>
      <c r="BG151" s="25">
        <f t="shared" si="148"/>
        <v>0</v>
      </c>
      <c r="BH151" s="169">
        <f t="shared" si="148"/>
        <v>0</v>
      </c>
    </row>
    <row r="152" spans="1:60" ht="15" x14ac:dyDescent="0.25">
      <c r="A152" s="89" t="str">
        <f>IF(LARGE($A$11:A151,1)=$F$2,"",A151+1)</f>
        <v/>
      </c>
      <c r="B152" s="42" t="str">
        <f t="shared" si="102"/>
        <v/>
      </c>
      <c r="C152" s="43" t="str">
        <f t="shared" si="134"/>
        <v/>
      </c>
      <c r="D152" s="43" t="str">
        <f t="shared" si="103"/>
        <v/>
      </c>
      <c r="E152" s="43" t="str">
        <f t="shared" si="104"/>
        <v/>
      </c>
      <c r="F152" s="44" t="str">
        <f t="shared" si="105"/>
        <v/>
      </c>
      <c r="G152" s="44" t="str">
        <f t="shared" si="106"/>
        <v/>
      </c>
      <c r="H152" s="45" t="str">
        <f>IF($A152="","",IF(C152&gt;=$F$5,IFERROR(HLOOKUP(B152,FLUXO_ELEGÍVEL!$F:$XFD,LARGE(FLUXO_ELEGÍVEL!A:A,1)+2,0),0),0))</f>
        <v/>
      </c>
      <c r="I152" s="45" t="str">
        <f t="shared" si="107"/>
        <v/>
      </c>
      <c r="J152" s="45" t="str">
        <f>IF(A152="","",H152+CUSTOS!B152)</f>
        <v/>
      </c>
      <c r="K152" s="45" t="str">
        <f t="shared" si="135"/>
        <v/>
      </c>
      <c r="L152" s="45" t="str">
        <f t="shared" si="136"/>
        <v/>
      </c>
      <c r="M152" s="45" t="str">
        <f t="shared" si="137"/>
        <v/>
      </c>
      <c r="N152" s="45" t="str">
        <f t="shared" si="108"/>
        <v/>
      </c>
      <c r="O152" s="46" t="str">
        <f t="shared" si="138"/>
        <v/>
      </c>
      <c r="P152" s="47"/>
      <c r="Q152" s="48" t="str">
        <f t="shared" si="109"/>
        <v/>
      </c>
      <c r="R152" s="48" t="str">
        <f t="shared" si="110"/>
        <v/>
      </c>
      <c r="S152" s="48" t="str">
        <f t="shared" si="111"/>
        <v/>
      </c>
      <c r="T152" s="48" t="str">
        <f t="shared" si="112"/>
        <v/>
      </c>
      <c r="U152" s="48" t="str">
        <f t="shared" si="113"/>
        <v/>
      </c>
      <c r="V152" s="48" t="str">
        <f t="shared" si="114"/>
        <v/>
      </c>
      <c r="X152" s="48" t="str">
        <f t="shared" si="115"/>
        <v/>
      </c>
      <c r="Y152" s="45" t="str">
        <f t="shared" si="116"/>
        <v/>
      </c>
      <c r="Z152" s="45" t="str">
        <f t="shared" si="117"/>
        <v/>
      </c>
      <c r="AA152" s="45" t="str">
        <f t="shared" si="118"/>
        <v/>
      </c>
      <c r="AB152" s="45" t="str">
        <f t="shared" si="119"/>
        <v/>
      </c>
      <c r="AD152" s="48" t="str">
        <f t="shared" si="120"/>
        <v/>
      </c>
      <c r="AE152" s="45" t="str">
        <f t="shared" si="121"/>
        <v/>
      </c>
      <c r="AF152" s="45" t="str">
        <f t="shared" si="122"/>
        <v/>
      </c>
      <c r="AG152" s="45" t="str">
        <f t="shared" si="123"/>
        <v/>
      </c>
      <c r="AH152" s="45" t="str">
        <f t="shared" si="124"/>
        <v/>
      </c>
      <c r="AJ152" s="134" t="str">
        <f t="shared" si="125"/>
        <v/>
      </c>
      <c r="AK152" s="135" t="str">
        <f t="shared" si="139"/>
        <v/>
      </c>
      <c r="AL152" s="135" t="str">
        <f t="shared" si="126"/>
        <v/>
      </c>
      <c r="AM152" s="135" t="str">
        <f t="shared" si="127"/>
        <v/>
      </c>
      <c r="AN152" s="135" t="str">
        <f t="shared" si="128"/>
        <v/>
      </c>
      <c r="AO152" s="135" t="str">
        <f t="shared" si="129"/>
        <v/>
      </c>
      <c r="AQ152" s="48" t="str">
        <f t="shared" si="130"/>
        <v/>
      </c>
      <c r="AR152" s="45" t="str">
        <f t="shared" si="131"/>
        <v/>
      </c>
      <c r="AU152" s="25">
        <f t="shared" si="132"/>
        <v>0</v>
      </c>
      <c r="AV152" s="25">
        <f t="shared" si="133"/>
        <v>0</v>
      </c>
      <c r="AW152" s="21">
        <f t="shared" si="140"/>
        <v>0</v>
      </c>
      <c r="AX152" s="21">
        <f t="shared" si="141"/>
        <v>0</v>
      </c>
      <c r="AY152" s="21">
        <f t="shared" si="142"/>
        <v>0</v>
      </c>
      <c r="AZ152" s="21">
        <f t="shared" si="143"/>
        <v>0</v>
      </c>
      <c r="BA152" s="21">
        <f t="shared" si="144"/>
        <v>0</v>
      </c>
      <c r="BB152" s="21">
        <f t="shared" si="145"/>
        <v>0</v>
      </c>
      <c r="BC152" s="21">
        <f t="shared" si="146"/>
        <v>0</v>
      </c>
      <c r="BD152" s="21">
        <f>-IF(CUSTOS!B152="",0,CUSTOS!B152)</f>
        <v>0</v>
      </c>
      <c r="BF152" s="25">
        <f t="shared" si="147"/>
        <v>0</v>
      </c>
      <c r="BG152" s="25">
        <f t="shared" si="148"/>
        <v>0</v>
      </c>
      <c r="BH152" s="169">
        <f t="shared" si="148"/>
        <v>0</v>
      </c>
    </row>
    <row r="153" spans="1:60" ht="15" x14ac:dyDescent="0.25">
      <c r="A153" s="89" t="str">
        <f>IF(LARGE($A$11:A152,1)=$F$2,"",A152+1)</f>
        <v/>
      </c>
      <c r="B153" s="42" t="str">
        <f t="shared" si="102"/>
        <v/>
      </c>
      <c r="C153" s="43" t="str">
        <f t="shared" si="134"/>
        <v/>
      </c>
      <c r="D153" s="43" t="str">
        <f t="shared" si="103"/>
        <v/>
      </c>
      <c r="E153" s="43" t="str">
        <f t="shared" si="104"/>
        <v/>
      </c>
      <c r="F153" s="44" t="str">
        <f t="shared" si="105"/>
        <v/>
      </c>
      <c r="G153" s="44" t="str">
        <f t="shared" si="106"/>
        <v/>
      </c>
      <c r="H153" s="45" t="str">
        <f>IF($A153="","",IF(C153&gt;=$F$5,IFERROR(HLOOKUP(B153,FLUXO_ELEGÍVEL!$F:$XFD,LARGE(FLUXO_ELEGÍVEL!A:A,1)+2,0),0),0))</f>
        <v/>
      </c>
      <c r="I153" s="45" t="str">
        <f t="shared" si="107"/>
        <v/>
      </c>
      <c r="J153" s="45" t="str">
        <f>IF(A153="","",H153+CUSTOS!B153)</f>
        <v/>
      </c>
      <c r="K153" s="45" t="str">
        <f t="shared" si="135"/>
        <v/>
      </c>
      <c r="L153" s="45" t="str">
        <f t="shared" si="136"/>
        <v/>
      </c>
      <c r="M153" s="45" t="str">
        <f t="shared" si="137"/>
        <v/>
      </c>
      <c r="N153" s="45" t="str">
        <f t="shared" si="108"/>
        <v/>
      </c>
      <c r="O153" s="46" t="str">
        <f t="shared" si="138"/>
        <v/>
      </c>
      <c r="P153" s="47"/>
      <c r="Q153" s="48" t="str">
        <f t="shared" si="109"/>
        <v/>
      </c>
      <c r="R153" s="48" t="str">
        <f t="shared" si="110"/>
        <v/>
      </c>
      <c r="S153" s="48" t="str">
        <f t="shared" si="111"/>
        <v/>
      </c>
      <c r="T153" s="48" t="str">
        <f t="shared" si="112"/>
        <v/>
      </c>
      <c r="U153" s="48" t="str">
        <f t="shared" si="113"/>
        <v/>
      </c>
      <c r="V153" s="48" t="str">
        <f t="shared" si="114"/>
        <v/>
      </c>
      <c r="X153" s="48" t="str">
        <f t="shared" si="115"/>
        <v/>
      </c>
      <c r="Y153" s="45" t="str">
        <f t="shared" si="116"/>
        <v/>
      </c>
      <c r="Z153" s="45" t="str">
        <f t="shared" si="117"/>
        <v/>
      </c>
      <c r="AA153" s="45" t="str">
        <f t="shared" si="118"/>
        <v/>
      </c>
      <c r="AB153" s="45" t="str">
        <f t="shared" si="119"/>
        <v/>
      </c>
      <c r="AD153" s="48" t="str">
        <f t="shared" si="120"/>
        <v/>
      </c>
      <c r="AE153" s="45" t="str">
        <f t="shared" si="121"/>
        <v/>
      </c>
      <c r="AF153" s="45" t="str">
        <f t="shared" si="122"/>
        <v/>
      </c>
      <c r="AG153" s="45" t="str">
        <f t="shared" si="123"/>
        <v/>
      </c>
      <c r="AH153" s="45" t="str">
        <f t="shared" si="124"/>
        <v/>
      </c>
      <c r="AJ153" s="134" t="str">
        <f t="shared" si="125"/>
        <v/>
      </c>
      <c r="AK153" s="135" t="str">
        <f t="shared" si="139"/>
        <v/>
      </c>
      <c r="AL153" s="135" t="str">
        <f t="shared" si="126"/>
        <v/>
      </c>
      <c r="AM153" s="135" t="str">
        <f t="shared" si="127"/>
        <v/>
      </c>
      <c r="AN153" s="135" t="str">
        <f t="shared" si="128"/>
        <v/>
      </c>
      <c r="AO153" s="135" t="str">
        <f t="shared" si="129"/>
        <v/>
      </c>
      <c r="AQ153" s="48" t="str">
        <f t="shared" si="130"/>
        <v/>
      </c>
      <c r="AR153" s="45" t="str">
        <f t="shared" si="131"/>
        <v/>
      </c>
      <c r="AU153" s="25">
        <f t="shared" si="132"/>
        <v>0</v>
      </c>
      <c r="AV153" s="25">
        <f t="shared" si="133"/>
        <v>0</v>
      </c>
      <c r="AW153" s="21">
        <f t="shared" si="140"/>
        <v>0</v>
      </c>
      <c r="AX153" s="21">
        <f t="shared" si="141"/>
        <v>0</v>
      </c>
      <c r="AY153" s="21">
        <f t="shared" si="142"/>
        <v>0</v>
      </c>
      <c r="AZ153" s="21">
        <f t="shared" si="143"/>
        <v>0</v>
      </c>
      <c r="BA153" s="21">
        <f t="shared" si="144"/>
        <v>0</v>
      </c>
      <c r="BB153" s="21">
        <f t="shared" si="145"/>
        <v>0</v>
      </c>
      <c r="BC153" s="21">
        <f t="shared" si="146"/>
        <v>0</v>
      </c>
      <c r="BD153" s="21">
        <f>-IF(CUSTOS!B153="",0,CUSTOS!B153)</f>
        <v>0</v>
      </c>
      <c r="BF153" s="25">
        <f t="shared" si="147"/>
        <v>0</v>
      </c>
      <c r="BG153" s="25">
        <f t="shared" si="148"/>
        <v>0</v>
      </c>
      <c r="BH153" s="169">
        <f t="shared" si="148"/>
        <v>0</v>
      </c>
    </row>
    <row r="154" spans="1:60" ht="15" x14ac:dyDescent="0.25">
      <c r="A154" s="89" t="str">
        <f>IF(LARGE($A$11:A153,1)=$F$2,"",A153+1)</f>
        <v/>
      </c>
      <c r="B154" s="42" t="str">
        <f t="shared" si="102"/>
        <v/>
      </c>
      <c r="C154" s="43" t="str">
        <f t="shared" si="134"/>
        <v/>
      </c>
      <c r="D154" s="43" t="str">
        <f t="shared" si="103"/>
        <v/>
      </c>
      <c r="E154" s="43" t="str">
        <f t="shared" si="104"/>
        <v/>
      </c>
      <c r="F154" s="44" t="str">
        <f t="shared" si="105"/>
        <v/>
      </c>
      <c r="G154" s="44" t="str">
        <f t="shared" si="106"/>
        <v/>
      </c>
      <c r="H154" s="45" t="str">
        <f>IF($A154="","",IF(C154&gt;=$F$5,IFERROR(HLOOKUP(B154,FLUXO_ELEGÍVEL!$F:$XFD,LARGE(FLUXO_ELEGÍVEL!A:A,1)+2,0),0),0))</f>
        <v/>
      </c>
      <c r="I154" s="45" t="str">
        <f t="shared" si="107"/>
        <v/>
      </c>
      <c r="J154" s="45" t="str">
        <f>IF(A154="","",H154+CUSTOS!B154)</f>
        <v/>
      </c>
      <c r="K154" s="45" t="str">
        <f t="shared" si="135"/>
        <v/>
      </c>
      <c r="L154" s="45" t="str">
        <f t="shared" si="136"/>
        <v/>
      </c>
      <c r="M154" s="45" t="str">
        <f t="shared" si="137"/>
        <v/>
      </c>
      <c r="N154" s="45" t="str">
        <f t="shared" si="108"/>
        <v/>
      </c>
      <c r="O154" s="46" t="str">
        <f t="shared" si="138"/>
        <v/>
      </c>
      <c r="P154" s="47"/>
      <c r="Q154" s="48" t="str">
        <f t="shared" si="109"/>
        <v/>
      </c>
      <c r="R154" s="48" t="str">
        <f t="shared" si="110"/>
        <v/>
      </c>
      <c r="S154" s="48" t="str">
        <f t="shared" si="111"/>
        <v/>
      </c>
      <c r="T154" s="48" t="str">
        <f t="shared" si="112"/>
        <v/>
      </c>
      <c r="U154" s="48" t="str">
        <f t="shared" si="113"/>
        <v/>
      </c>
      <c r="V154" s="48" t="str">
        <f t="shared" si="114"/>
        <v/>
      </c>
      <c r="X154" s="48" t="str">
        <f t="shared" si="115"/>
        <v/>
      </c>
      <c r="Y154" s="45" t="str">
        <f t="shared" si="116"/>
        <v/>
      </c>
      <c r="Z154" s="45" t="str">
        <f t="shared" si="117"/>
        <v/>
      </c>
      <c r="AA154" s="45" t="str">
        <f t="shared" si="118"/>
        <v/>
      </c>
      <c r="AB154" s="45" t="str">
        <f t="shared" si="119"/>
        <v/>
      </c>
      <c r="AD154" s="48" t="str">
        <f t="shared" si="120"/>
        <v/>
      </c>
      <c r="AE154" s="45" t="str">
        <f t="shared" si="121"/>
        <v/>
      </c>
      <c r="AF154" s="45" t="str">
        <f t="shared" si="122"/>
        <v/>
      </c>
      <c r="AG154" s="45" t="str">
        <f t="shared" si="123"/>
        <v/>
      </c>
      <c r="AH154" s="45" t="str">
        <f t="shared" si="124"/>
        <v/>
      </c>
      <c r="AJ154" s="134" t="str">
        <f t="shared" si="125"/>
        <v/>
      </c>
      <c r="AK154" s="135" t="str">
        <f t="shared" si="139"/>
        <v/>
      </c>
      <c r="AL154" s="135" t="str">
        <f t="shared" si="126"/>
        <v/>
      </c>
      <c r="AM154" s="135" t="str">
        <f t="shared" si="127"/>
        <v/>
      </c>
      <c r="AN154" s="135" t="str">
        <f t="shared" si="128"/>
        <v/>
      </c>
      <c r="AO154" s="135" t="str">
        <f t="shared" si="129"/>
        <v/>
      </c>
      <c r="AQ154" s="48" t="str">
        <f t="shared" si="130"/>
        <v/>
      </c>
      <c r="AR154" s="45" t="str">
        <f t="shared" si="131"/>
        <v/>
      </c>
      <c r="AU154" s="25">
        <f t="shared" si="132"/>
        <v>0</v>
      </c>
      <c r="AV154" s="25">
        <f t="shared" si="133"/>
        <v>0</v>
      </c>
      <c r="AW154" s="21">
        <f t="shared" si="140"/>
        <v>0</v>
      </c>
      <c r="AX154" s="21">
        <f t="shared" si="141"/>
        <v>0</v>
      </c>
      <c r="AY154" s="21">
        <f t="shared" si="142"/>
        <v>0</v>
      </c>
      <c r="AZ154" s="21">
        <f t="shared" si="143"/>
        <v>0</v>
      </c>
      <c r="BA154" s="21">
        <f t="shared" si="144"/>
        <v>0</v>
      </c>
      <c r="BB154" s="21">
        <f t="shared" si="145"/>
        <v>0</v>
      </c>
      <c r="BC154" s="21">
        <f t="shared" si="146"/>
        <v>0</v>
      </c>
      <c r="BD154" s="21">
        <f>-IF(CUSTOS!B154="",0,CUSTOS!B154)</f>
        <v>0</v>
      </c>
      <c r="BF154" s="25">
        <f t="shared" si="147"/>
        <v>0</v>
      </c>
      <c r="BG154" s="25">
        <f t="shared" si="148"/>
        <v>0</v>
      </c>
      <c r="BH154" s="169">
        <f t="shared" si="148"/>
        <v>0</v>
      </c>
    </row>
    <row r="155" spans="1:60" ht="15" x14ac:dyDescent="0.25">
      <c r="A155" s="89" t="str">
        <f>IF(LARGE($A$11:A154,1)=$F$2,"",A154+1)</f>
        <v/>
      </c>
      <c r="B155" s="42" t="str">
        <f t="shared" si="102"/>
        <v/>
      </c>
      <c r="C155" s="43" t="str">
        <f t="shared" si="134"/>
        <v/>
      </c>
      <c r="D155" s="43" t="str">
        <f t="shared" si="103"/>
        <v/>
      </c>
      <c r="E155" s="43" t="str">
        <f t="shared" si="104"/>
        <v/>
      </c>
      <c r="F155" s="44" t="str">
        <f t="shared" si="105"/>
        <v/>
      </c>
      <c r="G155" s="44" t="str">
        <f t="shared" si="106"/>
        <v/>
      </c>
      <c r="H155" s="45" t="str">
        <f>IF($A155="","",IF(C155&gt;=$F$5,IFERROR(HLOOKUP(B155,FLUXO_ELEGÍVEL!$F:$XFD,LARGE(FLUXO_ELEGÍVEL!A:A,1)+2,0),0),0))</f>
        <v/>
      </c>
      <c r="I155" s="45" t="str">
        <f t="shared" si="107"/>
        <v/>
      </c>
      <c r="J155" s="45" t="str">
        <f>IF(A155="","",H155+CUSTOS!B155)</f>
        <v/>
      </c>
      <c r="K155" s="45" t="str">
        <f t="shared" si="135"/>
        <v/>
      </c>
      <c r="L155" s="45" t="str">
        <f t="shared" si="136"/>
        <v/>
      </c>
      <c r="M155" s="45" t="str">
        <f t="shared" si="137"/>
        <v/>
      </c>
      <c r="N155" s="45" t="str">
        <f t="shared" si="108"/>
        <v/>
      </c>
      <c r="O155" s="46" t="str">
        <f t="shared" si="138"/>
        <v/>
      </c>
      <c r="P155" s="47"/>
      <c r="Q155" s="48" t="str">
        <f t="shared" si="109"/>
        <v/>
      </c>
      <c r="R155" s="48" t="str">
        <f t="shared" si="110"/>
        <v/>
      </c>
      <c r="S155" s="48" t="str">
        <f t="shared" si="111"/>
        <v/>
      </c>
      <c r="T155" s="48" t="str">
        <f t="shared" si="112"/>
        <v/>
      </c>
      <c r="U155" s="48" t="str">
        <f t="shared" si="113"/>
        <v/>
      </c>
      <c r="V155" s="48" t="str">
        <f t="shared" si="114"/>
        <v/>
      </c>
      <c r="X155" s="48" t="str">
        <f t="shared" si="115"/>
        <v/>
      </c>
      <c r="Y155" s="45" t="str">
        <f t="shared" si="116"/>
        <v/>
      </c>
      <c r="Z155" s="45" t="str">
        <f t="shared" si="117"/>
        <v/>
      </c>
      <c r="AA155" s="45" t="str">
        <f t="shared" si="118"/>
        <v/>
      </c>
      <c r="AB155" s="45" t="str">
        <f t="shared" si="119"/>
        <v/>
      </c>
      <c r="AD155" s="48" t="str">
        <f t="shared" si="120"/>
        <v/>
      </c>
      <c r="AE155" s="45" t="str">
        <f t="shared" si="121"/>
        <v/>
      </c>
      <c r="AF155" s="45" t="str">
        <f t="shared" si="122"/>
        <v/>
      </c>
      <c r="AG155" s="45" t="str">
        <f t="shared" si="123"/>
        <v/>
      </c>
      <c r="AH155" s="45" t="str">
        <f t="shared" si="124"/>
        <v/>
      </c>
      <c r="AJ155" s="134" t="str">
        <f t="shared" si="125"/>
        <v/>
      </c>
      <c r="AK155" s="135" t="str">
        <f t="shared" si="139"/>
        <v/>
      </c>
      <c r="AL155" s="135" t="str">
        <f t="shared" si="126"/>
        <v/>
      </c>
      <c r="AM155" s="135" t="str">
        <f t="shared" si="127"/>
        <v/>
      </c>
      <c r="AN155" s="135" t="str">
        <f t="shared" si="128"/>
        <v/>
      </c>
      <c r="AO155" s="135" t="str">
        <f t="shared" si="129"/>
        <v/>
      </c>
      <c r="AQ155" s="48" t="str">
        <f t="shared" si="130"/>
        <v/>
      </c>
      <c r="AR155" s="45" t="str">
        <f t="shared" si="131"/>
        <v/>
      </c>
      <c r="AU155" s="25">
        <f t="shared" si="132"/>
        <v>0</v>
      </c>
      <c r="AV155" s="25">
        <f t="shared" si="133"/>
        <v>0</v>
      </c>
      <c r="AW155" s="21">
        <f t="shared" si="140"/>
        <v>0</v>
      </c>
      <c r="AX155" s="21">
        <f t="shared" si="141"/>
        <v>0</v>
      </c>
      <c r="AY155" s="21">
        <f t="shared" si="142"/>
        <v>0</v>
      </c>
      <c r="AZ155" s="21">
        <f t="shared" si="143"/>
        <v>0</v>
      </c>
      <c r="BA155" s="21">
        <f t="shared" si="144"/>
        <v>0</v>
      </c>
      <c r="BB155" s="21">
        <f t="shared" si="145"/>
        <v>0</v>
      </c>
      <c r="BC155" s="21">
        <f t="shared" si="146"/>
        <v>0</v>
      </c>
      <c r="BD155" s="21">
        <f>-IF(CUSTOS!B155="",0,CUSTOS!B155)</f>
        <v>0</v>
      </c>
      <c r="BF155" s="25">
        <f t="shared" si="147"/>
        <v>0</v>
      </c>
      <c r="BG155" s="25">
        <f t="shared" si="148"/>
        <v>0</v>
      </c>
      <c r="BH155" s="169">
        <f t="shared" si="148"/>
        <v>0</v>
      </c>
    </row>
    <row r="156" spans="1:60" ht="15" x14ac:dyDescent="0.25">
      <c r="A156" s="89" t="str">
        <f>IF(LARGE($A$11:A155,1)=$F$2,"",A155+1)</f>
        <v/>
      </c>
      <c r="B156" s="42" t="str">
        <f t="shared" si="102"/>
        <v/>
      </c>
      <c r="C156" s="43" t="str">
        <f t="shared" si="134"/>
        <v/>
      </c>
      <c r="D156" s="43" t="str">
        <f t="shared" si="103"/>
        <v/>
      </c>
      <c r="E156" s="43" t="str">
        <f t="shared" si="104"/>
        <v/>
      </c>
      <c r="F156" s="44" t="str">
        <f t="shared" si="105"/>
        <v/>
      </c>
      <c r="G156" s="44" t="str">
        <f t="shared" si="106"/>
        <v/>
      </c>
      <c r="H156" s="45" t="str">
        <f>IF($A156="","",IF(C156&gt;=$F$5,IFERROR(HLOOKUP(B156,FLUXO_ELEGÍVEL!$F:$XFD,LARGE(FLUXO_ELEGÍVEL!A:A,1)+2,0),0),0))</f>
        <v/>
      </c>
      <c r="I156" s="45" t="str">
        <f t="shared" si="107"/>
        <v/>
      </c>
      <c r="J156" s="45" t="str">
        <f>IF(A156="","",H156+CUSTOS!B156)</f>
        <v/>
      </c>
      <c r="K156" s="45" t="str">
        <f t="shared" si="135"/>
        <v/>
      </c>
      <c r="L156" s="45" t="str">
        <f t="shared" si="136"/>
        <v/>
      </c>
      <c r="M156" s="45" t="str">
        <f t="shared" si="137"/>
        <v/>
      </c>
      <c r="N156" s="45" t="str">
        <f t="shared" si="108"/>
        <v/>
      </c>
      <c r="O156" s="46" t="str">
        <f t="shared" si="138"/>
        <v/>
      </c>
      <c r="P156" s="47"/>
      <c r="Q156" s="48" t="str">
        <f t="shared" si="109"/>
        <v/>
      </c>
      <c r="R156" s="48" t="str">
        <f t="shared" si="110"/>
        <v/>
      </c>
      <c r="S156" s="48" t="str">
        <f t="shared" si="111"/>
        <v/>
      </c>
      <c r="T156" s="48" t="str">
        <f t="shared" si="112"/>
        <v/>
      </c>
      <c r="U156" s="48" t="str">
        <f t="shared" si="113"/>
        <v/>
      </c>
      <c r="V156" s="48" t="str">
        <f t="shared" si="114"/>
        <v/>
      </c>
      <c r="X156" s="48" t="str">
        <f t="shared" si="115"/>
        <v/>
      </c>
      <c r="Y156" s="45" t="str">
        <f t="shared" si="116"/>
        <v/>
      </c>
      <c r="Z156" s="45" t="str">
        <f t="shared" si="117"/>
        <v/>
      </c>
      <c r="AA156" s="45" t="str">
        <f t="shared" si="118"/>
        <v/>
      </c>
      <c r="AB156" s="45" t="str">
        <f t="shared" si="119"/>
        <v/>
      </c>
      <c r="AD156" s="48" t="str">
        <f t="shared" si="120"/>
        <v/>
      </c>
      <c r="AE156" s="45" t="str">
        <f t="shared" si="121"/>
        <v/>
      </c>
      <c r="AF156" s="45" t="str">
        <f t="shared" si="122"/>
        <v/>
      </c>
      <c r="AG156" s="45" t="str">
        <f t="shared" si="123"/>
        <v/>
      </c>
      <c r="AH156" s="45" t="str">
        <f t="shared" si="124"/>
        <v/>
      </c>
      <c r="AJ156" s="134" t="str">
        <f t="shared" si="125"/>
        <v/>
      </c>
      <c r="AK156" s="135" t="str">
        <f t="shared" si="139"/>
        <v/>
      </c>
      <c r="AL156" s="135" t="str">
        <f t="shared" si="126"/>
        <v/>
      </c>
      <c r="AM156" s="135" t="str">
        <f t="shared" si="127"/>
        <v/>
      </c>
      <c r="AN156" s="135" t="str">
        <f t="shared" si="128"/>
        <v/>
      </c>
      <c r="AO156" s="135" t="str">
        <f t="shared" si="129"/>
        <v/>
      </c>
      <c r="AQ156" s="48" t="str">
        <f t="shared" si="130"/>
        <v/>
      </c>
      <c r="AR156" s="45" t="str">
        <f t="shared" si="131"/>
        <v/>
      </c>
      <c r="AU156" s="25">
        <f t="shared" si="132"/>
        <v>0</v>
      </c>
      <c r="AV156" s="25">
        <f t="shared" si="133"/>
        <v>0</v>
      </c>
      <c r="AW156" s="21">
        <f t="shared" si="140"/>
        <v>0</v>
      </c>
      <c r="AX156" s="21">
        <f t="shared" si="141"/>
        <v>0</v>
      </c>
      <c r="AY156" s="21">
        <f t="shared" si="142"/>
        <v>0</v>
      </c>
      <c r="AZ156" s="21">
        <f t="shared" si="143"/>
        <v>0</v>
      </c>
      <c r="BA156" s="21">
        <f t="shared" si="144"/>
        <v>0</v>
      </c>
      <c r="BB156" s="21">
        <f t="shared" si="145"/>
        <v>0</v>
      </c>
      <c r="BC156" s="21">
        <f t="shared" si="146"/>
        <v>0</v>
      </c>
      <c r="BD156" s="21">
        <f>-IF(CUSTOS!B156="",0,CUSTOS!B156)</f>
        <v>0</v>
      </c>
      <c r="BF156" s="25">
        <f t="shared" si="147"/>
        <v>0</v>
      </c>
      <c r="BG156" s="25">
        <f t="shared" si="148"/>
        <v>0</v>
      </c>
      <c r="BH156" s="169">
        <f t="shared" si="148"/>
        <v>0</v>
      </c>
    </row>
    <row r="157" spans="1:60" ht="15" x14ac:dyDescent="0.25">
      <c r="A157" s="89" t="str">
        <f>IF(LARGE($A$11:A156,1)=$F$2,"",A156+1)</f>
        <v/>
      </c>
      <c r="B157" s="42" t="str">
        <f t="shared" si="102"/>
        <v/>
      </c>
      <c r="C157" s="43" t="str">
        <f t="shared" si="134"/>
        <v/>
      </c>
      <c r="D157" s="43" t="str">
        <f t="shared" si="103"/>
        <v/>
      </c>
      <c r="E157" s="43" t="str">
        <f t="shared" si="104"/>
        <v/>
      </c>
      <c r="F157" s="44" t="str">
        <f t="shared" si="105"/>
        <v/>
      </c>
      <c r="G157" s="44" t="str">
        <f t="shared" si="106"/>
        <v/>
      </c>
      <c r="H157" s="45" t="str">
        <f>IF($A157="","",IF(C157&gt;=$F$5,IFERROR(HLOOKUP(B157,FLUXO_ELEGÍVEL!$F:$XFD,LARGE(FLUXO_ELEGÍVEL!A:A,1)+2,0),0),0))</f>
        <v/>
      </c>
      <c r="I157" s="45" t="str">
        <f t="shared" si="107"/>
        <v/>
      </c>
      <c r="J157" s="45" t="str">
        <f>IF(A157="","",H157+CUSTOS!B157)</f>
        <v/>
      </c>
      <c r="K157" s="45" t="str">
        <f t="shared" si="135"/>
        <v/>
      </c>
      <c r="L157" s="45" t="str">
        <f t="shared" si="136"/>
        <v/>
      </c>
      <c r="M157" s="45" t="str">
        <f t="shared" si="137"/>
        <v/>
      </c>
      <c r="N157" s="45" t="str">
        <f t="shared" si="108"/>
        <v/>
      </c>
      <c r="O157" s="46" t="str">
        <f t="shared" si="138"/>
        <v/>
      </c>
      <c r="P157" s="47"/>
      <c r="Q157" s="48" t="str">
        <f t="shared" si="109"/>
        <v/>
      </c>
      <c r="R157" s="48" t="str">
        <f t="shared" si="110"/>
        <v/>
      </c>
      <c r="S157" s="48" t="str">
        <f t="shared" si="111"/>
        <v/>
      </c>
      <c r="T157" s="48" t="str">
        <f t="shared" si="112"/>
        <v/>
      </c>
      <c r="U157" s="48" t="str">
        <f t="shared" si="113"/>
        <v/>
      </c>
      <c r="V157" s="48" t="str">
        <f t="shared" si="114"/>
        <v/>
      </c>
      <c r="X157" s="48" t="str">
        <f t="shared" si="115"/>
        <v/>
      </c>
      <c r="Y157" s="45" t="str">
        <f t="shared" si="116"/>
        <v/>
      </c>
      <c r="Z157" s="45" t="str">
        <f t="shared" si="117"/>
        <v/>
      </c>
      <c r="AA157" s="45" t="str">
        <f t="shared" si="118"/>
        <v/>
      </c>
      <c r="AB157" s="45" t="str">
        <f t="shared" si="119"/>
        <v/>
      </c>
      <c r="AD157" s="48" t="str">
        <f t="shared" si="120"/>
        <v/>
      </c>
      <c r="AE157" s="45" t="str">
        <f t="shared" si="121"/>
        <v/>
      </c>
      <c r="AF157" s="45" t="str">
        <f t="shared" si="122"/>
        <v/>
      </c>
      <c r="AG157" s="45" t="str">
        <f t="shared" si="123"/>
        <v/>
      </c>
      <c r="AH157" s="45" t="str">
        <f t="shared" si="124"/>
        <v/>
      </c>
      <c r="AJ157" s="134" t="str">
        <f t="shared" si="125"/>
        <v/>
      </c>
      <c r="AK157" s="135" t="str">
        <f t="shared" si="139"/>
        <v/>
      </c>
      <c r="AL157" s="135" t="str">
        <f t="shared" si="126"/>
        <v/>
      </c>
      <c r="AM157" s="135" t="str">
        <f t="shared" si="127"/>
        <v/>
      </c>
      <c r="AN157" s="135" t="str">
        <f t="shared" si="128"/>
        <v/>
      </c>
      <c r="AO157" s="135" t="str">
        <f t="shared" si="129"/>
        <v/>
      </c>
      <c r="AQ157" s="48" t="str">
        <f t="shared" si="130"/>
        <v/>
      </c>
      <c r="AR157" s="45" t="str">
        <f t="shared" si="131"/>
        <v/>
      </c>
      <c r="AU157" s="25">
        <f t="shared" si="132"/>
        <v>0</v>
      </c>
      <c r="AV157" s="25">
        <f t="shared" si="133"/>
        <v>0</v>
      </c>
      <c r="AW157" s="21">
        <f t="shared" si="140"/>
        <v>0</v>
      </c>
      <c r="AX157" s="21">
        <f t="shared" si="141"/>
        <v>0</v>
      </c>
      <c r="AY157" s="21">
        <f t="shared" si="142"/>
        <v>0</v>
      </c>
      <c r="AZ157" s="21">
        <f t="shared" si="143"/>
        <v>0</v>
      </c>
      <c r="BA157" s="21">
        <f t="shared" si="144"/>
        <v>0</v>
      </c>
      <c r="BB157" s="21">
        <f t="shared" si="145"/>
        <v>0</v>
      </c>
      <c r="BC157" s="21">
        <f t="shared" si="146"/>
        <v>0</v>
      </c>
      <c r="BD157" s="21">
        <f>-IF(CUSTOS!B157="",0,CUSTOS!B157)</f>
        <v>0</v>
      </c>
      <c r="BF157" s="25">
        <f t="shared" si="147"/>
        <v>0</v>
      </c>
      <c r="BG157" s="25">
        <f t="shared" si="148"/>
        <v>0</v>
      </c>
      <c r="BH157" s="169">
        <f t="shared" si="148"/>
        <v>0</v>
      </c>
    </row>
    <row r="158" spans="1:60" ht="15" x14ac:dyDescent="0.25">
      <c r="A158" s="89" t="str">
        <f>IF(LARGE($A$11:A157,1)=$F$2,"",A157+1)</f>
        <v/>
      </c>
      <c r="B158" s="42" t="str">
        <f t="shared" si="102"/>
        <v/>
      </c>
      <c r="C158" s="43" t="str">
        <f t="shared" si="134"/>
        <v/>
      </c>
      <c r="D158" s="43" t="str">
        <f t="shared" si="103"/>
        <v/>
      </c>
      <c r="E158" s="43" t="str">
        <f t="shared" si="104"/>
        <v/>
      </c>
      <c r="F158" s="44" t="str">
        <f t="shared" si="105"/>
        <v/>
      </c>
      <c r="G158" s="44" t="str">
        <f t="shared" si="106"/>
        <v/>
      </c>
      <c r="H158" s="45" t="str">
        <f>IF($A158="","",IF(C158&gt;=$F$5,IFERROR(HLOOKUP(B158,FLUXO_ELEGÍVEL!$F:$XFD,LARGE(FLUXO_ELEGÍVEL!A:A,1)+2,0),0),0))</f>
        <v/>
      </c>
      <c r="I158" s="45" t="str">
        <f t="shared" si="107"/>
        <v/>
      </c>
      <c r="J158" s="45" t="str">
        <f>IF(A158="","",H158+CUSTOS!B158)</f>
        <v/>
      </c>
      <c r="K158" s="45" t="str">
        <f t="shared" si="135"/>
        <v/>
      </c>
      <c r="L158" s="45" t="str">
        <f t="shared" si="136"/>
        <v/>
      </c>
      <c r="M158" s="45" t="str">
        <f t="shared" si="137"/>
        <v/>
      </c>
      <c r="N158" s="45" t="str">
        <f t="shared" si="108"/>
        <v/>
      </c>
      <c r="O158" s="46" t="str">
        <f t="shared" si="138"/>
        <v/>
      </c>
      <c r="P158" s="47"/>
      <c r="Q158" s="48" t="str">
        <f t="shared" si="109"/>
        <v/>
      </c>
      <c r="R158" s="48" t="str">
        <f t="shared" si="110"/>
        <v/>
      </c>
      <c r="S158" s="48" t="str">
        <f t="shared" si="111"/>
        <v/>
      </c>
      <c r="T158" s="48" t="str">
        <f t="shared" si="112"/>
        <v/>
      </c>
      <c r="U158" s="48" t="str">
        <f t="shared" si="113"/>
        <v/>
      </c>
      <c r="V158" s="48" t="str">
        <f t="shared" si="114"/>
        <v/>
      </c>
      <c r="X158" s="48" t="str">
        <f t="shared" si="115"/>
        <v/>
      </c>
      <c r="Y158" s="45" t="str">
        <f t="shared" si="116"/>
        <v/>
      </c>
      <c r="Z158" s="45" t="str">
        <f t="shared" si="117"/>
        <v/>
      </c>
      <c r="AA158" s="45" t="str">
        <f t="shared" si="118"/>
        <v/>
      </c>
      <c r="AB158" s="45" t="str">
        <f t="shared" si="119"/>
        <v/>
      </c>
      <c r="AD158" s="48" t="str">
        <f t="shared" si="120"/>
        <v/>
      </c>
      <c r="AE158" s="45" t="str">
        <f t="shared" si="121"/>
        <v/>
      </c>
      <c r="AF158" s="45" t="str">
        <f t="shared" si="122"/>
        <v/>
      </c>
      <c r="AG158" s="45" t="str">
        <f t="shared" si="123"/>
        <v/>
      </c>
      <c r="AH158" s="45" t="str">
        <f t="shared" si="124"/>
        <v/>
      </c>
      <c r="AJ158" s="134" t="str">
        <f t="shared" si="125"/>
        <v/>
      </c>
      <c r="AK158" s="135" t="str">
        <f t="shared" si="139"/>
        <v/>
      </c>
      <c r="AL158" s="135" t="str">
        <f t="shared" si="126"/>
        <v/>
      </c>
      <c r="AM158" s="135" t="str">
        <f t="shared" si="127"/>
        <v/>
      </c>
      <c r="AN158" s="135" t="str">
        <f t="shared" si="128"/>
        <v/>
      </c>
      <c r="AO158" s="135" t="str">
        <f t="shared" si="129"/>
        <v/>
      </c>
      <c r="AQ158" s="48" t="str">
        <f t="shared" si="130"/>
        <v/>
      </c>
      <c r="AR158" s="45" t="str">
        <f t="shared" si="131"/>
        <v/>
      </c>
      <c r="AU158" s="25">
        <f t="shared" si="132"/>
        <v>0</v>
      </c>
      <c r="AV158" s="25">
        <f t="shared" si="133"/>
        <v>0</v>
      </c>
      <c r="AW158" s="21">
        <f t="shared" si="140"/>
        <v>0</v>
      </c>
      <c r="AX158" s="21">
        <f t="shared" si="141"/>
        <v>0</v>
      </c>
      <c r="AY158" s="21">
        <f t="shared" si="142"/>
        <v>0</v>
      </c>
      <c r="AZ158" s="21">
        <f t="shared" si="143"/>
        <v>0</v>
      </c>
      <c r="BA158" s="21">
        <f t="shared" si="144"/>
        <v>0</v>
      </c>
      <c r="BB158" s="21">
        <f t="shared" si="145"/>
        <v>0</v>
      </c>
      <c r="BC158" s="21">
        <f t="shared" si="146"/>
        <v>0</v>
      </c>
      <c r="BD158" s="21">
        <f>-IF(CUSTOS!B158="",0,CUSTOS!B158)</f>
        <v>0</v>
      </c>
      <c r="BF158" s="25">
        <f t="shared" si="147"/>
        <v>0</v>
      </c>
      <c r="BG158" s="25">
        <f t="shared" si="148"/>
        <v>0</v>
      </c>
      <c r="BH158" s="169">
        <f t="shared" si="148"/>
        <v>0</v>
      </c>
    </row>
    <row r="159" spans="1:60" ht="15" x14ac:dyDescent="0.25">
      <c r="A159" s="89" t="str">
        <f>IF(LARGE($A$11:A158,1)=$F$2,"",A158+1)</f>
        <v/>
      </c>
      <c r="B159" s="42" t="str">
        <f t="shared" si="102"/>
        <v/>
      </c>
      <c r="C159" s="43" t="str">
        <f t="shared" si="134"/>
        <v/>
      </c>
      <c r="D159" s="43" t="str">
        <f t="shared" si="103"/>
        <v/>
      </c>
      <c r="E159" s="43" t="str">
        <f t="shared" si="104"/>
        <v/>
      </c>
      <c r="F159" s="44" t="str">
        <f t="shared" si="105"/>
        <v/>
      </c>
      <c r="G159" s="44" t="str">
        <f t="shared" si="106"/>
        <v/>
      </c>
      <c r="H159" s="45" t="str">
        <f>IF($A159="","",IF(C159&gt;=$F$5,IFERROR(HLOOKUP(B159,FLUXO_ELEGÍVEL!$F:$XFD,LARGE(FLUXO_ELEGÍVEL!A:A,1)+2,0),0),0))</f>
        <v/>
      </c>
      <c r="I159" s="45" t="str">
        <f t="shared" si="107"/>
        <v/>
      </c>
      <c r="J159" s="45" t="str">
        <f>IF(A159="","",H159+CUSTOS!B159)</f>
        <v/>
      </c>
      <c r="K159" s="45" t="str">
        <f t="shared" si="135"/>
        <v/>
      </c>
      <c r="L159" s="45" t="str">
        <f t="shared" si="136"/>
        <v/>
      </c>
      <c r="M159" s="45" t="str">
        <f t="shared" si="137"/>
        <v/>
      </c>
      <c r="N159" s="45" t="str">
        <f t="shared" si="108"/>
        <v/>
      </c>
      <c r="O159" s="46" t="str">
        <f t="shared" si="138"/>
        <v/>
      </c>
      <c r="P159" s="47"/>
      <c r="Q159" s="48" t="str">
        <f t="shared" si="109"/>
        <v/>
      </c>
      <c r="R159" s="48" t="str">
        <f t="shared" si="110"/>
        <v/>
      </c>
      <c r="S159" s="48" t="str">
        <f t="shared" si="111"/>
        <v/>
      </c>
      <c r="T159" s="48" t="str">
        <f t="shared" si="112"/>
        <v/>
      </c>
      <c r="U159" s="48" t="str">
        <f t="shared" si="113"/>
        <v/>
      </c>
      <c r="V159" s="48" t="str">
        <f t="shared" si="114"/>
        <v/>
      </c>
      <c r="X159" s="48" t="str">
        <f t="shared" si="115"/>
        <v/>
      </c>
      <c r="Y159" s="45" t="str">
        <f t="shared" si="116"/>
        <v/>
      </c>
      <c r="Z159" s="45" t="str">
        <f t="shared" si="117"/>
        <v/>
      </c>
      <c r="AA159" s="45" t="str">
        <f t="shared" si="118"/>
        <v/>
      </c>
      <c r="AB159" s="45" t="str">
        <f t="shared" si="119"/>
        <v/>
      </c>
      <c r="AD159" s="48" t="str">
        <f t="shared" si="120"/>
        <v/>
      </c>
      <c r="AE159" s="45" t="str">
        <f t="shared" si="121"/>
        <v/>
      </c>
      <c r="AF159" s="45" t="str">
        <f t="shared" si="122"/>
        <v/>
      </c>
      <c r="AG159" s="45" t="str">
        <f t="shared" si="123"/>
        <v/>
      </c>
      <c r="AH159" s="45" t="str">
        <f t="shared" si="124"/>
        <v/>
      </c>
      <c r="AJ159" s="134" t="str">
        <f t="shared" si="125"/>
        <v/>
      </c>
      <c r="AK159" s="135" t="str">
        <f t="shared" si="139"/>
        <v/>
      </c>
      <c r="AL159" s="135" t="str">
        <f t="shared" si="126"/>
        <v/>
      </c>
      <c r="AM159" s="135" t="str">
        <f t="shared" si="127"/>
        <v/>
      </c>
      <c r="AN159" s="135" t="str">
        <f t="shared" si="128"/>
        <v/>
      </c>
      <c r="AO159" s="135" t="str">
        <f t="shared" si="129"/>
        <v/>
      </c>
      <c r="AQ159" s="48" t="str">
        <f t="shared" si="130"/>
        <v/>
      </c>
      <c r="AR159" s="45" t="str">
        <f t="shared" si="131"/>
        <v/>
      </c>
      <c r="AU159" s="25">
        <f t="shared" si="132"/>
        <v>0</v>
      </c>
      <c r="AV159" s="25">
        <f t="shared" si="133"/>
        <v>0</v>
      </c>
      <c r="AW159" s="21">
        <f t="shared" si="140"/>
        <v>0</v>
      </c>
      <c r="AX159" s="21">
        <f t="shared" si="141"/>
        <v>0</v>
      </c>
      <c r="AY159" s="21">
        <f t="shared" si="142"/>
        <v>0</v>
      </c>
      <c r="AZ159" s="21">
        <f t="shared" si="143"/>
        <v>0</v>
      </c>
      <c r="BA159" s="21">
        <f t="shared" si="144"/>
        <v>0</v>
      </c>
      <c r="BB159" s="21">
        <f t="shared" si="145"/>
        <v>0</v>
      </c>
      <c r="BC159" s="21">
        <f t="shared" si="146"/>
        <v>0</v>
      </c>
      <c r="BD159" s="21">
        <f>-IF(CUSTOS!B159="",0,CUSTOS!B159)</f>
        <v>0</v>
      </c>
      <c r="BF159" s="25">
        <f t="shared" si="147"/>
        <v>0</v>
      </c>
      <c r="BG159" s="25">
        <f t="shared" si="148"/>
        <v>0</v>
      </c>
      <c r="BH159" s="169">
        <f t="shared" si="148"/>
        <v>0</v>
      </c>
    </row>
    <row r="160" spans="1:60" ht="15" x14ac:dyDescent="0.25">
      <c r="A160" s="89" t="str">
        <f>IF(LARGE($A$11:A159,1)=$F$2,"",A159+1)</f>
        <v/>
      </c>
      <c r="B160" s="42" t="str">
        <f t="shared" si="102"/>
        <v/>
      </c>
      <c r="C160" s="43" t="str">
        <f t="shared" si="134"/>
        <v/>
      </c>
      <c r="D160" s="43" t="str">
        <f t="shared" si="103"/>
        <v/>
      </c>
      <c r="E160" s="43" t="str">
        <f t="shared" si="104"/>
        <v/>
      </c>
      <c r="F160" s="44" t="str">
        <f t="shared" si="105"/>
        <v/>
      </c>
      <c r="G160" s="44" t="str">
        <f t="shared" si="106"/>
        <v/>
      </c>
      <c r="H160" s="45" t="str">
        <f>IF($A160="","",IF(C160&gt;=$F$5,IFERROR(HLOOKUP(B160,FLUXO_ELEGÍVEL!$F:$XFD,LARGE(FLUXO_ELEGÍVEL!A:A,1)+2,0),0),0))</f>
        <v/>
      </c>
      <c r="I160" s="45" t="str">
        <f t="shared" si="107"/>
        <v/>
      </c>
      <c r="J160" s="45" t="str">
        <f>IF(A160="","",H160+CUSTOS!B160)</f>
        <v/>
      </c>
      <c r="K160" s="45" t="str">
        <f t="shared" si="135"/>
        <v/>
      </c>
      <c r="L160" s="45" t="str">
        <f t="shared" si="136"/>
        <v/>
      </c>
      <c r="M160" s="45" t="str">
        <f t="shared" si="137"/>
        <v/>
      </c>
      <c r="N160" s="45" t="str">
        <f t="shared" si="108"/>
        <v/>
      </c>
      <c r="O160" s="46" t="str">
        <f t="shared" si="138"/>
        <v/>
      </c>
      <c r="P160" s="47"/>
      <c r="Q160" s="48" t="str">
        <f t="shared" si="109"/>
        <v/>
      </c>
      <c r="R160" s="48" t="str">
        <f t="shared" si="110"/>
        <v/>
      </c>
      <c r="S160" s="48" t="str">
        <f t="shared" si="111"/>
        <v/>
      </c>
      <c r="T160" s="48" t="str">
        <f t="shared" si="112"/>
        <v/>
      </c>
      <c r="U160" s="48" t="str">
        <f t="shared" si="113"/>
        <v/>
      </c>
      <c r="V160" s="48" t="str">
        <f t="shared" si="114"/>
        <v/>
      </c>
      <c r="X160" s="48" t="str">
        <f t="shared" si="115"/>
        <v/>
      </c>
      <c r="Y160" s="45" t="str">
        <f t="shared" si="116"/>
        <v/>
      </c>
      <c r="Z160" s="45" t="str">
        <f t="shared" si="117"/>
        <v/>
      </c>
      <c r="AA160" s="45" t="str">
        <f t="shared" si="118"/>
        <v/>
      </c>
      <c r="AB160" s="45" t="str">
        <f t="shared" si="119"/>
        <v/>
      </c>
      <c r="AD160" s="48" t="str">
        <f t="shared" si="120"/>
        <v/>
      </c>
      <c r="AE160" s="45" t="str">
        <f t="shared" si="121"/>
        <v/>
      </c>
      <c r="AF160" s="45" t="str">
        <f t="shared" si="122"/>
        <v/>
      </c>
      <c r="AG160" s="45" t="str">
        <f t="shared" si="123"/>
        <v/>
      </c>
      <c r="AH160" s="45" t="str">
        <f t="shared" si="124"/>
        <v/>
      </c>
      <c r="AJ160" s="134" t="str">
        <f t="shared" si="125"/>
        <v/>
      </c>
      <c r="AK160" s="135" t="str">
        <f t="shared" si="139"/>
        <v/>
      </c>
      <c r="AL160" s="135" t="str">
        <f t="shared" si="126"/>
        <v/>
      </c>
      <c r="AM160" s="135" t="str">
        <f t="shared" si="127"/>
        <v/>
      </c>
      <c r="AN160" s="135" t="str">
        <f t="shared" si="128"/>
        <v/>
      </c>
      <c r="AO160" s="135" t="str">
        <f t="shared" si="129"/>
        <v/>
      </c>
      <c r="AQ160" s="48" t="str">
        <f t="shared" si="130"/>
        <v/>
      </c>
      <c r="AR160" s="45" t="str">
        <f t="shared" si="131"/>
        <v/>
      </c>
      <c r="AU160" s="25">
        <f t="shared" si="132"/>
        <v>0</v>
      </c>
      <c r="AV160" s="25">
        <f t="shared" si="133"/>
        <v>0</v>
      </c>
      <c r="AW160" s="21">
        <f t="shared" si="140"/>
        <v>0</v>
      </c>
      <c r="AX160" s="21">
        <f t="shared" si="141"/>
        <v>0</v>
      </c>
      <c r="AY160" s="21">
        <f t="shared" si="142"/>
        <v>0</v>
      </c>
      <c r="AZ160" s="21">
        <f t="shared" si="143"/>
        <v>0</v>
      </c>
      <c r="BA160" s="21">
        <f t="shared" si="144"/>
        <v>0</v>
      </c>
      <c r="BB160" s="21">
        <f t="shared" si="145"/>
        <v>0</v>
      </c>
      <c r="BC160" s="21">
        <f t="shared" si="146"/>
        <v>0</v>
      </c>
      <c r="BD160" s="21">
        <f>-IF(CUSTOS!B160="",0,CUSTOS!B160)</f>
        <v>0</v>
      </c>
      <c r="BF160" s="25">
        <f t="shared" si="147"/>
        <v>0</v>
      </c>
      <c r="BG160" s="25">
        <f t="shared" si="148"/>
        <v>0</v>
      </c>
      <c r="BH160" s="169">
        <f t="shared" si="148"/>
        <v>0</v>
      </c>
    </row>
    <row r="161" spans="1:60" ht="15" x14ac:dyDescent="0.25">
      <c r="A161" s="89" t="str">
        <f>IF(LARGE($A$11:A160,1)=$F$2,"",A160+1)</f>
        <v/>
      </c>
      <c r="B161" s="42" t="str">
        <f t="shared" si="102"/>
        <v/>
      </c>
      <c r="C161" s="43" t="str">
        <f t="shared" si="134"/>
        <v/>
      </c>
      <c r="D161" s="43" t="str">
        <f t="shared" si="103"/>
        <v/>
      </c>
      <c r="E161" s="43" t="str">
        <f t="shared" si="104"/>
        <v/>
      </c>
      <c r="F161" s="44" t="str">
        <f t="shared" si="105"/>
        <v/>
      </c>
      <c r="G161" s="44" t="str">
        <f t="shared" si="106"/>
        <v/>
      </c>
      <c r="H161" s="45" t="str">
        <f>IF($A161="","",IF(C161&gt;=$F$5,IFERROR(HLOOKUP(B161,FLUXO_ELEGÍVEL!$F:$XFD,LARGE(FLUXO_ELEGÍVEL!A:A,1)+2,0),0),0))</f>
        <v/>
      </c>
      <c r="I161" s="45" t="str">
        <f t="shared" si="107"/>
        <v/>
      </c>
      <c r="J161" s="45" t="str">
        <f>IF(A161="","",H161+CUSTOS!B161)</f>
        <v/>
      </c>
      <c r="K161" s="45" t="str">
        <f t="shared" si="135"/>
        <v/>
      </c>
      <c r="L161" s="45" t="str">
        <f t="shared" si="136"/>
        <v/>
      </c>
      <c r="M161" s="45" t="str">
        <f t="shared" si="137"/>
        <v/>
      </c>
      <c r="N161" s="45" t="str">
        <f t="shared" si="108"/>
        <v/>
      </c>
      <c r="O161" s="46" t="str">
        <f t="shared" si="138"/>
        <v/>
      </c>
      <c r="P161" s="47"/>
      <c r="Q161" s="48" t="str">
        <f t="shared" si="109"/>
        <v/>
      </c>
      <c r="R161" s="48" t="str">
        <f t="shared" si="110"/>
        <v/>
      </c>
      <c r="S161" s="48" t="str">
        <f t="shared" si="111"/>
        <v/>
      </c>
      <c r="T161" s="48" t="str">
        <f t="shared" si="112"/>
        <v/>
      </c>
      <c r="U161" s="48" t="str">
        <f t="shared" si="113"/>
        <v/>
      </c>
      <c r="V161" s="48" t="str">
        <f t="shared" si="114"/>
        <v/>
      </c>
      <c r="X161" s="48" t="str">
        <f t="shared" si="115"/>
        <v/>
      </c>
      <c r="Y161" s="45" t="str">
        <f t="shared" si="116"/>
        <v/>
      </c>
      <c r="Z161" s="45" t="str">
        <f t="shared" si="117"/>
        <v/>
      </c>
      <c r="AA161" s="45" t="str">
        <f t="shared" si="118"/>
        <v/>
      </c>
      <c r="AB161" s="45" t="str">
        <f t="shared" si="119"/>
        <v/>
      </c>
      <c r="AD161" s="48" t="str">
        <f t="shared" si="120"/>
        <v/>
      </c>
      <c r="AE161" s="45" t="str">
        <f t="shared" si="121"/>
        <v/>
      </c>
      <c r="AF161" s="45" t="str">
        <f t="shared" si="122"/>
        <v/>
      </c>
      <c r="AG161" s="45" t="str">
        <f t="shared" si="123"/>
        <v/>
      </c>
      <c r="AH161" s="45" t="str">
        <f t="shared" si="124"/>
        <v/>
      </c>
      <c r="AJ161" s="134" t="str">
        <f t="shared" si="125"/>
        <v/>
      </c>
      <c r="AK161" s="135" t="str">
        <f t="shared" si="139"/>
        <v/>
      </c>
      <c r="AL161" s="135" t="str">
        <f t="shared" si="126"/>
        <v/>
      </c>
      <c r="AM161" s="135" t="str">
        <f t="shared" si="127"/>
        <v/>
      </c>
      <c r="AN161" s="135" t="str">
        <f t="shared" si="128"/>
        <v/>
      </c>
      <c r="AO161" s="135" t="str">
        <f t="shared" si="129"/>
        <v/>
      </c>
      <c r="AQ161" s="48" t="str">
        <f t="shared" si="130"/>
        <v/>
      </c>
      <c r="AR161" s="45" t="str">
        <f t="shared" si="131"/>
        <v/>
      </c>
      <c r="AU161" s="25">
        <f t="shared" si="132"/>
        <v>0</v>
      </c>
      <c r="AV161" s="25">
        <f t="shared" si="133"/>
        <v>0</v>
      </c>
      <c r="AW161" s="21">
        <f t="shared" si="140"/>
        <v>0</v>
      </c>
      <c r="AX161" s="21">
        <f t="shared" si="141"/>
        <v>0</v>
      </c>
      <c r="AY161" s="21">
        <f t="shared" si="142"/>
        <v>0</v>
      </c>
      <c r="AZ161" s="21">
        <f t="shared" si="143"/>
        <v>0</v>
      </c>
      <c r="BA161" s="21">
        <f t="shared" si="144"/>
        <v>0</v>
      </c>
      <c r="BB161" s="21">
        <f t="shared" si="145"/>
        <v>0</v>
      </c>
      <c r="BC161" s="21">
        <f t="shared" si="146"/>
        <v>0</v>
      </c>
      <c r="BD161" s="21">
        <f>-IF(CUSTOS!B161="",0,CUSTOS!B161)</f>
        <v>0</v>
      </c>
      <c r="BF161" s="25">
        <f t="shared" si="147"/>
        <v>0</v>
      </c>
      <c r="BG161" s="25">
        <f t="shared" si="148"/>
        <v>0</v>
      </c>
      <c r="BH161" s="169">
        <f t="shared" si="148"/>
        <v>0</v>
      </c>
    </row>
    <row r="162" spans="1:60" ht="15" x14ac:dyDescent="0.25">
      <c r="A162" s="89" t="str">
        <f>IF(LARGE($A$11:A161,1)=$F$2,"",A161+1)</f>
        <v/>
      </c>
      <c r="B162" s="42" t="str">
        <f t="shared" si="102"/>
        <v/>
      </c>
      <c r="C162" s="43" t="str">
        <f t="shared" si="134"/>
        <v/>
      </c>
      <c r="D162" s="43" t="str">
        <f t="shared" si="103"/>
        <v/>
      </c>
      <c r="E162" s="43" t="str">
        <f t="shared" si="104"/>
        <v/>
      </c>
      <c r="F162" s="44" t="str">
        <f t="shared" si="105"/>
        <v/>
      </c>
      <c r="G162" s="44" t="str">
        <f t="shared" si="106"/>
        <v/>
      </c>
      <c r="H162" s="45" t="str">
        <f>IF($A162="","",IF(C162&gt;=$F$5,IFERROR(HLOOKUP(B162,FLUXO_ELEGÍVEL!$F:$XFD,LARGE(FLUXO_ELEGÍVEL!A:A,1)+2,0),0),0))</f>
        <v/>
      </c>
      <c r="I162" s="45" t="str">
        <f t="shared" si="107"/>
        <v/>
      </c>
      <c r="J162" s="45" t="str">
        <f>IF(A162="","",H162+CUSTOS!B162)</f>
        <v/>
      </c>
      <c r="K162" s="45" t="str">
        <f t="shared" si="135"/>
        <v/>
      </c>
      <c r="L162" s="45" t="str">
        <f t="shared" si="136"/>
        <v/>
      </c>
      <c r="M162" s="45" t="str">
        <f t="shared" si="137"/>
        <v/>
      </c>
      <c r="N162" s="45" t="str">
        <f t="shared" si="108"/>
        <v/>
      </c>
      <c r="O162" s="46" t="str">
        <f t="shared" si="138"/>
        <v/>
      </c>
      <c r="P162" s="47"/>
      <c r="Q162" s="48" t="str">
        <f t="shared" si="109"/>
        <v/>
      </c>
      <c r="R162" s="48" t="str">
        <f t="shared" si="110"/>
        <v/>
      </c>
      <c r="S162" s="48" t="str">
        <f t="shared" si="111"/>
        <v/>
      </c>
      <c r="T162" s="48" t="str">
        <f t="shared" si="112"/>
        <v/>
      </c>
      <c r="U162" s="48" t="str">
        <f t="shared" si="113"/>
        <v/>
      </c>
      <c r="V162" s="48" t="str">
        <f t="shared" si="114"/>
        <v/>
      </c>
      <c r="X162" s="48" t="str">
        <f t="shared" si="115"/>
        <v/>
      </c>
      <c r="Y162" s="45" t="str">
        <f t="shared" si="116"/>
        <v/>
      </c>
      <c r="Z162" s="45" t="str">
        <f t="shared" si="117"/>
        <v/>
      </c>
      <c r="AA162" s="45" t="str">
        <f t="shared" si="118"/>
        <v/>
      </c>
      <c r="AB162" s="45" t="str">
        <f t="shared" si="119"/>
        <v/>
      </c>
      <c r="AD162" s="48" t="str">
        <f t="shared" si="120"/>
        <v/>
      </c>
      <c r="AE162" s="45" t="str">
        <f t="shared" si="121"/>
        <v/>
      </c>
      <c r="AF162" s="45" t="str">
        <f t="shared" si="122"/>
        <v/>
      </c>
      <c r="AG162" s="45" t="str">
        <f t="shared" si="123"/>
        <v/>
      </c>
      <c r="AH162" s="45" t="str">
        <f t="shared" si="124"/>
        <v/>
      </c>
      <c r="AJ162" s="134" t="str">
        <f t="shared" si="125"/>
        <v/>
      </c>
      <c r="AK162" s="135" t="str">
        <f t="shared" si="139"/>
        <v/>
      </c>
      <c r="AL162" s="135" t="str">
        <f t="shared" si="126"/>
        <v/>
      </c>
      <c r="AM162" s="135" t="str">
        <f t="shared" si="127"/>
        <v/>
      </c>
      <c r="AN162" s="135" t="str">
        <f t="shared" si="128"/>
        <v/>
      </c>
      <c r="AO162" s="135" t="str">
        <f t="shared" si="129"/>
        <v/>
      </c>
      <c r="AQ162" s="48" t="str">
        <f t="shared" si="130"/>
        <v/>
      </c>
      <c r="AR162" s="45" t="str">
        <f t="shared" si="131"/>
        <v/>
      </c>
      <c r="AU162" s="25">
        <f t="shared" si="132"/>
        <v>0</v>
      </c>
      <c r="AV162" s="25">
        <f t="shared" si="133"/>
        <v>0</v>
      </c>
      <c r="AW162" s="21">
        <f t="shared" si="140"/>
        <v>0</v>
      </c>
      <c r="AX162" s="21">
        <f t="shared" si="141"/>
        <v>0</v>
      </c>
      <c r="AY162" s="21">
        <f t="shared" si="142"/>
        <v>0</v>
      </c>
      <c r="AZ162" s="21">
        <f t="shared" si="143"/>
        <v>0</v>
      </c>
      <c r="BA162" s="21">
        <f t="shared" si="144"/>
        <v>0</v>
      </c>
      <c r="BB162" s="21">
        <f t="shared" si="145"/>
        <v>0</v>
      </c>
      <c r="BC162" s="21">
        <f t="shared" si="146"/>
        <v>0</v>
      </c>
      <c r="BD162" s="21">
        <f>-IF(CUSTOS!B162="",0,CUSTOS!B162)</f>
        <v>0</v>
      </c>
      <c r="BF162" s="25">
        <f t="shared" si="147"/>
        <v>0</v>
      </c>
      <c r="BG162" s="25">
        <f t="shared" si="148"/>
        <v>0</v>
      </c>
      <c r="BH162" s="169">
        <f t="shared" si="148"/>
        <v>0</v>
      </c>
    </row>
    <row r="163" spans="1:60" ht="15" x14ac:dyDescent="0.25">
      <c r="A163" s="89" t="str">
        <f>IF(LARGE($A$11:A162,1)=$F$2,"",A162+1)</f>
        <v/>
      </c>
      <c r="B163" s="42" t="str">
        <f t="shared" si="102"/>
        <v/>
      </c>
      <c r="C163" s="43" t="str">
        <f t="shared" si="134"/>
        <v/>
      </c>
      <c r="D163" s="43" t="str">
        <f t="shared" si="103"/>
        <v/>
      </c>
      <c r="E163" s="43" t="str">
        <f t="shared" si="104"/>
        <v/>
      </c>
      <c r="F163" s="44" t="str">
        <f t="shared" si="105"/>
        <v/>
      </c>
      <c r="G163" s="44" t="str">
        <f t="shared" si="106"/>
        <v/>
      </c>
      <c r="H163" s="45" t="str">
        <f>IF($A163="","",IF(C163&gt;=$F$5,IFERROR(HLOOKUP(B163,FLUXO_ELEGÍVEL!$F:$XFD,LARGE(FLUXO_ELEGÍVEL!A:A,1)+2,0),0),0))</f>
        <v/>
      </c>
      <c r="I163" s="45" t="str">
        <f t="shared" si="107"/>
        <v/>
      </c>
      <c r="J163" s="45" t="str">
        <f>IF(A163="","",H163+CUSTOS!B163)</f>
        <v/>
      </c>
      <c r="K163" s="45" t="str">
        <f t="shared" si="135"/>
        <v/>
      </c>
      <c r="L163" s="45" t="str">
        <f t="shared" si="136"/>
        <v/>
      </c>
      <c r="M163" s="45" t="str">
        <f t="shared" si="137"/>
        <v/>
      </c>
      <c r="N163" s="45" t="str">
        <f t="shared" si="108"/>
        <v/>
      </c>
      <c r="O163" s="46" t="str">
        <f t="shared" si="138"/>
        <v/>
      </c>
      <c r="P163" s="47"/>
      <c r="Q163" s="48" t="str">
        <f t="shared" si="109"/>
        <v/>
      </c>
      <c r="R163" s="48" t="str">
        <f t="shared" si="110"/>
        <v/>
      </c>
      <c r="S163" s="48" t="str">
        <f t="shared" si="111"/>
        <v/>
      </c>
      <c r="T163" s="48" t="str">
        <f t="shared" si="112"/>
        <v/>
      </c>
      <c r="U163" s="48" t="str">
        <f t="shared" si="113"/>
        <v/>
      </c>
      <c r="V163" s="48" t="str">
        <f t="shared" si="114"/>
        <v/>
      </c>
      <c r="X163" s="48" t="str">
        <f t="shared" si="115"/>
        <v/>
      </c>
      <c r="Y163" s="45" t="str">
        <f t="shared" si="116"/>
        <v/>
      </c>
      <c r="Z163" s="45" t="str">
        <f t="shared" si="117"/>
        <v/>
      </c>
      <c r="AA163" s="45" t="str">
        <f t="shared" si="118"/>
        <v/>
      </c>
      <c r="AB163" s="45" t="str">
        <f t="shared" si="119"/>
        <v/>
      </c>
      <c r="AD163" s="48" t="str">
        <f t="shared" si="120"/>
        <v/>
      </c>
      <c r="AE163" s="45" t="str">
        <f t="shared" si="121"/>
        <v/>
      </c>
      <c r="AF163" s="45" t="str">
        <f t="shared" si="122"/>
        <v/>
      </c>
      <c r="AG163" s="45" t="str">
        <f t="shared" si="123"/>
        <v/>
      </c>
      <c r="AH163" s="45" t="str">
        <f t="shared" si="124"/>
        <v/>
      </c>
      <c r="AJ163" s="134" t="str">
        <f t="shared" si="125"/>
        <v/>
      </c>
      <c r="AK163" s="135" t="str">
        <f t="shared" si="139"/>
        <v/>
      </c>
      <c r="AL163" s="135" t="str">
        <f t="shared" si="126"/>
        <v/>
      </c>
      <c r="AM163" s="135" t="str">
        <f t="shared" si="127"/>
        <v/>
      </c>
      <c r="AN163" s="135" t="str">
        <f t="shared" si="128"/>
        <v/>
      </c>
      <c r="AO163" s="135" t="str">
        <f t="shared" si="129"/>
        <v/>
      </c>
      <c r="AQ163" s="48" t="str">
        <f t="shared" si="130"/>
        <v/>
      </c>
      <c r="AR163" s="45" t="str">
        <f t="shared" si="131"/>
        <v/>
      </c>
      <c r="AU163" s="25">
        <f t="shared" si="132"/>
        <v>0</v>
      </c>
      <c r="AV163" s="25">
        <f t="shared" si="133"/>
        <v>0</v>
      </c>
      <c r="AW163" s="21">
        <f t="shared" si="140"/>
        <v>0</v>
      </c>
      <c r="AX163" s="21">
        <f t="shared" si="141"/>
        <v>0</v>
      </c>
      <c r="AY163" s="21">
        <f t="shared" si="142"/>
        <v>0</v>
      </c>
      <c r="AZ163" s="21">
        <f t="shared" si="143"/>
        <v>0</v>
      </c>
      <c r="BA163" s="21">
        <f t="shared" si="144"/>
        <v>0</v>
      </c>
      <c r="BB163" s="21">
        <f t="shared" si="145"/>
        <v>0</v>
      </c>
      <c r="BC163" s="21">
        <f t="shared" si="146"/>
        <v>0</v>
      </c>
      <c r="BD163" s="21">
        <f>-IF(CUSTOS!B163="",0,CUSTOS!B163)</f>
        <v>0</v>
      </c>
      <c r="BF163" s="25">
        <f t="shared" si="147"/>
        <v>0</v>
      </c>
      <c r="BG163" s="25">
        <f t="shared" si="148"/>
        <v>0</v>
      </c>
      <c r="BH163" s="169">
        <f t="shared" si="148"/>
        <v>0</v>
      </c>
    </row>
    <row r="164" spans="1:60" ht="15" x14ac:dyDescent="0.25">
      <c r="A164" s="89" t="str">
        <f>IF(LARGE($A$11:A163,1)=$F$2,"",A163+1)</f>
        <v/>
      </c>
      <c r="B164" s="42" t="str">
        <f t="shared" si="102"/>
        <v/>
      </c>
      <c r="C164" s="43" t="str">
        <f t="shared" si="134"/>
        <v/>
      </c>
      <c r="D164" s="43" t="str">
        <f t="shared" si="103"/>
        <v/>
      </c>
      <c r="E164" s="43" t="str">
        <f t="shared" si="104"/>
        <v/>
      </c>
      <c r="F164" s="44" t="str">
        <f t="shared" si="105"/>
        <v/>
      </c>
      <c r="G164" s="44" t="str">
        <f t="shared" si="106"/>
        <v/>
      </c>
      <c r="H164" s="45" t="str">
        <f>IF($A164="","",IF(C164&gt;=$F$5,IFERROR(HLOOKUP(B164,FLUXO_ELEGÍVEL!$F:$XFD,LARGE(FLUXO_ELEGÍVEL!A:A,1)+2,0),0),0))</f>
        <v/>
      </c>
      <c r="I164" s="45" t="str">
        <f t="shared" si="107"/>
        <v/>
      </c>
      <c r="J164" s="45" t="str">
        <f>IF(A164="","",H164+CUSTOS!B164)</f>
        <v/>
      </c>
      <c r="K164" s="45" t="str">
        <f t="shared" si="135"/>
        <v/>
      </c>
      <c r="L164" s="45" t="str">
        <f t="shared" si="136"/>
        <v/>
      </c>
      <c r="M164" s="45" t="str">
        <f t="shared" si="137"/>
        <v/>
      </c>
      <c r="N164" s="45" t="str">
        <f t="shared" si="108"/>
        <v/>
      </c>
      <c r="O164" s="46" t="str">
        <f t="shared" si="138"/>
        <v/>
      </c>
      <c r="P164" s="47"/>
      <c r="Q164" s="48" t="str">
        <f t="shared" si="109"/>
        <v/>
      </c>
      <c r="R164" s="48" t="str">
        <f t="shared" si="110"/>
        <v/>
      </c>
      <c r="S164" s="48" t="str">
        <f t="shared" si="111"/>
        <v/>
      </c>
      <c r="T164" s="48" t="str">
        <f t="shared" si="112"/>
        <v/>
      </c>
      <c r="U164" s="48" t="str">
        <f t="shared" si="113"/>
        <v/>
      </c>
      <c r="V164" s="48" t="str">
        <f t="shared" si="114"/>
        <v/>
      </c>
      <c r="X164" s="48" t="str">
        <f t="shared" si="115"/>
        <v/>
      </c>
      <c r="Y164" s="45" t="str">
        <f t="shared" si="116"/>
        <v/>
      </c>
      <c r="Z164" s="45" t="str">
        <f t="shared" si="117"/>
        <v/>
      </c>
      <c r="AA164" s="45" t="str">
        <f t="shared" si="118"/>
        <v/>
      </c>
      <c r="AB164" s="45" t="str">
        <f t="shared" si="119"/>
        <v/>
      </c>
      <c r="AD164" s="48" t="str">
        <f t="shared" si="120"/>
        <v/>
      </c>
      <c r="AE164" s="45" t="str">
        <f t="shared" si="121"/>
        <v/>
      </c>
      <c r="AF164" s="45" t="str">
        <f t="shared" si="122"/>
        <v/>
      </c>
      <c r="AG164" s="45" t="str">
        <f t="shared" si="123"/>
        <v/>
      </c>
      <c r="AH164" s="45" t="str">
        <f t="shared" si="124"/>
        <v/>
      </c>
      <c r="AJ164" s="134" t="str">
        <f t="shared" si="125"/>
        <v/>
      </c>
      <c r="AK164" s="135" t="str">
        <f t="shared" si="139"/>
        <v/>
      </c>
      <c r="AL164" s="135" t="str">
        <f t="shared" si="126"/>
        <v/>
      </c>
      <c r="AM164" s="135" t="str">
        <f t="shared" si="127"/>
        <v/>
      </c>
      <c r="AN164" s="135" t="str">
        <f t="shared" si="128"/>
        <v/>
      </c>
      <c r="AO164" s="135" t="str">
        <f t="shared" si="129"/>
        <v/>
      </c>
      <c r="AQ164" s="48" t="str">
        <f t="shared" si="130"/>
        <v/>
      </c>
      <c r="AR164" s="45" t="str">
        <f t="shared" si="131"/>
        <v/>
      </c>
      <c r="AU164" s="25">
        <f t="shared" si="132"/>
        <v>0</v>
      </c>
      <c r="AV164" s="25">
        <f t="shared" si="133"/>
        <v>0</v>
      </c>
      <c r="AW164" s="21">
        <f t="shared" si="140"/>
        <v>0</v>
      </c>
      <c r="AX164" s="21">
        <f t="shared" si="141"/>
        <v>0</v>
      </c>
      <c r="AY164" s="21">
        <f t="shared" si="142"/>
        <v>0</v>
      </c>
      <c r="AZ164" s="21">
        <f t="shared" si="143"/>
        <v>0</v>
      </c>
      <c r="BA164" s="21">
        <f t="shared" si="144"/>
        <v>0</v>
      </c>
      <c r="BB164" s="21">
        <f t="shared" si="145"/>
        <v>0</v>
      </c>
      <c r="BC164" s="21">
        <f t="shared" si="146"/>
        <v>0</v>
      </c>
      <c r="BD164" s="21">
        <f>-IF(CUSTOS!B164="",0,CUSTOS!B164)</f>
        <v>0</v>
      </c>
      <c r="BF164" s="25">
        <f t="shared" si="147"/>
        <v>0</v>
      </c>
      <c r="BG164" s="25">
        <f t="shared" si="148"/>
        <v>0</v>
      </c>
      <c r="BH164" s="169">
        <f t="shared" si="148"/>
        <v>0</v>
      </c>
    </row>
    <row r="165" spans="1:60" ht="15" x14ac:dyDescent="0.25">
      <c r="A165" s="89" t="str">
        <f>IF(LARGE($A$11:A164,1)=$F$2,"",A164+1)</f>
        <v/>
      </c>
      <c r="B165" s="42" t="str">
        <f t="shared" si="102"/>
        <v/>
      </c>
      <c r="C165" s="43" t="str">
        <f t="shared" si="134"/>
        <v/>
      </c>
      <c r="D165" s="43" t="str">
        <f t="shared" si="103"/>
        <v/>
      </c>
      <c r="E165" s="43" t="str">
        <f t="shared" si="104"/>
        <v/>
      </c>
      <c r="F165" s="44" t="str">
        <f t="shared" si="105"/>
        <v/>
      </c>
      <c r="G165" s="44" t="str">
        <f t="shared" si="106"/>
        <v/>
      </c>
      <c r="H165" s="45" t="str">
        <f>IF($A165="","",IF(C165&gt;=$F$5,IFERROR(HLOOKUP(B165,FLUXO_ELEGÍVEL!$F:$XFD,LARGE(FLUXO_ELEGÍVEL!A:A,1)+2,0),0),0))</f>
        <v/>
      </c>
      <c r="I165" s="45" t="str">
        <f t="shared" si="107"/>
        <v/>
      </c>
      <c r="J165" s="45" t="str">
        <f>IF(A165="","",H165+CUSTOS!B165)</f>
        <v/>
      </c>
      <c r="K165" s="45" t="str">
        <f t="shared" si="135"/>
        <v/>
      </c>
      <c r="L165" s="45" t="str">
        <f t="shared" si="136"/>
        <v/>
      </c>
      <c r="M165" s="45" t="str">
        <f t="shared" si="137"/>
        <v/>
      </c>
      <c r="N165" s="45" t="str">
        <f t="shared" si="108"/>
        <v/>
      </c>
      <c r="O165" s="46" t="str">
        <f t="shared" si="138"/>
        <v/>
      </c>
      <c r="P165" s="47"/>
      <c r="Q165" s="48" t="str">
        <f t="shared" si="109"/>
        <v/>
      </c>
      <c r="R165" s="48" t="str">
        <f t="shared" si="110"/>
        <v/>
      </c>
      <c r="S165" s="48" t="str">
        <f t="shared" si="111"/>
        <v/>
      </c>
      <c r="T165" s="48" t="str">
        <f t="shared" si="112"/>
        <v/>
      </c>
      <c r="U165" s="48" t="str">
        <f t="shared" si="113"/>
        <v/>
      </c>
      <c r="V165" s="48" t="str">
        <f t="shared" si="114"/>
        <v/>
      </c>
      <c r="X165" s="48" t="str">
        <f t="shared" si="115"/>
        <v/>
      </c>
      <c r="Y165" s="45" t="str">
        <f t="shared" si="116"/>
        <v/>
      </c>
      <c r="Z165" s="45" t="str">
        <f t="shared" si="117"/>
        <v/>
      </c>
      <c r="AA165" s="45" t="str">
        <f t="shared" si="118"/>
        <v/>
      </c>
      <c r="AB165" s="45" t="str">
        <f t="shared" si="119"/>
        <v/>
      </c>
      <c r="AD165" s="48" t="str">
        <f t="shared" si="120"/>
        <v/>
      </c>
      <c r="AE165" s="45" t="str">
        <f t="shared" si="121"/>
        <v/>
      </c>
      <c r="AF165" s="45" t="str">
        <f t="shared" si="122"/>
        <v/>
      </c>
      <c r="AG165" s="45" t="str">
        <f t="shared" si="123"/>
        <v/>
      </c>
      <c r="AH165" s="45" t="str">
        <f t="shared" si="124"/>
        <v/>
      </c>
      <c r="AJ165" s="134" t="str">
        <f t="shared" si="125"/>
        <v/>
      </c>
      <c r="AK165" s="135" t="str">
        <f t="shared" si="139"/>
        <v/>
      </c>
      <c r="AL165" s="135" t="str">
        <f t="shared" si="126"/>
        <v/>
      </c>
      <c r="AM165" s="135" t="str">
        <f t="shared" si="127"/>
        <v/>
      </c>
      <c r="AN165" s="135" t="str">
        <f t="shared" si="128"/>
        <v/>
      </c>
      <c r="AO165" s="135" t="str">
        <f t="shared" si="129"/>
        <v/>
      </c>
      <c r="AQ165" s="48" t="str">
        <f t="shared" si="130"/>
        <v/>
      </c>
      <c r="AR165" s="45" t="str">
        <f t="shared" si="131"/>
        <v/>
      </c>
      <c r="AU165" s="25">
        <f t="shared" si="132"/>
        <v>0</v>
      </c>
      <c r="AV165" s="25">
        <f t="shared" si="133"/>
        <v>0</v>
      </c>
      <c r="AW165" s="21">
        <f t="shared" si="140"/>
        <v>0</v>
      </c>
      <c r="AX165" s="21">
        <f t="shared" si="141"/>
        <v>0</v>
      </c>
      <c r="AY165" s="21">
        <f t="shared" si="142"/>
        <v>0</v>
      </c>
      <c r="AZ165" s="21">
        <f t="shared" si="143"/>
        <v>0</v>
      </c>
      <c r="BA165" s="21">
        <f t="shared" si="144"/>
        <v>0</v>
      </c>
      <c r="BB165" s="21">
        <f t="shared" si="145"/>
        <v>0</v>
      </c>
      <c r="BC165" s="21">
        <f t="shared" si="146"/>
        <v>0</v>
      </c>
      <c r="BD165" s="21">
        <f>-IF(CUSTOS!B165="",0,CUSTOS!B165)</f>
        <v>0</v>
      </c>
      <c r="BF165" s="25">
        <f t="shared" si="147"/>
        <v>0</v>
      </c>
      <c r="BG165" s="25">
        <f t="shared" si="148"/>
        <v>0</v>
      </c>
      <c r="BH165" s="169">
        <f t="shared" si="148"/>
        <v>0</v>
      </c>
    </row>
    <row r="166" spans="1:60" ht="15" x14ac:dyDescent="0.25">
      <c r="A166" s="89" t="str">
        <f>IF(LARGE($A$11:A165,1)=$F$2,"",A165+1)</f>
        <v/>
      </c>
      <c r="B166" s="42" t="str">
        <f t="shared" si="102"/>
        <v/>
      </c>
      <c r="C166" s="43" t="str">
        <f t="shared" si="134"/>
        <v/>
      </c>
      <c r="D166" s="43" t="str">
        <f t="shared" si="103"/>
        <v/>
      </c>
      <c r="E166" s="43" t="str">
        <f t="shared" si="104"/>
        <v/>
      </c>
      <c r="F166" s="44" t="str">
        <f t="shared" si="105"/>
        <v/>
      </c>
      <c r="G166" s="44" t="str">
        <f t="shared" si="106"/>
        <v/>
      </c>
      <c r="H166" s="45" t="str">
        <f>IF($A166="","",IF(C166&gt;=$F$5,IFERROR(HLOOKUP(B166,FLUXO_ELEGÍVEL!$F:$XFD,LARGE(FLUXO_ELEGÍVEL!A:A,1)+2,0),0),0))</f>
        <v/>
      </c>
      <c r="I166" s="45" t="str">
        <f t="shared" si="107"/>
        <v/>
      </c>
      <c r="J166" s="45" t="str">
        <f>IF(A166="","",H166+CUSTOS!B166)</f>
        <v/>
      </c>
      <c r="K166" s="45" t="str">
        <f t="shared" si="135"/>
        <v/>
      </c>
      <c r="L166" s="45" t="str">
        <f t="shared" si="136"/>
        <v/>
      </c>
      <c r="M166" s="45" t="str">
        <f t="shared" si="137"/>
        <v/>
      </c>
      <c r="N166" s="45" t="str">
        <f t="shared" si="108"/>
        <v/>
      </c>
      <c r="O166" s="46" t="str">
        <f t="shared" si="138"/>
        <v/>
      </c>
      <c r="P166" s="47"/>
      <c r="Q166" s="48" t="str">
        <f t="shared" si="109"/>
        <v/>
      </c>
      <c r="R166" s="48" t="str">
        <f t="shared" si="110"/>
        <v/>
      </c>
      <c r="S166" s="48" t="str">
        <f t="shared" si="111"/>
        <v/>
      </c>
      <c r="T166" s="48" t="str">
        <f t="shared" si="112"/>
        <v/>
      </c>
      <c r="U166" s="48" t="str">
        <f t="shared" si="113"/>
        <v/>
      </c>
      <c r="V166" s="48" t="str">
        <f t="shared" si="114"/>
        <v/>
      </c>
      <c r="X166" s="48" t="str">
        <f t="shared" si="115"/>
        <v/>
      </c>
      <c r="Y166" s="45" t="str">
        <f t="shared" si="116"/>
        <v/>
      </c>
      <c r="Z166" s="45" t="str">
        <f t="shared" si="117"/>
        <v/>
      </c>
      <c r="AA166" s="45" t="str">
        <f t="shared" si="118"/>
        <v/>
      </c>
      <c r="AB166" s="45" t="str">
        <f t="shared" si="119"/>
        <v/>
      </c>
      <c r="AD166" s="48" t="str">
        <f t="shared" si="120"/>
        <v/>
      </c>
      <c r="AE166" s="45" t="str">
        <f t="shared" si="121"/>
        <v/>
      </c>
      <c r="AF166" s="45" t="str">
        <f t="shared" si="122"/>
        <v/>
      </c>
      <c r="AG166" s="45" t="str">
        <f t="shared" si="123"/>
        <v/>
      </c>
      <c r="AH166" s="45" t="str">
        <f t="shared" si="124"/>
        <v/>
      </c>
      <c r="AJ166" s="134" t="str">
        <f t="shared" si="125"/>
        <v/>
      </c>
      <c r="AK166" s="135" t="str">
        <f t="shared" si="139"/>
        <v/>
      </c>
      <c r="AL166" s="135" t="str">
        <f t="shared" si="126"/>
        <v/>
      </c>
      <c r="AM166" s="135" t="str">
        <f t="shared" si="127"/>
        <v/>
      </c>
      <c r="AN166" s="135" t="str">
        <f t="shared" si="128"/>
        <v/>
      </c>
      <c r="AO166" s="135" t="str">
        <f t="shared" si="129"/>
        <v/>
      </c>
      <c r="AQ166" s="48" t="str">
        <f t="shared" si="130"/>
        <v/>
      </c>
      <c r="AR166" s="45" t="str">
        <f t="shared" si="131"/>
        <v/>
      </c>
      <c r="AU166" s="25">
        <f t="shared" si="132"/>
        <v>0</v>
      </c>
      <c r="AV166" s="25">
        <f t="shared" si="133"/>
        <v>0</v>
      </c>
      <c r="AW166" s="21">
        <f t="shared" si="140"/>
        <v>0</v>
      </c>
      <c r="AX166" s="21">
        <f t="shared" si="141"/>
        <v>0</v>
      </c>
      <c r="AY166" s="21">
        <f t="shared" si="142"/>
        <v>0</v>
      </c>
      <c r="AZ166" s="21">
        <f t="shared" si="143"/>
        <v>0</v>
      </c>
      <c r="BA166" s="21">
        <f t="shared" si="144"/>
        <v>0</v>
      </c>
      <c r="BB166" s="21">
        <f t="shared" si="145"/>
        <v>0</v>
      </c>
      <c r="BC166" s="21">
        <f t="shared" si="146"/>
        <v>0</v>
      </c>
      <c r="BD166" s="21">
        <f>-IF(CUSTOS!B166="",0,CUSTOS!B166)</f>
        <v>0</v>
      </c>
      <c r="BF166" s="25">
        <f t="shared" si="147"/>
        <v>0</v>
      </c>
      <c r="BG166" s="25">
        <f t="shared" si="148"/>
        <v>0</v>
      </c>
      <c r="BH166" s="169">
        <f t="shared" si="148"/>
        <v>0</v>
      </c>
    </row>
    <row r="167" spans="1:60" ht="15" x14ac:dyDescent="0.25">
      <c r="A167" s="89" t="str">
        <f>IF(LARGE($A$11:A166,1)=$F$2,"",A166+1)</f>
        <v/>
      </c>
      <c r="B167" s="42" t="str">
        <f t="shared" si="102"/>
        <v/>
      </c>
      <c r="C167" s="43" t="str">
        <f t="shared" si="134"/>
        <v/>
      </c>
      <c r="D167" s="43" t="str">
        <f t="shared" si="103"/>
        <v/>
      </c>
      <c r="E167" s="43" t="str">
        <f t="shared" si="104"/>
        <v/>
      </c>
      <c r="F167" s="44" t="str">
        <f t="shared" si="105"/>
        <v/>
      </c>
      <c r="G167" s="44" t="str">
        <f t="shared" si="106"/>
        <v/>
      </c>
      <c r="H167" s="45" t="str">
        <f>IF($A167="","",IF(C167&gt;=$F$5,IFERROR(HLOOKUP(B167,FLUXO_ELEGÍVEL!$F:$XFD,LARGE(FLUXO_ELEGÍVEL!A:A,1)+2,0),0),0))</f>
        <v/>
      </c>
      <c r="I167" s="45" t="str">
        <f t="shared" si="107"/>
        <v/>
      </c>
      <c r="J167" s="45" t="str">
        <f>IF(A167="","",H167+CUSTOS!B167)</f>
        <v/>
      </c>
      <c r="K167" s="45" t="str">
        <f t="shared" si="135"/>
        <v/>
      </c>
      <c r="L167" s="45" t="str">
        <f t="shared" si="136"/>
        <v/>
      </c>
      <c r="M167" s="45" t="str">
        <f t="shared" si="137"/>
        <v/>
      </c>
      <c r="N167" s="45" t="str">
        <f t="shared" si="108"/>
        <v/>
      </c>
      <c r="O167" s="46" t="str">
        <f t="shared" si="138"/>
        <v/>
      </c>
      <c r="P167" s="47"/>
      <c r="Q167" s="48" t="str">
        <f t="shared" si="109"/>
        <v/>
      </c>
      <c r="R167" s="48" t="str">
        <f t="shared" si="110"/>
        <v/>
      </c>
      <c r="S167" s="48" t="str">
        <f t="shared" si="111"/>
        <v/>
      </c>
      <c r="T167" s="48" t="str">
        <f t="shared" si="112"/>
        <v/>
      </c>
      <c r="U167" s="48" t="str">
        <f t="shared" si="113"/>
        <v/>
      </c>
      <c r="V167" s="48" t="str">
        <f t="shared" si="114"/>
        <v/>
      </c>
      <c r="X167" s="48" t="str">
        <f t="shared" si="115"/>
        <v/>
      </c>
      <c r="Y167" s="45" t="str">
        <f t="shared" si="116"/>
        <v/>
      </c>
      <c r="Z167" s="45" t="str">
        <f t="shared" si="117"/>
        <v/>
      </c>
      <c r="AA167" s="45" t="str">
        <f t="shared" si="118"/>
        <v/>
      </c>
      <c r="AB167" s="45" t="str">
        <f t="shared" si="119"/>
        <v/>
      </c>
      <c r="AD167" s="48" t="str">
        <f t="shared" si="120"/>
        <v/>
      </c>
      <c r="AE167" s="45" t="str">
        <f t="shared" si="121"/>
        <v/>
      </c>
      <c r="AF167" s="45" t="str">
        <f t="shared" si="122"/>
        <v/>
      </c>
      <c r="AG167" s="45" t="str">
        <f t="shared" si="123"/>
        <v/>
      </c>
      <c r="AH167" s="45" t="str">
        <f t="shared" si="124"/>
        <v/>
      </c>
      <c r="AJ167" s="134" t="str">
        <f t="shared" si="125"/>
        <v/>
      </c>
      <c r="AK167" s="135" t="str">
        <f t="shared" si="139"/>
        <v/>
      </c>
      <c r="AL167" s="135" t="str">
        <f t="shared" si="126"/>
        <v/>
      </c>
      <c r="AM167" s="135" t="str">
        <f t="shared" si="127"/>
        <v/>
      </c>
      <c r="AN167" s="135" t="str">
        <f t="shared" si="128"/>
        <v/>
      </c>
      <c r="AO167" s="135" t="str">
        <f t="shared" si="129"/>
        <v/>
      </c>
      <c r="AQ167" s="48" t="str">
        <f t="shared" si="130"/>
        <v/>
      </c>
      <c r="AR167" s="45" t="str">
        <f t="shared" si="131"/>
        <v/>
      </c>
      <c r="AU167" s="25">
        <f t="shared" si="132"/>
        <v>0</v>
      </c>
      <c r="AV167" s="25">
        <f t="shared" si="133"/>
        <v>0</v>
      </c>
      <c r="AW167" s="21">
        <f t="shared" si="140"/>
        <v>0</v>
      </c>
      <c r="AX167" s="21">
        <f t="shared" si="141"/>
        <v>0</v>
      </c>
      <c r="AY167" s="21">
        <f t="shared" si="142"/>
        <v>0</v>
      </c>
      <c r="AZ167" s="21">
        <f t="shared" si="143"/>
        <v>0</v>
      </c>
      <c r="BA167" s="21">
        <f t="shared" si="144"/>
        <v>0</v>
      </c>
      <c r="BB167" s="21">
        <f t="shared" si="145"/>
        <v>0</v>
      </c>
      <c r="BC167" s="21">
        <f t="shared" si="146"/>
        <v>0</v>
      </c>
      <c r="BD167" s="21">
        <f>-IF(CUSTOS!B167="",0,CUSTOS!B167)</f>
        <v>0</v>
      </c>
      <c r="BF167" s="25">
        <f t="shared" si="147"/>
        <v>0</v>
      </c>
      <c r="BG167" s="25">
        <f t="shared" si="148"/>
        <v>0</v>
      </c>
      <c r="BH167" s="169">
        <f t="shared" si="148"/>
        <v>0</v>
      </c>
    </row>
    <row r="168" spans="1:60" ht="15" x14ac:dyDescent="0.25">
      <c r="A168" s="89" t="str">
        <f>IF(LARGE($A$11:A167,1)=$F$2,"",A167+1)</f>
        <v/>
      </c>
      <c r="B168" s="42" t="str">
        <f t="shared" si="102"/>
        <v/>
      </c>
      <c r="C168" s="43" t="str">
        <f t="shared" si="134"/>
        <v/>
      </c>
      <c r="D168" s="43" t="str">
        <f t="shared" si="103"/>
        <v/>
      </c>
      <c r="E168" s="43" t="str">
        <f t="shared" si="104"/>
        <v/>
      </c>
      <c r="F168" s="44" t="str">
        <f t="shared" si="105"/>
        <v/>
      </c>
      <c r="G168" s="44" t="str">
        <f t="shared" si="106"/>
        <v/>
      </c>
      <c r="H168" s="45" t="str">
        <f>IF($A168="","",IF(C168&gt;=$F$5,IFERROR(HLOOKUP(B168,FLUXO_ELEGÍVEL!$F:$XFD,LARGE(FLUXO_ELEGÍVEL!A:A,1)+2,0),0),0))</f>
        <v/>
      </c>
      <c r="I168" s="45" t="str">
        <f t="shared" si="107"/>
        <v/>
      </c>
      <c r="J168" s="45" t="str">
        <f>IF(A168="","",H168+CUSTOS!B168)</f>
        <v/>
      </c>
      <c r="K168" s="45" t="str">
        <f t="shared" si="135"/>
        <v/>
      </c>
      <c r="L168" s="45" t="str">
        <f t="shared" si="136"/>
        <v/>
      </c>
      <c r="M168" s="45" t="str">
        <f t="shared" si="137"/>
        <v/>
      </c>
      <c r="N168" s="45" t="str">
        <f t="shared" si="108"/>
        <v/>
      </c>
      <c r="O168" s="46" t="str">
        <f t="shared" si="138"/>
        <v/>
      </c>
      <c r="P168" s="47"/>
      <c r="Q168" s="48" t="str">
        <f t="shared" si="109"/>
        <v/>
      </c>
      <c r="R168" s="48" t="str">
        <f t="shared" si="110"/>
        <v/>
      </c>
      <c r="S168" s="48" t="str">
        <f t="shared" si="111"/>
        <v/>
      </c>
      <c r="T168" s="48" t="str">
        <f t="shared" si="112"/>
        <v/>
      </c>
      <c r="U168" s="48" t="str">
        <f t="shared" si="113"/>
        <v/>
      </c>
      <c r="V168" s="48" t="str">
        <f t="shared" si="114"/>
        <v/>
      </c>
      <c r="X168" s="48" t="str">
        <f t="shared" si="115"/>
        <v/>
      </c>
      <c r="Y168" s="45" t="str">
        <f t="shared" si="116"/>
        <v/>
      </c>
      <c r="Z168" s="45" t="str">
        <f t="shared" si="117"/>
        <v/>
      </c>
      <c r="AA168" s="45" t="str">
        <f t="shared" si="118"/>
        <v/>
      </c>
      <c r="AB168" s="45" t="str">
        <f t="shared" si="119"/>
        <v/>
      </c>
      <c r="AD168" s="48" t="str">
        <f t="shared" si="120"/>
        <v/>
      </c>
      <c r="AE168" s="45" t="str">
        <f t="shared" si="121"/>
        <v/>
      </c>
      <c r="AF168" s="45" t="str">
        <f t="shared" si="122"/>
        <v/>
      </c>
      <c r="AG168" s="45" t="str">
        <f t="shared" si="123"/>
        <v/>
      </c>
      <c r="AH168" s="45" t="str">
        <f t="shared" si="124"/>
        <v/>
      </c>
      <c r="AJ168" s="134" t="str">
        <f t="shared" si="125"/>
        <v/>
      </c>
      <c r="AK168" s="135" t="str">
        <f t="shared" si="139"/>
        <v/>
      </c>
      <c r="AL168" s="135" t="str">
        <f t="shared" si="126"/>
        <v/>
      </c>
      <c r="AM168" s="135" t="str">
        <f t="shared" si="127"/>
        <v/>
      </c>
      <c r="AN168" s="135" t="str">
        <f t="shared" si="128"/>
        <v/>
      </c>
      <c r="AO168" s="135" t="str">
        <f t="shared" si="129"/>
        <v/>
      </c>
      <c r="AQ168" s="48" t="str">
        <f t="shared" si="130"/>
        <v/>
      </c>
      <c r="AR168" s="45" t="str">
        <f t="shared" si="131"/>
        <v/>
      </c>
      <c r="AU168" s="25">
        <f t="shared" si="132"/>
        <v>0</v>
      </c>
      <c r="AV168" s="25">
        <f t="shared" si="133"/>
        <v>0</v>
      </c>
      <c r="AW168" s="21">
        <f t="shared" si="140"/>
        <v>0</v>
      </c>
      <c r="AX168" s="21">
        <f t="shared" si="141"/>
        <v>0</v>
      </c>
      <c r="AY168" s="21">
        <f t="shared" si="142"/>
        <v>0</v>
      </c>
      <c r="AZ168" s="21">
        <f t="shared" si="143"/>
        <v>0</v>
      </c>
      <c r="BA168" s="21">
        <f t="shared" si="144"/>
        <v>0</v>
      </c>
      <c r="BB168" s="21">
        <f t="shared" si="145"/>
        <v>0</v>
      </c>
      <c r="BC168" s="21">
        <f t="shared" si="146"/>
        <v>0</v>
      </c>
      <c r="BD168" s="21">
        <f>-IF(CUSTOS!B168="",0,CUSTOS!B168)</f>
        <v>0</v>
      </c>
      <c r="BF168" s="25">
        <f t="shared" si="147"/>
        <v>0</v>
      </c>
      <c r="BG168" s="25">
        <f t="shared" si="148"/>
        <v>0</v>
      </c>
      <c r="BH168" s="169">
        <f t="shared" si="148"/>
        <v>0</v>
      </c>
    </row>
    <row r="169" spans="1:60" ht="15" x14ac:dyDescent="0.25">
      <c r="A169" s="89" t="str">
        <f>IF(LARGE($A$11:A168,1)=$F$2,"",A168+1)</f>
        <v/>
      </c>
      <c r="B169" s="42" t="str">
        <f t="shared" si="102"/>
        <v/>
      </c>
      <c r="C169" s="43" t="str">
        <f t="shared" si="134"/>
        <v/>
      </c>
      <c r="D169" s="43" t="str">
        <f t="shared" si="103"/>
        <v/>
      </c>
      <c r="E169" s="43" t="str">
        <f t="shared" si="104"/>
        <v/>
      </c>
      <c r="F169" s="44" t="str">
        <f t="shared" si="105"/>
        <v/>
      </c>
      <c r="G169" s="44" t="str">
        <f t="shared" si="106"/>
        <v/>
      </c>
      <c r="H169" s="45" t="str">
        <f>IF($A169="","",IF(C169&gt;=$F$5,IFERROR(HLOOKUP(B169,FLUXO_ELEGÍVEL!$F:$XFD,LARGE(FLUXO_ELEGÍVEL!A:A,1)+2,0),0),0))</f>
        <v/>
      </c>
      <c r="I169" s="45" t="str">
        <f t="shared" si="107"/>
        <v/>
      </c>
      <c r="J169" s="45" t="str">
        <f>IF(A169="","",H169+CUSTOS!B169)</f>
        <v/>
      </c>
      <c r="K169" s="45" t="str">
        <f t="shared" si="135"/>
        <v/>
      </c>
      <c r="L169" s="45" t="str">
        <f t="shared" si="136"/>
        <v/>
      </c>
      <c r="M169" s="45" t="str">
        <f t="shared" si="137"/>
        <v/>
      </c>
      <c r="N169" s="45" t="str">
        <f t="shared" si="108"/>
        <v/>
      </c>
      <c r="O169" s="46" t="str">
        <f t="shared" si="138"/>
        <v/>
      </c>
      <c r="P169" s="47"/>
      <c r="Q169" s="48" t="str">
        <f t="shared" si="109"/>
        <v/>
      </c>
      <c r="R169" s="48" t="str">
        <f t="shared" si="110"/>
        <v/>
      </c>
      <c r="S169" s="48" t="str">
        <f t="shared" si="111"/>
        <v/>
      </c>
      <c r="T169" s="48" t="str">
        <f t="shared" si="112"/>
        <v/>
      </c>
      <c r="U169" s="48" t="str">
        <f t="shared" si="113"/>
        <v/>
      </c>
      <c r="V169" s="48" t="str">
        <f t="shared" si="114"/>
        <v/>
      </c>
      <c r="X169" s="48" t="str">
        <f t="shared" si="115"/>
        <v/>
      </c>
      <c r="Y169" s="45" t="str">
        <f t="shared" si="116"/>
        <v/>
      </c>
      <c r="Z169" s="45" t="str">
        <f t="shared" si="117"/>
        <v/>
      </c>
      <c r="AA169" s="45" t="str">
        <f t="shared" si="118"/>
        <v/>
      </c>
      <c r="AB169" s="45" t="str">
        <f t="shared" si="119"/>
        <v/>
      </c>
      <c r="AD169" s="48" t="str">
        <f t="shared" si="120"/>
        <v/>
      </c>
      <c r="AE169" s="45" t="str">
        <f t="shared" si="121"/>
        <v/>
      </c>
      <c r="AF169" s="45" t="str">
        <f t="shared" si="122"/>
        <v/>
      </c>
      <c r="AG169" s="45" t="str">
        <f t="shared" si="123"/>
        <v/>
      </c>
      <c r="AH169" s="45" t="str">
        <f t="shared" si="124"/>
        <v/>
      </c>
      <c r="AJ169" s="134" t="str">
        <f t="shared" si="125"/>
        <v/>
      </c>
      <c r="AK169" s="135" t="str">
        <f t="shared" si="139"/>
        <v/>
      </c>
      <c r="AL169" s="135" t="str">
        <f t="shared" si="126"/>
        <v/>
      </c>
      <c r="AM169" s="135" t="str">
        <f t="shared" si="127"/>
        <v/>
      </c>
      <c r="AN169" s="135" t="str">
        <f t="shared" si="128"/>
        <v/>
      </c>
      <c r="AO169" s="135" t="str">
        <f t="shared" si="129"/>
        <v/>
      </c>
      <c r="AQ169" s="48" t="str">
        <f t="shared" si="130"/>
        <v/>
      </c>
      <c r="AR169" s="45" t="str">
        <f t="shared" si="131"/>
        <v/>
      </c>
      <c r="AU169" s="25">
        <f t="shared" si="132"/>
        <v>0</v>
      </c>
      <c r="AV169" s="25">
        <f t="shared" si="133"/>
        <v>0</v>
      </c>
      <c r="AW169" s="21">
        <f t="shared" si="140"/>
        <v>0</v>
      </c>
      <c r="AX169" s="21">
        <f t="shared" si="141"/>
        <v>0</v>
      </c>
      <c r="AY169" s="21">
        <f t="shared" si="142"/>
        <v>0</v>
      </c>
      <c r="AZ169" s="21">
        <f t="shared" si="143"/>
        <v>0</v>
      </c>
      <c r="BA169" s="21">
        <f t="shared" si="144"/>
        <v>0</v>
      </c>
      <c r="BB169" s="21">
        <f t="shared" si="145"/>
        <v>0</v>
      </c>
      <c r="BC169" s="21">
        <f t="shared" si="146"/>
        <v>0</v>
      </c>
      <c r="BD169" s="21">
        <f>-IF(CUSTOS!B169="",0,CUSTOS!B169)</f>
        <v>0</v>
      </c>
      <c r="BF169" s="25">
        <f t="shared" si="147"/>
        <v>0</v>
      </c>
      <c r="BG169" s="25">
        <f t="shared" si="148"/>
        <v>0</v>
      </c>
      <c r="BH169" s="169">
        <f t="shared" si="148"/>
        <v>0</v>
      </c>
    </row>
    <row r="170" spans="1:60" ht="15" x14ac:dyDescent="0.25">
      <c r="A170" s="89" t="str">
        <f>IF(LARGE($A$11:A169,1)=$F$2,"",A169+1)</f>
        <v/>
      </c>
      <c r="B170" s="42" t="str">
        <f t="shared" si="102"/>
        <v/>
      </c>
      <c r="C170" s="43" t="str">
        <f t="shared" si="134"/>
        <v/>
      </c>
      <c r="D170" s="43" t="str">
        <f t="shared" si="103"/>
        <v/>
      </c>
      <c r="E170" s="43" t="str">
        <f t="shared" si="104"/>
        <v/>
      </c>
      <c r="F170" s="44" t="str">
        <f t="shared" si="105"/>
        <v/>
      </c>
      <c r="G170" s="44" t="str">
        <f t="shared" si="106"/>
        <v/>
      </c>
      <c r="H170" s="45" t="str">
        <f>IF($A170="","",IF(C170&gt;=$F$5,IFERROR(HLOOKUP(B170,FLUXO_ELEGÍVEL!$F:$XFD,LARGE(FLUXO_ELEGÍVEL!A:A,1)+2,0),0),0))</f>
        <v/>
      </c>
      <c r="I170" s="45" t="str">
        <f t="shared" si="107"/>
        <v/>
      </c>
      <c r="J170" s="45" t="str">
        <f>IF(A170="","",H170+CUSTOS!B170)</f>
        <v/>
      </c>
      <c r="K170" s="45" t="str">
        <f t="shared" si="135"/>
        <v/>
      </c>
      <c r="L170" s="45" t="str">
        <f t="shared" si="136"/>
        <v/>
      </c>
      <c r="M170" s="45" t="str">
        <f t="shared" si="137"/>
        <v/>
      </c>
      <c r="N170" s="45" t="str">
        <f t="shared" si="108"/>
        <v/>
      </c>
      <c r="O170" s="46" t="str">
        <f t="shared" si="138"/>
        <v/>
      </c>
      <c r="P170" s="47"/>
      <c r="Q170" s="48" t="str">
        <f t="shared" si="109"/>
        <v/>
      </c>
      <c r="R170" s="48" t="str">
        <f t="shared" si="110"/>
        <v/>
      </c>
      <c r="S170" s="48" t="str">
        <f t="shared" si="111"/>
        <v/>
      </c>
      <c r="T170" s="48" t="str">
        <f t="shared" si="112"/>
        <v/>
      </c>
      <c r="U170" s="48" t="str">
        <f t="shared" si="113"/>
        <v/>
      </c>
      <c r="V170" s="48" t="str">
        <f t="shared" si="114"/>
        <v/>
      </c>
      <c r="X170" s="48" t="str">
        <f t="shared" si="115"/>
        <v/>
      </c>
      <c r="Y170" s="45" t="str">
        <f t="shared" si="116"/>
        <v/>
      </c>
      <c r="Z170" s="45" t="str">
        <f t="shared" si="117"/>
        <v/>
      </c>
      <c r="AA170" s="45" t="str">
        <f t="shared" si="118"/>
        <v/>
      </c>
      <c r="AB170" s="45" t="str">
        <f t="shared" si="119"/>
        <v/>
      </c>
      <c r="AD170" s="48" t="str">
        <f t="shared" si="120"/>
        <v/>
      </c>
      <c r="AE170" s="45" t="str">
        <f t="shared" si="121"/>
        <v/>
      </c>
      <c r="AF170" s="45" t="str">
        <f t="shared" si="122"/>
        <v/>
      </c>
      <c r="AG170" s="45" t="str">
        <f t="shared" si="123"/>
        <v/>
      </c>
      <c r="AH170" s="45" t="str">
        <f t="shared" si="124"/>
        <v/>
      </c>
      <c r="AJ170" s="134" t="str">
        <f t="shared" si="125"/>
        <v/>
      </c>
      <c r="AK170" s="135" t="str">
        <f t="shared" si="139"/>
        <v/>
      </c>
      <c r="AL170" s="135" t="str">
        <f t="shared" si="126"/>
        <v/>
      </c>
      <c r="AM170" s="135" t="str">
        <f t="shared" si="127"/>
        <v/>
      </c>
      <c r="AN170" s="135" t="str">
        <f t="shared" si="128"/>
        <v/>
      </c>
      <c r="AO170" s="135" t="str">
        <f t="shared" si="129"/>
        <v/>
      </c>
      <c r="AQ170" s="48" t="str">
        <f t="shared" si="130"/>
        <v/>
      </c>
      <c r="AR170" s="45" t="str">
        <f t="shared" si="131"/>
        <v/>
      </c>
      <c r="AU170" s="25">
        <f t="shared" si="132"/>
        <v>0</v>
      </c>
      <c r="AV170" s="25">
        <f t="shared" si="133"/>
        <v>0</v>
      </c>
      <c r="AW170" s="21">
        <f t="shared" si="140"/>
        <v>0</v>
      </c>
      <c r="AX170" s="21">
        <f t="shared" si="141"/>
        <v>0</v>
      </c>
      <c r="AY170" s="21">
        <f t="shared" si="142"/>
        <v>0</v>
      </c>
      <c r="AZ170" s="21">
        <f t="shared" si="143"/>
        <v>0</v>
      </c>
      <c r="BA170" s="21">
        <f t="shared" si="144"/>
        <v>0</v>
      </c>
      <c r="BB170" s="21">
        <f t="shared" si="145"/>
        <v>0</v>
      </c>
      <c r="BC170" s="21">
        <f t="shared" si="146"/>
        <v>0</v>
      </c>
      <c r="BD170" s="21">
        <f>-IF(CUSTOS!B170="",0,CUSTOS!B170)</f>
        <v>0</v>
      </c>
      <c r="BF170" s="25">
        <f t="shared" si="147"/>
        <v>0</v>
      </c>
      <c r="BG170" s="25">
        <f t="shared" si="148"/>
        <v>0</v>
      </c>
      <c r="BH170" s="169">
        <f t="shared" si="148"/>
        <v>0</v>
      </c>
    </row>
    <row r="171" spans="1:60" ht="15" x14ac:dyDescent="0.25">
      <c r="A171" s="89" t="str">
        <f>IF(LARGE($A$11:A170,1)=$F$2,"",A170+1)</f>
        <v/>
      </c>
      <c r="B171" s="42" t="str">
        <f t="shared" si="102"/>
        <v/>
      </c>
      <c r="C171" s="43" t="str">
        <f t="shared" si="134"/>
        <v/>
      </c>
      <c r="D171" s="43" t="str">
        <f t="shared" si="103"/>
        <v/>
      </c>
      <c r="E171" s="43" t="str">
        <f t="shared" si="104"/>
        <v/>
      </c>
      <c r="F171" s="44" t="str">
        <f t="shared" si="105"/>
        <v/>
      </c>
      <c r="G171" s="44" t="str">
        <f t="shared" si="106"/>
        <v/>
      </c>
      <c r="H171" s="45" t="str">
        <f>IF($A171="","",IF(C171&gt;=$F$5,IFERROR(HLOOKUP(B171,FLUXO_ELEGÍVEL!$F:$XFD,LARGE(FLUXO_ELEGÍVEL!A:A,1)+2,0),0),0))</f>
        <v/>
      </c>
      <c r="I171" s="45" t="str">
        <f t="shared" si="107"/>
        <v/>
      </c>
      <c r="J171" s="45" t="str">
        <f>IF(A171="","",H171+CUSTOS!B171)</f>
        <v/>
      </c>
      <c r="K171" s="45" t="str">
        <f t="shared" si="135"/>
        <v/>
      </c>
      <c r="L171" s="45" t="str">
        <f t="shared" si="136"/>
        <v/>
      </c>
      <c r="M171" s="45" t="str">
        <f t="shared" si="137"/>
        <v/>
      </c>
      <c r="N171" s="45" t="str">
        <f t="shared" si="108"/>
        <v/>
      </c>
      <c r="O171" s="46" t="str">
        <f t="shared" si="138"/>
        <v/>
      </c>
      <c r="P171" s="47"/>
      <c r="Q171" s="48" t="str">
        <f t="shared" si="109"/>
        <v/>
      </c>
      <c r="R171" s="48" t="str">
        <f t="shared" si="110"/>
        <v/>
      </c>
      <c r="S171" s="48" t="str">
        <f t="shared" si="111"/>
        <v/>
      </c>
      <c r="T171" s="48" t="str">
        <f t="shared" si="112"/>
        <v/>
      </c>
      <c r="U171" s="48" t="str">
        <f t="shared" si="113"/>
        <v/>
      </c>
      <c r="V171" s="48" t="str">
        <f t="shared" si="114"/>
        <v/>
      </c>
      <c r="X171" s="48" t="str">
        <f t="shared" si="115"/>
        <v/>
      </c>
      <c r="Y171" s="45" t="str">
        <f t="shared" si="116"/>
        <v/>
      </c>
      <c r="Z171" s="45" t="str">
        <f t="shared" si="117"/>
        <v/>
      </c>
      <c r="AA171" s="45" t="str">
        <f t="shared" si="118"/>
        <v/>
      </c>
      <c r="AB171" s="45" t="str">
        <f t="shared" si="119"/>
        <v/>
      </c>
      <c r="AD171" s="48" t="str">
        <f t="shared" si="120"/>
        <v/>
      </c>
      <c r="AE171" s="45" t="str">
        <f t="shared" si="121"/>
        <v/>
      </c>
      <c r="AF171" s="45" t="str">
        <f t="shared" si="122"/>
        <v/>
      </c>
      <c r="AG171" s="45" t="str">
        <f t="shared" si="123"/>
        <v/>
      </c>
      <c r="AH171" s="45" t="str">
        <f t="shared" si="124"/>
        <v/>
      </c>
      <c r="AJ171" s="134" t="str">
        <f t="shared" si="125"/>
        <v/>
      </c>
      <c r="AK171" s="135" t="str">
        <f t="shared" si="139"/>
        <v/>
      </c>
      <c r="AL171" s="135" t="str">
        <f t="shared" si="126"/>
        <v/>
      </c>
      <c r="AM171" s="135" t="str">
        <f t="shared" si="127"/>
        <v/>
      </c>
      <c r="AN171" s="135" t="str">
        <f t="shared" si="128"/>
        <v/>
      </c>
      <c r="AO171" s="135" t="str">
        <f t="shared" si="129"/>
        <v/>
      </c>
      <c r="AQ171" s="48" t="str">
        <f t="shared" si="130"/>
        <v/>
      </c>
      <c r="AR171" s="45" t="str">
        <f t="shared" si="131"/>
        <v/>
      </c>
      <c r="AU171" s="25">
        <f t="shared" si="132"/>
        <v>0</v>
      </c>
      <c r="AV171" s="25">
        <f t="shared" si="133"/>
        <v>0</v>
      </c>
      <c r="AW171" s="21">
        <f t="shared" si="140"/>
        <v>0</v>
      </c>
      <c r="AX171" s="21">
        <f t="shared" si="141"/>
        <v>0</v>
      </c>
      <c r="AY171" s="21">
        <f t="shared" si="142"/>
        <v>0</v>
      </c>
      <c r="AZ171" s="21">
        <f t="shared" si="143"/>
        <v>0</v>
      </c>
      <c r="BA171" s="21">
        <f t="shared" si="144"/>
        <v>0</v>
      </c>
      <c r="BB171" s="21">
        <f t="shared" si="145"/>
        <v>0</v>
      </c>
      <c r="BC171" s="21">
        <f t="shared" si="146"/>
        <v>0</v>
      </c>
      <c r="BD171" s="21">
        <f>-IF(CUSTOS!B171="",0,CUSTOS!B171)</f>
        <v>0</v>
      </c>
      <c r="BF171" s="25">
        <f t="shared" si="147"/>
        <v>0</v>
      </c>
      <c r="BG171" s="25">
        <f t="shared" si="148"/>
        <v>0</v>
      </c>
      <c r="BH171" s="169">
        <f t="shared" si="148"/>
        <v>0</v>
      </c>
    </row>
    <row r="172" spans="1:60" ht="15" x14ac:dyDescent="0.25">
      <c r="A172" s="89" t="str">
        <f>IF(LARGE($A$11:A171,1)=$F$2,"",A171+1)</f>
        <v/>
      </c>
      <c r="B172" s="42" t="str">
        <f t="shared" si="102"/>
        <v/>
      </c>
      <c r="C172" s="43" t="str">
        <f t="shared" si="134"/>
        <v/>
      </c>
      <c r="D172" s="43" t="str">
        <f t="shared" si="103"/>
        <v/>
      </c>
      <c r="E172" s="43" t="str">
        <f t="shared" si="104"/>
        <v/>
      </c>
      <c r="F172" s="44" t="str">
        <f t="shared" si="105"/>
        <v/>
      </c>
      <c r="G172" s="44" t="str">
        <f t="shared" si="106"/>
        <v/>
      </c>
      <c r="H172" s="45" t="str">
        <f>IF($A172="","",IF(C172&gt;=$F$5,IFERROR(HLOOKUP(B172,FLUXO_ELEGÍVEL!$F:$XFD,LARGE(FLUXO_ELEGÍVEL!A:A,1)+2,0),0),0))</f>
        <v/>
      </c>
      <c r="I172" s="45" t="str">
        <f t="shared" si="107"/>
        <v/>
      </c>
      <c r="J172" s="45" t="str">
        <f>IF(A172="","",H172+CUSTOS!B172)</f>
        <v/>
      </c>
      <c r="K172" s="45" t="str">
        <f t="shared" si="135"/>
        <v/>
      </c>
      <c r="L172" s="45" t="str">
        <f t="shared" si="136"/>
        <v/>
      </c>
      <c r="M172" s="45" t="str">
        <f t="shared" si="137"/>
        <v/>
      </c>
      <c r="N172" s="45" t="str">
        <f t="shared" si="108"/>
        <v/>
      </c>
      <c r="O172" s="46" t="str">
        <f t="shared" si="138"/>
        <v/>
      </c>
      <c r="P172" s="47"/>
      <c r="Q172" s="48" t="str">
        <f t="shared" si="109"/>
        <v/>
      </c>
      <c r="R172" s="48" t="str">
        <f t="shared" si="110"/>
        <v/>
      </c>
      <c r="S172" s="48" t="str">
        <f t="shared" si="111"/>
        <v/>
      </c>
      <c r="T172" s="48" t="str">
        <f t="shared" si="112"/>
        <v/>
      </c>
      <c r="U172" s="48" t="str">
        <f t="shared" si="113"/>
        <v/>
      </c>
      <c r="V172" s="48" t="str">
        <f t="shared" si="114"/>
        <v/>
      </c>
      <c r="X172" s="48" t="str">
        <f t="shared" si="115"/>
        <v/>
      </c>
      <c r="Y172" s="45" t="str">
        <f t="shared" si="116"/>
        <v/>
      </c>
      <c r="Z172" s="45" t="str">
        <f t="shared" si="117"/>
        <v/>
      </c>
      <c r="AA172" s="45" t="str">
        <f t="shared" si="118"/>
        <v/>
      </c>
      <c r="AB172" s="45" t="str">
        <f t="shared" si="119"/>
        <v/>
      </c>
      <c r="AD172" s="48" t="str">
        <f t="shared" si="120"/>
        <v/>
      </c>
      <c r="AE172" s="45" t="str">
        <f t="shared" si="121"/>
        <v/>
      </c>
      <c r="AF172" s="45" t="str">
        <f t="shared" si="122"/>
        <v/>
      </c>
      <c r="AG172" s="45" t="str">
        <f t="shared" si="123"/>
        <v/>
      </c>
      <c r="AH172" s="45" t="str">
        <f t="shared" si="124"/>
        <v/>
      </c>
      <c r="AJ172" s="134" t="str">
        <f t="shared" si="125"/>
        <v/>
      </c>
      <c r="AK172" s="135" t="str">
        <f t="shared" si="139"/>
        <v/>
      </c>
      <c r="AL172" s="135" t="str">
        <f t="shared" si="126"/>
        <v/>
      </c>
      <c r="AM172" s="135" t="str">
        <f t="shared" si="127"/>
        <v/>
      </c>
      <c r="AN172" s="135" t="str">
        <f t="shared" si="128"/>
        <v/>
      </c>
      <c r="AO172" s="135" t="str">
        <f t="shared" si="129"/>
        <v/>
      </c>
      <c r="AQ172" s="48" t="str">
        <f t="shared" si="130"/>
        <v/>
      </c>
      <c r="AR172" s="45" t="str">
        <f t="shared" si="131"/>
        <v/>
      </c>
      <c r="AU172" s="25">
        <f t="shared" si="132"/>
        <v>0</v>
      </c>
      <c r="AV172" s="25">
        <f t="shared" si="133"/>
        <v>0</v>
      </c>
      <c r="AW172" s="21">
        <f t="shared" si="140"/>
        <v>0</v>
      </c>
      <c r="AX172" s="21">
        <f t="shared" si="141"/>
        <v>0</v>
      </c>
      <c r="AY172" s="21">
        <f t="shared" si="142"/>
        <v>0</v>
      </c>
      <c r="AZ172" s="21">
        <f t="shared" si="143"/>
        <v>0</v>
      </c>
      <c r="BA172" s="21">
        <f t="shared" si="144"/>
        <v>0</v>
      </c>
      <c r="BB172" s="21">
        <f t="shared" si="145"/>
        <v>0</v>
      </c>
      <c r="BC172" s="21">
        <f t="shared" si="146"/>
        <v>0</v>
      </c>
      <c r="BD172" s="21">
        <f>-IF(CUSTOS!B172="",0,CUSTOS!B172)</f>
        <v>0</v>
      </c>
      <c r="BF172" s="25">
        <f t="shared" si="147"/>
        <v>0</v>
      </c>
      <c r="BG172" s="25">
        <f t="shared" si="148"/>
        <v>0</v>
      </c>
      <c r="BH172" s="169">
        <f t="shared" si="148"/>
        <v>0</v>
      </c>
    </row>
    <row r="173" spans="1:60" ht="15" x14ac:dyDescent="0.25">
      <c r="A173" s="89" t="str">
        <f>IF(LARGE($A$11:A172,1)=$F$2,"",A172+1)</f>
        <v/>
      </c>
      <c r="B173" s="42" t="str">
        <f t="shared" si="102"/>
        <v/>
      </c>
      <c r="C173" s="43" t="str">
        <f t="shared" si="134"/>
        <v/>
      </c>
      <c r="D173" s="43" t="str">
        <f t="shared" si="103"/>
        <v/>
      </c>
      <c r="E173" s="43" t="str">
        <f t="shared" si="104"/>
        <v/>
      </c>
      <c r="F173" s="44" t="str">
        <f t="shared" si="105"/>
        <v/>
      </c>
      <c r="G173" s="44" t="str">
        <f t="shared" si="106"/>
        <v/>
      </c>
      <c r="H173" s="45" t="str">
        <f>IF($A173="","",IF(C173&gt;=$F$5,IFERROR(HLOOKUP(B173,FLUXO_ELEGÍVEL!$F:$XFD,LARGE(FLUXO_ELEGÍVEL!A:A,1)+2,0),0),0))</f>
        <v/>
      </c>
      <c r="I173" s="45" t="str">
        <f t="shared" si="107"/>
        <v/>
      </c>
      <c r="J173" s="45" t="str">
        <f>IF(A173="","",H173+CUSTOS!B173)</f>
        <v/>
      </c>
      <c r="K173" s="45" t="str">
        <f t="shared" si="135"/>
        <v/>
      </c>
      <c r="L173" s="45" t="str">
        <f t="shared" si="136"/>
        <v/>
      </c>
      <c r="M173" s="45" t="str">
        <f t="shared" si="137"/>
        <v/>
      </c>
      <c r="N173" s="45" t="str">
        <f t="shared" si="108"/>
        <v/>
      </c>
      <c r="O173" s="46" t="str">
        <f t="shared" si="138"/>
        <v/>
      </c>
      <c r="P173" s="47"/>
      <c r="Q173" s="48" t="str">
        <f t="shared" si="109"/>
        <v/>
      </c>
      <c r="R173" s="48" t="str">
        <f t="shared" si="110"/>
        <v/>
      </c>
      <c r="S173" s="48" t="str">
        <f t="shared" si="111"/>
        <v/>
      </c>
      <c r="T173" s="48" t="str">
        <f t="shared" si="112"/>
        <v/>
      </c>
      <c r="U173" s="48" t="str">
        <f t="shared" si="113"/>
        <v/>
      </c>
      <c r="V173" s="48" t="str">
        <f t="shared" si="114"/>
        <v/>
      </c>
      <c r="X173" s="48" t="str">
        <f t="shared" si="115"/>
        <v/>
      </c>
      <c r="Y173" s="45" t="str">
        <f t="shared" si="116"/>
        <v/>
      </c>
      <c r="Z173" s="45" t="str">
        <f t="shared" si="117"/>
        <v/>
      </c>
      <c r="AA173" s="45" t="str">
        <f t="shared" si="118"/>
        <v/>
      </c>
      <c r="AB173" s="45" t="str">
        <f t="shared" si="119"/>
        <v/>
      </c>
      <c r="AD173" s="48" t="str">
        <f t="shared" si="120"/>
        <v/>
      </c>
      <c r="AE173" s="45" t="str">
        <f t="shared" si="121"/>
        <v/>
      </c>
      <c r="AF173" s="45" t="str">
        <f t="shared" si="122"/>
        <v/>
      </c>
      <c r="AG173" s="45" t="str">
        <f t="shared" si="123"/>
        <v/>
      </c>
      <c r="AH173" s="45" t="str">
        <f t="shared" si="124"/>
        <v/>
      </c>
      <c r="AJ173" s="134" t="str">
        <f t="shared" si="125"/>
        <v/>
      </c>
      <c r="AK173" s="135" t="str">
        <f t="shared" si="139"/>
        <v/>
      </c>
      <c r="AL173" s="135" t="str">
        <f t="shared" si="126"/>
        <v/>
      </c>
      <c r="AM173" s="135" t="str">
        <f t="shared" si="127"/>
        <v/>
      </c>
      <c r="AN173" s="135" t="str">
        <f t="shared" si="128"/>
        <v/>
      </c>
      <c r="AO173" s="135" t="str">
        <f t="shared" si="129"/>
        <v/>
      </c>
      <c r="AQ173" s="48" t="str">
        <f t="shared" si="130"/>
        <v/>
      </c>
      <c r="AR173" s="45" t="str">
        <f t="shared" si="131"/>
        <v/>
      </c>
      <c r="AU173" s="25">
        <f t="shared" si="132"/>
        <v>0</v>
      </c>
      <c r="AV173" s="25">
        <f t="shared" si="133"/>
        <v>0</v>
      </c>
      <c r="AW173" s="21">
        <f t="shared" si="140"/>
        <v>0</v>
      </c>
      <c r="AX173" s="21">
        <f t="shared" si="141"/>
        <v>0</v>
      </c>
      <c r="AY173" s="21">
        <f t="shared" si="142"/>
        <v>0</v>
      </c>
      <c r="AZ173" s="21">
        <f t="shared" si="143"/>
        <v>0</v>
      </c>
      <c r="BA173" s="21">
        <f t="shared" si="144"/>
        <v>0</v>
      </c>
      <c r="BB173" s="21">
        <f t="shared" si="145"/>
        <v>0</v>
      </c>
      <c r="BC173" s="21">
        <f t="shared" si="146"/>
        <v>0</v>
      </c>
      <c r="BD173" s="21">
        <f>-IF(CUSTOS!B173="",0,CUSTOS!B173)</f>
        <v>0</v>
      </c>
      <c r="BF173" s="25">
        <f t="shared" si="147"/>
        <v>0</v>
      </c>
      <c r="BG173" s="25">
        <f t="shared" si="148"/>
        <v>0</v>
      </c>
      <c r="BH173" s="169">
        <f t="shared" si="148"/>
        <v>0</v>
      </c>
    </row>
    <row r="174" spans="1:60" ht="15" x14ac:dyDescent="0.25">
      <c r="A174" s="89" t="str">
        <f>IF(LARGE($A$11:A173,1)=$F$2,"",A173+1)</f>
        <v/>
      </c>
      <c r="B174" s="42" t="str">
        <f t="shared" si="102"/>
        <v/>
      </c>
      <c r="C174" s="43" t="str">
        <f t="shared" si="134"/>
        <v/>
      </c>
      <c r="D174" s="43" t="str">
        <f t="shared" si="103"/>
        <v/>
      </c>
      <c r="E174" s="43" t="str">
        <f t="shared" si="104"/>
        <v/>
      </c>
      <c r="F174" s="44" t="str">
        <f t="shared" si="105"/>
        <v/>
      </c>
      <c r="G174" s="44" t="str">
        <f t="shared" si="106"/>
        <v/>
      </c>
      <c r="H174" s="45" t="str">
        <f>IF($A174="","",IF(C174&gt;=$F$5,IFERROR(HLOOKUP(B174,FLUXO_ELEGÍVEL!$F:$XFD,LARGE(FLUXO_ELEGÍVEL!A:A,1)+2,0),0),0))</f>
        <v/>
      </c>
      <c r="I174" s="45" t="str">
        <f t="shared" si="107"/>
        <v/>
      </c>
      <c r="J174" s="45" t="str">
        <f>IF(A174="","",H174+CUSTOS!B174)</f>
        <v/>
      </c>
      <c r="K174" s="45" t="str">
        <f t="shared" si="135"/>
        <v/>
      </c>
      <c r="L174" s="45" t="str">
        <f t="shared" si="136"/>
        <v/>
      </c>
      <c r="M174" s="45" t="str">
        <f t="shared" si="137"/>
        <v/>
      </c>
      <c r="N174" s="45" t="str">
        <f t="shared" si="108"/>
        <v/>
      </c>
      <c r="O174" s="46" t="str">
        <f t="shared" si="138"/>
        <v/>
      </c>
      <c r="P174" s="47"/>
      <c r="Q174" s="48" t="str">
        <f t="shared" si="109"/>
        <v/>
      </c>
      <c r="R174" s="48" t="str">
        <f t="shared" si="110"/>
        <v/>
      </c>
      <c r="S174" s="48" t="str">
        <f t="shared" si="111"/>
        <v/>
      </c>
      <c r="T174" s="48" t="str">
        <f t="shared" si="112"/>
        <v/>
      </c>
      <c r="U174" s="48" t="str">
        <f t="shared" si="113"/>
        <v/>
      </c>
      <c r="V174" s="48" t="str">
        <f t="shared" si="114"/>
        <v/>
      </c>
      <c r="X174" s="48" t="str">
        <f t="shared" si="115"/>
        <v/>
      </c>
      <c r="Y174" s="45" t="str">
        <f t="shared" si="116"/>
        <v/>
      </c>
      <c r="Z174" s="45" t="str">
        <f t="shared" si="117"/>
        <v/>
      </c>
      <c r="AA174" s="45" t="str">
        <f t="shared" si="118"/>
        <v/>
      </c>
      <c r="AB174" s="45" t="str">
        <f t="shared" si="119"/>
        <v/>
      </c>
      <c r="AD174" s="48" t="str">
        <f t="shared" si="120"/>
        <v/>
      </c>
      <c r="AE174" s="45" t="str">
        <f t="shared" si="121"/>
        <v/>
      </c>
      <c r="AF174" s="45" t="str">
        <f t="shared" si="122"/>
        <v/>
      </c>
      <c r="AG174" s="45" t="str">
        <f t="shared" si="123"/>
        <v/>
      </c>
      <c r="AH174" s="45" t="str">
        <f t="shared" si="124"/>
        <v/>
      </c>
      <c r="AJ174" s="134" t="str">
        <f t="shared" si="125"/>
        <v/>
      </c>
      <c r="AK174" s="135" t="str">
        <f t="shared" si="139"/>
        <v/>
      </c>
      <c r="AL174" s="135" t="str">
        <f t="shared" si="126"/>
        <v/>
      </c>
      <c r="AM174" s="135" t="str">
        <f t="shared" si="127"/>
        <v/>
      </c>
      <c r="AN174" s="135" t="str">
        <f t="shared" si="128"/>
        <v/>
      </c>
      <c r="AO174" s="135" t="str">
        <f t="shared" si="129"/>
        <v/>
      </c>
      <c r="AQ174" s="48" t="str">
        <f t="shared" si="130"/>
        <v/>
      </c>
      <c r="AR174" s="45" t="str">
        <f t="shared" si="131"/>
        <v/>
      </c>
      <c r="AU174" s="25">
        <f t="shared" si="132"/>
        <v>0</v>
      </c>
      <c r="AV174" s="25">
        <f t="shared" si="133"/>
        <v>0</v>
      </c>
      <c r="AW174" s="21">
        <f t="shared" si="140"/>
        <v>0</v>
      </c>
      <c r="AX174" s="21">
        <f t="shared" si="141"/>
        <v>0</v>
      </c>
      <c r="AY174" s="21">
        <f t="shared" si="142"/>
        <v>0</v>
      </c>
      <c r="AZ174" s="21">
        <f t="shared" si="143"/>
        <v>0</v>
      </c>
      <c r="BA174" s="21">
        <f t="shared" si="144"/>
        <v>0</v>
      </c>
      <c r="BB174" s="21">
        <f t="shared" si="145"/>
        <v>0</v>
      </c>
      <c r="BC174" s="21">
        <f t="shared" si="146"/>
        <v>0</v>
      </c>
      <c r="BD174" s="21">
        <f>-IF(CUSTOS!B174="",0,CUSTOS!B174)</f>
        <v>0</v>
      </c>
      <c r="BF174" s="25">
        <f t="shared" si="147"/>
        <v>0</v>
      </c>
      <c r="BG174" s="25">
        <f t="shared" si="148"/>
        <v>0</v>
      </c>
      <c r="BH174" s="169">
        <f t="shared" si="148"/>
        <v>0</v>
      </c>
    </row>
    <row r="175" spans="1:60" ht="15" x14ac:dyDescent="0.25">
      <c r="A175" s="89" t="str">
        <f>IF(LARGE($A$11:A174,1)=$F$2,"",A174+1)</f>
        <v/>
      </c>
      <c r="B175" s="42" t="str">
        <f t="shared" si="102"/>
        <v/>
      </c>
      <c r="C175" s="43" t="str">
        <f t="shared" si="134"/>
        <v/>
      </c>
      <c r="D175" s="43" t="str">
        <f t="shared" si="103"/>
        <v/>
      </c>
      <c r="E175" s="43" t="str">
        <f t="shared" si="104"/>
        <v/>
      </c>
      <c r="F175" s="44" t="str">
        <f t="shared" si="105"/>
        <v/>
      </c>
      <c r="G175" s="44" t="str">
        <f t="shared" si="106"/>
        <v/>
      </c>
      <c r="H175" s="45" t="str">
        <f>IF($A175="","",IF(C175&gt;=$F$5,IFERROR(HLOOKUP(B175,FLUXO_ELEGÍVEL!$F:$XFD,LARGE(FLUXO_ELEGÍVEL!A:A,1)+2,0),0),0))</f>
        <v/>
      </c>
      <c r="I175" s="45" t="str">
        <f t="shared" si="107"/>
        <v/>
      </c>
      <c r="J175" s="45" t="str">
        <f>IF(A175="","",H175+CUSTOS!B175)</f>
        <v/>
      </c>
      <c r="K175" s="45" t="str">
        <f t="shared" si="135"/>
        <v/>
      </c>
      <c r="L175" s="45" t="str">
        <f t="shared" si="136"/>
        <v/>
      </c>
      <c r="M175" s="45" t="str">
        <f t="shared" si="137"/>
        <v/>
      </c>
      <c r="N175" s="45" t="str">
        <f t="shared" si="108"/>
        <v/>
      </c>
      <c r="O175" s="46" t="str">
        <f t="shared" si="138"/>
        <v/>
      </c>
      <c r="P175" s="47"/>
      <c r="Q175" s="48" t="str">
        <f t="shared" si="109"/>
        <v/>
      </c>
      <c r="R175" s="48" t="str">
        <f t="shared" si="110"/>
        <v/>
      </c>
      <c r="S175" s="48" t="str">
        <f t="shared" si="111"/>
        <v/>
      </c>
      <c r="T175" s="48" t="str">
        <f t="shared" si="112"/>
        <v/>
      </c>
      <c r="U175" s="48" t="str">
        <f t="shared" si="113"/>
        <v/>
      </c>
      <c r="V175" s="48" t="str">
        <f t="shared" si="114"/>
        <v/>
      </c>
      <c r="X175" s="48" t="str">
        <f t="shared" si="115"/>
        <v/>
      </c>
      <c r="Y175" s="45" t="str">
        <f t="shared" si="116"/>
        <v/>
      </c>
      <c r="Z175" s="45" t="str">
        <f t="shared" si="117"/>
        <v/>
      </c>
      <c r="AA175" s="45" t="str">
        <f t="shared" si="118"/>
        <v/>
      </c>
      <c r="AB175" s="45" t="str">
        <f t="shared" si="119"/>
        <v/>
      </c>
      <c r="AD175" s="48" t="str">
        <f t="shared" si="120"/>
        <v/>
      </c>
      <c r="AE175" s="45" t="str">
        <f t="shared" si="121"/>
        <v/>
      </c>
      <c r="AF175" s="45" t="str">
        <f t="shared" si="122"/>
        <v/>
      </c>
      <c r="AG175" s="45" t="str">
        <f t="shared" si="123"/>
        <v/>
      </c>
      <c r="AH175" s="45" t="str">
        <f t="shared" si="124"/>
        <v/>
      </c>
      <c r="AJ175" s="134" t="str">
        <f t="shared" si="125"/>
        <v/>
      </c>
      <c r="AK175" s="135" t="str">
        <f t="shared" si="139"/>
        <v/>
      </c>
      <c r="AL175" s="135" t="str">
        <f t="shared" si="126"/>
        <v/>
      </c>
      <c r="AM175" s="135" t="str">
        <f t="shared" si="127"/>
        <v/>
      </c>
      <c r="AN175" s="135" t="str">
        <f t="shared" si="128"/>
        <v/>
      </c>
      <c r="AO175" s="135" t="str">
        <f t="shared" si="129"/>
        <v/>
      </c>
      <c r="AQ175" s="48" t="str">
        <f t="shared" si="130"/>
        <v/>
      </c>
      <c r="AR175" s="45" t="str">
        <f t="shared" si="131"/>
        <v/>
      </c>
      <c r="AU175" s="25">
        <f t="shared" si="132"/>
        <v>0</v>
      </c>
      <c r="AV175" s="25">
        <f t="shared" si="133"/>
        <v>0</v>
      </c>
      <c r="AW175" s="21">
        <f t="shared" si="140"/>
        <v>0</v>
      </c>
      <c r="AX175" s="21">
        <f t="shared" si="141"/>
        <v>0</v>
      </c>
      <c r="AY175" s="21">
        <f t="shared" si="142"/>
        <v>0</v>
      </c>
      <c r="AZ175" s="21">
        <f t="shared" si="143"/>
        <v>0</v>
      </c>
      <c r="BA175" s="21">
        <f t="shared" si="144"/>
        <v>0</v>
      </c>
      <c r="BB175" s="21">
        <f t="shared" si="145"/>
        <v>0</v>
      </c>
      <c r="BC175" s="21">
        <f t="shared" si="146"/>
        <v>0</v>
      </c>
      <c r="BD175" s="21">
        <f>-IF(CUSTOS!B175="",0,CUSTOS!B175)</f>
        <v>0</v>
      </c>
      <c r="BF175" s="25">
        <f t="shared" si="147"/>
        <v>0</v>
      </c>
      <c r="BG175" s="25">
        <f t="shared" si="148"/>
        <v>0</v>
      </c>
      <c r="BH175" s="169">
        <f t="shared" si="148"/>
        <v>0</v>
      </c>
    </row>
    <row r="176" spans="1:60" ht="15" x14ac:dyDescent="0.25">
      <c r="A176" s="89" t="str">
        <f>IF(LARGE($A$11:A175,1)=$F$2,"",A175+1)</f>
        <v/>
      </c>
      <c r="B176" s="42" t="str">
        <f t="shared" si="102"/>
        <v/>
      </c>
      <c r="C176" s="43" t="str">
        <f t="shared" si="134"/>
        <v/>
      </c>
      <c r="D176" s="43" t="str">
        <f t="shared" si="103"/>
        <v/>
      </c>
      <c r="E176" s="43" t="str">
        <f t="shared" si="104"/>
        <v/>
      </c>
      <c r="F176" s="44" t="str">
        <f t="shared" si="105"/>
        <v/>
      </c>
      <c r="G176" s="44" t="str">
        <f t="shared" si="106"/>
        <v/>
      </c>
      <c r="H176" s="45" t="str">
        <f>IF($A176="","",IF(C176&gt;=$F$5,IFERROR(HLOOKUP(B176,FLUXO_ELEGÍVEL!$F:$XFD,LARGE(FLUXO_ELEGÍVEL!A:A,1)+2,0),0),0))</f>
        <v/>
      </c>
      <c r="I176" s="45" t="str">
        <f t="shared" si="107"/>
        <v/>
      </c>
      <c r="J176" s="45" t="str">
        <f>IF(A176="","",H176+CUSTOS!B176)</f>
        <v/>
      </c>
      <c r="K176" s="45" t="str">
        <f t="shared" si="135"/>
        <v/>
      </c>
      <c r="L176" s="45" t="str">
        <f t="shared" si="136"/>
        <v/>
      </c>
      <c r="M176" s="45" t="str">
        <f t="shared" si="137"/>
        <v/>
      </c>
      <c r="N176" s="45" t="str">
        <f t="shared" si="108"/>
        <v/>
      </c>
      <c r="O176" s="46" t="str">
        <f t="shared" si="138"/>
        <v/>
      </c>
      <c r="P176" s="47"/>
      <c r="Q176" s="48" t="str">
        <f t="shared" si="109"/>
        <v/>
      </c>
      <c r="R176" s="48" t="str">
        <f t="shared" si="110"/>
        <v/>
      </c>
      <c r="S176" s="48" t="str">
        <f t="shared" si="111"/>
        <v/>
      </c>
      <c r="T176" s="48" t="str">
        <f t="shared" si="112"/>
        <v/>
      </c>
      <c r="U176" s="48" t="str">
        <f t="shared" si="113"/>
        <v/>
      </c>
      <c r="V176" s="48" t="str">
        <f t="shared" si="114"/>
        <v/>
      </c>
      <c r="X176" s="48" t="str">
        <f t="shared" si="115"/>
        <v/>
      </c>
      <c r="Y176" s="45" t="str">
        <f t="shared" si="116"/>
        <v/>
      </c>
      <c r="Z176" s="45" t="str">
        <f t="shared" si="117"/>
        <v/>
      </c>
      <c r="AA176" s="45" t="str">
        <f t="shared" si="118"/>
        <v/>
      </c>
      <c r="AB176" s="45" t="str">
        <f t="shared" si="119"/>
        <v/>
      </c>
      <c r="AD176" s="48" t="str">
        <f t="shared" si="120"/>
        <v/>
      </c>
      <c r="AE176" s="45" t="str">
        <f t="shared" si="121"/>
        <v/>
      </c>
      <c r="AF176" s="45" t="str">
        <f t="shared" si="122"/>
        <v/>
      </c>
      <c r="AG176" s="45" t="str">
        <f t="shared" si="123"/>
        <v/>
      </c>
      <c r="AH176" s="45" t="str">
        <f t="shared" si="124"/>
        <v/>
      </c>
      <c r="AJ176" s="134" t="str">
        <f t="shared" si="125"/>
        <v/>
      </c>
      <c r="AK176" s="135" t="str">
        <f t="shared" si="139"/>
        <v/>
      </c>
      <c r="AL176" s="135" t="str">
        <f t="shared" si="126"/>
        <v/>
      </c>
      <c r="AM176" s="135" t="str">
        <f t="shared" si="127"/>
        <v/>
      </c>
      <c r="AN176" s="135" t="str">
        <f t="shared" si="128"/>
        <v/>
      </c>
      <c r="AO176" s="135" t="str">
        <f t="shared" si="129"/>
        <v/>
      </c>
      <c r="AQ176" s="48" t="str">
        <f t="shared" si="130"/>
        <v/>
      </c>
      <c r="AR176" s="45" t="str">
        <f t="shared" si="131"/>
        <v/>
      </c>
      <c r="AU176" s="25">
        <f t="shared" si="132"/>
        <v>0</v>
      </c>
      <c r="AV176" s="25">
        <f t="shared" si="133"/>
        <v>0</v>
      </c>
      <c r="AW176" s="21">
        <f t="shared" si="140"/>
        <v>0</v>
      </c>
      <c r="AX176" s="21">
        <f t="shared" si="141"/>
        <v>0</v>
      </c>
      <c r="AY176" s="21">
        <f t="shared" si="142"/>
        <v>0</v>
      </c>
      <c r="AZ176" s="21">
        <f t="shared" si="143"/>
        <v>0</v>
      </c>
      <c r="BA176" s="21">
        <f t="shared" si="144"/>
        <v>0</v>
      </c>
      <c r="BB176" s="21">
        <f t="shared" si="145"/>
        <v>0</v>
      </c>
      <c r="BC176" s="21">
        <f t="shared" si="146"/>
        <v>0</v>
      </c>
      <c r="BD176" s="21">
        <f>-IF(CUSTOS!B176="",0,CUSTOS!B176)</f>
        <v>0</v>
      </c>
      <c r="BF176" s="25">
        <f t="shared" si="147"/>
        <v>0</v>
      </c>
      <c r="BG176" s="25">
        <f t="shared" si="148"/>
        <v>0</v>
      </c>
      <c r="BH176" s="169">
        <f t="shared" si="148"/>
        <v>0</v>
      </c>
    </row>
    <row r="177" spans="1:60" ht="15" x14ac:dyDescent="0.25">
      <c r="A177" s="89" t="str">
        <f>IF(LARGE($A$11:A176,1)=$F$2,"",A176+1)</f>
        <v/>
      </c>
      <c r="B177" s="42" t="str">
        <f t="shared" si="102"/>
        <v/>
      </c>
      <c r="C177" s="43" t="str">
        <f t="shared" si="134"/>
        <v/>
      </c>
      <c r="D177" s="43" t="str">
        <f t="shared" si="103"/>
        <v/>
      </c>
      <c r="E177" s="43" t="str">
        <f t="shared" si="104"/>
        <v/>
      </c>
      <c r="F177" s="44" t="str">
        <f t="shared" si="105"/>
        <v/>
      </c>
      <c r="G177" s="44" t="str">
        <f t="shared" si="106"/>
        <v/>
      </c>
      <c r="H177" s="45" t="str">
        <f>IF($A177="","",IF(C177&gt;=$F$5,IFERROR(HLOOKUP(B177,FLUXO_ELEGÍVEL!$F:$XFD,LARGE(FLUXO_ELEGÍVEL!A:A,1)+2,0),0),0))</f>
        <v/>
      </c>
      <c r="I177" s="45" t="str">
        <f t="shared" si="107"/>
        <v/>
      </c>
      <c r="J177" s="45" t="str">
        <f>IF(A177="","",H177+CUSTOS!B177)</f>
        <v/>
      </c>
      <c r="K177" s="45" t="str">
        <f t="shared" si="135"/>
        <v/>
      </c>
      <c r="L177" s="45" t="str">
        <f t="shared" si="136"/>
        <v/>
      </c>
      <c r="M177" s="45" t="str">
        <f t="shared" si="137"/>
        <v/>
      </c>
      <c r="N177" s="45" t="str">
        <f t="shared" si="108"/>
        <v/>
      </c>
      <c r="O177" s="46" t="str">
        <f t="shared" si="138"/>
        <v/>
      </c>
      <c r="P177" s="47"/>
      <c r="Q177" s="48" t="str">
        <f t="shared" si="109"/>
        <v/>
      </c>
      <c r="R177" s="48" t="str">
        <f t="shared" si="110"/>
        <v/>
      </c>
      <c r="S177" s="48" t="str">
        <f t="shared" si="111"/>
        <v/>
      </c>
      <c r="T177" s="48" t="str">
        <f t="shared" si="112"/>
        <v/>
      </c>
      <c r="U177" s="48" t="str">
        <f t="shared" si="113"/>
        <v/>
      </c>
      <c r="V177" s="48" t="str">
        <f t="shared" si="114"/>
        <v/>
      </c>
      <c r="X177" s="48" t="str">
        <f t="shared" si="115"/>
        <v/>
      </c>
      <c r="Y177" s="45" t="str">
        <f t="shared" si="116"/>
        <v/>
      </c>
      <c r="Z177" s="45" t="str">
        <f t="shared" si="117"/>
        <v/>
      </c>
      <c r="AA177" s="45" t="str">
        <f t="shared" si="118"/>
        <v/>
      </c>
      <c r="AB177" s="45" t="str">
        <f t="shared" si="119"/>
        <v/>
      </c>
      <c r="AD177" s="48" t="str">
        <f t="shared" si="120"/>
        <v/>
      </c>
      <c r="AE177" s="45" t="str">
        <f t="shared" si="121"/>
        <v/>
      </c>
      <c r="AF177" s="45" t="str">
        <f t="shared" si="122"/>
        <v/>
      </c>
      <c r="AG177" s="45" t="str">
        <f t="shared" si="123"/>
        <v/>
      </c>
      <c r="AH177" s="45" t="str">
        <f t="shared" si="124"/>
        <v/>
      </c>
      <c r="AJ177" s="134" t="str">
        <f t="shared" si="125"/>
        <v/>
      </c>
      <c r="AK177" s="135" t="str">
        <f t="shared" si="139"/>
        <v/>
      </c>
      <c r="AL177" s="135" t="str">
        <f t="shared" si="126"/>
        <v/>
      </c>
      <c r="AM177" s="135" t="str">
        <f t="shared" si="127"/>
        <v/>
      </c>
      <c r="AN177" s="135" t="str">
        <f t="shared" si="128"/>
        <v/>
      </c>
      <c r="AO177" s="135" t="str">
        <f t="shared" si="129"/>
        <v/>
      </c>
      <c r="AQ177" s="48" t="str">
        <f t="shared" si="130"/>
        <v/>
      </c>
      <c r="AR177" s="45" t="str">
        <f t="shared" si="131"/>
        <v/>
      </c>
      <c r="AU177" s="25">
        <f t="shared" si="132"/>
        <v>0</v>
      </c>
      <c r="AV177" s="25">
        <f t="shared" si="133"/>
        <v>0</v>
      </c>
      <c r="AW177" s="21">
        <f t="shared" si="140"/>
        <v>0</v>
      </c>
      <c r="AX177" s="21">
        <f t="shared" si="141"/>
        <v>0</v>
      </c>
      <c r="AY177" s="21">
        <f t="shared" si="142"/>
        <v>0</v>
      </c>
      <c r="AZ177" s="21">
        <f t="shared" si="143"/>
        <v>0</v>
      </c>
      <c r="BA177" s="21">
        <f t="shared" si="144"/>
        <v>0</v>
      </c>
      <c r="BB177" s="21">
        <f t="shared" si="145"/>
        <v>0</v>
      </c>
      <c r="BC177" s="21">
        <f t="shared" si="146"/>
        <v>0</v>
      </c>
      <c r="BD177" s="21">
        <f>-IF(CUSTOS!B177="",0,CUSTOS!B177)</f>
        <v>0</v>
      </c>
      <c r="BF177" s="25">
        <f t="shared" si="147"/>
        <v>0</v>
      </c>
      <c r="BG177" s="25">
        <f t="shared" si="148"/>
        <v>0</v>
      </c>
      <c r="BH177" s="169">
        <f t="shared" si="148"/>
        <v>0</v>
      </c>
    </row>
    <row r="178" spans="1:60" ht="15" x14ac:dyDescent="0.25">
      <c r="A178" s="89" t="str">
        <f>IF(LARGE($A$11:A177,1)=$F$2,"",A177+1)</f>
        <v/>
      </c>
      <c r="B178" s="42" t="str">
        <f t="shared" si="102"/>
        <v/>
      </c>
      <c r="C178" s="43" t="str">
        <f t="shared" si="134"/>
        <v/>
      </c>
      <c r="D178" s="43" t="str">
        <f t="shared" si="103"/>
        <v/>
      </c>
      <c r="E178" s="43" t="str">
        <f t="shared" si="104"/>
        <v/>
      </c>
      <c r="F178" s="44" t="str">
        <f t="shared" si="105"/>
        <v/>
      </c>
      <c r="G178" s="44" t="str">
        <f t="shared" si="106"/>
        <v/>
      </c>
      <c r="H178" s="45" t="str">
        <f>IF($A178="","",IF(C178&gt;=$F$5,IFERROR(HLOOKUP(B178,FLUXO_ELEGÍVEL!$F:$XFD,LARGE(FLUXO_ELEGÍVEL!A:A,1)+2,0),0),0))</f>
        <v/>
      </c>
      <c r="I178" s="45" t="str">
        <f t="shared" si="107"/>
        <v/>
      </c>
      <c r="J178" s="45" t="str">
        <f>IF(A178="","",H178+CUSTOS!B178)</f>
        <v/>
      </c>
      <c r="K178" s="45" t="str">
        <f t="shared" si="135"/>
        <v/>
      </c>
      <c r="L178" s="45" t="str">
        <f t="shared" si="136"/>
        <v/>
      </c>
      <c r="M178" s="45" t="str">
        <f t="shared" si="137"/>
        <v/>
      </c>
      <c r="N178" s="45" t="str">
        <f t="shared" si="108"/>
        <v/>
      </c>
      <c r="O178" s="46" t="str">
        <f t="shared" si="138"/>
        <v/>
      </c>
      <c r="P178" s="47"/>
      <c r="Q178" s="48" t="str">
        <f t="shared" si="109"/>
        <v/>
      </c>
      <c r="R178" s="48" t="str">
        <f t="shared" si="110"/>
        <v/>
      </c>
      <c r="S178" s="48" t="str">
        <f t="shared" si="111"/>
        <v/>
      </c>
      <c r="T178" s="48" t="str">
        <f t="shared" si="112"/>
        <v/>
      </c>
      <c r="U178" s="48" t="str">
        <f t="shared" si="113"/>
        <v/>
      </c>
      <c r="V178" s="48" t="str">
        <f t="shared" si="114"/>
        <v/>
      </c>
      <c r="X178" s="48" t="str">
        <f t="shared" si="115"/>
        <v/>
      </c>
      <c r="Y178" s="45" t="str">
        <f t="shared" si="116"/>
        <v/>
      </c>
      <c r="Z178" s="45" t="str">
        <f t="shared" si="117"/>
        <v/>
      </c>
      <c r="AA178" s="45" t="str">
        <f t="shared" si="118"/>
        <v/>
      </c>
      <c r="AB178" s="45" t="str">
        <f t="shared" si="119"/>
        <v/>
      </c>
      <c r="AD178" s="48" t="str">
        <f t="shared" si="120"/>
        <v/>
      </c>
      <c r="AE178" s="45" t="str">
        <f t="shared" si="121"/>
        <v/>
      </c>
      <c r="AF178" s="45" t="str">
        <f t="shared" si="122"/>
        <v/>
      </c>
      <c r="AG178" s="45" t="str">
        <f t="shared" si="123"/>
        <v/>
      </c>
      <c r="AH178" s="45" t="str">
        <f t="shared" si="124"/>
        <v/>
      </c>
      <c r="AJ178" s="134" t="str">
        <f t="shared" si="125"/>
        <v/>
      </c>
      <c r="AK178" s="135" t="str">
        <f t="shared" si="139"/>
        <v/>
      </c>
      <c r="AL178" s="135" t="str">
        <f t="shared" si="126"/>
        <v/>
      </c>
      <c r="AM178" s="135" t="str">
        <f t="shared" si="127"/>
        <v/>
      </c>
      <c r="AN178" s="135" t="str">
        <f t="shared" si="128"/>
        <v/>
      </c>
      <c r="AO178" s="135" t="str">
        <f t="shared" si="129"/>
        <v/>
      </c>
      <c r="AQ178" s="48" t="str">
        <f t="shared" si="130"/>
        <v/>
      </c>
      <c r="AR178" s="45" t="str">
        <f t="shared" si="131"/>
        <v/>
      </c>
      <c r="AU178" s="25">
        <f t="shared" si="132"/>
        <v>0</v>
      </c>
      <c r="AV178" s="25">
        <f t="shared" si="133"/>
        <v>0</v>
      </c>
      <c r="AW178" s="21">
        <f t="shared" si="140"/>
        <v>0</v>
      </c>
      <c r="AX178" s="21">
        <f t="shared" si="141"/>
        <v>0</v>
      </c>
      <c r="AY178" s="21">
        <f t="shared" si="142"/>
        <v>0</v>
      </c>
      <c r="AZ178" s="21">
        <f t="shared" si="143"/>
        <v>0</v>
      </c>
      <c r="BA178" s="21">
        <f t="shared" si="144"/>
        <v>0</v>
      </c>
      <c r="BB178" s="21">
        <f t="shared" si="145"/>
        <v>0</v>
      </c>
      <c r="BC178" s="21">
        <f t="shared" si="146"/>
        <v>0</v>
      </c>
      <c r="BD178" s="21">
        <f>-IF(CUSTOS!B178="",0,CUSTOS!B178)</f>
        <v>0</v>
      </c>
      <c r="BF178" s="25">
        <f t="shared" si="147"/>
        <v>0</v>
      </c>
      <c r="BG178" s="25">
        <f t="shared" si="148"/>
        <v>0</v>
      </c>
      <c r="BH178" s="169">
        <f t="shared" si="148"/>
        <v>0</v>
      </c>
    </row>
    <row r="179" spans="1:60" ht="15" x14ac:dyDescent="0.25">
      <c r="A179" s="89" t="str">
        <f>IF(LARGE($A$11:A178,1)=$F$2,"",A178+1)</f>
        <v/>
      </c>
      <c r="B179" s="42" t="str">
        <f t="shared" si="102"/>
        <v/>
      </c>
      <c r="C179" s="43" t="str">
        <f t="shared" si="134"/>
        <v/>
      </c>
      <c r="D179" s="43" t="str">
        <f t="shared" si="103"/>
        <v/>
      </c>
      <c r="E179" s="43" t="str">
        <f t="shared" si="104"/>
        <v/>
      </c>
      <c r="F179" s="44" t="str">
        <f t="shared" si="105"/>
        <v/>
      </c>
      <c r="G179" s="44" t="str">
        <f t="shared" si="106"/>
        <v/>
      </c>
      <c r="H179" s="45" t="str">
        <f>IF($A179="","",IF(C179&gt;=$F$5,IFERROR(HLOOKUP(B179,FLUXO_ELEGÍVEL!$F:$XFD,LARGE(FLUXO_ELEGÍVEL!A:A,1)+2,0),0),0))</f>
        <v/>
      </c>
      <c r="I179" s="45" t="str">
        <f t="shared" si="107"/>
        <v/>
      </c>
      <c r="J179" s="45" t="str">
        <f>IF(A179="","",H179+CUSTOS!B179)</f>
        <v/>
      </c>
      <c r="K179" s="45" t="str">
        <f t="shared" si="135"/>
        <v/>
      </c>
      <c r="L179" s="45" t="str">
        <f t="shared" si="136"/>
        <v/>
      </c>
      <c r="M179" s="45" t="str">
        <f t="shared" si="137"/>
        <v/>
      </c>
      <c r="N179" s="45" t="str">
        <f t="shared" si="108"/>
        <v/>
      </c>
      <c r="O179" s="46" t="str">
        <f t="shared" si="138"/>
        <v/>
      </c>
      <c r="P179" s="47"/>
      <c r="Q179" s="48" t="str">
        <f t="shared" si="109"/>
        <v/>
      </c>
      <c r="R179" s="48" t="str">
        <f t="shared" si="110"/>
        <v/>
      </c>
      <c r="S179" s="48" t="str">
        <f t="shared" si="111"/>
        <v/>
      </c>
      <c r="T179" s="48" t="str">
        <f t="shared" si="112"/>
        <v/>
      </c>
      <c r="U179" s="48" t="str">
        <f t="shared" si="113"/>
        <v/>
      </c>
      <c r="V179" s="48" t="str">
        <f t="shared" si="114"/>
        <v/>
      </c>
      <c r="X179" s="48" t="str">
        <f t="shared" si="115"/>
        <v/>
      </c>
      <c r="Y179" s="45" t="str">
        <f t="shared" si="116"/>
        <v/>
      </c>
      <c r="Z179" s="45" t="str">
        <f t="shared" si="117"/>
        <v/>
      </c>
      <c r="AA179" s="45" t="str">
        <f t="shared" si="118"/>
        <v/>
      </c>
      <c r="AB179" s="45" t="str">
        <f t="shared" si="119"/>
        <v/>
      </c>
      <c r="AD179" s="48" t="str">
        <f t="shared" si="120"/>
        <v/>
      </c>
      <c r="AE179" s="45" t="str">
        <f t="shared" si="121"/>
        <v/>
      </c>
      <c r="AF179" s="45" t="str">
        <f t="shared" si="122"/>
        <v/>
      </c>
      <c r="AG179" s="45" t="str">
        <f t="shared" si="123"/>
        <v/>
      </c>
      <c r="AH179" s="45" t="str">
        <f t="shared" si="124"/>
        <v/>
      </c>
      <c r="AJ179" s="134" t="str">
        <f t="shared" si="125"/>
        <v/>
      </c>
      <c r="AK179" s="135" t="str">
        <f t="shared" si="139"/>
        <v/>
      </c>
      <c r="AL179" s="135" t="str">
        <f t="shared" si="126"/>
        <v/>
      </c>
      <c r="AM179" s="135" t="str">
        <f t="shared" si="127"/>
        <v/>
      </c>
      <c r="AN179" s="135" t="str">
        <f t="shared" si="128"/>
        <v/>
      </c>
      <c r="AO179" s="135" t="str">
        <f t="shared" si="129"/>
        <v/>
      </c>
      <c r="AQ179" s="48" t="str">
        <f t="shared" si="130"/>
        <v/>
      </c>
      <c r="AR179" s="45" t="str">
        <f t="shared" si="131"/>
        <v/>
      </c>
      <c r="AU179" s="25">
        <f t="shared" si="132"/>
        <v>0</v>
      </c>
      <c r="AV179" s="25">
        <f t="shared" si="133"/>
        <v>0</v>
      </c>
      <c r="AW179" s="21">
        <f t="shared" si="140"/>
        <v>0</v>
      </c>
      <c r="AX179" s="21">
        <f t="shared" si="141"/>
        <v>0</v>
      </c>
      <c r="AY179" s="21">
        <f t="shared" si="142"/>
        <v>0</v>
      </c>
      <c r="AZ179" s="21">
        <f t="shared" si="143"/>
        <v>0</v>
      </c>
      <c r="BA179" s="21">
        <f t="shared" si="144"/>
        <v>0</v>
      </c>
      <c r="BB179" s="21">
        <f t="shared" si="145"/>
        <v>0</v>
      </c>
      <c r="BC179" s="21">
        <f t="shared" si="146"/>
        <v>0</v>
      </c>
      <c r="BD179" s="21">
        <f>-IF(CUSTOS!B179="",0,CUSTOS!B179)</f>
        <v>0</v>
      </c>
      <c r="BF179" s="25">
        <f t="shared" si="147"/>
        <v>0</v>
      </c>
      <c r="BG179" s="25">
        <f t="shared" si="148"/>
        <v>0</v>
      </c>
      <c r="BH179" s="169">
        <f t="shared" si="148"/>
        <v>0</v>
      </c>
    </row>
    <row r="180" spans="1:60" ht="15" x14ac:dyDescent="0.25">
      <c r="A180" s="89" t="str">
        <f>IF(LARGE($A$11:A179,1)=$F$2,"",A179+1)</f>
        <v/>
      </c>
      <c r="B180" s="42" t="str">
        <f t="shared" si="102"/>
        <v/>
      </c>
      <c r="C180" s="43" t="str">
        <f t="shared" si="134"/>
        <v/>
      </c>
      <c r="D180" s="43" t="str">
        <f t="shared" si="103"/>
        <v/>
      </c>
      <c r="E180" s="43" t="str">
        <f t="shared" si="104"/>
        <v/>
      </c>
      <c r="F180" s="44" t="str">
        <f t="shared" si="105"/>
        <v/>
      </c>
      <c r="G180" s="44" t="str">
        <f t="shared" si="106"/>
        <v/>
      </c>
      <c r="H180" s="45" t="str">
        <f>IF($A180="","",IF(C180&gt;=$F$5,IFERROR(HLOOKUP(B180,FLUXO_ELEGÍVEL!$F:$XFD,LARGE(FLUXO_ELEGÍVEL!A:A,1)+2,0),0),0))</f>
        <v/>
      </c>
      <c r="I180" s="45" t="str">
        <f t="shared" si="107"/>
        <v/>
      </c>
      <c r="J180" s="45" t="str">
        <f>IF(A180="","",H180+CUSTOS!B180)</f>
        <v/>
      </c>
      <c r="K180" s="45" t="str">
        <f t="shared" si="135"/>
        <v/>
      </c>
      <c r="L180" s="45" t="str">
        <f t="shared" si="136"/>
        <v/>
      </c>
      <c r="M180" s="45" t="str">
        <f t="shared" si="137"/>
        <v/>
      </c>
      <c r="N180" s="45" t="str">
        <f t="shared" si="108"/>
        <v/>
      </c>
      <c r="O180" s="46" t="str">
        <f t="shared" si="138"/>
        <v/>
      </c>
      <c r="P180" s="47"/>
      <c r="Q180" s="48" t="str">
        <f t="shared" si="109"/>
        <v/>
      </c>
      <c r="R180" s="48" t="str">
        <f t="shared" si="110"/>
        <v/>
      </c>
      <c r="S180" s="48" t="str">
        <f t="shared" si="111"/>
        <v/>
      </c>
      <c r="T180" s="48" t="str">
        <f t="shared" si="112"/>
        <v/>
      </c>
      <c r="U180" s="48" t="str">
        <f t="shared" si="113"/>
        <v/>
      </c>
      <c r="V180" s="48" t="str">
        <f t="shared" si="114"/>
        <v/>
      </c>
      <c r="X180" s="48" t="str">
        <f t="shared" si="115"/>
        <v/>
      </c>
      <c r="Y180" s="45" t="str">
        <f t="shared" si="116"/>
        <v/>
      </c>
      <c r="Z180" s="45" t="str">
        <f t="shared" si="117"/>
        <v/>
      </c>
      <c r="AA180" s="45" t="str">
        <f t="shared" si="118"/>
        <v/>
      </c>
      <c r="AB180" s="45" t="str">
        <f t="shared" si="119"/>
        <v/>
      </c>
      <c r="AD180" s="48" t="str">
        <f t="shared" si="120"/>
        <v/>
      </c>
      <c r="AE180" s="45" t="str">
        <f t="shared" si="121"/>
        <v/>
      </c>
      <c r="AF180" s="45" t="str">
        <f t="shared" si="122"/>
        <v/>
      </c>
      <c r="AG180" s="45" t="str">
        <f t="shared" si="123"/>
        <v/>
      </c>
      <c r="AH180" s="45" t="str">
        <f t="shared" si="124"/>
        <v/>
      </c>
      <c r="AJ180" s="134" t="str">
        <f t="shared" si="125"/>
        <v/>
      </c>
      <c r="AK180" s="135" t="str">
        <f t="shared" si="139"/>
        <v/>
      </c>
      <c r="AL180" s="135" t="str">
        <f t="shared" si="126"/>
        <v/>
      </c>
      <c r="AM180" s="135" t="str">
        <f t="shared" si="127"/>
        <v/>
      </c>
      <c r="AN180" s="135" t="str">
        <f t="shared" si="128"/>
        <v/>
      </c>
      <c r="AO180" s="135" t="str">
        <f t="shared" si="129"/>
        <v/>
      </c>
      <c r="AQ180" s="48" t="str">
        <f t="shared" si="130"/>
        <v/>
      </c>
      <c r="AR180" s="45" t="str">
        <f t="shared" si="131"/>
        <v/>
      </c>
      <c r="AU180" s="25">
        <f t="shared" si="132"/>
        <v>0</v>
      </c>
      <c r="AV180" s="25">
        <f t="shared" si="133"/>
        <v>0</v>
      </c>
      <c r="AW180" s="21">
        <f t="shared" si="140"/>
        <v>0</v>
      </c>
      <c r="AX180" s="21">
        <f t="shared" si="141"/>
        <v>0</v>
      </c>
      <c r="AY180" s="21">
        <f t="shared" si="142"/>
        <v>0</v>
      </c>
      <c r="AZ180" s="21">
        <f t="shared" si="143"/>
        <v>0</v>
      </c>
      <c r="BA180" s="21">
        <f t="shared" si="144"/>
        <v>0</v>
      </c>
      <c r="BB180" s="21">
        <f t="shared" si="145"/>
        <v>0</v>
      </c>
      <c r="BC180" s="21">
        <f t="shared" si="146"/>
        <v>0</v>
      </c>
      <c r="BD180" s="21">
        <f>-IF(CUSTOS!B180="",0,CUSTOS!B180)</f>
        <v>0</v>
      </c>
      <c r="BF180" s="25">
        <f t="shared" si="147"/>
        <v>0</v>
      </c>
      <c r="BG180" s="25">
        <f t="shared" si="148"/>
        <v>0</v>
      </c>
      <c r="BH180" s="169">
        <f t="shared" si="148"/>
        <v>0</v>
      </c>
    </row>
    <row r="181" spans="1:60" ht="15" x14ac:dyDescent="0.25">
      <c r="A181" s="89" t="str">
        <f>IF(LARGE($A$11:A180,1)=$F$2,"",A180+1)</f>
        <v/>
      </c>
      <c r="B181" s="42" t="str">
        <f t="shared" si="102"/>
        <v/>
      </c>
      <c r="C181" s="43" t="str">
        <f t="shared" si="134"/>
        <v/>
      </c>
      <c r="D181" s="43" t="str">
        <f t="shared" si="103"/>
        <v/>
      </c>
      <c r="E181" s="43" t="str">
        <f t="shared" si="104"/>
        <v/>
      </c>
      <c r="F181" s="44" t="str">
        <f t="shared" si="105"/>
        <v/>
      </c>
      <c r="G181" s="44" t="str">
        <f t="shared" si="106"/>
        <v/>
      </c>
      <c r="H181" s="45" t="str">
        <f>IF($A181="","",IF(C181&gt;=$F$5,IFERROR(HLOOKUP(B181,FLUXO_ELEGÍVEL!$F:$XFD,LARGE(FLUXO_ELEGÍVEL!A:A,1)+2,0),0),0))</f>
        <v/>
      </c>
      <c r="I181" s="45" t="str">
        <f t="shared" si="107"/>
        <v/>
      </c>
      <c r="J181" s="45" t="str">
        <f>IF(A181="","",H181+CUSTOS!B181)</f>
        <v/>
      </c>
      <c r="K181" s="45" t="str">
        <f t="shared" si="135"/>
        <v/>
      </c>
      <c r="L181" s="45" t="str">
        <f t="shared" si="136"/>
        <v/>
      </c>
      <c r="M181" s="45" t="str">
        <f t="shared" si="137"/>
        <v/>
      </c>
      <c r="N181" s="45" t="str">
        <f t="shared" si="108"/>
        <v/>
      </c>
      <c r="O181" s="46" t="str">
        <f t="shared" si="138"/>
        <v/>
      </c>
      <c r="P181" s="47"/>
      <c r="Q181" s="48" t="str">
        <f t="shared" si="109"/>
        <v/>
      </c>
      <c r="R181" s="48" t="str">
        <f t="shared" si="110"/>
        <v/>
      </c>
      <c r="S181" s="48" t="str">
        <f t="shared" si="111"/>
        <v/>
      </c>
      <c r="T181" s="48" t="str">
        <f t="shared" si="112"/>
        <v/>
      </c>
      <c r="U181" s="48" t="str">
        <f t="shared" si="113"/>
        <v/>
      </c>
      <c r="V181" s="48" t="str">
        <f t="shared" si="114"/>
        <v/>
      </c>
      <c r="X181" s="48" t="str">
        <f t="shared" si="115"/>
        <v/>
      </c>
      <c r="Y181" s="45" t="str">
        <f t="shared" si="116"/>
        <v/>
      </c>
      <c r="Z181" s="45" t="str">
        <f t="shared" si="117"/>
        <v/>
      </c>
      <c r="AA181" s="45" t="str">
        <f t="shared" si="118"/>
        <v/>
      </c>
      <c r="AB181" s="45" t="str">
        <f t="shared" si="119"/>
        <v/>
      </c>
      <c r="AD181" s="48" t="str">
        <f t="shared" si="120"/>
        <v/>
      </c>
      <c r="AE181" s="45" t="str">
        <f t="shared" si="121"/>
        <v/>
      </c>
      <c r="AF181" s="45" t="str">
        <f t="shared" si="122"/>
        <v/>
      </c>
      <c r="AG181" s="45" t="str">
        <f t="shared" si="123"/>
        <v/>
      </c>
      <c r="AH181" s="45" t="str">
        <f t="shared" si="124"/>
        <v/>
      </c>
      <c r="AJ181" s="134" t="str">
        <f t="shared" si="125"/>
        <v/>
      </c>
      <c r="AK181" s="135" t="str">
        <f t="shared" si="139"/>
        <v/>
      </c>
      <c r="AL181" s="135" t="str">
        <f t="shared" si="126"/>
        <v/>
      </c>
      <c r="AM181" s="135" t="str">
        <f t="shared" si="127"/>
        <v/>
      </c>
      <c r="AN181" s="135" t="str">
        <f t="shared" si="128"/>
        <v/>
      </c>
      <c r="AO181" s="135" t="str">
        <f t="shared" si="129"/>
        <v/>
      </c>
      <c r="AQ181" s="48" t="str">
        <f t="shared" si="130"/>
        <v/>
      </c>
      <c r="AR181" s="45" t="str">
        <f t="shared" si="131"/>
        <v/>
      </c>
      <c r="AU181" s="25">
        <f t="shared" si="132"/>
        <v>0</v>
      </c>
      <c r="AV181" s="25">
        <f t="shared" si="133"/>
        <v>0</v>
      </c>
      <c r="AW181" s="21">
        <f t="shared" si="140"/>
        <v>0</v>
      </c>
      <c r="AX181" s="21">
        <f t="shared" si="141"/>
        <v>0</v>
      </c>
      <c r="AY181" s="21">
        <f t="shared" si="142"/>
        <v>0</v>
      </c>
      <c r="AZ181" s="21">
        <f t="shared" si="143"/>
        <v>0</v>
      </c>
      <c r="BA181" s="21">
        <f t="shared" si="144"/>
        <v>0</v>
      </c>
      <c r="BB181" s="21">
        <f t="shared" si="145"/>
        <v>0</v>
      </c>
      <c r="BC181" s="21">
        <f t="shared" si="146"/>
        <v>0</v>
      </c>
      <c r="BD181" s="21">
        <f>-IF(CUSTOS!B181="",0,CUSTOS!B181)</f>
        <v>0</v>
      </c>
      <c r="BF181" s="25">
        <f t="shared" si="147"/>
        <v>0</v>
      </c>
      <c r="BG181" s="25">
        <f t="shared" si="148"/>
        <v>0</v>
      </c>
      <c r="BH181" s="169">
        <f t="shared" si="148"/>
        <v>0</v>
      </c>
    </row>
    <row r="182" spans="1:60" ht="15" x14ac:dyDescent="0.25">
      <c r="A182" s="89" t="str">
        <f>IF(LARGE($A$11:A181,1)=$F$2,"",A181+1)</f>
        <v/>
      </c>
      <c r="B182" s="42" t="str">
        <f t="shared" si="102"/>
        <v/>
      </c>
      <c r="C182" s="43" t="str">
        <f t="shared" si="134"/>
        <v/>
      </c>
      <c r="D182" s="43" t="str">
        <f t="shared" si="103"/>
        <v/>
      </c>
      <c r="E182" s="43" t="str">
        <f t="shared" si="104"/>
        <v/>
      </c>
      <c r="F182" s="44" t="str">
        <f t="shared" si="105"/>
        <v/>
      </c>
      <c r="G182" s="44" t="str">
        <f t="shared" si="106"/>
        <v/>
      </c>
      <c r="H182" s="45" t="str">
        <f>IF($A182="","",IF(C182&gt;=$F$5,IFERROR(HLOOKUP(B182,FLUXO_ELEGÍVEL!$F:$XFD,LARGE(FLUXO_ELEGÍVEL!A:A,1)+2,0),0),0))</f>
        <v/>
      </c>
      <c r="I182" s="45" t="str">
        <f t="shared" si="107"/>
        <v/>
      </c>
      <c r="J182" s="45" t="str">
        <f>IF(A182="","",H182+CUSTOS!B182)</f>
        <v/>
      </c>
      <c r="K182" s="45" t="str">
        <f t="shared" si="135"/>
        <v/>
      </c>
      <c r="L182" s="45" t="str">
        <f t="shared" si="136"/>
        <v/>
      </c>
      <c r="M182" s="45" t="str">
        <f t="shared" si="137"/>
        <v/>
      </c>
      <c r="N182" s="45" t="str">
        <f t="shared" si="108"/>
        <v/>
      </c>
      <c r="O182" s="46" t="str">
        <f t="shared" si="138"/>
        <v/>
      </c>
      <c r="P182" s="47"/>
      <c r="Q182" s="48" t="str">
        <f t="shared" si="109"/>
        <v/>
      </c>
      <c r="R182" s="48" t="str">
        <f t="shared" si="110"/>
        <v/>
      </c>
      <c r="S182" s="48" t="str">
        <f t="shared" si="111"/>
        <v/>
      </c>
      <c r="T182" s="48" t="str">
        <f t="shared" si="112"/>
        <v/>
      </c>
      <c r="U182" s="48" t="str">
        <f t="shared" si="113"/>
        <v/>
      </c>
      <c r="V182" s="48" t="str">
        <f t="shared" si="114"/>
        <v/>
      </c>
      <c r="X182" s="48" t="str">
        <f t="shared" si="115"/>
        <v/>
      </c>
      <c r="Y182" s="45" t="str">
        <f t="shared" si="116"/>
        <v/>
      </c>
      <c r="Z182" s="45" t="str">
        <f t="shared" si="117"/>
        <v/>
      </c>
      <c r="AA182" s="45" t="str">
        <f t="shared" si="118"/>
        <v/>
      </c>
      <c r="AB182" s="45" t="str">
        <f t="shared" si="119"/>
        <v/>
      </c>
      <c r="AD182" s="48" t="str">
        <f t="shared" si="120"/>
        <v/>
      </c>
      <c r="AE182" s="45" t="str">
        <f t="shared" si="121"/>
        <v/>
      </c>
      <c r="AF182" s="45" t="str">
        <f t="shared" si="122"/>
        <v/>
      </c>
      <c r="AG182" s="45" t="str">
        <f t="shared" si="123"/>
        <v/>
      </c>
      <c r="AH182" s="45" t="str">
        <f t="shared" si="124"/>
        <v/>
      </c>
      <c r="AJ182" s="134" t="str">
        <f t="shared" si="125"/>
        <v/>
      </c>
      <c r="AK182" s="135" t="str">
        <f t="shared" si="139"/>
        <v/>
      </c>
      <c r="AL182" s="135" t="str">
        <f t="shared" si="126"/>
        <v/>
      </c>
      <c r="AM182" s="135" t="str">
        <f t="shared" si="127"/>
        <v/>
      </c>
      <c r="AN182" s="135" t="str">
        <f t="shared" si="128"/>
        <v/>
      </c>
      <c r="AO182" s="135" t="str">
        <f t="shared" si="129"/>
        <v/>
      </c>
      <c r="AQ182" s="48" t="str">
        <f t="shared" si="130"/>
        <v/>
      </c>
      <c r="AR182" s="45" t="str">
        <f t="shared" si="131"/>
        <v/>
      </c>
      <c r="AU182" s="25">
        <f t="shared" si="132"/>
        <v>0</v>
      </c>
      <c r="AV182" s="25">
        <f t="shared" si="133"/>
        <v>0</v>
      </c>
      <c r="AW182" s="21">
        <f t="shared" si="140"/>
        <v>0</v>
      </c>
      <c r="AX182" s="21">
        <f t="shared" si="141"/>
        <v>0</v>
      </c>
      <c r="AY182" s="21">
        <f t="shared" si="142"/>
        <v>0</v>
      </c>
      <c r="AZ182" s="21">
        <f t="shared" si="143"/>
        <v>0</v>
      </c>
      <c r="BA182" s="21">
        <f t="shared" si="144"/>
        <v>0</v>
      </c>
      <c r="BB182" s="21">
        <f t="shared" si="145"/>
        <v>0</v>
      </c>
      <c r="BC182" s="21">
        <f t="shared" si="146"/>
        <v>0</v>
      </c>
      <c r="BD182" s="21">
        <f>-IF(CUSTOS!B182="",0,CUSTOS!B182)</f>
        <v>0</v>
      </c>
      <c r="BF182" s="25">
        <f t="shared" si="147"/>
        <v>0</v>
      </c>
      <c r="BG182" s="25">
        <f t="shared" si="148"/>
        <v>0</v>
      </c>
      <c r="BH182" s="169">
        <f t="shared" si="148"/>
        <v>0</v>
      </c>
    </row>
    <row r="183" spans="1:60" ht="15" x14ac:dyDescent="0.25">
      <c r="A183" s="89" t="str">
        <f>IF(LARGE($A$11:A182,1)=$F$2,"",A182+1)</f>
        <v/>
      </c>
      <c r="B183" s="42" t="str">
        <f t="shared" si="102"/>
        <v/>
      </c>
      <c r="C183" s="43" t="str">
        <f t="shared" si="134"/>
        <v/>
      </c>
      <c r="D183" s="43" t="str">
        <f t="shared" si="103"/>
        <v/>
      </c>
      <c r="E183" s="43" t="str">
        <f t="shared" si="104"/>
        <v/>
      </c>
      <c r="F183" s="44" t="str">
        <f t="shared" si="105"/>
        <v/>
      </c>
      <c r="G183" s="44" t="str">
        <f t="shared" si="106"/>
        <v/>
      </c>
      <c r="H183" s="45" t="str">
        <f>IF($A183="","",IF(C183&gt;=$F$5,IFERROR(HLOOKUP(B183,FLUXO_ELEGÍVEL!$F:$XFD,LARGE(FLUXO_ELEGÍVEL!A:A,1)+2,0),0),0))</f>
        <v/>
      </c>
      <c r="I183" s="45" t="str">
        <f t="shared" si="107"/>
        <v/>
      </c>
      <c r="J183" s="45" t="str">
        <f>IF(A183="","",H183+CUSTOS!B183)</f>
        <v/>
      </c>
      <c r="K183" s="45" t="str">
        <f t="shared" si="135"/>
        <v/>
      </c>
      <c r="L183" s="45" t="str">
        <f t="shared" si="136"/>
        <v/>
      </c>
      <c r="M183" s="45" t="str">
        <f t="shared" si="137"/>
        <v/>
      </c>
      <c r="N183" s="45" t="str">
        <f t="shared" si="108"/>
        <v/>
      </c>
      <c r="O183" s="46" t="str">
        <f t="shared" si="138"/>
        <v/>
      </c>
      <c r="P183" s="47"/>
      <c r="Q183" s="48" t="str">
        <f t="shared" si="109"/>
        <v/>
      </c>
      <c r="R183" s="48" t="str">
        <f t="shared" si="110"/>
        <v/>
      </c>
      <c r="S183" s="48" t="str">
        <f t="shared" si="111"/>
        <v/>
      </c>
      <c r="T183" s="48" t="str">
        <f t="shared" si="112"/>
        <v/>
      </c>
      <c r="U183" s="48" t="str">
        <f t="shared" si="113"/>
        <v/>
      </c>
      <c r="V183" s="48" t="str">
        <f t="shared" si="114"/>
        <v/>
      </c>
      <c r="X183" s="48" t="str">
        <f t="shared" si="115"/>
        <v/>
      </c>
      <c r="Y183" s="45" t="str">
        <f t="shared" si="116"/>
        <v/>
      </c>
      <c r="Z183" s="45" t="str">
        <f t="shared" si="117"/>
        <v/>
      </c>
      <c r="AA183" s="45" t="str">
        <f t="shared" si="118"/>
        <v/>
      </c>
      <c r="AB183" s="45" t="str">
        <f t="shared" si="119"/>
        <v/>
      </c>
      <c r="AD183" s="48" t="str">
        <f t="shared" si="120"/>
        <v/>
      </c>
      <c r="AE183" s="45" t="str">
        <f t="shared" si="121"/>
        <v/>
      </c>
      <c r="AF183" s="45" t="str">
        <f t="shared" si="122"/>
        <v/>
      </c>
      <c r="AG183" s="45" t="str">
        <f t="shared" si="123"/>
        <v/>
      </c>
      <c r="AH183" s="45" t="str">
        <f t="shared" si="124"/>
        <v/>
      </c>
      <c r="AJ183" s="134" t="str">
        <f t="shared" si="125"/>
        <v/>
      </c>
      <c r="AK183" s="135" t="str">
        <f t="shared" si="139"/>
        <v/>
      </c>
      <c r="AL183" s="135" t="str">
        <f t="shared" si="126"/>
        <v/>
      </c>
      <c r="AM183" s="135" t="str">
        <f t="shared" si="127"/>
        <v/>
      </c>
      <c r="AN183" s="135" t="str">
        <f t="shared" si="128"/>
        <v/>
      </c>
      <c r="AO183" s="135" t="str">
        <f t="shared" si="129"/>
        <v/>
      </c>
      <c r="AQ183" s="48" t="str">
        <f t="shared" si="130"/>
        <v/>
      </c>
      <c r="AR183" s="45" t="str">
        <f t="shared" si="131"/>
        <v/>
      </c>
      <c r="AU183" s="25">
        <f t="shared" si="132"/>
        <v>0</v>
      </c>
      <c r="AV183" s="25">
        <f t="shared" si="133"/>
        <v>0</v>
      </c>
      <c r="AW183" s="21">
        <f t="shared" si="140"/>
        <v>0</v>
      </c>
      <c r="AX183" s="21">
        <f t="shared" si="141"/>
        <v>0</v>
      </c>
      <c r="AY183" s="21">
        <f t="shared" si="142"/>
        <v>0</v>
      </c>
      <c r="AZ183" s="21">
        <f t="shared" si="143"/>
        <v>0</v>
      </c>
      <c r="BA183" s="21">
        <f t="shared" si="144"/>
        <v>0</v>
      </c>
      <c r="BB183" s="21">
        <f t="shared" si="145"/>
        <v>0</v>
      </c>
      <c r="BC183" s="21">
        <f t="shared" si="146"/>
        <v>0</v>
      </c>
      <c r="BD183" s="21">
        <f>-IF(CUSTOS!B183="",0,CUSTOS!B183)</f>
        <v>0</v>
      </c>
      <c r="BF183" s="25">
        <f t="shared" si="147"/>
        <v>0</v>
      </c>
      <c r="BG183" s="25">
        <f t="shared" si="148"/>
        <v>0</v>
      </c>
      <c r="BH183" s="169">
        <f t="shared" si="148"/>
        <v>0</v>
      </c>
    </row>
    <row r="184" spans="1:60" ht="15" x14ac:dyDescent="0.25">
      <c r="A184" s="89" t="str">
        <f>IF(LARGE($A$11:A183,1)=$F$2,"",A183+1)</f>
        <v/>
      </c>
      <c r="B184" s="42" t="str">
        <f t="shared" si="102"/>
        <v/>
      </c>
      <c r="C184" s="43" t="str">
        <f t="shared" si="134"/>
        <v/>
      </c>
      <c r="D184" s="43" t="str">
        <f t="shared" si="103"/>
        <v/>
      </c>
      <c r="E184" s="43" t="str">
        <f t="shared" si="104"/>
        <v/>
      </c>
      <c r="F184" s="44" t="str">
        <f t="shared" si="105"/>
        <v/>
      </c>
      <c r="G184" s="44" t="str">
        <f t="shared" si="106"/>
        <v/>
      </c>
      <c r="H184" s="45" t="str">
        <f>IF($A184="","",IF(C184&gt;=$F$5,IFERROR(HLOOKUP(B184,FLUXO_ELEGÍVEL!$F:$XFD,LARGE(FLUXO_ELEGÍVEL!A:A,1)+2,0),0),0))</f>
        <v/>
      </c>
      <c r="I184" s="45" t="str">
        <f t="shared" si="107"/>
        <v/>
      </c>
      <c r="J184" s="45" t="str">
        <f>IF(A184="","",H184+CUSTOS!B184)</f>
        <v/>
      </c>
      <c r="K184" s="45" t="str">
        <f t="shared" si="135"/>
        <v/>
      </c>
      <c r="L184" s="45" t="str">
        <f t="shared" si="136"/>
        <v/>
      </c>
      <c r="M184" s="45" t="str">
        <f t="shared" si="137"/>
        <v/>
      </c>
      <c r="N184" s="45" t="str">
        <f t="shared" si="108"/>
        <v/>
      </c>
      <c r="O184" s="46" t="str">
        <f t="shared" si="138"/>
        <v/>
      </c>
      <c r="P184" s="47"/>
      <c r="Q184" s="48" t="str">
        <f t="shared" si="109"/>
        <v/>
      </c>
      <c r="R184" s="48" t="str">
        <f t="shared" si="110"/>
        <v/>
      </c>
      <c r="S184" s="48" t="str">
        <f t="shared" si="111"/>
        <v/>
      </c>
      <c r="T184" s="48" t="str">
        <f t="shared" si="112"/>
        <v/>
      </c>
      <c r="U184" s="48" t="str">
        <f t="shared" si="113"/>
        <v/>
      </c>
      <c r="V184" s="48" t="str">
        <f t="shared" si="114"/>
        <v/>
      </c>
      <c r="X184" s="48" t="str">
        <f t="shared" si="115"/>
        <v/>
      </c>
      <c r="Y184" s="45" t="str">
        <f t="shared" si="116"/>
        <v/>
      </c>
      <c r="Z184" s="45" t="str">
        <f t="shared" si="117"/>
        <v/>
      </c>
      <c r="AA184" s="45" t="str">
        <f t="shared" si="118"/>
        <v/>
      </c>
      <c r="AB184" s="45" t="str">
        <f t="shared" si="119"/>
        <v/>
      </c>
      <c r="AD184" s="48" t="str">
        <f t="shared" si="120"/>
        <v/>
      </c>
      <c r="AE184" s="45" t="str">
        <f t="shared" si="121"/>
        <v/>
      </c>
      <c r="AF184" s="45" t="str">
        <f t="shared" si="122"/>
        <v/>
      </c>
      <c r="AG184" s="45" t="str">
        <f t="shared" si="123"/>
        <v/>
      </c>
      <c r="AH184" s="45" t="str">
        <f t="shared" si="124"/>
        <v/>
      </c>
      <c r="AJ184" s="134" t="str">
        <f t="shared" si="125"/>
        <v/>
      </c>
      <c r="AK184" s="135" t="str">
        <f t="shared" si="139"/>
        <v/>
      </c>
      <c r="AL184" s="135" t="str">
        <f t="shared" si="126"/>
        <v/>
      </c>
      <c r="AM184" s="135" t="str">
        <f t="shared" si="127"/>
        <v/>
      </c>
      <c r="AN184" s="135" t="str">
        <f t="shared" si="128"/>
        <v/>
      </c>
      <c r="AO184" s="135" t="str">
        <f t="shared" si="129"/>
        <v/>
      </c>
      <c r="AQ184" s="48" t="str">
        <f t="shared" si="130"/>
        <v/>
      </c>
      <c r="AR184" s="45" t="str">
        <f t="shared" si="131"/>
        <v/>
      </c>
      <c r="AU184" s="25">
        <f t="shared" si="132"/>
        <v>0</v>
      </c>
      <c r="AV184" s="25">
        <f t="shared" si="133"/>
        <v>0</v>
      </c>
      <c r="AW184" s="21">
        <f t="shared" si="140"/>
        <v>0</v>
      </c>
      <c r="AX184" s="21">
        <f t="shared" si="141"/>
        <v>0</v>
      </c>
      <c r="AY184" s="21">
        <f t="shared" si="142"/>
        <v>0</v>
      </c>
      <c r="AZ184" s="21">
        <f t="shared" si="143"/>
        <v>0</v>
      </c>
      <c r="BA184" s="21">
        <f t="shared" si="144"/>
        <v>0</v>
      </c>
      <c r="BB184" s="21">
        <f t="shared" si="145"/>
        <v>0</v>
      </c>
      <c r="BC184" s="21">
        <f t="shared" si="146"/>
        <v>0</v>
      </c>
      <c r="BD184" s="21">
        <f>-IF(CUSTOS!B184="",0,CUSTOS!B184)</f>
        <v>0</v>
      </c>
      <c r="BF184" s="25">
        <f t="shared" si="147"/>
        <v>0</v>
      </c>
      <c r="BG184" s="25">
        <f t="shared" si="148"/>
        <v>0</v>
      </c>
      <c r="BH184" s="169">
        <f t="shared" si="148"/>
        <v>0</v>
      </c>
    </row>
    <row r="185" spans="1:60" ht="15" x14ac:dyDescent="0.25">
      <c r="A185" s="89" t="str">
        <f>IF(LARGE($A$11:A184,1)=$F$2,"",A184+1)</f>
        <v/>
      </c>
      <c r="B185" s="42" t="str">
        <f t="shared" si="102"/>
        <v/>
      </c>
      <c r="C185" s="43" t="str">
        <f t="shared" si="134"/>
        <v/>
      </c>
      <c r="D185" s="43" t="str">
        <f t="shared" si="103"/>
        <v/>
      </c>
      <c r="E185" s="43" t="str">
        <f t="shared" si="104"/>
        <v/>
      </c>
      <c r="F185" s="44" t="str">
        <f t="shared" si="105"/>
        <v/>
      </c>
      <c r="G185" s="44" t="str">
        <f t="shared" si="106"/>
        <v/>
      </c>
      <c r="H185" s="45" t="str">
        <f>IF($A185="","",IF(C185&gt;=$F$5,IFERROR(HLOOKUP(B185,FLUXO_ELEGÍVEL!$F:$XFD,LARGE(FLUXO_ELEGÍVEL!A:A,1)+2,0),0),0))</f>
        <v/>
      </c>
      <c r="I185" s="45" t="str">
        <f t="shared" si="107"/>
        <v/>
      </c>
      <c r="J185" s="45" t="str">
        <f>IF(A185="","",H185+CUSTOS!B185)</f>
        <v/>
      </c>
      <c r="K185" s="45" t="str">
        <f t="shared" si="135"/>
        <v/>
      </c>
      <c r="L185" s="45" t="str">
        <f t="shared" si="136"/>
        <v/>
      </c>
      <c r="M185" s="45" t="str">
        <f t="shared" si="137"/>
        <v/>
      </c>
      <c r="N185" s="45" t="str">
        <f t="shared" si="108"/>
        <v/>
      </c>
      <c r="O185" s="46" t="str">
        <f t="shared" si="138"/>
        <v/>
      </c>
      <c r="P185" s="47"/>
      <c r="Q185" s="48" t="str">
        <f t="shared" si="109"/>
        <v/>
      </c>
      <c r="R185" s="48" t="str">
        <f t="shared" si="110"/>
        <v/>
      </c>
      <c r="S185" s="48" t="str">
        <f t="shared" si="111"/>
        <v/>
      </c>
      <c r="T185" s="48" t="str">
        <f t="shared" si="112"/>
        <v/>
      </c>
      <c r="U185" s="48" t="str">
        <f t="shared" si="113"/>
        <v/>
      </c>
      <c r="V185" s="48" t="str">
        <f t="shared" si="114"/>
        <v/>
      </c>
      <c r="X185" s="48" t="str">
        <f t="shared" si="115"/>
        <v/>
      </c>
      <c r="Y185" s="45" t="str">
        <f t="shared" si="116"/>
        <v/>
      </c>
      <c r="Z185" s="45" t="str">
        <f t="shared" si="117"/>
        <v/>
      </c>
      <c r="AA185" s="45" t="str">
        <f t="shared" si="118"/>
        <v/>
      </c>
      <c r="AB185" s="45" t="str">
        <f t="shared" si="119"/>
        <v/>
      </c>
      <c r="AD185" s="48" t="str">
        <f t="shared" si="120"/>
        <v/>
      </c>
      <c r="AE185" s="45" t="str">
        <f t="shared" si="121"/>
        <v/>
      </c>
      <c r="AF185" s="45" t="str">
        <f t="shared" si="122"/>
        <v/>
      </c>
      <c r="AG185" s="45" t="str">
        <f t="shared" si="123"/>
        <v/>
      </c>
      <c r="AH185" s="45" t="str">
        <f t="shared" si="124"/>
        <v/>
      </c>
      <c r="AJ185" s="134" t="str">
        <f t="shared" si="125"/>
        <v/>
      </c>
      <c r="AK185" s="135" t="str">
        <f t="shared" si="139"/>
        <v/>
      </c>
      <c r="AL185" s="135" t="str">
        <f t="shared" si="126"/>
        <v/>
      </c>
      <c r="AM185" s="135" t="str">
        <f t="shared" si="127"/>
        <v/>
      </c>
      <c r="AN185" s="135" t="str">
        <f t="shared" si="128"/>
        <v/>
      </c>
      <c r="AO185" s="135" t="str">
        <f t="shared" si="129"/>
        <v/>
      </c>
      <c r="AQ185" s="48" t="str">
        <f t="shared" si="130"/>
        <v/>
      </c>
      <c r="AR185" s="45" t="str">
        <f t="shared" si="131"/>
        <v/>
      </c>
      <c r="AU185" s="25">
        <f t="shared" si="132"/>
        <v>0</v>
      </c>
      <c r="AV185" s="25">
        <f t="shared" si="133"/>
        <v>0</v>
      </c>
      <c r="AW185" s="21">
        <f t="shared" si="140"/>
        <v>0</v>
      </c>
      <c r="AX185" s="21">
        <f t="shared" si="141"/>
        <v>0</v>
      </c>
      <c r="AY185" s="21">
        <f t="shared" si="142"/>
        <v>0</v>
      </c>
      <c r="AZ185" s="21">
        <f t="shared" si="143"/>
        <v>0</v>
      </c>
      <c r="BA185" s="21">
        <f t="shared" si="144"/>
        <v>0</v>
      </c>
      <c r="BB185" s="21">
        <f t="shared" si="145"/>
        <v>0</v>
      </c>
      <c r="BC185" s="21">
        <f t="shared" si="146"/>
        <v>0</v>
      </c>
      <c r="BD185" s="21">
        <f>-IF(CUSTOS!B185="",0,CUSTOS!B185)</f>
        <v>0</v>
      </c>
      <c r="BF185" s="25">
        <f t="shared" si="147"/>
        <v>0</v>
      </c>
      <c r="BG185" s="25">
        <f t="shared" si="148"/>
        <v>0</v>
      </c>
      <c r="BH185" s="169">
        <f t="shared" si="148"/>
        <v>0</v>
      </c>
    </row>
    <row r="186" spans="1:60" ht="15" x14ac:dyDescent="0.25">
      <c r="A186" s="89" t="str">
        <f>IF(LARGE($A$11:A185,1)=$F$2,"",A185+1)</f>
        <v/>
      </c>
      <c r="B186" s="42" t="str">
        <f t="shared" si="102"/>
        <v/>
      </c>
      <c r="C186" s="43" t="str">
        <f t="shared" si="134"/>
        <v/>
      </c>
      <c r="D186" s="43" t="str">
        <f t="shared" si="103"/>
        <v/>
      </c>
      <c r="E186" s="43" t="str">
        <f t="shared" si="104"/>
        <v/>
      </c>
      <c r="F186" s="44" t="str">
        <f t="shared" si="105"/>
        <v/>
      </c>
      <c r="G186" s="44" t="str">
        <f t="shared" si="106"/>
        <v/>
      </c>
      <c r="H186" s="45" t="str">
        <f>IF($A186="","",IF(C186&gt;=$F$5,IFERROR(HLOOKUP(B186,FLUXO_ELEGÍVEL!$F:$XFD,LARGE(FLUXO_ELEGÍVEL!A:A,1)+2,0),0),0))</f>
        <v/>
      </c>
      <c r="I186" s="45" t="str">
        <f t="shared" si="107"/>
        <v/>
      </c>
      <c r="J186" s="45" t="str">
        <f>IF(A186="","",H186+CUSTOS!B186)</f>
        <v/>
      </c>
      <c r="K186" s="45" t="str">
        <f t="shared" si="135"/>
        <v/>
      </c>
      <c r="L186" s="45" t="str">
        <f t="shared" si="136"/>
        <v/>
      </c>
      <c r="M186" s="45" t="str">
        <f t="shared" si="137"/>
        <v/>
      </c>
      <c r="N186" s="45" t="str">
        <f t="shared" si="108"/>
        <v/>
      </c>
      <c r="O186" s="46" t="str">
        <f t="shared" si="138"/>
        <v/>
      </c>
      <c r="P186" s="47"/>
      <c r="Q186" s="48" t="str">
        <f t="shared" si="109"/>
        <v/>
      </c>
      <c r="R186" s="48" t="str">
        <f t="shared" si="110"/>
        <v/>
      </c>
      <c r="S186" s="48" t="str">
        <f t="shared" si="111"/>
        <v/>
      </c>
      <c r="T186" s="48" t="str">
        <f t="shared" si="112"/>
        <v/>
      </c>
      <c r="U186" s="48" t="str">
        <f t="shared" si="113"/>
        <v/>
      </c>
      <c r="V186" s="48" t="str">
        <f t="shared" si="114"/>
        <v/>
      </c>
      <c r="X186" s="48" t="str">
        <f t="shared" si="115"/>
        <v/>
      </c>
      <c r="Y186" s="45" t="str">
        <f t="shared" si="116"/>
        <v/>
      </c>
      <c r="Z186" s="45" t="str">
        <f t="shared" si="117"/>
        <v/>
      </c>
      <c r="AA186" s="45" t="str">
        <f t="shared" si="118"/>
        <v/>
      </c>
      <c r="AB186" s="45" t="str">
        <f t="shared" si="119"/>
        <v/>
      </c>
      <c r="AD186" s="48" t="str">
        <f t="shared" si="120"/>
        <v/>
      </c>
      <c r="AE186" s="45" t="str">
        <f t="shared" si="121"/>
        <v/>
      </c>
      <c r="AF186" s="45" t="str">
        <f t="shared" si="122"/>
        <v/>
      </c>
      <c r="AG186" s="45" t="str">
        <f t="shared" si="123"/>
        <v/>
      </c>
      <c r="AH186" s="45" t="str">
        <f t="shared" si="124"/>
        <v/>
      </c>
      <c r="AJ186" s="134" t="str">
        <f t="shared" si="125"/>
        <v/>
      </c>
      <c r="AK186" s="135" t="str">
        <f t="shared" si="139"/>
        <v/>
      </c>
      <c r="AL186" s="135" t="str">
        <f t="shared" si="126"/>
        <v/>
      </c>
      <c r="AM186" s="135" t="str">
        <f t="shared" si="127"/>
        <v/>
      </c>
      <c r="AN186" s="135" t="str">
        <f t="shared" si="128"/>
        <v/>
      </c>
      <c r="AO186" s="135" t="str">
        <f t="shared" si="129"/>
        <v/>
      </c>
      <c r="AQ186" s="48" t="str">
        <f t="shared" si="130"/>
        <v/>
      </c>
      <c r="AR186" s="45" t="str">
        <f t="shared" si="131"/>
        <v/>
      </c>
      <c r="AU186" s="25">
        <f t="shared" si="132"/>
        <v>0</v>
      </c>
      <c r="AV186" s="25">
        <f t="shared" si="133"/>
        <v>0</v>
      </c>
      <c r="AW186" s="21">
        <f t="shared" si="140"/>
        <v>0</v>
      </c>
      <c r="AX186" s="21">
        <f t="shared" si="141"/>
        <v>0</v>
      </c>
      <c r="AY186" s="21">
        <f t="shared" si="142"/>
        <v>0</v>
      </c>
      <c r="AZ186" s="21">
        <f t="shared" si="143"/>
        <v>0</v>
      </c>
      <c r="BA186" s="21">
        <f t="shared" si="144"/>
        <v>0</v>
      </c>
      <c r="BB186" s="21">
        <f t="shared" si="145"/>
        <v>0</v>
      </c>
      <c r="BC186" s="21">
        <f t="shared" si="146"/>
        <v>0</v>
      </c>
      <c r="BD186" s="21">
        <f>-IF(CUSTOS!B186="",0,CUSTOS!B186)</f>
        <v>0</v>
      </c>
      <c r="BF186" s="25">
        <f t="shared" si="147"/>
        <v>0</v>
      </c>
      <c r="BG186" s="25">
        <f t="shared" si="148"/>
        <v>0</v>
      </c>
      <c r="BH186" s="169">
        <f t="shared" si="148"/>
        <v>0</v>
      </c>
    </row>
    <row r="187" spans="1:60" ht="15" x14ac:dyDescent="0.25">
      <c r="A187" s="89" t="str">
        <f>IF(LARGE($A$11:A186,1)=$F$2,"",A186+1)</f>
        <v/>
      </c>
      <c r="B187" s="42" t="str">
        <f t="shared" si="102"/>
        <v/>
      </c>
      <c r="C187" s="43" t="str">
        <f t="shared" si="134"/>
        <v/>
      </c>
      <c r="D187" s="43" t="str">
        <f t="shared" si="103"/>
        <v/>
      </c>
      <c r="E187" s="43" t="str">
        <f t="shared" si="104"/>
        <v/>
      </c>
      <c r="F187" s="44" t="str">
        <f t="shared" si="105"/>
        <v/>
      </c>
      <c r="G187" s="44" t="str">
        <f t="shared" si="106"/>
        <v/>
      </c>
      <c r="H187" s="45" t="str">
        <f>IF($A187="","",IF(C187&gt;=$F$5,IFERROR(HLOOKUP(B187,FLUXO_ELEGÍVEL!$F:$XFD,LARGE(FLUXO_ELEGÍVEL!A:A,1)+2,0),0),0))</f>
        <v/>
      </c>
      <c r="I187" s="45" t="str">
        <f t="shared" si="107"/>
        <v/>
      </c>
      <c r="J187" s="45" t="str">
        <f>IF(A187="","",H187+CUSTOS!B187)</f>
        <v/>
      </c>
      <c r="K187" s="45" t="str">
        <f t="shared" si="135"/>
        <v/>
      </c>
      <c r="L187" s="45" t="str">
        <f t="shared" si="136"/>
        <v/>
      </c>
      <c r="M187" s="45" t="str">
        <f t="shared" si="137"/>
        <v/>
      </c>
      <c r="N187" s="45" t="str">
        <f t="shared" si="108"/>
        <v/>
      </c>
      <c r="O187" s="46" t="str">
        <f t="shared" si="138"/>
        <v/>
      </c>
      <c r="P187" s="47"/>
      <c r="Q187" s="48" t="str">
        <f t="shared" si="109"/>
        <v/>
      </c>
      <c r="R187" s="48" t="str">
        <f t="shared" si="110"/>
        <v/>
      </c>
      <c r="S187" s="48" t="str">
        <f t="shared" si="111"/>
        <v/>
      </c>
      <c r="T187" s="48" t="str">
        <f t="shared" si="112"/>
        <v/>
      </c>
      <c r="U187" s="48" t="str">
        <f t="shared" si="113"/>
        <v/>
      </c>
      <c r="V187" s="48" t="str">
        <f t="shared" si="114"/>
        <v/>
      </c>
      <c r="X187" s="48" t="str">
        <f t="shared" si="115"/>
        <v/>
      </c>
      <c r="Y187" s="45" t="str">
        <f t="shared" si="116"/>
        <v/>
      </c>
      <c r="Z187" s="45" t="str">
        <f t="shared" si="117"/>
        <v/>
      </c>
      <c r="AA187" s="45" t="str">
        <f t="shared" si="118"/>
        <v/>
      </c>
      <c r="AB187" s="45" t="str">
        <f t="shared" si="119"/>
        <v/>
      </c>
      <c r="AD187" s="48" t="str">
        <f t="shared" si="120"/>
        <v/>
      </c>
      <c r="AE187" s="45" t="str">
        <f t="shared" si="121"/>
        <v/>
      </c>
      <c r="AF187" s="45" t="str">
        <f t="shared" si="122"/>
        <v/>
      </c>
      <c r="AG187" s="45" t="str">
        <f t="shared" si="123"/>
        <v/>
      </c>
      <c r="AH187" s="45" t="str">
        <f t="shared" si="124"/>
        <v/>
      </c>
      <c r="AJ187" s="134" t="str">
        <f t="shared" si="125"/>
        <v/>
      </c>
      <c r="AK187" s="135" t="str">
        <f t="shared" si="139"/>
        <v/>
      </c>
      <c r="AL187" s="135" t="str">
        <f t="shared" si="126"/>
        <v/>
      </c>
      <c r="AM187" s="135" t="str">
        <f t="shared" si="127"/>
        <v/>
      </c>
      <c r="AN187" s="135" t="str">
        <f t="shared" si="128"/>
        <v/>
      </c>
      <c r="AO187" s="135" t="str">
        <f t="shared" si="129"/>
        <v/>
      </c>
      <c r="AQ187" s="48" t="str">
        <f t="shared" si="130"/>
        <v/>
      </c>
      <c r="AR187" s="45" t="str">
        <f t="shared" si="131"/>
        <v/>
      </c>
      <c r="AU187" s="25">
        <f t="shared" si="132"/>
        <v>0</v>
      </c>
      <c r="AV187" s="25">
        <f t="shared" si="133"/>
        <v>0</v>
      </c>
      <c r="AW187" s="21">
        <f t="shared" si="140"/>
        <v>0</v>
      </c>
      <c r="AX187" s="21">
        <f t="shared" si="141"/>
        <v>0</v>
      </c>
      <c r="AY187" s="21">
        <f t="shared" si="142"/>
        <v>0</v>
      </c>
      <c r="AZ187" s="21">
        <f t="shared" si="143"/>
        <v>0</v>
      </c>
      <c r="BA187" s="21">
        <f t="shared" si="144"/>
        <v>0</v>
      </c>
      <c r="BB187" s="21">
        <f t="shared" si="145"/>
        <v>0</v>
      </c>
      <c r="BC187" s="21">
        <f t="shared" si="146"/>
        <v>0</v>
      </c>
      <c r="BD187" s="21">
        <f>-IF(CUSTOS!B187="",0,CUSTOS!B187)</f>
        <v>0</v>
      </c>
      <c r="BF187" s="25">
        <f t="shared" si="147"/>
        <v>0</v>
      </c>
      <c r="BG187" s="25">
        <f t="shared" si="148"/>
        <v>0</v>
      </c>
      <c r="BH187" s="169">
        <f t="shared" si="148"/>
        <v>0</v>
      </c>
    </row>
    <row r="188" spans="1:60" ht="15" x14ac:dyDescent="0.25">
      <c r="A188" s="89" t="str">
        <f>IF(LARGE($A$11:A187,1)=$F$2,"",A187+1)</f>
        <v/>
      </c>
      <c r="B188" s="42" t="str">
        <f t="shared" si="102"/>
        <v/>
      </c>
      <c r="C188" s="43" t="str">
        <f t="shared" si="134"/>
        <v/>
      </c>
      <c r="D188" s="43" t="str">
        <f t="shared" si="103"/>
        <v/>
      </c>
      <c r="E188" s="43" t="str">
        <f t="shared" si="104"/>
        <v/>
      </c>
      <c r="F188" s="44" t="str">
        <f t="shared" si="105"/>
        <v/>
      </c>
      <c r="G188" s="44" t="str">
        <f t="shared" si="106"/>
        <v/>
      </c>
      <c r="H188" s="45" t="str">
        <f>IF($A188="","",IF(C188&gt;=$F$5,IFERROR(HLOOKUP(B188,FLUXO_ELEGÍVEL!$F:$XFD,LARGE(FLUXO_ELEGÍVEL!A:A,1)+2,0),0),0))</f>
        <v/>
      </c>
      <c r="I188" s="45" t="str">
        <f t="shared" si="107"/>
        <v/>
      </c>
      <c r="J188" s="45" t="str">
        <f>IF(A188="","",H188+CUSTOS!B188)</f>
        <v/>
      </c>
      <c r="K188" s="45" t="str">
        <f t="shared" si="135"/>
        <v/>
      </c>
      <c r="L188" s="45" t="str">
        <f t="shared" si="136"/>
        <v/>
      </c>
      <c r="M188" s="45" t="str">
        <f t="shared" si="137"/>
        <v/>
      </c>
      <c r="N188" s="45" t="str">
        <f t="shared" si="108"/>
        <v/>
      </c>
      <c r="O188" s="46" t="str">
        <f t="shared" si="138"/>
        <v/>
      </c>
      <c r="P188" s="47"/>
      <c r="Q188" s="48" t="str">
        <f t="shared" si="109"/>
        <v/>
      </c>
      <c r="R188" s="48" t="str">
        <f t="shared" si="110"/>
        <v/>
      </c>
      <c r="S188" s="48" t="str">
        <f t="shared" si="111"/>
        <v/>
      </c>
      <c r="T188" s="48" t="str">
        <f t="shared" si="112"/>
        <v/>
      </c>
      <c r="U188" s="48" t="str">
        <f t="shared" si="113"/>
        <v/>
      </c>
      <c r="V188" s="48" t="str">
        <f t="shared" si="114"/>
        <v/>
      </c>
      <c r="X188" s="48" t="str">
        <f t="shared" si="115"/>
        <v/>
      </c>
      <c r="Y188" s="45" t="str">
        <f t="shared" si="116"/>
        <v/>
      </c>
      <c r="Z188" s="45" t="str">
        <f t="shared" si="117"/>
        <v/>
      </c>
      <c r="AA188" s="45" t="str">
        <f t="shared" si="118"/>
        <v/>
      </c>
      <c r="AB188" s="45" t="str">
        <f t="shared" si="119"/>
        <v/>
      </c>
      <c r="AD188" s="48" t="str">
        <f t="shared" si="120"/>
        <v/>
      </c>
      <c r="AE188" s="45" t="str">
        <f t="shared" si="121"/>
        <v/>
      </c>
      <c r="AF188" s="45" t="str">
        <f t="shared" si="122"/>
        <v/>
      </c>
      <c r="AG188" s="45" t="str">
        <f t="shared" si="123"/>
        <v/>
      </c>
      <c r="AH188" s="45" t="str">
        <f t="shared" si="124"/>
        <v/>
      </c>
      <c r="AJ188" s="134" t="str">
        <f t="shared" si="125"/>
        <v/>
      </c>
      <c r="AK188" s="135" t="str">
        <f t="shared" si="139"/>
        <v/>
      </c>
      <c r="AL188" s="135" t="str">
        <f t="shared" si="126"/>
        <v/>
      </c>
      <c r="AM188" s="135" t="str">
        <f t="shared" si="127"/>
        <v/>
      </c>
      <c r="AN188" s="135" t="str">
        <f t="shared" si="128"/>
        <v/>
      </c>
      <c r="AO188" s="135" t="str">
        <f t="shared" si="129"/>
        <v/>
      </c>
      <c r="AQ188" s="48" t="str">
        <f t="shared" si="130"/>
        <v/>
      </c>
      <c r="AR188" s="45" t="str">
        <f t="shared" si="131"/>
        <v/>
      </c>
      <c r="AU188" s="25">
        <f t="shared" si="132"/>
        <v>0</v>
      </c>
      <c r="AV188" s="25">
        <f t="shared" si="133"/>
        <v>0</v>
      </c>
      <c r="AW188" s="21">
        <f t="shared" si="140"/>
        <v>0</v>
      </c>
      <c r="AX188" s="21">
        <f t="shared" si="141"/>
        <v>0</v>
      </c>
      <c r="AY188" s="21">
        <f t="shared" si="142"/>
        <v>0</v>
      </c>
      <c r="AZ188" s="21">
        <f t="shared" si="143"/>
        <v>0</v>
      </c>
      <c r="BA188" s="21">
        <f t="shared" si="144"/>
        <v>0</v>
      </c>
      <c r="BB188" s="21">
        <f t="shared" si="145"/>
        <v>0</v>
      </c>
      <c r="BC188" s="21">
        <f t="shared" si="146"/>
        <v>0</v>
      </c>
      <c r="BD188" s="21">
        <f>-IF(CUSTOS!B188="",0,CUSTOS!B188)</f>
        <v>0</v>
      </c>
      <c r="BF188" s="25">
        <f t="shared" si="147"/>
        <v>0</v>
      </c>
      <c r="BG188" s="25">
        <f t="shared" si="148"/>
        <v>0</v>
      </c>
      <c r="BH188" s="169">
        <f t="shared" si="148"/>
        <v>0</v>
      </c>
    </row>
    <row r="189" spans="1:60" ht="15" x14ac:dyDescent="0.25">
      <c r="A189" s="89" t="str">
        <f>IF(LARGE($A$11:A188,1)=$F$2,"",A188+1)</f>
        <v/>
      </c>
      <c r="B189" s="42" t="str">
        <f t="shared" si="102"/>
        <v/>
      </c>
      <c r="C189" s="43" t="str">
        <f t="shared" si="134"/>
        <v/>
      </c>
      <c r="D189" s="43" t="str">
        <f t="shared" si="103"/>
        <v/>
      </c>
      <c r="E189" s="43" t="str">
        <f t="shared" si="104"/>
        <v/>
      </c>
      <c r="F189" s="44" t="str">
        <f t="shared" si="105"/>
        <v/>
      </c>
      <c r="G189" s="44" t="str">
        <f t="shared" si="106"/>
        <v/>
      </c>
      <c r="H189" s="45" t="str">
        <f>IF($A189="","",IF(C189&gt;=$F$5,IFERROR(HLOOKUP(B189,FLUXO_ELEGÍVEL!$F:$XFD,LARGE(FLUXO_ELEGÍVEL!A:A,1)+2,0),0),0))</f>
        <v/>
      </c>
      <c r="I189" s="45" t="str">
        <f t="shared" si="107"/>
        <v/>
      </c>
      <c r="J189" s="45" t="str">
        <f>IF(A189="","",H189+CUSTOS!B189)</f>
        <v/>
      </c>
      <c r="K189" s="45" t="str">
        <f t="shared" si="135"/>
        <v/>
      </c>
      <c r="L189" s="45" t="str">
        <f t="shared" si="136"/>
        <v/>
      </c>
      <c r="M189" s="45" t="str">
        <f t="shared" si="137"/>
        <v/>
      </c>
      <c r="N189" s="45" t="str">
        <f t="shared" si="108"/>
        <v/>
      </c>
      <c r="O189" s="46" t="str">
        <f t="shared" si="138"/>
        <v/>
      </c>
      <c r="P189" s="47"/>
      <c r="Q189" s="48" t="str">
        <f t="shared" si="109"/>
        <v/>
      </c>
      <c r="R189" s="48" t="str">
        <f t="shared" si="110"/>
        <v/>
      </c>
      <c r="S189" s="48" t="str">
        <f t="shared" si="111"/>
        <v/>
      </c>
      <c r="T189" s="48" t="str">
        <f t="shared" si="112"/>
        <v/>
      </c>
      <c r="U189" s="48" t="str">
        <f t="shared" si="113"/>
        <v/>
      </c>
      <c r="V189" s="48" t="str">
        <f t="shared" si="114"/>
        <v/>
      </c>
      <c r="X189" s="48" t="str">
        <f t="shared" si="115"/>
        <v/>
      </c>
      <c r="Y189" s="45" t="str">
        <f t="shared" si="116"/>
        <v/>
      </c>
      <c r="Z189" s="45" t="str">
        <f t="shared" si="117"/>
        <v/>
      </c>
      <c r="AA189" s="45" t="str">
        <f t="shared" si="118"/>
        <v/>
      </c>
      <c r="AB189" s="45" t="str">
        <f t="shared" si="119"/>
        <v/>
      </c>
      <c r="AD189" s="48" t="str">
        <f t="shared" si="120"/>
        <v/>
      </c>
      <c r="AE189" s="45" t="str">
        <f t="shared" si="121"/>
        <v/>
      </c>
      <c r="AF189" s="45" t="str">
        <f t="shared" si="122"/>
        <v/>
      </c>
      <c r="AG189" s="45" t="str">
        <f t="shared" si="123"/>
        <v/>
      </c>
      <c r="AH189" s="45" t="str">
        <f t="shared" si="124"/>
        <v/>
      </c>
      <c r="AJ189" s="134" t="str">
        <f t="shared" si="125"/>
        <v/>
      </c>
      <c r="AK189" s="135" t="str">
        <f t="shared" si="139"/>
        <v/>
      </c>
      <c r="AL189" s="135" t="str">
        <f t="shared" si="126"/>
        <v/>
      </c>
      <c r="AM189" s="135" t="str">
        <f t="shared" si="127"/>
        <v/>
      </c>
      <c r="AN189" s="135" t="str">
        <f t="shared" si="128"/>
        <v/>
      </c>
      <c r="AO189" s="135" t="str">
        <f t="shared" si="129"/>
        <v/>
      </c>
      <c r="AQ189" s="48" t="str">
        <f t="shared" si="130"/>
        <v/>
      </c>
      <c r="AR189" s="45" t="str">
        <f t="shared" si="131"/>
        <v/>
      </c>
      <c r="AU189" s="25">
        <f t="shared" si="132"/>
        <v>0</v>
      </c>
      <c r="AV189" s="25">
        <f t="shared" si="133"/>
        <v>0</v>
      </c>
      <c r="AW189" s="21">
        <f t="shared" si="140"/>
        <v>0</v>
      </c>
      <c r="AX189" s="21">
        <f t="shared" si="141"/>
        <v>0</v>
      </c>
      <c r="AY189" s="21">
        <f t="shared" si="142"/>
        <v>0</v>
      </c>
      <c r="AZ189" s="21">
        <f t="shared" si="143"/>
        <v>0</v>
      </c>
      <c r="BA189" s="21">
        <f t="shared" si="144"/>
        <v>0</v>
      </c>
      <c r="BB189" s="21">
        <f t="shared" si="145"/>
        <v>0</v>
      </c>
      <c r="BC189" s="21">
        <f t="shared" si="146"/>
        <v>0</v>
      </c>
      <c r="BD189" s="21">
        <f>-IF(CUSTOS!B189="",0,CUSTOS!B189)</f>
        <v>0</v>
      </c>
      <c r="BF189" s="25">
        <f t="shared" si="147"/>
        <v>0</v>
      </c>
      <c r="BG189" s="25">
        <f t="shared" si="148"/>
        <v>0</v>
      </c>
      <c r="BH189" s="169">
        <f t="shared" si="148"/>
        <v>0</v>
      </c>
    </row>
    <row r="190" spans="1:60" ht="15" x14ac:dyDescent="0.25">
      <c r="A190" s="89" t="str">
        <f>IF(LARGE($A$11:A189,1)=$F$2,"",A189+1)</f>
        <v/>
      </c>
      <c r="B190" s="42" t="str">
        <f t="shared" si="102"/>
        <v/>
      </c>
      <c r="C190" s="43" t="str">
        <f t="shared" si="134"/>
        <v/>
      </c>
      <c r="D190" s="43" t="str">
        <f t="shared" si="103"/>
        <v/>
      </c>
      <c r="E190" s="43" t="str">
        <f t="shared" si="104"/>
        <v/>
      </c>
      <c r="F190" s="44" t="str">
        <f t="shared" si="105"/>
        <v/>
      </c>
      <c r="G190" s="44" t="str">
        <f t="shared" si="106"/>
        <v/>
      </c>
      <c r="H190" s="45" t="str">
        <f>IF($A190="","",IF(C190&gt;=$F$5,IFERROR(HLOOKUP(B190,FLUXO_ELEGÍVEL!$F:$XFD,LARGE(FLUXO_ELEGÍVEL!A:A,1)+2,0),0),0))</f>
        <v/>
      </c>
      <c r="I190" s="45" t="str">
        <f t="shared" si="107"/>
        <v/>
      </c>
      <c r="J190" s="45" t="str">
        <f>IF(A190="","",H190+CUSTOS!B190)</f>
        <v/>
      </c>
      <c r="K190" s="45" t="str">
        <f t="shared" si="135"/>
        <v/>
      </c>
      <c r="L190" s="45" t="str">
        <f t="shared" si="136"/>
        <v/>
      </c>
      <c r="M190" s="45" t="str">
        <f t="shared" si="137"/>
        <v/>
      </c>
      <c r="N190" s="45" t="str">
        <f t="shared" si="108"/>
        <v/>
      </c>
      <c r="O190" s="46" t="str">
        <f t="shared" si="138"/>
        <v/>
      </c>
      <c r="P190" s="47"/>
      <c r="Q190" s="48" t="str">
        <f t="shared" si="109"/>
        <v/>
      </c>
      <c r="R190" s="48" t="str">
        <f t="shared" si="110"/>
        <v/>
      </c>
      <c r="S190" s="48" t="str">
        <f t="shared" si="111"/>
        <v/>
      </c>
      <c r="T190" s="48" t="str">
        <f t="shared" si="112"/>
        <v/>
      </c>
      <c r="U190" s="48" t="str">
        <f t="shared" si="113"/>
        <v/>
      </c>
      <c r="V190" s="48" t="str">
        <f t="shared" si="114"/>
        <v/>
      </c>
      <c r="X190" s="48" t="str">
        <f t="shared" si="115"/>
        <v/>
      </c>
      <c r="Y190" s="45" t="str">
        <f t="shared" si="116"/>
        <v/>
      </c>
      <c r="Z190" s="45" t="str">
        <f t="shared" si="117"/>
        <v/>
      </c>
      <c r="AA190" s="45" t="str">
        <f t="shared" si="118"/>
        <v/>
      </c>
      <c r="AB190" s="45" t="str">
        <f t="shared" si="119"/>
        <v/>
      </c>
      <c r="AD190" s="48" t="str">
        <f t="shared" si="120"/>
        <v/>
      </c>
      <c r="AE190" s="45" t="str">
        <f t="shared" si="121"/>
        <v/>
      </c>
      <c r="AF190" s="45" t="str">
        <f t="shared" si="122"/>
        <v/>
      </c>
      <c r="AG190" s="45" t="str">
        <f t="shared" si="123"/>
        <v/>
      </c>
      <c r="AH190" s="45" t="str">
        <f t="shared" si="124"/>
        <v/>
      </c>
      <c r="AJ190" s="134" t="str">
        <f t="shared" si="125"/>
        <v/>
      </c>
      <c r="AK190" s="135" t="str">
        <f t="shared" si="139"/>
        <v/>
      </c>
      <c r="AL190" s="135" t="str">
        <f t="shared" si="126"/>
        <v/>
      </c>
      <c r="AM190" s="135" t="str">
        <f t="shared" si="127"/>
        <v/>
      </c>
      <c r="AN190" s="135" t="str">
        <f t="shared" si="128"/>
        <v/>
      </c>
      <c r="AO190" s="135" t="str">
        <f t="shared" si="129"/>
        <v/>
      </c>
      <c r="AQ190" s="48" t="str">
        <f t="shared" si="130"/>
        <v/>
      </c>
      <c r="AR190" s="45" t="str">
        <f t="shared" si="131"/>
        <v/>
      </c>
      <c r="AU190" s="25">
        <f t="shared" si="132"/>
        <v>0</v>
      </c>
      <c r="AV190" s="25">
        <f t="shared" si="133"/>
        <v>0</v>
      </c>
      <c r="AW190" s="21">
        <f t="shared" si="140"/>
        <v>0</v>
      </c>
      <c r="AX190" s="21">
        <f t="shared" si="141"/>
        <v>0</v>
      </c>
      <c r="AY190" s="21">
        <f t="shared" si="142"/>
        <v>0</v>
      </c>
      <c r="AZ190" s="21">
        <f t="shared" si="143"/>
        <v>0</v>
      </c>
      <c r="BA190" s="21">
        <f t="shared" si="144"/>
        <v>0</v>
      </c>
      <c r="BB190" s="21">
        <f t="shared" si="145"/>
        <v>0</v>
      </c>
      <c r="BC190" s="21">
        <f t="shared" si="146"/>
        <v>0</v>
      </c>
      <c r="BD190" s="21">
        <f>-IF(CUSTOS!B190="",0,CUSTOS!B190)</f>
        <v>0</v>
      </c>
      <c r="BF190" s="25">
        <f t="shared" si="147"/>
        <v>0</v>
      </c>
      <c r="BG190" s="25">
        <f t="shared" si="148"/>
        <v>0</v>
      </c>
      <c r="BH190" s="169">
        <f t="shared" si="148"/>
        <v>0</v>
      </c>
    </row>
    <row r="191" spans="1:60" ht="15" x14ac:dyDescent="0.25">
      <c r="A191" s="89" t="str">
        <f>IF(LARGE($A$11:A190,1)=$F$2,"",A190+1)</f>
        <v/>
      </c>
      <c r="B191" s="42" t="str">
        <f t="shared" si="102"/>
        <v/>
      </c>
      <c r="C191" s="43" t="str">
        <f t="shared" si="134"/>
        <v/>
      </c>
      <c r="D191" s="43" t="str">
        <f t="shared" si="103"/>
        <v/>
      </c>
      <c r="E191" s="43" t="str">
        <f t="shared" si="104"/>
        <v/>
      </c>
      <c r="F191" s="44" t="str">
        <f t="shared" si="105"/>
        <v/>
      </c>
      <c r="G191" s="44" t="str">
        <f t="shared" si="106"/>
        <v/>
      </c>
      <c r="H191" s="45" t="str">
        <f>IF($A191="","",IF(C191&gt;=$F$5,IFERROR(HLOOKUP(B191,FLUXO_ELEGÍVEL!$F:$XFD,LARGE(FLUXO_ELEGÍVEL!A:A,1)+2,0),0),0))</f>
        <v/>
      </c>
      <c r="I191" s="45" t="str">
        <f t="shared" si="107"/>
        <v/>
      </c>
      <c r="J191" s="45" t="str">
        <f>IF(A191="","",H191+CUSTOS!B191)</f>
        <v/>
      </c>
      <c r="K191" s="45" t="str">
        <f t="shared" si="135"/>
        <v/>
      </c>
      <c r="L191" s="45" t="str">
        <f t="shared" si="136"/>
        <v/>
      </c>
      <c r="M191" s="45" t="str">
        <f t="shared" si="137"/>
        <v/>
      </c>
      <c r="N191" s="45" t="str">
        <f t="shared" si="108"/>
        <v/>
      </c>
      <c r="O191" s="46" t="str">
        <f t="shared" si="138"/>
        <v/>
      </c>
      <c r="P191" s="47"/>
      <c r="Q191" s="48" t="str">
        <f t="shared" si="109"/>
        <v/>
      </c>
      <c r="R191" s="48" t="str">
        <f t="shared" si="110"/>
        <v/>
      </c>
      <c r="S191" s="48" t="str">
        <f t="shared" si="111"/>
        <v/>
      </c>
      <c r="T191" s="48" t="str">
        <f t="shared" si="112"/>
        <v/>
      </c>
      <c r="U191" s="48" t="str">
        <f t="shared" si="113"/>
        <v/>
      </c>
      <c r="V191" s="48" t="str">
        <f t="shared" si="114"/>
        <v/>
      </c>
      <c r="X191" s="48" t="str">
        <f t="shared" si="115"/>
        <v/>
      </c>
      <c r="Y191" s="45" t="str">
        <f t="shared" si="116"/>
        <v/>
      </c>
      <c r="Z191" s="45" t="str">
        <f t="shared" si="117"/>
        <v/>
      </c>
      <c r="AA191" s="45" t="str">
        <f t="shared" si="118"/>
        <v/>
      </c>
      <c r="AB191" s="45" t="str">
        <f t="shared" si="119"/>
        <v/>
      </c>
      <c r="AD191" s="48" t="str">
        <f t="shared" si="120"/>
        <v/>
      </c>
      <c r="AE191" s="45" t="str">
        <f t="shared" si="121"/>
        <v/>
      </c>
      <c r="AF191" s="45" t="str">
        <f t="shared" si="122"/>
        <v/>
      </c>
      <c r="AG191" s="45" t="str">
        <f t="shared" si="123"/>
        <v/>
      </c>
      <c r="AH191" s="45" t="str">
        <f t="shared" si="124"/>
        <v/>
      </c>
      <c r="AJ191" s="134" t="str">
        <f t="shared" si="125"/>
        <v/>
      </c>
      <c r="AK191" s="135" t="str">
        <f t="shared" si="139"/>
        <v/>
      </c>
      <c r="AL191" s="135" t="str">
        <f t="shared" si="126"/>
        <v/>
      </c>
      <c r="AM191" s="135" t="str">
        <f t="shared" si="127"/>
        <v/>
      </c>
      <c r="AN191" s="135" t="str">
        <f t="shared" si="128"/>
        <v/>
      </c>
      <c r="AO191" s="135" t="str">
        <f t="shared" si="129"/>
        <v/>
      </c>
      <c r="AQ191" s="48" t="str">
        <f t="shared" si="130"/>
        <v/>
      </c>
      <c r="AR191" s="45" t="str">
        <f t="shared" si="131"/>
        <v/>
      </c>
      <c r="AU191" s="25">
        <f t="shared" si="132"/>
        <v>0</v>
      </c>
      <c r="AV191" s="25">
        <f t="shared" si="133"/>
        <v>0</v>
      </c>
      <c r="AW191" s="21">
        <f t="shared" si="140"/>
        <v>0</v>
      </c>
      <c r="AX191" s="21">
        <f t="shared" si="141"/>
        <v>0</v>
      </c>
      <c r="AY191" s="21">
        <f t="shared" si="142"/>
        <v>0</v>
      </c>
      <c r="AZ191" s="21">
        <f t="shared" si="143"/>
        <v>0</v>
      </c>
      <c r="BA191" s="21">
        <f t="shared" si="144"/>
        <v>0</v>
      </c>
      <c r="BB191" s="21">
        <f t="shared" si="145"/>
        <v>0</v>
      </c>
      <c r="BC191" s="21">
        <f t="shared" si="146"/>
        <v>0</v>
      </c>
      <c r="BD191" s="21">
        <f>-IF(CUSTOS!B191="",0,CUSTOS!B191)</f>
        <v>0</v>
      </c>
      <c r="BF191" s="25">
        <f t="shared" si="147"/>
        <v>0</v>
      </c>
      <c r="BG191" s="25">
        <f t="shared" si="148"/>
        <v>0</v>
      </c>
      <c r="BH191" s="169">
        <f t="shared" si="148"/>
        <v>0</v>
      </c>
    </row>
    <row r="192" spans="1:60" ht="15" x14ac:dyDescent="0.25">
      <c r="A192" s="89" t="str">
        <f>IF(LARGE($A$11:A191,1)=$F$2,"",A191+1)</f>
        <v/>
      </c>
      <c r="B192" s="42" t="str">
        <f t="shared" si="102"/>
        <v/>
      </c>
      <c r="C192" s="43" t="str">
        <f t="shared" si="134"/>
        <v/>
      </c>
      <c r="D192" s="43" t="str">
        <f t="shared" si="103"/>
        <v/>
      </c>
      <c r="E192" s="43" t="str">
        <f t="shared" si="104"/>
        <v/>
      </c>
      <c r="F192" s="44" t="str">
        <f t="shared" si="105"/>
        <v/>
      </c>
      <c r="G192" s="44" t="str">
        <f t="shared" si="106"/>
        <v/>
      </c>
      <c r="H192" s="45" t="str">
        <f>IF($A192="","",IF(C192&gt;=$F$5,IFERROR(HLOOKUP(B192,FLUXO_ELEGÍVEL!$F:$XFD,LARGE(FLUXO_ELEGÍVEL!A:A,1)+2,0),0),0))</f>
        <v/>
      </c>
      <c r="I192" s="45" t="str">
        <f t="shared" si="107"/>
        <v/>
      </c>
      <c r="J192" s="45" t="str">
        <f>IF(A192="","",H192+CUSTOS!B192)</f>
        <v/>
      </c>
      <c r="K192" s="45" t="str">
        <f t="shared" si="135"/>
        <v/>
      </c>
      <c r="L192" s="45" t="str">
        <f t="shared" si="136"/>
        <v/>
      </c>
      <c r="M192" s="45" t="str">
        <f t="shared" si="137"/>
        <v/>
      </c>
      <c r="N192" s="45" t="str">
        <f t="shared" si="108"/>
        <v/>
      </c>
      <c r="O192" s="46" t="str">
        <f t="shared" si="138"/>
        <v/>
      </c>
      <c r="P192" s="47"/>
      <c r="Q192" s="48" t="str">
        <f t="shared" si="109"/>
        <v/>
      </c>
      <c r="R192" s="48" t="str">
        <f t="shared" si="110"/>
        <v/>
      </c>
      <c r="S192" s="48" t="str">
        <f t="shared" si="111"/>
        <v/>
      </c>
      <c r="T192" s="48" t="str">
        <f t="shared" si="112"/>
        <v/>
      </c>
      <c r="U192" s="48" t="str">
        <f t="shared" si="113"/>
        <v/>
      </c>
      <c r="V192" s="48" t="str">
        <f t="shared" si="114"/>
        <v/>
      </c>
      <c r="X192" s="48" t="str">
        <f t="shared" si="115"/>
        <v/>
      </c>
      <c r="Y192" s="45" t="str">
        <f t="shared" si="116"/>
        <v/>
      </c>
      <c r="Z192" s="45" t="str">
        <f t="shared" si="117"/>
        <v/>
      </c>
      <c r="AA192" s="45" t="str">
        <f t="shared" si="118"/>
        <v/>
      </c>
      <c r="AB192" s="45" t="str">
        <f t="shared" si="119"/>
        <v/>
      </c>
      <c r="AD192" s="48" t="str">
        <f t="shared" si="120"/>
        <v/>
      </c>
      <c r="AE192" s="45" t="str">
        <f t="shared" si="121"/>
        <v/>
      </c>
      <c r="AF192" s="45" t="str">
        <f t="shared" si="122"/>
        <v/>
      </c>
      <c r="AG192" s="45" t="str">
        <f t="shared" si="123"/>
        <v/>
      </c>
      <c r="AH192" s="45" t="str">
        <f t="shared" si="124"/>
        <v/>
      </c>
      <c r="AJ192" s="134" t="str">
        <f t="shared" si="125"/>
        <v/>
      </c>
      <c r="AK192" s="135" t="str">
        <f t="shared" si="139"/>
        <v/>
      </c>
      <c r="AL192" s="135" t="str">
        <f t="shared" si="126"/>
        <v/>
      </c>
      <c r="AM192" s="135" t="str">
        <f t="shared" si="127"/>
        <v/>
      </c>
      <c r="AN192" s="135" t="str">
        <f t="shared" si="128"/>
        <v/>
      </c>
      <c r="AO192" s="135" t="str">
        <f t="shared" si="129"/>
        <v/>
      </c>
      <c r="AQ192" s="48" t="str">
        <f t="shared" si="130"/>
        <v/>
      </c>
      <c r="AR192" s="45" t="str">
        <f t="shared" si="131"/>
        <v/>
      </c>
      <c r="AU192" s="25">
        <f t="shared" si="132"/>
        <v>0</v>
      </c>
      <c r="AV192" s="25">
        <f t="shared" si="133"/>
        <v>0</v>
      </c>
      <c r="AW192" s="21">
        <f t="shared" si="140"/>
        <v>0</v>
      </c>
      <c r="AX192" s="21">
        <f t="shared" si="141"/>
        <v>0</v>
      </c>
      <c r="AY192" s="21">
        <f t="shared" si="142"/>
        <v>0</v>
      </c>
      <c r="AZ192" s="21">
        <f t="shared" si="143"/>
        <v>0</v>
      </c>
      <c r="BA192" s="21">
        <f t="shared" si="144"/>
        <v>0</v>
      </c>
      <c r="BB192" s="21">
        <f t="shared" si="145"/>
        <v>0</v>
      </c>
      <c r="BC192" s="21">
        <f t="shared" si="146"/>
        <v>0</v>
      </c>
      <c r="BD192" s="21">
        <f>-IF(CUSTOS!B192="",0,CUSTOS!B192)</f>
        <v>0</v>
      </c>
      <c r="BF192" s="25">
        <f t="shared" si="147"/>
        <v>0</v>
      </c>
      <c r="BG192" s="25">
        <f t="shared" si="148"/>
        <v>0</v>
      </c>
      <c r="BH192" s="169">
        <f t="shared" si="148"/>
        <v>0</v>
      </c>
    </row>
    <row r="193" spans="1:60" ht="15" x14ac:dyDescent="0.25">
      <c r="A193" s="89" t="str">
        <f>IF(LARGE($A$11:A192,1)=$F$2,"",A192+1)</f>
        <v/>
      </c>
      <c r="B193" s="42" t="str">
        <f t="shared" si="102"/>
        <v/>
      </c>
      <c r="C193" s="43" t="str">
        <f t="shared" si="134"/>
        <v/>
      </c>
      <c r="D193" s="43" t="str">
        <f t="shared" si="103"/>
        <v/>
      </c>
      <c r="E193" s="43" t="str">
        <f t="shared" si="104"/>
        <v/>
      </c>
      <c r="F193" s="44" t="str">
        <f t="shared" si="105"/>
        <v/>
      </c>
      <c r="G193" s="44" t="str">
        <f t="shared" si="106"/>
        <v/>
      </c>
      <c r="H193" s="45" t="str">
        <f>IF($A193="","",IF(C193&gt;=$F$5,IFERROR(HLOOKUP(B193,FLUXO_ELEGÍVEL!$F:$XFD,LARGE(FLUXO_ELEGÍVEL!A:A,1)+2,0),0),0))</f>
        <v/>
      </c>
      <c r="I193" s="45" t="str">
        <f t="shared" si="107"/>
        <v/>
      </c>
      <c r="J193" s="45" t="str">
        <f>IF(A193="","",H193+CUSTOS!B193)</f>
        <v/>
      </c>
      <c r="K193" s="45" t="str">
        <f t="shared" si="135"/>
        <v/>
      </c>
      <c r="L193" s="45" t="str">
        <f t="shared" si="136"/>
        <v/>
      </c>
      <c r="M193" s="45" t="str">
        <f t="shared" si="137"/>
        <v/>
      </c>
      <c r="N193" s="45" t="str">
        <f t="shared" si="108"/>
        <v/>
      </c>
      <c r="O193" s="46" t="str">
        <f t="shared" si="138"/>
        <v/>
      </c>
      <c r="P193" s="47"/>
      <c r="Q193" s="48" t="str">
        <f t="shared" si="109"/>
        <v/>
      </c>
      <c r="R193" s="48" t="str">
        <f t="shared" si="110"/>
        <v/>
      </c>
      <c r="S193" s="48" t="str">
        <f t="shared" si="111"/>
        <v/>
      </c>
      <c r="T193" s="48" t="str">
        <f t="shared" si="112"/>
        <v/>
      </c>
      <c r="U193" s="48" t="str">
        <f t="shared" si="113"/>
        <v/>
      </c>
      <c r="V193" s="48" t="str">
        <f t="shared" si="114"/>
        <v/>
      </c>
      <c r="X193" s="48" t="str">
        <f t="shared" si="115"/>
        <v/>
      </c>
      <c r="Y193" s="45" t="str">
        <f t="shared" si="116"/>
        <v/>
      </c>
      <c r="Z193" s="45" t="str">
        <f t="shared" si="117"/>
        <v/>
      </c>
      <c r="AA193" s="45" t="str">
        <f t="shared" si="118"/>
        <v/>
      </c>
      <c r="AB193" s="45" t="str">
        <f t="shared" si="119"/>
        <v/>
      </c>
      <c r="AD193" s="48" t="str">
        <f t="shared" si="120"/>
        <v/>
      </c>
      <c r="AE193" s="45" t="str">
        <f t="shared" si="121"/>
        <v/>
      </c>
      <c r="AF193" s="45" t="str">
        <f t="shared" si="122"/>
        <v/>
      </c>
      <c r="AG193" s="45" t="str">
        <f t="shared" si="123"/>
        <v/>
      </c>
      <c r="AH193" s="45" t="str">
        <f t="shared" si="124"/>
        <v/>
      </c>
      <c r="AJ193" s="134" t="str">
        <f t="shared" si="125"/>
        <v/>
      </c>
      <c r="AK193" s="135" t="str">
        <f t="shared" si="139"/>
        <v/>
      </c>
      <c r="AL193" s="135" t="str">
        <f t="shared" si="126"/>
        <v/>
      </c>
      <c r="AM193" s="135" t="str">
        <f t="shared" si="127"/>
        <v/>
      </c>
      <c r="AN193" s="135" t="str">
        <f t="shared" si="128"/>
        <v/>
      </c>
      <c r="AO193" s="135" t="str">
        <f t="shared" si="129"/>
        <v/>
      </c>
      <c r="AQ193" s="48" t="str">
        <f t="shared" si="130"/>
        <v/>
      </c>
      <c r="AR193" s="45" t="str">
        <f t="shared" si="131"/>
        <v/>
      </c>
      <c r="AU193" s="25">
        <f t="shared" si="132"/>
        <v>0</v>
      </c>
      <c r="AV193" s="25">
        <f t="shared" si="133"/>
        <v>0</v>
      </c>
      <c r="AW193" s="21">
        <f t="shared" si="140"/>
        <v>0</v>
      </c>
      <c r="AX193" s="21">
        <f t="shared" si="141"/>
        <v>0</v>
      </c>
      <c r="AY193" s="21">
        <f t="shared" si="142"/>
        <v>0</v>
      </c>
      <c r="AZ193" s="21">
        <f t="shared" si="143"/>
        <v>0</v>
      </c>
      <c r="BA193" s="21">
        <f t="shared" si="144"/>
        <v>0</v>
      </c>
      <c r="BB193" s="21">
        <f t="shared" si="145"/>
        <v>0</v>
      </c>
      <c r="BC193" s="21">
        <f t="shared" si="146"/>
        <v>0</v>
      </c>
      <c r="BD193" s="21">
        <f>-IF(CUSTOS!B193="",0,CUSTOS!B193)</f>
        <v>0</v>
      </c>
      <c r="BF193" s="25">
        <f t="shared" si="147"/>
        <v>0</v>
      </c>
      <c r="BG193" s="25">
        <f t="shared" si="148"/>
        <v>0</v>
      </c>
      <c r="BH193" s="169">
        <f t="shared" si="148"/>
        <v>0</v>
      </c>
    </row>
    <row r="194" spans="1:60" ht="15" x14ac:dyDescent="0.25">
      <c r="A194" s="89" t="str">
        <f>IF(LARGE($A$11:A193,1)=$F$2,"",A193+1)</f>
        <v/>
      </c>
      <c r="B194" s="42" t="str">
        <f t="shared" si="102"/>
        <v/>
      </c>
      <c r="C194" s="43" t="str">
        <f t="shared" si="134"/>
        <v/>
      </c>
      <c r="D194" s="43" t="str">
        <f t="shared" si="103"/>
        <v/>
      </c>
      <c r="E194" s="43" t="str">
        <f t="shared" si="104"/>
        <v/>
      </c>
      <c r="F194" s="44" t="str">
        <f t="shared" si="105"/>
        <v/>
      </c>
      <c r="G194" s="44" t="str">
        <f t="shared" si="106"/>
        <v/>
      </c>
      <c r="H194" s="45" t="str">
        <f>IF($A194="","",IF(C194&gt;=$F$5,IFERROR(HLOOKUP(B194,FLUXO_ELEGÍVEL!$F:$XFD,LARGE(FLUXO_ELEGÍVEL!A:A,1)+2,0),0),0))</f>
        <v/>
      </c>
      <c r="I194" s="45" t="str">
        <f t="shared" si="107"/>
        <v/>
      </c>
      <c r="J194" s="45" t="str">
        <f>IF(A194="","",H194+CUSTOS!B194)</f>
        <v/>
      </c>
      <c r="K194" s="45" t="str">
        <f t="shared" si="135"/>
        <v/>
      </c>
      <c r="L194" s="45" t="str">
        <f t="shared" si="136"/>
        <v/>
      </c>
      <c r="M194" s="45" t="str">
        <f t="shared" si="137"/>
        <v/>
      </c>
      <c r="N194" s="45" t="str">
        <f t="shared" si="108"/>
        <v/>
      </c>
      <c r="O194" s="46" t="str">
        <f t="shared" si="138"/>
        <v/>
      </c>
      <c r="P194" s="47"/>
      <c r="Q194" s="48" t="str">
        <f t="shared" si="109"/>
        <v/>
      </c>
      <c r="R194" s="48" t="str">
        <f t="shared" si="110"/>
        <v/>
      </c>
      <c r="S194" s="48" t="str">
        <f t="shared" si="111"/>
        <v/>
      </c>
      <c r="T194" s="48" t="str">
        <f t="shared" si="112"/>
        <v/>
      </c>
      <c r="U194" s="48" t="str">
        <f t="shared" si="113"/>
        <v/>
      </c>
      <c r="V194" s="48" t="str">
        <f t="shared" si="114"/>
        <v/>
      </c>
      <c r="X194" s="48" t="str">
        <f t="shared" si="115"/>
        <v/>
      </c>
      <c r="Y194" s="45" t="str">
        <f t="shared" si="116"/>
        <v/>
      </c>
      <c r="Z194" s="45" t="str">
        <f t="shared" si="117"/>
        <v/>
      </c>
      <c r="AA194" s="45" t="str">
        <f t="shared" si="118"/>
        <v/>
      </c>
      <c r="AB194" s="45" t="str">
        <f t="shared" si="119"/>
        <v/>
      </c>
      <c r="AD194" s="48" t="str">
        <f t="shared" si="120"/>
        <v/>
      </c>
      <c r="AE194" s="45" t="str">
        <f t="shared" si="121"/>
        <v/>
      </c>
      <c r="AF194" s="45" t="str">
        <f t="shared" si="122"/>
        <v/>
      </c>
      <c r="AG194" s="45" t="str">
        <f t="shared" si="123"/>
        <v/>
      </c>
      <c r="AH194" s="45" t="str">
        <f t="shared" si="124"/>
        <v/>
      </c>
      <c r="AJ194" s="134" t="str">
        <f t="shared" si="125"/>
        <v/>
      </c>
      <c r="AK194" s="135" t="str">
        <f t="shared" si="139"/>
        <v/>
      </c>
      <c r="AL194" s="135" t="str">
        <f t="shared" si="126"/>
        <v/>
      </c>
      <c r="AM194" s="135" t="str">
        <f t="shared" si="127"/>
        <v/>
      </c>
      <c r="AN194" s="135" t="str">
        <f t="shared" si="128"/>
        <v/>
      </c>
      <c r="AO194" s="135" t="str">
        <f t="shared" si="129"/>
        <v/>
      </c>
      <c r="AQ194" s="48" t="str">
        <f t="shared" si="130"/>
        <v/>
      </c>
      <c r="AR194" s="45" t="str">
        <f t="shared" si="131"/>
        <v/>
      </c>
      <c r="AU194" s="25">
        <f t="shared" si="132"/>
        <v>0</v>
      </c>
      <c r="AV194" s="25">
        <f t="shared" si="133"/>
        <v>0</v>
      </c>
      <c r="AW194" s="21">
        <f t="shared" si="140"/>
        <v>0</v>
      </c>
      <c r="AX194" s="21">
        <f t="shared" si="141"/>
        <v>0</v>
      </c>
      <c r="AY194" s="21">
        <f t="shared" si="142"/>
        <v>0</v>
      </c>
      <c r="AZ194" s="21">
        <f t="shared" si="143"/>
        <v>0</v>
      </c>
      <c r="BA194" s="21">
        <f t="shared" si="144"/>
        <v>0</v>
      </c>
      <c r="BB194" s="21">
        <f t="shared" si="145"/>
        <v>0</v>
      </c>
      <c r="BC194" s="21">
        <f t="shared" si="146"/>
        <v>0</v>
      </c>
      <c r="BD194" s="21">
        <f>-IF(CUSTOS!B194="",0,CUSTOS!B194)</f>
        <v>0</v>
      </c>
      <c r="BF194" s="25">
        <f t="shared" si="147"/>
        <v>0</v>
      </c>
      <c r="BG194" s="25">
        <f t="shared" si="148"/>
        <v>0</v>
      </c>
      <c r="BH194" s="169">
        <f t="shared" si="148"/>
        <v>0</v>
      </c>
    </row>
    <row r="195" spans="1:60" ht="15" x14ac:dyDescent="0.25">
      <c r="A195" s="89" t="str">
        <f>IF(LARGE($A$11:A194,1)=$F$2,"",A194+1)</f>
        <v/>
      </c>
      <c r="B195" s="42" t="str">
        <f t="shared" si="102"/>
        <v/>
      </c>
      <c r="C195" s="43" t="str">
        <f t="shared" si="134"/>
        <v/>
      </c>
      <c r="D195" s="43" t="str">
        <f t="shared" si="103"/>
        <v/>
      </c>
      <c r="E195" s="43" t="str">
        <f t="shared" si="104"/>
        <v/>
      </c>
      <c r="F195" s="44" t="str">
        <f t="shared" si="105"/>
        <v/>
      </c>
      <c r="G195" s="44" t="str">
        <f t="shared" si="106"/>
        <v/>
      </c>
      <c r="H195" s="45" t="str">
        <f>IF($A195="","",IF(C195&gt;=$F$5,IFERROR(HLOOKUP(B195,FLUXO_ELEGÍVEL!$F:$XFD,LARGE(FLUXO_ELEGÍVEL!A:A,1)+2,0),0),0))</f>
        <v/>
      </c>
      <c r="I195" s="45" t="str">
        <f t="shared" si="107"/>
        <v/>
      </c>
      <c r="J195" s="45" t="str">
        <f>IF(A195="","",H195+CUSTOS!B195)</f>
        <v/>
      </c>
      <c r="K195" s="45" t="str">
        <f t="shared" si="135"/>
        <v/>
      </c>
      <c r="L195" s="45" t="str">
        <f t="shared" si="136"/>
        <v/>
      </c>
      <c r="M195" s="45" t="str">
        <f t="shared" si="137"/>
        <v/>
      </c>
      <c r="N195" s="45" t="str">
        <f t="shared" si="108"/>
        <v/>
      </c>
      <c r="O195" s="46" t="str">
        <f t="shared" si="138"/>
        <v/>
      </c>
      <c r="P195" s="47"/>
      <c r="Q195" s="48" t="str">
        <f t="shared" si="109"/>
        <v/>
      </c>
      <c r="R195" s="48" t="str">
        <f t="shared" si="110"/>
        <v/>
      </c>
      <c r="S195" s="48" t="str">
        <f t="shared" si="111"/>
        <v/>
      </c>
      <c r="T195" s="48" t="str">
        <f t="shared" si="112"/>
        <v/>
      </c>
      <c r="U195" s="48" t="str">
        <f t="shared" si="113"/>
        <v/>
      </c>
      <c r="V195" s="48" t="str">
        <f t="shared" si="114"/>
        <v/>
      </c>
      <c r="X195" s="48" t="str">
        <f t="shared" si="115"/>
        <v/>
      </c>
      <c r="Y195" s="45" t="str">
        <f t="shared" si="116"/>
        <v/>
      </c>
      <c r="Z195" s="45" t="str">
        <f t="shared" si="117"/>
        <v/>
      </c>
      <c r="AA195" s="45" t="str">
        <f t="shared" si="118"/>
        <v/>
      </c>
      <c r="AB195" s="45" t="str">
        <f t="shared" si="119"/>
        <v/>
      </c>
      <c r="AD195" s="48" t="str">
        <f t="shared" si="120"/>
        <v/>
      </c>
      <c r="AE195" s="45" t="str">
        <f t="shared" si="121"/>
        <v/>
      </c>
      <c r="AF195" s="45" t="str">
        <f t="shared" si="122"/>
        <v/>
      </c>
      <c r="AG195" s="45" t="str">
        <f t="shared" si="123"/>
        <v/>
      </c>
      <c r="AH195" s="45" t="str">
        <f t="shared" si="124"/>
        <v/>
      </c>
      <c r="AJ195" s="134" t="str">
        <f t="shared" si="125"/>
        <v/>
      </c>
      <c r="AK195" s="135" t="str">
        <f t="shared" si="139"/>
        <v/>
      </c>
      <c r="AL195" s="135" t="str">
        <f t="shared" si="126"/>
        <v/>
      </c>
      <c r="AM195" s="135" t="str">
        <f t="shared" si="127"/>
        <v/>
      </c>
      <c r="AN195" s="135" t="str">
        <f t="shared" si="128"/>
        <v/>
      </c>
      <c r="AO195" s="135" t="str">
        <f t="shared" si="129"/>
        <v/>
      </c>
      <c r="AQ195" s="48" t="str">
        <f t="shared" si="130"/>
        <v/>
      </c>
      <c r="AR195" s="45" t="str">
        <f t="shared" si="131"/>
        <v/>
      </c>
      <c r="AU195" s="25">
        <f t="shared" si="132"/>
        <v>0</v>
      </c>
      <c r="AV195" s="25">
        <f t="shared" si="133"/>
        <v>0</v>
      </c>
      <c r="AW195" s="21">
        <f t="shared" si="140"/>
        <v>0</v>
      </c>
      <c r="AX195" s="21">
        <f t="shared" si="141"/>
        <v>0</v>
      </c>
      <c r="AY195" s="21">
        <f t="shared" si="142"/>
        <v>0</v>
      </c>
      <c r="AZ195" s="21">
        <f t="shared" si="143"/>
        <v>0</v>
      </c>
      <c r="BA195" s="21">
        <f t="shared" si="144"/>
        <v>0</v>
      </c>
      <c r="BB195" s="21">
        <f t="shared" si="145"/>
        <v>0</v>
      </c>
      <c r="BC195" s="21">
        <f t="shared" si="146"/>
        <v>0</v>
      </c>
      <c r="BD195" s="21">
        <f>-IF(CUSTOS!B195="",0,CUSTOS!B195)</f>
        <v>0</v>
      </c>
      <c r="BF195" s="25">
        <f t="shared" si="147"/>
        <v>0</v>
      </c>
      <c r="BG195" s="25">
        <f t="shared" si="148"/>
        <v>0</v>
      </c>
      <c r="BH195" s="169">
        <f t="shared" si="148"/>
        <v>0</v>
      </c>
    </row>
    <row r="196" spans="1:60" ht="15" x14ac:dyDescent="0.25">
      <c r="A196" s="89" t="str">
        <f>IF(LARGE($A$11:A195,1)=$F$2,"",A195+1)</f>
        <v/>
      </c>
      <c r="B196" s="42" t="str">
        <f t="shared" si="102"/>
        <v/>
      </c>
      <c r="C196" s="43" t="str">
        <f t="shared" si="134"/>
        <v/>
      </c>
      <c r="D196" s="43" t="str">
        <f t="shared" si="103"/>
        <v/>
      </c>
      <c r="E196" s="43" t="str">
        <f t="shared" si="104"/>
        <v/>
      </c>
      <c r="F196" s="44" t="str">
        <f t="shared" si="105"/>
        <v/>
      </c>
      <c r="G196" s="44" t="str">
        <f t="shared" si="106"/>
        <v/>
      </c>
      <c r="H196" s="45" t="str">
        <f>IF($A196="","",IF(C196&gt;=$F$5,IFERROR(HLOOKUP(B196,FLUXO_ELEGÍVEL!$F:$XFD,LARGE(FLUXO_ELEGÍVEL!A:A,1)+2,0),0),0))</f>
        <v/>
      </c>
      <c r="I196" s="45" t="str">
        <f t="shared" si="107"/>
        <v/>
      </c>
      <c r="J196" s="45" t="str">
        <f>IF(A196="","",H196+CUSTOS!B196)</f>
        <v/>
      </c>
      <c r="K196" s="45" t="str">
        <f t="shared" si="135"/>
        <v/>
      </c>
      <c r="L196" s="45" t="str">
        <f t="shared" si="136"/>
        <v/>
      </c>
      <c r="M196" s="45" t="str">
        <f t="shared" si="137"/>
        <v/>
      </c>
      <c r="N196" s="45" t="str">
        <f t="shared" si="108"/>
        <v/>
      </c>
      <c r="O196" s="46" t="str">
        <f t="shared" si="138"/>
        <v/>
      </c>
      <c r="P196" s="47"/>
      <c r="Q196" s="48" t="str">
        <f t="shared" si="109"/>
        <v/>
      </c>
      <c r="R196" s="48" t="str">
        <f t="shared" si="110"/>
        <v/>
      </c>
      <c r="S196" s="48" t="str">
        <f t="shared" si="111"/>
        <v/>
      </c>
      <c r="T196" s="48" t="str">
        <f t="shared" si="112"/>
        <v/>
      </c>
      <c r="U196" s="48" t="str">
        <f t="shared" si="113"/>
        <v/>
      </c>
      <c r="V196" s="48" t="str">
        <f t="shared" si="114"/>
        <v/>
      </c>
      <c r="X196" s="48" t="str">
        <f t="shared" si="115"/>
        <v/>
      </c>
      <c r="Y196" s="45" t="str">
        <f t="shared" si="116"/>
        <v/>
      </c>
      <c r="Z196" s="45" t="str">
        <f t="shared" si="117"/>
        <v/>
      </c>
      <c r="AA196" s="45" t="str">
        <f t="shared" si="118"/>
        <v/>
      </c>
      <c r="AB196" s="45" t="str">
        <f t="shared" si="119"/>
        <v/>
      </c>
      <c r="AD196" s="48" t="str">
        <f t="shared" si="120"/>
        <v/>
      </c>
      <c r="AE196" s="45" t="str">
        <f t="shared" si="121"/>
        <v/>
      </c>
      <c r="AF196" s="45" t="str">
        <f t="shared" si="122"/>
        <v/>
      </c>
      <c r="AG196" s="45" t="str">
        <f t="shared" si="123"/>
        <v/>
      </c>
      <c r="AH196" s="45" t="str">
        <f t="shared" si="124"/>
        <v/>
      </c>
      <c r="AJ196" s="134" t="str">
        <f t="shared" si="125"/>
        <v/>
      </c>
      <c r="AK196" s="135" t="str">
        <f t="shared" si="139"/>
        <v/>
      </c>
      <c r="AL196" s="135" t="str">
        <f t="shared" si="126"/>
        <v/>
      </c>
      <c r="AM196" s="135" t="str">
        <f t="shared" si="127"/>
        <v/>
      </c>
      <c r="AN196" s="135" t="str">
        <f t="shared" si="128"/>
        <v/>
      </c>
      <c r="AO196" s="135" t="str">
        <f t="shared" si="129"/>
        <v/>
      </c>
      <c r="AQ196" s="48" t="str">
        <f t="shared" si="130"/>
        <v/>
      </c>
      <c r="AR196" s="45" t="str">
        <f t="shared" si="131"/>
        <v/>
      </c>
      <c r="AU196" s="25">
        <f t="shared" si="132"/>
        <v>0</v>
      </c>
      <c r="AV196" s="25">
        <f t="shared" si="133"/>
        <v>0</v>
      </c>
      <c r="AW196" s="21">
        <f t="shared" si="140"/>
        <v>0</v>
      </c>
      <c r="AX196" s="21">
        <f t="shared" si="141"/>
        <v>0</v>
      </c>
      <c r="AY196" s="21">
        <f t="shared" si="142"/>
        <v>0</v>
      </c>
      <c r="AZ196" s="21">
        <f t="shared" si="143"/>
        <v>0</v>
      </c>
      <c r="BA196" s="21">
        <f t="shared" si="144"/>
        <v>0</v>
      </c>
      <c r="BB196" s="21">
        <f t="shared" si="145"/>
        <v>0</v>
      </c>
      <c r="BC196" s="21">
        <f t="shared" si="146"/>
        <v>0</v>
      </c>
      <c r="BD196" s="21">
        <f>-IF(CUSTOS!B196="",0,CUSTOS!B196)</f>
        <v>0</v>
      </c>
      <c r="BF196" s="25">
        <f t="shared" si="147"/>
        <v>0</v>
      </c>
      <c r="BG196" s="25">
        <f t="shared" si="148"/>
        <v>0</v>
      </c>
      <c r="BH196" s="169">
        <f t="shared" si="148"/>
        <v>0</v>
      </c>
    </row>
    <row r="197" spans="1:60" ht="15" x14ac:dyDescent="0.25">
      <c r="A197" s="89" t="str">
        <f>IF(LARGE($A$11:A196,1)=$F$2,"",A196+1)</f>
        <v/>
      </c>
      <c r="B197" s="42" t="str">
        <f t="shared" si="102"/>
        <v/>
      </c>
      <c r="C197" s="43" t="str">
        <f t="shared" si="134"/>
        <v/>
      </c>
      <c r="D197" s="43" t="str">
        <f t="shared" si="103"/>
        <v/>
      </c>
      <c r="E197" s="43" t="str">
        <f t="shared" si="104"/>
        <v/>
      </c>
      <c r="F197" s="44" t="str">
        <f t="shared" si="105"/>
        <v/>
      </c>
      <c r="G197" s="44" t="str">
        <f t="shared" si="106"/>
        <v/>
      </c>
      <c r="H197" s="45" t="str">
        <f>IF($A197="","",IF(C197&gt;=$F$5,IFERROR(HLOOKUP(B197,FLUXO_ELEGÍVEL!$F:$XFD,LARGE(FLUXO_ELEGÍVEL!A:A,1)+2,0),0),0))</f>
        <v/>
      </c>
      <c r="I197" s="45" t="str">
        <f t="shared" si="107"/>
        <v/>
      </c>
      <c r="J197" s="45" t="str">
        <f>IF(A197="","",H197+CUSTOS!B197)</f>
        <v/>
      </c>
      <c r="K197" s="45" t="str">
        <f t="shared" si="135"/>
        <v/>
      </c>
      <c r="L197" s="45" t="str">
        <f t="shared" si="136"/>
        <v/>
      </c>
      <c r="M197" s="45" t="str">
        <f t="shared" si="137"/>
        <v/>
      </c>
      <c r="N197" s="45" t="str">
        <f t="shared" si="108"/>
        <v/>
      </c>
      <c r="O197" s="46" t="str">
        <f t="shared" si="138"/>
        <v/>
      </c>
      <c r="P197" s="47"/>
      <c r="Q197" s="48" t="str">
        <f t="shared" si="109"/>
        <v/>
      </c>
      <c r="R197" s="48" t="str">
        <f t="shared" si="110"/>
        <v/>
      </c>
      <c r="S197" s="48" t="str">
        <f t="shared" si="111"/>
        <v/>
      </c>
      <c r="T197" s="48" t="str">
        <f t="shared" si="112"/>
        <v/>
      </c>
      <c r="U197" s="48" t="str">
        <f t="shared" si="113"/>
        <v/>
      </c>
      <c r="V197" s="48" t="str">
        <f t="shared" si="114"/>
        <v/>
      </c>
      <c r="X197" s="48" t="str">
        <f t="shared" si="115"/>
        <v/>
      </c>
      <c r="Y197" s="45" t="str">
        <f t="shared" si="116"/>
        <v/>
      </c>
      <c r="Z197" s="45" t="str">
        <f t="shared" si="117"/>
        <v/>
      </c>
      <c r="AA197" s="45" t="str">
        <f t="shared" si="118"/>
        <v/>
      </c>
      <c r="AB197" s="45" t="str">
        <f t="shared" si="119"/>
        <v/>
      </c>
      <c r="AD197" s="48" t="str">
        <f t="shared" si="120"/>
        <v/>
      </c>
      <c r="AE197" s="45" t="str">
        <f t="shared" si="121"/>
        <v/>
      </c>
      <c r="AF197" s="45" t="str">
        <f t="shared" si="122"/>
        <v/>
      </c>
      <c r="AG197" s="45" t="str">
        <f t="shared" si="123"/>
        <v/>
      </c>
      <c r="AH197" s="45" t="str">
        <f t="shared" si="124"/>
        <v/>
      </c>
      <c r="AJ197" s="134" t="str">
        <f t="shared" si="125"/>
        <v/>
      </c>
      <c r="AK197" s="135" t="str">
        <f t="shared" si="139"/>
        <v/>
      </c>
      <c r="AL197" s="135" t="str">
        <f t="shared" si="126"/>
        <v/>
      </c>
      <c r="AM197" s="135" t="str">
        <f t="shared" si="127"/>
        <v/>
      </c>
      <c r="AN197" s="135" t="str">
        <f t="shared" si="128"/>
        <v/>
      </c>
      <c r="AO197" s="135" t="str">
        <f t="shared" si="129"/>
        <v/>
      </c>
      <c r="AQ197" s="48" t="str">
        <f t="shared" si="130"/>
        <v/>
      </c>
      <c r="AR197" s="45" t="str">
        <f t="shared" si="131"/>
        <v/>
      </c>
      <c r="AU197" s="25">
        <f t="shared" si="132"/>
        <v>0</v>
      </c>
      <c r="AV197" s="25">
        <f t="shared" si="133"/>
        <v>0</v>
      </c>
      <c r="AW197" s="21">
        <f t="shared" si="140"/>
        <v>0</v>
      </c>
      <c r="AX197" s="21">
        <f t="shared" si="141"/>
        <v>0</v>
      </c>
      <c r="AY197" s="21">
        <f t="shared" si="142"/>
        <v>0</v>
      </c>
      <c r="AZ197" s="21">
        <f t="shared" si="143"/>
        <v>0</v>
      </c>
      <c r="BA197" s="21">
        <f t="shared" si="144"/>
        <v>0</v>
      </c>
      <c r="BB197" s="21">
        <f t="shared" si="145"/>
        <v>0</v>
      </c>
      <c r="BC197" s="21">
        <f t="shared" si="146"/>
        <v>0</v>
      </c>
      <c r="BD197" s="21">
        <f>-IF(CUSTOS!B197="",0,CUSTOS!B197)</f>
        <v>0</v>
      </c>
      <c r="BF197" s="25">
        <f t="shared" si="147"/>
        <v>0</v>
      </c>
      <c r="BG197" s="25">
        <f t="shared" si="148"/>
        <v>0</v>
      </c>
      <c r="BH197" s="169">
        <f t="shared" si="148"/>
        <v>0</v>
      </c>
    </row>
    <row r="198" spans="1:60" ht="15" x14ac:dyDescent="0.25">
      <c r="A198" s="89" t="str">
        <f>IF(LARGE($A$11:A197,1)=$F$2,"",A197+1)</f>
        <v/>
      </c>
      <c r="B198" s="42" t="str">
        <f t="shared" si="102"/>
        <v/>
      </c>
      <c r="C198" s="43" t="str">
        <f t="shared" si="134"/>
        <v/>
      </c>
      <c r="D198" s="43" t="str">
        <f t="shared" si="103"/>
        <v/>
      </c>
      <c r="E198" s="43" t="str">
        <f t="shared" si="104"/>
        <v/>
      </c>
      <c r="F198" s="44" t="str">
        <f t="shared" si="105"/>
        <v/>
      </c>
      <c r="G198" s="44" t="str">
        <f t="shared" si="106"/>
        <v/>
      </c>
      <c r="H198" s="45" t="str">
        <f>IF($A198="","",IF(C198&gt;=$F$5,IFERROR(HLOOKUP(B198,FLUXO_ELEGÍVEL!$F:$XFD,LARGE(FLUXO_ELEGÍVEL!A:A,1)+2,0),0),0))</f>
        <v/>
      </c>
      <c r="I198" s="45" t="str">
        <f t="shared" si="107"/>
        <v/>
      </c>
      <c r="J198" s="45" t="str">
        <f>IF(A198="","",H198+CUSTOS!B198)</f>
        <v/>
      </c>
      <c r="K198" s="45" t="str">
        <f t="shared" si="135"/>
        <v/>
      </c>
      <c r="L198" s="45" t="str">
        <f t="shared" si="136"/>
        <v/>
      </c>
      <c r="M198" s="45" t="str">
        <f t="shared" si="137"/>
        <v/>
      </c>
      <c r="N198" s="45" t="str">
        <f t="shared" si="108"/>
        <v/>
      </c>
      <c r="O198" s="46" t="str">
        <f t="shared" si="138"/>
        <v/>
      </c>
      <c r="P198" s="47"/>
      <c r="Q198" s="48" t="str">
        <f t="shared" si="109"/>
        <v/>
      </c>
      <c r="R198" s="48" t="str">
        <f t="shared" si="110"/>
        <v/>
      </c>
      <c r="S198" s="48" t="str">
        <f t="shared" si="111"/>
        <v/>
      </c>
      <c r="T198" s="48" t="str">
        <f t="shared" si="112"/>
        <v/>
      </c>
      <c r="U198" s="48" t="str">
        <f t="shared" si="113"/>
        <v/>
      </c>
      <c r="V198" s="48" t="str">
        <f t="shared" si="114"/>
        <v/>
      </c>
      <c r="X198" s="48" t="str">
        <f t="shared" si="115"/>
        <v/>
      </c>
      <c r="Y198" s="45" t="str">
        <f t="shared" si="116"/>
        <v/>
      </c>
      <c r="Z198" s="45" t="str">
        <f t="shared" si="117"/>
        <v/>
      </c>
      <c r="AA198" s="45" t="str">
        <f t="shared" si="118"/>
        <v/>
      </c>
      <c r="AB198" s="45" t="str">
        <f t="shared" si="119"/>
        <v/>
      </c>
      <c r="AD198" s="48" t="str">
        <f t="shared" si="120"/>
        <v/>
      </c>
      <c r="AE198" s="45" t="str">
        <f t="shared" si="121"/>
        <v/>
      </c>
      <c r="AF198" s="45" t="str">
        <f t="shared" si="122"/>
        <v/>
      </c>
      <c r="AG198" s="45" t="str">
        <f t="shared" si="123"/>
        <v/>
      </c>
      <c r="AH198" s="45" t="str">
        <f t="shared" si="124"/>
        <v/>
      </c>
      <c r="AJ198" s="134" t="str">
        <f t="shared" si="125"/>
        <v/>
      </c>
      <c r="AK198" s="135" t="str">
        <f t="shared" si="139"/>
        <v/>
      </c>
      <c r="AL198" s="135" t="str">
        <f t="shared" si="126"/>
        <v/>
      </c>
      <c r="AM198" s="135" t="str">
        <f t="shared" si="127"/>
        <v/>
      </c>
      <c r="AN198" s="135" t="str">
        <f t="shared" si="128"/>
        <v/>
      </c>
      <c r="AO198" s="135" t="str">
        <f t="shared" si="129"/>
        <v/>
      </c>
      <c r="AQ198" s="48" t="str">
        <f t="shared" si="130"/>
        <v/>
      </c>
      <c r="AR198" s="45" t="str">
        <f t="shared" si="131"/>
        <v/>
      </c>
      <c r="AU198" s="25">
        <f t="shared" si="132"/>
        <v>0</v>
      </c>
      <c r="AV198" s="25">
        <f t="shared" si="133"/>
        <v>0</v>
      </c>
      <c r="AW198" s="21">
        <f t="shared" si="140"/>
        <v>0</v>
      </c>
      <c r="AX198" s="21">
        <f t="shared" si="141"/>
        <v>0</v>
      </c>
      <c r="AY198" s="21">
        <f t="shared" si="142"/>
        <v>0</v>
      </c>
      <c r="AZ198" s="21">
        <f t="shared" si="143"/>
        <v>0</v>
      </c>
      <c r="BA198" s="21">
        <f t="shared" si="144"/>
        <v>0</v>
      </c>
      <c r="BB198" s="21">
        <f t="shared" si="145"/>
        <v>0</v>
      </c>
      <c r="BC198" s="21">
        <f t="shared" si="146"/>
        <v>0</v>
      </c>
      <c r="BD198" s="21">
        <f>-IF(CUSTOS!B198="",0,CUSTOS!B198)</f>
        <v>0</v>
      </c>
      <c r="BF198" s="25">
        <f t="shared" si="147"/>
        <v>0</v>
      </c>
      <c r="BG198" s="25">
        <f t="shared" si="148"/>
        <v>0</v>
      </c>
      <c r="BH198" s="169">
        <f t="shared" si="148"/>
        <v>0</v>
      </c>
    </row>
    <row r="199" spans="1:60" ht="15" x14ac:dyDescent="0.25">
      <c r="A199" s="89" t="str">
        <f>IF(LARGE($A$11:A198,1)=$F$2,"",A198+1)</f>
        <v/>
      </c>
      <c r="B199" s="42" t="str">
        <f t="shared" si="102"/>
        <v/>
      </c>
      <c r="C199" s="43" t="str">
        <f t="shared" si="134"/>
        <v/>
      </c>
      <c r="D199" s="43" t="str">
        <f t="shared" si="103"/>
        <v/>
      </c>
      <c r="E199" s="43" t="str">
        <f t="shared" si="104"/>
        <v/>
      </c>
      <c r="F199" s="44" t="str">
        <f t="shared" si="105"/>
        <v/>
      </c>
      <c r="G199" s="44" t="str">
        <f t="shared" si="106"/>
        <v/>
      </c>
      <c r="H199" s="45" t="str">
        <f>IF($A199="","",IF(C199&gt;=$F$5,IFERROR(HLOOKUP(B199,FLUXO_ELEGÍVEL!$F:$XFD,LARGE(FLUXO_ELEGÍVEL!A:A,1)+2,0),0),0))</f>
        <v/>
      </c>
      <c r="I199" s="45" t="str">
        <f t="shared" si="107"/>
        <v/>
      </c>
      <c r="J199" s="45" t="str">
        <f>IF(A199="","",H199+CUSTOS!B199)</f>
        <v/>
      </c>
      <c r="K199" s="45" t="str">
        <f t="shared" si="135"/>
        <v/>
      </c>
      <c r="L199" s="45" t="str">
        <f t="shared" si="136"/>
        <v/>
      </c>
      <c r="M199" s="45" t="str">
        <f t="shared" si="137"/>
        <v/>
      </c>
      <c r="N199" s="45" t="str">
        <f t="shared" si="108"/>
        <v/>
      </c>
      <c r="O199" s="46" t="str">
        <f t="shared" si="138"/>
        <v/>
      </c>
      <c r="P199" s="47"/>
      <c r="Q199" s="48" t="str">
        <f t="shared" si="109"/>
        <v/>
      </c>
      <c r="R199" s="48" t="str">
        <f t="shared" si="110"/>
        <v/>
      </c>
      <c r="S199" s="48" t="str">
        <f t="shared" si="111"/>
        <v/>
      </c>
      <c r="T199" s="48" t="str">
        <f t="shared" si="112"/>
        <v/>
      </c>
      <c r="U199" s="48" t="str">
        <f t="shared" si="113"/>
        <v/>
      </c>
      <c r="V199" s="48" t="str">
        <f t="shared" si="114"/>
        <v/>
      </c>
      <c r="X199" s="48" t="str">
        <f t="shared" si="115"/>
        <v/>
      </c>
      <c r="Y199" s="45" t="str">
        <f t="shared" si="116"/>
        <v/>
      </c>
      <c r="Z199" s="45" t="str">
        <f t="shared" si="117"/>
        <v/>
      </c>
      <c r="AA199" s="45" t="str">
        <f t="shared" si="118"/>
        <v/>
      </c>
      <c r="AB199" s="45" t="str">
        <f t="shared" si="119"/>
        <v/>
      </c>
      <c r="AD199" s="48" t="str">
        <f t="shared" si="120"/>
        <v/>
      </c>
      <c r="AE199" s="45" t="str">
        <f t="shared" si="121"/>
        <v/>
      </c>
      <c r="AF199" s="45" t="str">
        <f t="shared" si="122"/>
        <v/>
      </c>
      <c r="AG199" s="45" t="str">
        <f t="shared" si="123"/>
        <v/>
      </c>
      <c r="AH199" s="45" t="str">
        <f t="shared" si="124"/>
        <v/>
      </c>
      <c r="AJ199" s="134" t="str">
        <f t="shared" si="125"/>
        <v/>
      </c>
      <c r="AK199" s="135" t="str">
        <f t="shared" si="139"/>
        <v/>
      </c>
      <c r="AL199" s="135" t="str">
        <f t="shared" si="126"/>
        <v/>
      </c>
      <c r="AM199" s="135" t="str">
        <f t="shared" si="127"/>
        <v/>
      </c>
      <c r="AN199" s="135" t="str">
        <f t="shared" si="128"/>
        <v/>
      </c>
      <c r="AO199" s="135" t="str">
        <f t="shared" si="129"/>
        <v/>
      </c>
      <c r="AQ199" s="48" t="str">
        <f t="shared" si="130"/>
        <v/>
      </c>
      <c r="AR199" s="45" t="str">
        <f t="shared" si="131"/>
        <v/>
      </c>
      <c r="AU199" s="25">
        <f t="shared" si="132"/>
        <v>0</v>
      </c>
      <c r="AV199" s="25">
        <f t="shared" si="133"/>
        <v>0</v>
      </c>
      <c r="AW199" s="21">
        <f t="shared" si="140"/>
        <v>0</v>
      </c>
      <c r="AX199" s="21">
        <f t="shared" si="141"/>
        <v>0</v>
      </c>
      <c r="AY199" s="21">
        <f t="shared" si="142"/>
        <v>0</v>
      </c>
      <c r="AZ199" s="21">
        <f t="shared" si="143"/>
        <v>0</v>
      </c>
      <c r="BA199" s="21">
        <f t="shared" si="144"/>
        <v>0</v>
      </c>
      <c r="BB199" s="21">
        <f t="shared" si="145"/>
        <v>0</v>
      </c>
      <c r="BC199" s="21">
        <f t="shared" si="146"/>
        <v>0</v>
      </c>
      <c r="BD199" s="21">
        <f>-IF(CUSTOS!B199="",0,CUSTOS!B199)</f>
        <v>0</v>
      </c>
      <c r="BF199" s="25">
        <f t="shared" si="147"/>
        <v>0</v>
      </c>
      <c r="BG199" s="25">
        <f t="shared" si="148"/>
        <v>0</v>
      </c>
      <c r="BH199" s="169">
        <f t="shared" si="148"/>
        <v>0</v>
      </c>
    </row>
    <row r="200" spans="1:60" ht="15" x14ac:dyDescent="0.25">
      <c r="A200" s="89" t="str">
        <f>IF(LARGE($A$11:A199,1)=$F$2,"",A199+1)</f>
        <v/>
      </c>
      <c r="B200" s="42" t="str">
        <f t="shared" si="102"/>
        <v/>
      </c>
      <c r="C200" s="43" t="str">
        <f t="shared" si="134"/>
        <v/>
      </c>
      <c r="D200" s="43" t="str">
        <f t="shared" si="103"/>
        <v/>
      </c>
      <c r="E200" s="43" t="str">
        <f t="shared" si="104"/>
        <v/>
      </c>
      <c r="F200" s="44" t="str">
        <f t="shared" si="105"/>
        <v/>
      </c>
      <c r="G200" s="44" t="str">
        <f t="shared" si="106"/>
        <v/>
      </c>
      <c r="H200" s="45" t="str">
        <f>IF($A200="","",IF(C200&gt;=$F$5,IFERROR(HLOOKUP(B200,FLUXO_ELEGÍVEL!$F:$XFD,LARGE(FLUXO_ELEGÍVEL!A:A,1)+2,0),0),0))</f>
        <v/>
      </c>
      <c r="I200" s="45" t="str">
        <f t="shared" si="107"/>
        <v/>
      </c>
      <c r="J200" s="45" t="str">
        <f>IF(A200="","",H200+CUSTOS!B200)</f>
        <v/>
      </c>
      <c r="K200" s="45" t="str">
        <f t="shared" si="135"/>
        <v/>
      </c>
      <c r="L200" s="45" t="str">
        <f t="shared" si="136"/>
        <v/>
      </c>
      <c r="M200" s="45" t="str">
        <f t="shared" si="137"/>
        <v/>
      </c>
      <c r="N200" s="45" t="str">
        <f t="shared" si="108"/>
        <v/>
      </c>
      <c r="O200" s="46" t="str">
        <f t="shared" si="138"/>
        <v/>
      </c>
      <c r="P200" s="47"/>
      <c r="Q200" s="48" t="str">
        <f t="shared" si="109"/>
        <v/>
      </c>
      <c r="R200" s="48" t="str">
        <f t="shared" si="110"/>
        <v/>
      </c>
      <c r="S200" s="48" t="str">
        <f t="shared" si="111"/>
        <v/>
      </c>
      <c r="T200" s="48" t="str">
        <f t="shared" si="112"/>
        <v/>
      </c>
      <c r="U200" s="48" t="str">
        <f t="shared" si="113"/>
        <v/>
      </c>
      <c r="V200" s="48" t="str">
        <f t="shared" si="114"/>
        <v/>
      </c>
      <c r="X200" s="48" t="str">
        <f t="shared" si="115"/>
        <v/>
      </c>
      <c r="Y200" s="45" t="str">
        <f t="shared" si="116"/>
        <v/>
      </c>
      <c r="Z200" s="45" t="str">
        <f t="shared" si="117"/>
        <v/>
      </c>
      <c r="AA200" s="45" t="str">
        <f t="shared" si="118"/>
        <v/>
      </c>
      <c r="AB200" s="45" t="str">
        <f t="shared" si="119"/>
        <v/>
      </c>
      <c r="AD200" s="48" t="str">
        <f t="shared" si="120"/>
        <v/>
      </c>
      <c r="AE200" s="45" t="str">
        <f t="shared" si="121"/>
        <v/>
      </c>
      <c r="AF200" s="45" t="str">
        <f t="shared" si="122"/>
        <v/>
      </c>
      <c r="AG200" s="45" t="str">
        <f t="shared" si="123"/>
        <v/>
      </c>
      <c r="AH200" s="45" t="str">
        <f t="shared" si="124"/>
        <v/>
      </c>
      <c r="AJ200" s="134" t="str">
        <f t="shared" si="125"/>
        <v/>
      </c>
      <c r="AK200" s="135" t="str">
        <f t="shared" si="139"/>
        <v/>
      </c>
      <c r="AL200" s="135" t="str">
        <f t="shared" si="126"/>
        <v/>
      </c>
      <c r="AM200" s="135" t="str">
        <f t="shared" si="127"/>
        <v/>
      </c>
      <c r="AN200" s="135" t="str">
        <f t="shared" si="128"/>
        <v/>
      </c>
      <c r="AO200" s="135" t="str">
        <f t="shared" si="129"/>
        <v/>
      </c>
      <c r="AQ200" s="48" t="str">
        <f t="shared" si="130"/>
        <v/>
      </c>
      <c r="AR200" s="45" t="str">
        <f t="shared" si="131"/>
        <v/>
      </c>
      <c r="AU200" s="25">
        <f t="shared" si="132"/>
        <v>0</v>
      </c>
      <c r="AV200" s="25">
        <f t="shared" si="133"/>
        <v>0</v>
      </c>
      <c r="AW200" s="21">
        <f t="shared" si="140"/>
        <v>0</v>
      </c>
      <c r="AX200" s="21">
        <f t="shared" si="141"/>
        <v>0</v>
      </c>
      <c r="AY200" s="21">
        <f t="shared" si="142"/>
        <v>0</v>
      </c>
      <c r="AZ200" s="21">
        <f t="shared" si="143"/>
        <v>0</v>
      </c>
      <c r="BA200" s="21">
        <f t="shared" si="144"/>
        <v>0</v>
      </c>
      <c r="BB200" s="21">
        <f t="shared" si="145"/>
        <v>0</v>
      </c>
      <c r="BC200" s="21">
        <f t="shared" si="146"/>
        <v>0</v>
      </c>
      <c r="BD200" s="21">
        <f>-IF(CUSTOS!B200="",0,CUSTOS!B200)</f>
        <v>0</v>
      </c>
      <c r="BF200" s="25">
        <f t="shared" si="147"/>
        <v>0</v>
      </c>
      <c r="BG200" s="25">
        <f t="shared" si="148"/>
        <v>0</v>
      </c>
      <c r="BH200" s="169">
        <f t="shared" si="148"/>
        <v>0</v>
      </c>
    </row>
    <row r="201" spans="1:60" ht="15" x14ac:dyDescent="0.25">
      <c r="A201" s="89" t="str">
        <f>IF(LARGE($A$11:A200,1)=$F$2,"",A200+1)</f>
        <v/>
      </c>
      <c r="B201" s="42" t="str">
        <f t="shared" si="102"/>
        <v/>
      </c>
      <c r="C201" s="43" t="str">
        <f t="shared" si="134"/>
        <v/>
      </c>
      <c r="D201" s="43" t="str">
        <f t="shared" si="103"/>
        <v/>
      </c>
      <c r="E201" s="43" t="str">
        <f t="shared" si="104"/>
        <v/>
      </c>
      <c r="F201" s="44" t="str">
        <f t="shared" si="105"/>
        <v/>
      </c>
      <c r="G201" s="44" t="str">
        <f t="shared" si="106"/>
        <v/>
      </c>
      <c r="H201" s="45" t="str">
        <f>IF($A201="","",IF(C201&gt;=$F$5,IFERROR(HLOOKUP(B201,FLUXO_ELEGÍVEL!$F:$XFD,LARGE(FLUXO_ELEGÍVEL!A:A,1)+2,0),0),0))</f>
        <v/>
      </c>
      <c r="I201" s="45" t="str">
        <f t="shared" si="107"/>
        <v/>
      </c>
      <c r="J201" s="45" t="str">
        <f>IF(A201="","",H201+CUSTOS!B201)</f>
        <v/>
      </c>
      <c r="K201" s="45" t="str">
        <f t="shared" si="135"/>
        <v/>
      </c>
      <c r="L201" s="45" t="str">
        <f t="shared" si="136"/>
        <v/>
      </c>
      <c r="M201" s="45" t="str">
        <f t="shared" si="137"/>
        <v/>
      </c>
      <c r="N201" s="45" t="str">
        <f t="shared" si="108"/>
        <v/>
      </c>
      <c r="O201" s="46" t="str">
        <f t="shared" si="138"/>
        <v/>
      </c>
      <c r="P201" s="47"/>
      <c r="Q201" s="48" t="str">
        <f t="shared" si="109"/>
        <v/>
      </c>
      <c r="R201" s="48" t="str">
        <f t="shared" si="110"/>
        <v/>
      </c>
      <c r="S201" s="48" t="str">
        <f t="shared" si="111"/>
        <v/>
      </c>
      <c r="T201" s="48" t="str">
        <f t="shared" si="112"/>
        <v/>
      </c>
      <c r="U201" s="48" t="str">
        <f t="shared" si="113"/>
        <v/>
      </c>
      <c r="V201" s="48" t="str">
        <f t="shared" si="114"/>
        <v/>
      </c>
      <c r="X201" s="48" t="str">
        <f t="shared" si="115"/>
        <v/>
      </c>
      <c r="Y201" s="45" t="str">
        <f t="shared" si="116"/>
        <v/>
      </c>
      <c r="Z201" s="45" t="str">
        <f t="shared" si="117"/>
        <v/>
      </c>
      <c r="AA201" s="45" t="str">
        <f t="shared" si="118"/>
        <v/>
      </c>
      <c r="AB201" s="45" t="str">
        <f t="shared" si="119"/>
        <v/>
      </c>
      <c r="AD201" s="48" t="str">
        <f t="shared" si="120"/>
        <v/>
      </c>
      <c r="AE201" s="45" t="str">
        <f t="shared" si="121"/>
        <v/>
      </c>
      <c r="AF201" s="45" t="str">
        <f t="shared" si="122"/>
        <v/>
      </c>
      <c r="AG201" s="45" t="str">
        <f t="shared" si="123"/>
        <v/>
      </c>
      <c r="AH201" s="45" t="str">
        <f t="shared" si="124"/>
        <v/>
      </c>
      <c r="AJ201" s="134" t="str">
        <f t="shared" si="125"/>
        <v/>
      </c>
      <c r="AK201" s="135" t="str">
        <f t="shared" si="139"/>
        <v/>
      </c>
      <c r="AL201" s="135" t="str">
        <f t="shared" si="126"/>
        <v/>
      </c>
      <c r="AM201" s="135" t="str">
        <f t="shared" si="127"/>
        <v/>
      </c>
      <c r="AN201" s="135" t="str">
        <f t="shared" si="128"/>
        <v/>
      </c>
      <c r="AO201" s="135" t="str">
        <f t="shared" si="129"/>
        <v/>
      </c>
      <c r="AQ201" s="48" t="str">
        <f t="shared" si="130"/>
        <v/>
      </c>
      <c r="AR201" s="45" t="str">
        <f t="shared" si="131"/>
        <v/>
      </c>
      <c r="AU201" s="25">
        <f t="shared" si="132"/>
        <v>0</v>
      </c>
      <c r="AV201" s="25">
        <f t="shared" si="133"/>
        <v>0</v>
      </c>
      <c r="AW201" s="21">
        <f t="shared" si="140"/>
        <v>0</v>
      </c>
      <c r="AX201" s="21">
        <f t="shared" si="141"/>
        <v>0</v>
      </c>
      <c r="AY201" s="21">
        <f t="shared" si="142"/>
        <v>0</v>
      </c>
      <c r="AZ201" s="21">
        <f t="shared" si="143"/>
        <v>0</v>
      </c>
      <c r="BA201" s="21">
        <f t="shared" si="144"/>
        <v>0</v>
      </c>
      <c r="BB201" s="21">
        <f t="shared" si="145"/>
        <v>0</v>
      </c>
      <c r="BC201" s="21">
        <f t="shared" si="146"/>
        <v>0</v>
      </c>
      <c r="BD201" s="21">
        <f>-IF(CUSTOS!B201="",0,CUSTOS!B201)</f>
        <v>0</v>
      </c>
      <c r="BF201" s="25">
        <f t="shared" si="147"/>
        <v>0</v>
      </c>
      <c r="BG201" s="25">
        <f t="shared" si="148"/>
        <v>0</v>
      </c>
      <c r="BH201" s="169">
        <f t="shared" si="148"/>
        <v>0</v>
      </c>
    </row>
    <row r="202" spans="1:60" ht="15" x14ac:dyDescent="0.25">
      <c r="A202" s="89" t="str">
        <f>IF(LARGE($A$11:A201,1)=$F$2,"",A201+1)</f>
        <v/>
      </c>
      <c r="B202" s="42" t="str">
        <f t="shared" si="102"/>
        <v/>
      </c>
      <c r="C202" s="43" t="str">
        <f t="shared" si="134"/>
        <v/>
      </c>
      <c r="D202" s="43" t="str">
        <f t="shared" si="103"/>
        <v/>
      </c>
      <c r="E202" s="43" t="str">
        <f t="shared" si="104"/>
        <v/>
      </c>
      <c r="F202" s="44" t="str">
        <f t="shared" si="105"/>
        <v/>
      </c>
      <c r="G202" s="44" t="str">
        <f t="shared" si="106"/>
        <v/>
      </c>
      <c r="H202" s="45" t="str">
        <f>IF($A202="","",IF(C202&gt;=$F$5,IFERROR(HLOOKUP(B202,FLUXO_ELEGÍVEL!$F:$XFD,LARGE(FLUXO_ELEGÍVEL!A:A,1)+2,0),0),0))</f>
        <v/>
      </c>
      <c r="I202" s="45" t="str">
        <f t="shared" si="107"/>
        <v/>
      </c>
      <c r="J202" s="45" t="str">
        <f>IF(A202="","",H202+CUSTOS!B202)</f>
        <v/>
      </c>
      <c r="K202" s="45" t="str">
        <f t="shared" si="135"/>
        <v/>
      </c>
      <c r="L202" s="45" t="str">
        <f t="shared" si="136"/>
        <v/>
      </c>
      <c r="M202" s="45" t="str">
        <f t="shared" si="137"/>
        <v/>
      </c>
      <c r="N202" s="45" t="str">
        <f t="shared" si="108"/>
        <v/>
      </c>
      <c r="O202" s="46" t="str">
        <f t="shared" si="138"/>
        <v/>
      </c>
      <c r="P202" s="47"/>
      <c r="Q202" s="48" t="str">
        <f t="shared" si="109"/>
        <v/>
      </c>
      <c r="R202" s="48" t="str">
        <f t="shared" si="110"/>
        <v/>
      </c>
      <c r="S202" s="48" t="str">
        <f t="shared" si="111"/>
        <v/>
      </c>
      <c r="T202" s="48" t="str">
        <f t="shared" si="112"/>
        <v/>
      </c>
      <c r="U202" s="48" t="str">
        <f t="shared" si="113"/>
        <v/>
      </c>
      <c r="V202" s="48" t="str">
        <f t="shared" si="114"/>
        <v/>
      </c>
      <c r="X202" s="48" t="str">
        <f t="shared" si="115"/>
        <v/>
      </c>
      <c r="Y202" s="45" t="str">
        <f t="shared" si="116"/>
        <v/>
      </c>
      <c r="Z202" s="45" t="str">
        <f t="shared" si="117"/>
        <v/>
      </c>
      <c r="AA202" s="45" t="str">
        <f t="shared" si="118"/>
        <v/>
      </c>
      <c r="AB202" s="45" t="str">
        <f t="shared" si="119"/>
        <v/>
      </c>
      <c r="AD202" s="48" t="str">
        <f t="shared" si="120"/>
        <v/>
      </c>
      <c r="AE202" s="45" t="str">
        <f t="shared" si="121"/>
        <v/>
      </c>
      <c r="AF202" s="45" t="str">
        <f t="shared" si="122"/>
        <v/>
      </c>
      <c r="AG202" s="45" t="str">
        <f t="shared" si="123"/>
        <v/>
      </c>
      <c r="AH202" s="45" t="str">
        <f t="shared" si="124"/>
        <v/>
      </c>
      <c r="AJ202" s="134" t="str">
        <f t="shared" si="125"/>
        <v/>
      </c>
      <c r="AK202" s="135" t="str">
        <f t="shared" si="139"/>
        <v/>
      </c>
      <c r="AL202" s="135" t="str">
        <f t="shared" si="126"/>
        <v/>
      </c>
      <c r="AM202" s="135" t="str">
        <f t="shared" si="127"/>
        <v/>
      </c>
      <c r="AN202" s="135" t="str">
        <f t="shared" si="128"/>
        <v/>
      </c>
      <c r="AO202" s="135" t="str">
        <f t="shared" si="129"/>
        <v/>
      </c>
      <c r="AQ202" s="48" t="str">
        <f t="shared" si="130"/>
        <v/>
      </c>
      <c r="AR202" s="45" t="str">
        <f t="shared" si="131"/>
        <v/>
      </c>
      <c r="AU202" s="25">
        <f t="shared" si="132"/>
        <v>0</v>
      </c>
      <c r="AV202" s="25">
        <f t="shared" si="133"/>
        <v>0</v>
      </c>
      <c r="AW202" s="21">
        <f t="shared" si="140"/>
        <v>0</v>
      </c>
      <c r="AX202" s="21">
        <f t="shared" si="141"/>
        <v>0</v>
      </c>
      <c r="AY202" s="21">
        <f t="shared" si="142"/>
        <v>0</v>
      </c>
      <c r="AZ202" s="21">
        <f t="shared" si="143"/>
        <v>0</v>
      </c>
      <c r="BA202" s="21">
        <f t="shared" si="144"/>
        <v>0</v>
      </c>
      <c r="BB202" s="21">
        <f t="shared" si="145"/>
        <v>0</v>
      </c>
      <c r="BC202" s="21">
        <f t="shared" si="146"/>
        <v>0</v>
      </c>
      <c r="BD202" s="21">
        <f>-IF(CUSTOS!B202="",0,CUSTOS!B202)</f>
        <v>0</v>
      </c>
      <c r="BF202" s="25">
        <f t="shared" si="147"/>
        <v>0</v>
      </c>
      <c r="BG202" s="25">
        <f t="shared" si="148"/>
        <v>0</v>
      </c>
      <c r="BH202" s="169">
        <f t="shared" si="148"/>
        <v>0</v>
      </c>
    </row>
    <row r="203" spans="1:60" ht="15" x14ac:dyDescent="0.25">
      <c r="A203" s="89" t="str">
        <f>IF(LARGE($A$11:A202,1)=$F$2,"",A202+1)</f>
        <v/>
      </c>
      <c r="B203" s="42" t="str">
        <f t="shared" si="102"/>
        <v/>
      </c>
      <c r="C203" s="43" t="str">
        <f t="shared" si="134"/>
        <v/>
      </c>
      <c r="D203" s="43" t="str">
        <f t="shared" si="103"/>
        <v/>
      </c>
      <c r="E203" s="43" t="str">
        <f t="shared" si="104"/>
        <v/>
      </c>
      <c r="F203" s="44" t="str">
        <f t="shared" si="105"/>
        <v/>
      </c>
      <c r="G203" s="44" t="str">
        <f t="shared" si="106"/>
        <v/>
      </c>
      <c r="H203" s="45" t="str">
        <f>IF($A203="","",IF(C203&gt;=$F$5,IFERROR(HLOOKUP(B203,FLUXO_ELEGÍVEL!$F:$XFD,LARGE(FLUXO_ELEGÍVEL!A:A,1)+2,0),0),0))</f>
        <v/>
      </c>
      <c r="I203" s="45" t="str">
        <f t="shared" si="107"/>
        <v/>
      </c>
      <c r="J203" s="45" t="str">
        <f>IF(A203="","",H203+CUSTOS!B203)</f>
        <v/>
      </c>
      <c r="K203" s="45" t="str">
        <f t="shared" si="135"/>
        <v/>
      </c>
      <c r="L203" s="45" t="str">
        <f t="shared" si="136"/>
        <v/>
      </c>
      <c r="M203" s="45" t="str">
        <f t="shared" si="137"/>
        <v/>
      </c>
      <c r="N203" s="45" t="str">
        <f t="shared" si="108"/>
        <v/>
      </c>
      <c r="O203" s="46" t="str">
        <f t="shared" si="138"/>
        <v/>
      </c>
      <c r="P203" s="47"/>
      <c r="Q203" s="48" t="str">
        <f t="shared" si="109"/>
        <v/>
      </c>
      <c r="R203" s="48" t="str">
        <f t="shared" si="110"/>
        <v/>
      </c>
      <c r="S203" s="48" t="str">
        <f t="shared" si="111"/>
        <v/>
      </c>
      <c r="T203" s="48" t="str">
        <f t="shared" si="112"/>
        <v/>
      </c>
      <c r="U203" s="48" t="str">
        <f t="shared" si="113"/>
        <v/>
      </c>
      <c r="V203" s="48" t="str">
        <f t="shared" si="114"/>
        <v/>
      </c>
      <c r="X203" s="48" t="str">
        <f t="shared" si="115"/>
        <v/>
      </c>
      <c r="Y203" s="45" t="str">
        <f t="shared" si="116"/>
        <v/>
      </c>
      <c r="Z203" s="45" t="str">
        <f t="shared" si="117"/>
        <v/>
      </c>
      <c r="AA203" s="45" t="str">
        <f t="shared" si="118"/>
        <v/>
      </c>
      <c r="AB203" s="45" t="str">
        <f t="shared" si="119"/>
        <v/>
      </c>
      <c r="AD203" s="48" t="str">
        <f t="shared" si="120"/>
        <v/>
      </c>
      <c r="AE203" s="45" t="str">
        <f t="shared" si="121"/>
        <v/>
      </c>
      <c r="AF203" s="45" t="str">
        <f t="shared" si="122"/>
        <v/>
      </c>
      <c r="AG203" s="45" t="str">
        <f t="shared" si="123"/>
        <v/>
      </c>
      <c r="AH203" s="45" t="str">
        <f t="shared" si="124"/>
        <v/>
      </c>
      <c r="AJ203" s="134" t="str">
        <f t="shared" si="125"/>
        <v/>
      </c>
      <c r="AK203" s="135" t="str">
        <f t="shared" si="139"/>
        <v/>
      </c>
      <c r="AL203" s="135" t="str">
        <f t="shared" si="126"/>
        <v/>
      </c>
      <c r="AM203" s="135" t="str">
        <f t="shared" si="127"/>
        <v/>
      </c>
      <c r="AN203" s="135" t="str">
        <f t="shared" si="128"/>
        <v/>
      </c>
      <c r="AO203" s="135" t="str">
        <f t="shared" si="129"/>
        <v/>
      </c>
      <c r="AQ203" s="48" t="str">
        <f t="shared" si="130"/>
        <v/>
      </c>
      <c r="AR203" s="45" t="str">
        <f t="shared" si="131"/>
        <v/>
      </c>
      <c r="AU203" s="25">
        <f t="shared" si="132"/>
        <v>0</v>
      </c>
      <c r="AV203" s="25">
        <f t="shared" si="133"/>
        <v>0</v>
      </c>
      <c r="AW203" s="21">
        <f t="shared" si="140"/>
        <v>0</v>
      </c>
      <c r="AX203" s="21">
        <f t="shared" si="141"/>
        <v>0</v>
      </c>
      <c r="AY203" s="21">
        <f t="shared" si="142"/>
        <v>0</v>
      </c>
      <c r="AZ203" s="21">
        <f t="shared" si="143"/>
        <v>0</v>
      </c>
      <c r="BA203" s="21">
        <f t="shared" si="144"/>
        <v>0</v>
      </c>
      <c r="BB203" s="21">
        <f t="shared" si="145"/>
        <v>0</v>
      </c>
      <c r="BC203" s="21">
        <f t="shared" si="146"/>
        <v>0</v>
      </c>
      <c r="BD203" s="21">
        <f>-IF(CUSTOS!B203="",0,CUSTOS!B203)</f>
        <v>0</v>
      </c>
      <c r="BF203" s="25">
        <f t="shared" si="147"/>
        <v>0</v>
      </c>
      <c r="BG203" s="25">
        <f t="shared" si="148"/>
        <v>0</v>
      </c>
      <c r="BH203" s="169">
        <f t="shared" si="148"/>
        <v>0</v>
      </c>
    </row>
    <row r="204" spans="1:60" ht="15" x14ac:dyDescent="0.25">
      <c r="A204" s="89" t="str">
        <f>IF(LARGE($A$11:A203,1)=$F$2,"",A203+1)</f>
        <v/>
      </c>
      <c r="B204" s="42" t="str">
        <f t="shared" ref="B204:B267" si="149">IF($A204="","",DATE(YEAR(EDATE(C204,-def_fluxo)),MONTH(EDATE(C204,-def_fluxo)),1))</f>
        <v/>
      </c>
      <c r="C204" s="43" t="str">
        <f t="shared" si="134"/>
        <v/>
      </c>
      <c r="D204" s="43" t="str">
        <f t="shared" ref="D204:D267" si="150">IF($A204="","",WORKDAY(C204-1,1,holiday))</f>
        <v/>
      </c>
      <c r="E204" s="43" t="str">
        <f t="shared" ref="E204:E267" si="151">IF($A204="","",WORKDAY(D204,def_pgto,holiday))</f>
        <v/>
      </c>
      <c r="F204" s="44" t="str">
        <f t="shared" ref="F204:F267" si="152">IF(A204="","",IF(base_calc=252,NETWORKDAYS(D204,D204,holiday)-1,IF(base_calc=360,DAYS360(EDATE(C204,-1),C204,0),"")))</f>
        <v/>
      </c>
      <c r="G204" s="44" t="str">
        <f t="shared" ref="G204:G267" si="153">IF(A204="","",IF(base_calc=252,NETWORKDAYS($F$3,D204,holiday)-1,IF(base_calc=360,DAYS360($F$3,C204),"")))</f>
        <v/>
      </c>
      <c r="H204" s="45" t="str">
        <f>IF($A204="","",IF(C204&gt;=$F$5,IFERROR(HLOOKUP(B204,FLUXO_ELEGÍVEL!$F:$XFD,LARGE(FLUXO_ELEGÍVEL!A:A,1)+2,0),0),0))</f>
        <v/>
      </c>
      <c r="I204" s="45" t="str">
        <f t="shared" ref="I204:I267" si="154">IF(A204="","",H204/(1+tx_lastro)^(G204/base_calc))</f>
        <v/>
      </c>
      <c r="J204" s="45" t="str">
        <f>IF(A204="","",H204+CUSTOS!B204)</f>
        <v/>
      </c>
      <c r="K204" s="45" t="str">
        <f t="shared" si="135"/>
        <v/>
      </c>
      <c r="L204" s="45" t="str">
        <f t="shared" si="136"/>
        <v/>
      </c>
      <c r="M204" s="45" t="str">
        <f t="shared" si="137"/>
        <v/>
      </c>
      <c r="N204" s="45" t="str">
        <f t="shared" ref="N204:N267" si="155">IF(A204="","",J204/(1+tx_lastro)^(G204/base_calc))</f>
        <v/>
      </c>
      <c r="O204" s="46" t="str">
        <f t="shared" si="138"/>
        <v/>
      </c>
      <c r="P204" s="47"/>
      <c r="Q204" s="48" t="str">
        <f t="shared" ref="Q204:Q267" si="156">IF($A204="","",IF($A204&gt;prazo_se,"",IF($R$6="A + J",R204+S204,J204*pmt_se)))</f>
        <v/>
      </c>
      <c r="R204" s="48" t="str">
        <f t="shared" ref="R204:R267" si="157">IF($A204="","",IF($A204&gt;prazo_se,"",IF(OR(H204=0,A204&lt;=carência_se),-S204,IF($R$6="A + J",O204*T203,Q204-S204))))</f>
        <v/>
      </c>
      <c r="S204" s="48" t="str">
        <f t="shared" ref="S204:S267" si="158">IF($A204="","",IF($A204&gt;prazo_se,"",T203*((1+tx_se)^(IF(A204&gt;1,F204,G204)/base_calc)-1)))</f>
        <v/>
      </c>
      <c r="T204" s="48" t="str">
        <f t="shared" ref="T204:T267" si="159">IF($A204="","",IF($A204&gt;prazo_se,"",T203-R204))</f>
        <v/>
      </c>
      <c r="U204" s="48" t="str">
        <f t="shared" ref="U204:U267" si="160">IF($A204="","",IF($A204&gt;prazo_se,"",Q204/(1+tx_se)^(G204/base_calc)))</f>
        <v/>
      </c>
      <c r="V204" s="48" t="str">
        <f t="shared" ref="V204:V267" si="161">IF($A204="","",IF($A204&gt;prazo_se,"",Q204/(1+tx_se2)^(G204/base_calc)))</f>
        <v/>
      </c>
      <c r="X204" s="48" t="str">
        <f t="shared" ref="X204:X267" si="162">IF($A204="","",IF($A204&gt;prazo_subp,"",IF($Y$6="PMT [diferença]",J204-Q204,IF($Y$6="A + J",Y204+Z204,(J204-Q204)*pmt_subp))))</f>
        <v/>
      </c>
      <c r="Y204" s="45" t="str">
        <f t="shared" ref="Y204:Y267" si="163">IF($A204="","",IF($A204&gt;prazo_subp,"",IF(A204&lt;=carência_subp,-Z204,IF($Y$6="A + J",O204*AA203,X204-Z204))))</f>
        <v/>
      </c>
      <c r="Z204" s="45" t="str">
        <f t="shared" ref="Z204:Z267" si="164">IF($A204="","",IF($A204&gt;prazo_subp,"",AA203*((1+tx_subp)^(IF(A204&gt;1,F204,G204)/base_calc)-1)))</f>
        <v/>
      </c>
      <c r="AA204" s="45" t="str">
        <f t="shared" ref="AA204:AA267" si="165">IF($A204="","",IF($A204&gt;prazo_subp,"",AA203-Y204))</f>
        <v/>
      </c>
      <c r="AB204" s="45" t="str">
        <f t="shared" ref="AB204:AB267" si="166">IF($A204="","",IF($A204&gt;prazo_subp,"",X204/(1+tx_subp)^(G204/base_calc)))</f>
        <v/>
      </c>
      <c r="AD204" s="48" t="str">
        <f t="shared" ref="AD204:AD267" si="167">IF($A204="","",IF($A204&gt;prazo_sub,"",IF($AE$6="PMT [diferença]",J204-Q204-X204,(J204-Q204-X204)*pmt_sub)))</f>
        <v/>
      </c>
      <c r="AE204" s="45" t="str">
        <f t="shared" ref="AE204:AE267" si="168">IF($A204="","",IF($A204&gt;prazo_sub,"",IF(A204&lt;=carência_sub,-AF204,IF($AE$6="% PMT",O204*AG203,AD204-AF204))))</f>
        <v/>
      </c>
      <c r="AF204" s="45" t="str">
        <f t="shared" ref="AF204:AF267" si="169">IF($A204="","",IF($A204&gt;prazo_sub,"",AG203*((1+tx_sub)^(IF(A204&gt;1,F204,G204)/base_calc)-1)))</f>
        <v/>
      </c>
      <c r="AG204" s="45" t="str">
        <f t="shared" ref="AG204:AG267" si="170">IF($A204="","",IF($A204&gt;prazo_sub,"",AG203-AE204))</f>
        <v/>
      </c>
      <c r="AH204" s="45" t="str">
        <f t="shared" ref="AH204:AH267" si="171">IF($A204="","",IF($A204&gt;prazo_sub,"",AD204/(1+tx_sub)^(G204/base_calc)))</f>
        <v/>
      </c>
      <c r="AJ204" s="134" t="str">
        <f t="shared" ref="AJ204:AJ267" si="172">IF(A204="","",J204-Q204-X204-AD204)</f>
        <v/>
      </c>
      <c r="AK204" s="135" t="str">
        <f t="shared" si="139"/>
        <v/>
      </c>
      <c r="AL204" s="135" t="str">
        <f t="shared" ref="AL204:AL267" si="173">IF(A204="","",AM203*((1+tx_over)^(IF(A204&gt;1,F204,G204)/base_calc)-1))</f>
        <v/>
      </c>
      <c r="AM204" s="135" t="str">
        <f t="shared" ref="AM204:AM267" si="174">IF(A204="","",AM203-AK204)</f>
        <v/>
      </c>
      <c r="AN204" s="135" t="str">
        <f t="shared" ref="AN204:AN267" si="175">IF($A204="","",AJ204/(1+tx_over)^(G204/base_calc))</f>
        <v/>
      </c>
      <c r="AO204" s="135" t="str">
        <f t="shared" ref="AO204:AO267" si="176">IF($A204="","",AJ204/(1+tx_lastro)^(G204/base_calc))</f>
        <v/>
      </c>
      <c r="AQ204" s="48" t="str">
        <f t="shared" ref="AQ204:AQ267" si="177">IF(A204="","",IF(AJ204&lt;=0,AJ204,0))</f>
        <v/>
      </c>
      <c r="AR204" s="45" t="str">
        <f t="shared" ref="AR204:AR267" si="178">IF(A204="","",IF(AJ204&gt;0,AJ204,0))</f>
        <v/>
      </c>
      <c r="AU204" s="25">
        <f t="shared" ref="AU204:AU267" si="179">IF(H204="",0,H204)</f>
        <v>0</v>
      </c>
      <c r="AV204" s="25">
        <f t="shared" ref="AV204:AV267" si="180">IF(J204="",0,J204)</f>
        <v>0</v>
      </c>
      <c r="AW204" s="21">
        <f t="shared" si="140"/>
        <v>0</v>
      </c>
      <c r="AX204" s="21">
        <f t="shared" si="141"/>
        <v>0</v>
      </c>
      <c r="AY204" s="21">
        <f t="shared" si="142"/>
        <v>0</v>
      </c>
      <c r="AZ204" s="21">
        <f t="shared" si="143"/>
        <v>0</v>
      </c>
      <c r="BA204" s="21">
        <f t="shared" si="144"/>
        <v>0</v>
      </c>
      <c r="BB204" s="21">
        <f t="shared" si="145"/>
        <v>0</v>
      </c>
      <c r="BC204" s="21">
        <f t="shared" si="146"/>
        <v>0</v>
      </c>
      <c r="BD204" s="21">
        <f>-IF(CUSTOS!B204="",0,CUSTOS!B204)</f>
        <v>0</v>
      </c>
      <c r="BF204" s="25">
        <f t="shared" si="147"/>
        <v>0</v>
      </c>
      <c r="BG204" s="25">
        <f t="shared" si="148"/>
        <v>0</v>
      </c>
      <c r="BH204" s="169">
        <f t="shared" si="148"/>
        <v>0</v>
      </c>
    </row>
    <row r="205" spans="1:60" ht="15" x14ac:dyDescent="0.25">
      <c r="A205" s="89" t="str">
        <f>IF(LARGE($A$11:A204,1)=$F$2,"",A204+1)</f>
        <v/>
      </c>
      <c r="B205" s="42" t="str">
        <f t="shared" si="149"/>
        <v/>
      </c>
      <c r="C205" s="43" t="str">
        <f t="shared" ref="C205:C268" si="181">IF($A205="","",IF(OR(DAY($C$12)=30,DAY($C$12)=31),EOMONTH(EDATE(C204,1),0),EDATE(C204,1)))</f>
        <v/>
      </c>
      <c r="D205" s="43" t="str">
        <f t="shared" si="150"/>
        <v/>
      </c>
      <c r="E205" s="43" t="str">
        <f t="shared" si="151"/>
        <v/>
      </c>
      <c r="F205" s="44" t="str">
        <f t="shared" si="152"/>
        <v/>
      </c>
      <c r="G205" s="44" t="str">
        <f t="shared" si="153"/>
        <v/>
      </c>
      <c r="H205" s="45" t="str">
        <f>IF($A205="","",IF(C205&gt;=$F$5,IFERROR(HLOOKUP(B205,FLUXO_ELEGÍVEL!$F:$XFD,LARGE(FLUXO_ELEGÍVEL!A:A,1)+2,0),0),0))</f>
        <v/>
      </c>
      <c r="I205" s="45" t="str">
        <f t="shared" si="154"/>
        <v/>
      </c>
      <c r="J205" s="45" t="str">
        <f>IF(A205="","",H205+CUSTOS!B205)</f>
        <v/>
      </c>
      <c r="K205" s="45" t="str">
        <f t="shared" ref="K205:K268" si="182">IF(A205="","",J205-L205)</f>
        <v/>
      </c>
      <c r="L205" s="45" t="str">
        <f t="shared" ref="L205:L268" si="183">IF(A205="","",M204*((1+tx_lastro)^(F205/base_calc)-1))</f>
        <v/>
      </c>
      <c r="M205" s="45" t="str">
        <f t="shared" ref="M205:M268" si="184">IF(A205="","",M204-K205)</f>
        <v/>
      </c>
      <c r="N205" s="45" t="str">
        <f t="shared" si="155"/>
        <v/>
      </c>
      <c r="O205" s="46" t="str">
        <f t="shared" ref="O205:O268" si="185">IF(A205="","",IFERROR(K205/M204,0))</f>
        <v/>
      </c>
      <c r="P205" s="47"/>
      <c r="Q205" s="48" t="str">
        <f t="shared" si="156"/>
        <v/>
      </c>
      <c r="R205" s="48" t="str">
        <f t="shared" si="157"/>
        <v/>
      </c>
      <c r="S205" s="48" t="str">
        <f t="shared" si="158"/>
        <v/>
      </c>
      <c r="T205" s="48" t="str">
        <f t="shared" si="159"/>
        <v/>
      </c>
      <c r="U205" s="48" t="str">
        <f t="shared" si="160"/>
        <v/>
      </c>
      <c r="V205" s="48" t="str">
        <f t="shared" si="161"/>
        <v/>
      </c>
      <c r="X205" s="48" t="str">
        <f t="shared" si="162"/>
        <v/>
      </c>
      <c r="Y205" s="45" t="str">
        <f t="shared" si="163"/>
        <v/>
      </c>
      <c r="Z205" s="45" t="str">
        <f t="shared" si="164"/>
        <v/>
      </c>
      <c r="AA205" s="45" t="str">
        <f t="shared" si="165"/>
        <v/>
      </c>
      <c r="AB205" s="45" t="str">
        <f t="shared" si="166"/>
        <v/>
      </c>
      <c r="AD205" s="48" t="str">
        <f t="shared" si="167"/>
        <v/>
      </c>
      <c r="AE205" s="45" t="str">
        <f t="shared" si="168"/>
        <v/>
      </c>
      <c r="AF205" s="45" t="str">
        <f t="shared" si="169"/>
        <v/>
      </c>
      <c r="AG205" s="45" t="str">
        <f t="shared" si="170"/>
        <v/>
      </c>
      <c r="AH205" s="45" t="str">
        <f t="shared" si="171"/>
        <v/>
      </c>
      <c r="AJ205" s="134" t="str">
        <f t="shared" si="172"/>
        <v/>
      </c>
      <c r="AK205" s="135" t="str">
        <f t="shared" ref="AK205:AK268" si="186">IF($A205="","",AJ205-AL205)</f>
        <v/>
      </c>
      <c r="AL205" s="135" t="str">
        <f t="shared" si="173"/>
        <v/>
      </c>
      <c r="AM205" s="135" t="str">
        <f t="shared" si="174"/>
        <v/>
      </c>
      <c r="AN205" s="135" t="str">
        <f t="shared" si="175"/>
        <v/>
      </c>
      <c r="AO205" s="135" t="str">
        <f t="shared" si="176"/>
        <v/>
      </c>
      <c r="AQ205" s="48" t="str">
        <f t="shared" si="177"/>
        <v/>
      </c>
      <c r="AR205" s="45" t="str">
        <f t="shared" si="178"/>
        <v/>
      </c>
      <c r="AU205" s="25">
        <f t="shared" si="179"/>
        <v>0</v>
      </c>
      <c r="AV205" s="25">
        <f t="shared" si="180"/>
        <v>0</v>
      </c>
      <c r="AW205" s="21">
        <f t="shared" ref="AW205:AW268" si="187">IF(Q205="",0,Q205)</f>
        <v>0</v>
      </c>
      <c r="AX205" s="21">
        <f t="shared" ref="AX205:AX268" si="188">IF(X205="",0,X205)</f>
        <v>0</v>
      </c>
      <c r="AY205" s="21">
        <f t="shared" ref="AY205:AY268" si="189">IF(AD205="",0,AD205)</f>
        <v>0</v>
      </c>
      <c r="AZ205" s="21">
        <f t="shared" ref="AZ205:AZ268" si="190">IF(AJ205="",0,AJ205)</f>
        <v>0</v>
      </c>
      <c r="BA205" s="21">
        <f t="shared" ref="BA205:BA268" si="191">AX205</f>
        <v>0</v>
      </c>
      <c r="BB205" s="21">
        <f t="shared" ref="BB205:BB268" si="192">AY205</f>
        <v>0</v>
      </c>
      <c r="BC205" s="21">
        <f t="shared" ref="BC205:BC268" si="193">AZ205</f>
        <v>0</v>
      </c>
      <c r="BD205" s="21">
        <f>-IF(CUSTOS!B205="",0,CUSTOS!B205)</f>
        <v>0</v>
      </c>
      <c r="BF205" s="25">
        <f t="shared" ref="BF205:BF268" si="194">AW205+AX205+AY205+BD205</f>
        <v>0</v>
      </c>
      <c r="BG205" s="25">
        <f t="shared" ref="BG205:BH268" si="195">BF205</f>
        <v>0</v>
      </c>
      <c r="BH205" s="169">
        <f t="shared" si="195"/>
        <v>0</v>
      </c>
    </row>
    <row r="206" spans="1:60" ht="15" x14ac:dyDescent="0.25">
      <c r="A206" s="89" t="str">
        <f>IF(LARGE($A$11:A205,1)=$F$2,"",A205+1)</f>
        <v/>
      </c>
      <c r="B206" s="42" t="str">
        <f t="shared" si="149"/>
        <v/>
      </c>
      <c r="C206" s="43" t="str">
        <f t="shared" si="181"/>
        <v/>
      </c>
      <c r="D206" s="43" t="str">
        <f t="shared" si="150"/>
        <v/>
      </c>
      <c r="E206" s="43" t="str">
        <f t="shared" si="151"/>
        <v/>
      </c>
      <c r="F206" s="44" t="str">
        <f t="shared" si="152"/>
        <v/>
      </c>
      <c r="G206" s="44" t="str">
        <f t="shared" si="153"/>
        <v/>
      </c>
      <c r="H206" s="45" t="str">
        <f>IF($A206="","",IF(C206&gt;=$F$5,IFERROR(HLOOKUP(B206,FLUXO_ELEGÍVEL!$F:$XFD,LARGE(FLUXO_ELEGÍVEL!A:A,1)+2,0),0),0))</f>
        <v/>
      </c>
      <c r="I206" s="45" t="str">
        <f t="shared" si="154"/>
        <v/>
      </c>
      <c r="J206" s="45" t="str">
        <f>IF(A206="","",H206+CUSTOS!B206)</f>
        <v/>
      </c>
      <c r="K206" s="45" t="str">
        <f t="shared" si="182"/>
        <v/>
      </c>
      <c r="L206" s="45" t="str">
        <f t="shared" si="183"/>
        <v/>
      </c>
      <c r="M206" s="45" t="str">
        <f t="shared" si="184"/>
        <v/>
      </c>
      <c r="N206" s="45" t="str">
        <f t="shared" si="155"/>
        <v/>
      </c>
      <c r="O206" s="46" t="str">
        <f t="shared" si="185"/>
        <v/>
      </c>
      <c r="P206" s="47"/>
      <c r="Q206" s="48" t="str">
        <f t="shared" si="156"/>
        <v/>
      </c>
      <c r="R206" s="48" t="str">
        <f t="shared" si="157"/>
        <v/>
      </c>
      <c r="S206" s="48" t="str">
        <f t="shared" si="158"/>
        <v/>
      </c>
      <c r="T206" s="48" t="str">
        <f t="shared" si="159"/>
        <v/>
      </c>
      <c r="U206" s="48" t="str">
        <f t="shared" si="160"/>
        <v/>
      </c>
      <c r="V206" s="48" t="str">
        <f t="shared" si="161"/>
        <v/>
      </c>
      <c r="X206" s="48" t="str">
        <f t="shared" si="162"/>
        <v/>
      </c>
      <c r="Y206" s="45" t="str">
        <f t="shared" si="163"/>
        <v/>
      </c>
      <c r="Z206" s="45" t="str">
        <f t="shared" si="164"/>
        <v/>
      </c>
      <c r="AA206" s="45" t="str">
        <f t="shared" si="165"/>
        <v/>
      </c>
      <c r="AB206" s="45" t="str">
        <f t="shared" si="166"/>
        <v/>
      </c>
      <c r="AD206" s="48" t="str">
        <f t="shared" si="167"/>
        <v/>
      </c>
      <c r="AE206" s="45" t="str">
        <f t="shared" si="168"/>
        <v/>
      </c>
      <c r="AF206" s="45" t="str">
        <f t="shared" si="169"/>
        <v/>
      </c>
      <c r="AG206" s="45" t="str">
        <f t="shared" si="170"/>
        <v/>
      </c>
      <c r="AH206" s="45" t="str">
        <f t="shared" si="171"/>
        <v/>
      </c>
      <c r="AJ206" s="134" t="str">
        <f t="shared" si="172"/>
        <v/>
      </c>
      <c r="AK206" s="135" t="str">
        <f t="shared" si="186"/>
        <v/>
      </c>
      <c r="AL206" s="135" t="str">
        <f t="shared" si="173"/>
        <v/>
      </c>
      <c r="AM206" s="135" t="str">
        <f t="shared" si="174"/>
        <v/>
      </c>
      <c r="AN206" s="135" t="str">
        <f t="shared" si="175"/>
        <v/>
      </c>
      <c r="AO206" s="135" t="str">
        <f t="shared" si="176"/>
        <v/>
      </c>
      <c r="AQ206" s="48" t="str">
        <f t="shared" si="177"/>
        <v/>
      </c>
      <c r="AR206" s="45" t="str">
        <f t="shared" si="178"/>
        <v/>
      </c>
      <c r="AU206" s="25">
        <f t="shared" si="179"/>
        <v>0</v>
      </c>
      <c r="AV206" s="25">
        <f t="shared" si="180"/>
        <v>0</v>
      </c>
      <c r="AW206" s="21">
        <f t="shared" si="187"/>
        <v>0</v>
      </c>
      <c r="AX206" s="21">
        <f t="shared" si="188"/>
        <v>0</v>
      </c>
      <c r="AY206" s="21">
        <f t="shared" si="189"/>
        <v>0</v>
      </c>
      <c r="AZ206" s="21">
        <f t="shared" si="190"/>
        <v>0</v>
      </c>
      <c r="BA206" s="21">
        <f t="shared" si="191"/>
        <v>0</v>
      </c>
      <c r="BB206" s="21">
        <f t="shared" si="192"/>
        <v>0</v>
      </c>
      <c r="BC206" s="21">
        <f t="shared" si="193"/>
        <v>0</v>
      </c>
      <c r="BD206" s="21">
        <f>-IF(CUSTOS!B206="",0,CUSTOS!B206)</f>
        <v>0</v>
      </c>
      <c r="BF206" s="25">
        <f t="shared" si="194"/>
        <v>0</v>
      </c>
      <c r="BG206" s="25">
        <f t="shared" si="195"/>
        <v>0</v>
      </c>
      <c r="BH206" s="169">
        <f t="shared" si="195"/>
        <v>0</v>
      </c>
    </row>
    <row r="207" spans="1:60" ht="15" x14ac:dyDescent="0.25">
      <c r="A207" s="89" t="str">
        <f>IF(LARGE($A$11:A206,1)=$F$2,"",A206+1)</f>
        <v/>
      </c>
      <c r="B207" s="42" t="str">
        <f t="shared" si="149"/>
        <v/>
      </c>
      <c r="C207" s="43" t="str">
        <f t="shared" si="181"/>
        <v/>
      </c>
      <c r="D207" s="43" t="str">
        <f t="shared" si="150"/>
        <v/>
      </c>
      <c r="E207" s="43" t="str">
        <f t="shared" si="151"/>
        <v/>
      </c>
      <c r="F207" s="44" t="str">
        <f t="shared" si="152"/>
        <v/>
      </c>
      <c r="G207" s="44" t="str">
        <f t="shared" si="153"/>
        <v/>
      </c>
      <c r="H207" s="45" t="str">
        <f>IF($A207="","",IF(C207&gt;=$F$5,IFERROR(HLOOKUP(B207,FLUXO_ELEGÍVEL!$F:$XFD,LARGE(FLUXO_ELEGÍVEL!A:A,1)+2,0),0),0))</f>
        <v/>
      </c>
      <c r="I207" s="45" t="str">
        <f t="shared" si="154"/>
        <v/>
      </c>
      <c r="J207" s="45" t="str">
        <f>IF(A207="","",H207+CUSTOS!B207)</f>
        <v/>
      </c>
      <c r="K207" s="45" t="str">
        <f t="shared" si="182"/>
        <v/>
      </c>
      <c r="L207" s="45" t="str">
        <f t="shared" si="183"/>
        <v/>
      </c>
      <c r="M207" s="45" t="str">
        <f t="shared" si="184"/>
        <v/>
      </c>
      <c r="N207" s="45" t="str">
        <f t="shared" si="155"/>
        <v/>
      </c>
      <c r="O207" s="46" t="str">
        <f t="shared" si="185"/>
        <v/>
      </c>
      <c r="P207" s="47"/>
      <c r="Q207" s="48" t="str">
        <f t="shared" si="156"/>
        <v/>
      </c>
      <c r="R207" s="48" t="str">
        <f t="shared" si="157"/>
        <v/>
      </c>
      <c r="S207" s="48" t="str">
        <f t="shared" si="158"/>
        <v/>
      </c>
      <c r="T207" s="48" t="str">
        <f t="shared" si="159"/>
        <v/>
      </c>
      <c r="U207" s="48" t="str">
        <f t="shared" si="160"/>
        <v/>
      </c>
      <c r="V207" s="48" t="str">
        <f t="shared" si="161"/>
        <v/>
      </c>
      <c r="X207" s="48" t="str">
        <f t="shared" si="162"/>
        <v/>
      </c>
      <c r="Y207" s="45" t="str">
        <f t="shared" si="163"/>
        <v/>
      </c>
      <c r="Z207" s="45" t="str">
        <f t="shared" si="164"/>
        <v/>
      </c>
      <c r="AA207" s="45" t="str">
        <f t="shared" si="165"/>
        <v/>
      </c>
      <c r="AB207" s="45" t="str">
        <f t="shared" si="166"/>
        <v/>
      </c>
      <c r="AD207" s="48" t="str">
        <f t="shared" si="167"/>
        <v/>
      </c>
      <c r="AE207" s="45" t="str">
        <f t="shared" si="168"/>
        <v/>
      </c>
      <c r="AF207" s="45" t="str">
        <f t="shared" si="169"/>
        <v/>
      </c>
      <c r="AG207" s="45" t="str">
        <f t="shared" si="170"/>
        <v/>
      </c>
      <c r="AH207" s="45" t="str">
        <f t="shared" si="171"/>
        <v/>
      </c>
      <c r="AJ207" s="134" t="str">
        <f t="shared" si="172"/>
        <v/>
      </c>
      <c r="AK207" s="135" t="str">
        <f t="shared" si="186"/>
        <v/>
      </c>
      <c r="AL207" s="135" t="str">
        <f t="shared" si="173"/>
        <v/>
      </c>
      <c r="AM207" s="135" t="str">
        <f t="shared" si="174"/>
        <v/>
      </c>
      <c r="AN207" s="135" t="str">
        <f t="shared" si="175"/>
        <v/>
      </c>
      <c r="AO207" s="135" t="str">
        <f t="shared" si="176"/>
        <v/>
      </c>
      <c r="AQ207" s="48" t="str">
        <f t="shared" si="177"/>
        <v/>
      </c>
      <c r="AR207" s="45" t="str">
        <f t="shared" si="178"/>
        <v/>
      </c>
      <c r="AU207" s="25">
        <f t="shared" si="179"/>
        <v>0</v>
      </c>
      <c r="AV207" s="25">
        <f t="shared" si="180"/>
        <v>0</v>
      </c>
      <c r="AW207" s="21">
        <f t="shared" si="187"/>
        <v>0</v>
      </c>
      <c r="AX207" s="21">
        <f t="shared" si="188"/>
        <v>0</v>
      </c>
      <c r="AY207" s="21">
        <f t="shared" si="189"/>
        <v>0</v>
      </c>
      <c r="AZ207" s="21">
        <f t="shared" si="190"/>
        <v>0</v>
      </c>
      <c r="BA207" s="21">
        <f t="shared" si="191"/>
        <v>0</v>
      </c>
      <c r="BB207" s="21">
        <f t="shared" si="192"/>
        <v>0</v>
      </c>
      <c r="BC207" s="21">
        <f t="shared" si="193"/>
        <v>0</v>
      </c>
      <c r="BD207" s="21">
        <f>-IF(CUSTOS!B207="",0,CUSTOS!B207)</f>
        <v>0</v>
      </c>
      <c r="BF207" s="25">
        <f t="shared" si="194"/>
        <v>0</v>
      </c>
      <c r="BG207" s="25">
        <f t="shared" si="195"/>
        <v>0</v>
      </c>
      <c r="BH207" s="169">
        <f t="shared" si="195"/>
        <v>0</v>
      </c>
    </row>
    <row r="208" spans="1:60" ht="15" x14ac:dyDescent="0.25">
      <c r="A208" s="89" t="str">
        <f>IF(LARGE($A$11:A207,1)=$F$2,"",A207+1)</f>
        <v/>
      </c>
      <c r="B208" s="42" t="str">
        <f t="shared" si="149"/>
        <v/>
      </c>
      <c r="C208" s="43" t="str">
        <f t="shared" si="181"/>
        <v/>
      </c>
      <c r="D208" s="43" t="str">
        <f t="shared" si="150"/>
        <v/>
      </c>
      <c r="E208" s="43" t="str">
        <f t="shared" si="151"/>
        <v/>
      </c>
      <c r="F208" s="44" t="str">
        <f t="shared" si="152"/>
        <v/>
      </c>
      <c r="G208" s="44" t="str">
        <f t="shared" si="153"/>
        <v/>
      </c>
      <c r="H208" s="45" t="str">
        <f>IF($A208="","",IF(C208&gt;=$F$5,IFERROR(HLOOKUP(B208,FLUXO_ELEGÍVEL!$F:$XFD,LARGE(FLUXO_ELEGÍVEL!A:A,1)+2,0),0),0))</f>
        <v/>
      </c>
      <c r="I208" s="45" t="str">
        <f t="shared" si="154"/>
        <v/>
      </c>
      <c r="J208" s="45" t="str">
        <f>IF(A208="","",H208+CUSTOS!B208)</f>
        <v/>
      </c>
      <c r="K208" s="45" t="str">
        <f t="shared" si="182"/>
        <v/>
      </c>
      <c r="L208" s="45" t="str">
        <f t="shared" si="183"/>
        <v/>
      </c>
      <c r="M208" s="45" t="str">
        <f t="shared" si="184"/>
        <v/>
      </c>
      <c r="N208" s="45" t="str">
        <f t="shared" si="155"/>
        <v/>
      </c>
      <c r="O208" s="46" t="str">
        <f t="shared" si="185"/>
        <v/>
      </c>
      <c r="P208" s="47"/>
      <c r="Q208" s="48" t="str">
        <f t="shared" si="156"/>
        <v/>
      </c>
      <c r="R208" s="48" t="str">
        <f t="shared" si="157"/>
        <v/>
      </c>
      <c r="S208" s="48" t="str">
        <f t="shared" si="158"/>
        <v/>
      </c>
      <c r="T208" s="48" t="str">
        <f t="shared" si="159"/>
        <v/>
      </c>
      <c r="U208" s="48" t="str">
        <f t="shared" si="160"/>
        <v/>
      </c>
      <c r="V208" s="48" t="str">
        <f t="shared" si="161"/>
        <v/>
      </c>
      <c r="X208" s="48" t="str">
        <f t="shared" si="162"/>
        <v/>
      </c>
      <c r="Y208" s="45" t="str">
        <f t="shared" si="163"/>
        <v/>
      </c>
      <c r="Z208" s="45" t="str">
        <f t="shared" si="164"/>
        <v/>
      </c>
      <c r="AA208" s="45" t="str">
        <f t="shared" si="165"/>
        <v/>
      </c>
      <c r="AB208" s="45" t="str">
        <f t="shared" si="166"/>
        <v/>
      </c>
      <c r="AD208" s="48" t="str">
        <f t="shared" si="167"/>
        <v/>
      </c>
      <c r="AE208" s="45" t="str">
        <f t="shared" si="168"/>
        <v/>
      </c>
      <c r="AF208" s="45" t="str">
        <f t="shared" si="169"/>
        <v/>
      </c>
      <c r="AG208" s="45" t="str">
        <f t="shared" si="170"/>
        <v/>
      </c>
      <c r="AH208" s="45" t="str">
        <f t="shared" si="171"/>
        <v/>
      </c>
      <c r="AJ208" s="134" t="str">
        <f t="shared" si="172"/>
        <v/>
      </c>
      <c r="AK208" s="135" t="str">
        <f t="shared" si="186"/>
        <v/>
      </c>
      <c r="AL208" s="135" t="str">
        <f t="shared" si="173"/>
        <v/>
      </c>
      <c r="AM208" s="135" t="str">
        <f t="shared" si="174"/>
        <v/>
      </c>
      <c r="AN208" s="135" t="str">
        <f t="shared" si="175"/>
        <v/>
      </c>
      <c r="AO208" s="135" t="str">
        <f t="shared" si="176"/>
        <v/>
      </c>
      <c r="AQ208" s="48" t="str">
        <f t="shared" si="177"/>
        <v/>
      </c>
      <c r="AR208" s="45" t="str">
        <f t="shared" si="178"/>
        <v/>
      </c>
      <c r="AU208" s="25">
        <f t="shared" si="179"/>
        <v>0</v>
      </c>
      <c r="AV208" s="25">
        <f t="shared" si="180"/>
        <v>0</v>
      </c>
      <c r="AW208" s="21">
        <f t="shared" si="187"/>
        <v>0</v>
      </c>
      <c r="AX208" s="21">
        <f t="shared" si="188"/>
        <v>0</v>
      </c>
      <c r="AY208" s="21">
        <f t="shared" si="189"/>
        <v>0</v>
      </c>
      <c r="AZ208" s="21">
        <f t="shared" si="190"/>
        <v>0</v>
      </c>
      <c r="BA208" s="21">
        <f t="shared" si="191"/>
        <v>0</v>
      </c>
      <c r="BB208" s="21">
        <f t="shared" si="192"/>
        <v>0</v>
      </c>
      <c r="BC208" s="21">
        <f t="shared" si="193"/>
        <v>0</v>
      </c>
      <c r="BD208" s="21">
        <f>-IF(CUSTOS!B208="",0,CUSTOS!B208)</f>
        <v>0</v>
      </c>
      <c r="BF208" s="25">
        <f t="shared" si="194"/>
        <v>0</v>
      </c>
      <c r="BG208" s="25">
        <f t="shared" si="195"/>
        <v>0</v>
      </c>
      <c r="BH208" s="169">
        <f t="shared" si="195"/>
        <v>0</v>
      </c>
    </row>
    <row r="209" spans="1:60" ht="15" x14ac:dyDescent="0.25">
      <c r="A209" s="89" t="str">
        <f>IF(LARGE($A$11:A208,1)=$F$2,"",A208+1)</f>
        <v/>
      </c>
      <c r="B209" s="42" t="str">
        <f t="shared" si="149"/>
        <v/>
      </c>
      <c r="C209" s="43" t="str">
        <f t="shared" si="181"/>
        <v/>
      </c>
      <c r="D209" s="43" t="str">
        <f t="shared" si="150"/>
        <v/>
      </c>
      <c r="E209" s="43" t="str">
        <f t="shared" si="151"/>
        <v/>
      </c>
      <c r="F209" s="44" t="str">
        <f t="shared" si="152"/>
        <v/>
      </c>
      <c r="G209" s="44" t="str">
        <f t="shared" si="153"/>
        <v/>
      </c>
      <c r="H209" s="45" t="str">
        <f>IF($A209="","",IF(C209&gt;=$F$5,IFERROR(HLOOKUP(B209,FLUXO_ELEGÍVEL!$F:$XFD,LARGE(FLUXO_ELEGÍVEL!A:A,1)+2,0),0),0))</f>
        <v/>
      </c>
      <c r="I209" s="45" t="str">
        <f t="shared" si="154"/>
        <v/>
      </c>
      <c r="J209" s="45" t="str">
        <f>IF(A209="","",H209+CUSTOS!B209)</f>
        <v/>
      </c>
      <c r="K209" s="45" t="str">
        <f t="shared" si="182"/>
        <v/>
      </c>
      <c r="L209" s="45" t="str">
        <f t="shared" si="183"/>
        <v/>
      </c>
      <c r="M209" s="45" t="str">
        <f t="shared" si="184"/>
        <v/>
      </c>
      <c r="N209" s="45" t="str">
        <f t="shared" si="155"/>
        <v/>
      </c>
      <c r="O209" s="46" t="str">
        <f t="shared" si="185"/>
        <v/>
      </c>
      <c r="P209" s="47"/>
      <c r="Q209" s="48" t="str">
        <f t="shared" si="156"/>
        <v/>
      </c>
      <c r="R209" s="48" t="str">
        <f t="shared" si="157"/>
        <v/>
      </c>
      <c r="S209" s="48" t="str">
        <f t="shared" si="158"/>
        <v/>
      </c>
      <c r="T209" s="48" t="str">
        <f t="shared" si="159"/>
        <v/>
      </c>
      <c r="U209" s="48" t="str">
        <f t="shared" si="160"/>
        <v/>
      </c>
      <c r="V209" s="48" t="str">
        <f t="shared" si="161"/>
        <v/>
      </c>
      <c r="X209" s="48" t="str">
        <f t="shared" si="162"/>
        <v/>
      </c>
      <c r="Y209" s="45" t="str">
        <f t="shared" si="163"/>
        <v/>
      </c>
      <c r="Z209" s="45" t="str">
        <f t="shared" si="164"/>
        <v/>
      </c>
      <c r="AA209" s="45" t="str">
        <f t="shared" si="165"/>
        <v/>
      </c>
      <c r="AB209" s="45" t="str">
        <f t="shared" si="166"/>
        <v/>
      </c>
      <c r="AD209" s="48" t="str">
        <f t="shared" si="167"/>
        <v/>
      </c>
      <c r="AE209" s="45" t="str">
        <f t="shared" si="168"/>
        <v/>
      </c>
      <c r="AF209" s="45" t="str">
        <f t="shared" si="169"/>
        <v/>
      </c>
      <c r="AG209" s="45" t="str">
        <f t="shared" si="170"/>
        <v/>
      </c>
      <c r="AH209" s="45" t="str">
        <f t="shared" si="171"/>
        <v/>
      </c>
      <c r="AJ209" s="134" t="str">
        <f t="shared" si="172"/>
        <v/>
      </c>
      <c r="AK209" s="135" t="str">
        <f t="shared" si="186"/>
        <v/>
      </c>
      <c r="AL209" s="135" t="str">
        <f t="shared" si="173"/>
        <v/>
      </c>
      <c r="AM209" s="135" t="str">
        <f t="shared" si="174"/>
        <v/>
      </c>
      <c r="AN209" s="135" t="str">
        <f t="shared" si="175"/>
        <v/>
      </c>
      <c r="AO209" s="135" t="str">
        <f t="shared" si="176"/>
        <v/>
      </c>
      <c r="AQ209" s="48" t="str">
        <f t="shared" si="177"/>
        <v/>
      </c>
      <c r="AR209" s="45" t="str">
        <f t="shared" si="178"/>
        <v/>
      </c>
      <c r="AU209" s="25">
        <f t="shared" si="179"/>
        <v>0</v>
      </c>
      <c r="AV209" s="25">
        <f t="shared" si="180"/>
        <v>0</v>
      </c>
      <c r="AW209" s="21">
        <f t="shared" si="187"/>
        <v>0</v>
      </c>
      <c r="AX209" s="21">
        <f t="shared" si="188"/>
        <v>0</v>
      </c>
      <c r="AY209" s="21">
        <f t="shared" si="189"/>
        <v>0</v>
      </c>
      <c r="AZ209" s="21">
        <f t="shared" si="190"/>
        <v>0</v>
      </c>
      <c r="BA209" s="21">
        <f t="shared" si="191"/>
        <v>0</v>
      </c>
      <c r="BB209" s="21">
        <f t="shared" si="192"/>
        <v>0</v>
      </c>
      <c r="BC209" s="21">
        <f t="shared" si="193"/>
        <v>0</v>
      </c>
      <c r="BD209" s="21">
        <f>-IF(CUSTOS!B209="",0,CUSTOS!B209)</f>
        <v>0</v>
      </c>
      <c r="BF209" s="25">
        <f t="shared" si="194"/>
        <v>0</v>
      </c>
      <c r="BG209" s="25">
        <f t="shared" si="195"/>
        <v>0</v>
      </c>
      <c r="BH209" s="169">
        <f t="shared" si="195"/>
        <v>0</v>
      </c>
    </row>
    <row r="210" spans="1:60" ht="15" x14ac:dyDescent="0.25">
      <c r="A210" s="89" t="str">
        <f>IF(LARGE($A$11:A209,1)=$F$2,"",A209+1)</f>
        <v/>
      </c>
      <c r="B210" s="42" t="str">
        <f t="shared" si="149"/>
        <v/>
      </c>
      <c r="C210" s="43" t="str">
        <f t="shared" si="181"/>
        <v/>
      </c>
      <c r="D210" s="43" t="str">
        <f t="shared" si="150"/>
        <v/>
      </c>
      <c r="E210" s="43" t="str">
        <f t="shared" si="151"/>
        <v/>
      </c>
      <c r="F210" s="44" t="str">
        <f t="shared" si="152"/>
        <v/>
      </c>
      <c r="G210" s="44" t="str">
        <f t="shared" si="153"/>
        <v/>
      </c>
      <c r="H210" s="45" t="str">
        <f>IF($A210="","",IF(C210&gt;=$F$5,IFERROR(HLOOKUP(B210,FLUXO_ELEGÍVEL!$F:$XFD,LARGE(FLUXO_ELEGÍVEL!A:A,1)+2,0),0),0))</f>
        <v/>
      </c>
      <c r="I210" s="45" t="str">
        <f t="shared" si="154"/>
        <v/>
      </c>
      <c r="J210" s="45" t="str">
        <f>IF(A210="","",H210+CUSTOS!B210)</f>
        <v/>
      </c>
      <c r="K210" s="45" t="str">
        <f t="shared" si="182"/>
        <v/>
      </c>
      <c r="L210" s="45" t="str">
        <f t="shared" si="183"/>
        <v/>
      </c>
      <c r="M210" s="45" t="str">
        <f t="shared" si="184"/>
        <v/>
      </c>
      <c r="N210" s="45" t="str">
        <f t="shared" si="155"/>
        <v/>
      </c>
      <c r="O210" s="46" t="str">
        <f t="shared" si="185"/>
        <v/>
      </c>
      <c r="P210" s="47"/>
      <c r="Q210" s="48" t="str">
        <f t="shared" si="156"/>
        <v/>
      </c>
      <c r="R210" s="48" t="str">
        <f t="shared" si="157"/>
        <v/>
      </c>
      <c r="S210" s="48" t="str">
        <f t="shared" si="158"/>
        <v/>
      </c>
      <c r="T210" s="48" t="str">
        <f t="shared" si="159"/>
        <v/>
      </c>
      <c r="U210" s="48" t="str">
        <f t="shared" si="160"/>
        <v/>
      </c>
      <c r="V210" s="48" t="str">
        <f t="shared" si="161"/>
        <v/>
      </c>
      <c r="X210" s="48" t="str">
        <f t="shared" si="162"/>
        <v/>
      </c>
      <c r="Y210" s="45" t="str">
        <f t="shared" si="163"/>
        <v/>
      </c>
      <c r="Z210" s="45" t="str">
        <f t="shared" si="164"/>
        <v/>
      </c>
      <c r="AA210" s="45" t="str">
        <f t="shared" si="165"/>
        <v/>
      </c>
      <c r="AB210" s="45" t="str">
        <f t="shared" si="166"/>
        <v/>
      </c>
      <c r="AD210" s="48" t="str">
        <f t="shared" si="167"/>
        <v/>
      </c>
      <c r="AE210" s="45" t="str">
        <f t="shared" si="168"/>
        <v/>
      </c>
      <c r="AF210" s="45" t="str">
        <f t="shared" si="169"/>
        <v/>
      </c>
      <c r="AG210" s="45" t="str">
        <f t="shared" si="170"/>
        <v/>
      </c>
      <c r="AH210" s="45" t="str">
        <f t="shared" si="171"/>
        <v/>
      </c>
      <c r="AJ210" s="134" t="str">
        <f t="shared" si="172"/>
        <v/>
      </c>
      <c r="AK210" s="135" t="str">
        <f t="shared" si="186"/>
        <v/>
      </c>
      <c r="AL210" s="135" t="str">
        <f t="shared" si="173"/>
        <v/>
      </c>
      <c r="AM210" s="135" t="str">
        <f t="shared" si="174"/>
        <v/>
      </c>
      <c r="AN210" s="135" t="str">
        <f t="shared" si="175"/>
        <v/>
      </c>
      <c r="AO210" s="135" t="str">
        <f t="shared" si="176"/>
        <v/>
      </c>
      <c r="AQ210" s="48" t="str">
        <f t="shared" si="177"/>
        <v/>
      </c>
      <c r="AR210" s="45" t="str">
        <f t="shared" si="178"/>
        <v/>
      </c>
      <c r="AU210" s="25">
        <f t="shared" si="179"/>
        <v>0</v>
      </c>
      <c r="AV210" s="25">
        <f t="shared" si="180"/>
        <v>0</v>
      </c>
      <c r="AW210" s="21">
        <f t="shared" si="187"/>
        <v>0</v>
      </c>
      <c r="AX210" s="21">
        <f t="shared" si="188"/>
        <v>0</v>
      </c>
      <c r="AY210" s="21">
        <f t="shared" si="189"/>
        <v>0</v>
      </c>
      <c r="AZ210" s="21">
        <f t="shared" si="190"/>
        <v>0</v>
      </c>
      <c r="BA210" s="21">
        <f t="shared" si="191"/>
        <v>0</v>
      </c>
      <c r="BB210" s="21">
        <f t="shared" si="192"/>
        <v>0</v>
      </c>
      <c r="BC210" s="21">
        <f t="shared" si="193"/>
        <v>0</v>
      </c>
      <c r="BD210" s="21">
        <f>-IF(CUSTOS!B210="",0,CUSTOS!B210)</f>
        <v>0</v>
      </c>
      <c r="BF210" s="25">
        <f t="shared" si="194"/>
        <v>0</v>
      </c>
      <c r="BG210" s="25">
        <f t="shared" si="195"/>
        <v>0</v>
      </c>
      <c r="BH210" s="169">
        <f t="shared" si="195"/>
        <v>0</v>
      </c>
    </row>
    <row r="211" spans="1:60" ht="15" x14ac:dyDescent="0.25">
      <c r="A211" s="89" t="str">
        <f>IF(LARGE($A$11:A210,1)=$F$2,"",A210+1)</f>
        <v/>
      </c>
      <c r="B211" s="42" t="str">
        <f t="shared" si="149"/>
        <v/>
      </c>
      <c r="C211" s="43" t="str">
        <f t="shared" si="181"/>
        <v/>
      </c>
      <c r="D211" s="43" t="str">
        <f t="shared" si="150"/>
        <v/>
      </c>
      <c r="E211" s="43" t="str">
        <f t="shared" si="151"/>
        <v/>
      </c>
      <c r="F211" s="44" t="str">
        <f t="shared" si="152"/>
        <v/>
      </c>
      <c r="G211" s="44" t="str">
        <f t="shared" si="153"/>
        <v/>
      </c>
      <c r="H211" s="45" t="str">
        <f>IF($A211="","",IF(C211&gt;=$F$5,IFERROR(HLOOKUP(B211,FLUXO_ELEGÍVEL!$F:$XFD,LARGE(FLUXO_ELEGÍVEL!A:A,1)+2,0),0),0))</f>
        <v/>
      </c>
      <c r="I211" s="45" t="str">
        <f t="shared" si="154"/>
        <v/>
      </c>
      <c r="J211" s="45" t="str">
        <f>IF(A211="","",H211+CUSTOS!B211)</f>
        <v/>
      </c>
      <c r="K211" s="45" t="str">
        <f t="shared" si="182"/>
        <v/>
      </c>
      <c r="L211" s="45" t="str">
        <f t="shared" si="183"/>
        <v/>
      </c>
      <c r="M211" s="45" t="str">
        <f t="shared" si="184"/>
        <v/>
      </c>
      <c r="N211" s="45" t="str">
        <f t="shared" si="155"/>
        <v/>
      </c>
      <c r="O211" s="46" t="str">
        <f t="shared" si="185"/>
        <v/>
      </c>
      <c r="P211" s="47"/>
      <c r="Q211" s="48" t="str">
        <f t="shared" si="156"/>
        <v/>
      </c>
      <c r="R211" s="48" t="str">
        <f t="shared" si="157"/>
        <v/>
      </c>
      <c r="S211" s="48" t="str">
        <f t="shared" si="158"/>
        <v/>
      </c>
      <c r="T211" s="48" t="str">
        <f t="shared" si="159"/>
        <v/>
      </c>
      <c r="U211" s="48" t="str">
        <f t="shared" si="160"/>
        <v/>
      </c>
      <c r="V211" s="48" t="str">
        <f t="shared" si="161"/>
        <v/>
      </c>
      <c r="X211" s="48" t="str">
        <f t="shared" si="162"/>
        <v/>
      </c>
      <c r="Y211" s="45" t="str">
        <f t="shared" si="163"/>
        <v/>
      </c>
      <c r="Z211" s="45" t="str">
        <f t="shared" si="164"/>
        <v/>
      </c>
      <c r="AA211" s="45" t="str">
        <f t="shared" si="165"/>
        <v/>
      </c>
      <c r="AB211" s="45" t="str">
        <f t="shared" si="166"/>
        <v/>
      </c>
      <c r="AD211" s="48" t="str">
        <f t="shared" si="167"/>
        <v/>
      </c>
      <c r="AE211" s="45" t="str">
        <f t="shared" si="168"/>
        <v/>
      </c>
      <c r="AF211" s="45" t="str">
        <f t="shared" si="169"/>
        <v/>
      </c>
      <c r="AG211" s="45" t="str">
        <f t="shared" si="170"/>
        <v/>
      </c>
      <c r="AH211" s="45" t="str">
        <f t="shared" si="171"/>
        <v/>
      </c>
      <c r="AJ211" s="134" t="str">
        <f t="shared" si="172"/>
        <v/>
      </c>
      <c r="AK211" s="135" t="str">
        <f t="shared" si="186"/>
        <v/>
      </c>
      <c r="AL211" s="135" t="str">
        <f t="shared" si="173"/>
        <v/>
      </c>
      <c r="AM211" s="135" t="str">
        <f t="shared" si="174"/>
        <v/>
      </c>
      <c r="AN211" s="135" t="str">
        <f t="shared" si="175"/>
        <v/>
      </c>
      <c r="AO211" s="135" t="str">
        <f t="shared" si="176"/>
        <v/>
      </c>
      <c r="AQ211" s="48" t="str">
        <f t="shared" si="177"/>
        <v/>
      </c>
      <c r="AR211" s="45" t="str">
        <f t="shared" si="178"/>
        <v/>
      </c>
      <c r="AU211" s="25">
        <f t="shared" si="179"/>
        <v>0</v>
      </c>
      <c r="AV211" s="25">
        <f t="shared" si="180"/>
        <v>0</v>
      </c>
      <c r="AW211" s="21">
        <f t="shared" si="187"/>
        <v>0</v>
      </c>
      <c r="AX211" s="21">
        <f t="shared" si="188"/>
        <v>0</v>
      </c>
      <c r="AY211" s="21">
        <f t="shared" si="189"/>
        <v>0</v>
      </c>
      <c r="AZ211" s="21">
        <f t="shared" si="190"/>
        <v>0</v>
      </c>
      <c r="BA211" s="21">
        <f t="shared" si="191"/>
        <v>0</v>
      </c>
      <c r="BB211" s="21">
        <f t="shared" si="192"/>
        <v>0</v>
      </c>
      <c r="BC211" s="21">
        <f t="shared" si="193"/>
        <v>0</v>
      </c>
      <c r="BD211" s="21">
        <f>-IF(CUSTOS!B211="",0,CUSTOS!B211)</f>
        <v>0</v>
      </c>
      <c r="BF211" s="25">
        <f t="shared" si="194"/>
        <v>0</v>
      </c>
      <c r="BG211" s="25">
        <f t="shared" si="195"/>
        <v>0</v>
      </c>
      <c r="BH211" s="169">
        <f t="shared" si="195"/>
        <v>0</v>
      </c>
    </row>
    <row r="212" spans="1:60" ht="15" x14ac:dyDescent="0.25">
      <c r="A212" s="89" t="str">
        <f>IF(LARGE($A$11:A211,1)=$F$2,"",A211+1)</f>
        <v/>
      </c>
      <c r="B212" s="42" t="str">
        <f t="shared" si="149"/>
        <v/>
      </c>
      <c r="C212" s="43" t="str">
        <f t="shared" si="181"/>
        <v/>
      </c>
      <c r="D212" s="43" t="str">
        <f t="shared" si="150"/>
        <v/>
      </c>
      <c r="E212" s="43" t="str">
        <f t="shared" si="151"/>
        <v/>
      </c>
      <c r="F212" s="44" t="str">
        <f t="shared" si="152"/>
        <v/>
      </c>
      <c r="G212" s="44" t="str">
        <f t="shared" si="153"/>
        <v/>
      </c>
      <c r="H212" s="45" t="str">
        <f>IF($A212="","",IF(C212&gt;=$F$5,IFERROR(HLOOKUP(B212,FLUXO_ELEGÍVEL!$F:$XFD,LARGE(FLUXO_ELEGÍVEL!A:A,1)+2,0),0),0))</f>
        <v/>
      </c>
      <c r="I212" s="45" t="str">
        <f t="shared" si="154"/>
        <v/>
      </c>
      <c r="J212" s="45" t="str">
        <f>IF(A212="","",H212+CUSTOS!B212)</f>
        <v/>
      </c>
      <c r="K212" s="45" t="str">
        <f t="shared" si="182"/>
        <v/>
      </c>
      <c r="L212" s="45" t="str">
        <f t="shared" si="183"/>
        <v/>
      </c>
      <c r="M212" s="45" t="str">
        <f t="shared" si="184"/>
        <v/>
      </c>
      <c r="N212" s="45" t="str">
        <f t="shared" si="155"/>
        <v/>
      </c>
      <c r="O212" s="46" t="str">
        <f t="shared" si="185"/>
        <v/>
      </c>
      <c r="P212" s="47"/>
      <c r="Q212" s="48" t="str">
        <f t="shared" si="156"/>
        <v/>
      </c>
      <c r="R212" s="48" t="str">
        <f t="shared" si="157"/>
        <v/>
      </c>
      <c r="S212" s="48" t="str">
        <f t="shared" si="158"/>
        <v/>
      </c>
      <c r="T212" s="48" t="str">
        <f t="shared" si="159"/>
        <v/>
      </c>
      <c r="U212" s="48" t="str">
        <f t="shared" si="160"/>
        <v/>
      </c>
      <c r="V212" s="48" t="str">
        <f t="shared" si="161"/>
        <v/>
      </c>
      <c r="X212" s="48" t="str">
        <f t="shared" si="162"/>
        <v/>
      </c>
      <c r="Y212" s="45" t="str">
        <f t="shared" si="163"/>
        <v/>
      </c>
      <c r="Z212" s="45" t="str">
        <f t="shared" si="164"/>
        <v/>
      </c>
      <c r="AA212" s="45" t="str">
        <f t="shared" si="165"/>
        <v/>
      </c>
      <c r="AB212" s="45" t="str">
        <f t="shared" si="166"/>
        <v/>
      </c>
      <c r="AD212" s="48" t="str">
        <f t="shared" si="167"/>
        <v/>
      </c>
      <c r="AE212" s="45" t="str">
        <f t="shared" si="168"/>
        <v/>
      </c>
      <c r="AF212" s="45" t="str">
        <f t="shared" si="169"/>
        <v/>
      </c>
      <c r="AG212" s="45" t="str">
        <f t="shared" si="170"/>
        <v/>
      </c>
      <c r="AH212" s="45" t="str">
        <f t="shared" si="171"/>
        <v/>
      </c>
      <c r="AJ212" s="134" t="str">
        <f t="shared" si="172"/>
        <v/>
      </c>
      <c r="AK212" s="135" t="str">
        <f t="shared" si="186"/>
        <v/>
      </c>
      <c r="AL212" s="135" t="str">
        <f t="shared" si="173"/>
        <v/>
      </c>
      <c r="AM212" s="135" t="str">
        <f t="shared" si="174"/>
        <v/>
      </c>
      <c r="AN212" s="135" t="str">
        <f t="shared" si="175"/>
        <v/>
      </c>
      <c r="AO212" s="135" t="str">
        <f t="shared" si="176"/>
        <v/>
      </c>
      <c r="AQ212" s="48" t="str">
        <f t="shared" si="177"/>
        <v/>
      </c>
      <c r="AR212" s="45" t="str">
        <f t="shared" si="178"/>
        <v/>
      </c>
      <c r="AU212" s="25">
        <f t="shared" si="179"/>
        <v>0</v>
      </c>
      <c r="AV212" s="25">
        <f t="shared" si="180"/>
        <v>0</v>
      </c>
      <c r="AW212" s="21">
        <f t="shared" si="187"/>
        <v>0</v>
      </c>
      <c r="AX212" s="21">
        <f t="shared" si="188"/>
        <v>0</v>
      </c>
      <c r="AY212" s="21">
        <f t="shared" si="189"/>
        <v>0</v>
      </c>
      <c r="AZ212" s="21">
        <f t="shared" si="190"/>
        <v>0</v>
      </c>
      <c r="BA212" s="21">
        <f t="shared" si="191"/>
        <v>0</v>
      </c>
      <c r="BB212" s="21">
        <f t="shared" si="192"/>
        <v>0</v>
      </c>
      <c r="BC212" s="21">
        <f t="shared" si="193"/>
        <v>0</v>
      </c>
      <c r="BD212" s="21">
        <f>-IF(CUSTOS!B212="",0,CUSTOS!B212)</f>
        <v>0</v>
      </c>
      <c r="BF212" s="25">
        <f t="shared" si="194"/>
        <v>0</v>
      </c>
      <c r="BG212" s="25">
        <f t="shared" si="195"/>
        <v>0</v>
      </c>
      <c r="BH212" s="169">
        <f t="shared" si="195"/>
        <v>0</v>
      </c>
    </row>
    <row r="213" spans="1:60" ht="15" x14ac:dyDescent="0.25">
      <c r="A213" s="89" t="str">
        <f>IF(LARGE($A$11:A212,1)=$F$2,"",A212+1)</f>
        <v/>
      </c>
      <c r="B213" s="42" t="str">
        <f t="shared" si="149"/>
        <v/>
      </c>
      <c r="C213" s="43" t="str">
        <f t="shared" si="181"/>
        <v/>
      </c>
      <c r="D213" s="43" t="str">
        <f t="shared" si="150"/>
        <v/>
      </c>
      <c r="E213" s="43" t="str">
        <f t="shared" si="151"/>
        <v/>
      </c>
      <c r="F213" s="44" t="str">
        <f t="shared" si="152"/>
        <v/>
      </c>
      <c r="G213" s="44" t="str">
        <f t="shared" si="153"/>
        <v/>
      </c>
      <c r="H213" s="45" t="str">
        <f>IF($A213="","",IF(C213&gt;=$F$5,IFERROR(HLOOKUP(B213,FLUXO_ELEGÍVEL!$F:$XFD,LARGE(FLUXO_ELEGÍVEL!A:A,1)+2,0),0),0))</f>
        <v/>
      </c>
      <c r="I213" s="45" t="str">
        <f t="shared" si="154"/>
        <v/>
      </c>
      <c r="J213" s="45" t="str">
        <f>IF(A213="","",H213+CUSTOS!B213)</f>
        <v/>
      </c>
      <c r="K213" s="45" t="str">
        <f t="shared" si="182"/>
        <v/>
      </c>
      <c r="L213" s="45" t="str">
        <f t="shared" si="183"/>
        <v/>
      </c>
      <c r="M213" s="45" t="str">
        <f t="shared" si="184"/>
        <v/>
      </c>
      <c r="N213" s="45" t="str">
        <f t="shared" si="155"/>
        <v/>
      </c>
      <c r="O213" s="46" t="str">
        <f t="shared" si="185"/>
        <v/>
      </c>
      <c r="P213" s="47"/>
      <c r="Q213" s="48" t="str">
        <f t="shared" si="156"/>
        <v/>
      </c>
      <c r="R213" s="48" t="str">
        <f t="shared" si="157"/>
        <v/>
      </c>
      <c r="S213" s="48" t="str">
        <f t="shared" si="158"/>
        <v/>
      </c>
      <c r="T213" s="48" t="str">
        <f t="shared" si="159"/>
        <v/>
      </c>
      <c r="U213" s="48" t="str">
        <f t="shared" si="160"/>
        <v/>
      </c>
      <c r="V213" s="48" t="str">
        <f t="shared" si="161"/>
        <v/>
      </c>
      <c r="X213" s="48" t="str">
        <f t="shared" si="162"/>
        <v/>
      </c>
      <c r="Y213" s="45" t="str">
        <f t="shared" si="163"/>
        <v/>
      </c>
      <c r="Z213" s="45" t="str">
        <f t="shared" si="164"/>
        <v/>
      </c>
      <c r="AA213" s="45" t="str">
        <f t="shared" si="165"/>
        <v/>
      </c>
      <c r="AB213" s="45" t="str">
        <f t="shared" si="166"/>
        <v/>
      </c>
      <c r="AD213" s="48" t="str">
        <f t="shared" si="167"/>
        <v/>
      </c>
      <c r="AE213" s="45" t="str">
        <f t="shared" si="168"/>
        <v/>
      </c>
      <c r="AF213" s="45" t="str">
        <f t="shared" si="169"/>
        <v/>
      </c>
      <c r="AG213" s="45" t="str">
        <f t="shared" si="170"/>
        <v/>
      </c>
      <c r="AH213" s="45" t="str">
        <f t="shared" si="171"/>
        <v/>
      </c>
      <c r="AJ213" s="134" t="str">
        <f t="shared" si="172"/>
        <v/>
      </c>
      <c r="AK213" s="135" t="str">
        <f t="shared" si="186"/>
        <v/>
      </c>
      <c r="AL213" s="135" t="str">
        <f t="shared" si="173"/>
        <v/>
      </c>
      <c r="AM213" s="135" t="str">
        <f t="shared" si="174"/>
        <v/>
      </c>
      <c r="AN213" s="135" t="str">
        <f t="shared" si="175"/>
        <v/>
      </c>
      <c r="AO213" s="135" t="str">
        <f t="shared" si="176"/>
        <v/>
      </c>
      <c r="AQ213" s="48" t="str">
        <f t="shared" si="177"/>
        <v/>
      </c>
      <c r="AR213" s="45" t="str">
        <f t="shared" si="178"/>
        <v/>
      </c>
      <c r="AU213" s="25">
        <f t="shared" si="179"/>
        <v>0</v>
      </c>
      <c r="AV213" s="25">
        <f t="shared" si="180"/>
        <v>0</v>
      </c>
      <c r="AW213" s="21">
        <f t="shared" si="187"/>
        <v>0</v>
      </c>
      <c r="AX213" s="21">
        <f t="shared" si="188"/>
        <v>0</v>
      </c>
      <c r="AY213" s="21">
        <f t="shared" si="189"/>
        <v>0</v>
      </c>
      <c r="AZ213" s="21">
        <f t="shared" si="190"/>
        <v>0</v>
      </c>
      <c r="BA213" s="21">
        <f t="shared" si="191"/>
        <v>0</v>
      </c>
      <c r="BB213" s="21">
        <f t="shared" si="192"/>
        <v>0</v>
      </c>
      <c r="BC213" s="21">
        <f t="shared" si="193"/>
        <v>0</v>
      </c>
      <c r="BD213" s="21">
        <f>-IF(CUSTOS!B213="",0,CUSTOS!B213)</f>
        <v>0</v>
      </c>
      <c r="BF213" s="25">
        <f t="shared" si="194"/>
        <v>0</v>
      </c>
      <c r="BG213" s="25">
        <f t="shared" si="195"/>
        <v>0</v>
      </c>
      <c r="BH213" s="169">
        <f t="shared" si="195"/>
        <v>0</v>
      </c>
    </row>
    <row r="214" spans="1:60" ht="15" x14ac:dyDescent="0.25">
      <c r="A214" s="89" t="str">
        <f>IF(LARGE($A$11:A213,1)=$F$2,"",A213+1)</f>
        <v/>
      </c>
      <c r="B214" s="42" t="str">
        <f t="shared" si="149"/>
        <v/>
      </c>
      <c r="C214" s="43" t="str">
        <f t="shared" si="181"/>
        <v/>
      </c>
      <c r="D214" s="43" t="str">
        <f t="shared" si="150"/>
        <v/>
      </c>
      <c r="E214" s="43" t="str">
        <f t="shared" si="151"/>
        <v/>
      </c>
      <c r="F214" s="44" t="str">
        <f t="shared" si="152"/>
        <v/>
      </c>
      <c r="G214" s="44" t="str">
        <f t="shared" si="153"/>
        <v/>
      </c>
      <c r="H214" s="45" t="str">
        <f>IF($A214="","",IF(C214&gt;=$F$5,IFERROR(HLOOKUP(B214,FLUXO_ELEGÍVEL!$F:$XFD,LARGE(FLUXO_ELEGÍVEL!A:A,1)+2,0),0),0))</f>
        <v/>
      </c>
      <c r="I214" s="45" t="str">
        <f t="shared" si="154"/>
        <v/>
      </c>
      <c r="J214" s="45" t="str">
        <f>IF(A214="","",H214+CUSTOS!B214)</f>
        <v/>
      </c>
      <c r="K214" s="45" t="str">
        <f t="shared" si="182"/>
        <v/>
      </c>
      <c r="L214" s="45" t="str">
        <f t="shared" si="183"/>
        <v/>
      </c>
      <c r="M214" s="45" t="str">
        <f t="shared" si="184"/>
        <v/>
      </c>
      <c r="N214" s="45" t="str">
        <f t="shared" si="155"/>
        <v/>
      </c>
      <c r="O214" s="46" t="str">
        <f t="shared" si="185"/>
        <v/>
      </c>
      <c r="P214" s="47"/>
      <c r="Q214" s="48" t="str">
        <f t="shared" si="156"/>
        <v/>
      </c>
      <c r="R214" s="48" t="str">
        <f t="shared" si="157"/>
        <v/>
      </c>
      <c r="S214" s="48" t="str">
        <f t="shared" si="158"/>
        <v/>
      </c>
      <c r="T214" s="48" t="str">
        <f t="shared" si="159"/>
        <v/>
      </c>
      <c r="U214" s="48" t="str">
        <f t="shared" si="160"/>
        <v/>
      </c>
      <c r="V214" s="48" t="str">
        <f t="shared" si="161"/>
        <v/>
      </c>
      <c r="X214" s="48" t="str">
        <f t="shared" si="162"/>
        <v/>
      </c>
      <c r="Y214" s="45" t="str">
        <f t="shared" si="163"/>
        <v/>
      </c>
      <c r="Z214" s="45" t="str">
        <f t="shared" si="164"/>
        <v/>
      </c>
      <c r="AA214" s="45" t="str">
        <f t="shared" si="165"/>
        <v/>
      </c>
      <c r="AB214" s="45" t="str">
        <f t="shared" si="166"/>
        <v/>
      </c>
      <c r="AD214" s="48" t="str">
        <f t="shared" si="167"/>
        <v/>
      </c>
      <c r="AE214" s="45" t="str">
        <f t="shared" si="168"/>
        <v/>
      </c>
      <c r="AF214" s="45" t="str">
        <f t="shared" si="169"/>
        <v/>
      </c>
      <c r="AG214" s="45" t="str">
        <f t="shared" si="170"/>
        <v/>
      </c>
      <c r="AH214" s="45" t="str">
        <f t="shared" si="171"/>
        <v/>
      </c>
      <c r="AJ214" s="134" t="str">
        <f t="shared" si="172"/>
        <v/>
      </c>
      <c r="AK214" s="135" t="str">
        <f t="shared" si="186"/>
        <v/>
      </c>
      <c r="AL214" s="135" t="str">
        <f t="shared" si="173"/>
        <v/>
      </c>
      <c r="AM214" s="135" t="str">
        <f t="shared" si="174"/>
        <v/>
      </c>
      <c r="AN214" s="135" t="str">
        <f t="shared" si="175"/>
        <v/>
      </c>
      <c r="AO214" s="135" t="str">
        <f t="shared" si="176"/>
        <v/>
      </c>
      <c r="AQ214" s="48" t="str">
        <f t="shared" si="177"/>
        <v/>
      </c>
      <c r="AR214" s="45" t="str">
        <f t="shared" si="178"/>
        <v/>
      </c>
      <c r="AU214" s="25">
        <f t="shared" si="179"/>
        <v>0</v>
      </c>
      <c r="AV214" s="25">
        <f t="shared" si="180"/>
        <v>0</v>
      </c>
      <c r="AW214" s="21">
        <f t="shared" si="187"/>
        <v>0</v>
      </c>
      <c r="AX214" s="21">
        <f t="shared" si="188"/>
        <v>0</v>
      </c>
      <c r="AY214" s="21">
        <f t="shared" si="189"/>
        <v>0</v>
      </c>
      <c r="AZ214" s="21">
        <f t="shared" si="190"/>
        <v>0</v>
      </c>
      <c r="BA214" s="21">
        <f t="shared" si="191"/>
        <v>0</v>
      </c>
      <c r="BB214" s="21">
        <f t="shared" si="192"/>
        <v>0</v>
      </c>
      <c r="BC214" s="21">
        <f t="shared" si="193"/>
        <v>0</v>
      </c>
      <c r="BD214" s="21">
        <f>-IF(CUSTOS!B214="",0,CUSTOS!B214)</f>
        <v>0</v>
      </c>
      <c r="BF214" s="25">
        <f t="shared" si="194"/>
        <v>0</v>
      </c>
      <c r="BG214" s="25">
        <f t="shared" si="195"/>
        <v>0</v>
      </c>
      <c r="BH214" s="169">
        <f t="shared" si="195"/>
        <v>0</v>
      </c>
    </row>
    <row r="215" spans="1:60" ht="15" x14ac:dyDescent="0.25">
      <c r="A215" s="89" t="str">
        <f>IF(LARGE($A$11:A214,1)=$F$2,"",A214+1)</f>
        <v/>
      </c>
      <c r="B215" s="42" t="str">
        <f t="shared" si="149"/>
        <v/>
      </c>
      <c r="C215" s="43" t="str">
        <f t="shared" si="181"/>
        <v/>
      </c>
      <c r="D215" s="43" t="str">
        <f t="shared" si="150"/>
        <v/>
      </c>
      <c r="E215" s="43" t="str">
        <f t="shared" si="151"/>
        <v/>
      </c>
      <c r="F215" s="44" t="str">
        <f t="shared" si="152"/>
        <v/>
      </c>
      <c r="G215" s="44" t="str">
        <f t="shared" si="153"/>
        <v/>
      </c>
      <c r="H215" s="45" t="str">
        <f>IF($A215="","",IF(C215&gt;=$F$5,IFERROR(HLOOKUP(B215,FLUXO_ELEGÍVEL!$F:$XFD,LARGE(FLUXO_ELEGÍVEL!A:A,1)+2,0),0),0))</f>
        <v/>
      </c>
      <c r="I215" s="45" t="str">
        <f t="shared" si="154"/>
        <v/>
      </c>
      <c r="J215" s="45" t="str">
        <f>IF(A215="","",H215+CUSTOS!B215)</f>
        <v/>
      </c>
      <c r="K215" s="45" t="str">
        <f t="shared" si="182"/>
        <v/>
      </c>
      <c r="L215" s="45" t="str">
        <f t="shared" si="183"/>
        <v/>
      </c>
      <c r="M215" s="45" t="str">
        <f t="shared" si="184"/>
        <v/>
      </c>
      <c r="N215" s="45" t="str">
        <f t="shared" si="155"/>
        <v/>
      </c>
      <c r="O215" s="46" t="str">
        <f t="shared" si="185"/>
        <v/>
      </c>
      <c r="P215" s="47"/>
      <c r="Q215" s="48" t="str">
        <f t="shared" si="156"/>
        <v/>
      </c>
      <c r="R215" s="48" t="str">
        <f t="shared" si="157"/>
        <v/>
      </c>
      <c r="S215" s="48" t="str">
        <f t="shared" si="158"/>
        <v/>
      </c>
      <c r="T215" s="48" t="str">
        <f t="shared" si="159"/>
        <v/>
      </c>
      <c r="U215" s="48" t="str">
        <f t="shared" si="160"/>
        <v/>
      </c>
      <c r="V215" s="48" t="str">
        <f t="shared" si="161"/>
        <v/>
      </c>
      <c r="X215" s="48" t="str">
        <f t="shared" si="162"/>
        <v/>
      </c>
      <c r="Y215" s="45" t="str">
        <f t="shared" si="163"/>
        <v/>
      </c>
      <c r="Z215" s="45" t="str">
        <f t="shared" si="164"/>
        <v/>
      </c>
      <c r="AA215" s="45" t="str">
        <f t="shared" si="165"/>
        <v/>
      </c>
      <c r="AB215" s="45" t="str">
        <f t="shared" si="166"/>
        <v/>
      </c>
      <c r="AD215" s="48" t="str">
        <f t="shared" si="167"/>
        <v/>
      </c>
      <c r="AE215" s="45" t="str">
        <f t="shared" si="168"/>
        <v/>
      </c>
      <c r="AF215" s="45" t="str">
        <f t="shared" si="169"/>
        <v/>
      </c>
      <c r="AG215" s="45" t="str">
        <f t="shared" si="170"/>
        <v/>
      </c>
      <c r="AH215" s="45" t="str">
        <f t="shared" si="171"/>
        <v/>
      </c>
      <c r="AJ215" s="134" t="str">
        <f t="shared" si="172"/>
        <v/>
      </c>
      <c r="AK215" s="135" t="str">
        <f t="shared" si="186"/>
        <v/>
      </c>
      <c r="AL215" s="135" t="str">
        <f t="shared" si="173"/>
        <v/>
      </c>
      <c r="AM215" s="135" t="str">
        <f t="shared" si="174"/>
        <v/>
      </c>
      <c r="AN215" s="135" t="str">
        <f t="shared" si="175"/>
        <v/>
      </c>
      <c r="AO215" s="135" t="str">
        <f t="shared" si="176"/>
        <v/>
      </c>
      <c r="AQ215" s="48" t="str">
        <f t="shared" si="177"/>
        <v/>
      </c>
      <c r="AR215" s="45" t="str">
        <f t="shared" si="178"/>
        <v/>
      </c>
      <c r="AU215" s="25">
        <f t="shared" si="179"/>
        <v>0</v>
      </c>
      <c r="AV215" s="25">
        <f t="shared" si="180"/>
        <v>0</v>
      </c>
      <c r="AW215" s="21">
        <f t="shared" si="187"/>
        <v>0</v>
      </c>
      <c r="AX215" s="21">
        <f t="shared" si="188"/>
        <v>0</v>
      </c>
      <c r="AY215" s="21">
        <f t="shared" si="189"/>
        <v>0</v>
      </c>
      <c r="AZ215" s="21">
        <f t="shared" si="190"/>
        <v>0</v>
      </c>
      <c r="BA215" s="21">
        <f t="shared" si="191"/>
        <v>0</v>
      </c>
      <c r="BB215" s="21">
        <f t="shared" si="192"/>
        <v>0</v>
      </c>
      <c r="BC215" s="21">
        <f t="shared" si="193"/>
        <v>0</v>
      </c>
      <c r="BD215" s="21">
        <f>-IF(CUSTOS!B215="",0,CUSTOS!B215)</f>
        <v>0</v>
      </c>
      <c r="BF215" s="25">
        <f t="shared" si="194"/>
        <v>0</v>
      </c>
      <c r="BG215" s="25">
        <f t="shared" si="195"/>
        <v>0</v>
      </c>
      <c r="BH215" s="169">
        <f t="shared" si="195"/>
        <v>0</v>
      </c>
    </row>
    <row r="216" spans="1:60" ht="15" x14ac:dyDescent="0.25">
      <c r="A216" s="89" t="str">
        <f>IF(LARGE($A$11:A215,1)=$F$2,"",A215+1)</f>
        <v/>
      </c>
      <c r="B216" s="42" t="str">
        <f t="shared" si="149"/>
        <v/>
      </c>
      <c r="C216" s="43" t="str">
        <f t="shared" si="181"/>
        <v/>
      </c>
      <c r="D216" s="43" t="str">
        <f t="shared" si="150"/>
        <v/>
      </c>
      <c r="E216" s="43" t="str">
        <f t="shared" si="151"/>
        <v/>
      </c>
      <c r="F216" s="44" t="str">
        <f t="shared" si="152"/>
        <v/>
      </c>
      <c r="G216" s="44" t="str">
        <f t="shared" si="153"/>
        <v/>
      </c>
      <c r="H216" s="45" t="str">
        <f>IF($A216="","",IF(C216&gt;=$F$5,IFERROR(HLOOKUP(B216,FLUXO_ELEGÍVEL!$F:$XFD,LARGE(FLUXO_ELEGÍVEL!A:A,1)+2,0),0),0))</f>
        <v/>
      </c>
      <c r="I216" s="45" t="str">
        <f t="shared" si="154"/>
        <v/>
      </c>
      <c r="J216" s="45" t="str">
        <f>IF(A216="","",H216+CUSTOS!B216)</f>
        <v/>
      </c>
      <c r="K216" s="45" t="str">
        <f t="shared" si="182"/>
        <v/>
      </c>
      <c r="L216" s="45" t="str">
        <f t="shared" si="183"/>
        <v/>
      </c>
      <c r="M216" s="45" t="str">
        <f t="shared" si="184"/>
        <v/>
      </c>
      <c r="N216" s="45" t="str">
        <f t="shared" si="155"/>
        <v/>
      </c>
      <c r="O216" s="46" t="str">
        <f t="shared" si="185"/>
        <v/>
      </c>
      <c r="P216" s="47"/>
      <c r="Q216" s="48" t="str">
        <f t="shared" si="156"/>
        <v/>
      </c>
      <c r="R216" s="48" t="str">
        <f t="shared" si="157"/>
        <v/>
      </c>
      <c r="S216" s="48" t="str">
        <f t="shared" si="158"/>
        <v/>
      </c>
      <c r="T216" s="48" t="str">
        <f t="shared" si="159"/>
        <v/>
      </c>
      <c r="U216" s="48" t="str">
        <f t="shared" si="160"/>
        <v/>
      </c>
      <c r="V216" s="48" t="str">
        <f t="shared" si="161"/>
        <v/>
      </c>
      <c r="X216" s="48" t="str">
        <f t="shared" si="162"/>
        <v/>
      </c>
      <c r="Y216" s="45" t="str">
        <f t="shared" si="163"/>
        <v/>
      </c>
      <c r="Z216" s="45" t="str">
        <f t="shared" si="164"/>
        <v/>
      </c>
      <c r="AA216" s="45" t="str">
        <f t="shared" si="165"/>
        <v/>
      </c>
      <c r="AB216" s="45" t="str">
        <f t="shared" si="166"/>
        <v/>
      </c>
      <c r="AD216" s="48" t="str">
        <f t="shared" si="167"/>
        <v/>
      </c>
      <c r="AE216" s="45" t="str">
        <f t="shared" si="168"/>
        <v/>
      </c>
      <c r="AF216" s="45" t="str">
        <f t="shared" si="169"/>
        <v/>
      </c>
      <c r="AG216" s="45" t="str">
        <f t="shared" si="170"/>
        <v/>
      </c>
      <c r="AH216" s="45" t="str">
        <f t="shared" si="171"/>
        <v/>
      </c>
      <c r="AJ216" s="134" t="str">
        <f t="shared" si="172"/>
        <v/>
      </c>
      <c r="AK216" s="135" t="str">
        <f t="shared" si="186"/>
        <v/>
      </c>
      <c r="AL216" s="135" t="str">
        <f t="shared" si="173"/>
        <v/>
      </c>
      <c r="AM216" s="135" t="str">
        <f t="shared" si="174"/>
        <v/>
      </c>
      <c r="AN216" s="135" t="str">
        <f t="shared" si="175"/>
        <v/>
      </c>
      <c r="AO216" s="135" t="str">
        <f t="shared" si="176"/>
        <v/>
      </c>
      <c r="AQ216" s="48" t="str">
        <f t="shared" si="177"/>
        <v/>
      </c>
      <c r="AR216" s="45" t="str">
        <f t="shared" si="178"/>
        <v/>
      </c>
      <c r="AU216" s="25">
        <f t="shared" si="179"/>
        <v>0</v>
      </c>
      <c r="AV216" s="25">
        <f t="shared" si="180"/>
        <v>0</v>
      </c>
      <c r="AW216" s="21">
        <f t="shared" si="187"/>
        <v>0</v>
      </c>
      <c r="AX216" s="21">
        <f t="shared" si="188"/>
        <v>0</v>
      </c>
      <c r="AY216" s="21">
        <f t="shared" si="189"/>
        <v>0</v>
      </c>
      <c r="AZ216" s="21">
        <f t="shared" si="190"/>
        <v>0</v>
      </c>
      <c r="BA216" s="21">
        <f t="shared" si="191"/>
        <v>0</v>
      </c>
      <c r="BB216" s="21">
        <f t="shared" si="192"/>
        <v>0</v>
      </c>
      <c r="BC216" s="21">
        <f t="shared" si="193"/>
        <v>0</v>
      </c>
      <c r="BD216" s="21">
        <f>-IF(CUSTOS!B216="",0,CUSTOS!B216)</f>
        <v>0</v>
      </c>
      <c r="BF216" s="25">
        <f t="shared" si="194"/>
        <v>0</v>
      </c>
      <c r="BG216" s="25">
        <f t="shared" si="195"/>
        <v>0</v>
      </c>
      <c r="BH216" s="169">
        <f t="shared" si="195"/>
        <v>0</v>
      </c>
    </row>
    <row r="217" spans="1:60" ht="15" x14ac:dyDescent="0.25">
      <c r="A217" s="89" t="str">
        <f>IF(LARGE($A$11:A216,1)=$F$2,"",A216+1)</f>
        <v/>
      </c>
      <c r="B217" s="42" t="str">
        <f t="shared" si="149"/>
        <v/>
      </c>
      <c r="C217" s="43" t="str">
        <f t="shared" si="181"/>
        <v/>
      </c>
      <c r="D217" s="43" t="str">
        <f t="shared" si="150"/>
        <v/>
      </c>
      <c r="E217" s="43" t="str">
        <f t="shared" si="151"/>
        <v/>
      </c>
      <c r="F217" s="44" t="str">
        <f t="shared" si="152"/>
        <v/>
      </c>
      <c r="G217" s="44" t="str">
        <f t="shared" si="153"/>
        <v/>
      </c>
      <c r="H217" s="45" t="str">
        <f>IF($A217="","",IF(C217&gt;=$F$5,IFERROR(HLOOKUP(B217,FLUXO_ELEGÍVEL!$F:$XFD,LARGE(FLUXO_ELEGÍVEL!A:A,1)+2,0),0),0))</f>
        <v/>
      </c>
      <c r="I217" s="45" t="str">
        <f t="shared" si="154"/>
        <v/>
      </c>
      <c r="J217" s="45" t="str">
        <f>IF(A217="","",H217+CUSTOS!B217)</f>
        <v/>
      </c>
      <c r="K217" s="45" t="str">
        <f t="shared" si="182"/>
        <v/>
      </c>
      <c r="L217" s="45" t="str">
        <f t="shared" si="183"/>
        <v/>
      </c>
      <c r="M217" s="45" t="str">
        <f t="shared" si="184"/>
        <v/>
      </c>
      <c r="N217" s="45" t="str">
        <f t="shared" si="155"/>
        <v/>
      </c>
      <c r="O217" s="46" t="str">
        <f t="shared" si="185"/>
        <v/>
      </c>
      <c r="P217" s="47"/>
      <c r="Q217" s="48" t="str">
        <f t="shared" si="156"/>
        <v/>
      </c>
      <c r="R217" s="48" t="str">
        <f t="shared" si="157"/>
        <v/>
      </c>
      <c r="S217" s="48" t="str">
        <f t="shared" si="158"/>
        <v/>
      </c>
      <c r="T217" s="48" t="str">
        <f t="shared" si="159"/>
        <v/>
      </c>
      <c r="U217" s="48" t="str">
        <f t="shared" si="160"/>
        <v/>
      </c>
      <c r="V217" s="48" t="str">
        <f t="shared" si="161"/>
        <v/>
      </c>
      <c r="X217" s="48" t="str">
        <f t="shared" si="162"/>
        <v/>
      </c>
      <c r="Y217" s="45" t="str">
        <f t="shared" si="163"/>
        <v/>
      </c>
      <c r="Z217" s="45" t="str">
        <f t="shared" si="164"/>
        <v/>
      </c>
      <c r="AA217" s="45" t="str">
        <f t="shared" si="165"/>
        <v/>
      </c>
      <c r="AB217" s="45" t="str">
        <f t="shared" si="166"/>
        <v/>
      </c>
      <c r="AD217" s="48" t="str">
        <f t="shared" si="167"/>
        <v/>
      </c>
      <c r="AE217" s="45" t="str">
        <f t="shared" si="168"/>
        <v/>
      </c>
      <c r="AF217" s="45" t="str">
        <f t="shared" si="169"/>
        <v/>
      </c>
      <c r="AG217" s="45" t="str">
        <f t="shared" si="170"/>
        <v/>
      </c>
      <c r="AH217" s="45" t="str">
        <f t="shared" si="171"/>
        <v/>
      </c>
      <c r="AJ217" s="134" t="str">
        <f t="shared" si="172"/>
        <v/>
      </c>
      <c r="AK217" s="135" t="str">
        <f t="shared" si="186"/>
        <v/>
      </c>
      <c r="AL217" s="135" t="str">
        <f t="shared" si="173"/>
        <v/>
      </c>
      <c r="AM217" s="135" t="str">
        <f t="shared" si="174"/>
        <v/>
      </c>
      <c r="AN217" s="135" t="str">
        <f t="shared" si="175"/>
        <v/>
      </c>
      <c r="AO217" s="135" t="str">
        <f t="shared" si="176"/>
        <v/>
      </c>
      <c r="AQ217" s="48" t="str">
        <f t="shared" si="177"/>
        <v/>
      </c>
      <c r="AR217" s="45" t="str">
        <f t="shared" si="178"/>
        <v/>
      </c>
      <c r="AU217" s="25">
        <f t="shared" si="179"/>
        <v>0</v>
      </c>
      <c r="AV217" s="25">
        <f t="shared" si="180"/>
        <v>0</v>
      </c>
      <c r="AW217" s="21">
        <f t="shared" si="187"/>
        <v>0</v>
      </c>
      <c r="AX217" s="21">
        <f t="shared" si="188"/>
        <v>0</v>
      </c>
      <c r="AY217" s="21">
        <f t="shared" si="189"/>
        <v>0</v>
      </c>
      <c r="AZ217" s="21">
        <f t="shared" si="190"/>
        <v>0</v>
      </c>
      <c r="BA217" s="21">
        <f t="shared" si="191"/>
        <v>0</v>
      </c>
      <c r="BB217" s="21">
        <f t="shared" si="192"/>
        <v>0</v>
      </c>
      <c r="BC217" s="21">
        <f t="shared" si="193"/>
        <v>0</v>
      </c>
      <c r="BD217" s="21">
        <f>-IF(CUSTOS!B217="",0,CUSTOS!B217)</f>
        <v>0</v>
      </c>
      <c r="BF217" s="25">
        <f t="shared" si="194"/>
        <v>0</v>
      </c>
      <c r="BG217" s="25">
        <f t="shared" si="195"/>
        <v>0</v>
      </c>
      <c r="BH217" s="169">
        <f t="shared" si="195"/>
        <v>0</v>
      </c>
    </row>
    <row r="218" spans="1:60" ht="15" x14ac:dyDescent="0.25">
      <c r="A218" s="89" t="str">
        <f>IF(LARGE($A$11:A217,1)=$F$2,"",A217+1)</f>
        <v/>
      </c>
      <c r="B218" s="42" t="str">
        <f t="shared" si="149"/>
        <v/>
      </c>
      <c r="C218" s="43" t="str">
        <f t="shared" si="181"/>
        <v/>
      </c>
      <c r="D218" s="43" t="str">
        <f t="shared" si="150"/>
        <v/>
      </c>
      <c r="E218" s="43" t="str">
        <f t="shared" si="151"/>
        <v/>
      </c>
      <c r="F218" s="44" t="str">
        <f t="shared" si="152"/>
        <v/>
      </c>
      <c r="G218" s="44" t="str">
        <f t="shared" si="153"/>
        <v/>
      </c>
      <c r="H218" s="45" t="str">
        <f>IF($A218="","",IF(C218&gt;=$F$5,IFERROR(HLOOKUP(B218,FLUXO_ELEGÍVEL!$F:$XFD,LARGE(FLUXO_ELEGÍVEL!A:A,1)+2,0),0),0))</f>
        <v/>
      </c>
      <c r="I218" s="45" t="str">
        <f t="shared" si="154"/>
        <v/>
      </c>
      <c r="J218" s="45" t="str">
        <f>IF(A218="","",H218+CUSTOS!B218)</f>
        <v/>
      </c>
      <c r="K218" s="45" t="str">
        <f t="shared" si="182"/>
        <v/>
      </c>
      <c r="L218" s="45" t="str">
        <f t="shared" si="183"/>
        <v/>
      </c>
      <c r="M218" s="45" t="str">
        <f t="shared" si="184"/>
        <v/>
      </c>
      <c r="N218" s="45" t="str">
        <f t="shared" si="155"/>
        <v/>
      </c>
      <c r="O218" s="46" t="str">
        <f t="shared" si="185"/>
        <v/>
      </c>
      <c r="P218" s="47"/>
      <c r="Q218" s="48" t="str">
        <f t="shared" si="156"/>
        <v/>
      </c>
      <c r="R218" s="48" t="str">
        <f t="shared" si="157"/>
        <v/>
      </c>
      <c r="S218" s="48" t="str">
        <f t="shared" si="158"/>
        <v/>
      </c>
      <c r="T218" s="48" t="str">
        <f t="shared" si="159"/>
        <v/>
      </c>
      <c r="U218" s="48" t="str">
        <f t="shared" si="160"/>
        <v/>
      </c>
      <c r="V218" s="48" t="str">
        <f t="shared" si="161"/>
        <v/>
      </c>
      <c r="X218" s="48" t="str">
        <f t="shared" si="162"/>
        <v/>
      </c>
      <c r="Y218" s="45" t="str">
        <f t="shared" si="163"/>
        <v/>
      </c>
      <c r="Z218" s="45" t="str">
        <f t="shared" si="164"/>
        <v/>
      </c>
      <c r="AA218" s="45" t="str">
        <f t="shared" si="165"/>
        <v/>
      </c>
      <c r="AB218" s="45" t="str">
        <f t="shared" si="166"/>
        <v/>
      </c>
      <c r="AD218" s="48" t="str">
        <f t="shared" si="167"/>
        <v/>
      </c>
      <c r="AE218" s="45" t="str">
        <f t="shared" si="168"/>
        <v/>
      </c>
      <c r="AF218" s="45" t="str">
        <f t="shared" si="169"/>
        <v/>
      </c>
      <c r="AG218" s="45" t="str">
        <f t="shared" si="170"/>
        <v/>
      </c>
      <c r="AH218" s="45" t="str">
        <f t="shared" si="171"/>
        <v/>
      </c>
      <c r="AJ218" s="134" t="str">
        <f t="shared" si="172"/>
        <v/>
      </c>
      <c r="AK218" s="135" t="str">
        <f t="shared" si="186"/>
        <v/>
      </c>
      <c r="AL218" s="135" t="str">
        <f t="shared" si="173"/>
        <v/>
      </c>
      <c r="AM218" s="135" t="str">
        <f t="shared" si="174"/>
        <v/>
      </c>
      <c r="AN218" s="135" t="str">
        <f t="shared" si="175"/>
        <v/>
      </c>
      <c r="AO218" s="135" t="str">
        <f t="shared" si="176"/>
        <v/>
      </c>
      <c r="AQ218" s="48" t="str">
        <f t="shared" si="177"/>
        <v/>
      </c>
      <c r="AR218" s="45" t="str">
        <f t="shared" si="178"/>
        <v/>
      </c>
      <c r="AU218" s="25">
        <f t="shared" si="179"/>
        <v>0</v>
      </c>
      <c r="AV218" s="25">
        <f t="shared" si="180"/>
        <v>0</v>
      </c>
      <c r="AW218" s="21">
        <f t="shared" si="187"/>
        <v>0</v>
      </c>
      <c r="AX218" s="21">
        <f t="shared" si="188"/>
        <v>0</v>
      </c>
      <c r="AY218" s="21">
        <f t="shared" si="189"/>
        <v>0</v>
      </c>
      <c r="AZ218" s="21">
        <f t="shared" si="190"/>
        <v>0</v>
      </c>
      <c r="BA218" s="21">
        <f t="shared" si="191"/>
        <v>0</v>
      </c>
      <c r="BB218" s="21">
        <f t="shared" si="192"/>
        <v>0</v>
      </c>
      <c r="BC218" s="21">
        <f t="shared" si="193"/>
        <v>0</v>
      </c>
      <c r="BD218" s="21">
        <f>-IF(CUSTOS!B218="",0,CUSTOS!B218)</f>
        <v>0</v>
      </c>
      <c r="BF218" s="25">
        <f t="shared" si="194"/>
        <v>0</v>
      </c>
      <c r="BG218" s="25">
        <f t="shared" si="195"/>
        <v>0</v>
      </c>
      <c r="BH218" s="169">
        <f t="shared" si="195"/>
        <v>0</v>
      </c>
    </row>
    <row r="219" spans="1:60" ht="15" x14ac:dyDescent="0.25">
      <c r="A219" s="89" t="str">
        <f>IF(LARGE($A$11:A218,1)=$F$2,"",A218+1)</f>
        <v/>
      </c>
      <c r="B219" s="42" t="str">
        <f t="shared" si="149"/>
        <v/>
      </c>
      <c r="C219" s="43" t="str">
        <f t="shared" si="181"/>
        <v/>
      </c>
      <c r="D219" s="43" t="str">
        <f t="shared" si="150"/>
        <v/>
      </c>
      <c r="E219" s="43" t="str">
        <f t="shared" si="151"/>
        <v/>
      </c>
      <c r="F219" s="44" t="str">
        <f t="shared" si="152"/>
        <v/>
      </c>
      <c r="G219" s="44" t="str">
        <f t="shared" si="153"/>
        <v/>
      </c>
      <c r="H219" s="45" t="str">
        <f>IF($A219="","",IF(C219&gt;=$F$5,IFERROR(HLOOKUP(B219,FLUXO_ELEGÍVEL!$F:$XFD,LARGE(FLUXO_ELEGÍVEL!A:A,1)+2,0),0),0))</f>
        <v/>
      </c>
      <c r="I219" s="45" t="str">
        <f t="shared" si="154"/>
        <v/>
      </c>
      <c r="J219" s="45" t="str">
        <f>IF(A219="","",H219+CUSTOS!B219)</f>
        <v/>
      </c>
      <c r="K219" s="45" t="str">
        <f t="shared" si="182"/>
        <v/>
      </c>
      <c r="L219" s="45" t="str">
        <f t="shared" si="183"/>
        <v/>
      </c>
      <c r="M219" s="45" t="str">
        <f t="shared" si="184"/>
        <v/>
      </c>
      <c r="N219" s="45" t="str">
        <f t="shared" si="155"/>
        <v/>
      </c>
      <c r="O219" s="46" t="str">
        <f t="shared" si="185"/>
        <v/>
      </c>
      <c r="P219" s="47"/>
      <c r="Q219" s="48" t="str">
        <f t="shared" si="156"/>
        <v/>
      </c>
      <c r="R219" s="48" t="str">
        <f t="shared" si="157"/>
        <v/>
      </c>
      <c r="S219" s="48" t="str">
        <f t="shared" si="158"/>
        <v/>
      </c>
      <c r="T219" s="48" t="str">
        <f t="shared" si="159"/>
        <v/>
      </c>
      <c r="U219" s="48" t="str">
        <f t="shared" si="160"/>
        <v/>
      </c>
      <c r="V219" s="48" t="str">
        <f t="shared" si="161"/>
        <v/>
      </c>
      <c r="X219" s="48" t="str">
        <f t="shared" si="162"/>
        <v/>
      </c>
      <c r="Y219" s="45" t="str">
        <f t="shared" si="163"/>
        <v/>
      </c>
      <c r="Z219" s="45" t="str">
        <f t="shared" si="164"/>
        <v/>
      </c>
      <c r="AA219" s="45" t="str">
        <f t="shared" si="165"/>
        <v/>
      </c>
      <c r="AB219" s="45" t="str">
        <f t="shared" si="166"/>
        <v/>
      </c>
      <c r="AD219" s="48" t="str">
        <f t="shared" si="167"/>
        <v/>
      </c>
      <c r="AE219" s="45" t="str">
        <f t="shared" si="168"/>
        <v/>
      </c>
      <c r="AF219" s="45" t="str">
        <f t="shared" si="169"/>
        <v/>
      </c>
      <c r="AG219" s="45" t="str">
        <f t="shared" si="170"/>
        <v/>
      </c>
      <c r="AH219" s="45" t="str">
        <f t="shared" si="171"/>
        <v/>
      </c>
      <c r="AJ219" s="134" t="str">
        <f t="shared" si="172"/>
        <v/>
      </c>
      <c r="AK219" s="135" t="str">
        <f t="shared" si="186"/>
        <v/>
      </c>
      <c r="AL219" s="135" t="str">
        <f t="shared" si="173"/>
        <v/>
      </c>
      <c r="AM219" s="135" t="str">
        <f t="shared" si="174"/>
        <v/>
      </c>
      <c r="AN219" s="135" t="str">
        <f t="shared" si="175"/>
        <v/>
      </c>
      <c r="AO219" s="135" t="str">
        <f t="shared" si="176"/>
        <v/>
      </c>
      <c r="AQ219" s="48" t="str">
        <f t="shared" si="177"/>
        <v/>
      </c>
      <c r="AR219" s="45" t="str">
        <f t="shared" si="178"/>
        <v/>
      </c>
      <c r="AU219" s="25">
        <f t="shared" si="179"/>
        <v>0</v>
      </c>
      <c r="AV219" s="25">
        <f t="shared" si="180"/>
        <v>0</v>
      </c>
      <c r="AW219" s="21">
        <f t="shared" si="187"/>
        <v>0</v>
      </c>
      <c r="AX219" s="21">
        <f t="shared" si="188"/>
        <v>0</v>
      </c>
      <c r="AY219" s="21">
        <f t="shared" si="189"/>
        <v>0</v>
      </c>
      <c r="AZ219" s="21">
        <f t="shared" si="190"/>
        <v>0</v>
      </c>
      <c r="BA219" s="21">
        <f t="shared" si="191"/>
        <v>0</v>
      </c>
      <c r="BB219" s="21">
        <f t="shared" si="192"/>
        <v>0</v>
      </c>
      <c r="BC219" s="21">
        <f t="shared" si="193"/>
        <v>0</v>
      </c>
      <c r="BD219" s="21">
        <f>-IF(CUSTOS!B219="",0,CUSTOS!B219)</f>
        <v>0</v>
      </c>
      <c r="BF219" s="25">
        <f t="shared" si="194"/>
        <v>0</v>
      </c>
      <c r="BG219" s="25">
        <f t="shared" si="195"/>
        <v>0</v>
      </c>
      <c r="BH219" s="169">
        <f t="shared" si="195"/>
        <v>0</v>
      </c>
    </row>
    <row r="220" spans="1:60" ht="15" x14ac:dyDescent="0.25">
      <c r="A220" s="89" t="str">
        <f>IF(LARGE($A$11:A219,1)=$F$2,"",A219+1)</f>
        <v/>
      </c>
      <c r="B220" s="42" t="str">
        <f t="shared" si="149"/>
        <v/>
      </c>
      <c r="C220" s="43" t="str">
        <f t="shared" si="181"/>
        <v/>
      </c>
      <c r="D220" s="43" t="str">
        <f t="shared" si="150"/>
        <v/>
      </c>
      <c r="E220" s="43" t="str">
        <f t="shared" si="151"/>
        <v/>
      </c>
      <c r="F220" s="44" t="str">
        <f t="shared" si="152"/>
        <v/>
      </c>
      <c r="G220" s="44" t="str">
        <f t="shared" si="153"/>
        <v/>
      </c>
      <c r="H220" s="45" t="str">
        <f>IF($A220="","",IF(C220&gt;=$F$5,IFERROR(HLOOKUP(B220,FLUXO_ELEGÍVEL!$F:$XFD,LARGE(FLUXO_ELEGÍVEL!A:A,1)+2,0),0),0))</f>
        <v/>
      </c>
      <c r="I220" s="45" t="str">
        <f t="shared" si="154"/>
        <v/>
      </c>
      <c r="J220" s="45" t="str">
        <f>IF(A220="","",H220+CUSTOS!B220)</f>
        <v/>
      </c>
      <c r="K220" s="45" t="str">
        <f t="shared" si="182"/>
        <v/>
      </c>
      <c r="L220" s="45" t="str">
        <f t="shared" si="183"/>
        <v/>
      </c>
      <c r="M220" s="45" t="str">
        <f t="shared" si="184"/>
        <v/>
      </c>
      <c r="N220" s="45" t="str">
        <f t="shared" si="155"/>
        <v/>
      </c>
      <c r="O220" s="46" t="str">
        <f t="shared" si="185"/>
        <v/>
      </c>
      <c r="P220" s="47"/>
      <c r="Q220" s="48" t="str">
        <f t="shared" si="156"/>
        <v/>
      </c>
      <c r="R220" s="48" t="str">
        <f t="shared" si="157"/>
        <v/>
      </c>
      <c r="S220" s="48" t="str">
        <f t="shared" si="158"/>
        <v/>
      </c>
      <c r="T220" s="48" t="str">
        <f t="shared" si="159"/>
        <v/>
      </c>
      <c r="U220" s="48" t="str">
        <f t="shared" si="160"/>
        <v/>
      </c>
      <c r="V220" s="48" t="str">
        <f t="shared" si="161"/>
        <v/>
      </c>
      <c r="X220" s="48" t="str">
        <f t="shared" si="162"/>
        <v/>
      </c>
      <c r="Y220" s="45" t="str">
        <f t="shared" si="163"/>
        <v/>
      </c>
      <c r="Z220" s="45" t="str">
        <f t="shared" si="164"/>
        <v/>
      </c>
      <c r="AA220" s="45" t="str">
        <f t="shared" si="165"/>
        <v/>
      </c>
      <c r="AB220" s="45" t="str">
        <f t="shared" si="166"/>
        <v/>
      </c>
      <c r="AD220" s="48" t="str">
        <f t="shared" si="167"/>
        <v/>
      </c>
      <c r="AE220" s="45" t="str">
        <f t="shared" si="168"/>
        <v/>
      </c>
      <c r="AF220" s="45" t="str">
        <f t="shared" si="169"/>
        <v/>
      </c>
      <c r="AG220" s="45" t="str">
        <f t="shared" si="170"/>
        <v/>
      </c>
      <c r="AH220" s="45" t="str">
        <f t="shared" si="171"/>
        <v/>
      </c>
      <c r="AJ220" s="134" t="str">
        <f t="shared" si="172"/>
        <v/>
      </c>
      <c r="AK220" s="135" t="str">
        <f t="shared" si="186"/>
        <v/>
      </c>
      <c r="AL220" s="135" t="str">
        <f t="shared" si="173"/>
        <v/>
      </c>
      <c r="AM220" s="135" t="str">
        <f t="shared" si="174"/>
        <v/>
      </c>
      <c r="AN220" s="135" t="str">
        <f t="shared" si="175"/>
        <v/>
      </c>
      <c r="AO220" s="135" t="str">
        <f t="shared" si="176"/>
        <v/>
      </c>
      <c r="AQ220" s="48" t="str">
        <f t="shared" si="177"/>
        <v/>
      </c>
      <c r="AR220" s="45" t="str">
        <f t="shared" si="178"/>
        <v/>
      </c>
      <c r="AU220" s="25">
        <f t="shared" si="179"/>
        <v>0</v>
      </c>
      <c r="AV220" s="25">
        <f t="shared" si="180"/>
        <v>0</v>
      </c>
      <c r="AW220" s="21">
        <f t="shared" si="187"/>
        <v>0</v>
      </c>
      <c r="AX220" s="21">
        <f t="shared" si="188"/>
        <v>0</v>
      </c>
      <c r="AY220" s="21">
        <f t="shared" si="189"/>
        <v>0</v>
      </c>
      <c r="AZ220" s="21">
        <f t="shared" si="190"/>
        <v>0</v>
      </c>
      <c r="BA220" s="21">
        <f t="shared" si="191"/>
        <v>0</v>
      </c>
      <c r="BB220" s="21">
        <f t="shared" si="192"/>
        <v>0</v>
      </c>
      <c r="BC220" s="21">
        <f t="shared" si="193"/>
        <v>0</v>
      </c>
      <c r="BD220" s="21">
        <f>-IF(CUSTOS!B220="",0,CUSTOS!B220)</f>
        <v>0</v>
      </c>
      <c r="BF220" s="25">
        <f t="shared" si="194"/>
        <v>0</v>
      </c>
      <c r="BG220" s="25">
        <f t="shared" si="195"/>
        <v>0</v>
      </c>
      <c r="BH220" s="169">
        <f t="shared" si="195"/>
        <v>0</v>
      </c>
    </row>
    <row r="221" spans="1:60" ht="15" x14ac:dyDescent="0.25">
      <c r="A221" s="89" t="str">
        <f>IF(LARGE($A$11:A220,1)=$F$2,"",A220+1)</f>
        <v/>
      </c>
      <c r="B221" s="42" t="str">
        <f t="shared" si="149"/>
        <v/>
      </c>
      <c r="C221" s="43" t="str">
        <f t="shared" si="181"/>
        <v/>
      </c>
      <c r="D221" s="43" t="str">
        <f t="shared" si="150"/>
        <v/>
      </c>
      <c r="E221" s="43" t="str">
        <f t="shared" si="151"/>
        <v/>
      </c>
      <c r="F221" s="44" t="str">
        <f t="shared" si="152"/>
        <v/>
      </c>
      <c r="G221" s="44" t="str">
        <f t="shared" si="153"/>
        <v/>
      </c>
      <c r="H221" s="45" t="str">
        <f>IF($A221="","",IF(C221&gt;=$F$5,IFERROR(HLOOKUP(B221,FLUXO_ELEGÍVEL!$F:$XFD,LARGE(FLUXO_ELEGÍVEL!A:A,1)+2,0),0),0))</f>
        <v/>
      </c>
      <c r="I221" s="45" t="str">
        <f t="shared" si="154"/>
        <v/>
      </c>
      <c r="J221" s="45" t="str">
        <f>IF(A221="","",H221+CUSTOS!B221)</f>
        <v/>
      </c>
      <c r="K221" s="45" t="str">
        <f t="shared" si="182"/>
        <v/>
      </c>
      <c r="L221" s="45" t="str">
        <f t="shared" si="183"/>
        <v/>
      </c>
      <c r="M221" s="45" t="str">
        <f t="shared" si="184"/>
        <v/>
      </c>
      <c r="N221" s="45" t="str">
        <f t="shared" si="155"/>
        <v/>
      </c>
      <c r="O221" s="46" t="str">
        <f t="shared" si="185"/>
        <v/>
      </c>
      <c r="P221" s="47"/>
      <c r="Q221" s="48" t="str">
        <f t="shared" si="156"/>
        <v/>
      </c>
      <c r="R221" s="48" t="str">
        <f t="shared" si="157"/>
        <v/>
      </c>
      <c r="S221" s="48" t="str">
        <f t="shared" si="158"/>
        <v/>
      </c>
      <c r="T221" s="48" t="str">
        <f t="shared" si="159"/>
        <v/>
      </c>
      <c r="U221" s="48" t="str">
        <f t="shared" si="160"/>
        <v/>
      </c>
      <c r="V221" s="48" t="str">
        <f t="shared" si="161"/>
        <v/>
      </c>
      <c r="X221" s="48" t="str">
        <f t="shared" si="162"/>
        <v/>
      </c>
      <c r="Y221" s="45" t="str">
        <f t="shared" si="163"/>
        <v/>
      </c>
      <c r="Z221" s="45" t="str">
        <f t="shared" si="164"/>
        <v/>
      </c>
      <c r="AA221" s="45" t="str">
        <f t="shared" si="165"/>
        <v/>
      </c>
      <c r="AB221" s="45" t="str">
        <f t="shared" si="166"/>
        <v/>
      </c>
      <c r="AD221" s="48" t="str">
        <f t="shared" si="167"/>
        <v/>
      </c>
      <c r="AE221" s="45" t="str">
        <f t="shared" si="168"/>
        <v/>
      </c>
      <c r="AF221" s="45" t="str">
        <f t="shared" si="169"/>
        <v/>
      </c>
      <c r="AG221" s="45" t="str">
        <f t="shared" si="170"/>
        <v/>
      </c>
      <c r="AH221" s="45" t="str">
        <f t="shared" si="171"/>
        <v/>
      </c>
      <c r="AJ221" s="134" t="str">
        <f t="shared" si="172"/>
        <v/>
      </c>
      <c r="AK221" s="135" t="str">
        <f t="shared" si="186"/>
        <v/>
      </c>
      <c r="AL221" s="135" t="str">
        <f t="shared" si="173"/>
        <v/>
      </c>
      <c r="AM221" s="135" t="str">
        <f t="shared" si="174"/>
        <v/>
      </c>
      <c r="AN221" s="135" t="str">
        <f t="shared" si="175"/>
        <v/>
      </c>
      <c r="AO221" s="135" t="str">
        <f t="shared" si="176"/>
        <v/>
      </c>
      <c r="AQ221" s="48" t="str">
        <f t="shared" si="177"/>
        <v/>
      </c>
      <c r="AR221" s="45" t="str">
        <f t="shared" si="178"/>
        <v/>
      </c>
      <c r="AU221" s="25">
        <f t="shared" si="179"/>
        <v>0</v>
      </c>
      <c r="AV221" s="25">
        <f t="shared" si="180"/>
        <v>0</v>
      </c>
      <c r="AW221" s="21">
        <f t="shared" si="187"/>
        <v>0</v>
      </c>
      <c r="AX221" s="21">
        <f t="shared" si="188"/>
        <v>0</v>
      </c>
      <c r="AY221" s="21">
        <f t="shared" si="189"/>
        <v>0</v>
      </c>
      <c r="AZ221" s="21">
        <f t="shared" si="190"/>
        <v>0</v>
      </c>
      <c r="BA221" s="21">
        <f t="shared" si="191"/>
        <v>0</v>
      </c>
      <c r="BB221" s="21">
        <f t="shared" si="192"/>
        <v>0</v>
      </c>
      <c r="BC221" s="21">
        <f t="shared" si="193"/>
        <v>0</v>
      </c>
      <c r="BD221" s="21">
        <f>-IF(CUSTOS!B221="",0,CUSTOS!B221)</f>
        <v>0</v>
      </c>
      <c r="BF221" s="25">
        <f t="shared" si="194"/>
        <v>0</v>
      </c>
      <c r="BG221" s="25">
        <f t="shared" si="195"/>
        <v>0</v>
      </c>
      <c r="BH221" s="169">
        <f t="shared" si="195"/>
        <v>0</v>
      </c>
    </row>
    <row r="222" spans="1:60" ht="15" x14ac:dyDescent="0.25">
      <c r="A222" s="89" t="str">
        <f>IF(LARGE($A$11:A221,1)=$F$2,"",A221+1)</f>
        <v/>
      </c>
      <c r="B222" s="42" t="str">
        <f t="shared" si="149"/>
        <v/>
      </c>
      <c r="C222" s="43" t="str">
        <f t="shared" si="181"/>
        <v/>
      </c>
      <c r="D222" s="43" t="str">
        <f t="shared" si="150"/>
        <v/>
      </c>
      <c r="E222" s="43" t="str">
        <f t="shared" si="151"/>
        <v/>
      </c>
      <c r="F222" s="44" t="str">
        <f t="shared" si="152"/>
        <v/>
      </c>
      <c r="G222" s="44" t="str">
        <f t="shared" si="153"/>
        <v/>
      </c>
      <c r="H222" s="45" t="str">
        <f>IF($A222="","",IF(C222&gt;=$F$5,IFERROR(HLOOKUP(B222,FLUXO_ELEGÍVEL!$F:$XFD,LARGE(FLUXO_ELEGÍVEL!A:A,1)+2,0),0),0))</f>
        <v/>
      </c>
      <c r="I222" s="45" t="str">
        <f t="shared" si="154"/>
        <v/>
      </c>
      <c r="J222" s="45" t="str">
        <f>IF(A222="","",H222+CUSTOS!B222)</f>
        <v/>
      </c>
      <c r="K222" s="45" t="str">
        <f t="shared" si="182"/>
        <v/>
      </c>
      <c r="L222" s="45" t="str">
        <f t="shared" si="183"/>
        <v/>
      </c>
      <c r="M222" s="45" t="str">
        <f t="shared" si="184"/>
        <v/>
      </c>
      <c r="N222" s="45" t="str">
        <f t="shared" si="155"/>
        <v/>
      </c>
      <c r="O222" s="46" t="str">
        <f t="shared" si="185"/>
        <v/>
      </c>
      <c r="P222" s="47"/>
      <c r="Q222" s="48" t="str">
        <f t="shared" si="156"/>
        <v/>
      </c>
      <c r="R222" s="48" t="str">
        <f t="shared" si="157"/>
        <v/>
      </c>
      <c r="S222" s="48" t="str">
        <f t="shared" si="158"/>
        <v/>
      </c>
      <c r="T222" s="48" t="str">
        <f t="shared" si="159"/>
        <v/>
      </c>
      <c r="U222" s="48" t="str">
        <f t="shared" si="160"/>
        <v/>
      </c>
      <c r="V222" s="48" t="str">
        <f t="shared" si="161"/>
        <v/>
      </c>
      <c r="X222" s="48" t="str">
        <f t="shared" si="162"/>
        <v/>
      </c>
      <c r="Y222" s="45" t="str">
        <f t="shared" si="163"/>
        <v/>
      </c>
      <c r="Z222" s="45" t="str">
        <f t="shared" si="164"/>
        <v/>
      </c>
      <c r="AA222" s="45" t="str">
        <f t="shared" si="165"/>
        <v/>
      </c>
      <c r="AB222" s="45" t="str">
        <f t="shared" si="166"/>
        <v/>
      </c>
      <c r="AD222" s="48" t="str">
        <f t="shared" si="167"/>
        <v/>
      </c>
      <c r="AE222" s="45" t="str">
        <f t="shared" si="168"/>
        <v/>
      </c>
      <c r="AF222" s="45" t="str">
        <f t="shared" si="169"/>
        <v/>
      </c>
      <c r="AG222" s="45" t="str">
        <f t="shared" si="170"/>
        <v/>
      </c>
      <c r="AH222" s="45" t="str">
        <f t="shared" si="171"/>
        <v/>
      </c>
      <c r="AJ222" s="134" t="str">
        <f t="shared" si="172"/>
        <v/>
      </c>
      <c r="AK222" s="135" t="str">
        <f t="shared" si="186"/>
        <v/>
      </c>
      <c r="AL222" s="135" t="str">
        <f t="shared" si="173"/>
        <v/>
      </c>
      <c r="AM222" s="135" t="str">
        <f t="shared" si="174"/>
        <v/>
      </c>
      <c r="AN222" s="135" t="str">
        <f t="shared" si="175"/>
        <v/>
      </c>
      <c r="AO222" s="135" t="str">
        <f t="shared" si="176"/>
        <v/>
      </c>
      <c r="AQ222" s="48" t="str">
        <f t="shared" si="177"/>
        <v/>
      </c>
      <c r="AR222" s="45" t="str">
        <f t="shared" si="178"/>
        <v/>
      </c>
      <c r="AU222" s="25">
        <f t="shared" si="179"/>
        <v>0</v>
      </c>
      <c r="AV222" s="25">
        <f t="shared" si="180"/>
        <v>0</v>
      </c>
      <c r="AW222" s="21">
        <f t="shared" si="187"/>
        <v>0</v>
      </c>
      <c r="AX222" s="21">
        <f t="shared" si="188"/>
        <v>0</v>
      </c>
      <c r="AY222" s="21">
        <f t="shared" si="189"/>
        <v>0</v>
      </c>
      <c r="AZ222" s="21">
        <f t="shared" si="190"/>
        <v>0</v>
      </c>
      <c r="BA222" s="21">
        <f t="shared" si="191"/>
        <v>0</v>
      </c>
      <c r="BB222" s="21">
        <f t="shared" si="192"/>
        <v>0</v>
      </c>
      <c r="BC222" s="21">
        <f t="shared" si="193"/>
        <v>0</v>
      </c>
      <c r="BD222" s="21">
        <f>-IF(CUSTOS!B222="",0,CUSTOS!B222)</f>
        <v>0</v>
      </c>
      <c r="BF222" s="25">
        <f t="shared" si="194"/>
        <v>0</v>
      </c>
      <c r="BG222" s="25">
        <f t="shared" si="195"/>
        <v>0</v>
      </c>
      <c r="BH222" s="169">
        <f t="shared" si="195"/>
        <v>0</v>
      </c>
    </row>
    <row r="223" spans="1:60" ht="15" x14ac:dyDescent="0.25">
      <c r="A223" s="89" t="str">
        <f>IF(LARGE($A$11:A222,1)=$F$2,"",A222+1)</f>
        <v/>
      </c>
      <c r="B223" s="42" t="str">
        <f t="shared" si="149"/>
        <v/>
      </c>
      <c r="C223" s="43" t="str">
        <f t="shared" si="181"/>
        <v/>
      </c>
      <c r="D223" s="43" t="str">
        <f t="shared" si="150"/>
        <v/>
      </c>
      <c r="E223" s="43" t="str">
        <f t="shared" si="151"/>
        <v/>
      </c>
      <c r="F223" s="44" t="str">
        <f t="shared" si="152"/>
        <v/>
      </c>
      <c r="G223" s="44" t="str">
        <f t="shared" si="153"/>
        <v/>
      </c>
      <c r="H223" s="45" t="str">
        <f>IF($A223="","",IF(C223&gt;=$F$5,IFERROR(HLOOKUP(B223,FLUXO_ELEGÍVEL!$F:$XFD,LARGE(FLUXO_ELEGÍVEL!A:A,1)+2,0),0),0))</f>
        <v/>
      </c>
      <c r="I223" s="45" t="str">
        <f t="shared" si="154"/>
        <v/>
      </c>
      <c r="J223" s="45" t="str">
        <f>IF(A223="","",H223+CUSTOS!B223)</f>
        <v/>
      </c>
      <c r="K223" s="45" t="str">
        <f t="shared" si="182"/>
        <v/>
      </c>
      <c r="L223" s="45" t="str">
        <f t="shared" si="183"/>
        <v/>
      </c>
      <c r="M223" s="45" t="str">
        <f t="shared" si="184"/>
        <v/>
      </c>
      <c r="N223" s="45" t="str">
        <f t="shared" si="155"/>
        <v/>
      </c>
      <c r="O223" s="46" t="str">
        <f t="shared" si="185"/>
        <v/>
      </c>
      <c r="P223" s="47"/>
      <c r="Q223" s="48" t="str">
        <f t="shared" si="156"/>
        <v/>
      </c>
      <c r="R223" s="48" t="str">
        <f t="shared" si="157"/>
        <v/>
      </c>
      <c r="S223" s="48" t="str">
        <f t="shared" si="158"/>
        <v/>
      </c>
      <c r="T223" s="48" t="str">
        <f t="shared" si="159"/>
        <v/>
      </c>
      <c r="U223" s="48" t="str">
        <f t="shared" si="160"/>
        <v/>
      </c>
      <c r="V223" s="48" t="str">
        <f t="shared" si="161"/>
        <v/>
      </c>
      <c r="X223" s="48" t="str">
        <f t="shared" si="162"/>
        <v/>
      </c>
      <c r="Y223" s="45" t="str">
        <f t="shared" si="163"/>
        <v/>
      </c>
      <c r="Z223" s="45" t="str">
        <f t="shared" si="164"/>
        <v/>
      </c>
      <c r="AA223" s="45" t="str">
        <f t="shared" si="165"/>
        <v/>
      </c>
      <c r="AB223" s="45" t="str">
        <f t="shared" si="166"/>
        <v/>
      </c>
      <c r="AD223" s="48" t="str">
        <f t="shared" si="167"/>
        <v/>
      </c>
      <c r="AE223" s="45" t="str">
        <f t="shared" si="168"/>
        <v/>
      </c>
      <c r="AF223" s="45" t="str">
        <f t="shared" si="169"/>
        <v/>
      </c>
      <c r="AG223" s="45" t="str">
        <f t="shared" si="170"/>
        <v/>
      </c>
      <c r="AH223" s="45" t="str">
        <f t="shared" si="171"/>
        <v/>
      </c>
      <c r="AJ223" s="134" t="str">
        <f t="shared" si="172"/>
        <v/>
      </c>
      <c r="AK223" s="135" t="str">
        <f t="shared" si="186"/>
        <v/>
      </c>
      <c r="AL223" s="135" t="str">
        <f t="shared" si="173"/>
        <v/>
      </c>
      <c r="AM223" s="135" t="str">
        <f t="shared" si="174"/>
        <v/>
      </c>
      <c r="AN223" s="135" t="str">
        <f t="shared" si="175"/>
        <v/>
      </c>
      <c r="AO223" s="135" t="str">
        <f t="shared" si="176"/>
        <v/>
      </c>
      <c r="AQ223" s="48" t="str">
        <f t="shared" si="177"/>
        <v/>
      </c>
      <c r="AR223" s="45" t="str">
        <f t="shared" si="178"/>
        <v/>
      </c>
      <c r="AU223" s="25">
        <f t="shared" si="179"/>
        <v>0</v>
      </c>
      <c r="AV223" s="25">
        <f t="shared" si="180"/>
        <v>0</v>
      </c>
      <c r="AW223" s="21">
        <f t="shared" si="187"/>
        <v>0</v>
      </c>
      <c r="AX223" s="21">
        <f t="shared" si="188"/>
        <v>0</v>
      </c>
      <c r="AY223" s="21">
        <f t="shared" si="189"/>
        <v>0</v>
      </c>
      <c r="AZ223" s="21">
        <f t="shared" si="190"/>
        <v>0</v>
      </c>
      <c r="BA223" s="21">
        <f t="shared" si="191"/>
        <v>0</v>
      </c>
      <c r="BB223" s="21">
        <f t="shared" si="192"/>
        <v>0</v>
      </c>
      <c r="BC223" s="21">
        <f t="shared" si="193"/>
        <v>0</v>
      </c>
      <c r="BD223" s="21">
        <f>-IF(CUSTOS!B223="",0,CUSTOS!B223)</f>
        <v>0</v>
      </c>
      <c r="BF223" s="25">
        <f t="shared" si="194"/>
        <v>0</v>
      </c>
      <c r="BG223" s="25">
        <f t="shared" si="195"/>
        <v>0</v>
      </c>
      <c r="BH223" s="169">
        <f t="shared" si="195"/>
        <v>0</v>
      </c>
    </row>
    <row r="224" spans="1:60" ht="15" x14ac:dyDescent="0.25">
      <c r="A224" s="89" t="str">
        <f>IF(LARGE($A$11:A223,1)=$F$2,"",A223+1)</f>
        <v/>
      </c>
      <c r="B224" s="42" t="str">
        <f t="shared" si="149"/>
        <v/>
      </c>
      <c r="C224" s="43" t="str">
        <f t="shared" si="181"/>
        <v/>
      </c>
      <c r="D224" s="43" t="str">
        <f t="shared" si="150"/>
        <v/>
      </c>
      <c r="E224" s="43" t="str">
        <f t="shared" si="151"/>
        <v/>
      </c>
      <c r="F224" s="44" t="str">
        <f t="shared" si="152"/>
        <v/>
      </c>
      <c r="G224" s="44" t="str">
        <f t="shared" si="153"/>
        <v/>
      </c>
      <c r="H224" s="45" t="str">
        <f>IF($A224="","",IF(C224&gt;=$F$5,IFERROR(HLOOKUP(B224,FLUXO_ELEGÍVEL!$F:$XFD,LARGE(FLUXO_ELEGÍVEL!A:A,1)+2,0),0),0))</f>
        <v/>
      </c>
      <c r="I224" s="45" t="str">
        <f t="shared" si="154"/>
        <v/>
      </c>
      <c r="J224" s="45" t="str">
        <f>IF(A224="","",H224+CUSTOS!B224)</f>
        <v/>
      </c>
      <c r="K224" s="45" t="str">
        <f t="shared" si="182"/>
        <v/>
      </c>
      <c r="L224" s="45" t="str">
        <f t="shared" si="183"/>
        <v/>
      </c>
      <c r="M224" s="45" t="str">
        <f t="shared" si="184"/>
        <v/>
      </c>
      <c r="N224" s="45" t="str">
        <f t="shared" si="155"/>
        <v/>
      </c>
      <c r="O224" s="46" t="str">
        <f t="shared" si="185"/>
        <v/>
      </c>
      <c r="P224" s="47"/>
      <c r="Q224" s="48" t="str">
        <f t="shared" si="156"/>
        <v/>
      </c>
      <c r="R224" s="48" t="str">
        <f t="shared" si="157"/>
        <v/>
      </c>
      <c r="S224" s="48" t="str">
        <f t="shared" si="158"/>
        <v/>
      </c>
      <c r="T224" s="48" t="str">
        <f t="shared" si="159"/>
        <v/>
      </c>
      <c r="U224" s="48" t="str">
        <f t="shared" si="160"/>
        <v/>
      </c>
      <c r="V224" s="48" t="str">
        <f t="shared" si="161"/>
        <v/>
      </c>
      <c r="X224" s="48" t="str">
        <f t="shared" si="162"/>
        <v/>
      </c>
      <c r="Y224" s="45" t="str">
        <f t="shared" si="163"/>
        <v/>
      </c>
      <c r="Z224" s="45" t="str">
        <f t="shared" si="164"/>
        <v/>
      </c>
      <c r="AA224" s="45" t="str">
        <f t="shared" si="165"/>
        <v/>
      </c>
      <c r="AB224" s="45" t="str">
        <f t="shared" si="166"/>
        <v/>
      </c>
      <c r="AD224" s="48" t="str">
        <f t="shared" si="167"/>
        <v/>
      </c>
      <c r="AE224" s="45" t="str">
        <f t="shared" si="168"/>
        <v/>
      </c>
      <c r="AF224" s="45" t="str">
        <f t="shared" si="169"/>
        <v/>
      </c>
      <c r="AG224" s="45" t="str">
        <f t="shared" si="170"/>
        <v/>
      </c>
      <c r="AH224" s="45" t="str">
        <f t="shared" si="171"/>
        <v/>
      </c>
      <c r="AJ224" s="134" t="str">
        <f t="shared" si="172"/>
        <v/>
      </c>
      <c r="AK224" s="135" t="str">
        <f t="shared" si="186"/>
        <v/>
      </c>
      <c r="AL224" s="135" t="str">
        <f t="shared" si="173"/>
        <v/>
      </c>
      <c r="AM224" s="135" t="str">
        <f t="shared" si="174"/>
        <v/>
      </c>
      <c r="AN224" s="135" t="str">
        <f t="shared" si="175"/>
        <v/>
      </c>
      <c r="AO224" s="135" t="str">
        <f t="shared" si="176"/>
        <v/>
      </c>
      <c r="AQ224" s="48" t="str">
        <f t="shared" si="177"/>
        <v/>
      </c>
      <c r="AR224" s="45" t="str">
        <f t="shared" si="178"/>
        <v/>
      </c>
      <c r="AU224" s="25">
        <f t="shared" si="179"/>
        <v>0</v>
      </c>
      <c r="AV224" s="25">
        <f t="shared" si="180"/>
        <v>0</v>
      </c>
      <c r="AW224" s="21">
        <f t="shared" si="187"/>
        <v>0</v>
      </c>
      <c r="AX224" s="21">
        <f t="shared" si="188"/>
        <v>0</v>
      </c>
      <c r="AY224" s="21">
        <f t="shared" si="189"/>
        <v>0</v>
      </c>
      <c r="AZ224" s="21">
        <f t="shared" si="190"/>
        <v>0</v>
      </c>
      <c r="BA224" s="21">
        <f t="shared" si="191"/>
        <v>0</v>
      </c>
      <c r="BB224" s="21">
        <f t="shared" si="192"/>
        <v>0</v>
      </c>
      <c r="BC224" s="21">
        <f t="shared" si="193"/>
        <v>0</v>
      </c>
      <c r="BD224" s="21">
        <f>-IF(CUSTOS!B224="",0,CUSTOS!B224)</f>
        <v>0</v>
      </c>
      <c r="BF224" s="25">
        <f t="shared" si="194"/>
        <v>0</v>
      </c>
      <c r="BG224" s="25">
        <f t="shared" si="195"/>
        <v>0</v>
      </c>
      <c r="BH224" s="169">
        <f t="shared" si="195"/>
        <v>0</v>
      </c>
    </row>
    <row r="225" spans="1:60" ht="15" x14ac:dyDescent="0.25">
      <c r="A225" s="89" t="str">
        <f>IF(LARGE($A$11:A224,1)=$F$2,"",A224+1)</f>
        <v/>
      </c>
      <c r="B225" s="42" t="str">
        <f t="shared" si="149"/>
        <v/>
      </c>
      <c r="C225" s="43" t="str">
        <f t="shared" si="181"/>
        <v/>
      </c>
      <c r="D225" s="43" t="str">
        <f t="shared" si="150"/>
        <v/>
      </c>
      <c r="E225" s="43" t="str">
        <f t="shared" si="151"/>
        <v/>
      </c>
      <c r="F225" s="44" t="str">
        <f t="shared" si="152"/>
        <v/>
      </c>
      <c r="G225" s="44" t="str">
        <f t="shared" si="153"/>
        <v/>
      </c>
      <c r="H225" s="45" t="str">
        <f>IF($A225="","",IF(C225&gt;=$F$5,IFERROR(HLOOKUP(B225,FLUXO_ELEGÍVEL!$F:$XFD,LARGE(FLUXO_ELEGÍVEL!A:A,1)+2,0),0),0))</f>
        <v/>
      </c>
      <c r="I225" s="45" t="str">
        <f t="shared" si="154"/>
        <v/>
      </c>
      <c r="J225" s="45" t="str">
        <f>IF(A225="","",H225+CUSTOS!B225)</f>
        <v/>
      </c>
      <c r="K225" s="45" t="str">
        <f t="shared" si="182"/>
        <v/>
      </c>
      <c r="L225" s="45" t="str">
        <f t="shared" si="183"/>
        <v/>
      </c>
      <c r="M225" s="45" t="str">
        <f t="shared" si="184"/>
        <v/>
      </c>
      <c r="N225" s="45" t="str">
        <f t="shared" si="155"/>
        <v/>
      </c>
      <c r="O225" s="46" t="str">
        <f t="shared" si="185"/>
        <v/>
      </c>
      <c r="P225" s="47"/>
      <c r="Q225" s="48" t="str">
        <f t="shared" si="156"/>
        <v/>
      </c>
      <c r="R225" s="48" t="str">
        <f t="shared" si="157"/>
        <v/>
      </c>
      <c r="S225" s="48" t="str">
        <f t="shared" si="158"/>
        <v/>
      </c>
      <c r="T225" s="48" t="str">
        <f t="shared" si="159"/>
        <v/>
      </c>
      <c r="U225" s="48" t="str">
        <f t="shared" si="160"/>
        <v/>
      </c>
      <c r="V225" s="48" t="str">
        <f t="shared" si="161"/>
        <v/>
      </c>
      <c r="X225" s="48" t="str">
        <f t="shared" si="162"/>
        <v/>
      </c>
      <c r="Y225" s="45" t="str">
        <f t="shared" si="163"/>
        <v/>
      </c>
      <c r="Z225" s="45" t="str">
        <f t="shared" si="164"/>
        <v/>
      </c>
      <c r="AA225" s="45" t="str">
        <f t="shared" si="165"/>
        <v/>
      </c>
      <c r="AB225" s="45" t="str">
        <f t="shared" si="166"/>
        <v/>
      </c>
      <c r="AD225" s="48" t="str">
        <f t="shared" si="167"/>
        <v/>
      </c>
      <c r="AE225" s="45" t="str">
        <f t="shared" si="168"/>
        <v/>
      </c>
      <c r="AF225" s="45" t="str">
        <f t="shared" si="169"/>
        <v/>
      </c>
      <c r="AG225" s="45" t="str">
        <f t="shared" si="170"/>
        <v/>
      </c>
      <c r="AH225" s="45" t="str">
        <f t="shared" si="171"/>
        <v/>
      </c>
      <c r="AJ225" s="134" t="str">
        <f t="shared" si="172"/>
        <v/>
      </c>
      <c r="AK225" s="135" t="str">
        <f t="shared" si="186"/>
        <v/>
      </c>
      <c r="AL225" s="135" t="str">
        <f t="shared" si="173"/>
        <v/>
      </c>
      <c r="AM225" s="135" t="str">
        <f t="shared" si="174"/>
        <v/>
      </c>
      <c r="AN225" s="135" t="str">
        <f t="shared" si="175"/>
        <v/>
      </c>
      <c r="AO225" s="135" t="str">
        <f t="shared" si="176"/>
        <v/>
      </c>
      <c r="AQ225" s="48" t="str">
        <f t="shared" si="177"/>
        <v/>
      </c>
      <c r="AR225" s="45" t="str">
        <f t="shared" si="178"/>
        <v/>
      </c>
      <c r="AU225" s="25">
        <f t="shared" si="179"/>
        <v>0</v>
      </c>
      <c r="AV225" s="25">
        <f t="shared" si="180"/>
        <v>0</v>
      </c>
      <c r="AW225" s="21">
        <f t="shared" si="187"/>
        <v>0</v>
      </c>
      <c r="AX225" s="21">
        <f t="shared" si="188"/>
        <v>0</v>
      </c>
      <c r="AY225" s="21">
        <f t="shared" si="189"/>
        <v>0</v>
      </c>
      <c r="AZ225" s="21">
        <f t="shared" si="190"/>
        <v>0</v>
      </c>
      <c r="BA225" s="21">
        <f t="shared" si="191"/>
        <v>0</v>
      </c>
      <c r="BB225" s="21">
        <f t="shared" si="192"/>
        <v>0</v>
      </c>
      <c r="BC225" s="21">
        <f t="shared" si="193"/>
        <v>0</v>
      </c>
      <c r="BD225" s="21">
        <f>-IF(CUSTOS!B225="",0,CUSTOS!B225)</f>
        <v>0</v>
      </c>
      <c r="BF225" s="25">
        <f t="shared" si="194"/>
        <v>0</v>
      </c>
      <c r="BG225" s="25">
        <f t="shared" si="195"/>
        <v>0</v>
      </c>
      <c r="BH225" s="169">
        <f t="shared" si="195"/>
        <v>0</v>
      </c>
    </row>
    <row r="226" spans="1:60" ht="15" x14ac:dyDescent="0.25">
      <c r="A226" s="89" t="str">
        <f>IF(LARGE($A$11:A225,1)=$F$2,"",A225+1)</f>
        <v/>
      </c>
      <c r="B226" s="42" t="str">
        <f t="shared" si="149"/>
        <v/>
      </c>
      <c r="C226" s="43" t="str">
        <f t="shared" si="181"/>
        <v/>
      </c>
      <c r="D226" s="43" t="str">
        <f t="shared" si="150"/>
        <v/>
      </c>
      <c r="E226" s="43" t="str">
        <f t="shared" si="151"/>
        <v/>
      </c>
      <c r="F226" s="44" t="str">
        <f t="shared" si="152"/>
        <v/>
      </c>
      <c r="G226" s="44" t="str">
        <f t="shared" si="153"/>
        <v/>
      </c>
      <c r="H226" s="45" t="str">
        <f>IF($A226="","",IF(C226&gt;=$F$5,IFERROR(HLOOKUP(B226,FLUXO_ELEGÍVEL!$F:$XFD,LARGE(FLUXO_ELEGÍVEL!A:A,1)+2,0),0),0))</f>
        <v/>
      </c>
      <c r="I226" s="45" t="str">
        <f t="shared" si="154"/>
        <v/>
      </c>
      <c r="J226" s="45" t="str">
        <f>IF(A226="","",H226+CUSTOS!B226)</f>
        <v/>
      </c>
      <c r="K226" s="45" t="str">
        <f t="shared" si="182"/>
        <v/>
      </c>
      <c r="L226" s="45" t="str">
        <f t="shared" si="183"/>
        <v/>
      </c>
      <c r="M226" s="45" t="str">
        <f t="shared" si="184"/>
        <v/>
      </c>
      <c r="N226" s="45" t="str">
        <f t="shared" si="155"/>
        <v/>
      </c>
      <c r="O226" s="46" t="str">
        <f t="shared" si="185"/>
        <v/>
      </c>
      <c r="P226" s="47"/>
      <c r="Q226" s="48" t="str">
        <f t="shared" si="156"/>
        <v/>
      </c>
      <c r="R226" s="48" t="str">
        <f t="shared" si="157"/>
        <v/>
      </c>
      <c r="S226" s="48" t="str">
        <f t="shared" si="158"/>
        <v/>
      </c>
      <c r="T226" s="48" t="str">
        <f t="shared" si="159"/>
        <v/>
      </c>
      <c r="U226" s="48" t="str">
        <f t="shared" si="160"/>
        <v/>
      </c>
      <c r="V226" s="48" t="str">
        <f t="shared" si="161"/>
        <v/>
      </c>
      <c r="X226" s="48" t="str">
        <f t="shared" si="162"/>
        <v/>
      </c>
      <c r="Y226" s="45" t="str">
        <f t="shared" si="163"/>
        <v/>
      </c>
      <c r="Z226" s="45" t="str">
        <f t="shared" si="164"/>
        <v/>
      </c>
      <c r="AA226" s="45" t="str">
        <f t="shared" si="165"/>
        <v/>
      </c>
      <c r="AB226" s="45" t="str">
        <f t="shared" si="166"/>
        <v/>
      </c>
      <c r="AD226" s="48" t="str">
        <f t="shared" si="167"/>
        <v/>
      </c>
      <c r="AE226" s="45" t="str">
        <f t="shared" si="168"/>
        <v/>
      </c>
      <c r="AF226" s="45" t="str">
        <f t="shared" si="169"/>
        <v/>
      </c>
      <c r="AG226" s="45" t="str">
        <f t="shared" si="170"/>
        <v/>
      </c>
      <c r="AH226" s="45" t="str">
        <f t="shared" si="171"/>
        <v/>
      </c>
      <c r="AJ226" s="134" t="str">
        <f t="shared" si="172"/>
        <v/>
      </c>
      <c r="AK226" s="135" t="str">
        <f t="shared" si="186"/>
        <v/>
      </c>
      <c r="AL226" s="135" t="str">
        <f t="shared" si="173"/>
        <v/>
      </c>
      <c r="AM226" s="135" t="str">
        <f t="shared" si="174"/>
        <v/>
      </c>
      <c r="AN226" s="135" t="str">
        <f t="shared" si="175"/>
        <v/>
      </c>
      <c r="AO226" s="135" t="str">
        <f t="shared" si="176"/>
        <v/>
      </c>
      <c r="AQ226" s="48" t="str">
        <f t="shared" si="177"/>
        <v/>
      </c>
      <c r="AR226" s="45" t="str">
        <f t="shared" si="178"/>
        <v/>
      </c>
      <c r="AU226" s="25">
        <f t="shared" si="179"/>
        <v>0</v>
      </c>
      <c r="AV226" s="25">
        <f t="shared" si="180"/>
        <v>0</v>
      </c>
      <c r="AW226" s="21">
        <f t="shared" si="187"/>
        <v>0</v>
      </c>
      <c r="AX226" s="21">
        <f t="shared" si="188"/>
        <v>0</v>
      </c>
      <c r="AY226" s="21">
        <f t="shared" si="189"/>
        <v>0</v>
      </c>
      <c r="AZ226" s="21">
        <f t="shared" si="190"/>
        <v>0</v>
      </c>
      <c r="BA226" s="21">
        <f t="shared" si="191"/>
        <v>0</v>
      </c>
      <c r="BB226" s="21">
        <f t="shared" si="192"/>
        <v>0</v>
      </c>
      <c r="BC226" s="21">
        <f t="shared" si="193"/>
        <v>0</v>
      </c>
      <c r="BD226" s="21">
        <f>-IF(CUSTOS!B226="",0,CUSTOS!B226)</f>
        <v>0</v>
      </c>
      <c r="BF226" s="25">
        <f t="shared" si="194"/>
        <v>0</v>
      </c>
      <c r="BG226" s="25">
        <f t="shared" si="195"/>
        <v>0</v>
      </c>
      <c r="BH226" s="169">
        <f t="shared" si="195"/>
        <v>0</v>
      </c>
    </row>
    <row r="227" spans="1:60" ht="15" x14ac:dyDescent="0.25">
      <c r="A227" s="89" t="str">
        <f>IF(LARGE($A$11:A226,1)=$F$2,"",A226+1)</f>
        <v/>
      </c>
      <c r="B227" s="42" t="str">
        <f t="shared" si="149"/>
        <v/>
      </c>
      <c r="C227" s="43" t="str">
        <f t="shared" si="181"/>
        <v/>
      </c>
      <c r="D227" s="43" t="str">
        <f t="shared" si="150"/>
        <v/>
      </c>
      <c r="E227" s="43" t="str">
        <f t="shared" si="151"/>
        <v/>
      </c>
      <c r="F227" s="44" t="str">
        <f t="shared" si="152"/>
        <v/>
      </c>
      <c r="G227" s="44" t="str">
        <f t="shared" si="153"/>
        <v/>
      </c>
      <c r="H227" s="45" t="str">
        <f>IF($A227="","",IF(C227&gt;=$F$5,IFERROR(HLOOKUP(B227,FLUXO_ELEGÍVEL!$F:$XFD,LARGE(FLUXO_ELEGÍVEL!A:A,1)+2,0),0),0))</f>
        <v/>
      </c>
      <c r="I227" s="45" t="str">
        <f t="shared" si="154"/>
        <v/>
      </c>
      <c r="J227" s="45" t="str">
        <f>IF(A227="","",H227+CUSTOS!B227)</f>
        <v/>
      </c>
      <c r="K227" s="45" t="str">
        <f t="shared" si="182"/>
        <v/>
      </c>
      <c r="L227" s="45" t="str">
        <f t="shared" si="183"/>
        <v/>
      </c>
      <c r="M227" s="45" t="str">
        <f t="shared" si="184"/>
        <v/>
      </c>
      <c r="N227" s="45" t="str">
        <f t="shared" si="155"/>
        <v/>
      </c>
      <c r="O227" s="46" t="str">
        <f t="shared" si="185"/>
        <v/>
      </c>
      <c r="P227" s="47"/>
      <c r="Q227" s="48" t="str">
        <f t="shared" si="156"/>
        <v/>
      </c>
      <c r="R227" s="48" t="str">
        <f t="shared" si="157"/>
        <v/>
      </c>
      <c r="S227" s="48" t="str">
        <f t="shared" si="158"/>
        <v/>
      </c>
      <c r="T227" s="48" t="str">
        <f t="shared" si="159"/>
        <v/>
      </c>
      <c r="U227" s="48" t="str">
        <f t="shared" si="160"/>
        <v/>
      </c>
      <c r="V227" s="48" t="str">
        <f t="shared" si="161"/>
        <v/>
      </c>
      <c r="X227" s="48" t="str">
        <f t="shared" si="162"/>
        <v/>
      </c>
      <c r="Y227" s="45" t="str">
        <f t="shared" si="163"/>
        <v/>
      </c>
      <c r="Z227" s="45" t="str">
        <f t="shared" si="164"/>
        <v/>
      </c>
      <c r="AA227" s="45" t="str">
        <f t="shared" si="165"/>
        <v/>
      </c>
      <c r="AB227" s="45" t="str">
        <f t="shared" si="166"/>
        <v/>
      </c>
      <c r="AD227" s="48" t="str">
        <f t="shared" si="167"/>
        <v/>
      </c>
      <c r="AE227" s="45" t="str">
        <f t="shared" si="168"/>
        <v/>
      </c>
      <c r="AF227" s="45" t="str">
        <f t="shared" si="169"/>
        <v/>
      </c>
      <c r="AG227" s="45" t="str">
        <f t="shared" si="170"/>
        <v/>
      </c>
      <c r="AH227" s="45" t="str">
        <f t="shared" si="171"/>
        <v/>
      </c>
      <c r="AJ227" s="134" t="str">
        <f t="shared" si="172"/>
        <v/>
      </c>
      <c r="AK227" s="135" t="str">
        <f t="shared" si="186"/>
        <v/>
      </c>
      <c r="AL227" s="135" t="str">
        <f t="shared" si="173"/>
        <v/>
      </c>
      <c r="AM227" s="135" t="str">
        <f t="shared" si="174"/>
        <v/>
      </c>
      <c r="AN227" s="135" t="str">
        <f t="shared" si="175"/>
        <v/>
      </c>
      <c r="AO227" s="135" t="str">
        <f t="shared" si="176"/>
        <v/>
      </c>
      <c r="AQ227" s="48" t="str">
        <f t="shared" si="177"/>
        <v/>
      </c>
      <c r="AR227" s="45" t="str">
        <f t="shared" si="178"/>
        <v/>
      </c>
      <c r="AU227" s="25">
        <f t="shared" si="179"/>
        <v>0</v>
      </c>
      <c r="AV227" s="25">
        <f t="shared" si="180"/>
        <v>0</v>
      </c>
      <c r="AW227" s="21">
        <f t="shared" si="187"/>
        <v>0</v>
      </c>
      <c r="AX227" s="21">
        <f t="shared" si="188"/>
        <v>0</v>
      </c>
      <c r="AY227" s="21">
        <f t="shared" si="189"/>
        <v>0</v>
      </c>
      <c r="AZ227" s="21">
        <f t="shared" si="190"/>
        <v>0</v>
      </c>
      <c r="BA227" s="21">
        <f t="shared" si="191"/>
        <v>0</v>
      </c>
      <c r="BB227" s="21">
        <f t="shared" si="192"/>
        <v>0</v>
      </c>
      <c r="BC227" s="21">
        <f t="shared" si="193"/>
        <v>0</v>
      </c>
      <c r="BD227" s="21">
        <f>-IF(CUSTOS!B227="",0,CUSTOS!B227)</f>
        <v>0</v>
      </c>
      <c r="BF227" s="25">
        <f t="shared" si="194"/>
        <v>0</v>
      </c>
      <c r="BG227" s="25">
        <f t="shared" si="195"/>
        <v>0</v>
      </c>
      <c r="BH227" s="169">
        <f t="shared" si="195"/>
        <v>0</v>
      </c>
    </row>
    <row r="228" spans="1:60" ht="15" x14ac:dyDescent="0.25">
      <c r="A228" s="89" t="str">
        <f>IF(LARGE($A$11:A227,1)=$F$2,"",A227+1)</f>
        <v/>
      </c>
      <c r="B228" s="42" t="str">
        <f t="shared" si="149"/>
        <v/>
      </c>
      <c r="C228" s="43" t="str">
        <f t="shared" si="181"/>
        <v/>
      </c>
      <c r="D228" s="43" t="str">
        <f t="shared" si="150"/>
        <v/>
      </c>
      <c r="E228" s="43" t="str">
        <f t="shared" si="151"/>
        <v/>
      </c>
      <c r="F228" s="44" t="str">
        <f t="shared" si="152"/>
        <v/>
      </c>
      <c r="G228" s="44" t="str">
        <f t="shared" si="153"/>
        <v/>
      </c>
      <c r="H228" s="45" t="str">
        <f>IF($A228="","",IF(C228&gt;=$F$5,IFERROR(HLOOKUP(B228,FLUXO_ELEGÍVEL!$F:$XFD,LARGE(FLUXO_ELEGÍVEL!A:A,1)+2,0),0),0))</f>
        <v/>
      </c>
      <c r="I228" s="45" t="str">
        <f t="shared" si="154"/>
        <v/>
      </c>
      <c r="J228" s="45" t="str">
        <f>IF(A228="","",H228+CUSTOS!B228)</f>
        <v/>
      </c>
      <c r="K228" s="45" t="str">
        <f t="shared" si="182"/>
        <v/>
      </c>
      <c r="L228" s="45" t="str">
        <f t="shared" si="183"/>
        <v/>
      </c>
      <c r="M228" s="45" t="str">
        <f t="shared" si="184"/>
        <v/>
      </c>
      <c r="N228" s="45" t="str">
        <f t="shared" si="155"/>
        <v/>
      </c>
      <c r="O228" s="46" t="str">
        <f t="shared" si="185"/>
        <v/>
      </c>
      <c r="P228" s="47"/>
      <c r="Q228" s="48" t="str">
        <f t="shared" si="156"/>
        <v/>
      </c>
      <c r="R228" s="48" t="str">
        <f t="shared" si="157"/>
        <v/>
      </c>
      <c r="S228" s="48" t="str">
        <f t="shared" si="158"/>
        <v/>
      </c>
      <c r="T228" s="48" t="str">
        <f t="shared" si="159"/>
        <v/>
      </c>
      <c r="U228" s="48" t="str">
        <f t="shared" si="160"/>
        <v/>
      </c>
      <c r="V228" s="48" t="str">
        <f t="shared" si="161"/>
        <v/>
      </c>
      <c r="X228" s="48" t="str">
        <f t="shared" si="162"/>
        <v/>
      </c>
      <c r="Y228" s="45" t="str">
        <f t="shared" si="163"/>
        <v/>
      </c>
      <c r="Z228" s="45" t="str">
        <f t="shared" si="164"/>
        <v/>
      </c>
      <c r="AA228" s="45" t="str">
        <f t="shared" si="165"/>
        <v/>
      </c>
      <c r="AB228" s="45" t="str">
        <f t="shared" si="166"/>
        <v/>
      </c>
      <c r="AD228" s="48" t="str">
        <f t="shared" si="167"/>
        <v/>
      </c>
      <c r="AE228" s="45" t="str">
        <f t="shared" si="168"/>
        <v/>
      </c>
      <c r="AF228" s="45" t="str">
        <f t="shared" si="169"/>
        <v/>
      </c>
      <c r="AG228" s="45" t="str">
        <f t="shared" si="170"/>
        <v/>
      </c>
      <c r="AH228" s="45" t="str">
        <f t="shared" si="171"/>
        <v/>
      </c>
      <c r="AJ228" s="134" t="str">
        <f t="shared" si="172"/>
        <v/>
      </c>
      <c r="AK228" s="135" t="str">
        <f t="shared" si="186"/>
        <v/>
      </c>
      <c r="AL228" s="135" t="str">
        <f t="shared" si="173"/>
        <v/>
      </c>
      <c r="AM228" s="135" t="str">
        <f t="shared" si="174"/>
        <v/>
      </c>
      <c r="AN228" s="135" t="str">
        <f t="shared" si="175"/>
        <v/>
      </c>
      <c r="AO228" s="135" t="str">
        <f t="shared" si="176"/>
        <v/>
      </c>
      <c r="AQ228" s="48" t="str">
        <f t="shared" si="177"/>
        <v/>
      </c>
      <c r="AR228" s="45" t="str">
        <f t="shared" si="178"/>
        <v/>
      </c>
      <c r="AU228" s="25">
        <f t="shared" si="179"/>
        <v>0</v>
      </c>
      <c r="AV228" s="25">
        <f t="shared" si="180"/>
        <v>0</v>
      </c>
      <c r="AW228" s="21">
        <f t="shared" si="187"/>
        <v>0</v>
      </c>
      <c r="AX228" s="21">
        <f t="shared" si="188"/>
        <v>0</v>
      </c>
      <c r="AY228" s="21">
        <f t="shared" si="189"/>
        <v>0</v>
      </c>
      <c r="AZ228" s="21">
        <f t="shared" si="190"/>
        <v>0</v>
      </c>
      <c r="BA228" s="21">
        <f t="shared" si="191"/>
        <v>0</v>
      </c>
      <c r="BB228" s="21">
        <f t="shared" si="192"/>
        <v>0</v>
      </c>
      <c r="BC228" s="21">
        <f t="shared" si="193"/>
        <v>0</v>
      </c>
      <c r="BD228" s="21">
        <f>-IF(CUSTOS!B228="",0,CUSTOS!B228)</f>
        <v>0</v>
      </c>
      <c r="BF228" s="25">
        <f t="shared" si="194"/>
        <v>0</v>
      </c>
      <c r="BG228" s="25">
        <f t="shared" si="195"/>
        <v>0</v>
      </c>
      <c r="BH228" s="169">
        <f t="shared" si="195"/>
        <v>0</v>
      </c>
    </row>
    <row r="229" spans="1:60" ht="15" x14ac:dyDescent="0.25">
      <c r="A229" s="89" t="str">
        <f>IF(LARGE($A$11:A228,1)=$F$2,"",A228+1)</f>
        <v/>
      </c>
      <c r="B229" s="42" t="str">
        <f t="shared" si="149"/>
        <v/>
      </c>
      <c r="C229" s="43" t="str">
        <f t="shared" si="181"/>
        <v/>
      </c>
      <c r="D229" s="43" t="str">
        <f t="shared" si="150"/>
        <v/>
      </c>
      <c r="E229" s="43" t="str">
        <f t="shared" si="151"/>
        <v/>
      </c>
      <c r="F229" s="44" t="str">
        <f t="shared" si="152"/>
        <v/>
      </c>
      <c r="G229" s="44" t="str">
        <f t="shared" si="153"/>
        <v/>
      </c>
      <c r="H229" s="45" t="str">
        <f>IF($A229="","",IF(C229&gt;=$F$5,IFERROR(HLOOKUP(B229,FLUXO_ELEGÍVEL!$F:$XFD,LARGE(FLUXO_ELEGÍVEL!A:A,1)+2,0),0),0))</f>
        <v/>
      </c>
      <c r="I229" s="45" t="str">
        <f t="shared" si="154"/>
        <v/>
      </c>
      <c r="J229" s="45" t="str">
        <f>IF(A229="","",H229+CUSTOS!B229)</f>
        <v/>
      </c>
      <c r="K229" s="45" t="str">
        <f t="shared" si="182"/>
        <v/>
      </c>
      <c r="L229" s="45" t="str">
        <f t="shared" si="183"/>
        <v/>
      </c>
      <c r="M229" s="45" t="str">
        <f t="shared" si="184"/>
        <v/>
      </c>
      <c r="N229" s="45" t="str">
        <f t="shared" si="155"/>
        <v/>
      </c>
      <c r="O229" s="46" t="str">
        <f t="shared" si="185"/>
        <v/>
      </c>
      <c r="P229" s="47"/>
      <c r="Q229" s="48" t="str">
        <f t="shared" si="156"/>
        <v/>
      </c>
      <c r="R229" s="48" t="str">
        <f t="shared" si="157"/>
        <v/>
      </c>
      <c r="S229" s="48" t="str">
        <f t="shared" si="158"/>
        <v/>
      </c>
      <c r="T229" s="48" t="str">
        <f t="shared" si="159"/>
        <v/>
      </c>
      <c r="U229" s="48" t="str">
        <f t="shared" si="160"/>
        <v/>
      </c>
      <c r="V229" s="48" t="str">
        <f t="shared" si="161"/>
        <v/>
      </c>
      <c r="X229" s="48" t="str">
        <f t="shared" si="162"/>
        <v/>
      </c>
      <c r="Y229" s="45" t="str">
        <f t="shared" si="163"/>
        <v/>
      </c>
      <c r="Z229" s="45" t="str">
        <f t="shared" si="164"/>
        <v/>
      </c>
      <c r="AA229" s="45" t="str">
        <f t="shared" si="165"/>
        <v/>
      </c>
      <c r="AB229" s="45" t="str">
        <f t="shared" si="166"/>
        <v/>
      </c>
      <c r="AD229" s="48" t="str">
        <f t="shared" si="167"/>
        <v/>
      </c>
      <c r="AE229" s="45" t="str">
        <f t="shared" si="168"/>
        <v/>
      </c>
      <c r="AF229" s="45" t="str">
        <f t="shared" si="169"/>
        <v/>
      </c>
      <c r="AG229" s="45" t="str">
        <f t="shared" si="170"/>
        <v/>
      </c>
      <c r="AH229" s="45" t="str">
        <f t="shared" si="171"/>
        <v/>
      </c>
      <c r="AJ229" s="134" t="str">
        <f t="shared" si="172"/>
        <v/>
      </c>
      <c r="AK229" s="135" t="str">
        <f t="shared" si="186"/>
        <v/>
      </c>
      <c r="AL229" s="135" t="str">
        <f t="shared" si="173"/>
        <v/>
      </c>
      <c r="AM229" s="135" t="str">
        <f t="shared" si="174"/>
        <v/>
      </c>
      <c r="AN229" s="135" t="str">
        <f t="shared" si="175"/>
        <v/>
      </c>
      <c r="AO229" s="135" t="str">
        <f t="shared" si="176"/>
        <v/>
      </c>
      <c r="AQ229" s="48" t="str">
        <f t="shared" si="177"/>
        <v/>
      </c>
      <c r="AR229" s="45" t="str">
        <f t="shared" si="178"/>
        <v/>
      </c>
      <c r="AU229" s="25">
        <f t="shared" si="179"/>
        <v>0</v>
      </c>
      <c r="AV229" s="25">
        <f t="shared" si="180"/>
        <v>0</v>
      </c>
      <c r="AW229" s="21">
        <f t="shared" si="187"/>
        <v>0</v>
      </c>
      <c r="AX229" s="21">
        <f t="shared" si="188"/>
        <v>0</v>
      </c>
      <c r="AY229" s="21">
        <f t="shared" si="189"/>
        <v>0</v>
      </c>
      <c r="AZ229" s="21">
        <f t="shared" si="190"/>
        <v>0</v>
      </c>
      <c r="BA229" s="21">
        <f t="shared" si="191"/>
        <v>0</v>
      </c>
      <c r="BB229" s="21">
        <f t="shared" si="192"/>
        <v>0</v>
      </c>
      <c r="BC229" s="21">
        <f t="shared" si="193"/>
        <v>0</v>
      </c>
      <c r="BD229" s="21">
        <f>-IF(CUSTOS!B229="",0,CUSTOS!B229)</f>
        <v>0</v>
      </c>
      <c r="BF229" s="25">
        <f t="shared" si="194"/>
        <v>0</v>
      </c>
      <c r="BG229" s="25">
        <f t="shared" si="195"/>
        <v>0</v>
      </c>
      <c r="BH229" s="169">
        <f t="shared" si="195"/>
        <v>0</v>
      </c>
    </row>
    <row r="230" spans="1:60" ht="15" x14ac:dyDescent="0.25">
      <c r="A230" s="89" t="str">
        <f>IF(LARGE($A$11:A229,1)=$F$2,"",A229+1)</f>
        <v/>
      </c>
      <c r="B230" s="42" t="str">
        <f t="shared" si="149"/>
        <v/>
      </c>
      <c r="C230" s="43" t="str">
        <f t="shared" si="181"/>
        <v/>
      </c>
      <c r="D230" s="43" t="str">
        <f t="shared" si="150"/>
        <v/>
      </c>
      <c r="E230" s="43" t="str">
        <f t="shared" si="151"/>
        <v/>
      </c>
      <c r="F230" s="44" t="str">
        <f t="shared" si="152"/>
        <v/>
      </c>
      <c r="G230" s="44" t="str">
        <f t="shared" si="153"/>
        <v/>
      </c>
      <c r="H230" s="45" t="str">
        <f>IF($A230="","",IF(C230&gt;=$F$5,IFERROR(HLOOKUP(B230,FLUXO_ELEGÍVEL!$F:$XFD,LARGE(FLUXO_ELEGÍVEL!A:A,1)+2,0),0),0))</f>
        <v/>
      </c>
      <c r="I230" s="45" t="str">
        <f t="shared" si="154"/>
        <v/>
      </c>
      <c r="J230" s="45" t="str">
        <f>IF(A230="","",H230+CUSTOS!B230)</f>
        <v/>
      </c>
      <c r="K230" s="45" t="str">
        <f t="shared" si="182"/>
        <v/>
      </c>
      <c r="L230" s="45" t="str">
        <f t="shared" si="183"/>
        <v/>
      </c>
      <c r="M230" s="45" t="str">
        <f t="shared" si="184"/>
        <v/>
      </c>
      <c r="N230" s="45" t="str">
        <f t="shared" si="155"/>
        <v/>
      </c>
      <c r="O230" s="46" t="str">
        <f t="shared" si="185"/>
        <v/>
      </c>
      <c r="P230" s="47"/>
      <c r="Q230" s="48" t="str">
        <f t="shared" si="156"/>
        <v/>
      </c>
      <c r="R230" s="48" t="str">
        <f t="shared" si="157"/>
        <v/>
      </c>
      <c r="S230" s="48" t="str">
        <f t="shared" si="158"/>
        <v/>
      </c>
      <c r="T230" s="48" t="str">
        <f t="shared" si="159"/>
        <v/>
      </c>
      <c r="U230" s="48" t="str">
        <f t="shared" si="160"/>
        <v/>
      </c>
      <c r="V230" s="48" t="str">
        <f t="shared" si="161"/>
        <v/>
      </c>
      <c r="X230" s="48" t="str">
        <f t="shared" si="162"/>
        <v/>
      </c>
      <c r="Y230" s="45" t="str">
        <f t="shared" si="163"/>
        <v/>
      </c>
      <c r="Z230" s="45" t="str">
        <f t="shared" si="164"/>
        <v/>
      </c>
      <c r="AA230" s="45" t="str">
        <f t="shared" si="165"/>
        <v/>
      </c>
      <c r="AB230" s="45" t="str">
        <f t="shared" si="166"/>
        <v/>
      </c>
      <c r="AD230" s="48" t="str">
        <f t="shared" si="167"/>
        <v/>
      </c>
      <c r="AE230" s="45" t="str">
        <f t="shared" si="168"/>
        <v/>
      </c>
      <c r="AF230" s="45" t="str">
        <f t="shared" si="169"/>
        <v/>
      </c>
      <c r="AG230" s="45" t="str">
        <f t="shared" si="170"/>
        <v/>
      </c>
      <c r="AH230" s="45" t="str">
        <f t="shared" si="171"/>
        <v/>
      </c>
      <c r="AJ230" s="134" t="str">
        <f t="shared" si="172"/>
        <v/>
      </c>
      <c r="AK230" s="135" t="str">
        <f t="shared" si="186"/>
        <v/>
      </c>
      <c r="AL230" s="135" t="str">
        <f t="shared" si="173"/>
        <v/>
      </c>
      <c r="AM230" s="135" t="str">
        <f t="shared" si="174"/>
        <v/>
      </c>
      <c r="AN230" s="135" t="str">
        <f t="shared" si="175"/>
        <v/>
      </c>
      <c r="AO230" s="135" t="str">
        <f t="shared" si="176"/>
        <v/>
      </c>
      <c r="AQ230" s="48" t="str">
        <f t="shared" si="177"/>
        <v/>
      </c>
      <c r="AR230" s="45" t="str">
        <f t="shared" si="178"/>
        <v/>
      </c>
      <c r="AU230" s="25">
        <f t="shared" si="179"/>
        <v>0</v>
      </c>
      <c r="AV230" s="25">
        <f t="shared" si="180"/>
        <v>0</v>
      </c>
      <c r="AW230" s="21">
        <f t="shared" si="187"/>
        <v>0</v>
      </c>
      <c r="AX230" s="21">
        <f t="shared" si="188"/>
        <v>0</v>
      </c>
      <c r="AY230" s="21">
        <f t="shared" si="189"/>
        <v>0</v>
      </c>
      <c r="AZ230" s="21">
        <f t="shared" si="190"/>
        <v>0</v>
      </c>
      <c r="BA230" s="21">
        <f t="shared" si="191"/>
        <v>0</v>
      </c>
      <c r="BB230" s="21">
        <f t="shared" si="192"/>
        <v>0</v>
      </c>
      <c r="BC230" s="21">
        <f t="shared" si="193"/>
        <v>0</v>
      </c>
      <c r="BD230" s="21">
        <f>-IF(CUSTOS!B230="",0,CUSTOS!B230)</f>
        <v>0</v>
      </c>
      <c r="BF230" s="25">
        <f t="shared" si="194"/>
        <v>0</v>
      </c>
      <c r="BG230" s="25">
        <f t="shared" si="195"/>
        <v>0</v>
      </c>
      <c r="BH230" s="169">
        <f t="shared" si="195"/>
        <v>0</v>
      </c>
    </row>
    <row r="231" spans="1:60" ht="15" x14ac:dyDescent="0.25">
      <c r="A231" s="89" t="str">
        <f>IF(LARGE($A$11:A230,1)=$F$2,"",A230+1)</f>
        <v/>
      </c>
      <c r="B231" s="42" t="str">
        <f t="shared" si="149"/>
        <v/>
      </c>
      <c r="C231" s="43" t="str">
        <f t="shared" si="181"/>
        <v/>
      </c>
      <c r="D231" s="43" t="str">
        <f t="shared" si="150"/>
        <v/>
      </c>
      <c r="E231" s="43" t="str">
        <f t="shared" si="151"/>
        <v/>
      </c>
      <c r="F231" s="44" t="str">
        <f t="shared" si="152"/>
        <v/>
      </c>
      <c r="G231" s="44" t="str">
        <f t="shared" si="153"/>
        <v/>
      </c>
      <c r="H231" s="45" t="str">
        <f>IF($A231="","",IF(C231&gt;=$F$5,IFERROR(HLOOKUP(B231,FLUXO_ELEGÍVEL!$F:$XFD,LARGE(FLUXO_ELEGÍVEL!A:A,1)+2,0),0),0))</f>
        <v/>
      </c>
      <c r="I231" s="45" t="str">
        <f t="shared" si="154"/>
        <v/>
      </c>
      <c r="J231" s="45" t="str">
        <f>IF(A231="","",H231+CUSTOS!B231)</f>
        <v/>
      </c>
      <c r="K231" s="45" t="str">
        <f t="shared" si="182"/>
        <v/>
      </c>
      <c r="L231" s="45" t="str">
        <f t="shared" si="183"/>
        <v/>
      </c>
      <c r="M231" s="45" t="str">
        <f t="shared" si="184"/>
        <v/>
      </c>
      <c r="N231" s="45" t="str">
        <f t="shared" si="155"/>
        <v/>
      </c>
      <c r="O231" s="46" t="str">
        <f t="shared" si="185"/>
        <v/>
      </c>
      <c r="P231" s="47"/>
      <c r="Q231" s="48" t="str">
        <f t="shared" si="156"/>
        <v/>
      </c>
      <c r="R231" s="48" t="str">
        <f t="shared" si="157"/>
        <v/>
      </c>
      <c r="S231" s="48" t="str">
        <f t="shared" si="158"/>
        <v/>
      </c>
      <c r="T231" s="48" t="str">
        <f t="shared" si="159"/>
        <v/>
      </c>
      <c r="U231" s="48" t="str">
        <f t="shared" si="160"/>
        <v/>
      </c>
      <c r="V231" s="48" t="str">
        <f t="shared" si="161"/>
        <v/>
      </c>
      <c r="X231" s="48" t="str">
        <f t="shared" si="162"/>
        <v/>
      </c>
      <c r="Y231" s="45" t="str">
        <f t="shared" si="163"/>
        <v/>
      </c>
      <c r="Z231" s="45" t="str">
        <f t="shared" si="164"/>
        <v/>
      </c>
      <c r="AA231" s="45" t="str">
        <f t="shared" si="165"/>
        <v/>
      </c>
      <c r="AB231" s="45" t="str">
        <f t="shared" si="166"/>
        <v/>
      </c>
      <c r="AD231" s="48" t="str">
        <f t="shared" si="167"/>
        <v/>
      </c>
      <c r="AE231" s="45" t="str">
        <f t="shared" si="168"/>
        <v/>
      </c>
      <c r="AF231" s="45" t="str">
        <f t="shared" si="169"/>
        <v/>
      </c>
      <c r="AG231" s="45" t="str">
        <f t="shared" si="170"/>
        <v/>
      </c>
      <c r="AH231" s="45" t="str">
        <f t="shared" si="171"/>
        <v/>
      </c>
      <c r="AJ231" s="134" t="str">
        <f t="shared" si="172"/>
        <v/>
      </c>
      <c r="AK231" s="135" t="str">
        <f t="shared" si="186"/>
        <v/>
      </c>
      <c r="AL231" s="135" t="str">
        <f t="shared" si="173"/>
        <v/>
      </c>
      <c r="AM231" s="135" t="str">
        <f t="shared" si="174"/>
        <v/>
      </c>
      <c r="AN231" s="135" t="str">
        <f t="shared" si="175"/>
        <v/>
      </c>
      <c r="AO231" s="135" t="str">
        <f t="shared" si="176"/>
        <v/>
      </c>
      <c r="AQ231" s="48" t="str">
        <f t="shared" si="177"/>
        <v/>
      </c>
      <c r="AR231" s="45" t="str">
        <f t="shared" si="178"/>
        <v/>
      </c>
      <c r="AU231" s="25">
        <f t="shared" si="179"/>
        <v>0</v>
      </c>
      <c r="AV231" s="25">
        <f t="shared" si="180"/>
        <v>0</v>
      </c>
      <c r="AW231" s="21">
        <f t="shared" si="187"/>
        <v>0</v>
      </c>
      <c r="AX231" s="21">
        <f t="shared" si="188"/>
        <v>0</v>
      </c>
      <c r="AY231" s="21">
        <f t="shared" si="189"/>
        <v>0</v>
      </c>
      <c r="AZ231" s="21">
        <f t="shared" si="190"/>
        <v>0</v>
      </c>
      <c r="BA231" s="21">
        <f t="shared" si="191"/>
        <v>0</v>
      </c>
      <c r="BB231" s="21">
        <f t="shared" si="192"/>
        <v>0</v>
      </c>
      <c r="BC231" s="21">
        <f t="shared" si="193"/>
        <v>0</v>
      </c>
      <c r="BD231" s="21">
        <f>-IF(CUSTOS!B231="",0,CUSTOS!B231)</f>
        <v>0</v>
      </c>
      <c r="BF231" s="25">
        <f t="shared" si="194"/>
        <v>0</v>
      </c>
      <c r="BG231" s="25">
        <f t="shared" si="195"/>
        <v>0</v>
      </c>
      <c r="BH231" s="169">
        <f t="shared" si="195"/>
        <v>0</v>
      </c>
    </row>
    <row r="232" spans="1:60" ht="15" x14ac:dyDescent="0.25">
      <c r="A232" s="89" t="str">
        <f>IF(LARGE($A$11:A231,1)=$F$2,"",A231+1)</f>
        <v/>
      </c>
      <c r="B232" s="42" t="str">
        <f t="shared" si="149"/>
        <v/>
      </c>
      <c r="C232" s="43" t="str">
        <f t="shared" si="181"/>
        <v/>
      </c>
      <c r="D232" s="43" t="str">
        <f t="shared" si="150"/>
        <v/>
      </c>
      <c r="E232" s="43" t="str">
        <f t="shared" si="151"/>
        <v/>
      </c>
      <c r="F232" s="44" t="str">
        <f t="shared" si="152"/>
        <v/>
      </c>
      <c r="G232" s="44" t="str">
        <f t="shared" si="153"/>
        <v/>
      </c>
      <c r="H232" s="45" t="str">
        <f>IF($A232="","",IF(C232&gt;=$F$5,IFERROR(HLOOKUP(B232,FLUXO_ELEGÍVEL!$F:$XFD,LARGE(FLUXO_ELEGÍVEL!A:A,1)+2,0),0),0))</f>
        <v/>
      </c>
      <c r="I232" s="45" t="str">
        <f t="shared" si="154"/>
        <v/>
      </c>
      <c r="J232" s="45" t="str">
        <f>IF(A232="","",H232+CUSTOS!B232)</f>
        <v/>
      </c>
      <c r="K232" s="45" t="str">
        <f t="shared" si="182"/>
        <v/>
      </c>
      <c r="L232" s="45" t="str">
        <f t="shared" si="183"/>
        <v/>
      </c>
      <c r="M232" s="45" t="str">
        <f t="shared" si="184"/>
        <v/>
      </c>
      <c r="N232" s="45" t="str">
        <f t="shared" si="155"/>
        <v/>
      </c>
      <c r="O232" s="46" t="str">
        <f t="shared" si="185"/>
        <v/>
      </c>
      <c r="P232" s="47"/>
      <c r="Q232" s="48" t="str">
        <f t="shared" si="156"/>
        <v/>
      </c>
      <c r="R232" s="48" t="str">
        <f t="shared" si="157"/>
        <v/>
      </c>
      <c r="S232" s="48" t="str">
        <f t="shared" si="158"/>
        <v/>
      </c>
      <c r="T232" s="48" t="str">
        <f t="shared" si="159"/>
        <v/>
      </c>
      <c r="U232" s="48" t="str">
        <f t="shared" si="160"/>
        <v/>
      </c>
      <c r="V232" s="48" t="str">
        <f t="shared" si="161"/>
        <v/>
      </c>
      <c r="X232" s="48" t="str">
        <f t="shared" si="162"/>
        <v/>
      </c>
      <c r="Y232" s="45" t="str">
        <f t="shared" si="163"/>
        <v/>
      </c>
      <c r="Z232" s="45" t="str">
        <f t="shared" si="164"/>
        <v/>
      </c>
      <c r="AA232" s="45" t="str">
        <f t="shared" si="165"/>
        <v/>
      </c>
      <c r="AB232" s="45" t="str">
        <f t="shared" si="166"/>
        <v/>
      </c>
      <c r="AD232" s="48" t="str">
        <f t="shared" si="167"/>
        <v/>
      </c>
      <c r="AE232" s="45" t="str">
        <f t="shared" si="168"/>
        <v/>
      </c>
      <c r="AF232" s="45" t="str">
        <f t="shared" si="169"/>
        <v/>
      </c>
      <c r="AG232" s="45" t="str">
        <f t="shared" si="170"/>
        <v/>
      </c>
      <c r="AH232" s="45" t="str">
        <f t="shared" si="171"/>
        <v/>
      </c>
      <c r="AJ232" s="134" t="str">
        <f t="shared" si="172"/>
        <v/>
      </c>
      <c r="AK232" s="135" t="str">
        <f t="shared" si="186"/>
        <v/>
      </c>
      <c r="AL232" s="135" t="str">
        <f t="shared" si="173"/>
        <v/>
      </c>
      <c r="AM232" s="135" t="str">
        <f t="shared" si="174"/>
        <v/>
      </c>
      <c r="AN232" s="135" t="str">
        <f t="shared" si="175"/>
        <v/>
      </c>
      <c r="AO232" s="135" t="str">
        <f t="shared" si="176"/>
        <v/>
      </c>
      <c r="AQ232" s="48" t="str">
        <f t="shared" si="177"/>
        <v/>
      </c>
      <c r="AR232" s="45" t="str">
        <f t="shared" si="178"/>
        <v/>
      </c>
      <c r="AU232" s="25">
        <f t="shared" si="179"/>
        <v>0</v>
      </c>
      <c r="AV232" s="25">
        <f t="shared" si="180"/>
        <v>0</v>
      </c>
      <c r="AW232" s="21">
        <f t="shared" si="187"/>
        <v>0</v>
      </c>
      <c r="AX232" s="21">
        <f t="shared" si="188"/>
        <v>0</v>
      </c>
      <c r="AY232" s="21">
        <f t="shared" si="189"/>
        <v>0</v>
      </c>
      <c r="AZ232" s="21">
        <f t="shared" si="190"/>
        <v>0</v>
      </c>
      <c r="BA232" s="21">
        <f t="shared" si="191"/>
        <v>0</v>
      </c>
      <c r="BB232" s="21">
        <f t="shared" si="192"/>
        <v>0</v>
      </c>
      <c r="BC232" s="21">
        <f t="shared" si="193"/>
        <v>0</v>
      </c>
      <c r="BD232" s="21">
        <f>-IF(CUSTOS!B232="",0,CUSTOS!B232)</f>
        <v>0</v>
      </c>
      <c r="BF232" s="25">
        <f t="shared" si="194"/>
        <v>0</v>
      </c>
      <c r="BG232" s="25">
        <f t="shared" si="195"/>
        <v>0</v>
      </c>
      <c r="BH232" s="169">
        <f t="shared" si="195"/>
        <v>0</v>
      </c>
    </row>
    <row r="233" spans="1:60" ht="15" x14ac:dyDescent="0.25">
      <c r="A233" s="89" t="str">
        <f>IF(LARGE($A$11:A232,1)=$F$2,"",A232+1)</f>
        <v/>
      </c>
      <c r="B233" s="42" t="str">
        <f t="shared" si="149"/>
        <v/>
      </c>
      <c r="C233" s="43" t="str">
        <f t="shared" si="181"/>
        <v/>
      </c>
      <c r="D233" s="43" t="str">
        <f t="shared" si="150"/>
        <v/>
      </c>
      <c r="E233" s="43" t="str">
        <f t="shared" si="151"/>
        <v/>
      </c>
      <c r="F233" s="44" t="str">
        <f t="shared" si="152"/>
        <v/>
      </c>
      <c r="G233" s="44" t="str">
        <f t="shared" si="153"/>
        <v/>
      </c>
      <c r="H233" s="45" t="str">
        <f>IF($A233="","",IF(C233&gt;=$F$5,IFERROR(HLOOKUP(B233,FLUXO_ELEGÍVEL!$F:$XFD,LARGE(FLUXO_ELEGÍVEL!A:A,1)+2,0),0),0))</f>
        <v/>
      </c>
      <c r="I233" s="45" t="str">
        <f t="shared" si="154"/>
        <v/>
      </c>
      <c r="J233" s="45" t="str">
        <f>IF(A233="","",H233+CUSTOS!B233)</f>
        <v/>
      </c>
      <c r="K233" s="45" t="str">
        <f t="shared" si="182"/>
        <v/>
      </c>
      <c r="L233" s="45" t="str">
        <f t="shared" si="183"/>
        <v/>
      </c>
      <c r="M233" s="45" t="str">
        <f t="shared" si="184"/>
        <v/>
      </c>
      <c r="N233" s="45" t="str">
        <f t="shared" si="155"/>
        <v/>
      </c>
      <c r="O233" s="46" t="str">
        <f t="shared" si="185"/>
        <v/>
      </c>
      <c r="P233" s="47"/>
      <c r="Q233" s="48" t="str">
        <f t="shared" si="156"/>
        <v/>
      </c>
      <c r="R233" s="48" t="str">
        <f t="shared" si="157"/>
        <v/>
      </c>
      <c r="S233" s="48" t="str">
        <f t="shared" si="158"/>
        <v/>
      </c>
      <c r="T233" s="48" t="str">
        <f t="shared" si="159"/>
        <v/>
      </c>
      <c r="U233" s="48" t="str">
        <f t="shared" si="160"/>
        <v/>
      </c>
      <c r="V233" s="48" t="str">
        <f t="shared" si="161"/>
        <v/>
      </c>
      <c r="X233" s="48" t="str">
        <f t="shared" si="162"/>
        <v/>
      </c>
      <c r="Y233" s="45" t="str">
        <f t="shared" si="163"/>
        <v/>
      </c>
      <c r="Z233" s="45" t="str">
        <f t="shared" si="164"/>
        <v/>
      </c>
      <c r="AA233" s="45" t="str">
        <f t="shared" si="165"/>
        <v/>
      </c>
      <c r="AB233" s="45" t="str">
        <f t="shared" si="166"/>
        <v/>
      </c>
      <c r="AD233" s="48" t="str">
        <f t="shared" si="167"/>
        <v/>
      </c>
      <c r="AE233" s="45" t="str">
        <f t="shared" si="168"/>
        <v/>
      </c>
      <c r="AF233" s="45" t="str">
        <f t="shared" si="169"/>
        <v/>
      </c>
      <c r="AG233" s="45" t="str">
        <f t="shared" si="170"/>
        <v/>
      </c>
      <c r="AH233" s="45" t="str">
        <f t="shared" si="171"/>
        <v/>
      </c>
      <c r="AJ233" s="134" t="str">
        <f t="shared" si="172"/>
        <v/>
      </c>
      <c r="AK233" s="135" t="str">
        <f t="shared" si="186"/>
        <v/>
      </c>
      <c r="AL233" s="135" t="str">
        <f t="shared" si="173"/>
        <v/>
      </c>
      <c r="AM233" s="135" t="str">
        <f t="shared" si="174"/>
        <v/>
      </c>
      <c r="AN233" s="135" t="str">
        <f t="shared" si="175"/>
        <v/>
      </c>
      <c r="AO233" s="135" t="str">
        <f t="shared" si="176"/>
        <v/>
      </c>
      <c r="AQ233" s="48" t="str">
        <f t="shared" si="177"/>
        <v/>
      </c>
      <c r="AR233" s="45" t="str">
        <f t="shared" si="178"/>
        <v/>
      </c>
      <c r="AU233" s="25">
        <f t="shared" si="179"/>
        <v>0</v>
      </c>
      <c r="AV233" s="25">
        <f t="shared" si="180"/>
        <v>0</v>
      </c>
      <c r="AW233" s="21">
        <f t="shared" si="187"/>
        <v>0</v>
      </c>
      <c r="AX233" s="21">
        <f t="shared" si="188"/>
        <v>0</v>
      </c>
      <c r="AY233" s="21">
        <f t="shared" si="189"/>
        <v>0</v>
      </c>
      <c r="AZ233" s="21">
        <f t="shared" si="190"/>
        <v>0</v>
      </c>
      <c r="BA233" s="21">
        <f t="shared" si="191"/>
        <v>0</v>
      </c>
      <c r="BB233" s="21">
        <f t="shared" si="192"/>
        <v>0</v>
      </c>
      <c r="BC233" s="21">
        <f t="shared" si="193"/>
        <v>0</v>
      </c>
      <c r="BD233" s="21">
        <f>-IF(CUSTOS!B233="",0,CUSTOS!B233)</f>
        <v>0</v>
      </c>
      <c r="BF233" s="25">
        <f t="shared" si="194"/>
        <v>0</v>
      </c>
      <c r="BG233" s="25">
        <f t="shared" si="195"/>
        <v>0</v>
      </c>
      <c r="BH233" s="169">
        <f t="shared" si="195"/>
        <v>0</v>
      </c>
    </row>
    <row r="234" spans="1:60" ht="15" x14ac:dyDescent="0.25">
      <c r="A234" s="89" t="str">
        <f>IF(LARGE($A$11:A233,1)=$F$2,"",A233+1)</f>
        <v/>
      </c>
      <c r="B234" s="42" t="str">
        <f t="shared" si="149"/>
        <v/>
      </c>
      <c r="C234" s="43" t="str">
        <f t="shared" si="181"/>
        <v/>
      </c>
      <c r="D234" s="43" t="str">
        <f t="shared" si="150"/>
        <v/>
      </c>
      <c r="E234" s="43" t="str">
        <f t="shared" si="151"/>
        <v/>
      </c>
      <c r="F234" s="44" t="str">
        <f t="shared" si="152"/>
        <v/>
      </c>
      <c r="G234" s="44" t="str">
        <f t="shared" si="153"/>
        <v/>
      </c>
      <c r="H234" s="45" t="str">
        <f>IF($A234="","",IF(C234&gt;=$F$5,IFERROR(HLOOKUP(B234,FLUXO_ELEGÍVEL!$F:$XFD,LARGE(FLUXO_ELEGÍVEL!A:A,1)+2,0),0),0))</f>
        <v/>
      </c>
      <c r="I234" s="45" t="str">
        <f t="shared" si="154"/>
        <v/>
      </c>
      <c r="J234" s="45" t="str">
        <f>IF(A234="","",H234+CUSTOS!B234)</f>
        <v/>
      </c>
      <c r="K234" s="45" t="str">
        <f t="shared" si="182"/>
        <v/>
      </c>
      <c r="L234" s="45" t="str">
        <f t="shared" si="183"/>
        <v/>
      </c>
      <c r="M234" s="45" t="str">
        <f t="shared" si="184"/>
        <v/>
      </c>
      <c r="N234" s="45" t="str">
        <f t="shared" si="155"/>
        <v/>
      </c>
      <c r="O234" s="46" t="str">
        <f t="shared" si="185"/>
        <v/>
      </c>
      <c r="P234" s="47"/>
      <c r="Q234" s="48" t="str">
        <f t="shared" si="156"/>
        <v/>
      </c>
      <c r="R234" s="48" t="str">
        <f t="shared" si="157"/>
        <v/>
      </c>
      <c r="S234" s="48" t="str">
        <f t="shared" si="158"/>
        <v/>
      </c>
      <c r="T234" s="48" t="str">
        <f t="shared" si="159"/>
        <v/>
      </c>
      <c r="U234" s="48" t="str">
        <f t="shared" si="160"/>
        <v/>
      </c>
      <c r="V234" s="48" t="str">
        <f t="shared" si="161"/>
        <v/>
      </c>
      <c r="X234" s="48" t="str">
        <f t="shared" si="162"/>
        <v/>
      </c>
      <c r="Y234" s="45" t="str">
        <f t="shared" si="163"/>
        <v/>
      </c>
      <c r="Z234" s="45" t="str">
        <f t="shared" si="164"/>
        <v/>
      </c>
      <c r="AA234" s="45" t="str">
        <f t="shared" si="165"/>
        <v/>
      </c>
      <c r="AB234" s="45" t="str">
        <f t="shared" si="166"/>
        <v/>
      </c>
      <c r="AD234" s="48" t="str">
        <f t="shared" si="167"/>
        <v/>
      </c>
      <c r="AE234" s="45" t="str">
        <f t="shared" si="168"/>
        <v/>
      </c>
      <c r="AF234" s="45" t="str">
        <f t="shared" si="169"/>
        <v/>
      </c>
      <c r="AG234" s="45" t="str">
        <f t="shared" si="170"/>
        <v/>
      </c>
      <c r="AH234" s="45" t="str">
        <f t="shared" si="171"/>
        <v/>
      </c>
      <c r="AJ234" s="134" t="str">
        <f t="shared" si="172"/>
        <v/>
      </c>
      <c r="AK234" s="135" t="str">
        <f t="shared" si="186"/>
        <v/>
      </c>
      <c r="AL234" s="135" t="str">
        <f t="shared" si="173"/>
        <v/>
      </c>
      <c r="AM234" s="135" t="str">
        <f t="shared" si="174"/>
        <v/>
      </c>
      <c r="AN234" s="135" t="str">
        <f t="shared" si="175"/>
        <v/>
      </c>
      <c r="AO234" s="135" t="str">
        <f t="shared" si="176"/>
        <v/>
      </c>
      <c r="AQ234" s="48" t="str">
        <f t="shared" si="177"/>
        <v/>
      </c>
      <c r="AR234" s="45" t="str">
        <f t="shared" si="178"/>
        <v/>
      </c>
      <c r="AU234" s="25">
        <f t="shared" si="179"/>
        <v>0</v>
      </c>
      <c r="AV234" s="25">
        <f t="shared" si="180"/>
        <v>0</v>
      </c>
      <c r="AW234" s="21">
        <f t="shared" si="187"/>
        <v>0</v>
      </c>
      <c r="AX234" s="21">
        <f t="shared" si="188"/>
        <v>0</v>
      </c>
      <c r="AY234" s="21">
        <f t="shared" si="189"/>
        <v>0</v>
      </c>
      <c r="AZ234" s="21">
        <f t="shared" si="190"/>
        <v>0</v>
      </c>
      <c r="BA234" s="21">
        <f t="shared" si="191"/>
        <v>0</v>
      </c>
      <c r="BB234" s="21">
        <f t="shared" si="192"/>
        <v>0</v>
      </c>
      <c r="BC234" s="21">
        <f t="shared" si="193"/>
        <v>0</v>
      </c>
      <c r="BD234" s="21">
        <f>-IF(CUSTOS!B234="",0,CUSTOS!B234)</f>
        <v>0</v>
      </c>
      <c r="BF234" s="25">
        <f t="shared" si="194"/>
        <v>0</v>
      </c>
      <c r="BG234" s="25">
        <f t="shared" si="195"/>
        <v>0</v>
      </c>
      <c r="BH234" s="169">
        <f t="shared" si="195"/>
        <v>0</v>
      </c>
    </row>
    <row r="235" spans="1:60" ht="15" x14ac:dyDescent="0.25">
      <c r="A235" s="89" t="str">
        <f>IF(LARGE($A$11:A234,1)=$F$2,"",A234+1)</f>
        <v/>
      </c>
      <c r="B235" s="42" t="str">
        <f t="shared" si="149"/>
        <v/>
      </c>
      <c r="C235" s="43" t="str">
        <f t="shared" si="181"/>
        <v/>
      </c>
      <c r="D235" s="43" t="str">
        <f t="shared" si="150"/>
        <v/>
      </c>
      <c r="E235" s="43" t="str">
        <f t="shared" si="151"/>
        <v/>
      </c>
      <c r="F235" s="44" t="str">
        <f t="shared" si="152"/>
        <v/>
      </c>
      <c r="G235" s="44" t="str">
        <f t="shared" si="153"/>
        <v/>
      </c>
      <c r="H235" s="45" t="str">
        <f>IF($A235="","",IF(C235&gt;=$F$5,IFERROR(HLOOKUP(B235,FLUXO_ELEGÍVEL!$F:$XFD,LARGE(FLUXO_ELEGÍVEL!A:A,1)+2,0),0),0))</f>
        <v/>
      </c>
      <c r="I235" s="45" t="str">
        <f t="shared" si="154"/>
        <v/>
      </c>
      <c r="J235" s="45" t="str">
        <f>IF(A235="","",H235+CUSTOS!B235)</f>
        <v/>
      </c>
      <c r="K235" s="45" t="str">
        <f t="shared" si="182"/>
        <v/>
      </c>
      <c r="L235" s="45" t="str">
        <f t="shared" si="183"/>
        <v/>
      </c>
      <c r="M235" s="45" t="str">
        <f t="shared" si="184"/>
        <v/>
      </c>
      <c r="N235" s="45" t="str">
        <f t="shared" si="155"/>
        <v/>
      </c>
      <c r="O235" s="46" t="str">
        <f t="shared" si="185"/>
        <v/>
      </c>
      <c r="P235" s="47"/>
      <c r="Q235" s="48" t="str">
        <f t="shared" si="156"/>
        <v/>
      </c>
      <c r="R235" s="48" t="str">
        <f t="shared" si="157"/>
        <v/>
      </c>
      <c r="S235" s="48" t="str">
        <f t="shared" si="158"/>
        <v/>
      </c>
      <c r="T235" s="48" t="str">
        <f t="shared" si="159"/>
        <v/>
      </c>
      <c r="U235" s="48" t="str">
        <f t="shared" si="160"/>
        <v/>
      </c>
      <c r="V235" s="48" t="str">
        <f t="shared" si="161"/>
        <v/>
      </c>
      <c r="X235" s="48" t="str">
        <f t="shared" si="162"/>
        <v/>
      </c>
      <c r="Y235" s="45" t="str">
        <f t="shared" si="163"/>
        <v/>
      </c>
      <c r="Z235" s="45" t="str">
        <f t="shared" si="164"/>
        <v/>
      </c>
      <c r="AA235" s="45" t="str">
        <f t="shared" si="165"/>
        <v/>
      </c>
      <c r="AB235" s="45" t="str">
        <f t="shared" si="166"/>
        <v/>
      </c>
      <c r="AD235" s="48" t="str">
        <f t="shared" si="167"/>
        <v/>
      </c>
      <c r="AE235" s="45" t="str">
        <f t="shared" si="168"/>
        <v/>
      </c>
      <c r="AF235" s="45" t="str">
        <f t="shared" si="169"/>
        <v/>
      </c>
      <c r="AG235" s="45" t="str">
        <f t="shared" si="170"/>
        <v/>
      </c>
      <c r="AH235" s="45" t="str">
        <f t="shared" si="171"/>
        <v/>
      </c>
      <c r="AJ235" s="134" t="str">
        <f t="shared" si="172"/>
        <v/>
      </c>
      <c r="AK235" s="135" t="str">
        <f t="shared" si="186"/>
        <v/>
      </c>
      <c r="AL235" s="135" t="str">
        <f t="shared" si="173"/>
        <v/>
      </c>
      <c r="AM235" s="135" t="str">
        <f t="shared" si="174"/>
        <v/>
      </c>
      <c r="AN235" s="135" t="str">
        <f t="shared" si="175"/>
        <v/>
      </c>
      <c r="AO235" s="135" t="str">
        <f t="shared" si="176"/>
        <v/>
      </c>
      <c r="AQ235" s="48" t="str">
        <f t="shared" si="177"/>
        <v/>
      </c>
      <c r="AR235" s="45" t="str">
        <f t="shared" si="178"/>
        <v/>
      </c>
      <c r="AU235" s="25">
        <f t="shared" si="179"/>
        <v>0</v>
      </c>
      <c r="AV235" s="25">
        <f t="shared" si="180"/>
        <v>0</v>
      </c>
      <c r="AW235" s="21">
        <f t="shared" si="187"/>
        <v>0</v>
      </c>
      <c r="AX235" s="21">
        <f t="shared" si="188"/>
        <v>0</v>
      </c>
      <c r="AY235" s="21">
        <f t="shared" si="189"/>
        <v>0</v>
      </c>
      <c r="AZ235" s="21">
        <f t="shared" si="190"/>
        <v>0</v>
      </c>
      <c r="BA235" s="21">
        <f t="shared" si="191"/>
        <v>0</v>
      </c>
      <c r="BB235" s="21">
        <f t="shared" si="192"/>
        <v>0</v>
      </c>
      <c r="BC235" s="21">
        <f t="shared" si="193"/>
        <v>0</v>
      </c>
      <c r="BD235" s="21">
        <f>-IF(CUSTOS!B235="",0,CUSTOS!B235)</f>
        <v>0</v>
      </c>
      <c r="BF235" s="25">
        <f t="shared" si="194"/>
        <v>0</v>
      </c>
      <c r="BG235" s="25">
        <f t="shared" si="195"/>
        <v>0</v>
      </c>
      <c r="BH235" s="169">
        <f t="shared" si="195"/>
        <v>0</v>
      </c>
    </row>
    <row r="236" spans="1:60" ht="15" x14ac:dyDescent="0.25">
      <c r="A236" s="89" t="str">
        <f>IF(LARGE($A$11:A235,1)=$F$2,"",A235+1)</f>
        <v/>
      </c>
      <c r="B236" s="42" t="str">
        <f t="shared" si="149"/>
        <v/>
      </c>
      <c r="C236" s="43" t="str">
        <f t="shared" si="181"/>
        <v/>
      </c>
      <c r="D236" s="43" t="str">
        <f t="shared" si="150"/>
        <v/>
      </c>
      <c r="E236" s="43" t="str">
        <f t="shared" si="151"/>
        <v/>
      </c>
      <c r="F236" s="44" t="str">
        <f t="shared" si="152"/>
        <v/>
      </c>
      <c r="G236" s="44" t="str">
        <f t="shared" si="153"/>
        <v/>
      </c>
      <c r="H236" s="45" t="str">
        <f>IF($A236="","",IF(C236&gt;=$F$5,IFERROR(HLOOKUP(B236,FLUXO_ELEGÍVEL!$F:$XFD,LARGE(FLUXO_ELEGÍVEL!A:A,1)+2,0),0),0))</f>
        <v/>
      </c>
      <c r="I236" s="45" t="str">
        <f t="shared" si="154"/>
        <v/>
      </c>
      <c r="J236" s="45" t="str">
        <f>IF(A236="","",H236+CUSTOS!B236)</f>
        <v/>
      </c>
      <c r="K236" s="45" t="str">
        <f t="shared" si="182"/>
        <v/>
      </c>
      <c r="L236" s="45" t="str">
        <f t="shared" si="183"/>
        <v/>
      </c>
      <c r="M236" s="45" t="str">
        <f t="shared" si="184"/>
        <v/>
      </c>
      <c r="N236" s="45" t="str">
        <f t="shared" si="155"/>
        <v/>
      </c>
      <c r="O236" s="46" t="str">
        <f t="shared" si="185"/>
        <v/>
      </c>
      <c r="P236" s="47"/>
      <c r="Q236" s="48" t="str">
        <f t="shared" si="156"/>
        <v/>
      </c>
      <c r="R236" s="48" t="str">
        <f t="shared" si="157"/>
        <v/>
      </c>
      <c r="S236" s="48" t="str">
        <f t="shared" si="158"/>
        <v/>
      </c>
      <c r="T236" s="48" t="str">
        <f t="shared" si="159"/>
        <v/>
      </c>
      <c r="U236" s="48" t="str">
        <f t="shared" si="160"/>
        <v/>
      </c>
      <c r="V236" s="48" t="str">
        <f t="shared" si="161"/>
        <v/>
      </c>
      <c r="X236" s="48" t="str">
        <f t="shared" si="162"/>
        <v/>
      </c>
      <c r="Y236" s="45" t="str">
        <f t="shared" si="163"/>
        <v/>
      </c>
      <c r="Z236" s="45" t="str">
        <f t="shared" si="164"/>
        <v/>
      </c>
      <c r="AA236" s="45" t="str">
        <f t="shared" si="165"/>
        <v/>
      </c>
      <c r="AB236" s="45" t="str">
        <f t="shared" si="166"/>
        <v/>
      </c>
      <c r="AD236" s="48" t="str">
        <f t="shared" si="167"/>
        <v/>
      </c>
      <c r="AE236" s="45" t="str">
        <f t="shared" si="168"/>
        <v/>
      </c>
      <c r="AF236" s="45" t="str">
        <f t="shared" si="169"/>
        <v/>
      </c>
      <c r="AG236" s="45" t="str">
        <f t="shared" si="170"/>
        <v/>
      </c>
      <c r="AH236" s="45" t="str">
        <f t="shared" si="171"/>
        <v/>
      </c>
      <c r="AJ236" s="134" t="str">
        <f t="shared" si="172"/>
        <v/>
      </c>
      <c r="AK236" s="135" t="str">
        <f t="shared" si="186"/>
        <v/>
      </c>
      <c r="AL236" s="135" t="str">
        <f t="shared" si="173"/>
        <v/>
      </c>
      <c r="AM236" s="135" t="str">
        <f t="shared" si="174"/>
        <v/>
      </c>
      <c r="AN236" s="135" t="str">
        <f t="shared" si="175"/>
        <v/>
      </c>
      <c r="AO236" s="135" t="str">
        <f t="shared" si="176"/>
        <v/>
      </c>
      <c r="AQ236" s="48" t="str">
        <f t="shared" si="177"/>
        <v/>
      </c>
      <c r="AR236" s="45" t="str">
        <f t="shared" si="178"/>
        <v/>
      </c>
      <c r="AU236" s="25">
        <f t="shared" si="179"/>
        <v>0</v>
      </c>
      <c r="AV236" s="25">
        <f t="shared" si="180"/>
        <v>0</v>
      </c>
      <c r="AW236" s="21">
        <f t="shared" si="187"/>
        <v>0</v>
      </c>
      <c r="AX236" s="21">
        <f t="shared" si="188"/>
        <v>0</v>
      </c>
      <c r="AY236" s="21">
        <f t="shared" si="189"/>
        <v>0</v>
      </c>
      <c r="AZ236" s="21">
        <f t="shared" si="190"/>
        <v>0</v>
      </c>
      <c r="BA236" s="21">
        <f t="shared" si="191"/>
        <v>0</v>
      </c>
      <c r="BB236" s="21">
        <f t="shared" si="192"/>
        <v>0</v>
      </c>
      <c r="BC236" s="21">
        <f t="shared" si="193"/>
        <v>0</v>
      </c>
      <c r="BD236" s="21">
        <f>-IF(CUSTOS!B236="",0,CUSTOS!B236)</f>
        <v>0</v>
      </c>
      <c r="BF236" s="25">
        <f t="shared" si="194"/>
        <v>0</v>
      </c>
      <c r="BG236" s="25">
        <f t="shared" si="195"/>
        <v>0</v>
      </c>
      <c r="BH236" s="169">
        <f t="shared" si="195"/>
        <v>0</v>
      </c>
    </row>
    <row r="237" spans="1:60" ht="15" x14ac:dyDescent="0.25">
      <c r="A237" s="89" t="str">
        <f>IF(LARGE($A$11:A236,1)=$F$2,"",A236+1)</f>
        <v/>
      </c>
      <c r="B237" s="42" t="str">
        <f t="shared" si="149"/>
        <v/>
      </c>
      <c r="C237" s="43" t="str">
        <f t="shared" si="181"/>
        <v/>
      </c>
      <c r="D237" s="43" t="str">
        <f t="shared" si="150"/>
        <v/>
      </c>
      <c r="E237" s="43" t="str">
        <f t="shared" si="151"/>
        <v/>
      </c>
      <c r="F237" s="44" t="str">
        <f t="shared" si="152"/>
        <v/>
      </c>
      <c r="G237" s="44" t="str">
        <f t="shared" si="153"/>
        <v/>
      </c>
      <c r="H237" s="45" t="str">
        <f>IF($A237="","",IF(C237&gt;=$F$5,IFERROR(HLOOKUP(B237,FLUXO_ELEGÍVEL!$F:$XFD,LARGE(FLUXO_ELEGÍVEL!A:A,1)+2,0),0),0))</f>
        <v/>
      </c>
      <c r="I237" s="45" t="str">
        <f t="shared" si="154"/>
        <v/>
      </c>
      <c r="J237" s="45" t="str">
        <f>IF(A237="","",H237+CUSTOS!B237)</f>
        <v/>
      </c>
      <c r="K237" s="45" t="str">
        <f t="shared" si="182"/>
        <v/>
      </c>
      <c r="L237" s="45" t="str">
        <f t="shared" si="183"/>
        <v/>
      </c>
      <c r="M237" s="45" t="str">
        <f t="shared" si="184"/>
        <v/>
      </c>
      <c r="N237" s="45" t="str">
        <f t="shared" si="155"/>
        <v/>
      </c>
      <c r="O237" s="46" t="str">
        <f t="shared" si="185"/>
        <v/>
      </c>
      <c r="P237" s="47"/>
      <c r="Q237" s="48" t="str">
        <f t="shared" si="156"/>
        <v/>
      </c>
      <c r="R237" s="48" t="str">
        <f t="shared" si="157"/>
        <v/>
      </c>
      <c r="S237" s="48" t="str">
        <f t="shared" si="158"/>
        <v/>
      </c>
      <c r="T237" s="48" t="str">
        <f t="shared" si="159"/>
        <v/>
      </c>
      <c r="U237" s="48" t="str">
        <f t="shared" si="160"/>
        <v/>
      </c>
      <c r="V237" s="48" t="str">
        <f t="shared" si="161"/>
        <v/>
      </c>
      <c r="X237" s="48" t="str">
        <f t="shared" si="162"/>
        <v/>
      </c>
      <c r="Y237" s="45" t="str">
        <f t="shared" si="163"/>
        <v/>
      </c>
      <c r="Z237" s="45" t="str">
        <f t="shared" si="164"/>
        <v/>
      </c>
      <c r="AA237" s="45" t="str">
        <f t="shared" si="165"/>
        <v/>
      </c>
      <c r="AB237" s="45" t="str">
        <f t="shared" si="166"/>
        <v/>
      </c>
      <c r="AD237" s="48" t="str">
        <f t="shared" si="167"/>
        <v/>
      </c>
      <c r="AE237" s="45" t="str">
        <f t="shared" si="168"/>
        <v/>
      </c>
      <c r="AF237" s="45" t="str">
        <f t="shared" si="169"/>
        <v/>
      </c>
      <c r="AG237" s="45" t="str">
        <f t="shared" si="170"/>
        <v/>
      </c>
      <c r="AH237" s="45" t="str">
        <f t="shared" si="171"/>
        <v/>
      </c>
      <c r="AJ237" s="134" t="str">
        <f t="shared" si="172"/>
        <v/>
      </c>
      <c r="AK237" s="135" t="str">
        <f t="shared" si="186"/>
        <v/>
      </c>
      <c r="AL237" s="135" t="str">
        <f t="shared" si="173"/>
        <v/>
      </c>
      <c r="AM237" s="135" t="str">
        <f t="shared" si="174"/>
        <v/>
      </c>
      <c r="AN237" s="135" t="str">
        <f t="shared" si="175"/>
        <v/>
      </c>
      <c r="AO237" s="135" t="str">
        <f t="shared" si="176"/>
        <v/>
      </c>
      <c r="AQ237" s="48" t="str">
        <f t="shared" si="177"/>
        <v/>
      </c>
      <c r="AR237" s="45" t="str">
        <f t="shared" si="178"/>
        <v/>
      </c>
      <c r="AU237" s="25">
        <f t="shared" si="179"/>
        <v>0</v>
      </c>
      <c r="AV237" s="25">
        <f t="shared" si="180"/>
        <v>0</v>
      </c>
      <c r="AW237" s="21">
        <f t="shared" si="187"/>
        <v>0</v>
      </c>
      <c r="AX237" s="21">
        <f t="shared" si="188"/>
        <v>0</v>
      </c>
      <c r="AY237" s="21">
        <f t="shared" si="189"/>
        <v>0</v>
      </c>
      <c r="AZ237" s="21">
        <f t="shared" si="190"/>
        <v>0</v>
      </c>
      <c r="BA237" s="21">
        <f t="shared" si="191"/>
        <v>0</v>
      </c>
      <c r="BB237" s="21">
        <f t="shared" si="192"/>
        <v>0</v>
      </c>
      <c r="BC237" s="21">
        <f t="shared" si="193"/>
        <v>0</v>
      </c>
      <c r="BD237" s="21">
        <f>-IF(CUSTOS!B237="",0,CUSTOS!B237)</f>
        <v>0</v>
      </c>
      <c r="BF237" s="25">
        <f t="shared" si="194"/>
        <v>0</v>
      </c>
      <c r="BG237" s="25">
        <f t="shared" si="195"/>
        <v>0</v>
      </c>
      <c r="BH237" s="169">
        <f t="shared" si="195"/>
        <v>0</v>
      </c>
    </row>
    <row r="238" spans="1:60" ht="15" x14ac:dyDescent="0.25">
      <c r="A238" s="89" t="str">
        <f>IF(LARGE($A$11:A237,1)=$F$2,"",A237+1)</f>
        <v/>
      </c>
      <c r="B238" s="42" t="str">
        <f t="shared" si="149"/>
        <v/>
      </c>
      <c r="C238" s="43" t="str">
        <f t="shared" si="181"/>
        <v/>
      </c>
      <c r="D238" s="43" t="str">
        <f t="shared" si="150"/>
        <v/>
      </c>
      <c r="E238" s="43" t="str">
        <f t="shared" si="151"/>
        <v/>
      </c>
      <c r="F238" s="44" t="str">
        <f t="shared" si="152"/>
        <v/>
      </c>
      <c r="G238" s="44" t="str">
        <f t="shared" si="153"/>
        <v/>
      </c>
      <c r="H238" s="45" t="str">
        <f>IF($A238="","",IF(C238&gt;=$F$5,IFERROR(HLOOKUP(B238,FLUXO_ELEGÍVEL!$F:$XFD,LARGE(FLUXO_ELEGÍVEL!A:A,1)+2,0),0),0))</f>
        <v/>
      </c>
      <c r="I238" s="45" t="str">
        <f t="shared" si="154"/>
        <v/>
      </c>
      <c r="J238" s="45" t="str">
        <f>IF(A238="","",H238+CUSTOS!B238)</f>
        <v/>
      </c>
      <c r="K238" s="45" t="str">
        <f t="shared" si="182"/>
        <v/>
      </c>
      <c r="L238" s="45" t="str">
        <f t="shared" si="183"/>
        <v/>
      </c>
      <c r="M238" s="45" t="str">
        <f t="shared" si="184"/>
        <v/>
      </c>
      <c r="N238" s="45" t="str">
        <f t="shared" si="155"/>
        <v/>
      </c>
      <c r="O238" s="46" t="str">
        <f t="shared" si="185"/>
        <v/>
      </c>
      <c r="P238" s="47"/>
      <c r="Q238" s="48" t="str">
        <f t="shared" si="156"/>
        <v/>
      </c>
      <c r="R238" s="48" t="str">
        <f t="shared" si="157"/>
        <v/>
      </c>
      <c r="S238" s="48" t="str">
        <f t="shared" si="158"/>
        <v/>
      </c>
      <c r="T238" s="48" t="str">
        <f t="shared" si="159"/>
        <v/>
      </c>
      <c r="U238" s="48" t="str">
        <f t="shared" si="160"/>
        <v/>
      </c>
      <c r="V238" s="48" t="str">
        <f t="shared" si="161"/>
        <v/>
      </c>
      <c r="X238" s="48" t="str">
        <f t="shared" si="162"/>
        <v/>
      </c>
      <c r="Y238" s="45" t="str">
        <f t="shared" si="163"/>
        <v/>
      </c>
      <c r="Z238" s="45" t="str">
        <f t="shared" si="164"/>
        <v/>
      </c>
      <c r="AA238" s="45" t="str">
        <f t="shared" si="165"/>
        <v/>
      </c>
      <c r="AB238" s="45" t="str">
        <f t="shared" si="166"/>
        <v/>
      </c>
      <c r="AD238" s="48" t="str">
        <f t="shared" si="167"/>
        <v/>
      </c>
      <c r="AE238" s="45" t="str">
        <f t="shared" si="168"/>
        <v/>
      </c>
      <c r="AF238" s="45" t="str">
        <f t="shared" si="169"/>
        <v/>
      </c>
      <c r="AG238" s="45" t="str">
        <f t="shared" si="170"/>
        <v/>
      </c>
      <c r="AH238" s="45" t="str">
        <f t="shared" si="171"/>
        <v/>
      </c>
      <c r="AJ238" s="134" t="str">
        <f t="shared" si="172"/>
        <v/>
      </c>
      <c r="AK238" s="135" t="str">
        <f t="shared" si="186"/>
        <v/>
      </c>
      <c r="AL238" s="135" t="str">
        <f t="shared" si="173"/>
        <v/>
      </c>
      <c r="AM238" s="135" t="str">
        <f t="shared" si="174"/>
        <v/>
      </c>
      <c r="AN238" s="135" t="str">
        <f t="shared" si="175"/>
        <v/>
      </c>
      <c r="AO238" s="135" t="str">
        <f t="shared" si="176"/>
        <v/>
      </c>
      <c r="AQ238" s="48" t="str">
        <f t="shared" si="177"/>
        <v/>
      </c>
      <c r="AR238" s="45" t="str">
        <f t="shared" si="178"/>
        <v/>
      </c>
      <c r="AU238" s="25">
        <f t="shared" si="179"/>
        <v>0</v>
      </c>
      <c r="AV238" s="25">
        <f t="shared" si="180"/>
        <v>0</v>
      </c>
      <c r="AW238" s="21">
        <f t="shared" si="187"/>
        <v>0</v>
      </c>
      <c r="AX238" s="21">
        <f t="shared" si="188"/>
        <v>0</v>
      </c>
      <c r="AY238" s="21">
        <f t="shared" si="189"/>
        <v>0</v>
      </c>
      <c r="AZ238" s="21">
        <f t="shared" si="190"/>
        <v>0</v>
      </c>
      <c r="BA238" s="21">
        <f t="shared" si="191"/>
        <v>0</v>
      </c>
      <c r="BB238" s="21">
        <f t="shared" si="192"/>
        <v>0</v>
      </c>
      <c r="BC238" s="21">
        <f t="shared" si="193"/>
        <v>0</v>
      </c>
      <c r="BD238" s="21">
        <f>-IF(CUSTOS!B238="",0,CUSTOS!B238)</f>
        <v>0</v>
      </c>
      <c r="BF238" s="25">
        <f t="shared" si="194"/>
        <v>0</v>
      </c>
      <c r="BG238" s="25">
        <f t="shared" si="195"/>
        <v>0</v>
      </c>
      <c r="BH238" s="169">
        <f t="shared" si="195"/>
        <v>0</v>
      </c>
    </row>
    <row r="239" spans="1:60" ht="15" x14ac:dyDescent="0.25">
      <c r="A239" s="89" t="str">
        <f>IF(LARGE($A$11:A238,1)=$F$2,"",A238+1)</f>
        <v/>
      </c>
      <c r="B239" s="42" t="str">
        <f t="shared" si="149"/>
        <v/>
      </c>
      <c r="C239" s="43" t="str">
        <f t="shared" si="181"/>
        <v/>
      </c>
      <c r="D239" s="43" t="str">
        <f t="shared" si="150"/>
        <v/>
      </c>
      <c r="E239" s="43" t="str">
        <f t="shared" si="151"/>
        <v/>
      </c>
      <c r="F239" s="44" t="str">
        <f t="shared" si="152"/>
        <v/>
      </c>
      <c r="G239" s="44" t="str">
        <f t="shared" si="153"/>
        <v/>
      </c>
      <c r="H239" s="45" t="str">
        <f>IF($A239="","",IF(C239&gt;=$F$5,IFERROR(HLOOKUP(B239,FLUXO_ELEGÍVEL!$F:$XFD,LARGE(FLUXO_ELEGÍVEL!A:A,1)+2,0),0),0))</f>
        <v/>
      </c>
      <c r="I239" s="45" t="str">
        <f t="shared" si="154"/>
        <v/>
      </c>
      <c r="J239" s="45" t="str">
        <f>IF(A239="","",H239+CUSTOS!B239)</f>
        <v/>
      </c>
      <c r="K239" s="45" t="str">
        <f t="shared" si="182"/>
        <v/>
      </c>
      <c r="L239" s="45" t="str">
        <f t="shared" si="183"/>
        <v/>
      </c>
      <c r="M239" s="45" t="str">
        <f t="shared" si="184"/>
        <v/>
      </c>
      <c r="N239" s="45" t="str">
        <f t="shared" si="155"/>
        <v/>
      </c>
      <c r="O239" s="46" t="str">
        <f t="shared" si="185"/>
        <v/>
      </c>
      <c r="P239" s="47"/>
      <c r="Q239" s="48" t="str">
        <f t="shared" si="156"/>
        <v/>
      </c>
      <c r="R239" s="48" t="str">
        <f t="shared" si="157"/>
        <v/>
      </c>
      <c r="S239" s="48" t="str">
        <f t="shared" si="158"/>
        <v/>
      </c>
      <c r="T239" s="48" t="str">
        <f t="shared" si="159"/>
        <v/>
      </c>
      <c r="U239" s="48" t="str">
        <f t="shared" si="160"/>
        <v/>
      </c>
      <c r="V239" s="48" t="str">
        <f t="shared" si="161"/>
        <v/>
      </c>
      <c r="X239" s="48" t="str">
        <f t="shared" si="162"/>
        <v/>
      </c>
      <c r="Y239" s="45" t="str">
        <f t="shared" si="163"/>
        <v/>
      </c>
      <c r="Z239" s="45" t="str">
        <f t="shared" si="164"/>
        <v/>
      </c>
      <c r="AA239" s="45" t="str">
        <f t="shared" si="165"/>
        <v/>
      </c>
      <c r="AB239" s="45" t="str">
        <f t="shared" si="166"/>
        <v/>
      </c>
      <c r="AD239" s="48" t="str">
        <f t="shared" si="167"/>
        <v/>
      </c>
      <c r="AE239" s="45" t="str">
        <f t="shared" si="168"/>
        <v/>
      </c>
      <c r="AF239" s="45" t="str">
        <f t="shared" si="169"/>
        <v/>
      </c>
      <c r="AG239" s="45" t="str">
        <f t="shared" si="170"/>
        <v/>
      </c>
      <c r="AH239" s="45" t="str">
        <f t="shared" si="171"/>
        <v/>
      </c>
      <c r="AJ239" s="134" t="str">
        <f t="shared" si="172"/>
        <v/>
      </c>
      <c r="AK239" s="135" t="str">
        <f t="shared" si="186"/>
        <v/>
      </c>
      <c r="AL239" s="135" t="str">
        <f t="shared" si="173"/>
        <v/>
      </c>
      <c r="AM239" s="135" t="str">
        <f t="shared" si="174"/>
        <v/>
      </c>
      <c r="AN239" s="135" t="str">
        <f t="shared" si="175"/>
        <v/>
      </c>
      <c r="AO239" s="135" t="str">
        <f t="shared" si="176"/>
        <v/>
      </c>
      <c r="AQ239" s="48" t="str">
        <f t="shared" si="177"/>
        <v/>
      </c>
      <c r="AR239" s="45" t="str">
        <f t="shared" si="178"/>
        <v/>
      </c>
      <c r="AU239" s="25">
        <f t="shared" si="179"/>
        <v>0</v>
      </c>
      <c r="AV239" s="25">
        <f t="shared" si="180"/>
        <v>0</v>
      </c>
      <c r="AW239" s="21">
        <f t="shared" si="187"/>
        <v>0</v>
      </c>
      <c r="AX239" s="21">
        <f t="shared" si="188"/>
        <v>0</v>
      </c>
      <c r="AY239" s="21">
        <f t="shared" si="189"/>
        <v>0</v>
      </c>
      <c r="AZ239" s="21">
        <f t="shared" si="190"/>
        <v>0</v>
      </c>
      <c r="BA239" s="21">
        <f t="shared" si="191"/>
        <v>0</v>
      </c>
      <c r="BB239" s="21">
        <f t="shared" si="192"/>
        <v>0</v>
      </c>
      <c r="BC239" s="21">
        <f t="shared" si="193"/>
        <v>0</v>
      </c>
      <c r="BD239" s="21">
        <f>-IF(CUSTOS!B239="",0,CUSTOS!B239)</f>
        <v>0</v>
      </c>
      <c r="BF239" s="25">
        <f t="shared" si="194"/>
        <v>0</v>
      </c>
      <c r="BG239" s="25">
        <f t="shared" si="195"/>
        <v>0</v>
      </c>
      <c r="BH239" s="169">
        <f t="shared" si="195"/>
        <v>0</v>
      </c>
    </row>
    <row r="240" spans="1:60" ht="15" x14ac:dyDescent="0.25">
      <c r="A240" s="89" t="str">
        <f>IF(LARGE($A$11:A239,1)=$F$2,"",A239+1)</f>
        <v/>
      </c>
      <c r="B240" s="42" t="str">
        <f t="shared" si="149"/>
        <v/>
      </c>
      <c r="C240" s="43" t="str">
        <f t="shared" si="181"/>
        <v/>
      </c>
      <c r="D240" s="43" t="str">
        <f t="shared" si="150"/>
        <v/>
      </c>
      <c r="E240" s="43" t="str">
        <f t="shared" si="151"/>
        <v/>
      </c>
      <c r="F240" s="44" t="str">
        <f t="shared" si="152"/>
        <v/>
      </c>
      <c r="G240" s="44" t="str">
        <f t="shared" si="153"/>
        <v/>
      </c>
      <c r="H240" s="45" t="str">
        <f>IF($A240="","",IF(C240&gt;=$F$5,IFERROR(HLOOKUP(B240,FLUXO_ELEGÍVEL!$F:$XFD,LARGE(FLUXO_ELEGÍVEL!A:A,1)+2,0),0),0))</f>
        <v/>
      </c>
      <c r="I240" s="45" t="str">
        <f t="shared" si="154"/>
        <v/>
      </c>
      <c r="J240" s="45" t="str">
        <f>IF(A240="","",H240+CUSTOS!B240)</f>
        <v/>
      </c>
      <c r="K240" s="45" t="str">
        <f t="shared" si="182"/>
        <v/>
      </c>
      <c r="L240" s="45" t="str">
        <f t="shared" si="183"/>
        <v/>
      </c>
      <c r="M240" s="45" t="str">
        <f t="shared" si="184"/>
        <v/>
      </c>
      <c r="N240" s="45" t="str">
        <f t="shared" si="155"/>
        <v/>
      </c>
      <c r="O240" s="46" t="str">
        <f t="shared" si="185"/>
        <v/>
      </c>
      <c r="P240" s="47"/>
      <c r="Q240" s="48" t="str">
        <f t="shared" si="156"/>
        <v/>
      </c>
      <c r="R240" s="48" t="str">
        <f t="shared" si="157"/>
        <v/>
      </c>
      <c r="S240" s="48" t="str">
        <f t="shared" si="158"/>
        <v/>
      </c>
      <c r="T240" s="48" t="str">
        <f t="shared" si="159"/>
        <v/>
      </c>
      <c r="U240" s="48" t="str">
        <f t="shared" si="160"/>
        <v/>
      </c>
      <c r="V240" s="48" t="str">
        <f t="shared" si="161"/>
        <v/>
      </c>
      <c r="X240" s="48" t="str">
        <f t="shared" si="162"/>
        <v/>
      </c>
      <c r="Y240" s="45" t="str">
        <f t="shared" si="163"/>
        <v/>
      </c>
      <c r="Z240" s="45" t="str">
        <f t="shared" si="164"/>
        <v/>
      </c>
      <c r="AA240" s="45" t="str">
        <f t="shared" si="165"/>
        <v/>
      </c>
      <c r="AB240" s="45" t="str">
        <f t="shared" si="166"/>
        <v/>
      </c>
      <c r="AD240" s="48" t="str">
        <f t="shared" si="167"/>
        <v/>
      </c>
      <c r="AE240" s="45" t="str">
        <f t="shared" si="168"/>
        <v/>
      </c>
      <c r="AF240" s="45" t="str">
        <f t="shared" si="169"/>
        <v/>
      </c>
      <c r="AG240" s="45" t="str">
        <f t="shared" si="170"/>
        <v/>
      </c>
      <c r="AH240" s="45" t="str">
        <f t="shared" si="171"/>
        <v/>
      </c>
      <c r="AJ240" s="134" t="str">
        <f t="shared" si="172"/>
        <v/>
      </c>
      <c r="AK240" s="135" t="str">
        <f t="shared" si="186"/>
        <v/>
      </c>
      <c r="AL240" s="135" t="str">
        <f t="shared" si="173"/>
        <v/>
      </c>
      <c r="AM240" s="135" t="str">
        <f t="shared" si="174"/>
        <v/>
      </c>
      <c r="AN240" s="135" t="str">
        <f t="shared" si="175"/>
        <v/>
      </c>
      <c r="AO240" s="135" t="str">
        <f t="shared" si="176"/>
        <v/>
      </c>
      <c r="AQ240" s="48" t="str">
        <f t="shared" si="177"/>
        <v/>
      </c>
      <c r="AR240" s="45" t="str">
        <f t="shared" si="178"/>
        <v/>
      </c>
      <c r="AU240" s="25">
        <f t="shared" si="179"/>
        <v>0</v>
      </c>
      <c r="AV240" s="25">
        <f t="shared" si="180"/>
        <v>0</v>
      </c>
      <c r="AW240" s="21">
        <f t="shared" si="187"/>
        <v>0</v>
      </c>
      <c r="AX240" s="21">
        <f t="shared" si="188"/>
        <v>0</v>
      </c>
      <c r="AY240" s="21">
        <f t="shared" si="189"/>
        <v>0</v>
      </c>
      <c r="AZ240" s="21">
        <f t="shared" si="190"/>
        <v>0</v>
      </c>
      <c r="BA240" s="21">
        <f t="shared" si="191"/>
        <v>0</v>
      </c>
      <c r="BB240" s="21">
        <f t="shared" si="192"/>
        <v>0</v>
      </c>
      <c r="BC240" s="21">
        <f t="shared" si="193"/>
        <v>0</v>
      </c>
      <c r="BD240" s="21">
        <f>-IF(CUSTOS!B240="",0,CUSTOS!B240)</f>
        <v>0</v>
      </c>
      <c r="BF240" s="25">
        <f t="shared" si="194"/>
        <v>0</v>
      </c>
      <c r="BG240" s="25">
        <f t="shared" si="195"/>
        <v>0</v>
      </c>
      <c r="BH240" s="169">
        <f t="shared" si="195"/>
        <v>0</v>
      </c>
    </row>
    <row r="241" spans="1:60" ht="15" x14ac:dyDescent="0.25">
      <c r="A241" s="89" t="str">
        <f>IF(LARGE($A$11:A240,1)=$F$2,"",A240+1)</f>
        <v/>
      </c>
      <c r="B241" s="42" t="str">
        <f t="shared" si="149"/>
        <v/>
      </c>
      <c r="C241" s="43" t="str">
        <f t="shared" si="181"/>
        <v/>
      </c>
      <c r="D241" s="43" t="str">
        <f t="shared" si="150"/>
        <v/>
      </c>
      <c r="E241" s="43" t="str">
        <f t="shared" si="151"/>
        <v/>
      </c>
      <c r="F241" s="44" t="str">
        <f t="shared" si="152"/>
        <v/>
      </c>
      <c r="G241" s="44" t="str">
        <f t="shared" si="153"/>
        <v/>
      </c>
      <c r="H241" s="45" t="str">
        <f>IF($A241="","",IF(C241&gt;=$F$5,IFERROR(HLOOKUP(B241,FLUXO_ELEGÍVEL!$F:$XFD,LARGE(FLUXO_ELEGÍVEL!A:A,1)+2,0),0),0))</f>
        <v/>
      </c>
      <c r="I241" s="45" t="str">
        <f t="shared" si="154"/>
        <v/>
      </c>
      <c r="J241" s="45" t="str">
        <f>IF(A241="","",H241+CUSTOS!B241)</f>
        <v/>
      </c>
      <c r="K241" s="45" t="str">
        <f t="shared" si="182"/>
        <v/>
      </c>
      <c r="L241" s="45" t="str">
        <f t="shared" si="183"/>
        <v/>
      </c>
      <c r="M241" s="45" t="str">
        <f t="shared" si="184"/>
        <v/>
      </c>
      <c r="N241" s="45" t="str">
        <f t="shared" si="155"/>
        <v/>
      </c>
      <c r="O241" s="46" t="str">
        <f t="shared" si="185"/>
        <v/>
      </c>
      <c r="P241" s="47"/>
      <c r="Q241" s="48" t="str">
        <f t="shared" si="156"/>
        <v/>
      </c>
      <c r="R241" s="48" t="str">
        <f t="shared" si="157"/>
        <v/>
      </c>
      <c r="S241" s="48" t="str">
        <f t="shared" si="158"/>
        <v/>
      </c>
      <c r="T241" s="48" t="str">
        <f t="shared" si="159"/>
        <v/>
      </c>
      <c r="U241" s="48" t="str">
        <f t="shared" si="160"/>
        <v/>
      </c>
      <c r="V241" s="48" t="str">
        <f t="shared" si="161"/>
        <v/>
      </c>
      <c r="X241" s="48" t="str">
        <f t="shared" si="162"/>
        <v/>
      </c>
      <c r="Y241" s="45" t="str">
        <f t="shared" si="163"/>
        <v/>
      </c>
      <c r="Z241" s="45" t="str">
        <f t="shared" si="164"/>
        <v/>
      </c>
      <c r="AA241" s="45" t="str">
        <f t="shared" si="165"/>
        <v/>
      </c>
      <c r="AB241" s="45" t="str">
        <f t="shared" si="166"/>
        <v/>
      </c>
      <c r="AD241" s="48" t="str">
        <f t="shared" si="167"/>
        <v/>
      </c>
      <c r="AE241" s="45" t="str">
        <f t="shared" si="168"/>
        <v/>
      </c>
      <c r="AF241" s="45" t="str">
        <f t="shared" si="169"/>
        <v/>
      </c>
      <c r="AG241" s="45" t="str">
        <f t="shared" si="170"/>
        <v/>
      </c>
      <c r="AH241" s="45" t="str">
        <f t="shared" si="171"/>
        <v/>
      </c>
      <c r="AJ241" s="134" t="str">
        <f t="shared" si="172"/>
        <v/>
      </c>
      <c r="AK241" s="135" t="str">
        <f t="shared" si="186"/>
        <v/>
      </c>
      <c r="AL241" s="135" t="str">
        <f t="shared" si="173"/>
        <v/>
      </c>
      <c r="AM241" s="135" t="str">
        <f t="shared" si="174"/>
        <v/>
      </c>
      <c r="AN241" s="135" t="str">
        <f t="shared" si="175"/>
        <v/>
      </c>
      <c r="AO241" s="135" t="str">
        <f t="shared" si="176"/>
        <v/>
      </c>
      <c r="AQ241" s="48" t="str">
        <f t="shared" si="177"/>
        <v/>
      </c>
      <c r="AR241" s="45" t="str">
        <f t="shared" si="178"/>
        <v/>
      </c>
      <c r="AU241" s="25">
        <f t="shared" si="179"/>
        <v>0</v>
      </c>
      <c r="AV241" s="25">
        <f t="shared" si="180"/>
        <v>0</v>
      </c>
      <c r="AW241" s="21">
        <f t="shared" si="187"/>
        <v>0</v>
      </c>
      <c r="AX241" s="21">
        <f t="shared" si="188"/>
        <v>0</v>
      </c>
      <c r="AY241" s="21">
        <f t="shared" si="189"/>
        <v>0</v>
      </c>
      <c r="AZ241" s="21">
        <f t="shared" si="190"/>
        <v>0</v>
      </c>
      <c r="BA241" s="21">
        <f t="shared" si="191"/>
        <v>0</v>
      </c>
      <c r="BB241" s="21">
        <f t="shared" si="192"/>
        <v>0</v>
      </c>
      <c r="BC241" s="21">
        <f t="shared" si="193"/>
        <v>0</v>
      </c>
      <c r="BD241" s="21">
        <f>-IF(CUSTOS!B241="",0,CUSTOS!B241)</f>
        <v>0</v>
      </c>
      <c r="BF241" s="25">
        <f t="shared" si="194"/>
        <v>0</v>
      </c>
      <c r="BG241" s="25">
        <f t="shared" si="195"/>
        <v>0</v>
      </c>
      <c r="BH241" s="169">
        <f t="shared" si="195"/>
        <v>0</v>
      </c>
    </row>
    <row r="242" spans="1:60" ht="15" x14ac:dyDescent="0.25">
      <c r="A242" s="89" t="str">
        <f>IF(LARGE($A$11:A241,1)=$F$2,"",A241+1)</f>
        <v/>
      </c>
      <c r="B242" s="42" t="str">
        <f t="shared" si="149"/>
        <v/>
      </c>
      <c r="C242" s="43" t="str">
        <f t="shared" si="181"/>
        <v/>
      </c>
      <c r="D242" s="43" t="str">
        <f t="shared" si="150"/>
        <v/>
      </c>
      <c r="E242" s="43" t="str">
        <f t="shared" si="151"/>
        <v/>
      </c>
      <c r="F242" s="44" t="str">
        <f t="shared" si="152"/>
        <v/>
      </c>
      <c r="G242" s="44" t="str">
        <f t="shared" si="153"/>
        <v/>
      </c>
      <c r="H242" s="45" t="str">
        <f>IF($A242="","",IF(C242&gt;=$F$5,IFERROR(HLOOKUP(B242,FLUXO_ELEGÍVEL!$F:$XFD,LARGE(FLUXO_ELEGÍVEL!A:A,1)+2,0),0),0))</f>
        <v/>
      </c>
      <c r="I242" s="45" t="str">
        <f t="shared" si="154"/>
        <v/>
      </c>
      <c r="J242" s="45" t="str">
        <f>IF(A242="","",H242+CUSTOS!B242)</f>
        <v/>
      </c>
      <c r="K242" s="45" t="str">
        <f t="shared" si="182"/>
        <v/>
      </c>
      <c r="L242" s="45" t="str">
        <f t="shared" si="183"/>
        <v/>
      </c>
      <c r="M242" s="45" t="str">
        <f t="shared" si="184"/>
        <v/>
      </c>
      <c r="N242" s="45" t="str">
        <f t="shared" si="155"/>
        <v/>
      </c>
      <c r="O242" s="46" t="str">
        <f t="shared" si="185"/>
        <v/>
      </c>
      <c r="P242" s="47"/>
      <c r="Q242" s="48" t="str">
        <f t="shared" si="156"/>
        <v/>
      </c>
      <c r="R242" s="48" t="str">
        <f t="shared" si="157"/>
        <v/>
      </c>
      <c r="S242" s="48" t="str">
        <f t="shared" si="158"/>
        <v/>
      </c>
      <c r="T242" s="48" t="str">
        <f t="shared" si="159"/>
        <v/>
      </c>
      <c r="U242" s="48" t="str">
        <f t="shared" si="160"/>
        <v/>
      </c>
      <c r="V242" s="48" t="str">
        <f t="shared" si="161"/>
        <v/>
      </c>
      <c r="X242" s="48" t="str">
        <f t="shared" si="162"/>
        <v/>
      </c>
      <c r="Y242" s="45" t="str">
        <f t="shared" si="163"/>
        <v/>
      </c>
      <c r="Z242" s="45" t="str">
        <f t="shared" si="164"/>
        <v/>
      </c>
      <c r="AA242" s="45" t="str">
        <f t="shared" si="165"/>
        <v/>
      </c>
      <c r="AB242" s="45" t="str">
        <f t="shared" si="166"/>
        <v/>
      </c>
      <c r="AD242" s="48" t="str">
        <f t="shared" si="167"/>
        <v/>
      </c>
      <c r="AE242" s="45" t="str">
        <f t="shared" si="168"/>
        <v/>
      </c>
      <c r="AF242" s="45" t="str">
        <f t="shared" si="169"/>
        <v/>
      </c>
      <c r="AG242" s="45" t="str">
        <f t="shared" si="170"/>
        <v/>
      </c>
      <c r="AH242" s="45" t="str">
        <f t="shared" si="171"/>
        <v/>
      </c>
      <c r="AJ242" s="134" t="str">
        <f t="shared" si="172"/>
        <v/>
      </c>
      <c r="AK242" s="135" t="str">
        <f t="shared" si="186"/>
        <v/>
      </c>
      <c r="AL242" s="135" t="str">
        <f t="shared" si="173"/>
        <v/>
      </c>
      <c r="AM242" s="135" t="str">
        <f t="shared" si="174"/>
        <v/>
      </c>
      <c r="AN242" s="135" t="str">
        <f t="shared" si="175"/>
        <v/>
      </c>
      <c r="AO242" s="135" t="str">
        <f t="shared" si="176"/>
        <v/>
      </c>
      <c r="AQ242" s="48" t="str">
        <f t="shared" si="177"/>
        <v/>
      </c>
      <c r="AR242" s="45" t="str">
        <f t="shared" si="178"/>
        <v/>
      </c>
      <c r="AU242" s="25">
        <f t="shared" si="179"/>
        <v>0</v>
      </c>
      <c r="AV242" s="25">
        <f t="shared" si="180"/>
        <v>0</v>
      </c>
      <c r="AW242" s="21">
        <f t="shared" si="187"/>
        <v>0</v>
      </c>
      <c r="AX242" s="21">
        <f t="shared" si="188"/>
        <v>0</v>
      </c>
      <c r="AY242" s="21">
        <f t="shared" si="189"/>
        <v>0</v>
      </c>
      <c r="AZ242" s="21">
        <f t="shared" si="190"/>
        <v>0</v>
      </c>
      <c r="BA242" s="21">
        <f t="shared" si="191"/>
        <v>0</v>
      </c>
      <c r="BB242" s="21">
        <f t="shared" si="192"/>
        <v>0</v>
      </c>
      <c r="BC242" s="21">
        <f t="shared" si="193"/>
        <v>0</v>
      </c>
      <c r="BD242" s="21">
        <f>-IF(CUSTOS!B242="",0,CUSTOS!B242)</f>
        <v>0</v>
      </c>
      <c r="BF242" s="25">
        <f t="shared" si="194"/>
        <v>0</v>
      </c>
      <c r="BG242" s="25">
        <f t="shared" si="195"/>
        <v>0</v>
      </c>
      <c r="BH242" s="169">
        <f t="shared" si="195"/>
        <v>0</v>
      </c>
    </row>
    <row r="243" spans="1:60" ht="15" x14ac:dyDescent="0.25">
      <c r="A243" s="89" t="str">
        <f>IF(LARGE($A$11:A242,1)=$F$2,"",A242+1)</f>
        <v/>
      </c>
      <c r="B243" s="42" t="str">
        <f t="shared" si="149"/>
        <v/>
      </c>
      <c r="C243" s="43" t="str">
        <f t="shared" si="181"/>
        <v/>
      </c>
      <c r="D243" s="43" t="str">
        <f t="shared" si="150"/>
        <v/>
      </c>
      <c r="E243" s="43" t="str">
        <f t="shared" si="151"/>
        <v/>
      </c>
      <c r="F243" s="44" t="str">
        <f t="shared" si="152"/>
        <v/>
      </c>
      <c r="G243" s="44" t="str">
        <f t="shared" si="153"/>
        <v/>
      </c>
      <c r="H243" s="45" t="str">
        <f>IF($A243="","",IF(C243&gt;=$F$5,IFERROR(HLOOKUP(B243,FLUXO_ELEGÍVEL!$F:$XFD,LARGE(FLUXO_ELEGÍVEL!A:A,1)+2,0),0),0))</f>
        <v/>
      </c>
      <c r="I243" s="45" t="str">
        <f t="shared" si="154"/>
        <v/>
      </c>
      <c r="J243" s="45" t="str">
        <f>IF(A243="","",H243+CUSTOS!B243)</f>
        <v/>
      </c>
      <c r="K243" s="45" t="str">
        <f t="shared" si="182"/>
        <v/>
      </c>
      <c r="L243" s="45" t="str">
        <f t="shared" si="183"/>
        <v/>
      </c>
      <c r="M243" s="45" t="str">
        <f t="shared" si="184"/>
        <v/>
      </c>
      <c r="N243" s="45" t="str">
        <f t="shared" si="155"/>
        <v/>
      </c>
      <c r="O243" s="46" t="str">
        <f t="shared" si="185"/>
        <v/>
      </c>
      <c r="P243" s="47"/>
      <c r="Q243" s="48" t="str">
        <f t="shared" si="156"/>
        <v/>
      </c>
      <c r="R243" s="48" t="str">
        <f t="shared" si="157"/>
        <v/>
      </c>
      <c r="S243" s="48" t="str">
        <f t="shared" si="158"/>
        <v/>
      </c>
      <c r="T243" s="48" t="str">
        <f t="shared" si="159"/>
        <v/>
      </c>
      <c r="U243" s="48" t="str">
        <f t="shared" si="160"/>
        <v/>
      </c>
      <c r="V243" s="48" t="str">
        <f t="shared" si="161"/>
        <v/>
      </c>
      <c r="X243" s="48" t="str">
        <f t="shared" si="162"/>
        <v/>
      </c>
      <c r="Y243" s="45" t="str">
        <f t="shared" si="163"/>
        <v/>
      </c>
      <c r="Z243" s="45" t="str">
        <f t="shared" si="164"/>
        <v/>
      </c>
      <c r="AA243" s="45" t="str">
        <f t="shared" si="165"/>
        <v/>
      </c>
      <c r="AB243" s="45" t="str">
        <f t="shared" si="166"/>
        <v/>
      </c>
      <c r="AD243" s="48" t="str">
        <f t="shared" si="167"/>
        <v/>
      </c>
      <c r="AE243" s="45" t="str">
        <f t="shared" si="168"/>
        <v/>
      </c>
      <c r="AF243" s="45" t="str">
        <f t="shared" si="169"/>
        <v/>
      </c>
      <c r="AG243" s="45" t="str">
        <f t="shared" si="170"/>
        <v/>
      </c>
      <c r="AH243" s="45" t="str">
        <f t="shared" si="171"/>
        <v/>
      </c>
      <c r="AJ243" s="134" t="str">
        <f t="shared" si="172"/>
        <v/>
      </c>
      <c r="AK243" s="135" t="str">
        <f t="shared" si="186"/>
        <v/>
      </c>
      <c r="AL243" s="135" t="str">
        <f t="shared" si="173"/>
        <v/>
      </c>
      <c r="AM243" s="135" t="str">
        <f t="shared" si="174"/>
        <v/>
      </c>
      <c r="AN243" s="135" t="str">
        <f t="shared" si="175"/>
        <v/>
      </c>
      <c r="AO243" s="135" t="str">
        <f t="shared" si="176"/>
        <v/>
      </c>
      <c r="AQ243" s="48" t="str">
        <f t="shared" si="177"/>
        <v/>
      </c>
      <c r="AR243" s="45" t="str">
        <f t="shared" si="178"/>
        <v/>
      </c>
      <c r="AU243" s="25">
        <f t="shared" si="179"/>
        <v>0</v>
      </c>
      <c r="AV243" s="25">
        <f t="shared" si="180"/>
        <v>0</v>
      </c>
      <c r="AW243" s="21">
        <f t="shared" si="187"/>
        <v>0</v>
      </c>
      <c r="AX243" s="21">
        <f t="shared" si="188"/>
        <v>0</v>
      </c>
      <c r="AY243" s="21">
        <f t="shared" si="189"/>
        <v>0</v>
      </c>
      <c r="AZ243" s="21">
        <f t="shared" si="190"/>
        <v>0</v>
      </c>
      <c r="BA243" s="21">
        <f t="shared" si="191"/>
        <v>0</v>
      </c>
      <c r="BB243" s="21">
        <f t="shared" si="192"/>
        <v>0</v>
      </c>
      <c r="BC243" s="21">
        <f t="shared" si="193"/>
        <v>0</v>
      </c>
      <c r="BD243" s="21">
        <f>-IF(CUSTOS!B243="",0,CUSTOS!B243)</f>
        <v>0</v>
      </c>
      <c r="BF243" s="25">
        <f t="shared" si="194"/>
        <v>0</v>
      </c>
      <c r="BG243" s="25">
        <f t="shared" si="195"/>
        <v>0</v>
      </c>
      <c r="BH243" s="169">
        <f t="shared" si="195"/>
        <v>0</v>
      </c>
    </row>
    <row r="244" spans="1:60" ht="15" x14ac:dyDescent="0.25">
      <c r="A244" s="89" t="str">
        <f>IF(LARGE($A$11:A243,1)=$F$2,"",A243+1)</f>
        <v/>
      </c>
      <c r="B244" s="42" t="str">
        <f t="shared" si="149"/>
        <v/>
      </c>
      <c r="C244" s="43" t="str">
        <f t="shared" si="181"/>
        <v/>
      </c>
      <c r="D244" s="43" t="str">
        <f t="shared" si="150"/>
        <v/>
      </c>
      <c r="E244" s="43" t="str">
        <f t="shared" si="151"/>
        <v/>
      </c>
      <c r="F244" s="44" t="str">
        <f t="shared" si="152"/>
        <v/>
      </c>
      <c r="G244" s="44" t="str">
        <f t="shared" si="153"/>
        <v/>
      </c>
      <c r="H244" s="45" t="str">
        <f>IF($A244="","",IF(C244&gt;=$F$5,IFERROR(HLOOKUP(B244,FLUXO_ELEGÍVEL!$F:$XFD,LARGE(FLUXO_ELEGÍVEL!A:A,1)+2,0),0),0))</f>
        <v/>
      </c>
      <c r="I244" s="45" t="str">
        <f t="shared" si="154"/>
        <v/>
      </c>
      <c r="J244" s="45" t="str">
        <f>IF(A244="","",H244+CUSTOS!B244)</f>
        <v/>
      </c>
      <c r="K244" s="45" t="str">
        <f t="shared" si="182"/>
        <v/>
      </c>
      <c r="L244" s="45" t="str">
        <f t="shared" si="183"/>
        <v/>
      </c>
      <c r="M244" s="45" t="str">
        <f t="shared" si="184"/>
        <v/>
      </c>
      <c r="N244" s="45" t="str">
        <f t="shared" si="155"/>
        <v/>
      </c>
      <c r="O244" s="46" t="str">
        <f t="shared" si="185"/>
        <v/>
      </c>
      <c r="P244" s="47"/>
      <c r="Q244" s="48" t="str">
        <f t="shared" si="156"/>
        <v/>
      </c>
      <c r="R244" s="48" t="str">
        <f t="shared" si="157"/>
        <v/>
      </c>
      <c r="S244" s="48" t="str">
        <f t="shared" si="158"/>
        <v/>
      </c>
      <c r="T244" s="48" t="str">
        <f t="shared" si="159"/>
        <v/>
      </c>
      <c r="U244" s="48" t="str">
        <f t="shared" si="160"/>
        <v/>
      </c>
      <c r="V244" s="48" t="str">
        <f t="shared" si="161"/>
        <v/>
      </c>
      <c r="X244" s="48" t="str">
        <f t="shared" si="162"/>
        <v/>
      </c>
      <c r="Y244" s="45" t="str">
        <f t="shared" si="163"/>
        <v/>
      </c>
      <c r="Z244" s="45" t="str">
        <f t="shared" si="164"/>
        <v/>
      </c>
      <c r="AA244" s="45" t="str">
        <f t="shared" si="165"/>
        <v/>
      </c>
      <c r="AB244" s="45" t="str">
        <f t="shared" si="166"/>
        <v/>
      </c>
      <c r="AD244" s="48" t="str">
        <f t="shared" si="167"/>
        <v/>
      </c>
      <c r="AE244" s="45" t="str">
        <f t="shared" si="168"/>
        <v/>
      </c>
      <c r="AF244" s="45" t="str">
        <f t="shared" si="169"/>
        <v/>
      </c>
      <c r="AG244" s="45" t="str">
        <f t="shared" si="170"/>
        <v/>
      </c>
      <c r="AH244" s="45" t="str">
        <f t="shared" si="171"/>
        <v/>
      </c>
      <c r="AJ244" s="134" t="str">
        <f t="shared" si="172"/>
        <v/>
      </c>
      <c r="AK244" s="135" t="str">
        <f t="shared" si="186"/>
        <v/>
      </c>
      <c r="AL244" s="135" t="str">
        <f t="shared" si="173"/>
        <v/>
      </c>
      <c r="AM244" s="135" t="str">
        <f t="shared" si="174"/>
        <v/>
      </c>
      <c r="AN244" s="135" t="str">
        <f t="shared" si="175"/>
        <v/>
      </c>
      <c r="AO244" s="135" t="str">
        <f t="shared" si="176"/>
        <v/>
      </c>
      <c r="AQ244" s="48" t="str">
        <f t="shared" si="177"/>
        <v/>
      </c>
      <c r="AR244" s="45" t="str">
        <f t="shared" si="178"/>
        <v/>
      </c>
      <c r="AU244" s="25">
        <f t="shared" si="179"/>
        <v>0</v>
      </c>
      <c r="AV244" s="25">
        <f t="shared" si="180"/>
        <v>0</v>
      </c>
      <c r="AW244" s="21">
        <f t="shared" si="187"/>
        <v>0</v>
      </c>
      <c r="AX244" s="21">
        <f t="shared" si="188"/>
        <v>0</v>
      </c>
      <c r="AY244" s="21">
        <f t="shared" si="189"/>
        <v>0</v>
      </c>
      <c r="AZ244" s="21">
        <f t="shared" si="190"/>
        <v>0</v>
      </c>
      <c r="BA244" s="21">
        <f t="shared" si="191"/>
        <v>0</v>
      </c>
      <c r="BB244" s="21">
        <f t="shared" si="192"/>
        <v>0</v>
      </c>
      <c r="BC244" s="21">
        <f t="shared" si="193"/>
        <v>0</v>
      </c>
      <c r="BD244" s="21">
        <f>-IF(CUSTOS!B244="",0,CUSTOS!B244)</f>
        <v>0</v>
      </c>
      <c r="BF244" s="25">
        <f t="shared" si="194"/>
        <v>0</v>
      </c>
      <c r="BG244" s="25">
        <f t="shared" si="195"/>
        <v>0</v>
      </c>
      <c r="BH244" s="169">
        <f t="shared" si="195"/>
        <v>0</v>
      </c>
    </row>
    <row r="245" spans="1:60" ht="15" x14ac:dyDescent="0.25">
      <c r="A245" s="89" t="str">
        <f>IF(LARGE($A$11:A244,1)=$F$2,"",A244+1)</f>
        <v/>
      </c>
      <c r="B245" s="42" t="str">
        <f t="shared" si="149"/>
        <v/>
      </c>
      <c r="C245" s="43" t="str">
        <f t="shared" si="181"/>
        <v/>
      </c>
      <c r="D245" s="43" t="str">
        <f t="shared" si="150"/>
        <v/>
      </c>
      <c r="E245" s="43" t="str">
        <f t="shared" si="151"/>
        <v/>
      </c>
      <c r="F245" s="44" t="str">
        <f t="shared" si="152"/>
        <v/>
      </c>
      <c r="G245" s="44" t="str">
        <f t="shared" si="153"/>
        <v/>
      </c>
      <c r="H245" s="45" t="str">
        <f>IF($A245="","",IF(C245&gt;=$F$5,IFERROR(HLOOKUP(B245,FLUXO_ELEGÍVEL!$F:$XFD,LARGE(FLUXO_ELEGÍVEL!A:A,1)+2,0),0),0))</f>
        <v/>
      </c>
      <c r="I245" s="45" t="str">
        <f t="shared" si="154"/>
        <v/>
      </c>
      <c r="J245" s="45" t="str">
        <f>IF(A245="","",H245+CUSTOS!B245)</f>
        <v/>
      </c>
      <c r="K245" s="45" t="str">
        <f t="shared" si="182"/>
        <v/>
      </c>
      <c r="L245" s="45" t="str">
        <f t="shared" si="183"/>
        <v/>
      </c>
      <c r="M245" s="45" t="str">
        <f t="shared" si="184"/>
        <v/>
      </c>
      <c r="N245" s="45" t="str">
        <f t="shared" si="155"/>
        <v/>
      </c>
      <c r="O245" s="46" t="str">
        <f t="shared" si="185"/>
        <v/>
      </c>
      <c r="P245" s="47"/>
      <c r="Q245" s="48" t="str">
        <f t="shared" si="156"/>
        <v/>
      </c>
      <c r="R245" s="48" t="str">
        <f t="shared" si="157"/>
        <v/>
      </c>
      <c r="S245" s="48" t="str">
        <f t="shared" si="158"/>
        <v/>
      </c>
      <c r="T245" s="48" t="str">
        <f t="shared" si="159"/>
        <v/>
      </c>
      <c r="U245" s="48" t="str">
        <f t="shared" si="160"/>
        <v/>
      </c>
      <c r="V245" s="48" t="str">
        <f t="shared" si="161"/>
        <v/>
      </c>
      <c r="X245" s="48" t="str">
        <f t="shared" si="162"/>
        <v/>
      </c>
      <c r="Y245" s="45" t="str">
        <f t="shared" si="163"/>
        <v/>
      </c>
      <c r="Z245" s="45" t="str">
        <f t="shared" si="164"/>
        <v/>
      </c>
      <c r="AA245" s="45" t="str">
        <f t="shared" si="165"/>
        <v/>
      </c>
      <c r="AB245" s="45" t="str">
        <f t="shared" si="166"/>
        <v/>
      </c>
      <c r="AD245" s="48" t="str">
        <f t="shared" si="167"/>
        <v/>
      </c>
      <c r="AE245" s="45" t="str">
        <f t="shared" si="168"/>
        <v/>
      </c>
      <c r="AF245" s="45" t="str">
        <f t="shared" si="169"/>
        <v/>
      </c>
      <c r="AG245" s="45" t="str">
        <f t="shared" si="170"/>
        <v/>
      </c>
      <c r="AH245" s="45" t="str">
        <f t="shared" si="171"/>
        <v/>
      </c>
      <c r="AJ245" s="134" t="str">
        <f t="shared" si="172"/>
        <v/>
      </c>
      <c r="AK245" s="135" t="str">
        <f t="shared" si="186"/>
        <v/>
      </c>
      <c r="AL245" s="135" t="str">
        <f t="shared" si="173"/>
        <v/>
      </c>
      <c r="AM245" s="135" t="str">
        <f t="shared" si="174"/>
        <v/>
      </c>
      <c r="AN245" s="135" t="str">
        <f t="shared" si="175"/>
        <v/>
      </c>
      <c r="AO245" s="135" t="str">
        <f t="shared" si="176"/>
        <v/>
      </c>
      <c r="AQ245" s="48" t="str">
        <f t="shared" si="177"/>
        <v/>
      </c>
      <c r="AR245" s="45" t="str">
        <f t="shared" si="178"/>
        <v/>
      </c>
      <c r="AU245" s="25">
        <f t="shared" si="179"/>
        <v>0</v>
      </c>
      <c r="AV245" s="25">
        <f t="shared" si="180"/>
        <v>0</v>
      </c>
      <c r="AW245" s="21">
        <f t="shared" si="187"/>
        <v>0</v>
      </c>
      <c r="AX245" s="21">
        <f t="shared" si="188"/>
        <v>0</v>
      </c>
      <c r="AY245" s="21">
        <f t="shared" si="189"/>
        <v>0</v>
      </c>
      <c r="AZ245" s="21">
        <f t="shared" si="190"/>
        <v>0</v>
      </c>
      <c r="BA245" s="21">
        <f t="shared" si="191"/>
        <v>0</v>
      </c>
      <c r="BB245" s="21">
        <f t="shared" si="192"/>
        <v>0</v>
      </c>
      <c r="BC245" s="21">
        <f t="shared" si="193"/>
        <v>0</v>
      </c>
      <c r="BD245" s="21">
        <f>-IF(CUSTOS!B245="",0,CUSTOS!B245)</f>
        <v>0</v>
      </c>
      <c r="BF245" s="25">
        <f t="shared" si="194"/>
        <v>0</v>
      </c>
      <c r="BG245" s="25">
        <f t="shared" si="195"/>
        <v>0</v>
      </c>
      <c r="BH245" s="169">
        <f t="shared" si="195"/>
        <v>0</v>
      </c>
    </row>
    <row r="246" spans="1:60" ht="15" x14ac:dyDescent="0.25">
      <c r="A246" s="89" t="str">
        <f>IF(LARGE($A$11:A245,1)=$F$2,"",A245+1)</f>
        <v/>
      </c>
      <c r="B246" s="42" t="str">
        <f t="shared" si="149"/>
        <v/>
      </c>
      <c r="C246" s="43" t="str">
        <f t="shared" si="181"/>
        <v/>
      </c>
      <c r="D246" s="43" t="str">
        <f t="shared" si="150"/>
        <v/>
      </c>
      <c r="E246" s="43" t="str">
        <f t="shared" si="151"/>
        <v/>
      </c>
      <c r="F246" s="44" t="str">
        <f t="shared" si="152"/>
        <v/>
      </c>
      <c r="G246" s="44" t="str">
        <f t="shared" si="153"/>
        <v/>
      </c>
      <c r="H246" s="45" t="str">
        <f>IF($A246="","",IF(C246&gt;=$F$5,IFERROR(HLOOKUP(B246,FLUXO_ELEGÍVEL!$F:$XFD,LARGE(FLUXO_ELEGÍVEL!A:A,1)+2,0),0),0))</f>
        <v/>
      </c>
      <c r="I246" s="45" t="str">
        <f t="shared" si="154"/>
        <v/>
      </c>
      <c r="J246" s="45" t="str">
        <f>IF(A246="","",H246+CUSTOS!B246)</f>
        <v/>
      </c>
      <c r="K246" s="45" t="str">
        <f t="shared" si="182"/>
        <v/>
      </c>
      <c r="L246" s="45" t="str">
        <f t="shared" si="183"/>
        <v/>
      </c>
      <c r="M246" s="45" t="str">
        <f t="shared" si="184"/>
        <v/>
      </c>
      <c r="N246" s="45" t="str">
        <f t="shared" si="155"/>
        <v/>
      </c>
      <c r="O246" s="46" t="str">
        <f t="shared" si="185"/>
        <v/>
      </c>
      <c r="P246" s="47"/>
      <c r="Q246" s="48" t="str">
        <f t="shared" si="156"/>
        <v/>
      </c>
      <c r="R246" s="48" t="str">
        <f t="shared" si="157"/>
        <v/>
      </c>
      <c r="S246" s="48" t="str">
        <f t="shared" si="158"/>
        <v/>
      </c>
      <c r="T246" s="48" t="str">
        <f t="shared" si="159"/>
        <v/>
      </c>
      <c r="U246" s="48" t="str">
        <f t="shared" si="160"/>
        <v/>
      </c>
      <c r="V246" s="48" t="str">
        <f t="shared" si="161"/>
        <v/>
      </c>
      <c r="X246" s="48" t="str">
        <f t="shared" si="162"/>
        <v/>
      </c>
      <c r="Y246" s="45" t="str">
        <f t="shared" si="163"/>
        <v/>
      </c>
      <c r="Z246" s="45" t="str">
        <f t="shared" si="164"/>
        <v/>
      </c>
      <c r="AA246" s="45" t="str">
        <f t="shared" si="165"/>
        <v/>
      </c>
      <c r="AB246" s="45" t="str">
        <f t="shared" si="166"/>
        <v/>
      </c>
      <c r="AD246" s="48" t="str">
        <f t="shared" si="167"/>
        <v/>
      </c>
      <c r="AE246" s="45" t="str">
        <f t="shared" si="168"/>
        <v/>
      </c>
      <c r="AF246" s="45" t="str">
        <f t="shared" si="169"/>
        <v/>
      </c>
      <c r="AG246" s="45" t="str">
        <f t="shared" si="170"/>
        <v/>
      </c>
      <c r="AH246" s="45" t="str">
        <f t="shared" si="171"/>
        <v/>
      </c>
      <c r="AJ246" s="134" t="str">
        <f t="shared" si="172"/>
        <v/>
      </c>
      <c r="AK246" s="135" t="str">
        <f t="shared" si="186"/>
        <v/>
      </c>
      <c r="AL246" s="135" t="str">
        <f t="shared" si="173"/>
        <v/>
      </c>
      <c r="AM246" s="135" t="str">
        <f t="shared" si="174"/>
        <v/>
      </c>
      <c r="AN246" s="135" t="str">
        <f t="shared" si="175"/>
        <v/>
      </c>
      <c r="AO246" s="135" t="str">
        <f t="shared" si="176"/>
        <v/>
      </c>
      <c r="AQ246" s="48" t="str">
        <f t="shared" si="177"/>
        <v/>
      </c>
      <c r="AR246" s="45" t="str">
        <f t="shared" si="178"/>
        <v/>
      </c>
      <c r="AU246" s="25">
        <f t="shared" si="179"/>
        <v>0</v>
      </c>
      <c r="AV246" s="25">
        <f t="shared" si="180"/>
        <v>0</v>
      </c>
      <c r="AW246" s="21">
        <f t="shared" si="187"/>
        <v>0</v>
      </c>
      <c r="AX246" s="21">
        <f t="shared" si="188"/>
        <v>0</v>
      </c>
      <c r="AY246" s="21">
        <f t="shared" si="189"/>
        <v>0</v>
      </c>
      <c r="AZ246" s="21">
        <f t="shared" si="190"/>
        <v>0</v>
      </c>
      <c r="BA246" s="21">
        <f t="shared" si="191"/>
        <v>0</v>
      </c>
      <c r="BB246" s="21">
        <f t="shared" si="192"/>
        <v>0</v>
      </c>
      <c r="BC246" s="21">
        <f t="shared" si="193"/>
        <v>0</v>
      </c>
      <c r="BD246" s="21">
        <f>-IF(CUSTOS!B246="",0,CUSTOS!B246)</f>
        <v>0</v>
      </c>
      <c r="BF246" s="25">
        <f t="shared" si="194"/>
        <v>0</v>
      </c>
      <c r="BG246" s="25">
        <f t="shared" si="195"/>
        <v>0</v>
      </c>
      <c r="BH246" s="169">
        <f t="shared" si="195"/>
        <v>0</v>
      </c>
    </row>
    <row r="247" spans="1:60" ht="15" x14ac:dyDescent="0.25">
      <c r="A247" s="89" t="str">
        <f>IF(LARGE($A$11:A246,1)=$F$2,"",A246+1)</f>
        <v/>
      </c>
      <c r="B247" s="42" t="str">
        <f t="shared" si="149"/>
        <v/>
      </c>
      <c r="C247" s="43" t="str">
        <f t="shared" si="181"/>
        <v/>
      </c>
      <c r="D247" s="43" t="str">
        <f t="shared" si="150"/>
        <v/>
      </c>
      <c r="E247" s="43" t="str">
        <f t="shared" si="151"/>
        <v/>
      </c>
      <c r="F247" s="44" t="str">
        <f t="shared" si="152"/>
        <v/>
      </c>
      <c r="G247" s="44" t="str">
        <f t="shared" si="153"/>
        <v/>
      </c>
      <c r="H247" s="45" t="str">
        <f>IF($A247="","",IF(C247&gt;=$F$5,IFERROR(HLOOKUP(B247,FLUXO_ELEGÍVEL!$F:$XFD,LARGE(FLUXO_ELEGÍVEL!A:A,1)+2,0),0),0))</f>
        <v/>
      </c>
      <c r="I247" s="45" t="str">
        <f t="shared" si="154"/>
        <v/>
      </c>
      <c r="J247" s="45" t="str">
        <f>IF(A247="","",H247+CUSTOS!B247)</f>
        <v/>
      </c>
      <c r="K247" s="45" t="str">
        <f t="shared" si="182"/>
        <v/>
      </c>
      <c r="L247" s="45" t="str">
        <f t="shared" si="183"/>
        <v/>
      </c>
      <c r="M247" s="45" t="str">
        <f t="shared" si="184"/>
        <v/>
      </c>
      <c r="N247" s="45" t="str">
        <f t="shared" si="155"/>
        <v/>
      </c>
      <c r="O247" s="46" t="str">
        <f t="shared" si="185"/>
        <v/>
      </c>
      <c r="P247" s="47"/>
      <c r="Q247" s="48" t="str">
        <f t="shared" si="156"/>
        <v/>
      </c>
      <c r="R247" s="48" t="str">
        <f t="shared" si="157"/>
        <v/>
      </c>
      <c r="S247" s="48" t="str">
        <f t="shared" si="158"/>
        <v/>
      </c>
      <c r="T247" s="48" t="str">
        <f t="shared" si="159"/>
        <v/>
      </c>
      <c r="U247" s="48" t="str">
        <f t="shared" si="160"/>
        <v/>
      </c>
      <c r="V247" s="48" t="str">
        <f t="shared" si="161"/>
        <v/>
      </c>
      <c r="X247" s="48" t="str">
        <f t="shared" si="162"/>
        <v/>
      </c>
      <c r="Y247" s="45" t="str">
        <f t="shared" si="163"/>
        <v/>
      </c>
      <c r="Z247" s="45" t="str">
        <f t="shared" si="164"/>
        <v/>
      </c>
      <c r="AA247" s="45" t="str">
        <f t="shared" si="165"/>
        <v/>
      </c>
      <c r="AB247" s="45" t="str">
        <f t="shared" si="166"/>
        <v/>
      </c>
      <c r="AD247" s="48" t="str">
        <f t="shared" si="167"/>
        <v/>
      </c>
      <c r="AE247" s="45" t="str">
        <f t="shared" si="168"/>
        <v/>
      </c>
      <c r="AF247" s="45" t="str">
        <f t="shared" si="169"/>
        <v/>
      </c>
      <c r="AG247" s="45" t="str">
        <f t="shared" si="170"/>
        <v/>
      </c>
      <c r="AH247" s="45" t="str">
        <f t="shared" si="171"/>
        <v/>
      </c>
      <c r="AJ247" s="134" t="str">
        <f t="shared" si="172"/>
        <v/>
      </c>
      <c r="AK247" s="135" t="str">
        <f t="shared" si="186"/>
        <v/>
      </c>
      <c r="AL247" s="135" t="str">
        <f t="shared" si="173"/>
        <v/>
      </c>
      <c r="AM247" s="135" t="str">
        <f t="shared" si="174"/>
        <v/>
      </c>
      <c r="AN247" s="135" t="str">
        <f t="shared" si="175"/>
        <v/>
      </c>
      <c r="AO247" s="135" t="str">
        <f t="shared" si="176"/>
        <v/>
      </c>
      <c r="AQ247" s="48" t="str">
        <f t="shared" si="177"/>
        <v/>
      </c>
      <c r="AR247" s="45" t="str">
        <f t="shared" si="178"/>
        <v/>
      </c>
      <c r="AU247" s="25">
        <f t="shared" si="179"/>
        <v>0</v>
      </c>
      <c r="AV247" s="25">
        <f t="shared" si="180"/>
        <v>0</v>
      </c>
      <c r="AW247" s="21">
        <f t="shared" si="187"/>
        <v>0</v>
      </c>
      <c r="AX247" s="21">
        <f t="shared" si="188"/>
        <v>0</v>
      </c>
      <c r="AY247" s="21">
        <f t="shared" si="189"/>
        <v>0</v>
      </c>
      <c r="AZ247" s="21">
        <f t="shared" si="190"/>
        <v>0</v>
      </c>
      <c r="BA247" s="21">
        <f t="shared" si="191"/>
        <v>0</v>
      </c>
      <c r="BB247" s="21">
        <f t="shared" si="192"/>
        <v>0</v>
      </c>
      <c r="BC247" s="21">
        <f t="shared" si="193"/>
        <v>0</v>
      </c>
      <c r="BD247" s="21">
        <f>-IF(CUSTOS!B247="",0,CUSTOS!B247)</f>
        <v>0</v>
      </c>
      <c r="BF247" s="25">
        <f t="shared" si="194"/>
        <v>0</v>
      </c>
      <c r="BG247" s="25">
        <f t="shared" si="195"/>
        <v>0</v>
      </c>
      <c r="BH247" s="169">
        <f t="shared" si="195"/>
        <v>0</v>
      </c>
    </row>
    <row r="248" spans="1:60" ht="15" x14ac:dyDescent="0.25">
      <c r="A248" s="89" t="str">
        <f>IF(LARGE($A$11:A247,1)=$F$2,"",A247+1)</f>
        <v/>
      </c>
      <c r="B248" s="42" t="str">
        <f t="shared" si="149"/>
        <v/>
      </c>
      <c r="C248" s="43" t="str">
        <f t="shared" si="181"/>
        <v/>
      </c>
      <c r="D248" s="43" t="str">
        <f t="shared" si="150"/>
        <v/>
      </c>
      <c r="E248" s="43" t="str">
        <f t="shared" si="151"/>
        <v/>
      </c>
      <c r="F248" s="44" t="str">
        <f t="shared" si="152"/>
        <v/>
      </c>
      <c r="G248" s="44" t="str">
        <f t="shared" si="153"/>
        <v/>
      </c>
      <c r="H248" s="45" t="str">
        <f>IF($A248="","",IF(C248&gt;=$F$5,IFERROR(HLOOKUP(B248,FLUXO_ELEGÍVEL!$F:$XFD,LARGE(FLUXO_ELEGÍVEL!A:A,1)+2,0),0),0))</f>
        <v/>
      </c>
      <c r="I248" s="45" t="str">
        <f t="shared" si="154"/>
        <v/>
      </c>
      <c r="J248" s="45" t="str">
        <f>IF(A248="","",H248+CUSTOS!B248)</f>
        <v/>
      </c>
      <c r="K248" s="45" t="str">
        <f t="shared" si="182"/>
        <v/>
      </c>
      <c r="L248" s="45" t="str">
        <f t="shared" si="183"/>
        <v/>
      </c>
      <c r="M248" s="45" t="str">
        <f t="shared" si="184"/>
        <v/>
      </c>
      <c r="N248" s="45" t="str">
        <f t="shared" si="155"/>
        <v/>
      </c>
      <c r="O248" s="46" t="str">
        <f t="shared" si="185"/>
        <v/>
      </c>
      <c r="P248" s="47"/>
      <c r="Q248" s="48" t="str">
        <f t="shared" si="156"/>
        <v/>
      </c>
      <c r="R248" s="48" t="str">
        <f t="shared" si="157"/>
        <v/>
      </c>
      <c r="S248" s="48" t="str">
        <f t="shared" si="158"/>
        <v/>
      </c>
      <c r="T248" s="48" t="str">
        <f t="shared" si="159"/>
        <v/>
      </c>
      <c r="U248" s="48" t="str">
        <f t="shared" si="160"/>
        <v/>
      </c>
      <c r="V248" s="48" t="str">
        <f t="shared" si="161"/>
        <v/>
      </c>
      <c r="X248" s="48" t="str">
        <f t="shared" si="162"/>
        <v/>
      </c>
      <c r="Y248" s="45" t="str">
        <f t="shared" si="163"/>
        <v/>
      </c>
      <c r="Z248" s="45" t="str">
        <f t="shared" si="164"/>
        <v/>
      </c>
      <c r="AA248" s="45" t="str">
        <f t="shared" si="165"/>
        <v/>
      </c>
      <c r="AB248" s="45" t="str">
        <f t="shared" si="166"/>
        <v/>
      </c>
      <c r="AD248" s="48" t="str">
        <f t="shared" si="167"/>
        <v/>
      </c>
      <c r="AE248" s="45" t="str">
        <f t="shared" si="168"/>
        <v/>
      </c>
      <c r="AF248" s="45" t="str">
        <f t="shared" si="169"/>
        <v/>
      </c>
      <c r="AG248" s="45" t="str">
        <f t="shared" si="170"/>
        <v/>
      </c>
      <c r="AH248" s="45" t="str">
        <f t="shared" si="171"/>
        <v/>
      </c>
      <c r="AJ248" s="134" t="str">
        <f t="shared" si="172"/>
        <v/>
      </c>
      <c r="AK248" s="135" t="str">
        <f t="shared" si="186"/>
        <v/>
      </c>
      <c r="AL248" s="135" t="str">
        <f t="shared" si="173"/>
        <v/>
      </c>
      <c r="AM248" s="135" t="str">
        <f t="shared" si="174"/>
        <v/>
      </c>
      <c r="AN248" s="135" t="str">
        <f t="shared" si="175"/>
        <v/>
      </c>
      <c r="AO248" s="135" t="str">
        <f t="shared" si="176"/>
        <v/>
      </c>
      <c r="AQ248" s="48" t="str">
        <f t="shared" si="177"/>
        <v/>
      </c>
      <c r="AR248" s="45" t="str">
        <f t="shared" si="178"/>
        <v/>
      </c>
      <c r="AU248" s="25">
        <f t="shared" si="179"/>
        <v>0</v>
      </c>
      <c r="AV248" s="25">
        <f t="shared" si="180"/>
        <v>0</v>
      </c>
      <c r="AW248" s="21">
        <f t="shared" si="187"/>
        <v>0</v>
      </c>
      <c r="AX248" s="21">
        <f t="shared" si="188"/>
        <v>0</v>
      </c>
      <c r="AY248" s="21">
        <f t="shared" si="189"/>
        <v>0</v>
      </c>
      <c r="AZ248" s="21">
        <f t="shared" si="190"/>
        <v>0</v>
      </c>
      <c r="BA248" s="21">
        <f t="shared" si="191"/>
        <v>0</v>
      </c>
      <c r="BB248" s="21">
        <f t="shared" si="192"/>
        <v>0</v>
      </c>
      <c r="BC248" s="21">
        <f t="shared" si="193"/>
        <v>0</v>
      </c>
      <c r="BD248" s="21">
        <f>-IF(CUSTOS!B248="",0,CUSTOS!B248)</f>
        <v>0</v>
      </c>
      <c r="BF248" s="25">
        <f t="shared" si="194"/>
        <v>0</v>
      </c>
      <c r="BG248" s="25">
        <f t="shared" si="195"/>
        <v>0</v>
      </c>
      <c r="BH248" s="169">
        <f t="shared" si="195"/>
        <v>0</v>
      </c>
    </row>
    <row r="249" spans="1:60" ht="15" x14ac:dyDescent="0.25">
      <c r="A249" s="89" t="str">
        <f>IF(LARGE($A$11:A248,1)=$F$2,"",A248+1)</f>
        <v/>
      </c>
      <c r="B249" s="42" t="str">
        <f t="shared" si="149"/>
        <v/>
      </c>
      <c r="C249" s="43" t="str">
        <f t="shared" si="181"/>
        <v/>
      </c>
      <c r="D249" s="43" t="str">
        <f t="shared" si="150"/>
        <v/>
      </c>
      <c r="E249" s="43" t="str">
        <f t="shared" si="151"/>
        <v/>
      </c>
      <c r="F249" s="44" t="str">
        <f t="shared" si="152"/>
        <v/>
      </c>
      <c r="G249" s="44" t="str">
        <f t="shared" si="153"/>
        <v/>
      </c>
      <c r="H249" s="45" t="str">
        <f>IF($A249="","",IF(C249&gt;=$F$5,IFERROR(HLOOKUP(B249,FLUXO_ELEGÍVEL!$F:$XFD,LARGE(FLUXO_ELEGÍVEL!A:A,1)+2,0),0),0))</f>
        <v/>
      </c>
      <c r="I249" s="45" t="str">
        <f t="shared" si="154"/>
        <v/>
      </c>
      <c r="J249" s="45" t="str">
        <f>IF(A249="","",H249+CUSTOS!B249)</f>
        <v/>
      </c>
      <c r="K249" s="45" t="str">
        <f t="shared" si="182"/>
        <v/>
      </c>
      <c r="L249" s="45" t="str">
        <f t="shared" si="183"/>
        <v/>
      </c>
      <c r="M249" s="45" t="str">
        <f t="shared" si="184"/>
        <v/>
      </c>
      <c r="N249" s="45" t="str">
        <f t="shared" si="155"/>
        <v/>
      </c>
      <c r="O249" s="46" t="str">
        <f t="shared" si="185"/>
        <v/>
      </c>
      <c r="P249" s="47"/>
      <c r="Q249" s="48" t="str">
        <f t="shared" si="156"/>
        <v/>
      </c>
      <c r="R249" s="48" t="str">
        <f t="shared" si="157"/>
        <v/>
      </c>
      <c r="S249" s="48" t="str">
        <f t="shared" si="158"/>
        <v/>
      </c>
      <c r="T249" s="48" t="str">
        <f t="shared" si="159"/>
        <v/>
      </c>
      <c r="U249" s="48" t="str">
        <f t="shared" si="160"/>
        <v/>
      </c>
      <c r="V249" s="48" t="str">
        <f t="shared" si="161"/>
        <v/>
      </c>
      <c r="X249" s="48" t="str">
        <f t="shared" si="162"/>
        <v/>
      </c>
      <c r="Y249" s="45" t="str">
        <f t="shared" si="163"/>
        <v/>
      </c>
      <c r="Z249" s="45" t="str">
        <f t="shared" si="164"/>
        <v/>
      </c>
      <c r="AA249" s="45" t="str">
        <f t="shared" si="165"/>
        <v/>
      </c>
      <c r="AB249" s="45" t="str">
        <f t="shared" si="166"/>
        <v/>
      </c>
      <c r="AD249" s="48" t="str">
        <f t="shared" si="167"/>
        <v/>
      </c>
      <c r="AE249" s="45" t="str">
        <f t="shared" si="168"/>
        <v/>
      </c>
      <c r="AF249" s="45" t="str">
        <f t="shared" si="169"/>
        <v/>
      </c>
      <c r="AG249" s="45" t="str">
        <f t="shared" si="170"/>
        <v/>
      </c>
      <c r="AH249" s="45" t="str">
        <f t="shared" si="171"/>
        <v/>
      </c>
      <c r="AJ249" s="134" t="str">
        <f t="shared" si="172"/>
        <v/>
      </c>
      <c r="AK249" s="135" t="str">
        <f t="shared" si="186"/>
        <v/>
      </c>
      <c r="AL249" s="135" t="str">
        <f t="shared" si="173"/>
        <v/>
      </c>
      <c r="AM249" s="135" t="str">
        <f t="shared" si="174"/>
        <v/>
      </c>
      <c r="AN249" s="135" t="str">
        <f t="shared" si="175"/>
        <v/>
      </c>
      <c r="AO249" s="135" t="str">
        <f t="shared" si="176"/>
        <v/>
      </c>
      <c r="AQ249" s="48" t="str">
        <f t="shared" si="177"/>
        <v/>
      </c>
      <c r="AR249" s="45" t="str">
        <f t="shared" si="178"/>
        <v/>
      </c>
      <c r="AU249" s="25">
        <f t="shared" si="179"/>
        <v>0</v>
      </c>
      <c r="AV249" s="25">
        <f t="shared" si="180"/>
        <v>0</v>
      </c>
      <c r="AW249" s="21">
        <f t="shared" si="187"/>
        <v>0</v>
      </c>
      <c r="AX249" s="21">
        <f t="shared" si="188"/>
        <v>0</v>
      </c>
      <c r="AY249" s="21">
        <f t="shared" si="189"/>
        <v>0</v>
      </c>
      <c r="AZ249" s="21">
        <f t="shared" si="190"/>
        <v>0</v>
      </c>
      <c r="BA249" s="21">
        <f t="shared" si="191"/>
        <v>0</v>
      </c>
      <c r="BB249" s="21">
        <f t="shared" si="192"/>
        <v>0</v>
      </c>
      <c r="BC249" s="21">
        <f t="shared" si="193"/>
        <v>0</v>
      </c>
      <c r="BD249" s="21">
        <f>-IF(CUSTOS!B249="",0,CUSTOS!B249)</f>
        <v>0</v>
      </c>
      <c r="BF249" s="25">
        <f t="shared" si="194"/>
        <v>0</v>
      </c>
      <c r="BG249" s="25">
        <f t="shared" si="195"/>
        <v>0</v>
      </c>
      <c r="BH249" s="169">
        <f t="shared" si="195"/>
        <v>0</v>
      </c>
    </row>
    <row r="250" spans="1:60" ht="15" x14ac:dyDescent="0.25">
      <c r="A250" s="89" t="str">
        <f>IF(LARGE($A$11:A249,1)=$F$2,"",A249+1)</f>
        <v/>
      </c>
      <c r="B250" s="42" t="str">
        <f t="shared" si="149"/>
        <v/>
      </c>
      <c r="C250" s="43" t="str">
        <f t="shared" si="181"/>
        <v/>
      </c>
      <c r="D250" s="43" t="str">
        <f t="shared" si="150"/>
        <v/>
      </c>
      <c r="E250" s="43" t="str">
        <f t="shared" si="151"/>
        <v/>
      </c>
      <c r="F250" s="44" t="str">
        <f t="shared" si="152"/>
        <v/>
      </c>
      <c r="G250" s="44" t="str">
        <f t="shared" si="153"/>
        <v/>
      </c>
      <c r="H250" s="45" t="str">
        <f>IF($A250="","",IF(C250&gt;=$F$5,IFERROR(HLOOKUP(B250,FLUXO_ELEGÍVEL!$F:$XFD,LARGE(FLUXO_ELEGÍVEL!A:A,1)+2,0),0),0))</f>
        <v/>
      </c>
      <c r="I250" s="45" t="str">
        <f t="shared" si="154"/>
        <v/>
      </c>
      <c r="J250" s="45" t="str">
        <f>IF(A250="","",H250+CUSTOS!B250)</f>
        <v/>
      </c>
      <c r="K250" s="45" t="str">
        <f t="shared" si="182"/>
        <v/>
      </c>
      <c r="L250" s="45" t="str">
        <f t="shared" si="183"/>
        <v/>
      </c>
      <c r="M250" s="45" t="str">
        <f t="shared" si="184"/>
        <v/>
      </c>
      <c r="N250" s="45" t="str">
        <f t="shared" si="155"/>
        <v/>
      </c>
      <c r="O250" s="46" t="str">
        <f t="shared" si="185"/>
        <v/>
      </c>
      <c r="P250" s="47"/>
      <c r="Q250" s="48" t="str">
        <f t="shared" si="156"/>
        <v/>
      </c>
      <c r="R250" s="48" t="str">
        <f t="shared" si="157"/>
        <v/>
      </c>
      <c r="S250" s="48" t="str">
        <f t="shared" si="158"/>
        <v/>
      </c>
      <c r="T250" s="48" t="str">
        <f t="shared" si="159"/>
        <v/>
      </c>
      <c r="U250" s="48" t="str">
        <f t="shared" si="160"/>
        <v/>
      </c>
      <c r="V250" s="48" t="str">
        <f t="shared" si="161"/>
        <v/>
      </c>
      <c r="X250" s="48" t="str">
        <f t="shared" si="162"/>
        <v/>
      </c>
      <c r="Y250" s="45" t="str">
        <f t="shared" si="163"/>
        <v/>
      </c>
      <c r="Z250" s="45" t="str">
        <f t="shared" si="164"/>
        <v/>
      </c>
      <c r="AA250" s="45" t="str">
        <f t="shared" si="165"/>
        <v/>
      </c>
      <c r="AB250" s="45" t="str">
        <f t="shared" si="166"/>
        <v/>
      </c>
      <c r="AD250" s="48" t="str">
        <f t="shared" si="167"/>
        <v/>
      </c>
      <c r="AE250" s="45" t="str">
        <f t="shared" si="168"/>
        <v/>
      </c>
      <c r="AF250" s="45" t="str">
        <f t="shared" si="169"/>
        <v/>
      </c>
      <c r="AG250" s="45" t="str">
        <f t="shared" si="170"/>
        <v/>
      </c>
      <c r="AH250" s="45" t="str">
        <f t="shared" si="171"/>
        <v/>
      </c>
      <c r="AJ250" s="134" t="str">
        <f t="shared" si="172"/>
        <v/>
      </c>
      <c r="AK250" s="135" t="str">
        <f t="shared" si="186"/>
        <v/>
      </c>
      <c r="AL250" s="135" t="str">
        <f t="shared" si="173"/>
        <v/>
      </c>
      <c r="AM250" s="135" t="str">
        <f t="shared" si="174"/>
        <v/>
      </c>
      <c r="AN250" s="135" t="str">
        <f t="shared" si="175"/>
        <v/>
      </c>
      <c r="AO250" s="135" t="str">
        <f t="shared" si="176"/>
        <v/>
      </c>
      <c r="AQ250" s="48" t="str">
        <f t="shared" si="177"/>
        <v/>
      </c>
      <c r="AR250" s="45" t="str">
        <f t="shared" si="178"/>
        <v/>
      </c>
      <c r="AU250" s="25">
        <f t="shared" si="179"/>
        <v>0</v>
      </c>
      <c r="AV250" s="25">
        <f t="shared" si="180"/>
        <v>0</v>
      </c>
      <c r="AW250" s="21">
        <f t="shared" si="187"/>
        <v>0</v>
      </c>
      <c r="AX250" s="21">
        <f t="shared" si="188"/>
        <v>0</v>
      </c>
      <c r="AY250" s="21">
        <f t="shared" si="189"/>
        <v>0</v>
      </c>
      <c r="AZ250" s="21">
        <f t="shared" si="190"/>
        <v>0</v>
      </c>
      <c r="BA250" s="21">
        <f t="shared" si="191"/>
        <v>0</v>
      </c>
      <c r="BB250" s="21">
        <f t="shared" si="192"/>
        <v>0</v>
      </c>
      <c r="BC250" s="21">
        <f t="shared" si="193"/>
        <v>0</v>
      </c>
      <c r="BD250" s="21">
        <f>-IF(CUSTOS!B250="",0,CUSTOS!B250)</f>
        <v>0</v>
      </c>
      <c r="BF250" s="25">
        <f t="shared" si="194"/>
        <v>0</v>
      </c>
      <c r="BG250" s="25">
        <f t="shared" si="195"/>
        <v>0</v>
      </c>
      <c r="BH250" s="169">
        <f t="shared" si="195"/>
        <v>0</v>
      </c>
    </row>
    <row r="251" spans="1:60" ht="15" x14ac:dyDescent="0.25">
      <c r="A251" s="89" t="str">
        <f>IF(LARGE($A$11:A250,1)=$F$2,"",A250+1)</f>
        <v/>
      </c>
      <c r="B251" s="42" t="str">
        <f t="shared" si="149"/>
        <v/>
      </c>
      <c r="C251" s="43" t="str">
        <f t="shared" si="181"/>
        <v/>
      </c>
      <c r="D251" s="43" t="str">
        <f t="shared" si="150"/>
        <v/>
      </c>
      <c r="E251" s="43" t="str">
        <f t="shared" si="151"/>
        <v/>
      </c>
      <c r="F251" s="44" t="str">
        <f t="shared" si="152"/>
        <v/>
      </c>
      <c r="G251" s="44" t="str">
        <f t="shared" si="153"/>
        <v/>
      </c>
      <c r="H251" s="45" t="str">
        <f>IF($A251="","",IF(C251&gt;=$F$5,IFERROR(HLOOKUP(B251,FLUXO_ELEGÍVEL!$F:$XFD,LARGE(FLUXO_ELEGÍVEL!A:A,1)+2,0),0),0))</f>
        <v/>
      </c>
      <c r="I251" s="45" t="str">
        <f t="shared" si="154"/>
        <v/>
      </c>
      <c r="J251" s="45" t="str">
        <f>IF(A251="","",H251+CUSTOS!B251)</f>
        <v/>
      </c>
      <c r="K251" s="45" t="str">
        <f t="shared" si="182"/>
        <v/>
      </c>
      <c r="L251" s="45" t="str">
        <f t="shared" si="183"/>
        <v/>
      </c>
      <c r="M251" s="45" t="str">
        <f t="shared" si="184"/>
        <v/>
      </c>
      <c r="N251" s="45" t="str">
        <f t="shared" si="155"/>
        <v/>
      </c>
      <c r="O251" s="46" t="str">
        <f t="shared" si="185"/>
        <v/>
      </c>
      <c r="P251" s="47"/>
      <c r="Q251" s="48" t="str">
        <f t="shared" si="156"/>
        <v/>
      </c>
      <c r="R251" s="48" t="str">
        <f t="shared" si="157"/>
        <v/>
      </c>
      <c r="S251" s="48" t="str">
        <f t="shared" si="158"/>
        <v/>
      </c>
      <c r="T251" s="48" t="str">
        <f t="shared" si="159"/>
        <v/>
      </c>
      <c r="U251" s="48" t="str">
        <f t="shared" si="160"/>
        <v/>
      </c>
      <c r="V251" s="48" t="str">
        <f t="shared" si="161"/>
        <v/>
      </c>
      <c r="X251" s="48" t="str">
        <f t="shared" si="162"/>
        <v/>
      </c>
      <c r="Y251" s="45" t="str">
        <f t="shared" si="163"/>
        <v/>
      </c>
      <c r="Z251" s="45" t="str">
        <f t="shared" si="164"/>
        <v/>
      </c>
      <c r="AA251" s="45" t="str">
        <f t="shared" si="165"/>
        <v/>
      </c>
      <c r="AB251" s="45" t="str">
        <f t="shared" si="166"/>
        <v/>
      </c>
      <c r="AD251" s="48" t="str">
        <f t="shared" si="167"/>
        <v/>
      </c>
      <c r="AE251" s="45" t="str">
        <f t="shared" si="168"/>
        <v/>
      </c>
      <c r="AF251" s="45" t="str">
        <f t="shared" si="169"/>
        <v/>
      </c>
      <c r="AG251" s="45" t="str">
        <f t="shared" si="170"/>
        <v/>
      </c>
      <c r="AH251" s="45" t="str">
        <f t="shared" si="171"/>
        <v/>
      </c>
      <c r="AJ251" s="134" t="str">
        <f t="shared" si="172"/>
        <v/>
      </c>
      <c r="AK251" s="135" t="str">
        <f t="shared" si="186"/>
        <v/>
      </c>
      <c r="AL251" s="135" t="str">
        <f t="shared" si="173"/>
        <v/>
      </c>
      <c r="AM251" s="135" t="str">
        <f t="shared" si="174"/>
        <v/>
      </c>
      <c r="AN251" s="135" t="str">
        <f t="shared" si="175"/>
        <v/>
      </c>
      <c r="AO251" s="135" t="str">
        <f t="shared" si="176"/>
        <v/>
      </c>
      <c r="AQ251" s="48" t="str">
        <f t="shared" si="177"/>
        <v/>
      </c>
      <c r="AR251" s="45" t="str">
        <f t="shared" si="178"/>
        <v/>
      </c>
      <c r="AU251" s="25">
        <f t="shared" si="179"/>
        <v>0</v>
      </c>
      <c r="AV251" s="25">
        <f t="shared" si="180"/>
        <v>0</v>
      </c>
      <c r="AW251" s="21">
        <f t="shared" si="187"/>
        <v>0</v>
      </c>
      <c r="AX251" s="21">
        <f t="shared" si="188"/>
        <v>0</v>
      </c>
      <c r="AY251" s="21">
        <f t="shared" si="189"/>
        <v>0</v>
      </c>
      <c r="AZ251" s="21">
        <f t="shared" si="190"/>
        <v>0</v>
      </c>
      <c r="BA251" s="21">
        <f t="shared" si="191"/>
        <v>0</v>
      </c>
      <c r="BB251" s="21">
        <f t="shared" si="192"/>
        <v>0</v>
      </c>
      <c r="BC251" s="21">
        <f t="shared" si="193"/>
        <v>0</v>
      </c>
      <c r="BD251" s="21">
        <f>-IF(CUSTOS!B251="",0,CUSTOS!B251)</f>
        <v>0</v>
      </c>
      <c r="BF251" s="25">
        <f t="shared" si="194"/>
        <v>0</v>
      </c>
      <c r="BG251" s="25">
        <f t="shared" si="195"/>
        <v>0</v>
      </c>
      <c r="BH251" s="169">
        <f t="shared" si="195"/>
        <v>0</v>
      </c>
    </row>
    <row r="252" spans="1:60" ht="15" x14ac:dyDescent="0.25">
      <c r="A252" s="89" t="str">
        <f>IF(LARGE($A$11:A251,1)=$F$2,"",A251+1)</f>
        <v/>
      </c>
      <c r="B252" s="42" t="str">
        <f t="shared" si="149"/>
        <v/>
      </c>
      <c r="C252" s="43" t="str">
        <f t="shared" si="181"/>
        <v/>
      </c>
      <c r="D252" s="43" t="str">
        <f t="shared" si="150"/>
        <v/>
      </c>
      <c r="E252" s="43" t="str">
        <f t="shared" si="151"/>
        <v/>
      </c>
      <c r="F252" s="44" t="str">
        <f t="shared" si="152"/>
        <v/>
      </c>
      <c r="G252" s="44" t="str">
        <f t="shared" si="153"/>
        <v/>
      </c>
      <c r="H252" s="45" t="str">
        <f>IF($A252="","",IF(C252&gt;=$F$5,IFERROR(HLOOKUP(B252,FLUXO_ELEGÍVEL!$F:$XFD,LARGE(FLUXO_ELEGÍVEL!A:A,1)+2,0),0),0))</f>
        <v/>
      </c>
      <c r="I252" s="45" t="str">
        <f t="shared" si="154"/>
        <v/>
      </c>
      <c r="J252" s="45" t="str">
        <f>IF(A252="","",H252+CUSTOS!B252)</f>
        <v/>
      </c>
      <c r="K252" s="45" t="str">
        <f t="shared" si="182"/>
        <v/>
      </c>
      <c r="L252" s="45" t="str">
        <f t="shared" si="183"/>
        <v/>
      </c>
      <c r="M252" s="45" t="str">
        <f t="shared" si="184"/>
        <v/>
      </c>
      <c r="N252" s="45" t="str">
        <f t="shared" si="155"/>
        <v/>
      </c>
      <c r="O252" s="46" t="str">
        <f t="shared" si="185"/>
        <v/>
      </c>
      <c r="P252" s="47"/>
      <c r="Q252" s="48" t="str">
        <f t="shared" si="156"/>
        <v/>
      </c>
      <c r="R252" s="48" t="str">
        <f t="shared" si="157"/>
        <v/>
      </c>
      <c r="S252" s="48" t="str">
        <f t="shared" si="158"/>
        <v/>
      </c>
      <c r="T252" s="48" t="str">
        <f t="shared" si="159"/>
        <v/>
      </c>
      <c r="U252" s="48" t="str">
        <f t="shared" si="160"/>
        <v/>
      </c>
      <c r="V252" s="48" t="str">
        <f t="shared" si="161"/>
        <v/>
      </c>
      <c r="X252" s="48" t="str">
        <f t="shared" si="162"/>
        <v/>
      </c>
      <c r="Y252" s="45" t="str">
        <f t="shared" si="163"/>
        <v/>
      </c>
      <c r="Z252" s="45" t="str">
        <f t="shared" si="164"/>
        <v/>
      </c>
      <c r="AA252" s="45" t="str">
        <f t="shared" si="165"/>
        <v/>
      </c>
      <c r="AB252" s="45" t="str">
        <f t="shared" si="166"/>
        <v/>
      </c>
      <c r="AD252" s="48" t="str">
        <f t="shared" si="167"/>
        <v/>
      </c>
      <c r="AE252" s="45" t="str">
        <f t="shared" si="168"/>
        <v/>
      </c>
      <c r="AF252" s="45" t="str">
        <f t="shared" si="169"/>
        <v/>
      </c>
      <c r="AG252" s="45" t="str">
        <f t="shared" si="170"/>
        <v/>
      </c>
      <c r="AH252" s="45" t="str">
        <f t="shared" si="171"/>
        <v/>
      </c>
      <c r="AJ252" s="134" t="str">
        <f t="shared" si="172"/>
        <v/>
      </c>
      <c r="AK252" s="135" t="str">
        <f t="shared" si="186"/>
        <v/>
      </c>
      <c r="AL252" s="135" t="str">
        <f t="shared" si="173"/>
        <v/>
      </c>
      <c r="AM252" s="135" t="str">
        <f t="shared" si="174"/>
        <v/>
      </c>
      <c r="AN252" s="135" t="str">
        <f t="shared" si="175"/>
        <v/>
      </c>
      <c r="AO252" s="135" t="str">
        <f t="shared" si="176"/>
        <v/>
      </c>
      <c r="AQ252" s="48" t="str">
        <f t="shared" si="177"/>
        <v/>
      </c>
      <c r="AR252" s="45" t="str">
        <f t="shared" si="178"/>
        <v/>
      </c>
      <c r="AU252" s="25">
        <f t="shared" si="179"/>
        <v>0</v>
      </c>
      <c r="AV252" s="25">
        <f t="shared" si="180"/>
        <v>0</v>
      </c>
      <c r="AW252" s="21">
        <f t="shared" si="187"/>
        <v>0</v>
      </c>
      <c r="AX252" s="21">
        <f t="shared" si="188"/>
        <v>0</v>
      </c>
      <c r="AY252" s="21">
        <f t="shared" si="189"/>
        <v>0</v>
      </c>
      <c r="AZ252" s="21">
        <f t="shared" si="190"/>
        <v>0</v>
      </c>
      <c r="BA252" s="21">
        <f t="shared" si="191"/>
        <v>0</v>
      </c>
      <c r="BB252" s="21">
        <f t="shared" si="192"/>
        <v>0</v>
      </c>
      <c r="BC252" s="21">
        <f t="shared" si="193"/>
        <v>0</v>
      </c>
      <c r="BD252" s="21">
        <f>-IF(CUSTOS!B252="",0,CUSTOS!B252)</f>
        <v>0</v>
      </c>
      <c r="BF252" s="25">
        <f t="shared" si="194"/>
        <v>0</v>
      </c>
      <c r="BG252" s="25">
        <f t="shared" si="195"/>
        <v>0</v>
      </c>
      <c r="BH252" s="169">
        <f t="shared" si="195"/>
        <v>0</v>
      </c>
    </row>
    <row r="253" spans="1:60" ht="15" x14ac:dyDescent="0.25">
      <c r="A253" s="89" t="str">
        <f>IF(LARGE($A$11:A252,1)=$F$2,"",A252+1)</f>
        <v/>
      </c>
      <c r="B253" s="42" t="str">
        <f t="shared" si="149"/>
        <v/>
      </c>
      <c r="C253" s="43" t="str">
        <f t="shared" si="181"/>
        <v/>
      </c>
      <c r="D253" s="43" t="str">
        <f t="shared" si="150"/>
        <v/>
      </c>
      <c r="E253" s="43" t="str">
        <f t="shared" si="151"/>
        <v/>
      </c>
      <c r="F253" s="44" t="str">
        <f t="shared" si="152"/>
        <v/>
      </c>
      <c r="G253" s="44" t="str">
        <f t="shared" si="153"/>
        <v/>
      </c>
      <c r="H253" s="45" t="str">
        <f>IF($A253="","",IF(C253&gt;=$F$5,IFERROR(HLOOKUP(B253,FLUXO_ELEGÍVEL!$F:$XFD,LARGE(FLUXO_ELEGÍVEL!A:A,1)+2,0),0),0))</f>
        <v/>
      </c>
      <c r="I253" s="45" t="str">
        <f t="shared" si="154"/>
        <v/>
      </c>
      <c r="J253" s="45" t="str">
        <f>IF(A253="","",H253+CUSTOS!B253)</f>
        <v/>
      </c>
      <c r="K253" s="45" t="str">
        <f t="shared" si="182"/>
        <v/>
      </c>
      <c r="L253" s="45" t="str">
        <f t="shared" si="183"/>
        <v/>
      </c>
      <c r="M253" s="45" t="str">
        <f t="shared" si="184"/>
        <v/>
      </c>
      <c r="N253" s="45" t="str">
        <f t="shared" si="155"/>
        <v/>
      </c>
      <c r="O253" s="46" t="str">
        <f t="shared" si="185"/>
        <v/>
      </c>
      <c r="P253" s="47"/>
      <c r="Q253" s="48" t="str">
        <f t="shared" si="156"/>
        <v/>
      </c>
      <c r="R253" s="48" t="str">
        <f t="shared" si="157"/>
        <v/>
      </c>
      <c r="S253" s="48" t="str">
        <f t="shared" si="158"/>
        <v/>
      </c>
      <c r="T253" s="48" t="str">
        <f t="shared" si="159"/>
        <v/>
      </c>
      <c r="U253" s="48" t="str">
        <f t="shared" si="160"/>
        <v/>
      </c>
      <c r="V253" s="48" t="str">
        <f t="shared" si="161"/>
        <v/>
      </c>
      <c r="X253" s="48" t="str">
        <f t="shared" si="162"/>
        <v/>
      </c>
      <c r="Y253" s="45" t="str">
        <f t="shared" si="163"/>
        <v/>
      </c>
      <c r="Z253" s="45" t="str">
        <f t="shared" si="164"/>
        <v/>
      </c>
      <c r="AA253" s="45" t="str">
        <f t="shared" si="165"/>
        <v/>
      </c>
      <c r="AB253" s="45" t="str">
        <f t="shared" si="166"/>
        <v/>
      </c>
      <c r="AD253" s="48" t="str">
        <f t="shared" si="167"/>
        <v/>
      </c>
      <c r="AE253" s="45" t="str">
        <f t="shared" si="168"/>
        <v/>
      </c>
      <c r="AF253" s="45" t="str">
        <f t="shared" si="169"/>
        <v/>
      </c>
      <c r="AG253" s="45" t="str">
        <f t="shared" si="170"/>
        <v/>
      </c>
      <c r="AH253" s="45" t="str">
        <f t="shared" si="171"/>
        <v/>
      </c>
      <c r="AJ253" s="134" t="str">
        <f t="shared" si="172"/>
        <v/>
      </c>
      <c r="AK253" s="135" t="str">
        <f t="shared" si="186"/>
        <v/>
      </c>
      <c r="AL253" s="135" t="str">
        <f t="shared" si="173"/>
        <v/>
      </c>
      <c r="AM253" s="135" t="str">
        <f t="shared" si="174"/>
        <v/>
      </c>
      <c r="AN253" s="135" t="str">
        <f t="shared" si="175"/>
        <v/>
      </c>
      <c r="AO253" s="135" t="str">
        <f t="shared" si="176"/>
        <v/>
      </c>
      <c r="AQ253" s="48" t="str">
        <f t="shared" si="177"/>
        <v/>
      </c>
      <c r="AR253" s="45" t="str">
        <f t="shared" si="178"/>
        <v/>
      </c>
      <c r="AU253" s="25">
        <f t="shared" si="179"/>
        <v>0</v>
      </c>
      <c r="AV253" s="25">
        <f t="shared" si="180"/>
        <v>0</v>
      </c>
      <c r="AW253" s="21">
        <f t="shared" si="187"/>
        <v>0</v>
      </c>
      <c r="AX253" s="21">
        <f t="shared" si="188"/>
        <v>0</v>
      </c>
      <c r="AY253" s="21">
        <f t="shared" si="189"/>
        <v>0</v>
      </c>
      <c r="AZ253" s="21">
        <f t="shared" si="190"/>
        <v>0</v>
      </c>
      <c r="BA253" s="21">
        <f t="shared" si="191"/>
        <v>0</v>
      </c>
      <c r="BB253" s="21">
        <f t="shared" si="192"/>
        <v>0</v>
      </c>
      <c r="BC253" s="21">
        <f t="shared" si="193"/>
        <v>0</v>
      </c>
      <c r="BD253" s="21">
        <f>-IF(CUSTOS!B253="",0,CUSTOS!B253)</f>
        <v>0</v>
      </c>
      <c r="BF253" s="25">
        <f t="shared" si="194"/>
        <v>0</v>
      </c>
      <c r="BG253" s="25">
        <f t="shared" si="195"/>
        <v>0</v>
      </c>
      <c r="BH253" s="169">
        <f t="shared" si="195"/>
        <v>0</v>
      </c>
    </row>
    <row r="254" spans="1:60" ht="15" x14ac:dyDescent="0.25">
      <c r="A254" s="89" t="str">
        <f>IF(LARGE($A$11:A253,1)=$F$2,"",A253+1)</f>
        <v/>
      </c>
      <c r="B254" s="42" t="str">
        <f t="shared" si="149"/>
        <v/>
      </c>
      <c r="C254" s="43" t="str">
        <f t="shared" si="181"/>
        <v/>
      </c>
      <c r="D254" s="43" t="str">
        <f t="shared" si="150"/>
        <v/>
      </c>
      <c r="E254" s="43" t="str">
        <f t="shared" si="151"/>
        <v/>
      </c>
      <c r="F254" s="44" t="str">
        <f t="shared" si="152"/>
        <v/>
      </c>
      <c r="G254" s="44" t="str">
        <f t="shared" si="153"/>
        <v/>
      </c>
      <c r="H254" s="45" t="str">
        <f>IF($A254="","",IF(C254&gt;=$F$5,IFERROR(HLOOKUP(B254,FLUXO_ELEGÍVEL!$F:$XFD,LARGE(FLUXO_ELEGÍVEL!A:A,1)+2,0),0),0))</f>
        <v/>
      </c>
      <c r="I254" s="45" t="str">
        <f t="shared" si="154"/>
        <v/>
      </c>
      <c r="J254" s="45" t="str">
        <f>IF(A254="","",H254+CUSTOS!B254)</f>
        <v/>
      </c>
      <c r="K254" s="45" t="str">
        <f t="shared" si="182"/>
        <v/>
      </c>
      <c r="L254" s="45" t="str">
        <f t="shared" si="183"/>
        <v/>
      </c>
      <c r="M254" s="45" t="str">
        <f t="shared" si="184"/>
        <v/>
      </c>
      <c r="N254" s="45" t="str">
        <f t="shared" si="155"/>
        <v/>
      </c>
      <c r="O254" s="46" t="str">
        <f t="shared" si="185"/>
        <v/>
      </c>
      <c r="P254" s="47"/>
      <c r="Q254" s="48" t="str">
        <f t="shared" si="156"/>
        <v/>
      </c>
      <c r="R254" s="48" t="str">
        <f t="shared" si="157"/>
        <v/>
      </c>
      <c r="S254" s="48" t="str">
        <f t="shared" si="158"/>
        <v/>
      </c>
      <c r="T254" s="48" t="str">
        <f t="shared" si="159"/>
        <v/>
      </c>
      <c r="U254" s="48" t="str">
        <f t="shared" si="160"/>
        <v/>
      </c>
      <c r="V254" s="48" t="str">
        <f t="shared" si="161"/>
        <v/>
      </c>
      <c r="X254" s="48" t="str">
        <f t="shared" si="162"/>
        <v/>
      </c>
      <c r="Y254" s="45" t="str">
        <f t="shared" si="163"/>
        <v/>
      </c>
      <c r="Z254" s="45" t="str">
        <f t="shared" si="164"/>
        <v/>
      </c>
      <c r="AA254" s="45" t="str">
        <f t="shared" si="165"/>
        <v/>
      </c>
      <c r="AB254" s="45" t="str">
        <f t="shared" si="166"/>
        <v/>
      </c>
      <c r="AD254" s="48" t="str">
        <f t="shared" si="167"/>
        <v/>
      </c>
      <c r="AE254" s="45" t="str">
        <f t="shared" si="168"/>
        <v/>
      </c>
      <c r="AF254" s="45" t="str">
        <f t="shared" si="169"/>
        <v/>
      </c>
      <c r="AG254" s="45" t="str">
        <f t="shared" si="170"/>
        <v/>
      </c>
      <c r="AH254" s="45" t="str">
        <f t="shared" si="171"/>
        <v/>
      </c>
      <c r="AJ254" s="134" t="str">
        <f t="shared" si="172"/>
        <v/>
      </c>
      <c r="AK254" s="135" t="str">
        <f t="shared" si="186"/>
        <v/>
      </c>
      <c r="AL254" s="135" t="str">
        <f t="shared" si="173"/>
        <v/>
      </c>
      <c r="AM254" s="135" t="str">
        <f t="shared" si="174"/>
        <v/>
      </c>
      <c r="AN254" s="135" t="str">
        <f t="shared" si="175"/>
        <v/>
      </c>
      <c r="AO254" s="135" t="str">
        <f t="shared" si="176"/>
        <v/>
      </c>
      <c r="AQ254" s="48" t="str">
        <f t="shared" si="177"/>
        <v/>
      </c>
      <c r="AR254" s="45" t="str">
        <f t="shared" si="178"/>
        <v/>
      </c>
      <c r="AU254" s="25">
        <f t="shared" si="179"/>
        <v>0</v>
      </c>
      <c r="AV254" s="25">
        <f t="shared" si="180"/>
        <v>0</v>
      </c>
      <c r="AW254" s="21">
        <f t="shared" si="187"/>
        <v>0</v>
      </c>
      <c r="AX254" s="21">
        <f t="shared" si="188"/>
        <v>0</v>
      </c>
      <c r="AY254" s="21">
        <f t="shared" si="189"/>
        <v>0</v>
      </c>
      <c r="AZ254" s="21">
        <f t="shared" si="190"/>
        <v>0</v>
      </c>
      <c r="BA254" s="21">
        <f t="shared" si="191"/>
        <v>0</v>
      </c>
      <c r="BB254" s="21">
        <f t="shared" si="192"/>
        <v>0</v>
      </c>
      <c r="BC254" s="21">
        <f t="shared" si="193"/>
        <v>0</v>
      </c>
      <c r="BD254" s="21">
        <f>-IF(CUSTOS!B254="",0,CUSTOS!B254)</f>
        <v>0</v>
      </c>
      <c r="BF254" s="25">
        <f t="shared" si="194"/>
        <v>0</v>
      </c>
      <c r="BG254" s="25">
        <f t="shared" si="195"/>
        <v>0</v>
      </c>
      <c r="BH254" s="169">
        <f t="shared" si="195"/>
        <v>0</v>
      </c>
    </row>
    <row r="255" spans="1:60" ht="15" x14ac:dyDescent="0.25">
      <c r="A255" s="89" t="str">
        <f>IF(LARGE($A$11:A254,1)=$F$2,"",A254+1)</f>
        <v/>
      </c>
      <c r="B255" s="42" t="str">
        <f t="shared" si="149"/>
        <v/>
      </c>
      <c r="C255" s="43" t="str">
        <f t="shared" si="181"/>
        <v/>
      </c>
      <c r="D255" s="43" t="str">
        <f t="shared" si="150"/>
        <v/>
      </c>
      <c r="E255" s="43" t="str">
        <f t="shared" si="151"/>
        <v/>
      </c>
      <c r="F255" s="44" t="str">
        <f t="shared" si="152"/>
        <v/>
      </c>
      <c r="G255" s="44" t="str">
        <f t="shared" si="153"/>
        <v/>
      </c>
      <c r="H255" s="45" t="str">
        <f>IF($A255="","",IF(C255&gt;=$F$5,IFERROR(HLOOKUP(B255,FLUXO_ELEGÍVEL!$F:$XFD,LARGE(FLUXO_ELEGÍVEL!A:A,1)+2,0),0),0))</f>
        <v/>
      </c>
      <c r="I255" s="45" t="str">
        <f t="shared" si="154"/>
        <v/>
      </c>
      <c r="J255" s="45" t="str">
        <f>IF(A255="","",H255+CUSTOS!B255)</f>
        <v/>
      </c>
      <c r="K255" s="45" t="str">
        <f t="shared" si="182"/>
        <v/>
      </c>
      <c r="L255" s="45" t="str">
        <f t="shared" si="183"/>
        <v/>
      </c>
      <c r="M255" s="45" t="str">
        <f t="shared" si="184"/>
        <v/>
      </c>
      <c r="N255" s="45" t="str">
        <f t="shared" si="155"/>
        <v/>
      </c>
      <c r="O255" s="46" t="str">
        <f t="shared" si="185"/>
        <v/>
      </c>
      <c r="P255" s="47"/>
      <c r="Q255" s="48" t="str">
        <f t="shared" si="156"/>
        <v/>
      </c>
      <c r="R255" s="48" t="str">
        <f t="shared" si="157"/>
        <v/>
      </c>
      <c r="S255" s="48" t="str">
        <f t="shared" si="158"/>
        <v/>
      </c>
      <c r="T255" s="48" t="str">
        <f t="shared" si="159"/>
        <v/>
      </c>
      <c r="U255" s="48" t="str">
        <f t="shared" si="160"/>
        <v/>
      </c>
      <c r="V255" s="48" t="str">
        <f t="shared" si="161"/>
        <v/>
      </c>
      <c r="X255" s="48" t="str">
        <f t="shared" si="162"/>
        <v/>
      </c>
      <c r="Y255" s="45" t="str">
        <f t="shared" si="163"/>
        <v/>
      </c>
      <c r="Z255" s="45" t="str">
        <f t="shared" si="164"/>
        <v/>
      </c>
      <c r="AA255" s="45" t="str">
        <f t="shared" si="165"/>
        <v/>
      </c>
      <c r="AB255" s="45" t="str">
        <f t="shared" si="166"/>
        <v/>
      </c>
      <c r="AD255" s="48" t="str">
        <f t="shared" si="167"/>
        <v/>
      </c>
      <c r="AE255" s="45" t="str">
        <f t="shared" si="168"/>
        <v/>
      </c>
      <c r="AF255" s="45" t="str">
        <f t="shared" si="169"/>
        <v/>
      </c>
      <c r="AG255" s="45" t="str">
        <f t="shared" si="170"/>
        <v/>
      </c>
      <c r="AH255" s="45" t="str">
        <f t="shared" si="171"/>
        <v/>
      </c>
      <c r="AJ255" s="134" t="str">
        <f t="shared" si="172"/>
        <v/>
      </c>
      <c r="AK255" s="135" t="str">
        <f t="shared" si="186"/>
        <v/>
      </c>
      <c r="AL255" s="135" t="str">
        <f t="shared" si="173"/>
        <v/>
      </c>
      <c r="AM255" s="135" t="str">
        <f t="shared" si="174"/>
        <v/>
      </c>
      <c r="AN255" s="135" t="str">
        <f t="shared" si="175"/>
        <v/>
      </c>
      <c r="AO255" s="135" t="str">
        <f t="shared" si="176"/>
        <v/>
      </c>
      <c r="AQ255" s="48" t="str">
        <f t="shared" si="177"/>
        <v/>
      </c>
      <c r="AR255" s="45" t="str">
        <f t="shared" si="178"/>
        <v/>
      </c>
      <c r="AU255" s="25">
        <f t="shared" si="179"/>
        <v>0</v>
      </c>
      <c r="AV255" s="25">
        <f t="shared" si="180"/>
        <v>0</v>
      </c>
      <c r="AW255" s="21">
        <f t="shared" si="187"/>
        <v>0</v>
      </c>
      <c r="AX255" s="21">
        <f t="shared" si="188"/>
        <v>0</v>
      </c>
      <c r="AY255" s="21">
        <f t="shared" si="189"/>
        <v>0</v>
      </c>
      <c r="AZ255" s="21">
        <f t="shared" si="190"/>
        <v>0</v>
      </c>
      <c r="BA255" s="21">
        <f t="shared" si="191"/>
        <v>0</v>
      </c>
      <c r="BB255" s="21">
        <f t="shared" si="192"/>
        <v>0</v>
      </c>
      <c r="BC255" s="21">
        <f t="shared" si="193"/>
        <v>0</v>
      </c>
      <c r="BD255" s="21">
        <f>-IF(CUSTOS!B255="",0,CUSTOS!B255)</f>
        <v>0</v>
      </c>
      <c r="BF255" s="25">
        <f t="shared" si="194"/>
        <v>0</v>
      </c>
      <c r="BG255" s="25">
        <f t="shared" si="195"/>
        <v>0</v>
      </c>
      <c r="BH255" s="169">
        <f t="shared" si="195"/>
        <v>0</v>
      </c>
    </row>
    <row r="256" spans="1:60" ht="15" x14ac:dyDescent="0.25">
      <c r="A256" s="89" t="str">
        <f>IF(LARGE($A$11:A255,1)=$F$2,"",A255+1)</f>
        <v/>
      </c>
      <c r="B256" s="42" t="str">
        <f t="shared" si="149"/>
        <v/>
      </c>
      <c r="C256" s="43" t="str">
        <f t="shared" si="181"/>
        <v/>
      </c>
      <c r="D256" s="43" t="str">
        <f t="shared" si="150"/>
        <v/>
      </c>
      <c r="E256" s="43" t="str">
        <f t="shared" si="151"/>
        <v/>
      </c>
      <c r="F256" s="44" t="str">
        <f t="shared" si="152"/>
        <v/>
      </c>
      <c r="G256" s="44" t="str">
        <f t="shared" si="153"/>
        <v/>
      </c>
      <c r="H256" s="45" t="str">
        <f>IF($A256="","",IF(C256&gt;=$F$5,IFERROR(HLOOKUP(B256,FLUXO_ELEGÍVEL!$F:$XFD,LARGE(FLUXO_ELEGÍVEL!A:A,1)+2,0),0),0))</f>
        <v/>
      </c>
      <c r="I256" s="45" t="str">
        <f t="shared" si="154"/>
        <v/>
      </c>
      <c r="J256" s="45" t="str">
        <f>IF(A256="","",H256+CUSTOS!B256)</f>
        <v/>
      </c>
      <c r="K256" s="45" t="str">
        <f t="shared" si="182"/>
        <v/>
      </c>
      <c r="L256" s="45" t="str">
        <f t="shared" si="183"/>
        <v/>
      </c>
      <c r="M256" s="45" t="str">
        <f t="shared" si="184"/>
        <v/>
      </c>
      <c r="N256" s="45" t="str">
        <f t="shared" si="155"/>
        <v/>
      </c>
      <c r="O256" s="46" t="str">
        <f t="shared" si="185"/>
        <v/>
      </c>
      <c r="P256" s="47"/>
      <c r="Q256" s="48" t="str">
        <f t="shared" si="156"/>
        <v/>
      </c>
      <c r="R256" s="48" t="str">
        <f t="shared" si="157"/>
        <v/>
      </c>
      <c r="S256" s="48" t="str">
        <f t="shared" si="158"/>
        <v/>
      </c>
      <c r="T256" s="48" t="str">
        <f t="shared" si="159"/>
        <v/>
      </c>
      <c r="U256" s="48" t="str">
        <f t="shared" si="160"/>
        <v/>
      </c>
      <c r="V256" s="48" t="str">
        <f t="shared" si="161"/>
        <v/>
      </c>
      <c r="X256" s="48" t="str">
        <f t="shared" si="162"/>
        <v/>
      </c>
      <c r="Y256" s="45" t="str">
        <f t="shared" si="163"/>
        <v/>
      </c>
      <c r="Z256" s="45" t="str">
        <f t="shared" si="164"/>
        <v/>
      </c>
      <c r="AA256" s="45" t="str">
        <f t="shared" si="165"/>
        <v/>
      </c>
      <c r="AB256" s="45" t="str">
        <f t="shared" si="166"/>
        <v/>
      </c>
      <c r="AD256" s="48" t="str">
        <f t="shared" si="167"/>
        <v/>
      </c>
      <c r="AE256" s="45" t="str">
        <f t="shared" si="168"/>
        <v/>
      </c>
      <c r="AF256" s="45" t="str">
        <f t="shared" si="169"/>
        <v/>
      </c>
      <c r="AG256" s="45" t="str">
        <f t="shared" si="170"/>
        <v/>
      </c>
      <c r="AH256" s="45" t="str">
        <f t="shared" si="171"/>
        <v/>
      </c>
      <c r="AJ256" s="134" t="str">
        <f t="shared" si="172"/>
        <v/>
      </c>
      <c r="AK256" s="135" t="str">
        <f t="shared" si="186"/>
        <v/>
      </c>
      <c r="AL256" s="135" t="str">
        <f t="shared" si="173"/>
        <v/>
      </c>
      <c r="AM256" s="135" t="str">
        <f t="shared" si="174"/>
        <v/>
      </c>
      <c r="AN256" s="135" t="str">
        <f t="shared" si="175"/>
        <v/>
      </c>
      <c r="AO256" s="135" t="str">
        <f t="shared" si="176"/>
        <v/>
      </c>
      <c r="AQ256" s="48" t="str">
        <f t="shared" si="177"/>
        <v/>
      </c>
      <c r="AR256" s="45" t="str">
        <f t="shared" si="178"/>
        <v/>
      </c>
      <c r="AU256" s="25">
        <f t="shared" si="179"/>
        <v>0</v>
      </c>
      <c r="AV256" s="25">
        <f t="shared" si="180"/>
        <v>0</v>
      </c>
      <c r="AW256" s="21">
        <f t="shared" si="187"/>
        <v>0</v>
      </c>
      <c r="AX256" s="21">
        <f t="shared" si="188"/>
        <v>0</v>
      </c>
      <c r="AY256" s="21">
        <f t="shared" si="189"/>
        <v>0</v>
      </c>
      <c r="AZ256" s="21">
        <f t="shared" si="190"/>
        <v>0</v>
      </c>
      <c r="BA256" s="21">
        <f t="shared" si="191"/>
        <v>0</v>
      </c>
      <c r="BB256" s="21">
        <f t="shared" si="192"/>
        <v>0</v>
      </c>
      <c r="BC256" s="21">
        <f t="shared" si="193"/>
        <v>0</v>
      </c>
      <c r="BD256" s="21">
        <f>-IF(CUSTOS!B256="",0,CUSTOS!B256)</f>
        <v>0</v>
      </c>
      <c r="BF256" s="25">
        <f t="shared" si="194"/>
        <v>0</v>
      </c>
      <c r="BG256" s="25">
        <f t="shared" si="195"/>
        <v>0</v>
      </c>
      <c r="BH256" s="169">
        <f t="shared" si="195"/>
        <v>0</v>
      </c>
    </row>
    <row r="257" spans="1:60" ht="15" x14ac:dyDescent="0.25">
      <c r="A257" s="89" t="str">
        <f>IF(LARGE($A$11:A256,1)=$F$2,"",A256+1)</f>
        <v/>
      </c>
      <c r="B257" s="42" t="str">
        <f t="shared" si="149"/>
        <v/>
      </c>
      <c r="C257" s="43" t="str">
        <f t="shared" si="181"/>
        <v/>
      </c>
      <c r="D257" s="43" t="str">
        <f t="shared" si="150"/>
        <v/>
      </c>
      <c r="E257" s="43" t="str">
        <f t="shared" si="151"/>
        <v/>
      </c>
      <c r="F257" s="44" t="str">
        <f t="shared" si="152"/>
        <v/>
      </c>
      <c r="G257" s="44" t="str">
        <f t="shared" si="153"/>
        <v/>
      </c>
      <c r="H257" s="45" t="str">
        <f>IF($A257="","",IF(C257&gt;=$F$5,IFERROR(HLOOKUP(B257,FLUXO_ELEGÍVEL!$F:$XFD,LARGE(FLUXO_ELEGÍVEL!A:A,1)+2,0),0),0))</f>
        <v/>
      </c>
      <c r="I257" s="45" t="str">
        <f t="shared" si="154"/>
        <v/>
      </c>
      <c r="J257" s="45" t="str">
        <f>IF(A257="","",H257+CUSTOS!B257)</f>
        <v/>
      </c>
      <c r="K257" s="45" t="str">
        <f t="shared" si="182"/>
        <v/>
      </c>
      <c r="L257" s="45" t="str">
        <f t="shared" si="183"/>
        <v/>
      </c>
      <c r="M257" s="45" t="str">
        <f t="shared" si="184"/>
        <v/>
      </c>
      <c r="N257" s="45" t="str">
        <f t="shared" si="155"/>
        <v/>
      </c>
      <c r="O257" s="46" t="str">
        <f t="shared" si="185"/>
        <v/>
      </c>
      <c r="P257" s="47"/>
      <c r="Q257" s="48" t="str">
        <f t="shared" si="156"/>
        <v/>
      </c>
      <c r="R257" s="48" t="str">
        <f t="shared" si="157"/>
        <v/>
      </c>
      <c r="S257" s="48" t="str">
        <f t="shared" si="158"/>
        <v/>
      </c>
      <c r="T257" s="48" t="str">
        <f t="shared" si="159"/>
        <v/>
      </c>
      <c r="U257" s="48" t="str">
        <f t="shared" si="160"/>
        <v/>
      </c>
      <c r="V257" s="48" t="str">
        <f t="shared" si="161"/>
        <v/>
      </c>
      <c r="X257" s="48" t="str">
        <f t="shared" si="162"/>
        <v/>
      </c>
      <c r="Y257" s="45" t="str">
        <f t="shared" si="163"/>
        <v/>
      </c>
      <c r="Z257" s="45" t="str">
        <f t="shared" si="164"/>
        <v/>
      </c>
      <c r="AA257" s="45" t="str">
        <f t="shared" si="165"/>
        <v/>
      </c>
      <c r="AB257" s="45" t="str">
        <f t="shared" si="166"/>
        <v/>
      </c>
      <c r="AD257" s="48" t="str">
        <f t="shared" si="167"/>
        <v/>
      </c>
      <c r="AE257" s="45" t="str">
        <f t="shared" si="168"/>
        <v/>
      </c>
      <c r="AF257" s="45" t="str">
        <f t="shared" si="169"/>
        <v/>
      </c>
      <c r="AG257" s="45" t="str">
        <f t="shared" si="170"/>
        <v/>
      </c>
      <c r="AH257" s="45" t="str">
        <f t="shared" si="171"/>
        <v/>
      </c>
      <c r="AJ257" s="134" t="str">
        <f t="shared" si="172"/>
        <v/>
      </c>
      <c r="AK257" s="135" t="str">
        <f t="shared" si="186"/>
        <v/>
      </c>
      <c r="AL257" s="135" t="str">
        <f t="shared" si="173"/>
        <v/>
      </c>
      <c r="AM257" s="135" t="str">
        <f t="shared" si="174"/>
        <v/>
      </c>
      <c r="AN257" s="135" t="str">
        <f t="shared" si="175"/>
        <v/>
      </c>
      <c r="AO257" s="135" t="str">
        <f t="shared" si="176"/>
        <v/>
      </c>
      <c r="AQ257" s="48" t="str">
        <f t="shared" si="177"/>
        <v/>
      </c>
      <c r="AR257" s="45" t="str">
        <f t="shared" si="178"/>
        <v/>
      </c>
      <c r="AU257" s="25">
        <f t="shared" si="179"/>
        <v>0</v>
      </c>
      <c r="AV257" s="25">
        <f t="shared" si="180"/>
        <v>0</v>
      </c>
      <c r="AW257" s="21">
        <f t="shared" si="187"/>
        <v>0</v>
      </c>
      <c r="AX257" s="21">
        <f t="shared" si="188"/>
        <v>0</v>
      </c>
      <c r="AY257" s="21">
        <f t="shared" si="189"/>
        <v>0</v>
      </c>
      <c r="AZ257" s="21">
        <f t="shared" si="190"/>
        <v>0</v>
      </c>
      <c r="BA257" s="21">
        <f t="shared" si="191"/>
        <v>0</v>
      </c>
      <c r="BB257" s="21">
        <f t="shared" si="192"/>
        <v>0</v>
      </c>
      <c r="BC257" s="21">
        <f t="shared" si="193"/>
        <v>0</v>
      </c>
      <c r="BD257" s="21">
        <f>-IF(CUSTOS!B257="",0,CUSTOS!B257)</f>
        <v>0</v>
      </c>
      <c r="BF257" s="25">
        <f t="shared" si="194"/>
        <v>0</v>
      </c>
      <c r="BG257" s="25">
        <f t="shared" si="195"/>
        <v>0</v>
      </c>
      <c r="BH257" s="169">
        <f t="shared" si="195"/>
        <v>0</v>
      </c>
    </row>
    <row r="258" spans="1:60" ht="15" x14ac:dyDescent="0.25">
      <c r="A258" s="89" t="str">
        <f>IF(LARGE($A$11:A257,1)=$F$2,"",A257+1)</f>
        <v/>
      </c>
      <c r="B258" s="42" t="str">
        <f t="shared" si="149"/>
        <v/>
      </c>
      <c r="C258" s="43" t="str">
        <f t="shared" si="181"/>
        <v/>
      </c>
      <c r="D258" s="43" t="str">
        <f t="shared" si="150"/>
        <v/>
      </c>
      <c r="E258" s="43" t="str">
        <f t="shared" si="151"/>
        <v/>
      </c>
      <c r="F258" s="44" t="str">
        <f t="shared" si="152"/>
        <v/>
      </c>
      <c r="G258" s="44" t="str">
        <f t="shared" si="153"/>
        <v/>
      </c>
      <c r="H258" s="45" t="str">
        <f>IF($A258="","",IF(C258&gt;=$F$5,IFERROR(HLOOKUP(B258,FLUXO_ELEGÍVEL!$F:$XFD,LARGE(FLUXO_ELEGÍVEL!A:A,1)+2,0),0),0))</f>
        <v/>
      </c>
      <c r="I258" s="45" t="str">
        <f t="shared" si="154"/>
        <v/>
      </c>
      <c r="J258" s="45" t="str">
        <f>IF(A258="","",H258+CUSTOS!B258)</f>
        <v/>
      </c>
      <c r="K258" s="45" t="str">
        <f t="shared" si="182"/>
        <v/>
      </c>
      <c r="L258" s="45" t="str">
        <f t="shared" si="183"/>
        <v/>
      </c>
      <c r="M258" s="45" t="str">
        <f t="shared" si="184"/>
        <v/>
      </c>
      <c r="N258" s="45" t="str">
        <f t="shared" si="155"/>
        <v/>
      </c>
      <c r="O258" s="46" t="str">
        <f t="shared" si="185"/>
        <v/>
      </c>
      <c r="P258" s="47"/>
      <c r="Q258" s="48" t="str">
        <f t="shared" si="156"/>
        <v/>
      </c>
      <c r="R258" s="48" t="str">
        <f t="shared" si="157"/>
        <v/>
      </c>
      <c r="S258" s="48" t="str">
        <f t="shared" si="158"/>
        <v/>
      </c>
      <c r="T258" s="48" t="str">
        <f t="shared" si="159"/>
        <v/>
      </c>
      <c r="U258" s="48" t="str">
        <f t="shared" si="160"/>
        <v/>
      </c>
      <c r="V258" s="48" t="str">
        <f t="shared" si="161"/>
        <v/>
      </c>
      <c r="X258" s="48" t="str">
        <f t="shared" si="162"/>
        <v/>
      </c>
      <c r="Y258" s="45" t="str">
        <f t="shared" si="163"/>
        <v/>
      </c>
      <c r="Z258" s="45" t="str">
        <f t="shared" si="164"/>
        <v/>
      </c>
      <c r="AA258" s="45" t="str">
        <f t="shared" si="165"/>
        <v/>
      </c>
      <c r="AB258" s="45" t="str">
        <f t="shared" si="166"/>
        <v/>
      </c>
      <c r="AD258" s="48" t="str">
        <f t="shared" si="167"/>
        <v/>
      </c>
      <c r="AE258" s="45" t="str">
        <f t="shared" si="168"/>
        <v/>
      </c>
      <c r="AF258" s="45" t="str">
        <f t="shared" si="169"/>
        <v/>
      </c>
      <c r="AG258" s="45" t="str">
        <f t="shared" si="170"/>
        <v/>
      </c>
      <c r="AH258" s="45" t="str">
        <f t="shared" si="171"/>
        <v/>
      </c>
      <c r="AJ258" s="134" t="str">
        <f t="shared" si="172"/>
        <v/>
      </c>
      <c r="AK258" s="135" t="str">
        <f t="shared" si="186"/>
        <v/>
      </c>
      <c r="AL258" s="135" t="str">
        <f t="shared" si="173"/>
        <v/>
      </c>
      <c r="AM258" s="135" t="str">
        <f t="shared" si="174"/>
        <v/>
      </c>
      <c r="AN258" s="135" t="str">
        <f t="shared" si="175"/>
        <v/>
      </c>
      <c r="AO258" s="135" t="str">
        <f t="shared" si="176"/>
        <v/>
      </c>
      <c r="AQ258" s="48" t="str">
        <f t="shared" si="177"/>
        <v/>
      </c>
      <c r="AR258" s="45" t="str">
        <f t="shared" si="178"/>
        <v/>
      </c>
      <c r="AU258" s="25">
        <f t="shared" si="179"/>
        <v>0</v>
      </c>
      <c r="AV258" s="25">
        <f t="shared" si="180"/>
        <v>0</v>
      </c>
      <c r="AW258" s="21">
        <f t="shared" si="187"/>
        <v>0</v>
      </c>
      <c r="AX258" s="21">
        <f t="shared" si="188"/>
        <v>0</v>
      </c>
      <c r="AY258" s="21">
        <f t="shared" si="189"/>
        <v>0</v>
      </c>
      <c r="AZ258" s="21">
        <f t="shared" si="190"/>
        <v>0</v>
      </c>
      <c r="BA258" s="21">
        <f t="shared" si="191"/>
        <v>0</v>
      </c>
      <c r="BB258" s="21">
        <f t="shared" si="192"/>
        <v>0</v>
      </c>
      <c r="BC258" s="21">
        <f t="shared" si="193"/>
        <v>0</v>
      </c>
      <c r="BD258" s="21">
        <f>-IF(CUSTOS!B258="",0,CUSTOS!B258)</f>
        <v>0</v>
      </c>
      <c r="BF258" s="25">
        <f t="shared" si="194"/>
        <v>0</v>
      </c>
      <c r="BG258" s="25">
        <f t="shared" si="195"/>
        <v>0</v>
      </c>
      <c r="BH258" s="169">
        <f t="shared" si="195"/>
        <v>0</v>
      </c>
    </row>
    <row r="259" spans="1:60" ht="15" x14ac:dyDescent="0.25">
      <c r="A259" s="89" t="str">
        <f>IF(LARGE($A$11:A258,1)=$F$2,"",A258+1)</f>
        <v/>
      </c>
      <c r="B259" s="42" t="str">
        <f t="shared" si="149"/>
        <v/>
      </c>
      <c r="C259" s="43" t="str">
        <f t="shared" si="181"/>
        <v/>
      </c>
      <c r="D259" s="43" t="str">
        <f t="shared" si="150"/>
        <v/>
      </c>
      <c r="E259" s="43" t="str">
        <f t="shared" si="151"/>
        <v/>
      </c>
      <c r="F259" s="44" t="str">
        <f t="shared" si="152"/>
        <v/>
      </c>
      <c r="G259" s="44" t="str">
        <f t="shared" si="153"/>
        <v/>
      </c>
      <c r="H259" s="45" t="str">
        <f>IF($A259="","",IF(C259&gt;=$F$5,IFERROR(HLOOKUP(B259,FLUXO_ELEGÍVEL!$F:$XFD,LARGE(FLUXO_ELEGÍVEL!A:A,1)+2,0),0),0))</f>
        <v/>
      </c>
      <c r="I259" s="45" t="str">
        <f t="shared" si="154"/>
        <v/>
      </c>
      <c r="J259" s="45" t="str">
        <f>IF(A259="","",H259+CUSTOS!B259)</f>
        <v/>
      </c>
      <c r="K259" s="45" t="str">
        <f t="shared" si="182"/>
        <v/>
      </c>
      <c r="L259" s="45" t="str">
        <f t="shared" si="183"/>
        <v/>
      </c>
      <c r="M259" s="45" t="str">
        <f t="shared" si="184"/>
        <v/>
      </c>
      <c r="N259" s="45" t="str">
        <f t="shared" si="155"/>
        <v/>
      </c>
      <c r="O259" s="46" t="str">
        <f t="shared" si="185"/>
        <v/>
      </c>
      <c r="P259" s="47"/>
      <c r="Q259" s="48" t="str">
        <f t="shared" si="156"/>
        <v/>
      </c>
      <c r="R259" s="48" t="str">
        <f t="shared" si="157"/>
        <v/>
      </c>
      <c r="S259" s="48" t="str">
        <f t="shared" si="158"/>
        <v/>
      </c>
      <c r="T259" s="48" t="str">
        <f t="shared" si="159"/>
        <v/>
      </c>
      <c r="U259" s="48" t="str">
        <f t="shared" si="160"/>
        <v/>
      </c>
      <c r="V259" s="48" t="str">
        <f t="shared" si="161"/>
        <v/>
      </c>
      <c r="X259" s="48" t="str">
        <f t="shared" si="162"/>
        <v/>
      </c>
      <c r="Y259" s="45" t="str">
        <f t="shared" si="163"/>
        <v/>
      </c>
      <c r="Z259" s="45" t="str">
        <f t="shared" si="164"/>
        <v/>
      </c>
      <c r="AA259" s="45" t="str">
        <f t="shared" si="165"/>
        <v/>
      </c>
      <c r="AB259" s="45" t="str">
        <f t="shared" si="166"/>
        <v/>
      </c>
      <c r="AD259" s="48" t="str">
        <f t="shared" si="167"/>
        <v/>
      </c>
      <c r="AE259" s="45" t="str">
        <f t="shared" si="168"/>
        <v/>
      </c>
      <c r="AF259" s="45" t="str">
        <f t="shared" si="169"/>
        <v/>
      </c>
      <c r="AG259" s="45" t="str">
        <f t="shared" si="170"/>
        <v/>
      </c>
      <c r="AH259" s="45" t="str">
        <f t="shared" si="171"/>
        <v/>
      </c>
      <c r="AJ259" s="134" t="str">
        <f t="shared" si="172"/>
        <v/>
      </c>
      <c r="AK259" s="135" t="str">
        <f t="shared" si="186"/>
        <v/>
      </c>
      <c r="AL259" s="135" t="str">
        <f t="shared" si="173"/>
        <v/>
      </c>
      <c r="AM259" s="135" t="str">
        <f t="shared" si="174"/>
        <v/>
      </c>
      <c r="AN259" s="135" t="str">
        <f t="shared" si="175"/>
        <v/>
      </c>
      <c r="AO259" s="135" t="str">
        <f t="shared" si="176"/>
        <v/>
      </c>
      <c r="AQ259" s="48" t="str">
        <f t="shared" si="177"/>
        <v/>
      </c>
      <c r="AR259" s="45" t="str">
        <f t="shared" si="178"/>
        <v/>
      </c>
      <c r="AU259" s="25">
        <f t="shared" si="179"/>
        <v>0</v>
      </c>
      <c r="AV259" s="25">
        <f t="shared" si="180"/>
        <v>0</v>
      </c>
      <c r="AW259" s="21">
        <f t="shared" si="187"/>
        <v>0</v>
      </c>
      <c r="AX259" s="21">
        <f t="shared" si="188"/>
        <v>0</v>
      </c>
      <c r="AY259" s="21">
        <f t="shared" si="189"/>
        <v>0</v>
      </c>
      <c r="AZ259" s="21">
        <f t="shared" si="190"/>
        <v>0</v>
      </c>
      <c r="BA259" s="21">
        <f t="shared" si="191"/>
        <v>0</v>
      </c>
      <c r="BB259" s="21">
        <f t="shared" si="192"/>
        <v>0</v>
      </c>
      <c r="BC259" s="21">
        <f t="shared" si="193"/>
        <v>0</v>
      </c>
      <c r="BD259" s="21">
        <f>-IF(CUSTOS!B259="",0,CUSTOS!B259)</f>
        <v>0</v>
      </c>
      <c r="BF259" s="25">
        <f t="shared" si="194"/>
        <v>0</v>
      </c>
      <c r="BG259" s="25">
        <f t="shared" si="195"/>
        <v>0</v>
      </c>
      <c r="BH259" s="169">
        <f t="shared" si="195"/>
        <v>0</v>
      </c>
    </row>
    <row r="260" spans="1:60" ht="15" x14ac:dyDescent="0.25">
      <c r="A260" s="89" t="str">
        <f>IF(LARGE($A$11:A259,1)=$F$2,"",A259+1)</f>
        <v/>
      </c>
      <c r="B260" s="42" t="str">
        <f t="shared" si="149"/>
        <v/>
      </c>
      <c r="C260" s="43" t="str">
        <f t="shared" si="181"/>
        <v/>
      </c>
      <c r="D260" s="43" t="str">
        <f t="shared" si="150"/>
        <v/>
      </c>
      <c r="E260" s="43" t="str">
        <f t="shared" si="151"/>
        <v/>
      </c>
      <c r="F260" s="44" t="str">
        <f t="shared" si="152"/>
        <v/>
      </c>
      <c r="G260" s="44" t="str">
        <f t="shared" si="153"/>
        <v/>
      </c>
      <c r="H260" s="45" t="str">
        <f>IF($A260="","",IF(C260&gt;=$F$5,IFERROR(HLOOKUP(B260,FLUXO_ELEGÍVEL!$F:$XFD,LARGE(FLUXO_ELEGÍVEL!A:A,1)+2,0),0),0))</f>
        <v/>
      </c>
      <c r="I260" s="45" t="str">
        <f t="shared" si="154"/>
        <v/>
      </c>
      <c r="J260" s="45" t="str">
        <f>IF(A260="","",H260+CUSTOS!B260)</f>
        <v/>
      </c>
      <c r="K260" s="45" t="str">
        <f t="shared" si="182"/>
        <v/>
      </c>
      <c r="L260" s="45" t="str">
        <f t="shared" si="183"/>
        <v/>
      </c>
      <c r="M260" s="45" t="str">
        <f t="shared" si="184"/>
        <v/>
      </c>
      <c r="N260" s="45" t="str">
        <f t="shared" si="155"/>
        <v/>
      </c>
      <c r="O260" s="46" t="str">
        <f t="shared" si="185"/>
        <v/>
      </c>
      <c r="P260" s="47"/>
      <c r="Q260" s="48" t="str">
        <f t="shared" si="156"/>
        <v/>
      </c>
      <c r="R260" s="48" t="str">
        <f t="shared" si="157"/>
        <v/>
      </c>
      <c r="S260" s="48" t="str">
        <f t="shared" si="158"/>
        <v/>
      </c>
      <c r="T260" s="48" t="str">
        <f t="shared" si="159"/>
        <v/>
      </c>
      <c r="U260" s="48" t="str">
        <f t="shared" si="160"/>
        <v/>
      </c>
      <c r="V260" s="48" t="str">
        <f t="shared" si="161"/>
        <v/>
      </c>
      <c r="X260" s="48" t="str">
        <f t="shared" si="162"/>
        <v/>
      </c>
      <c r="Y260" s="45" t="str">
        <f t="shared" si="163"/>
        <v/>
      </c>
      <c r="Z260" s="45" t="str">
        <f t="shared" si="164"/>
        <v/>
      </c>
      <c r="AA260" s="45" t="str">
        <f t="shared" si="165"/>
        <v/>
      </c>
      <c r="AB260" s="45" t="str">
        <f t="shared" si="166"/>
        <v/>
      </c>
      <c r="AD260" s="48" t="str">
        <f t="shared" si="167"/>
        <v/>
      </c>
      <c r="AE260" s="45" t="str">
        <f t="shared" si="168"/>
        <v/>
      </c>
      <c r="AF260" s="45" t="str">
        <f t="shared" si="169"/>
        <v/>
      </c>
      <c r="AG260" s="45" t="str">
        <f t="shared" si="170"/>
        <v/>
      </c>
      <c r="AH260" s="45" t="str">
        <f t="shared" si="171"/>
        <v/>
      </c>
      <c r="AJ260" s="134" t="str">
        <f t="shared" si="172"/>
        <v/>
      </c>
      <c r="AK260" s="135" t="str">
        <f t="shared" si="186"/>
        <v/>
      </c>
      <c r="AL260" s="135" t="str">
        <f t="shared" si="173"/>
        <v/>
      </c>
      <c r="AM260" s="135" t="str">
        <f t="shared" si="174"/>
        <v/>
      </c>
      <c r="AN260" s="135" t="str">
        <f t="shared" si="175"/>
        <v/>
      </c>
      <c r="AO260" s="135" t="str">
        <f t="shared" si="176"/>
        <v/>
      </c>
      <c r="AQ260" s="48" t="str">
        <f t="shared" si="177"/>
        <v/>
      </c>
      <c r="AR260" s="45" t="str">
        <f t="shared" si="178"/>
        <v/>
      </c>
      <c r="AU260" s="25">
        <f t="shared" si="179"/>
        <v>0</v>
      </c>
      <c r="AV260" s="25">
        <f t="shared" si="180"/>
        <v>0</v>
      </c>
      <c r="AW260" s="21">
        <f t="shared" si="187"/>
        <v>0</v>
      </c>
      <c r="AX260" s="21">
        <f t="shared" si="188"/>
        <v>0</v>
      </c>
      <c r="AY260" s="21">
        <f t="shared" si="189"/>
        <v>0</v>
      </c>
      <c r="AZ260" s="21">
        <f t="shared" si="190"/>
        <v>0</v>
      </c>
      <c r="BA260" s="21">
        <f t="shared" si="191"/>
        <v>0</v>
      </c>
      <c r="BB260" s="21">
        <f t="shared" si="192"/>
        <v>0</v>
      </c>
      <c r="BC260" s="21">
        <f t="shared" si="193"/>
        <v>0</v>
      </c>
      <c r="BD260" s="21">
        <f>-IF(CUSTOS!B260="",0,CUSTOS!B260)</f>
        <v>0</v>
      </c>
      <c r="BF260" s="25">
        <f t="shared" si="194"/>
        <v>0</v>
      </c>
      <c r="BG260" s="25">
        <f t="shared" si="195"/>
        <v>0</v>
      </c>
      <c r="BH260" s="169">
        <f t="shared" si="195"/>
        <v>0</v>
      </c>
    </row>
    <row r="261" spans="1:60" ht="15" x14ac:dyDescent="0.25">
      <c r="A261" s="89" t="str">
        <f>IF(LARGE($A$11:A260,1)=$F$2,"",A260+1)</f>
        <v/>
      </c>
      <c r="B261" s="42" t="str">
        <f t="shared" si="149"/>
        <v/>
      </c>
      <c r="C261" s="43" t="str">
        <f t="shared" si="181"/>
        <v/>
      </c>
      <c r="D261" s="43" t="str">
        <f t="shared" si="150"/>
        <v/>
      </c>
      <c r="E261" s="43" t="str">
        <f t="shared" si="151"/>
        <v/>
      </c>
      <c r="F261" s="44" t="str">
        <f t="shared" si="152"/>
        <v/>
      </c>
      <c r="G261" s="44" t="str">
        <f t="shared" si="153"/>
        <v/>
      </c>
      <c r="H261" s="45" t="str">
        <f>IF($A261="","",IF(C261&gt;=$F$5,IFERROR(HLOOKUP(B261,FLUXO_ELEGÍVEL!$F:$XFD,LARGE(FLUXO_ELEGÍVEL!A:A,1)+2,0),0),0))</f>
        <v/>
      </c>
      <c r="I261" s="45" t="str">
        <f t="shared" si="154"/>
        <v/>
      </c>
      <c r="J261" s="45" t="str">
        <f>IF(A261="","",H261+CUSTOS!B261)</f>
        <v/>
      </c>
      <c r="K261" s="45" t="str">
        <f t="shared" si="182"/>
        <v/>
      </c>
      <c r="L261" s="45" t="str">
        <f t="shared" si="183"/>
        <v/>
      </c>
      <c r="M261" s="45" t="str">
        <f t="shared" si="184"/>
        <v/>
      </c>
      <c r="N261" s="45" t="str">
        <f t="shared" si="155"/>
        <v/>
      </c>
      <c r="O261" s="46" t="str">
        <f t="shared" si="185"/>
        <v/>
      </c>
      <c r="P261" s="47"/>
      <c r="Q261" s="48" t="str">
        <f t="shared" si="156"/>
        <v/>
      </c>
      <c r="R261" s="48" t="str">
        <f t="shared" si="157"/>
        <v/>
      </c>
      <c r="S261" s="48" t="str">
        <f t="shared" si="158"/>
        <v/>
      </c>
      <c r="T261" s="48" t="str">
        <f t="shared" si="159"/>
        <v/>
      </c>
      <c r="U261" s="48" t="str">
        <f t="shared" si="160"/>
        <v/>
      </c>
      <c r="V261" s="48" t="str">
        <f t="shared" si="161"/>
        <v/>
      </c>
      <c r="X261" s="48" t="str">
        <f t="shared" si="162"/>
        <v/>
      </c>
      <c r="Y261" s="45" t="str">
        <f t="shared" si="163"/>
        <v/>
      </c>
      <c r="Z261" s="45" t="str">
        <f t="shared" si="164"/>
        <v/>
      </c>
      <c r="AA261" s="45" t="str">
        <f t="shared" si="165"/>
        <v/>
      </c>
      <c r="AB261" s="45" t="str">
        <f t="shared" si="166"/>
        <v/>
      </c>
      <c r="AD261" s="48" t="str">
        <f t="shared" si="167"/>
        <v/>
      </c>
      <c r="AE261" s="45" t="str">
        <f t="shared" si="168"/>
        <v/>
      </c>
      <c r="AF261" s="45" t="str">
        <f t="shared" si="169"/>
        <v/>
      </c>
      <c r="AG261" s="45" t="str">
        <f t="shared" si="170"/>
        <v/>
      </c>
      <c r="AH261" s="45" t="str">
        <f t="shared" si="171"/>
        <v/>
      </c>
      <c r="AJ261" s="134" t="str">
        <f t="shared" si="172"/>
        <v/>
      </c>
      <c r="AK261" s="135" t="str">
        <f t="shared" si="186"/>
        <v/>
      </c>
      <c r="AL261" s="135" t="str">
        <f t="shared" si="173"/>
        <v/>
      </c>
      <c r="AM261" s="135" t="str">
        <f t="shared" si="174"/>
        <v/>
      </c>
      <c r="AN261" s="135" t="str">
        <f t="shared" si="175"/>
        <v/>
      </c>
      <c r="AO261" s="135" t="str">
        <f t="shared" si="176"/>
        <v/>
      </c>
      <c r="AQ261" s="48" t="str">
        <f t="shared" si="177"/>
        <v/>
      </c>
      <c r="AR261" s="45" t="str">
        <f t="shared" si="178"/>
        <v/>
      </c>
      <c r="AU261" s="25">
        <f t="shared" si="179"/>
        <v>0</v>
      </c>
      <c r="AV261" s="25">
        <f t="shared" si="180"/>
        <v>0</v>
      </c>
      <c r="AW261" s="21">
        <f t="shared" si="187"/>
        <v>0</v>
      </c>
      <c r="AX261" s="21">
        <f t="shared" si="188"/>
        <v>0</v>
      </c>
      <c r="AY261" s="21">
        <f t="shared" si="189"/>
        <v>0</v>
      </c>
      <c r="AZ261" s="21">
        <f t="shared" si="190"/>
        <v>0</v>
      </c>
      <c r="BA261" s="21">
        <f t="shared" si="191"/>
        <v>0</v>
      </c>
      <c r="BB261" s="21">
        <f t="shared" si="192"/>
        <v>0</v>
      </c>
      <c r="BC261" s="21">
        <f t="shared" si="193"/>
        <v>0</v>
      </c>
      <c r="BD261" s="21">
        <f>-IF(CUSTOS!B261="",0,CUSTOS!B261)</f>
        <v>0</v>
      </c>
      <c r="BF261" s="25">
        <f t="shared" si="194"/>
        <v>0</v>
      </c>
      <c r="BG261" s="25">
        <f t="shared" si="195"/>
        <v>0</v>
      </c>
      <c r="BH261" s="169">
        <f t="shared" si="195"/>
        <v>0</v>
      </c>
    </row>
    <row r="262" spans="1:60" ht="15" x14ac:dyDescent="0.25">
      <c r="A262" s="89" t="str">
        <f>IF(LARGE($A$11:A261,1)=$F$2,"",A261+1)</f>
        <v/>
      </c>
      <c r="B262" s="42" t="str">
        <f t="shared" si="149"/>
        <v/>
      </c>
      <c r="C262" s="43" t="str">
        <f t="shared" si="181"/>
        <v/>
      </c>
      <c r="D262" s="43" t="str">
        <f t="shared" si="150"/>
        <v/>
      </c>
      <c r="E262" s="43" t="str">
        <f t="shared" si="151"/>
        <v/>
      </c>
      <c r="F262" s="44" t="str">
        <f t="shared" si="152"/>
        <v/>
      </c>
      <c r="G262" s="44" t="str">
        <f t="shared" si="153"/>
        <v/>
      </c>
      <c r="H262" s="45" t="str">
        <f>IF($A262="","",IF(C262&gt;=$F$5,IFERROR(HLOOKUP(B262,FLUXO_ELEGÍVEL!$F:$XFD,LARGE(FLUXO_ELEGÍVEL!A:A,1)+2,0),0),0))</f>
        <v/>
      </c>
      <c r="I262" s="45" t="str">
        <f t="shared" si="154"/>
        <v/>
      </c>
      <c r="J262" s="45" t="str">
        <f>IF(A262="","",H262+CUSTOS!B262)</f>
        <v/>
      </c>
      <c r="K262" s="45" t="str">
        <f t="shared" si="182"/>
        <v/>
      </c>
      <c r="L262" s="45" t="str">
        <f t="shared" si="183"/>
        <v/>
      </c>
      <c r="M262" s="45" t="str">
        <f t="shared" si="184"/>
        <v/>
      </c>
      <c r="N262" s="45" t="str">
        <f t="shared" si="155"/>
        <v/>
      </c>
      <c r="O262" s="46" t="str">
        <f t="shared" si="185"/>
        <v/>
      </c>
      <c r="P262" s="47"/>
      <c r="Q262" s="48" t="str">
        <f t="shared" si="156"/>
        <v/>
      </c>
      <c r="R262" s="48" t="str">
        <f t="shared" si="157"/>
        <v/>
      </c>
      <c r="S262" s="48" t="str">
        <f t="shared" si="158"/>
        <v/>
      </c>
      <c r="T262" s="48" t="str">
        <f t="shared" si="159"/>
        <v/>
      </c>
      <c r="U262" s="48" t="str">
        <f t="shared" si="160"/>
        <v/>
      </c>
      <c r="V262" s="48" t="str">
        <f t="shared" si="161"/>
        <v/>
      </c>
      <c r="X262" s="48" t="str">
        <f t="shared" si="162"/>
        <v/>
      </c>
      <c r="Y262" s="45" t="str">
        <f t="shared" si="163"/>
        <v/>
      </c>
      <c r="Z262" s="45" t="str">
        <f t="shared" si="164"/>
        <v/>
      </c>
      <c r="AA262" s="45" t="str">
        <f t="shared" si="165"/>
        <v/>
      </c>
      <c r="AB262" s="45" t="str">
        <f t="shared" si="166"/>
        <v/>
      </c>
      <c r="AD262" s="48" t="str">
        <f t="shared" si="167"/>
        <v/>
      </c>
      <c r="AE262" s="45" t="str">
        <f t="shared" si="168"/>
        <v/>
      </c>
      <c r="AF262" s="45" t="str">
        <f t="shared" si="169"/>
        <v/>
      </c>
      <c r="AG262" s="45" t="str">
        <f t="shared" si="170"/>
        <v/>
      </c>
      <c r="AH262" s="45" t="str">
        <f t="shared" si="171"/>
        <v/>
      </c>
      <c r="AJ262" s="134" t="str">
        <f t="shared" si="172"/>
        <v/>
      </c>
      <c r="AK262" s="135" t="str">
        <f t="shared" si="186"/>
        <v/>
      </c>
      <c r="AL262" s="135" t="str">
        <f t="shared" si="173"/>
        <v/>
      </c>
      <c r="AM262" s="135" t="str">
        <f t="shared" si="174"/>
        <v/>
      </c>
      <c r="AN262" s="135" t="str">
        <f t="shared" si="175"/>
        <v/>
      </c>
      <c r="AO262" s="135" t="str">
        <f t="shared" si="176"/>
        <v/>
      </c>
      <c r="AQ262" s="48" t="str">
        <f t="shared" si="177"/>
        <v/>
      </c>
      <c r="AR262" s="45" t="str">
        <f t="shared" si="178"/>
        <v/>
      </c>
      <c r="AU262" s="25">
        <f t="shared" si="179"/>
        <v>0</v>
      </c>
      <c r="AV262" s="25">
        <f t="shared" si="180"/>
        <v>0</v>
      </c>
      <c r="AW262" s="21">
        <f t="shared" si="187"/>
        <v>0</v>
      </c>
      <c r="AX262" s="21">
        <f t="shared" si="188"/>
        <v>0</v>
      </c>
      <c r="AY262" s="21">
        <f t="shared" si="189"/>
        <v>0</v>
      </c>
      <c r="AZ262" s="21">
        <f t="shared" si="190"/>
        <v>0</v>
      </c>
      <c r="BA262" s="21">
        <f t="shared" si="191"/>
        <v>0</v>
      </c>
      <c r="BB262" s="21">
        <f t="shared" si="192"/>
        <v>0</v>
      </c>
      <c r="BC262" s="21">
        <f t="shared" si="193"/>
        <v>0</v>
      </c>
      <c r="BD262" s="21">
        <f>-IF(CUSTOS!B262="",0,CUSTOS!B262)</f>
        <v>0</v>
      </c>
      <c r="BF262" s="25">
        <f t="shared" si="194"/>
        <v>0</v>
      </c>
      <c r="BG262" s="25">
        <f t="shared" si="195"/>
        <v>0</v>
      </c>
      <c r="BH262" s="169">
        <f t="shared" si="195"/>
        <v>0</v>
      </c>
    </row>
    <row r="263" spans="1:60" ht="15" x14ac:dyDescent="0.25">
      <c r="A263" s="89" t="str">
        <f>IF(LARGE($A$11:A262,1)=$F$2,"",A262+1)</f>
        <v/>
      </c>
      <c r="B263" s="42" t="str">
        <f t="shared" si="149"/>
        <v/>
      </c>
      <c r="C263" s="43" t="str">
        <f t="shared" si="181"/>
        <v/>
      </c>
      <c r="D263" s="43" t="str">
        <f t="shared" si="150"/>
        <v/>
      </c>
      <c r="E263" s="43" t="str">
        <f t="shared" si="151"/>
        <v/>
      </c>
      <c r="F263" s="44" t="str">
        <f t="shared" si="152"/>
        <v/>
      </c>
      <c r="G263" s="44" t="str">
        <f t="shared" si="153"/>
        <v/>
      </c>
      <c r="H263" s="45" t="str">
        <f>IF($A263="","",IF(C263&gt;=$F$5,IFERROR(HLOOKUP(B263,FLUXO_ELEGÍVEL!$F:$XFD,LARGE(FLUXO_ELEGÍVEL!A:A,1)+2,0),0),0))</f>
        <v/>
      </c>
      <c r="I263" s="45" t="str">
        <f t="shared" si="154"/>
        <v/>
      </c>
      <c r="J263" s="45" t="str">
        <f>IF(A263="","",H263+CUSTOS!B263)</f>
        <v/>
      </c>
      <c r="K263" s="45" t="str">
        <f t="shared" si="182"/>
        <v/>
      </c>
      <c r="L263" s="45" t="str">
        <f t="shared" si="183"/>
        <v/>
      </c>
      <c r="M263" s="45" t="str">
        <f t="shared" si="184"/>
        <v/>
      </c>
      <c r="N263" s="45" t="str">
        <f t="shared" si="155"/>
        <v/>
      </c>
      <c r="O263" s="46" t="str">
        <f t="shared" si="185"/>
        <v/>
      </c>
      <c r="P263" s="47"/>
      <c r="Q263" s="48" t="str">
        <f t="shared" si="156"/>
        <v/>
      </c>
      <c r="R263" s="48" t="str">
        <f t="shared" si="157"/>
        <v/>
      </c>
      <c r="S263" s="48" t="str">
        <f t="shared" si="158"/>
        <v/>
      </c>
      <c r="T263" s="48" t="str">
        <f t="shared" si="159"/>
        <v/>
      </c>
      <c r="U263" s="48" t="str">
        <f t="shared" si="160"/>
        <v/>
      </c>
      <c r="V263" s="48" t="str">
        <f t="shared" si="161"/>
        <v/>
      </c>
      <c r="X263" s="48" t="str">
        <f t="shared" si="162"/>
        <v/>
      </c>
      <c r="Y263" s="45" t="str">
        <f t="shared" si="163"/>
        <v/>
      </c>
      <c r="Z263" s="45" t="str">
        <f t="shared" si="164"/>
        <v/>
      </c>
      <c r="AA263" s="45" t="str">
        <f t="shared" si="165"/>
        <v/>
      </c>
      <c r="AB263" s="45" t="str">
        <f t="shared" si="166"/>
        <v/>
      </c>
      <c r="AD263" s="48" t="str">
        <f t="shared" si="167"/>
        <v/>
      </c>
      <c r="AE263" s="45" t="str">
        <f t="shared" si="168"/>
        <v/>
      </c>
      <c r="AF263" s="45" t="str">
        <f t="shared" si="169"/>
        <v/>
      </c>
      <c r="AG263" s="45" t="str">
        <f t="shared" si="170"/>
        <v/>
      </c>
      <c r="AH263" s="45" t="str">
        <f t="shared" si="171"/>
        <v/>
      </c>
      <c r="AJ263" s="134" t="str">
        <f t="shared" si="172"/>
        <v/>
      </c>
      <c r="AK263" s="135" t="str">
        <f t="shared" si="186"/>
        <v/>
      </c>
      <c r="AL263" s="135" t="str">
        <f t="shared" si="173"/>
        <v/>
      </c>
      <c r="AM263" s="135" t="str">
        <f t="shared" si="174"/>
        <v/>
      </c>
      <c r="AN263" s="135" t="str">
        <f t="shared" si="175"/>
        <v/>
      </c>
      <c r="AO263" s="135" t="str">
        <f t="shared" si="176"/>
        <v/>
      </c>
      <c r="AQ263" s="48" t="str">
        <f t="shared" si="177"/>
        <v/>
      </c>
      <c r="AR263" s="45" t="str">
        <f t="shared" si="178"/>
        <v/>
      </c>
      <c r="AU263" s="25">
        <f t="shared" si="179"/>
        <v>0</v>
      </c>
      <c r="AV263" s="25">
        <f t="shared" si="180"/>
        <v>0</v>
      </c>
      <c r="AW263" s="21">
        <f t="shared" si="187"/>
        <v>0</v>
      </c>
      <c r="AX263" s="21">
        <f t="shared" si="188"/>
        <v>0</v>
      </c>
      <c r="AY263" s="21">
        <f t="shared" si="189"/>
        <v>0</v>
      </c>
      <c r="AZ263" s="21">
        <f t="shared" si="190"/>
        <v>0</v>
      </c>
      <c r="BA263" s="21">
        <f t="shared" si="191"/>
        <v>0</v>
      </c>
      <c r="BB263" s="21">
        <f t="shared" si="192"/>
        <v>0</v>
      </c>
      <c r="BC263" s="21">
        <f t="shared" si="193"/>
        <v>0</v>
      </c>
      <c r="BD263" s="21">
        <f>-IF(CUSTOS!B263="",0,CUSTOS!B263)</f>
        <v>0</v>
      </c>
      <c r="BF263" s="25">
        <f t="shared" si="194"/>
        <v>0</v>
      </c>
      <c r="BG263" s="25">
        <f t="shared" si="195"/>
        <v>0</v>
      </c>
      <c r="BH263" s="169">
        <f t="shared" si="195"/>
        <v>0</v>
      </c>
    </row>
    <row r="264" spans="1:60" ht="15" x14ac:dyDescent="0.25">
      <c r="A264" s="89" t="str">
        <f>IF(LARGE($A$11:A263,1)=$F$2,"",A263+1)</f>
        <v/>
      </c>
      <c r="B264" s="42" t="str">
        <f t="shared" si="149"/>
        <v/>
      </c>
      <c r="C264" s="43" t="str">
        <f t="shared" si="181"/>
        <v/>
      </c>
      <c r="D264" s="43" t="str">
        <f t="shared" si="150"/>
        <v/>
      </c>
      <c r="E264" s="43" t="str">
        <f t="shared" si="151"/>
        <v/>
      </c>
      <c r="F264" s="44" t="str">
        <f t="shared" si="152"/>
        <v/>
      </c>
      <c r="G264" s="44" t="str">
        <f t="shared" si="153"/>
        <v/>
      </c>
      <c r="H264" s="45" t="str">
        <f>IF($A264="","",IF(C264&gt;=$F$5,IFERROR(HLOOKUP(B264,FLUXO_ELEGÍVEL!$F:$XFD,LARGE(FLUXO_ELEGÍVEL!A:A,1)+2,0),0),0))</f>
        <v/>
      </c>
      <c r="I264" s="45" t="str">
        <f t="shared" si="154"/>
        <v/>
      </c>
      <c r="J264" s="45" t="str">
        <f>IF(A264="","",H264+CUSTOS!B264)</f>
        <v/>
      </c>
      <c r="K264" s="45" t="str">
        <f t="shared" si="182"/>
        <v/>
      </c>
      <c r="L264" s="45" t="str">
        <f t="shared" si="183"/>
        <v/>
      </c>
      <c r="M264" s="45" t="str">
        <f t="shared" si="184"/>
        <v/>
      </c>
      <c r="N264" s="45" t="str">
        <f t="shared" si="155"/>
        <v/>
      </c>
      <c r="O264" s="46" t="str">
        <f t="shared" si="185"/>
        <v/>
      </c>
      <c r="P264" s="47"/>
      <c r="Q264" s="48" t="str">
        <f t="shared" si="156"/>
        <v/>
      </c>
      <c r="R264" s="48" t="str">
        <f t="shared" si="157"/>
        <v/>
      </c>
      <c r="S264" s="48" t="str">
        <f t="shared" si="158"/>
        <v/>
      </c>
      <c r="T264" s="48" t="str">
        <f t="shared" si="159"/>
        <v/>
      </c>
      <c r="U264" s="48" t="str">
        <f t="shared" si="160"/>
        <v/>
      </c>
      <c r="V264" s="48" t="str">
        <f t="shared" si="161"/>
        <v/>
      </c>
      <c r="X264" s="48" t="str">
        <f t="shared" si="162"/>
        <v/>
      </c>
      <c r="Y264" s="45" t="str">
        <f t="shared" si="163"/>
        <v/>
      </c>
      <c r="Z264" s="45" t="str">
        <f t="shared" si="164"/>
        <v/>
      </c>
      <c r="AA264" s="45" t="str">
        <f t="shared" si="165"/>
        <v/>
      </c>
      <c r="AB264" s="45" t="str">
        <f t="shared" si="166"/>
        <v/>
      </c>
      <c r="AD264" s="48" t="str">
        <f t="shared" si="167"/>
        <v/>
      </c>
      <c r="AE264" s="45" t="str">
        <f t="shared" si="168"/>
        <v/>
      </c>
      <c r="AF264" s="45" t="str">
        <f t="shared" si="169"/>
        <v/>
      </c>
      <c r="AG264" s="45" t="str">
        <f t="shared" si="170"/>
        <v/>
      </c>
      <c r="AH264" s="45" t="str">
        <f t="shared" si="171"/>
        <v/>
      </c>
      <c r="AJ264" s="134" t="str">
        <f t="shared" si="172"/>
        <v/>
      </c>
      <c r="AK264" s="135" t="str">
        <f t="shared" si="186"/>
        <v/>
      </c>
      <c r="AL264" s="135" t="str">
        <f t="shared" si="173"/>
        <v/>
      </c>
      <c r="AM264" s="135" t="str">
        <f t="shared" si="174"/>
        <v/>
      </c>
      <c r="AN264" s="135" t="str">
        <f t="shared" si="175"/>
        <v/>
      </c>
      <c r="AO264" s="135" t="str">
        <f t="shared" si="176"/>
        <v/>
      </c>
      <c r="AQ264" s="48" t="str">
        <f t="shared" si="177"/>
        <v/>
      </c>
      <c r="AR264" s="45" t="str">
        <f t="shared" si="178"/>
        <v/>
      </c>
      <c r="AU264" s="25">
        <f t="shared" si="179"/>
        <v>0</v>
      </c>
      <c r="AV264" s="25">
        <f t="shared" si="180"/>
        <v>0</v>
      </c>
      <c r="AW264" s="21">
        <f t="shared" si="187"/>
        <v>0</v>
      </c>
      <c r="AX264" s="21">
        <f t="shared" si="188"/>
        <v>0</v>
      </c>
      <c r="AY264" s="21">
        <f t="shared" si="189"/>
        <v>0</v>
      </c>
      <c r="AZ264" s="21">
        <f t="shared" si="190"/>
        <v>0</v>
      </c>
      <c r="BA264" s="21">
        <f t="shared" si="191"/>
        <v>0</v>
      </c>
      <c r="BB264" s="21">
        <f t="shared" si="192"/>
        <v>0</v>
      </c>
      <c r="BC264" s="21">
        <f t="shared" si="193"/>
        <v>0</v>
      </c>
      <c r="BD264" s="21">
        <f>-IF(CUSTOS!B264="",0,CUSTOS!B264)</f>
        <v>0</v>
      </c>
      <c r="BF264" s="25">
        <f t="shared" si="194"/>
        <v>0</v>
      </c>
      <c r="BG264" s="25">
        <f t="shared" si="195"/>
        <v>0</v>
      </c>
      <c r="BH264" s="169">
        <f t="shared" si="195"/>
        <v>0</v>
      </c>
    </row>
    <row r="265" spans="1:60" ht="15" x14ac:dyDescent="0.25">
      <c r="A265" s="89" t="str">
        <f>IF(LARGE($A$11:A264,1)=$F$2,"",A264+1)</f>
        <v/>
      </c>
      <c r="B265" s="42" t="str">
        <f t="shared" si="149"/>
        <v/>
      </c>
      <c r="C265" s="43" t="str">
        <f t="shared" si="181"/>
        <v/>
      </c>
      <c r="D265" s="43" t="str">
        <f t="shared" si="150"/>
        <v/>
      </c>
      <c r="E265" s="43" t="str">
        <f t="shared" si="151"/>
        <v/>
      </c>
      <c r="F265" s="44" t="str">
        <f t="shared" si="152"/>
        <v/>
      </c>
      <c r="G265" s="44" t="str">
        <f t="shared" si="153"/>
        <v/>
      </c>
      <c r="H265" s="45" t="str">
        <f>IF($A265="","",IF(C265&gt;=$F$5,IFERROR(HLOOKUP(B265,FLUXO_ELEGÍVEL!$F:$XFD,LARGE(FLUXO_ELEGÍVEL!A:A,1)+2,0),0),0))</f>
        <v/>
      </c>
      <c r="I265" s="45" t="str">
        <f t="shared" si="154"/>
        <v/>
      </c>
      <c r="J265" s="45" t="str">
        <f>IF(A265="","",H265+CUSTOS!B265)</f>
        <v/>
      </c>
      <c r="K265" s="45" t="str">
        <f t="shared" si="182"/>
        <v/>
      </c>
      <c r="L265" s="45" t="str">
        <f t="shared" si="183"/>
        <v/>
      </c>
      <c r="M265" s="45" t="str">
        <f t="shared" si="184"/>
        <v/>
      </c>
      <c r="N265" s="45" t="str">
        <f t="shared" si="155"/>
        <v/>
      </c>
      <c r="O265" s="46" t="str">
        <f t="shared" si="185"/>
        <v/>
      </c>
      <c r="P265" s="47"/>
      <c r="Q265" s="48" t="str">
        <f t="shared" si="156"/>
        <v/>
      </c>
      <c r="R265" s="48" t="str">
        <f t="shared" si="157"/>
        <v/>
      </c>
      <c r="S265" s="48" t="str">
        <f t="shared" si="158"/>
        <v/>
      </c>
      <c r="T265" s="48" t="str">
        <f t="shared" si="159"/>
        <v/>
      </c>
      <c r="U265" s="48" t="str">
        <f t="shared" si="160"/>
        <v/>
      </c>
      <c r="V265" s="48" t="str">
        <f t="shared" si="161"/>
        <v/>
      </c>
      <c r="X265" s="48" t="str">
        <f t="shared" si="162"/>
        <v/>
      </c>
      <c r="Y265" s="45" t="str">
        <f t="shared" si="163"/>
        <v/>
      </c>
      <c r="Z265" s="45" t="str">
        <f t="shared" si="164"/>
        <v/>
      </c>
      <c r="AA265" s="45" t="str">
        <f t="shared" si="165"/>
        <v/>
      </c>
      <c r="AB265" s="45" t="str">
        <f t="shared" si="166"/>
        <v/>
      </c>
      <c r="AD265" s="48" t="str">
        <f t="shared" si="167"/>
        <v/>
      </c>
      <c r="AE265" s="45" t="str">
        <f t="shared" si="168"/>
        <v/>
      </c>
      <c r="AF265" s="45" t="str">
        <f t="shared" si="169"/>
        <v/>
      </c>
      <c r="AG265" s="45" t="str">
        <f t="shared" si="170"/>
        <v/>
      </c>
      <c r="AH265" s="45" t="str">
        <f t="shared" si="171"/>
        <v/>
      </c>
      <c r="AJ265" s="134" t="str">
        <f t="shared" si="172"/>
        <v/>
      </c>
      <c r="AK265" s="135" t="str">
        <f t="shared" si="186"/>
        <v/>
      </c>
      <c r="AL265" s="135" t="str">
        <f t="shared" si="173"/>
        <v/>
      </c>
      <c r="AM265" s="135" t="str">
        <f t="shared" si="174"/>
        <v/>
      </c>
      <c r="AN265" s="135" t="str">
        <f t="shared" si="175"/>
        <v/>
      </c>
      <c r="AO265" s="135" t="str">
        <f t="shared" si="176"/>
        <v/>
      </c>
      <c r="AQ265" s="48" t="str">
        <f t="shared" si="177"/>
        <v/>
      </c>
      <c r="AR265" s="45" t="str">
        <f t="shared" si="178"/>
        <v/>
      </c>
      <c r="AU265" s="25">
        <f t="shared" si="179"/>
        <v>0</v>
      </c>
      <c r="AV265" s="25">
        <f t="shared" si="180"/>
        <v>0</v>
      </c>
      <c r="AW265" s="21">
        <f t="shared" si="187"/>
        <v>0</v>
      </c>
      <c r="AX265" s="21">
        <f t="shared" si="188"/>
        <v>0</v>
      </c>
      <c r="AY265" s="21">
        <f t="shared" si="189"/>
        <v>0</v>
      </c>
      <c r="AZ265" s="21">
        <f t="shared" si="190"/>
        <v>0</v>
      </c>
      <c r="BA265" s="21">
        <f t="shared" si="191"/>
        <v>0</v>
      </c>
      <c r="BB265" s="21">
        <f t="shared" si="192"/>
        <v>0</v>
      </c>
      <c r="BC265" s="21">
        <f t="shared" si="193"/>
        <v>0</v>
      </c>
      <c r="BD265" s="21">
        <f>-IF(CUSTOS!B265="",0,CUSTOS!B265)</f>
        <v>0</v>
      </c>
      <c r="BF265" s="25">
        <f t="shared" si="194"/>
        <v>0</v>
      </c>
      <c r="BG265" s="25">
        <f t="shared" si="195"/>
        <v>0</v>
      </c>
      <c r="BH265" s="169">
        <f t="shared" si="195"/>
        <v>0</v>
      </c>
    </row>
    <row r="266" spans="1:60" ht="15" x14ac:dyDescent="0.25">
      <c r="A266" s="89" t="str">
        <f>IF(LARGE($A$11:A265,1)=$F$2,"",A265+1)</f>
        <v/>
      </c>
      <c r="B266" s="42" t="str">
        <f t="shared" si="149"/>
        <v/>
      </c>
      <c r="C266" s="43" t="str">
        <f t="shared" si="181"/>
        <v/>
      </c>
      <c r="D266" s="43" t="str">
        <f t="shared" si="150"/>
        <v/>
      </c>
      <c r="E266" s="43" t="str">
        <f t="shared" si="151"/>
        <v/>
      </c>
      <c r="F266" s="44" t="str">
        <f t="shared" si="152"/>
        <v/>
      </c>
      <c r="G266" s="44" t="str">
        <f t="shared" si="153"/>
        <v/>
      </c>
      <c r="H266" s="45" t="str">
        <f>IF($A266="","",IF(C266&gt;=$F$5,IFERROR(HLOOKUP(B266,FLUXO_ELEGÍVEL!$F:$XFD,LARGE(FLUXO_ELEGÍVEL!A:A,1)+2,0),0),0))</f>
        <v/>
      </c>
      <c r="I266" s="45" t="str">
        <f t="shared" si="154"/>
        <v/>
      </c>
      <c r="J266" s="45" t="str">
        <f>IF(A266="","",H266+CUSTOS!B266)</f>
        <v/>
      </c>
      <c r="K266" s="45" t="str">
        <f t="shared" si="182"/>
        <v/>
      </c>
      <c r="L266" s="45" t="str">
        <f t="shared" si="183"/>
        <v/>
      </c>
      <c r="M266" s="45" t="str">
        <f t="shared" si="184"/>
        <v/>
      </c>
      <c r="N266" s="45" t="str">
        <f t="shared" si="155"/>
        <v/>
      </c>
      <c r="O266" s="46" t="str">
        <f t="shared" si="185"/>
        <v/>
      </c>
      <c r="P266" s="47"/>
      <c r="Q266" s="48" t="str">
        <f t="shared" si="156"/>
        <v/>
      </c>
      <c r="R266" s="48" t="str">
        <f t="shared" si="157"/>
        <v/>
      </c>
      <c r="S266" s="48" t="str">
        <f t="shared" si="158"/>
        <v/>
      </c>
      <c r="T266" s="48" t="str">
        <f t="shared" si="159"/>
        <v/>
      </c>
      <c r="U266" s="48" t="str">
        <f t="shared" si="160"/>
        <v/>
      </c>
      <c r="V266" s="48" t="str">
        <f t="shared" si="161"/>
        <v/>
      </c>
      <c r="X266" s="48" t="str">
        <f t="shared" si="162"/>
        <v/>
      </c>
      <c r="Y266" s="45" t="str">
        <f t="shared" si="163"/>
        <v/>
      </c>
      <c r="Z266" s="45" t="str">
        <f t="shared" si="164"/>
        <v/>
      </c>
      <c r="AA266" s="45" t="str">
        <f t="shared" si="165"/>
        <v/>
      </c>
      <c r="AB266" s="45" t="str">
        <f t="shared" si="166"/>
        <v/>
      </c>
      <c r="AD266" s="48" t="str">
        <f t="shared" si="167"/>
        <v/>
      </c>
      <c r="AE266" s="45" t="str">
        <f t="shared" si="168"/>
        <v/>
      </c>
      <c r="AF266" s="45" t="str">
        <f t="shared" si="169"/>
        <v/>
      </c>
      <c r="AG266" s="45" t="str">
        <f t="shared" si="170"/>
        <v/>
      </c>
      <c r="AH266" s="45" t="str">
        <f t="shared" si="171"/>
        <v/>
      </c>
      <c r="AJ266" s="134" t="str">
        <f t="shared" si="172"/>
        <v/>
      </c>
      <c r="AK266" s="135" t="str">
        <f t="shared" si="186"/>
        <v/>
      </c>
      <c r="AL266" s="135" t="str">
        <f t="shared" si="173"/>
        <v/>
      </c>
      <c r="AM266" s="135" t="str">
        <f t="shared" si="174"/>
        <v/>
      </c>
      <c r="AN266" s="135" t="str">
        <f t="shared" si="175"/>
        <v/>
      </c>
      <c r="AO266" s="135" t="str">
        <f t="shared" si="176"/>
        <v/>
      </c>
      <c r="AQ266" s="48" t="str">
        <f t="shared" si="177"/>
        <v/>
      </c>
      <c r="AR266" s="45" t="str">
        <f t="shared" si="178"/>
        <v/>
      </c>
      <c r="AU266" s="25">
        <f t="shared" si="179"/>
        <v>0</v>
      </c>
      <c r="AV266" s="25">
        <f t="shared" si="180"/>
        <v>0</v>
      </c>
      <c r="AW266" s="21">
        <f t="shared" si="187"/>
        <v>0</v>
      </c>
      <c r="AX266" s="21">
        <f t="shared" si="188"/>
        <v>0</v>
      </c>
      <c r="AY266" s="21">
        <f t="shared" si="189"/>
        <v>0</v>
      </c>
      <c r="AZ266" s="21">
        <f t="shared" si="190"/>
        <v>0</v>
      </c>
      <c r="BA266" s="21">
        <f t="shared" si="191"/>
        <v>0</v>
      </c>
      <c r="BB266" s="21">
        <f t="shared" si="192"/>
        <v>0</v>
      </c>
      <c r="BC266" s="21">
        <f t="shared" si="193"/>
        <v>0</v>
      </c>
      <c r="BD266" s="21">
        <f>-IF(CUSTOS!B266="",0,CUSTOS!B266)</f>
        <v>0</v>
      </c>
      <c r="BF266" s="25">
        <f t="shared" si="194"/>
        <v>0</v>
      </c>
      <c r="BG266" s="25">
        <f t="shared" si="195"/>
        <v>0</v>
      </c>
      <c r="BH266" s="169">
        <f t="shared" si="195"/>
        <v>0</v>
      </c>
    </row>
    <row r="267" spans="1:60" ht="15" x14ac:dyDescent="0.25">
      <c r="A267" s="89" t="str">
        <f>IF(LARGE($A$11:A266,1)=$F$2,"",A266+1)</f>
        <v/>
      </c>
      <c r="B267" s="42" t="str">
        <f t="shared" si="149"/>
        <v/>
      </c>
      <c r="C267" s="43" t="str">
        <f t="shared" si="181"/>
        <v/>
      </c>
      <c r="D267" s="43" t="str">
        <f t="shared" si="150"/>
        <v/>
      </c>
      <c r="E267" s="43" t="str">
        <f t="shared" si="151"/>
        <v/>
      </c>
      <c r="F267" s="44" t="str">
        <f t="shared" si="152"/>
        <v/>
      </c>
      <c r="G267" s="44" t="str">
        <f t="shared" si="153"/>
        <v/>
      </c>
      <c r="H267" s="45" t="str">
        <f>IF($A267="","",IF(C267&gt;=$F$5,IFERROR(HLOOKUP(B267,FLUXO_ELEGÍVEL!$F:$XFD,LARGE(FLUXO_ELEGÍVEL!A:A,1)+2,0),0),0))</f>
        <v/>
      </c>
      <c r="I267" s="45" t="str">
        <f t="shared" si="154"/>
        <v/>
      </c>
      <c r="J267" s="45" t="str">
        <f>IF(A267="","",H267+CUSTOS!B267)</f>
        <v/>
      </c>
      <c r="K267" s="45" t="str">
        <f t="shared" si="182"/>
        <v/>
      </c>
      <c r="L267" s="45" t="str">
        <f t="shared" si="183"/>
        <v/>
      </c>
      <c r="M267" s="45" t="str">
        <f t="shared" si="184"/>
        <v/>
      </c>
      <c r="N267" s="45" t="str">
        <f t="shared" si="155"/>
        <v/>
      </c>
      <c r="O267" s="46" t="str">
        <f t="shared" si="185"/>
        <v/>
      </c>
      <c r="P267" s="47"/>
      <c r="Q267" s="48" t="str">
        <f t="shared" si="156"/>
        <v/>
      </c>
      <c r="R267" s="48" t="str">
        <f t="shared" si="157"/>
        <v/>
      </c>
      <c r="S267" s="48" t="str">
        <f t="shared" si="158"/>
        <v/>
      </c>
      <c r="T267" s="48" t="str">
        <f t="shared" si="159"/>
        <v/>
      </c>
      <c r="U267" s="48" t="str">
        <f t="shared" si="160"/>
        <v/>
      </c>
      <c r="V267" s="48" t="str">
        <f t="shared" si="161"/>
        <v/>
      </c>
      <c r="X267" s="48" t="str">
        <f t="shared" si="162"/>
        <v/>
      </c>
      <c r="Y267" s="45" t="str">
        <f t="shared" si="163"/>
        <v/>
      </c>
      <c r="Z267" s="45" t="str">
        <f t="shared" si="164"/>
        <v/>
      </c>
      <c r="AA267" s="45" t="str">
        <f t="shared" si="165"/>
        <v/>
      </c>
      <c r="AB267" s="45" t="str">
        <f t="shared" si="166"/>
        <v/>
      </c>
      <c r="AD267" s="48" t="str">
        <f t="shared" si="167"/>
        <v/>
      </c>
      <c r="AE267" s="45" t="str">
        <f t="shared" si="168"/>
        <v/>
      </c>
      <c r="AF267" s="45" t="str">
        <f t="shared" si="169"/>
        <v/>
      </c>
      <c r="AG267" s="45" t="str">
        <f t="shared" si="170"/>
        <v/>
      </c>
      <c r="AH267" s="45" t="str">
        <f t="shared" si="171"/>
        <v/>
      </c>
      <c r="AJ267" s="134" t="str">
        <f t="shared" si="172"/>
        <v/>
      </c>
      <c r="AK267" s="135" t="str">
        <f t="shared" si="186"/>
        <v/>
      </c>
      <c r="AL267" s="135" t="str">
        <f t="shared" si="173"/>
        <v/>
      </c>
      <c r="AM267" s="135" t="str">
        <f t="shared" si="174"/>
        <v/>
      </c>
      <c r="AN267" s="135" t="str">
        <f t="shared" si="175"/>
        <v/>
      </c>
      <c r="AO267" s="135" t="str">
        <f t="shared" si="176"/>
        <v/>
      </c>
      <c r="AQ267" s="48" t="str">
        <f t="shared" si="177"/>
        <v/>
      </c>
      <c r="AR267" s="45" t="str">
        <f t="shared" si="178"/>
        <v/>
      </c>
      <c r="AU267" s="25">
        <f t="shared" si="179"/>
        <v>0</v>
      </c>
      <c r="AV267" s="25">
        <f t="shared" si="180"/>
        <v>0</v>
      </c>
      <c r="AW267" s="21">
        <f t="shared" si="187"/>
        <v>0</v>
      </c>
      <c r="AX267" s="21">
        <f t="shared" si="188"/>
        <v>0</v>
      </c>
      <c r="AY267" s="21">
        <f t="shared" si="189"/>
        <v>0</v>
      </c>
      <c r="AZ267" s="21">
        <f t="shared" si="190"/>
        <v>0</v>
      </c>
      <c r="BA267" s="21">
        <f t="shared" si="191"/>
        <v>0</v>
      </c>
      <c r="BB267" s="21">
        <f t="shared" si="192"/>
        <v>0</v>
      </c>
      <c r="BC267" s="21">
        <f t="shared" si="193"/>
        <v>0</v>
      </c>
      <c r="BD267" s="21">
        <f>-IF(CUSTOS!B267="",0,CUSTOS!B267)</f>
        <v>0</v>
      </c>
      <c r="BF267" s="25">
        <f t="shared" si="194"/>
        <v>0</v>
      </c>
      <c r="BG267" s="25">
        <f t="shared" si="195"/>
        <v>0</v>
      </c>
      <c r="BH267" s="169">
        <f t="shared" si="195"/>
        <v>0</v>
      </c>
    </row>
    <row r="268" spans="1:60" ht="15" x14ac:dyDescent="0.25">
      <c r="A268" s="89" t="str">
        <f>IF(LARGE($A$11:A267,1)=$F$2,"",A267+1)</f>
        <v/>
      </c>
      <c r="B268" s="42" t="str">
        <f t="shared" ref="B268:B331" si="196">IF($A268="","",DATE(YEAR(EDATE(C268,-def_fluxo)),MONTH(EDATE(C268,-def_fluxo)),1))</f>
        <v/>
      </c>
      <c r="C268" s="43" t="str">
        <f t="shared" si="181"/>
        <v/>
      </c>
      <c r="D268" s="43" t="str">
        <f t="shared" ref="D268:D331" si="197">IF($A268="","",WORKDAY(C268-1,1,holiday))</f>
        <v/>
      </c>
      <c r="E268" s="43" t="str">
        <f t="shared" ref="E268:E331" si="198">IF($A268="","",WORKDAY(D268,def_pgto,holiday))</f>
        <v/>
      </c>
      <c r="F268" s="44" t="str">
        <f t="shared" ref="F268:F331" si="199">IF(A268="","",IF(base_calc=252,NETWORKDAYS(D268,D268,holiday)-1,IF(base_calc=360,DAYS360(EDATE(C268,-1),C268,0),"")))</f>
        <v/>
      </c>
      <c r="G268" s="44" t="str">
        <f t="shared" ref="G268:G331" si="200">IF(A268="","",IF(base_calc=252,NETWORKDAYS($F$3,D268,holiday)-1,IF(base_calc=360,DAYS360($F$3,C268),"")))</f>
        <v/>
      </c>
      <c r="H268" s="45" t="str">
        <f>IF($A268="","",IF(C268&gt;=$F$5,IFERROR(HLOOKUP(B268,FLUXO_ELEGÍVEL!$F:$XFD,LARGE(FLUXO_ELEGÍVEL!A:A,1)+2,0),0),0))</f>
        <v/>
      </c>
      <c r="I268" s="45" t="str">
        <f t="shared" ref="I268:I331" si="201">IF(A268="","",H268/(1+tx_lastro)^(G268/base_calc))</f>
        <v/>
      </c>
      <c r="J268" s="45" t="str">
        <f>IF(A268="","",H268+CUSTOS!B268)</f>
        <v/>
      </c>
      <c r="K268" s="45" t="str">
        <f t="shared" si="182"/>
        <v/>
      </c>
      <c r="L268" s="45" t="str">
        <f t="shared" si="183"/>
        <v/>
      </c>
      <c r="M268" s="45" t="str">
        <f t="shared" si="184"/>
        <v/>
      </c>
      <c r="N268" s="45" t="str">
        <f t="shared" ref="N268:N331" si="202">IF(A268="","",J268/(1+tx_lastro)^(G268/base_calc))</f>
        <v/>
      </c>
      <c r="O268" s="46" t="str">
        <f t="shared" si="185"/>
        <v/>
      </c>
      <c r="P268" s="47"/>
      <c r="Q268" s="48" t="str">
        <f t="shared" ref="Q268:Q331" si="203">IF($A268="","",IF($A268&gt;prazo_se,"",IF($R$6="A + J",R268+S268,J268*pmt_se)))</f>
        <v/>
      </c>
      <c r="R268" s="48" t="str">
        <f t="shared" ref="R268:R331" si="204">IF($A268="","",IF($A268&gt;prazo_se,"",IF(OR(H268=0,A268&lt;=carência_se),-S268,IF($R$6="A + J",O268*T267,Q268-S268))))</f>
        <v/>
      </c>
      <c r="S268" s="48" t="str">
        <f t="shared" ref="S268:S331" si="205">IF($A268="","",IF($A268&gt;prazo_se,"",T267*((1+tx_se)^(IF(A268&gt;1,F268,G268)/base_calc)-1)))</f>
        <v/>
      </c>
      <c r="T268" s="48" t="str">
        <f t="shared" ref="T268:T331" si="206">IF($A268="","",IF($A268&gt;prazo_se,"",T267-R268))</f>
        <v/>
      </c>
      <c r="U268" s="48" t="str">
        <f t="shared" ref="U268:U331" si="207">IF($A268="","",IF($A268&gt;prazo_se,"",Q268/(1+tx_se)^(G268/base_calc)))</f>
        <v/>
      </c>
      <c r="V268" s="48" t="str">
        <f t="shared" ref="V268:V331" si="208">IF($A268="","",IF($A268&gt;prazo_se,"",Q268/(1+tx_se2)^(G268/base_calc)))</f>
        <v/>
      </c>
      <c r="X268" s="48" t="str">
        <f t="shared" ref="X268:X331" si="209">IF($A268="","",IF($A268&gt;prazo_subp,"",IF($Y$6="PMT [diferença]",J268-Q268,IF($Y$6="A + J",Y268+Z268,(J268-Q268)*pmt_subp))))</f>
        <v/>
      </c>
      <c r="Y268" s="45" t="str">
        <f t="shared" ref="Y268:Y331" si="210">IF($A268="","",IF($A268&gt;prazo_subp,"",IF(A268&lt;=carência_subp,-Z268,IF($Y$6="A + J",O268*AA267,X268-Z268))))</f>
        <v/>
      </c>
      <c r="Z268" s="45" t="str">
        <f t="shared" ref="Z268:Z331" si="211">IF($A268="","",IF($A268&gt;prazo_subp,"",AA267*((1+tx_subp)^(IF(A268&gt;1,F268,G268)/base_calc)-1)))</f>
        <v/>
      </c>
      <c r="AA268" s="45" t="str">
        <f t="shared" ref="AA268:AA331" si="212">IF($A268="","",IF($A268&gt;prazo_subp,"",AA267-Y268))</f>
        <v/>
      </c>
      <c r="AB268" s="45" t="str">
        <f t="shared" ref="AB268:AB331" si="213">IF($A268="","",IF($A268&gt;prazo_subp,"",X268/(1+tx_subp)^(G268/base_calc)))</f>
        <v/>
      </c>
      <c r="AD268" s="48" t="str">
        <f t="shared" ref="AD268:AD331" si="214">IF($A268="","",IF($A268&gt;prazo_sub,"",IF($AE$6="PMT [diferença]",J268-Q268-X268,(J268-Q268-X268)*pmt_sub)))</f>
        <v/>
      </c>
      <c r="AE268" s="45" t="str">
        <f t="shared" ref="AE268:AE331" si="215">IF($A268="","",IF($A268&gt;prazo_sub,"",IF(A268&lt;=carência_sub,-AF268,IF($AE$6="% PMT",O268*AG267,AD268-AF268))))</f>
        <v/>
      </c>
      <c r="AF268" s="45" t="str">
        <f t="shared" ref="AF268:AF331" si="216">IF($A268="","",IF($A268&gt;prazo_sub,"",AG267*((1+tx_sub)^(IF(A268&gt;1,F268,G268)/base_calc)-1)))</f>
        <v/>
      </c>
      <c r="AG268" s="45" t="str">
        <f t="shared" ref="AG268:AG331" si="217">IF($A268="","",IF($A268&gt;prazo_sub,"",AG267-AE268))</f>
        <v/>
      </c>
      <c r="AH268" s="45" t="str">
        <f t="shared" ref="AH268:AH331" si="218">IF($A268="","",IF($A268&gt;prazo_sub,"",AD268/(1+tx_sub)^(G268/base_calc)))</f>
        <v/>
      </c>
      <c r="AJ268" s="134" t="str">
        <f t="shared" ref="AJ268:AJ331" si="219">IF(A268="","",J268-Q268-X268-AD268)</f>
        <v/>
      </c>
      <c r="AK268" s="135" t="str">
        <f t="shared" si="186"/>
        <v/>
      </c>
      <c r="AL268" s="135" t="str">
        <f t="shared" ref="AL268:AL331" si="220">IF(A268="","",AM267*((1+tx_over)^(IF(A268&gt;1,F268,G268)/base_calc)-1))</f>
        <v/>
      </c>
      <c r="AM268" s="135" t="str">
        <f t="shared" ref="AM268:AM331" si="221">IF(A268="","",AM267-AK268)</f>
        <v/>
      </c>
      <c r="AN268" s="135" t="str">
        <f t="shared" ref="AN268:AN331" si="222">IF($A268="","",AJ268/(1+tx_over)^(G268/base_calc))</f>
        <v/>
      </c>
      <c r="AO268" s="135" t="str">
        <f t="shared" ref="AO268:AO331" si="223">IF($A268="","",AJ268/(1+tx_lastro)^(G268/base_calc))</f>
        <v/>
      </c>
      <c r="AQ268" s="48" t="str">
        <f t="shared" ref="AQ268:AQ331" si="224">IF(A268="","",IF(AJ268&lt;=0,AJ268,0))</f>
        <v/>
      </c>
      <c r="AR268" s="45" t="str">
        <f t="shared" ref="AR268:AR331" si="225">IF(A268="","",IF(AJ268&gt;0,AJ268,0))</f>
        <v/>
      </c>
      <c r="AU268" s="25">
        <f t="shared" ref="AU268:AU331" si="226">IF(H268="",0,H268)</f>
        <v>0</v>
      </c>
      <c r="AV268" s="25">
        <f t="shared" ref="AV268:AV331" si="227">IF(J268="",0,J268)</f>
        <v>0</v>
      </c>
      <c r="AW268" s="21">
        <f t="shared" si="187"/>
        <v>0</v>
      </c>
      <c r="AX268" s="21">
        <f t="shared" si="188"/>
        <v>0</v>
      </c>
      <c r="AY268" s="21">
        <f t="shared" si="189"/>
        <v>0</v>
      </c>
      <c r="AZ268" s="21">
        <f t="shared" si="190"/>
        <v>0</v>
      </c>
      <c r="BA268" s="21">
        <f t="shared" si="191"/>
        <v>0</v>
      </c>
      <c r="BB268" s="21">
        <f t="shared" si="192"/>
        <v>0</v>
      </c>
      <c r="BC268" s="21">
        <f t="shared" si="193"/>
        <v>0</v>
      </c>
      <c r="BD268" s="21">
        <f>-IF(CUSTOS!B268="",0,CUSTOS!B268)</f>
        <v>0</v>
      </c>
      <c r="BF268" s="25">
        <f t="shared" si="194"/>
        <v>0</v>
      </c>
      <c r="BG268" s="25">
        <f t="shared" si="195"/>
        <v>0</v>
      </c>
      <c r="BH268" s="169">
        <f t="shared" si="195"/>
        <v>0</v>
      </c>
    </row>
    <row r="269" spans="1:60" ht="15" x14ac:dyDescent="0.25">
      <c r="A269" s="89" t="str">
        <f>IF(LARGE($A$11:A268,1)=$F$2,"",A268+1)</f>
        <v/>
      </c>
      <c r="B269" s="42" t="str">
        <f t="shared" si="196"/>
        <v/>
      </c>
      <c r="C269" s="43" t="str">
        <f t="shared" ref="C269:C332" si="228">IF($A269="","",IF(OR(DAY($C$12)=30,DAY($C$12)=31),EOMONTH(EDATE(C268,1),0),EDATE(C268,1)))</f>
        <v/>
      </c>
      <c r="D269" s="43" t="str">
        <f t="shared" si="197"/>
        <v/>
      </c>
      <c r="E269" s="43" t="str">
        <f t="shared" si="198"/>
        <v/>
      </c>
      <c r="F269" s="44" t="str">
        <f t="shared" si="199"/>
        <v/>
      </c>
      <c r="G269" s="44" t="str">
        <f t="shared" si="200"/>
        <v/>
      </c>
      <c r="H269" s="45" t="str">
        <f>IF($A269="","",IF(C269&gt;=$F$5,IFERROR(HLOOKUP(B269,FLUXO_ELEGÍVEL!$F:$XFD,LARGE(FLUXO_ELEGÍVEL!A:A,1)+2,0),0),0))</f>
        <v/>
      </c>
      <c r="I269" s="45" t="str">
        <f t="shared" si="201"/>
        <v/>
      </c>
      <c r="J269" s="45" t="str">
        <f>IF(A269="","",H269+CUSTOS!B269)</f>
        <v/>
      </c>
      <c r="K269" s="45" t="str">
        <f t="shared" ref="K269:K332" si="229">IF(A269="","",J269-L269)</f>
        <v/>
      </c>
      <c r="L269" s="45" t="str">
        <f t="shared" ref="L269:L332" si="230">IF(A269="","",M268*((1+tx_lastro)^(F269/base_calc)-1))</f>
        <v/>
      </c>
      <c r="M269" s="45" t="str">
        <f t="shared" ref="M269:M332" si="231">IF(A269="","",M268-K269)</f>
        <v/>
      </c>
      <c r="N269" s="45" t="str">
        <f t="shared" si="202"/>
        <v/>
      </c>
      <c r="O269" s="46" t="str">
        <f t="shared" ref="O269:O332" si="232">IF(A269="","",IFERROR(K269/M268,0))</f>
        <v/>
      </c>
      <c r="P269" s="47"/>
      <c r="Q269" s="48" t="str">
        <f t="shared" si="203"/>
        <v/>
      </c>
      <c r="R269" s="48" t="str">
        <f t="shared" si="204"/>
        <v/>
      </c>
      <c r="S269" s="48" t="str">
        <f t="shared" si="205"/>
        <v/>
      </c>
      <c r="T269" s="48" t="str">
        <f t="shared" si="206"/>
        <v/>
      </c>
      <c r="U269" s="48" t="str">
        <f t="shared" si="207"/>
        <v/>
      </c>
      <c r="V269" s="48" t="str">
        <f t="shared" si="208"/>
        <v/>
      </c>
      <c r="X269" s="48" t="str">
        <f t="shared" si="209"/>
        <v/>
      </c>
      <c r="Y269" s="45" t="str">
        <f t="shared" si="210"/>
        <v/>
      </c>
      <c r="Z269" s="45" t="str">
        <f t="shared" si="211"/>
        <v/>
      </c>
      <c r="AA269" s="45" t="str">
        <f t="shared" si="212"/>
        <v/>
      </c>
      <c r="AB269" s="45" t="str">
        <f t="shared" si="213"/>
        <v/>
      </c>
      <c r="AD269" s="48" t="str">
        <f t="shared" si="214"/>
        <v/>
      </c>
      <c r="AE269" s="45" t="str">
        <f t="shared" si="215"/>
        <v/>
      </c>
      <c r="AF269" s="45" t="str">
        <f t="shared" si="216"/>
        <v/>
      </c>
      <c r="AG269" s="45" t="str">
        <f t="shared" si="217"/>
        <v/>
      </c>
      <c r="AH269" s="45" t="str">
        <f t="shared" si="218"/>
        <v/>
      </c>
      <c r="AJ269" s="134" t="str">
        <f t="shared" si="219"/>
        <v/>
      </c>
      <c r="AK269" s="135" t="str">
        <f t="shared" ref="AK269:AK332" si="233">IF($A269="","",AJ269-AL269)</f>
        <v/>
      </c>
      <c r="AL269" s="135" t="str">
        <f t="shared" si="220"/>
        <v/>
      </c>
      <c r="AM269" s="135" t="str">
        <f t="shared" si="221"/>
        <v/>
      </c>
      <c r="AN269" s="135" t="str">
        <f t="shared" si="222"/>
        <v/>
      </c>
      <c r="AO269" s="135" t="str">
        <f t="shared" si="223"/>
        <v/>
      </c>
      <c r="AQ269" s="48" t="str">
        <f t="shared" si="224"/>
        <v/>
      </c>
      <c r="AR269" s="45" t="str">
        <f t="shared" si="225"/>
        <v/>
      </c>
      <c r="AU269" s="25">
        <f t="shared" si="226"/>
        <v>0</v>
      </c>
      <c r="AV269" s="25">
        <f t="shared" si="227"/>
        <v>0</v>
      </c>
      <c r="AW269" s="21">
        <f t="shared" ref="AW269:AW332" si="234">IF(Q269="",0,Q269)</f>
        <v>0</v>
      </c>
      <c r="AX269" s="21">
        <f t="shared" ref="AX269:AX332" si="235">IF(X269="",0,X269)</f>
        <v>0</v>
      </c>
      <c r="AY269" s="21">
        <f t="shared" ref="AY269:AY332" si="236">IF(AD269="",0,AD269)</f>
        <v>0</v>
      </c>
      <c r="AZ269" s="21">
        <f t="shared" ref="AZ269:AZ332" si="237">IF(AJ269="",0,AJ269)</f>
        <v>0</v>
      </c>
      <c r="BA269" s="21">
        <f t="shared" ref="BA269:BA332" si="238">AX269</f>
        <v>0</v>
      </c>
      <c r="BB269" s="21">
        <f t="shared" ref="BB269:BB332" si="239">AY269</f>
        <v>0</v>
      </c>
      <c r="BC269" s="21">
        <f t="shared" ref="BC269:BC332" si="240">AZ269</f>
        <v>0</v>
      </c>
      <c r="BD269" s="21">
        <f>-IF(CUSTOS!B269="",0,CUSTOS!B269)</f>
        <v>0</v>
      </c>
      <c r="BF269" s="25">
        <f t="shared" ref="BF269:BF332" si="241">AW269+AX269+AY269+BD269</f>
        <v>0</v>
      </c>
      <c r="BG269" s="25">
        <f t="shared" ref="BG269:BH332" si="242">BF269</f>
        <v>0</v>
      </c>
      <c r="BH269" s="169">
        <f t="shared" si="242"/>
        <v>0</v>
      </c>
    </row>
    <row r="270" spans="1:60" ht="15" x14ac:dyDescent="0.25">
      <c r="A270" s="89" t="str">
        <f>IF(LARGE($A$11:A269,1)=$F$2,"",A269+1)</f>
        <v/>
      </c>
      <c r="B270" s="42" t="str">
        <f t="shared" si="196"/>
        <v/>
      </c>
      <c r="C270" s="43" t="str">
        <f t="shared" si="228"/>
        <v/>
      </c>
      <c r="D270" s="43" t="str">
        <f t="shared" si="197"/>
        <v/>
      </c>
      <c r="E270" s="43" t="str">
        <f t="shared" si="198"/>
        <v/>
      </c>
      <c r="F270" s="44" t="str">
        <f t="shared" si="199"/>
        <v/>
      </c>
      <c r="G270" s="44" t="str">
        <f t="shared" si="200"/>
        <v/>
      </c>
      <c r="H270" s="45" t="str">
        <f>IF($A270="","",IF(C270&gt;=$F$5,IFERROR(HLOOKUP(B270,FLUXO_ELEGÍVEL!$F:$XFD,LARGE(FLUXO_ELEGÍVEL!A:A,1)+2,0),0),0))</f>
        <v/>
      </c>
      <c r="I270" s="45" t="str">
        <f t="shared" si="201"/>
        <v/>
      </c>
      <c r="J270" s="45" t="str">
        <f>IF(A270="","",H270+CUSTOS!B270)</f>
        <v/>
      </c>
      <c r="K270" s="45" t="str">
        <f t="shared" si="229"/>
        <v/>
      </c>
      <c r="L270" s="45" t="str">
        <f t="shared" si="230"/>
        <v/>
      </c>
      <c r="M270" s="45" t="str">
        <f t="shared" si="231"/>
        <v/>
      </c>
      <c r="N270" s="45" t="str">
        <f t="shared" si="202"/>
        <v/>
      </c>
      <c r="O270" s="46" t="str">
        <f t="shared" si="232"/>
        <v/>
      </c>
      <c r="P270" s="47"/>
      <c r="Q270" s="48" t="str">
        <f t="shared" si="203"/>
        <v/>
      </c>
      <c r="R270" s="48" t="str">
        <f t="shared" si="204"/>
        <v/>
      </c>
      <c r="S270" s="48" t="str">
        <f t="shared" si="205"/>
        <v/>
      </c>
      <c r="T270" s="48" t="str">
        <f t="shared" si="206"/>
        <v/>
      </c>
      <c r="U270" s="48" t="str">
        <f t="shared" si="207"/>
        <v/>
      </c>
      <c r="V270" s="48" t="str">
        <f t="shared" si="208"/>
        <v/>
      </c>
      <c r="X270" s="48" t="str">
        <f t="shared" si="209"/>
        <v/>
      </c>
      <c r="Y270" s="45" t="str">
        <f t="shared" si="210"/>
        <v/>
      </c>
      <c r="Z270" s="45" t="str">
        <f t="shared" si="211"/>
        <v/>
      </c>
      <c r="AA270" s="45" t="str">
        <f t="shared" si="212"/>
        <v/>
      </c>
      <c r="AB270" s="45" t="str">
        <f t="shared" si="213"/>
        <v/>
      </c>
      <c r="AD270" s="48" t="str">
        <f t="shared" si="214"/>
        <v/>
      </c>
      <c r="AE270" s="45" t="str">
        <f t="shared" si="215"/>
        <v/>
      </c>
      <c r="AF270" s="45" t="str">
        <f t="shared" si="216"/>
        <v/>
      </c>
      <c r="AG270" s="45" t="str">
        <f t="shared" si="217"/>
        <v/>
      </c>
      <c r="AH270" s="45" t="str">
        <f t="shared" si="218"/>
        <v/>
      </c>
      <c r="AJ270" s="134" t="str">
        <f t="shared" si="219"/>
        <v/>
      </c>
      <c r="AK270" s="135" t="str">
        <f t="shared" si="233"/>
        <v/>
      </c>
      <c r="AL270" s="135" t="str">
        <f t="shared" si="220"/>
        <v/>
      </c>
      <c r="AM270" s="135" t="str">
        <f t="shared" si="221"/>
        <v/>
      </c>
      <c r="AN270" s="135" t="str">
        <f t="shared" si="222"/>
        <v/>
      </c>
      <c r="AO270" s="135" t="str">
        <f t="shared" si="223"/>
        <v/>
      </c>
      <c r="AQ270" s="48" t="str">
        <f t="shared" si="224"/>
        <v/>
      </c>
      <c r="AR270" s="45" t="str">
        <f t="shared" si="225"/>
        <v/>
      </c>
      <c r="AU270" s="25">
        <f t="shared" si="226"/>
        <v>0</v>
      </c>
      <c r="AV270" s="25">
        <f t="shared" si="227"/>
        <v>0</v>
      </c>
      <c r="AW270" s="21">
        <f t="shared" si="234"/>
        <v>0</v>
      </c>
      <c r="AX270" s="21">
        <f t="shared" si="235"/>
        <v>0</v>
      </c>
      <c r="AY270" s="21">
        <f t="shared" si="236"/>
        <v>0</v>
      </c>
      <c r="AZ270" s="21">
        <f t="shared" si="237"/>
        <v>0</v>
      </c>
      <c r="BA270" s="21">
        <f t="shared" si="238"/>
        <v>0</v>
      </c>
      <c r="BB270" s="21">
        <f t="shared" si="239"/>
        <v>0</v>
      </c>
      <c r="BC270" s="21">
        <f t="shared" si="240"/>
        <v>0</v>
      </c>
      <c r="BD270" s="21">
        <f>-IF(CUSTOS!B270="",0,CUSTOS!B270)</f>
        <v>0</v>
      </c>
      <c r="BF270" s="25">
        <f t="shared" si="241"/>
        <v>0</v>
      </c>
      <c r="BG270" s="25">
        <f t="shared" si="242"/>
        <v>0</v>
      </c>
      <c r="BH270" s="169">
        <f t="shared" si="242"/>
        <v>0</v>
      </c>
    </row>
    <row r="271" spans="1:60" ht="15" x14ac:dyDescent="0.25">
      <c r="A271" s="89" t="str">
        <f>IF(LARGE($A$11:A270,1)=$F$2,"",A270+1)</f>
        <v/>
      </c>
      <c r="B271" s="42" t="str">
        <f t="shared" si="196"/>
        <v/>
      </c>
      <c r="C271" s="43" t="str">
        <f t="shared" si="228"/>
        <v/>
      </c>
      <c r="D271" s="43" t="str">
        <f t="shared" si="197"/>
        <v/>
      </c>
      <c r="E271" s="43" t="str">
        <f t="shared" si="198"/>
        <v/>
      </c>
      <c r="F271" s="44" t="str">
        <f t="shared" si="199"/>
        <v/>
      </c>
      <c r="G271" s="44" t="str">
        <f t="shared" si="200"/>
        <v/>
      </c>
      <c r="H271" s="45" t="str">
        <f>IF($A271="","",IF(C271&gt;=$F$5,IFERROR(HLOOKUP(B271,FLUXO_ELEGÍVEL!$F:$XFD,LARGE(FLUXO_ELEGÍVEL!A:A,1)+2,0),0),0))</f>
        <v/>
      </c>
      <c r="I271" s="45" t="str">
        <f t="shared" si="201"/>
        <v/>
      </c>
      <c r="J271" s="45" t="str">
        <f>IF(A271="","",H271+CUSTOS!B271)</f>
        <v/>
      </c>
      <c r="K271" s="45" t="str">
        <f t="shared" si="229"/>
        <v/>
      </c>
      <c r="L271" s="45" t="str">
        <f t="shared" si="230"/>
        <v/>
      </c>
      <c r="M271" s="45" t="str">
        <f t="shared" si="231"/>
        <v/>
      </c>
      <c r="N271" s="45" t="str">
        <f t="shared" si="202"/>
        <v/>
      </c>
      <c r="O271" s="46" t="str">
        <f t="shared" si="232"/>
        <v/>
      </c>
      <c r="P271" s="47"/>
      <c r="Q271" s="48" t="str">
        <f t="shared" si="203"/>
        <v/>
      </c>
      <c r="R271" s="48" t="str">
        <f t="shared" si="204"/>
        <v/>
      </c>
      <c r="S271" s="48" t="str">
        <f t="shared" si="205"/>
        <v/>
      </c>
      <c r="T271" s="48" t="str">
        <f t="shared" si="206"/>
        <v/>
      </c>
      <c r="U271" s="48" t="str">
        <f t="shared" si="207"/>
        <v/>
      </c>
      <c r="V271" s="48" t="str">
        <f t="shared" si="208"/>
        <v/>
      </c>
      <c r="X271" s="48" t="str">
        <f t="shared" si="209"/>
        <v/>
      </c>
      <c r="Y271" s="45" t="str">
        <f t="shared" si="210"/>
        <v/>
      </c>
      <c r="Z271" s="45" t="str">
        <f t="shared" si="211"/>
        <v/>
      </c>
      <c r="AA271" s="45" t="str">
        <f t="shared" si="212"/>
        <v/>
      </c>
      <c r="AB271" s="45" t="str">
        <f t="shared" si="213"/>
        <v/>
      </c>
      <c r="AD271" s="48" t="str">
        <f t="shared" si="214"/>
        <v/>
      </c>
      <c r="AE271" s="45" t="str">
        <f t="shared" si="215"/>
        <v/>
      </c>
      <c r="AF271" s="45" t="str">
        <f t="shared" si="216"/>
        <v/>
      </c>
      <c r="AG271" s="45" t="str">
        <f t="shared" si="217"/>
        <v/>
      </c>
      <c r="AH271" s="45" t="str">
        <f t="shared" si="218"/>
        <v/>
      </c>
      <c r="AJ271" s="134" t="str">
        <f t="shared" si="219"/>
        <v/>
      </c>
      <c r="AK271" s="135" t="str">
        <f t="shared" si="233"/>
        <v/>
      </c>
      <c r="AL271" s="135" t="str">
        <f t="shared" si="220"/>
        <v/>
      </c>
      <c r="AM271" s="135" t="str">
        <f t="shared" si="221"/>
        <v/>
      </c>
      <c r="AN271" s="135" t="str">
        <f t="shared" si="222"/>
        <v/>
      </c>
      <c r="AO271" s="135" t="str">
        <f t="shared" si="223"/>
        <v/>
      </c>
      <c r="AQ271" s="48" t="str">
        <f t="shared" si="224"/>
        <v/>
      </c>
      <c r="AR271" s="45" t="str">
        <f t="shared" si="225"/>
        <v/>
      </c>
      <c r="AU271" s="25">
        <f t="shared" si="226"/>
        <v>0</v>
      </c>
      <c r="AV271" s="25">
        <f t="shared" si="227"/>
        <v>0</v>
      </c>
      <c r="AW271" s="21">
        <f t="shared" si="234"/>
        <v>0</v>
      </c>
      <c r="AX271" s="21">
        <f t="shared" si="235"/>
        <v>0</v>
      </c>
      <c r="AY271" s="21">
        <f t="shared" si="236"/>
        <v>0</v>
      </c>
      <c r="AZ271" s="21">
        <f t="shared" si="237"/>
        <v>0</v>
      </c>
      <c r="BA271" s="21">
        <f t="shared" si="238"/>
        <v>0</v>
      </c>
      <c r="BB271" s="21">
        <f t="shared" si="239"/>
        <v>0</v>
      </c>
      <c r="BC271" s="21">
        <f t="shared" si="240"/>
        <v>0</v>
      </c>
      <c r="BD271" s="21">
        <f>-IF(CUSTOS!B271="",0,CUSTOS!B271)</f>
        <v>0</v>
      </c>
      <c r="BF271" s="25">
        <f t="shared" si="241"/>
        <v>0</v>
      </c>
      <c r="BG271" s="25">
        <f t="shared" si="242"/>
        <v>0</v>
      </c>
      <c r="BH271" s="169">
        <f t="shared" si="242"/>
        <v>0</v>
      </c>
    </row>
    <row r="272" spans="1:60" ht="15" x14ac:dyDescent="0.25">
      <c r="A272" s="89" t="str">
        <f>IF(LARGE($A$11:A271,1)=$F$2,"",A271+1)</f>
        <v/>
      </c>
      <c r="B272" s="42" t="str">
        <f t="shared" si="196"/>
        <v/>
      </c>
      <c r="C272" s="43" t="str">
        <f t="shared" si="228"/>
        <v/>
      </c>
      <c r="D272" s="43" t="str">
        <f t="shared" si="197"/>
        <v/>
      </c>
      <c r="E272" s="43" t="str">
        <f t="shared" si="198"/>
        <v/>
      </c>
      <c r="F272" s="44" t="str">
        <f t="shared" si="199"/>
        <v/>
      </c>
      <c r="G272" s="44" t="str">
        <f t="shared" si="200"/>
        <v/>
      </c>
      <c r="H272" s="45" t="str">
        <f>IF($A272="","",IF(C272&gt;=$F$5,IFERROR(HLOOKUP(B272,FLUXO_ELEGÍVEL!$F:$XFD,LARGE(FLUXO_ELEGÍVEL!A:A,1)+2,0),0),0))</f>
        <v/>
      </c>
      <c r="I272" s="45" t="str">
        <f t="shared" si="201"/>
        <v/>
      </c>
      <c r="J272" s="45" t="str">
        <f>IF(A272="","",H272+CUSTOS!B272)</f>
        <v/>
      </c>
      <c r="K272" s="45" t="str">
        <f t="shared" si="229"/>
        <v/>
      </c>
      <c r="L272" s="45" t="str">
        <f t="shared" si="230"/>
        <v/>
      </c>
      <c r="M272" s="45" t="str">
        <f t="shared" si="231"/>
        <v/>
      </c>
      <c r="N272" s="45" t="str">
        <f t="shared" si="202"/>
        <v/>
      </c>
      <c r="O272" s="46" t="str">
        <f t="shared" si="232"/>
        <v/>
      </c>
      <c r="P272" s="47"/>
      <c r="Q272" s="48" t="str">
        <f t="shared" si="203"/>
        <v/>
      </c>
      <c r="R272" s="48" t="str">
        <f t="shared" si="204"/>
        <v/>
      </c>
      <c r="S272" s="48" t="str">
        <f t="shared" si="205"/>
        <v/>
      </c>
      <c r="T272" s="48" t="str">
        <f t="shared" si="206"/>
        <v/>
      </c>
      <c r="U272" s="48" t="str">
        <f t="shared" si="207"/>
        <v/>
      </c>
      <c r="V272" s="48" t="str">
        <f t="shared" si="208"/>
        <v/>
      </c>
      <c r="X272" s="48" t="str">
        <f t="shared" si="209"/>
        <v/>
      </c>
      <c r="Y272" s="45" t="str">
        <f t="shared" si="210"/>
        <v/>
      </c>
      <c r="Z272" s="45" t="str">
        <f t="shared" si="211"/>
        <v/>
      </c>
      <c r="AA272" s="45" t="str">
        <f t="shared" si="212"/>
        <v/>
      </c>
      <c r="AB272" s="45" t="str">
        <f t="shared" si="213"/>
        <v/>
      </c>
      <c r="AD272" s="48" t="str">
        <f t="shared" si="214"/>
        <v/>
      </c>
      <c r="AE272" s="45" t="str">
        <f t="shared" si="215"/>
        <v/>
      </c>
      <c r="AF272" s="45" t="str">
        <f t="shared" si="216"/>
        <v/>
      </c>
      <c r="AG272" s="45" t="str">
        <f t="shared" si="217"/>
        <v/>
      </c>
      <c r="AH272" s="45" t="str">
        <f t="shared" si="218"/>
        <v/>
      </c>
      <c r="AJ272" s="134" t="str">
        <f t="shared" si="219"/>
        <v/>
      </c>
      <c r="AK272" s="135" t="str">
        <f t="shared" si="233"/>
        <v/>
      </c>
      <c r="AL272" s="135" t="str">
        <f t="shared" si="220"/>
        <v/>
      </c>
      <c r="AM272" s="135" t="str">
        <f t="shared" si="221"/>
        <v/>
      </c>
      <c r="AN272" s="135" t="str">
        <f t="shared" si="222"/>
        <v/>
      </c>
      <c r="AO272" s="135" t="str">
        <f t="shared" si="223"/>
        <v/>
      </c>
      <c r="AQ272" s="48" t="str">
        <f t="shared" si="224"/>
        <v/>
      </c>
      <c r="AR272" s="45" t="str">
        <f t="shared" si="225"/>
        <v/>
      </c>
      <c r="AU272" s="25">
        <f t="shared" si="226"/>
        <v>0</v>
      </c>
      <c r="AV272" s="25">
        <f t="shared" si="227"/>
        <v>0</v>
      </c>
      <c r="AW272" s="21">
        <f t="shared" si="234"/>
        <v>0</v>
      </c>
      <c r="AX272" s="21">
        <f t="shared" si="235"/>
        <v>0</v>
      </c>
      <c r="AY272" s="21">
        <f t="shared" si="236"/>
        <v>0</v>
      </c>
      <c r="AZ272" s="21">
        <f t="shared" si="237"/>
        <v>0</v>
      </c>
      <c r="BA272" s="21">
        <f t="shared" si="238"/>
        <v>0</v>
      </c>
      <c r="BB272" s="21">
        <f t="shared" si="239"/>
        <v>0</v>
      </c>
      <c r="BC272" s="21">
        <f t="shared" si="240"/>
        <v>0</v>
      </c>
      <c r="BD272" s="21">
        <f>-IF(CUSTOS!B272="",0,CUSTOS!B272)</f>
        <v>0</v>
      </c>
      <c r="BF272" s="25">
        <f t="shared" si="241"/>
        <v>0</v>
      </c>
      <c r="BG272" s="25">
        <f t="shared" si="242"/>
        <v>0</v>
      </c>
      <c r="BH272" s="169">
        <f t="shared" si="242"/>
        <v>0</v>
      </c>
    </row>
    <row r="273" spans="1:60" ht="15" x14ac:dyDescent="0.25">
      <c r="A273" s="89" t="str">
        <f>IF(LARGE($A$11:A272,1)=$F$2,"",A272+1)</f>
        <v/>
      </c>
      <c r="B273" s="42" t="str">
        <f t="shared" si="196"/>
        <v/>
      </c>
      <c r="C273" s="43" t="str">
        <f t="shared" si="228"/>
        <v/>
      </c>
      <c r="D273" s="43" t="str">
        <f t="shared" si="197"/>
        <v/>
      </c>
      <c r="E273" s="43" t="str">
        <f t="shared" si="198"/>
        <v/>
      </c>
      <c r="F273" s="44" t="str">
        <f t="shared" si="199"/>
        <v/>
      </c>
      <c r="G273" s="44" t="str">
        <f t="shared" si="200"/>
        <v/>
      </c>
      <c r="H273" s="45" t="str">
        <f>IF($A273="","",IF(C273&gt;=$F$5,IFERROR(HLOOKUP(B273,FLUXO_ELEGÍVEL!$F:$XFD,LARGE(FLUXO_ELEGÍVEL!A:A,1)+2,0),0),0))</f>
        <v/>
      </c>
      <c r="I273" s="45" t="str">
        <f t="shared" si="201"/>
        <v/>
      </c>
      <c r="J273" s="45" t="str">
        <f>IF(A273="","",H273+CUSTOS!B273)</f>
        <v/>
      </c>
      <c r="K273" s="45" t="str">
        <f t="shared" si="229"/>
        <v/>
      </c>
      <c r="L273" s="45" t="str">
        <f t="shared" si="230"/>
        <v/>
      </c>
      <c r="M273" s="45" t="str">
        <f t="shared" si="231"/>
        <v/>
      </c>
      <c r="N273" s="45" t="str">
        <f t="shared" si="202"/>
        <v/>
      </c>
      <c r="O273" s="46" t="str">
        <f t="shared" si="232"/>
        <v/>
      </c>
      <c r="P273" s="47"/>
      <c r="Q273" s="48" t="str">
        <f t="shared" si="203"/>
        <v/>
      </c>
      <c r="R273" s="48" t="str">
        <f t="shared" si="204"/>
        <v/>
      </c>
      <c r="S273" s="48" t="str">
        <f t="shared" si="205"/>
        <v/>
      </c>
      <c r="T273" s="48" t="str">
        <f t="shared" si="206"/>
        <v/>
      </c>
      <c r="U273" s="48" t="str">
        <f t="shared" si="207"/>
        <v/>
      </c>
      <c r="V273" s="48" t="str">
        <f t="shared" si="208"/>
        <v/>
      </c>
      <c r="X273" s="48" t="str">
        <f t="shared" si="209"/>
        <v/>
      </c>
      <c r="Y273" s="45" t="str">
        <f t="shared" si="210"/>
        <v/>
      </c>
      <c r="Z273" s="45" t="str">
        <f t="shared" si="211"/>
        <v/>
      </c>
      <c r="AA273" s="45" t="str">
        <f t="shared" si="212"/>
        <v/>
      </c>
      <c r="AB273" s="45" t="str">
        <f t="shared" si="213"/>
        <v/>
      </c>
      <c r="AD273" s="48" t="str">
        <f t="shared" si="214"/>
        <v/>
      </c>
      <c r="AE273" s="45" t="str">
        <f t="shared" si="215"/>
        <v/>
      </c>
      <c r="AF273" s="45" t="str">
        <f t="shared" si="216"/>
        <v/>
      </c>
      <c r="AG273" s="45" t="str">
        <f t="shared" si="217"/>
        <v/>
      </c>
      <c r="AH273" s="45" t="str">
        <f t="shared" si="218"/>
        <v/>
      </c>
      <c r="AJ273" s="134" t="str">
        <f t="shared" si="219"/>
        <v/>
      </c>
      <c r="AK273" s="135" t="str">
        <f t="shared" si="233"/>
        <v/>
      </c>
      <c r="AL273" s="135" t="str">
        <f t="shared" si="220"/>
        <v/>
      </c>
      <c r="AM273" s="135" t="str">
        <f t="shared" si="221"/>
        <v/>
      </c>
      <c r="AN273" s="135" t="str">
        <f t="shared" si="222"/>
        <v/>
      </c>
      <c r="AO273" s="135" t="str">
        <f t="shared" si="223"/>
        <v/>
      </c>
      <c r="AQ273" s="48" t="str">
        <f t="shared" si="224"/>
        <v/>
      </c>
      <c r="AR273" s="45" t="str">
        <f t="shared" si="225"/>
        <v/>
      </c>
      <c r="AU273" s="25">
        <f t="shared" si="226"/>
        <v>0</v>
      </c>
      <c r="AV273" s="25">
        <f t="shared" si="227"/>
        <v>0</v>
      </c>
      <c r="AW273" s="21">
        <f t="shared" si="234"/>
        <v>0</v>
      </c>
      <c r="AX273" s="21">
        <f t="shared" si="235"/>
        <v>0</v>
      </c>
      <c r="AY273" s="21">
        <f t="shared" si="236"/>
        <v>0</v>
      </c>
      <c r="AZ273" s="21">
        <f t="shared" si="237"/>
        <v>0</v>
      </c>
      <c r="BA273" s="21">
        <f t="shared" si="238"/>
        <v>0</v>
      </c>
      <c r="BB273" s="21">
        <f t="shared" si="239"/>
        <v>0</v>
      </c>
      <c r="BC273" s="21">
        <f t="shared" si="240"/>
        <v>0</v>
      </c>
      <c r="BD273" s="21">
        <f>-IF(CUSTOS!B273="",0,CUSTOS!B273)</f>
        <v>0</v>
      </c>
      <c r="BF273" s="25">
        <f t="shared" si="241"/>
        <v>0</v>
      </c>
      <c r="BG273" s="25">
        <f t="shared" si="242"/>
        <v>0</v>
      </c>
      <c r="BH273" s="169">
        <f t="shared" si="242"/>
        <v>0</v>
      </c>
    </row>
    <row r="274" spans="1:60" ht="15" x14ac:dyDescent="0.25">
      <c r="A274" s="89" t="str">
        <f>IF(LARGE($A$11:A273,1)=$F$2,"",A273+1)</f>
        <v/>
      </c>
      <c r="B274" s="42" t="str">
        <f t="shared" si="196"/>
        <v/>
      </c>
      <c r="C274" s="43" t="str">
        <f t="shared" si="228"/>
        <v/>
      </c>
      <c r="D274" s="43" t="str">
        <f t="shared" si="197"/>
        <v/>
      </c>
      <c r="E274" s="43" t="str">
        <f t="shared" si="198"/>
        <v/>
      </c>
      <c r="F274" s="44" t="str">
        <f t="shared" si="199"/>
        <v/>
      </c>
      <c r="G274" s="44" t="str">
        <f t="shared" si="200"/>
        <v/>
      </c>
      <c r="H274" s="45" t="str">
        <f>IF($A274="","",IF(C274&gt;=$F$5,IFERROR(HLOOKUP(B274,FLUXO_ELEGÍVEL!$F:$XFD,LARGE(FLUXO_ELEGÍVEL!A:A,1)+2,0),0),0))</f>
        <v/>
      </c>
      <c r="I274" s="45" t="str">
        <f t="shared" si="201"/>
        <v/>
      </c>
      <c r="J274" s="45" t="str">
        <f>IF(A274="","",H274+CUSTOS!B274)</f>
        <v/>
      </c>
      <c r="K274" s="45" t="str">
        <f t="shared" si="229"/>
        <v/>
      </c>
      <c r="L274" s="45" t="str">
        <f t="shared" si="230"/>
        <v/>
      </c>
      <c r="M274" s="45" t="str">
        <f t="shared" si="231"/>
        <v/>
      </c>
      <c r="N274" s="45" t="str">
        <f t="shared" si="202"/>
        <v/>
      </c>
      <c r="O274" s="46" t="str">
        <f t="shared" si="232"/>
        <v/>
      </c>
      <c r="P274" s="47"/>
      <c r="Q274" s="48" t="str">
        <f t="shared" si="203"/>
        <v/>
      </c>
      <c r="R274" s="48" t="str">
        <f t="shared" si="204"/>
        <v/>
      </c>
      <c r="S274" s="48" t="str">
        <f t="shared" si="205"/>
        <v/>
      </c>
      <c r="T274" s="48" t="str">
        <f t="shared" si="206"/>
        <v/>
      </c>
      <c r="U274" s="48" t="str">
        <f t="shared" si="207"/>
        <v/>
      </c>
      <c r="V274" s="48" t="str">
        <f t="shared" si="208"/>
        <v/>
      </c>
      <c r="X274" s="48" t="str">
        <f t="shared" si="209"/>
        <v/>
      </c>
      <c r="Y274" s="45" t="str">
        <f t="shared" si="210"/>
        <v/>
      </c>
      <c r="Z274" s="45" t="str">
        <f t="shared" si="211"/>
        <v/>
      </c>
      <c r="AA274" s="45" t="str">
        <f t="shared" si="212"/>
        <v/>
      </c>
      <c r="AB274" s="45" t="str">
        <f t="shared" si="213"/>
        <v/>
      </c>
      <c r="AD274" s="48" t="str">
        <f t="shared" si="214"/>
        <v/>
      </c>
      <c r="AE274" s="45" t="str">
        <f t="shared" si="215"/>
        <v/>
      </c>
      <c r="AF274" s="45" t="str">
        <f t="shared" si="216"/>
        <v/>
      </c>
      <c r="AG274" s="45" t="str">
        <f t="shared" si="217"/>
        <v/>
      </c>
      <c r="AH274" s="45" t="str">
        <f t="shared" si="218"/>
        <v/>
      </c>
      <c r="AJ274" s="134" t="str">
        <f t="shared" si="219"/>
        <v/>
      </c>
      <c r="AK274" s="135" t="str">
        <f t="shared" si="233"/>
        <v/>
      </c>
      <c r="AL274" s="135" t="str">
        <f t="shared" si="220"/>
        <v/>
      </c>
      <c r="AM274" s="135" t="str">
        <f t="shared" si="221"/>
        <v/>
      </c>
      <c r="AN274" s="135" t="str">
        <f t="shared" si="222"/>
        <v/>
      </c>
      <c r="AO274" s="135" t="str">
        <f t="shared" si="223"/>
        <v/>
      </c>
      <c r="AQ274" s="48" t="str">
        <f t="shared" si="224"/>
        <v/>
      </c>
      <c r="AR274" s="45" t="str">
        <f t="shared" si="225"/>
        <v/>
      </c>
      <c r="AU274" s="25">
        <f t="shared" si="226"/>
        <v>0</v>
      </c>
      <c r="AV274" s="25">
        <f t="shared" si="227"/>
        <v>0</v>
      </c>
      <c r="AW274" s="21">
        <f t="shared" si="234"/>
        <v>0</v>
      </c>
      <c r="AX274" s="21">
        <f t="shared" si="235"/>
        <v>0</v>
      </c>
      <c r="AY274" s="21">
        <f t="shared" si="236"/>
        <v>0</v>
      </c>
      <c r="AZ274" s="21">
        <f t="shared" si="237"/>
        <v>0</v>
      </c>
      <c r="BA274" s="21">
        <f t="shared" si="238"/>
        <v>0</v>
      </c>
      <c r="BB274" s="21">
        <f t="shared" si="239"/>
        <v>0</v>
      </c>
      <c r="BC274" s="21">
        <f t="shared" si="240"/>
        <v>0</v>
      </c>
      <c r="BD274" s="21">
        <f>-IF(CUSTOS!B274="",0,CUSTOS!B274)</f>
        <v>0</v>
      </c>
      <c r="BF274" s="25">
        <f t="shared" si="241"/>
        <v>0</v>
      </c>
      <c r="BG274" s="25">
        <f t="shared" si="242"/>
        <v>0</v>
      </c>
      <c r="BH274" s="169">
        <f t="shared" si="242"/>
        <v>0</v>
      </c>
    </row>
    <row r="275" spans="1:60" ht="15" x14ac:dyDescent="0.25">
      <c r="A275" s="89" t="str">
        <f>IF(LARGE($A$11:A274,1)=$F$2,"",A274+1)</f>
        <v/>
      </c>
      <c r="B275" s="42" t="str">
        <f t="shared" si="196"/>
        <v/>
      </c>
      <c r="C275" s="43" t="str">
        <f t="shared" si="228"/>
        <v/>
      </c>
      <c r="D275" s="43" t="str">
        <f t="shared" si="197"/>
        <v/>
      </c>
      <c r="E275" s="43" t="str">
        <f t="shared" si="198"/>
        <v/>
      </c>
      <c r="F275" s="44" t="str">
        <f t="shared" si="199"/>
        <v/>
      </c>
      <c r="G275" s="44" t="str">
        <f t="shared" si="200"/>
        <v/>
      </c>
      <c r="H275" s="45" t="str">
        <f>IF($A275="","",IF(C275&gt;=$F$5,IFERROR(HLOOKUP(B275,FLUXO_ELEGÍVEL!$F:$XFD,LARGE(FLUXO_ELEGÍVEL!A:A,1)+2,0),0),0))</f>
        <v/>
      </c>
      <c r="I275" s="45" t="str">
        <f t="shared" si="201"/>
        <v/>
      </c>
      <c r="J275" s="45" t="str">
        <f>IF(A275="","",H275+CUSTOS!B275)</f>
        <v/>
      </c>
      <c r="K275" s="45" t="str">
        <f t="shared" si="229"/>
        <v/>
      </c>
      <c r="L275" s="45" t="str">
        <f t="shared" si="230"/>
        <v/>
      </c>
      <c r="M275" s="45" t="str">
        <f t="shared" si="231"/>
        <v/>
      </c>
      <c r="N275" s="45" t="str">
        <f t="shared" si="202"/>
        <v/>
      </c>
      <c r="O275" s="46" t="str">
        <f t="shared" si="232"/>
        <v/>
      </c>
      <c r="P275" s="47"/>
      <c r="Q275" s="48" t="str">
        <f t="shared" si="203"/>
        <v/>
      </c>
      <c r="R275" s="48" t="str">
        <f t="shared" si="204"/>
        <v/>
      </c>
      <c r="S275" s="48" t="str">
        <f t="shared" si="205"/>
        <v/>
      </c>
      <c r="T275" s="48" t="str">
        <f t="shared" si="206"/>
        <v/>
      </c>
      <c r="U275" s="48" t="str">
        <f t="shared" si="207"/>
        <v/>
      </c>
      <c r="V275" s="48" t="str">
        <f t="shared" si="208"/>
        <v/>
      </c>
      <c r="X275" s="48" t="str">
        <f t="shared" si="209"/>
        <v/>
      </c>
      <c r="Y275" s="45" t="str">
        <f t="shared" si="210"/>
        <v/>
      </c>
      <c r="Z275" s="45" t="str">
        <f t="shared" si="211"/>
        <v/>
      </c>
      <c r="AA275" s="45" t="str">
        <f t="shared" si="212"/>
        <v/>
      </c>
      <c r="AB275" s="45" t="str">
        <f t="shared" si="213"/>
        <v/>
      </c>
      <c r="AD275" s="48" t="str">
        <f t="shared" si="214"/>
        <v/>
      </c>
      <c r="AE275" s="45" t="str">
        <f t="shared" si="215"/>
        <v/>
      </c>
      <c r="AF275" s="45" t="str">
        <f t="shared" si="216"/>
        <v/>
      </c>
      <c r="AG275" s="45" t="str">
        <f t="shared" si="217"/>
        <v/>
      </c>
      <c r="AH275" s="45" t="str">
        <f t="shared" si="218"/>
        <v/>
      </c>
      <c r="AJ275" s="134" t="str">
        <f t="shared" si="219"/>
        <v/>
      </c>
      <c r="AK275" s="135" t="str">
        <f t="shared" si="233"/>
        <v/>
      </c>
      <c r="AL275" s="135" t="str">
        <f t="shared" si="220"/>
        <v/>
      </c>
      <c r="AM275" s="135" t="str">
        <f t="shared" si="221"/>
        <v/>
      </c>
      <c r="AN275" s="135" t="str">
        <f t="shared" si="222"/>
        <v/>
      </c>
      <c r="AO275" s="135" t="str">
        <f t="shared" si="223"/>
        <v/>
      </c>
      <c r="AQ275" s="48" t="str">
        <f t="shared" si="224"/>
        <v/>
      </c>
      <c r="AR275" s="45" t="str">
        <f t="shared" si="225"/>
        <v/>
      </c>
      <c r="AU275" s="25">
        <f t="shared" si="226"/>
        <v>0</v>
      </c>
      <c r="AV275" s="25">
        <f t="shared" si="227"/>
        <v>0</v>
      </c>
      <c r="AW275" s="21">
        <f t="shared" si="234"/>
        <v>0</v>
      </c>
      <c r="AX275" s="21">
        <f t="shared" si="235"/>
        <v>0</v>
      </c>
      <c r="AY275" s="21">
        <f t="shared" si="236"/>
        <v>0</v>
      </c>
      <c r="AZ275" s="21">
        <f t="shared" si="237"/>
        <v>0</v>
      </c>
      <c r="BA275" s="21">
        <f t="shared" si="238"/>
        <v>0</v>
      </c>
      <c r="BB275" s="21">
        <f t="shared" si="239"/>
        <v>0</v>
      </c>
      <c r="BC275" s="21">
        <f t="shared" si="240"/>
        <v>0</v>
      </c>
      <c r="BD275" s="21">
        <f>-IF(CUSTOS!B275="",0,CUSTOS!B275)</f>
        <v>0</v>
      </c>
      <c r="BF275" s="25">
        <f t="shared" si="241"/>
        <v>0</v>
      </c>
      <c r="BG275" s="25">
        <f t="shared" si="242"/>
        <v>0</v>
      </c>
      <c r="BH275" s="169">
        <f t="shared" si="242"/>
        <v>0</v>
      </c>
    </row>
    <row r="276" spans="1:60" ht="15" x14ac:dyDescent="0.25">
      <c r="A276" s="89" t="str">
        <f>IF(LARGE($A$11:A275,1)=$F$2,"",A275+1)</f>
        <v/>
      </c>
      <c r="B276" s="42" t="str">
        <f t="shared" si="196"/>
        <v/>
      </c>
      <c r="C276" s="43" t="str">
        <f t="shared" si="228"/>
        <v/>
      </c>
      <c r="D276" s="43" t="str">
        <f t="shared" si="197"/>
        <v/>
      </c>
      <c r="E276" s="43" t="str">
        <f t="shared" si="198"/>
        <v/>
      </c>
      <c r="F276" s="44" t="str">
        <f t="shared" si="199"/>
        <v/>
      </c>
      <c r="G276" s="44" t="str">
        <f t="shared" si="200"/>
        <v/>
      </c>
      <c r="H276" s="45" t="str">
        <f>IF($A276="","",IF(C276&gt;=$F$5,IFERROR(HLOOKUP(B276,FLUXO_ELEGÍVEL!$F:$XFD,LARGE(FLUXO_ELEGÍVEL!A:A,1)+2,0),0),0))</f>
        <v/>
      </c>
      <c r="I276" s="45" t="str">
        <f t="shared" si="201"/>
        <v/>
      </c>
      <c r="J276" s="45" t="str">
        <f>IF(A276="","",H276+CUSTOS!B276)</f>
        <v/>
      </c>
      <c r="K276" s="45" t="str">
        <f t="shared" si="229"/>
        <v/>
      </c>
      <c r="L276" s="45" t="str">
        <f t="shared" si="230"/>
        <v/>
      </c>
      <c r="M276" s="45" t="str">
        <f t="shared" si="231"/>
        <v/>
      </c>
      <c r="N276" s="45" t="str">
        <f t="shared" si="202"/>
        <v/>
      </c>
      <c r="O276" s="46" t="str">
        <f t="shared" si="232"/>
        <v/>
      </c>
      <c r="P276" s="47"/>
      <c r="Q276" s="48" t="str">
        <f t="shared" si="203"/>
        <v/>
      </c>
      <c r="R276" s="48" t="str">
        <f t="shared" si="204"/>
        <v/>
      </c>
      <c r="S276" s="48" t="str">
        <f t="shared" si="205"/>
        <v/>
      </c>
      <c r="T276" s="48" t="str">
        <f t="shared" si="206"/>
        <v/>
      </c>
      <c r="U276" s="48" t="str">
        <f t="shared" si="207"/>
        <v/>
      </c>
      <c r="V276" s="48" t="str">
        <f t="shared" si="208"/>
        <v/>
      </c>
      <c r="X276" s="48" t="str">
        <f t="shared" si="209"/>
        <v/>
      </c>
      <c r="Y276" s="45" t="str">
        <f t="shared" si="210"/>
        <v/>
      </c>
      <c r="Z276" s="45" t="str">
        <f t="shared" si="211"/>
        <v/>
      </c>
      <c r="AA276" s="45" t="str">
        <f t="shared" si="212"/>
        <v/>
      </c>
      <c r="AB276" s="45" t="str">
        <f t="shared" si="213"/>
        <v/>
      </c>
      <c r="AD276" s="48" t="str">
        <f t="shared" si="214"/>
        <v/>
      </c>
      <c r="AE276" s="45" t="str">
        <f t="shared" si="215"/>
        <v/>
      </c>
      <c r="AF276" s="45" t="str">
        <f t="shared" si="216"/>
        <v/>
      </c>
      <c r="AG276" s="45" t="str">
        <f t="shared" si="217"/>
        <v/>
      </c>
      <c r="AH276" s="45" t="str">
        <f t="shared" si="218"/>
        <v/>
      </c>
      <c r="AJ276" s="134" t="str">
        <f t="shared" si="219"/>
        <v/>
      </c>
      <c r="AK276" s="135" t="str">
        <f t="shared" si="233"/>
        <v/>
      </c>
      <c r="AL276" s="135" t="str">
        <f t="shared" si="220"/>
        <v/>
      </c>
      <c r="AM276" s="135" t="str">
        <f t="shared" si="221"/>
        <v/>
      </c>
      <c r="AN276" s="135" t="str">
        <f t="shared" si="222"/>
        <v/>
      </c>
      <c r="AO276" s="135" t="str">
        <f t="shared" si="223"/>
        <v/>
      </c>
      <c r="AQ276" s="48" t="str">
        <f t="shared" si="224"/>
        <v/>
      </c>
      <c r="AR276" s="45" t="str">
        <f t="shared" si="225"/>
        <v/>
      </c>
      <c r="AU276" s="25">
        <f t="shared" si="226"/>
        <v>0</v>
      </c>
      <c r="AV276" s="25">
        <f t="shared" si="227"/>
        <v>0</v>
      </c>
      <c r="AW276" s="21">
        <f t="shared" si="234"/>
        <v>0</v>
      </c>
      <c r="AX276" s="21">
        <f t="shared" si="235"/>
        <v>0</v>
      </c>
      <c r="AY276" s="21">
        <f t="shared" si="236"/>
        <v>0</v>
      </c>
      <c r="AZ276" s="21">
        <f t="shared" si="237"/>
        <v>0</v>
      </c>
      <c r="BA276" s="21">
        <f t="shared" si="238"/>
        <v>0</v>
      </c>
      <c r="BB276" s="21">
        <f t="shared" si="239"/>
        <v>0</v>
      </c>
      <c r="BC276" s="21">
        <f t="shared" si="240"/>
        <v>0</v>
      </c>
      <c r="BD276" s="21">
        <f>-IF(CUSTOS!B276="",0,CUSTOS!B276)</f>
        <v>0</v>
      </c>
      <c r="BF276" s="25">
        <f t="shared" si="241"/>
        <v>0</v>
      </c>
      <c r="BG276" s="25">
        <f t="shared" si="242"/>
        <v>0</v>
      </c>
      <c r="BH276" s="169">
        <f t="shared" si="242"/>
        <v>0</v>
      </c>
    </row>
    <row r="277" spans="1:60" ht="15" x14ac:dyDescent="0.25">
      <c r="A277" s="89" t="str">
        <f>IF(LARGE($A$11:A276,1)=$F$2,"",A276+1)</f>
        <v/>
      </c>
      <c r="B277" s="42" t="str">
        <f t="shared" si="196"/>
        <v/>
      </c>
      <c r="C277" s="43" t="str">
        <f t="shared" si="228"/>
        <v/>
      </c>
      <c r="D277" s="43" t="str">
        <f t="shared" si="197"/>
        <v/>
      </c>
      <c r="E277" s="43" t="str">
        <f t="shared" si="198"/>
        <v/>
      </c>
      <c r="F277" s="44" t="str">
        <f t="shared" si="199"/>
        <v/>
      </c>
      <c r="G277" s="44" t="str">
        <f t="shared" si="200"/>
        <v/>
      </c>
      <c r="H277" s="45" t="str">
        <f>IF($A277="","",IF(C277&gt;=$F$5,IFERROR(HLOOKUP(B277,FLUXO_ELEGÍVEL!$F:$XFD,LARGE(FLUXO_ELEGÍVEL!A:A,1)+2,0),0),0))</f>
        <v/>
      </c>
      <c r="I277" s="45" t="str">
        <f t="shared" si="201"/>
        <v/>
      </c>
      <c r="J277" s="45" t="str">
        <f>IF(A277="","",H277+CUSTOS!B277)</f>
        <v/>
      </c>
      <c r="K277" s="45" t="str">
        <f t="shared" si="229"/>
        <v/>
      </c>
      <c r="L277" s="45" t="str">
        <f t="shared" si="230"/>
        <v/>
      </c>
      <c r="M277" s="45" t="str">
        <f t="shared" si="231"/>
        <v/>
      </c>
      <c r="N277" s="45" t="str">
        <f t="shared" si="202"/>
        <v/>
      </c>
      <c r="O277" s="46" t="str">
        <f t="shared" si="232"/>
        <v/>
      </c>
      <c r="P277" s="47"/>
      <c r="Q277" s="48" t="str">
        <f t="shared" si="203"/>
        <v/>
      </c>
      <c r="R277" s="48" t="str">
        <f t="shared" si="204"/>
        <v/>
      </c>
      <c r="S277" s="48" t="str">
        <f t="shared" si="205"/>
        <v/>
      </c>
      <c r="T277" s="48" t="str">
        <f t="shared" si="206"/>
        <v/>
      </c>
      <c r="U277" s="48" t="str">
        <f t="shared" si="207"/>
        <v/>
      </c>
      <c r="V277" s="48" t="str">
        <f t="shared" si="208"/>
        <v/>
      </c>
      <c r="X277" s="48" t="str">
        <f t="shared" si="209"/>
        <v/>
      </c>
      <c r="Y277" s="45" t="str">
        <f t="shared" si="210"/>
        <v/>
      </c>
      <c r="Z277" s="45" t="str">
        <f t="shared" si="211"/>
        <v/>
      </c>
      <c r="AA277" s="45" t="str">
        <f t="shared" si="212"/>
        <v/>
      </c>
      <c r="AB277" s="45" t="str">
        <f t="shared" si="213"/>
        <v/>
      </c>
      <c r="AD277" s="48" t="str">
        <f t="shared" si="214"/>
        <v/>
      </c>
      <c r="AE277" s="45" t="str">
        <f t="shared" si="215"/>
        <v/>
      </c>
      <c r="AF277" s="45" t="str">
        <f t="shared" si="216"/>
        <v/>
      </c>
      <c r="AG277" s="45" t="str">
        <f t="shared" si="217"/>
        <v/>
      </c>
      <c r="AH277" s="45" t="str">
        <f t="shared" si="218"/>
        <v/>
      </c>
      <c r="AJ277" s="134" t="str">
        <f t="shared" si="219"/>
        <v/>
      </c>
      <c r="AK277" s="135" t="str">
        <f t="shared" si="233"/>
        <v/>
      </c>
      <c r="AL277" s="135" t="str">
        <f t="shared" si="220"/>
        <v/>
      </c>
      <c r="AM277" s="135" t="str">
        <f t="shared" si="221"/>
        <v/>
      </c>
      <c r="AN277" s="135" t="str">
        <f t="shared" si="222"/>
        <v/>
      </c>
      <c r="AO277" s="135" t="str">
        <f t="shared" si="223"/>
        <v/>
      </c>
      <c r="AQ277" s="48" t="str">
        <f t="shared" si="224"/>
        <v/>
      </c>
      <c r="AR277" s="45" t="str">
        <f t="shared" si="225"/>
        <v/>
      </c>
      <c r="AU277" s="25">
        <f t="shared" si="226"/>
        <v>0</v>
      </c>
      <c r="AV277" s="25">
        <f t="shared" si="227"/>
        <v>0</v>
      </c>
      <c r="AW277" s="21">
        <f t="shared" si="234"/>
        <v>0</v>
      </c>
      <c r="AX277" s="21">
        <f t="shared" si="235"/>
        <v>0</v>
      </c>
      <c r="AY277" s="21">
        <f t="shared" si="236"/>
        <v>0</v>
      </c>
      <c r="AZ277" s="21">
        <f t="shared" si="237"/>
        <v>0</v>
      </c>
      <c r="BA277" s="21">
        <f t="shared" si="238"/>
        <v>0</v>
      </c>
      <c r="BB277" s="21">
        <f t="shared" si="239"/>
        <v>0</v>
      </c>
      <c r="BC277" s="21">
        <f t="shared" si="240"/>
        <v>0</v>
      </c>
      <c r="BD277" s="21">
        <f>-IF(CUSTOS!B277="",0,CUSTOS!B277)</f>
        <v>0</v>
      </c>
      <c r="BF277" s="25">
        <f t="shared" si="241"/>
        <v>0</v>
      </c>
      <c r="BG277" s="25">
        <f t="shared" si="242"/>
        <v>0</v>
      </c>
      <c r="BH277" s="169">
        <f t="shared" si="242"/>
        <v>0</v>
      </c>
    </row>
    <row r="278" spans="1:60" ht="15" x14ac:dyDescent="0.25">
      <c r="A278" s="89" t="str">
        <f>IF(LARGE($A$11:A277,1)=$F$2,"",A277+1)</f>
        <v/>
      </c>
      <c r="B278" s="42" t="str">
        <f t="shared" si="196"/>
        <v/>
      </c>
      <c r="C278" s="43" t="str">
        <f t="shared" si="228"/>
        <v/>
      </c>
      <c r="D278" s="43" t="str">
        <f t="shared" si="197"/>
        <v/>
      </c>
      <c r="E278" s="43" t="str">
        <f t="shared" si="198"/>
        <v/>
      </c>
      <c r="F278" s="44" t="str">
        <f t="shared" si="199"/>
        <v/>
      </c>
      <c r="G278" s="44" t="str">
        <f t="shared" si="200"/>
        <v/>
      </c>
      <c r="H278" s="45" t="str">
        <f>IF($A278="","",IF(C278&gt;=$F$5,IFERROR(HLOOKUP(B278,FLUXO_ELEGÍVEL!$F:$XFD,LARGE(FLUXO_ELEGÍVEL!A:A,1)+2,0),0),0))</f>
        <v/>
      </c>
      <c r="I278" s="45" t="str">
        <f t="shared" si="201"/>
        <v/>
      </c>
      <c r="J278" s="45" t="str">
        <f>IF(A278="","",H278+CUSTOS!B278)</f>
        <v/>
      </c>
      <c r="K278" s="45" t="str">
        <f t="shared" si="229"/>
        <v/>
      </c>
      <c r="L278" s="45" t="str">
        <f t="shared" si="230"/>
        <v/>
      </c>
      <c r="M278" s="45" t="str">
        <f t="shared" si="231"/>
        <v/>
      </c>
      <c r="N278" s="45" t="str">
        <f t="shared" si="202"/>
        <v/>
      </c>
      <c r="O278" s="46" t="str">
        <f t="shared" si="232"/>
        <v/>
      </c>
      <c r="P278" s="47"/>
      <c r="Q278" s="48" t="str">
        <f t="shared" si="203"/>
        <v/>
      </c>
      <c r="R278" s="48" t="str">
        <f t="shared" si="204"/>
        <v/>
      </c>
      <c r="S278" s="48" t="str">
        <f t="shared" si="205"/>
        <v/>
      </c>
      <c r="T278" s="48" t="str">
        <f t="shared" si="206"/>
        <v/>
      </c>
      <c r="U278" s="48" t="str">
        <f t="shared" si="207"/>
        <v/>
      </c>
      <c r="V278" s="48" t="str">
        <f t="shared" si="208"/>
        <v/>
      </c>
      <c r="X278" s="48" t="str">
        <f t="shared" si="209"/>
        <v/>
      </c>
      <c r="Y278" s="45" t="str">
        <f t="shared" si="210"/>
        <v/>
      </c>
      <c r="Z278" s="45" t="str">
        <f t="shared" si="211"/>
        <v/>
      </c>
      <c r="AA278" s="45" t="str">
        <f t="shared" si="212"/>
        <v/>
      </c>
      <c r="AB278" s="45" t="str">
        <f t="shared" si="213"/>
        <v/>
      </c>
      <c r="AD278" s="48" t="str">
        <f t="shared" si="214"/>
        <v/>
      </c>
      <c r="AE278" s="45" t="str">
        <f t="shared" si="215"/>
        <v/>
      </c>
      <c r="AF278" s="45" t="str">
        <f t="shared" si="216"/>
        <v/>
      </c>
      <c r="AG278" s="45" t="str">
        <f t="shared" si="217"/>
        <v/>
      </c>
      <c r="AH278" s="45" t="str">
        <f t="shared" si="218"/>
        <v/>
      </c>
      <c r="AJ278" s="134" t="str">
        <f t="shared" si="219"/>
        <v/>
      </c>
      <c r="AK278" s="135" t="str">
        <f t="shared" si="233"/>
        <v/>
      </c>
      <c r="AL278" s="135" t="str">
        <f t="shared" si="220"/>
        <v/>
      </c>
      <c r="AM278" s="135" t="str">
        <f t="shared" si="221"/>
        <v/>
      </c>
      <c r="AN278" s="135" t="str">
        <f t="shared" si="222"/>
        <v/>
      </c>
      <c r="AO278" s="135" t="str">
        <f t="shared" si="223"/>
        <v/>
      </c>
      <c r="AQ278" s="48" t="str">
        <f t="shared" si="224"/>
        <v/>
      </c>
      <c r="AR278" s="45" t="str">
        <f t="shared" si="225"/>
        <v/>
      </c>
      <c r="AU278" s="25">
        <f t="shared" si="226"/>
        <v>0</v>
      </c>
      <c r="AV278" s="25">
        <f t="shared" si="227"/>
        <v>0</v>
      </c>
      <c r="AW278" s="21">
        <f t="shared" si="234"/>
        <v>0</v>
      </c>
      <c r="AX278" s="21">
        <f t="shared" si="235"/>
        <v>0</v>
      </c>
      <c r="AY278" s="21">
        <f t="shared" si="236"/>
        <v>0</v>
      </c>
      <c r="AZ278" s="21">
        <f t="shared" si="237"/>
        <v>0</v>
      </c>
      <c r="BA278" s="21">
        <f t="shared" si="238"/>
        <v>0</v>
      </c>
      <c r="BB278" s="21">
        <f t="shared" si="239"/>
        <v>0</v>
      </c>
      <c r="BC278" s="21">
        <f t="shared" si="240"/>
        <v>0</v>
      </c>
      <c r="BD278" s="21">
        <f>-IF(CUSTOS!B278="",0,CUSTOS!B278)</f>
        <v>0</v>
      </c>
      <c r="BF278" s="25">
        <f t="shared" si="241"/>
        <v>0</v>
      </c>
      <c r="BG278" s="25">
        <f t="shared" si="242"/>
        <v>0</v>
      </c>
      <c r="BH278" s="169">
        <f t="shared" si="242"/>
        <v>0</v>
      </c>
    </row>
    <row r="279" spans="1:60" ht="15" x14ac:dyDescent="0.25">
      <c r="A279" s="89" t="str">
        <f>IF(LARGE($A$11:A278,1)=$F$2,"",A278+1)</f>
        <v/>
      </c>
      <c r="B279" s="42" t="str">
        <f t="shared" si="196"/>
        <v/>
      </c>
      <c r="C279" s="43" t="str">
        <f t="shared" si="228"/>
        <v/>
      </c>
      <c r="D279" s="43" t="str">
        <f t="shared" si="197"/>
        <v/>
      </c>
      <c r="E279" s="43" t="str">
        <f t="shared" si="198"/>
        <v/>
      </c>
      <c r="F279" s="44" t="str">
        <f t="shared" si="199"/>
        <v/>
      </c>
      <c r="G279" s="44" t="str">
        <f t="shared" si="200"/>
        <v/>
      </c>
      <c r="H279" s="45" t="str">
        <f>IF($A279="","",IF(C279&gt;=$F$5,IFERROR(HLOOKUP(B279,FLUXO_ELEGÍVEL!$F:$XFD,LARGE(FLUXO_ELEGÍVEL!A:A,1)+2,0),0),0))</f>
        <v/>
      </c>
      <c r="I279" s="45" t="str">
        <f t="shared" si="201"/>
        <v/>
      </c>
      <c r="J279" s="45" t="str">
        <f>IF(A279="","",H279+CUSTOS!B279)</f>
        <v/>
      </c>
      <c r="K279" s="45" t="str">
        <f t="shared" si="229"/>
        <v/>
      </c>
      <c r="L279" s="45" t="str">
        <f t="shared" si="230"/>
        <v/>
      </c>
      <c r="M279" s="45" t="str">
        <f t="shared" si="231"/>
        <v/>
      </c>
      <c r="N279" s="45" t="str">
        <f t="shared" si="202"/>
        <v/>
      </c>
      <c r="O279" s="46" t="str">
        <f t="shared" si="232"/>
        <v/>
      </c>
      <c r="P279" s="47"/>
      <c r="Q279" s="48" t="str">
        <f t="shared" si="203"/>
        <v/>
      </c>
      <c r="R279" s="48" t="str">
        <f t="shared" si="204"/>
        <v/>
      </c>
      <c r="S279" s="48" t="str">
        <f t="shared" si="205"/>
        <v/>
      </c>
      <c r="T279" s="48" t="str">
        <f t="shared" si="206"/>
        <v/>
      </c>
      <c r="U279" s="48" t="str">
        <f t="shared" si="207"/>
        <v/>
      </c>
      <c r="V279" s="48" t="str">
        <f t="shared" si="208"/>
        <v/>
      </c>
      <c r="X279" s="48" t="str">
        <f t="shared" si="209"/>
        <v/>
      </c>
      <c r="Y279" s="45" t="str">
        <f t="shared" si="210"/>
        <v/>
      </c>
      <c r="Z279" s="45" t="str">
        <f t="shared" si="211"/>
        <v/>
      </c>
      <c r="AA279" s="45" t="str">
        <f t="shared" si="212"/>
        <v/>
      </c>
      <c r="AB279" s="45" t="str">
        <f t="shared" si="213"/>
        <v/>
      </c>
      <c r="AD279" s="48" t="str">
        <f t="shared" si="214"/>
        <v/>
      </c>
      <c r="AE279" s="45" t="str">
        <f t="shared" si="215"/>
        <v/>
      </c>
      <c r="AF279" s="45" t="str">
        <f t="shared" si="216"/>
        <v/>
      </c>
      <c r="AG279" s="45" t="str">
        <f t="shared" si="217"/>
        <v/>
      </c>
      <c r="AH279" s="45" t="str">
        <f t="shared" si="218"/>
        <v/>
      </c>
      <c r="AJ279" s="134" t="str">
        <f t="shared" si="219"/>
        <v/>
      </c>
      <c r="AK279" s="135" t="str">
        <f t="shared" si="233"/>
        <v/>
      </c>
      <c r="AL279" s="135" t="str">
        <f t="shared" si="220"/>
        <v/>
      </c>
      <c r="AM279" s="135" t="str">
        <f t="shared" si="221"/>
        <v/>
      </c>
      <c r="AN279" s="135" t="str">
        <f t="shared" si="222"/>
        <v/>
      </c>
      <c r="AO279" s="135" t="str">
        <f t="shared" si="223"/>
        <v/>
      </c>
      <c r="AQ279" s="48" t="str">
        <f t="shared" si="224"/>
        <v/>
      </c>
      <c r="AR279" s="45" t="str">
        <f t="shared" si="225"/>
        <v/>
      </c>
      <c r="AU279" s="25">
        <f t="shared" si="226"/>
        <v>0</v>
      </c>
      <c r="AV279" s="25">
        <f t="shared" si="227"/>
        <v>0</v>
      </c>
      <c r="AW279" s="21">
        <f t="shared" si="234"/>
        <v>0</v>
      </c>
      <c r="AX279" s="21">
        <f t="shared" si="235"/>
        <v>0</v>
      </c>
      <c r="AY279" s="21">
        <f t="shared" si="236"/>
        <v>0</v>
      </c>
      <c r="AZ279" s="21">
        <f t="shared" si="237"/>
        <v>0</v>
      </c>
      <c r="BA279" s="21">
        <f t="shared" si="238"/>
        <v>0</v>
      </c>
      <c r="BB279" s="21">
        <f t="shared" si="239"/>
        <v>0</v>
      </c>
      <c r="BC279" s="21">
        <f t="shared" si="240"/>
        <v>0</v>
      </c>
      <c r="BD279" s="21">
        <f>-IF(CUSTOS!B279="",0,CUSTOS!B279)</f>
        <v>0</v>
      </c>
      <c r="BF279" s="25">
        <f t="shared" si="241"/>
        <v>0</v>
      </c>
      <c r="BG279" s="25">
        <f t="shared" si="242"/>
        <v>0</v>
      </c>
      <c r="BH279" s="169">
        <f t="shared" si="242"/>
        <v>0</v>
      </c>
    </row>
    <row r="280" spans="1:60" ht="15" x14ac:dyDescent="0.25">
      <c r="A280" s="89" t="str">
        <f>IF(LARGE($A$11:A279,1)=$F$2,"",A279+1)</f>
        <v/>
      </c>
      <c r="B280" s="42" t="str">
        <f t="shared" si="196"/>
        <v/>
      </c>
      <c r="C280" s="43" t="str">
        <f t="shared" si="228"/>
        <v/>
      </c>
      <c r="D280" s="43" t="str">
        <f t="shared" si="197"/>
        <v/>
      </c>
      <c r="E280" s="43" t="str">
        <f t="shared" si="198"/>
        <v/>
      </c>
      <c r="F280" s="44" t="str">
        <f t="shared" si="199"/>
        <v/>
      </c>
      <c r="G280" s="44" t="str">
        <f t="shared" si="200"/>
        <v/>
      </c>
      <c r="H280" s="45" t="str">
        <f>IF($A280="","",IF(C280&gt;=$F$5,IFERROR(HLOOKUP(B280,FLUXO_ELEGÍVEL!$F:$XFD,LARGE(FLUXO_ELEGÍVEL!A:A,1)+2,0),0),0))</f>
        <v/>
      </c>
      <c r="I280" s="45" t="str">
        <f t="shared" si="201"/>
        <v/>
      </c>
      <c r="J280" s="45" t="str">
        <f>IF(A280="","",H280+CUSTOS!B280)</f>
        <v/>
      </c>
      <c r="K280" s="45" t="str">
        <f t="shared" si="229"/>
        <v/>
      </c>
      <c r="L280" s="45" t="str">
        <f t="shared" si="230"/>
        <v/>
      </c>
      <c r="M280" s="45" t="str">
        <f t="shared" si="231"/>
        <v/>
      </c>
      <c r="N280" s="45" t="str">
        <f t="shared" si="202"/>
        <v/>
      </c>
      <c r="O280" s="46" t="str">
        <f t="shared" si="232"/>
        <v/>
      </c>
      <c r="P280" s="47"/>
      <c r="Q280" s="48" t="str">
        <f t="shared" si="203"/>
        <v/>
      </c>
      <c r="R280" s="48" t="str">
        <f t="shared" si="204"/>
        <v/>
      </c>
      <c r="S280" s="48" t="str">
        <f t="shared" si="205"/>
        <v/>
      </c>
      <c r="T280" s="48" t="str">
        <f t="shared" si="206"/>
        <v/>
      </c>
      <c r="U280" s="48" t="str">
        <f t="shared" si="207"/>
        <v/>
      </c>
      <c r="V280" s="48" t="str">
        <f t="shared" si="208"/>
        <v/>
      </c>
      <c r="X280" s="48" t="str">
        <f t="shared" si="209"/>
        <v/>
      </c>
      <c r="Y280" s="45" t="str">
        <f t="shared" si="210"/>
        <v/>
      </c>
      <c r="Z280" s="45" t="str">
        <f t="shared" si="211"/>
        <v/>
      </c>
      <c r="AA280" s="45" t="str">
        <f t="shared" si="212"/>
        <v/>
      </c>
      <c r="AB280" s="45" t="str">
        <f t="shared" si="213"/>
        <v/>
      </c>
      <c r="AD280" s="48" t="str">
        <f t="shared" si="214"/>
        <v/>
      </c>
      <c r="AE280" s="45" t="str">
        <f t="shared" si="215"/>
        <v/>
      </c>
      <c r="AF280" s="45" t="str">
        <f t="shared" si="216"/>
        <v/>
      </c>
      <c r="AG280" s="45" t="str">
        <f t="shared" si="217"/>
        <v/>
      </c>
      <c r="AH280" s="45" t="str">
        <f t="shared" si="218"/>
        <v/>
      </c>
      <c r="AJ280" s="134" t="str">
        <f t="shared" si="219"/>
        <v/>
      </c>
      <c r="AK280" s="135" t="str">
        <f t="shared" si="233"/>
        <v/>
      </c>
      <c r="AL280" s="135" t="str">
        <f t="shared" si="220"/>
        <v/>
      </c>
      <c r="AM280" s="135" t="str">
        <f t="shared" si="221"/>
        <v/>
      </c>
      <c r="AN280" s="135" t="str">
        <f t="shared" si="222"/>
        <v/>
      </c>
      <c r="AO280" s="135" t="str">
        <f t="shared" si="223"/>
        <v/>
      </c>
      <c r="AQ280" s="48" t="str">
        <f t="shared" si="224"/>
        <v/>
      </c>
      <c r="AR280" s="45" t="str">
        <f t="shared" si="225"/>
        <v/>
      </c>
      <c r="AU280" s="25">
        <f t="shared" si="226"/>
        <v>0</v>
      </c>
      <c r="AV280" s="25">
        <f t="shared" si="227"/>
        <v>0</v>
      </c>
      <c r="AW280" s="21">
        <f t="shared" si="234"/>
        <v>0</v>
      </c>
      <c r="AX280" s="21">
        <f t="shared" si="235"/>
        <v>0</v>
      </c>
      <c r="AY280" s="21">
        <f t="shared" si="236"/>
        <v>0</v>
      </c>
      <c r="AZ280" s="21">
        <f t="shared" si="237"/>
        <v>0</v>
      </c>
      <c r="BA280" s="21">
        <f t="shared" si="238"/>
        <v>0</v>
      </c>
      <c r="BB280" s="21">
        <f t="shared" si="239"/>
        <v>0</v>
      </c>
      <c r="BC280" s="21">
        <f t="shared" si="240"/>
        <v>0</v>
      </c>
      <c r="BD280" s="21">
        <f>-IF(CUSTOS!B280="",0,CUSTOS!B280)</f>
        <v>0</v>
      </c>
      <c r="BF280" s="25">
        <f t="shared" si="241"/>
        <v>0</v>
      </c>
      <c r="BG280" s="25">
        <f t="shared" si="242"/>
        <v>0</v>
      </c>
      <c r="BH280" s="169">
        <f t="shared" si="242"/>
        <v>0</v>
      </c>
    </row>
    <row r="281" spans="1:60" ht="15" x14ac:dyDescent="0.25">
      <c r="A281" s="89" t="str">
        <f>IF(LARGE($A$11:A280,1)=$F$2,"",A280+1)</f>
        <v/>
      </c>
      <c r="B281" s="42" t="str">
        <f t="shared" si="196"/>
        <v/>
      </c>
      <c r="C281" s="43" t="str">
        <f t="shared" si="228"/>
        <v/>
      </c>
      <c r="D281" s="43" t="str">
        <f t="shared" si="197"/>
        <v/>
      </c>
      <c r="E281" s="43" t="str">
        <f t="shared" si="198"/>
        <v/>
      </c>
      <c r="F281" s="44" t="str">
        <f t="shared" si="199"/>
        <v/>
      </c>
      <c r="G281" s="44" t="str">
        <f t="shared" si="200"/>
        <v/>
      </c>
      <c r="H281" s="45" t="str">
        <f>IF($A281="","",IF(C281&gt;=$F$5,IFERROR(HLOOKUP(B281,FLUXO_ELEGÍVEL!$F:$XFD,LARGE(FLUXO_ELEGÍVEL!A:A,1)+2,0),0),0))</f>
        <v/>
      </c>
      <c r="I281" s="45" t="str">
        <f t="shared" si="201"/>
        <v/>
      </c>
      <c r="J281" s="45" t="str">
        <f>IF(A281="","",H281+CUSTOS!B281)</f>
        <v/>
      </c>
      <c r="K281" s="45" t="str">
        <f t="shared" si="229"/>
        <v/>
      </c>
      <c r="L281" s="45" t="str">
        <f t="shared" si="230"/>
        <v/>
      </c>
      <c r="M281" s="45" t="str">
        <f t="shared" si="231"/>
        <v/>
      </c>
      <c r="N281" s="45" t="str">
        <f t="shared" si="202"/>
        <v/>
      </c>
      <c r="O281" s="46" t="str">
        <f t="shared" si="232"/>
        <v/>
      </c>
      <c r="P281" s="47"/>
      <c r="Q281" s="48" t="str">
        <f t="shared" si="203"/>
        <v/>
      </c>
      <c r="R281" s="48" t="str">
        <f t="shared" si="204"/>
        <v/>
      </c>
      <c r="S281" s="48" t="str">
        <f t="shared" si="205"/>
        <v/>
      </c>
      <c r="T281" s="48" t="str">
        <f t="shared" si="206"/>
        <v/>
      </c>
      <c r="U281" s="48" t="str">
        <f t="shared" si="207"/>
        <v/>
      </c>
      <c r="V281" s="48" t="str">
        <f t="shared" si="208"/>
        <v/>
      </c>
      <c r="X281" s="48" t="str">
        <f t="shared" si="209"/>
        <v/>
      </c>
      <c r="Y281" s="45" t="str">
        <f t="shared" si="210"/>
        <v/>
      </c>
      <c r="Z281" s="45" t="str">
        <f t="shared" si="211"/>
        <v/>
      </c>
      <c r="AA281" s="45" t="str">
        <f t="shared" si="212"/>
        <v/>
      </c>
      <c r="AB281" s="45" t="str">
        <f t="shared" si="213"/>
        <v/>
      </c>
      <c r="AD281" s="48" t="str">
        <f t="shared" si="214"/>
        <v/>
      </c>
      <c r="AE281" s="45" t="str">
        <f t="shared" si="215"/>
        <v/>
      </c>
      <c r="AF281" s="45" t="str">
        <f t="shared" si="216"/>
        <v/>
      </c>
      <c r="AG281" s="45" t="str">
        <f t="shared" si="217"/>
        <v/>
      </c>
      <c r="AH281" s="45" t="str">
        <f t="shared" si="218"/>
        <v/>
      </c>
      <c r="AJ281" s="134" t="str">
        <f t="shared" si="219"/>
        <v/>
      </c>
      <c r="AK281" s="135" t="str">
        <f t="shared" si="233"/>
        <v/>
      </c>
      <c r="AL281" s="135" t="str">
        <f t="shared" si="220"/>
        <v/>
      </c>
      <c r="AM281" s="135" t="str">
        <f t="shared" si="221"/>
        <v/>
      </c>
      <c r="AN281" s="135" t="str">
        <f t="shared" si="222"/>
        <v/>
      </c>
      <c r="AO281" s="135" t="str">
        <f t="shared" si="223"/>
        <v/>
      </c>
      <c r="AQ281" s="48" t="str">
        <f t="shared" si="224"/>
        <v/>
      </c>
      <c r="AR281" s="45" t="str">
        <f t="shared" si="225"/>
        <v/>
      </c>
      <c r="AU281" s="25">
        <f t="shared" si="226"/>
        <v>0</v>
      </c>
      <c r="AV281" s="25">
        <f t="shared" si="227"/>
        <v>0</v>
      </c>
      <c r="AW281" s="21">
        <f t="shared" si="234"/>
        <v>0</v>
      </c>
      <c r="AX281" s="21">
        <f t="shared" si="235"/>
        <v>0</v>
      </c>
      <c r="AY281" s="21">
        <f t="shared" si="236"/>
        <v>0</v>
      </c>
      <c r="AZ281" s="21">
        <f t="shared" si="237"/>
        <v>0</v>
      </c>
      <c r="BA281" s="21">
        <f t="shared" si="238"/>
        <v>0</v>
      </c>
      <c r="BB281" s="21">
        <f t="shared" si="239"/>
        <v>0</v>
      </c>
      <c r="BC281" s="21">
        <f t="shared" si="240"/>
        <v>0</v>
      </c>
      <c r="BD281" s="21">
        <f>-IF(CUSTOS!B281="",0,CUSTOS!B281)</f>
        <v>0</v>
      </c>
      <c r="BF281" s="25">
        <f t="shared" si="241"/>
        <v>0</v>
      </c>
      <c r="BG281" s="25">
        <f t="shared" si="242"/>
        <v>0</v>
      </c>
      <c r="BH281" s="169">
        <f t="shared" si="242"/>
        <v>0</v>
      </c>
    </row>
    <row r="282" spans="1:60" ht="15" x14ac:dyDescent="0.25">
      <c r="A282" s="89" t="str">
        <f>IF(LARGE($A$11:A281,1)=$F$2,"",A281+1)</f>
        <v/>
      </c>
      <c r="B282" s="42" t="str">
        <f t="shared" si="196"/>
        <v/>
      </c>
      <c r="C282" s="43" t="str">
        <f t="shared" si="228"/>
        <v/>
      </c>
      <c r="D282" s="43" t="str">
        <f t="shared" si="197"/>
        <v/>
      </c>
      <c r="E282" s="43" t="str">
        <f t="shared" si="198"/>
        <v/>
      </c>
      <c r="F282" s="44" t="str">
        <f t="shared" si="199"/>
        <v/>
      </c>
      <c r="G282" s="44" t="str">
        <f t="shared" si="200"/>
        <v/>
      </c>
      <c r="H282" s="45" t="str">
        <f>IF($A282="","",IF(C282&gt;=$F$5,IFERROR(HLOOKUP(B282,FLUXO_ELEGÍVEL!$F:$XFD,LARGE(FLUXO_ELEGÍVEL!A:A,1)+2,0),0),0))</f>
        <v/>
      </c>
      <c r="I282" s="45" t="str">
        <f t="shared" si="201"/>
        <v/>
      </c>
      <c r="J282" s="45" t="str">
        <f>IF(A282="","",H282+CUSTOS!B282)</f>
        <v/>
      </c>
      <c r="K282" s="45" t="str">
        <f t="shared" si="229"/>
        <v/>
      </c>
      <c r="L282" s="45" t="str">
        <f t="shared" si="230"/>
        <v/>
      </c>
      <c r="M282" s="45" t="str">
        <f t="shared" si="231"/>
        <v/>
      </c>
      <c r="N282" s="45" t="str">
        <f t="shared" si="202"/>
        <v/>
      </c>
      <c r="O282" s="46" t="str">
        <f t="shared" si="232"/>
        <v/>
      </c>
      <c r="P282" s="47"/>
      <c r="Q282" s="48" t="str">
        <f t="shared" si="203"/>
        <v/>
      </c>
      <c r="R282" s="48" t="str">
        <f t="shared" si="204"/>
        <v/>
      </c>
      <c r="S282" s="48" t="str">
        <f t="shared" si="205"/>
        <v/>
      </c>
      <c r="T282" s="48" t="str">
        <f t="shared" si="206"/>
        <v/>
      </c>
      <c r="U282" s="48" t="str">
        <f t="shared" si="207"/>
        <v/>
      </c>
      <c r="V282" s="48" t="str">
        <f t="shared" si="208"/>
        <v/>
      </c>
      <c r="X282" s="48" t="str">
        <f t="shared" si="209"/>
        <v/>
      </c>
      <c r="Y282" s="45" t="str">
        <f t="shared" si="210"/>
        <v/>
      </c>
      <c r="Z282" s="45" t="str">
        <f t="shared" si="211"/>
        <v/>
      </c>
      <c r="AA282" s="45" t="str">
        <f t="shared" si="212"/>
        <v/>
      </c>
      <c r="AB282" s="45" t="str">
        <f t="shared" si="213"/>
        <v/>
      </c>
      <c r="AD282" s="48" t="str">
        <f t="shared" si="214"/>
        <v/>
      </c>
      <c r="AE282" s="45" t="str">
        <f t="shared" si="215"/>
        <v/>
      </c>
      <c r="AF282" s="45" t="str">
        <f t="shared" si="216"/>
        <v/>
      </c>
      <c r="AG282" s="45" t="str">
        <f t="shared" si="217"/>
        <v/>
      </c>
      <c r="AH282" s="45" t="str">
        <f t="shared" si="218"/>
        <v/>
      </c>
      <c r="AJ282" s="134" t="str">
        <f t="shared" si="219"/>
        <v/>
      </c>
      <c r="AK282" s="135" t="str">
        <f t="shared" si="233"/>
        <v/>
      </c>
      <c r="AL282" s="135" t="str">
        <f t="shared" si="220"/>
        <v/>
      </c>
      <c r="AM282" s="135" t="str">
        <f t="shared" si="221"/>
        <v/>
      </c>
      <c r="AN282" s="135" t="str">
        <f t="shared" si="222"/>
        <v/>
      </c>
      <c r="AO282" s="135" t="str">
        <f t="shared" si="223"/>
        <v/>
      </c>
      <c r="AQ282" s="48" t="str">
        <f t="shared" si="224"/>
        <v/>
      </c>
      <c r="AR282" s="45" t="str">
        <f t="shared" si="225"/>
        <v/>
      </c>
      <c r="AU282" s="25">
        <f t="shared" si="226"/>
        <v>0</v>
      </c>
      <c r="AV282" s="25">
        <f t="shared" si="227"/>
        <v>0</v>
      </c>
      <c r="AW282" s="21">
        <f t="shared" si="234"/>
        <v>0</v>
      </c>
      <c r="AX282" s="21">
        <f t="shared" si="235"/>
        <v>0</v>
      </c>
      <c r="AY282" s="21">
        <f t="shared" si="236"/>
        <v>0</v>
      </c>
      <c r="AZ282" s="21">
        <f t="shared" si="237"/>
        <v>0</v>
      </c>
      <c r="BA282" s="21">
        <f t="shared" si="238"/>
        <v>0</v>
      </c>
      <c r="BB282" s="21">
        <f t="shared" si="239"/>
        <v>0</v>
      </c>
      <c r="BC282" s="21">
        <f t="shared" si="240"/>
        <v>0</v>
      </c>
      <c r="BD282" s="21">
        <f>-IF(CUSTOS!B282="",0,CUSTOS!B282)</f>
        <v>0</v>
      </c>
      <c r="BF282" s="25">
        <f t="shared" si="241"/>
        <v>0</v>
      </c>
      <c r="BG282" s="25">
        <f t="shared" si="242"/>
        <v>0</v>
      </c>
      <c r="BH282" s="169">
        <f t="shared" si="242"/>
        <v>0</v>
      </c>
    </row>
    <row r="283" spans="1:60" ht="15" x14ac:dyDescent="0.25">
      <c r="A283" s="89" t="str">
        <f>IF(LARGE($A$11:A282,1)=$F$2,"",A282+1)</f>
        <v/>
      </c>
      <c r="B283" s="42" t="str">
        <f t="shared" si="196"/>
        <v/>
      </c>
      <c r="C283" s="43" t="str">
        <f t="shared" si="228"/>
        <v/>
      </c>
      <c r="D283" s="43" t="str">
        <f t="shared" si="197"/>
        <v/>
      </c>
      <c r="E283" s="43" t="str">
        <f t="shared" si="198"/>
        <v/>
      </c>
      <c r="F283" s="44" t="str">
        <f t="shared" si="199"/>
        <v/>
      </c>
      <c r="G283" s="44" t="str">
        <f t="shared" si="200"/>
        <v/>
      </c>
      <c r="H283" s="45" t="str">
        <f>IF($A283="","",IF(C283&gt;=$F$5,IFERROR(HLOOKUP(B283,FLUXO_ELEGÍVEL!$F:$XFD,LARGE(FLUXO_ELEGÍVEL!A:A,1)+2,0),0),0))</f>
        <v/>
      </c>
      <c r="I283" s="45" t="str">
        <f t="shared" si="201"/>
        <v/>
      </c>
      <c r="J283" s="45" t="str">
        <f>IF(A283="","",H283+CUSTOS!B283)</f>
        <v/>
      </c>
      <c r="K283" s="45" t="str">
        <f t="shared" si="229"/>
        <v/>
      </c>
      <c r="L283" s="45" t="str">
        <f t="shared" si="230"/>
        <v/>
      </c>
      <c r="M283" s="45" t="str">
        <f t="shared" si="231"/>
        <v/>
      </c>
      <c r="N283" s="45" t="str">
        <f t="shared" si="202"/>
        <v/>
      </c>
      <c r="O283" s="46" t="str">
        <f t="shared" si="232"/>
        <v/>
      </c>
      <c r="P283" s="47"/>
      <c r="Q283" s="48" t="str">
        <f t="shared" si="203"/>
        <v/>
      </c>
      <c r="R283" s="48" t="str">
        <f t="shared" si="204"/>
        <v/>
      </c>
      <c r="S283" s="48" t="str">
        <f t="shared" si="205"/>
        <v/>
      </c>
      <c r="T283" s="48" t="str">
        <f t="shared" si="206"/>
        <v/>
      </c>
      <c r="U283" s="48" t="str">
        <f t="shared" si="207"/>
        <v/>
      </c>
      <c r="V283" s="48" t="str">
        <f t="shared" si="208"/>
        <v/>
      </c>
      <c r="X283" s="48" t="str">
        <f t="shared" si="209"/>
        <v/>
      </c>
      <c r="Y283" s="45" t="str">
        <f t="shared" si="210"/>
        <v/>
      </c>
      <c r="Z283" s="45" t="str">
        <f t="shared" si="211"/>
        <v/>
      </c>
      <c r="AA283" s="45" t="str">
        <f t="shared" si="212"/>
        <v/>
      </c>
      <c r="AB283" s="45" t="str">
        <f t="shared" si="213"/>
        <v/>
      </c>
      <c r="AD283" s="48" t="str">
        <f t="shared" si="214"/>
        <v/>
      </c>
      <c r="AE283" s="45" t="str">
        <f t="shared" si="215"/>
        <v/>
      </c>
      <c r="AF283" s="45" t="str">
        <f t="shared" si="216"/>
        <v/>
      </c>
      <c r="AG283" s="45" t="str">
        <f t="shared" si="217"/>
        <v/>
      </c>
      <c r="AH283" s="45" t="str">
        <f t="shared" si="218"/>
        <v/>
      </c>
      <c r="AJ283" s="134" t="str">
        <f t="shared" si="219"/>
        <v/>
      </c>
      <c r="AK283" s="135" t="str">
        <f t="shared" si="233"/>
        <v/>
      </c>
      <c r="AL283" s="135" t="str">
        <f t="shared" si="220"/>
        <v/>
      </c>
      <c r="AM283" s="135" t="str">
        <f t="shared" si="221"/>
        <v/>
      </c>
      <c r="AN283" s="135" t="str">
        <f t="shared" si="222"/>
        <v/>
      </c>
      <c r="AO283" s="135" t="str">
        <f t="shared" si="223"/>
        <v/>
      </c>
      <c r="AQ283" s="48" t="str">
        <f t="shared" si="224"/>
        <v/>
      </c>
      <c r="AR283" s="45" t="str">
        <f t="shared" si="225"/>
        <v/>
      </c>
      <c r="AU283" s="25">
        <f t="shared" si="226"/>
        <v>0</v>
      </c>
      <c r="AV283" s="25">
        <f t="shared" si="227"/>
        <v>0</v>
      </c>
      <c r="AW283" s="21">
        <f t="shared" si="234"/>
        <v>0</v>
      </c>
      <c r="AX283" s="21">
        <f t="shared" si="235"/>
        <v>0</v>
      </c>
      <c r="AY283" s="21">
        <f t="shared" si="236"/>
        <v>0</v>
      </c>
      <c r="AZ283" s="21">
        <f t="shared" si="237"/>
        <v>0</v>
      </c>
      <c r="BA283" s="21">
        <f t="shared" si="238"/>
        <v>0</v>
      </c>
      <c r="BB283" s="21">
        <f t="shared" si="239"/>
        <v>0</v>
      </c>
      <c r="BC283" s="21">
        <f t="shared" si="240"/>
        <v>0</v>
      </c>
      <c r="BD283" s="21">
        <f>-IF(CUSTOS!B283="",0,CUSTOS!B283)</f>
        <v>0</v>
      </c>
      <c r="BF283" s="25">
        <f t="shared" si="241"/>
        <v>0</v>
      </c>
      <c r="BG283" s="25">
        <f t="shared" si="242"/>
        <v>0</v>
      </c>
      <c r="BH283" s="169">
        <f t="shared" si="242"/>
        <v>0</v>
      </c>
    </row>
    <row r="284" spans="1:60" ht="15" x14ac:dyDescent="0.25">
      <c r="A284" s="89" t="str">
        <f>IF(LARGE($A$11:A283,1)=$F$2,"",A283+1)</f>
        <v/>
      </c>
      <c r="B284" s="42" t="str">
        <f t="shared" si="196"/>
        <v/>
      </c>
      <c r="C284" s="43" t="str">
        <f t="shared" si="228"/>
        <v/>
      </c>
      <c r="D284" s="43" t="str">
        <f t="shared" si="197"/>
        <v/>
      </c>
      <c r="E284" s="43" t="str">
        <f t="shared" si="198"/>
        <v/>
      </c>
      <c r="F284" s="44" t="str">
        <f t="shared" si="199"/>
        <v/>
      </c>
      <c r="G284" s="44" t="str">
        <f t="shared" si="200"/>
        <v/>
      </c>
      <c r="H284" s="45" t="str">
        <f>IF($A284="","",IF(C284&gt;=$F$5,IFERROR(HLOOKUP(B284,FLUXO_ELEGÍVEL!$F:$XFD,LARGE(FLUXO_ELEGÍVEL!A:A,1)+2,0),0),0))</f>
        <v/>
      </c>
      <c r="I284" s="45" t="str">
        <f t="shared" si="201"/>
        <v/>
      </c>
      <c r="J284" s="45" t="str">
        <f>IF(A284="","",H284+CUSTOS!B284)</f>
        <v/>
      </c>
      <c r="K284" s="45" t="str">
        <f t="shared" si="229"/>
        <v/>
      </c>
      <c r="L284" s="45" t="str">
        <f t="shared" si="230"/>
        <v/>
      </c>
      <c r="M284" s="45" t="str">
        <f t="shared" si="231"/>
        <v/>
      </c>
      <c r="N284" s="45" t="str">
        <f t="shared" si="202"/>
        <v/>
      </c>
      <c r="O284" s="46" t="str">
        <f t="shared" si="232"/>
        <v/>
      </c>
      <c r="P284" s="47"/>
      <c r="Q284" s="48" t="str">
        <f t="shared" si="203"/>
        <v/>
      </c>
      <c r="R284" s="48" t="str">
        <f t="shared" si="204"/>
        <v/>
      </c>
      <c r="S284" s="48" t="str">
        <f t="shared" si="205"/>
        <v/>
      </c>
      <c r="T284" s="48" t="str">
        <f t="shared" si="206"/>
        <v/>
      </c>
      <c r="U284" s="48" t="str">
        <f t="shared" si="207"/>
        <v/>
      </c>
      <c r="V284" s="48" t="str">
        <f t="shared" si="208"/>
        <v/>
      </c>
      <c r="X284" s="48" t="str">
        <f t="shared" si="209"/>
        <v/>
      </c>
      <c r="Y284" s="45" t="str">
        <f t="shared" si="210"/>
        <v/>
      </c>
      <c r="Z284" s="45" t="str">
        <f t="shared" si="211"/>
        <v/>
      </c>
      <c r="AA284" s="45" t="str">
        <f t="shared" si="212"/>
        <v/>
      </c>
      <c r="AB284" s="45" t="str">
        <f t="shared" si="213"/>
        <v/>
      </c>
      <c r="AD284" s="48" t="str">
        <f t="shared" si="214"/>
        <v/>
      </c>
      <c r="AE284" s="45" t="str">
        <f t="shared" si="215"/>
        <v/>
      </c>
      <c r="AF284" s="45" t="str">
        <f t="shared" si="216"/>
        <v/>
      </c>
      <c r="AG284" s="45" t="str">
        <f t="shared" si="217"/>
        <v/>
      </c>
      <c r="AH284" s="45" t="str">
        <f t="shared" si="218"/>
        <v/>
      </c>
      <c r="AJ284" s="134" t="str">
        <f t="shared" si="219"/>
        <v/>
      </c>
      <c r="AK284" s="135" t="str">
        <f t="shared" si="233"/>
        <v/>
      </c>
      <c r="AL284" s="135" t="str">
        <f t="shared" si="220"/>
        <v/>
      </c>
      <c r="AM284" s="135" t="str">
        <f t="shared" si="221"/>
        <v/>
      </c>
      <c r="AN284" s="135" t="str">
        <f t="shared" si="222"/>
        <v/>
      </c>
      <c r="AO284" s="135" t="str">
        <f t="shared" si="223"/>
        <v/>
      </c>
      <c r="AQ284" s="48" t="str">
        <f t="shared" si="224"/>
        <v/>
      </c>
      <c r="AR284" s="45" t="str">
        <f t="shared" si="225"/>
        <v/>
      </c>
      <c r="AU284" s="25">
        <f t="shared" si="226"/>
        <v>0</v>
      </c>
      <c r="AV284" s="25">
        <f t="shared" si="227"/>
        <v>0</v>
      </c>
      <c r="AW284" s="21">
        <f t="shared" si="234"/>
        <v>0</v>
      </c>
      <c r="AX284" s="21">
        <f t="shared" si="235"/>
        <v>0</v>
      </c>
      <c r="AY284" s="21">
        <f t="shared" si="236"/>
        <v>0</v>
      </c>
      <c r="AZ284" s="21">
        <f t="shared" si="237"/>
        <v>0</v>
      </c>
      <c r="BA284" s="21">
        <f t="shared" si="238"/>
        <v>0</v>
      </c>
      <c r="BB284" s="21">
        <f t="shared" si="239"/>
        <v>0</v>
      </c>
      <c r="BC284" s="21">
        <f t="shared" si="240"/>
        <v>0</v>
      </c>
      <c r="BD284" s="21">
        <f>-IF(CUSTOS!B284="",0,CUSTOS!B284)</f>
        <v>0</v>
      </c>
      <c r="BF284" s="25">
        <f t="shared" si="241"/>
        <v>0</v>
      </c>
      <c r="BG284" s="25">
        <f t="shared" si="242"/>
        <v>0</v>
      </c>
      <c r="BH284" s="169">
        <f t="shared" si="242"/>
        <v>0</v>
      </c>
    </row>
    <row r="285" spans="1:60" ht="15" x14ac:dyDescent="0.25">
      <c r="A285" s="89" t="str">
        <f>IF(LARGE($A$11:A284,1)=$F$2,"",A284+1)</f>
        <v/>
      </c>
      <c r="B285" s="42" t="str">
        <f t="shared" si="196"/>
        <v/>
      </c>
      <c r="C285" s="43" t="str">
        <f t="shared" si="228"/>
        <v/>
      </c>
      <c r="D285" s="43" t="str">
        <f t="shared" si="197"/>
        <v/>
      </c>
      <c r="E285" s="43" t="str">
        <f t="shared" si="198"/>
        <v/>
      </c>
      <c r="F285" s="44" t="str">
        <f t="shared" si="199"/>
        <v/>
      </c>
      <c r="G285" s="44" t="str">
        <f t="shared" si="200"/>
        <v/>
      </c>
      <c r="H285" s="45" t="str">
        <f>IF($A285="","",IF(C285&gt;=$F$5,IFERROR(HLOOKUP(B285,FLUXO_ELEGÍVEL!$F:$XFD,LARGE(FLUXO_ELEGÍVEL!A:A,1)+2,0),0),0))</f>
        <v/>
      </c>
      <c r="I285" s="45" t="str">
        <f t="shared" si="201"/>
        <v/>
      </c>
      <c r="J285" s="45" t="str">
        <f>IF(A285="","",H285+CUSTOS!B285)</f>
        <v/>
      </c>
      <c r="K285" s="45" t="str">
        <f t="shared" si="229"/>
        <v/>
      </c>
      <c r="L285" s="45" t="str">
        <f t="shared" si="230"/>
        <v/>
      </c>
      <c r="M285" s="45" t="str">
        <f t="shared" si="231"/>
        <v/>
      </c>
      <c r="N285" s="45" t="str">
        <f t="shared" si="202"/>
        <v/>
      </c>
      <c r="O285" s="46" t="str">
        <f t="shared" si="232"/>
        <v/>
      </c>
      <c r="P285" s="47"/>
      <c r="Q285" s="48" t="str">
        <f t="shared" si="203"/>
        <v/>
      </c>
      <c r="R285" s="48" t="str">
        <f t="shared" si="204"/>
        <v/>
      </c>
      <c r="S285" s="48" t="str">
        <f t="shared" si="205"/>
        <v/>
      </c>
      <c r="T285" s="48" t="str">
        <f t="shared" si="206"/>
        <v/>
      </c>
      <c r="U285" s="48" t="str">
        <f t="shared" si="207"/>
        <v/>
      </c>
      <c r="V285" s="48" t="str">
        <f t="shared" si="208"/>
        <v/>
      </c>
      <c r="X285" s="48" t="str">
        <f t="shared" si="209"/>
        <v/>
      </c>
      <c r="Y285" s="45" t="str">
        <f t="shared" si="210"/>
        <v/>
      </c>
      <c r="Z285" s="45" t="str">
        <f t="shared" si="211"/>
        <v/>
      </c>
      <c r="AA285" s="45" t="str">
        <f t="shared" si="212"/>
        <v/>
      </c>
      <c r="AB285" s="45" t="str">
        <f t="shared" si="213"/>
        <v/>
      </c>
      <c r="AD285" s="48" t="str">
        <f t="shared" si="214"/>
        <v/>
      </c>
      <c r="AE285" s="45" t="str">
        <f t="shared" si="215"/>
        <v/>
      </c>
      <c r="AF285" s="45" t="str">
        <f t="shared" si="216"/>
        <v/>
      </c>
      <c r="AG285" s="45" t="str">
        <f t="shared" si="217"/>
        <v/>
      </c>
      <c r="AH285" s="45" t="str">
        <f t="shared" si="218"/>
        <v/>
      </c>
      <c r="AJ285" s="134" t="str">
        <f t="shared" si="219"/>
        <v/>
      </c>
      <c r="AK285" s="135" t="str">
        <f t="shared" si="233"/>
        <v/>
      </c>
      <c r="AL285" s="135" t="str">
        <f t="shared" si="220"/>
        <v/>
      </c>
      <c r="AM285" s="135" t="str">
        <f t="shared" si="221"/>
        <v/>
      </c>
      <c r="AN285" s="135" t="str">
        <f t="shared" si="222"/>
        <v/>
      </c>
      <c r="AO285" s="135" t="str">
        <f t="shared" si="223"/>
        <v/>
      </c>
      <c r="AQ285" s="48" t="str">
        <f t="shared" si="224"/>
        <v/>
      </c>
      <c r="AR285" s="45" t="str">
        <f t="shared" si="225"/>
        <v/>
      </c>
      <c r="AU285" s="25">
        <f t="shared" si="226"/>
        <v>0</v>
      </c>
      <c r="AV285" s="25">
        <f t="shared" si="227"/>
        <v>0</v>
      </c>
      <c r="AW285" s="21">
        <f t="shared" si="234"/>
        <v>0</v>
      </c>
      <c r="AX285" s="21">
        <f t="shared" si="235"/>
        <v>0</v>
      </c>
      <c r="AY285" s="21">
        <f t="shared" si="236"/>
        <v>0</v>
      </c>
      <c r="AZ285" s="21">
        <f t="shared" si="237"/>
        <v>0</v>
      </c>
      <c r="BA285" s="21">
        <f t="shared" si="238"/>
        <v>0</v>
      </c>
      <c r="BB285" s="21">
        <f t="shared" si="239"/>
        <v>0</v>
      </c>
      <c r="BC285" s="21">
        <f t="shared" si="240"/>
        <v>0</v>
      </c>
      <c r="BD285" s="21">
        <f>-IF(CUSTOS!B285="",0,CUSTOS!B285)</f>
        <v>0</v>
      </c>
      <c r="BF285" s="25">
        <f t="shared" si="241"/>
        <v>0</v>
      </c>
      <c r="BG285" s="25">
        <f t="shared" si="242"/>
        <v>0</v>
      </c>
      <c r="BH285" s="169">
        <f t="shared" si="242"/>
        <v>0</v>
      </c>
    </row>
    <row r="286" spans="1:60" ht="15" x14ac:dyDescent="0.25">
      <c r="A286" s="89" t="str">
        <f>IF(LARGE($A$11:A285,1)=$F$2,"",A285+1)</f>
        <v/>
      </c>
      <c r="B286" s="42" t="str">
        <f t="shared" si="196"/>
        <v/>
      </c>
      <c r="C286" s="43" t="str">
        <f t="shared" si="228"/>
        <v/>
      </c>
      <c r="D286" s="43" t="str">
        <f t="shared" si="197"/>
        <v/>
      </c>
      <c r="E286" s="43" t="str">
        <f t="shared" si="198"/>
        <v/>
      </c>
      <c r="F286" s="44" t="str">
        <f t="shared" si="199"/>
        <v/>
      </c>
      <c r="G286" s="44" t="str">
        <f t="shared" si="200"/>
        <v/>
      </c>
      <c r="H286" s="45" t="str">
        <f>IF($A286="","",IF(C286&gt;=$F$5,IFERROR(HLOOKUP(B286,FLUXO_ELEGÍVEL!$F:$XFD,LARGE(FLUXO_ELEGÍVEL!A:A,1)+2,0),0),0))</f>
        <v/>
      </c>
      <c r="I286" s="45" t="str">
        <f t="shared" si="201"/>
        <v/>
      </c>
      <c r="J286" s="45" t="str">
        <f>IF(A286="","",H286+CUSTOS!B286)</f>
        <v/>
      </c>
      <c r="K286" s="45" t="str">
        <f t="shared" si="229"/>
        <v/>
      </c>
      <c r="L286" s="45" t="str">
        <f t="shared" si="230"/>
        <v/>
      </c>
      <c r="M286" s="45" t="str">
        <f t="shared" si="231"/>
        <v/>
      </c>
      <c r="N286" s="45" t="str">
        <f t="shared" si="202"/>
        <v/>
      </c>
      <c r="O286" s="46" t="str">
        <f t="shared" si="232"/>
        <v/>
      </c>
      <c r="P286" s="47"/>
      <c r="Q286" s="48" t="str">
        <f t="shared" si="203"/>
        <v/>
      </c>
      <c r="R286" s="48" t="str">
        <f t="shared" si="204"/>
        <v/>
      </c>
      <c r="S286" s="48" t="str">
        <f t="shared" si="205"/>
        <v/>
      </c>
      <c r="T286" s="48" t="str">
        <f t="shared" si="206"/>
        <v/>
      </c>
      <c r="U286" s="48" t="str">
        <f t="shared" si="207"/>
        <v/>
      </c>
      <c r="V286" s="48" t="str">
        <f t="shared" si="208"/>
        <v/>
      </c>
      <c r="X286" s="48" t="str">
        <f t="shared" si="209"/>
        <v/>
      </c>
      <c r="Y286" s="45" t="str">
        <f t="shared" si="210"/>
        <v/>
      </c>
      <c r="Z286" s="45" t="str">
        <f t="shared" si="211"/>
        <v/>
      </c>
      <c r="AA286" s="45" t="str">
        <f t="shared" si="212"/>
        <v/>
      </c>
      <c r="AB286" s="45" t="str">
        <f t="shared" si="213"/>
        <v/>
      </c>
      <c r="AD286" s="48" t="str">
        <f t="shared" si="214"/>
        <v/>
      </c>
      <c r="AE286" s="45" t="str">
        <f t="shared" si="215"/>
        <v/>
      </c>
      <c r="AF286" s="45" t="str">
        <f t="shared" si="216"/>
        <v/>
      </c>
      <c r="AG286" s="45" t="str">
        <f t="shared" si="217"/>
        <v/>
      </c>
      <c r="AH286" s="45" t="str">
        <f t="shared" si="218"/>
        <v/>
      </c>
      <c r="AJ286" s="134" t="str">
        <f t="shared" si="219"/>
        <v/>
      </c>
      <c r="AK286" s="135" t="str">
        <f t="shared" si="233"/>
        <v/>
      </c>
      <c r="AL286" s="135" t="str">
        <f t="shared" si="220"/>
        <v/>
      </c>
      <c r="AM286" s="135" t="str">
        <f t="shared" si="221"/>
        <v/>
      </c>
      <c r="AN286" s="135" t="str">
        <f t="shared" si="222"/>
        <v/>
      </c>
      <c r="AO286" s="135" t="str">
        <f t="shared" si="223"/>
        <v/>
      </c>
      <c r="AQ286" s="48" t="str">
        <f t="shared" si="224"/>
        <v/>
      </c>
      <c r="AR286" s="45" t="str">
        <f t="shared" si="225"/>
        <v/>
      </c>
      <c r="AU286" s="25">
        <f t="shared" si="226"/>
        <v>0</v>
      </c>
      <c r="AV286" s="25">
        <f t="shared" si="227"/>
        <v>0</v>
      </c>
      <c r="AW286" s="21">
        <f t="shared" si="234"/>
        <v>0</v>
      </c>
      <c r="AX286" s="21">
        <f t="shared" si="235"/>
        <v>0</v>
      </c>
      <c r="AY286" s="21">
        <f t="shared" si="236"/>
        <v>0</v>
      </c>
      <c r="AZ286" s="21">
        <f t="shared" si="237"/>
        <v>0</v>
      </c>
      <c r="BA286" s="21">
        <f t="shared" si="238"/>
        <v>0</v>
      </c>
      <c r="BB286" s="21">
        <f t="shared" si="239"/>
        <v>0</v>
      </c>
      <c r="BC286" s="21">
        <f t="shared" si="240"/>
        <v>0</v>
      </c>
      <c r="BD286" s="21">
        <f>-IF(CUSTOS!B286="",0,CUSTOS!B286)</f>
        <v>0</v>
      </c>
      <c r="BF286" s="25">
        <f t="shared" si="241"/>
        <v>0</v>
      </c>
      <c r="BG286" s="25">
        <f t="shared" si="242"/>
        <v>0</v>
      </c>
      <c r="BH286" s="169">
        <f t="shared" si="242"/>
        <v>0</v>
      </c>
    </row>
    <row r="287" spans="1:60" ht="15" x14ac:dyDescent="0.25">
      <c r="A287" s="89" t="str">
        <f>IF(LARGE($A$11:A286,1)=$F$2,"",A286+1)</f>
        <v/>
      </c>
      <c r="B287" s="42" t="str">
        <f t="shared" si="196"/>
        <v/>
      </c>
      <c r="C287" s="43" t="str">
        <f t="shared" si="228"/>
        <v/>
      </c>
      <c r="D287" s="43" t="str">
        <f t="shared" si="197"/>
        <v/>
      </c>
      <c r="E287" s="43" t="str">
        <f t="shared" si="198"/>
        <v/>
      </c>
      <c r="F287" s="44" t="str">
        <f t="shared" si="199"/>
        <v/>
      </c>
      <c r="G287" s="44" t="str">
        <f t="shared" si="200"/>
        <v/>
      </c>
      <c r="H287" s="45" t="str">
        <f>IF($A287="","",IF(C287&gt;=$F$5,IFERROR(HLOOKUP(B287,FLUXO_ELEGÍVEL!$F:$XFD,LARGE(FLUXO_ELEGÍVEL!A:A,1)+2,0),0),0))</f>
        <v/>
      </c>
      <c r="I287" s="45" t="str">
        <f t="shared" si="201"/>
        <v/>
      </c>
      <c r="J287" s="45" t="str">
        <f>IF(A287="","",H287+CUSTOS!B287)</f>
        <v/>
      </c>
      <c r="K287" s="45" t="str">
        <f t="shared" si="229"/>
        <v/>
      </c>
      <c r="L287" s="45" t="str">
        <f t="shared" si="230"/>
        <v/>
      </c>
      <c r="M287" s="45" t="str">
        <f t="shared" si="231"/>
        <v/>
      </c>
      <c r="N287" s="45" t="str">
        <f t="shared" si="202"/>
        <v/>
      </c>
      <c r="O287" s="46" t="str">
        <f t="shared" si="232"/>
        <v/>
      </c>
      <c r="P287" s="47"/>
      <c r="Q287" s="48" t="str">
        <f t="shared" si="203"/>
        <v/>
      </c>
      <c r="R287" s="48" t="str">
        <f t="shared" si="204"/>
        <v/>
      </c>
      <c r="S287" s="48" t="str">
        <f t="shared" si="205"/>
        <v/>
      </c>
      <c r="T287" s="48" t="str">
        <f t="shared" si="206"/>
        <v/>
      </c>
      <c r="U287" s="48" t="str">
        <f t="shared" si="207"/>
        <v/>
      </c>
      <c r="V287" s="48" t="str">
        <f t="shared" si="208"/>
        <v/>
      </c>
      <c r="X287" s="48" t="str">
        <f t="shared" si="209"/>
        <v/>
      </c>
      <c r="Y287" s="45" t="str">
        <f t="shared" si="210"/>
        <v/>
      </c>
      <c r="Z287" s="45" t="str">
        <f t="shared" si="211"/>
        <v/>
      </c>
      <c r="AA287" s="45" t="str">
        <f t="shared" si="212"/>
        <v/>
      </c>
      <c r="AB287" s="45" t="str">
        <f t="shared" si="213"/>
        <v/>
      </c>
      <c r="AD287" s="48" t="str">
        <f t="shared" si="214"/>
        <v/>
      </c>
      <c r="AE287" s="45" t="str">
        <f t="shared" si="215"/>
        <v/>
      </c>
      <c r="AF287" s="45" t="str">
        <f t="shared" si="216"/>
        <v/>
      </c>
      <c r="AG287" s="45" t="str">
        <f t="shared" si="217"/>
        <v/>
      </c>
      <c r="AH287" s="45" t="str">
        <f t="shared" si="218"/>
        <v/>
      </c>
      <c r="AJ287" s="134" t="str">
        <f t="shared" si="219"/>
        <v/>
      </c>
      <c r="AK287" s="135" t="str">
        <f t="shared" si="233"/>
        <v/>
      </c>
      <c r="AL287" s="135" t="str">
        <f t="shared" si="220"/>
        <v/>
      </c>
      <c r="AM287" s="135" t="str">
        <f t="shared" si="221"/>
        <v/>
      </c>
      <c r="AN287" s="135" t="str">
        <f t="shared" si="222"/>
        <v/>
      </c>
      <c r="AO287" s="135" t="str">
        <f t="shared" si="223"/>
        <v/>
      </c>
      <c r="AQ287" s="48" t="str">
        <f t="shared" si="224"/>
        <v/>
      </c>
      <c r="AR287" s="45" t="str">
        <f t="shared" si="225"/>
        <v/>
      </c>
      <c r="AU287" s="25">
        <f t="shared" si="226"/>
        <v>0</v>
      </c>
      <c r="AV287" s="25">
        <f t="shared" si="227"/>
        <v>0</v>
      </c>
      <c r="AW287" s="21">
        <f t="shared" si="234"/>
        <v>0</v>
      </c>
      <c r="AX287" s="21">
        <f t="shared" si="235"/>
        <v>0</v>
      </c>
      <c r="AY287" s="21">
        <f t="shared" si="236"/>
        <v>0</v>
      </c>
      <c r="AZ287" s="21">
        <f t="shared" si="237"/>
        <v>0</v>
      </c>
      <c r="BA287" s="21">
        <f t="shared" si="238"/>
        <v>0</v>
      </c>
      <c r="BB287" s="21">
        <f t="shared" si="239"/>
        <v>0</v>
      </c>
      <c r="BC287" s="21">
        <f t="shared" si="240"/>
        <v>0</v>
      </c>
      <c r="BD287" s="21">
        <f>-IF(CUSTOS!B287="",0,CUSTOS!B287)</f>
        <v>0</v>
      </c>
      <c r="BF287" s="25">
        <f t="shared" si="241"/>
        <v>0</v>
      </c>
      <c r="BG287" s="25">
        <f t="shared" si="242"/>
        <v>0</v>
      </c>
      <c r="BH287" s="169">
        <f t="shared" si="242"/>
        <v>0</v>
      </c>
    </row>
    <row r="288" spans="1:60" ht="15" x14ac:dyDescent="0.25">
      <c r="A288" s="89" t="str">
        <f>IF(LARGE($A$11:A287,1)=$F$2,"",A287+1)</f>
        <v/>
      </c>
      <c r="B288" s="42" t="str">
        <f t="shared" si="196"/>
        <v/>
      </c>
      <c r="C288" s="43" t="str">
        <f t="shared" si="228"/>
        <v/>
      </c>
      <c r="D288" s="43" t="str">
        <f t="shared" si="197"/>
        <v/>
      </c>
      <c r="E288" s="43" t="str">
        <f t="shared" si="198"/>
        <v/>
      </c>
      <c r="F288" s="44" t="str">
        <f t="shared" si="199"/>
        <v/>
      </c>
      <c r="G288" s="44" t="str">
        <f t="shared" si="200"/>
        <v/>
      </c>
      <c r="H288" s="45" t="str">
        <f>IF($A288="","",IF(C288&gt;=$F$5,IFERROR(HLOOKUP(B288,FLUXO_ELEGÍVEL!$F:$XFD,LARGE(FLUXO_ELEGÍVEL!A:A,1)+2,0),0),0))</f>
        <v/>
      </c>
      <c r="I288" s="45" t="str">
        <f t="shared" si="201"/>
        <v/>
      </c>
      <c r="J288" s="45" t="str">
        <f>IF(A288="","",H288+CUSTOS!B288)</f>
        <v/>
      </c>
      <c r="K288" s="45" t="str">
        <f t="shared" si="229"/>
        <v/>
      </c>
      <c r="L288" s="45" t="str">
        <f t="shared" si="230"/>
        <v/>
      </c>
      <c r="M288" s="45" t="str">
        <f t="shared" si="231"/>
        <v/>
      </c>
      <c r="N288" s="45" t="str">
        <f t="shared" si="202"/>
        <v/>
      </c>
      <c r="O288" s="46" t="str">
        <f t="shared" si="232"/>
        <v/>
      </c>
      <c r="P288" s="47"/>
      <c r="Q288" s="48" t="str">
        <f t="shared" si="203"/>
        <v/>
      </c>
      <c r="R288" s="48" t="str">
        <f t="shared" si="204"/>
        <v/>
      </c>
      <c r="S288" s="48" t="str">
        <f t="shared" si="205"/>
        <v/>
      </c>
      <c r="T288" s="48" t="str">
        <f t="shared" si="206"/>
        <v/>
      </c>
      <c r="U288" s="48" t="str">
        <f t="shared" si="207"/>
        <v/>
      </c>
      <c r="V288" s="48" t="str">
        <f t="shared" si="208"/>
        <v/>
      </c>
      <c r="X288" s="48" t="str">
        <f t="shared" si="209"/>
        <v/>
      </c>
      <c r="Y288" s="45" t="str">
        <f t="shared" si="210"/>
        <v/>
      </c>
      <c r="Z288" s="45" t="str">
        <f t="shared" si="211"/>
        <v/>
      </c>
      <c r="AA288" s="45" t="str">
        <f t="shared" si="212"/>
        <v/>
      </c>
      <c r="AB288" s="45" t="str">
        <f t="shared" si="213"/>
        <v/>
      </c>
      <c r="AD288" s="48" t="str">
        <f t="shared" si="214"/>
        <v/>
      </c>
      <c r="AE288" s="45" t="str">
        <f t="shared" si="215"/>
        <v/>
      </c>
      <c r="AF288" s="45" t="str">
        <f t="shared" si="216"/>
        <v/>
      </c>
      <c r="AG288" s="45" t="str">
        <f t="shared" si="217"/>
        <v/>
      </c>
      <c r="AH288" s="45" t="str">
        <f t="shared" si="218"/>
        <v/>
      </c>
      <c r="AJ288" s="134" t="str">
        <f t="shared" si="219"/>
        <v/>
      </c>
      <c r="AK288" s="135" t="str">
        <f t="shared" si="233"/>
        <v/>
      </c>
      <c r="AL288" s="135" t="str">
        <f t="shared" si="220"/>
        <v/>
      </c>
      <c r="AM288" s="135" t="str">
        <f t="shared" si="221"/>
        <v/>
      </c>
      <c r="AN288" s="135" t="str">
        <f t="shared" si="222"/>
        <v/>
      </c>
      <c r="AO288" s="135" t="str">
        <f t="shared" si="223"/>
        <v/>
      </c>
      <c r="AQ288" s="48" t="str">
        <f t="shared" si="224"/>
        <v/>
      </c>
      <c r="AR288" s="45" t="str">
        <f t="shared" si="225"/>
        <v/>
      </c>
      <c r="AU288" s="25">
        <f t="shared" si="226"/>
        <v>0</v>
      </c>
      <c r="AV288" s="25">
        <f t="shared" si="227"/>
        <v>0</v>
      </c>
      <c r="AW288" s="21">
        <f t="shared" si="234"/>
        <v>0</v>
      </c>
      <c r="AX288" s="21">
        <f t="shared" si="235"/>
        <v>0</v>
      </c>
      <c r="AY288" s="21">
        <f t="shared" si="236"/>
        <v>0</v>
      </c>
      <c r="AZ288" s="21">
        <f t="shared" si="237"/>
        <v>0</v>
      </c>
      <c r="BA288" s="21">
        <f t="shared" si="238"/>
        <v>0</v>
      </c>
      <c r="BB288" s="21">
        <f t="shared" si="239"/>
        <v>0</v>
      </c>
      <c r="BC288" s="21">
        <f t="shared" si="240"/>
        <v>0</v>
      </c>
      <c r="BD288" s="21">
        <f>-IF(CUSTOS!B288="",0,CUSTOS!B288)</f>
        <v>0</v>
      </c>
      <c r="BF288" s="25">
        <f t="shared" si="241"/>
        <v>0</v>
      </c>
      <c r="BG288" s="25">
        <f t="shared" si="242"/>
        <v>0</v>
      </c>
      <c r="BH288" s="169">
        <f t="shared" si="242"/>
        <v>0</v>
      </c>
    </row>
    <row r="289" spans="1:60" ht="15" x14ac:dyDescent="0.25">
      <c r="A289" s="89" t="str">
        <f>IF(LARGE($A$11:A288,1)=$F$2,"",A288+1)</f>
        <v/>
      </c>
      <c r="B289" s="42" t="str">
        <f t="shared" si="196"/>
        <v/>
      </c>
      <c r="C289" s="43" t="str">
        <f t="shared" si="228"/>
        <v/>
      </c>
      <c r="D289" s="43" t="str">
        <f t="shared" si="197"/>
        <v/>
      </c>
      <c r="E289" s="43" t="str">
        <f t="shared" si="198"/>
        <v/>
      </c>
      <c r="F289" s="44" t="str">
        <f t="shared" si="199"/>
        <v/>
      </c>
      <c r="G289" s="44" t="str">
        <f t="shared" si="200"/>
        <v/>
      </c>
      <c r="H289" s="45" t="str">
        <f>IF($A289="","",IF(C289&gt;=$F$5,IFERROR(HLOOKUP(B289,FLUXO_ELEGÍVEL!$F:$XFD,LARGE(FLUXO_ELEGÍVEL!A:A,1)+2,0),0),0))</f>
        <v/>
      </c>
      <c r="I289" s="45" t="str">
        <f t="shared" si="201"/>
        <v/>
      </c>
      <c r="J289" s="45" t="str">
        <f>IF(A289="","",H289+CUSTOS!B289)</f>
        <v/>
      </c>
      <c r="K289" s="45" t="str">
        <f t="shared" si="229"/>
        <v/>
      </c>
      <c r="L289" s="45" t="str">
        <f t="shared" si="230"/>
        <v/>
      </c>
      <c r="M289" s="45" t="str">
        <f t="shared" si="231"/>
        <v/>
      </c>
      <c r="N289" s="45" t="str">
        <f t="shared" si="202"/>
        <v/>
      </c>
      <c r="O289" s="46" t="str">
        <f t="shared" si="232"/>
        <v/>
      </c>
      <c r="P289" s="47"/>
      <c r="Q289" s="48" t="str">
        <f t="shared" si="203"/>
        <v/>
      </c>
      <c r="R289" s="48" t="str">
        <f t="shared" si="204"/>
        <v/>
      </c>
      <c r="S289" s="48" t="str">
        <f t="shared" si="205"/>
        <v/>
      </c>
      <c r="T289" s="48" t="str">
        <f t="shared" si="206"/>
        <v/>
      </c>
      <c r="U289" s="48" t="str">
        <f t="shared" si="207"/>
        <v/>
      </c>
      <c r="V289" s="48" t="str">
        <f t="shared" si="208"/>
        <v/>
      </c>
      <c r="X289" s="48" t="str">
        <f t="shared" si="209"/>
        <v/>
      </c>
      <c r="Y289" s="45" t="str">
        <f t="shared" si="210"/>
        <v/>
      </c>
      <c r="Z289" s="45" t="str">
        <f t="shared" si="211"/>
        <v/>
      </c>
      <c r="AA289" s="45" t="str">
        <f t="shared" si="212"/>
        <v/>
      </c>
      <c r="AB289" s="45" t="str">
        <f t="shared" si="213"/>
        <v/>
      </c>
      <c r="AD289" s="48" t="str">
        <f t="shared" si="214"/>
        <v/>
      </c>
      <c r="AE289" s="45" t="str">
        <f t="shared" si="215"/>
        <v/>
      </c>
      <c r="AF289" s="45" t="str">
        <f t="shared" si="216"/>
        <v/>
      </c>
      <c r="AG289" s="45" t="str">
        <f t="shared" si="217"/>
        <v/>
      </c>
      <c r="AH289" s="45" t="str">
        <f t="shared" si="218"/>
        <v/>
      </c>
      <c r="AJ289" s="134" t="str">
        <f t="shared" si="219"/>
        <v/>
      </c>
      <c r="AK289" s="135" t="str">
        <f t="shared" si="233"/>
        <v/>
      </c>
      <c r="AL289" s="135" t="str">
        <f t="shared" si="220"/>
        <v/>
      </c>
      <c r="AM289" s="135" t="str">
        <f t="shared" si="221"/>
        <v/>
      </c>
      <c r="AN289" s="135" t="str">
        <f t="shared" si="222"/>
        <v/>
      </c>
      <c r="AO289" s="135" t="str">
        <f t="shared" si="223"/>
        <v/>
      </c>
      <c r="AQ289" s="48" t="str">
        <f t="shared" si="224"/>
        <v/>
      </c>
      <c r="AR289" s="45" t="str">
        <f t="shared" si="225"/>
        <v/>
      </c>
      <c r="AU289" s="25">
        <f t="shared" si="226"/>
        <v>0</v>
      </c>
      <c r="AV289" s="25">
        <f t="shared" si="227"/>
        <v>0</v>
      </c>
      <c r="AW289" s="21">
        <f t="shared" si="234"/>
        <v>0</v>
      </c>
      <c r="AX289" s="21">
        <f t="shared" si="235"/>
        <v>0</v>
      </c>
      <c r="AY289" s="21">
        <f t="shared" si="236"/>
        <v>0</v>
      </c>
      <c r="AZ289" s="21">
        <f t="shared" si="237"/>
        <v>0</v>
      </c>
      <c r="BA289" s="21">
        <f t="shared" si="238"/>
        <v>0</v>
      </c>
      <c r="BB289" s="21">
        <f t="shared" si="239"/>
        <v>0</v>
      </c>
      <c r="BC289" s="21">
        <f t="shared" si="240"/>
        <v>0</v>
      </c>
      <c r="BD289" s="21">
        <f>-IF(CUSTOS!B289="",0,CUSTOS!B289)</f>
        <v>0</v>
      </c>
      <c r="BF289" s="25">
        <f t="shared" si="241"/>
        <v>0</v>
      </c>
      <c r="BG289" s="25">
        <f t="shared" si="242"/>
        <v>0</v>
      </c>
      <c r="BH289" s="169">
        <f t="shared" si="242"/>
        <v>0</v>
      </c>
    </row>
    <row r="290" spans="1:60" ht="15" x14ac:dyDescent="0.25">
      <c r="A290" s="89" t="str">
        <f>IF(LARGE($A$11:A289,1)=$F$2,"",A289+1)</f>
        <v/>
      </c>
      <c r="B290" s="42" t="str">
        <f t="shared" si="196"/>
        <v/>
      </c>
      <c r="C290" s="43" t="str">
        <f t="shared" si="228"/>
        <v/>
      </c>
      <c r="D290" s="43" t="str">
        <f t="shared" si="197"/>
        <v/>
      </c>
      <c r="E290" s="43" t="str">
        <f t="shared" si="198"/>
        <v/>
      </c>
      <c r="F290" s="44" t="str">
        <f t="shared" si="199"/>
        <v/>
      </c>
      <c r="G290" s="44" t="str">
        <f t="shared" si="200"/>
        <v/>
      </c>
      <c r="H290" s="45" t="str">
        <f>IF($A290="","",IF(C290&gt;=$F$5,IFERROR(HLOOKUP(B290,FLUXO_ELEGÍVEL!$F:$XFD,LARGE(FLUXO_ELEGÍVEL!A:A,1)+2,0),0),0))</f>
        <v/>
      </c>
      <c r="I290" s="45" t="str">
        <f t="shared" si="201"/>
        <v/>
      </c>
      <c r="J290" s="45" t="str">
        <f>IF(A290="","",H290+CUSTOS!B290)</f>
        <v/>
      </c>
      <c r="K290" s="45" t="str">
        <f t="shared" si="229"/>
        <v/>
      </c>
      <c r="L290" s="45" t="str">
        <f t="shared" si="230"/>
        <v/>
      </c>
      <c r="M290" s="45" t="str">
        <f t="shared" si="231"/>
        <v/>
      </c>
      <c r="N290" s="45" t="str">
        <f t="shared" si="202"/>
        <v/>
      </c>
      <c r="O290" s="46" t="str">
        <f t="shared" si="232"/>
        <v/>
      </c>
      <c r="P290" s="47"/>
      <c r="Q290" s="48" t="str">
        <f t="shared" si="203"/>
        <v/>
      </c>
      <c r="R290" s="48" t="str">
        <f t="shared" si="204"/>
        <v/>
      </c>
      <c r="S290" s="48" t="str">
        <f t="shared" si="205"/>
        <v/>
      </c>
      <c r="T290" s="48" t="str">
        <f t="shared" si="206"/>
        <v/>
      </c>
      <c r="U290" s="48" t="str">
        <f t="shared" si="207"/>
        <v/>
      </c>
      <c r="V290" s="48" t="str">
        <f t="shared" si="208"/>
        <v/>
      </c>
      <c r="X290" s="48" t="str">
        <f t="shared" si="209"/>
        <v/>
      </c>
      <c r="Y290" s="45" t="str">
        <f t="shared" si="210"/>
        <v/>
      </c>
      <c r="Z290" s="45" t="str">
        <f t="shared" si="211"/>
        <v/>
      </c>
      <c r="AA290" s="45" t="str">
        <f t="shared" si="212"/>
        <v/>
      </c>
      <c r="AB290" s="45" t="str">
        <f t="shared" si="213"/>
        <v/>
      </c>
      <c r="AD290" s="48" t="str">
        <f t="shared" si="214"/>
        <v/>
      </c>
      <c r="AE290" s="45" t="str">
        <f t="shared" si="215"/>
        <v/>
      </c>
      <c r="AF290" s="45" t="str">
        <f t="shared" si="216"/>
        <v/>
      </c>
      <c r="AG290" s="45" t="str">
        <f t="shared" si="217"/>
        <v/>
      </c>
      <c r="AH290" s="45" t="str">
        <f t="shared" si="218"/>
        <v/>
      </c>
      <c r="AJ290" s="134" t="str">
        <f t="shared" si="219"/>
        <v/>
      </c>
      <c r="AK290" s="135" t="str">
        <f t="shared" si="233"/>
        <v/>
      </c>
      <c r="AL290" s="135" t="str">
        <f t="shared" si="220"/>
        <v/>
      </c>
      <c r="AM290" s="135" t="str">
        <f t="shared" si="221"/>
        <v/>
      </c>
      <c r="AN290" s="135" t="str">
        <f t="shared" si="222"/>
        <v/>
      </c>
      <c r="AO290" s="135" t="str">
        <f t="shared" si="223"/>
        <v/>
      </c>
      <c r="AQ290" s="48" t="str">
        <f t="shared" si="224"/>
        <v/>
      </c>
      <c r="AR290" s="45" t="str">
        <f t="shared" si="225"/>
        <v/>
      </c>
      <c r="AU290" s="25">
        <f t="shared" si="226"/>
        <v>0</v>
      </c>
      <c r="AV290" s="25">
        <f t="shared" si="227"/>
        <v>0</v>
      </c>
      <c r="AW290" s="21">
        <f t="shared" si="234"/>
        <v>0</v>
      </c>
      <c r="AX290" s="21">
        <f t="shared" si="235"/>
        <v>0</v>
      </c>
      <c r="AY290" s="21">
        <f t="shared" si="236"/>
        <v>0</v>
      </c>
      <c r="AZ290" s="21">
        <f t="shared" si="237"/>
        <v>0</v>
      </c>
      <c r="BA290" s="21">
        <f t="shared" si="238"/>
        <v>0</v>
      </c>
      <c r="BB290" s="21">
        <f t="shared" si="239"/>
        <v>0</v>
      </c>
      <c r="BC290" s="21">
        <f t="shared" si="240"/>
        <v>0</v>
      </c>
      <c r="BD290" s="21">
        <f>-IF(CUSTOS!B290="",0,CUSTOS!B290)</f>
        <v>0</v>
      </c>
      <c r="BF290" s="25">
        <f t="shared" si="241"/>
        <v>0</v>
      </c>
      <c r="BG290" s="25">
        <f t="shared" si="242"/>
        <v>0</v>
      </c>
      <c r="BH290" s="169">
        <f t="shared" si="242"/>
        <v>0</v>
      </c>
    </row>
    <row r="291" spans="1:60" ht="15" x14ac:dyDescent="0.25">
      <c r="A291" s="89" t="str">
        <f>IF(LARGE($A$11:A290,1)=$F$2,"",A290+1)</f>
        <v/>
      </c>
      <c r="B291" s="42" t="str">
        <f t="shared" si="196"/>
        <v/>
      </c>
      <c r="C291" s="43" t="str">
        <f t="shared" si="228"/>
        <v/>
      </c>
      <c r="D291" s="43" t="str">
        <f t="shared" si="197"/>
        <v/>
      </c>
      <c r="E291" s="43" t="str">
        <f t="shared" si="198"/>
        <v/>
      </c>
      <c r="F291" s="44" t="str">
        <f t="shared" si="199"/>
        <v/>
      </c>
      <c r="G291" s="44" t="str">
        <f t="shared" si="200"/>
        <v/>
      </c>
      <c r="H291" s="45" t="str">
        <f>IF($A291="","",IF(C291&gt;=$F$5,IFERROR(HLOOKUP(B291,FLUXO_ELEGÍVEL!$F:$XFD,LARGE(FLUXO_ELEGÍVEL!A:A,1)+2,0),0),0))</f>
        <v/>
      </c>
      <c r="I291" s="45" t="str">
        <f t="shared" si="201"/>
        <v/>
      </c>
      <c r="J291" s="45" t="str">
        <f>IF(A291="","",H291+CUSTOS!B291)</f>
        <v/>
      </c>
      <c r="K291" s="45" t="str">
        <f t="shared" si="229"/>
        <v/>
      </c>
      <c r="L291" s="45" t="str">
        <f t="shared" si="230"/>
        <v/>
      </c>
      <c r="M291" s="45" t="str">
        <f t="shared" si="231"/>
        <v/>
      </c>
      <c r="N291" s="45" t="str">
        <f t="shared" si="202"/>
        <v/>
      </c>
      <c r="O291" s="46" t="str">
        <f t="shared" si="232"/>
        <v/>
      </c>
      <c r="P291" s="47"/>
      <c r="Q291" s="48" t="str">
        <f t="shared" si="203"/>
        <v/>
      </c>
      <c r="R291" s="48" t="str">
        <f t="shared" si="204"/>
        <v/>
      </c>
      <c r="S291" s="48" t="str">
        <f t="shared" si="205"/>
        <v/>
      </c>
      <c r="T291" s="48" t="str">
        <f t="shared" si="206"/>
        <v/>
      </c>
      <c r="U291" s="48" t="str">
        <f t="shared" si="207"/>
        <v/>
      </c>
      <c r="V291" s="48" t="str">
        <f t="shared" si="208"/>
        <v/>
      </c>
      <c r="X291" s="48" t="str">
        <f t="shared" si="209"/>
        <v/>
      </c>
      <c r="Y291" s="45" t="str">
        <f t="shared" si="210"/>
        <v/>
      </c>
      <c r="Z291" s="45" t="str">
        <f t="shared" si="211"/>
        <v/>
      </c>
      <c r="AA291" s="45" t="str">
        <f t="shared" si="212"/>
        <v/>
      </c>
      <c r="AB291" s="45" t="str">
        <f t="shared" si="213"/>
        <v/>
      </c>
      <c r="AD291" s="48" t="str">
        <f t="shared" si="214"/>
        <v/>
      </c>
      <c r="AE291" s="45" t="str">
        <f t="shared" si="215"/>
        <v/>
      </c>
      <c r="AF291" s="45" t="str">
        <f t="shared" si="216"/>
        <v/>
      </c>
      <c r="AG291" s="45" t="str">
        <f t="shared" si="217"/>
        <v/>
      </c>
      <c r="AH291" s="45" t="str">
        <f t="shared" si="218"/>
        <v/>
      </c>
      <c r="AJ291" s="134" t="str">
        <f t="shared" si="219"/>
        <v/>
      </c>
      <c r="AK291" s="135" t="str">
        <f t="shared" si="233"/>
        <v/>
      </c>
      <c r="AL291" s="135" t="str">
        <f t="shared" si="220"/>
        <v/>
      </c>
      <c r="AM291" s="135" t="str">
        <f t="shared" si="221"/>
        <v/>
      </c>
      <c r="AN291" s="135" t="str">
        <f t="shared" si="222"/>
        <v/>
      </c>
      <c r="AO291" s="135" t="str">
        <f t="shared" si="223"/>
        <v/>
      </c>
      <c r="AQ291" s="48" t="str">
        <f t="shared" si="224"/>
        <v/>
      </c>
      <c r="AR291" s="45" t="str">
        <f t="shared" si="225"/>
        <v/>
      </c>
      <c r="AU291" s="25">
        <f t="shared" si="226"/>
        <v>0</v>
      </c>
      <c r="AV291" s="25">
        <f t="shared" si="227"/>
        <v>0</v>
      </c>
      <c r="AW291" s="21">
        <f t="shared" si="234"/>
        <v>0</v>
      </c>
      <c r="AX291" s="21">
        <f t="shared" si="235"/>
        <v>0</v>
      </c>
      <c r="AY291" s="21">
        <f t="shared" si="236"/>
        <v>0</v>
      </c>
      <c r="AZ291" s="21">
        <f t="shared" si="237"/>
        <v>0</v>
      </c>
      <c r="BA291" s="21">
        <f t="shared" si="238"/>
        <v>0</v>
      </c>
      <c r="BB291" s="21">
        <f t="shared" si="239"/>
        <v>0</v>
      </c>
      <c r="BC291" s="21">
        <f t="shared" si="240"/>
        <v>0</v>
      </c>
      <c r="BD291" s="21">
        <f>-IF(CUSTOS!B291="",0,CUSTOS!B291)</f>
        <v>0</v>
      </c>
      <c r="BF291" s="25">
        <f t="shared" si="241"/>
        <v>0</v>
      </c>
      <c r="BG291" s="25">
        <f t="shared" si="242"/>
        <v>0</v>
      </c>
      <c r="BH291" s="169">
        <f t="shared" si="242"/>
        <v>0</v>
      </c>
    </row>
    <row r="292" spans="1:60" ht="15" x14ac:dyDescent="0.25">
      <c r="A292" s="89" t="str">
        <f>IF(LARGE($A$11:A291,1)=$F$2,"",A291+1)</f>
        <v/>
      </c>
      <c r="B292" s="42" t="str">
        <f t="shared" si="196"/>
        <v/>
      </c>
      <c r="C292" s="43" t="str">
        <f t="shared" si="228"/>
        <v/>
      </c>
      <c r="D292" s="43" t="str">
        <f t="shared" si="197"/>
        <v/>
      </c>
      <c r="E292" s="43" t="str">
        <f t="shared" si="198"/>
        <v/>
      </c>
      <c r="F292" s="44" t="str">
        <f t="shared" si="199"/>
        <v/>
      </c>
      <c r="G292" s="44" t="str">
        <f t="shared" si="200"/>
        <v/>
      </c>
      <c r="H292" s="45" t="str">
        <f>IF($A292="","",IF(C292&gt;=$F$5,IFERROR(HLOOKUP(B292,FLUXO_ELEGÍVEL!$F:$XFD,LARGE(FLUXO_ELEGÍVEL!A:A,1)+2,0),0),0))</f>
        <v/>
      </c>
      <c r="I292" s="45" t="str">
        <f t="shared" si="201"/>
        <v/>
      </c>
      <c r="J292" s="45" t="str">
        <f>IF(A292="","",H292+CUSTOS!B292)</f>
        <v/>
      </c>
      <c r="K292" s="45" t="str">
        <f t="shared" si="229"/>
        <v/>
      </c>
      <c r="L292" s="45" t="str">
        <f t="shared" si="230"/>
        <v/>
      </c>
      <c r="M292" s="45" t="str">
        <f t="shared" si="231"/>
        <v/>
      </c>
      <c r="N292" s="45" t="str">
        <f t="shared" si="202"/>
        <v/>
      </c>
      <c r="O292" s="46" t="str">
        <f t="shared" si="232"/>
        <v/>
      </c>
      <c r="P292" s="47"/>
      <c r="Q292" s="48" t="str">
        <f t="shared" si="203"/>
        <v/>
      </c>
      <c r="R292" s="48" t="str">
        <f t="shared" si="204"/>
        <v/>
      </c>
      <c r="S292" s="48" t="str">
        <f t="shared" si="205"/>
        <v/>
      </c>
      <c r="T292" s="48" t="str">
        <f t="shared" si="206"/>
        <v/>
      </c>
      <c r="U292" s="48" t="str">
        <f t="shared" si="207"/>
        <v/>
      </c>
      <c r="V292" s="48" t="str">
        <f t="shared" si="208"/>
        <v/>
      </c>
      <c r="X292" s="48" t="str">
        <f t="shared" si="209"/>
        <v/>
      </c>
      <c r="Y292" s="45" t="str">
        <f t="shared" si="210"/>
        <v/>
      </c>
      <c r="Z292" s="45" t="str">
        <f t="shared" si="211"/>
        <v/>
      </c>
      <c r="AA292" s="45" t="str">
        <f t="shared" si="212"/>
        <v/>
      </c>
      <c r="AB292" s="45" t="str">
        <f t="shared" si="213"/>
        <v/>
      </c>
      <c r="AD292" s="48" t="str">
        <f t="shared" si="214"/>
        <v/>
      </c>
      <c r="AE292" s="45" t="str">
        <f t="shared" si="215"/>
        <v/>
      </c>
      <c r="AF292" s="45" t="str">
        <f t="shared" si="216"/>
        <v/>
      </c>
      <c r="AG292" s="45" t="str">
        <f t="shared" si="217"/>
        <v/>
      </c>
      <c r="AH292" s="45" t="str">
        <f t="shared" si="218"/>
        <v/>
      </c>
      <c r="AJ292" s="134" t="str">
        <f t="shared" si="219"/>
        <v/>
      </c>
      <c r="AK292" s="135" t="str">
        <f t="shared" si="233"/>
        <v/>
      </c>
      <c r="AL292" s="135" t="str">
        <f t="shared" si="220"/>
        <v/>
      </c>
      <c r="AM292" s="135" t="str">
        <f t="shared" si="221"/>
        <v/>
      </c>
      <c r="AN292" s="135" t="str">
        <f t="shared" si="222"/>
        <v/>
      </c>
      <c r="AO292" s="135" t="str">
        <f t="shared" si="223"/>
        <v/>
      </c>
      <c r="AQ292" s="48" t="str">
        <f t="shared" si="224"/>
        <v/>
      </c>
      <c r="AR292" s="45" t="str">
        <f t="shared" si="225"/>
        <v/>
      </c>
      <c r="AU292" s="25">
        <f t="shared" si="226"/>
        <v>0</v>
      </c>
      <c r="AV292" s="25">
        <f t="shared" si="227"/>
        <v>0</v>
      </c>
      <c r="AW292" s="21">
        <f t="shared" si="234"/>
        <v>0</v>
      </c>
      <c r="AX292" s="21">
        <f t="shared" si="235"/>
        <v>0</v>
      </c>
      <c r="AY292" s="21">
        <f t="shared" si="236"/>
        <v>0</v>
      </c>
      <c r="AZ292" s="21">
        <f t="shared" si="237"/>
        <v>0</v>
      </c>
      <c r="BA292" s="21">
        <f t="shared" si="238"/>
        <v>0</v>
      </c>
      <c r="BB292" s="21">
        <f t="shared" si="239"/>
        <v>0</v>
      </c>
      <c r="BC292" s="21">
        <f t="shared" si="240"/>
        <v>0</v>
      </c>
      <c r="BD292" s="21">
        <f>-IF(CUSTOS!B292="",0,CUSTOS!B292)</f>
        <v>0</v>
      </c>
      <c r="BF292" s="25">
        <f t="shared" si="241"/>
        <v>0</v>
      </c>
      <c r="BG292" s="25">
        <f t="shared" si="242"/>
        <v>0</v>
      </c>
      <c r="BH292" s="169">
        <f t="shared" si="242"/>
        <v>0</v>
      </c>
    </row>
    <row r="293" spans="1:60" ht="15" x14ac:dyDescent="0.25">
      <c r="A293" s="89" t="str">
        <f>IF(LARGE($A$11:A292,1)=$F$2,"",A292+1)</f>
        <v/>
      </c>
      <c r="B293" s="42" t="str">
        <f t="shared" si="196"/>
        <v/>
      </c>
      <c r="C293" s="43" t="str">
        <f t="shared" si="228"/>
        <v/>
      </c>
      <c r="D293" s="43" t="str">
        <f t="shared" si="197"/>
        <v/>
      </c>
      <c r="E293" s="43" t="str">
        <f t="shared" si="198"/>
        <v/>
      </c>
      <c r="F293" s="44" t="str">
        <f t="shared" si="199"/>
        <v/>
      </c>
      <c r="G293" s="44" t="str">
        <f t="shared" si="200"/>
        <v/>
      </c>
      <c r="H293" s="45" t="str">
        <f>IF($A293="","",IF(C293&gt;=$F$5,IFERROR(HLOOKUP(B293,FLUXO_ELEGÍVEL!$F:$XFD,LARGE(FLUXO_ELEGÍVEL!A:A,1)+2,0),0),0))</f>
        <v/>
      </c>
      <c r="I293" s="45" t="str">
        <f t="shared" si="201"/>
        <v/>
      </c>
      <c r="J293" s="45" t="str">
        <f>IF(A293="","",H293+CUSTOS!B293)</f>
        <v/>
      </c>
      <c r="K293" s="45" t="str">
        <f t="shared" si="229"/>
        <v/>
      </c>
      <c r="L293" s="45" t="str">
        <f t="shared" si="230"/>
        <v/>
      </c>
      <c r="M293" s="45" t="str">
        <f t="shared" si="231"/>
        <v/>
      </c>
      <c r="N293" s="45" t="str">
        <f t="shared" si="202"/>
        <v/>
      </c>
      <c r="O293" s="46" t="str">
        <f t="shared" si="232"/>
        <v/>
      </c>
      <c r="P293" s="47"/>
      <c r="Q293" s="48" t="str">
        <f t="shared" si="203"/>
        <v/>
      </c>
      <c r="R293" s="48" t="str">
        <f t="shared" si="204"/>
        <v/>
      </c>
      <c r="S293" s="48" t="str">
        <f t="shared" si="205"/>
        <v/>
      </c>
      <c r="T293" s="48" t="str">
        <f t="shared" si="206"/>
        <v/>
      </c>
      <c r="U293" s="48" t="str">
        <f t="shared" si="207"/>
        <v/>
      </c>
      <c r="V293" s="48" t="str">
        <f t="shared" si="208"/>
        <v/>
      </c>
      <c r="X293" s="48" t="str">
        <f t="shared" si="209"/>
        <v/>
      </c>
      <c r="Y293" s="45" t="str">
        <f t="shared" si="210"/>
        <v/>
      </c>
      <c r="Z293" s="45" t="str">
        <f t="shared" si="211"/>
        <v/>
      </c>
      <c r="AA293" s="45" t="str">
        <f t="shared" si="212"/>
        <v/>
      </c>
      <c r="AB293" s="45" t="str">
        <f t="shared" si="213"/>
        <v/>
      </c>
      <c r="AD293" s="48" t="str">
        <f t="shared" si="214"/>
        <v/>
      </c>
      <c r="AE293" s="45" t="str">
        <f t="shared" si="215"/>
        <v/>
      </c>
      <c r="AF293" s="45" t="str">
        <f t="shared" si="216"/>
        <v/>
      </c>
      <c r="AG293" s="45" t="str">
        <f t="shared" si="217"/>
        <v/>
      </c>
      <c r="AH293" s="45" t="str">
        <f t="shared" si="218"/>
        <v/>
      </c>
      <c r="AJ293" s="134" t="str">
        <f t="shared" si="219"/>
        <v/>
      </c>
      <c r="AK293" s="135" t="str">
        <f t="shared" si="233"/>
        <v/>
      </c>
      <c r="AL293" s="135" t="str">
        <f t="shared" si="220"/>
        <v/>
      </c>
      <c r="AM293" s="135" t="str">
        <f t="shared" si="221"/>
        <v/>
      </c>
      <c r="AN293" s="135" t="str">
        <f t="shared" si="222"/>
        <v/>
      </c>
      <c r="AO293" s="135" t="str">
        <f t="shared" si="223"/>
        <v/>
      </c>
      <c r="AQ293" s="48" t="str">
        <f t="shared" si="224"/>
        <v/>
      </c>
      <c r="AR293" s="45" t="str">
        <f t="shared" si="225"/>
        <v/>
      </c>
      <c r="AU293" s="25">
        <f t="shared" si="226"/>
        <v>0</v>
      </c>
      <c r="AV293" s="25">
        <f t="shared" si="227"/>
        <v>0</v>
      </c>
      <c r="AW293" s="21">
        <f t="shared" si="234"/>
        <v>0</v>
      </c>
      <c r="AX293" s="21">
        <f t="shared" si="235"/>
        <v>0</v>
      </c>
      <c r="AY293" s="21">
        <f t="shared" si="236"/>
        <v>0</v>
      </c>
      <c r="AZ293" s="21">
        <f t="shared" si="237"/>
        <v>0</v>
      </c>
      <c r="BA293" s="21">
        <f t="shared" si="238"/>
        <v>0</v>
      </c>
      <c r="BB293" s="21">
        <f t="shared" si="239"/>
        <v>0</v>
      </c>
      <c r="BC293" s="21">
        <f t="shared" si="240"/>
        <v>0</v>
      </c>
      <c r="BD293" s="21">
        <f>-IF(CUSTOS!B293="",0,CUSTOS!B293)</f>
        <v>0</v>
      </c>
      <c r="BF293" s="25">
        <f t="shared" si="241"/>
        <v>0</v>
      </c>
      <c r="BG293" s="25">
        <f t="shared" si="242"/>
        <v>0</v>
      </c>
      <c r="BH293" s="169">
        <f t="shared" si="242"/>
        <v>0</v>
      </c>
    </row>
    <row r="294" spans="1:60" ht="15" x14ac:dyDescent="0.25">
      <c r="A294" s="89" t="str">
        <f>IF(LARGE($A$11:A293,1)=$F$2,"",A293+1)</f>
        <v/>
      </c>
      <c r="B294" s="42" t="str">
        <f t="shared" si="196"/>
        <v/>
      </c>
      <c r="C294" s="43" t="str">
        <f t="shared" si="228"/>
        <v/>
      </c>
      <c r="D294" s="43" t="str">
        <f t="shared" si="197"/>
        <v/>
      </c>
      <c r="E294" s="43" t="str">
        <f t="shared" si="198"/>
        <v/>
      </c>
      <c r="F294" s="44" t="str">
        <f t="shared" si="199"/>
        <v/>
      </c>
      <c r="G294" s="44" t="str">
        <f t="shared" si="200"/>
        <v/>
      </c>
      <c r="H294" s="45" t="str">
        <f>IF($A294="","",IF(C294&gt;=$F$5,IFERROR(HLOOKUP(B294,FLUXO_ELEGÍVEL!$F:$XFD,LARGE(FLUXO_ELEGÍVEL!A:A,1)+2,0),0),0))</f>
        <v/>
      </c>
      <c r="I294" s="45" t="str">
        <f t="shared" si="201"/>
        <v/>
      </c>
      <c r="J294" s="45" t="str">
        <f>IF(A294="","",H294+CUSTOS!B294)</f>
        <v/>
      </c>
      <c r="K294" s="45" t="str">
        <f t="shared" si="229"/>
        <v/>
      </c>
      <c r="L294" s="45" t="str">
        <f t="shared" si="230"/>
        <v/>
      </c>
      <c r="M294" s="45" t="str">
        <f t="shared" si="231"/>
        <v/>
      </c>
      <c r="N294" s="45" t="str">
        <f t="shared" si="202"/>
        <v/>
      </c>
      <c r="O294" s="46" t="str">
        <f t="shared" si="232"/>
        <v/>
      </c>
      <c r="P294" s="47"/>
      <c r="Q294" s="48" t="str">
        <f t="shared" si="203"/>
        <v/>
      </c>
      <c r="R294" s="48" t="str">
        <f t="shared" si="204"/>
        <v/>
      </c>
      <c r="S294" s="48" t="str">
        <f t="shared" si="205"/>
        <v/>
      </c>
      <c r="T294" s="48" t="str">
        <f t="shared" si="206"/>
        <v/>
      </c>
      <c r="U294" s="48" t="str">
        <f t="shared" si="207"/>
        <v/>
      </c>
      <c r="V294" s="48" t="str">
        <f t="shared" si="208"/>
        <v/>
      </c>
      <c r="X294" s="48" t="str">
        <f t="shared" si="209"/>
        <v/>
      </c>
      <c r="Y294" s="45" t="str">
        <f t="shared" si="210"/>
        <v/>
      </c>
      <c r="Z294" s="45" t="str">
        <f t="shared" si="211"/>
        <v/>
      </c>
      <c r="AA294" s="45" t="str">
        <f t="shared" si="212"/>
        <v/>
      </c>
      <c r="AB294" s="45" t="str">
        <f t="shared" si="213"/>
        <v/>
      </c>
      <c r="AD294" s="48" t="str">
        <f t="shared" si="214"/>
        <v/>
      </c>
      <c r="AE294" s="45" t="str">
        <f t="shared" si="215"/>
        <v/>
      </c>
      <c r="AF294" s="45" t="str">
        <f t="shared" si="216"/>
        <v/>
      </c>
      <c r="AG294" s="45" t="str">
        <f t="shared" si="217"/>
        <v/>
      </c>
      <c r="AH294" s="45" t="str">
        <f t="shared" si="218"/>
        <v/>
      </c>
      <c r="AJ294" s="134" t="str">
        <f t="shared" si="219"/>
        <v/>
      </c>
      <c r="AK294" s="135" t="str">
        <f t="shared" si="233"/>
        <v/>
      </c>
      <c r="AL294" s="135" t="str">
        <f t="shared" si="220"/>
        <v/>
      </c>
      <c r="AM294" s="135" t="str">
        <f t="shared" si="221"/>
        <v/>
      </c>
      <c r="AN294" s="135" t="str">
        <f t="shared" si="222"/>
        <v/>
      </c>
      <c r="AO294" s="135" t="str">
        <f t="shared" si="223"/>
        <v/>
      </c>
      <c r="AQ294" s="48" t="str">
        <f t="shared" si="224"/>
        <v/>
      </c>
      <c r="AR294" s="45" t="str">
        <f t="shared" si="225"/>
        <v/>
      </c>
      <c r="AU294" s="25">
        <f t="shared" si="226"/>
        <v>0</v>
      </c>
      <c r="AV294" s="25">
        <f t="shared" si="227"/>
        <v>0</v>
      </c>
      <c r="AW294" s="21">
        <f t="shared" si="234"/>
        <v>0</v>
      </c>
      <c r="AX294" s="21">
        <f t="shared" si="235"/>
        <v>0</v>
      </c>
      <c r="AY294" s="21">
        <f t="shared" si="236"/>
        <v>0</v>
      </c>
      <c r="AZ294" s="21">
        <f t="shared" si="237"/>
        <v>0</v>
      </c>
      <c r="BA294" s="21">
        <f t="shared" si="238"/>
        <v>0</v>
      </c>
      <c r="BB294" s="21">
        <f t="shared" si="239"/>
        <v>0</v>
      </c>
      <c r="BC294" s="21">
        <f t="shared" si="240"/>
        <v>0</v>
      </c>
      <c r="BD294" s="21">
        <f>-IF(CUSTOS!B294="",0,CUSTOS!B294)</f>
        <v>0</v>
      </c>
      <c r="BF294" s="25">
        <f t="shared" si="241"/>
        <v>0</v>
      </c>
      <c r="BG294" s="25">
        <f t="shared" si="242"/>
        <v>0</v>
      </c>
      <c r="BH294" s="169">
        <f t="shared" si="242"/>
        <v>0</v>
      </c>
    </row>
    <row r="295" spans="1:60" ht="15" x14ac:dyDescent="0.25">
      <c r="A295" s="89" t="str">
        <f>IF(LARGE($A$11:A294,1)=$F$2,"",A294+1)</f>
        <v/>
      </c>
      <c r="B295" s="42" t="str">
        <f t="shared" si="196"/>
        <v/>
      </c>
      <c r="C295" s="43" t="str">
        <f t="shared" si="228"/>
        <v/>
      </c>
      <c r="D295" s="43" t="str">
        <f t="shared" si="197"/>
        <v/>
      </c>
      <c r="E295" s="43" t="str">
        <f t="shared" si="198"/>
        <v/>
      </c>
      <c r="F295" s="44" t="str">
        <f t="shared" si="199"/>
        <v/>
      </c>
      <c r="G295" s="44" t="str">
        <f t="shared" si="200"/>
        <v/>
      </c>
      <c r="H295" s="45" t="str">
        <f>IF($A295="","",IF(C295&gt;=$F$5,IFERROR(HLOOKUP(B295,FLUXO_ELEGÍVEL!$F:$XFD,LARGE(FLUXO_ELEGÍVEL!A:A,1)+2,0),0),0))</f>
        <v/>
      </c>
      <c r="I295" s="45" t="str">
        <f t="shared" si="201"/>
        <v/>
      </c>
      <c r="J295" s="45" t="str">
        <f>IF(A295="","",H295+CUSTOS!B295)</f>
        <v/>
      </c>
      <c r="K295" s="45" t="str">
        <f t="shared" si="229"/>
        <v/>
      </c>
      <c r="L295" s="45" t="str">
        <f t="shared" si="230"/>
        <v/>
      </c>
      <c r="M295" s="45" t="str">
        <f t="shared" si="231"/>
        <v/>
      </c>
      <c r="N295" s="45" t="str">
        <f t="shared" si="202"/>
        <v/>
      </c>
      <c r="O295" s="46" t="str">
        <f t="shared" si="232"/>
        <v/>
      </c>
      <c r="P295" s="47"/>
      <c r="Q295" s="48" t="str">
        <f t="shared" si="203"/>
        <v/>
      </c>
      <c r="R295" s="48" t="str">
        <f t="shared" si="204"/>
        <v/>
      </c>
      <c r="S295" s="48" t="str">
        <f t="shared" si="205"/>
        <v/>
      </c>
      <c r="T295" s="48" t="str">
        <f t="shared" si="206"/>
        <v/>
      </c>
      <c r="U295" s="48" t="str">
        <f t="shared" si="207"/>
        <v/>
      </c>
      <c r="V295" s="48" t="str">
        <f t="shared" si="208"/>
        <v/>
      </c>
      <c r="X295" s="48" t="str">
        <f t="shared" si="209"/>
        <v/>
      </c>
      <c r="Y295" s="45" t="str">
        <f t="shared" si="210"/>
        <v/>
      </c>
      <c r="Z295" s="45" t="str">
        <f t="shared" si="211"/>
        <v/>
      </c>
      <c r="AA295" s="45" t="str">
        <f t="shared" si="212"/>
        <v/>
      </c>
      <c r="AB295" s="45" t="str">
        <f t="shared" si="213"/>
        <v/>
      </c>
      <c r="AD295" s="48" t="str">
        <f t="shared" si="214"/>
        <v/>
      </c>
      <c r="AE295" s="45" t="str">
        <f t="shared" si="215"/>
        <v/>
      </c>
      <c r="AF295" s="45" t="str">
        <f t="shared" si="216"/>
        <v/>
      </c>
      <c r="AG295" s="45" t="str">
        <f t="shared" si="217"/>
        <v/>
      </c>
      <c r="AH295" s="45" t="str">
        <f t="shared" si="218"/>
        <v/>
      </c>
      <c r="AJ295" s="134" t="str">
        <f t="shared" si="219"/>
        <v/>
      </c>
      <c r="AK295" s="135" t="str">
        <f t="shared" si="233"/>
        <v/>
      </c>
      <c r="AL295" s="135" t="str">
        <f t="shared" si="220"/>
        <v/>
      </c>
      <c r="AM295" s="135" t="str">
        <f t="shared" si="221"/>
        <v/>
      </c>
      <c r="AN295" s="135" t="str">
        <f t="shared" si="222"/>
        <v/>
      </c>
      <c r="AO295" s="135" t="str">
        <f t="shared" si="223"/>
        <v/>
      </c>
      <c r="AQ295" s="48" t="str">
        <f t="shared" si="224"/>
        <v/>
      </c>
      <c r="AR295" s="45" t="str">
        <f t="shared" si="225"/>
        <v/>
      </c>
      <c r="AU295" s="25">
        <f t="shared" si="226"/>
        <v>0</v>
      </c>
      <c r="AV295" s="25">
        <f t="shared" si="227"/>
        <v>0</v>
      </c>
      <c r="AW295" s="21">
        <f t="shared" si="234"/>
        <v>0</v>
      </c>
      <c r="AX295" s="21">
        <f t="shared" si="235"/>
        <v>0</v>
      </c>
      <c r="AY295" s="21">
        <f t="shared" si="236"/>
        <v>0</v>
      </c>
      <c r="AZ295" s="21">
        <f t="shared" si="237"/>
        <v>0</v>
      </c>
      <c r="BA295" s="21">
        <f t="shared" si="238"/>
        <v>0</v>
      </c>
      <c r="BB295" s="21">
        <f t="shared" si="239"/>
        <v>0</v>
      </c>
      <c r="BC295" s="21">
        <f t="shared" si="240"/>
        <v>0</v>
      </c>
      <c r="BD295" s="21">
        <f>-IF(CUSTOS!B295="",0,CUSTOS!B295)</f>
        <v>0</v>
      </c>
      <c r="BF295" s="25">
        <f t="shared" si="241"/>
        <v>0</v>
      </c>
      <c r="BG295" s="25">
        <f t="shared" si="242"/>
        <v>0</v>
      </c>
      <c r="BH295" s="169">
        <f t="shared" si="242"/>
        <v>0</v>
      </c>
    </row>
    <row r="296" spans="1:60" ht="15" x14ac:dyDescent="0.25">
      <c r="A296" s="89" t="str">
        <f>IF(LARGE($A$11:A295,1)=$F$2,"",A295+1)</f>
        <v/>
      </c>
      <c r="B296" s="42" t="str">
        <f t="shared" si="196"/>
        <v/>
      </c>
      <c r="C296" s="43" t="str">
        <f t="shared" si="228"/>
        <v/>
      </c>
      <c r="D296" s="43" t="str">
        <f t="shared" si="197"/>
        <v/>
      </c>
      <c r="E296" s="43" t="str">
        <f t="shared" si="198"/>
        <v/>
      </c>
      <c r="F296" s="44" t="str">
        <f t="shared" si="199"/>
        <v/>
      </c>
      <c r="G296" s="44" t="str">
        <f t="shared" si="200"/>
        <v/>
      </c>
      <c r="H296" s="45" t="str">
        <f>IF($A296="","",IF(C296&gt;=$F$5,IFERROR(HLOOKUP(B296,FLUXO_ELEGÍVEL!$F:$XFD,LARGE(FLUXO_ELEGÍVEL!A:A,1)+2,0),0),0))</f>
        <v/>
      </c>
      <c r="I296" s="45" t="str">
        <f t="shared" si="201"/>
        <v/>
      </c>
      <c r="J296" s="45" t="str">
        <f>IF(A296="","",H296+CUSTOS!B296)</f>
        <v/>
      </c>
      <c r="K296" s="45" t="str">
        <f t="shared" si="229"/>
        <v/>
      </c>
      <c r="L296" s="45" t="str">
        <f t="shared" si="230"/>
        <v/>
      </c>
      <c r="M296" s="45" t="str">
        <f t="shared" si="231"/>
        <v/>
      </c>
      <c r="N296" s="45" t="str">
        <f t="shared" si="202"/>
        <v/>
      </c>
      <c r="O296" s="46" t="str">
        <f t="shared" si="232"/>
        <v/>
      </c>
      <c r="P296" s="47"/>
      <c r="Q296" s="48" t="str">
        <f t="shared" si="203"/>
        <v/>
      </c>
      <c r="R296" s="48" t="str">
        <f t="shared" si="204"/>
        <v/>
      </c>
      <c r="S296" s="48" t="str">
        <f t="shared" si="205"/>
        <v/>
      </c>
      <c r="T296" s="48" t="str">
        <f t="shared" si="206"/>
        <v/>
      </c>
      <c r="U296" s="48" t="str">
        <f t="shared" si="207"/>
        <v/>
      </c>
      <c r="V296" s="48" t="str">
        <f t="shared" si="208"/>
        <v/>
      </c>
      <c r="X296" s="48" t="str">
        <f t="shared" si="209"/>
        <v/>
      </c>
      <c r="Y296" s="45" t="str">
        <f t="shared" si="210"/>
        <v/>
      </c>
      <c r="Z296" s="45" t="str">
        <f t="shared" si="211"/>
        <v/>
      </c>
      <c r="AA296" s="45" t="str">
        <f t="shared" si="212"/>
        <v/>
      </c>
      <c r="AB296" s="45" t="str">
        <f t="shared" si="213"/>
        <v/>
      </c>
      <c r="AD296" s="48" t="str">
        <f t="shared" si="214"/>
        <v/>
      </c>
      <c r="AE296" s="45" t="str">
        <f t="shared" si="215"/>
        <v/>
      </c>
      <c r="AF296" s="45" t="str">
        <f t="shared" si="216"/>
        <v/>
      </c>
      <c r="AG296" s="45" t="str">
        <f t="shared" si="217"/>
        <v/>
      </c>
      <c r="AH296" s="45" t="str">
        <f t="shared" si="218"/>
        <v/>
      </c>
      <c r="AJ296" s="134" t="str">
        <f t="shared" si="219"/>
        <v/>
      </c>
      <c r="AK296" s="135" t="str">
        <f t="shared" si="233"/>
        <v/>
      </c>
      <c r="AL296" s="135" t="str">
        <f t="shared" si="220"/>
        <v/>
      </c>
      <c r="AM296" s="135" t="str">
        <f t="shared" si="221"/>
        <v/>
      </c>
      <c r="AN296" s="135" t="str">
        <f t="shared" si="222"/>
        <v/>
      </c>
      <c r="AO296" s="135" t="str">
        <f t="shared" si="223"/>
        <v/>
      </c>
      <c r="AQ296" s="48" t="str">
        <f t="shared" si="224"/>
        <v/>
      </c>
      <c r="AR296" s="45" t="str">
        <f t="shared" si="225"/>
        <v/>
      </c>
      <c r="AU296" s="25">
        <f t="shared" si="226"/>
        <v>0</v>
      </c>
      <c r="AV296" s="25">
        <f t="shared" si="227"/>
        <v>0</v>
      </c>
      <c r="AW296" s="21">
        <f t="shared" si="234"/>
        <v>0</v>
      </c>
      <c r="AX296" s="21">
        <f t="shared" si="235"/>
        <v>0</v>
      </c>
      <c r="AY296" s="21">
        <f t="shared" si="236"/>
        <v>0</v>
      </c>
      <c r="AZ296" s="21">
        <f t="shared" si="237"/>
        <v>0</v>
      </c>
      <c r="BA296" s="21">
        <f t="shared" si="238"/>
        <v>0</v>
      </c>
      <c r="BB296" s="21">
        <f t="shared" si="239"/>
        <v>0</v>
      </c>
      <c r="BC296" s="21">
        <f t="shared" si="240"/>
        <v>0</v>
      </c>
      <c r="BD296" s="21">
        <f>-IF(CUSTOS!B296="",0,CUSTOS!B296)</f>
        <v>0</v>
      </c>
      <c r="BF296" s="25">
        <f t="shared" si="241"/>
        <v>0</v>
      </c>
      <c r="BG296" s="25">
        <f t="shared" si="242"/>
        <v>0</v>
      </c>
      <c r="BH296" s="169">
        <f t="shared" si="242"/>
        <v>0</v>
      </c>
    </row>
    <row r="297" spans="1:60" ht="15" x14ac:dyDescent="0.25">
      <c r="A297" s="89" t="str">
        <f>IF(LARGE($A$11:A296,1)=$F$2,"",A296+1)</f>
        <v/>
      </c>
      <c r="B297" s="42" t="str">
        <f t="shared" si="196"/>
        <v/>
      </c>
      <c r="C297" s="43" t="str">
        <f t="shared" si="228"/>
        <v/>
      </c>
      <c r="D297" s="43" t="str">
        <f t="shared" si="197"/>
        <v/>
      </c>
      <c r="E297" s="43" t="str">
        <f t="shared" si="198"/>
        <v/>
      </c>
      <c r="F297" s="44" t="str">
        <f t="shared" si="199"/>
        <v/>
      </c>
      <c r="G297" s="44" t="str">
        <f t="shared" si="200"/>
        <v/>
      </c>
      <c r="H297" s="45" t="str">
        <f>IF($A297="","",IF(C297&gt;=$F$5,IFERROR(HLOOKUP(B297,FLUXO_ELEGÍVEL!$F:$XFD,LARGE(FLUXO_ELEGÍVEL!A:A,1)+2,0),0),0))</f>
        <v/>
      </c>
      <c r="I297" s="45" t="str">
        <f t="shared" si="201"/>
        <v/>
      </c>
      <c r="J297" s="45" t="str">
        <f>IF(A297="","",H297+CUSTOS!B297)</f>
        <v/>
      </c>
      <c r="K297" s="45" t="str">
        <f t="shared" si="229"/>
        <v/>
      </c>
      <c r="L297" s="45" t="str">
        <f t="shared" si="230"/>
        <v/>
      </c>
      <c r="M297" s="45" t="str">
        <f t="shared" si="231"/>
        <v/>
      </c>
      <c r="N297" s="45" t="str">
        <f t="shared" si="202"/>
        <v/>
      </c>
      <c r="O297" s="46" t="str">
        <f t="shared" si="232"/>
        <v/>
      </c>
      <c r="P297" s="47"/>
      <c r="Q297" s="48" t="str">
        <f t="shared" si="203"/>
        <v/>
      </c>
      <c r="R297" s="48" t="str">
        <f t="shared" si="204"/>
        <v/>
      </c>
      <c r="S297" s="48" t="str">
        <f t="shared" si="205"/>
        <v/>
      </c>
      <c r="T297" s="48" t="str">
        <f t="shared" si="206"/>
        <v/>
      </c>
      <c r="U297" s="48" t="str">
        <f t="shared" si="207"/>
        <v/>
      </c>
      <c r="V297" s="48" t="str">
        <f t="shared" si="208"/>
        <v/>
      </c>
      <c r="X297" s="48" t="str">
        <f t="shared" si="209"/>
        <v/>
      </c>
      <c r="Y297" s="45" t="str">
        <f t="shared" si="210"/>
        <v/>
      </c>
      <c r="Z297" s="45" t="str">
        <f t="shared" si="211"/>
        <v/>
      </c>
      <c r="AA297" s="45" t="str">
        <f t="shared" si="212"/>
        <v/>
      </c>
      <c r="AB297" s="45" t="str">
        <f t="shared" si="213"/>
        <v/>
      </c>
      <c r="AD297" s="48" t="str">
        <f t="shared" si="214"/>
        <v/>
      </c>
      <c r="AE297" s="45" t="str">
        <f t="shared" si="215"/>
        <v/>
      </c>
      <c r="AF297" s="45" t="str">
        <f t="shared" si="216"/>
        <v/>
      </c>
      <c r="AG297" s="45" t="str">
        <f t="shared" si="217"/>
        <v/>
      </c>
      <c r="AH297" s="45" t="str">
        <f t="shared" si="218"/>
        <v/>
      </c>
      <c r="AJ297" s="134" t="str">
        <f t="shared" si="219"/>
        <v/>
      </c>
      <c r="AK297" s="135" t="str">
        <f t="shared" si="233"/>
        <v/>
      </c>
      <c r="AL297" s="135" t="str">
        <f t="shared" si="220"/>
        <v/>
      </c>
      <c r="AM297" s="135" t="str">
        <f t="shared" si="221"/>
        <v/>
      </c>
      <c r="AN297" s="135" t="str">
        <f t="shared" si="222"/>
        <v/>
      </c>
      <c r="AO297" s="135" t="str">
        <f t="shared" si="223"/>
        <v/>
      </c>
      <c r="AQ297" s="48" t="str">
        <f t="shared" si="224"/>
        <v/>
      </c>
      <c r="AR297" s="45" t="str">
        <f t="shared" si="225"/>
        <v/>
      </c>
      <c r="AU297" s="25">
        <f t="shared" si="226"/>
        <v>0</v>
      </c>
      <c r="AV297" s="25">
        <f t="shared" si="227"/>
        <v>0</v>
      </c>
      <c r="AW297" s="21">
        <f t="shared" si="234"/>
        <v>0</v>
      </c>
      <c r="AX297" s="21">
        <f t="shared" si="235"/>
        <v>0</v>
      </c>
      <c r="AY297" s="21">
        <f t="shared" si="236"/>
        <v>0</v>
      </c>
      <c r="AZ297" s="21">
        <f t="shared" si="237"/>
        <v>0</v>
      </c>
      <c r="BA297" s="21">
        <f t="shared" si="238"/>
        <v>0</v>
      </c>
      <c r="BB297" s="21">
        <f t="shared" si="239"/>
        <v>0</v>
      </c>
      <c r="BC297" s="21">
        <f t="shared" si="240"/>
        <v>0</v>
      </c>
      <c r="BD297" s="21">
        <f>-IF(CUSTOS!B297="",0,CUSTOS!B297)</f>
        <v>0</v>
      </c>
      <c r="BF297" s="25">
        <f t="shared" si="241"/>
        <v>0</v>
      </c>
      <c r="BG297" s="25">
        <f t="shared" si="242"/>
        <v>0</v>
      </c>
      <c r="BH297" s="169">
        <f t="shared" si="242"/>
        <v>0</v>
      </c>
    </row>
    <row r="298" spans="1:60" ht="15" x14ac:dyDescent="0.25">
      <c r="A298" s="89" t="str">
        <f>IF(LARGE($A$11:A297,1)=$F$2,"",A297+1)</f>
        <v/>
      </c>
      <c r="B298" s="42" t="str">
        <f t="shared" si="196"/>
        <v/>
      </c>
      <c r="C298" s="43" t="str">
        <f t="shared" si="228"/>
        <v/>
      </c>
      <c r="D298" s="43" t="str">
        <f t="shared" si="197"/>
        <v/>
      </c>
      <c r="E298" s="43" t="str">
        <f t="shared" si="198"/>
        <v/>
      </c>
      <c r="F298" s="44" t="str">
        <f t="shared" si="199"/>
        <v/>
      </c>
      <c r="G298" s="44" t="str">
        <f t="shared" si="200"/>
        <v/>
      </c>
      <c r="H298" s="45" t="str">
        <f>IF($A298="","",IF(C298&gt;=$F$5,IFERROR(HLOOKUP(B298,FLUXO_ELEGÍVEL!$F:$XFD,LARGE(FLUXO_ELEGÍVEL!A:A,1)+2,0),0),0))</f>
        <v/>
      </c>
      <c r="I298" s="45" t="str">
        <f t="shared" si="201"/>
        <v/>
      </c>
      <c r="J298" s="45" t="str">
        <f>IF(A298="","",H298+CUSTOS!B298)</f>
        <v/>
      </c>
      <c r="K298" s="45" t="str">
        <f t="shared" si="229"/>
        <v/>
      </c>
      <c r="L298" s="45" t="str">
        <f t="shared" si="230"/>
        <v/>
      </c>
      <c r="M298" s="45" t="str">
        <f t="shared" si="231"/>
        <v/>
      </c>
      <c r="N298" s="45" t="str">
        <f t="shared" si="202"/>
        <v/>
      </c>
      <c r="O298" s="46" t="str">
        <f t="shared" si="232"/>
        <v/>
      </c>
      <c r="P298" s="47"/>
      <c r="Q298" s="48" t="str">
        <f t="shared" si="203"/>
        <v/>
      </c>
      <c r="R298" s="48" t="str">
        <f t="shared" si="204"/>
        <v/>
      </c>
      <c r="S298" s="48" t="str">
        <f t="shared" si="205"/>
        <v/>
      </c>
      <c r="T298" s="48" t="str">
        <f t="shared" si="206"/>
        <v/>
      </c>
      <c r="U298" s="48" t="str">
        <f t="shared" si="207"/>
        <v/>
      </c>
      <c r="V298" s="48" t="str">
        <f t="shared" si="208"/>
        <v/>
      </c>
      <c r="X298" s="48" t="str">
        <f t="shared" si="209"/>
        <v/>
      </c>
      <c r="Y298" s="45" t="str">
        <f t="shared" si="210"/>
        <v/>
      </c>
      <c r="Z298" s="45" t="str">
        <f t="shared" si="211"/>
        <v/>
      </c>
      <c r="AA298" s="45" t="str">
        <f t="shared" si="212"/>
        <v/>
      </c>
      <c r="AB298" s="45" t="str">
        <f t="shared" si="213"/>
        <v/>
      </c>
      <c r="AD298" s="48" t="str">
        <f t="shared" si="214"/>
        <v/>
      </c>
      <c r="AE298" s="45" t="str">
        <f t="shared" si="215"/>
        <v/>
      </c>
      <c r="AF298" s="45" t="str">
        <f t="shared" si="216"/>
        <v/>
      </c>
      <c r="AG298" s="45" t="str">
        <f t="shared" si="217"/>
        <v/>
      </c>
      <c r="AH298" s="45" t="str">
        <f t="shared" si="218"/>
        <v/>
      </c>
      <c r="AJ298" s="134" t="str">
        <f t="shared" si="219"/>
        <v/>
      </c>
      <c r="AK298" s="135" t="str">
        <f t="shared" si="233"/>
        <v/>
      </c>
      <c r="AL298" s="135" t="str">
        <f t="shared" si="220"/>
        <v/>
      </c>
      <c r="AM298" s="135" t="str">
        <f t="shared" si="221"/>
        <v/>
      </c>
      <c r="AN298" s="135" t="str">
        <f t="shared" si="222"/>
        <v/>
      </c>
      <c r="AO298" s="135" t="str">
        <f t="shared" si="223"/>
        <v/>
      </c>
      <c r="AQ298" s="48" t="str">
        <f t="shared" si="224"/>
        <v/>
      </c>
      <c r="AR298" s="45" t="str">
        <f t="shared" si="225"/>
        <v/>
      </c>
      <c r="AU298" s="25">
        <f t="shared" si="226"/>
        <v>0</v>
      </c>
      <c r="AV298" s="25">
        <f t="shared" si="227"/>
        <v>0</v>
      </c>
      <c r="AW298" s="21">
        <f t="shared" si="234"/>
        <v>0</v>
      </c>
      <c r="AX298" s="21">
        <f t="shared" si="235"/>
        <v>0</v>
      </c>
      <c r="AY298" s="21">
        <f t="shared" si="236"/>
        <v>0</v>
      </c>
      <c r="AZ298" s="21">
        <f t="shared" si="237"/>
        <v>0</v>
      </c>
      <c r="BA298" s="21">
        <f t="shared" si="238"/>
        <v>0</v>
      </c>
      <c r="BB298" s="21">
        <f t="shared" si="239"/>
        <v>0</v>
      </c>
      <c r="BC298" s="21">
        <f t="shared" si="240"/>
        <v>0</v>
      </c>
      <c r="BD298" s="21">
        <f>-IF(CUSTOS!B298="",0,CUSTOS!B298)</f>
        <v>0</v>
      </c>
      <c r="BF298" s="25">
        <f t="shared" si="241"/>
        <v>0</v>
      </c>
      <c r="BG298" s="25">
        <f t="shared" si="242"/>
        <v>0</v>
      </c>
      <c r="BH298" s="169">
        <f t="shared" si="242"/>
        <v>0</v>
      </c>
    </row>
    <row r="299" spans="1:60" ht="15" x14ac:dyDescent="0.25">
      <c r="A299" s="89" t="str">
        <f>IF(LARGE($A$11:A298,1)=$F$2,"",A298+1)</f>
        <v/>
      </c>
      <c r="B299" s="42" t="str">
        <f t="shared" si="196"/>
        <v/>
      </c>
      <c r="C299" s="43" t="str">
        <f t="shared" si="228"/>
        <v/>
      </c>
      <c r="D299" s="43" t="str">
        <f t="shared" si="197"/>
        <v/>
      </c>
      <c r="E299" s="43" t="str">
        <f t="shared" si="198"/>
        <v/>
      </c>
      <c r="F299" s="44" t="str">
        <f t="shared" si="199"/>
        <v/>
      </c>
      <c r="G299" s="44" t="str">
        <f t="shared" si="200"/>
        <v/>
      </c>
      <c r="H299" s="45" t="str">
        <f>IF($A299="","",IF(C299&gt;=$F$5,IFERROR(HLOOKUP(B299,FLUXO_ELEGÍVEL!$F:$XFD,LARGE(FLUXO_ELEGÍVEL!A:A,1)+2,0),0),0))</f>
        <v/>
      </c>
      <c r="I299" s="45" t="str">
        <f t="shared" si="201"/>
        <v/>
      </c>
      <c r="J299" s="45" t="str">
        <f>IF(A299="","",H299+CUSTOS!B299)</f>
        <v/>
      </c>
      <c r="K299" s="45" t="str">
        <f t="shared" si="229"/>
        <v/>
      </c>
      <c r="L299" s="45" t="str">
        <f t="shared" si="230"/>
        <v/>
      </c>
      <c r="M299" s="45" t="str">
        <f t="shared" si="231"/>
        <v/>
      </c>
      <c r="N299" s="45" t="str">
        <f t="shared" si="202"/>
        <v/>
      </c>
      <c r="O299" s="46" t="str">
        <f t="shared" si="232"/>
        <v/>
      </c>
      <c r="P299" s="47"/>
      <c r="Q299" s="48" t="str">
        <f t="shared" si="203"/>
        <v/>
      </c>
      <c r="R299" s="48" t="str">
        <f t="shared" si="204"/>
        <v/>
      </c>
      <c r="S299" s="48" t="str">
        <f t="shared" si="205"/>
        <v/>
      </c>
      <c r="T299" s="48" t="str">
        <f t="shared" si="206"/>
        <v/>
      </c>
      <c r="U299" s="48" t="str">
        <f t="shared" si="207"/>
        <v/>
      </c>
      <c r="V299" s="48" t="str">
        <f t="shared" si="208"/>
        <v/>
      </c>
      <c r="X299" s="48" t="str">
        <f t="shared" si="209"/>
        <v/>
      </c>
      <c r="Y299" s="45" t="str">
        <f t="shared" si="210"/>
        <v/>
      </c>
      <c r="Z299" s="45" t="str">
        <f t="shared" si="211"/>
        <v/>
      </c>
      <c r="AA299" s="45" t="str">
        <f t="shared" si="212"/>
        <v/>
      </c>
      <c r="AB299" s="45" t="str">
        <f t="shared" si="213"/>
        <v/>
      </c>
      <c r="AD299" s="48" t="str">
        <f t="shared" si="214"/>
        <v/>
      </c>
      <c r="AE299" s="45" t="str">
        <f t="shared" si="215"/>
        <v/>
      </c>
      <c r="AF299" s="45" t="str">
        <f t="shared" si="216"/>
        <v/>
      </c>
      <c r="AG299" s="45" t="str">
        <f t="shared" si="217"/>
        <v/>
      </c>
      <c r="AH299" s="45" t="str">
        <f t="shared" si="218"/>
        <v/>
      </c>
      <c r="AJ299" s="134" t="str">
        <f t="shared" si="219"/>
        <v/>
      </c>
      <c r="AK299" s="135" t="str">
        <f t="shared" si="233"/>
        <v/>
      </c>
      <c r="AL299" s="135" t="str">
        <f t="shared" si="220"/>
        <v/>
      </c>
      <c r="AM299" s="135" t="str">
        <f t="shared" si="221"/>
        <v/>
      </c>
      <c r="AN299" s="135" t="str">
        <f t="shared" si="222"/>
        <v/>
      </c>
      <c r="AO299" s="135" t="str">
        <f t="shared" si="223"/>
        <v/>
      </c>
      <c r="AQ299" s="48" t="str">
        <f t="shared" si="224"/>
        <v/>
      </c>
      <c r="AR299" s="45" t="str">
        <f t="shared" si="225"/>
        <v/>
      </c>
      <c r="AU299" s="25">
        <f t="shared" si="226"/>
        <v>0</v>
      </c>
      <c r="AV299" s="25">
        <f t="shared" si="227"/>
        <v>0</v>
      </c>
      <c r="AW299" s="21">
        <f t="shared" si="234"/>
        <v>0</v>
      </c>
      <c r="AX299" s="21">
        <f t="shared" si="235"/>
        <v>0</v>
      </c>
      <c r="AY299" s="21">
        <f t="shared" si="236"/>
        <v>0</v>
      </c>
      <c r="AZ299" s="21">
        <f t="shared" si="237"/>
        <v>0</v>
      </c>
      <c r="BA299" s="21">
        <f t="shared" si="238"/>
        <v>0</v>
      </c>
      <c r="BB299" s="21">
        <f t="shared" si="239"/>
        <v>0</v>
      </c>
      <c r="BC299" s="21">
        <f t="shared" si="240"/>
        <v>0</v>
      </c>
      <c r="BD299" s="21">
        <f>-IF(CUSTOS!B299="",0,CUSTOS!B299)</f>
        <v>0</v>
      </c>
      <c r="BF299" s="25">
        <f t="shared" si="241"/>
        <v>0</v>
      </c>
      <c r="BG299" s="25">
        <f t="shared" si="242"/>
        <v>0</v>
      </c>
      <c r="BH299" s="169">
        <f t="shared" si="242"/>
        <v>0</v>
      </c>
    </row>
    <row r="300" spans="1:60" ht="15" x14ac:dyDescent="0.25">
      <c r="A300" s="89" t="str">
        <f>IF(LARGE($A$11:A299,1)=$F$2,"",A299+1)</f>
        <v/>
      </c>
      <c r="B300" s="42" t="str">
        <f t="shared" si="196"/>
        <v/>
      </c>
      <c r="C300" s="43" t="str">
        <f t="shared" si="228"/>
        <v/>
      </c>
      <c r="D300" s="43" t="str">
        <f t="shared" si="197"/>
        <v/>
      </c>
      <c r="E300" s="43" t="str">
        <f t="shared" si="198"/>
        <v/>
      </c>
      <c r="F300" s="44" t="str">
        <f t="shared" si="199"/>
        <v/>
      </c>
      <c r="G300" s="44" t="str">
        <f t="shared" si="200"/>
        <v/>
      </c>
      <c r="H300" s="45" t="str">
        <f>IF($A300="","",IF(C300&gt;=$F$5,IFERROR(HLOOKUP(B300,FLUXO_ELEGÍVEL!$F:$XFD,LARGE(FLUXO_ELEGÍVEL!A:A,1)+2,0),0),0))</f>
        <v/>
      </c>
      <c r="I300" s="45" t="str">
        <f t="shared" si="201"/>
        <v/>
      </c>
      <c r="J300" s="45" t="str">
        <f>IF(A300="","",H300+CUSTOS!B300)</f>
        <v/>
      </c>
      <c r="K300" s="45" t="str">
        <f t="shared" si="229"/>
        <v/>
      </c>
      <c r="L300" s="45" t="str">
        <f t="shared" si="230"/>
        <v/>
      </c>
      <c r="M300" s="45" t="str">
        <f t="shared" si="231"/>
        <v/>
      </c>
      <c r="N300" s="45" t="str">
        <f t="shared" si="202"/>
        <v/>
      </c>
      <c r="O300" s="46" t="str">
        <f t="shared" si="232"/>
        <v/>
      </c>
      <c r="P300" s="47"/>
      <c r="Q300" s="48" t="str">
        <f t="shared" si="203"/>
        <v/>
      </c>
      <c r="R300" s="48" t="str">
        <f t="shared" si="204"/>
        <v/>
      </c>
      <c r="S300" s="48" t="str">
        <f t="shared" si="205"/>
        <v/>
      </c>
      <c r="T300" s="48" t="str">
        <f t="shared" si="206"/>
        <v/>
      </c>
      <c r="U300" s="48" t="str">
        <f t="shared" si="207"/>
        <v/>
      </c>
      <c r="V300" s="48" t="str">
        <f t="shared" si="208"/>
        <v/>
      </c>
      <c r="X300" s="48" t="str">
        <f t="shared" si="209"/>
        <v/>
      </c>
      <c r="Y300" s="45" t="str">
        <f t="shared" si="210"/>
        <v/>
      </c>
      <c r="Z300" s="45" t="str">
        <f t="shared" si="211"/>
        <v/>
      </c>
      <c r="AA300" s="45" t="str">
        <f t="shared" si="212"/>
        <v/>
      </c>
      <c r="AB300" s="45" t="str">
        <f t="shared" si="213"/>
        <v/>
      </c>
      <c r="AD300" s="48" t="str">
        <f t="shared" si="214"/>
        <v/>
      </c>
      <c r="AE300" s="45" t="str">
        <f t="shared" si="215"/>
        <v/>
      </c>
      <c r="AF300" s="45" t="str">
        <f t="shared" si="216"/>
        <v/>
      </c>
      <c r="AG300" s="45" t="str">
        <f t="shared" si="217"/>
        <v/>
      </c>
      <c r="AH300" s="45" t="str">
        <f t="shared" si="218"/>
        <v/>
      </c>
      <c r="AJ300" s="134" t="str">
        <f t="shared" si="219"/>
        <v/>
      </c>
      <c r="AK300" s="135" t="str">
        <f t="shared" si="233"/>
        <v/>
      </c>
      <c r="AL300" s="135" t="str">
        <f t="shared" si="220"/>
        <v/>
      </c>
      <c r="AM300" s="135" t="str">
        <f t="shared" si="221"/>
        <v/>
      </c>
      <c r="AN300" s="135" t="str">
        <f t="shared" si="222"/>
        <v/>
      </c>
      <c r="AO300" s="135" t="str">
        <f t="shared" si="223"/>
        <v/>
      </c>
      <c r="AQ300" s="48" t="str">
        <f t="shared" si="224"/>
        <v/>
      </c>
      <c r="AR300" s="45" t="str">
        <f t="shared" si="225"/>
        <v/>
      </c>
      <c r="AU300" s="25">
        <f t="shared" si="226"/>
        <v>0</v>
      </c>
      <c r="AV300" s="25">
        <f t="shared" si="227"/>
        <v>0</v>
      </c>
      <c r="AW300" s="21">
        <f t="shared" si="234"/>
        <v>0</v>
      </c>
      <c r="AX300" s="21">
        <f t="shared" si="235"/>
        <v>0</v>
      </c>
      <c r="AY300" s="21">
        <f t="shared" si="236"/>
        <v>0</v>
      </c>
      <c r="AZ300" s="21">
        <f t="shared" si="237"/>
        <v>0</v>
      </c>
      <c r="BA300" s="21">
        <f t="shared" si="238"/>
        <v>0</v>
      </c>
      <c r="BB300" s="21">
        <f t="shared" si="239"/>
        <v>0</v>
      </c>
      <c r="BC300" s="21">
        <f t="shared" si="240"/>
        <v>0</v>
      </c>
      <c r="BD300" s="21">
        <f>-IF(CUSTOS!B300="",0,CUSTOS!B300)</f>
        <v>0</v>
      </c>
      <c r="BF300" s="25">
        <f t="shared" si="241"/>
        <v>0</v>
      </c>
      <c r="BG300" s="25">
        <f t="shared" si="242"/>
        <v>0</v>
      </c>
      <c r="BH300" s="169">
        <f t="shared" si="242"/>
        <v>0</v>
      </c>
    </row>
    <row r="301" spans="1:60" ht="15" x14ac:dyDescent="0.25">
      <c r="A301" s="89" t="str">
        <f>IF(LARGE($A$11:A300,1)=$F$2,"",A300+1)</f>
        <v/>
      </c>
      <c r="B301" s="42" t="str">
        <f t="shared" si="196"/>
        <v/>
      </c>
      <c r="C301" s="43" t="str">
        <f t="shared" si="228"/>
        <v/>
      </c>
      <c r="D301" s="43" t="str">
        <f t="shared" si="197"/>
        <v/>
      </c>
      <c r="E301" s="43" t="str">
        <f t="shared" si="198"/>
        <v/>
      </c>
      <c r="F301" s="44" t="str">
        <f t="shared" si="199"/>
        <v/>
      </c>
      <c r="G301" s="44" t="str">
        <f t="shared" si="200"/>
        <v/>
      </c>
      <c r="H301" s="45" t="str">
        <f>IF($A301="","",IF(C301&gt;=$F$5,IFERROR(HLOOKUP(B301,FLUXO_ELEGÍVEL!$F:$XFD,LARGE(FLUXO_ELEGÍVEL!A:A,1)+2,0),0),0))</f>
        <v/>
      </c>
      <c r="I301" s="45" t="str">
        <f t="shared" si="201"/>
        <v/>
      </c>
      <c r="J301" s="45" t="str">
        <f>IF(A301="","",H301+CUSTOS!B301)</f>
        <v/>
      </c>
      <c r="K301" s="45" t="str">
        <f t="shared" si="229"/>
        <v/>
      </c>
      <c r="L301" s="45" t="str">
        <f t="shared" si="230"/>
        <v/>
      </c>
      <c r="M301" s="45" t="str">
        <f t="shared" si="231"/>
        <v/>
      </c>
      <c r="N301" s="45" t="str">
        <f t="shared" si="202"/>
        <v/>
      </c>
      <c r="O301" s="46" t="str">
        <f t="shared" si="232"/>
        <v/>
      </c>
      <c r="P301" s="47"/>
      <c r="Q301" s="48" t="str">
        <f t="shared" si="203"/>
        <v/>
      </c>
      <c r="R301" s="48" t="str">
        <f t="shared" si="204"/>
        <v/>
      </c>
      <c r="S301" s="48" t="str">
        <f t="shared" si="205"/>
        <v/>
      </c>
      <c r="T301" s="48" t="str">
        <f t="shared" si="206"/>
        <v/>
      </c>
      <c r="U301" s="48" t="str">
        <f t="shared" si="207"/>
        <v/>
      </c>
      <c r="V301" s="48" t="str">
        <f t="shared" si="208"/>
        <v/>
      </c>
      <c r="X301" s="48" t="str">
        <f t="shared" si="209"/>
        <v/>
      </c>
      <c r="Y301" s="45" t="str">
        <f t="shared" si="210"/>
        <v/>
      </c>
      <c r="Z301" s="45" t="str">
        <f t="shared" si="211"/>
        <v/>
      </c>
      <c r="AA301" s="45" t="str">
        <f t="shared" si="212"/>
        <v/>
      </c>
      <c r="AB301" s="45" t="str">
        <f t="shared" si="213"/>
        <v/>
      </c>
      <c r="AD301" s="48" t="str">
        <f t="shared" si="214"/>
        <v/>
      </c>
      <c r="AE301" s="45" t="str">
        <f t="shared" si="215"/>
        <v/>
      </c>
      <c r="AF301" s="45" t="str">
        <f t="shared" si="216"/>
        <v/>
      </c>
      <c r="AG301" s="45" t="str">
        <f t="shared" si="217"/>
        <v/>
      </c>
      <c r="AH301" s="45" t="str">
        <f t="shared" si="218"/>
        <v/>
      </c>
      <c r="AJ301" s="134" t="str">
        <f t="shared" si="219"/>
        <v/>
      </c>
      <c r="AK301" s="135" t="str">
        <f t="shared" si="233"/>
        <v/>
      </c>
      <c r="AL301" s="135" t="str">
        <f t="shared" si="220"/>
        <v/>
      </c>
      <c r="AM301" s="135" t="str">
        <f t="shared" si="221"/>
        <v/>
      </c>
      <c r="AN301" s="135" t="str">
        <f t="shared" si="222"/>
        <v/>
      </c>
      <c r="AO301" s="135" t="str">
        <f t="shared" si="223"/>
        <v/>
      </c>
      <c r="AQ301" s="48" t="str">
        <f t="shared" si="224"/>
        <v/>
      </c>
      <c r="AR301" s="45" t="str">
        <f t="shared" si="225"/>
        <v/>
      </c>
      <c r="AU301" s="25">
        <f t="shared" si="226"/>
        <v>0</v>
      </c>
      <c r="AV301" s="25">
        <f t="shared" si="227"/>
        <v>0</v>
      </c>
      <c r="AW301" s="21">
        <f t="shared" si="234"/>
        <v>0</v>
      </c>
      <c r="AX301" s="21">
        <f t="shared" si="235"/>
        <v>0</v>
      </c>
      <c r="AY301" s="21">
        <f t="shared" si="236"/>
        <v>0</v>
      </c>
      <c r="AZ301" s="21">
        <f t="shared" si="237"/>
        <v>0</v>
      </c>
      <c r="BA301" s="21">
        <f t="shared" si="238"/>
        <v>0</v>
      </c>
      <c r="BB301" s="21">
        <f t="shared" si="239"/>
        <v>0</v>
      </c>
      <c r="BC301" s="21">
        <f t="shared" si="240"/>
        <v>0</v>
      </c>
      <c r="BD301" s="21">
        <f>-IF(CUSTOS!B301="",0,CUSTOS!B301)</f>
        <v>0</v>
      </c>
      <c r="BF301" s="25">
        <f t="shared" si="241"/>
        <v>0</v>
      </c>
      <c r="BG301" s="25">
        <f t="shared" si="242"/>
        <v>0</v>
      </c>
      <c r="BH301" s="169">
        <f t="shared" si="242"/>
        <v>0</v>
      </c>
    </row>
    <row r="302" spans="1:60" ht="15" x14ac:dyDescent="0.25">
      <c r="A302" s="89" t="str">
        <f>IF(LARGE($A$11:A301,1)=$F$2,"",A301+1)</f>
        <v/>
      </c>
      <c r="B302" s="42" t="str">
        <f t="shared" si="196"/>
        <v/>
      </c>
      <c r="C302" s="43" t="str">
        <f t="shared" si="228"/>
        <v/>
      </c>
      <c r="D302" s="43" t="str">
        <f t="shared" si="197"/>
        <v/>
      </c>
      <c r="E302" s="43" t="str">
        <f t="shared" si="198"/>
        <v/>
      </c>
      <c r="F302" s="44" t="str">
        <f t="shared" si="199"/>
        <v/>
      </c>
      <c r="G302" s="44" t="str">
        <f t="shared" si="200"/>
        <v/>
      </c>
      <c r="H302" s="45" t="str">
        <f>IF($A302="","",IF(C302&gt;=$F$5,IFERROR(HLOOKUP(B302,FLUXO_ELEGÍVEL!$F:$XFD,LARGE(FLUXO_ELEGÍVEL!A:A,1)+2,0),0),0))</f>
        <v/>
      </c>
      <c r="I302" s="45" t="str">
        <f t="shared" si="201"/>
        <v/>
      </c>
      <c r="J302" s="45" t="str">
        <f>IF(A302="","",H302+CUSTOS!B302)</f>
        <v/>
      </c>
      <c r="K302" s="45" t="str">
        <f t="shared" si="229"/>
        <v/>
      </c>
      <c r="L302" s="45" t="str">
        <f t="shared" si="230"/>
        <v/>
      </c>
      <c r="M302" s="45" t="str">
        <f t="shared" si="231"/>
        <v/>
      </c>
      <c r="N302" s="45" t="str">
        <f t="shared" si="202"/>
        <v/>
      </c>
      <c r="O302" s="46" t="str">
        <f t="shared" si="232"/>
        <v/>
      </c>
      <c r="P302" s="47"/>
      <c r="Q302" s="48" t="str">
        <f t="shared" si="203"/>
        <v/>
      </c>
      <c r="R302" s="48" t="str">
        <f t="shared" si="204"/>
        <v/>
      </c>
      <c r="S302" s="48" t="str">
        <f t="shared" si="205"/>
        <v/>
      </c>
      <c r="T302" s="48" t="str">
        <f t="shared" si="206"/>
        <v/>
      </c>
      <c r="U302" s="48" t="str">
        <f t="shared" si="207"/>
        <v/>
      </c>
      <c r="V302" s="48" t="str">
        <f t="shared" si="208"/>
        <v/>
      </c>
      <c r="X302" s="48" t="str">
        <f t="shared" si="209"/>
        <v/>
      </c>
      <c r="Y302" s="45" t="str">
        <f t="shared" si="210"/>
        <v/>
      </c>
      <c r="Z302" s="45" t="str">
        <f t="shared" si="211"/>
        <v/>
      </c>
      <c r="AA302" s="45" t="str">
        <f t="shared" si="212"/>
        <v/>
      </c>
      <c r="AB302" s="45" t="str">
        <f t="shared" si="213"/>
        <v/>
      </c>
      <c r="AD302" s="48" t="str">
        <f t="shared" si="214"/>
        <v/>
      </c>
      <c r="AE302" s="45" t="str">
        <f t="shared" si="215"/>
        <v/>
      </c>
      <c r="AF302" s="45" t="str">
        <f t="shared" si="216"/>
        <v/>
      </c>
      <c r="AG302" s="45" t="str">
        <f t="shared" si="217"/>
        <v/>
      </c>
      <c r="AH302" s="45" t="str">
        <f t="shared" si="218"/>
        <v/>
      </c>
      <c r="AJ302" s="134" t="str">
        <f t="shared" si="219"/>
        <v/>
      </c>
      <c r="AK302" s="135" t="str">
        <f t="shared" si="233"/>
        <v/>
      </c>
      <c r="AL302" s="135" t="str">
        <f t="shared" si="220"/>
        <v/>
      </c>
      <c r="AM302" s="135" t="str">
        <f t="shared" si="221"/>
        <v/>
      </c>
      <c r="AN302" s="135" t="str">
        <f t="shared" si="222"/>
        <v/>
      </c>
      <c r="AO302" s="135" t="str">
        <f t="shared" si="223"/>
        <v/>
      </c>
      <c r="AQ302" s="48" t="str">
        <f t="shared" si="224"/>
        <v/>
      </c>
      <c r="AR302" s="45" t="str">
        <f t="shared" si="225"/>
        <v/>
      </c>
      <c r="AU302" s="25">
        <f t="shared" si="226"/>
        <v>0</v>
      </c>
      <c r="AV302" s="25">
        <f t="shared" si="227"/>
        <v>0</v>
      </c>
      <c r="AW302" s="21">
        <f t="shared" si="234"/>
        <v>0</v>
      </c>
      <c r="AX302" s="21">
        <f t="shared" si="235"/>
        <v>0</v>
      </c>
      <c r="AY302" s="21">
        <f t="shared" si="236"/>
        <v>0</v>
      </c>
      <c r="AZ302" s="21">
        <f t="shared" si="237"/>
        <v>0</v>
      </c>
      <c r="BA302" s="21">
        <f t="shared" si="238"/>
        <v>0</v>
      </c>
      <c r="BB302" s="21">
        <f t="shared" si="239"/>
        <v>0</v>
      </c>
      <c r="BC302" s="21">
        <f t="shared" si="240"/>
        <v>0</v>
      </c>
      <c r="BD302" s="21">
        <f>-IF(CUSTOS!B302="",0,CUSTOS!B302)</f>
        <v>0</v>
      </c>
      <c r="BF302" s="25">
        <f t="shared" si="241"/>
        <v>0</v>
      </c>
      <c r="BG302" s="25">
        <f t="shared" si="242"/>
        <v>0</v>
      </c>
      <c r="BH302" s="169">
        <f t="shared" si="242"/>
        <v>0</v>
      </c>
    </row>
    <row r="303" spans="1:60" ht="15" x14ac:dyDescent="0.25">
      <c r="A303" s="89" t="str">
        <f>IF(LARGE($A$11:A302,1)=$F$2,"",A302+1)</f>
        <v/>
      </c>
      <c r="B303" s="42" t="str">
        <f t="shared" si="196"/>
        <v/>
      </c>
      <c r="C303" s="43" t="str">
        <f t="shared" si="228"/>
        <v/>
      </c>
      <c r="D303" s="43" t="str">
        <f t="shared" si="197"/>
        <v/>
      </c>
      <c r="E303" s="43" t="str">
        <f t="shared" si="198"/>
        <v/>
      </c>
      <c r="F303" s="44" t="str">
        <f t="shared" si="199"/>
        <v/>
      </c>
      <c r="G303" s="44" t="str">
        <f t="shared" si="200"/>
        <v/>
      </c>
      <c r="H303" s="45" t="str">
        <f>IF($A303="","",IF(C303&gt;=$F$5,IFERROR(HLOOKUP(B303,FLUXO_ELEGÍVEL!$F:$XFD,LARGE(FLUXO_ELEGÍVEL!A:A,1)+2,0),0),0))</f>
        <v/>
      </c>
      <c r="I303" s="45" t="str">
        <f t="shared" si="201"/>
        <v/>
      </c>
      <c r="J303" s="45" t="str">
        <f>IF(A303="","",H303+CUSTOS!B303)</f>
        <v/>
      </c>
      <c r="K303" s="45" t="str">
        <f t="shared" si="229"/>
        <v/>
      </c>
      <c r="L303" s="45" t="str">
        <f t="shared" si="230"/>
        <v/>
      </c>
      <c r="M303" s="45" t="str">
        <f t="shared" si="231"/>
        <v/>
      </c>
      <c r="N303" s="45" t="str">
        <f t="shared" si="202"/>
        <v/>
      </c>
      <c r="O303" s="46" t="str">
        <f t="shared" si="232"/>
        <v/>
      </c>
      <c r="P303" s="47"/>
      <c r="Q303" s="48" t="str">
        <f t="shared" si="203"/>
        <v/>
      </c>
      <c r="R303" s="48" t="str">
        <f t="shared" si="204"/>
        <v/>
      </c>
      <c r="S303" s="48" t="str">
        <f t="shared" si="205"/>
        <v/>
      </c>
      <c r="T303" s="48" t="str">
        <f t="shared" si="206"/>
        <v/>
      </c>
      <c r="U303" s="48" t="str">
        <f t="shared" si="207"/>
        <v/>
      </c>
      <c r="V303" s="48" t="str">
        <f t="shared" si="208"/>
        <v/>
      </c>
      <c r="X303" s="48" t="str">
        <f t="shared" si="209"/>
        <v/>
      </c>
      <c r="Y303" s="45" t="str">
        <f t="shared" si="210"/>
        <v/>
      </c>
      <c r="Z303" s="45" t="str">
        <f t="shared" si="211"/>
        <v/>
      </c>
      <c r="AA303" s="45" t="str">
        <f t="shared" si="212"/>
        <v/>
      </c>
      <c r="AB303" s="45" t="str">
        <f t="shared" si="213"/>
        <v/>
      </c>
      <c r="AD303" s="48" t="str">
        <f t="shared" si="214"/>
        <v/>
      </c>
      <c r="AE303" s="45" t="str">
        <f t="shared" si="215"/>
        <v/>
      </c>
      <c r="AF303" s="45" t="str">
        <f t="shared" si="216"/>
        <v/>
      </c>
      <c r="AG303" s="45" t="str">
        <f t="shared" si="217"/>
        <v/>
      </c>
      <c r="AH303" s="45" t="str">
        <f t="shared" si="218"/>
        <v/>
      </c>
      <c r="AJ303" s="134" t="str">
        <f t="shared" si="219"/>
        <v/>
      </c>
      <c r="AK303" s="135" t="str">
        <f t="shared" si="233"/>
        <v/>
      </c>
      <c r="AL303" s="135" t="str">
        <f t="shared" si="220"/>
        <v/>
      </c>
      <c r="AM303" s="135" t="str">
        <f t="shared" si="221"/>
        <v/>
      </c>
      <c r="AN303" s="135" t="str">
        <f t="shared" si="222"/>
        <v/>
      </c>
      <c r="AO303" s="135" t="str">
        <f t="shared" si="223"/>
        <v/>
      </c>
      <c r="AQ303" s="48" t="str">
        <f t="shared" si="224"/>
        <v/>
      </c>
      <c r="AR303" s="45" t="str">
        <f t="shared" si="225"/>
        <v/>
      </c>
      <c r="AU303" s="25">
        <f t="shared" si="226"/>
        <v>0</v>
      </c>
      <c r="AV303" s="25">
        <f t="shared" si="227"/>
        <v>0</v>
      </c>
      <c r="AW303" s="21">
        <f t="shared" si="234"/>
        <v>0</v>
      </c>
      <c r="AX303" s="21">
        <f t="shared" si="235"/>
        <v>0</v>
      </c>
      <c r="AY303" s="21">
        <f t="shared" si="236"/>
        <v>0</v>
      </c>
      <c r="AZ303" s="21">
        <f t="shared" si="237"/>
        <v>0</v>
      </c>
      <c r="BA303" s="21">
        <f t="shared" si="238"/>
        <v>0</v>
      </c>
      <c r="BB303" s="21">
        <f t="shared" si="239"/>
        <v>0</v>
      </c>
      <c r="BC303" s="21">
        <f t="shared" si="240"/>
        <v>0</v>
      </c>
      <c r="BD303" s="21">
        <f>-IF(CUSTOS!B303="",0,CUSTOS!B303)</f>
        <v>0</v>
      </c>
      <c r="BF303" s="25">
        <f t="shared" si="241"/>
        <v>0</v>
      </c>
      <c r="BG303" s="25">
        <f t="shared" si="242"/>
        <v>0</v>
      </c>
      <c r="BH303" s="169">
        <f t="shared" si="242"/>
        <v>0</v>
      </c>
    </row>
    <row r="304" spans="1:60" ht="15" x14ac:dyDescent="0.25">
      <c r="A304" s="89" t="str">
        <f>IF(LARGE($A$11:A303,1)=$F$2,"",A303+1)</f>
        <v/>
      </c>
      <c r="B304" s="42" t="str">
        <f t="shared" si="196"/>
        <v/>
      </c>
      <c r="C304" s="43" t="str">
        <f t="shared" si="228"/>
        <v/>
      </c>
      <c r="D304" s="43" t="str">
        <f t="shared" si="197"/>
        <v/>
      </c>
      <c r="E304" s="43" t="str">
        <f t="shared" si="198"/>
        <v/>
      </c>
      <c r="F304" s="44" t="str">
        <f t="shared" si="199"/>
        <v/>
      </c>
      <c r="G304" s="44" t="str">
        <f t="shared" si="200"/>
        <v/>
      </c>
      <c r="H304" s="45" t="str">
        <f>IF($A304="","",IF(C304&gt;=$F$5,IFERROR(HLOOKUP(B304,FLUXO_ELEGÍVEL!$F:$XFD,LARGE(FLUXO_ELEGÍVEL!A:A,1)+2,0),0),0))</f>
        <v/>
      </c>
      <c r="I304" s="45" t="str">
        <f t="shared" si="201"/>
        <v/>
      </c>
      <c r="J304" s="45" t="str">
        <f>IF(A304="","",H304+CUSTOS!B304)</f>
        <v/>
      </c>
      <c r="K304" s="45" t="str">
        <f t="shared" si="229"/>
        <v/>
      </c>
      <c r="L304" s="45" t="str">
        <f t="shared" si="230"/>
        <v/>
      </c>
      <c r="M304" s="45" t="str">
        <f t="shared" si="231"/>
        <v/>
      </c>
      <c r="N304" s="45" t="str">
        <f t="shared" si="202"/>
        <v/>
      </c>
      <c r="O304" s="46" t="str">
        <f t="shared" si="232"/>
        <v/>
      </c>
      <c r="P304" s="47"/>
      <c r="Q304" s="48" t="str">
        <f t="shared" si="203"/>
        <v/>
      </c>
      <c r="R304" s="48" t="str">
        <f t="shared" si="204"/>
        <v/>
      </c>
      <c r="S304" s="48" t="str">
        <f t="shared" si="205"/>
        <v/>
      </c>
      <c r="T304" s="48" t="str">
        <f t="shared" si="206"/>
        <v/>
      </c>
      <c r="U304" s="48" t="str">
        <f t="shared" si="207"/>
        <v/>
      </c>
      <c r="V304" s="48" t="str">
        <f t="shared" si="208"/>
        <v/>
      </c>
      <c r="X304" s="48" t="str">
        <f t="shared" si="209"/>
        <v/>
      </c>
      <c r="Y304" s="45" t="str">
        <f t="shared" si="210"/>
        <v/>
      </c>
      <c r="Z304" s="45" t="str">
        <f t="shared" si="211"/>
        <v/>
      </c>
      <c r="AA304" s="45" t="str">
        <f t="shared" si="212"/>
        <v/>
      </c>
      <c r="AB304" s="45" t="str">
        <f t="shared" si="213"/>
        <v/>
      </c>
      <c r="AD304" s="48" t="str">
        <f t="shared" si="214"/>
        <v/>
      </c>
      <c r="AE304" s="45" t="str">
        <f t="shared" si="215"/>
        <v/>
      </c>
      <c r="AF304" s="45" t="str">
        <f t="shared" si="216"/>
        <v/>
      </c>
      <c r="AG304" s="45" t="str">
        <f t="shared" si="217"/>
        <v/>
      </c>
      <c r="AH304" s="45" t="str">
        <f t="shared" si="218"/>
        <v/>
      </c>
      <c r="AJ304" s="134" t="str">
        <f t="shared" si="219"/>
        <v/>
      </c>
      <c r="AK304" s="135" t="str">
        <f t="shared" si="233"/>
        <v/>
      </c>
      <c r="AL304" s="135" t="str">
        <f t="shared" si="220"/>
        <v/>
      </c>
      <c r="AM304" s="135" t="str">
        <f t="shared" si="221"/>
        <v/>
      </c>
      <c r="AN304" s="135" t="str">
        <f t="shared" si="222"/>
        <v/>
      </c>
      <c r="AO304" s="135" t="str">
        <f t="shared" si="223"/>
        <v/>
      </c>
      <c r="AQ304" s="48" t="str">
        <f t="shared" si="224"/>
        <v/>
      </c>
      <c r="AR304" s="45" t="str">
        <f t="shared" si="225"/>
        <v/>
      </c>
      <c r="AU304" s="25">
        <f t="shared" si="226"/>
        <v>0</v>
      </c>
      <c r="AV304" s="25">
        <f t="shared" si="227"/>
        <v>0</v>
      </c>
      <c r="AW304" s="21">
        <f t="shared" si="234"/>
        <v>0</v>
      </c>
      <c r="AX304" s="21">
        <f t="shared" si="235"/>
        <v>0</v>
      </c>
      <c r="AY304" s="21">
        <f t="shared" si="236"/>
        <v>0</v>
      </c>
      <c r="AZ304" s="21">
        <f t="shared" si="237"/>
        <v>0</v>
      </c>
      <c r="BA304" s="21">
        <f t="shared" si="238"/>
        <v>0</v>
      </c>
      <c r="BB304" s="21">
        <f t="shared" si="239"/>
        <v>0</v>
      </c>
      <c r="BC304" s="21">
        <f t="shared" si="240"/>
        <v>0</v>
      </c>
      <c r="BD304" s="21">
        <f>-IF(CUSTOS!B304="",0,CUSTOS!B304)</f>
        <v>0</v>
      </c>
      <c r="BF304" s="25">
        <f t="shared" si="241"/>
        <v>0</v>
      </c>
      <c r="BG304" s="25">
        <f t="shared" si="242"/>
        <v>0</v>
      </c>
      <c r="BH304" s="169">
        <f t="shared" si="242"/>
        <v>0</v>
      </c>
    </row>
    <row r="305" spans="1:60" ht="15" x14ac:dyDescent="0.25">
      <c r="A305" s="89" t="str">
        <f>IF(LARGE($A$11:A304,1)=$F$2,"",A304+1)</f>
        <v/>
      </c>
      <c r="B305" s="42" t="str">
        <f t="shared" si="196"/>
        <v/>
      </c>
      <c r="C305" s="43" t="str">
        <f t="shared" si="228"/>
        <v/>
      </c>
      <c r="D305" s="43" t="str">
        <f t="shared" si="197"/>
        <v/>
      </c>
      <c r="E305" s="43" t="str">
        <f t="shared" si="198"/>
        <v/>
      </c>
      <c r="F305" s="44" t="str">
        <f t="shared" si="199"/>
        <v/>
      </c>
      <c r="G305" s="44" t="str">
        <f t="shared" si="200"/>
        <v/>
      </c>
      <c r="H305" s="45" t="str">
        <f>IF($A305="","",IF(C305&gt;=$F$5,IFERROR(HLOOKUP(B305,FLUXO_ELEGÍVEL!$F:$XFD,LARGE(FLUXO_ELEGÍVEL!A:A,1)+2,0),0),0))</f>
        <v/>
      </c>
      <c r="I305" s="45" t="str">
        <f t="shared" si="201"/>
        <v/>
      </c>
      <c r="J305" s="45" t="str">
        <f>IF(A305="","",H305+CUSTOS!B305)</f>
        <v/>
      </c>
      <c r="K305" s="45" t="str">
        <f t="shared" si="229"/>
        <v/>
      </c>
      <c r="L305" s="45" t="str">
        <f t="shared" si="230"/>
        <v/>
      </c>
      <c r="M305" s="45" t="str">
        <f t="shared" si="231"/>
        <v/>
      </c>
      <c r="N305" s="45" t="str">
        <f t="shared" si="202"/>
        <v/>
      </c>
      <c r="O305" s="46" t="str">
        <f t="shared" si="232"/>
        <v/>
      </c>
      <c r="P305" s="47"/>
      <c r="Q305" s="48" t="str">
        <f t="shared" si="203"/>
        <v/>
      </c>
      <c r="R305" s="48" t="str">
        <f t="shared" si="204"/>
        <v/>
      </c>
      <c r="S305" s="48" t="str">
        <f t="shared" si="205"/>
        <v/>
      </c>
      <c r="T305" s="48" t="str">
        <f t="shared" si="206"/>
        <v/>
      </c>
      <c r="U305" s="48" t="str">
        <f t="shared" si="207"/>
        <v/>
      </c>
      <c r="V305" s="48" t="str">
        <f t="shared" si="208"/>
        <v/>
      </c>
      <c r="X305" s="48" t="str">
        <f t="shared" si="209"/>
        <v/>
      </c>
      <c r="Y305" s="45" t="str">
        <f t="shared" si="210"/>
        <v/>
      </c>
      <c r="Z305" s="45" t="str">
        <f t="shared" si="211"/>
        <v/>
      </c>
      <c r="AA305" s="45" t="str">
        <f t="shared" si="212"/>
        <v/>
      </c>
      <c r="AB305" s="45" t="str">
        <f t="shared" si="213"/>
        <v/>
      </c>
      <c r="AD305" s="48" t="str">
        <f t="shared" si="214"/>
        <v/>
      </c>
      <c r="AE305" s="45" t="str">
        <f t="shared" si="215"/>
        <v/>
      </c>
      <c r="AF305" s="45" t="str">
        <f t="shared" si="216"/>
        <v/>
      </c>
      <c r="AG305" s="45" t="str">
        <f t="shared" si="217"/>
        <v/>
      </c>
      <c r="AH305" s="45" t="str">
        <f t="shared" si="218"/>
        <v/>
      </c>
      <c r="AJ305" s="134" t="str">
        <f t="shared" si="219"/>
        <v/>
      </c>
      <c r="AK305" s="135" t="str">
        <f t="shared" si="233"/>
        <v/>
      </c>
      <c r="AL305" s="135" t="str">
        <f t="shared" si="220"/>
        <v/>
      </c>
      <c r="AM305" s="135" t="str">
        <f t="shared" si="221"/>
        <v/>
      </c>
      <c r="AN305" s="135" t="str">
        <f t="shared" si="222"/>
        <v/>
      </c>
      <c r="AO305" s="135" t="str">
        <f t="shared" si="223"/>
        <v/>
      </c>
      <c r="AQ305" s="48" t="str">
        <f t="shared" si="224"/>
        <v/>
      </c>
      <c r="AR305" s="45" t="str">
        <f t="shared" si="225"/>
        <v/>
      </c>
      <c r="AU305" s="25">
        <f t="shared" si="226"/>
        <v>0</v>
      </c>
      <c r="AV305" s="25">
        <f t="shared" si="227"/>
        <v>0</v>
      </c>
      <c r="AW305" s="21">
        <f t="shared" si="234"/>
        <v>0</v>
      </c>
      <c r="AX305" s="21">
        <f t="shared" si="235"/>
        <v>0</v>
      </c>
      <c r="AY305" s="21">
        <f t="shared" si="236"/>
        <v>0</v>
      </c>
      <c r="AZ305" s="21">
        <f t="shared" si="237"/>
        <v>0</v>
      </c>
      <c r="BA305" s="21">
        <f t="shared" si="238"/>
        <v>0</v>
      </c>
      <c r="BB305" s="21">
        <f t="shared" si="239"/>
        <v>0</v>
      </c>
      <c r="BC305" s="21">
        <f t="shared" si="240"/>
        <v>0</v>
      </c>
      <c r="BD305" s="21">
        <f>-IF(CUSTOS!B305="",0,CUSTOS!B305)</f>
        <v>0</v>
      </c>
      <c r="BF305" s="25">
        <f t="shared" si="241"/>
        <v>0</v>
      </c>
      <c r="BG305" s="25">
        <f t="shared" si="242"/>
        <v>0</v>
      </c>
      <c r="BH305" s="169">
        <f t="shared" si="242"/>
        <v>0</v>
      </c>
    </row>
    <row r="306" spans="1:60" ht="15" x14ac:dyDescent="0.25">
      <c r="A306" s="89" t="str">
        <f>IF(LARGE($A$11:A305,1)=$F$2,"",A305+1)</f>
        <v/>
      </c>
      <c r="B306" s="42" t="str">
        <f t="shared" si="196"/>
        <v/>
      </c>
      <c r="C306" s="43" t="str">
        <f t="shared" si="228"/>
        <v/>
      </c>
      <c r="D306" s="43" t="str">
        <f t="shared" si="197"/>
        <v/>
      </c>
      <c r="E306" s="43" t="str">
        <f t="shared" si="198"/>
        <v/>
      </c>
      <c r="F306" s="44" t="str">
        <f t="shared" si="199"/>
        <v/>
      </c>
      <c r="G306" s="44" t="str">
        <f t="shared" si="200"/>
        <v/>
      </c>
      <c r="H306" s="45" t="str">
        <f>IF($A306="","",IF(C306&gt;=$F$5,IFERROR(HLOOKUP(B306,FLUXO_ELEGÍVEL!$F:$XFD,LARGE(FLUXO_ELEGÍVEL!A:A,1)+2,0),0),0))</f>
        <v/>
      </c>
      <c r="I306" s="45" t="str">
        <f t="shared" si="201"/>
        <v/>
      </c>
      <c r="J306" s="45" t="str">
        <f>IF(A306="","",H306+CUSTOS!B306)</f>
        <v/>
      </c>
      <c r="K306" s="45" t="str">
        <f t="shared" si="229"/>
        <v/>
      </c>
      <c r="L306" s="45" t="str">
        <f t="shared" si="230"/>
        <v/>
      </c>
      <c r="M306" s="45" t="str">
        <f t="shared" si="231"/>
        <v/>
      </c>
      <c r="N306" s="45" t="str">
        <f t="shared" si="202"/>
        <v/>
      </c>
      <c r="O306" s="46" t="str">
        <f t="shared" si="232"/>
        <v/>
      </c>
      <c r="P306" s="47"/>
      <c r="Q306" s="48" t="str">
        <f t="shared" si="203"/>
        <v/>
      </c>
      <c r="R306" s="48" t="str">
        <f t="shared" si="204"/>
        <v/>
      </c>
      <c r="S306" s="48" t="str">
        <f t="shared" si="205"/>
        <v/>
      </c>
      <c r="T306" s="48" t="str">
        <f t="shared" si="206"/>
        <v/>
      </c>
      <c r="U306" s="48" t="str">
        <f t="shared" si="207"/>
        <v/>
      </c>
      <c r="V306" s="48" t="str">
        <f t="shared" si="208"/>
        <v/>
      </c>
      <c r="X306" s="48" t="str">
        <f t="shared" si="209"/>
        <v/>
      </c>
      <c r="Y306" s="45" t="str">
        <f t="shared" si="210"/>
        <v/>
      </c>
      <c r="Z306" s="45" t="str">
        <f t="shared" si="211"/>
        <v/>
      </c>
      <c r="AA306" s="45" t="str">
        <f t="shared" si="212"/>
        <v/>
      </c>
      <c r="AB306" s="45" t="str">
        <f t="shared" si="213"/>
        <v/>
      </c>
      <c r="AD306" s="48" t="str">
        <f t="shared" si="214"/>
        <v/>
      </c>
      <c r="AE306" s="45" t="str">
        <f t="shared" si="215"/>
        <v/>
      </c>
      <c r="AF306" s="45" t="str">
        <f t="shared" si="216"/>
        <v/>
      </c>
      <c r="AG306" s="45" t="str">
        <f t="shared" si="217"/>
        <v/>
      </c>
      <c r="AH306" s="45" t="str">
        <f t="shared" si="218"/>
        <v/>
      </c>
      <c r="AJ306" s="134" t="str">
        <f t="shared" si="219"/>
        <v/>
      </c>
      <c r="AK306" s="135" t="str">
        <f t="shared" si="233"/>
        <v/>
      </c>
      <c r="AL306" s="135" t="str">
        <f t="shared" si="220"/>
        <v/>
      </c>
      <c r="AM306" s="135" t="str">
        <f t="shared" si="221"/>
        <v/>
      </c>
      <c r="AN306" s="135" t="str">
        <f t="shared" si="222"/>
        <v/>
      </c>
      <c r="AO306" s="135" t="str">
        <f t="shared" si="223"/>
        <v/>
      </c>
      <c r="AQ306" s="48" t="str">
        <f t="shared" si="224"/>
        <v/>
      </c>
      <c r="AR306" s="45" t="str">
        <f t="shared" si="225"/>
        <v/>
      </c>
      <c r="AU306" s="25">
        <f t="shared" si="226"/>
        <v>0</v>
      </c>
      <c r="AV306" s="25">
        <f t="shared" si="227"/>
        <v>0</v>
      </c>
      <c r="AW306" s="21">
        <f t="shared" si="234"/>
        <v>0</v>
      </c>
      <c r="AX306" s="21">
        <f t="shared" si="235"/>
        <v>0</v>
      </c>
      <c r="AY306" s="21">
        <f t="shared" si="236"/>
        <v>0</v>
      </c>
      <c r="AZ306" s="21">
        <f t="shared" si="237"/>
        <v>0</v>
      </c>
      <c r="BA306" s="21">
        <f t="shared" si="238"/>
        <v>0</v>
      </c>
      <c r="BB306" s="21">
        <f t="shared" si="239"/>
        <v>0</v>
      </c>
      <c r="BC306" s="21">
        <f t="shared" si="240"/>
        <v>0</v>
      </c>
      <c r="BD306" s="21">
        <f>-IF(CUSTOS!B306="",0,CUSTOS!B306)</f>
        <v>0</v>
      </c>
      <c r="BF306" s="25">
        <f t="shared" si="241"/>
        <v>0</v>
      </c>
      <c r="BG306" s="25">
        <f t="shared" si="242"/>
        <v>0</v>
      </c>
      <c r="BH306" s="169">
        <f t="shared" si="242"/>
        <v>0</v>
      </c>
    </row>
    <row r="307" spans="1:60" ht="15" x14ac:dyDescent="0.25">
      <c r="A307" s="89" t="str">
        <f>IF(LARGE($A$11:A306,1)=$F$2,"",A306+1)</f>
        <v/>
      </c>
      <c r="B307" s="42" t="str">
        <f t="shared" si="196"/>
        <v/>
      </c>
      <c r="C307" s="43" t="str">
        <f t="shared" si="228"/>
        <v/>
      </c>
      <c r="D307" s="43" t="str">
        <f t="shared" si="197"/>
        <v/>
      </c>
      <c r="E307" s="43" t="str">
        <f t="shared" si="198"/>
        <v/>
      </c>
      <c r="F307" s="44" t="str">
        <f t="shared" si="199"/>
        <v/>
      </c>
      <c r="G307" s="44" t="str">
        <f t="shared" si="200"/>
        <v/>
      </c>
      <c r="H307" s="45" t="str">
        <f>IF($A307="","",IF(C307&gt;=$F$5,IFERROR(HLOOKUP(B307,FLUXO_ELEGÍVEL!$F:$XFD,LARGE(FLUXO_ELEGÍVEL!A:A,1)+2,0),0),0))</f>
        <v/>
      </c>
      <c r="I307" s="45" t="str">
        <f t="shared" si="201"/>
        <v/>
      </c>
      <c r="J307" s="45" t="str">
        <f>IF(A307="","",H307+CUSTOS!B307)</f>
        <v/>
      </c>
      <c r="K307" s="45" t="str">
        <f t="shared" si="229"/>
        <v/>
      </c>
      <c r="L307" s="45" t="str">
        <f t="shared" si="230"/>
        <v/>
      </c>
      <c r="M307" s="45" t="str">
        <f t="shared" si="231"/>
        <v/>
      </c>
      <c r="N307" s="45" t="str">
        <f t="shared" si="202"/>
        <v/>
      </c>
      <c r="O307" s="46" t="str">
        <f t="shared" si="232"/>
        <v/>
      </c>
      <c r="P307" s="47"/>
      <c r="Q307" s="48" t="str">
        <f t="shared" si="203"/>
        <v/>
      </c>
      <c r="R307" s="48" t="str">
        <f t="shared" si="204"/>
        <v/>
      </c>
      <c r="S307" s="48" t="str">
        <f t="shared" si="205"/>
        <v/>
      </c>
      <c r="T307" s="48" t="str">
        <f t="shared" si="206"/>
        <v/>
      </c>
      <c r="U307" s="48" t="str">
        <f t="shared" si="207"/>
        <v/>
      </c>
      <c r="V307" s="48" t="str">
        <f t="shared" si="208"/>
        <v/>
      </c>
      <c r="X307" s="48" t="str">
        <f t="shared" si="209"/>
        <v/>
      </c>
      <c r="Y307" s="45" t="str">
        <f t="shared" si="210"/>
        <v/>
      </c>
      <c r="Z307" s="45" t="str">
        <f t="shared" si="211"/>
        <v/>
      </c>
      <c r="AA307" s="45" t="str">
        <f t="shared" si="212"/>
        <v/>
      </c>
      <c r="AB307" s="45" t="str">
        <f t="shared" si="213"/>
        <v/>
      </c>
      <c r="AD307" s="48" t="str">
        <f t="shared" si="214"/>
        <v/>
      </c>
      <c r="AE307" s="45" t="str">
        <f t="shared" si="215"/>
        <v/>
      </c>
      <c r="AF307" s="45" t="str">
        <f t="shared" si="216"/>
        <v/>
      </c>
      <c r="AG307" s="45" t="str">
        <f t="shared" si="217"/>
        <v/>
      </c>
      <c r="AH307" s="45" t="str">
        <f t="shared" si="218"/>
        <v/>
      </c>
      <c r="AJ307" s="134" t="str">
        <f t="shared" si="219"/>
        <v/>
      </c>
      <c r="AK307" s="135" t="str">
        <f t="shared" si="233"/>
        <v/>
      </c>
      <c r="AL307" s="135" t="str">
        <f t="shared" si="220"/>
        <v/>
      </c>
      <c r="AM307" s="135" t="str">
        <f t="shared" si="221"/>
        <v/>
      </c>
      <c r="AN307" s="135" t="str">
        <f t="shared" si="222"/>
        <v/>
      </c>
      <c r="AO307" s="135" t="str">
        <f t="shared" si="223"/>
        <v/>
      </c>
      <c r="AQ307" s="48" t="str">
        <f t="shared" si="224"/>
        <v/>
      </c>
      <c r="AR307" s="45" t="str">
        <f t="shared" si="225"/>
        <v/>
      </c>
      <c r="AU307" s="25">
        <f t="shared" si="226"/>
        <v>0</v>
      </c>
      <c r="AV307" s="25">
        <f t="shared" si="227"/>
        <v>0</v>
      </c>
      <c r="AW307" s="21">
        <f t="shared" si="234"/>
        <v>0</v>
      </c>
      <c r="AX307" s="21">
        <f t="shared" si="235"/>
        <v>0</v>
      </c>
      <c r="AY307" s="21">
        <f t="shared" si="236"/>
        <v>0</v>
      </c>
      <c r="AZ307" s="21">
        <f t="shared" si="237"/>
        <v>0</v>
      </c>
      <c r="BA307" s="21">
        <f t="shared" si="238"/>
        <v>0</v>
      </c>
      <c r="BB307" s="21">
        <f t="shared" si="239"/>
        <v>0</v>
      </c>
      <c r="BC307" s="21">
        <f t="shared" si="240"/>
        <v>0</v>
      </c>
      <c r="BD307" s="21">
        <f>-IF(CUSTOS!B307="",0,CUSTOS!B307)</f>
        <v>0</v>
      </c>
      <c r="BF307" s="25">
        <f t="shared" si="241"/>
        <v>0</v>
      </c>
      <c r="BG307" s="25">
        <f t="shared" si="242"/>
        <v>0</v>
      </c>
      <c r="BH307" s="169">
        <f t="shared" si="242"/>
        <v>0</v>
      </c>
    </row>
    <row r="308" spans="1:60" ht="15" x14ac:dyDescent="0.25">
      <c r="A308" s="89" t="str">
        <f>IF(LARGE($A$11:A307,1)=$F$2,"",A307+1)</f>
        <v/>
      </c>
      <c r="B308" s="42" t="str">
        <f t="shared" si="196"/>
        <v/>
      </c>
      <c r="C308" s="43" t="str">
        <f t="shared" si="228"/>
        <v/>
      </c>
      <c r="D308" s="43" t="str">
        <f t="shared" si="197"/>
        <v/>
      </c>
      <c r="E308" s="43" t="str">
        <f t="shared" si="198"/>
        <v/>
      </c>
      <c r="F308" s="44" t="str">
        <f t="shared" si="199"/>
        <v/>
      </c>
      <c r="G308" s="44" t="str">
        <f t="shared" si="200"/>
        <v/>
      </c>
      <c r="H308" s="45" t="str">
        <f>IF($A308="","",IF(C308&gt;=$F$5,IFERROR(HLOOKUP(B308,FLUXO_ELEGÍVEL!$F:$XFD,LARGE(FLUXO_ELEGÍVEL!A:A,1)+2,0),0),0))</f>
        <v/>
      </c>
      <c r="I308" s="45" t="str">
        <f t="shared" si="201"/>
        <v/>
      </c>
      <c r="J308" s="45" t="str">
        <f>IF(A308="","",H308+CUSTOS!B308)</f>
        <v/>
      </c>
      <c r="K308" s="45" t="str">
        <f t="shared" si="229"/>
        <v/>
      </c>
      <c r="L308" s="45" t="str">
        <f t="shared" si="230"/>
        <v/>
      </c>
      <c r="M308" s="45" t="str">
        <f t="shared" si="231"/>
        <v/>
      </c>
      <c r="N308" s="45" t="str">
        <f t="shared" si="202"/>
        <v/>
      </c>
      <c r="O308" s="46" t="str">
        <f t="shared" si="232"/>
        <v/>
      </c>
      <c r="P308" s="47"/>
      <c r="Q308" s="48" t="str">
        <f t="shared" si="203"/>
        <v/>
      </c>
      <c r="R308" s="48" t="str">
        <f t="shared" si="204"/>
        <v/>
      </c>
      <c r="S308" s="48" t="str">
        <f t="shared" si="205"/>
        <v/>
      </c>
      <c r="T308" s="48" t="str">
        <f t="shared" si="206"/>
        <v/>
      </c>
      <c r="U308" s="48" t="str">
        <f t="shared" si="207"/>
        <v/>
      </c>
      <c r="V308" s="48" t="str">
        <f t="shared" si="208"/>
        <v/>
      </c>
      <c r="X308" s="48" t="str">
        <f t="shared" si="209"/>
        <v/>
      </c>
      <c r="Y308" s="45" t="str">
        <f t="shared" si="210"/>
        <v/>
      </c>
      <c r="Z308" s="45" t="str">
        <f t="shared" si="211"/>
        <v/>
      </c>
      <c r="AA308" s="45" t="str">
        <f t="shared" si="212"/>
        <v/>
      </c>
      <c r="AB308" s="45" t="str">
        <f t="shared" si="213"/>
        <v/>
      </c>
      <c r="AD308" s="48" t="str">
        <f t="shared" si="214"/>
        <v/>
      </c>
      <c r="AE308" s="45" t="str">
        <f t="shared" si="215"/>
        <v/>
      </c>
      <c r="AF308" s="45" t="str">
        <f t="shared" si="216"/>
        <v/>
      </c>
      <c r="AG308" s="45" t="str">
        <f t="shared" si="217"/>
        <v/>
      </c>
      <c r="AH308" s="45" t="str">
        <f t="shared" si="218"/>
        <v/>
      </c>
      <c r="AJ308" s="134" t="str">
        <f t="shared" si="219"/>
        <v/>
      </c>
      <c r="AK308" s="135" t="str">
        <f t="shared" si="233"/>
        <v/>
      </c>
      <c r="AL308" s="135" t="str">
        <f t="shared" si="220"/>
        <v/>
      </c>
      <c r="AM308" s="135" t="str">
        <f t="shared" si="221"/>
        <v/>
      </c>
      <c r="AN308" s="135" t="str">
        <f t="shared" si="222"/>
        <v/>
      </c>
      <c r="AO308" s="135" t="str">
        <f t="shared" si="223"/>
        <v/>
      </c>
      <c r="AQ308" s="48" t="str">
        <f t="shared" si="224"/>
        <v/>
      </c>
      <c r="AR308" s="45" t="str">
        <f t="shared" si="225"/>
        <v/>
      </c>
      <c r="AU308" s="25">
        <f t="shared" si="226"/>
        <v>0</v>
      </c>
      <c r="AV308" s="25">
        <f t="shared" si="227"/>
        <v>0</v>
      </c>
      <c r="AW308" s="21">
        <f t="shared" si="234"/>
        <v>0</v>
      </c>
      <c r="AX308" s="21">
        <f t="shared" si="235"/>
        <v>0</v>
      </c>
      <c r="AY308" s="21">
        <f t="shared" si="236"/>
        <v>0</v>
      </c>
      <c r="AZ308" s="21">
        <f t="shared" si="237"/>
        <v>0</v>
      </c>
      <c r="BA308" s="21">
        <f t="shared" si="238"/>
        <v>0</v>
      </c>
      <c r="BB308" s="21">
        <f t="shared" si="239"/>
        <v>0</v>
      </c>
      <c r="BC308" s="21">
        <f t="shared" si="240"/>
        <v>0</v>
      </c>
      <c r="BD308" s="21">
        <f>-IF(CUSTOS!B308="",0,CUSTOS!B308)</f>
        <v>0</v>
      </c>
      <c r="BF308" s="25">
        <f t="shared" si="241"/>
        <v>0</v>
      </c>
      <c r="BG308" s="25">
        <f t="shared" si="242"/>
        <v>0</v>
      </c>
      <c r="BH308" s="169">
        <f t="shared" si="242"/>
        <v>0</v>
      </c>
    </row>
    <row r="309" spans="1:60" ht="15" x14ac:dyDescent="0.25">
      <c r="A309" s="89" t="str">
        <f>IF(LARGE($A$11:A308,1)=$F$2,"",A308+1)</f>
        <v/>
      </c>
      <c r="B309" s="42" t="str">
        <f t="shared" si="196"/>
        <v/>
      </c>
      <c r="C309" s="43" t="str">
        <f t="shared" si="228"/>
        <v/>
      </c>
      <c r="D309" s="43" t="str">
        <f t="shared" si="197"/>
        <v/>
      </c>
      <c r="E309" s="43" t="str">
        <f t="shared" si="198"/>
        <v/>
      </c>
      <c r="F309" s="44" t="str">
        <f t="shared" si="199"/>
        <v/>
      </c>
      <c r="G309" s="44" t="str">
        <f t="shared" si="200"/>
        <v/>
      </c>
      <c r="H309" s="45" t="str">
        <f>IF($A309="","",IF(C309&gt;=$F$5,IFERROR(HLOOKUP(B309,FLUXO_ELEGÍVEL!$F:$XFD,LARGE(FLUXO_ELEGÍVEL!A:A,1)+2,0),0),0))</f>
        <v/>
      </c>
      <c r="I309" s="45" t="str">
        <f t="shared" si="201"/>
        <v/>
      </c>
      <c r="J309" s="45" t="str">
        <f>IF(A309="","",H309+CUSTOS!B309)</f>
        <v/>
      </c>
      <c r="K309" s="45" t="str">
        <f t="shared" si="229"/>
        <v/>
      </c>
      <c r="L309" s="45" t="str">
        <f t="shared" si="230"/>
        <v/>
      </c>
      <c r="M309" s="45" t="str">
        <f t="shared" si="231"/>
        <v/>
      </c>
      <c r="N309" s="45" t="str">
        <f t="shared" si="202"/>
        <v/>
      </c>
      <c r="O309" s="46" t="str">
        <f t="shared" si="232"/>
        <v/>
      </c>
      <c r="P309" s="47"/>
      <c r="Q309" s="48" t="str">
        <f t="shared" si="203"/>
        <v/>
      </c>
      <c r="R309" s="48" t="str">
        <f t="shared" si="204"/>
        <v/>
      </c>
      <c r="S309" s="48" t="str">
        <f t="shared" si="205"/>
        <v/>
      </c>
      <c r="T309" s="48" t="str">
        <f t="shared" si="206"/>
        <v/>
      </c>
      <c r="U309" s="48" t="str">
        <f t="shared" si="207"/>
        <v/>
      </c>
      <c r="V309" s="48" t="str">
        <f t="shared" si="208"/>
        <v/>
      </c>
      <c r="X309" s="48" t="str">
        <f t="shared" si="209"/>
        <v/>
      </c>
      <c r="Y309" s="45" t="str">
        <f t="shared" si="210"/>
        <v/>
      </c>
      <c r="Z309" s="45" t="str">
        <f t="shared" si="211"/>
        <v/>
      </c>
      <c r="AA309" s="45" t="str">
        <f t="shared" si="212"/>
        <v/>
      </c>
      <c r="AB309" s="45" t="str">
        <f t="shared" si="213"/>
        <v/>
      </c>
      <c r="AD309" s="48" t="str">
        <f t="shared" si="214"/>
        <v/>
      </c>
      <c r="AE309" s="45" t="str">
        <f t="shared" si="215"/>
        <v/>
      </c>
      <c r="AF309" s="45" t="str">
        <f t="shared" si="216"/>
        <v/>
      </c>
      <c r="AG309" s="45" t="str">
        <f t="shared" si="217"/>
        <v/>
      </c>
      <c r="AH309" s="45" t="str">
        <f t="shared" si="218"/>
        <v/>
      </c>
      <c r="AJ309" s="134" t="str">
        <f t="shared" si="219"/>
        <v/>
      </c>
      <c r="AK309" s="135" t="str">
        <f t="shared" si="233"/>
        <v/>
      </c>
      <c r="AL309" s="135" t="str">
        <f t="shared" si="220"/>
        <v/>
      </c>
      <c r="AM309" s="135" t="str">
        <f t="shared" si="221"/>
        <v/>
      </c>
      <c r="AN309" s="135" t="str">
        <f t="shared" si="222"/>
        <v/>
      </c>
      <c r="AO309" s="135" t="str">
        <f t="shared" si="223"/>
        <v/>
      </c>
      <c r="AQ309" s="48" t="str">
        <f t="shared" si="224"/>
        <v/>
      </c>
      <c r="AR309" s="45" t="str">
        <f t="shared" si="225"/>
        <v/>
      </c>
      <c r="AU309" s="25">
        <f t="shared" si="226"/>
        <v>0</v>
      </c>
      <c r="AV309" s="25">
        <f t="shared" si="227"/>
        <v>0</v>
      </c>
      <c r="AW309" s="21">
        <f t="shared" si="234"/>
        <v>0</v>
      </c>
      <c r="AX309" s="21">
        <f t="shared" si="235"/>
        <v>0</v>
      </c>
      <c r="AY309" s="21">
        <f t="shared" si="236"/>
        <v>0</v>
      </c>
      <c r="AZ309" s="21">
        <f t="shared" si="237"/>
        <v>0</v>
      </c>
      <c r="BA309" s="21">
        <f t="shared" si="238"/>
        <v>0</v>
      </c>
      <c r="BB309" s="21">
        <f t="shared" si="239"/>
        <v>0</v>
      </c>
      <c r="BC309" s="21">
        <f t="shared" si="240"/>
        <v>0</v>
      </c>
      <c r="BD309" s="21">
        <f>-IF(CUSTOS!B309="",0,CUSTOS!B309)</f>
        <v>0</v>
      </c>
      <c r="BF309" s="25">
        <f t="shared" si="241"/>
        <v>0</v>
      </c>
      <c r="BG309" s="25">
        <f t="shared" si="242"/>
        <v>0</v>
      </c>
      <c r="BH309" s="169">
        <f t="shared" si="242"/>
        <v>0</v>
      </c>
    </row>
    <row r="310" spans="1:60" ht="15" x14ac:dyDescent="0.25">
      <c r="A310" s="89" t="str">
        <f>IF(LARGE($A$11:A309,1)=$F$2,"",A309+1)</f>
        <v/>
      </c>
      <c r="B310" s="42" t="str">
        <f t="shared" si="196"/>
        <v/>
      </c>
      <c r="C310" s="43" t="str">
        <f t="shared" si="228"/>
        <v/>
      </c>
      <c r="D310" s="43" t="str">
        <f t="shared" si="197"/>
        <v/>
      </c>
      <c r="E310" s="43" t="str">
        <f t="shared" si="198"/>
        <v/>
      </c>
      <c r="F310" s="44" t="str">
        <f t="shared" si="199"/>
        <v/>
      </c>
      <c r="G310" s="44" t="str">
        <f t="shared" si="200"/>
        <v/>
      </c>
      <c r="H310" s="45" t="str">
        <f>IF($A310="","",IF(C310&gt;=$F$5,IFERROR(HLOOKUP(B310,FLUXO_ELEGÍVEL!$F:$XFD,LARGE(FLUXO_ELEGÍVEL!A:A,1)+2,0),0),0))</f>
        <v/>
      </c>
      <c r="I310" s="45" t="str">
        <f t="shared" si="201"/>
        <v/>
      </c>
      <c r="J310" s="45" t="str">
        <f>IF(A310="","",H310+CUSTOS!B310)</f>
        <v/>
      </c>
      <c r="K310" s="45" t="str">
        <f t="shared" si="229"/>
        <v/>
      </c>
      <c r="L310" s="45" t="str">
        <f t="shared" si="230"/>
        <v/>
      </c>
      <c r="M310" s="45" t="str">
        <f t="shared" si="231"/>
        <v/>
      </c>
      <c r="N310" s="45" t="str">
        <f t="shared" si="202"/>
        <v/>
      </c>
      <c r="O310" s="46" t="str">
        <f t="shared" si="232"/>
        <v/>
      </c>
      <c r="P310" s="47"/>
      <c r="Q310" s="48" t="str">
        <f t="shared" si="203"/>
        <v/>
      </c>
      <c r="R310" s="48" t="str">
        <f t="shared" si="204"/>
        <v/>
      </c>
      <c r="S310" s="48" t="str">
        <f t="shared" si="205"/>
        <v/>
      </c>
      <c r="T310" s="48" t="str">
        <f t="shared" si="206"/>
        <v/>
      </c>
      <c r="U310" s="48" t="str">
        <f t="shared" si="207"/>
        <v/>
      </c>
      <c r="V310" s="48" t="str">
        <f t="shared" si="208"/>
        <v/>
      </c>
      <c r="X310" s="48" t="str">
        <f t="shared" si="209"/>
        <v/>
      </c>
      <c r="Y310" s="45" t="str">
        <f t="shared" si="210"/>
        <v/>
      </c>
      <c r="Z310" s="45" t="str">
        <f t="shared" si="211"/>
        <v/>
      </c>
      <c r="AA310" s="45" t="str">
        <f t="shared" si="212"/>
        <v/>
      </c>
      <c r="AB310" s="45" t="str">
        <f t="shared" si="213"/>
        <v/>
      </c>
      <c r="AD310" s="48" t="str">
        <f t="shared" si="214"/>
        <v/>
      </c>
      <c r="AE310" s="45" t="str">
        <f t="shared" si="215"/>
        <v/>
      </c>
      <c r="AF310" s="45" t="str">
        <f t="shared" si="216"/>
        <v/>
      </c>
      <c r="AG310" s="45" t="str">
        <f t="shared" si="217"/>
        <v/>
      </c>
      <c r="AH310" s="45" t="str">
        <f t="shared" si="218"/>
        <v/>
      </c>
      <c r="AJ310" s="134" t="str">
        <f t="shared" si="219"/>
        <v/>
      </c>
      <c r="AK310" s="135" t="str">
        <f t="shared" si="233"/>
        <v/>
      </c>
      <c r="AL310" s="135" t="str">
        <f t="shared" si="220"/>
        <v/>
      </c>
      <c r="AM310" s="135" t="str">
        <f t="shared" si="221"/>
        <v/>
      </c>
      <c r="AN310" s="135" t="str">
        <f t="shared" si="222"/>
        <v/>
      </c>
      <c r="AO310" s="135" t="str">
        <f t="shared" si="223"/>
        <v/>
      </c>
      <c r="AQ310" s="48" t="str">
        <f t="shared" si="224"/>
        <v/>
      </c>
      <c r="AR310" s="45" t="str">
        <f t="shared" si="225"/>
        <v/>
      </c>
      <c r="AU310" s="25">
        <f t="shared" si="226"/>
        <v>0</v>
      </c>
      <c r="AV310" s="25">
        <f t="shared" si="227"/>
        <v>0</v>
      </c>
      <c r="AW310" s="21">
        <f t="shared" si="234"/>
        <v>0</v>
      </c>
      <c r="AX310" s="21">
        <f t="shared" si="235"/>
        <v>0</v>
      </c>
      <c r="AY310" s="21">
        <f t="shared" si="236"/>
        <v>0</v>
      </c>
      <c r="AZ310" s="21">
        <f t="shared" si="237"/>
        <v>0</v>
      </c>
      <c r="BA310" s="21">
        <f t="shared" si="238"/>
        <v>0</v>
      </c>
      <c r="BB310" s="21">
        <f t="shared" si="239"/>
        <v>0</v>
      </c>
      <c r="BC310" s="21">
        <f t="shared" si="240"/>
        <v>0</v>
      </c>
      <c r="BD310" s="21">
        <f>-IF(CUSTOS!B310="",0,CUSTOS!B310)</f>
        <v>0</v>
      </c>
      <c r="BF310" s="25">
        <f t="shared" si="241"/>
        <v>0</v>
      </c>
      <c r="BG310" s="25">
        <f t="shared" si="242"/>
        <v>0</v>
      </c>
      <c r="BH310" s="169">
        <f t="shared" si="242"/>
        <v>0</v>
      </c>
    </row>
    <row r="311" spans="1:60" ht="15" x14ac:dyDescent="0.25">
      <c r="A311" s="89" t="str">
        <f>IF(LARGE($A$11:A310,1)=$F$2,"",A310+1)</f>
        <v/>
      </c>
      <c r="B311" s="42" t="str">
        <f t="shared" si="196"/>
        <v/>
      </c>
      <c r="C311" s="43" t="str">
        <f t="shared" si="228"/>
        <v/>
      </c>
      <c r="D311" s="43" t="str">
        <f t="shared" si="197"/>
        <v/>
      </c>
      <c r="E311" s="43" t="str">
        <f t="shared" si="198"/>
        <v/>
      </c>
      <c r="F311" s="44" t="str">
        <f t="shared" si="199"/>
        <v/>
      </c>
      <c r="G311" s="44" t="str">
        <f t="shared" si="200"/>
        <v/>
      </c>
      <c r="H311" s="45" t="str">
        <f>IF($A311="","",IF(C311&gt;=$F$5,IFERROR(HLOOKUP(B311,FLUXO_ELEGÍVEL!$F:$XFD,LARGE(FLUXO_ELEGÍVEL!A:A,1)+2,0),0),0))</f>
        <v/>
      </c>
      <c r="I311" s="45" t="str">
        <f t="shared" si="201"/>
        <v/>
      </c>
      <c r="J311" s="45" t="str">
        <f>IF(A311="","",H311+CUSTOS!B311)</f>
        <v/>
      </c>
      <c r="K311" s="45" t="str">
        <f t="shared" si="229"/>
        <v/>
      </c>
      <c r="L311" s="45" t="str">
        <f t="shared" si="230"/>
        <v/>
      </c>
      <c r="M311" s="45" t="str">
        <f t="shared" si="231"/>
        <v/>
      </c>
      <c r="N311" s="45" t="str">
        <f t="shared" si="202"/>
        <v/>
      </c>
      <c r="O311" s="46" t="str">
        <f t="shared" si="232"/>
        <v/>
      </c>
      <c r="P311" s="47"/>
      <c r="Q311" s="48" t="str">
        <f t="shared" si="203"/>
        <v/>
      </c>
      <c r="R311" s="48" t="str">
        <f t="shared" si="204"/>
        <v/>
      </c>
      <c r="S311" s="48" t="str">
        <f t="shared" si="205"/>
        <v/>
      </c>
      <c r="T311" s="48" t="str">
        <f t="shared" si="206"/>
        <v/>
      </c>
      <c r="U311" s="48" t="str">
        <f t="shared" si="207"/>
        <v/>
      </c>
      <c r="V311" s="48" t="str">
        <f t="shared" si="208"/>
        <v/>
      </c>
      <c r="X311" s="48" t="str">
        <f t="shared" si="209"/>
        <v/>
      </c>
      <c r="Y311" s="45" t="str">
        <f t="shared" si="210"/>
        <v/>
      </c>
      <c r="Z311" s="45" t="str">
        <f t="shared" si="211"/>
        <v/>
      </c>
      <c r="AA311" s="45" t="str">
        <f t="shared" si="212"/>
        <v/>
      </c>
      <c r="AB311" s="45" t="str">
        <f t="shared" si="213"/>
        <v/>
      </c>
      <c r="AD311" s="48" t="str">
        <f t="shared" si="214"/>
        <v/>
      </c>
      <c r="AE311" s="45" t="str">
        <f t="shared" si="215"/>
        <v/>
      </c>
      <c r="AF311" s="45" t="str">
        <f t="shared" si="216"/>
        <v/>
      </c>
      <c r="AG311" s="45" t="str">
        <f t="shared" si="217"/>
        <v/>
      </c>
      <c r="AH311" s="45" t="str">
        <f t="shared" si="218"/>
        <v/>
      </c>
      <c r="AJ311" s="134" t="str">
        <f t="shared" si="219"/>
        <v/>
      </c>
      <c r="AK311" s="135" t="str">
        <f t="shared" si="233"/>
        <v/>
      </c>
      <c r="AL311" s="135" t="str">
        <f t="shared" si="220"/>
        <v/>
      </c>
      <c r="AM311" s="135" t="str">
        <f t="shared" si="221"/>
        <v/>
      </c>
      <c r="AN311" s="135" t="str">
        <f t="shared" si="222"/>
        <v/>
      </c>
      <c r="AO311" s="135" t="str">
        <f t="shared" si="223"/>
        <v/>
      </c>
      <c r="AQ311" s="48" t="str">
        <f t="shared" si="224"/>
        <v/>
      </c>
      <c r="AR311" s="45" t="str">
        <f t="shared" si="225"/>
        <v/>
      </c>
      <c r="AU311" s="25">
        <f t="shared" si="226"/>
        <v>0</v>
      </c>
      <c r="AV311" s="25">
        <f t="shared" si="227"/>
        <v>0</v>
      </c>
      <c r="AW311" s="21">
        <f t="shared" si="234"/>
        <v>0</v>
      </c>
      <c r="AX311" s="21">
        <f t="shared" si="235"/>
        <v>0</v>
      </c>
      <c r="AY311" s="21">
        <f t="shared" si="236"/>
        <v>0</v>
      </c>
      <c r="AZ311" s="21">
        <f t="shared" si="237"/>
        <v>0</v>
      </c>
      <c r="BA311" s="21">
        <f t="shared" si="238"/>
        <v>0</v>
      </c>
      <c r="BB311" s="21">
        <f t="shared" si="239"/>
        <v>0</v>
      </c>
      <c r="BC311" s="21">
        <f t="shared" si="240"/>
        <v>0</v>
      </c>
      <c r="BD311" s="21">
        <f>-IF(CUSTOS!B311="",0,CUSTOS!B311)</f>
        <v>0</v>
      </c>
      <c r="BF311" s="25">
        <f t="shared" si="241"/>
        <v>0</v>
      </c>
      <c r="BG311" s="25">
        <f t="shared" si="242"/>
        <v>0</v>
      </c>
      <c r="BH311" s="169">
        <f t="shared" si="242"/>
        <v>0</v>
      </c>
    </row>
    <row r="312" spans="1:60" ht="15" x14ac:dyDescent="0.25">
      <c r="A312" s="89" t="str">
        <f>IF(LARGE($A$11:A311,1)=$F$2,"",A311+1)</f>
        <v/>
      </c>
      <c r="B312" s="42" t="str">
        <f t="shared" si="196"/>
        <v/>
      </c>
      <c r="C312" s="43" t="str">
        <f t="shared" si="228"/>
        <v/>
      </c>
      <c r="D312" s="43" t="str">
        <f t="shared" si="197"/>
        <v/>
      </c>
      <c r="E312" s="43" t="str">
        <f t="shared" si="198"/>
        <v/>
      </c>
      <c r="F312" s="44" t="str">
        <f t="shared" si="199"/>
        <v/>
      </c>
      <c r="G312" s="44" t="str">
        <f t="shared" si="200"/>
        <v/>
      </c>
      <c r="H312" s="45" t="str">
        <f>IF($A312="","",IF(C312&gt;=$F$5,IFERROR(HLOOKUP(B312,FLUXO_ELEGÍVEL!$F:$XFD,LARGE(FLUXO_ELEGÍVEL!A:A,1)+2,0),0),0))</f>
        <v/>
      </c>
      <c r="I312" s="45" t="str">
        <f t="shared" si="201"/>
        <v/>
      </c>
      <c r="J312" s="45" t="str">
        <f>IF(A312="","",H312+CUSTOS!B312)</f>
        <v/>
      </c>
      <c r="K312" s="45" t="str">
        <f t="shared" si="229"/>
        <v/>
      </c>
      <c r="L312" s="45" t="str">
        <f t="shared" si="230"/>
        <v/>
      </c>
      <c r="M312" s="45" t="str">
        <f t="shared" si="231"/>
        <v/>
      </c>
      <c r="N312" s="45" t="str">
        <f t="shared" si="202"/>
        <v/>
      </c>
      <c r="O312" s="46" t="str">
        <f t="shared" si="232"/>
        <v/>
      </c>
      <c r="P312" s="47"/>
      <c r="Q312" s="48" t="str">
        <f t="shared" si="203"/>
        <v/>
      </c>
      <c r="R312" s="48" t="str">
        <f t="shared" si="204"/>
        <v/>
      </c>
      <c r="S312" s="48" t="str">
        <f t="shared" si="205"/>
        <v/>
      </c>
      <c r="T312" s="48" t="str">
        <f t="shared" si="206"/>
        <v/>
      </c>
      <c r="U312" s="48" t="str">
        <f t="shared" si="207"/>
        <v/>
      </c>
      <c r="V312" s="48" t="str">
        <f t="shared" si="208"/>
        <v/>
      </c>
      <c r="X312" s="48" t="str">
        <f t="shared" si="209"/>
        <v/>
      </c>
      <c r="Y312" s="45" t="str">
        <f t="shared" si="210"/>
        <v/>
      </c>
      <c r="Z312" s="45" t="str">
        <f t="shared" si="211"/>
        <v/>
      </c>
      <c r="AA312" s="45" t="str">
        <f t="shared" si="212"/>
        <v/>
      </c>
      <c r="AB312" s="45" t="str">
        <f t="shared" si="213"/>
        <v/>
      </c>
      <c r="AD312" s="48" t="str">
        <f t="shared" si="214"/>
        <v/>
      </c>
      <c r="AE312" s="45" t="str">
        <f t="shared" si="215"/>
        <v/>
      </c>
      <c r="AF312" s="45" t="str">
        <f t="shared" si="216"/>
        <v/>
      </c>
      <c r="AG312" s="45" t="str">
        <f t="shared" si="217"/>
        <v/>
      </c>
      <c r="AH312" s="45" t="str">
        <f t="shared" si="218"/>
        <v/>
      </c>
      <c r="AJ312" s="134" t="str">
        <f t="shared" si="219"/>
        <v/>
      </c>
      <c r="AK312" s="135" t="str">
        <f t="shared" si="233"/>
        <v/>
      </c>
      <c r="AL312" s="135" t="str">
        <f t="shared" si="220"/>
        <v/>
      </c>
      <c r="AM312" s="135" t="str">
        <f t="shared" si="221"/>
        <v/>
      </c>
      <c r="AN312" s="135" t="str">
        <f t="shared" si="222"/>
        <v/>
      </c>
      <c r="AO312" s="135" t="str">
        <f t="shared" si="223"/>
        <v/>
      </c>
      <c r="AQ312" s="48" t="str">
        <f t="shared" si="224"/>
        <v/>
      </c>
      <c r="AR312" s="45" t="str">
        <f t="shared" si="225"/>
        <v/>
      </c>
      <c r="AU312" s="25">
        <f t="shared" si="226"/>
        <v>0</v>
      </c>
      <c r="AV312" s="25">
        <f t="shared" si="227"/>
        <v>0</v>
      </c>
      <c r="AW312" s="21">
        <f t="shared" si="234"/>
        <v>0</v>
      </c>
      <c r="AX312" s="21">
        <f t="shared" si="235"/>
        <v>0</v>
      </c>
      <c r="AY312" s="21">
        <f t="shared" si="236"/>
        <v>0</v>
      </c>
      <c r="AZ312" s="21">
        <f t="shared" si="237"/>
        <v>0</v>
      </c>
      <c r="BA312" s="21">
        <f t="shared" si="238"/>
        <v>0</v>
      </c>
      <c r="BB312" s="21">
        <f t="shared" si="239"/>
        <v>0</v>
      </c>
      <c r="BC312" s="21">
        <f t="shared" si="240"/>
        <v>0</v>
      </c>
      <c r="BD312" s="21">
        <f>-IF(CUSTOS!B312="",0,CUSTOS!B312)</f>
        <v>0</v>
      </c>
      <c r="BF312" s="25">
        <f t="shared" si="241"/>
        <v>0</v>
      </c>
      <c r="BG312" s="25">
        <f t="shared" si="242"/>
        <v>0</v>
      </c>
      <c r="BH312" s="169">
        <f t="shared" si="242"/>
        <v>0</v>
      </c>
    </row>
    <row r="313" spans="1:60" ht="15" x14ac:dyDescent="0.25">
      <c r="A313" s="89" t="str">
        <f>IF(LARGE($A$11:A312,1)=$F$2,"",A312+1)</f>
        <v/>
      </c>
      <c r="B313" s="42" t="str">
        <f t="shared" si="196"/>
        <v/>
      </c>
      <c r="C313" s="43" t="str">
        <f t="shared" si="228"/>
        <v/>
      </c>
      <c r="D313" s="43" t="str">
        <f t="shared" si="197"/>
        <v/>
      </c>
      <c r="E313" s="43" t="str">
        <f t="shared" si="198"/>
        <v/>
      </c>
      <c r="F313" s="44" t="str">
        <f t="shared" si="199"/>
        <v/>
      </c>
      <c r="G313" s="44" t="str">
        <f t="shared" si="200"/>
        <v/>
      </c>
      <c r="H313" s="45" t="str">
        <f>IF($A313="","",IF(C313&gt;=$F$5,IFERROR(HLOOKUP(B313,FLUXO_ELEGÍVEL!$F:$XFD,LARGE(FLUXO_ELEGÍVEL!A:A,1)+2,0),0),0))</f>
        <v/>
      </c>
      <c r="I313" s="45" t="str">
        <f t="shared" si="201"/>
        <v/>
      </c>
      <c r="J313" s="45" t="str">
        <f>IF(A313="","",H313+CUSTOS!B313)</f>
        <v/>
      </c>
      <c r="K313" s="45" t="str">
        <f t="shared" si="229"/>
        <v/>
      </c>
      <c r="L313" s="45" t="str">
        <f t="shared" si="230"/>
        <v/>
      </c>
      <c r="M313" s="45" t="str">
        <f t="shared" si="231"/>
        <v/>
      </c>
      <c r="N313" s="45" t="str">
        <f t="shared" si="202"/>
        <v/>
      </c>
      <c r="O313" s="46" t="str">
        <f t="shared" si="232"/>
        <v/>
      </c>
      <c r="P313" s="47"/>
      <c r="Q313" s="48" t="str">
        <f t="shared" si="203"/>
        <v/>
      </c>
      <c r="R313" s="48" t="str">
        <f t="shared" si="204"/>
        <v/>
      </c>
      <c r="S313" s="48" t="str">
        <f t="shared" si="205"/>
        <v/>
      </c>
      <c r="T313" s="48" t="str">
        <f t="shared" si="206"/>
        <v/>
      </c>
      <c r="U313" s="48" t="str">
        <f t="shared" si="207"/>
        <v/>
      </c>
      <c r="V313" s="48" t="str">
        <f t="shared" si="208"/>
        <v/>
      </c>
      <c r="X313" s="48" t="str">
        <f t="shared" si="209"/>
        <v/>
      </c>
      <c r="Y313" s="45" t="str">
        <f t="shared" si="210"/>
        <v/>
      </c>
      <c r="Z313" s="45" t="str">
        <f t="shared" si="211"/>
        <v/>
      </c>
      <c r="AA313" s="45" t="str">
        <f t="shared" si="212"/>
        <v/>
      </c>
      <c r="AB313" s="45" t="str">
        <f t="shared" si="213"/>
        <v/>
      </c>
      <c r="AD313" s="48" t="str">
        <f t="shared" si="214"/>
        <v/>
      </c>
      <c r="AE313" s="45" t="str">
        <f t="shared" si="215"/>
        <v/>
      </c>
      <c r="AF313" s="45" t="str">
        <f t="shared" si="216"/>
        <v/>
      </c>
      <c r="AG313" s="45" t="str">
        <f t="shared" si="217"/>
        <v/>
      </c>
      <c r="AH313" s="45" t="str">
        <f t="shared" si="218"/>
        <v/>
      </c>
      <c r="AJ313" s="134" t="str">
        <f t="shared" si="219"/>
        <v/>
      </c>
      <c r="AK313" s="135" t="str">
        <f t="shared" si="233"/>
        <v/>
      </c>
      <c r="AL313" s="135" t="str">
        <f t="shared" si="220"/>
        <v/>
      </c>
      <c r="AM313" s="135" t="str">
        <f t="shared" si="221"/>
        <v/>
      </c>
      <c r="AN313" s="135" t="str">
        <f t="shared" si="222"/>
        <v/>
      </c>
      <c r="AO313" s="135" t="str">
        <f t="shared" si="223"/>
        <v/>
      </c>
      <c r="AQ313" s="48" t="str">
        <f t="shared" si="224"/>
        <v/>
      </c>
      <c r="AR313" s="45" t="str">
        <f t="shared" si="225"/>
        <v/>
      </c>
      <c r="AU313" s="25">
        <f t="shared" si="226"/>
        <v>0</v>
      </c>
      <c r="AV313" s="25">
        <f t="shared" si="227"/>
        <v>0</v>
      </c>
      <c r="AW313" s="21">
        <f t="shared" si="234"/>
        <v>0</v>
      </c>
      <c r="AX313" s="21">
        <f t="shared" si="235"/>
        <v>0</v>
      </c>
      <c r="AY313" s="21">
        <f t="shared" si="236"/>
        <v>0</v>
      </c>
      <c r="AZ313" s="21">
        <f t="shared" si="237"/>
        <v>0</v>
      </c>
      <c r="BA313" s="21">
        <f t="shared" si="238"/>
        <v>0</v>
      </c>
      <c r="BB313" s="21">
        <f t="shared" si="239"/>
        <v>0</v>
      </c>
      <c r="BC313" s="21">
        <f t="shared" si="240"/>
        <v>0</v>
      </c>
      <c r="BD313" s="21">
        <f>-IF(CUSTOS!B313="",0,CUSTOS!B313)</f>
        <v>0</v>
      </c>
      <c r="BF313" s="25">
        <f t="shared" si="241"/>
        <v>0</v>
      </c>
      <c r="BG313" s="25">
        <f t="shared" si="242"/>
        <v>0</v>
      </c>
      <c r="BH313" s="169">
        <f t="shared" si="242"/>
        <v>0</v>
      </c>
    </row>
    <row r="314" spans="1:60" ht="15" x14ac:dyDescent="0.25">
      <c r="A314" s="89" t="str">
        <f>IF(LARGE($A$11:A313,1)=$F$2,"",A313+1)</f>
        <v/>
      </c>
      <c r="B314" s="42" t="str">
        <f t="shared" si="196"/>
        <v/>
      </c>
      <c r="C314" s="43" t="str">
        <f t="shared" si="228"/>
        <v/>
      </c>
      <c r="D314" s="43" t="str">
        <f t="shared" si="197"/>
        <v/>
      </c>
      <c r="E314" s="43" t="str">
        <f t="shared" si="198"/>
        <v/>
      </c>
      <c r="F314" s="44" t="str">
        <f t="shared" si="199"/>
        <v/>
      </c>
      <c r="G314" s="44" t="str">
        <f t="shared" si="200"/>
        <v/>
      </c>
      <c r="H314" s="45" t="str">
        <f>IF($A314="","",IF(C314&gt;=$F$5,IFERROR(HLOOKUP(B314,FLUXO_ELEGÍVEL!$F:$XFD,LARGE(FLUXO_ELEGÍVEL!A:A,1)+2,0),0),0))</f>
        <v/>
      </c>
      <c r="I314" s="45" t="str">
        <f t="shared" si="201"/>
        <v/>
      </c>
      <c r="J314" s="45" t="str">
        <f>IF(A314="","",H314+CUSTOS!B314)</f>
        <v/>
      </c>
      <c r="K314" s="45" t="str">
        <f t="shared" si="229"/>
        <v/>
      </c>
      <c r="L314" s="45" t="str">
        <f t="shared" si="230"/>
        <v/>
      </c>
      <c r="M314" s="45" t="str">
        <f t="shared" si="231"/>
        <v/>
      </c>
      <c r="N314" s="45" t="str">
        <f t="shared" si="202"/>
        <v/>
      </c>
      <c r="O314" s="46" t="str">
        <f t="shared" si="232"/>
        <v/>
      </c>
      <c r="P314" s="47"/>
      <c r="Q314" s="48" t="str">
        <f t="shared" si="203"/>
        <v/>
      </c>
      <c r="R314" s="48" t="str">
        <f t="shared" si="204"/>
        <v/>
      </c>
      <c r="S314" s="48" t="str">
        <f t="shared" si="205"/>
        <v/>
      </c>
      <c r="T314" s="48" t="str">
        <f t="shared" si="206"/>
        <v/>
      </c>
      <c r="U314" s="48" t="str">
        <f t="shared" si="207"/>
        <v/>
      </c>
      <c r="V314" s="48" t="str">
        <f t="shared" si="208"/>
        <v/>
      </c>
      <c r="X314" s="48" t="str">
        <f t="shared" si="209"/>
        <v/>
      </c>
      <c r="Y314" s="45" t="str">
        <f t="shared" si="210"/>
        <v/>
      </c>
      <c r="Z314" s="45" t="str">
        <f t="shared" si="211"/>
        <v/>
      </c>
      <c r="AA314" s="45" t="str">
        <f t="shared" si="212"/>
        <v/>
      </c>
      <c r="AB314" s="45" t="str">
        <f t="shared" si="213"/>
        <v/>
      </c>
      <c r="AD314" s="48" t="str">
        <f t="shared" si="214"/>
        <v/>
      </c>
      <c r="AE314" s="45" t="str">
        <f t="shared" si="215"/>
        <v/>
      </c>
      <c r="AF314" s="45" t="str">
        <f t="shared" si="216"/>
        <v/>
      </c>
      <c r="AG314" s="45" t="str">
        <f t="shared" si="217"/>
        <v/>
      </c>
      <c r="AH314" s="45" t="str">
        <f t="shared" si="218"/>
        <v/>
      </c>
      <c r="AJ314" s="134" t="str">
        <f t="shared" si="219"/>
        <v/>
      </c>
      <c r="AK314" s="135" t="str">
        <f t="shared" si="233"/>
        <v/>
      </c>
      <c r="AL314" s="135" t="str">
        <f t="shared" si="220"/>
        <v/>
      </c>
      <c r="AM314" s="135" t="str">
        <f t="shared" si="221"/>
        <v/>
      </c>
      <c r="AN314" s="135" t="str">
        <f t="shared" si="222"/>
        <v/>
      </c>
      <c r="AO314" s="135" t="str">
        <f t="shared" si="223"/>
        <v/>
      </c>
      <c r="AQ314" s="48" t="str">
        <f t="shared" si="224"/>
        <v/>
      </c>
      <c r="AR314" s="45" t="str">
        <f t="shared" si="225"/>
        <v/>
      </c>
      <c r="AU314" s="25">
        <f t="shared" si="226"/>
        <v>0</v>
      </c>
      <c r="AV314" s="25">
        <f t="shared" si="227"/>
        <v>0</v>
      </c>
      <c r="AW314" s="21">
        <f t="shared" si="234"/>
        <v>0</v>
      </c>
      <c r="AX314" s="21">
        <f t="shared" si="235"/>
        <v>0</v>
      </c>
      <c r="AY314" s="21">
        <f t="shared" si="236"/>
        <v>0</v>
      </c>
      <c r="AZ314" s="21">
        <f t="shared" si="237"/>
        <v>0</v>
      </c>
      <c r="BA314" s="21">
        <f t="shared" si="238"/>
        <v>0</v>
      </c>
      <c r="BB314" s="21">
        <f t="shared" si="239"/>
        <v>0</v>
      </c>
      <c r="BC314" s="21">
        <f t="shared" si="240"/>
        <v>0</v>
      </c>
      <c r="BD314" s="21">
        <f>-IF(CUSTOS!B314="",0,CUSTOS!B314)</f>
        <v>0</v>
      </c>
      <c r="BF314" s="25">
        <f t="shared" si="241"/>
        <v>0</v>
      </c>
      <c r="BG314" s="25">
        <f t="shared" si="242"/>
        <v>0</v>
      </c>
      <c r="BH314" s="169">
        <f t="shared" si="242"/>
        <v>0</v>
      </c>
    </row>
    <row r="315" spans="1:60" ht="15" x14ac:dyDescent="0.25">
      <c r="A315" s="89" t="str">
        <f>IF(LARGE($A$11:A314,1)=$F$2,"",A314+1)</f>
        <v/>
      </c>
      <c r="B315" s="42" t="str">
        <f t="shared" si="196"/>
        <v/>
      </c>
      <c r="C315" s="43" t="str">
        <f t="shared" si="228"/>
        <v/>
      </c>
      <c r="D315" s="43" t="str">
        <f t="shared" si="197"/>
        <v/>
      </c>
      <c r="E315" s="43" t="str">
        <f t="shared" si="198"/>
        <v/>
      </c>
      <c r="F315" s="44" t="str">
        <f t="shared" si="199"/>
        <v/>
      </c>
      <c r="G315" s="44" t="str">
        <f t="shared" si="200"/>
        <v/>
      </c>
      <c r="H315" s="45" t="str">
        <f>IF($A315="","",IF(C315&gt;=$F$5,IFERROR(HLOOKUP(B315,FLUXO_ELEGÍVEL!$F:$XFD,LARGE(FLUXO_ELEGÍVEL!A:A,1)+2,0),0),0))</f>
        <v/>
      </c>
      <c r="I315" s="45" t="str">
        <f t="shared" si="201"/>
        <v/>
      </c>
      <c r="J315" s="45" t="str">
        <f>IF(A315="","",H315+CUSTOS!B315)</f>
        <v/>
      </c>
      <c r="K315" s="45" t="str">
        <f t="shared" si="229"/>
        <v/>
      </c>
      <c r="L315" s="45" t="str">
        <f t="shared" si="230"/>
        <v/>
      </c>
      <c r="M315" s="45" t="str">
        <f t="shared" si="231"/>
        <v/>
      </c>
      <c r="N315" s="45" t="str">
        <f t="shared" si="202"/>
        <v/>
      </c>
      <c r="O315" s="46" t="str">
        <f t="shared" si="232"/>
        <v/>
      </c>
      <c r="P315" s="47"/>
      <c r="Q315" s="48" t="str">
        <f t="shared" si="203"/>
        <v/>
      </c>
      <c r="R315" s="48" t="str">
        <f t="shared" si="204"/>
        <v/>
      </c>
      <c r="S315" s="48" t="str">
        <f t="shared" si="205"/>
        <v/>
      </c>
      <c r="T315" s="48" t="str">
        <f t="shared" si="206"/>
        <v/>
      </c>
      <c r="U315" s="48" t="str">
        <f t="shared" si="207"/>
        <v/>
      </c>
      <c r="V315" s="48" t="str">
        <f t="shared" si="208"/>
        <v/>
      </c>
      <c r="X315" s="48" t="str">
        <f t="shared" si="209"/>
        <v/>
      </c>
      <c r="Y315" s="45" t="str">
        <f t="shared" si="210"/>
        <v/>
      </c>
      <c r="Z315" s="45" t="str">
        <f t="shared" si="211"/>
        <v/>
      </c>
      <c r="AA315" s="45" t="str">
        <f t="shared" si="212"/>
        <v/>
      </c>
      <c r="AB315" s="45" t="str">
        <f t="shared" si="213"/>
        <v/>
      </c>
      <c r="AD315" s="48" t="str">
        <f t="shared" si="214"/>
        <v/>
      </c>
      <c r="AE315" s="45" t="str">
        <f t="shared" si="215"/>
        <v/>
      </c>
      <c r="AF315" s="45" t="str">
        <f t="shared" si="216"/>
        <v/>
      </c>
      <c r="AG315" s="45" t="str">
        <f t="shared" si="217"/>
        <v/>
      </c>
      <c r="AH315" s="45" t="str">
        <f t="shared" si="218"/>
        <v/>
      </c>
      <c r="AJ315" s="134" t="str">
        <f t="shared" si="219"/>
        <v/>
      </c>
      <c r="AK315" s="135" t="str">
        <f t="shared" si="233"/>
        <v/>
      </c>
      <c r="AL315" s="135" t="str">
        <f t="shared" si="220"/>
        <v/>
      </c>
      <c r="AM315" s="135" t="str">
        <f t="shared" si="221"/>
        <v/>
      </c>
      <c r="AN315" s="135" t="str">
        <f t="shared" si="222"/>
        <v/>
      </c>
      <c r="AO315" s="135" t="str">
        <f t="shared" si="223"/>
        <v/>
      </c>
      <c r="AQ315" s="48" t="str">
        <f t="shared" si="224"/>
        <v/>
      </c>
      <c r="AR315" s="45" t="str">
        <f t="shared" si="225"/>
        <v/>
      </c>
      <c r="AU315" s="25">
        <f t="shared" si="226"/>
        <v>0</v>
      </c>
      <c r="AV315" s="25">
        <f t="shared" si="227"/>
        <v>0</v>
      </c>
      <c r="AW315" s="21">
        <f t="shared" si="234"/>
        <v>0</v>
      </c>
      <c r="AX315" s="21">
        <f t="shared" si="235"/>
        <v>0</v>
      </c>
      <c r="AY315" s="21">
        <f t="shared" si="236"/>
        <v>0</v>
      </c>
      <c r="AZ315" s="21">
        <f t="shared" si="237"/>
        <v>0</v>
      </c>
      <c r="BA315" s="21">
        <f t="shared" si="238"/>
        <v>0</v>
      </c>
      <c r="BB315" s="21">
        <f t="shared" si="239"/>
        <v>0</v>
      </c>
      <c r="BC315" s="21">
        <f t="shared" si="240"/>
        <v>0</v>
      </c>
      <c r="BD315" s="21">
        <f>-IF(CUSTOS!B315="",0,CUSTOS!B315)</f>
        <v>0</v>
      </c>
      <c r="BF315" s="25">
        <f t="shared" si="241"/>
        <v>0</v>
      </c>
      <c r="BG315" s="25">
        <f t="shared" si="242"/>
        <v>0</v>
      </c>
      <c r="BH315" s="169">
        <f t="shared" si="242"/>
        <v>0</v>
      </c>
    </row>
    <row r="316" spans="1:60" ht="15" x14ac:dyDescent="0.25">
      <c r="A316" s="89" t="str">
        <f>IF(LARGE($A$11:A315,1)=$F$2,"",A315+1)</f>
        <v/>
      </c>
      <c r="B316" s="42" t="str">
        <f t="shared" si="196"/>
        <v/>
      </c>
      <c r="C316" s="43" t="str">
        <f t="shared" si="228"/>
        <v/>
      </c>
      <c r="D316" s="43" t="str">
        <f t="shared" si="197"/>
        <v/>
      </c>
      <c r="E316" s="43" t="str">
        <f t="shared" si="198"/>
        <v/>
      </c>
      <c r="F316" s="44" t="str">
        <f t="shared" si="199"/>
        <v/>
      </c>
      <c r="G316" s="44" t="str">
        <f t="shared" si="200"/>
        <v/>
      </c>
      <c r="H316" s="45" t="str">
        <f>IF($A316="","",IF(C316&gt;=$F$5,IFERROR(HLOOKUP(B316,FLUXO_ELEGÍVEL!$F:$XFD,LARGE(FLUXO_ELEGÍVEL!A:A,1)+2,0),0),0))</f>
        <v/>
      </c>
      <c r="I316" s="45" t="str">
        <f t="shared" si="201"/>
        <v/>
      </c>
      <c r="J316" s="45" t="str">
        <f>IF(A316="","",H316+CUSTOS!B316)</f>
        <v/>
      </c>
      <c r="K316" s="45" t="str">
        <f t="shared" si="229"/>
        <v/>
      </c>
      <c r="L316" s="45" t="str">
        <f t="shared" si="230"/>
        <v/>
      </c>
      <c r="M316" s="45" t="str">
        <f t="shared" si="231"/>
        <v/>
      </c>
      <c r="N316" s="45" t="str">
        <f t="shared" si="202"/>
        <v/>
      </c>
      <c r="O316" s="46" t="str">
        <f t="shared" si="232"/>
        <v/>
      </c>
      <c r="P316" s="47"/>
      <c r="Q316" s="48" t="str">
        <f t="shared" si="203"/>
        <v/>
      </c>
      <c r="R316" s="48" t="str">
        <f t="shared" si="204"/>
        <v/>
      </c>
      <c r="S316" s="48" t="str">
        <f t="shared" si="205"/>
        <v/>
      </c>
      <c r="T316" s="48" t="str">
        <f t="shared" si="206"/>
        <v/>
      </c>
      <c r="U316" s="48" t="str">
        <f t="shared" si="207"/>
        <v/>
      </c>
      <c r="V316" s="48" t="str">
        <f t="shared" si="208"/>
        <v/>
      </c>
      <c r="X316" s="48" t="str">
        <f t="shared" si="209"/>
        <v/>
      </c>
      <c r="Y316" s="45" t="str">
        <f t="shared" si="210"/>
        <v/>
      </c>
      <c r="Z316" s="45" t="str">
        <f t="shared" si="211"/>
        <v/>
      </c>
      <c r="AA316" s="45" t="str">
        <f t="shared" si="212"/>
        <v/>
      </c>
      <c r="AB316" s="45" t="str">
        <f t="shared" si="213"/>
        <v/>
      </c>
      <c r="AD316" s="48" t="str">
        <f t="shared" si="214"/>
        <v/>
      </c>
      <c r="AE316" s="45" t="str">
        <f t="shared" si="215"/>
        <v/>
      </c>
      <c r="AF316" s="45" t="str">
        <f t="shared" si="216"/>
        <v/>
      </c>
      <c r="AG316" s="45" t="str">
        <f t="shared" si="217"/>
        <v/>
      </c>
      <c r="AH316" s="45" t="str">
        <f t="shared" si="218"/>
        <v/>
      </c>
      <c r="AJ316" s="134" t="str">
        <f t="shared" si="219"/>
        <v/>
      </c>
      <c r="AK316" s="135" t="str">
        <f t="shared" si="233"/>
        <v/>
      </c>
      <c r="AL316" s="135" t="str">
        <f t="shared" si="220"/>
        <v/>
      </c>
      <c r="AM316" s="135" t="str">
        <f t="shared" si="221"/>
        <v/>
      </c>
      <c r="AN316" s="135" t="str">
        <f t="shared" si="222"/>
        <v/>
      </c>
      <c r="AO316" s="135" t="str">
        <f t="shared" si="223"/>
        <v/>
      </c>
      <c r="AQ316" s="48" t="str">
        <f t="shared" si="224"/>
        <v/>
      </c>
      <c r="AR316" s="45" t="str">
        <f t="shared" si="225"/>
        <v/>
      </c>
      <c r="AU316" s="25">
        <f t="shared" si="226"/>
        <v>0</v>
      </c>
      <c r="AV316" s="25">
        <f t="shared" si="227"/>
        <v>0</v>
      </c>
      <c r="AW316" s="21">
        <f t="shared" si="234"/>
        <v>0</v>
      </c>
      <c r="AX316" s="21">
        <f t="shared" si="235"/>
        <v>0</v>
      </c>
      <c r="AY316" s="21">
        <f t="shared" si="236"/>
        <v>0</v>
      </c>
      <c r="AZ316" s="21">
        <f t="shared" si="237"/>
        <v>0</v>
      </c>
      <c r="BA316" s="21">
        <f t="shared" si="238"/>
        <v>0</v>
      </c>
      <c r="BB316" s="21">
        <f t="shared" si="239"/>
        <v>0</v>
      </c>
      <c r="BC316" s="21">
        <f t="shared" si="240"/>
        <v>0</v>
      </c>
      <c r="BD316" s="21">
        <f>-IF(CUSTOS!B316="",0,CUSTOS!B316)</f>
        <v>0</v>
      </c>
      <c r="BF316" s="25">
        <f t="shared" si="241"/>
        <v>0</v>
      </c>
      <c r="BG316" s="25">
        <f t="shared" si="242"/>
        <v>0</v>
      </c>
      <c r="BH316" s="169">
        <f t="shared" si="242"/>
        <v>0</v>
      </c>
    </row>
    <row r="317" spans="1:60" ht="15" x14ac:dyDescent="0.25">
      <c r="A317" s="89" t="str">
        <f>IF(LARGE($A$11:A316,1)=$F$2,"",A316+1)</f>
        <v/>
      </c>
      <c r="B317" s="42" t="str">
        <f t="shared" si="196"/>
        <v/>
      </c>
      <c r="C317" s="43" t="str">
        <f t="shared" si="228"/>
        <v/>
      </c>
      <c r="D317" s="43" t="str">
        <f t="shared" si="197"/>
        <v/>
      </c>
      <c r="E317" s="43" t="str">
        <f t="shared" si="198"/>
        <v/>
      </c>
      <c r="F317" s="44" t="str">
        <f t="shared" si="199"/>
        <v/>
      </c>
      <c r="G317" s="44" t="str">
        <f t="shared" si="200"/>
        <v/>
      </c>
      <c r="H317" s="45" t="str">
        <f>IF($A317="","",IF(C317&gt;=$F$5,IFERROR(HLOOKUP(B317,FLUXO_ELEGÍVEL!$F:$XFD,LARGE(FLUXO_ELEGÍVEL!A:A,1)+2,0),0),0))</f>
        <v/>
      </c>
      <c r="I317" s="45" t="str">
        <f t="shared" si="201"/>
        <v/>
      </c>
      <c r="J317" s="45" t="str">
        <f>IF(A317="","",H317+CUSTOS!B317)</f>
        <v/>
      </c>
      <c r="K317" s="45" t="str">
        <f t="shared" si="229"/>
        <v/>
      </c>
      <c r="L317" s="45" t="str">
        <f t="shared" si="230"/>
        <v/>
      </c>
      <c r="M317" s="45" t="str">
        <f t="shared" si="231"/>
        <v/>
      </c>
      <c r="N317" s="45" t="str">
        <f t="shared" si="202"/>
        <v/>
      </c>
      <c r="O317" s="46" t="str">
        <f t="shared" si="232"/>
        <v/>
      </c>
      <c r="P317" s="47"/>
      <c r="Q317" s="48" t="str">
        <f t="shared" si="203"/>
        <v/>
      </c>
      <c r="R317" s="48" t="str">
        <f t="shared" si="204"/>
        <v/>
      </c>
      <c r="S317" s="48" t="str">
        <f t="shared" si="205"/>
        <v/>
      </c>
      <c r="T317" s="48" t="str">
        <f t="shared" si="206"/>
        <v/>
      </c>
      <c r="U317" s="48" t="str">
        <f t="shared" si="207"/>
        <v/>
      </c>
      <c r="V317" s="48" t="str">
        <f t="shared" si="208"/>
        <v/>
      </c>
      <c r="X317" s="48" t="str">
        <f t="shared" si="209"/>
        <v/>
      </c>
      <c r="Y317" s="45" t="str">
        <f t="shared" si="210"/>
        <v/>
      </c>
      <c r="Z317" s="45" t="str">
        <f t="shared" si="211"/>
        <v/>
      </c>
      <c r="AA317" s="45" t="str">
        <f t="shared" si="212"/>
        <v/>
      </c>
      <c r="AB317" s="45" t="str">
        <f t="shared" si="213"/>
        <v/>
      </c>
      <c r="AD317" s="48" t="str">
        <f t="shared" si="214"/>
        <v/>
      </c>
      <c r="AE317" s="45" t="str">
        <f t="shared" si="215"/>
        <v/>
      </c>
      <c r="AF317" s="45" t="str">
        <f t="shared" si="216"/>
        <v/>
      </c>
      <c r="AG317" s="45" t="str">
        <f t="shared" si="217"/>
        <v/>
      </c>
      <c r="AH317" s="45" t="str">
        <f t="shared" si="218"/>
        <v/>
      </c>
      <c r="AJ317" s="134" t="str">
        <f t="shared" si="219"/>
        <v/>
      </c>
      <c r="AK317" s="135" t="str">
        <f t="shared" si="233"/>
        <v/>
      </c>
      <c r="AL317" s="135" t="str">
        <f t="shared" si="220"/>
        <v/>
      </c>
      <c r="AM317" s="135" t="str">
        <f t="shared" si="221"/>
        <v/>
      </c>
      <c r="AN317" s="135" t="str">
        <f t="shared" si="222"/>
        <v/>
      </c>
      <c r="AO317" s="135" t="str">
        <f t="shared" si="223"/>
        <v/>
      </c>
      <c r="AQ317" s="48" t="str">
        <f t="shared" si="224"/>
        <v/>
      </c>
      <c r="AR317" s="45" t="str">
        <f t="shared" si="225"/>
        <v/>
      </c>
      <c r="AU317" s="25">
        <f t="shared" si="226"/>
        <v>0</v>
      </c>
      <c r="AV317" s="25">
        <f t="shared" si="227"/>
        <v>0</v>
      </c>
      <c r="AW317" s="21">
        <f t="shared" si="234"/>
        <v>0</v>
      </c>
      <c r="AX317" s="21">
        <f t="shared" si="235"/>
        <v>0</v>
      </c>
      <c r="AY317" s="21">
        <f t="shared" si="236"/>
        <v>0</v>
      </c>
      <c r="AZ317" s="21">
        <f t="shared" si="237"/>
        <v>0</v>
      </c>
      <c r="BA317" s="21">
        <f t="shared" si="238"/>
        <v>0</v>
      </c>
      <c r="BB317" s="21">
        <f t="shared" si="239"/>
        <v>0</v>
      </c>
      <c r="BC317" s="21">
        <f t="shared" si="240"/>
        <v>0</v>
      </c>
      <c r="BD317" s="21">
        <f>-IF(CUSTOS!B317="",0,CUSTOS!B317)</f>
        <v>0</v>
      </c>
      <c r="BF317" s="25">
        <f t="shared" si="241"/>
        <v>0</v>
      </c>
      <c r="BG317" s="25">
        <f t="shared" si="242"/>
        <v>0</v>
      </c>
      <c r="BH317" s="169">
        <f t="shared" si="242"/>
        <v>0</v>
      </c>
    </row>
    <row r="318" spans="1:60" ht="15" x14ac:dyDescent="0.25">
      <c r="A318" s="89" t="str">
        <f>IF(LARGE($A$11:A317,1)=$F$2,"",A317+1)</f>
        <v/>
      </c>
      <c r="B318" s="42" t="str">
        <f t="shared" si="196"/>
        <v/>
      </c>
      <c r="C318" s="43" t="str">
        <f t="shared" si="228"/>
        <v/>
      </c>
      <c r="D318" s="43" t="str">
        <f t="shared" si="197"/>
        <v/>
      </c>
      <c r="E318" s="43" t="str">
        <f t="shared" si="198"/>
        <v/>
      </c>
      <c r="F318" s="44" t="str">
        <f t="shared" si="199"/>
        <v/>
      </c>
      <c r="G318" s="44" t="str">
        <f t="shared" si="200"/>
        <v/>
      </c>
      <c r="H318" s="45" t="str">
        <f>IF($A318="","",IF(C318&gt;=$F$5,IFERROR(HLOOKUP(B318,FLUXO_ELEGÍVEL!$F:$XFD,LARGE(FLUXO_ELEGÍVEL!A:A,1)+2,0),0),0))</f>
        <v/>
      </c>
      <c r="I318" s="45" t="str">
        <f t="shared" si="201"/>
        <v/>
      </c>
      <c r="J318" s="45" t="str">
        <f>IF(A318="","",H318+CUSTOS!B318)</f>
        <v/>
      </c>
      <c r="K318" s="45" t="str">
        <f t="shared" si="229"/>
        <v/>
      </c>
      <c r="L318" s="45" t="str">
        <f t="shared" si="230"/>
        <v/>
      </c>
      <c r="M318" s="45" t="str">
        <f t="shared" si="231"/>
        <v/>
      </c>
      <c r="N318" s="45" t="str">
        <f t="shared" si="202"/>
        <v/>
      </c>
      <c r="O318" s="46" t="str">
        <f t="shared" si="232"/>
        <v/>
      </c>
      <c r="P318" s="47"/>
      <c r="Q318" s="48" t="str">
        <f t="shared" si="203"/>
        <v/>
      </c>
      <c r="R318" s="48" t="str">
        <f t="shared" si="204"/>
        <v/>
      </c>
      <c r="S318" s="48" t="str">
        <f t="shared" si="205"/>
        <v/>
      </c>
      <c r="T318" s="48" t="str">
        <f t="shared" si="206"/>
        <v/>
      </c>
      <c r="U318" s="48" t="str">
        <f t="shared" si="207"/>
        <v/>
      </c>
      <c r="V318" s="48" t="str">
        <f t="shared" si="208"/>
        <v/>
      </c>
      <c r="X318" s="48" t="str">
        <f t="shared" si="209"/>
        <v/>
      </c>
      <c r="Y318" s="45" t="str">
        <f t="shared" si="210"/>
        <v/>
      </c>
      <c r="Z318" s="45" t="str">
        <f t="shared" si="211"/>
        <v/>
      </c>
      <c r="AA318" s="45" t="str">
        <f t="shared" si="212"/>
        <v/>
      </c>
      <c r="AB318" s="45" t="str">
        <f t="shared" si="213"/>
        <v/>
      </c>
      <c r="AD318" s="48" t="str">
        <f t="shared" si="214"/>
        <v/>
      </c>
      <c r="AE318" s="45" t="str">
        <f t="shared" si="215"/>
        <v/>
      </c>
      <c r="AF318" s="45" t="str">
        <f t="shared" si="216"/>
        <v/>
      </c>
      <c r="AG318" s="45" t="str">
        <f t="shared" si="217"/>
        <v/>
      </c>
      <c r="AH318" s="45" t="str">
        <f t="shared" si="218"/>
        <v/>
      </c>
      <c r="AJ318" s="134" t="str">
        <f t="shared" si="219"/>
        <v/>
      </c>
      <c r="AK318" s="135" t="str">
        <f t="shared" si="233"/>
        <v/>
      </c>
      <c r="AL318" s="135" t="str">
        <f t="shared" si="220"/>
        <v/>
      </c>
      <c r="AM318" s="135" t="str">
        <f t="shared" si="221"/>
        <v/>
      </c>
      <c r="AN318" s="135" t="str">
        <f t="shared" si="222"/>
        <v/>
      </c>
      <c r="AO318" s="135" t="str">
        <f t="shared" si="223"/>
        <v/>
      </c>
      <c r="AQ318" s="48" t="str">
        <f t="shared" si="224"/>
        <v/>
      </c>
      <c r="AR318" s="45" t="str">
        <f t="shared" si="225"/>
        <v/>
      </c>
      <c r="AU318" s="25">
        <f t="shared" si="226"/>
        <v>0</v>
      </c>
      <c r="AV318" s="25">
        <f t="shared" si="227"/>
        <v>0</v>
      </c>
      <c r="AW318" s="21">
        <f t="shared" si="234"/>
        <v>0</v>
      </c>
      <c r="AX318" s="21">
        <f t="shared" si="235"/>
        <v>0</v>
      </c>
      <c r="AY318" s="21">
        <f t="shared" si="236"/>
        <v>0</v>
      </c>
      <c r="AZ318" s="21">
        <f t="shared" si="237"/>
        <v>0</v>
      </c>
      <c r="BA318" s="21">
        <f t="shared" si="238"/>
        <v>0</v>
      </c>
      <c r="BB318" s="21">
        <f t="shared" si="239"/>
        <v>0</v>
      </c>
      <c r="BC318" s="21">
        <f t="shared" si="240"/>
        <v>0</v>
      </c>
      <c r="BD318" s="21">
        <f>-IF(CUSTOS!B318="",0,CUSTOS!B318)</f>
        <v>0</v>
      </c>
      <c r="BF318" s="25">
        <f t="shared" si="241"/>
        <v>0</v>
      </c>
      <c r="BG318" s="25">
        <f t="shared" si="242"/>
        <v>0</v>
      </c>
      <c r="BH318" s="169">
        <f t="shared" si="242"/>
        <v>0</v>
      </c>
    </row>
    <row r="319" spans="1:60" ht="15" x14ac:dyDescent="0.25">
      <c r="A319" s="89" t="str">
        <f>IF(LARGE($A$11:A318,1)=$F$2,"",A318+1)</f>
        <v/>
      </c>
      <c r="B319" s="42" t="str">
        <f t="shared" si="196"/>
        <v/>
      </c>
      <c r="C319" s="43" t="str">
        <f t="shared" si="228"/>
        <v/>
      </c>
      <c r="D319" s="43" t="str">
        <f t="shared" si="197"/>
        <v/>
      </c>
      <c r="E319" s="43" t="str">
        <f t="shared" si="198"/>
        <v/>
      </c>
      <c r="F319" s="44" t="str">
        <f t="shared" si="199"/>
        <v/>
      </c>
      <c r="G319" s="44" t="str">
        <f t="shared" si="200"/>
        <v/>
      </c>
      <c r="H319" s="45" t="str">
        <f>IF($A319="","",IF(C319&gt;=$F$5,IFERROR(HLOOKUP(B319,FLUXO_ELEGÍVEL!$F:$XFD,LARGE(FLUXO_ELEGÍVEL!A:A,1)+2,0),0),0))</f>
        <v/>
      </c>
      <c r="I319" s="45" t="str">
        <f t="shared" si="201"/>
        <v/>
      </c>
      <c r="J319" s="45" t="str">
        <f>IF(A319="","",H319+CUSTOS!B319)</f>
        <v/>
      </c>
      <c r="K319" s="45" t="str">
        <f t="shared" si="229"/>
        <v/>
      </c>
      <c r="L319" s="45" t="str">
        <f t="shared" si="230"/>
        <v/>
      </c>
      <c r="M319" s="45" t="str">
        <f t="shared" si="231"/>
        <v/>
      </c>
      <c r="N319" s="45" t="str">
        <f t="shared" si="202"/>
        <v/>
      </c>
      <c r="O319" s="46" t="str">
        <f t="shared" si="232"/>
        <v/>
      </c>
      <c r="P319" s="47"/>
      <c r="Q319" s="48" t="str">
        <f t="shared" si="203"/>
        <v/>
      </c>
      <c r="R319" s="48" t="str">
        <f t="shared" si="204"/>
        <v/>
      </c>
      <c r="S319" s="48" t="str">
        <f t="shared" si="205"/>
        <v/>
      </c>
      <c r="T319" s="48" t="str">
        <f t="shared" si="206"/>
        <v/>
      </c>
      <c r="U319" s="48" t="str">
        <f t="shared" si="207"/>
        <v/>
      </c>
      <c r="V319" s="48" t="str">
        <f t="shared" si="208"/>
        <v/>
      </c>
      <c r="X319" s="48" t="str">
        <f t="shared" si="209"/>
        <v/>
      </c>
      <c r="Y319" s="45" t="str">
        <f t="shared" si="210"/>
        <v/>
      </c>
      <c r="Z319" s="45" t="str">
        <f t="shared" si="211"/>
        <v/>
      </c>
      <c r="AA319" s="45" t="str">
        <f t="shared" si="212"/>
        <v/>
      </c>
      <c r="AB319" s="45" t="str">
        <f t="shared" si="213"/>
        <v/>
      </c>
      <c r="AD319" s="48" t="str">
        <f t="shared" si="214"/>
        <v/>
      </c>
      <c r="AE319" s="45" t="str">
        <f t="shared" si="215"/>
        <v/>
      </c>
      <c r="AF319" s="45" t="str">
        <f t="shared" si="216"/>
        <v/>
      </c>
      <c r="AG319" s="45" t="str">
        <f t="shared" si="217"/>
        <v/>
      </c>
      <c r="AH319" s="45" t="str">
        <f t="shared" si="218"/>
        <v/>
      </c>
      <c r="AJ319" s="134" t="str">
        <f t="shared" si="219"/>
        <v/>
      </c>
      <c r="AK319" s="135" t="str">
        <f t="shared" si="233"/>
        <v/>
      </c>
      <c r="AL319" s="135" t="str">
        <f t="shared" si="220"/>
        <v/>
      </c>
      <c r="AM319" s="135" t="str">
        <f t="shared" si="221"/>
        <v/>
      </c>
      <c r="AN319" s="135" t="str">
        <f t="shared" si="222"/>
        <v/>
      </c>
      <c r="AO319" s="135" t="str">
        <f t="shared" si="223"/>
        <v/>
      </c>
      <c r="AQ319" s="48" t="str">
        <f t="shared" si="224"/>
        <v/>
      </c>
      <c r="AR319" s="45" t="str">
        <f t="shared" si="225"/>
        <v/>
      </c>
      <c r="AU319" s="25">
        <f t="shared" si="226"/>
        <v>0</v>
      </c>
      <c r="AV319" s="25">
        <f t="shared" si="227"/>
        <v>0</v>
      </c>
      <c r="AW319" s="21">
        <f t="shared" si="234"/>
        <v>0</v>
      </c>
      <c r="AX319" s="21">
        <f t="shared" si="235"/>
        <v>0</v>
      </c>
      <c r="AY319" s="21">
        <f t="shared" si="236"/>
        <v>0</v>
      </c>
      <c r="AZ319" s="21">
        <f t="shared" si="237"/>
        <v>0</v>
      </c>
      <c r="BA319" s="21">
        <f t="shared" si="238"/>
        <v>0</v>
      </c>
      <c r="BB319" s="21">
        <f t="shared" si="239"/>
        <v>0</v>
      </c>
      <c r="BC319" s="21">
        <f t="shared" si="240"/>
        <v>0</v>
      </c>
      <c r="BD319" s="21">
        <f>-IF(CUSTOS!B319="",0,CUSTOS!B319)</f>
        <v>0</v>
      </c>
      <c r="BF319" s="25">
        <f t="shared" si="241"/>
        <v>0</v>
      </c>
      <c r="BG319" s="25">
        <f t="shared" si="242"/>
        <v>0</v>
      </c>
      <c r="BH319" s="169">
        <f t="shared" si="242"/>
        <v>0</v>
      </c>
    </row>
    <row r="320" spans="1:60" ht="15" x14ac:dyDescent="0.25">
      <c r="A320" s="89" t="str">
        <f>IF(LARGE($A$11:A319,1)=$F$2,"",A319+1)</f>
        <v/>
      </c>
      <c r="B320" s="42" t="str">
        <f t="shared" si="196"/>
        <v/>
      </c>
      <c r="C320" s="43" t="str">
        <f t="shared" si="228"/>
        <v/>
      </c>
      <c r="D320" s="43" t="str">
        <f t="shared" si="197"/>
        <v/>
      </c>
      <c r="E320" s="43" t="str">
        <f t="shared" si="198"/>
        <v/>
      </c>
      <c r="F320" s="44" t="str">
        <f t="shared" si="199"/>
        <v/>
      </c>
      <c r="G320" s="44" t="str">
        <f t="shared" si="200"/>
        <v/>
      </c>
      <c r="H320" s="45" t="str">
        <f>IF($A320="","",IF(C320&gt;=$F$5,IFERROR(HLOOKUP(B320,FLUXO_ELEGÍVEL!$F:$XFD,LARGE(FLUXO_ELEGÍVEL!A:A,1)+2,0),0),0))</f>
        <v/>
      </c>
      <c r="I320" s="45" t="str">
        <f t="shared" si="201"/>
        <v/>
      </c>
      <c r="J320" s="45" t="str">
        <f>IF(A320="","",H320+CUSTOS!B320)</f>
        <v/>
      </c>
      <c r="K320" s="45" t="str">
        <f t="shared" si="229"/>
        <v/>
      </c>
      <c r="L320" s="45" t="str">
        <f t="shared" si="230"/>
        <v/>
      </c>
      <c r="M320" s="45" t="str">
        <f t="shared" si="231"/>
        <v/>
      </c>
      <c r="N320" s="45" t="str">
        <f t="shared" si="202"/>
        <v/>
      </c>
      <c r="O320" s="46" t="str">
        <f t="shared" si="232"/>
        <v/>
      </c>
      <c r="P320" s="47"/>
      <c r="Q320" s="48" t="str">
        <f t="shared" si="203"/>
        <v/>
      </c>
      <c r="R320" s="48" t="str">
        <f t="shared" si="204"/>
        <v/>
      </c>
      <c r="S320" s="48" t="str">
        <f t="shared" si="205"/>
        <v/>
      </c>
      <c r="T320" s="48" t="str">
        <f t="shared" si="206"/>
        <v/>
      </c>
      <c r="U320" s="48" t="str">
        <f t="shared" si="207"/>
        <v/>
      </c>
      <c r="V320" s="48" t="str">
        <f t="shared" si="208"/>
        <v/>
      </c>
      <c r="X320" s="48" t="str">
        <f t="shared" si="209"/>
        <v/>
      </c>
      <c r="Y320" s="45" t="str">
        <f t="shared" si="210"/>
        <v/>
      </c>
      <c r="Z320" s="45" t="str">
        <f t="shared" si="211"/>
        <v/>
      </c>
      <c r="AA320" s="45" t="str">
        <f t="shared" si="212"/>
        <v/>
      </c>
      <c r="AB320" s="45" t="str">
        <f t="shared" si="213"/>
        <v/>
      </c>
      <c r="AD320" s="48" t="str">
        <f t="shared" si="214"/>
        <v/>
      </c>
      <c r="AE320" s="45" t="str">
        <f t="shared" si="215"/>
        <v/>
      </c>
      <c r="AF320" s="45" t="str">
        <f t="shared" si="216"/>
        <v/>
      </c>
      <c r="AG320" s="45" t="str">
        <f t="shared" si="217"/>
        <v/>
      </c>
      <c r="AH320" s="45" t="str">
        <f t="shared" si="218"/>
        <v/>
      </c>
      <c r="AJ320" s="134" t="str">
        <f t="shared" si="219"/>
        <v/>
      </c>
      <c r="AK320" s="135" t="str">
        <f t="shared" si="233"/>
        <v/>
      </c>
      <c r="AL320" s="135" t="str">
        <f t="shared" si="220"/>
        <v/>
      </c>
      <c r="AM320" s="135" t="str">
        <f t="shared" si="221"/>
        <v/>
      </c>
      <c r="AN320" s="135" t="str">
        <f t="shared" si="222"/>
        <v/>
      </c>
      <c r="AO320" s="135" t="str">
        <f t="shared" si="223"/>
        <v/>
      </c>
      <c r="AQ320" s="48" t="str">
        <f t="shared" si="224"/>
        <v/>
      </c>
      <c r="AR320" s="45" t="str">
        <f t="shared" si="225"/>
        <v/>
      </c>
      <c r="AU320" s="25">
        <f t="shared" si="226"/>
        <v>0</v>
      </c>
      <c r="AV320" s="25">
        <f t="shared" si="227"/>
        <v>0</v>
      </c>
      <c r="AW320" s="21">
        <f t="shared" si="234"/>
        <v>0</v>
      </c>
      <c r="AX320" s="21">
        <f t="shared" si="235"/>
        <v>0</v>
      </c>
      <c r="AY320" s="21">
        <f t="shared" si="236"/>
        <v>0</v>
      </c>
      <c r="AZ320" s="21">
        <f t="shared" si="237"/>
        <v>0</v>
      </c>
      <c r="BA320" s="21">
        <f t="shared" si="238"/>
        <v>0</v>
      </c>
      <c r="BB320" s="21">
        <f t="shared" si="239"/>
        <v>0</v>
      </c>
      <c r="BC320" s="21">
        <f t="shared" si="240"/>
        <v>0</v>
      </c>
      <c r="BD320" s="21">
        <f>-IF(CUSTOS!B320="",0,CUSTOS!B320)</f>
        <v>0</v>
      </c>
      <c r="BF320" s="25">
        <f t="shared" si="241"/>
        <v>0</v>
      </c>
      <c r="BG320" s="25">
        <f t="shared" si="242"/>
        <v>0</v>
      </c>
      <c r="BH320" s="169">
        <f t="shared" si="242"/>
        <v>0</v>
      </c>
    </row>
    <row r="321" spans="1:60" ht="15" x14ac:dyDescent="0.25">
      <c r="A321" s="89" t="str">
        <f>IF(LARGE($A$11:A320,1)=$F$2,"",A320+1)</f>
        <v/>
      </c>
      <c r="B321" s="42" t="str">
        <f t="shared" si="196"/>
        <v/>
      </c>
      <c r="C321" s="43" t="str">
        <f t="shared" si="228"/>
        <v/>
      </c>
      <c r="D321" s="43" t="str">
        <f t="shared" si="197"/>
        <v/>
      </c>
      <c r="E321" s="43" t="str">
        <f t="shared" si="198"/>
        <v/>
      </c>
      <c r="F321" s="44" t="str">
        <f t="shared" si="199"/>
        <v/>
      </c>
      <c r="G321" s="44" t="str">
        <f t="shared" si="200"/>
        <v/>
      </c>
      <c r="H321" s="45" t="str">
        <f>IF($A321="","",IF(C321&gt;=$F$5,IFERROR(HLOOKUP(B321,FLUXO_ELEGÍVEL!$F:$XFD,LARGE(FLUXO_ELEGÍVEL!A:A,1)+2,0),0),0))</f>
        <v/>
      </c>
      <c r="I321" s="45" t="str">
        <f t="shared" si="201"/>
        <v/>
      </c>
      <c r="J321" s="45" t="str">
        <f>IF(A321="","",H321+CUSTOS!B321)</f>
        <v/>
      </c>
      <c r="K321" s="45" t="str">
        <f t="shared" si="229"/>
        <v/>
      </c>
      <c r="L321" s="45" t="str">
        <f t="shared" si="230"/>
        <v/>
      </c>
      <c r="M321" s="45" t="str">
        <f t="shared" si="231"/>
        <v/>
      </c>
      <c r="N321" s="45" t="str">
        <f t="shared" si="202"/>
        <v/>
      </c>
      <c r="O321" s="46" t="str">
        <f t="shared" si="232"/>
        <v/>
      </c>
      <c r="P321" s="47"/>
      <c r="Q321" s="48" t="str">
        <f t="shared" si="203"/>
        <v/>
      </c>
      <c r="R321" s="48" t="str">
        <f t="shared" si="204"/>
        <v/>
      </c>
      <c r="S321" s="48" t="str">
        <f t="shared" si="205"/>
        <v/>
      </c>
      <c r="T321" s="48" t="str">
        <f t="shared" si="206"/>
        <v/>
      </c>
      <c r="U321" s="48" t="str">
        <f t="shared" si="207"/>
        <v/>
      </c>
      <c r="V321" s="48" t="str">
        <f t="shared" si="208"/>
        <v/>
      </c>
      <c r="X321" s="48" t="str">
        <f t="shared" si="209"/>
        <v/>
      </c>
      <c r="Y321" s="45" t="str">
        <f t="shared" si="210"/>
        <v/>
      </c>
      <c r="Z321" s="45" t="str">
        <f t="shared" si="211"/>
        <v/>
      </c>
      <c r="AA321" s="45" t="str">
        <f t="shared" si="212"/>
        <v/>
      </c>
      <c r="AB321" s="45" t="str">
        <f t="shared" si="213"/>
        <v/>
      </c>
      <c r="AD321" s="48" t="str">
        <f t="shared" si="214"/>
        <v/>
      </c>
      <c r="AE321" s="45" t="str">
        <f t="shared" si="215"/>
        <v/>
      </c>
      <c r="AF321" s="45" t="str">
        <f t="shared" si="216"/>
        <v/>
      </c>
      <c r="AG321" s="45" t="str">
        <f t="shared" si="217"/>
        <v/>
      </c>
      <c r="AH321" s="45" t="str">
        <f t="shared" si="218"/>
        <v/>
      </c>
      <c r="AJ321" s="134" t="str">
        <f t="shared" si="219"/>
        <v/>
      </c>
      <c r="AK321" s="135" t="str">
        <f t="shared" si="233"/>
        <v/>
      </c>
      <c r="AL321" s="135" t="str">
        <f t="shared" si="220"/>
        <v/>
      </c>
      <c r="AM321" s="135" t="str">
        <f t="shared" si="221"/>
        <v/>
      </c>
      <c r="AN321" s="135" t="str">
        <f t="shared" si="222"/>
        <v/>
      </c>
      <c r="AO321" s="135" t="str">
        <f t="shared" si="223"/>
        <v/>
      </c>
      <c r="AQ321" s="48" t="str">
        <f t="shared" si="224"/>
        <v/>
      </c>
      <c r="AR321" s="45" t="str">
        <f t="shared" si="225"/>
        <v/>
      </c>
      <c r="AU321" s="25">
        <f t="shared" si="226"/>
        <v>0</v>
      </c>
      <c r="AV321" s="25">
        <f t="shared" si="227"/>
        <v>0</v>
      </c>
      <c r="AW321" s="21">
        <f t="shared" si="234"/>
        <v>0</v>
      </c>
      <c r="AX321" s="21">
        <f t="shared" si="235"/>
        <v>0</v>
      </c>
      <c r="AY321" s="21">
        <f t="shared" si="236"/>
        <v>0</v>
      </c>
      <c r="AZ321" s="21">
        <f t="shared" si="237"/>
        <v>0</v>
      </c>
      <c r="BA321" s="21">
        <f t="shared" si="238"/>
        <v>0</v>
      </c>
      <c r="BB321" s="21">
        <f t="shared" si="239"/>
        <v>0</v>
      </c>
      <c r="BC321" s="21">
        <f t="shared" si="240"/>
        <v>0</v>
      </c>
      <c r="BD321" s="21">
        <f>-IF(CUSTOS!B321="",0,CUSTOS!B321)</f>
        <v>0</v>
      </c>
      <c r="BF321" s="25">
        <f t="shared" si="241"/>
        <v>0</v>
      </c>
      <c r="BG321" s="25">
        <f t="shared" si="242"/>
        <v>0</v>
      </c>
      <c r="BH321" s="169">
        <f t="shared" si="242"/>
        <v>0</v>
      </c>
    </row>
    <row r="322" spans="1:60" ht="15" x14ac:dyDescent="0.25">
      <c r="A322" s="89" t="str">
        <f>IF(LARGE($A$11:A321,1)=$F$2,"",A321+1)</f>
        <v/>
      </c>
      <c r="B322" s="42" t="str">
        <f t="shared" si="196"/>
        <v/>
      </c>
      <c r="C322" s="43" t="str">
        <f t="shared" si="228"/>
        <v/>
      </c>
      <c r="D322" s="43" t="str">
        <f t="shared" si="197"/>
        <v/>
      </c>
      <c r="E322" s="43" t="str">
        <f t="shared" si="198"/>
        <v/>
      </c>
      <c r="F322" s="44" t="str">
        <f t="shared" si="199"/>
        <v/>
      </c>
      <c r="G322" s="44" t="str">
        <f t="shared" si="200"/>
        <v/>
      </c>
      <c r="H322" s="45" t="str">
        <f>IF($A322="","",IF(C322&gt;=$F$5,IFERROR(HLOOKUP(B322,FLUXO_ELEGÍVEL!$F:$XFD,LARGE(FLUXO_ELEGÍVEL!A:A,1)+2,0),0),0))</f>
        <v/>
      </c>
      <c r="I322" s="45" t="str">
        <f t="shared" si="201"/>
        <v/>
      </c>
      <c r="J322" s="45" t="str">
        <f>IF(A322="","",H322+CUSTOS!B322)</f>
        <v/>
      </c>
      <c r="K322" s="45" t="str">
        <f t="shared" si="229"/>
        <v/>
      </c>
      <c r="L322" s="45" t="str">
        <f t="shared" si="230"/>
        <v/>
      </c>
      <c r="M322" s="45" t="str">
        <f t="shared" si="231"/>
        <v/>
      </c>
      <c r="N322" s="45" t="str">
        <f t="shared" si="202"/>
        <v/>
      </c>
      <c r="O322" s="46" t="str">
        <f t="shared" si="232"/>
        <v/>
      </c>
      <c r="P322" s="47"/>
      <c r="Q322" s="48" t="str">
        <f t="shared" si="203"/>
        <v/>
      </c>
      <c r="R322" s="48" t="str">
        <f t="shared" si="204"/>
        <v/>
      </c>
      <c r="S322" s="48" t="str">
        <f t="shared" si="205"/>
        <v/>
      </c>
      <c r="T322" s="48" t="str">
        <f t="shared" si="206"/>
        <v/>
      </c>
      <c r="U322" s="48" t="str">
        <f t="shared" si="207"/>
        <v/>
      </c>
      <c r="V322" s="48" t="str">
        <f t="shared" si="208"/>
        <v/>
      </c>
      <c r="X322" s="48" t="str">
        <f t="shared" si="209"/>
        <v/>
      </c>
      <c r="Y322" s="45" t="str">
        <f t="shared" si="210"/>
        <v/>
      </c>
      <c r="Z322" s="45" t="str">
        <f t="shared" si="211"/>
        <v/>
      </c>
      <c r="AA322" s="45" t="str">
        <f t="shared" si="212"/>
        <v/>
      </c>
      <c r="AB322" s="45" t="str">
        <f t="shared" si="213"/>
        <v/>
      </c>
      <c r="AD322" s="48" t="str">
        <f t="shared" si="214"/>
        <v/>
      </c>
      <c r="AE322" s="45" t="str">
        <f t="shared" si="215"/>
        <v/>
      </c>
      <c r="AF322" s="45" t="str">
        <f t="shared" si="216"/>
        <v/>
      </c>
      <c r="AG322" s="45" t="str">
        <f t="shared" si="217"/>
        <v/>
      </c>
      <c r="AH322" s="45" t="str">
        <f t="shared" si="218"/>
        <v/>
      </c>
      <c r="AJ322" s="134" t="str">
        <f t="shared" si="219"/>
        <v/>
      </c>
      <c r="AK322" s="135" t="str">
        <f t="shared" si="233"/>
        <v/>
      </c>
      <c r="AL322" s="135" t="str">
        <f t="shared" si="220"/>
        <v/>
      </c>
      <c r="AM322" s="135" t="str">
        <f t="shared" si="221"/>
        <v/>
      </c>
      <c r="AN322" s="135" t="str">
        <f t="shared" si="222"/>
        <v/>
      </c>
      <c r="AO322" s="135" t="str">
        <f t="shared" si="223"/>
        <v/>
      </c>
      <c r="AQ322" s="48" t="str">
        <f t="shared" si="224"/>
        <v/>
      </c>
      <c r="AR322" s="45" t="str">
        <f t="shared" si="225"/>
        <v/>
      </c>
      <c r="AU322" s="25">
        <f t="shared" si="226"/>
        <v>0</v>
      </c>
      <c r="AV322" s="25">
        <f t="shared" si="227"/>
        <v>0</v>
      </c>
      <c r="AW322" s="21">
        <f t="shared" si="234"/>
        <v>0</v>
      </c>
      <c r="AX322" s="21">
        <f t="shared" si="235"/>
        <v>0</v>
      </c>
      <c r="AY322" s="21">
        <f t="shared" si="236"/>
        <v>0</v>
      </c>
      <c r="AZ322" s="21">
        <f t="shared" si="237"/>
        <v>0</v>
      </c>
      <c r="BA322" s="21">
        <f t="shared" si="238"/>
        <v>0</v>
      </c>
      <c r="BB322" s="21">
        <f t="shared" si="239"/>
        <v>0</v>
      </c>
      <c r="BC322" s="21">
        <f t="shared" si="240"/>
        <v>0</v>
      </c>
      <c r="BD322" s="21">
        <f>-IF(CUSTOS!B322="",0,CUSTOS!B322)</f>
        <v>0</v>
      </c>
      <c r="BF322" s="25">
        <f t="shared" si="241"/>
        <v>0</v>
      </c>
      <c r="BG322" s="25">
        <f t="shared" si="242"/>
        <v>0</v>
      </c>
      <c r="BH322" s="169">
        <f t="shared" si="242"/>
        <v>0</v>
      </c>
    </row>
    <row r="323" spans="1:60" ht="15" x14ac:dyDescent="0.25">
      <c r="A323" s="89" t="str">
        <f>IF(LARGE($A$11:A322,1)=$F$2,"",A322+1)</f>
        <v/>
      </c>
      <c r="B323" s="42" t="str">
        <f t="shared" si="196"/>
        <v/>
      </c>
      <c r="C323" s="43" t="str">
        <f t="shared" si="228"/>
        <v/>
      </c>
      <c r="D323" s="43" t="str">
        <f t="shared" si="197"/>
        <v/>
      </c>
      <c r="E323" s="43" t="str">
        <f t="shared" si="198"/>
        <v/>
      </c>
      <c r="F323" s="44" t="str">
        <f t="shared" si="199"/>
        <v/>
      </c>
      <c r="G323" s="44" t="str">
        <f t="shared" si="200"/>
        <v/>
      </c>
      <c r="H323" s="45" t="str">
        <f>IF($A323="","",IF(C323&gt;=$F$5,IFERROR(HLOOKUP(B323,FLUXO_ELEGÍVEL!$F:$XFD,LARGE(FLUXO_ELEGÍVEL!A:A,1)+2,0),0),0))</f>
        <v/>
      </c>
      <c r="I323" s="45" t="str">
        <f t="shared" si="201"/>
        <v/>
      </c>
      <c r="J323" s="45" t="str">
        <f>IF(A323="","",H323+CUSTOS!B323)</f>
        <v/>
      </c>
      <c r="K323" s="45" t="str">
        <f t="shared" si="229"/>
        <v/>
      </c>
      <c r="L323" s="45" t="str">
        <f t="shared" si="230"/>
        <v/>
      </c>
      <c r="M323" s="45" t="str">
        <f t="shared" si="231"/>
        <v/>
      </c>
      <c r="N323" s="45" t="str">
        <f t="shared" si="202"/>
        <v/>
      </c>
      <c r="O323" s="46" t="str">
        <f t="shared" si="232"/>
        <v/>
      </c>
      <c r="P323" s="47"/>
      <c r="Q323" s="48" t="str">
        <f t="shared" si="203"/>
        <v/>
      </c>
      <c r="R323" s="48" t="str">
        <f t="shared" si="204"/>
        <v/>
      </c>
      <c r="S323" s="48" t="str">
        <f t="shared" si="205"/>
        <v/>
      </c>
      <c r="T323" s="48" t="str">
        <f t="shared" si="206"/>
        <v/>
      </c>
      <c r="U323" s="48" t="str">
        <f t="shared" si="207"/>
        <v/>
      </c>
      <c r="V323" s="48" t="str">
        <f t="shared" si="208"/>
        <v/>
      </c>
      <c r="X323" s="48" t="str">
        <f t="shared" si="209"/>
        <v/>
      </c>
      <c r="Y323" s="45" t="str">
        <f t="shared" si="210"/>
        <v/>
      </c>
      <c r="Z323" s="45" t="str">
        <f t="shared" si="211"/>
        <v/>
      </c>
      <c r="AA323" s="45" t="str">
        <f t="shared" si="212"/>
        <v/>
      </c>
      <c r="AB323" s="45" t="str">
        <f t="shared" si="213"/>
        <v/>
      </c>
      <c r="AD323" s="48" t="str">
        <f t="shared" si="214"/>
        <v/>
      </c>
      <c r="AE323" s="45" t="str">
        <f t="shared" si="215"/>
        <v/>
      </c>
      <c r="AF323" s="45" t="str">
        <f t="shared" si="216"/>
        <v/>
      </c>
      <c r="AG323" s="45" t="str">
        <f t="shared" si="217"/>
        <v/>
      </c>
      <c r="AH323" s="45" t="str">
        <f t="shared" si="218"/>
        <v/>
      </c>
      <c r="AJ323" s="134" t="str">
        <f t="shared" si="219"/>
        <v/>
      </c>
      <c r="AK323" s="135" t="str">
        <f t="shared" si="233"/>
        <v/>
      </c>
      <c r="AL323" s="135" t="str">
        <f t="shared" si="220"/>
        <v/>
      </c>
      <c r="AM323" s="135" t="str">
        <f t="shared" si="221"/>
        <v/>
      </c>
      <c r="AN323" s="135" t="str">
        <f t="shared" si="222"/>
        <v/>
      </c>
      <c r="AO323" s="135" t="str">
        <f t="shared" si="223"/>
        <v/>
      </c>
      <c r="AQ323" s="48" t="str">
        <f t="shared" si="224"/>
        <v/>
      </c>
      <c r="AR323" s="45" t="str">
        <f t="shared" si="225"/>
        <v/>
      </c>
      <c r="AU323" s="25">
        <f t="shared" si="226"/>
        <v>0</v>
      </c>
      <c r="AV323" s="25">
        <f t="shared" si="227"/>
        <v>0</v>
      </c>
      <c r="AW323" s="21">
        <f t="shared" si="234"/>
        <v>0</v>
      </c>
      <c r="AX323" s="21">
        <f t="shared" si="235"/>
        <v>0</v>
      </c>
      <c r="AY323" s="21">
        <f t="shared" si="236"/>
        <v>0</v>
      </c>
      <c r="AZ323" s="21">
        <f t="shared" si="237"/>
        <v>0</v>
      </c>
      <c r="BA323" s="21">
        <f t="shared" si="238"/>
        <v>0</v>
      </c>
      <c r="BB323" s="21">
        <f t="shared" si="239"/>
        <v>0</v>
      </c>
      <c r="BC323" s="21">
        <f t="shared" si="240"/>
        <v>0</v>
      </c>
      <c r="BD323" s="21">
        <f>-IF(CUSTOS!B323="",0,CUSTOS!B323)</f>
        <v>0</v>
      </c>
      <c r="BF323" s="25">
        <f t="shared" si="241"/>
        <v>0</v>
      </c>
      <c r="BG323" s="25">
        <f t="shared" si="242"/>
        <v>0</v>
      </c>
      <c r="BH323" s="169">
        <f t="shared" si="242"/>
        <v>0</v>
      </c>
    </row>
    <row r="324" spans="1:60" ht="15" x14ac:dyDescent="0.25">
      <c r="A324" s="89" t="str">
        <f>IF(LARGE($A$11:A323,1)=$F$2,"",A323+1)</f>
        <v/>
      </c>
      <c r="B324" s="42" t="str">
        <f t="shared" si="196"/>
        <v/>
      </c>
      <c r="C324" s="43" t="str">
        <f t="shared" si="228"/>
        <v/>
      </c>
      <c r="D324" s="43" t="str">
        <f t="shared" si="197"/>
        <v/>
      </c>
      <c r="E324" s="43" t="str">
        <f t="shared" si="198"/>
        <v/>
      </c>
      <c r="F324" s="44" t="str">
        <f t="shared" si="199"/>
        <v/>
      </c>
      <c r="G324" s="44" t="str">
        <f t="shared" si="200"/>
        <v/>
      </c>
      <c r="H324" s="45" t="str">
        <f>IF($A324="","",IF(C324&gt;=$F$5,IFERROR(HLOOKUP(B324,FLUXO_ELEGÍVEL!$F:$XFD,LARGE(FLUXO_ELEGÍVEL!A:A,1)+2,0),0),0))</f>
        <v/>
      </c>
      <c r="I324" s="45" t="str">
        <f t="shared" si="201"/>
        <v/>
      </c>
      <c r="J324" s="45" t="str">
        <f>IF(A324="","",H324+CUSTOS!B324)</f>
        <v/>
      </c>
      <c r="K324" s="45" t="str">
        <f t="shared" si="229"/>
        <v/>
      </c>
      <c r="L324" s="45" t="str">
        <f t="shared" si="230"/>
        <v/>
      </c>
      <c r="M324" s="45" t="str">
        <f t="shared" si="231"/>
        <v/>
      </c>
      <c r="N324" s="45" t="str">
        <f t="shared" si="202"/>
        <v/>
      </c>
      <c r="O324" s="46" t="str">
        <f t="shared" si="232"/>
        <v/>
      </c>
      <c r="P324" s="47"/>
      <c r="Q324" s="48" t="str">
        <f t="shared" si="203"/>
        <v/>
      </c>
      <c r="R324" s="48" t="str">
        <f t="shared" si="204"/>
        <v/>
      </c>
      <c r="S324" s="48" t="str">
        <f t="shared" si="205"/>
        <v/>
      </c>
      <c r="T324" s="48" t="str">
        <f t="shared" si="206"/>
        <v/>
      </c>
      <c r="U324" s="48" t="str">
        <f t="shared" si="207"/>
        <v/>
      </c>
      <c r="V324" s="48" t="str">
        <f t="shared" si="208"/>
        <v/>
      </c>
      <c r="X324" s="48" t="str">
        <f t="shared" si="209"/>
        <v/>
      </c>
      <c r="Y324" s="45" t="str">
        <f t="shared" si="210"/>
        <v/>
      </c>
      <c r="Z324" s="45" t="str">
        <f t="shared" si="211"/>
        <v/>
      </c>
      <c r="AA324" s="45" t="str">
        <f t="shared" si="212"/>
        <v/>
      </c>
      <c r="AB324" s="45" t="str">
        <f t="shared" si="213"/>
        <v/>
      </c>
      <c r="AD324" s="48" t="str">
        <f t="shared" si="214"/>
        <v/>
      </c>
      <c r="AE324" s="45" t="str">
        <f t="shared" si="215"/>
        <v/>
      </c>
      <c r="AF324" s="45" t="str">
        <f t="shared" si="216"/>
        <v/>
      </c>
      <c r="AG324" s="45" t="str">
        <f t="shared" si="217"/>
        <v/>
      </c>
      <c r="AH324" s="45" t="str">
        <f t="shared" si="218"/>
        <v/>
      </c>
      <c r="AJ324" s="134" t="str">
        <f t="shared" si="219"/>
        <v/>
      </c>
      <c r="AK324" s="135" t="str">
        <f t="shared" si="233"/>
        <v/>
      </c>
      <c r="AL324" s="135" t="str">
        <f t="shared" si="220"/>
        <v/>
      </c>
      <c r="AM324" s="135" t="str">
        <f t="shared" si="221"/>
        <v/>
      </c>
      <c r="AN324" s="135" t="str">
        <f t="shared" si="222"/>
        <v/>
      </c>
      <c r="AO324" s="135" t="str">
        <f t="shared" si="223"/>
        <v/>
      </c>
      <c r="AQ324" s="48" t="str">
        <f t="shared" si="224"/>
        <v/>
      </c>
      <c r="AR324" s="45" t="str">
        <f t="shared" si="225"/>
        <v/>
      </c>
      <c r="AU324" s="25">
        <f t="shared" si="226"/>
        <v>0</v>
      </c>
      <c r="AV324" s="25">
        <f t="shared" si="227"/>
        <v>0</v>
      </c>
      <c r="AW324" s="21">
        <f t="shared" si="234"/>
        <v>0</v>
      </c>
      <c r="AX324" s="21">
        <f t="shared" si="235"/>
        <v>0</v>
      </c>
      <c r="AY324" s="21">
        <f t="shared" si="236"/>
        <v>0</v>
      </c>
      <c r="AZ324" s="21">
        <f t="shared" si="237"/>
        <v>0</v>
      </c>
      <c r="BA324" s="21">
        <f t="shared" si="238"/>
        <v>0</v>
      </c>
      <c r="BB324" s="21">
        <f t="shared" si="239"/>
        <v>0</v>
      </c>
      <c r="BC324" s="21">
        <f t="shared" si="240"/>
        <v>0</v>
      </c>
      <c r="BD324" s="21">
        <f>-IF(CUSTOS!B324="",0,CUSTOS!B324)</f>
        <v>0</v>
      </c>
      <c r="BF324" s="25">
        <f t="shared" si="241"/>
        <v>0</v>
      </c>
      <c r="BG324" s="25">
        <f t="shared" si="242"/>
        <v>0</v>
      </c>
      <c r="BH324" s="169">
        <f t="shared" si="242"/>
        <v>0</v>
      </c>
    </row>
    <row r="325" spans="1:60" ht="15" x14ac:dyDescent="0.25">
      <c r="A325" s="89" t="str">
        <f>IF(LARGE($A$11:A324,1)=$F$2,"",A324+1)</f>
        <v/>
      </c>
      <c r="B325" s="42" t="str">
        <f t="shared" si="196"/>
        <v/>
      </c>
      <c r="C325" s="43" t="str">
        <f t="shared" si="228"/>
        <v/>
      </c>
      <c r="D325" s="43" t="str">
        <f t="shared" si="197"/>
        <v/>
      </c>
      <c r="E325" s="43" t="str">
        <f t="shared" si="198"/>
        <v/>
      </c>
      <c r="F325" s="44" t="str">
        <f t="shared" si="199"/>
        <v/>
      </c>
      <c r="G325" s="44" t="str">
        <f t="shared" si="200"/>
        <v/>
      </c>
      <c r="H325" s="45" t="str">
        <f>IF($A325="","",IF(C325&gt;=$F$5,IFERROR(HLOOKUP(B325,FLUXO_ELEGÍVEL!$F:$XFD,LARGE(FLUXO_ELEGÍVEL!A:A,1)+2,0),0),0))</f>
        <v/>
      </c>
      <c r="I325" s="45" t="str">
        <f t="shared" si="201"/>
        <v/>
      </c>
      <c r="J325" s="45" t="str">
        <f>IF(A325="","",H325+CUSTOS!B325)</f>
        <v/>
      </c>
      <c r="K325" s="45" t="str">
        <f t="shared" si="229"/>
        <v/>
      </c>
      <c r="L325" s="45" t="str">
        <f t="shared" si="230"/>
        <v/>
      </c>
      <c r="M325" s="45" t="str">
        <f t="shared" si="231"/>
        <v/>
      </c>
      <c r="N325" s="45" t="str">
        <f t="shared" si="202"/>
        <v/>
      </c>
      <c r="O325" s="46" t="str">
        <f t="shared" si="232"/>
        <v/>
      </c>
      <c r="P325" s="47"/>
      <c r="Q325" s="48" t="str">
        <f t="shared" si="203"/>
        <v/>
      </c>
      <c r="R325" s="48" t="str">
        <f t="shared" si="204"/>
        <v/>
      </c>
      <c r="S325" s="48" t="str">
        <f t="shared" si="205"/>
        <v/>
      </c>
      <c r="T325" s="48" t="str">
        <f t="shared" si="206"/>
        <v/>
      </c>
      <c r="U325" s="48" t="str">
        <f t="shared" si="207"/>
        <v/>
      </c>
      <c r="V325" s="48" t="str">
        <f t="shared" si="208"/>
        <v/>
      </c>
      <c r="X325" s="48" t="str">
        <f t="shared" si="209"/>
        <v/>
      </c>
      <c r="Y325" s="45" t="str">
        <f t="shared" si="210"/>
        <v/>
      </c>
      <c r="Z325" s="45" t="str">
        <f t="shared" si="211"/>
        <v/>
      </c>
      <c r="AA325" s="45" t="str">
        <f t="shared" si="212"/>
        <v/>
      </c>
      <c r="AB325" s="45" t="str">
        <f t="shared" si="213"/>
        <v/>
      </c>
      <c r="AD325" s="48" t="str">
        <f t="shared" si="214"/>
        <v/>
      </c>
      <c r="AE325" s="45" t="str">
        <f t="shared" si="215"/>
        <v/>
      </c>
      <c r="AF325" s="45" t="str">
        <f t="shared" si="216"/>
        <v/>
      </c>
      <c r="AG325" s="45" t="str">
        <f t="shared" si="217"/>
        <v/>
      </c>
      <c r="AH325" s="45" t="str">
        <f t="shared" si="218"/>
        <v/>
      </c>
      <c r="AJ325" s="134" t="str">
        <f t="shared" si="219"/>
        <v/>
      </c>
      <c r="AK325" s="135" t="str">
        <f t="shared" si="233"/>
        <v/>
      </c>
      <c r="AL325" s="135" t="str">
        <f t="shared" si="220"/>
        <v/>
      </c>
      <c r="AM325" s="135" t="str">
        <f t="shared" si="221"/>
        <v/>
      </c>
      <c r="AN325" s="135" t="str">
        <f t="shared" si="222"/>
        <v/>
      </c>
      <c r="AO325" s="135" t="str">
        <f t="shared" si="223"/>
        <v/>
      </c>
      <c r="AQ325" s="48" t="str">
        <f t="shared" si="224"/>
        <v/>
      </c>
      <c r="AR325" s="45" t="str">
        <f t="shared" si="225"/>
        <v/>
      </c>
      <c r="AU325" s="25">
        <f t="shared" si="226"/>
        <v>0</v>
      </c>
      <c r="AV325" s="25">
        <f t="shared" si="227"/>
        <v>0</v>
      </c>
      <c r="AW325" s="21">
        <f t="shared" si="234"/>
        <v>0</v>
      </c>
      <c r="AX325" s="21">
        <f t="shared" si="235"/>
        <v>0</v>
      </c>
      <c r="AY325" s="21">
        <f t="shared" si="236"/>
        <v>0</v>
      </c>
      <c r="AZ325" s="21">
        <f t="shared" si="237"/>
        <v>0</v>
      </c>
      <c r="BA325" s="21">
        <f t="shared" si="238"/>
        <v>0</v>
      </c>
      <c r="BB325" s="21">
        <f t="shared" si="239"/>
        <v>0</v>
      </c>
      <c r="BC325" s="21">
        <f t="shared" si="240"/>
        <v>0</v>
      </c>
      <c r="BD325" s="21">
        <f>-IF(CUSTOS!B325="",0,CUSTOS!B325)</f>
        <v>0</v>
      </c>
      <c r="BF325" s="25">
        <f t="shared" si="241"/>
        <v>0</v>
      </c>
      <c r="BG325" s="25">
        <f t="shared" si="242"/>
        <v>0</v>
      </c>
      <c r="BH325" s="169">
        <f t="shared" si="242"/>
        <v>0</v>
      </c>
    </row>
    <row r="326" spans="1:60" ht="15" x14ac:dyDescent="0.25">
      <c r="A326" s="89" t="str">
        <f>IF(LARGE($A$11:A325,1)=$F$2,"",A325+1)</f>
        <v/>
      </c>
      <c r="B326" s="42" t="str">
        <f t="shared" si="196"/>
        <v/>
      </c>
      <c r="C326" s="43" t="str">
        <f t="shared" si="228"/>
        <v/>
      </c>
      <c r="D326" s="43" t="str">
        <f t="shared" si="197"/>
        <v/>
      </c>
      <c r="E326" s="43" t="str">
        <f t="shared" si="198"/>
        <v/>
      </c>
      <c r="F326" s="44" t="str">
        <f t="shared" si="199"/>
        <v/>
      </c>
      <c r="G326" s="44" t="str">
        <f t="shared" si="200"/>
        <v/>
      </c>
      <c r="H326" s="45" t="str">
        <f>IF($A326="","",IF(C326&gt;=$F$5,IFERROR(HLOOKUP(B326,FLUXO_ELEGÍVEL!$F:$XFD,LARGE(FLUXO_ELEGÍVEL!A:A,1)+2,0),0),0))</f>
        <v/>
      </c>
      <c r="I326" s="45" t="str">
        <f t="shared" si="201"/>
        <v/>
      </c>
      <c r="J326" s="45" t="str">
        <f>IF(A326="","",H326+CUSTOS!B326)</f>
        <v/>
      </c>
      <c r="K326" s="45" t="str">
        <f t="shared" si="229"/>
        <v/>
      </c>
      <c r="L326" s="45" t="str">
        <f t="shared" si="230"/>
        <v/>
      </c>
      <c r="M326" s="45" t="str">
        <f t="shared" si="231"/>
        <v/>
      </c>
      <c r="N326" s="45" t="str">
        <f t="shared" si="202"/>
        <v/>
      </c>
      <c r="O326" s="46" t="str">
        <f t="shared" si="232"/>
        <v/>
      </c>
      <c r="P326" s="47"/>
      <c r="Q326" s="48" t="str">
        <f t="shared" si="203"/>
        <v/>
      </c>
      <c r="R326" s="48" t="str">
        <f t="shared" si="204"/>
        <v/>
      </c>
      <c r="S326" s="48" t="str">
        <f t="shared" si="205"/>
        <v/>
      </c>
      <c r="T326" s="48" t="str">
        <f t="shared" si="206"/>
        <v/>
      </c>
      <c r="U326" s="48" t="str">
        <f t="shared" si="207"/>
        <v/>
      </c>
      <c r="V326" s="48" t="str">
        <f t="shared" si="208"/>
        <v/>
      </c>
      <c r="X326" s="48" t="str">
        <f t="shared" si="209"/>
        <v/>
      </c>
      <c r="Y326" s="45" t="str">
        <f t="shared" si="210"/>
        <v/>
      </c>
      <c r="Z326" s="45" t="str">
        <f t="shared" si="211"/>
        <v/>
      </c>
      <c r="AA326" s="45" t="str">
        <f t="shared" si="212"/>
        <v/>
      </c>
      <c r="AB326" s="45" t="str">
        <f t="shared" si="213"/>
        <v/>
      </c>
      <c r="AD326" s="48" t="str">
        <f t="shared" si="214"/>
        <v/>
      </c>
      <c r="AE326" s="45" t="str">
        <f t="shared" si="215"/>
        <v/>
      </c>
      <c r="AF326" s="45" t="str">
        <f t="shared" si="216"/>
        <v/>
      </c>
      <c r="AG326" s="45" t="str">
        <f t="shared" si="217"/>
        <v/>
      </c>
      <c r="AH326" s="45" t="str">
        <f t="shared" si="218"/>
        <v/>
      </c>
      <c r="AJ326" s="134" t="str">
        <f t="shared" si="219"/>
        <v/>
      </c>
      <c r="AK326" s="135" t="str">
        <f t="shared" si="233"/>
        <v/>
      </c>
      <c r="AL326" s="135" t="str">
        <f t="shared" si="220"/>
        <v/>
      </c>
      <c r="AM326" s="135" t="str">
        <f t="shared" si="221"/>
        <v/>
      </c>
      <c r="AN326" s="135" t="str">
        <f t="shared" si="222"/>
        <v/>
      </c>
      <c r="AO326" s="135" t="str">
        <f t="shared" si="223"/>
        <v/>
      </c>
      <c r="AQ326" s="48" t="str">
        <f t="shared" si="224"/>
        <v/>
      </c>
      <c r="AR326" s="45" t="str">
        <f t="shared" si="225"/>
        <v/>
      </c>
      <c r="AU326" s="25">
        <f t="shared" si="226"/>
        <v>0</v>
      </c>
      <c r="AV326" s="25">
        <f t="shared" si="227"/>
        <v>0</v>
      </c>
      <c r="AW326" s="21">
        <f t="shared" si="234"/>
        <v>0</v>
      </c>
      <c r="AX326" s="21">
        <f t="shared" si="235"/>
        <v>0</v>
      </c>
      <c r="AY326" s="21">
        <f t="shared" si="236"/>
        <v>0</v>
      </c>
      <c r="AZ326" s="21">
        <f t="shared" si="237"/>
        <v>0</v>
      </c>
      <c r="BA326" s="21">
        <f t="shared" si="238"/>
        <v>0</v>
      </c>
      <c r="BB326" s="21">
        <f t="shared" si="239"/>
        <v>0</v>
      </c>
      <c r="BC326" s="21">
        <f t="shared" si="240"/>
        <v>0</v>
      </c>
      <c r="BD326" s="21">
        <f>-IF(CUSTOS!B326="",0,CUSTOS!B326)</f>
        <v>0</v>
      </c>
      <c r="BF326" s="25">
        <f t="shared" si="241"/>
        <v>0</v>
      </c>
      <c r="BG326" s="25">
        <f t="shared" si="242"/>
        <v>0</v>
      </c>
      <c r="BH326" s="169">
        <f t="shared" si="242"/>
        <v>0</v>
      </c>
    </row>
    <row r="327" spans="1:60" ht="15" x14ac:dyDescent="0.25">
      <c r="A327" s="89" t="str">
        <f>IF(LARGE($A$11:A326,1)=$F$2,"",A326+1)</f>
        <v/>
      </c>
      <c r="B327" s="42" t="str">
        <f t="shared" si="196"/>
        <v/>
      </c>
      <c r="C327" s="43" t="str">
        <f t="shared" si="228"/>
        <v/>
      </c>
      <c r="D327" s="43" t="str">
        <f t="shared" si="197"/>
        <v/>
      </c>
      <c r="E327" s="43" t="str">
        <f t="shared" si="198"/>
        <v/>
      </c>
      <c r="F327" s="44" t="str">
        <f t="shared" si="199"/>
        <v/>
      </c>
      <c r="G327" s="44" t="str">
        <f t="shared" si="200"/>
        <v/>
      </c>
      <c r="H327" s="45" t="str">
        <f>IF($A327="","",IF(C327&gt;=$F$5,IFERROR(HLOOKUP(B327,FLUXO_ELEGÍVEL!$F:$XFD,LARGE(FLUXO_ELEGÍVEL!A:A,1)+2,0),0),0))</f>
        <v/>
      </c>
      <c r="I327" s="45" t="str">
        <f t="shared" si="201"/>
        <v/>
      </c>
      <c r="J327" s="45" t="str">
        <f>IF(A327="","",H327+CUSTOS!B327)</f>
        <v/>
      </c>
      <c r="K327" s="45" t="str">
        <f t="shared" si="229"/>
        <v/>
      </c>
      <c r="L327" s="45" t="str">
        <f t="shared" si="230"/>
        <v/>
      </c>
      <c r="M327" s="45" t="str">
        <f t="shared" si="231"/>
        <v/>
      </c>
      <c r="N327" s="45" t="str">
        <f t="shared" si="202"/>
        <v/>
      </c>
      <c r="O327" s="46" t="str">
        <f t="shared" si="232"/>
        <v/>
      </c>
      <c r="P327" s="47"/>
      <c r="Q327" s="48" t="str">
        <f t="shared" si="203"/>
        <v/>
      </c>
      <c r="R327" s="48" t="str">
        <f t="shared" si="204"/>
        <v/>
      </c>
      <c r="S327" s="48" t="str">
        <f t="shared" si="205"/>
        <v/>
      </c>
      <c r="T327" s="48" t="str">
        <f t="shared" si="206"/>
        <v/>
      </c>
      <c r="U327" s="48" t="str">
        <f t="shared" si="207"/>
        <v/>
      </c>
      <c r="V327" s="48" t="str">
        <f t="shared" si="208"/>
        <v/>
      </c>
      <c r="X327" s="48" t="str">
        <f t="shared" si="209"/>
        <v/>
      </c>
      <c r="Y327" s="45" t="str">
        <f t="shared" si="210"/>
        <v/>
      </c>
      <c r="Z327" s="45" t="str">
        <f t="shared" si="211"/>
        <v/>
      </c>
      <c r="AA327" s="45" t="str">
        <f t="shared" si="212"/>
        <v/>
      </c>
      <c r="AB327" s="45" t="str">
        <f t="shared" si="213"/>
        <v/>
      </c>
      <c r="AD327" s="48" t="str">
        <f t="shared" si="214"/>
        <v/>
      </c>
      <c r="AE327" s="45" t="str">
        <f t="shared" si="215"/>
        <v/>
      </c>
      <c r="AF327" s="45" t="str">
        <f t="shared" si="216"/>
        <v/>
      </c>
      <c r="AG327" s="45" t="str">
        <f t="shared" si="217"/>
        <v/>
      </c>
      <c r="AH327" s="45" t="str">
        <f t="shared" si="218"/>
        <v/>
      </c>
      <c r="AJ327" s="134" t="str">
        <f t="shared" si="219"/>
        <v/>
      </c>
      <c r="AK327" s="135" t="str">
        <f t="shared" si="233"/>
        <v/>
      </c>
      <c r="AL327" s="135" t="str">
        <f t="shared" si="220"/>
        <v/>
      </c>
      <c r="AM327" s="135" t="str">
        <f t="shared" si="221"/>
        <v/>
      </c>
      <c r="AN327" s="135" t="str">
        <f t="shared" si="222"/>
        <v/>
      </c>
      <c r="AO327" s="135" t="str">
        <f t="shared" si="223"/>
        <v/>
      </c>
      <c r="AQ327" s="48" t="str">
        <f t="shared" si="224"/>
        <v/>
      </c>
      <c r="AR327" s="45" t="str">
        <f t="shared" si="225"/>
        <v/>
      </c>
      <c r="AU327" s="25">
        <f t="shared" si="226"/>
        <v>0</v>
      </c>
      <c r="AV327" s="25">
        <f t="shared" si="227"/>
        <v>0</v>
      </c>
      <c r="AW327" s="21">
        <f t="shared" si="234"/>
        <v>0</v>
      </c>
      <c r="AX327" s="21">
        <f t="shared" si="235"/>
        <v>0</v>
      </c>
      <c r="AY327" s="21">
        <f t="shared" si="236"/>
        <v>0</v>
      </c>
      <c r="AZ327" s="21">
        <f t="shared" si="237"/>
        <v>0</v>
      </c>
      <c r="BA327" s="21">
        <f t="shared" si="238"/>
        <v>0</v>
      </c>
      <c r="BB327" s="21">
        <f t="shared" si="239"/>
        <v>0</v>
      </c>
      <c r="BC327" s="21">
        <f t="shared" si="240"/>
        <v>0</v>
      </c>
      <c r="BD327" s="21">
        <f>-IF(CUSTOS!B327="",0,CUSTOS!B327)</f>
        <v>0</v>
      </c>
      <c r="BF327" s="25">
        <f t="shared" si="241"/>
        <v>0</v>
      </c>
      <c r="BG327" s="25">
        <f t="shared" si="242"/>
        <v>0</v>
      </c>
      <c r="BH327" s="169">
        <f t="shared" si="242"/>
        <v>0</v>
      </c>
    </row>
    <row r="328" spans="1:60" ht="15" x14ac:dyDescent="0.25">
      <c r="A328" s="89" t="str">
        <f>IF(LARGE($A$11:A327,1)=$F$2,"",A327+1)</f>
        <v/>
      </c>
      <c r="B328" s="42" t="str">
        <f t="shared" si="196"/>
        <v/>
      </c>
      <c r="C328" s="43" t="str">
        <f t="shared" si="228"/>
        <v/>
      </c>
      <c r="D328" s="43" t="str">
        <f t="shared" si="197"/>
        <v/>
      </c>
      <c r="E328" s="43" t="str">
        <f t="shared" si="198"/>
        <v/>
      </c>
      <c r="F328" s="44" t="str">
        <f t="shared" si="199"/>
        <v/>
      </c>
      <c r="G328" s="44" t="str">
        <f t="shared" si="200"/>
        <v/>
      </c>
      <c r="H328" s="45" t="str">
        <f>IF($A328="","",IF(C328&gt;=$F$5,IFERROR(HLOOKUP(B328,FLUXO_ELEGÍVEL!$F:$XFD,LARGE(FLUXO_ELEGÍVEL!A:A,1)+2,0),0),0))</f>
        <v/>
      </c>
      <c r="I328" s="45" t="str">
        <f t="shared" si="201"/>
        <v/>
      </c>
      <c r="J328" s="45" t="str">
        <f>IF(A328="","",H328+CUSTOS!B328)</f>
        <v/>
      </c>
      <c r="K328" s="45" t="str">
        <f t="shared" si="229"/>
        <v/>
      </c>
      <c r="L328" s="45" t="str">
        <f t="shared" si="230"/>
        <v/>
      </c>
      <c r="M328" s="45" t="str">
        <f t="shared" si="231"/>
        <v/>
      </c>
      <c r="N328" s="45" t="str">
        <f t="shared" si="202"/>
        <v/>
      </c>
      <c r="O328" s="46" t="str">
        <f t="shared" si="232"/>
        <v/>
      </c>
      <c r="P328" s="47"/>
      <c r="Q328" s="48" t="str">
        <f t="shared" si="203"/>
        <v/>
      </c>
      <c r="R328" s="48" t="str">
        <f t="shared" si="204"/>
        <v/>
      </c>
      <c r="S328" s="48" t="str">
        <f t="shared" si="205"/>
        <v/>
      </c>
      <c r="T328" s="48" t="str">
        <f t="shared" si="206"/>
        <v/>
      </c>
      <c r="U328" s="48" t="str">
        <f t="shared" si="207"/>
        <v/>
      </c>
      <c r="V328" s="48" t="str">
        <f t="shared" si="208"/>
        <v/>
      </c>
      <c r="X328" s="48" t="str">
        <f t="shared" si="209"/>
        <v/>
      </c>
      <c r="Y328" s="45" t="str">
        <f t="shared" si="210"/>
        <v/>
      </c>
      <c r="Z328" s="45" t="str">
        <f t="shared" si="211"/>
        <v/>
      </c>
      <c r="AA328" s="45" t="str">
        <f t="shared" si="212"/>
        <v/>
      </c>
      <c r="AB328" s="45" t="str">
        <f t="shared" si="213"/>
        <v/>
      </c>
      <c r="AD328" s="48" t="str">
        <f t="shared" si="214"/>
        <v/>
      </c>
      <c r="AE328" s="45" t="str">
        <f t="shared" si="215"/>
        <v/>
      </c>
      <c r="AF328" s="45" t="str">
        <f t="shared" si="216"/>
        <v/>
      </c>
      <c r="AG328" s="45" t="str">
        <f t="shared" si="217"/>
        <v/>
      </c>
      <c r="AH328" s="45" t="str">
        <f t="shared" si="218"/>
        <v/>
      </c>
      <c r="AJ328" s="134" t="str">
        <f t="shared" si="219"/>
        <v/>
      </c>
      <c r="AK328" s="135" t="str">
        <f t="shared" si="233"/>
        <v/>
      </c>
      <c r="AL328" s="135" t="str">
        <f t="shared" si="220"/>
        <v/>
      </c>
      <c r="AM328" s="135" t="str">
        <f t="shared" si="221"/>
        <v/>
      </c>
      <c r="AN328" s="135" t="str">
        <f t="shared" si="222"/>
        <v/>
      </c>
      <c r="AO328" s="135" t="str">
        <f t="shared" si="223"/>
        <v/>
      </c>
      <c r="AQ328" s="48" t="str">
        <f t="shared" si="224"/>
        <v/>
      </c>
      <c r="AR328" s="45" t="str">
        <f t="shared" si="225"/>
        <v/>
      </c>
      <c r="AU328" s="25">
        <f t="shared" si="226"/>
        <v>0</v>
      </c>
      <c r="AV328" s="25">
        <f t="shared" si="227"/>
        <v>0</v>
      </c>
      <c r="AW328" s="21">
        <f t="shared" si="234"/>
        <v>0</v>
      </c>
      <c r="AX328" s="21">
        <f t="shared" si="235"/>
        <v>0</v>
      </c>
      <c r="AY328" s="21">
        <f t="shared" si="236"/>
        <v>0</v>
      </c>
      <c r="AZ328" s="21">
        <f t="shared" si="237"/>
        <v>0</v>
      </c>
      <c r="BA328" s="21">
        <f t="shared" si="238"/>
        <v>0</v>
      </c>
      <c r="BB328" s="21">
        <f t="shared" si="239"/>
        <v>0</v>
      </c>
      <c r="BC328" s="21">
        <f t="shared" si="240"/>
        <v>0</v>
      </c>
      <c r="BD328" s="21">
        <f>-IF(CUSTOS!B328="",0,CUSTOS!B328)</f>
        <v>0</v>
      </c>
      <c r="BF328" s="25">
        <f t="shared" si="241"/>
        <v>0</v>
      </c>
      <c r="BG328" s="25">
        <f t="shared" si="242"/>
        <v>0</v>
      </c>
      <c r="BH328" s="169">
        <f t="shared" si="242"/>
        <v>0</v>
      </c>
    </row>
    <row r="329" spans="1:60" ht="15" x14ac:dyDescent="0.25">
      <c r="A329" s="89" t="str">
        <f>IF(LARGE($A$11:A328,1)=$F$2,"",A328+1)</f>
        <v/>
      </c>
      <c r="B329" s="42" t="str">
        <f t="shared" si="196"/>
        <v/>
      </c>
      <c r="C329" s="43" t="str">
        <f t="shared" si="228"/>
        <v/>
      </c>
      <c r="D329" s="43" t="str">
        <f t="shared" si="197"/>
        <v/>
      </c>
      <c r="E329" s="43" t="str">
        <f t="shared" si="198"/>
        <v/>
      </c>
      <c r="F329" s="44" t="str">
        <f t="shared" si="199"/>
        <v/>
      </c>
      <c r="G329" s="44" t="str">
        <f t="shared" si="200"/>
        <v/>
      </c>
      <c r="H329" s="45" t="str">
        <f>IF($A329="","",IF(C329&gt;=$F$5,IFERROR(HLOOKUP(B329,FLUXO_ELEGÍVEL!$F:$XFD,LARGE(FLUXO_ELEGÍVEL!A:A,1)+2,0),0),0))</f>
        <v/>
      </c>
      <c r="I329" s="45" t="str">
        <f t="shared" si="201"/>
        <v/>
      </c>
      <c r="J329" s="45" t="str">
        <f>IF(A329="","",H329+CUSTOS!B329)</f>
        <v/>
      </c>
      <c r="K329" s="45" t="str">
        <f t="shared" si="229"/>
        <v/>
      </c>
      <c r="L329" s="45" t="str">
        <f t="shared" si="230"/>
        <v/>
      </c>
      <c r="M329" s="45" t="str">
        <f t="shared" si="231"/>
        <v/>
      </c>
      <c r="N329" s="45" t="str">
        <f t="shared" si="202"/>
        <v/>
      </c>
      <c r="O329" s="46" t="str">
        <f t="shared" si="232"/>
        <v/>
      </c>
      <c r="P329" s="47"/>
      <c r="Q329" s="48" t="str">
        <f t="shared" si="203"/>
        <v/>
      </c>
      <c r="R329" s="48" t="str">
        <f t="shared" si="204"/>
        <v/>
      </c>
      <c r="S329" s="48" t="str">
        <f t="shared" si="205"/>
        <v/>
      </c>
      <c r="T329" s="48" t="str">
        <f t="shared" si="206"/>
        <v/>
      </c>
      <c r="U329" s="48" t="str">
        <f t="shared" si="207"/>
        <v/>
      </c>
      <c r="V329" s="48" t="str">
        <f t="shared" si="208"/>
        <v/>
      </c>
      <c r="X329" s="48" t="str">
        <f t="shared" si="209"/>
        <v/>
      </c>
      <c r="Y329" s="45" t="str">
        <f t="shared" si="210"/>
        <v/>
      </c>
      <c r="Z329" s="45" t="str">
        <f t="shared" si="211"/>
        <v/>
      </c>
      <c r="AA329" s="45" t="str">
        <f t="shared" si="212"/>
        <v/>
      </c>
      <c r="AB329" s="45" t="str">
        <f t="shared" si="213"/>
        <v/>
      </c>
      <c r="AD329" s="48" t="str">
        <f t="shared" si="214"/>
        <v/>
      </c>
      <c r="AE329" s="45" t="str">
        <f t="shared" si="215"/>
        <v/>
      </c>
      <c r="AF329" s="45" t="str">
        <f t="shared" si="216"/>
        <v/>
      </c>
      <c r="AG329" s="45" t="str">
        <f t="shared" si="217"/>
        <v/>
      </c>
      <c r="AH329" s="45" t="str">
        <f t="shared" si="218"/>
        <v/>
      </c>
      <c r="AJ329" s="134" t="str">
        <f t="shared" si="219"/>
        <v/>
      </c>
      <c r="AK329" s="135" t="str">
        <f t="shared" si="233"/>
        <v/>
      </c>
      <c r="AL329" s="135" t="str">
        <f t="shared" si="220"/>
        <v/>
      </c>
      <c r="AM329" s="135" t="str">
        <f t="shared" si="221"/>
        <v/>
      </c>
      <c r="AN329" s="135" t="str">
        <f t="shared" si="222"/>
        <v/>
      </c>
      <c r="AO329" s="135" t="str">
        <f t="shared" si="223"/>
        <v/>
      </c>
      <c r="AQ329" s="48" t="str">
        <f t="shared" si="224"/>
        <v/>
      </c>
      <c r="AR329" s="45" t="str">
        <f t="shared" si="225"/>
        <v/>
      </c>
      <c r="AU329" s="25">
        <f t="shared" si="226"/>
        <v>0</v>
      </c>
      <c r="AV329" s="25">
        <f t="shared" si="227"/>
        <v>0</v>
      </c>
      <c r="AW329" s="21">
        <f t="shared" si="234"/>
        <v>0</v>
      </c>
      <c r="AX329" s="21">
        <f t="shared" si="235"/>
        <v>0</v>
      </c>
      <c r="AY329" s="21">
        <f t="shared" si="236"/>
        <v>0</v>
      </c>
      <c r="AZ329" s="21">
        <f t="shared" si="237"/>
        <v>0</v>
      </c>
      <c r="BA329" s="21">
        <f t="shared" si="238"/>
        <v>0</v>
      </c>
      <c r="BB329" s="21">
        <f t="shared" si="239"/>
        <v>0</v>
      </c>
      <c r="BC329" s="21">
        <f t="shared" si="240"/>
        <v>0</v>
      </c>
      <c r="BD329" s="21">
        <f>-IF(CUSTOS!B329="",0,CUSTOS!B329)</f>
        <v>0</v>
      </c>
      <c r="BF329" s="25">
        <f t="shared" si="241"/>
        <v>0</v>
      </c>
      <c r="BG329" s="25">
        <f t="shared" si="242"/>
        <v>0</v>
      </c>
      <c r="BH329" s="169">
        <f t="shared" si="242"/>
        <v>0</v>
      </c>
    </row>
    <row r="330" spans="1:60" ht="15" x14ac:dyDescent="0.25">
      <c r="A330" s="89" t="str">
        <f>IF(LARGE($A$11:A329,1)=$F$2,"",A329+1)</f>
        <v/>
      </c>
      <c r="B330" s="42" t="str">
        <f t="shared" si="196"/>
        <v/>
      </c>
      <c r="C330" s="43" t="str">
        <f t="shared" si="228"/>
        <v/>
      </c>
      <c r="D330" s="43" t="str">
        <f t="shared" si="197"/>
        <v/>
      </c>
      <c r="E330" s="43" t="str">
        <f t="shared" si="198"/>
        <v/>
      </c>
      <c r="F330" s="44" t="str">
        <f t="shared" si="199"/>
        <v/>
      </c>
      <c r="G330" s="44" t="str">
        <f t="shared" si="200"/>
        <v/>
      </c>
      <c r="H330" s="45" t="str">
        <f>IF($A330="","",IF(C330&gt;=$F$5,IFERROR(HLOOKUP(B330,FLUXO_ELEGÍVEL!$F:$XFD,LARGE(FLUXO_ELEGÍVEL!A:A,1)+2,0),0),0))</f>
        <v/>
      </c>
      <c r="I330" s="45" t="str">
        <f t="shared" si="201"/>
        <v/>
      </c>
      <c r="J330" s="45" t="str">
        <f>IF(A330="","",H330+CUSTOS!B330)</f>
        <v/>
      </c>
      <c r="K330" s="45" t="str">
        <f t="shared" si="229"/>
        <v/>
      </c>
      <c r="L330" s="45" t="str">
        <f t="shared" si="230"/>
        <v/>
      </c>
      <c r="M330" s="45" t="str">
        <f t="shared" si="231"/>
        <v/>
      </c>
      <c r="N330" s="45" t="str">
        <f t="shared" si="202"/>
        <v/>
      </c>
      <c r="O330" s="46" t="str">
        <f t="shared" si="232"/>
        <v/>
      </c>
      <c r="P330" s="47"/>
      <c r="Q330" s="48" t="str">
        <f t="shared" si="203"/>
        <v/>
      </c>
      <c r="R330" s="48" t="str">
        <f t="shared" si="204"/>
        <v/>
      </c>
      <c r="S330" s="48" t="str">
        <f t="shared" si="205"/>
        <v/>
      </c>
      <c r="T330" s="48" t="str">
        <f t="shared" si="206"/>
        <v/>
      </c>
      <c r="U330" s="48" t="str">
        <f t="shared" si="207"/>
        <v/>
      </c>
      <c r="V330" s="48" t="str">
        <f t="shared" si="208"/>
        <v/>
      </c>
      <c r="X330" s="48" t="str">
        <f t="shared" si="209"/>
        <v/>
      </c>
      <c r="Y330" s="45" t="str">
        <f t="shared" si="210"/>
        <v/>
      </c>
      <c r="Z330" s="45" t="str">
        <f t="shared" si="211"/>
        <v/>
      </c>
      <c r="AA330" s="45" t="str">
        <f t="shared" si="212"/>
        <v/>
      </c>
      <c r="AB330" s="45" t="str">
        <f t="shared" si="213"/>
        <v/>
      </c>
      <c r="AD330" s="48" t="str">
        <f t="shared" si="214"/>
        <v/>
      </c>
      <c r="AE330" s="45" t="str">
        <f t="shared" si="215"/>
        <v/>
      </c>
      <c r="AF330" s="45" t="str">
        <f t="shared" si="216"/>
        <v/>
      </c>
      <c r="AG330" s="45" t="str">
        <f t="shared" si="217"/>
        <v/>
      </c>
      <c r="AH330" s="45" t="str">
        <f t="shared" si="218"/>
        <v/>
      </c>
      <c r="AJ330" s="134" t="str">
        <f t="shared" si="219"/>
        <v/>
      </c>
      <c r="AK330" s="135" t="str">
        <f t="shared" si="233"/>
        <v/>
      </c>
      <c r="AL330" s="135" t="str">
        <f t="shared" si="220"/>
        <v/>
      </c>
      <c r="AM330" s="135" t="str">
        <f t="shared" si="221"/>
        <v/>
      </c>
      <c r="AN330" s="135" t="str">
        <f t="shared" si="222"/>
        <v/>
      </c>
      <c r="AO330" s="135" t="str">
        <f t="shared" si="223"/>
        <v/>
      </c>
      <c r="AQ330" s="48" t="str">
        <f t="shared" si="224"/>
        <v/>
      </c>
      <c r="AR330" s="45" t="str">
        <f t="shared" si="225"/>
        <v/>
      </c>
      <c r="AU330" s="25">
        <f t="shared" si="226"/>
        <v>0</v>
      </c>
      <c r="AV330" s="25">
        <f t="shared" si="227"/>
        <v>0</v>
      </c>
      <c r="AW330" s="21">
        <f t="shared" si="234"/>
        <v>0</v>
      </c>
      <c r="AX330" s="21">
        <f t="shared" si="235"/>
        <v>0</v>
      </c>
      <c r="AY330" s="21">
        <f t="shared" si="236"/>
        <v>0</v>
      </c>
      <c r="AZ330" s="21">
        <f t="shared" si="237"/>
        <v>0</v>
      </c>
      <c r="BA330" s="21">
        <f t="shared" si="238"/>
        <v>0</v>
      </c>
      <c r="BB330" s="21">
        <f t="shared" si="239"/>
        <v>0</v>
      </c>
      <c r="BC330" s="21">
        <f t="shared" si="240"/>
        <v>0</v>
      </c>
      <c r="BD330" s="21">
        <f>-IF(CUSTOS!B330="",0,CUSTOS!B330)</f>
        <v>0</v>
      </c>
      <c r="BF330" s="25">
        <f t="shared" si="241"/>
        <v>0</v>
      </c>
      <c r="BG330" s="25">
        <f t="shared" si="242"/>
        <v>0</v>
      </c>
      <c r="BH330" s="169">
        <f t="shared" si="242"/>
        <v>0</v>
      </c>
    </row>
    <row r="331" spans="1:60" ht="15" x14ac:dyDescent="0.25">
      <c r="A331" s="89" t="str">
        <f>IF(LARGE($A$11:A330,1)=$F$2,"",A330+1)</f>
        <v/>
      </c>
      <c r="B331" s="42" t="str">
        <f t="shared" si="196"/>
        <v/>
      </c>
      <c r="C331" s="43" t="str">
        <f t="shared" si="228"/>
        <v/>
      </c>
      <c r="D331" s="43" t="str">
        <f t="shared" si="197"/>
        <v/>
      </c>
      <c r="E331" s="43" t="str">
        <f t="shared" si="198"/>
        <v/>
      </c>
      <c r="F331" s="44" t="str">
        <f t="shared" si="199"/>
        <v/>
      </c>
      <c r="G331" s="44" t="str">
        <f t="shared" si="200"/>
        <v/>
      </c>
      <c r="H331" s="45" t="str">
        <f>IF($A331="","",IF(C331&gt;=$F$5,IFERROR(HLOOKUP(B331,FLUXO_ELEGÍVEL!$F:$XFD,LARGE(FLUXO_ELEGÍVEL!A:A,1)+2,0),0),0))</f>
        <v/>
      </c>
      <c r="I331" s="45" t="str">
        <f t="shared" si="201"/>
        <v/>
      </c>
      <c r="J331" s="45" t="str">
        <f>IF(A331="","",H331+CUSTOS!B331)</f>
        <v/>
      </c>
      <c r="K331" s="45" t="str">
        <f t="shared" si="229"/>
        <v/>
      </c>
      <c r="L331" s="45" t="str">
        <f t="shared" si="230"/>
        <v/>
      </c>
      <c r="M331" s="45" t="str">
        <f t="shared" si="231"/>
        <v/>
      </c>
      <c r="N331" s="45" t="str">
        <f t="shared" si="202"/>
        <v/>
      </c>
      <c r="O331" s="46" t="str">
        <f t="shared" si="232"/>
        <v/>
      </c>
      <c r="P331" s="47"/>
      <c r="Q331" s="48" t="str">
        <f t="shared" si="203"/>
        <v/>
      </c>
      <c r="R331" s="48" t="str">
        <f t="shared" si="204"/>
        <v/>
      </c>
      <c r="S331" s="48" t="str">
        <f t="shared" si="205"/>
        <v/>
      </c>
      <c r="T331" s="48" t="str">
        <f t="shared" si="206"/>
        <v/>
      </c>
      <c r="U331" s="48" t="str">
        <f t="shared" si="207"/>
        <v/>
      </c>
      <c r="V331" s="48" t="str">
        <f t="shared" si="208"/>
        <v/>
      </c>
      <c r="X331" s="48" t="str">
        <f t="shared" si="209"/>
        <v/>
      </c>
      <c r="Y331" s="45" t="str">
        <f t="shared" si="210"/>
        <v/>
      </c>
      <c r="Z331" s="45" t="str">
        <f t="shared" si="211"/>
        <v/>
      </c>
      <c r="AA331" s="45" t="str">
        <f t="shared" si="212"/>
        <v/>
      </c>
      <c r="AB331" s="45" t="str">
        <f t="shared" si="213"/>
        <v/>
      </c>
      <c r="AD331" s="48" t="str">
        <f t="shared" si="214"/>
        <v/>
      </c>
      <c r="AE331" s="45" t="str">
        <f t="shared" si="215"/>
        <v/>
      </c>
      <c r="AF331" s="45" t="str">
        <f t="shared" si="216"/>
        <v/>
      </c>
      <c r="AG331" s="45" t="str">
        <f t="shared" si="217"/>
        <v/>
      </c>
      <c r="AH331" s="45" t="str">
        <f t="shared" si="218"/>
        <v/>
      </c>
      <c r="AJ331" s="134" t="str">
        <f t="shared" si="219"/>
        <v/>
      </c>
      <c r="AK331" s="135" t="str">
        <f t="shared" si="233"/>
        <v/>
      </c>
      <c r="AL331" s="135" t="str">
        <f t="shared" si="220"/>
        <v/>
      </c>
      <c r="AM331" s="135" t="str">
        <f t="shared" si="221"/>
        <v/>
      </c>
      <c r="AN331" s="135" t="str">
        <f t="shared" si="222"/>
        <v/>
      </c>
      <c r="AO331" s="135" t="str">
        <f t="shared" si="223"/>
        <v/>
      </c>
      <c r="AQ331" s="48" t="str">
        <f t="shared" si="224"/>
        <v/>
      </c>
      <c r="AR331" s="45" t="str">
        <f t="shared" si="225"/>
        <v/>
      </c>
      <c r="AU331" s="25">
        <f t="shared" si="226"/>
        <v>0</v>
      </c>
      <c r="AV331" s="25">
        <f t="shared" si="227"/>
        <v>0</v>
      </c>
      <c r="AW331" s="21">
        <f t="shared" si="234"/>
        <v>0</v>
      </c>
      <c r="AX331" s="21">
        <f t="shared" si="235"/>
        <v>0</v>
      </c>
      <c r="AY331" s="21">
        <f t="shared" si="236"/>
        <v>0</v>
      </c>
      <c r="AZ331" s="21">
        <f t="shared" si="237"/>
        <v>0</v>
      </c>
      <c r="BA331" s="21">
        <f t="shared" si="238"/>
        <v>0</v>
      </c>
      <c r="BB331" s="21">
        <f t="shared" si="239"/>
        <v>0</v>
      </c>
      <c r="BC331" s="21">
        <f t="shared" si="240"/>
        <v>0</v>
      </c>
      <c r="BD331" s="21">
        <f>-IF(CUSTOS!B331="",0,CUSTOS!B331)</f>
        <v>0</v>
      </c>
      <c r="BF331" s="25">
        <f t="shared" si="241"/>
        <v>0</v>
      </c>
      <c r="BG331" s="25">
        <f t="shared" si="242"/>
        <v>0</v>
      </c>
      <c r="BH331" s="169">
        <f t="shared" si="242"/>
        <v>0</v>
      </c>
    </row>
    <row r="332" spans="1:60" ht="15" x14ac:dyDescent="0.25">
      <c r="A332" s="89" t="str">
        <f>IF(LARGE($A$11:A331,1)=$F$2,"",A331+1)</f>
        <v/>
      </c>
      <c r="B332" s="42" t="str">
        <f t="shared" ref="B332:B371" si="243">IF($A332="","",DATE(YEAR(EDATE(C332,-def_fluxo)),MONTH(EDATE(C332,-def_fluxo)),1))</f>
        <v/>
      </c>
      <c r="C332" s="43" t="str">
        <f t="shared" si="228"/>
        <v/>
      </c>
      <c r="D332" s="43" t="str">
        <f t="shared" ref="D332:D371" si="244">IF($A332="","",WORKDAY(C332-1,1,holiday))</f>
        <v/>
      </c>
      <c r="E332" s="43" t="str">
        <f t="shared" ref="E332:E371" si="245">IF($A332="","",WORKDAY(D332,def_pgto,holiday))</f>
        <v/>
      </c>
      <c r="F332" s="44" t="str">
        <f t="shared" ref="F332:F371" si="246">IF(A332="","",IF(base_calc=252,NETWORKDAYS(D332,D332,holiday)-1,IF(base_calc=360,DAYS360(EDATE(C332,-1),C332,0),"")))</f>
        <v/>
      </c>
      <c r="G332" s="44" t="str">
        <f t="shared" ref="G332:G371" si="247">IF(A332="","",IF(base_calc=252,NETWORKDAYS($F$3,D332,holiday)-1,IF(base_calc=360,DAYS360($F$3,C332),"")))</f>
        <v/>
      </c>
      <c r="H332" s="45" t="str">
        <f>IF($A332="","",IF(C332&gt;=$F$5,IFERROR(HLOOKUP(B332,FLUXO_ELEGÍVEL!$F:$XFD,LARGE(FLUXO_ELEGÍVEL!A:A,1)+2,0),0),0))</f>
        <v/>
      </c>
      <c r="I332" s="45" t="str">
        <f t="shared" ref="I332:I371" si="248">IF(A332="","",H332/(1+tx_lastro)^(G332/base_calc))</f>
        <v/>
      </c>
      <c r="J332" s="45" t="str">
        <f>IF(A332="","",H332+CUSTOS!B332)</f>
        <v/>
      </c>
      <c r="K332" s="45" t="str">
        <f t="shared" si="229"/>
        <v/>
      </c>
      <c r="L332" s="45" t="str">
        <f t="shared" si="230"/>
        <v/>
      </c>
      <c r="M332" s="45" t="str">
        <f t="shared" si="231"/>
        <v/>
      </c>
      <c r="N332" s="45" t="str">
        <f t="shared" ref="N332:N371" si="249">IF(A332="","",J332/(1+tx_lastro)^(G332/base_calc))</f>
        <v/>
      </c>
      <c r="O332" s="46" t="str">
        <f t="shared" si="232"/>
        <v/>
      </c>
      <c r="P332" s="47"/>
      <c r="Q332" s="48" t="str">
        <f t="shared" ref="Q332:Q371" si="250">IF($A332="","",IF($A332&gt;prazo_se,"",IF($R$6="A + J",R332+S332,J332*pmt_se)))</f>
        <v/>
      </c>
      <c r="R332" s="48" t="str">
        <f t="shared" ref="R332:R371" si="251">IF($A332="","",IF($A332&gt;prazo_se,"",IF(OR(H332=0,A332&lt;=carência_se),-S332,IF($R$6="A + J",O332*T331,Q332-S332))))</f>
        <v/>
      </c>
      <c r="S332" s="48" t="str">
        <f t="shared" ref="S332:S371" si="252">IF($A332="","",IF($A332&gt;prazo_se,"",T331*((1+tx_se)^(IF(A332&gt;1,F332,G332)/base_calc)-1)))</f>
        <v/>
      </c>
      <c r="T332" s="48" t="str">
        <f t="shared" ref="T332:T371" si="253">IF($A332="","",IF($A332&gt;prazo_se,"",T331-R332))</f>
        <v/>
      </c>
      <c r="U332" s="48" t="str">
        <f t="shared" ref="U332:U371" si="254">IF($A332="","",IF($A332&gt;prazo_se,"",Q332/(1+tx_se)^(G332/base_calc)))</f>
        <v/>
      </c>
      <c r="V332" s="48" t="str">
        <f t="shared" ref="V332:V371" si="255">IF($A332="","",IF($A332&gt;prazo_se,"",Q332/(1+tx_se2)^(G332/base_calc)))</f>
        <v/>
      </c>
      <c r="X332" s="48" t="str">
        <f t="shared" ref="X332:X371" si="256">IF($A332="","",IF($A332&gt;prazo_subp,"",IF($Y$6="PMT [diferença]",J332-Q332,IF($Y$6="A + J",Y332+Z332,(J332-Q332)*pmt_subp))))</f>
        <v/>
      </c>
      <c r="Y332" s="45" t="str">
        <f t="shared" ref="Y332:Y371" si="257">IF($A332="","",IF($A332&gt;prazo_subp,"",IF(A332&lt;=carência_subp,-Z332,IF($Y$6="A + J",O332*AA331,X332-Z332))))</f>
        <v/>
      </c>
      <c r="Z332" s="45" t="str">
        <f t="shared" ref="Z332:Z371" si="258">IF($A332="","",IF($A332&gt;prazo_subp,"",AA331*((1+tx_subp)^(IF(A332&gt;1,F332,G332)/base_calc)-1)))</f>
        <v/>
      </c>
      <c r="AA332" s="45" t="str">
        <f t="shared" ref="AA332:AA371" si="259">IF($A332="","",IF($A332&gt;prazo_subp,"",AA331-Y332))</f>
        <v/>
      </c>
      <c r="AB332" s="45" t="str">
        <f t="shared" ref="AB332:AB371" si="260">IF($A332="","",IF($A332&gt;prazo_subp,"",X332/(1+tx_subp)^(G332/base_calc)))</f>
        <v/>
      </c>
      <c r="AD332" s="48" t="str">
        <f t="shared" ref="AD332:AD371" si="261">IF($A332="","",IF($A332&gt;prazo_sub,"",IF($AE$6="PMT [diferença]",J332-Q332-X332,(J332-Q332-X332)*pmt_sub)))</f>
        <v/>
      </c>
      <c r="AE332" s="45" t="str">
        <f t="shared" ref="AE332:AE371" si="262">IF($A332="","",IF($A332&gt;prazo_sub,"",IF(A332&lt;=carência_sub,-AF332,IF($AE$6="% PMT",O332*AG331,AD332-AF332))))</f>
        <v/>
      </c>
      <c r="AF332" s="45" t="str">
        <f t="shared" ref="AF332:AF371" si="263">IF($A332="","",IF($A332&gt;prazo_sub,"",AG331*((1+tx_sub)^(IF(A332&gt;1,F332,G332)/base_calc)-1)))</f>
        <v/>
      </c>
      <c r="AG332" s="45" t="str">
        <f t="shared" ref="AG332:AG371" si="264">IF($A332="","",IF($A332&gt;prazo_sub,"",AG331-AE332))</f>
        <v/>
      </c>
      <c r="AH332" s="45" t="str">
        <f t="shared" ref="AH332:AH371" si="265">IF($A332="","",IF($A332&gt;prazo_sub,"",AD332/(1+tx_sub)^(G332/base_calc)))</f>
        <v/>
      </c>
      <c r="AJ332" s="134" t="str">
        <f t="shared" ref="AJ332:AJ371" si="266">IF(A332="","",J332-Q332-X332-AD332)</f>
        <v/>
      </c>
      <c r="AK332" s="135" t="str">
        <f t="shared" si="233"/>
        <v/>
      </c>
      <c r="AL332" s="135" t="str">
        <f t="shared" ref="AL332:AL371" si="267">IF(A332="","",AM331*((1+tx_over)^(IF(A332&gt;1,F332,G332)/base_calc)-1))</f>
        <v/>
      </c>
      <c r="AM332" s="135" t="str">
        <f t="shared" ref="AM332:AM371" si="268">IF(A332="","",AM331-AK332)</f>
        <v/>
      </c>
      <c r="AN332" s="135" t="str">
        <f t="shared" ref="AN332:AN371" si="269">IF($A332="","",AJ332/(1+tx_over)^(G332/base_calc))</f>
        <v/>
      </c>
      <c r="AO332" s="135" t="str">
        <f t="shared" ref="AO332:AO371" si="270">IF($A332="","",AJ332/(1+tx_lastro)^(G332/base_calc))</f>
        <v/>
      </c>
      <c r="AQ332" s="48" t="str">
        <f t="shared" ref="AQ332:AQ371" si="271">IF(A332="","",IF(AJ332&lt;=0,AJ332,0))</f>
        <v/>
      </c>
      <c r="AR332" s="45" t="str">
        <f t="shared" ref="AR332:AR371" si="272">IF(A332="","",IF(AJ332&gt;0,AJ332,0))</f>
        <v/>
      </c>
      <c r="AU332" s="25">
        <f t="shared" ref="AU332:AU371" si="273">IF(H332="",0,H332)</f>
        <v>0</v>
      </c>
      <c r="AV332" s="25">
        <f t="shared" ref="AV332:AV371" si="274">IF(J332="",0,J332)</f>
        <v>0</v>
      </c>
      <c r="AW332" s="21">
        <f t="shared" si="234"/>
        <v>0</v>
      </c>
      <c r="AX332" s="21">
        <f t="shared" si="235"/>
        <v>0</v>
      </c>
      <c r="AY332" s="21">
        <f t="shared" si="236"/>
        <v>0</v>
      </c>
      <c r="AZ332" s="21">
        <f t="shared" si="237"/>
        <v>0</v>
      </c>
      <c r="BA332" s="21">
        <f t="shared" si="238"/>
        <v>0</v>
      </c>
      <c r="BB332" s="21">
        <f t="shared" si="239"/>
        <v>0</v>
      </c>
      <c r="BC332" s="21">
        <f t="shared" si="240"/>
        <v>0</v>
      </c>
      <c r="BD332" s="21">
        <f>-IF(CUSTOS!B332="",0,CUSTOS!B332)</f>
        <v>0</v>
      </c>
      <c r="BF332" s="25">
        <f t="shared" si="241"/>
        <v>0</v>
      </c>
      <c r="BG332" s="25">
        <f t="shared" si="242"/>
        <v>0</v>
      </c>
      <c r="BH332" s="169">
        <f t="shared" si="242"/>
        <v>0</v>
      </c>
    </row>
    <row r="333" spans="1:60" ht="15" x14ac:dyDescent="0.25">
      <c r="A333" s="89" t="str">
        <f>IF(LARGE($A$11:A332,1)=$F$2,"",A332+1)</f>
        <v/>
      </c>
      <c r="B333" s="42" t="str">
        <f t="shared" si="243"/>
        <v/>
      </c>
      <c r="C333" s="43" t="str">
        <f t="shared" ref="C333:C371" si="275">IF($A333="","",IF(OR(DAY($C$12)=30,DAY($C$12)=31),EOMONTH(EDATE(C332,1),0),EDATE(C332,1)))</f>
        <v/>
      </c>
      <c r="D333" s="43" t="str">
        <f t="shared" si="244"/>
        <v/>
      </c>
      <c r="E333" s="43" t="str">
        <f t="shared" si="245"/>
        <v/>
      </c>
      <c r="F333" s="44" t="str">
        <f t="shared" si="246"/>
        <v/>
      </c>
      <c r="G333" s="44" t="str">
        <f t="shared" si="247"/>
        <v/>
      </c>
      <c r="H333" s="45" t="str">
        <f>IF($A333="","",IF(C333&gt;=$F$5,IFERROR(HLOOKUP(B333,FLUXO_ELEGÍVEL!$F:$XFD,LARGE(FLUXO_ELEGÍVEL!A:A,1)+2,0),0),0))</f>
        <v/>
      </c>
      <c r="I333" s="45" t="str">
        <f t="shared" si="248"/>
        <v/>
      </c>
      <c r="J333" s="45" t="str">
        <f>IF(A333="","",H333+CUSTOS!B333)</f>
        <v/>
      </c>
      <c r="K333" s="45" t="str">
        <f t="shared" ref="K333:K371" si="276">IF(A333="","",J333-L333)</f>
        <v/>
      </c>
      <c r="L333" s="45" t="str">
        <f t="shared" ref="L333:L371" si="277">IF(A333="","",M332*((1+tx_lastro)^(F333/base_calc)-1))</f>
        <v/>
      </c>
      <c r="M333" s="45" t="str">
        <f t="shared" ref="M333:M371" si="278">IF(A333="","",M332-K333)</f>
        <v/>
      </c>
      <c r="N333" s="45" t="str">
        <f t="shared" si="249"/>
        <v/>
      </c>
      <c r="O333" s="46" t="str">
        <f t="shared" ref="O333:O371" si="279">IF(A333="","",IFERROR(K333/M332,0))</f>
        <v/>
      </c>
      <c r="P333" s="47"/>
      <c r="Q333" s="48" t="str">
        <f t="shared" si="250"/>
        <v/>
      </c>
      <c r="R333" s="48" t="str">
        <f t="shared" si="251"/>
        <v/>
      </c>
      <c r="S333" s="48" t="str">
        <f t="shared" si="252"/>
        <v/>
      </c>
      <c r="T333" s="48" t="str">
        <f t="shared" si="253"/>
        <v/>
      </c>
      <c r="U333" s="48" t="str">
        <f t="shared" si="254"/>
        <v/>
      </c>
      <c r="V333" s="48" t="str">
        <f t="shared" si="255"/>
        <v/>
      </c>
      <c r="X333" s="48" t="str">
        <f t="shared" si="256"/>
        <v/>
      </c>
      <c r="Y333" s="45" t="str">
        <f t="shared" si="257"/>
        <v/>
      </c>
      <c r="Z333" s="45" t="str">
        <f t="shared" si="258"/>
        <v/>
      </c>
      <c r="AA333" s="45" t="str">
        <f t="shared" si="259"/>
        <v/>
      </c>
      <c r="AB333" s="45" t="str">
        <f t="shared" si="260"/>
        <v/>
      </c>
      <c r="AD333" s="48" t="str">
        <f t="shared" si="261"/>
        <v/>
      </c>
      <c r="AE333" s="45" t="str">
        <f t="shared" si="262"/>
        <v/>
      </c>
      <c r="AF333" s="45" t="str">
        <f t="shared" si="263"/>
        <v/>
      </c>
      <c r="AG333" s="45" t="str">
        <f t="shared" si="264"/>
        <v/>
      </c>
      <c r="AH333" s="45" t="str">
        <f t="shared" si="265"/>
        <v/>
      </c>
      <c r="AJ333" s="134" t="str">
        <f t="shared" si="266"/>
        <v/>
      </c>
      <c r="AK333" s="135" t="str">
        <f t="shared" ref="AK333:AK371" si="280">IF($A333="","",AJ333-AL333)</f>
        <v/>
      </c>
      <c r="AL333" s="135" t="str">
        <f t="shared" si="267"/>
        <v/>
      </c>
      <c r="AM333" s="135" t="str">
        <f t="shared" si="268"/>
        <v/>
      </c>
      <c r="AN333" s="135" t="str">
        <f t="shared" si="269"/>
        <v/>
      </c>
      <c r="AO333" s="135" t="str">
        <f t="shared" si="270"/>
        <v/>
      </c>
      <c r="AQ333" s="48" t="str">
        <f t="shared" si="271"/>
        <v/>
      </c>
      <c r="AR333" s="45" t="str">
        <f t="shared" si="272"/>
        <v/>
      </c>
      <c r="AU333" s="25">
        <f t="shared" si="273"/>
        <v>0</v>
      </c>
      <c r="AV333" s="25">
        <f t="shared" si="274"/>
        <v>0</v>
      </c>
      <c r="AW333" s="21">
        <f t="shared" ref="AW333:AW371" si="281">IF(Q333="",0,Q333)</f>
        <v>0</v>
      </c>
      <c r="AX333" s="21">
        <f t="shared" ref="AX333:AX371" si="282">IF(X333="",0,X333)</f>
        <v>0</v>
      </c>
      <c r="AY333" s="21">
        <f t="shared" ref="AY333:AY371" si="283">IF(AD333="",0,AD333)</f>
        <v>0</v>
      </c>
      <c r="AZ333" s="21">
        <f t="shared" ref="AZ333:AZ371" si="284">IF(AJ333="",0,AJ333)</f>
        <v>0</v>
      </c>
      <c r="BA333" s="21">
        <f t="shared" ref="BA333:BA371" si="285">AX333</f>
        <v>0</v>
      </c>
      <c r="BB333" s="21">
        <f t="shared" ref="BB333:BB371" si="286">AY333</f>
        <v>0</v>
      </c>
      <c r="BC333" s="21">
        <f t="shared" ref="BC333:BC371" si="287">AZ333</f>
        <v>0</v>
      </c>
      <c r="BD333" s="21">
        <f>-IF(CUSTOS!B333="",0,CUSTOS!B333)</f>
        <v>0</v>
      </c>
      <c r="BF333" s="25">
        <f t="shared" ref="BF333:BF371" si="288">AW333+AX333+AY333+BD333</f>
        <v>0</v>
      </c>
      <c r="BG333" s="25">
        <f t="shared" ref="BG333:BH371" si="289">BF333</f>
        <v>0</v>
      </c>
      <c r="BH333" s="169">
        <f t="shared" si="289"/>
        <v>0</v>
      </c>
    </row>
    <row r="334" spans="1:60" ht="15" x14ac:dyDescent="0.25">
      <c r="A334" s="89" t="str">
        <f>IF(LARGE($A$11:A333,1)=$F$2,"",A333+1)</f>
        <v/>
      </c>
      <c r="B334" s="42" t="str">
        <f t="shared" si="243"/>
        <v/>
      </c>
      <c r="C334" s="43" t="str">
        <f t="shared" si="275"/>
        <v/>
      </c>
      <c r="D334" s="43" t="str">
        <f t="shared" si="244"/>
        <v/>
      </c>
      <c r="E334" s="43" t="str">
        <f t="shared" si="245"/>
        <v/>
      </c>
      <c r="F334" s="44" t="str">
        <f t="shared" si="246"/>
        <v/>
      </c>
      <c r="G334" s="44" t="str">
        <f t="shared" si="247"/>
        <v/>
      </c>
      <c r="H334" s="45" t="str">
        <f>IF($A334="","",IF(C334&gt;=$F$5,IFERROR(HLOOKUP(B334,FLUXO_ELEGÍVEL!$F:$XFD,LARGE(FLUXO_ELEGÍVEL!A:A,1)+2,0),0),0))</f>
        <v/>
      </c>
      <c r="I334" s="45" t="str">
        <f t="shared" si="248"/>
        <v/>
      </c>
      <c r="J334" s="45" t="str">
        <f>IF(A334="","",H334+CUSTOS!B334)</f>
        <v/>
      </c>
      <c r="K334" s="45" t="str">
        <f t="shared" si="276"/>
        <v/>
      </c>
      <c r="L334" s="45" t="str">
        <f t="shared" si="277"/>
        <v/>
      </c>
      <c r="M334" s="45" t="str">
        <f t="shared" si="278"/>
        <v/>
      </c>
      <c r="N334" s="45" t="str">
        <f t="shared" si="249"/>
        <v/>
      </c>
      <c r="O334" s="46" t="str">
        <f t="shared" si="279"/>
        <v/>
      </c>
      <c r="P334" s="47"/>
      <c r="Q334" s="48" t="str">
        <f t="shared" si="250"/>
        <v/>
      </c>
      <c r="R334" s="48" t="str">
        <f t="shared" si="251"/>
        <v/>
      </c>
      <c r="S334" s="48" t="str">
        <f t="shared" si="252"/>
        <v/>
      </c>
      <c r="T334" s="48" t="str">
        <f t="shared" si="253"/>
        <v/>
      </c>
      <c r="U334" s="48" t="str">
        <f t="shared" si="254"/>
        <v/>
      </c>
      <c r="V334" s="48" t="str">
        <f t="shared" si="255"/>
        <v/>
      </c>
      <c r="X334" s="48" t="str">
        <f t="shared" si="256"/>
        <v/>
      </c>
      <c r="Y334" s="45" t="str">
        <f t="shared" si="257"/>
        <v/>
      </c>
      <c r="Z334" s="45" t="str">
        <f t="shared" si="258"/>
        <v/>
      </c>
      <c r="AA334" s="45" t="str">
        <f t="shared" si="259"/>
        <v/>
      </c>
      <c r="AB334" s="45" t="str">
        <f t="shared" si="260"/>
        <v/>
      </c>
      <c r="AD334" s="48" t="str">
        <f t="shared" si="261"/>
        <v/>
      </c>
      <c r="AE334" s="45" t="str">
        <f t="shared" si="262"/>
        <v/>
      </c>
      <c r="AF334" s="45" t="str">
        <f t="shared" si="263"/>
        <v/>
      </c>
      <c r="AG334" s="45" t="str">
        <f t="shared" si="264"/>
        <v/>
      </c>
      <c r="AH334" s="45" t="str">
        <f t="shared" si="265"/>
        <v/>
      </c>
      <c r="AJ334" s="134" t="str">
        <f t="shared" si="266"/>
        <v/>
      </c>
      <c r="AK334" s="135" t="str">
        <f t="shared" si="280"/>
        <v/>
      </c>
      <c r="AL334" s="135" t="str">
        <f t="shared" si="267"/>
        <v/>
      </c>
      <c r="AM334" s="135" t="str">
        <f t="shared" si="268"/>
        <v/>
      </c>
      <c r="AN334" s="135" t="str">
        <f t="shared" si="269"/>
        <v/>
      </c>
      <c r="AO334" s="135" t="str">
        <f t="shared" si="270"/>
        <v/>
      </c>
      <c r="AQ334" s="48" t="str">
        <f t="shared" si="271"/>
        <v/>
      </c>
      <c r="AR334" s="45" t="str">
        <f t="shared" si="272"/>
        <v/>
      </c>
      <c r="AU334" s="25">
        <f t="shared" si="273"/>
        <v>0</v>
      </c>
      <c r="AV334" s="25">
        <f t="shared" si="274"/>
        <v>0</v>
      </c>
      <c r="AW334" s="21">
        <f t="shared" si="281"/>
        <v>0</v>
      </c>
      <c r="AX334" s="21">
        <f t="shared" si="282"/>
        <v>0</v>
      </c>
      <c r="AY334" s="21">
        <f t="shared" si="283"/>
        <v>0</v>
      </c>
      <c r="AZ334" s="21">
        <f t="shared" si="284"/>
        <v>0</v>
      </c>
      <c r="BA334" s="21">
        <f t="shared" si="285"/>
        <v>0</v>
      </c>
      <c r="BB334" s="21">
        <f t="shared" si="286"/>
        <v>0</v>
      </c>
      <c r="BC334" s="21">
        <f t="shared" si="287"/>
        <v>0</v>
      </c>
      <c r="BD334" s="21">
        <f>-IF(CUSTOS!B334="",0,CUSTOS!B334)</f>
        <v>0</v>
      </c>
      <c r="BF334" s="25">
        <f t="shared" si="288"/>
        <v>0</v>
      </c>
      <c r="BG334" s="25">
        <f t="shared" si="289"/>
        <v>0</v>
      </c>
      <c r="BH334" s="169">
        <f t="shared" si="289"/>
        <v>0</v>
      </c>
    </row>
    <row r="335" spans="1:60" ht="15" x14ac:dyDescent="0.25">
      <c r="A335" s="89" t="str">
        <f>IF(LARGE($A$11:A334,1)=$F$2,"",A334+1)</f>
        <v/>
      </c>
      <c r="B335" s="42" t="str">
        <f t="shared" si="243"/>
        <v/>
      </c>
      <c r="C335" s="43" t="str">
        <f t="shared" si="275"/>
        <v/>
      </c>
      <c r="D335" s="43" t="str">
        <f t="shared" si="244"/>
        <v/>
      </c>
      <c r="E335" s="43" t="str">
        <f t="shared" si="245"/>
        <v/>
      </c>
      <c r="F335" s="44" t="str">
        <f t="shared" si="246"/>
        <v/>
      </c>
      <c r="G335" s="44" t="str">
        <f t="shared" si="247"/>
        <v/>
      </c>
      <c r="H335" s="45" t="str">
        <f>IF($A335="","",IF(C335&gt;=$F$5,IFERROR(HLOOKUP(B335,FLUXO_ELEGÍVEL!$F:$XFD,LARGE(FLUXO_ELEGÍVEL!A:A,1)+2,0),0),0))</f>
        <v/>
      </c>
      <c r="I335" s="45" t="str">
        <f t="shared" si="248"/>
        <v/>
      </c>
      <c r="J335" s="45" t="str">
        <f>IF(A335="","",H335+CUSTOS!B335)</f>
        <v/>
      </c>
      <c r="K335" s="45" t="str">
        <f t="shared" si="276"/>
        <v/>
      </c>
      <c r="L335" s="45" t="str">
        <f t="shared" si="277"/>
        <v/>
      </c>
      <c r="M335" s="45" t="str">
        <f t="shared" si="278"/>
        <v/>
      </c>
      <c r="N335" s="45" t="str">
        <f t="shared" si="249"/>
        <v/>
      </c>
      <c r="O335" s="46" t="str">
        <f t="shared" si="279"/>
        <v/>
      </c>
      <c r="P335" s="47"/>
      <c r="Q335" s="48" t="str">
        <f t="shared" si="250"/>
        <v/>
      </c>
      <c r="R335" s="48" t="str">
        <f t="shared" si="251"/>
        <v/>
      </c>
      <c r="S335" s="48" t="str">
        <f t="shared" si="252"/>
        <v/>
      </c>
      <c r="T335" s="48" t="str">
        <f t="shared" si="253"/>
        <v/>
      </c>
      <c r="U335" s="48" t="str">
        <f t="shared" si="254"/>
        <v/>
      </c>
      <c r="V335" s="48" t="str">
        <f t="shared" si="255"/>
        <v/>
      </c>
      <c r="X335" s="48" t="str">
        <f t="shared" si="256"/>
        <v/>
      </c>
      <c r="Y335" s="45" t="str">
        <f t="shared" si="257"/>
        <v/>
      </c>
      <c r="Z335" s="45" t="str">
        <f t="shared" si="258"/>
        <v/>
      </c>
      <c r="AA335" s="45" t="str">
        <f t="shared" si="259"/>
        <v/>
      </c>
      <c r="AB335" s="45" t="str">
        <f t="shared" si="260"/>
        <v/>
      </c>
      <c r="AD335" s="48" t="str">
        <f t="shared" si="261"/>
        <v/>
      </c>
      <c r="AE335" s="45" t="str">
        <f t="shared" si="262"/>
        <v/>
      </c>
      <c r="AF335" s="45" t="str">
        <f t="shared" si="263"/>
        <v/>
      </c>
      <c r="AG335" s="45" t="str">
        <f t="shared" si="264"/>
        <v/>
      </c>
      <c r="AH335" s="45" t="str">
        <f t="shared" si="265"/>
        <v/>
      </c>
      <c r="AJ335" s="134" t="str">
        <f t="shared" si="266"/>
        <v/>
      </c>
      <c r="AK335" s="135" t="str">
        <f t="shared" si="280"/>
        <v/>
      </c>
      <c r="AL335" s="135" t="str">
        <f t="shared" si="267"/>
        <v/>
      </c>
      <c r="AM335" s="135" t="str">
        <f t="shared" si="268"/>
        <v/>
      </c>
      <c r="AN335" s="135" t="str">
        <f t="shared" si="269"/>
        <v/>
      </c>
      <c r="AO335" s="135" t="str">
        <f t="shared" si="270"/>
        <v/>
      </c>
      <c r="AQ335" s="48" t="str">
        <f t="shared" si="271"/>
        <v/>
      </c>
      <c r="AR335" s="45" t="str">
        <f t="shared" si="272"/>
        <v/>
      </c>
      <c r="AU335" s="25">
        <f t="shared" si="273"/>
        <v>0</v>
      </c>
      <c r="AV335" s="25">
        <f t="shared" si="274"/>
        <v>0</v>
      </c>
      <c r="AW335" s="21">
        <f t="shared" si="281"/>
        <v>0</v>
      </c>
      <c r="AX335" s="21">
        <f t="shared" si="282"/>
        <v>0</v>
      </c>
      <c r="AY335" s="21">
        <f t="shared" si="283"/>
        <v>0</v>
      </c>
      <c r="AZ335" s="21">
        <f t="shared" si="284"/>
        <v>0</v>
      </c>
      <c r="BA335" s="21">
        <f t="shared" si="285"/>
        <v>0</v>
      </c>
      <c r="BB335" s="21">
        <f t="shared" si="286"/>
        <v>0</v>
      </c>
      <c r="BC335" s="21">
        <f t="shared" si="287"/>
        <v>0</v>
      </c>
      <c r="BD335" s="21">
        <f>-IF(CUSTOS!B335="",0,CUSTOS!B335)</f>
        <v>0</v>
      </c>
      <c r="BF335" s="25">
        <f t="shared" si="288"/>
        <v>0</v>
      </c>
      <c r="BG335" s="25">
        <f t="shared" si="289"/>
        <v>0</v>
      </c>
      <c r="BH335" s="169">
        <f t="shared" si="289"/>
        <v>0</v>
      </c>
    </row>
    <row r="336" spans="1:60" ht="15" x14ac:dyDescent="0.25">
      <c r="A336" s="89" t="str">
        <f>IF(LARGE($A$11:A335,1)=$F$2,"",A335+1)</f>
        <v/>
      </c>
      <c r="B336" s="42" t="str">
        <f t="shared" si="243"/>
        <v/>
      </c>
      <c r="C336" s="43" t="str">
        <f t="shared" si="275"/>
        <v/>
      </c>
      <c r="D336" s="43" t="str">
        <f t="shared" si="244"/>
        <v/>
      </c>
      <c r="E336" s="43" t="str">
        <f t="shared" si="245"/>
        <v/>
      </c>
      <c r="F336" s="44" t="str">
        <f t="shared" si="246"/>
        <v/>
      </c>
      <c r="G336" s="44" t="str">
        <f t="shared" si="247"/>
        <v/>
      </c>
      <c r="H336" s="45" t="str">
        <f>IF($A336="","",IF(C336&gt;=$F$5,IFERROR(HLOOKUP(B336,FLUXO_ELEGÍVEL!$F:$XFD,LARGE(FLUXO_ELEGÍVEL!A:A,1)+2,0),0),0))</f>
        <v/>
      </c>
      <c r="I336" s="45" t="str">
        <f t="shared" si="248"/>
        <v/>
      </c>
      <c r="J336" s="45" t="str">
        <f>IF(A336="","",H336+CUSTOS!B336)</f>
        <v/>
      </c>
      <c r="K336" s="45" t="str">
        <f t="shared" si="276"/>
        <v/>
      </c>
      <c r="L336" s="45" t="str">
        <f t="shared" si="277"/>
        <v/>
      </c>
      <c r="M336" s="45" t="str">
        <f t="shared" si="278"/>
        <v/>
      </c>
      <c r="N336" s="45" t="str">
        <f t="shared" si="249"/>
        <v/>
      </c>
      <c r="O336" s="46" t="str">
        <f t="shared" si="279"/>
        <v/>
      </c>
      <c r="P336" s="47"/>
      <c r="Q336" s="48" t="str">
        <f t="shared" si="250"/>
        <v/>
      </c>
      <c r="R336" s="48" t="str">
        <f t="shared" si="251"/>
        <v/>
      </c>
      <c r="S336" s="48" t="str">
        <f t="shared" si="252"/>
        <v/>
      </c>
      <c r="T336" s="48" t="str">
        <f t="shared" si="253"/>
        <v/>
      </c>
      <c r="U336" s="48" t="str">
        <f t="shared" si="254"/>
        <v/>
      </c>
      <c r="V336" s="48" t="str">
        <f t="shared" si="255"/>
        <v/>
      </c>
      <c r="X336" s="48" t="str">
        <f t="shared" si="256"/>
        <v/>
      </c>
      <c r="Y336" s="45" t="str">
        <f t="shared" si="257"/>
        <v/>
      </c>
      <c r="Z336" s="45" t="str">
        <f t="shared" si="258"/>
        <v/>
      </c>
      <c r="AA336" s="45" t="str">
        <f t="shared" si="259"/>
        <v/>
      </c>
      <c r="AB336" s="45" t="str">
        <f t="shared" si="260"/>
        <v/>
      </c>
      <c r="AD336" s="48" t="str">
        <f t="shared" si="261"/>
        <v/>
      </c>
      <c r="AE336" s="45" t="str">
        <f t="shared" si="262"/>
        <v/>
      </c>
      <c r="AF336" s="45" t="str">
        <f t="shared" si="263"/>
        <v/>
      </c>
      <c r="AG336" s="45" t="str">
        <f t="shared" si="264"/>
        <v/>
      </c>
      <c r="AH336" s="45" t="str">
        <f t="shared" si="265"/>
        <v/>
      </c>
      <c r="AJ336" s="134" t="str">
        <f t="shared" si="266"/>
        <v/>
      </c>
      <c r="AK336" s="135" t="str">
        <f t="shared" si="280"/>
        <v/>
      </c>
      <c r="AL336" s="135" t="str">
        <f t="shared" si="267"/>
        <v/>
      </c>
      <c r="AM336" s="135" t="str">
        <f t="shared" si="268"/>
        <v/>
      </c>
      <c r="AN336" s="135" t="str">
        <f t="shared" si="269"/>
        <v/>
      </c>
      <c r="AO336" s="135" t="str">
        <f t="shared" si="270"/>
        <v/>
      </c>
      <c r="AQ336" s="48" t="str">
        <f t="shared" si="271"/>
        <v/>
      </c>
      <c r="AR336" s="45" t="str">
        <f t="shared" si="272"/>
        <v/>
      </c>
      <c r="AU336" s="25">
        <f t="shared" si="273"/>
        <v>0</v>
      </c>
      <c r="AV336" s="25">
        <f t="shared" si="274"/>
        <v>0</v>
      </c>
      <c r="AW336" s="21">
        <f t="shared" si="281"/>
        <v>0</v>
      </c>
      <c r="AX336" s="21">
        <f t="shared" si="282"/>
        <v>0</v>
      </c>
      <c r="AY336" s="21">
        <f t="shared" si="283"/>
        <v>0</v>
      </c>
      <c r="AZ336" s="21">
        <f t="shared" si="284"/>
        <v>0</v>
      </c>
      <c r="BA336" s="21">
        <f t="shared" si="285"/>
        <v>0</v>
      </c>
      <c r="BB336" s="21">
        <f t="shared" si="286"/>
        <v>0</v>
      </c>
      <c r="BC336" s="21">
        <f t="shared" si="287"/>
        <v>0</v>
      </c>
      <c r="BD336" s="21">
        <f>-IF(CUSTOS!B336="",0,CUSTOS!B336)</f>
        <v>0</v>
      </c>
      <c r="BF336" s="25">
        <f t="shared" si="288"/>
        <v>0</v>
      </c>
      <c r="BG336" s="25">
        <f t="shared" si="289"/>
        <v>0</v>
      </c>
      <c r="BH336" s="169">
        <f t="shared" si="289"/>
        <v>0</v>
      </c>
    </row>
    <row r="337" spans="1:60" ht="15" x14ac:dyDescent="0.25">
      <c r="A337" s="89" t="str">
        <f>IF(LARGE($A$11:A336,1)=$F$2,"",A336+1)</f>
        <v/>
      </c>
      <c r="B337" s="42" t="str">
        <f t="shared" si="243"/>
        <v/>
      </c>
      <c r="C337" s="43" t="str">
        <f t="shared" si="275"/>
        <v/>
      </c>
      <c r="D337" s="43" t="str">
        <f t="shared" si="244"/>
        <v/>
      </c>
      <c r="E337" s="43" t="str">
        <f t="shared" si="245"/>
        <v/>
      </c>
      <c r="F337" s="44" t="str">
        <f t="shared" si="246"/>
        <v/>
      </c>
      <c r="G337" s="44" t="str">
        <f t="shared" si="247"/>
        <v/>
      </c>
      <c r="H337" s="45" t="str">
        <f>IF($A337="","",IF(C337&gt;=$F$5,IFERROR(HLOOKUP(B337,FLUXO_ELEGÍVEL!$F:$XFD,LARGE(FLUXO_ELEGÍVEL!A:A,1)+2,0),0),0))</f>
        <v/>
      </c>
      <c r="I337" s="45" t="str">
        <f t="shared" si="248"/>
        <v/>
      </c>
      <c r="J337" s="45" t="str">
        <f>IF(A337="","",H337+CUSTOS!B337)</f>
        <v/>
      </c>
      <c r="K337" s="45" t="str">
        <f t="shared" si="276"/>
        <v/>
      </c>
      <c r="L337" s="45" t="str">
        <f t="shared" si="277"/>
        <v/>
      </c>
      <c r="M337" s="45" t="str">
        <f t="shared" si="278"/>
        <v/>
      </c>
      <c r="N337" s="45" t="str">
        <f t="shared" si="249"/>
        <v/>
      </c>
      <c r="O337" s="46" t="str">
        <f t="shared" si="279"/>
        <v/>
      </c>
      <c r="P337" s="47"/>
      <c r="Q337" s="48" t="str">
        <f t="shared" si="250"/>
        <v/>
      </c>
      <c r="R337" s="48" t="str">
        <f t="shared" si="251"/>
        <v/>
      </c>
      <c r="S337" s="48" t="str">
        <f t="shared" si="252"/>
        <v/>
      </c>
      <c r="T337" s="48" t="str">
        <f t="shared" si="253"/>
        <v/>
      </c>
      <c r="U337" s="48" t="str">
        <f t="shared" si="254"/>
        <v/>
      </c>
      <c r="V337" s="48" t="str">
        <f t="shared" si="255"/>
        <v/>
      </c>
      <c r="X337" s="48" t="str">
        <f t="shared" si="256"/>
        <v/>
      </c>
      <c r="Y337" s="45" t="str">
        <f t="shared" si="257"/>
        <v/>
      </c>
      <c r="Z337" s="45" t="str">
        <f t="shared" si="258"/>
        <v/>
      </c>
      <c r="AA337" s="45" t="str">
        <f t="shared" si="259"/>
        <v/>
      </c>
      <c r="AB337" s="45" t="str">
        <f t="shared" si="260"/>
        <v/>
      </c>
      <c r="AD337" s="48" t="str">
        <f t="shared" si="261"/>
        <v/>
      </c>
      <c r="AE337" s="45" t="str">
        <f t="shared" si="262"/>
        <v/>
      </c>
      <c r="AF337" s="45" t="str">
        <f t="shared" si="263"/>
        <v/>
      </c>
      <c r="AG337" s="45" t="str">
        <f t="shared" si="264"/>
        <v/>
      </c>
      <c r="AH337" s="45" t="str">
        <f t="shared" si="265"/>
        <v/>
      </c>
      <c r="AJ337" s="134" t="str">
        <f t="shared" si="266"/>
        <v/>
      </c>
      <c r="AK337" s="135" t="str">
        <f t="shared" si="280"/>
        <v/>
      </c>
      <c r="AL337" s="135" t="str">
        <f t="shared" si="267"/>
        <v/>
      </c>
      <c r="AM337" s="135" t="str">
        <f t="shared" si="268"/>
        <v/>
      </c>
      <c r="AN337" s="135" t="str">
        <f t="shared" si="269"/>
        <v/>
      </c>
      <c r="AO337" s="135" t="str">
        <f t="shared" si="270"/>
        <v/>
      </c>
      <c r="AQ337" s="48" t="str">
        <f t="shared" si="271"/>
        <v/>
      </c>
      <c r="AR337" s="45" t="str">
        <f t="shared" si="272"/>
        <v/>
      </c>
      <c r="AU337" s="25">
        <f t="shared" si="273"/>
        <v>0</v>
      </c>
      <c r="AV337" s="25">
        <f t="shared" si="274"/>
        <v>0</v>
      </c>
      <c r="AW337" s="21">
        <f t="shared" si="281"/>
        <v>0</v>
      </c>
      <c r="AX337" s="21">
        <f t="shared" si="282"/>
        <v>0</v>
      </c>
      <c r="AY337" s="21">
        <f t="shared" si="283"/>
        <v>0</v>
      </c>
      <c r="AZ337" s="21">
        <f t="shared" si="284"/>
        <v>0</v>
      </c>
      <c r="BA337" s="21">
        <f t="shared" si="285"/>
        <v>0</v>
      </c>
      <c r="BB337" s="21">
        <f t="shared" si="286"/>
        <v>0</v>
      </c>
      <c r="BC337" s="21">
        <f t="shared" si="287"/>
        <v>0</v>
      </c>
      <c r="BD337" s="21">
        <f>-IF(CUSTOS!B337="",0,CUSTOS!B337)</f>
        <v>0</v>
      </c>
      <c r="BF337" s="25">
        <f t="shared" si="288"/>
        <v>0</v>
      </c>
      <c r="BG337" s="25">
        <f t="shared" si="289"/>
        <v>0</v>
      </c>
      <c r="BH337" s="169">
        <f t="shared" si="289"/>
        <v>0</v>
      </c>
    </row>
    <row r="338" spans="1:60" ht="15" x14ac:dyDescent="0.25">
      <c r="A338" s="89" t="str">
        <f>IF(LARGE($A$11:A337,1)=$F$2,"",A337+1)</f>
        <v/>
      </c>
      <c r="B338" s="42" t="str">
        <f t="shared" si="243"/>
        <v/>
      </c>
      <c r="C338" s="43" t="str">
        <f t="shared" si="275"/>
        <v/>
      </c>
      <c r="D338" s="43" t="str">
        <f t="shared" si="244"/>
        <v/>
      </c>
      <c r="E338" s="43" t="str">
        <f t="shared" si="245"/>
        <v/>
      </c>
      <c r="F338" s="44" t="str">
        <f t="shared" si="246"/>
        <v/>
      </c>
      <c r="G338" s="44" t="str">
        <f t="shared" si="247"/>
        <v/>
      </c>
      <c r="H338" s="45" t="str">
        <f>IF($A338="","",IF(C338&gt;=$F$5,IFERROR(HLOOKUP(B338,FLUXO_ELEGÍVEL!$F:$XFD,LARGE(FLUXO_ELEGÍVEL!A:A,1)+2,0),0),0))</f>
        <v/>
      </c>
      <c r="I338" s="45" t="str">
        <f t="shared" si="248"/>
        <v/>
      </c>
      <c r="J338" s="45" t="str">
        <f>IF(A338="","",H338+CUSTOS!B338)</f>
        <v/>
      </c>
      <c r="K338" s="45" t="str">
        <f t="shared" si="276"/>
        <v/>
      </c>
      <c r="L338" s="45" t="str">
        <f t="shared" si="277"/>
        <v/>
      </c>
      <c r="M338" s="45" t="str">
        <f t="shared" si="278"/>
        <v/>
      </c>
      <c r="N338" s="45" t="str">
        <f t="shared" si="249"/>
        <v/>
      </c>
      <c r="O338" s="46" t="str">
        <f t="shared" si="279"/>
        <v/>
      </c>
      <c r="P338" s="47"/>
      <c r="Q338" s="48" t="str">
        <f t="shared" si="250"/>
        <v/>
      </c>
      <c r="R338" s="48" t="str">
        <f t="shared" si="251"/>
        <v/>
      </c>
      <c r="S338" s="48" t="str">
        <f t="shared" si="252"/>
        <v/>
      </c>
      <c r="T338" s="48" t="str">
        <f t="shared" si="253"/>
        <v/>
      </c>
      <c r="U338" s="48" t="str">
        <f t="shared" si="254"/>
        <v/>
      </c>
      <c r="V338" s="48" t="str">
        <f t="shared" si="255"/>
        <v/>
      </c>
      <c r="X338" s="48" t="str">
        <f t="shared" si="256"/>
        <v/>
      </c>
      <c r="Y338" s="45" t="str">
        <f t="shared" si="257"/>
        <v/>
      </c>
      <c r="Z338" s="45" t="str">
        <f t="shared" si="258"/>
        <v/>
      </c>
      <c r="AA338" s="45" t="str">
        <f t="shared" si="259"/>
        <v/>
      </c>
      <c r="AB338" s="45" t="str">
        <f t="shared" si="260"/>
        <v/>
      </c>
      <c r="AD338" s="48" t="str">
        <f t="shared" si="261"/>
        <v/>
      </c>
      <c r="AE338" s="45" t="str">
        <f t="shared" si="262"/>
        <v/>
      </c>
      <c r="AF338" s="45" t="str">
        <f t="shared" si="263"/>
        <v/>
      </c>
      <c r="AG338" s="45" t="str">
        <f t="shared" si="264"/>
        <v/>
      </c>
      <c r="AH338" s="45" t="str">
        <f t="shared" si="265"/>
        <v/>
      </c>
      <c r="AJ338" s="134" t="str">
        <f t="shared" si="266"/>
        <v/>
      </c>
      <c r="AK338" s="135" t="str">
        <f t="shared" si="280"/>
        <v/>
      </c>
      <c r="AL338" s="135" t="str">
        <f t="shared" si="267"/>
        <v/>
      </c>
      <c r="AM338" s="135" t="str">
        <f t="shared" si="268"/>
        <v/>
      </c>
      <c r="AN338" s="135" t="str">
        <f t="shared" si="269"/>
        <v/>
      </c>
      <c r="AO338" s="135" t="str">
        <f t="shared" si="270"/>
        <v/>
      </c>
      <c r="AQ338" s="48" t="str">
        <f t="shared" si="271"/>
        <v/>
      </c>
      <c r="AR338" s="45" t="str">
        <f t="shared" si="272"/>
        <v/>
      </c>
      <c r="AU338" s="25">
        <f t="shared" si="273"/>
        <v>0</v>
      </c>
      <c r="AV338" s="25">
        <f t="shared" si="274"/>
        <v>0</v>
      </c>
      <c r="AW338" s="21">
        <f t="shared" si="281"/>
        <v>0</v>
      </c>
      <c r="AX338" s="21">
        <f t="shared" si="282"/>
        <v>0</v>
      </c>
      <c r="AY338" s="21">
        <f t="shared" si="283"/>
        <v>0</v>
      </c>
      <c r="AZ338" s="21">
        <f t="shared" si="284"/>
        <v>0</v>
      </c>
      <c r="BA338" s="21">
        <f t="shared" si="285"/>
        <v>0</v>
      </c>
      <c r="BB338" s="21">
        <f t="shared" si="286"/>
        <v>0</v>
      </c>
      <c r="BC338" s="21">
        <f t="shared" si="287"/>
        <v>0</v>
      </c>
      <c r="BD338" s="21">
        <f>-IF(CUSTOS!B338="",0,CUSTOS!B338)</f>
        <v>0</v>
      </c>
      <c r="BF338" s="25">
        <f t="shared" si="288"/>
        <v>0</v>
      </c>
      <c r="BG338" s="25">
        <f t="shared" si="289"/>
        <v>0</v>
      </c>
      <c r="BH338" s="169">
        <f t="shared" si="289"/>
        <v>0</v>
      </c>
    </row>
    <row r="339" spans="1:60" ht="15" x14ac:dyDescent="0.25">
      <c r="A339" s="89" t="str">
        <f>IF(LARGE($A$11:A338,1)=$F$2,"",A338+1)</f>
        <v/>
      </c>
      <c r="B339" s="42" t="str">
        <f t="shared" si="243"/>
        <v/>
      </c>
      <c r="C339" s="43" t="str">
        <f t="shared" si="275"/>
        <v/>
      </c>
      <c r="D339" s="43" t="str">
        <f t="shared" si="244"/>
        <v/>
      </c>
      <c r="E339" s="43" t="str">
        <f t="shared" si="245"/>
        <v/>
      </c>
      <c r="F339" s="44" t="str">
        <f t="shared" si="246"/>
        <v/>
      </c>
      <c r="G339" s="44" t="str">
        <f t="shared" si="247"/>
        <v/>
      </c>
      <c r="H339" s="45" t="str">
        <f>IF($A339="","",IF(C339&gt;=$F$5,IFERROR(HLOOKUP(B339,FLUXO_ELEGÍVEL!$F:$XFD,LARGE(FLUXO_ELEGÍVEL!A:A,1)+2,0),0),0))</f>
        <v/>
      </c>
      <c r="I339" s="45" t="str">
        <f t="shared" si="248"/>
        <v/>
      </c>
      <c r="J339" s="45" t="str">
        <f>IF(A339="","",H339+CUSTOS!B339)</f>
        <v/>
      </c>
      <c r="K339" s="45" t="str">
        <f t="shared" si="276"/>
        <v/>
      </c>
      <c r="L339" s="45" t="str">
        <f t="shared" si="277"/>
        <v/>
      </c>
      <c r="M339" s="45" t="str">
        <f t="shared" si="278"/>
        <v/>
      </c>
      <c r="N339" s="45" t="str">
        <f t="shared" si="249"/>
        <v/>
      </c>
      <c r="O339" s="46" t="str">
        <f t="shared" si="279"/>
        <v/>
      </c>
      <c r="P339" s="47"/>
      <c r="Q339" s="48" t="str">
        <f t="shared" si="250"/>
        <v/>
      </c>
      <c r="R339" s="48" t="str">
        <f t="shared" si="251"/>
        <v/>
      </c>
      <c r="S339" s="48" t="str">
        <f t="shared" si="252"/>
        <v/>
      </c>
      <c r="T339" s="48" t="str">
        <f t="shared" si="253"/>
        <v/>
      </c>
      <c r="U339" s="48" t="str">
        <f t="shared" si="254"/>
        <v/>
      </c>
      <c r="V339" s="48" t="str">
        <f t="shared" si="255"/>
        <v/>
      </c>
      <c r="X339" s="48" t="str">
        <f t="shared" si="256"/>
        <v/>
      </c>
      <c r="Y339" s="45" t="str">
        <f t="shared" si="257"/>
        <v/>
      </c>
      <c r="Z339" s="45" t="str">
        <f t="shared" si="258"/>
        <v/>
      </c>
      <c r="AA339" s="45" t="str">
        <f t="shared" si="259"/>
        <v/>
      </c>
      <c r="AB339" s="45" t="str">
        <f t="shared" si="260"/>
        <v/>
      </c>
      <c r="AD339" s="48" t="str">
        <f t="shared" si="261"/>
        <v/>
      </c>
      <c r="AE339" s="45" t="str">
        <f t="shared" si="262"/>
        <v/>
      </c>
      <c r="AF339" s="45" t="str">
        <f t="shared" si="263"/>
        <v/>
      </c>
      <c r="AG339" s="45" t="str">
        <f t="shared" si="264"/>
        <v/>
      </c>
      <c r="AH339" s="45" t="str">
        <f t="shared" si="265"/>
        <v/>
      </c>
      <c r="AJ339" s="134" t="str">
        <f t="shared" si="266"/>
        <v/>
      </c>
      <c r="AK339" s="135" t="str">
        <f t="shared" si="280"/>
        <v/>
      </c>
      <c r="AL339" s="135" t="str">
        <f t="shared" si="267"/>
        <v/>
      </c>
      <c r="AM339" s="135" t="str">
        <f t="shared" si="268"/>
        <v/>
      </c>
      <c r="AN339" s="135" t="str">
        <f t="shared" si="269"/>
        <v/>
      </c>
      <c r="AO339" s="135" t="str">
        <f t="shared" si="270"/>
        <v/>
      </c>
      <c r="AQ339" s="48" t="str">
        <f t="shared" si="271"/>
        <v/>
      </c>
      <c r="AR339" s="45" t="str">
        <f t="shared" si="272"/>
        <v/>
      </c>
      <c r="AU339" s="25">
        <f t="shared" si="273"/>
        <v>0</v>
      </c>
      <c r="AV339" s="25">
        <f t="shared" si="274"/>
        <v>0</v>
      </c>
      <c r="AW339" s="21">
        <f t="shared" si="281"/>
        <v>0</v>
      </c>
      <c r="AX339" s="21">
        <f t="shared" si="282"/>
        <v>0</v>
      </c>
      <c r="AY339" s="21">
        <f t="shared" si="283"/>
        <v>0</v>
      </c>
      <c r="AZ339" s="21">
        <f t="shared" si="284"/>
        <v>0</v>
      </c>
      <c r="BA339" s="21">
        <f t="shared" si="285"/>
        <v>0</v>
      </c>
      <c r="BB339" s="21">
        <f t="shared" si="286"/>
        <v>0</v>
      </c>
      <c r="BC339" s="21">
        <f t="shared" si="287"/>
        <v>0</v>
      </c>
      <c r="BD339" s="21">
        <f>-IF(CUSTOS!B339="",0,CUSTOS!B339)</f>
        <v>0</v>
      </c>
      <c r="BF339" s="25">
        <f t="shared" si="288"/>
        <v>0</v>
      </c>
      <c r="BG339" s="25">
        <f t="shared" si="289"/>
        <v>0</v>
      </c>
      <c r="BH339" s="169">
        <f t="shared" si="289"/>
        <v>0</v>
      </c>
    </row>
    <row r="340" spans="1:60" ht="15" x14ac:dyDescent="0.25">
      <c r="A340" s="89" t="str">
        <f>IF(LARGE($A$11:A339,1)=$F$2,"",A339+1)</f>
        <v/>
      </c>
      <c r="B340" s="42" t="str">
        <f t="shared" si="243"/>
        <v/>
      </c>
      <c r="C340" s="43" t="str">
        <f t="shared" si="275"/>
        <v/>
      </c>
      <c r="D340" s="43" t="str">
        <f t="shared" si="244"/>
        <v/>
      </c>
      <c r="E340" s="43" t="str">
        <f t="shared" si="245"/>
        <v/>
      </c>
      <c r="F340" s="44" t="str">
        <f t="shared" si="246"/>
        <v/>
      </c>
      <c r="G340" s="44" t="str">
        <f t="shared" si="247"/>
        <v/>
      </c>
      <c r="H340" s="45" t="str">
        <f>IF($A340="","",IF(C340&gt;=$F$5,IFERROR(HLOOKUP(B340,FLUXO_ELEGÍVEL!$F:$XFD,LARGE(FLUXO_ELEGÍVEL!A:A,1)+2,0),0),0))</f>
        <v/>
      </c>
      <c r="I340" s="45" t="str">
        <f t="shared" si="248"/>
        <v/>
      </c>
      <c r="J340" s="45" t="str">
        <f>IF(A340="","",H340+CUSTOS!B340)</f>
        <v/>
      </c>
      <c r="K340" s="45" t="str">
        <f t="shared" si="276"/>
        <v/>
      </c>
      <c r="L340" s="45" t="str">
        <f t="shared" si="277"/>
        <v/>
      </c>
      <c r="M340" s="45" t="str">
        <f t="shared" si="278"/>
        <v/>
      </c>
      <c r="N340" s="45" t="str">
        <f t="shared" si="249"/>
        <v/>
      </c>
      <c r="O340" s="46" t="str">
        <f t="shared" si="279"/>
        <v/>
      </c>
      <c r="P340" s="47"/>
      <c r="Q340" s="48" t="str">
        <f t="shared" si="250"/>
        <v/>
      </c>
      <c r="R340" s="48" t="str">
        <f t="shared" si="251"/>
        <v/>
      </c>
      <c r="S340" s="48" t="str">
        <f t="shared" si="252"/>
        <v/>
      </c>
      <c r="T340" s="48" t="str">
        <f t="shared" si="253"/>
        <v/>
      </c>
      <c r="U340" s="48" t="str">
        <f t="shared" si="254"/>
        <v/>
      </c>
      <c r="V340" s="48" t="str">
        <f t="shared" si="255"/>
        <v/>
      </c>
      <c r="X340" s="48" t="str">
        <f t="shared" si="256"/>
        <v/>
      </c>
      <c r="Y340" s="45" t="str">
        <f t="shared" si="257"/>
        <v/>
      </c>
      <c r="Z340" s="45" t="str">
        <f t="shared" si="258"/>
        <v/>
      </c>
      <c r="AA340" s="45" t="str">
        <f t="shared" si="259"/>
        <v/>
      </c>
      <c r="AB340" s="45" t="str">
        <f t="shared" si="260"/>
        <v/>
      </c>
      <c r="AD340" s="48" t="str">
        <f t="shared" si="261"/>
        <v/>
      </c>
      <c r="AE340" s="45" t="str">
        <f t="shared" si="262"/>
        <v/>
      </c>
      <c r="AF340" s="45" t="str">
        <f t="shared" si="263"/>
        <v/>
      </c>
      <c r="AG340" s="45" t="str">
        <f t="shared" si="264"/>
        <v/>
      </c>
      <c r="AH340" s="45" t="str">
        <f t="shared" si="265"/>
        <v/>
      </c>
      <c r="AJ340" s="134" t="str">
        <f t="shared" si="266"/>
        <v/>
      </c>
      <c r="AK340" s="135" t="str">
        <f t="shared" si="280"/>
        <v/>
      </c>
      <c r="AL340" s="135" t="str">
        <f t="shared" si="267"/>
        <v/>
      </c>
      <c r="AM340" s="135" t="str">
        <f t="shared" si="268"/>
        <v/>
      </c>
      <c r="AN340" s="135" t="str">
        <f t="shared" si="269"/>
        <v/>
      </c>
      <c r="AO340" s="135" t="str">
        <f t="shared" si="270"/>
        <v/>
      </c>
      <c r="AQ340" s="48" t="str">
        <f t="shared" si="271"/>
        <v/>
      </c>
      <c r="AR340" s="45" t="str">
        <f t="shared" si="272"/>
        <v/>
      </c>
      <c r="AU340" s="25">
        <f t="shared" si="273"/>
        <v>0</v>
      </c>
      <c r="AV340" s="25">
        <f t="shared" si="274"/>
        <v>0</v>
      </c>
      <c r="AW340" s="21">
        <f t="shared" si="281"/>
        <v>0</v>
      </c>
      <c r="AX340" s="21">
        <f t="shared" si="282"/>
        <v>0</v>
      </c>
      <c r="AY340" s="21">
        <f t="shared" si="283"/>
        <v>0</v>
      </c>
      <c r="AZ340" s="21">
        <f t="shared" si="284"/>
        <v>0</v>
      </c>
      <c r="BA340" s="21">
        <f t="shared" si="285"/>
        <v>0</v>
      </c>
      <c r="BB340" s="21">
        <f t="shared" si="286"/>
        <v>0</v>
      </c>
      <c r="BC340" s="21">
        <f t="shared" si="287"/>
        <v>0</v>
      </c>
      <c r="BD340" s="21">
        <f>-IF(CUSTOS!B340="",0,CUSTOS!B340)</f>
        <v>0</v>
      </c>
      <c r="BF340" s="25">
        <f t="shared" si="288"/>
        <v>0</v>
      </c>
      <c r="BG340" s="25">
        <f t="shared" si="289"/>
        <v>0</v>
      </c>
      <c r="BH340" s="169">
        <f t="shared" si="289"/>
        <v>0</v>
      </c>
    </row>
    <row r="341" spans="1:60" ht="15" x14ac:dyDescent="0.25">
      <c r="A341" s="89" t="str">
        <f>IF(LARGE($A$11:A340,1)=$F$2,"",A340+1)</f>
        <v/>
      </c>
      <c r="B341" s="42" t="str">
        <f t="shared" si="243"/>
        <v/>
      </c>
      <c r="C341" s="43" t="str">
        <f t="shared" si="275"/>
        <v/>
      </c>
      <c r="D341" s="43" t="str">
        <f t="shared" si="244"/>
        <v/>
      </c>
      <c r="E341" s="43" t="str">
        <f t="shared" si="245"/>
        <v/>
      </c>
      <c r="F341" s="44" t="str">
        <f t="shared" si="246"/>
        <v/>
      </c>
      <c r="G341" s="44" t="str">
        <f t="shared" si="247"/>
        <v/>
      </c>
      <c r="H341" s="45" t="str">
        <f>IF($A341="","",IF(C341&gt;=$F$5,IFERROR(HLOOKUP(B341,FLUXO_ELEGÍVEL!$F:$XFD,LARGE(FLUXO_ELEGÍVEL!A:A,1)+2,0),0),0))</f>
        <v/>
      </c>
      <c r="I341" s="45" t="str">
        <f t="shared" si="248"/>
        <v/>
      </c>
      <c r="J341" s="45" t="str">
        <f>IF(A341="","",H341+CUSTOS!B341)</f>
        <v/>
      </c>
      <c r="K341" s="45" t="str">
        <f t="shared" si="276"/>
        <v/>
      </c>
      <c r="L341" s="45" t="str">
        <f t="shared" si="277"/>
        <v/>
      </c>
      <c r="M341" s="45" t="str">
        <f t="shared" si="278"/>
        <v/>
      </c>
      <c r="N341" s="45" t="str">
        <f t="shared" si="249"/>
        <v/>
      </c>
      <c r="O341" s="46" t="str">
        <f t="shared" si="279"/>
        <v/>
      </c>
      <c r="P341" s="47"/>
      <c r="Q341" s="48" t="str">
        <f t="shared" si="250"/>
        <v/>
      </c>
      <c r="R341" s="48" t="str">
        <f t="shared" si="251"/>
        <v/>
      </c>
      <c r="S341" s="48" t="str">
        <f t="shared" si="252"/>
        <v/>
      </c>
      <c r="T341" s="48" t="str">
        <f t="shared" si="253"/>
        <v/>
      </c>
      <c r="U341" s="48" t="str">
        <f t="shared" si="254"/>
        <v/>
      </c>
      <c r="V341" s="48" t="str">
        <f t="shared" si="255"/>
        <v/>
      </c>
      <c r="X341" s="48" t="str">
        <f t="shared" si="256"/>
        <v/>
      </c>
      <c r="Y341" s="45" t="str">
        <f t="shared" si="257"/>
        <v/>
      </c>
      <c r="Z341" s="45" t="str">
        <f t="shared" si="258"/>
        <v/>
      </c>
      <c r="AA341" s="45" t="str">
        <f t="shared" si="259"/>
        <v/>
      </c>
      <c r="AB341" s="45" t="str">
        <f t="shared" si="260"/>
        <v/>
      </c>
      <c r="AD341" s="48" t="str">
        <f t="shared" si="261"/>
        <v/>
      </c>
      <c r="AE341" s="45" t="str">
        <f t="shared" si="262"/>
        <v/>
      </c>
      <c r="AF341" s="45" t="str">
        <f t="shared" si="263"/>
        <v/>
      </c>
      <c r="AG341" s="45" t="str">
        <f t="shared" si="264"/>
        <v/>
      </c>
      <c r="AH341" s="45" t="str">
        <f t="shared" si="265"/>
        <v/>
      </c>
      <c r="AJ341" s="134" t="str">
        <f t="shared" si="266"/>
        <v/>
      </c>
      <c r="AK341" s="135" t="str">
        <f t="shared" si="280"/>
        <v/>
      </c>
      <c r="AL341" s="135" t="str">
        <f t="shared" si="267"/>
        <v/>
      </c>
      <c r="AM341" s="135" t="str">
        <f t="shared" si="268"/>
        <v/>
      </c>
      <c r="AN341" s="135" t="str">
        <f t="shared" si="269"/>
        <v/>
      </c>
      <c r="AO341" s="135" t="str">
        <f t="shared" si="270"/>
        <v/>
      </c>
      <c r="AQ341" s="48" t="str">
        <f t="shared" si="271"/>
        <v/>
      </c>
      <c r="AR341" s="45" t="str">
        <f t="shared" si="272"/>
        <v/>
      </c>
      <c r="AU341" s="25">
        <f t="shared" si="273"/>
        <v>0</v>
      </c>
      <c r="AV341" s="25">
        <f t="shared" si="274"/>
        <v>0</v>
      </c>
      <c r="AW341" s="21">
        <f t="shared" si="281"/>
        <v>0</v>
      </c>
      <c r="AX341" s="21">
        <f t="shared" si="282"/>
        <v>0</v>
      </c>
      <c r="AY341" s="21">
        <f t="shared" si="283"/>
        <v>0</v>
      </c>
      <c r="AZ341" s="21">
        <f t="shared" si="284"/>
        <v>0</v>
      </c>
      <c r="BA341" s="21">
        <f t="shared" si="285"/>
        <v>0</v>
      </c>
      <c r="BB341" s="21">
        <f t="shared" si="286"/>
        <v>0</v>
      </c>
      <c r="BC341" s="21">
        <f t="shared" si="287"/>
        <v>0</v>
      </c>
      <c r="BD341" s="21">
        <f>-IF(CUSTOS!B341="",0,CUSTOS!B341)</f>
        <v>0</v>
      </c>
      <c r="BF341" s="25">
        <f t="shared" si="288"/>
        <v>0</v>
      </c>
      <c r="BG341" s="25">
        <f t="shared" si="289"/>
        <v>0</v>
      </c>
      <c r="BH341" s="169">
        <f t="shared" si="289"/>
        <v>0</v>
      </c>
    </row>
    <row r="342" spans="1:60" ht="15" x14ac:dyDescent="0.25">
      <c r="A342" s="89" t="str">
        <f>IF(LARGE($A$11:A341,1)=$F$2,"",A341+1)</f>
        <v/>
      </c>
      <c r="B342" s="42" t="str">
        <f t="shared" si="243"/>
        <v/>
      </c>
      <c r="C342" s="43" t="str">
        <f t="shared" si="275"/>
        <v/>
      </c>
      <c r="D342" s="43" t="str">
        <f t="shared" si="244"/>
        <v/>
      </c>
      <c r="E342" s="43" t="str">
        <f t="shared" si="245"/>
        <v/>
      </c>
      <c r="F342" s="44" t="str">
        <f t="shared" si="246"/>
        <v/>
      </c>
      <c r="G342" s="44" t="str">
        <f t="shared" si="247"/>
        <v/>
      </c>
      <c r="H342" s="45" t="str">
        <f>IF($A342="","",IF(C342&gt;=$F$5,IFERROR(HLOOKUP(B342,FLUXO_ELEGÍVEL!$F:$XFD,LARGE(FLUXO_ELEGÍVEL!A:A,1)+2,0),0),0))</f>
        <v/>
      </c>
      <c r="I342" s="45" t="str">
        <f t="shared" si="248"/>
        <v/>
      </c>
      <c r="J342" s="45" t="str">
        <f>IF(A342="","",H342+CUSTOS!B342)</f>
        <v/>
      </c>
      <c r="K342" s="45" t="str">
        <f t="shared" si="276"/>
        <v/>
      </c>
      <c r="L342" s="45" t="str">
        <f t="shared" si="277"/>
        <v/>
      </c>
      <c r="M342" s="45" t="str">
        <f t="shared" si="278"/>
        <v/>
      </c>
      <c r="N342" s="45" t="str">
        <f t="shared" si="249"/>
        <v/>
      </c>
      <c r="O342" s="46" t="str">
        <f t="shared" si="279"/>
        <v/>
      </c>
      <c r="P342" s="47"/>
      <c r="Q342" s="48" t="str">
        <f t="shared" si="250"/>
        <v/>
      </c>
      <c r="R342" s="48" t="str">
        <f t="shared" si="251"/>
        <v/>
      </c>
      <c r="S342" s="48" t="str">
        <f t="shared" si="252"/>
        <v/>
      </c>
      <c r="T342" s="48" t="str">
        <f t="shared" si="253"/>
        <v/>
      </c>
      <c r="U342" s="48" t="str">
        <f t="shared" si="254"/>
        <v/>
      </c>
      <c r="V342" s="48" t="str">
        <f t="shared" si="255"/>
        <v/>
      </c>
      <c r="X342" s="48" t="str">
        <f t="shared" si="256"/>
        <v/>
      </c>
      <c r="Y342" s="45" t="str">
        <f t="shared" si="257"/>
        <v/>
      </c>
      <c r="Z342" s="45" t="str">
        <f t="shared" si="258"/>
        <v/>
      </c>
      <c r="AA342" s="45" t="str">
        <f t="shared" si="259"/>
        <v/>
      </c>
      <c r="AB342" s="45" t="str">
        <f t="shared" si="260"/>
        <v/>
      </c>
      <c r="AD342" s="48" t="str">
        <f t="shared" si="261"/>
        <v/>
      </c>
      <c r="AE342" s="45" t="str">
        <f t="shared" si="262"/>
        <v/>
      </c>
      <c r="AF342" s="45" t="str">
        <f t="shared" si="263"/>
        <v/>
      </c>
      <c r="AG342" s="45" t="str">
        <f t="shared" si="264"/>
        <v/>
      </c>
      <c r="AH342" s="45" t="str">
        <f t="shared" si="265"/>
        <v/>
      </c>
      <c r="AJ342" s="134" t="str">
        <f t="shared" si="266"/>
        <v/>
      </c>
      <c r="AK342" s="135" t="str">
        <f t="shared" si="280"/>
        <v/>
      </c>
      <c r="AL342" s="135" t="str">
        <f t="shared" si="267"/>
        <v/>
      </c>
      <c r="AM342" s="135" t="str">
        <f t="shared" si="268"/>
        <v/>
      </c>
      <c r="AN342" s="135" t="str">
        <f t="shared" si="269"/>
        <v/>
      </c>
      <c r="AO342" s="135" t="str">
        <f t="shared" si="270"/>
        <v/>
      </c>
      <c r="AQ342" s="48" t="str">
        <f t="shared" si="271"/>
        <v/>
      </c>
      <c r="AR342" s="45" t="str">
        <f t="shared" si="272"/>
        <v/>
      </c>
      <c r="AU342" s="25">
        <f t="shared" si="273"/>
        <v>0</v>
      </c>
      <c r="AV342" s="25">
        <f t="shared" si="274"/>
        <v>0</v>
      </c>
      <c r="AW342" s="21">
        <f t="shared" si="281"/>
        <v>0</v>
      </c>
      <c r="AX342" s="21">
        <f t="shared" si="282"/>
        <v>0</v>
      </c>
      <c r="AY342" s="21">
        <f t="shared" si="283"/>
        <v>0</v>
      </c>
      <c r="AZ342" s="21">
        <f t="shared" si="284"/>
        <v>0</v>
      </c>
      <c r="BA342" s="21">
        <f t="shared" si="285"/>
        <v>0</v>
      </c>
      <c r="BB342" s="21">
        <f t="shared" si="286"/>
        <v>0</v>
      </c>
      <c r="BC342" s="21">
        <f t="shared" si="287"/>
        <v>0</v>
      </c>
      <c r="BD342" s="21">
        <f>-IF(CUSTOS!B342="",0,CUSTOS!B342)</f>
        <v>0</v>
      </c>
      <c r="BF342" s="25">
        <f t="shared" si="288"/>
        <v>0</v>
      </c>
      <c r="BG342" s="25">
        <f t="shared" si="289"/>
        <v>0</v>
      </c>
      <c r="BH342" s="169">
        <f t="shared" si="289"/>
        <v>0</v>
      </c>
    </row>
    <row r="343" spans="1:60" ht="15" x14ac:dyDescent="0.25">
      <c r="A343" s="89" t="str">
        <f>IF(LARGE($A$11:A342,1)=$F$2,"",A342+1)</f>
        <v/>
      </c>
      <c r="B343" s="42" t="str">
        <f t="shared" si="243"/>
        <v/>
      </c>
      <c r="C343" s="43" t="str">
        <f t="shared" si="275"/>
        <v/>
      </c>
      <c r="D343" s="43" t="str">
        <f t="shared" si="244"/>
        <v/>
      </c>
      <c r="E343" s="43" t="str">
        <f t="shared" si="245"/>
        <v/>
      </c>
      <c r="F343" s="44" t="str">
        <f t="shared" si="246"/>
        <v/>
      </c>
      <c r="G343" s="44" t="str">
        <f t="shared" si="247"/>
        <v/>
      </c>
      <c r="H343" s="45" t="str">
        <f>IF($A343="","",IF(C343&gt;=$F$5,IFERROR(HLOOKUP(B343,FLUXO_ELEGÍVEL!$F:$XFD,LARGE(FLUXO_ELEGÍVEL!A:A,1)+2,0),0),0))</f>
        <v/>
      </c>
      <c r="I343" s="45" t="str">
        <f t="shared" si="248"/>
        <v/>
      </c>
      <c r="J343" s="45" t="str">
        <f>IF(A343="","",H343+CUSTOS!B343)</f>
        <v/>
      </c>
      <c r="K343" s="45" t="str">
        <f t="shared" si="276"/>
        <v/>
      </c>
      <c r="L343" s="45" t="str">
        <f t="shared" si="277"/>
        <v/>
      </c>
      <c r="M343" s="45" t="str">
        <f t="shared" si="278"/>
        <v/>
      </c>
      <c r="N343" s="45" t="str">
        <f t="shared" si="249"/>
        <v/>
      </c>
      <c r="O343" s="46" t="str">
        <f t="shared" si="279"/>
        <v/>
      </c>
      <c r="P343" s="47"/>
      <c r="Q343" s="48" t="str">
        <f t="shared" si="250"/>
        <v/>
      </c>
      <c r="R343" s="48" t="str">
        <f t="shared" si="251"/>
        <v/>
      </c>
      <c r="S343" s="48" t="str">
        <f t="shared" si="252"/>
        <v/>
      </c>
      <c r="T343" s="48" t="str">
        <f t="shared" si="253"/>
        <v/>
      </c>
      <c r="U343" s="48" t="str">
        <f t="shared" si="254"/>
        <v/>
      </c>
      <c r="V343" s="48" t="str">
        <f t="shared" si="255"/>
        <v/>
      </c>
      <c r="X343" s="48" t="str">
        <f t="shared" si="256"/>
        <v/>
      </c>
      <c r="Y343" s="45" t="str">
        <f t="shared" si="257"/>
        <v/>
      </c>
      <c r="Z343" s="45" t="str">
        <f t="shared" si="258"/>
        <v/>
      </c>
      <c r="AA343" s="45" t="str">
        <f t="shared" si="259"/>
        <v/>
      </c>
      <c r="AB343" s="45" t="str">
        <f t="shared" si="260"/>
        <v/>
      </c>
      <c r="AD343" s="48" t="str">
        <f t="shared" si="261"/>
        <v/>
      </c>
      <c r="AE343" s="45" t="str">
        <f t="shared" si="262"/>
        <v/>
      </c>
      <c r="AF343" s="45" t="str">
        <f t="shared" si="263"/>
        <v/>
      </c>
      <c r="AG343" s="45" t="str">
        <f t="shared" si="264"/>
        <v/>
      </c>
      <c r="AH343" s="45" t="str">
        <f t="shared" si="265"/>
        <v/>
      </c>
      <c r="AJ343" s="134" t="str">
        <f t="shared" si="266"/>
        <v/>
      </c>
      <c r="AK343" s="135" t="str">
        <f t="shared" si="280"/>
        <v/>
      </c>
      <c r="AL343" s="135" t="str">
        <f t="shared" si="267"/>
        <v/>
      </c>
      <c r="AM343" s="135" t="str">
        <f t="shared" si="268"/>
        <v/>
      </c>
      <c r="AN343" s="135" t="str">
        <f t="shared" si="269"/>
        <v/>
      </c>
      <c r="AO343" s="135" t="str">
        <f t="shared" si="270"/>
        <v/>
      </c>
      <c r="AQ343" s="48" t="str">
        <f t="shared" si="271"/>
        <v/>
      </c>
      <c r="AR343" s="45" t="str">
        <f t="shared" si="272"/>
        <v/>
      </c>
      <c r="AU343" s="25">
        <f t="shared" si="273"/>
        <v>0</v>
      </c>
      <c r="AV343" s="25">
        <f t="shared" si="274"/>
        <v>0</v>
      </c>
      <c r="AW343" s="21">
        <f t="shared" si="281"/>
        <v>0</v>
      </c>
      <c r="AX343" s="21">
        <f t="shared" si="282"/>
        <v>0</v>
      </c>
      <c r="AY343" s="21">
        <f t="shared" si="283"/>
        <v>0</v>
      </c>
      <c r="AZ343" s="21">
        <f t="shared" si="284"/>
        <v>0</v>
      </c>
      <c r="BA343" s="21">
        <f t="shared" si="285"/>
        <v>0</v>
      </c>
      <c r="BB343" s="21">
        <f t="shared" si="286"/>
        <v>0</v>
      </c>
      <c r="BC343" s="21">
        <f t="shared" si="287"/>
        <v>0</v>
      </c>
      <c r="BD343" s="21">
        <f>-IF(CUSTOS!B343="",0,CUSTOS!B343)</f>
        <v>0</v>
      </c>
      <c r="BF343" s="25">
        <f t="shared" si="288"/>
        <v>0</v>
      </c>
      <c r="BG343" s="25">
        <f t="shared" si="289"/>
        <v>0</v>
      </c>
      <c r="BH343" s="169">
        <f t="shared" si="289"/>
        <v>0</v>
      </c>
    </row>
    <row r="344" spans="1:60" ht="15" x14ac:dyDescent="0.25">
      <c r="A344" s="89" t="str">
        <f>IF(LARGE($A$11:A343,1)=$F$2,"",A343+1)</f>
        <v/>
      </c>
      <c r="B344" s="42" t="str">
        <f t="shared" si="243"/>
        <v/>
      </c>
      <c r="C344" s="43" t="str">
        <f t="shared" si="275"/>
        <v/>
      </c>
      <c r="D344" s="43" t="str">
        <f t="shared" si="244"/>
        <v/>
      </c>
      <c r="E344" s="43" t="str">
        <f t="shared" si="245"/>
        <v/>
      </c>
      <c r="F344" s="44" t="str">
        <f t="shared" si="246"/>
        <v/>
      </c>
      <c r="G344" s="44" t="str">
        <f t="shared" si="247"/>
        <v/>
      </c>
      <c r="H344" s="45" t="str">
        <f>IF($A344="","",IF(C344&gt;=$F$5,IFERROR(HLOOKUP(B344,FLUXO_ELEGÍVEL!$F:$XFD,LARGE(FLUXO_ELEGÍVEL!A:A,1)+2,0),0),0))</f>
        <v/>
      </c>
      <c r="I344" s="45" t="str">
        <f t="shared" si="248"/>
        <v/>
      </c>
      <c r="J344" s="45" t="str">
        <f>IF(A344="","",H344+CUSTOS!B344)</f>
        <v/>
      </c>
      <c r="K344" s="45" t="str">
        <f t="shared" si="276"/>
        <v/>
      </c>
      <c r="L344" s="45" t="str">
        <f t="shared" si="277"/>
        <v/>
      </c>
      <c r="M344" s="45" t="str">
        <f t="shared" si="278"/>
        <v/>
      </c>
      <c r="N344" s="45" t="str">
        <f t="shared" si="249"/>
        <v/>
      </c>
      <c r="O344" s="46" t="str">
        <f t="shared" si="279"/>
        <v/>
      </c>
      <c r="P344" s="47"/>
      <c r="Q344" s="48" t="str">
        <f t="shared" si="250"/>
        <v/>
      </c>
      <c r="R344" s="48" t="str">
        <f t="shared" si="251"/>
        <v/>
      </c>
      <c r="S344" s="48" t="str">
        <f t="shared" si="252"/>
        <v/>
      </c>
      <c r="T344" s="48" t="str">
        <f t="shared" si="253"/>
        <v/>
      </c>
      <c r="U344" s="48" t="str">
        <f t="shared" si="254"/>
        <v/>
      </c>
      <c r="V344" s="48" t="str">
        <f t="shared" si="255"/>
        <v/>
      </c>
      <c r="X344" s="48" t="str">
        <f t="shared" si="256"/>
        <v/>
      </c>
      <c r="Y344" s="45" t="str">
        <f t="shared" si="257"/>
        <v/>
      </c>
      <c r="Z344" s="45" t="str">
        <f t="shared" si="258"/>
        <v/>
      </c>
      <c r="AA344" s="45" t="str">
        <f t="shared" si="259"/>
        <v/>
      </c>
      <c r="AB344" s="45" t="str">
        <f t="shared" si="260"/>
        <v/>
      </c>
      <c r="AD344" s="48" t="str">
        <f t="shared" si="261"/>
        <v/>
      </c>
      <c r="AE344" s="45" t="str">
        <f t="shared" si="262"/>
        <v/>
      </c>
      <c r="AF344" s="45" t="str">
        <f t="shared" si="263"/>
        <v/>
      </c>
      <c r="AG344" s="45" t="str">
        <f t="shared" si="264"/>
        <v/>
      </c>
      <c r="AH344" s="45" t="str">
        <f t="shared" si="265"/>
        <v/>
      </c>
      <c r="AJ344" s="134" t="str">
        <f t="shared" si="266"/>
        <v/>
      </c>
      <c r="AK344" s="135" t="str">
        <f t="shared" si="280"/>
        <v/>
      </c>
      <c r="AL344" s="135" t="str">
        <f t="shared" si="267"/>
        <v/>
      </c>
      <c r="AM344" s="135" t="str">
        <f t="shared" si="268"/>
        <v/>
      </c>
      <c r="AN344" s="135" t="str">
        <f t="shared" si="269"/>
        <v/>
      </c>
      <c r="AO344" s="135" t="str">
        <f t="shared" si="270"/>
        <v/>
      </c>
      <c r="AQ344" s="48" t="str">
        <f t="shared" si="271"/>
        <v/>
      </c>
      <c r="AR344" s="45" t="str">
        <f t="shared" si="272"/>
        <v/>
      </c>
      <c r="AU344" s="25">
        <f t="shared" si="273"/>
        <v>0</v>
      </c>
      <c r="AV344" s="25">
        <f t="shared" si="274"/>
        <v>0</v>
      </c>
      <c r="AW344" s="21">
        <f t="shared" si="281"/>
        <v>0</v>
      </c>
      <c r="AX344" s="21">
        <f t="shared" si="282"/>
        <v>0</v>
      </c>
      <c r="AY344" s="21">
        <f t="shared" si="283"/>
        <v>0</v>
      </c>
      <c r="AZ344" s="21">
        <f t="shared" si="284"/>
        <v>0</v>
      </c>
      <c r="BA344" s="21">
        <f t="shared" si="285"/>
        <v>0</v>
      </c>
      <c r="BB344" s="21">
        <f t="shared" si="286"/>
        <v>0</v>
      </c>
      <c r="BC344" s="21">
        <f t="shared" si="287"/>
        <v>0</v>
      </c>
      <c r="BD344" s="21">
        <f>-IF(CUSTOS!B344="",0,CUSTOS!B344)</f>
        <v>0</v>
      </c>
      <c r="BF344" s="25">
        <f t="shared" si="288"/>
        <v>0</v>
      </c>
      <c r="BG344" s="25">
        <f t="shared" si="289"/>
        <v>0</v>
      </c>
      <c r="BH344" s="169">
        <f t="shared" si="289"/>
        <v>0</v>
      </c>
    </row>
    <row r="345" spans="1:60" ht="15" x14ac:dyDescent="0.25">
      <c r="A345" s="89" t="str">
        <f>IF(LARGE($A$11:A344,1)=$F$2,"",A344+1)</f>
        <v/>
      </c>
      <c r="B345" s="42" t="str">
        <f t="shared" si="243"/>
        <v/>
      </c>
      <c r="C345" s="43" t="str">
        <f t="shared" si="275"/>
        <v/>
      </c>
      <c r="D345" s="43" t="str">
        <f t="shared" si="244"/>
        <v/>
      </c>
      <c r="E345" s="43" t="str">
        <f t="shared" si="245"/>
        <v/>
      </c>
      <c r="F345" s="44" t="str">
        <f t="shared" si="246"/>
        <v/>
      </c>
      <c r="G345" s="44" t="str">
        <f t="shared" si="247"/>
        <v/>
      </c>
      <c r="H345" s="45" t="str">
        <f>IF($A345="","",IF(C345&gt;=$F$5,IFERROR(HLOOKUP(B345,FLUXO_ELEGÍVEL!$F:$XFD,LARGE(FLUXO_ELEGÍVEL!A:A,1)+2,0),0),0))</f>
        <v/>
      </c>
      <c r="I345" s="45" t="str">
        <f t="shared" si="248"/>
        <v/>
      </c>
      <c r="J345" s="45" t="str">
        <f>IF(A345="","",H345+CUSTOS!B345)</f>
        <v/>
      </c>
      <c r="K345" s="45" t="str">
        <f t="shared" si="276"/>
        <v/>
      </c>
      <c r="L345" s="45" t="str">
        <f t="shared" si="277"/>
        <v/>
      </c>
      <c r="M345" s="45" t="str">
        <f t="shared" si="278"/>
        <v/>
      </c>
      <c r="N345" s="45" t="str">
        <f t="shared" si="249"/>
        <v/>
      </c>
      <c r="O345" s="46" t="str">
        <f t="shared" si="279"/>
        <v/>
      </c>
      <c r="P345" s="47"/>
      <c r="Q345" s="48" t="str">
        <f t="shared" si="250"/>
        <v/>
      </c>
      <c r="R345" s="48" t="str">
        <f t="shared" si="251"/>
        <v/>
      </c>
      <c r="S345" s="48" t="str">
        <f t="shared" si="252"/>
        <v/>
      </c>
      <c r="T345" s="48" t="str">
        <f t="shared" si="253"/>
        <v/>
      </c>
      <c r="U345" s="48" t="str">
        <f t="shared" si="254"/>
        <v/>
      </c>
      <c r="V345" s="48" t="str">
        <f t="shared" si="255"/>
        <v/>
      </c>
      <c r="X345" s="48" t="str">
        <f t="shared" si="256"/>
        <v/>
      </c>
      <c r="Y345" s="45" t="str">
        <f t="shared" si="257"/>
        <v/>
      </c>
      <c r="Z345" s="45" t="str">
        <f t="shared" si="258"/>
        <v/>
      </c>
      <c r="AA345" s="45" t="str">
        <f t="shared" si="259"/>
        <v/>
      </c>
      <c r="AB345" s="45" t="str">
        <f t="shared" si="260"/>
        <v/>
      </c>
      <c r="AD345" s="48" t="str">
        <f t="shared" si="261"/>
        <v/>
      </c>
      <c r="AE345" s="45" t="str">
        <f t="shared" si="262"/>
        <v/>
      </c>
      <c r="AF345" s="45" t="str">
        <f t="shared" si="263"/>
        <v/>
      </c>
      <c r="AG345" s="45" t="str">
        <f t="shared" si="264"/>
        <v/>
      </c>
      <c r="AH345" s="45" t="str">
        <f t="shared" si="265"/>
        <v/>
      </c>
      <c r="AJ345" s="134" t="str">
        <f t="shared" si="266"/>
        <v/>
      </c>
      <c r="AK345" s="135" t="str">
        <f t="shared" si="280"/>
        <v/>
      </c>
      <c r="AL345" s="135" t="str">
        <f t="shared" si="267"/>
        <v/>
      </c>
      <c r="AM345" s="135" t="str">
        <f t="shared" si="268"/>
        <v/>
      </c>
      <c r="AN345" s="135" t="str">
        <f t="shared" si="269"/>
        <v/>
      </c>
      <c r="AO345" s="135" t="str">
        <f t="shared" si="270"/>
        <v/>
      </c>
      <c r="AQ345" s="48" t="str">
        <f t="shared" si="271"/>
        <v/>
      </c>
      <c r="AR345" s="45" t="str">
        <f t="shared" si="272"/>
        <v/>
      </c>
      <c r="AU345" s="25">
        <f t="shared" si="273"/>
        <v>0</v>
      </c>
      <c r="AV345" s="25">
        <f t="shared" si="274"/>
        <v>0</v>
      </c>
      <c r="AW345" s="21">
        <f t="shared" si="281"/>
        <v>0</v>
      </c>
      <c r="AX345" s="21">
        <f t="shared" si="282"/>
        <v>0</v>
      </c>
      <c r="AY345" s="21">
        <f t="shared" si="283"/>
        <v>0</v>
      </c>
      <c r="AZ345" s="21">
        <f t="shared" si="284"/>
        <v>0</v>
      </c>
      <c r="BA345" s="21">
        <f t="shared" si="285"/>
        <v>0</v>
      </c>
      <c r="BB345" s="21">
        <f t="shared" si="286"/>
        <v>0</v>
      </c>
      <c r="BC345" s="21">
        <f t="shared" si="287"/>
        <v>0</v>
      </c>
      <c r="BD345" s="21">
        <f>-IF(CUSTOS!B345="",0,CUSTOS!B345)</f>
        <v>0</v>
      </c>
      <c r="BF345" s="25">
        <f t="shared" si="288"/>
        <v>0</v>
      </c>
      <c r="BG345" s="25">
        <f t="shared" si="289"/>
        <v>0</v>
      </c>
      <c r="BH345" s="169">
        <f t="shared" si="289"/>
        <v>0</v>
      </c>
    </row>
    <row r="346" spans="1:60" ht="15" x14ac:dyDescent="0.25">
      <c r="A346" s="89" t="str">
        <f>IF(LARGE($A$11:A345,1)=$F$2,"",A345+1)</f>
        <v/>
      </c>
      <c r="B346" s="42" t="str">
        <f t="shared" si="243"/>
        <v/>
      </c>
      <c r="C346" s="43" t="str">
        <f t="shared" si="275"/>
        <v/>
      </c>
      <c r="D346" s="43" t="str">
        <f t="shared" si="244"/>
        <v/>
      </c>
      <c r="E346" s="43" t="str">
        <f t="shared" si="245"/>
        <v/>
      </c>
      <c r="F346" s="44" t="str">
        <f t="shared" si="246"/>
        <v/>
      </c>
      <c r="G346" s="44" t="str">
        <f t="shared" si="247"/>
        <v/>
      </c>
      <c r="H346" s="45" t="str">
        <f>IF($A346="","",IF(C346&gt;=$F$5,IFERROR(HLOOKUP(B346,FLUXO_ELEGÍVEL!$F:$XFD,LARGE(FLUXO_ELEGÍVEL!A:A,1)+2,0),0),0))</f>
        <v/>
      </c>
      <c r="I346" s="45" t="str">
        <f t="shared" si="248"/>
        <v/>
      </c>
      <c r="J346" s="45" t="str">
        <f>IF(A346="","",H346+CUSTOS!B346)</f>
        <v/>
      </c>
      <c r="K346" s="45" t="str">
        <f t="shared" si="276"/>
        <v/>
      </c>
      <c r="L346" s="45" t="str">
        <f t="shared" si="277"/>
        <v/>
      </c>
      <c r="M346" s="45" t="str">
        <f t="shared" si="278"/>
        <v/>
      </c>
      <c r="N346" s="45" t="str">
        <f t="shared" si="249"/>
        <v/>
      </c>
      <c r="O346" s="46" t="str">
        <f t="shared" si="279"/>
        <v/>
      </c>
      <c r="P346" s="47"/>
      <c r="Q346" s="48" t="str">
        <f t="shared" si="250"/>
        <v/>
      </c>
      <c r="R346" s="48" t="str">
        <f t="shared" si="251"/>
        <v/>
      </c>
      <c r="S346" s="48" t="str">
        <f t="shared" si="252"/>
        <v/>
      </c>
      <c r="T346" s="48" t="str">
        <f t="shared" si="253"/>
        <v/>
      </c>
      <c r="U346" s="48" t="str">
        <f t="shared" si="254"/>
        <v/>
      </c>
      <c r="V346" s="48" t="str">
        <f t="shared" si="255"/>
        <v/>
      </c>
      <c r="X346" s="48" t="str">
        <f t="shared" si="256"/>
        <v/>
      </c>
      <c r="Y346" s="45" t="str">
        <f t="shared" si="257"/>
        <v/>
      </c>
      <c r="Z346" s="45" t="str">
        <f t="shared" si="258"/>
        <v/>
      </c>
      <c r="AA346" s="45" t="str">
        <f t="shared" si="259"/>
        <v/>
      </c>
      <c r="AB346" s="45" t="str">
        <f t="shared" si="260"/>
        <v/>
      </c>
      <c r="AD346" s="48" t="str">
        <f t="shared" si="261"/>
        <v/>
      </c>
      <c r="AE346" s="45" t="str">
        <f t="shared" si="262"/>
        <v/>
      </c>
      <c r="AF346" s="45" t="str">
        <f t="shared" si="263"/>
        <v/>
      </c>
      <c r="AG346" s="45" t="str">
        <f t="shared" si="264"/>
        <v/>
      </c>
      <c r="AH346" s="45" t="str">
        <f t="shared" si="265"/>
        <v/>
      </c>
      <c r="AJ346" s="134" t="str">
        <f t="shared" si="266"/>
        <v/>
      </c>
      <c r="AK346" s="135" t="str">
        <f t="shared" si="280"/>
        <v/>
      </c>
      <c r="AL346" s="135" t="str">
        <f t="shared" si="267"/>
        <v/>
      </c>
      <c r="AM346" s="135" t="str">
        <f t="shared" si="268"/>
        <v/>
      </c>
      <c r="AN346" s="135" t="str">
        <f t="shared" si="269"/>
        <v/>
      </c>
      <c r="AO346" s="135" t="str">
        <f t="shared" si="270"/>
        <v/>
      </c>
      <c r="AQ346" s="48" t="str">
        <f t="shared" si="271"/>
        <v/>
      </c>
      <c r="AR346" s="45" t="str">
        <f t="shared" si="272"/>
        <v/>
      </c>
      <c r="AU346" s="25">
        <f t="shared" si="273"/>
        <v>0</v>
      </c>
      <c r="AV346" s="25">
        <f t="shared" si="274"/>
        <v>0</v>
      </c>
      <c r="AW346" s="21">
        <f t="shared" si="281"/>
        <v>0</v>
      </c>
      <c r="AX346" s="21">
        <f t="shared" si="282"/>
        <v>0</v>
      </c>
      <c r="AY346" s="21">
        <f t="shared" si="283"/>
        <v>0</v>
      </c>
      <c r="AZ346" s="21">
        <f t="shared" si="284"/>
        <v>0</v>
      </c>
      <c r="BA346" s="21">
        <f t="shared" si="285"/>
        <v>0</v>
      </c>
      <c r="BB346" s="21">
        <f t="shared" si="286"/>
        <v>0</v>
      </c>
      <c r="BC346" s="21">
        <f t="shared" si="287"/>
        <v>0</v>
      </c>
      <c r="BD346" s="21">
        <f>-IF(CUSTOS!B346="",0,CUSTOS!B346)</f>
        <v>0</v>
      </c>
      <c r="BF346" s="25">
        <f t="shared" si="288"/>
        <v>0</v>
      </c>
      <c r="BG346" s="25">
        <f t="shared" si="289"/>
        <v>0</v>
      </c>
      <c r="BH346" s="169">
        <f t="shared" si="289"/>
        <v>0</v>
      </c>
    </row>
    <row r="347" spans="1:60" ht="15" x14ac:dyDescent="0.25">
      <c r="A347" s="89" t="str">
        <f>IF(LARGE($A$11:A346,1)=$F$2,"",A346+1)</f>
        <v/>
      </c>
      <c r="B347" s="42" t="str">
        <f t="shared" si="243"/>
        <v/>
      </c>
      <c r="C347" s="43" t="str">
        <f t="shared" si="275"/>
        <v/>
      </c>
      <c r="D347" s="43" t="str">
        <f t="shared" si="244"/>
        <v/>
      </c>
      <c r="E347" s="43" t="str">
        <f t="shared" si="245"/>
        <v/>
      </c>
      <c r="F347" s="44" t="str">
        <f t="shared" si="246"/>
        <v/>
      </c>
      <c r="G347" s="44" t="str">
        <f t="shared" si="247"/>
        <v/>
      </c>
      <c r="H347" s="45" t="str">
        <f>IF($A347="","",IF(C347&gt;=$F$5,IFERROR(HLOOKUP(B347,FLUXO_ELEGÍVEL!$F:$XFD,LARGE(FLUXO_ELEGÍVEL!A:A,1)+2,0),0),0))</f>
        <v/>
      </c>
      <c r="I347" s="45" t="str">
        <f t="shared" si="248"/>
        <v/>
      </c>
      <c r="J347" s="45" t="str">
        <f>IF(A347="","",H347+CUSTOS!B347)</f>
        <v/>
      </c>
      <c r="K347" s="45" t="str">
        <f t="shared" si="276"/>
        <v/>
      </c>
      <c r="L347" s="45" t="str">
        <f t="shared" si="277"/>
        <v/>
      </c>
      <c r="M347" s="45" t="str">
        <f t="shared" si="278"/>
        <v/>
      </c>
      <c r="N347" s="45" t="str">
        <f t="shared" si="249"/>
        <v/>
      </c>
      <c r="O347" s="46" t="str">
        <f t="shared" si="279"/>
        <v/>
      </c>
      <c r="P347" s="47"/>
      <c r="Q347" s="48" t="str">
        <f t="shared" si="250"/>
        <v/>
      </c>
      <c r="R347" s="48" t="str">
        <f t="shared" si="251"/>
        <v/>
      </c>
      <c r="S347" s="48" t="str">
        <f t="shared" si="252"/>
        <v/>
      </c>
      <c r="T347" s="48" t="str">
        <f t="shared" si="253"/>
        <v/>
      </c>
      <c r="U347" s="48" t="str">
        <f t="shared" si="254"/>
        <v/>
      </c>
      <c r="V347" s="48" t="str">
        <f t="shared" si="255"/>
        <v/>
      </c>
      <c r="X347" s="48" t="str">
        <f t="shared" si="256"/>
        <v/>
      </c>
      <c r="Y347" s="45" t="str">
        <f t="shared" si="257"/>
        <v/>
      </c>
      <c r="Z347" s="45" t="str">
        <f t="shared" si="258"/>
        <v/>
      </c>
      <c r="AA347" s="45" t="str">
        <f t="shared" si="259"/>
        <v/>
      </c>
      <c r="AB347" s="45" t="str">
        <f t="shared" si="260"/>
        <v/>
      </c>
      <c r="AD347" s="48" t="str">
        <f t="shared" si="261"/>
        <v/>
      </c>
      <c r="AE347" s="45" t="str">
        <f t="shared" si="262"/>
        <v/>
      </c>
      <c r="AF347" s="45" t="str">
        <f t="shared" si="263"/>
        <v/>
      </c>
      <c r="AG347" s="45" t="str">
        <f t="shared" si="264"/>
        <v/>
      </c>
      <c r="AH347" s="45" t="str">
        <f t="shared" si="265"/>
        <v/>
      </c>
      <c r="AJ347" s="134" t="str">
        <f t="shared" si="266"/>
        <v/>
      </c>
      <c r="AK347" s="135" t="str">
        <f t="shared" si="280"/>
        <v/>
      </c>
      <c r="AL347" s="135" t="str">
        <f t="shared" si="267"/>
        <v/>
      </c>
      <c r="AM347" s="135" t="str">
        <f t="shared" si="268"/>
        <v/>
      </c>
      <c r="AN347" s="135" t="str">
        <f t="shared" si="269"/>
        <v/>
      </c>
      <c r="AO347" s="135" t="str">
        <f t="shared" si="270"/>
        <v/>
      </c>
      <c r="AQ347" s="48" t="str">
        <f t="shared" si="271"/>
        <v/>
      </c>
      <c r="AR347" s="45" t="str">
        <f t="shared" si="272"/>
        <v/>
      </c>
      <c r="AU347" s="25">
        <f t="shared" si="273"/>
        <v>0</v>
      </c>
      <c r="AV347" s="25">
        <f t="shared" si="274"/>
        <v>0</v>
      </c>
      <c r="AW347" s="21">
        <f t="shared" si="281"/>
        <v>0</v>
      </c>
      <c r="AX347" s="21">
        <f t="shared" si="282"/>
        <v>0</v>
      </c>
      <c r="AY347" s="21">
        <f t="shared" si="283"/>
        <v>0</v>
      </c>
      <c r="AZ347" s="21">
        <f t="shared" si="284"/>
        <v>0</v>
      </c>
      <c r="BA347" s="21">
        <f t="shared" si="285"/>
        <v>0</v>
      </c>
      <c r="BB347" s="21">
        <f t="shared" si="286"/>
        <v>0</v>
      </c>
      <c r="BC347" s="21">
        <f t="shared" si="287"/>
        <v>0</v>
      </c>
      <c r="BD347" s="21">
        <f>-IF(CUSTOS!B347="",0,CUSTOS!B347)</f>
        <v>0</v>
      </c>
      <c r="BF347" s="25">
        <f t="shared" si="288"/>
        <v>0</v>
      </c>
      <c r="BG347" s="25">
        <f t="shared" si="289"/>
        <v>0</v>
      </c>
      <c r="BH347" s="169">
        <f t="shared" si="289"/>
        <v>0</v>
      </c>
    </row>
    <row r="348" spans="1:60" ht="15" x14ac:dyDescent="0.25">
      <c r="A348" s="89" t="str">
        <f>IF(LARGE($A$11:A347,1)=$F$2,"",A347+1)</f>
        <v/>
      </c>
      <c r="B348" s="42" t="str">
        <f t="shared" si="243"/>
        <v/>
      </c>
      <c r="C348" s="43" t="str">
        <f t="shared" si="275"/>
        <v/>
      </c>
      <c r="D348" s="43" t="str">
        <f t="shared" si="244"/>
        <v/>
      </c>
      <c r="E348" s="43" t="str">
        <f t="shared" si="245"/>
        <v/>
      </c>
      <c r="F348" s="44" t="str">
        <f t="shared" si="246"/>
        <v/>
      </c>
      <c r="G348" s="44" t="str">
        <f t="shared" si="247"/>
        <v/>
      </c>
      <c r="H348" s="45" t="str">
        <f>IF($A348="","",IF(C348&gt;=$F$5,IFERROR(HLOOKUP(B348,FLUXO_ELEGÍVEL!$F:$XFD,LARGE(FLUXO_ELEGÍVEL!A:A,1)+2,0),0),0))</f>
        <v/>
      </c>
      <c r="I348" s="45" t="str">
        <f t="shared" si="248"/>
        <v/>
      </c>
      <c r="J348" s="45" t="str">
        <f>IF(A348="","",H348+CUSTOS!B348)</f>
        <v/>
      </c>
      <c r="K348" s="45" t="str">
        <f t="shared" si="276"/>
        <v/>
      </c>
      <c r="L348" s="45" t="str">
        <f t="shared" si="277"/>
        <v/>
      </c>
      <c r="M348" s="45" t="str">
        <f t="shared" si="278"/>
        <v/>
      </c>
      <c r="N348" s="45" t="str">
        <f t="shared" si="249"/>
        <v/>
      </c>
      <c r="O348" s="46" t="str">
        <f t="shared" si="279"/>
        <v/>
      </c>
      <c r="P348" s="47"/>
      <c r="Q348" s="48" t="str">
        <f t="shared" si="250"/>
        <v/>
      </c>
      <c r="R348" s="48" t="str">
        <f t="shared" si="251"/>
        <v/>
      </c>
      <c r="S348" s="48" t="str">
        <f t="shared" si="252"/>
        <v/>
      </c>
      <c r="T348" s="48" t="str">
        <f t="shared" si="253"/>
        <v/>
      </c>
      <c r="U348" s="48" t="str">
        <f t="shared" si="254"/>
        <v/>
      </c>
      <c r="V348" s="48" t="str">
        <f t="shared" si="255"/>
        <v/>
      </c>
      <c r="X348" s="48" t="str">
        <f t="shared" si="256"/>
        <v/>
      </c>
      <c r="Y348" s="45" t="str">
        <f t="shared" si="257"/>
        <v/>
      </c>
      <c r="Z348" s="45" t="str">
        <f t="shared" si="258"/>
        <v/>
      </c>
      <c r="AA348" s="45" t="str">
        <f t="shared" si="259"/>
        <v/>
      </c>
      <c r="AB348" s="45" t="str">
        <f t="shared" si="260"/>
        <v/>
      </c>
      <c r="AD348" s="48" t="str">
        <f t="shared" si="261"/>
        <v/>
      </c>
      <c r="AE348" s="45" t="str">
        <f t="shared" si="262"/>
        <v/>
      </c>
      <c r="AF348" s="45" t="str">
        <f t="shared" si="263"/>
        <v/>
      </c>
      <c r="AG348" s="45" t="str">
        <f t="shared" si="264"/>
        <v/>
      </c>
      <c r="AH348" s="45" t="str">
        <f t="shared" si="265"/>
        <v/>
      </c>
      <c r="AJ348" s="134" t="str">
        <f t="shared" si="266"/>
        <v/>
      </c>
      <c r="AK348" s="135" t="str">
        <f t="shared" si="280"/>
        <v/>
      </c>
      <c r="AL348" s="135" t="str">
        <f t="shared" si="267"/>
        <v/>
      </c>
      <c r="AM348" s="135" t="str">
        <f t="shared" si="268"/>
        <v/>
      </c>
      <c r="AN348" s="135" t="str">
        <f t="shared" si="269"/>
        <v/>
      </c>
      <c r="AO348" s="135" t="str">
        <f t="shared" si="270"/>
        <v/>
      </c>
      <c r="AQ348" s="48" t="str">
        <f t="shared" si="271"/>
        <v/>
      </c>
      <c r="AR348" s="45" t="str">
        <f t="shared" si="272"/>
        <v/>
      </c>
      <c r="AU348" s="25">
        <f t="shared" si="273"/>
        <v>0</v>
      </c>
      <c r="AV348" s="25">
        <f t="shared" si="274"/>
        <v>0</v>
      </c>
      <c r="AW348" s="21">
        <f t="shared" si="281"/>
        <v>0</v>
      </c>
      <c r="AX348" s="21">
        <f t="shared" si="282"/>
        <v>0</v>
      </c>
      <c r="AY348" s="21">
        <f t="shared" si="283"/>
        <v>0</v>
      </c>
      <c r="AZ348" s="21">
        <f t="shared" si="284"/>
        <v>0</v>
      </c>
      <c r="BA348" s="21">
        <f t="shared" si="285"/>
        <v>0</v>
      </c>
      <c r="BB348" s="21">
        <f t="shared" si="286"/>
        <v>0</v>
      </c>
      <c r="BC348" s="21">
        <f t="shared" si="287"/>
        <v>0</v>
      </c>
      <c r="BD348" s="21">
        <f>-IF(CUSTOS!B348="",0,CUSTOS!B348)</f>
        <v>0</v>
      </c>
      <c r="BF348" s="25">
        <f t="shared" si="288"/>
        <v>0</v>
      </c>
      <c r="BG348" s="25">
        <f t="shared" si="289"/>
        <v>0</v>
      </c>
      <c r="BH348" s="169">
        <f t="shared" si="289"/>
        <v>0</v>
      </c>
    </row>
    <row r="349" spans="1:60" ht="15" x14ac:dyDescent="0.25">
      <c r="A349" s="89" t="str">
        <f>IF(LARGE($A$11:A348,1)=$F$2,"",A348+1)</f>
        <v/>
      </c>
      <c r="B349" s="42" t="str">
        <f t="shared" si="243"/>
        <v/>
      </c>
      <c r="C349" s="43" t="str">
        <f t="shared" si="275"/>
        <v/>
      </c>
      <c r="D349" s="43" t="str">
        <f t="shared" si="244"/>
        <v/>
      </c>
      <c r="E349" s="43" t="str">
        <f t="shared" si="245"/>
        <v/>
      </c>
      <c r="F349" s="44" t="str">
        <f t="shared" si="246"/>
        <v/>
      </c>
      <c r="G349" s="44" t="str">
        <f t="shared" si="247"/>
        <v/>
      </c>
      <c r="H349" s="45" t="str">
        <f>IF($A349="","",IF(C349&gt;=$F$5,IFERROR(HLOOKUP(B349,FLUXO_ELEGÍVEL!$F:$XFD,LARGE(FLUXO_ELEGÍVEL!A:A,1)+2,0),0),0))</f>
        <v/>
      </c>
      <c r="I349" s="45" t="str">
        <f t="shared" si="248"/>
        <v/>
      </c>
      <c r="J349" s="45" t="str">
        <f>IF(A349="","",H349+CUSTOS!B349)</f>
        <v/>
      </c>
      <c r="K349" s="45" t="str">
        <f t="shared" si="276"/>
        <v/>
      </c>
      <c r="L349" s="45" t="str">
        <f t="shared" si="277"/>
        <v/>
      </c>
      <c r="M349" s="45" t="str">
        <f t="shared" si="278"/>
        <v/>
      </c>
      <c r="N349" s="45" t="str">
        <f t="shared" si="249"/>
        <v/>
      </c>
      <c r="O349" s="46" t="str">
        <f t="shared" si="279"/>
        <v/>
      </c>
      <c r="P349" s="47"/>
      <c r="Q349" s="48" t="str">
        <f t="shared" si="250"/>
        <v/>
      </c>
      <c r="R349" s="48" t="str">
        <f t="shared" si="251"/>
        <v/>
      </c>
      <c r="S349" s="48" t="str">
        <f t="shared" si="252"/>
        <v/>
      </c>
      <c r="T349" s="48" t="str">
        <f t="shared" si="253"/>
        <v/>
      </c>
      <c r="U349" s="48" t="str">
        <f t="shared" si="254"/>
        <v/>
      </c>
      <c r="V349" s="48" t="str">
        <f t="shared" si="255"/>
        <v/>
      </c>
      <c r="X349" s="48" t="str">
        <f t="shared" si="256"/>
        <v/>
      </c>
      <c r="Y349" s="45" t="str">
        <f t="shared" si="257"/>
        <v/>
      </c>
      <c r="Z349" s="45" t="str">
        <f t="shared" si="258"/>
        <v/>
      </c>
      <c r="AA349" s="45" t="str">
        <f t="shared" si="259"/>
        <v/>
      </c>
      <c r="AB349" s="45" t="str">
        <f t="shared" si="260"/>
        <v/>
      </c>
      <c r="AD349" s="48" t="str">
        <f t="shared" si="261"/>
        <v/>
      </c>
      <c r="AE349" s="45" t="str">
        <f t="shared" si="262"/>
        <v/>
      </c>
      <c r="AF349" s="45" t="str">
        <f t="shared" si="263"/>
        <v/>
      </c>
      <c r="AG349" s="45" t="str">
        <f t="shared" si="264"/>
        <v/>
      </c>
      <c r="AH349" s="45" t="str">
        <f t="shared" si="265"/>
        <v/>
      </c>
      <c r="AJ349" s="134" t="str">
        <f t="shared" si="266"/>
        <v/>
      </c>
      <c r="AK349" s="135" t="str">
        <f t="shared" si="280"/>
        <v/>
      </c>
      <c r="AL349" s="135" t="str">
        <f t="shared" si="267"/>
        <v/>
      </c>
      <c r="AM349" s="135" t="str">
        <f t="shared" si="268"/>
        <v/>
      </c>
      <c r="AN349" s="135" t="str">
        <f t="shared" si="269"/>
        <v/>
      </c>
      <c r="AO349" s="135" t="str">
        <f t="shared" si="270"/>
        <v/>
      </c>
      <c r="AQ349" s="48" t="str">
        <f t="shared" si="271"/>
        <v/>
      </c>
      <c r="AR349" s="45" t="str">
        <f t="shared" si="272"/>
        <v/>
      </c>
      <c r="AU349" s="25">
        <f t="shared" si="273"/>
        <v>0</v>
      </c>
      <c r="AV349" s="25">
        <f t="shared" si="274"/>
        <v>0</v>
      </c>
      <c r="AW349" s="21">
        <f t="shared" si="281"/>
        <v>0</v>
      </c>
      <c r="AX349" s="21">
        <f t="shared" si="282"/>
        <v>0</v>
      </c>
      <c r="AY349" s="21">
        <f t="shared" si="283"/>
        <v>0</v>
      </c>
      <c r="AZ349" s="21">
        <f t="shared" si="284"/>
        <v>0</v>
      </c>
      <c r="BA349" s="21">
        <f t="shared" si="285"/>
        <v>0</v>
      </c>
      <c r="BB349" s="21">
        <f t="shared" si="286"/>
        <v>0</v>
      </c>
      <c r="BC349" s="21">
        <f t="shared" si="287"/>
        <v>0</v>
      </c>
      <c r="BD349" s="21">
        <f>-IF(CUSTOS!B349="",0,CUSTOS!B349)</f>
        <v>0</v>
      </c>
      <c r="BF349" s="25">
        <f t="shared" si="288"/>
        <v>0</v>
      </c>
      <c r="BG349" s="25">
        <f t="shared" si="289"/>
        <v>0</v>
      </c>
      <c r="BH349" s="169">
        <f t="shared" si="289"/>
        <v>0</v>
      </c>
    </row>
    <row r="350" spans="1:60" ht="15" x14ac:dyDescent="0.25">
      <c r="A350" s="89" t="str">
        <f>IF(LARGE($A$11:A349,1)=$F$2,"",A349+1)</f>
        <v/>
      </c>
      <c r="B350" s="42" t="str">
        <f t="shared" si="243"/>
        <v/>
      </c>
      <c r="C350" s="43" t="str">
        <f t="shared" si="275"/>
        <v/>
      </c>
      <c r="D350" s="43" t="str">
        <f t="shared" si="244"/>
        <v/>
      </c>
      <c r="E350" s="43" t="str">
        <f t="shared" si="245"/>
        <v/>
      </c>
      <c r="F350" s="44" t="str">
        <f t="shared" si="246"/>
        <v/>
      </c>
      <c r="G350" s="44" t="str">
        <f t="shared" si="247"/>
        <v/>
      </c>
      <c r="H350" s="45" t="str">
        <f>IF($A350="","",IF(C350&gt;=$F$5,IFERROR(HLOOKUP(B350,FLUXO_ELEGÍVEL!$F:$XFD,LARGE(FLUXO_ELEGÍVEL!A:A,1)+2,0),0),0))</f>
        <v/>
      </c>
      <c r="I350" s="45" t="str">
        <f t="shared" si="248"/>
        <v/>
      </c>
      <c r="J350" s="45" t="str">
        <f>IF(A350="","",H350+CUSTOS!B350)</f>
        <v/>
      </c>
      <c r="K350" s="45" t="str">
        <f t="shared" si="276"/>
        <v/>
      </c>
      <c r="L350" s="45" t="str">
        <f t="shared" si="277"/>
        <v/>
      </c>
      <c r="M350" s="45" t="str">
        <f t="shared" si="278"/>
        <v/>
      </c>
      <c r="N350" s="45" t="str">
        <f t="shared" si="249"/>
        <v/>
      </c>
      <c r="O350" s="46" t="str">
        <f t="shared" si="279"/>
        <v/>
      </c>
      <c r="P350" s="47"/>
      <c r="Q350" s="48" t="str">
        <f t="shared" si="250"/>
        <v/>
      </c>
      <c r="R350" s="48" t="str">
        <f t="shared" si="251"/>
        <v/>
      </c>
      <c r="S350" s="48" t="str">
        <f t="shared" si="252"/>
        <v/>
      </c>
      <c r="T350" s="48" t="str">
        <f t="shared" si="253"/>
        <v/>
      </c>
      <c r="U350" s="48" t="str">
        <f t="shared" si="254"/>
        <v/>
      </c>
      <c r="V350" s="48" t="str">
        <f t="shared" si="255"/>
        <v/>
      </c>
      <c r="X350" s="48" t="str">
        <f t="shared" si="256"/>
        <v/>
      </c>
      <c r="Y350" s="45" t="str">
        <f t="shared" si="257"/>
        <v/>
      </c>
      <c r="Z350" s="45" t="str">
        <f t="shared" si="258"/>
        <v/>
      </c>
      <c r="AA350" s="45" t="str">
        <f t="shared" si="259"/>
        <v/>
      </c>
      <c r="AB350" s="45" t="str">
        <f t="shared" si="260"/>
        <v/>
      </c>
      <c r="AD350" s="48" t="str">
        <f t="shared" si="261"/>
        <v/>
      </c>
      <c r="AE350" s="45" t="str">
        <f t="shared" si="262"/>
        <v/>
      </c>
      <c r="AF350" s="45" t="str">
        <f t="shared" si="263"/>
        <v/>
      </c>
      <c r="AG350" s="45" t="str">
        <f t="shared" si="264"/>
        <v/>
      </c>
      <c r="AH350" s="45" t="str">
        <f t="shared" si="265"/>
        <v/>
      </c>
      <c r="AJ350" s="134" t="str">
        <f t="shared" si="266"/>
        <v/>
      </c>
      <c r="AK350" s="135" t="str">
        <f t="shared" si="280"/>
        <v/>
      </c>
      <c r="AL350" s="135" t="str">
        <f t="shared" si="267"/>
        <v/>
      </c>
      <c r="AM350" s="135" t="str">
        <f t="shared" si="268"/>
        <v/>
      </c>
      <c r="AN350" s="135" t="str">
        <f t="shared" si="269"/>
        <v/>
      </c>
      <c r="AO350" s="135" t="str">
        <f t="shared" si="270"/>
        <v/>
      </c>
      <c r="AQ350" s="48" t="str">
        <f t="shared" si="271"/>
        <v/>
      </c>
      <c r="AR350" s="45" t="str">
        <f t="shared" si="272"/>
        <v/>
      </c>
      <c r="AU350" s="25">
        <f t="shared" si="273"/>
        <v>0</v>
      </c>
      <c r="AV350" s="25">
        <f t="shared" si="274"/>
        <v>0</v>
      </c>
      <c r="AW350" s="21">
        <f t="shared" si="281"/>
        <v>0</v>
      </c>
      <c r="AX350" s="21">
        <f t="shared" si="282"/>
        <v>0</v>
      </c>
      <c r="AY350" s="21">
        <f t="shared" si="283"/>
        <v>0</v>
      </c>
      <c r="AZ350" s="21">
        <f t="shared" si="284"/>
        <v>0</v>
      </c>
      <c r="BA350" s="21">
        <f t="shared" si="285"/>
        <v>0</v>
      </c>
      <c r="BB350" s="21">
        <f t="shared" si="286"/>
        <v>0</v>
      </c>
      <c r="BC350" s="21">
        <f t="shared" si="287"/>
        <v>0</v>
      </c>
      <c r="BD350" s="21">
        <f>-IF(CUSTOS!B350="",0,CUSTOS!B350)</f>
        <v>0</v>
      </c>
      <c r="BF350" s="25">
        <f t="shared" si="288"/>
        <v>0</v>
      </c>
      <c r="BG350" s="25">
        <f t="shared" si="289"/>
        <v>0</v>
      </c>
      <c r="BH350" s="169">
        <f t="shared" si="289"/>
        <v>0</v>
      </c>
    </row>
    <row r="351" spans="1:60" ht="15" x14ac:dyDescent="0.25">
      <c r="A351" s="89" t="str">
        <f>IF(LARGE($A$11:A350,1)=$F$2,"",A350+1)</f>
        <v/>
      </c>
      <c r="B351" s="42" t="str">
        <f t="shared" si="243"/>
        <v/>
      </c>
      <c r="C351" s="43" t="str">
        <f t="shared" si="275"/>
        <v/>
      </c>
      <c r="D351" s="43" t="str">
        <f t="shared" si="244"/>
        <v/>
      </c>
      <c r="E351" s="43" t="str">
        <f t="shared" si="245"/>
        <v/>
      </c>
      <c r="F351" s="44" t="str">
        <f t="shared" si="246"/>
        <v/>
      </c>
      <c r="G351" s="44" t="str">
        <f t="shared" si="247"/>
        <v/>
      </c>
      <c r="H351" s="45" t="str">
        <f>IF($A351="","",IF(C351&gt;=$F$5,IFERROR(HLOOKUP(B351,FLUXO_ELEGÍVEL!$F:$XFD,LARGE(FLUXO_ELEGÍVEL!A:A,1)+2,0),0),0))</f>
        <v/>
      </c>
      <c r="I351" s="45" t="str">
        <f t="shared" si="248"/>
        <v/>
      </c>
      <c r="J351" s="45" t="str">
        <f>IF(A351="","",H351+CUSTOS!B351)</f>
        <v/>
      </c>
      <c r="K351" s="45" t="str">
        <f t="shared" si="276"/>
        <v/>
      </c>
      <c r="L351" s="45" t="str">
        <f t="shared" si="277"/>
        <v/>
      </c>
      <c r="M351" s="45" t="str">
        <f t="shared" si="278"/>
        <v/>
      </c>
      <c r="N351" s="45" t="str">
        <f t="shared" si="249"/>
        <v/>
      </c>
      <c r="O351" s="46" t="str">
        <f t="shared" si="279"/>
        <v/>
      </c>
      <c r="P351" s="47"/>
      <c r="Q351" s="48" t="str">
        <f t="shared" si="250"/>
        <v/>
      </c>
      <c r="R351" s="48" t="str">
        <f t="shared" si="251"/>
        <v/>
      </c>
      <c r="S351" s="48" t="str">
        <f t="shared" si="252"/>
        <v/>
      </c>
      <c r="T351" s="48" t="str">
        <f t="shared" si="253"/>
        <v/>
      </c>
      <c r="U351" s="48" t="str">
        <f t="shared" si="254"/>
        <v/>
      </c>
      <c r="V351" s="48" t="str">
        <f t="shared" si="255"/>
        <v/>
      </c>
      <c r="X351" s="48" t="str">
        <f t="shared" si="256"/>
        <v/>
      </c>
      <c r="Y351" s="45" t="str">
        <f t="shared" si="257"/>
        <v/>
      </c>
      <c r="Z351" s="45" t="str">
        <f t="shared" si="258"/>
        <v/>
      </c>
      <c r="AA351" s="45" t="str">
        <f t="shared" si="259"/>
        <v/>
      </c>
      <c r="AB351" s="45" t="str">
        <f t="shared" si="260"/>
        <v/>
      </c>
      <c r="AD351" s="48" t="str">
        <f t="shared" si="261"/>
        <v/>
      </c>
      <c r="AE351" s="45" t="str">
        <f t="shared" si="262"/>
        <v/>
      </c>
      <c r="AF351" s="45" t="str">
        <f t="shared" si="263"/>
        <v/>
      </c>
      <c r="AG351" s="45" t="str">
        <f t="shared" si="264"/>
        <v/>
      </c>
      <c r="AH351" s="45" t="str">
        <f t="shared" si="265"/>
        <v/>
      </c>
      <c r="AJ351" s="134" t="str">
        <f t="shared" si="266"/>
        <v/>
      </c>
      <c r="AK351" s="135" t="str">
        <f t="shared" si="280"/>
        <v/>
      </c>
      <c r="AL351" s="135" t="str">
        <f t="shared" si="267"/>
        <v/>
      </c>
      <c r="AM351" s="135" t="str">
        <f t="shared" si="268"/>
        <v/>
      </c>
      <c r="AN351" s="135" t="str">
        <f t="shared" si="269"/>
        <v/>
      </c>
      <c r="AO351" s="135" t="str">
        <f t="shared" si="270"/>
        <v/>
      </c>
      <c r="AQ351" s="48" t="str">
        <f t="shared" si="271"/>
        <v/>
      </c>
      <c r="AR351" s="45" t="str">
        <f t="shared" si="272"/>
        <v/>
      </c>
      <c r="AU351" s="25">
        <f t="shared" si="273"/>
        <v>0</v>
      </c>
      <c r="AV351" s="25">
        <f t="shared" si="274"/>
        <v>0</v>
      </c>
      <c r="AW351" s="21">
        <f t="shared" si="281"/>
        <v>0</v>
      </c>
      <c r="AX351" s="21">
        <f t="shared" si="282"/>
        <v>0</v>
      </c>
      <c r="AY351" s="21">
        <f t="shared" si="283"/>
        <v>0</v>
      </c>
      <c r="AZ351" s="21">
        <f t="shared" si="284"/>
        <v>0</v>
      </c>
      <c r="BA351" s="21">
        <f t="shared" si="285"/>
        <v>0</v>
      </c>
      <c r="BB351" s="21">
        <f t="shared" si="286"/>
        <v>0</v>
      </c>
      <c r="BC351" s="21">
        <f t="shared" si="287"/>
        <v>0</v>
      </c>
      <c r="BD351" s="21">
        <f>-IF(CUSTOS!B351="",0,CUSTOS!B351)</f>
        <v>0</v>
      </c>
      <c r="BF351" s="25">
        <f t="shared" si="288"/>
        <v>0</v>
      </c>
      <c r="BG351" s="25">
        <f t="shared" si="289"/>
        <v>0</v>
      </c>
      <c r="BH351" s="169">
        <f t="shared" si="289"/>
        <v>0</v>
      </c>
    </row>
    <row r="352" spans="1:60" ht="15" x14ac:dyDescent="0.25">
      <c r="A352" s="89" t="str">
        <f>IF(LARGE($A$11:A351,1)=$F$2,"",A351+1)</f>
        <v/>
      </c>
      <c r="B352" s="42" t="str">
        <f t="shared" si="243"/>
        <v/>
      </c>
      <c r="C352" s="43" t="str">
        <f t="shared" si="275"/>
        <v/>
      </c>
      <c r="D352" s="43" t="str">
        <f t="shared" si="244"/>
        <v/>
      </c>
      <c r="E352" s="43" t="str">
        <f t="shared" si="245"/>
        <v/>
      </c>
      <c r="F352" s="44" t="str">
        <f t="shared" si="246"/>
        <v/>
      </c>
      <c r="G352" s="44" t="str">
        <f t="shared" si="247"/>
        <v/>
      </c>
      <c r="H352" s="45" t="str">
        <f>IF($A352="","",IF(C352&gt;=$F$5,IFERROR(HLOOKUP(B352,FLUXO_ELEGÍVEL!$F:$XFD,LARGE(FLUXO_ELEGÍVEL!A:A,1)+2,0),0),0))</f>
        <v/>
      </c>
      <c r="I352" s="45" t="str">
        <f t="shared" si="248"/>
        <v/>
      </c>
      <c r="J352" s="45" t="str">
        <f>IF(A352="","",H352+CUSTOS!B352)</f>
        <v/>
      </c>
      <c r="K352" s="45" t="str">
        <f t="shared" si="276"/>
        <v/>
      </c>
      <c r="L352" s="45" t="str">
        <f t="shared" si="277"/>
        <v/>
      </c>
      <c r="M352" s="45" t="str">
        <f t="shared" si="278"/>
        <v/>
      </c>
      <c r="N352" s="45" t="str">
        <f t="shared" si="249"/>
        <v/>
      </c>
      <c r="O352" s="46" t="str">
        <f t="shared" si="279"/>
        <v/>
      </c>
      <c r="P352" s="47"/>
      <c r="Q352" s="48" t="str">
        <f t="shared" si="250"/>
        <v/>
      </c>
      <c r="R352" s="48" t="str">
        <f t="shared" si="251"/>
        <v/>
      </c>
      <c r="S352" s="48" t="str">
        <f t="shared" si="252"/>
        <v/>
      </c>
      <c r="T352" s="48" t="str">
        <f t="shared" si="253"/>
        <v/>
      </c>
      <c r="U352" s="48" t="str">
        <f t="shared" si="254"/>
        <v/>
      </c>
      <c r="V352" s="48" t="str">
        <f t="shared" si="255"/>
        <v/>
      </c>
      <c r="X352" s="48" t="str">
        <f t="shared" si="256"/>
        <v/>
      </c>
      <c r="Y352" s="45" t="str">
        <f t="shared" si="257"/>
        <v/>
      </c>
      <c r="Z352" s="45" t="str">
        <f t="shared" si="258"/>
        <v/>
      </c>
      <c r="AA352" s="45" t="str">
        <f t="shared" si="259"/>
        <v/>
      </c>
      <c r="AB352" s="45" t="str">
        <f t="shared" si="260"/>
        <v/>
      </c>
      <c r="AD352" s="48" t="str">
        <f t="shared" si="261"/>
        <v/>
      </c>
      <c r="AE352" s="45" t="str">
        <f t="shared" si="262"/>
        <v/>
      </c>
      <c r="AF352" s="45" t="str">
        <f t="shared" si="263"/>
        <v/>
      </c>
      <c r="AG352" s="45" t="str">
        <f t="shared" si="264"/>
        <v/>
      </c>
      <c r="AH352" s="45" t="str">
        <f t="shared" si="265"/>
        <v/>
      </c>
      <c r="AJ352" s="134" t="str">
        <f t="shared" si="266"/>
        <v/>
      </c>
      <c r="AK352" s="135" t="str">
        <f t="shared" si="280"/>
        <v/>
      </c>
      <c r="AL352" s="135" t="str">
        <f t="shared" si="267"/>
        <v/>
      </c>
      <c r="AM352" s="135" t="str">
        <f t="shared" si="268"/>
        <v/>
      </c>
      <c r="AN352" s="135" t="str">
        <f t="shared" si="269"/>
        <v/>
      </c>
      <c r="AO352" s="135" t="str">
        <f t="shared" si="270"/>
        <v/>
      </c>
      <c r="AQ352" s="48" t="str">
        <f t="shared" si="271"/>
        <v/>
      </c>
      <c r="AR352" s="45" t="str">
        <f t="shared" si="272"/>
        <v/>
      </c>
      <c r="AU352" s="25">
        <f t="shared" si="273"/>
        <v>0</v>
      </c>
      <c r="AV352" s="25">
        <f t="shared" si="274"/>
        <v>0</v>
      </c>
      <c r="AW352" s="21">
        <f t="shared" si="281"/>
        <v>0</v>
      </c>
      <c r="AX352" s="21">
        <f t="shared" si="282"/>
        <v>0</v>
      </c>
      <c r="AY352" s="21">
        <f t="shared" si="283"/>
        <v>0</v>
      </c>
      <c r="AZ352" s="21">
        <f t="shared" si="284"/>
        <v>0</v>
      </c>
      <c r="BA352" s="21">
        <f t="shared" si="285"/>
        <v>0</v>
      </c>
      <c r="BB352" s="21">
        <f t="shared" si="286"/>
        <v>0</v>
      </c>
      <c r="BC352" s="21">
        <f t="shared" si="287"/>
        <v>0</v>
      </c>
      <c r="BD352" s="21">
        <f>-IF(CUSTOS!B352="",0,CUSTOS!B352)</f>
        <v>0</v>
      </c>
      <c r="BF352" s="25">
        <f t="shared" si="288"/>
        <v>0</v>
      </c>
      <c r="BG352" s="25">
        <f t="shared" si="289"/>
        <v>0</v>
      </c>
      <c r="BH352" s="169">
        <f t="shared" si="289"/>
        <v>0</v>
      </c>
    </row>
    <row r="353" spans="1:60" ht="15" x14ac:dyDescent="0.25">
      <c r="A353" s="89" t="str">
        <f>IF(LARGE($A$11:A352,1)=$F$2,"",A352+1)</f>
        <v/>
      </c>
      <c r="B353" s="42" t="str">
        <f t="shared" si="243"/>
        <v/>
      </c>
      <c r="C353" s="43" t="str">
        <f t="shared" si="275"/>
        <v/>
      </c>
      <c r="D353" s="43" t="str">
        <f t="shared" si="244"/>
        <v/>
      </c>
      <c r="E353" s="43" t="str">
        <f t="shared" si="245"/>
        <v/>
      </c>
      <c r="F353" s="44" t="str">
        <f t="shared" si="246"/>
        <v/>
      </c>
      <c r="G353" s="44" t="str">
        <f t="shared" si="247"/>
        <v/>
      </c>
      <c r="H353" s="45" t="str">
        <f>IF($A353="","",IF(C353&gt;=$F$5,IFERROR(HLOOKUP(B353,FLUXO_ELEGÍVEL!$F:$XFD,LARGE(FLUXO_ELEGÍVEL!A:A,1)+2,0),0),0))</f>
        <v/>
      </c>
      <c r="I353" s="45" t="str">
        <f t="shared" si="248"/>
        <v/>
      </c>
      <c r="J353" s="45" t="str">
        <f>IF(A353="","",H353+CUSTOS!B353)</f>
        <v/>
      </c>
      <c r="K353" s="45" t="str">
        <f t="shared" si="276"/>
        <v/>
      </c>
      <c r="L353" s="45" t="str">
        <f t="shared" si="277"/>
        <v/>
      </c>
      <c r="M353" s="45" t="str">
        <f t="shared" si="278"/>
        <v/>
      </c>
      <c r="N353" s="45" t="str">
        <f t="shared" si="249"/>
        <v/>
      </c>
      <c r="O353" s="46" t="str">
        <f t="shared" si="279"/>
        <v/>
      </c>
      <c r="P353" s="47"/>
      <c r="Q353" s="48" t="str">
        <f t="shared" si="250"/>
        <v/>
      </c>
      <c r="R353" s="48" t="str">
        <f t="shared" si="251"/>
        <v/>
      </c>
      <c r="S353" s="48" t="str">
        <f t="shared" si="252"/>
        <v/>
      </c>
      <c r="T353" s="48" t="str">
        <f t="shared" si="253"/>
        <v/>
      </c>
      <c r="U353" s="48" t="str">
        <f t="shared" si="254"/>
        <v/>
      </c>
      <c r="V353" s="48" t="str">
        <f t="shared" si="255"/>
        <v/>
      </c>
      <c r="X353" s="48" t="str">
        <f t="shared" si="256"/>
        <v/>
      </c>
      <c r="Y353" s="45" t="str">
        <f t="shared" si="257"/>
        <v/>
      </c>
      <c r="Z353" s="45" t="str">
        <f t="shared" si="258"/>
        <v/>
      </c>
      <c r="AA353" s="45" t="str">
        <f t="shared" si="259"/>
        <v/>
      </c>
      <c r="AB353" s="45" t="str">
        <f t="shared" si="260"/>
        <v/>
      </c>
      <c r="AD353" s="48" t="str">
        <f t="shared" si="261"/>
        <v/>
      </c>
      <c r="AE353" s="45" t="str">
        <f t="shared" si="262"/>
        <v/>
      </c>
      <c r="AF353" s="45" t="str">
        <f t="shared" si="263"/>
        <v/>
      </c>
      <c r="AG353" s="45" t="str">
        <f t="shared" si="264"/>
        <v/>
      </c>
      <c r="AH353" s="45" t="str">
        <f t="shared" si="265"/>
        <v/>
      </c>
      <c r="AJ353" s="134" t="str">
        <f t="shared" si="266"/>
        <v/>
      </c>
      <c r="AK353" s="135" t="str">
        <f t="shared" si="280"/>
        <v/>
      </c>
      <c r="AL353" s="135" t="str">
        <f t="shared" si="267"/>
        <v/>
      </c>
      <c r="AM353" s="135" t="str">
        <f t="shared" si="268"/>
        <v/>
      </c>
      <c r="AN353" s="135" t="str">
        <f t="shared" si="269"/>
        <v/>
      </c>
      <c r="AO353" s="135" t="str">
        <f t="shared" si="270"/>
        <v/>
      </c>
      <c r="AQ353" s="48" t="str">
        <f t="shared" si="271"/>
        <v/>
      </c>
      <c r="AR353" s="45" t="str">
        <f t="shared" si="272"/>
        <v/>
      </c>
      <c r="AU353" s="25">
        <f t="shared" si="273"/>
        <v>0</v>
      </c>
      <c r="AV353" s="25">
        <f t="shared" si="274"/>
        <v>0</v>
      </c>
      <c r="AW353" s="21">
        <f t="shared" si="281"/>
        <v>0</v>
      </c>
      <c r="AX353" s="21">
        <f t="shared" si="282"/>
        <v>0</v>
      </c>
      <c r="AY353" s="21">
        <f t="shared" si="283"/>
        <v>0</v>
      </c>
      <c r="AZ353" s="21">
        <f t="shared" si="284"/>
        <v>0</v>
      </c>
      <c r="BA353" s="21">
        <f t="shared" si="285"/>
        <v>0</v>
      </c>
      <c r="BB353" s="21">
        <f t="shared" si="286"/>
        <v>0</v>
      </c>
      <c r="BC353" s="21">
        <f t="shared" si="287"/>
        <v>0</v>
      </c>
      <c r="BD353" s="21">
        <f>-IF(CUSTOS!B353="",0,CUSTOS!B353)</f>
        <v>0</v>
      </c>
      <c r="BF353" s="25">
        <f t="shared" si="288"/>
        <v>0</v>
      </c>
      <c r="BG353" s="25">
        <f t="shared" si="289"/>
        <v>0</v>
      </c>
      <c r="BH353" s="169">
        <f t="shared" si="289"/>
        <v>0</v>
      </c>
    </row>
    <row r="354" spans="1:60" ht="15" x14ac:dyDescent="0.25">
      <c r="A354" s="89" t="str">
        <f>IF(LARGE($A$11:A353,1)=$F$2,"",A353+1)</f>
        <v/>
      </c>
      <c r="B354" s="42" t="str">
        <f t="shared" si="243"/>
        <v/>
      </c>
      <c r="C354" s="43" t="str">
        <f t="shared" si="275"/>
        <v/>
      </c>
      <c r="D354" s="43" t="str">
        <f t="shared" si="244"/>
        <v/>
      </c>
      <c r="E354" s="43" t="str">
        <f t="shared" si="245"/>
        <v/>
      </c>
      <c r="F354" s="44" t="str">
        <f t="shared" si="246"/>
        <v/>
      </c>
      <c r="G354" s="44" t="str">
        <f t="shared" si="247"/>
        <v/>
      </c>
      <c r="H354" s="45" t="str">
        <f>IF($A354="","",IF(C354&gt;=$F$5,IFERROR(HLOOKUP(B354,FLUXO_ELEGÍVEL!$F:$XFD,LARGE(FLUXO_ELEGÍVEL!A:A,1)+2,0),0),0))</f>
        <v/>
      </c>
      <c r="I354" s="45" t="str">
        <f t="shared" si="248"/>
        <v/>
      </c>
      <c r="J354" s="45" t="str">
        <f>IF(A354="","",H354+CUSTOS!B354)</f>
        <v/>
      </c>
      <c r="K354" s="45" t="str">
        <f t="shared" si="276"/>
        <v/>
      </c>
      <c r="L354" s="45" t="str">
        <f t="shared" si="277"/>
        <v/>
      </c>
      <c r="M354" s="45" t="str">
        <f t="shared" si="278"/>
        <v/>
      </c>
      <c r="N354" s="45" t="str">
        <f t="shared" si="249"/>
        <v/>
      </c>
      <c r="O354" s="46" t="str">
        <f t="shared" si="279"/>
        <v/>
      </c>
      <c r="P354" s="47"/>
      <c r="Q354" s="48" t="str">
        <f t="shared" si="250"/>
        <v/>
      </c>
      <c r="R354" s="48" t="str">
        <f t="shared" si="251"/>
        <v/>
      </c>
      <c r="S354" s="48" t="str">
        <f t="shared" si="252"/>
        <v/>
      </c>
      <c r="T354" s="48" t="str">
        <f t="shared" si="253"/>
        <v/>
      </c>
      <c r="U354" s="48" t="str">
        <f t="shared" si="254"/>
        <v/>
      </c>
      <c r="V354" s="48" t="str">
        <f t="shared" si="255"/>
        <v/>
      </c>
      <c r="X354" s="48" t="str">
        <f t="shared" si="256"/>
        <v/>
      </c>
      <c r="Y354" s="45" t="str">
        <f t="shared" si="257"/>
        <v/>
      </c>
      <c r="Z354" s="45" t="str">
        <f t="shared" si="258"/>
        <v/>
      </c>
      <c r="AA354" s="45" t="str">
        <f t="shared" si="259"/>
        <v/>
      </c>
      <c r="AB354" s="45" t="str">
        <f t="shared" si="260"/>
        <v/>
      </c>
      <c r="AD354" s="48" t="str">
        <f t="shared" si="261"/>
        <v/>
      </c>
      <c r="AE354" s="45" t="str">
        <f t="shared" si="262"/>
        <v/>
      </c>
      <c r="AF354" s="45" t="str">
        <f t="shared" si="263"/>
        <v/>
      </c>
      <c r="AG354" s="45" t="str">
        <f t="shared" si="264"/>
        <v/>
      </c>
      <c r="AH354" s="45" t="str">
        <f t="shared" si="265"/>
        <v/>
      </c>
      <c r="AJ354" s="134" t="str">
        <f t="shared" si="266"/>
        <v/>
      </c>
      <c r="AK354" s="135" t="str">
        <f t="shared" si="280"/>
        <v/>
      </c>
      <c r="AL354" s="135" t="str">
        <f t="shared" si="267"/>
        <v/>
      </c>
      <c r="AM354" s="135" t="str">
        <f t="shared" si="268"/>
        <v/>
      </c>
      <c r="AN354" s="135" t="str">
        <f t="shared" si="269"/>
        <v/>
      </c>
      <c r="AO354" s="135" t="str">
        <f t="shared" si="270"/>
        <v/>
      </c>
      <c r="AQ354" s="48" t="str">
        <f t="shared" si="271"/>
        <v/>
      </c>
      <c r="AR354" s="45" t="str">
        <f t="shared" si="272"/>
        <v/>
      </c>
      <c r="AU354" s="25">
        <f t="shared" si="273"/>
        <v>0</v>
      </c>
      <c r="AV354" s="25">
        <f t="shared" si="274"/>
        <v>0</v>
      </c>
      <c r="AW354" s="21">
        <f t="shared" si="281"/>
        <v>0</v>
      </c>
      <c r="AX354" s="21">
        <f t="shared" si="282"/>
        <v>0</v>
      </c>
      <c r="AY354" s="21">
        <f t="shared" si="283"/>
        <v>0</v>
      </c>
      <c r="AZ354" s="21">
        <f t="shared" si="284"/>
        <v>0</v>
      </c>
      <c r="BA354" s="21">
        <f t="shared" si="285"/>
        <v>0</v>
      </c>
      <c r="BB354" s="21">
        <f t="shared" si="286"/>
        <v>0</v>
      </c>
      <c r="BC354" s="21">
        <f t="shared" si="287"/>
        <v>0</v>
      </c>
      <c r="BD354" s="21">
        <f>-IF(CUSTOS!B354="",0,CUSTOS!B354)</f>
        <v>0</v>
      </c>
      <c r="BF354" s="25">
        <f t="shared" si="288"/>
        <v>0</v>
      </c>
      <c r="BG354" s="25">
        <f t="shared" si="289"/>
        <v>0</v>
      </c>
      <c r="BH354" s="169">
        <f t="shared" si="289"/>
        <v>0</v>
      </c>
    </row>
    <row r="355" spans="1:60" ht="15" x14ac:dyDescent="0.25">
      <c r="A355" s="89" t="str">
        <f>IF(LARGE($A$11:A354,1)=$F$2,"",A354+1)</f>
        <v/>
      </c>
      <c r="B355" s="42" t="str">
        <f t="shared" si="243"/>
        <v/>
      </c>
      <c r="C355" s="43" t="str">
        <f t="shared" si="275"/>
        <v/>
      </c>
      <c r="D355" s="43" t="str">
        <f t="shared" si="244"/>
        <v/>
      </c>
      <c r="E355" s="43" t="str">
        <f t="shared" si="245"/>
        <v/>
      </c>
      <c r="F355" s="44" t="str">
        <f t="shared" si="246"/>
        <v/>
      </c>
      <c r="G355" s="44" t="str">
        <f t="shared" si="247"/>
        <v/>
      </c>
      <c r="H355" s="45" t="str">
        <f>IF($A355="","",IF(C355&gt;=$F$5,IFERROR(HLOOKUP(B355,FLUXO_ELEGÍVEL!$F:$XFD,LARGE(FLUXO_ELEGÍVEL!A:A,1)+2,0),0),0))</f>
        <v/>
      </c>
      <c r="I355" s="45" t="str">
        <f t="shared" si="248"/>
        <v/>
      </c>
      <c r="J355" s="45" t="str">
        <f>IF(A355="","",H355+CUSTOS!B355)</f>
        <v/>
      </c>
      <c r="K355" s="45" t="str">
        <f t="shared" si="276"/>
        <v/>
      </c>
      <c r="L355" s="45" t="str">
        <f t="shared" si="277"/>
        <v/>
      </c>
      <c r="M355" s="45" t="str">
        <f t="shared" si="278"/>
        <v/>
      </c>
      <c r="N355" s="45" t="str">
        <f t="shared" si="249"/>
        <v/>
      </c>
      <c r="O355" s="46" t="str">
        <f t="shared" si="279"/>
        <v/>
      </c>
      <c r="P355" s="47"/>
      <c r="Q355" s="48" t="str">
        <f t="shared" si="250"/>
        <v/>
      </c>
      <c r="R355" s="48" t="str">
        <f t="shared" si="251"/>
        <v/>
      </c>
      <c r="S355" s="48" t="str">
        <f t="shared" si="252"/>
        <v/>
      </c>
      <c r="T355" s="48" t="str">
        <f t="shared" si="253"/>
        <v/>
      </c>
      <c r="U355" s="48" t="str">
        <f t="shared" si="254"/>
        <v/>
      </c>
      <c r="V355" s="48" t="str">
        <f t="shared" si="255"/>
        <v/>
      </c>
      <c r="X355" s="48" t="str">
        <f t="shared" si="256"/>
        <v/>
      </c>
      <c r="Y355" s="45" t="str">
        <f t="shared" si="257"/>
        <v/>
      </c>
      <c r="Z355" s="45" t="str">
        <f t="shared" si="258"/>
        <v/>
      </c>
      <c r="AA355" s="45" t="str">
        <f t="shared" si="259"/>
        <v/>
      </c>
      <c r="AB355" s="45" t="str">
        <f t="shared" si="260"/>
        <v/>
      </c>
      <c r="AD355" s="48" t="str">
        <f t="shared" si="261"/>
        <v/>
      </c>
      <c r="AE355" s="45" t="str">
        <f t="shared" si="262"/>
        <v/>
      </c>
      <c r="AF355" s="45" t="str">
        <f t="shared" si="263"/>
        <v/>
      </c>
      <c r="AG355" s="45" t="str">
        <f t="shared" si="264"/>
        <v/>
      </c>
      <c r="AH355" s="45" t="str">
        <f t="shared" si="265"/>
        <v/>
      </c>
      <c r="AJ355" s="134" t="str">
        <f t="shared" si="266"/>
        <v/>
      </c>
      <c r="AK355" s="135" t="str">
        <f t="shared" si="280"/>
        <v/>
      </c>
      <c r="AL355" s="135" t="str">
        <f t="shared" si="267"/>
        <v/>
      </c>
      <c r="AM355" s="135" t="str">
        <f t="shared" si="268"/>
        <v/>
      </c>
      <c r="AN355" s="135" t="str">
        <f t="shared" si="269"/>
        <v/>
      </c>
      <c r="AO355" s="135" t="str">
        <f t="shared" si="270"/>
        <v/>
      </c>
      <c r="AQ355" s="48" t="str">
        <f t="shared" si="271"/>
        <v/>
      </c>
      <c r="AR355" s="45" t="str">
        <f t="shared" si="272"/>
        <v/>
      </c>
      <c r="AU355" s="25">
        <f t="shared" si="273"/>
        <v>0</v>
      </c>
      <c r="AV355" s="25">
        <f t="shared" si="274"/>
        <v>0</v>
      </c>
      <c r="AW355" s="21">
        <f t="shared" si="281"/>
        <v>0</v>
      </c>
      <c r="AX355" s="21">
        <f t="shared" si="282"/>
        <v>0</v>
      </c>
      <c r="AY355" s="21">
        <f t="shared" si="283"/>
        <v>0</v>
      </c>
      <c r="AZ355" s="21">
        <f t="shared" si="284"/>
        <v>0</v>
      </c>
      <c r="BA355" s="21">
        <f t="shared" si="285"/>
        <v>0</v>
      </c>
      <c r="BB355" s="21">
        <f t="shared" si="286"/>
        <v>0</v>
      </c>
      <c r="BC355" s="21">
        <f t="shared" si="287"/>
        <v>0</v>
      </c>
      <c r="BD355" s="21">
        <f>-IF(CUSTOS!B355="",0,CUSTOS!B355)</f>
        <v>0</v>
      </c>
      <c r="BF355" s="25">
        <f t="shared" si="288"/>
        <v>0</v>
      </c>
      <c r="BG355" s="25">
        <f t="shared" si="289"/>
        <v>0</v>
      </c>
      <c r="BH355" s="169">
        <f t="shared" si="289"/>
        <v>0</v>
      </c>
    </row>
    <row r="356" spans="1:60" ht="15" x14ac:dyDescent="0.25">
      <c r="A356" s="89" t="str">
        <f>IF(LARGE($A$11:A355,1)=$F$2,"",A355+1)</f>
        <v/>
      </c>
      <c r="B356" s="42" t="str">
        <f t="shared" si="243"/>
        <v/>
      </c>
      <c r="C356" s="43" t="str">
        <f t="shared" si="275"/>
        <v/>
      </c>
      <c r="D356" s="43" t="str">
        <f t="shared" si="244"/>
        <v/>
      </c>
      <c r="E356" s="43" t="str">
        <f t="shared" si="245"/>
        <v/>
      </c>
      <c r="F356" s="44" t="str">
        <f t="shared" si="246"/>
        <v/>
      </c>
      <c r="G356" s="44" t="str">
        <f t="shared" si="247"/>
        <v/>
      </c>
      <c r="H356" s="45" t="str">
        <f>IF($A356="","",IF(C356&gt;=$F$5,IFERROR(HLOOKUP(B356,FLUXO_ELEGÍVEL!$F:$XFD,LARGE(FLUXO_ELEGÍVEL!A:A,1)+2,0),0),0))</f>
        <v/>
      </c>
      <c r="I356" s="45" t="str">
        <f t="shared" si="248"/>
        <v/>
      </c>
      <c r="J356" s="45" t="str">
        <f>IF(A356="","",H356+CUSTOS!B356)</f>
        <v/>
      </c>
      <c r="K356" s="45" t="str">
        <f t="shared" si="276"/>
        <v/>
      </c>
      <c r="L356" s="45" t="str">
        <f t="shared" si="277"/>
        <v/>
      </c>
      <c r="M356" s="45" t="str">
        <f t="shared" si="278"/>
        <v/>
      </c>
      <c r="N356" s="45" t="str">
        <f t="shared" si="249"/>
        <v/>
      </c>
      <c r="O356" s="46" t="str">
        <f t="shared" si="279"/>
        <v/>
      </c>
      <c r="P356" s="47"/>
      <c r="Q356" s="48" t="str">
        <f t="shared" si="250"/>
        <v/>
      </c>
      <c r="R356" s="48" t="str">
        <f t="shared" si="251"/>
        <v/>
      </c>
      <c r="S356" s="48" t="str">
        <f t="shared" si="252"/>
        <v/>
      </c>
      <c r="T356" s="48" t="str">
        <f t="shared" si="253"/>
        <v/>
      </c>
      <c r="U356" s="48" t="str">
        <f t="shared" si="254"/>
        <v/>
      </c>
      <c r="V356" s="48" t="str">
        <f t="shared" si="255"/>
        <v/>
      </c>
      <c r="X356" s="48" t="str">
        <f t="shared" si="256"/>
        <v/>
      </c>
      <c r="Y356" s="45" t="str">
        <f t="shared" si="257"/>
        <v/>
      </c>
      <c r="Z356" s="45" t="str">
        <f t="shared" si="258"/>
        <v/>
      </c>
      <c r="AA356" s="45" t="str">
        <f t="shared" si="259"/>
        <v/>
      </c>
      <c r="AB356" s="45" t="str">
        <f t="shared" si="260"/>
        <v/>
      </c>
      <c r="AD356" s="48" t="str">
        <f t="shared" si="261"/>
        <v/>
      </c>
      <c r="AE356" s="45" t="str">
        <f t="shared" si="262"/>
        <v/>
      </c>
      <c r="AF356" s="45" t="str">
        <f t="shared" si="263"/>
        <v/>
      </c>
      <c r="AG356" s="45" t="str">
        <f t="shared" si="264"/>
        <v/>
      </c>
      <c r="AH356" s="45" t="str">
        <f t="shared" si="265"/>
        <v/>
      </c>
      <c r="AJ356" s="134" t="str">
        <f t="shared" si="266"/>
        <v/>
      </c>
      <c r="AK356" s="135" t="str">
        <f t="shared" si="280"/>
        <v/>
      </c>
      <c r="AL356" s="135" t="str">
        <f t="shared" si="267"/>
        <v/>
      </c>
      <c r="AM356" s="135" t="str">
        <f t="shared" si="268"/>
        <v/>
      </c>
      <c r="AN356" s="135" t="str">
        <f t="shared" si="269"/>
        <v/>
      </c>
      <c r="AO356" s="135" t="str">
        <f t="shared" si="270"/>
        <v/>
      </c>
      <c r="AQ356" s="48" t="str">
        <f t="shared" si="271"/>
        <v/>
      </c>
      <c r="AR356" s="45" t="str">
        <f t="shared" si="272"/>
        <v/>
      </c>
      <c r="AU356" s="25">
        <f t="shared" si="273"/>
        <v>0</v>
      </c>
      <c r="AV356" s="25">
        <f t="shared" si="274"/>
        <v>0</v>
      </c>
      <c r="AW356" s="21">
        <f t="shared" si="281"/>
        <v>0</v>
      </c>
      <c r="AX356" s="21">
        <f t="shared" si="282"/>
        <v>0</v>
      </c>
      <c r="AY356" s="21">
        <f t="shared" si="283"/>
        <v>0</v>
      </c>
      <c r="AZ356" s="21">
        <f t="shared" si="284"/>
        <v>0</v>
      </c>
      <c r="BA356" s="21">
        <f t="shared" si="285"/>
        <v>0</v>
      </c>
      <c r="BB356" s="21">
        <f t="shared" si="286"/>
        <v>0</v>
      </c>
      <c r="BC356" s="21">
        <f t="shared" si="287"/>
        <v>0</v>
      </c>
      <c r="BD356" s="21">
        <f>-IF(CUSTOS!B356="",0,CUSTOS!B356)</f>
        <v>0</v>
      </c>
      <c r="BF356" s="25">
        <f t="shared" si="288"/>
        <v>0</v>
      </c>
      <c r="BG356" s="25">
        <f t="shared" si="289"/>
        <v>0</v>
      </c>
      <c r="BH356" s="169">
        <f t="shared" si="289"/>
        <v>0</v>
      </c>
    </row>
    <row r="357" spans="1:60" ht="15" x14ac:dyDescent="0.25">
      <c r="A357" s="89" t="str">
        <f>IF(LARGE($A$11:A356,1)=$F$2,"",A356+1)</f>
        <v/>
      </c>
      <c r="B357" s="42" t="str">
        <f t="shared" si="243"/>
        <v/>
      </c>
      <c r="C357" s="43" t="str">
        <f t="shared" si="275"/>
        <v/>
      </c>
      <c r="D357" s="43" t="str">
        <f t="shared" si="244"/>
        <v/>
      </c>
      <c r="E357" s="43" t="str">
        <f t="shared" si="245"/>
        <v/>
      </c>
      <c r="F357" s="44" t="str">
        <f t="shared" si="246"/>
        <v/>
      </c>
      <c r="G357" s="44" t="str">
        <f t="shared" si="247"/>
        <v/>
      </c>
      <c r="H357" s="45" t="str">
        <f>IF($A357="","",IF(C357&gt;=$F$5,IFERROR(HLOOKUP(B357,FLUXO_ELEGÍVEL!$F:$XFD,LARGE(FLUXO_ELEGÍVEL!A:A,1)+2,0),0),0))</f>
        <v/>
      </c>
      <c r="I357" s="45" t="str">
        <f t="shared" si="248"/>
        <v/>
      </c>
      <c r="J357" s="45" t="str">
        <f>IF(A357="","",H357+CUSTOS!B357)</f>
        <v/>
      </c>
      <c r="K357" s="45" t="str">
        <f t="shared" si="276"/>
        <v/>
      </c>
      <c r="L357" s="45" t="str">
        <f t="shared" si="277"/>
        <v/>
      </c>
      <c r="M357" s="45" t="str">
        <f t="shared" si="278"/>
        <v/>
      </c>
      <c r="N357" s="45" t="str">
        <f t="shared" si="249"/>
        <v/>
      </c>
      <c r="O357" s="46" t="str">
        <f t="shared" si="279"/>
        <v/>
      </c>
      <c r="P357" s="47"/>
      <c r="Q357" s="48" t="str">
        <f t="shared" si="250"/>
        <v/>
      </c>
      <c r="R357" s="48" t="str">
        <f t="shared" si="251"/>
        <v/>
      </c>
      <c r="S357" s="48" t="str">
        <f t="shared" si="252"/>
        <v/>
      </c>
      <c r="T357" s="48" t="str">
        <f t="shared" si="253"/>
        <v/>
      </c>
      <c r="U357" s="48" t="str">
        <f t="shared" si="254"/>
        <v/>
      </c>
      <c r="V357" s="48" t="str">
        <f t="shared" si="255"/>
        <v/>
      </c>
      <c r="X357" s="48" t="str">
        <f t="shared" si="256"/>
        <v/>
      </c>
      <c r="Y357" s="45" t="str">
        <f t="shared" si="257"/>
        <v/>
      </c>
      <c r="Z357" s="45" t="str">
        <f t="shared" si="258"/>
        <v/>
      </c>
      <c r="AA357" s="45" t="str">
        <f t="shared" si="259"/>
        <v/>
      </c>
      <c r="AB357" s="45" t="str">
        <f t="shared" si="260"/>
        <v/>
      </c>
      <c r="AD357" s="48" t="str">
        <f t="shared" si="261"/>
        <v/>
      </c>
      <c r="AE357" s="45" t="str">
        <f t="shared" si="262"/>
        <v/>
      </c>
      <c r="AF357" s="45" t="str">
        <f t="shared" si="263"/>
        <v/>
      </c>
      <c r="AG357" s="45" t="str">
        <f t="shared" si="264"/>
        <v/>
      </c>
      <c r="AH357" s="45" t="str">
        <f t="shared" si="265"/>
        <v/>
      </c>
      <c r="AJ357" s="134" t="str">
        <f t="shared" si="266"/>
        <v/>
      </c>
      <c r="AK357" s="135" t="str">
        <f t="shared" si="280"/>
        <v/>
      </c>
      <c r="AL357" s="135" t="str">
        <f t="shared" si="267"/>
        <v/>
      </c>
      <c r="AM357" s="135" t="str">
        <f t="shared" si="268"/>
        <v/>
      </c>
      <c r="AN357" s="135" t="str">
        <f t="shared" si="269"/>
        <v/>
      </c>
      <c r="AO357" s="135" t="str">
        <f t="shared" si="270"/>
        <v/>
      </c>
      <c r="AQ357" s="48" t="str">
        <f t="shared" si="271"/>
        <v/>
      </c>
      <c r="AR357" s="45" t="str">
        <f t="shared" si="272"/>
        <v/>
      </c>
      <c r="AU357" s="25">
        <f t="shared" si="273"/>
        <v>0</v>
      </c>
      <c r="AV357" s="25">
        <f t="shared" si="274"/>
        <v>0</v>
      </c>
      <c r="AW357" s="21">
        <f t="shared" si="281"/>
        <v>0</v>
      </c>
      <c r="AX357" s="21">
        <f t="shared" si="282"/>
        <v>0</v>
      </c>
      <c r="AY357" s="21">
        <f t="shared" si="283"/>
        <v>0</v>
      </c>
      <c r="AZ357" s="21">
        <f t="shared" si="284"/>
        <v>0</v>
      </c>
      <c r="BA357" s="21">
        <f t="shared" si="285"/>
        <v>0</v>
      </c>
      <c r="BB357" s="21">
        <f t="shared" si="286"/>
        <v>0</v>
      </c>
      <c r="BC357" s="21">
        <f t="shared" si="287"/>
        <v>0</v>
      </c>
      <c r="BD357" s="21">
        <f>-IF(CUSTOS!B357="",0,CUSTOS!B357)</f>
        <v>0</v>
      </c>
      <c r="BF357" s="25">
        <f t="shared" si="288"/>
        <v>0</v>
      </c>
      <c r="BG357" s="25">
        <f t="shared" si="289"/>
        <v>0</v>
      </c>
      <c r="BH357" s="169">
        <f t="shared" si="289"/>
        <v>0</v>
      </c>
    </row>
    <row r="358" spans="1:60" ht="15" x14ac:dyDescent="0.25">
      <c r="A358" s="89" t="str">
        <f>IF(LARGE($A$11:A357,1)=$F$2,"",A357+1)</f>
        <v/>
      </c>
      <c r="B358" s="42" t="str">
        <f t="shared" si="243"/>
        <v/>
      </c>
      <c r="C358" s="43" t="str">
        <f t="shared" si="275"/>
        <v/>
      </c>
      <c r="D358" s="43" t="str">
        <f t="shared" si="244"/>
        <v/>
      </c>
      <c r="E358" s="43" t="str">
        <f t="shared" si="245"/>
        <v/>
      </c>
      <c r="F358" s="44" t="str">
        <f t="shared" si="246"/>
        <v/>
      </c>
      <c r="G358" s="44" t="str">
        <f t="shared" si="247"/>
        <v/>
      </c>
      <c r="H358" s="45" t="str">
        <f>IF($A358="","",IF(C358&gt;=$F$5,IFERROR(HLOOKUP(B358,FLUXO_ELEGÍVEL!$F:$XFD,LARGE(FLUXO_ELEGÍVEL!A:A,1)+2,0),0),0))</f>
        <v/>
      </c>
      <c r="I358" s="45" t="str">
        <f t="shared" si="248"/>
        <v/>
      </c>
      <c r="J358" s="45" t="str">
        <f>IF(A358="","",H358+CUSTOS!B358)</f>
        <v/>
      </c>
      <c r="K358" s="45" t="str">
        <f t="shared" si="276"/>
        <v/>
      </c>
      <c r="L358" s="45" t="str">
        <f t="shared" si="277"/>
        <v/>
      </c>
      <c r="M358" s="45" t="str">
        <f t="shared" si="278"/>
        <v/>
      </c>
      <c r="N358" s="45" t="str">
        <f t="shared" si="249"/>
        <v/>
      </c>
      <c r="O358" s="46" t="str">
        <f t="shared" si="279"/>
        <v/>
      </c>
      <c r="P358" s="47"/>
      <c r="Q358" s="48" t="str">
        <f t="shared" si="250"/>
        <v/>
      </c>
      <c r="R358" s="48" t="str">
        <f t="shared" si="251"/>
        <v/>
      </c>
      <c r="S358" s="48" t="str">
        <f t="shared" si="252"/>
        <v/>
      </c>
      <c r="T358" s="48" t="str">
        <f t="shared" si="253"/>
        <v/>
      </c>
      <c r="U358" s="48" t="str">
        <f t="shared" si="254"/>
        <v/>
      </c>
      <c r="V358" s="48" t="str">
        <f t="shared" si="255"/>
        <v/>
      </c>
      <c r="X358" s="48" t="str">
        <f t="shared" si="256"/>
        <v/>
      </c>
      <c r="Y358" s="45" t="str">
        <f t="shared" si="257"/>
        <v/>
      </c>
      <c r="Z358" s="45" t="str">
        <f t="shared" si="258"/>
        <v/>
      </c>
      <c r="AA358" s="45" t="str">
        <f t="shared" si="259"/>
        <v/>
      </c>
      <c r="AB358" s="45" t="str">
        <f t="shared" si="260"/>
        <v/>
      </c>
      <c r="AD358" s="48" t="str">
        <f t="shared" si="261"/>
        <v/>
      </c>
      <c r="AE358" s="45" t="str">
        <f t="shared" si="262"/>
        <v/>
      </c>
      <c r="AF358" s="45" t="str">
        <f t="shared" si="263"/>
        <v/>
      </c>
      <c r="AG358" s="45" t="str">
        <f t="shared" si="264"/>
        <v/>
      </c>
      <c r="AH358" s="45" t="str">
        <f t="shared" si="265"/>
        <v/>
      </c>
      <c r="AJ358" s="134" t="str">
        <f t="shared" si="266"/>
        <v/>
      </c>
      <c r="AK358" s="135" t="str">
        <f t="shared" si="280"/>
        <v/>
      </c>
      <c r="AL358" s="135" t="str">
        <f t="shared" si="267"/>
        <v/>
      </c>
      <c r="AM358" s="135" t="str">
        <f t="shared" si="268"/>
        <v/>
      </c>
      <c r="AN358" s="135" t="str">
        <f t="shared" si="269"/>
        <v/>
      </c>
      <c r="AO358" s="135" t="str">
        <f t="shared" si="270"/>
        <v/>
      </c>
      <c r="AQ358" s="48" t="str">
        <f t="shared" si="271"/>
        <v/>
      </c>
      <c r="AR358" s="45" t="str">
        <f t="shared" si="272"/>
        <v/>
      </c>
      <c r="AU358" s="25">
        <f t="shared" si="273"/>
        <v>0</v>
      </c>
      <c r="AV358" s="25">
        <f t="shared" si="274"/>
        <v>0</v>
      </c>
      <c r="AW358" s="21">
        <f t="shared" si="281"/>
        <v>0</v>
      </c>
      <c r="AX358" s="21">
        <f t="shared" si="282"/>
        <v>0</v>
      </c>
      <c r="AY358" s="21">
        <f t="shared" si="283"/>
        <v>0</v>
      </c>
      <c r="AZ358" s="21">
        <f t="shared" si="284"/>
        <v>0</v>
      </c>
      <c r="BA358" s="21">
        <f t="shared" si="285"/>
        <v>0</v>
      </c>
      <c r="BB358" s="21">
        <f t="shared" si="286"/>
        <v>0</v>
      </c>
      <c r="BC358" s="21">
        <f t="shared" si="287"/>
        <v>0</v>
      </c>
      <c r="BD358" s="21">
        <f>-IF(CUSTOS!B358="",0,CUSTOS!B358)</f>
        <v>0</v>
      </c>
      <c r="BF358" s="25">
        <f t="shared" si="288"/>
        <v>0</v>
      </c>
      <c r="BG358" s="25">
        <f t="shared" si="289"/>
        <v>0</v>
      </c>
      <c r="BH358" s="169">
        <f t="shared" si="289"/>
        <v>0</v>
      </c>
    </row>
    <row r="359" spans="1:60" ht="15" x14ac:dyDescent="0.25">
      <c r="A359" s="89" t="str">
        <f>IF(LARGE($A$11:A358,1)=$F$2,"",A358+1)</f>
        <v/>
      </c>
      <c r="B359" s="42" t="str">
        <f t="shared" si="243"/>
        <v/>
      </c>
      <c r="C359" s="43" t="str">
        <f t="shared" si="275"/>
        <v/>
      </c>
      <c r="D359" s="43" t="str">
        <f t="shared" si="244"/>
        <v/>
      </c>
      <c r="E359" s="43" t="str">
        <f t="shared" si="245"/>
        <v/>
      </c>
      <c r="F359" s="44" t="str">
        <f t="shared" si="246"/>
        <v/>
      </c>
      <c r="G359" s="44" t="str">
        <f t="shared" si="247"/>
        <v/>
      </c>
      <c r="H359" s="45" t="str">
        <f>IF($A359="","",IF(C359&gt;=$F$5,IFERROR(HLOOKUP(B359,FLUXO_ELEGÍVEL!$F:$XFD,LARGE(FLUXO_ELEGÍVEL!A:A,1)+2,0),0),0))</f>
        <v/>
      </c>
      <c r="I359" s="45" t="str">
        <f t="shared" si="248"/>
        <v/>
      </c>
      <c r="J359" s="45" t="str">
        <f>IF(A359="","",H359+CUSTOS!B359)</f>
        <v/>
      </c>
      <c r="K359" s="45" t="str">
        <f t="shared" si="276"/>
        <v/>
      </c>
      <c r="L359" s="45" t="str">
        <f t="shared" si="277"/>
        <v/>
      </c>
      <c r="M359" s="45" t="str">
        <f t="shared" si="278"/>
        <v/>
      </c>
      <c r="N359" s="45" t="str">
        <f t="shared" si="249"/>
        <v/>
      </c>
      <c r="O359" s="46" t="str">
        <f t="shared" si="279"/>
        <v/>
      </c>
      <c r="P359" s="47"/>
      <c r="Q359" s="48" t="str">
        <f t="shared" si="250"/>
        <v/>
      </c>
      <c r="R359" s="48" t="str">
        <f t="shared" si="251"/>
        <v/>
      </c>
      <c r="S359" s="48" t="str">
        <f t="shared" si="252"/>
        <v/>
      </c>
      <c r="T359" s="48" t="str">
        <f t="shared" si="253"/>
        <v/>
      </c>
      <c r="U359" s="48" t="str">
        <f t="shared" si="254"/>
        <v/>
      </c>
      <c r="V359" s="48" t="str">
        <f t="shared" si="255"/>
        <v/>
      </c>
      <c r="X359" s="48" t="str">
        <f t="shared" si="256"/>
        <v/>
      </c>
      <c r="Y359" s="45" t="str">
        <f t="shared" si="257"/>
        <v/>
      </c>
      <c r="Z359" s="45" t="str">
        <f t="shared" si="258"/>
        <v/>
      </c>
      <c r="AA359" s="45" t="str">
        <f t="shared" si="259"/>
        <v/>
      </c>
      <c r="AB359" s="45" t="str">
        <f t="shared" si="260"/>
        <v/>
      </c>
      <c r="AD359" s="48" t="str">
        <f t="shared" si="261"/>
        <v/>
      </c>
      <c r="AE359" s="45" t="str">
        <f t="shared" si="262"/>
        <v/>
      </c>
      <c r="AF359" s="45" t="str">
        <f t="shared" si="263"/>
        <v/>
      </c>
      <c r="AG359" s="45" t="str">
        <f t="shared" si="264"/>
        <v/>
      </c>
      <c r="AH359" s="45" t="str">
        <f t="shared" si="265"/>
        <v/>
      </c>
      <c r="AJ359" s="134" t="str">
        <f t="shared" si="266"/>
        <v/>
      </c>
      <c r="AK359" s="135" t="str">
        <f t="shared" si="280"/>
        <v/>
      </c>
      <c r="AL359" s="135" t="str">
        <f t="shared" si="267"/>
        <v/>
      </c>
      <c r="AM359" s="135" t="str">
        <f t="shared" si="268"/>
        <v/>
      </c>
      <c r="AN359" s="135" t="str">
        <f t="shared" si="269"/>
        <v/>
      </c>
      <c r="AO359" s="135" t="str">
        <f t="shared" si="270"/>
        <v/>
      </c>
      <c r="AQ359" s="48" t="str">
        <f t="shared" si="271"/>
        <v/>
      </c>
      <c r="AR359" s="45" t="str">
        <f t="shared" si="272"/>
        <v/>
      </c>
      <c r="AU359" s="25">
        <f t="shared" si="273"/>
        <v>0</v>
      </c>
      <c r="AV359" s="25">
        <f t="shared" si="274"/>
        <v>0</v>
      </c>
      <c r="AW359" s="21">
        <f t="shared" si="281"/>
        <v>0</v>
      </c>
      <c r="AX359" s="21">
        <f t="shared" si="282"/>
        <v>0</v>
      </c>
      <c r="AY359" s="21">
        <f t="shared" si="283"/>
        <v>0</v>
      </c>
      <c r="AZ359" s="21">
        <f t="shared" si="284"/>
        <v>0</v>
      </c>
      <c r="BA359" s="21">
        <f t="shared" si="285"/>
        <v>0</v>
      </c>
      <c r="BB359" s="21">
        <f t="shared" si="286"/>
        <v>0</v>
      </c>
      <c r="BC359" s="21">
        <f t="shared" si="287"/>
        <v>0</v>
      </c>
      <c r="BD359" s="21">
        <f>-IF(CUSTOS!B359="",0,CUSTOS!B359)</f>
        <v>0</v>
      </c>
      <c r="BF359" s="25">
        <f t="shared" si="288"/>
        <v>0</v>
      </c>
      <c r="BG359" s="25">
        <f t="shared" si="289"/>
        <v>0</v>
      </c>
      <c r="BH359" s="169">
        <f t="shared" si="289"/>
        <v>0</v>
      </c>
    </row>
    <row r="360" spans="1:60" ht="15" x14ac:dyDescent="0.25">
      <c r="A360" s="89" t="str">
        <f>IF(LARGE($A$11:A359,1)=$F$2,"",A359+1)</f>
        <v/>
      </c>
      <c r="B360" s="42" t="str">
        <f t="shared" si="243"/>
        <v/>
      </c>
      <c r="C360" s="43" t="str">
        <f t="shared" si="275"/>
        <v/>
      </c>
      <c r="D360" s="43" t="str">
        <f t="shared" si="244"/>
        <v/>
      </c>
      <c r="E360" s="43" t="str">
        <f t="shared" si="245"/>
        <v/>
      </c>
      <c r="F360" s="44" t="str">
        <f t="shared" si="246"/>
        <v/>
      </c>
      <c r="G360" s="44" t="str">
        <f t="shared" si="247"/>
        <v/>
      </c>
      <c r="H360" s="45" t="str">
        <f>IF($A360="","",IF(C360&gt;=$F$5,IFERROR(HLOOKUP(B360,FLUXO_ELEGÍVEL!$F:$XFD,LARGE(FLUXO_ELEGÍVEL!A:A,1)+2,0),0),0))</f>
        <v/>
      </c>
      <c r="I360" s="45" t="str">
        <f t="shared" si="248"/>
        <v/>
      </c>
      <c r="J360" s="45" t="str">
        <f>IF(A360="","",H360+CUSTOS!B360)</f>
        <v/>
      </c>
      <c r="K360" s="45" t="str">
        <f t="shared" si="276"/>
        <v/>
      </c>
      <c r="L360" s="45" t="str">
        <f t="shared" si="277"/>
        <v/>
      </c>
      <c r="M360" s="45" t="str">
        <f t="shared" si="278"/>
        <v/>
      </c>
      <c r="N360" s="45" t="str">
        <f t="shared" si="249"/>
        <v/>
      </c>
      <c r="O360" s="46" t="str">
        <f t="shared" si="279"/>
        <v/>
      </c>
      <c r="P360" s="47"/>
      <c r="Q360" s="48" t="str">
        <f t="shared" si="250"/>
        <v/>
      </c>
      <c r="R360" s="48" t="str">
        <f t="shared" si="251"/>
        <v/>
      </c>
      <c r="S360" s="48" t="str">
        <f t="shared" si="252"/>
        <v/>
      </c>
      <c r="T360" s="48" t="str">
        <f t="shared" si="253"/>
        <v/>
      </c>
      <c r="U360" s="48" t="str">
        <f t="shared" si="254"/>
        <v/>
      </c>
      <c r="V360" s="48" t="str">
        <f t="shared" si="255"/>
        <v/>
      </c>
      <c r="X360" s="48" t="str">
        <f t="shared" si="256"/>
        <v/>
      </c>
      <c r="Y360" s="45" t="str">
        <f t="shared" si="257"/>
        <v/>
      </c>
      <c r="Z360" s="45" t="str">
        <f t="shared" si="258"/>
        <v/>
      </c>
      <c r="AA360" s="45" t="str">
        <f t="shared" si="259"/>
        <v/>
      </c>
      <c r="AB360" s="45" t="str">
        <f t="shared" si="260"/>
        <v/>
      </c>
      <c r="AD360" s="48" t="str">
        <f t="shared" si="261"/>
        <v/>
      </c>
      <c r="AE360" s="45" t="str">
        <f t="shared" si="262"/>
        <v/>
      </c>
      <c r="AF360" s="45" t="str">
        <f t="shared" si="263"/>
        <v/>
      </c>
      <c r="AG360" s="45" t="str">
        <f t="shared" si="264"/>
        <v/>
      </c>
      <c r="AH360" s="45" t="str">
        <f t="shared" si="265"/>
        <v/>
      </c>
      <c r="AJ360" s="134" t="str">
        <f t="shared" si="266"/>
        <v/>
      </c>
      <c r="AK360" s="135" t="str">
        <f t="shared" si="280"/>
        <v/>
      </c>
      <c r="AL360" s="135" t="str">
        <f t="shared" si="267"/>
        <v/>
      </c>
      <c r="AM360" s="135" t="str">
        <f t="shared" si="268"/>
        <v/>
      </c>
      <c r="AN360" s="135" t="str">
        <f t="shared" si="269"/>
        <v/>
      </c>
      <c r="AO360" s="135" t="str">
        <f t="shared" si="270"/>
        <v/>
      </c>
      <c r="AQ360" s="48" t="str">
        <f t="shared" si="271"/>
        <v/>
      </c>
      <c r="AR360" s="45" t="str">
        <f t="shared" si="272"/>
        <v/>
      </c>
      <c r="AU360" s="25">
        <f t="shared" si="273"/>
        <v>0</v>
      </c>
      <c r="AV360" s="25">
        <f t="shared" si="274"/>
        <v>0</v>
      </c>
      <c r="AW360" s="21">
        <f t="shared" si="281"/>
        <v>0</v>
      </c>
      <c r="AX360" s="21">
        <f t="shared" si="282"/>
        <v>0</v>
      </c>
      <c r="AY360" s="21">
        <f t="shared" si="283"/>
        <v>0</v>
      </c>
      <c r="AZ360" s="21">
        <f t="shared" si="284"/>
        <v>0</v>
      </c>
      <c r="BA360" s="21">
        <f t="shared" si="285"/>
        <v>0</v>
      </c>
      <c r="BB360" s="21">
        <f t="shared" si="286"/>
        <v>0</v>
      </c>
      <c r="BC360" s="21">
        <f t="shared" si="287"/>
        <v>0</v>
      </c>
      <c r="BD360" s="21">
        <f>-IF(CUSTOS!B360="",0,CUSTOS!B360)</f>
        <v>0</v>
      </c>
      <c r="BF360" s="25">
        <f t="shared" si="288"/>
        <v>0</v>
      </c>
      <c r="BG360" s="25">
        <f t="shared" si="289"/>
        <v>0</v>
      </c>
      <c r="BH360" s="169">
        <f t="shared" si="289"/>
        <v>0</v>
      </c>
    </row>
    <row r="361" spans="1:60" ht="15" x14ac:dyDescent="0.25">
      <c r="A361" s="89" t="str">
        <f>IF(LARGE($A$11:A360,1)=$F$2,"",A360+1)</f>
        <v/>
      </c>
      <c r="B361" s="42" t="str">
        <f t="shared" si="243"/>
        <v/>
      </c>
      <c r="C361" s="43" t="str">
        <f t="shared" si="275"/>
        <v/>
      </c>
      <c r="D361" s="43" t="str">
        <f t="shared" si="244"/>
        <v/>
      </c>
      <c r="E361" s="43" t="str">
        <f t="shared" si="245"/>
        <v/>
      </c>
      <c r="F361" s="44" t="str">
        <f t="shared" si="246"/>
        <v/>
      </c>
      <c r="G361" s="44" t="str">
        <f t="shared" si="247"/>
        <v/>
      </c>
      <c r="H361" s="45" t="str">
        <f>IF($A361="","",IF(C361&gt;=$F$5,IFERROR(HLOOKUP(B361,FLUXO_ELEGÍVEL!$F:$XFD,LARGE(FLUXO_ELEGÍVEL!A:A,1)+2,0),0),0))</f>
        <v/>
      </c>
      <c r="I361" s="45" t="str">
        <f t="shared" si="248"/>
        <v/>
      </c>
      <c r="J361" s="45" t="str">
        <f>IF(A361="","",H361+CUSTOS!B361)</f>
        <v/>
      </c>
      <c r="K361" s="45" t="str">
        <f t="shared" si="276"/>
        <v/>
      </c>
      <c r="L361" s="45" t="str">
        <f t="shared" si="277"/>
        <v/>
      </c>
      <c r="M361" s="45" t="str">
        <f t="shared" si="278"/>
        <v/>
      </c>
      <c r="N361" s="45" t="str">
        <f t="shared" si="249"/>
        <v/>
      </c>
      <c r="O361" s="46" t="str">
        <f t="shared" si="279"/>
        <v/>
      </c>
      <c r="P361" s="47"/>
      <c r="Q361" s="48" t="str">
        <f t="shared" si="250"/>
        <v/>
      </c>
      <c r="R361" s="48" t="str">
        <f t="shared" si="251"/>
        <v/>
      </c>
      <c r="S361" s="48" t="str">
        <f t="shared" si="252"/>
        <v/>
      </c>
      <c r="T361" s="48" t="str">
        <f t="shared" si="253"/>
        <v/>
      </c>
      <c r="U361" s="48" t="str">
        <f t="shared" si="254"/>
        <v/>
      </c>
      <c r="V361" s="48" t="str">
        <f t="shared" si="255"/>
        <v/>
      </c>
      <c r="X361" s="48" t="str">
        <f t="shared" si="256"/>
        <v/>
      </c>
      <c r="Y361" s="45" t="str">
        <f t="shared" si="257"/>
        <v/>
      </c>
      <c r="Z361" s="45" t="str">
        <f t="shared" si="258"/>
        <v/>
      </c>
      <c r="AA361" s="45" t="str">
        <f t="shared" si="259"/>
        <v/>
      </c>
      <c r="AB361" s="45" t="str">
        <f t="shared" si="260"/>
        <v/>
      </c>
      <c r="AD361" s="48" t="str">
        <f t="shared" si="261"/>
        <v/>
      </c>
      <c r="AE361" s="45" t="str">
        <f t="shared" si="262"/>
        <v/>
      </c>
      <c r="AF361" s="45" t="str">
        <f t="shared" si="263"/>
        <v/>
      </c>
      <c r="AG361" s="45" t="str">
        <f t="shared" si="264"/>
        <v/>
      </c>
      <c r="AH361" s="45" t="str">
        <f t="shared" si="265"/>
        <v/>
      </c>
      <c r="AJ361" s="134" t="str">
        <f t="shared" si="266"/>
        <v/>
      </c>
      <c r="AK361" s="135" t="str">
        <f t="shared" si="280"/>
        <v/>
      </c>
      <c r="AL361" s="135" t="str">
        <f t="shared" si="267"/>
        <v/>
      </c>
      <c r="AM361" s="135" t="str">
        <f t="shared" si="268"/>
        <v/>
      </c>
      <c r="AN361" s="135" t="str">
        <f t="shared" si="269"/>
        <v/>
      </c>
      <c r="AO361" s="135" t="str">
        <f t="shared" si="270"/>
        <v/>
      </c>
      <c r="AQ361" s="48" t="str">
        <f t="shared" si="271"/>
        <v/>
      </c>
      <c r="AR361" s="45" t="str">
        <f t="shared" si="272"/>
        <v/>
      </c>
      <c r="AU361" s="25">
        <f t="shared" si="273"/>
        <v>0</v>
      </c>
      <c r="AV361" s="25">
        <f t="shared" si="274"/>
        <v>0</v>
      </c>
      <c r="AW361" s="21">
        <f t="shared" si="281"/>
        <v>0</v>
      </c>
      <c r="AX361" s="21">
        <f t="shared" si="282"/>
        <v>0</v>
      </c>
      <c r="AY361" s="21">
        <f t="shared" si="283"/>
        <v>0</v>
      </c>
      <c r="AZ361" s="21">
        <f t="shared" si="284"/>
        <v>0</v>
      </c>
      <c r="BA361" s="21">
        <f t="shared" si="285"/>
        <v>0</v>
      </c>
      <c r="BB361" s="21">
        <f t="shared" si="286"/>
        <v>0</v>
      </c>
      <c r="BC361" s="21">
        <f t="shared" si="287"/>
        <v>0</v>
      </c>
      <c r="BD361" s="21">
        <f>-IF(CUSTOS!B361="",0,CUSTOS!B361)</f>
        <v>0</v>
      </c>
      <c r="BF361" s="25">
        <f t="shared" si="288"/>
        <v>0</v>
      </c>
      <c r="BG361" s="25">
        <f t="shared" si="289"/>
        <v>0</v>
      </c>
      <c r="BH361" s="169">
        <f t="shared" si="289"/>
        <v>0</v>
      </c>
    </row>
    <row r="362" spans="1:60" ht="15" x14ac:dyDescent="0.25">
      <c r="A362" s="89" t="str">
        <f>IF(LARGE($A$11:A361,1)=$F$2,"",A361+1)</f>
        <v/>
      </c>
      <c r="B362" s="42" t="str">
        <f t="shared" si="243"/>
        <v/>
      </c>
      <c r="C362" s="43" t="str">
        <f t="shared" si="275"/>
        <v/>
      </c>
      <c r="D362" s="43" t="str">
        <f t="shared" si="244"/>
        <v/>
      </c>
      <c r="E362" s="43" t="str">
        <f t="shared" si="245"/>
        <v/>
      </c>
      <c r="F362" s="44" t="str">
        <f t="shared" si="246"/>
        <v/>
      </c>
      <c r="G362" s="44" t="str">
        <f t="shared" si="247"/>
        <v/>
      </c>
      <c r="H362" s="45" t="str">
        <f>IF($A362="","",IF(C362&gt;=$F$5,IFERROR(HLOOKUP(B362,FLUXO_ELEGÍVEL!$F:$XFD,LARGE(FLUXO_ELEGÍVEL!A:A,1)+2,0),0),0))</f>
        <v/>
      </c>
      <c r="I362" s="45" t="str">
        <f t="shared" si="248"/>
        <v/>
      </c>
      <c r="J362" s="45" t="str">
        <f>IF(A362="","",H362+CUSTOS!B362)</f>
        <v/>
      </c>
      <c r="K362" s="45" t="str">
        <f t="shared" si="276"/>
        <v/>
      </c>
      <c r="L362" s="45" t="str">
        <f t="shared" si="277"/>
        <v/>
      </c>
      <c r="M362" s="45" t="str">
        <f t="shared" si="278"/>
        <v/>
      </c>
      <c r="N362" s="45" t="str">
        <f t="shared" si="249"/>
        <v/>
      </c>
      <c r="O362" s="46" t="str">
        <f t="shared" si="279"/>
        <v/>
      </c>
      <c r="P362" s="47"/>
      <c r="Q362" s="48" t="str">
        <f t="shared" si="250"/>
        <v/>
      </c>
      <c r="R362" s="48" t="str">
        <f t="shared" si="251"/>
        <v/>
      </c>
      <c r="S362" s="48" t="str">
        <f t="shared" si="252"/>
        <v/>
      </c>
      <c r="T362" s="48" t="str">
        <f t="shared" si="253"/>
        <v/>
      </c>
      <c r="U362" s="48" t="str">
        <f t="shared" si="254"/>
        <v/>
      </c>
      <c r="V362" s="48" t="str">
        <f t="shared" si="255"/>
        <v/>
      </c>
      <c r="X362" s="48" t="str">
        <f t="shared" si="256"/>
        <v/>
      </c>
      <c r="Y362" s="45" t="str">
        <f t="shared" si="257"/>
        <v/>
      </c>
      <c r="Z362" s="45" t="str">
        <f t="shared" si="258"/>
        <v/>
      </c>
      <c r="AA362" s="45" t="str">
        <f t="shared" si="259"/>
        <v/>
      </c>
      <c r="AB362" s="45" t="str">
        <f t="shared" si="260"/>
        <v/>
      </c>
      <c r="AD362" s="48" t="str">
        <f t="shared" si="261"/>
        <v/>
      </c>
      <c r="AE362" s="45" t="str">
        <f t="shared" si="262"/>
        <v/>
      </c>
      <c r="AF362" s="45" t="str">
        <f t="shared" si="263"/>
        <v/>
      </c>
      <c r="AG362" s="45" t="str">
        <f t="shared" si="264"/>
        <v/>
      </c>
      <c r="AH362" s="45" t="str">
        <f t="shared" si="265"/>
        <v/>
      </c>
      <c r="AJ362" s="134" t="str">
        <f t="shared" si="266"/>
        <v/>
      </c>
      <c r="AK362" s="135" t="str">
        <f t="shared" si="280"/>
        <v/>
      </c>
      <c r="AL362" s="135" t="str">
        <f t="shared" si="267"/>
        <v/>
      </c>
      <c r="AM362" s="135" t="str">
        <f t="shared" si="268"/>
        <v/>
      </c>
      <c r="AN362" s="135" t="str">
        <f t="shared" si="269"/>
        <v/>
      </c>
      <c r="AO362" s="135" t="str">
        <f t="shared" si="270"/>
        <v/>
      </c>
      <c r="AQ362" s="48" t="str">
        <f t="shared" si="271"/>
        <v/>
      </c>
      <c r="AR362" s="45" t="str">
        <f t="shared" si="272"/>
        <v/>
      </c>
      <c r="AU362" s="25">
        <f t="shared" si="273"/>
        <v>0</v>
      </c>
      <c r="AV362" s="25">
        <f t="shared" si="274"/>
        <v>0</v>
      </c>
      <c r="AW362" s="21">
        <f t="shared" si="281"/>
        <v>0</v>
      </c>
      <c r="AX362" s="21">
        <f t="shared" si="282"/>
        <v>0</v>
      </c>
      <c r="AY362" s="21">
        <f t="shared" si="283"/>
        <v>0</v>
      </c>
      <c r="AZ362" s="21">
        <f t="shared" si="284"/>
        <v>0</v>
      </c>
      <c r="BA362" s="21">
        <f t="shared" si="285"/>
        <v>0</v>
      </c>
      <c r="BB362" s="21">
        <f t="shared" si="286"/>
        <v>0</v>
      </c>
      <c r="BC362" s="21">
        <f t="shared" si="287"/>
        <v>0</v>
      </c>
      <c r="BD362" s="21">
        <f>-IF(CUSTOS!B362="",0,CUSTOS!B362)</f>
        <v>0</v>
      </c>
      <c r="BF362" s="25">
        <f t="shared" si="288"/>
        <v>0</v>
      </c>
      <c r="BG362" s="25">
        <f t="shared" si="289"/>
        <v>0</v>
      </c>
      <c r="BH362" s="169">
        <f t="shared" si="289"/>
        <v>0</v>
      </c>
    </row>
    <row r="363" spans="1:60" ht="15" x14ac:dyDescent="0.25">
      <c r="A363" s="89" t="str">
        <f>IF(LARGE($A$11:A362,1)=$F$2,"",A362+1)</f>
        <v/>
      </c>
      <c r="B363" s="42" t="str">
        <f t="shared" si="243"/>
        <v/>
      </c>
      <c r="C363" s="43" t="str">
        <f t="shared" si="275"/>
        <v/>
      </c>
      <c r="D363" s="43" t="str">
        <f t="shared" si="244"/>
        <v/>
      </c>
      <c r="E363" s="43" t="str">
        <f t="shared" si="245"/>
        <v/>
      </c>
      <c r="F363" s="44" t="str">
        <f t="shared" si="246"/>
        <v/>
      </c>
      <c r="G363" s="44" t="str">
        <f t="shared" si="247"/>
        <v/>
      </c>
      <c r="H363" s="45" t="str">
        <f>IF($A363="","",IF(C363&gt;=$F$5,IFERROR(HLOOKUP(B363,FLUXO_ELEGÍVEL!$F:$XFD,LARGE(FLUXO_ELEGÍVEL!A:A,1)+2,0),0),0))</f>
        <v/>
      </c>
      <c r="I363" s="45" t="str">
        <f t="shared" si="248"/>
        <v/>
      </c>
      <c r="J363" s="45" t="str">
        <f>IF(A363="","",H363+CUSTOS!B363)</f>
        <v/>
      </c>
      <c r="K363" s="45" t="str">
        <f t="shared" si="276"/>
        <v/>
      </c>
      <c r="L363" s="45" t="str">
        <f t="shared" si="277"/>
        <v/>
      </c>
      <c r="M363" s="45" t="str">
        <f t="shared" si="278"/>
        <v/>
      </c>
      <c r="N363" s="45" t="str">
        <f t="shared" si="249"/>
        <v/>
      </c>
      <c r="O363" s="46" t="str">
        <f t="shared" si="279"/>
        <v/>
      </c>
      <c r="P363" s="47"/>
      <c r="Q363" s="48" t="str">
        <f t="shared" si="250"/>
        <v/>
      </c>
      <c r="R363" s="48" t="str">
        <f t="shared" si="251"/>
        <v/>
      </c>
      <c r="S363" s="48" t="str">
        <f t="shared" si="252"/>
        <v/>
      </c>
      <c r="T363" s="48" t="str">
        <f t="shared" si="253"/>
        <v/>
      </c>
      <c r="U363" s="48" t="str">
        <f t="shared" si="254"/>
        <v/>
      </c>
      <c r="V363" s="48" t="str">
        <f t="shared" si="255"/>
        <v/>
      </c>
      <c r="X363" s="48" t="str">
        <f t="shared" si="256"/>
        <v/>
      </c>
      <c r="Y363" s="45" t="str">
        <f t="shared" si="257"/>
        <v/>
      </c>
      <c r="Z363" s="45" t="str">
        <f t="shared" si="258"/>
        <v/>
      </c>
      <c r="AA363" s="45" t="str">
        <f t="shared" si="259"/>
        <v/>
      </c>
      <c r="AB363" s="45" t="str">
        <f t="shared" si="260"/>
        <v/>
      </c>
      <c r="AD363" s="48" t="str">
        <f t="shared" si="261"/>
        <v/>
      </c>
      <c r="AE363" s="45" t="str">
        <f t="shared" si="262"/>
        <v/>
      </c>
      <c r="AF363" s="45" t="str">
        <f t="shared" si="263"/>
        <v/>
      </c>
      <c r="AG363" s="45" t="str">
        <f t="shared" si="264"/>
        <v/>
      </c>
      <c r="AH363" s="45" t="str">
        <f t="shared" si="265"/>
        <v/>
      </c>
      <c r="AJ363" s="134" t="str">
        <f t="shared" si="266"/>
        <v/>
      </c>
      <c r="AK363" s="135" t="str">
        <f t="shared" si="280"/>
        <v/>
      </c>
      <c r="AL363" s="135" t="str">
        <f t="shared" si="267"/>
        <v/>
      </c>
      <c r="AM363" s="135" t="str">
        <f t="shared" si="268"/>
        <v/>
      </c>
      <c r="AN363" s="135" t="str">
        <f t="shared" si="269"/>
        <v/>
      </c>
      <c r="AO363" s="135" t="str">
        <f t="shared" si="270"/>
        <v/>
      </c>
      <c r="AQ363" s="48" t="str">
        <f t="shared" si="271"/>
        <v/>
      </c>
      <c r="AR363" s="45" t="str">
        <f t="shared" si="272"/>
        <v/>
      </c>
      <c r="AU363" s="25">
        <f t="shared" si="273"/>
        <v>0</v>
      </c>
      <c r="AV363" s="25">
        <f t="shared" si="274"/>
        <v>0</v>
      </c>
      <c r="AW363" s="21">
        <f t="shared" si="281"/>
        <v>0</v>
      </c>
      <c r="AX363" s="21">
        <f t="shared" si="282"/>
        <v>0</v>
      </c>
      <c r="AY363" s="21">
        <f t="shared" si="283"/>
        <v>0</v>
      </c>
      <c r="AZ363" s="21">
        <f t="shared" si="284"/>
        <v>0</v>
      </c>
      <c r="BA363" s="21">
        <f t="shared" si="285"/>
        <v>0</v>
      </c>
      <c r="BB363" s="21">
        <f t="shared" si="286"/>
        <v>0</v>
      </c>
      <c r="BC363" s="21">
        <f t="shared" si="287"/>
        <v>0</v>
      </c>
      <c r="BD363" s="21">
        <f>-IF(CUSTOS!B363="",0,CUSTOS!B363)</f>
        <v>0</v>
      </c>
      <c r="BF363" s="25">
        <f t="shared" si="288"/>
        <v>0</v>
      </c>
      <c r="BG363" s="25">
        <f t="shared" si="289"/>
        <v>0</v>
      </c>
      <c r="BH363" s="169">
        <f t="shared" si="289"/>
        <v>0</v>
      </c>
    </row>
    <row r="364" spans="1:60" ht="15" x14ac:dyDescent="0.25">
      <c r="A364" s="89" t="str">
        <f>IF(LARGE($A$11:A363,1)=$F$2,"",A363+1)</f>
        <v/>
      </c>
      <c r="B364" s="42" t="str">
        <f t="shared" si="243"/>
        <v/>
      </c>
      <c r="C364" s="43" t="str">
        <f t="shared" si="275"/>
        <v/>
      </c>
      <c r="D364" s="43" t="str">
        <f t="shared" si="244"/>
        <v/>
      </c>
      <c r="E364" s="43" t="str">
        <f t="shared" si="245"/>
        <v/>
      </c>
      <c r="F364" s="44" t="str">
        <f t="shared" si="246"/>
        <v/>
      </c>
      <c r="G364" s="44" t="str">
        <f t="shared" si="247"/>
        <v/>
      </c>
      <c r="H364" s="45" t="str">
        <f>IF($A364="","",IF(C364&gt;=$F$5,IFERROR(HLOOKUP(B364,FLUXO_ELEGÍVEL!$F:$XFD,LARGE(FLUXO_ELEGÍVEL!A:A,1)+2,0),0),0))</f>
        <v/>
      </c>
      <c r="I364" s="45" t="str">
        <f t="shared" si="248"/>
        <v/>
      </c>
      <c r="J364" s="45" t="str">
        <f>IF(A364="","",H364+CUSTOS!B364)</f>
        <v/>
      </c>
      <c r="K364" s="45" t="str">
        <f t="shared" si="276"/>
        <v/>
      </c>
      <c r="L364" s="45" t="str">
        <f t="shared" si="277"/>
        <v/>
      </c>
      <c r="M364" s="45" t="str">
        <f t="shared" si="278"/>
        <v/>
      </c>
      <c r="N364" s="45" t="str">
        <f t="shared" si="249"/>
        <v/>
      </c>
      <c r="O364" s="46" t="str">
        <f t="shared" si="279"/>
        <v/>
      </c>
      <c r="P364" s="47"/>
      <c r="Q364" s="48" t="str">
        <f t="shared" si="250"/>
        <v/>
      </c>
      <c r="R364" s="48" t="str">
        <f t="shared" si="251"/>
        <v/>
      </c>
      <c r="S364" s="48" t="str">
        <f t="shared" si="252"/>
        <v/>
      </c>
      <c r="T364" s="48" t="str">
        <f t="shared" si="253"/>
        <v/>
      </c>
      <c r="U364" s="48" t="str">
        <f t="shared" si="254"/>
        <v/>
      </c>
      <c r="V364" s="48" t="str">
        <f t="shared" si="255"/>
        <v/>
      </c>
      <c r="X364" s="48" t="str">
        <f t="shared" si="256"/>
        <v/>
      </c>
      <c r="Y364" s="45" t="str">
        <f t="shared" si="257"/>
        <v/>
      </c>
      <c r="Z364" s="45" t="str">
        <f t="shared" si="258"/>
        <v/>
      </c>
      <c r="AA364" s="45" t="str">
        <f t="shared" si="259"/>
        <v/>
      </c>
      <c r="AB364" s="45" t="str">
        <f t="shared" si="260"/>
        <v/>
      </c>
      <c r="AD364" s="48" t="str">
        <f t="shared" si="261"/>
        <v/>
      </c>
      <c r="AE364" s="45" t="str">
        <f t="shared" si="262"/>
        <v/>
      </c>
      <c r="AF364" s="45" t="str">
        <f t="shared" si="263"/>
        <v/>
      </c>
      <c r="AG364" s="45" t="str">
        <f t="shared" si="264"/>
        <v/>
      </c>
      <c r="AH364" s="45" t="str">
        <f t="shared" si="265"/>
        <v/>
      </c>
      <c r="AJ364" s="134" t="str">
        <f t="shared" si="266"/>
        <v/>
      </c>
      <c r="AK364" s="135" t="str">
        <f t="shared" si="280"/>
        <v/>
      </c>
      <c r="AL364" s="135" t="str">
        <f t="shared" si="267"/>
        <v/>
      </c>
      <c r="AM364" s="135" t="str">
        <f t="shared" si="268"/>
        <v/>
      </c>
      <c r="AN364" s="135" t="str">
        <f t="shared" si="269"/>
        <v/>
      </c>
      <c r="AO364" s="135" t="str">
        <f t="shared" si="270"/>
        <v/>
      </c>
      <c r="AQ364" s="48" t="str">
        <f t="shared" si="271"/>
        <v/>
      </c>
      <c r="AR364" s="45" t="str">
        <f t="shared" si="272"/>
        <v/>
      </c>
      <c r="AU364" s="25">
        <f t="shared" si="273"/>
        <v>0</v>
      </c>
      <c r="AV364" s="25">
        <f t="shared" si="274"/>
        <v>0</v>
      </c>
      <c r="AW364" s="21">
        <f t="shared" si="281"/>
        <v>0</v>
      </c>
      <c r="AX364" s="21">
        <f t="shared" si="282"/>
        <v>0</v>
      </c>
      <c r="AY364" s="21">
        <f t="shared" si="283"/>
        <v>0</v>
      </c>
      <c r="AZ364" s="21">
        <f t="shared" si="284"/>
        <v>0</v>
      </c>
      <c r="BA364" s="21">
        <f t="shared" si="285"/>
        <v>0</v>
      </c>
      <c r="BB364" s="21">
        <f t="shared" si="286"/>
        <v>0</v>
      </c>
      <c r="BC364" s="21">
        <f t="shared" si="287"/>
        <v>0</v>
      </c>
      <c r="BD364" s="21">
        <f>-IF(CUSTOS!B364="",0,CUSTOS!B364)</f>
        <v>0</v>
      </c>
      <c r="BF364" s="25">
        <f t="shared" si="288"/>
        <v>0</v>
      </c>
      <c r="BG364" s="25">
        <f t="shared" si="289"/>
        <v>0</v>
      </c>
      <c r="BH364" s="169">
        <f t="shared" si="289"/>
        <v>0</v>
      </c>
    </row>
    <row r="365" spans="1:60" ht="15" x14ac:dyDescent="0.25">
      <c r="A365" s="89" t="str">
        <f>IF(LARGE($A$11:A364,1)=$F$2,"",A364+1)</f>
        <v/>
      </c>
      <c r="B365" s="42" t="str">
        <f t="shared" si="243"/>
        <v/>
      </c>
      <c r="C365" s="43" t="str">
        <f t="shared" si="275"/>
        <v/>
      </c>
      <c r="D365" s="43" t="str">
        <f t="shared" si="244"/>
        <v/>
      </c>
      <c r="E365" s="43" t="str">
        <f t="shared" si="245"/>
        <v/>
      </c>
      <c r="F365" s="44" t="str">
        <f t="shared" si="246"/>
        <v/>
      </c>
      <c r="G365" s="44" t="str">
        <f t="shared" si="247"/>
        <v/>
      </c>
      <c r="H365" s="45" t="str">
        <f>IF($A365="","",IF(C365&gt;=$F$5,IFERROR(HLOOKUP(B365,FLUXO_ELEGÍVEL!$F:$XFD,LARGE(FLUXO_ELEGÍVEL!A:A,1)+2,0),0),0))</f>
        <v/>
      </c>
      <c r="I365" s="45" t="str">
        <f t="shared" si="248"/>
        <v/>
      </c>
      <c r="J365" s="45" t="str">
        <f>IF(A365="","",H365+CUSTOS!B365)</f>
        <v/>
      </c>
      <c r="K365" s="45" t="str">
        <f t="shared" si="276"/>
        <v/>
      </c>
      <c r="L365" s="45" t="str">
        <f t="shared" si="277"/>
        <v/>
      </c>
      <c r="M365" s="45" t="str">
        <f t="shared" si="278"/>
        <v/>
      </c>
      <c r="N365" s="45" t="str">
        <f t="shared" si="249"/>
        <v/>
      </c>
      <c r="O365" s="46" t="str">
        <f t="shared" si="279"/>
        <v/>
      </c>
      <c r="P365" s="47"/>
      <c r="Q365" s="48" t="str">
        <f t="shared" si="250"/>
        <v/>
      </c>
      <c r="R365" s="48" t="str">
        <f t="shared" si="251"/>
        <v/>
      </c>
      <c r="S365" s="48" t="str">
        <f t="shared" si="252"/>
        <v/>
      </c>
      <c r="T365" s="48" t="str">
        <f t="shared" si="253"/>
        <v/>
      </c>
      <c r="U365" s="48" t="str">
        <f t="shared" si="254"/>
        <v/>
      </c>
      <c r="V365" s="48" t="str">
        <f t="shared" si="255"/>
        <v/>
      </c>
      <c r="X365" s="48" t="str">
        <f t="shared" si="256"/>
        <v/>
      </c>
      <c r="Y365" s="45" t="str">
        <f t="shared" si="257"/>
        <v/>
      </c>
      <c r="Z365" s="45" t="str">
        <f t="shared" si="258"/>
        <v/>
      </c>
      <c r="AA365" s="45" t="str">
        <f t="shared" si="259"/>
        <v/>
      </c>
      <c r="AB365" s="45" t="str">
        <f t="shared" si="260"/>
        <v/>
      </c>
      <c r="AD365" s="48" t="str">
        <f t="shared" si="261"/>
        <v/>
      </c>
      <c r="AE365" s="45" t="str">
        <f t="shared" si="262"/>
        <v/>
      </c>
      <c r="AF365" s="45" t="str">
        <f t="shared" si="263"/>
        <v/>
      </c>
      <c r="AG365" s="45" t="str">
        <f t="shared" si="264"/>
        <v/>
      </c>
      <c r="AH365" s="45" t="str">
        <f t="shared" si="265"/>
        <v/>
      </c>
      <c r="AJ365" s="134" t="str">
        <f t="shared" si="266"/>
        <v/>
      </c>
      <c r="AK365" s="135" t="str">
        <f t="shared" si="280"/>
        <v/>
      </c>
      <c r="AL365" s="135" t="str">
        <f t="shared" si="267"/>
        <v/>
      </c>
      <c r="AM365" s="135" t="str">
        <f t="shared" si="268"/>
        <v/>
      </c>
      <c r="AN365" s="135" t="str">
        <f t="shared" si="269"/>
        <v/>
      </c>
      <c r="AO365" s="135" t="str">
        <f t="shared" si="270"/>
        <v/>
      </c>
      <c r="AQ365" s="48" t="str">
        <f t="shared" si="271"/>
        <v/>
      </c>
      <c r="AR365" s="45" t="str">
        <f t="shared" si="272"/>
        <v/>
      </c>
      <c r="AU365" s="25">
        <f t="shared" si="273"/>
        <v>0</v>
      </c>
      <c r="AV365" s="25">
        <f t="shared" si="274"/>
        <v>0</v>
      </c>
      <c r="AW365" s="21">
        <f t="shared" si="281"/>
        <v>0</v>
      </c>
      <c r="AX365" s="21">
        <f t="shared" si="282"/>
        <v>0</v>
      </c>
      <c r="AY365" s="21">
        <f t="shared" si="283"/>
        <v>0</v>
      </c>
      <c r="AZ365" s="21">
        <f t="shared" si="284"/>
        <v>0</v>
      </c>
      <c r="BA365" s="21">
        <f t="shared" si="285"/>
        <v>0</v>
      </c>
      <c r="BB365" s="21">
        <f t="shared" si="286"/>
        <v>0</v>
      </c>
      <c r="BC365" s="21">
        <f t="shared" si="287"/>
        <v>0</v>
      </c>
      <c r="BD365" s="21">
        <f>-IF(CUSTOS!B365="",0,CUSTOS!B365)</f>
        <v>0</v>
      </c>
      <c r="BF365" s="25">
        <f t="shared" si="288"/>
        <v>0</v>
      </c>
      <c r="BG365" s="25">
        <f t="shared" si="289"/>
        <v>0</v>
      </c>
      <c r="BH365" s="169">
        <f t="shared" si="289"/>
        <v>0</v>
      </c>
    </row>
    <row r="366" spans="1:60" ht="15" x14ac:dyDescent="0.25">
      <c r="A366" s="89" t="str">
        <f>IF(LARGE($A$11:A365,1)=$F$2,"",A365+1)</f>
        <v/>
      </c>
      <c r="B366" s="42" t="str">
        <f t="shared" si="243"/>
        <v/>
      </c>
      <c r="C366" s="43" t="str">
        <f t="shared" si="275"/>
        <v/>
      </c>
      <c r="D366" s="43" t="str">
        <f t="shared" si="244"/>
        <v/>
      </c>
      <c r="E366" s="43" t="str">
        <f t="shared" si="245"/>
        <v/>
      </c>
      <c r="F366" s="44" t="str">
        <f t="shared" si="246"/>
        <v/>
      </c>
      <c r="G366" s="44" t="str">
        <f t="shared" si="247"/>
        <v/>
      </c>
      <c r="H366" s="45" t="str">
        <f>IF($A366="","",IF(C366&gt;=$F$5,IFERROR(HLOOKUP(B366,FLUXO_ELEGÍVEL!$F:$XFD,LARGE(FLUXO_ELEGÍVEL!A:A,1)+2,0),0),0))</f>
        <v/>
      </c>
      <c r="I366" s="45" t="str">
        <f t="shared" si="248"/>
        <v/>
      </c>
      <c r="J366" s="45" t="str">
        <f>IF(A366="","",H366+CUSTOS!B366)</f>
        <v/>
      </c>
      <c r="K366" s="45" t="str">
        <f t="shared" si="276"/>
        <v/>
      </c>
      <c r="L366" s="45" t="str">
        <f t="shared" si="277"/>
        <v/>
      </c>
      <c r="M366" s="45" t="str">
        <f t="shared" si="278"/>
        <v/>
      </c>
      <c r="N366" s="45" t="str">
        <f t="shared" si="249"/>
        <v/>
      </c>
      <c r="O366" s="46" t="str">
        <f t="shared" si="279"/>
        <v/>
      </c>
      <c r="P366" s="47"/>
      <c r="Q366" s="48" t="str">
        <f t="shared" si="250"/>
        <v/>
      </c>
      <c r="R366" s="48" t="str">
        <f t="shared" si="251"/>
        <v/>
      </c>
      <c r="S366" s="48" t="str">
        <f t="shared" si="252"/>
        <v/>
      </c>
      <c r="T366" s="48" t="str">
        <f t="shared" si="253"/>
        <v/>
      </c>
      <c r="U366" s="48" t="str">
        <f t="shared" si="254"/>
        <v/>
      </c>
      <c r="V366" s="48" t="str">
        <f t="shared" si="255"/>
        <v/>
      </c>
      <c r="X366" s="48" t="str">
        <f t="shared" si="256"/>
        <v/>
      </c>
      <c r="Y366" s="45" t="str">
        <f t="shared" si="257"/>
        <v/>
      </c>
      <c r="Z366" s="45" t="str">
        <f t="shared" si="258"/>
        <v/>
      </c>
      <c r="AA366" s="45" t="str">
        <f t="shared" si="259"/>
        <v/>
      </c>
      <c r="AB366" s="45" t="str">
        <f t="shared" si="260"/>
        <v/>
      </c>
      <c r="AD366" s="48" t="str">
        <f t="shared" si="261"/>
        <v/>
      </c>
      <c r="AE366" s="45" t="str">
        <f t="shared" si="262"/>
        <v/>
      </c>
      <c r="AF366" s="45" t="str">
        <f t="shared" si="263"/>
        <v/>
      </c>
      <c r="AG366" s="45" t="str">
        <f t="shared" si="264"/>
        <v/>
      </c>
      <c r="AH366" s="45" t="str">
        <f t="shared" si="265"/>
        <v/>
      </c>
      <c r="AJ366" s="134" t="str">
        <f t="shared" si="266"/>
        <v/>
      </c>
      <c r="AK366" s="135" t="str">
        <f t="shared" si="280"/>
        <v/>
      </c>
      <c r="AL366" s="135" t="str">
        <f t="shared" si="267"/>
        <v/>
      </c>
      <c r="AM366" s="135" t="str">
        <f t="shared" si="268"/>
        <v/>
      </c>
      <c r="AN366" s="135" t="str">
        <f t="shared" si="269"/>
        <v/>
      </c>
      <c r="AO366" s="135" t="str">
        <f t="shared" si="270"/>
        <v/>
      </c>
      <c r="AQ366" s="48" t="str">
        <f t="shared" si="271"/>
        <v/>
      </c>
      <c r="AR366" s="45" t="str">
        <f t="shared" si="272"/>
        <v/>
      </c>
      <c r="AU366" s="25">
        <f t="shared" si="273"/>
        <v>0</v>
      </c>
      <c r="AV366" s="25">
        <f t="shared" si="274"/>
        <v>0</v>
      </c>
      <c r="AW366" s="21">
        <f t="shared" si="281"/>
        <v>0</v>
      </c>
      <c r="AX366" s="21">
        <f t="shared" si="282"/>
        <v>0</v>
      </c>
      <c r="AY366" s="21">
        <f t="shared" si="283"/>
        <v>0</v>
      </c>
      <c r="AZ366" s="21">
        <f t="shared" si="284"/>
        <v>0</v>
      </c>
      <c r="BA366" s="21">
        <f t="shared" si="285"/>
        <v>0</v>
      </c>
      <c r="BB366" s="21">
        <f t="shared" si="286"/>
        <v>0</v>
      </c>
      <c r="BC366" s="21">
        <f t="shared" si="287"/>
        <v>0</v>
      </c>
      <c r="BD366" s="21">
        <f>-IF(CUSTOS!B366="",0,CUSTOS!B366)</f>
        <v>0</v>
      </c>
      <c r="BF366" s="25">
        <f t="shared" si="288"/>
        <v>0</v>
      </c>
      <c r="BG366" s="25">
        <f t="shared" si="289"/>
        <v>0</v>
      </c>
      <c r="BH366" s="169">
        <f t="shared" si="289"/>
        <v>0</v>
      </c>
    </row>
    <row r="367" spans="1:60" ht="15" x14ac:dyDescent="0.25">
      <c r="A367" s="89" t="str">
        <f>IF(LARGE($A$11:A366,1)=$F$2,"",A366+1)</f>
        <v/>
      </c>
      <c r="B367" s="42" t="str">
        <f t="shared" si="243"/>
        <v/>
      </c>
      <c r="C367" s="43" t="str">
        <f t="shared" si="275"/>
        <v/>
      </c>
      <c r="D367" s="43" t="str">
        <f t="shared" si="244"/>
        <v/>
      </c>
      <c r="E367" s="43" t="str">
        <f t="shared" si="245"/>
        <v/>
      </c>
      <c r="F367" s="44" t="str">
        <f t="shared" si="246"/>
        <v/>
      </c>
      <c r="G367" s="44" t="str">
        <f t="shared" si="247"/>
        <v/>
      </c>
      <c r="H367" s="45" t="str">
        <f>IF($A367="","",IF(C367&gt;=$F$5,IFERROR(HLOOKUP(B367,FLUXO_ELEGÍVEL!$F:$XFD,LARGE(FLUXO_ELEGÍVEL!A:A,1)+2,0),0),0))</f>
        <v/>
      </c>
      <c r="I367" s="45" t="str">
        <f t="shared" si="248"/>
        <v/>
      </c>
      <c r="J367" s="45" t="str">
        <f>IF(A367="","",H367+CUSTOS!B367)</f>
        <v/>
      </c>
      <c r="K367" s="45" t="str">
        <f t="shared" si="276"/>
        <v/>
      </c>
      <c r="L367" s="45" t="str">
        <f t="shared" si="277"/>
        <v/>
      </c>
      <c r="M367" s="45" t="str">
        <f t="shared" si="278"/>
        <v/>
      </c>
      <c r="N367" s="45" t="str">
        <f t="shared" si="249"/>
        <v/>
      </c>
      <c r="O367" s="46" t="str">
        <f t="shared" si="279"/>
        <v/>
      </c>
      <c r="P367" s="47"/>
      <c r="Q367" s="48" t="str">
        <f t="shared" si="250"/>
        <v/>
      </c>
      <c r="R367" s="48" t="str">
        <f t="shared" si="251"/>
        <v/>
      </c>
      <c r="S367" s="48" t="str">
        <f t="shared" si="252"/>
        <v/>
      </c>
      <c r="T367" s="48" t="str">
        <f t="shared" si="253"/>
        <v/>
      </c>
      <c r="U367" s="48" t="str">
        <f t="shared" si="254"/>
        <v/>
      </c>
      <c r="V367" s="48" t="str">
        <f t="shared" si="255"/>
        <v/>
      </c>
      <c r="X367" s="48" t="str">
        <f t="shared" si="256"/>
        <v/>
      </c>
      <c r="Y367" s="45" t="str">
        <f t="shared" si="257"/>
        <v/>
      </c>
      <c r="Z367" s="45" t="str">
        <f t="shared" si="258"/>
        <v/>
      </c>
      <c r="AA367" s="45" t="str">
        <f t="shared" si="259"/>
        <v/>
      </c>
      <c r="AB367" s="45" t="str">
        <f t="shared" si="260"/>
        <v/>
      </c>
      <c r="AD367" s="48" t="str">
        <f t="shared" si="261"/>
        <v/>
      </c>
      <c r="AE367" s="45" t="str">
        <f t="shared" si="262"/>
        <v/>
      </c>
      <c r="AF367" s="45" t="str">
        <f t="shared" si="263"/>
        <v/>
      </c>
      <c r="AG367" s="45" t="str">
        <f t="shared" si="264"/>
        <v/>
      </c>
      <c r="AH367" s="45" t="str">
        <f t="shared" si="265"/>
        <v/>
      </c>
      <c r="AJ367" s="134" t="str">
        <f t="shared" si="266"/>
        <v/>
      </c>
      <c r="AK367" s="135" t="str">
        <f t="shared" si="280"/>
        <v/>
      </c>
      <c r="AL367" s="135" t="str">
        <f t="shared" si="267"/>
        <v/>
      </c>
      <c r="AM367" s="135" t="str">
        <f t="shared" si="268"/>
        <v/>
      </c>
      <c r="AN367" s="135" t="str">
        <f t="shared" si="269"/>
        <v/>
      </c>
      <c r="AO367" s="135" t="str">
        <f t="shared" si="270"/>
        <v/>
      </c>
      <c r="AQ367" s="48" t="str">
        <f t="shared" si="271"/>
        <v/>
      </c>
      <c r="AR367" s="45" t="str">
        <f t="shared" si="272"/>
        <v/>
      </c>
      <c r="AU367" s="25">
        <f t="shared" si="273"/>
        <v>0</v>
      </c>
      <c r="AV367" s="25">
        <f t="shared" si="274"/>
        <v>0</v>
      </c>
      <c r="AW367" s="21">
        <f t="shared" si="281"/>
        <v>0</v>
      </c>
      <c r="AX367" s="21">
        <f t="shared" si="282"/>
        <v>0</v>
      </c>
      <c r="AY367" s="21">
        <f t="shared" si="283"/>
        <v>0</v>
      </c>
      <c r="AZ367" s="21">
        <f t="shared" si="284"/>
        <v>0</v>
      </c>
      <c r="BA367" s="21">
        <f t="shared" si="285"/>
        <v>0</v>
      </c>
      <c r="BB367" s="21">
        <f t="shared" si="286"/>
        <v>0</v>
      </c>
      <c r="BC367" s="21">
        <f t="shared" si="287"/>
        <v>0</v>
      </c>
      <c r="BD367" s="21">
        <f>-IF(CUSTOS!B367="",0,CUSTOS!B367)</f>
        <v>0</v>
      </c>
      <c r="BF367" s="25">
        <f t="shared" si="288"/>
        <v>0</v>
      </c>
      <c r="BG367" s="25">
        <f t="shared" si="289"/>
        <v>0</v>
      </c>
      <c r="BH367" s="169">
        <f t="shared" si="289"/>
        <v>0</v>
      </c>
    </row>
    <row r="368" spans="1:60" ht="15" x14ac:dyDescent="0.25">
      <c r="A368" s="89" t="str">
        <f>IF(LARGE($A$11:A367,1)=$F$2,"",A367+1)</f>
        <v/>
      </c>
      <c r="B368" s="42" t="str">
        <f t="shared" si="243"/>
        <v/>
      </c>
      <c r="C368" s="43" t="str">
        <f t="shared" si="275"/>
        <v/>
      </c>
      <c r="D368" s="43" t="str">
        <f t="shared" si="244"/>
        <v/>
      </c>
      <c r="E368" s="43" t="str">
        <f t="shared" si="245"/>
        <v/>
      </c>
      <c r="F368" s="44" t="str">
        <f t="shared" si="246"/>
        <v/>
      </c>
      <c r="G368" s="44" t="str">
        <f t="shared" si="247"/>
        <v/>
      </c>
      <c r="H368" s="45" t="str">
        <f>IF($A368="","",IF(C368&gt;=$F$5,IFERROR(HLOOKUP(B368,FLUXO_ELEGÍVEL!$F:$XFD,LARGE(FLUXO_ELEGÍVEL!A:A,1)+2,0),0),0))</f>
        <v/>
      </c>
      <c r="I368" s="45" t="str">
        <f t="shared" si="248"/>
        <v/>
      </c>
      <c r="J368" s="45" t="str">
        <f>IF(A368="","",H368+CUSTOS!B368)</f>
        <v/>
      </c>
      <c r="K368" s="45" t="str">
        <f t="shared" si="276"/>
        <v/>
      </c>
      <c r="L368" s="45" t="str">
        <f t="shared" si="277"/>
        <v/>
      </c>
      <c r="M368" s="45" t="str">
        <f t="shared" si="278"/>
        <v/>
      </c>
      <c r="N368" s="45" t="str">
        <f t="shared" si="249"/>
        <v/>
      </c>
      <c r="O368" s="46" t="str">
        <f t="shared" si="279"/>
        <v/>
      </c>
      <c r="P368" s="47"/>
      <c r="Q368" s="48" t="str">
        <f t="shared" si="250"/>
        <v/>
      </c>
      <c r="R368" s="48" t="str">
        <f t="shared" si="251"/>
        <v/>
      </c>
      <c r="S368" s="48" t="str">
        <f t="shared" si="252"/>
        <v/>
      </c>
      <c r="T368" s="48" t="str">
        <f t="shared" si="253"/>
        <v/>
      </c>
      <c r="U368" s="48" t="str">
        <f t="shared" si="254"/>
        <v/>
      </c>
      <c r="V368" s="48" t="str">
        <f t="shared" si="255"/>
        <v/>
      </c>
      <c r="X368" s="48" t="str">
        <f t="shared" si="256"/>
        <v/>
      </c>
      <c r="Y368" s="45" t="str">
        <f t="shared" si="257"/>
        <v/>
      </c>
      <c r="Z368" s="45" t="str">
        <f t="shared" si="258"/>
        <v/>
      </c>
      <c r="AA368" s="45" t="str">
        <f t="shared" si="259"/>
        <v/>
      </c>
      <c r="AB368" s="45" t="str">
        <f t="shared" si="260"/>
        <v/>
      </c>
      <c r="AD368" s="48" t="str">
        <f t="shared" si="261"/>
        <v/>
      </c>
      <c r="AE368" s="45" t="str">
        <f t="shared" si="262"/>
        <v/>
      </c>
      <c r="AF368" s="45" t="str">
        <f t="shared" si="263"/>
        <v/>
      </c>
      <c r="AG368" s="45" t="str">
        <f t="shared" si="264"/>
        <v/>
      </c>
      <c r="AH368" s="45" t="str">
        <f t="shared" si="265"/>
        <v/>
      </c>
      <c r="AJ368" s="134" t="str">
        <f t="shared" si="266"/>
        <v/>
      </c>
      <c r="AK368" s="135" t="str">
        <f t="shared" si="280"/>
        <v/>
      </c>
      <c r="AL368" s="135" t="str">
        <f t="shared" si="267"/>
        <v/>
      </c>
      <c r="AM368" s="135" t="str">
        <f t="shared" si="268"/>
        <v/>
      </c>
      <c r="AN368" s="135" t="str">
        <f t="shared" si="269"/>
        <v/>
      </c>
      <c r="AO368" s="135" t="str">
        <f t="shared" si="270"/>
        <v/>
      </c>
      <c r="AQ368" s="48" t="str">
        <f t="shared" si="271"/>
        <v/>
      </c>
      <c r="AR368" s="45" t="str">
        <f t="shared" si="272"/>
        <v/>
      </c>
      <c r="AU368" s="25">
        <f t="shared" si="273"/>
        <v>0</v>
      </c>
      <c r="AV368" s="25">
        <f t="shared" si="274"/>
        <v>0</v>
      </c>
      <c r="AW368" s="21">
        <f t="shared" si="281"/>
        <v>0</v>
      </c>
      <c r="AX368" s="21">
        <f t="shared" si="282"/>
        <v>0</v>
      </c>
      <c r="AY368" s="21">
        <f t="shared" si="283"/>
        <v>0</v>
      </c>
      <c r="AZ368" s="21">
        <f t="shared" si="284"/>
        <v>0</v>
      </c>
      <c r="BA368" s="21">
        <f t="shared" si="285"/>
        <v>0</v>
      </c>
      <c r="BB368" s="21">
        <f t="shared" si="286"/>
        <v>0</v>
      </c>
      <c r="BC368" s="21">
        <f t="shared" si="287"/>
        <v>0</v>
      </c>
      <c r="BD368" s="21">
        <f>-IF(CUSTOS!B368="",0,CUSTOS!B368)</f>
        <v>0</v>
      </c>
      <c r="BF368" s="25">
        <f t="shared" si="288"/>
        <v>0</v>
      </c>
      <c r="BG368" s="25">
        <f t="shared" si="289"/>
        <v>0</v>
      </c>
      <c r="BH368" s="169">
        <f t="shared" si="289"/>
        <v>0</v>
      </c>
    </row>
    <row r="369" spans="1:60" ht="15" x14ac:dyDescent="0.25">
      <c r="A369" s="89" t="str">
        <f>IF(LARGE($A$11:A368,1)=$F$2,"",A368+1)</f>
        <v/>
      </c>
      <c r="B369" s="42" t="str">
        <f t="shared" si="243"/>
        <v/>
      </c>
      <c r="C369" s="43" t="str">
        <f t="shared" si="275"/>
        <v/>
      </c>
      <c r="D369" s="43" t="str">
        <f t="shared" si="244"/>
        <v/>
      </c>
      <c r="E369" s="43" t="str">
        <f t="shared" si="245"/>
        <v/>
      </c>
      <c r="F369" s="44" t="str">
        <f t="shared" si="246"/>
        <v/>
      </c>
      <c r="G369" s="44" t="str">
        <f t="shared" si="247"/>
        <v/>
      </c>
      <c r="H369" s="45" t="str">
        <f>IF($A369="","",IF(C369&gt;=$F$5,IFERROR(HLOOKUP(B369,FLUXO_ELEGÍVEL!$F:$XFD,LARGE(FLUXO_ELEGÍVEL!A:A,1)+2,0),0),0))</f>
        <v/>
      </c>
      <c r="I369" s="45" t="str">
        <f t="shared" si="248"/>
        <v/>
      </c>
      <c r="J369" s="45" t="str">
        <f>IF(A369="","",H369+CUSTOS!B369)</f>
        <v/>
      </c>
      <c r="K369" s="45" t="str">
        <f t="shared" si="276"/>
        <v/>
      </c>
      <c r="L369" s="45" t="str">
        <f t="shared" si="277"/>
        <v/>
      </c>
      <c r="M369" s="45" t="str">
        <f t="shared" si="278"/>
        <v/>
      </c>
      <c r="N369" s="45" t="str">
        <f t="shared" si="249"/>
        <v/>
      </c>
      <c r="O369" s="46" t="str">
        <f t="shared" si="279"/>
        <v/>
      </c>
      <c r="P369" s="47"/>
      <c r="Q369" s="48" t="str">
        <f t="shared" si="250"/>
        <v/>
      </c>
      <c r="R369" s="48" t="str">
        <f t="shared" si="251"/>
        <v/>
      </c>
      <c r="S369" s="48" t="str">
        <f t="shared" si="252"/>
        <v/>
      </c>
      <c r="T369" s="48" t="str">
        <f t="shared" si="253"/>
        <v/>
      </c>
      <c r="U369" s="48" t="str">
        <f t="shared" si="254"/>
        <v/>
      </c>
      <c r="V369" s="48" t="str">
        <f t="shared" si="255"/>
        <v/>
      </c>
      <c r="X369" s="48" t="str">
        <f t="shared" si="256"/>
        <v/>
      </c>
      <c r="Y369" s="45" t="str">
        <f t="shared" si="257"/>
        <v/>
      </c>
      <c r="Z369" s="45" t="str">
        <f t="shared" si="258"/>
        <v/>
      </c>
      <c r="AA369" s="45" t="str">
        <f t="shared" si="259"/>
        <v/>
      </c>
      <c r="AB369" s="45" t="str">
        <f t="shared" si="260"/>
        <v/>
      </c>
      <c r="AD369" s="48" t="str">
        <f t="shared" si="261"/>
        <v/>
      </c>
      <c r="AE369" s="45" t="str">
        <f t="shared" si="262"/>
        <v/>
      </c>
      <c r="AF369" s="45" t="str">
        <f t="shared" si="263"/>
        <v/>
      </c>
      <c r="AG369" s="45" t="str">
        <f t="shared" si="264"/>
        <v/>
      </c>
      <c r="AH369" s="45" t="str">
        <f t="shared" si="265"/>
        <v/>
      </c>
      <c r="AJ369" s="134" t="str">
        <f t="shared" si="266"/>
        <v/>
      </c>
      <c r="AK369" s="135" t="str">
        <f t="shared" si="280"/>
        <v/>
      </c>
      <c r="AL369" s="135" t="str">
        <f t="shared" si="267"/>
        <v/>
      </c>
      <c r="AM369" s="135" t="str">
        <f t="shared" si="268"/>
        <v/>
      </c>
      <c r="AN369" s="135" t="str">
        <f t="shared" si="269"/>
        <v/>
      </c>
      <c r="AO369" s="135" t="str">
        <f t="shared" si="270"/>
        <v/>
      </c>
      <c r="AQ369" s="48" t="str">
        <f t="shared" si="271"/>
        <v/>
      </c>
      <c r="AR369" s="45" t="str">
        <f t="shared" si="272"/>
        <v/>
      </c>
      <c r="AU369" s="25">
        <f t="shared" si="273"/>
        <v>0</v>
      </c>
      <c r="AV369" s="25">
        <f t="shared" si="274"/>
        <v>0</v>
      </c>
      <c r="AW369" s="21">
        <f t="shared" si="281"/>
        <v>0</v>
      </c>
      <c r="AX369" s="21">
        <f t="shared" si="282"/>
        <v>0</v>
      </c>
      <c r="AY369" s="21">
        <f t="shared" si="283"/>
        <v>0</v>
      </c>
      <c r="AZ369" s="21">
        <f t="shared" si="284"/>
        <v>0</v>
      </c>
      <c r="BA369" s="21">
        <f t="shared" si="285"/>
        <v>0</v>
      </c>
      <c r="BB369" s="21">
        <f t="shared" si="286"/>
        <v>0</v>
      </c>
      <c r="BC369" s="21">
        <f t="shared" si="287"/>
        <v>0</v>
      </c>
      <c r="BD369" s="21">
        <f>-IF(CUSTOS!B369="",0,CUSTOS!B369)</f>
        <v>0</v>
      </c>
      <c r="BF369" s="25">
        <f t="shared" si="288"/>
        <v>0</v>
      </c>
      <c r="BG369" s="25">
        <f t="shared" si="289"/>
        <v>0</v>
      </c>
      <c r="BH369" s="169">
        <f t="shared" si="289"/>
        <v>0</v>
      </c>
    </row>
    <row r="370" spans="1:60" ht="15" x14ac:dyDescent="0.25">
      <c r="A370" s="89" t="str">
        <f>IF(LARGE($A$11:A369,1)=$F$2,"",A369+1)</f>
        <v/>
      </c>
      <c r="B370" s="42" t="str">
        <f t="shared" si="243"/>
        <v/>
      </c>
      <c r="C370" s="43" t="str">
        <f t="shared" si="275"/>
        <v/>
      </c>
      <c r="D370" s="43" t="str">
        <f t="shared" si="244"/>
        <v/>
      </c>
      <c r="E370" s="43" t="str">
        <f t="shared" si="245"/>
        <v/>
      </c>
      <c r="F370" s="44" t="str">
        <f t="shared" si="246"/>
        <v/>
      </c>
      <c r="G370" s="44" t="str">
        <f t="shared" si="247"/>
        <v/>
      </c>
      <c r="H370" s="45" t="str">
        <f>IF($A370="","",IF(C370&gt;=$F$5,IFERROR(HLOOKUP(B370,FLUXO_ELEGÍVEL!$F:$XFD,LARGE(FLUXO_ELEGÍVEL!A:A,1)+2,0),0),0))</f>
        <v/>
      </c>
      <c r="I370" s="45" t="str">
        <f t="shared" si="248"/>
        <v/>
      </c>
      <c r="J370" s="45" t="str">
        <f>IF(A370="","",H370+CUSTOS!B370)</f>
        <v/>
      </c>
      <c r="K370" s="45" t="str">
        <f t="shared" si="276"/>
        <v/>
      </c>
      <c r="L370" s="45" t="str">
        <f t="shared" si="277"/>
        <v/>
      </c>
      <c r="M370" s="45" t="str">
        <f t="shared" si="278"/>
        <v/>
      </c>
      <c r="N370" s="45" t="str">
        <f t="shared" si="249"/>
        <v/>
      </c>
      <c r="O370" s="46" t="str">
        <f t="shared" si="279"/>
        <v/>
      </c>
      <c r="P370" s="47"/>
      <c r="Q370" s="48" t="str">
        <f t="shared" si="250"/>
        <v/>
      </c>
      <c r="R370" s="48" t="str">
        <f t="shared" si="251"/>
        <v/>
      </c>
      <c r="S370" s="48" t="str">
        <f t="shared" si="252"/>
        <v/>
      </c>
      <c r="T370" s="48" t="str">
        <f t="shared" si="253"/>
        <v/>
      </c>
      <c r="U370" s="48" t="str">
        <f t="shared" si="254"/>
        <v/>
      </c>
      <c r="V370" s="48" t="str">
        <f t="shared" si="255"/>
        <v/>
      </c>
      <c r="X370" s="48" t="str">
        <f t="shared" si="256"/>
        <v/>
      </c>
      <c r="Y370" s="45" t="str">
        <f t="shared" si="257"/>
        <v/>
      </c>
      <c r="Z370" s="45" t="str">
        <f t="shared" si="258"/>
        <v/>
      </c>
      <c r="AA370" s="45" t="str">
        <f t="shared" si="259"/>
        <v/>
      </c>
      <c r="AB370" s="45" t="str">
        <f t="shared" si="260"/>
        <v/>
      </c>
      <c r="AD370" s="48" t="str">
        <f t="shared" si="261"/>
        <v/>
      </c>
      <c r="AE370" s="45" t="str">
        <f t="shared" si="262"/>
        <v/>
      </c>
      <c r="AF370" s="45" t="str">
        <f t="shared" si="263"/>
        <v/>
      </c>
      <c r="AG370" s="45" t="str">
        <f t="shared" si="264"/>
        <v/>
      </c>
      <c r="AH370" s="45" t="str">
        <f t="shared" si="265"/>
        <v/>
      </c>
      <c r="AJ370" s="134" t="str">
        <f t="shared" si="266"/>
        <v/>
      </c>
      <c r="AK370" s="135" t="str">
        <f t="shared" si="280"/>
        <v/>
      </c>
      <c r="AL370" s="135" t="str">
        <f t="shared" si="267"/>
        <v/>
      </c>
      <c r="AM370" s="135" t="str">
        <f t="shared" si="268"/>
        <v/>
      </c>
      <c r="AN370" s="135" t="str">
        <f t="shared" si="269"/>
        <v/>
      </c>
      <c r="AO370" s="135" t="str">
        <f t="shared" si="270"/>
        <v/>
      </c>
      <c r="AQ370" s="48" t="str">
        <f t="shared" si="271"/>
        <v/>
      </c>
      <c r="AR370" s="45" t="str">
        <f t="shared" si="272"/>
        <v/>
      </c>
      <c r="AU370" s="25">
        <f t="shared" si="273"/>
        <v>0</v>
      </c>
      <c r="AV370" s="25">
        <f t="shared" si="274"/>
        <v>0</v>
      </c>
      <c r="AW370" s="21">
        <f t="shared" si="281"/>
        <v>0</v>
      </c>
      <c r="AX370" s="21">
        <f t="shared" si="282"/>
        <v>0</v>
      </c>
      <c r="AY370" s="21">
        <f t="shared" si="283"/>
        <v>0</v>
      </c>
      <c r="AZ370" s="21">
        <f t="shared" si="284"/>
        <v>0</v>
      </c>
      <c r="BA370" s="21">
        <f t="shared" si="285"/>
        <v>0</v>
      </c>
      <c r="BB370" s="21">
        <f t="shared" si="286"/>
        <v>0</v>
      </c>
      <c r="BC370" s="21">
        <f t="shared" si="287"/>
        <v>0</v>
      </c>
      <c r="BD370" s="21">
        <f>-IF(CUSTOS!B370="",0,CUSTOS!B370)</f>
        <v>0</v>
      </c>
      <c r="BF370" s="25">
        <f t="shared" si="288"/>
        <v>0</v>
      </c>
      <c r="BG370" s="25">
        <f t="shared" si="289"/>
        <v>0</v>
      </c>
      <c r="BH370" s="169">
        <f t="shared" si="289"/>
        <v>0</v>
      </c>
    </row>
    <row r="371" spans="1:60" ht="15" x14ac:dyDescent="0.25">
      <c r="A371" s="89" t="str">
        <f>IF(LARGE($A$11:A370,1)=$F$2,"",A370+1)</f>
        <v/>
      </c>
      <c r="B371" s="42" t="str">
        <f t="shared" si="243"/>
        <v/>
      </c>
      <c r="C371" s="43" t="str">
        <f t="shared" si="275"/>
        <v/>
      </c>
      <c r="D371" s="43" t="str">
        <f t="shared" si="244"/>
        <v/>
      </c>
      <c r="E371" s="43" t="str">
        <f t="shared" si="245"/>
        <v/>
      </c>
      <c r="F371" s="44" t="str">
        <f t="shared" si="246"/>
        <v/>
      </c>
      <c r="G371" s="44" t="str">
        <f t="shared" si="247"/>
        <v/>
      </c>
      <c r="H371" s="45" t="str">
        <f>IF($A371="","",IF(C371&gt;=$F$5,IFERROR(HLOOKUP(B371,FLUXO_ELEGÍVEL!$F:$XFD,LARGE(FLUXO_ELEGÍVEL!A:A,1)+2,0),0),0))</f>
        <v/>
      </c>
      <c r="I371" s="45" t="str">
        <f t="shared" si="248"/>
        <v/>
      </c>
      <c r="J371" s="45" t="str">
        <f>IF(A371="","",H371+CUSTOS!B371)</f>
        <v/>
      </c>
      <c r="K371" s="45" t="str">
        <f t="shared" si="276"/>
        <v/>
      </c>
      <c r="L371" s="45" t="str">
        <f t="shared" si="277"/>
        <v/>
      </c>
      <c r="M371" s="45" t="str">
        <f t="shared" si="278"/>
        <v/>
      </c>
      <c r="N371" s="45" t="str">
        <f t="shared" si="249"/>
        <v/>
      </c>
      <c r="O371" s="46" t="str">
        <f t="shared" si="279"/>
        <v/>
      </c>
      <c r="P371" s="47"/>
      <c r="Q371" s="48" t="str">
        <f t="shared" si="250"/>
        <v/>
      </c>
      <c r="R371" s="48" t="str">
        <f t="shared" si="251"/>
        <v/>
      </c>
      <c r="S371" s="48" t="str">
        <f t="shared" si="252"/>
        <v/>
      </c>
      <c r="T371" s="48" t="str">
        <f t="shared" si="253"/>
        <v/>
      </c>
      <c r="U371" s="48" t="str">
        <f t="shared" si="254"/>
        <v/>
      </c>
      <c r="V371" s="48" t="str">
        <f t="shared" si="255"/>
        <v/>
      </c>
      <c r="X371" s="48" t="str">
        <f t="shared" si="256"/>
        <v/>
      </c>
      <c r="Y371" s="45" t="str">
        <f t="shared" si="257"/>
        <v/>
      </c>
      <c r="Z371" s="45" t="str">
        <f t="shared" si="258"/>
        <v/>
      </c>
      <c r="AA371" s="45" t="str">
        <f t="shared" si="259"/>
        <v/>
      </c>
      <c r="AB371" s="45" t="str">
        <f t="shared" si="260"/>
        <v/>
      </c>
      <c r="AD371" s="48" t="str">
        <f t="shared" si="261"/>
        <v/>
      </c>
      <c r="AE371" s="45" t="str">
        <f t="shared" si="262"/>
        <v/>
      </c>
      <c r="AF371" s="45" t="str">
        <f t="shared" si="263"/>
        <v/>
      </c>
      <c r="AG371" s="45" t="str">
        <f t="shared" si="264"/>
        <v/>
      </c>
      <c r="AH371" s="45" t="str">
        <f t="shared" si="265"/>
        <v/>
      </c>
      <c r="AJ371" s="134" t="str">
        <f t="shared" si="266"/>
        <v/>
      </c>
      <c r="AK371" s="135" t="str">
        <f t="shared" si="280"/>
        <v/>
      </c>
      <c r="AL371" s="135" t="str">
        <f t="shared" si="267"/>
        <v/>
      </c>
      <c r="AM371" s="135" t="str">
        <f t="shared" si="268"/>
        <v/>
      </c>
      <c r="AN371" s="135" t="str">
        <f t="shared" si="269"/>
        <v/>
      </c>
      <c r="AO371" s="135" t="str">
        <f t="shared" si="270"/>
        <v/>
      </c>
      <c r="AQ371" s="48" t="str">
        <f t="shared" si="271"/>
        <v/>
      </c>
      <c r="AR371" s="45" t="str">
        <f t="shared" si="272"/>
        <v/>
      </c>
      <c r="AU371" s="25">
        <f t="shared" si="273"/>
        <v>0</v>
      </c>
      <c r="AV371" s="25">
        <f t="shared" si="274"/>
        <v>0</v>
      </c>
      <c r="AW371" s="21">
        <f t="shared" si="281"/>
        <v>0</v>
      </c>
      <c r="AX371" s="21">
        <f t="shared" si="282"/>
        <v>0</v>
      </c>
      <c r="AY371" s="21">
        <f t="shared" si="283"/>
        <v>0</v>
      </c>
      <c r="AZ371" s="21">
        <f t="shared" si="284"/>
        <v>0</v>
      </c>
      <c r="BA371" s="21">
        <f t="shared" si="285"/>
        <v>0</v>
      </c>
      <c r="BB371" s="21">
        <f t="shared" si="286"/>
        <v>0</v>
      </c>
      <c r="BC371" s="21">
        <f t="shared" si="287"/>
        <v>0</v>
      </c>
      <c r="BD371" s="21">
        <f>-IF(CUSTOS!B371="",0,CUSTOS!B371)</f>
        <v>0</v>
      </c>
      <c r="BF371" s="25">
        <f t="shared" si="288"/>
        <v>0</v>
      </c>
      <c r="BG371" s="25">
        <f t="shared" si="289"/>
        <v>0</v>
      </c>
      <c r="BH371" s="169">
        <f t="shared" si="289"/>
        <v>0</v>
      </c>
    </row>
  </sheetData>
  <dataConsolidate link="1"/>
  <mergeCells count="39">
    <mergeCell ref="AQ8:AR8"/>
    <mergeCell ref="AQ9:AQ10"/>
    <mergeCell ref="AR9:AR10"/>
    <mergeCell ref="AJ9:AJ10"/>
    <mergeCell ref="AK9:AK10"/>
    <mergeCell ref="AL9:AL10"/>
    <mergeCell ref="AM9:AM10"/>
    <mergeCell ref="AN9:AN10"/>
    <mergeCell ref="AJ8:AO8"/>
    <mergeCell ref="AO9:AO10"/>
    <mergeCell ref="AD8:AH8"/>
    <mergeCell ref="AD9:AD10"/>
    <mergeCell ref="AE9:AE10"/>
    <mergeCell ref="AF9:AF10"/>
    <mergeCell ref="AG9:AG10"/>
    <mergeCell ref="AH9:AH10"/>
    <mergeCell ref="B8:G8"/>
    <mergeCell ref="H8:O8"/>
    <mergeCell ref="Q8:V8"/>
    <mergeCell ref="L9:L10"/>
    <mergeCell ref="M9:M10"/>
    <mergeCell ref="O9:O10"/>
    <mergeCell ref="S9:S10"/>
    <mergeCell ref="T9:T10"/>
    <mergeCell ref="Q9:Q10"/>
    <mergeCell ref="N9:N10"/>
    <mergeCell ref="V9:V10"/>
    <mergeCell ref="U9:U10"/>
    <mergeCell ref="I9:I10"/>
    <mergeCell ref="X8:AB8"/>
    <mergeCell ref="X9:X10"/>
    <mergeCell ref="H9:H10"/>
    <mergeCell ref="K9:K10"/>
    <mergeCell ref="R9:R10"/>
    <mergeCell ref="J9:J10"/>
    <mergeCell ref="Y9:Y10"/>
    <mergeCell ref="Z9:Z10"/>
    <mergeCell ref="AA9:AA10"/>
    <mergeCell ref="AB9:AB10"/>
  </mergeCells>
  <conditionalFormatting sqref="A21:A193 R12:V12 A12:E12 A13:D20 B11:B371 AR12 H12 K12:P12 P13:P371 U12:V371 S13:V371 B21:D371">
    <cfRule type="containsBlanks" dxfId="86" priority="184">
      <formula>LEN(TRIM(A11))=0</formula>
    </cfRule>
  </conditionalFormatting>
  <conditionalFormatting sqref="A194:A219">
    <cfRule type="containsBlanks" dxfId="85" priority="181">
      <formula>LEN(TRIM(A194))=0</formula>
    </cfRule>
  </conditionalFormatting>
  <conditionalFormatting sqref="A220:A246">
    <cfRule type="containsBlanks" dxfId="84" priority="175">
      <formula>LEN(TRIM(A220))=0</formula>
    </cfRule>
  </conditionalFormatting>
  <conditionalFormatting sqref="A247:A273">
    <cfRule type="containsBlanks" dxfId="83" priority="169">
      <formula>LEN(TRIM(A247))=0</formula>
    </cfRule>
  </conditionalFormatting>
  <conditionalFormatting sqref="A274:A326">
    <cfRule type="containsBlanks" dxfId="82" priority="163">
      <formula>LEN(TRIM(A274))=0</formula>
    </cfRule>
  </conditionalFormatting>
  <conditionalFormatting sqref="A327:A366">
    <cfRule type="containsBlanks" dxfId="81" priority="157">
      <formula>LEN(TRIM(A327))=0</formula>
    </cfRule>
  </conditionalFormatting>
  <conditionalFormatting sqref="A367:A371">
    <cfRule type="containsBlanks" dxfId="80" priority="151">
      <formula>LEN(TRIM(A367))=0</formula>
    </cfRule>
  </conditionalFormatting>
  <conditionalFormatting sqref="U21:V371">
    <cfRule type="containsBlanks" dxfId="79" priority="145">
      <formula>LEN(TRIM(U21))=0</formula>
    </cfRule>
  </conditionalFormatting>
  <conditionalFormatting sqref="Q12">
    <cfRule type="containsBlanks" dxfId="78" priority="132">
      <formula>LEN(TRIM(Q12))=0</formula>
    </cfRule>
  </conditionalFormatting>
  <conditionalFormatting sqref="AE12:AH12">
    <cfRule type="containsBlanks" dxfId="77" priority="75">
      <formula>LEN(TRIM(AE12))=0</formula>
    </cfRule>
  </conditionalFormatting>
  <conditionalFormatting sqref="J12">
    <cfRule type="containsBlanks" dxfId="76" priority="85">
      <formula>LEN(TRIM(J12))=0</formula>
    </cfRule>
  </conditionalFormatting>
  <conditionalFormatting sqref="Y12:AB12">
    <cfRule type="containsBlanks" dxfId="75" priority="84">
      <formula>LEN(TRIM(Y12))=0</formula>
    </cfRule>
  </conditionalFormatting>
  <conditionalFormatting sqref="AQ12">
    <cfRule type="containsBlanks" dxfId="74" priority="58">
      <formula>LEN(TRIM(AQ12))=0</formula>
    </cfRule>
  </conditionalFormatting>
  <conditionalFormatting sqref="I12">
    <cfRule type="containsBlanks" dxfId="73" priority="53">
      <formula>LEN(TRIM(I12))=0</formula>
    </cfRule>
  </conditionalFormatting>
  <conditionalFormatting sqref="E13:E371">
    <cfRule type="containsBlanks" dxfId="72" priority="66">
      <formula>LEN(TRIM(E13))=0</formula>
    </cfRule>
  </conditionalFormatting>
  <conditionalFormatting sqref="AK12:AN12">
    <cfRule type="containsBlanks" dxfId="71" priority="65">
      <formula>LEN(TRIM(AK12))=0</formula>
    </cfRule>
  </conditionalFormatting>
  <conditionalFormatting sqref="I13:I371">
    <cfRule type="containsBlanks" dxfId="70" priority="51">
      <formula>LEN(TRIM(I13))=0</formula>
    </cfRule>
  </conditionalFormatting>
  <conditionalFormatting sqref="L13:O371">
    <cfRule type="containsBlanks" dxfId="69" priority="55">
      <formula>LEN(TRIM(L13))=0</formula>
    </cfRule>
  </conditionalFormatting>
  <conditionalFormatting sqref="J13:J371">
    <cfRule type="containsBlanks" dxfId="68" priority="54">
      <formula>LEN(TRIM(J13))=0</formula>
    </cfRule>
  </conditionalFormatting>
  <conditionalFormatting sqref="AN13:AN371">
    <cfRule type="containsBlanks" dxfId="67" priority="9">
      <formula>LEN(TRIM(AN13))=0</formula>
    </cfRule>
  </conditionalFormatting>
  <conditionalFormatting sqref="Q12:V371">
    <cfRule type="containsBlanks" dxfId="66" priority="47">
      <formula>LEN(TRIM(Q12))=0</formula>
    </cfRule>
  </conditionalFormatting>
  <conditionalFormatting sqref="AH13:AH371">
    <cfRule type="containsBlanks" dxfId="65" priority="10">
      <formula>LEN(TRIM(AH13))=0</formula>
    </cfRule>
  </conditionalFormatting>
  <conditionalFormatting sqref="S14:S371">
    <cfRule type="containsBlanks" dxfId="64" priority="44">
      <formula>LEN(TRIM(S14))=0</formula>
    </cfRule>
  </conditionalFormatting>
  <conditionalFormatting sqref="R13:R371">
    <cfRule type="containsBlanks" dxfId="63" priority="43">
      <formula>LEN(TRIM(R13))=0</formula>
    </cfRule>
  </conditionalFormatting>
  <conditionalFormatting sqref="T13:T371">
    <cfRule type="containsBlanks" dxfId="62" priority="42">
      <formula>LEN(TRIM(T13))=0</formula>
    </cfRule>
  </conditionalFormatting>
  <conditionalFormatting sqref="AJ132:AJ371">
    <cfRule type="containsBlanks" dxfId="61" priority="19">
      <formula>LEN(TRIM(AJ132))=0</formula>
    </cfRule>
  </conditionalFormatting>
  <conditionalFormatting sqref="R13:R371">
    <cfRule type="containsBlanks" dxfId="60" priority="38">
      <formula>LEN(TRIM(R13))=0</formula>
    </cfRule>
  </conditionalFormatting>
  <conditionalFormatting sqref="R13:R371">
    <cfRule type="containsBlanks" dxfId="59" priority="37">
      <formula>LEN(TRIM(R13))=0</formula>
    </cfRule>
  </conditionalFormatting>
  <conditionalFormatting sqref="AQ13:AQ371">
    <cfRule type="containsBlanks" dxfId="58" priority="14">
      <formula>LEN(TRIM(AQ13))=0</formula>
    </cfRule>
  </conditionalFormatting>
  <conditionalFormatting sqref="AR13:AR371">
    <cfRule type="containsBlanks" dxfId="57" priority="15">
      <formula>LEN(TRIM(AR13))=0</formula>
    </cfRule>
  </conditionalFormatting>
  <conditionalFormatting sqref="AD132:AD371">
    <cfRule type="containsBlanks" dxfId="56" priority="12">
      <formula>LEN(TRIM(AD132))=0</formula>
    </cfRule>
  </conditionalFormatting>
  <conditionalFormatting sqref="Z13:AA371">
    <cfRule type="containsBlanks" dxfId="55" priority="28">
      <formula>LEN(TRIM(Z13))=0</formula>
    </cfRule>
  </conditionalFormatting>
  <conditionalFormatting sqref="R13:R371">
    <cfRule type="containsBlanks" dxfId="54" priority="31">
      <formula>LEN(TRIM(R13))=0</formula>
    </cfRule>
  </conditionalFormatting>
  <conditionalFormatting sqref="AE13:AE371">
    <cfRule type="containsBlanks" dxfId="53" priority="22">
      <formula>LEN(TRIM(AE13))=0</formula>
    </cfRule>
  </conditionalFormatting>
  <conditionalFormatting sqref="AB13:AB371">
    <cfRule type="containsBlanks" dxfId="52" priority="11">
      <formula>LEN(TRIM(AB13))=0</formula>
    </cfRule>
  </conditionalFormatting>
  <conditionalFormatting sqref="AF13:AF371">
    <cfRule type="containsBlanks" dxfId="51" priority="25">
      <formula>LEN(TRIM(AF13))=0</formula>
    </cfRule>
  </conditionalFormatting>
  <conditionalFormatting sqref="AG13:AG371">
    <cfRule type="containsBlanks" dxfId="50" priority="24">
      <formula>LEN(TRIM(AG13))=0</formula>
    </cfRule>
  </conditionalFormatting>
  <conditionalFormatting sqref="Y13:Y371">
    <cfRule type="containsBlanks" dxfId="49" priority="21">
      <formula>LEN(TRIM(Y13))=0</formula>
    </cfRule>
  </conditionalFormatting>
  <conditionalFormatting sqref="AK13:AK371">
    <cfRule type="containsBlanks" dxfId="48" priority="18">
      <formula>LEN(TRIM(AK13))=0</formula>
    </cfRule>
  </conditionalFormatting>
  <conditionalFormatting sqref="AM13:AM371">
    <cfRule type="containsBlanks" dxfId="47" priority="17">
      <formula>LEN(TRIM(AM13))=0</formula>
    </cfRule>
  </conditionalFormatting>
  <conditionalFormatting sqref="AL13:AL371">
    <cfRule type="containsBlanks" dxfId="46" priority="16">
      <formula>LEN(TRIM(AL13))=0</formula>
    </cfRule>
  </conditionalFormatting>
  <conditionalFormatting sqref="X12:X371">
    <cfRule type="containsBlanks" dxfId="45" priority="13">
      <formula>LEN(TRIM(X12))=0</formula>
    </cfRule>
  </conditionalFormatting>
  <conditionalFormatting sqref="H13:H371">
    <cfRule type="containsBlanks" dxfId="44" priority="7">
      <formula>LEN(TRIM(H13))=0</formula>
    </cfRule>
  </conditionalFormatting>
  <conditionalFormatting sqref="AO12">
    <cfRule type="containsBlanks" dxfId="43" priority="6">
      <formula>LEN(TRIM(AO12))=0</formula>
    </cfRule>
  </conditionalFormatting>
  <conditionalFormatting sqref="AO13:AO371">
    <cfRule type="containsBlanks" dxfId="42" priority="4">
      <formula>LEN(TRIM(AO13))=0</formula>
    </cfRule>
  </conditionalFormatting>
  <conditionalFormatting sqref="K13:K371">
    <cfRule type="containsBlanks" dxfId="41" priority="3">
      <formula>LEN(TRIM(K13))=0</formula>
    </cfRule>
  </conditionalFormatting>
  <conditionalFormatting sqref="AD12:AD131">
    <cfRule type="containsBlanks" dxfId="40" priority="2">
      <formula>LEN(TRIM(AD12))=0</formula>
    </cfRule>
  </conditionalFormatting>
  <conditionalFormatting sqref="AJ12:AJ131">
    <cfRule type="containsBlanks" dxfId="39" priority="1">
      <formula>LEN(TRIM(AJ12))=0</formula>
    </cfRule>
  </conditionalFormatting>
  <dataValidations count="8">
    <dataValidation type="list" allowBlank="1" showInputMessage="1" showErrorMessage="1" sqref="C2">
      <formula1>"365,360,252"</formula1>
    </dataValidation>
    <dataValidation type="list" allowBlank="1" showInputMessage="1" showErrorMessage="1" sqref="C3">
      <formula1>"IGPM,IPCA,CDI"</formula1>
    </dataValidation>
    <dataValidation type="list" allowBlank="1" showInputMessage="1" showErrorMessage="1" sqref="C4">
      <formula1>"Mensal,Bimestral,Trmestral,Semestral,Anual"</formula1>
    </dataValidation>
    <dataValidation type="list" allowBlank="1" showInputMessage="1" showErrorMessage="1" sqref="C5">
      <formula1>"0,1,2"</formula1>
    </dataValidation>
    <dataValidation type="list" allowBlank="1" showInputMessage="1" showErrorMessage="1" sqref="R6">
      <formula1>"A + J, % PMT"</formula1>
    </dataValidation>
    <dataValidation type="list" allowBlank="1" showInputMessage="1" showErrorMessage="1" sqref="Y6">
      <formula1>"PMT [diferença],A + J, % PMT"</formula1>
    </dataValidation>
    <dataValidation type="list" allowBlank="1" showInputMessage="1" showErrorMessage="1" sqref="AE6">
      <formula1>"PMT [diferença], % PMT"</formula1>
    </dataValidation>
    <dataValidation type="list" allowBlank="1" showInputMessage="1" showErrorMessage="1" sqref="I2">
      <formula1>"Corporativo,Aluguel,Pulverizado"</formula1>
    </dataValidation>
  </dataValidations>
  <hyperlinks>
    <hyperlink ref="V9" r:id="rId1"/>
    <hyperlink ref="U9" r:id="rId2"/>
    <hyperlink ref="AB9" r:id="rId3"/>
    <hyperlink ref="AH9" r:id="rId4"/>
    <hyperlink ref="AN9" r:id="rId5"/>
    <hyperlink ref="I9" r:id="rId6" display="VP@CART"/>
    <hyperlink ref="N9" r:id="rId7" display="VP@CART"/>
    <hyperlink ref="AO9" r:id="rId8" display="VP@EMISSÂO"/>
  </hyperlinks>
  <pageMargins left="0.511811024" right="0.511811024" top="0.78740157499999996" bottom="0.78740157499999996" header="0.31496062000000002" footer="0.31496062000000002"/>
  <pageSetup paperSize="9" orientation="portrait" r:id="rId9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K371"/>
  <sheetViews>
    <sheetView showGridLines="0" zoomScale="70" zoomScaleNormal="70" workbookViewId="0">
      <pane xSplit="1" ySplit="10" topLeftCell="AC11" activePane="bottomRight" state="frozen"/>
      <selection activeCell="L20" sqref="L20"/>
      <selection pane="topRight" activeCell="L20" sqref="L20"/>
      <selection pane="bottomLeft" activeCell="L20" sqref="L20"/>
      <selection pane="bottomRight" activeCell="AI6" sqref="AI6"/>
    </sheetView>
  </sheetViews>
  <sheetFormatPr defaultColWidth="0" defaultRowHeight="14.25" x14ac:dyDescent="0.2"/>
  <cols>
    <col min="1" max="1" width="13.375" style="3" customWidth="1"/>
    <col min="2" max="2" width="21.375" style="3" customWidth="1" collapsed="1"/>
    <col min="3" max="9" width="26.25" style="3" customWidth="1"/>
    <col min="10" max="10" width="29.875" style="3" customWidth="1"/>
    <col min="11" max="20" width="26.25" style="3" customWidth="1"/>
    <col min="21" max="21" width="34.375" style="3" bestFit="1" customWidth="1"/>
    <col min="22" max="36" width="26.25" style="3" customWidth="1"/>
    <col min="37" max="37" width="9" style="3" customWidth="1"/>
    <col min="38" max="16384" width="9" style="3" hidden="1"/>
  </cols>
  <sheetData>
    <row r="2" spans="1:36" x14ac:dyDescent="0.2">
      <c r="B2" s="80" t="s">
        <v>250</v>
      </c>
      <c r="C2" s="84" t="s">
        <v>388</v>
      </c>
    </row>
    <row r="4" spans="1:36" x14ac:dyDescent="0.2">
      <c r="Q4" s="91"/>
    </row>
    <row r="5" spans="1:36" x14ac:dyDescent="0.2">
      <c r="C5" s="80" t="s">
        <v>203</v>
      </c>
      <c r="D5" s="80" t="s">
        <v>217</v>
      </c>
      <c r="E5" s="172" t="s">
        <v>242</v>
      </c>
      <c r="F5" s="172" t="s">
        <v>366</v>
      </c>
      <c r="G5" s="172" t="s">
        <v>137</v>
      </c>
      <c r="H5" s="172" t="s">
        <v>226</v>
      </c>
      <c r="I5" s="172" t="s">
        <v>227</v>
      </c>
      <c r="J5" s="172" t="s">
        <v>228</v>
      </c>
      <c r="K5" s="172" t="s">
        <v>284</v>
      </c>
      <c r="L5" s="172" t="s">
        <v>285</v>
      </c>
      <c r="M5" s="172" t="s">
        <v>214</v>
      </c>
      <c r="N5" s="172" t="s">
        <v>212</v>
      </c>
      <c r="O5" s="172" t="s">
        <v>213</v>
      </c>
      <c r="P5" s="172" t="s">
        <v>248</v>
      </c>
      <c r="Q5" s="172" t="s">
        <v>230</v>
      </c>
      <c r="R5" s="172" t="s">
        <v>231</v>
      </c>
      <c r="S5" s="172" t="s">
        <v>206</v>
      </c>
      <c r="T5" s="172" t="s">
        <v>207</v>
      </c>
      <c r="U5" s="172" t="s">
        <v>232</v>
      </c>
      <c r="V5" s="172" t="s">
        <v>283</v>
      </c>
      <c r="W5" s="172" t="s">
        <v>12</v>
      </c>
      <c r="X5" s="172" t="s">
        <v>204</v>
      </c>
      <c r="Y5" s="172" t="s">
        <v>11</v>
      </c>
      <c r="Z5" s="172" t="s">
        <v>205</v>
      </c>
      <c r="AA5" s="172" t="s">
        <v>219</v>
      </c>
      <c r="AB5" s="172" t="s">
        <v>241</v>
      </c>
      <c r="AC5" s="172" t="s">
        <v>14</v>
      </c>
      <c r="AD5" s="172" t="s">
        <v>211</v>
      </c>
      <c r="AE5" s="172" t="s">
        <v>209</v>
      </c>
      <c r="AF5" s="172" t="s">
        <v>225</v>
      </c>
      <c r="AG5" s="172" t="s">
        <v>42</v>
      </c>
      <c r="AH5" s="172" t="s">
        <v>109</v>
      </c>
      <c r="AI5" s="172" t="s">
        <v>208</v>
      </c>
      <c r="AJ5" s="173" t="s">
        <v>368</v>
      </c>
    </row>
    <row r="6" spans="1:36" x14ac:dyDescent="0.2">
      <c r="B6" s="80" t="s">
        <v>243</v>
      </c>
      <c r="C6" s="84" t="s">
        <v>245</v>
      </c>
      <c r="D6" s="60" t="s">
        <v>245</v>
      </c>
      <c r="E6" s="84" t="s">
        <v>245</v>
      </c>
      <c r="F6" s="171" t="s">
        <v>245</v>
      </c>
      <c r="G6" s="84" t="s">
        <v>245</v>
      </c>
      <c r="H6" s="171" t="s">
        <v>245</v>
      </c>
      <c r="I6" s="84" t="s">
        <v>245</v>
      </c>
      <c r="J6" s="171" t="s">
        <v>245</v>
      </c>
      <c r="K6" s="84" t="s">
        <v>245</v>
      </c>
      <c r="L6" s="84" t="s">
        <v>245</v>
      </c>
      <c r="M6" s="84" t="s">
        <v>245</v>
      </c>
      <c r="N6" s="171" t="s">
        <v>245</v>
      </c>
      <c r="O6" s="84" t="s">
        <v>245</v>
      </c>
      <c r="P6" s="84" t="s">
        <v>245</v>
      </c>
      <c r="Q6" s="84" t="s">
        <v>245</v>
      </c>
      <c r="R6" s="171" t="s">
        <v>245</v>
      </c>
      <c r="S6" s="84" t="s">
        <v>245</v>
      </c>
      <c r="T6" s="84" t="s">
        <v>245</v>
      </c>
      <c r="U6" s="84" t="s">
        <v>245</v>
      </c>
      <c r="V6" s="171" t="s">
        <v>245</v>
      </c>
      <c r="W6" s="84" t="s">
        <v>245</v>
      </c>
      <c r="X6" s="84" t="s">
        <v>245</v>
      </c>
      <c r="Y6" s="84" t="s">
        <v>245</v>
      </c>
      <c r="Z6" s="171" t="s">
        <v>245</v>
      </c>
      <c r="AA6" s="84" t="s">
        <v>245</v>
      </c>
      <c r="AB6" s="84" t="s">
        <v>245</v>
      </c>
      <c r="AC6" s="84" t="s">
        <v>245</v>
      </c>
      <c r="AD6" s="171" t="s">
        <v>245</v>
      </c>
      <c r="AE6" s="84" t="s">
        <v>245</v>
      </c>
      <c r="AF6" s="171" t="s">
        <v>245</v>
      </c>
      <c r="AG6" s="84" t="s">
        <v>245</v>
      </c>
      <c r="AH6" s="84" t="s">
        <v>245</v>
      </c>
      <c r="AI6" s="84" t="s">
        <v>245</v>
      </c>
      <c r="AJ6" s="171" t="s">
        <v>245</v>
      </c>
    </row>
    <row r="7" spans="1:36" x14ac:dyDescent="0.2">
      <c r="B7" s="80" t="s">
        <v>174</v>
      </c>
      <c r="C7" s="84" t="str">
        <f>VLOOKUP(C5,Tabela!$A:$C,3,0)</f>
        <v>FLAT</v>
      </c>
      <c r="D7" s="82" t="str">
        <f>VLOOKUP(D5,Tabela!$A:$C,3,0)</f>
        <v>FLAT</v>
      </c>
      <c r="E7" s="84" t="str">
        <f>VLOOKUP(E5,Tabela!$A:$C,3,0)</f>
        <v>FLAT</v>
      </c>
      <c r="F7" s="82" t="str">
        <f>VLOOKUP(F5,Tabela!$A:$C,3,0)</f>
        <v>MENSAL/CLIENTE</v>
      </c>
      <c r="G7" s="84" t="str">
        <f>VLOOKUP(G5,Tabela!$A:$C,3,0)</f>
        <v>FLAT</v>
      </c>
      <c r="H7" s="82" t="str">
        <f>VLOOKUP(H5,Tabela!$A:$C,3,0)</f>
        <v>MENSAL</v>
      </c>
      <c r="I7" s="84" t="str">
        <f>VLOOKUP(I5,Tabela!$A:$C,3,0)</f>
        <v>FLAT</v>
      </c>
      <c r="J7" s="82" t="str">
        <f>VLOOKUP(J5,Tabela!$A:$C,3,0)</f>
        <v>MENSAL</v>
      </c>
      <c r="K7" s="84" t="str">
        <f>VLOOKUP(K5,Tabela!$A:$C,3,0)</f>
        <v>FLAT</v>
      </c>
      <c r="L7" s="82" t="str">
        <f>VLOOKUP(L5,Tabela!$A:$C,3,0)</f>
        <v>FLAT</v>
      </c>
      <c r="M7" s="84" t="str">
        <f>VLOOKUP(M5,Tabela!$A:$C,3,0)</f>
        <v>FLAT</v>
      </c>
      <c r="N7" s="82" t="str">
        <f>VLOOKUP(N5,Tabela!$A:$C,3,0)</f>
        <v>FLAT</v>
      </c>
      <c r="O7" s="84" t="str">
        <f>VLOOKUP(O5,Tabela!$A:$C,3,0)</f>
        <v>FLAT</v>
      </c>
      <c r="P7" s="82" t="str">
        <f>VLOOKUP(P5,Tabela!$A:$C,3,0)</f>
        <v>FLAT</v>
      </c>
      <c r="Q7" s="84" t="str">
        <f>VLOOKUP(Q5,Tabela!$A:$C,3,0)</f>
        <v>FLAT</v>
      </c>
      <c r="R7" s="82" t="str">
        <f>VLOOKUP(R5,Tabela!$A:$C,3,0)</f>
        <v>FLAT</v>
      </c>
      <c r="S7" s="84" t="str">
        <f>VLOOKUP(S5,Tabela!$A:$C,3,0)</f>
        <v>MENSAL</v>
      </c>
      <c r="T7" s="82" t="str">
        <f>VLOOKUP(T5,Tabela!$A:$C,3,0)</f>
        <v>MENSAL</v>
      </c>
      <c r="U7" s="84" t="str">
        <f>VLOOKUP(U5,Tabela!$A:$C,3,0)</f>
        <v>FLAT</v>
      </c>
      <c r="V7" s="82" t="str">
        <f>VLOOKUP(V5,Tabela!$A:$C,3,0)</f>
        <v>MENSAL</v>
      </c>
      <c r="W7" s="84" t="str">
        <f>VLOOKUP(W5,Tabela!$A:$C,3,0)</f>
        <v>FLAT</v>
      </c>
      <c r="X7" s="82" t="str">
        <f>VLOOKUP(X5,Tabela!$A:$C,3,0)</f>
        <v>FLAT</v>
      </c>
      <c r="Y7" s="84" t="str">
        <f>VLOOKUP(Y5,Tabela!$A:$C,3,0)</f>
        <v>MENSAL</v>
      </c>
      <c r="Z7" s="82" t="str">
        <f>VLOOKUP(Z5,Tabela!$A:$C,3,0)</f>
        <v>FLAT</v>
      </c>
      <c r="AA7" s="84" t="str">
        <f>VLOOKUP(AA5,Tabela!$A:$C,3,0)</f>
        <v>MENSAL</v>
      </c>
      <c r="AB7" s="82" t="str">
        <f>VLOOKUP(AB5,Tabela!$A:$C,3,0)</f>
        <v>FLAT</v>
      </c>
      <c r="AC7" s="84" t="str">
        <f>VLOOKUP(AC5,Tabela!$A:$C,3,0)</f>
        <v>TRIMESTRAL</v>
      </c>
      <c r="AD7" s="82" t="str">
        <f>VLOOKUP(AD5,Tabela!$A:$C,3,0)</f>
        <v>FLAT</v>
      </c>
      <c r="AE7" s="84" t="str">
        <f>VLOOKUP(AE5,Tabela!$A:$C,3,0)</f>
        <v>FLAT</v>
      </c>
      <c r="AF7" s="82" t="str">
        <f>VLOOKUP(AF5,Tabela!$A:$C,3,0)</f>
        <v>ANUAL</v>
      </c>
      <c r="AG7" s="84" t="str">
        <f>VLOOKUP(AG5,Tabela!$A:$C,3,0)</f>
        <v>FLAT</v>
      </c>
      <c r="AH7" s="82" t="str">
        <f>VLOOKUP(AH5,Tabela!$A:$C,3,0)</f>
        <v>FLAT</v>
      </c>
      <c r="AI7" s="84" t="str">
        <f>VLOOKUP(AI5,Tabela!$A:$C,3,0)</f>
        <v>MENSAL</v>
      </c>
      <c r="AJ7" s="82" t="s">
        <v>244</v>
      </c>
    </row>
    <row r="8" spans="1:36" x14ac:dyDescent="0.2">
      <c r="B8" s="80" t="s">
        <v>39</v>
      </c>
      <c r="C8" s="85">
        <f>SUM(C11:C1048576)</f>
        <v>0</v>
      </c>
      <c r="D8" s="86">
        <f t="shared" ref="D8:AJ8" si="0">SUM(D11:D1048576)</f>
        <v>0</v>
      </c>
      <c r="E8" s="85">
        <f t="shared" si="0"/>
        <v>0</v>
      </c>
      <c r="F8" s="86">
        <f>SUM(F11:F1048576)</f>
        <v>0</v>
      </c>
      <c r="G8" s="85">
        <f t="shared" si="0"/>
        <v>0</v>
      </c>
      <c r="H8" s="86">
        <f t="shared" si="0"/>
        <v>0</v>
      </c>
      <c r="I8" s="85">
        <f t="shared" si="0"/>
        <v>0</v>
      </c>
      <c r="J8" s="86">
        <f t="shared" si="0"/>
        <v>0</v>
      </c>
      <c r="K8" s="85">
        <f t="shared" si="0"/>
        <v>0</v>
      </c>
      <c r="L8" s="86">
        <f t="shared" si="0"/>
        <v>0</v>
      </c>
      <c r="M8" s="85">
        <f t="shared" si="0"/>
        <v>0</v>
      </c>
      <c r="N8" s="86">
        <f t="shared" si="0"/>
        <v>0</v>
      </c>
      <c r="O8" s="85">
        <f t="shared" si="0"/>
        <v>0</v>
      </c>
      <c r="P8" s="86">
        <f>SUM(P11:P1048576)</f>
        <v>0</v>
      </c>
      <c r="Q8" s="85">
        <f t="shared" si="0"/>
        <v>0</v>
      </c>
      <c r="R8" s="86">
        <f t="shared" si="0"/>
        <v>0</v>
      </c>
      <c r="S8" s="85">
        <f t="shared" si="0"/>
        <v>0</v>
      </c>
      <c r="T8" s="86">
        <f t="shared" si="0"/>
        <v>0</v>
      </c>
      <c r="U8" s="85">
        <f t="shared" si="0"/>
        <v>0</v>
      </c>
      <c r="V8" s="86">
        <f t="shared" si="0"/>
        <v>0</v>
      </c>
      <c r="W8" s="85">
        <f t="shared" si="0"/>
        <v>0</v>
      </c>
      <c r="X8" s="86">
        <f t="shared" si="0"/>
        <v>0</v>
      </c>
      <c r="Y8" s="85">
        <f t="shared" si="0"/>
        <v>0</v>
      </c>
      <c r="Z8" s="86">
        <f t="shared" si="0"/>
        <v>0</v>
      </c>
      <c r="AA8" s="85">
        <f t="shared" si="0"/>
        <v>0</v>
      </c>
      <c r="AB8" s="86">
        <f t="shared" si="0"/>
        <v>0</v>
      </c>
      <c r="AC8" s="85">
        <f t="shared" si="0"/>
        <v>0</v>
      </c>
      <c r="AD8" s="86">
        <f t="shared" si="0"/>
        <v>0</v>
      </c>
      <c r="AE8" s="85">
        <f t="shared" si="0"/>
        <v>0</v>
      </c>
      <c r="AF8" s="86">
        <f t="shared" si="0"/>
        <v>0</v>
      </c>
      <c r="AG8" s="85">
        <f t="shared" si="0"/>
        <v>0</v>
      </c>
      <c r="AH8" s="86">
        <f t="shared" si="0"/>
        <v>0</v>
      </c>
      <c r="AI8" s="85">
        <f t="shared" si="0"/>
        <v>0</v>
      </c>
      <c r="AJ8" s="86">
        <f t="shared" si="0"/>
        <v>0</v>
      </c>
    </row>
    <row r="9" spans="1:36" x14ac:dyDescent="0.2"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</row>
    <row r="10" spans="1:36" x14ac:dyDescent="0.2">
      <c r="B10" s="87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</row>
    <row r="11" spans="1:36" ht="15" x14ac:dyDescent="0.25">
      <c r="A11" s="89">
        <f>ESTRUTURA!A11</f>
        <v>0</v>
      </c>
      <c r="B11" s="88">
        <f>IF($C$2="SIM",-SUM(C11:AJ371),-SUM(C11:AJ11))</f>
        <v>0</v>
      </c>
      <c r="C11" s="83">
        <f>IF($A11="","",IF(C$6="NÃO",0,MIN(Tabela!$F$2,MAX((sd_se+sd_subp+sd_sub)*Tabela!$G$2,Tabela!$E$2))))</f>
        <v>0</v>
      </c>
      <c r="D11" s="45">
        <f>IF($A11="","",IF(D$6="NÃO",0,Tabela!$H$3))</f>
        <v>0</v>
      </c>
      <c r="E11" s="83">
        <f>IF($A11="","",IF(E$6="NÃO",0,Tabela!$H$4))</f>
        <v>0</v>
      </c>
      <c r="F11" s="45">
        <f>IF($A11="","",IF(F$6="NÃO",0,Tabela!$H$34*nm_lastro))</f>
        <v>0</v>
      </c>
      <c r="G11" s="83">
        <f>IF($A11="","",IF(G$6="NÃO",0,Tabela!$H$5))</f>
        <v>0</v>
      </c>
      <c r="H11" s="45">
        <f>IF($A11="","",IF(H$6="NÃO",0,IF($A11=0,DATEDIF(ESTRUTURA!$F$3,ESTRUTURA!$F$4,"m")*Tabela!$H$6,Tabela!$H$6)))</f>
        <v>0</v>
      </c>
      <c r="I11" s="83">
        <f>IF($A11="","",IF(I$6="NÃO",0,Tabela!$H$7))</f>
        <v>0</v>
      </c>
      <c r="J11" s="45">
        <f>IF($A11="","",IF(J$6="NÃO",0,IF($A11=0,DATEDIF(ESTRUTURA!$F$3,ESTRUTURA!$F$4,"m")*Tabela!$H$8,IF(J$6="NÃO",0,Tabela!$H$8))))</f>
        <v>0</v>
      </c>
      <c r="K11" s="83">
        <f>IF($A11="","",IF(K$6="NÃO",0,MIN(Tabela!$F$9,MAX((sd_se+sd_subp+sd_sub)*Tabela!$G$9,Tabela!$E$9))))</f>
        <v>0</v>
      </c>
      <c r="L11" s="45">
        <f>IF($A11="","",IF(L$6="NÃO",0,(sd_se+sd_subp+sd_sub)*Tabela!$G$10))</f>
        <v>0</v>
      </c>
      <c r="M11" s="83">
        <f>IF($A11="","",IF(M$6="NÃO",0,MIN(Tabela!$F$11,MAX((sd_se+sd_subp+sd_sub)*Tabela!$G$11,Tabela!$E$11))))</f>
        <v>0</v>
      </c>
      <c r="N11" s="45">
        <f>IF($A11="","",IF(N$6="NÃO",0,(sd_se+sd_subp+sd_sub)*Tabela!$G$12))</f>
        <v>0</v>
      </c>
      <c r="O11" s="83">
        <f>IF($A11="","",IF(O$6="NÃO",0,(sd_se+sd_subp+sd_sub)*Tabela!$G$13))</f>
        <v>0</v>
      </c>
      <c r="P11" s="45">
        <f>IF($A11="","",IF(P$6="NÃO",0,Tabela!$H$14*nm_lastro))</f>
        <v>0</v>
      </c>
      <c r="Q11" s="83">
        <f t="shared" ref="D11:U26" si="1">IF($A11="","",IF(Q$6="NÃO",0,0))</f>
        <v>0</v>
      </c>
      <c r="R11" s="45">
        <f>IF($A11="","",IF(R$6="NÃO",0,MIN(Tabela!$F$16,MAX((sd_se+sd_subp+sd_sub)*Tabela!$G$16,Tabela!$E$16))))</f>
        <v>0</v>
      </c>
      <c r="S11" s="83">
        <f>IF($A11="","",IF(S$6="NÃO",0,IF($A11=0,DATEDIF(ESTRUTURA!$F$3,ESTRUTURA!$F$4,"m")*Tabela!$H$17,Tabela!$H$17)))</f>
        <v>0</v>
      </c>
      <c r="T11" s="45">
        <f>IF($A11="","",IF(T$6="NÃO",0,IF($A11=0,DATEDIF(ESTRUTURA!$F$3,ESTRUTURA!$F$4,"m")*Tabela!$H$18,Tabela!$H$18)))</f>
        <v>0</v>
      </c>
      <c r="U11" s="83">
        <f>IF($A11="","",IF(U$6="NÃO",0,(sd_se+sd_subp+sd_sub)*Tabela!$G$19+Tabela!$H$19))</f>
        <v>0</v>
      </c>
      <c r="V11" s="45">
        <f>IF($A11="","",IF(V$6="NÃO",0,IF($A11=0,DATEDIF(ESTRUTURA!$F$3,ESTRUTURA!$F$4,"m")*Tabela!$H$20,Tabela!$H$20)))</f>
        <v>0</v>
      </c>
      <c r="W11" s="83">
        <f>IF($A11="","",IF(W$6="NÃO",0,(sd_se+sd_subp+sd_sub)*Tabela!$G$21))</f>
        <v>0</v>
      </c>
      <c r="X11" s="45">
        <f>IF($A11="","",IF(X$6="NÃO",0,Tabela!$H$22))</f>
        <v>0</v>
      </c>
      <c r="Y11" s="83">
        <f>IF($A11="","",IF(Y$6="NÃO",0,IF(A11=0,Tabela!$H$23,IF(AND(MONTH(ESTRUTURA!C11)=MONTH(ESTRUTURA!$F$3),A11&gt;0),Tabela!$H$23,0))))</f>
        <v>0</v>
      </c>
      <c r="Z11" s="45">
        <f>IF($A11="","",IF(Z$6="NÃO",0,MIN(Tabela!$F$24,MAX((sd_se+sd_subp+sd_sub)*Tabela!$G$24,Tabela!$E$24))))</f>
        <v>0</v>
      </c>
      <c r="AA11" s="83">
        <f>IF($A11="","",IF(AA$6="NÃO",0,Tabela!$H$25*nm_séries))</f>
        <v>0</v>
      </c>
      <c r="AB11" s="45">
        <f>IF($A11="","",IF(AB$6="NÃO",0,Tabela!$H$26))</f>
        <v>0</v>
      </c>
      <c r="AC11" s="83">
        <f>IF($A11="","",IF(AC$6="NÃO",0,IF(A11=0,Tabela!$H$27,IF(MOD(A11,3)=0,Tabela!$H$27,0))))</f>
        <v>0</v>
      </c>
      <c r="AD11" s="45">
        <f>IF($A11="","",IF(AD$6="NÃO",0,Tabela!$H$28))</f>
        <v>0</v>
      </c>
      <c r="AE11" s="83">
        <f>IF($A11="","",IF(AE$6="NÃO",0,Tabela!$H$29))</f>
        <v>0</v>
      </c>
      <c r="AF11" s="45">
        <f>IF($A11="","",IF(AF$6="NÃO",0,IF(AND(MONTH(ESTRUTURA!C11)=MONTH(ESTRUTURA!$F$3),A11&gt;0),Tabela!$H$30,0)))</f>
        <v>0</v>
      </c>
      <c r="AG11" s="83">
        <f>IF($A11="","",IF(AG$6="NÃO",0,Tabela!$H$31))</f>
        <v>0</v>
      </c>
      <c r="AH11" s="45">
        <f>IF($A11="","",IF(AH$6="NÃO",0,(sd_se+sd_subp+sd_sub)*Tabela!$G$32))</f>
        <v>0</v>
      </c>
      <c r="AI11" s="83">
        <f>IF($A11="","",IF(AI$6="NÃO",0,IF($A11=0,DATEDIF(ESTRUTURA!$F$3,ESTRUTURA!$F$4,"m")*Tabela!$H$33,Tabela!$H$33)))</f>
        <v>0</v>
      </c>
      <c r="AJ11" s="45">
        <f>IF($A11="","",IF(AJ$6="NÃO",0,MAX(Tabela!$E$35,Tabela!G35*(sd_se+sd_subp+sd_sub)/(1-11.15%))))</f>
        <v>0</v>
      </c>
    </row>
    <row r="12" spans="1:36" x14ac:dyDescent="0.2">
      <c r="A12" s="89">
        <f>ESTRUTURA!A12</f>
        <v>1</v>
      </c>
      <c r="B12" s="81">
        <f>IF($C$2="SIM",0,-SUM(C12:AJ12))</f>
        <v>0</v>
      </c>
      <c r="C12" s="83">
        <f t="shared" ref="C12:C27" si="2">IF($A12="","",IF(C$6="NÃO",0,0))</f>
        <v>0</v>
      </c>
      <c r="D12" s="45">
        <f t="shared" si="1"/>
        <v>0</v>
      </c>
      <c r="E12" s="83">
        <f t="shared" si="1"/>
        <v>0</v>
      </c>
      <c r="F12" s="45">
        <f>IF($A12="","",IF(F$6="NÃO",0,Tabela!$H$34*nm_lastro))</f>
        <v>0</v>
      </c>
      <c r="G12" s="83">
        <f t="shared" si="1"/>
        <v>0</v>
      </c>
      <c r="H12" s="45">
        <f>IF($A12="","",IF(H$6="NÃO",0,IF($A12=0,DATEDIF(ESTRUTURA!$F$3,ESTRUTURA!$F$4,"m")*Tabela!$H$6,Tabela!$H$6)))</f>
        <v>0</v>
      </c>
      <c r="I12" s="83">
        <f t="shared" si="1"/>
        <v>0</v>
      </c>
      <c r="J12" s="45">
        <f>IF($A12="","",IF(J$6="NÃO",0,IF($A12=0,DATEDIF(ESTRUTURA!$F$3,ESTRUTURA!$F$4,"m")*Tabela!$H$8,IF(J$6="NÃO",0,Tabela!$H$8))))</f>
        <v>0</v>
      </c>
      <c r="K12" s="83">
        <f t="shared" si="1"/>
        <v>0</v>
      </c>
      <c r="L12" s="45">
        <f t="shared" si="1"/>
        <v>0</v>
      </c>
      <c r="M12" s="83">
        <f t="shared" si="1"/>
        <v>0</v>
      </c>
      <c r="N12" s="45">
        <f t="shared" si="1"/>
        <v>0</v>
      </c>
      <c r="O12" s="83">
        <f t="shared" si="1"/>
        <v>0</v>
      </c>
      <c r="P12" s="45">
        <f t="shared" ref="P12:P26" si="3">IF($A12="","",IF(P$6="NÃO",0,0))</f>
        <v>0</v>
      </c>
      <c r="Q12" s="83">
        <f t="shared" si="1"/>
        <v>0</v>
      </c>
      <c r="R12" s="45">
        <f t="shared" si="1"/>
        <v>0</v>
      </c>
      <c r="S12" s="83">
        <f>IF($A12="","",IF(S$6="NÃO",0,IF($A12=0,DATEDIF(ESTRUTURA!$F$3,ESTRUTURA!$F$4,"m")*Tabela!$H$17,Tabela!$H$17)))</f>
        <v>0</v>
      </c>
      <c r="T12" s="45">
        <f>IF($A12="","",IF(T$6="NÃO",0,IF($A12=0,DATEDIF(ESTRUTURA!$F$3,ESTRUTURA!$F$4,"m")*Tabela!$H$18,Tabela!$H$18)))</f>
        <v>0</v>
      </c>
      <c r="U12" s="83">
        <f t="shared" si="1"/>
        <v>0</v>
      </c>
      <c r="V12" s="45">
        <f>IF($A12="","",IF(V$6="NÃO",0,IF($A12=0,DATEDIF(ESTRUTURA!$F$3,ESTRUTURA!$F$4,"m")*Tabela!$H$20,Tabela!$H$20)))</f>
        <v>0</v>
      </c>
      <c r="W12" s="83">
        <f t="shared" ref="W12:AJ26" si="4">IF($A12="","",IF(W$6="NÃO",0,0))</f>
        <v>0</v>
      </c>
      <c r="X12" s="45">
        <f t="shared" si="4"/>
        <v>0</v>
      </c>
      <c r="Y12" s="83">
        <f>IF($A12="","",IF(Y$6="NÃO",0,IF(A12=0,Tabela!$H$23,IF(AND(MONTH(ESTRUTURA!C12)=MONTH(ESTRUTURA!$F$3),A12&gt;0),Tabela!$H$23,0))))</f>
        <v>0</v>
      </c>
      <c r="Z12" s="45">
        <f t="shared" si="4"/>
        <v>0</v>
      </c>
      <c r="AA12" s="83">
        <f>IF($A12="","",IF(AA$6="NÃO",0,Tabela!$H$25*nm_séries))</f>
        <v>0</v>
      </c>
      <c r="AB12" s="45">
        <f t="shared" si="4"/>
        <v>0</v>
      </c>
      <c r="AC12" s="83">
        <f>IF($A12="","",IF(AC$6="NÃO",0,IF(A12=0,Tabela!$H$27,IF(MOD(A12,3)=0,Tabela!$H$27,0))))</f>
        <v>0</v>
      </c>
      <c r="AD12" s="45">
        <f t="shared" si="4"/>
        <v>0</v>
      </c>
      <c r="AE12" s="83">
        <f t="shared" si="4"/>
        <v>0</v>
      </c>
      <c r="AF12" s="45">
        <f>IF($A12="","",IF(AF$6="NÃO",0,IF(AND(MONTH(ESTRUTURA!C12)=MONTH(ESTRUTURA!$F$3),A12&gt;0),Tabela!$H$30,0)))</f>
        <v>0</v>
      </c>
      <c r="AG12" s="83">
        <f t="shared" si="4"/>
        <v>0</v>
      </c>
      <c r="AH12" s="45">
        <f t="shared" si="4"/>
        <v>0</v>
      </c>
      <c r="AI12" s="83">
        <f>IF($A12="","",IF(AI$6="NÃO",0,IF($A12=0,DATEDIF(ESTRUTURA!$F$3,ESTRUTURA!$F$4,"m")*Tabela!$H$33,Tabela!$H$33)))</f>
        <v>0</v>
      </c>
      <c r="AJ12" s="45">
        <f t="shared" si="4"/>
        <v>0</v>
      </c>
    </row>
    <row r="13" spans="1:36" x14ac:dyDescent="0.2">
      <c r="A13" s="89">
        <f>ESTRUTURA!A13</f>
        <v>2</v>
      </c>
      <c r="B13" s="81">
        <f t="shared" ref="B13:B76" si="5">IF($C$2="SIM",0,-SUM(C13:AJ13))</f>
        <v>0</v>
      </c>
      <c r="C13" s="83">
        <f t="shared" si="2"/>
        <v>0</v>
      </c>
      <c r="D13" s="45">
        <f t="shared" si="1"/>
        <v>0</v>
      </c>
      <c r="E13" s="83">
        <f t="shared" si="1"/>
        <v>0</v>
      </c>
      <c r="F13" s="45">
        <f>IF($A13="","",IF(F$6="NÃO",0,Tabela!$H$34*nm_lastro))</f>
        <v>0</v>
      </c>
      <c r="G13" s="83">
        <f t="shared" si="1"/>
        <v>0</v>
      </c>
      <c r="H13" s="45">
        <f>IF($A13="","",IF(H$6="NÃO",0,IF($A13=0,DATEDIF(ESTRUTURA!$F$3,ESTRUTURA!$F$4,"m")*Tabela!$H$6,Tabela!$H$6)))</f>
        <v>0</v>
      </c>
      <c r="I13" s="83">
        <f t="shared" si="1"/>
        <v>0</v>
      </c>
      <c r="J13" s="45">
        <f>IF($A13="","",IF(J$6="NÃO",0,IF($A13=0,DATEDIF(ESTRUTURA!$F$3,ESTRUTURA!$F$4,"m")*Tabela!$H$8,IF(J$6="NÃO",0,Tabela!$H$8))))</f>
        <v>0</v>
      </c>
      <c r="K13" s="83">
        <f t="shared" si="1"/>
        <v>0</v>
      </c>
      <c r="L13" s="45">
        <f t="shared" si="1"/>
        <v>0</v>
      </c>
      <c r="M13" s="83">
        <f t="shared" si="1"/>
        <v>0</v>
      </c>
      <c r="N13" s="45">
        <f t="shared" si="1"/>
        <v>0</v>
      </c>
      <c r="O13" s="83">
        <f t="shared" si="1"/>
        <v>0</v>
      </c>
      <c r="P13" s="45">
        <f t="shared" si="3"/>
        <v>0</v>
      </c>
      <c r="Q13" s="83">
        <f t="shared" si="1"/>
        <v>0</v>
      </c>
      <c r="R13" s="45">
        <f t="shared" si="1"/>
        <v>0</v>
      </c>
      <c r="S13" s="83">
        <f>IF($A13="","",IF(S$6="NÃO",0,IF($A13=0,DATEDIF(ESTRUTURA!$F$3,ESTRUTURA!$F$4,"m")*Tabela!$H$17,Tabela!$H$17)))</f>
        <v>0</v>
      </c>
      <c r="T13" s="45">
        <f>IF($A13="","",IF(T$6="NÃO",0,IF($A13=0,DATEDIF(ESTRUTURA!$F$3,ESTRUTURA!$F$4,"m")*Tabela!$H$18,Tabela!$H$18)))</f>
        <v>0</v>
      </c>
      <c r="U13" s="83">
        <f t="shared" si="1"/>
        <v>0</v>
      </c>
      <c r="V13" s="45">
        <f>IF($A13="","",IF(V$6="NÃO",0,IF($A13=0,DATEDIF(ESTRUTURA!$F$3,ESTRUTURA!$F$4,"m")*Tabela!$H$20,Tabela!$H$20)))</f>
        <v>0</v>
      </c>
      <c r="W13" s="83">
        <f t="shared" si="4"/>
        <v>0</v>
      </c>
      <c r="X13" s="45">
        <f t="shared" si="4"/>
        <v>0</v>
      </c>
      <c r="Y13" s="83">
        <f>IF($A13="","",IF(Y$6="NÃO",0,IF(A13=0,Tabela!$H$23,IF(AND(MONTH(ESTRUTURA!C13)=MONTH(ESTRUTURA!$F$3),A13&gt;0),Tabela!$H$23,0))))</f>
        <v>0</v>
      </c>
      <c r="Z13" s="45">
        <f t="shared" si="4"/>
        <v>0</v>
      </c>
      <c r="AA13" s="83">
        <f>IF($A13="","",IF(AA$6="NÃO",0,Tabela!$H$25*nm_séries))</f>
        <v>0</v>
      </c>
      <c r="AB13" s="45">
        <f t="shared" si="4"/>
        <v>0</v>
      </c>
      <c r="AC13" s="83">
        <f>IF($A13="","",IF(AC$6="NÃO",0,IF(A13=0,Tabela!$H$27,IF(MOD(A13,3)=0,Tabela!$H$27,0))))</f>
        <v>0</v>
      </c>
      <c r="AD13" s="45">
        <f t="shared" si="4"/>
        <v>0</v>
      </c>
      <c r="AE13" s="83">
        <f t="shared" si="4"/>
        <v>0</v>
      </c>
      <c r="AF13" s="45">
        <f>IF($A13="","",IF(AF$6="NÃO",0,IF(AND(MONTH(ESTRUTURA!C13)=MONTH(ESTRUTURA!$F$3),A13&gt;0),Tabela!$H$30,0)))</f>
        <v>0</v>
      </c>
      <c r="AG13" s="83">
        <f t="shared" si="4"/>
        <v>0</v>
      </c>
      <c r="AH13" s="45">
        <f t="shared" si="4"/>
        <v>0</v>
      </c>
      <c r="AI13" s="83">
        <f>IF($A13="","",IF(AI$6="NÃO",0,IF($A13=0,DATEDIF(ESTRUTURA!$F$3,ESTRUTURA!$F$4,"m")*Tabela!$H$33,Tabela!$H$33)))</f>
        <v>0</v>
      </c>
      <c r="AJ13" s="45">
        <f t="shared" si="4"/>
        <v>0</v>
      </c>
    </row>
    <row r="14" spans="1:36" x14ac:dyDescent="0.2">
      <c r="A14" s="89">
        <f>ESTRUTURA!A14</f>
        <v>3</v>
      </c>
      <c r="B14" s="81">
        <f t="shared" si="5"/>
        <v>0</v>
      </c>
      <c r="C14" s="83">
        <f t="shared" si="2"/>
        <v>0</v>
      </c>
      <c r="D14" s="45">
        <f t="shared" si="1"/>
        <v>0</v>
      </c>
      <c r="E14" s="83">
        <f t="shared" si="1"/>
        <v>0</v>
      </c>
      <c r="F14" s="45">
        <f>IF($A14="","",IF(F$6="NÃO",0,Tabela!$H$34*nm_lastro))</f>
        <v>0</v>
      </c>
      <c r="G14" s="83">
        <f t="shared" si="1"/>
        <v>0</v>
      </c>
      <c r="H14" s="45">
        <f>IF($A14="","",IF(H$6="NÃO",0,IF($A14=0,DATEDIF(ESTRUTURA!$F$3,ESTRUTURA!$F$4,"m")*Tabela!$H$6,Tabela!$H$6)))</f>
        <v>0</v>
      </c>
      <c r="I14" s="83">
        <f t="shared" si="1"/>
        <v>0</v>
      </c>
      <c r="J14" s="45">
        <f>IF($A14="","",IF(J$6="NÃO",0,IF($A14=0,DATEDIF(ESTRUTURA!$F$3,ESTRUTURA!$F$4,"m")*Tabela!$H$8,IF(J$6="NÃO",0,Tabela!$H$8))))</f>
        <v>0</v>
      </c>
      <c r="K14" s="83">
        <f t="shared" si="1"/>
        <v>0</v>
      </c>
      <c r="L14" s="45">
        <f t="shared" si="1"/>
        <v>0</v>
      </c>
      <c r="M14" s="83">
        <f t="shared" si="1"/>
        <v>0</v>
      </c>
      <c r="N14" s="45">
        <f t="shared" si="1"/>
        <v>0</v>
      </c>
      <c r="O14" s="83">
        <f t="shared" si="1"/>
        <v>0</v>
      </c>
      <c r="P14" s="45">
        <f t="shared" si="3"/>
        <v>0</v>
      </c>
      <c r="Q14" s="83">
        <f t="shared" si="1"/>
        <v>0</v>
      </c>
      <c r="R14" s="45">
        <f t="shared" si="1"/>
        <v>0</v>
      </c>
      <c r="S14" s="83">
        <f>IF($A14="","",IF(S$6="NÃO",0,IF($A14=0,DATEDIF(ESTRUTURA!$F$3,ESTRUTURA!$F$4,"m")*Tabela!$H$17,Tabela!$H$17)))</f>
        <v>0</v>
      </c>
      <c r="T14" s="45">
        <f>IF($A14="","",IF(T$6="NÃO",0,IF($A14=0,DATEDIF(ESTRUTURA!$F$3,ESTRUTURA!$F$4,"m")*Tabela!$H$18,Tabela!$H$18)))</f>
        <v>0</v>
      </c>
      <c r="U14" s="83">
        <f t="shared" si="1"/>
        <v>0</v>
      </c>
      <c r="V14" s="45">
        <f>IF($A14="","",IF(V$6="NÃO",0,IF($A14=0,DATEDIF(ESTRUTURA!$F$3,ESTRUTURA!$F$4,"m")*Tabela!$H$20,Tabela!$H$20)))</f>
        <v>0</v>
      </c>
      <c r="W14" s="83">
        <f t="shared" si="4"/>
        <v>0</v>
      </c>
      <c r="X14" s="45">
        <f t="shared" si="4"/>
        <v>0</v>
      </c>
      <c r="Y14" s="83">
        <f>IF($A14="","",IF(Y$6="NÃO",0,IF(A14=0,Tabela!$H$23,IF(AND(MONTH(ESTRUTURA!C14)=MONTH(ESTRUTURA!$F$3),A14&gt;0),Tabela!$H$23,0))))</f>
        <v>0</v>
      </c>
      <c r="Z14" s="45">
        <f t="shared" si="4"/>
        <v>0</v>
      </c>
      <c r="AA14" s="83">
        <f>IF($A14="","",IF(AA$6="NÃO",0,Tabela!$H$25*nm_séries))</f>
        <v>0</v>
      </c>
      <c r="AB14" s="45">
        <f t="shared" si="4"/>
        <v>0</v>
      </c>
      <c r="AC14" s="83">
        <f>IF($A14="","",IF(AC$6="NÃO",0,IF(A14=0,Tabela!$H$27,IF(MOD(A14,3)=0,Tabela!$H$27,0))))</f>
        <v>0</v>
      </c>
      <c r="AD14" s="45">
        <f t="shared" si="4"/>
        <v>0</v>
      </c>
      <c r="AE14" s="83">
        <f t="shared" si="4"/>
        <v>0</v>
      </c>
      <c r="AF14" s="45">
        <f>IF($A14="","",IF(AF$6="NÃO",0,IF(AND(MONTH(ESTRUTURA!C14)=MONTH(ESTRUTURA!$F$3),A14&gt;0),Tabela!$H$30,0)))</f>
        <v>0</v>
      </c>
      <c r="AG14" s="83">
        <f t="shared" si="4"/>
        <v>0</v>
      </c>
      <c r="AH14" s="45">
        <f t="shared" si="4"/>
        <v>0</v>
      </c>
      <c r="AI14" s="83">
        <f>IF($A14="","",IF(AI$6="NÃO",0,IF($A14=0,DATEDIF(ESTRUTURA!$F$3,ESTRUTURA!$F$4,"m")*Tabela!$H$33,Tabela!$H$33)))</f>
        <v>0</v>
      </c>
      <c r="AJ14" s="45">
        <f t="shared" si="4"/>
        <v>0</v>
      </c>
    </row>
    <row r="15" spans="1:36" x14ac:dyDescent="0.2">
      <c r="A15" s="89">
        <f>ESTRUTURA!A15</f>
        <v>4</v>
      </c>
      <c r="B15" s="81">
        <f t="shared" si="5"/>
        <v>0</v>
      </c>
      <c r="C15" s="83">
        <f t="shared" si="2"/>
        <v>0</v>
      </c>
      <c r="D15" s="45">
        <f t="shared" si="1"/>
        <v>0</v>
      </c>
      <c r="E15" s="83">
        <f t="shared" si="1"/>
        <v>0</v>
      </c>
      <c r="F15" s="45">
        <f>IF($A15="","",IF(F$6="NÃO",0,Tabela!$H$34*nm_lastro))</f>
        <v>0</v>
      </c>
      <c r="G15" s="83">
        <f t="shared" si="1"/>
        <v>0</v>
      </c>
      <c r="H15" s="45">
        <f>IF($A15="","",IF(H$6="NÃO",0,IF($A15=0,DATEDIF(ESTRUTURA!$F$3,ESTRUTURA!$F$4,"m")*Tabela!$H$6,Tabela!$H$6)))</f>
        <v>0</v>
      </c>
      <c r="I15" s="83">
        <f t="shared" si="1"/>
        <v>0</v>
      </c>
      <c r="J15" s="45">
        <f>IF($A15="","",IF(J$6="NÃO",0,IF($A15=0,DATEDIF(ESTRUTURA!$F$3,ESTRUTURA!$F$4,"m")*Tabela!$H$8,IF(J$6="NÃO",0,Tabela!$H$8))))</f>
        <v>0</v>
      </c>
      <c r="K15" s="83">
        <f t="shared" si="1"/>
        <v>0</v>
      </c>
      <c r="L15" s="45">
        <f t="shared" si="1"/>
        <v>0</v>
      </c>
      <c r="M15" s="83">
        <f t="shared" si="1"/>
        <v>0</v>
      </c>
      <c r="N15" s="45">
        <f t="shared" si="1"/>
        <v>0</v>
      </c>
      <c r="O15" s="83">
        <f t="shared" si="1"/>
        <v>0</v>
      </c>
      <c r="P15" s="45">
        <f t="shared" si="3"/>
        <v>0</v>
      </c>
      <c r="Q15" s="83">
        <f t="shared" si="1"/>
        <v>0</v>
      </c>
      <c r="R15" s="45">
        <f t="shared" si="1"/>
        <v>0</v>
      </c>
      <c r="S15" s="83">
        <f>IF($A15="","",IF(S$6="NÃO",0,IF($A15=0,DATEDIF(ESTRUTURA!$F$3,ESTRUTURA!$F$4,"m")*Tabela!$H$17,Tabela!$H$17)))</f>
        <v>0</v>
      </c>
      <c r="T15" s="45">
        <f>IF($A15="","",IF(T$6="NÃO",0,IF($A15=0,DATEDIF(ESTRUTURA!$F$3,ESTRUTURA!$F$4,"m")*Tabela!$H$18,Tabela!$H$18)))</f>
        <v>0</v>
      </c>
      <c r="U15" s="83">
        <f t="shared" si="1"/>
        <v>0</v>
      </c>
      <c r="V15" s="45">
        <f>IF($A15="","",IF(V$6="NÃO",0,IF($A15=0,DATEDIF(ESTRUTURA!$F$3,ESTRUTURA!$F$4,"m")*Tabela!$H$20,Tabela!$H$20)))</f>
        <v>0</v>
      </c>
      <c r="W15" s="83">
        <f t="shared" si="4"/>
        <v>0</v>
      </c>
      <c r="X15" s="45">
        <f t="shared" si="4"/>
        <v>0</v>
      </c>
      <c r="Y15" s="83">
        <f>IF($A15="","",IF(Y$6="NÃO",0,IF(A15=0,Tabela!$H$23,IF(AND(MONTH(ESTRUTURA!C15)=MONTH(ESTRUTURA!$F$3),A15&gt;0),Tabela!$H$23,0))))</f>
        <v>0</v>
      </c>
      <c r="Z15" s="45">
        <f t="shared" si="4"/>
        <v>0</v>
      </c>
      <c r="AA15" s="83">
        <f>IF($A15="","",IF(AA$6="NÃO",0,Tabela!$H$25*nm_séries))</f>
        <v>0</v>
      </c>
      <c r="AB15" s="45">
        <f t="shared" si="4"/>
        <v>0</v>
      </c>
      <c r="AC15" s="83">
        <f>IF($A15="","",IF(AC$6="NÃO",0,IF(A15=0,Tabela!$H$27,IF(MOD(A15,3)=0,Tabela!$H$27,0))))</f>
        <v>0</v>
      </c>
      <c r="AD15" s="45">
        <f t="shared" si="4"/>
        <v>0</v>
      </c>
      <c r="AE15" s="83">
        <f t="shared" si="4"/>
        <v>0</v>
      </c>
      <c r="AF15" s="45">
        <f>IF($A15="","",IF(AF$6="NÃO",0,IF(AND(MONTH(ESTRUTURA!C15)=MONTH(ESTRUTURA!$F$3),A15&gt;0),Tabela!$H$30,0)))</f>
        <v>0</v>
      </c>
      <c r="AG15" s="83">
        <f t="shared" si="4"/>
        <v>0</v>
      </c>
      <c r="AH15" s="45">
        <f t="shared" si="4"/>
        <v>0</v>
      </c>
      <c r="AI15" s="83">
        <f>IF($A15="","",IF(AI$6="NÃO",0,IF($A15=0,DATEDIF(ESTRUTURA!$F$3,ESTRUTURA!$F$4,"m")*Tabela!$H$33,Tabela!$H$33)))</f>
        <v>0</v>
      </c>
      <c r="AJ15" s="45">
        <f t="shared" si="4"/>
        <v>0</v>
      </c>
    </row>
    <row r="16" spans="1:36" x14ac:dyDescent="0.2">
      <c r="A16" s="89">
        <f>ESTRUTURA!A16</f>
        <v>5</v>
      </c>
      <c r="B16" s="81">
        <f t="shared" si="5"/>
        <v>0</v>
      </c>
      <c r="C16" s="83">
        <f t="shared" si="2"/>
        <v>0</v>
      </c>
      <c r="D16" s="45">
        <f t="shared" si="1"/>
        <v>0</v>
      </c>
      <c r="E16" s="83">
        <f t="shared" si="1"/>
        <v>0</v>
      </c>
      <c r="F16" s="45">
        <f>IF($A16="","",IF(F$6="NÃO",0,Tabela!$H$34*nm_lastro))</f>
        <v>0</v>
      </c>
      <c r="G16" s="83">
        <f t="shared" si="1"/>
        <v>0</v>
      </c>
      <c r="H16" s="45">
        <f>IF($A16="","",IF(H$6="NÃO",0,IF($A16=0,DATEDIF(ESTRUTURA!$F$3,ESTRUTURA!$F$4,"m")*Tabela!$H$6,Tabela!$H$6)))</f>
        <v>0</v>
      </c>
      <c r="I16" s="83">
        <f t="shared" si="1"/>
        <v>0</v>
      </c>
      <c r="J16" s="45">
        <f>IF($A16="","",IF(J$6="NÃO",0,IF($A16=0,DATEDIF(ESTRUTURA!$F$3,ESTRUTURA!$F$4,"m")*Tabela!$H$8,IF(J$6="NÃO",0,Tabela!$H$8))))</f>
        <v>0</v>
      </c>
      <c r="K16" s="83">
        <f t="shared" si="1"/>
        <v>0</v>
      </c>
      <c r="L16" s="45">
        <f t="shared" si="1"/>
        <v>0</v>
      </c>
      <c r="M16" s="83">
        <f t="shared" si="1"/>
        <v>0</v>
      </c>
      <c r="N16" s="45">
        <f t="shared" si="1"/>
        <v>0</v>
      </c>
      <c r="O16" s="83">
        <f t="shared" si="1"/>
        <v>0</v>
      </c>
      <c r="P16" s="45">
        <f t="shared" si="3"/>
        <v>0</v>
      </c>
      <c r="Q16" s="83">
        <f t="shared" si="1"/>
        <v>0</v>
      </c>
      <c r="R16" s="45">
        <f t="shared" si="1"/>
        <v>0</v>
      </c>
      <c r="S16" s="83">
        <f>IF($A16="","",IF(S$6="NÃO",0,IF($A16=0,DATEDIF(ESTRUTURA!$F$3,ESTRUTURA!$F$4,"m")*Tabela!$H$17,Tabela!$H$17)))</f>
        <v>0</v>
      </c>
      <c r="T16" s="45">
        <f>IF($A16="","",IF(T$6="NÃO",0,IF($A16=0,DATEDIF(ESTRUTURA!$F$3,ESTRUTURA!$F$4,"m")*Tabela!$H$18,Tabela!$H$18)))</f>
        <v>0</v>
      </c>
      <c r="U16" s="83">
        <f t="shared" si="1"/>
        <v>0</v>
      </c>
      <c r="V16" s="45">
        <f>IF($A16="","",IF(V$6="NÃO",0,IF($A16=0,DATEDIF(ESTRUTURA!$F$3,ESTRUTURA!$F$4,"m")*Tabela!$H$20,Tabela!$H$20)))</f>
        <v>0</v>
      </c>
      <c r="W16" s="83">
        <f t="shared" si="4"/>
        <v>0</v>
      </c>
      <c r="X16" s="45">
        <f t="shared" si="4"/>
        <v>0</v>
      </c>
      <c r="Y16" s="83">
        <f>IF($A16="","",IF(Y$6="NÃO",0,IF(A16=0,Tabela!$H$23,IF(AND(MONTH(ESTRUTURA!C16)=MONTH(ESTRUTURA!$F$3),A16&gt;0),Tabela!$H$23,0))))</f>
        <v>0</v>
      </c>
      <c r="Z16" s="45">
        <f t="shared" si="4"/>
        <v>0</v>
      </c>
      <c r="AA16" s="83">
        <f>IF($A16="","",IF(AA$6="NÃO",0,Tabela!$H$25*nm_séries))</f>
        <v>0</v>
      </c>
      <c r="AB16" s="45">
        <f t="shared" si="4"/>
        <v>0</v>
      </c>
      <c r="AC16" s="83">
        <f>IF($A16="","",IF(AC$6="NÃO",0,IF(A16=0,Tabela!$H$27,IF(MOD(A16,3)=0,Tabela!$H$27,0))))</f>
        <v>0</v>
      </c>
      <c r="AD16" s="45">
        <f t="shared" si="4"/>
        <v>0</v>
      </c>
      <c r="AE16" s="83">
        <f t="shared" si="4"/>
        <v>0</v>
      </c>
      <c r="AF16" s="45">
        <f>IF($A16="","",IF(AF$6="NÃO",0,IF(AND(MONTH(ESTRUTURA!C16)=MONTH(ESTRUTURA!$F$3),A16&gt;0),Tabela!$H$30,0)))</f>
        <v>0</v>
      </c>
      <c r="AG16" s="83">
        <f t="shared" si="4"/>
        <v>0</v>
      </c>
      <c r="AH16" s="45">
        <f t="shared" si="4"/>
        <v>0</v>
      </c>
      <c r="AI16" s="83">
        <f>IF($A16="","",IF(AI$6="NÃO",0,IF($A16=0,DATEDIF(ESTRUTURA!$F$3,ESTRUTURA!$F$4,"m")*Tabela!$H$33,Tabela!$H$33)))</f>
        <v>0</v>
      </c>
      <c r="AJ16" s="45">
        <f t="shared" si="4"/>
        <v>0</v>
      </c>
    </row>
    <row r="17" spans="1:36" x14ac:dyDescent="0.2">
      <c r="A17" s="89">
        <f>ESTRUTURA!A17</f>
        <v>6</v>
      </c>
      <c r="B17" s="81">
        <f t="shared" si="5"/>
        <v>0</v>
      </c>
      <c r="C17" s="83">
        <f t="shared" si="2"/>
        <v>0</v>
      </c>
      <c r="D17" s="45">
        <f t="shared" si="1"/>
        <v>0</v>
      </c>
      <c r="E17" s="83">
        <f t="shared" si="1"/>
        <v>0</v>
      </c>
      <c r="F17" s="45">
        <f>IF($A17="","",IF(F$6="NÃO",0,Tabela!$H$34*nm_lastro))</f>
        <v>0</v>
      </c>
      <c r="G17" s="83">
        <f t="shared" si="1"/>
        <v>0</v>
      </c>
      <c r="H17" s="45">
        <f>IF($A17="","",IF(H$6="NÃO",0,IF($A17=0,DATEDIF(ESTRUTURA!$F$3,ESTRUTURA!$F$4,"m")*Tabela!$H$6,Tabela!$H$6)))</f>
        <v>0</v>
      </c>
      <c r="I17" s="83">
        <f t="shared" si="1"/>
        <v>0</v>
      </c>
      <c r="J17" s="45">
        <f>IF($A17="","",IF(J$6="NÃO",0,IF($A17=0,DATEDIF(ESTRUTURA!$F$3,ESTRUTURA!$F$4,"m")*Tabela!$H$8,IF(J$6="NÃO",0,Tabela!$H$8))))</f>
        <v>0</v>
      </c>
      <c r="K17" s="83">
        <f t="shared" si="1"/>
        <v>0</v>
      </c>
      <c r="L17" s="45">
        <f t="shared" si="1"/>
        <v>0</v>
      </c>
      <c r="M17" s="83">
        <f t="shared" si="1"/>
        <v>0</v>
      </c>
      <c r="N17" s="45">
        <f t="shared" si="1"/>
        <v>0</v>
      </c>
      <c r="O17" s="83">
        <f t="shared" si="1"/>
        <v>0</v>
      </c>
      <c r="P17" s="45">
        <f t="shared" si="3"/>
        <v>0</v>
      </c>
      <c r="Q17" s="83">
        <f t="shared" si="1"/>
        <v>0</v>
      </c>
      <c r="R17" s="45">
        <f t="shared" si="1"/>
        <v>0</v>
      </c>
      <c r="S17" s="83">
        <f>IF($A17="","",IF(S$6="NÃO",0,IF($A17=0,DATEDIF(ESTRUTURA!$F$3,ESTRUTURA!$F$4,"m")*Tabela!$H$17,Tabela!$H$17)))</f>
        <v>0</v>
      </c>
      <c r="T17" s="45">
        <f>IF($A17="","",IF(T$6="NÃO",0,IF($A17=0,DATEDIF(ESTRUTURA!$F$3,ESTRUTURA!$F$4,"m")*Tabela!$H$18,Tabela!$H$18)))</f>
        <v>0</v>
      </c>
      <c r="U17" s="83">
        <f t="shared" si="1"/>
        <v>0</v>
      </c>
      <c r="V17" s="45">
        <f>IF($A17="","",IF(V$6="NÃO",0,IF($A17=0,DATEDIF(ESTRUTURA!$F$3,ESTRUTURA!$F$4,"m")*Tabela!$H$20,Tabela!$H$20)))</f>
        <v>0</v>
      </c>
      <c r="W17" s="83">
        <f t="shared" si="4"/>
        <v>0</v>
      </c>
      <c r="X17" s="45">
        <f t="shared" si="4"/>
        <v>0</v>
      </c>
      <c r="Y17" s="83">
        <f>IF($A17="","",IF(Y$6="NÃO",0,IF(A17=0,Tabela!$H$23,IF(AND(MONTH(ESTRUTURA!C17)=MONTH(ESTRUTURA!$F$3),A17&gt;0),Tabela!$H$23,0))))</f>
        <v>0</v>
      </c>
      <c r="Z17" s="45">
        <f t="shared" si="4"/>
        <v>0</v>
      </c>
      <c r="AA17" s="83">
        <f>IF($A17="","",IF(AA$6="NÃO",0,Tabela!$H$25*nm_séries))</f>
        <v>0</v>
      </c>
      <c r="AB17" s="45">
        <f t="shared" si="4"/>
        <v>0</v>
      </c>
      <c r="AC17" s="83">
        <f>IF($A17="","",IF(AC$6="NÃO",0,IF(A17=0,Tabela!$H$27,IF(MOD(A17,3)=0,Tabela!$H$27,0))))</f>
        <v>0</v>
      </c>
      <c r="AD17" s="45">
        <f t="shared" si="4"/>
        <v>0</v>
      </c>
      <c r="AE17" s="83">
        <f t="shared" si="4"/>
        <v>0</v>
      </c>
      <c r="AF17" s="45">
        <f>IF($A17="","",IF(AF$6="NÃO",0,IF(AND(MONTH(ESTRUTURA!C17)=MONTH(ESTRUTURA!$F$3),A17&gt;0),Tabela!$H$30,0)))</f>
        <v>0</v>
      </c>
      <c r="AG17" s="83">
        <f t="shared" si="4"/>
        <v>0</v>
      </c>
      <c r="AH17" s="45">
        <f t="shared" si="4"/>
        <v>0</v>
      </c>
      <c r="AI17" s="83">
        <f>IF($A17="","",IF(AI$6="NÃO",0,IF($A17=0,DATEDIF(ESTRUTURA!$F$3,ESTRUTURA!$F$4,"m")*Tabela!$H$33,Tabela!$H$33)))</f>
        <v>0</v>
      </c>
      <c r="AJ17" s="45">
        <f t="shared" si="4"/>
        <v>0</v>
      </c>
    </row>
    <row r="18" spans="1:36" x14ac:dyDescent="0.2">
      <c r="A18" s="89">
        <f>ESTRUTURA!A18</f>
        <v>7</v>
      </c>
      <c r="B18" s="81">
        <f t="shared" si="5"/>
        <v>0</v>
      </c>
      <c r="C18" s="83">
        <f t="shared" si="2"/>
        <v>0</v>
      </c>
      <c r="D18" s="45">
        <f t="shared" si="1"/>
        <v>0</v>
      </c>
      <c r="E18" s="83">
        <f t="shared" si="1"/>
        <v>0</v>
      </c>
      <c r="F18" s="45">
        <f>IF($A18="","",IF(F$6="NÃO",0,Tabela!$H$34*nm_lastro))</f>
        <v>0</v>
      </c>
      <c r="G18" s="83">
        <f t="shared" si="1"/>
        <v>0</v>
      </c>
      <c r="H18" s="45">
        <f>IF($A18="","",IF(H$6="NÃO",0,IF($A18=0,DATEDIF(ESTRUTURA!$F$3,ESTRUTURA!$F$4,"m")*Tabela!$H$6,Tabela!$H$6)))</f>
        <v>0</v>
      </c>
      <c r="I18" s="83">
        <f t="shared" si="1"/>
        <v>0</v>
      </c>
      <c r="J18" s="45">
        <f>IF($A18="","",IF(J$6="NÃO",0,IF($A18=0,DATEDIF(ESTRUTURA!$F$3,ESTRUTURA!$F$4,"m")*Tabela!$H$8,IF(J$6="NÃO",0,Tabela!$H$8))))</f>
        <v>0</v>
      </c>
      <c r="K18" s="83">
        <f t="shared" si="1"/>
        <v>0</v>
      </c>
      <c r="L18" s="45">
        <f t="shared" si="1"/>
        <v>0</v>
      </c>
      <c r="M18" s="83">
        <f t="shared" si="1"/>
        <v>0</v>
      </c>
      <c r="N18" s="45">
        <f t="shared" si="1"/>
        <v>0</v>
      </c>
      <c r="O18" s="83">
        <f t="shared" si="1"/>
        <v>0</v>
      </c>
      <c r="P18" s="45">
        <f t="shared" si="3"/>
        <v>0</v>
      </c>
      <c r="Q18" s="83">
        <f t="shared" si="1"/>
        <v>0</v>
      </c>
      <c r="R18" s="45">
        <f t="shared" si="1"/>
        <v>0</v>
      </c>
      <c r="S18" s="83">
        <f>IF($A18="","",IF(S$6="NÃO",0,IF($A18=0,DATEDIF(ESTRUTURA!$F$3,ESTRUTURA!$F$4,"m")*Tabela!$H$17,Tabela!$H$17)))</f>
        <v>0</v>
      </c>
      <c r="T18" s="45">
        <f>IF($A18="","",IF(T$6="NÃO",0,IF($A18=0,DATEDIF(ESTRUTURA!$F$3,ESTRUTURA!$F$4,"m")*Tabela!$H$18,Tabela!$H$18)))</f>
        <v>0</v>
      </c>
      <c r="U18" s="83">
        <f t="shared" si="1"/>
        <v>0</v>
      </c>
      <c r="V18" s="45">
        <f>IF($A18="","",IF(V$6="NÃO",0,IF($A18=0,DATEDIF(ESTRUTURA!$F$3,ESTRUTURA!$F$4,"m")*Tabela!$H$20,Tabela!$H$20)))</f>
        <v>0</v>
      </c>
      <c r="W18" s="83">
        <f t="shared" si="4"/>
        <v>0</v>
      </c>
      <c r="X18" s="45">
        <f t="shared" si="4"/>
        <v>0</v>
      </c>
      <c r="Y18" s="83">
        <f>IF($A18="","",IF(Y$6="NÃO",0,IF(A18=0,Tabela!$H$23,IF(AND(MONTH(ESTRUTURA!C18)=MONTH(ESTRUTURA!$F$3),A18&gt;0),Tabela!$H$23,0))))</f>
        <v>0</v>
      </c>
      <c r="Z18" s="45">
        <f t="shared" si="4"/>
        <v>0</v>
      </c>
      <c r="AA18" s="83">
        <f>IF($A18="","",IF(AA$6="NÃO",0,Tabela!$H$25*nm_séries))</f>
        <v>0</v>
      </c>
      <c r="AB18" s="45">
        <f t="shared" si="4"/>
        <v>0</v>
      </c>
      <c r="AC18" s="83">
        <f>IF($A18="","",IF(AC$6="NÃO",0,IF(A18=0,Tabela!$H$27,IF(MOD(A18,3)=0,Tabela!$H$27,0))))</f>
        <v>0</v>
      </c>
      <c r="AD18" s="45">
        <f t="shared" si="4"/>
        <v>0</v>
      </c>
      <c r="AE18" s="83">
        <f t="shared" si="4"/>
        <v>0</v>
      </c>
      <c r="AF18" s="45">
        <f>IF($A18="","",IF(AF$6="NÃO",0,IF(AND(MONTH(ESTRUTURA!C18)=MONTH(ESTRUTURA!$F$3),A18&gt;0),Tabela!$H$30,0)))</f>
        <v>0</v>
      </c>
      <c r="AG18" s="83">
        <f t="shared" si="4"/>
        <v>0</v>
      </c>
      <c r="AH18" s="45">
        <f t="shared" si="4"/>
        <v>0</v>
      </c>
      <c r="AI18" s="83">
        <f>IF($A18="","",IF(AI$6="NÃO",0,IF($A18=0,DATEDIF(ESTRUTURA!$F$3,ESTRUTURA!$F$4,"m")*Tabela!$H$33,Tabela!$H$33)))</f>
        <v>0</v>
      </c>
      <c r="AJ18" s="45">
        <f t="shared" si="4"/>
        <v>0</v>
      </c>
    </row>
    <row r="19" spans="1:36" x14ac:dyDescent="0.2">
      <c r="A19" s="89">
        <f>ESTRUTURA!A19</f>
        <v>8</v>
      </c>
      <c r="B19" s="81">
        <f t="shared" si="5"/>
        <v>0</v>
      </c>
      <c r="C19" s="83">
        <f t="shared" si="2"/>
        <v>0</v>
      </c>
      <c r="D19" s="45">
        <f t="shared" si="1"/>
        <v>0</v>
      </c>
      <c r="E19" s="83">
        <f t="shared" si="1"/>
        <v>0</v>
      </c>
      <c r="F19" s="45">
        <f>IF($A19="","",IF(F$6="NÃO",0,Tabela!$H$34*nm_lastro))</f>
        <v>0</v>
      </c>
      <c r="G19" s="83">
        <f t="shared" si="1"/>
        <v>0</v>
      </c>
      <c r="H19" s="45">
        <f>IF($A19="","",IF(H$6="NÃO",0,IF($A19=0,DATEDIF(ESTRUTURA!$F$3,ESTRUTURA!$F$4,"m")*Tabela!$H$6,Tabela!$H$6)))</f>
        <v>0</v>
      </c>
      <c r="I19" s="83">
        <f t="shared" si="1"/>
        <v>0</v>
      </c>
      <c r="J19" s="45">
        <f>IF($A19="","",IF(J$6="NÃO",0,IF($A19=0,DATEDIF(ESTRUTURA!$F$3,ESTRUTURA!$F$4,"m")*Tabela!$H$8,IF(J$6="NÃO",0,Tabela!$H$8))))</f>
        <v>0</v>
      </c>
      <c r="K19" s="83">
        <f t="shared" si="1"/>
        <v>0</v>
      </c>
      <c r="L19" s="45">
        <f t="shared" si="1"/>
        <v>0</v>
      </c>
      <c r="M19" s="83">
        <f t="shared" si="1"/>
        <v>0</v>
      </c>
      <c r="N19" s="45">
        <f t="shared" si="1"/>
        <v>0</v>
      </c>
      <c r="O19" s="83">
        <f t="shared" si="1"/>
        <v>0</v>
      </c>
      <c r="P19" s="45">
        <f t="shared" si="3"/>
        <v>0</v>
      </c>
      <c r="Q19" s="83">
        <f t="shared" si="1"/>
        <v>0</v>
      </c>
      <c r="R19" s="45">
        <f t="shared" si="1"/>
        <v>0</v>
      </c>
      <c r="S19" s="83">
        <f>IF($A19="","",IF(S$6="NÃO",0,IF($A19=0,DATEDIF(ESTRUTURA!$F$3,ESTRUTURA!$F$4,"m")*Tabela!$H$17,Tabela!$H$17)))</f>
        <v>0</v>
      </c>
      <c r="T19" s="45">
        <f>IF($A19="","",IF(T$6="NÃO",0,IF($A19=0,DATEDIF(ESTRUTURA!$F$3,ESTRUTURA!$F$4,"m")*Tabela!$H$18,Tabela!$H$18)))</f>
        <v>0</v>
      </c>
      <c r="U19" s="83">
        <f t="shared" si="1"/>
        <v>0</v>
      </c>
      <c r="V19" s="45">
        <f>IF($A19="","",IF(V$6="NÃO",0,IF($A19=0,DATEDIF(ESTRUTURA!$F$3,ESTRUTURA!$F$4,"m")*Tabela!$H$20,Tabela!$H$20)))</f>
        <v>0</v>
      </c>
      <c r="W19" s="83">
        <f t="shared" si="4"/>
        <v>0</v>
      </c>
      <c r="X19" s="45">
        <f t="shared" si="4"/>
        <v>0</v>
      </c>
      <c r="Y19" s="83">
        <f>IF($A19="","",IF(Y$6="NÃO",0,IF(A19=0,Tabela!$H$23,IF(AND(MONTH(ESTRUTURA!C19)=MONTH(ESTRUTURA!$F$3),A19&gt;0),Tabela!$H$23,0))))</f>
        <v>0</v>
      </c>
      <c r="Z19" s="45">
        <f t="shared" si="4"/>
        <v>0</v>
      </c>
      <c r="AA19" s="83">
        <f>IF($A19="","",IF(AA$6="NÃO",0,Tabela!$H$25*nm_séries))</f>
        <v>0</v>
      </c>
      <c r="AB19" s="45">
        <f t="shared" si="4"/>
        <v>0</v>
      </c>
      <c r="AC19" s="83">
        <f>IF($A19="","",IF(AC$6="NÃO",0,IF(A19=0,Tabela!$H$27,IF(MOD(A19,3)=0,Tabela!$H$27,0))))</f>
        <v>0</v>
      </c>
      <c r="AD19" s="45">
        <f t="shared" si="4"/>
        <v>0</v>
      </c>
      <c r="AE19" s="83">
        <f t="shared" si="4"/>
        <v>0</v>
      </c>
      <c r="AF19" s="45">
        <f>IF($A19="","",IF(AF$6="NÃO",0,IF(AND(MONTH(ESTRUTURA!C19)=MONTH(ESTRUTURA!$F$3),A19&gt;0),Tabela!$H$30,0)))</f>
        <v>0</v>
      </c>
      <c r="AG19" s="83">
        <f t="shared" si="4"/>
        <v>0</v>
      </c>
      <c r="AH19" s="45">
        <f t="shared" si="4"/>
        <v>0</v>
      </c>
      <c r="AI19" s="83">
        <f>IF($A19="","",IF(AI$6="NÃO",0,IF($A19=0,DATEDIF(ESTRUTURA!$F$3,ESTRUTURA!$F$4,"m")*Tabela!$H$33,Tabela!$H$33)))</f>
        <v>0</v>
      </c>
      <c r="AJ19" s="45">
        <f t="shared" si="4"/>
        <v>0</v>
      </c>
    </row>
    <row r="20" spans="1:36" x14ac:dyDescent="0.2">
      <c r="A20" s="89">
        <f>ESTRUTURA!A20</f>
        <v>9</v>
      </c>
      <c r="B20" s="81">
        <f t="shared" si="5"/>
        <v>0</v>
      </c>
      <c r="C20" s="83">
        <f t="shared" si="2"/>
        <v>0</v>
      </c>
      <c r="D20" s="45">
        <f t="shared" si="1"/>
        <v>0</v>
      </c>
      <c r="E20" s="83">
        <f t="shared" si="1"/>
        <v>0</v>
      </c>
      <c r="F20" s="45">
        <f>IF($A20="","",IF(F$6="NÃO",0,Tabela!$H$34*nm_lastro))</f>
        <v>0</v>
      </c>
      <c r="G20" s="83">
        <f t="shared" si="1"/>
        <v>0</v>
      </c>
      <c r="H20" s="45">
        <f>IF($A20="","",IF(H$6="NÃO",0,IF($A20=0,DATEDIF(ESTRUTURA!$F$3,ESTRUTURA!$F$4,"m")*Tabela!$H$6,Tabela!$H$6)))</f>
        <v>0</v>
      </c>
      <c r="I20" s="83">
        <f t="shared" si="1"/>
        <v>0</v>
      </c>
      <c r="J20" s="45">
        <f>IF($A20="","",IF(J$6="NÃO",0,IF($A20=0,DATEDIF(ESTRUTURA!$F$3,ESTRUTURA!$F$4,"m")*Tabela!$H$8,IF(J$6="NÃO",0,Tabela!$H$8))))</f>
        <v>0</v>
      </c>
      <c r="K20" s="83">
        <f t="shared" si="1"/>
        <v>0</v>
      </c>
      <c r="L20" s="45">
        <f t="shared" si="1"/>
        <v>0</v>
      </c>
      <c r="M20" s="83">
        <f t="shared" si="1"/>
        <v>0</v>
      </c>
      <c r="N20" s="45">
        <f t="shared" si="1"/>
        <v>0</v>
      </c>
      <c r="O20" s="83">
        <f t="shared" si="1"/>
        <v>0</v>
      </c>
      <c r="P20" s="45">
        <f t="shared" si="3"/>
        <v>0</v>
      </c>
      <c r="Q20" s="83">
        <f t="shared" si="1"/>
        <v>0</v>
      </c>
      <c r="R20" s="45">
        <f t="shared" si="1"/>
        <v>0</v>
      </c>
      <c r="S20" s="83">
        <f>IF($A20="","",IF(S$6="NÃO",0,IF($A20=0,DATEDIF(ESTRUTURA!$F$3,ESTRUTURA!$F$4,"m")*Tabela!$H$17,Tabela!$H$17)))</f>
        <v>0</v>
      </c>
      <c r="T20" s="45">
        <f>IF($A20="","",IF(T$6="NÃO",0,IF($A20=0,DATEDIF(ESTRUTURA!$F$3,ESTRUTURA!$F$4,"m")*Tabela!$H$18,Tabela!$H$18)))</f>
        <v>0</v>
      </c>
      <c r="U20" s="83">
        <f t="shared" si="1"/>
        <v>0</v>
      </c>
      <c r="V20" s="45">
        <f>IF($A20="","",IF(V$6="NÃO",0,IF($A20=0,DATEDIF(ESTRUTURA!$F$3,ESTRUTURA!$F$4,"m")*Tabela!$H$20,Tabela!$H$20)))</f>
        <v>0</v>
      </c>
      <c r="W20" s="83">
        <f t="shared" si="4"/>
        <v>0</v>
      </c>
      <c r="X20" s="45">
        <f t="shared" si="4"/>
        <v>0</v>
      </c>
      <c r="Y20" s="83">
        <f>IF($A20="","",IF(Y$6="NÃO",0,IF(A20=0,Tabela!$H$23,IF(AND(MONTH(ESTRUTURA!C20)=MONTH(ESTRUTURA!$F$3),A20&gt;0),Tabela!$H$23,0))))</f>
        <v>0</v>
      </c>
      <c r="Z20" s="45">
        <f t="shared" si="4"/>
        <v>0</v>
      </c>
      <c r="AA20" s="83">
        <f>IF($A20="","",IF(AA$6="NÃO",0,Tabela!$H$25*nm_séries))</f>
        <v>0</v>
      </c>
      <c r="AB20" s="45">
        <f t="shared" si="4"/>
        <v>0</v>
      </c>
      <c r="AC20" s="83">
        <f>IF($A20="","",IF(AC$6="NÃO",0,IF(A20=0,Tabela!$H$27,IF(MOD(A20,3)=0,Tabela!$H$27,0))))</f>
        <v>0</v>
      </c>
      <c r="AD20" s="45">
        <f t="shared" si="4"/>
        <v>0</v>
      </c>
      <c r="AE20" s="83">
        <f t="shared" si="4"/>
        <v>0</v>
      </c>
      <c r="AF20" s="45">
        <f>IF($A20="","",IF(AF$6="NÃO",0,IF(AND(MONTH(ESTRUTURA!C20)=MONTH(ESTRUTURA!$F$3),A20&gt;0),Tabela!$H$30,0)))</f>
        <v>0</v>
      </c>
      <c r="AG20" s="83">
        <f t="shared" si="4"/>
        <v>0</v>
      </c>
      <c r="AH20" s="45">
        <f t="shared" si="4"/>
        <v>0</v>
      </c>
      <c r="AI20" s="83">
        <f>IF($A20="","",IF(AI$6="NÃO",0,IF($A20=0,DATEDIF(ESTRUTURA!$F$3,ESTRUTURA!$F$4,"m")*Tabela!$H$33,Tabela!$H$33)))</f>
        <v>0</v>
      </c>
      <c r="AJ20" s="45">
        <f t="shared" si="4"/>
        <v>0</v>
      </c>
    </row>
    <row r="21" spans="1:36" x14ac:dyDescent="0.2">
      <c r="A21" s="89">
        <f>ESTRUTURA!A21</f>
        <v>10</v>
      </c>
      <c r="B21" s="81">
        <f t="shared" si="5"/>
        <v>0</v>
      </c>
      <c r="C21" s="83">
        <f t="shared" si="2"/>
        <v>0</v>
      </c>
      <c r="D21" s="45">
        <f t="shared" si="1"/>
        <v>0</v>
      </c>
      <c r="E21" s="83">
        <f t="shared" si="1"/>
        <v>0</v>
      </c>
      <c r="F21" s="45">
        <f>IF($A21="","",IF(F$6="NÃO",0,Tabela!$H$34*nm_lastro))</f>
        <v>0</v>
      </c>
      <c r="G21" s="83">
        <f t="shared" si="1"/>
        <v>0</v>
      </c>
      <c r="H21" s="45">
        <f>IF($A21="","",IF(H$6="NÃO",0,IF($A21=0,DATEDIF(ESTRUTURA!$F$3,ESTRUTURA!$F$4,"m")*Tabela!$H$6,Tabela!$H$6)))</f>
        <v>0</v>
      </c>
      <c r="I21" s="83">
        <f t="shared" si="1"/>
        <v>0</v>
      </c>
      <c r="J21" s="45">
        <f>IF($A21="","",IF(J$6="NÃO",0,IF($A21=0,DATEDIF(ESTRUTURA!$F$3,ESTRUTURA!$F$4,"m")*Tabela!$H$8,IF(J$6="NÃO",0,Tabela!$H$8))))</f>
        <v>0</v>
      </c>
      <c r="K21" s="83">
        <f t="shared" si="1"/>
        <v>0</v>
      </c>
      <c r="L21" s="45">
        <f t="shared" si="1"/>
        <v>0</v>
      </c>
      <c r="M21" s="83">
        <f t="shared" si="1"/>
        <v>0</v>
      </c>
      <c r="N21" s="45">
        <f t="shared" si="1"/>
        <v>0</v>
      </c>
      <c r="O21" s="83">
        <f t="shared" si="1"/>
        <v>0</v>
      </c>
      <c r="P21" s="45">
        <f t="shared" si="3"/>
        <v>0</v>
      </c>
      <c r="Q21" s="83">
        <f t="shared" si="1"/>
        <v>0</v>
      </c>
      <c r="R21" s="45">
        <f t="shared" si="1"/>
        <v>0</v>
      </c>
      <c r="S21" s="83">
        <f>IF($A21="","",IF(S$6="NÃO",0,IF($A21=0,DATEDIF(ESTRUTURA!$F$3,ESTRUTURA!$F$4,"m")*Tabela!$H$17,Tabela!$H$17)))</f>
        <v>0</v>
      </c>
      <c r="T21" s="45">
        <f>IF($A21="","",IF(T$6="NÃO",0,IF($A21=0,DATEDIF(ESTRUTURA!$F$3,ESTRUTURA!$F$4,"m")*Tabela!$H$18,Tabela!$H$18)))</f>
        <v>0</v>
      </c>
      <c r="U21" s="83">
        <f t="shared" si="1"/>
        <v>0</v>
      </c>
      <c r="V21" s="45">
        <f>IF($A21="","",IF(V$6="NÃO",0,IF($A21=0,DATEDIF(ESTRUTURA!$F$3,ESTRUTURA!$F$4,"m")*Tabela!$H$20,Tabela!$H$20)))</f>
        <v>0</v>
      </c>
      <c r="W21" s="83">
        <f t="shared" si="4"/>
        <v>0</v>
      </c>
      <c r="X21" s="45">
        <f t="shared" si="4"/>
        <v>0</v>
      </c>
      <c r="Y21" s="83">
        <f>IF($A21="","",IF(Y$6="NÃO",0,IF(A21=0,Tabela!$H$23,IF(AND(MONTH(ESTRUTURA!C21)=MONTH(ESTRUTURA!$F$3),A21&gt;0),Tabela!$H$23,0))))</f>
        <v>0</v>
      </c>
      <c r="Z21" s="45">
        <f t="shared" si="4"/>
        <v>0</v>
      </c>
      <c r="AA21" s="83">
        <f>IF($A21="","",IF(AA$6="NÃO",0,Tabela!$H$25*nm_séries))</f>
        <v>0</v>
      </c>
      <c r="AB21" s="45">
        <f t="shared" si="4"/>
        <v>0</v>
      </c>
      <c r="AC21" s="83">
        <f>IF($A21="","",IF(AC$6="NÃO",0,IF(A21=0,Tabela!$H$27,IF(MOD(A21,3)=0,Tabela!$H$27,0))))</f>
        <v>0</v>
      </c>
      <c r="AD21" s="45">
        <f t="shared" si="4"/>
        <v>0</v>
      </c>
      <c r="AE21" s="83">
        <f t="shared" si="4"/>
        <v>0</v>
      </c>
      <c r="AF21" s="45">
        <f>IF($A21="","",IF(AF$6="NÃO",0,IF(AND(MONTH(ESTRUTURA!C21)=MONTH(ESTRUTURA!$F$3),A21&gt;0),Tabela!$H$30,0)))</f>
        <v>0</v>
      </c>
      <c r="AG21" s="83">
        <f t="shared" si="4"/>
        <v>0</v>
      </c>
      <c r="AH21" s="45">
        <f t="shared" si="4"/>
        <v>0</v>
      </c>
      <c r="AI21" s="83">
        <f>IF($A21="","",IF(AI$6="NÃO",0,IF($A21=0,DATEDIF(ESTRUTURA!$F$3,ESTRUTURA!$F$4,"m")*Tabela!$H$33,Tabela!$H$33)))</f>
        <v>0</v>
      </c>
      <c r="AJ21" s="45">
        <f t="shared" si="4"/>
        <v>0</v>
      </c>
    </row>
    <row r="22" spans="1:36" x14ac:dyDescent="0.2">
      <c r="A22" s="89">
        <f>ESTRUTURA!A22</f>
        <v>11</v>
      </c>
      <c r="B22" s="81">
        <f t="shared" si="5"/>
        <v>0</v>
      </c>
      <c r="C22" s="83">
        <f t="shared" si="2"/>
        <v>0</v>
      </c>
      <c r="D22" s="45">
        <f t="shared" si="1"/>
        <v>0</v>
      </c>
      <c r="E22" s="83">
        <f t="shared" si="1"/>
        <v>0</v>
      </c>
      <c r="F22" s="45">
        <f>IF($A22="","",IF(F$6="NÃO",0,Tabela!$H$34*nm_lastro))</f>
        <v>0</v>
      </c>
      <c r="G22" s="83">
        <f t="shared" si="1"/>
        <v>0</v>
      </c>
      <c r="H22" s="45">
        <f>IF($A22="","",IF(H$6="NÃO",0,IF($A22=0,DATEDIF(ESTRUTURA!$F$3,ESTRUTURA!$F$4,"m")*Tabela!$H$6,Tabela!$H$6)))</f>
        <v>0</v>
      </c>
      <c r="I22" s="83">
        <f t="shared" si="1"/>
        <v>0</v>
      </c>
      <c r="J22" s="45">
        <f>IF($A22="","",IF(J$6="NÃO",0,IF($A22=0,DATEDIF(ESTRUTURA!$F$3,ESTRUTURA!$F$4,"m")*Tabela!$H$8,IF(J$6="NÃO",0,Tabela!$H$8))))</f>
        <v>0</v>
      </c>
      <c r="K22" s="83">
        <f t="shared" si="1"/>
        <v>0</v>
      </c>
      <c r="L22" s="45">
        <f t="shared" si="1"/>
        <v>0</v>
      </c>
      <c r="M22" s="83">
        <f t="shared" si="1"/>
        <v>0</v>
      </c>
      <c r="N22" s="45">
        <f t="shared" si="1"/>
        <v>0</v>
      </c>
      <c r="O22" s="83">
        <f t="shared" si="1"/>
        <v>0</v>
      </c>
      <c r="P22" s="45">
        <f t="shared" si="3"/>
        <v>0</v>
      </c>
      <c r="Q22" s="83">
        <f t="shared" si="1"/>
        <v>0</v>
      </c>
      <c r="R22" s="45">
        <f t="shared" si="1"/>
        <v>0</v>
      </c>
      <c r="S22" s="83">
        <f>IF($A22="","",IF(S$6="NÃO",0,IF($A22=0,DATEDIF(ESTRUTURA!$F$3,ESTRUTURA!$F$4,"m")*Tabela!$H$17,Tabela!$H$17)))</f>
        <v>0</v>
      </c>
      <c r="T22" s="45">
        <f>IF($A22="","",IF(T$6="NÃO",0,IF($A22=0,DATEDIF(ESTRUTURA!$F$3,ESTRUTURA!$F$4,"m")*Tabela!$H$18,Tabela!$H$18)))</f>
        <v>0</v>
      </c>
      <c r="U22" s="83">
        <f t="shared" si="1"/>
        <v>0</v>
      </c>
      <c r="V22" s="45">
        <f>IF($A22="","",IF(V$6="NÃO",0,IF($A22=0,DATEDIF(ESTRUTURA!$F$3,ESTRUTURA!$F$4,"m")*Tabela!$H$20,Tabela!$H$20)))</f>
        <v>0</v>
      </c>
      <c r="W22" s="83">
        <f t="shared" si="4"/>
        <v>0</v>
      </c>
      <c r="X22" s="45">
        <f t="shared" si="4"/>
        <v>0</v>
      </c>
      <c r="Y22" s="83">
        <f>IF($A22="","",IF(Y$6="NÃO",0,IF(A22=0,Tabela!$H$23,IF(AND(MONTH(ESTRUTURA!C22)=MONTH(ESTRUTURA!$F$3),A22&gt;0),Tabela!$H$23,0))))</f>
        <v>0</v>
      </c>
      <c r="Z22" s="45">
        <f t="shared" si="4"/>
        <v>0</v>
      </c>
      <c r="AA22" s="83">
        <f>IF($A22="","",IF(AA$6="NÃO",0,Tabela!$H$25*nm_séries))</f>
        <v>0</v>
      </c>
      <c r="AB22" s="45">
        <f t="shared" si="4"/>
        <v>0</v>
      </c>
      <c r="AC22" s="83">
        <f>IF($A22="","",IF(AC$6="NÃO",0,IF(A22=0,Tabela!$H$27,IF(MOD(A22,3)=0,Tabela!$H$27,0))))</f>
        <v>0</v>
      </c>
      <c r="AD22" s="45">
        <f t="shared" si="4"/>
        <v>0</v>
      </c>
      <c r="AE22" s="83">
        <f t="shared" si="4"/>
        <v>0</v>
      </c>
      <c r="AF22" s="45">
        <f>IF($A22="","",IF(AF$6="NÃO",0,IF(AND(MONTH(ESTRUTURA!C22)=MONTH(ESTRUTURA!$F$3),A22&gt;0),Tabela!$H$30,0)))</f>
        <v>0</v>
      </c>
      <c r="AG22" s="83">
        <f t="shared" si="4"/>
        <v>0</v>
      </c>
      <c r="AH22" s="45">
        <f t="shared" si="4"/>
        <v>0</v>
      </c>
      <c r="AI22" s="83">
        <f>IF($A22="","",IF(AI$6="NÃO",0,IF($A22=0,DATEDIF(ESTRUTURA!$F$3,ESTRUTURA!$F$4,"m")*Tabela!$H$33,Tabela!$H$33)))</f>
        <v>0</v>
      </c>
      <c r="AJ22" s="45">
        <f t="shared" si="4"/>
        <v>0</v>
      </c>
    </row>
    <row r="23" spans="1:36" x14ac:dyDescent="0.2">
      <c r="A23" s="89">
        <f>ESTRUTURA!A23</f>
        <v>12</v>
      </c>
      <c r="B23" s="81">
        <f t="shared" si="5"/>
        <v>0</v>
      </c>
      <c r="C23" s="83">
        <f t="shared" si="2"/>
        <v>0</v>
      </c>
      <c r="D23" s="45">
        <f t="shared" si="1"/>
        <v>0</v>
      </c>
      <c r="E23" s="83">
        <f t="shared" si="1"/>
        <v>0</v>
      </c>
      <c r="F23" s="45">
        <f>IF($A23="","",IF(F$6="NÃO",0,Tabela!$H$34*nm_lastro))</f>
        <v>0</v>
      </c>
      <c r="G23" s="83">
        <f t="shared" si="1"/>
        <v>0</v>
      </c>
      <c r="H23" s="45">
        <f>IF($A23="","",IF(H$6="NÃO",0,IF($A23=0,DATEDIF(ESTRUTURA!$F$3,ESTRUTURA!$F$4,"m")*Tabela!$H$6,Tabela!$H$6)))</f>
        <v>0</v>
      </c>
      <c r="I23" s="83">
        <f t="shared" si="1"/>
        <v>0</v>
      </c>
      <c r="J23" s="45">
        <f>IF($A23="","",IF(J$6="NÃO",0,IF($A23=0,DATEDIF(ESTRUTURA!$F$3,ESTRUTURA!$F$4,"m")*Tabela!$H$8,IF(J$6="NÃO",0,Tabela!$H$8))))</f>
        <v>0</v>
      </c>
      <c r="K23" s="83">
        <f t="shared" si="1"/>
        <v>0</v>
      </c>
      <c r="L23" s="45">
        <f t="shared" si="1"/>
        <v>0</v>
      </c>
      <c r="M23" s="83">
        <f t="shared" si="1"/>
        <v>0</v>
      </c>
      <c r="N23" s="45">
        <f t="shared" si="1"/>
        <v>0</v>
      </c>
      <c r="O23" s="83">
        <f t="shared" si="1"/>
        <v>0</v>
      </c>
      <c r="P23" s="45">
        <f t="shared" si="3"/>
        <v>0</v>
      </c>
      <c r="Q23" s="83">
        <f t="shared" si="1"/>
        <v>0</v>
      </c>
      <c r="R23" s="45">
        <f t="shared" si="1"/>
        <v>0</v>
      </c>
      <c r="S23" s="83">
        <f>IF($A23="","",IF(S$6="NÃO",0,IF($A23=0,DATEDIF(ESTRUTURA!$F$3,ESTRUTURA!$F$4,"m")*Tabela!$H$17,Tabela!$H$17)))</f>
        <v>0</v>
      </c>
      <c r="T23" s="45">
        <f>IF($A23="","",IF(T$6="NÃO",0,IF($A23=0,DATEDIF(ESTRUTURA!$F$3,ESTRUTURA!$F$4,"m")*Tabela!$H$18,Tabela!$H$18)))</f>
        <v>0</v>
      </c>
      <c r="U23" s="83">
        <f t="shared" si="1"/>
        <v>0</v>
      </c>
      <c r="V23" s="45">
        <f>IF($A23="","",IF(V$6="NÃO",0,IF($A23=0,DATEDIF(ESTRUTURA!$F$3,ESTRUTURA!$F$4,"m")*Tabela!$H$20,Tabela!$H$20)))</f>
        <v>0</v>
      </c>
      <c r="W23" s="83">
        <f t="shared" si="4"/>
        <v>0</v>
      </c>
      <c r="X23" s="45">
        <f t="shared" si="4"/>
        <v>0</v>
      </c>
      <c r="Y23" s="83">
        <f>IF($A23="","",IF(Y$6="NÃO",0,IF(A23=0,Tabela!$H$23,IF(AND(MONTH(ESTRUTURA!C23)=MONTH(ESTRUTURA!$F$3),A23&gt;0),Tabela!$H$23,0))))</f>
        <v>0</v>
      </c>
      <c r="Z23" s="45">
        <f t="shared" si="4"/>
        <v>0</v>
      </c>
      <c r="AA23" s="83">
        <f>IF($A23="","",IF(AA$6="NÃO",0,Tabela!$H$25*nm_séries))</f>
        <v>0</v>
      </c>
      <c r="AB23" s="45">
        <f t="shared" si="4"/>
        <v>0</v>
      </c>
      <c r="AC23" s="83">
        <f>IF($A23="","",IF(AC$6="NÃO",0,IF(A23=0,Tabela!$H$27,IF(MOD(A23,3)=0,Tabela!$H$27,0))))</f>
        <v>0</v>
      </c>
      <c r="AD23" s="45">
        <f t="shared" si="4"/>
        <v>0</v>
      </c>
      <c r="AE23" s="83">
        <f t="shared" si="4"/>
        <v>0</v>
      </c>
      <c r="AF23" s="45">
        <f>IF($A23="","",IF(AF$6="NÃO",0,IF(AND(MONTH(ESTRUTURA!C23)=MONTH(ESTRUTURA!$F$3),A23&gt;0),Tabela!$H$30,0)))</f>
        <v>0</v>
      </c>
      <c r="AG23" s="83">
        <f t="shared" si="4"/>
        <v>0</v>
      </c>
      <c r="AH23" s="45">
        <f t="shared" si="4"/>
        <v>0</v>
      </c>
      <c r="AI23" s="83">
        <f>IF($A23="","",IF(AI$6="NÃO",0,IF($A23=0,DATEDIF(ESTRUTURA!$F$3,ESTRUTURA!$F$4,"m")*Tabela!$H$33,Tabela!$H$33)))</f>
        <v>0</v>
      </c>
      <c r="AJ23" s="45">
        <f t="shared" si="4"/>
        <v>0</v>
      </c>
    </row>
    <row r="24" spans="1:36" x14ac:dyDescent="0.2">
      <c r="A24" s="89">
        <f>ESTRUTURA!A24</f>
        <v>13</v>
      </c>
      <c r="B24" s="81">
        <f t="shared" si="5"/>
        <v>0</v>
      </c>
      <c r="C24" s="83">
        <f t="shared" si="2"/>
        <v>0</v>
      </c>
      <c r="D24" s="45">
        <f t="shared" si="1"/>
        <v>0</v>
      </c>
      <c r="E24" s="83">
        <f t="shared" si="1"/>
        <v>0</v>
      </c>
      <c r="F24" s="45">
        <f>IF($A24="","",IF(F$6="NÃO",0,Tabela!$H$34*nm_lastro))</f>
        <v>0</v>
      </c>
      <c r="G24" s="83">
        <f t="shared" si="1"/>
        <v>0</v>
      </c>
      <c r="H24" s="45">
        <f>IF($A24="","",IF(H$6="NÃO",0,IF($A24=0,DATEDIF(ESTRUTURA!$F$3,ESTRUTURA!$F$4,"m")*Tabela!$H$6,Tabela!$H$6)))</f>
        <v>0</v>
      </c>
      <c r="I24" s="83">
        <f t="shared" si="1"/>
        <v>0</v>
      </c>
      <c r="J24" s="45">
        <f>IF($A24="","",IF(J$6="NÃO",0,IF($A24=0,DATEDIF(ESTRUTURA!$F$3,ESTRUTURA!$F$4,"m")*Tabela!$H$8,IF(J$6="NÃO",0,Tabela!$H$8))))</f>
        <v>0</v>
      </c>
      <c r="K24" s="83">
        <f t="shared" si="1"/>
        <v>0</v>
      </c>
      <c r="L24" s="45">
        <f t="shared" si="1"/>
        <v>0</v>
      </c>
      <c r="M24" s="83">
        <f t="shared" si="1"/>
        <v>0</v>
      </c>
      <c r="N24" s="45">
        <f t="shared" si="1"/>
        <v>0</v>
      </c>
      <c r="O24" s="83">
        <f t="shared" si="1"/>
        <v>0</v>
      </c>
      <c r="P24" s="45">
        <f t="shared" si="3"/>
        <v>0</v>
      </c>
      <c r="Q24" s="83">
        <f t="shared" si="1"/>
        <v>0</v>
      </c>
      <c r="R24" s="45">
        <f t="shared" si="1"/>
        <v>0</v>
      </c>
      <c r="S24" s="83">
        <f>IF($A24="","",IF(S$6="NÃO",0,IF($A24=0,DATEDIF(ESTRUTURA!$F$3,ESTRUTURA!$F$4,"m")*Tabela!$H$17,Tabela!$H$17)))</f>
        <v>0</v>
      </c>
      <c r="T24" s="45">
        <f>IF($A24="","",IF(T$6="NÃO",0,IF($A24=0,DATEDIF(ESTRUTURA!$F$3,ESTRUTURA!$F$4,"m")*Tabela!$H$18,Tabela!$H$18)))</f>
        <v>0</v>
      </c>
      <c r="U24" s="83">
        <f t="shared" si="1"/>
        <v>0</v>
      </c>
      <c r="V24" s="45">
        <f>IF($A24="","",IF(V$6="NÃO",0,IF($A24=0,DATEDIF(ESTRUTURA!$F$3,ESTRUTURA!$F$4,"m")*Tabela!$H$20,Tabela!$H$20)))</f>
        <v>0</v>
      </c>
      <c r="W24" s="83">
        <f t="shared" si="4"/>
        <v>0</v>
      </c>
      <c r="X24" s="45">
        <f t="shared" si="4"/>
        <v>0</v>
      </c>
      <c r="Y24" s="83">
        <f>IF($A24="","",IF(Y$6="NÃO",0,IF(A24=0,Tabela!$H$23,IF(AND(MONTH(ESTRUTURA!C24)=MONTH(ESTRUTURA!$F$3),A24&gt;0),Tabela!$H$23,0))))</f>
        <v>0</v>
      </c>
      <c r="Z24" s="45">
        <f t="shared" si="4"/>
        <v>0</v>
      </c>
      <c r="AA24" s="83">
        <f>IF($A24="","",IF(AA$6="NÃO",0,Tabela!$H$25*nm_séries))</f>
        <v>0</v>
      </c>
      <c r="AB24" s="45">
        <f t="shared" si="4"/>
        <v>0</v>
      </c>
      <c r="AC24" s="83">
        <f>IF($A24="","",IF(AC$6="NÃO",0,IF(A24=0,Tabela!$H$27,IF(MOD(A24,3)=0,Tabela!$H$27,0))))</f>
        <v>0</v>
      </c>
      <c r="AD24" s="45">
        <f t="shared" si="4"/>
        <v>0</v>
      </c>
      <c r="AE24" s="83">
        <f t="shared" si="4"/>
        <v>0</v>
      </c>
      <c r="AF24" s="45">
        <f>IF($A24="","",IF(AF$6="NÃO",0,IF(AND(MONTH(ESTRUTURA!C24)=MONTH(ESTRUTURA!$F$3),A24&gt;0),Tabela!$H$30,0)))</f>
        <v>0</v>
      </c>
      <c r="AG24" s="83">
        <f t="shared" si="4"/>
        <v>0</v>
      </c>
      <c r="AH24" s="45">
        <f t="shared" si="4"/>
        <v>0</v>
      </c>
      <c r="AI24" s="83">
        <f>IF($A24="","",IF(AI$6="NÃO",0,IF($A24=0,DATEDIF(ESTRUTURA!$F$3,ESTRUTURA!$F$4,"m")*Tabela!$H$33,Tabela!$H$33)))</f>
        <v>0</v>
      </c>
      <c r="AJ24" s="45">
        <f t="shared" si="4"/>
        <v>0</v>
      </c>
    </row>
    <row r="25" spans="1:36" x14ac:dyDescent="0.2">
      <c r="A25" s="89">
        <f>ESTRUTURA!A25</f>
        <v>14</v>
      </c>
      <c r="B25" s="81">
        <f t="shared" si="5"/>
        <v>0</v>
      </c>
      <c r="C25" s="83">
        <f t="shared" si="2"/>
        <v>0</v>
      </c>
      <c r="D25" s="45">
        <f t="shared" si="1"/>
        <v>0</v>
      </c>
      <c r="E25" s="83">
        <f t="shared" si="1"/>
        <v>0</v>
      </c>
      <c r="F25" s="45">
        <f>IF($A25="","",IF(F$6="NÃO",0,Tabela!$H$34*nm_lastro))</f>
        <v>0</v>
      </c>
      <c r="G25" s="83">
        <f t="shared" si="1"/>
        <v>0</v>
      </c>
      <c r="H25" s="45">
        <f>IF($A25="","",IF(H$6="NÃO",0,IF($A25=0,DATEDIF(ESTRUTURA!$F$3,ESTRUTURA!$F$4,"m")*Tabela!$H$6,Tabela!$H$6)))</f>
        <v>0</v>
      </c>
      <c r="I25" s="83">
        <f t="shared" si="1"/>
        <v>0</v>
      </c>
      <c r="J25" s="45">
        <f>IF($A25="","",IF(J$6="NÃO",0,IF($A25=0,DATEDIF(ESTRUTURA!$F$3,ESTRUTURA!$F$4,"m")*Tabela!$H$8,IF(J$6="NÃO",0,Tabela!$H$8))))</f>
        <v>0</v>
      </c>
      <c r="K25" s="83">
        <f t="shared" si="1"/>
        <v>0</v>
      </c>
      <c r="L25" s="45">
        <f t="shared" si="1"/>
        <v>0</v>
      </c>
      <c r="M25" s="83">
        <f t="shared" si="1"/>
        <v>0</v>
      </c>
      <c r="N25" s="45">
        <f t="shared" si="1"/>
        <v>0</v>
      </c>
      <c r="O25" s="83">
        <f t="shared" si="1"/>
        <v>0</v>
      </c>
      <c r="P25" s="45">
        <f t="shared" si="3"/>
        <v>0</v>
      </c>
      <c r="Q25" s="83">
        <f t="shared" si="1"/>
        <v>0</v>
      </c>
      <c r="R25" s="45">
        <f t="shared" si="1"/>
        <v>0</v>
      </c>
      <c r="S25" s="83">
        <f>IF($A25="","",IF(S$6="NÃO",0,IF($A25=0,DATEDIF(ESTRUTURA!$F$3,ESTRUTURA!$F$4,"m")*Tabela!$H$17,Tabela!$H$17)))</f>
        <v>0</v>
      </c>
      <c r="T25" s="45">
        <f>IF($A25="","",IF(T$6="NÃO",0,IF($A25=0,DATEDIF(ESTRUTURA!$F$3,ESTRUTURA!$F$4,"m")*Tabela!$H$18,Tabela!$H$18)))</f>
        <v>0</v>
      </c>
      <c r="U25" s="83">
        <f t="shared" si="1"/>
        <v>0</v>
      </c>
      <c r="V25" s="45">
        <f>IF($A25="","",IF(V$6="NÃO",0,IF($A25=0,DATEDIF(ESTRUTURA!$F$3,ESTRUTURA!$F$4,"m")*Tabela!$H$20,Tabela!$H$20)))</f>
        <v>0</v>
      </c>
      <c r="W25" s="83">
        <f t="shared" si="4"/>
        <v>0</v>
      </c>
      <c r="X25" s="45">
        <f t="shared" si="4"/>
        <v>0</v>
      </c>
      <c r="Y25" s="83">
        <f>IF($A25="","",IF(Y$6="NÃO",0,IF(A25=0,Tabela!$H$23,IF(AND(MONTH(ESTRUTURA!C25)=MONTH(ESTRUTURA!$F$3),A25&gt;0),Tabela!$H$23,0))))</f>
        <v>0</v>
      </c>
      <c r="Z25" s="45">
        <f t="shared" si="4"/>
        <v>0</v>
      </c>
      <c r="AA25" s="83">
        <f>IF($A25="","",IF(AA$6="NÃO",0,Tabela!$H$25*nm_séries))</f>
        <v>0</v>
      </c>
      <c r="AB25" s="45">
        <f t="shared" si="4"/>
        <v>0</v>
      </c>
      <c r="AC25" s="83">
        <f>IF($A25="","",IF(AC$6="NÃO",0,IF(A25=0,Tabela!$H$27,IF(MOD(A25,3)=0,Tabela!$H$27,0))))</f>
        <v>0</v>
      </c>
      <c r="AD25" s="45">
        <f t="shared" si="4"/>
        <v>0</v>
      </c>
      <c r="AE25" s="83">
        <f t="shared" si="4"/>
        <v>0</v>
      </c>
      <c r="AF25" s="45">
        <f>IF($A25="","",IF(AF$6="NÃO",0,IF(AND(MONTH(ESTRUTURA!C25)=MONTH(ESTRUTURA!$F$3),A25&gt;0),Tabela!$H$30,0)))</f>
        <v>0</v>
      </c>
      <c r="AG25" s="83">
        <f t="shared" si="4"/>
        <v>0</v>
      </c>
      <c r="AH25" s="45">
        <f t="shared" si="4"/>
        <v>0</v>
      </c>
      <c r="AI25" s="83">
        <f>IF($A25="","",IF(AI$6="NÃO",0,IF($A25=0,DATEDIF(ESTRUTURA!$F$3,ESTRUTURA!$F$4,"m")*Tabela!$H$33,Tabela!$H$33)))</f>
        <v>0</v>
      </c>
      <c r="AJ25" s="45">
        <f t="shared" si="4"/>
        <v>0</v>
      </c>
    </row>
    <row r="26" spans="1:36" x14ac:dyDescent="0.2">
      <c r="A26" s="89">
        <f>ESTRUTURA!A26</f>
        <v>15</v>
      </c>
      <c r="B26" s="81">
        <f t="shared" si="5"/>
        <v>0</v>
      </c>
      <c r="C26" s="83">
        <f t="shared" si="2"/>
        <v>0</v>
      </c>
      <c r="D26" s="45">
        <f t="shared" si="1"/>
        <v>0</v>
      </c>
      <c r="E26" s="83">
        <f t="shared" si="1"/>
        <v>0</v>
      </c>
      <c r="F26" s="45">
        <f>IF($A26="","",IF(F$6="NÃO",0,Tabela!$H$34*nm_lastro))</f>
        <v>0</v>
      </c>
      <c r="G26" s="83">
        <f t="shared" si="1"/>
        <v>0</v>
      </c>
      <c r="H26" s="45">
        <f>IF($A26="","",IF(H$6="NÃO",0,IF($A26=0,DATEDIF(ESTRUTURA!$F$3,ESTRUTURA!$F$4,"m")*Tabela!$H$6,Tabela!$H$6)))</f>
        <v>0</v>
      </c>
      <c r="I26" s="83">
        <f t="shared" si="1"/>
        <v>0</v>
      </c>
      <c r="J26" s="45">
        <f>IF($A26="","",IF(J$6="NÃO",0,IF($A26=0,DATEDIF(ESTRUTURA!$F$3,ESTRUTURA!$F$4,"m")*Tabela!$H$8,IF(J$6="NÃO",0,Tabela!$H$8))))</f>
        <v>0</v>
      </c>
      <c r="K26" s="83">
        <f t="shared" si="1"/>
        <v>0</v>
      </c>
      <c r="L26" s="45">
        <f t="shared" si="1"/>
        <v>0</v>
      </c>
      <c r="M26" s="83">
        <f t="shared" si="1"/>
        <v>0</v>
      </c>
      <c r="N26" s="45">
        <f t="shared" si="1"/>
        <v>0</v>
      </c>
      <c r="O26" s="83">
        <f t="shared" si="1"/>
        <v>0</v>
      </c>
      <c r="P26" s="45">
        <f t="shared" si="3"/>
        <v>0</v>
      </c>
      <c r="Q26" s="83">
        <f t="shared" si="1"/>
        <v>0</v>
      </c>
      <c r="R26" s="45">
        <f t="shared" si="1"/>
        <v>0</v>
      </c>
      <c r="S26" s="83">
        <f>IF($A26="","",IF(S$6="NÃO",0,IF($A26=0,DATEDIF(ESTRUTURA!$F$3,ESTRUTURA!$F$4,"m")*Tabela!$H$17,Tabela!$H$17)))</f>
        <v>0</v>
      </c>
      <c r="T26" s="45">
        <f>IF($A26="","",IF(T$6="NÃO",0,IF($A26=0,DATEDIF(ESTRUTURA!$F$3,ESTRUTURA!$F$4,"m")*Tabela!$H$18,Tabela!$H$18)))</f>
        <v>0</v>
      </c>
      <c r="U26" s="83">
        <f t="shared" ref="U26:AJ41" si="6">IF($A26="","",IF(U$6="NÃO",0,0))</f>
        <v>0</v>
      </c>
      <c r="V26" s="45">
        <f>IF($A26="","",IF(V$6="NÃO",0,IF($A26=0,DATEDIF(ESTRUTURA!$F$3,ESTRUTURA!$F$4,"m")*Tabela!$H$20,Tabela!$H$20)))</f>
        <v>0</v>
      </c>
      <c r="W26" s="83">
        <f t="shared" si="4"/>
        <v>0</v>
      </c>
      <c r="X26" s="45">
        <f t="shared" si="4"/>
        <v>0</v>
      </c>
      <c r="Y26" s="83">
        <f>IF($A26="","",IF(Y$6="NÃO",0,IF(A26=0,Tabela!$H$23,IF(AND(MONTH(ESTRUTURA!C26)=MONTH(ESTRUTURA!$F$3),A26&gt;0),Tabela!$H$23,0))))</f>
        <v>0</v>
      </c>
      <c r="Z26" s="45">
        <f t="shared" si="4"/>
        <v>0</v>
      </c>
      <c r="AA26" s="83">
        <f>IF($A26="","",IF(AA$6="NÃO",0,Tabela!$H$25*nm_séries))</f>
        <v>0</v>
      </c>
      <c r="AB26" s="45">
        <f t="shared" si="4"/>
        <v>0</v>
      </c>
      <c r="AC26" s="83">
        <f>IF($A26="","",IF(AC$6="NÃO",0,IF(A26=0,Tabela!$H$27,IF(MOD(A26,3)=0,Tabela!$H$27,0))))</f>
        <v>0</v>
      </c>
      <c r="AD26" s="45">
        <f t="shared" si="4"/>
        <v>0</v>
      </c>
      <c r="AE26" s="83">
        <f t="shared" si="4"/>
        <v>0</v>
      </c>
      <c r="AF26" s="45">
        <f>IF($A26="","",IF(AF$6="NÃO",0,IF(AND(MONTH(ESTRUTURA!C26)=MONTH(ESTRUTURA!$F$3),A26&gt;0),Tabela!$H$30,0)))</f>
        <v>0</v>
      </c>
      <c r="AG26" s="83">
        <f t="shared" si="4"/>
        <v>0</v>
      </c>
      <c r="AH26" s="45">
        <f t="shared" si="4"/>
        <v>0</v>
      </c>
      <c r="AI26" s="83">
        <f>IF($A26="","",IF(AI$6="NÃO",0,IF($A26=0,DATEDIF(ESTRUTURA!$F$3,ESTRUTURA!$F$4,"m")*Tabela!$H$33,Tabela!$H$33)))</f>
        <v>0</v>
      </c>
      <c r="AJ26" s="45">
        <f t="shared" si="4"/>
        <v>0</v>
      </c>
    </row>
    <row r="27" spans="1:36" x14ac:dyDescent="0.2">
      <c r="A27" s="89">
        <f>ESTRUTURA!A27</f>
        <v>16</v>
      </c>
      <c r="B27" s="81">
        <f t="shared" si="5"/>
        <v>0</v>
      </c>
      <c r="C27" s="83">
        <f t="shared" si="2"/>
        <v>0</v>
      </c>
      <c r="D27" s="45">
        <f>IF($A27="","",IF(D$6="NÃO",0,0))</f>
        <v>0</v>
      </c>
      <c r="E27" s="83">
        <f>IF($A27="","",IF(E$6="NÃO",0,0))</f>
        <v>0</v>
      </c>
      <c r="F27" s="45">
        <f>IF($A27="","",IF(F$6="NÃO",0,Tabela!$H$34*nm_lastro))</f>
        <v>0</v>
      </c>
      <c r="G27" s="83">
        <f>IF($A27="","",IF(G$6="NÃO",0,0))</f>
        <v>0</v>
      </c>
      <c r="H27" s="45">
        <f>IF($A27="","",IF(H$6="NÃO",0,IF($A27=0,DATEDIF(ESTRUTURA!$F$3,ESTRUTURA!$F$4,"m")*Tabela!$H$6,Tabela!$H$6)))</f>
        <v>0</v>
      </c>
      <c r="I27" s="83">
        <f>IF($A27="","",IF(I$6="NÃO",0,0))</f>
        <v>0</v>
      </c>
      <c r="J27" s="45">
        <f>IF($A27="","",IF(J$6="NÃO",0,IF($A27=0,DATEDIF(ESTRUTURA!$F$3,ESTRUTURA!$F$4,"m")*Tabela!$H$8,IF(J$6="NÃO",0,Tabela!$H$8))))</f>
        <v>0</v>
      </c>
      <c r="K27" s="83">
        <f t="shared" ref="K27:R27" si="7">IF($A27="","",IF(K$6="NÃO",0,0))</f>
        <v>0</v>
      </c>
      <c r="L27" s="45">
        <f t="shared" si="7"/>
        <v>0</v>
      </c>
      <c r="M27" s="83">
        <f t="shared" si="7"/>
        <v>0</v>
      </c>
      <c r="N27" s="45">
        <f t="shared" si="7"/>
        <v>0</v>
      </c>
      <c r="O27" s="83">
        <f t="shared" si="7"/>
        <v>0</v>
      </c>
      <c r="P27" s="45">
        <f t="shared" si="7"/>
        <v>0</v>
      </c>
      <c r="Q27" s="83">
        <f t="shared" si="7"/>
        <v>0</v>
      </c>
      <c r="R27" s="45">
        <f t="shared" si="7"/>
        <v>0</v>
      </c>
      <c r="S27" s="83">
        <f>IF($A27="","",IF(S$6="NÃO",0,IF($A27=0,DATEDIF(ESTRUTURA!$F$3,ESTRUTURA!$F$4,"m")*Tabela!$H$17,Tabela!$H$17)))</f>
        <v>0</v>
      </c>
      <c r="T27" s="45">
        <f>IF($A27="","",IF(T$6="NÃO",0,IF($A27=0,DATEDIF(ESTRUTURA!$F$3,ESTRUTURA!$F$4,"m")*Tabela!$H$18,Tabela!$H$18)))</f>
        <v>0</v>
      </c>
      <c r="U27" s="83">
        <f t="shared" si="6"/>
        <v>0</v>
      </c>
      <c r="V27" s="45">
        <f>IF($A27="","",IF(V$6="NÃO",0,IF($A27=0,DATEDIF(ESTRUTURA!$F$3,ESTRUTURA!$F$4,"m")*Tabela!$H$20,Tabela!$H$20)))</f>
        <v>0</v>
      </c>
      <c r="W27" s="83">
        <f t="shared" si="6"/>
        <v>0</v>
      </c>
      <c r="X27" s="45">
        <f t="shared" si="6"/>
        <v>0</v>
      </c>
      <c r="Y27" s="83">
        <f>IF($A27="","",IF(Y$6="NÃO",0,IF(A27=0,Tabela!$H$23,IF(AND(MONTH(ESTRUTURA!C27)=MONTH(ESTRUTURA!$F$3),A27&gt;0),Tabela!$H$23,0))))</f>
        <v>0</v>
      </c>
      <c r="Z27" s="45">
        <f t="shared" si="6"/>
        <v>0</v>
      </c>
      <c r="AA27" s="83">
        <f>IF($A27="","",IF(AA$6="NÃO",0,Tabela!$H$25*nm_séries))</f>
        <v>0</v>
      </c>
      <c r="AB27" s="45">
        <f t="shared" si="6"/>
        <v>0</v>
      </c>
      <c r="AC27" s="83">
        <f>IF($A27="","",IF(AC$6="NÃO",0,IF(A27=0,Tabela!$H$27,IF(MOD(A27,3)=0,Tabela!$H$27,0))))</f>
        <v>0</v>
      </c>
      <c r="AD27" s="45">
        <f t="shared" si="6"/>
        <v>0</v>
      </c>
      <c r="AE27" s="83">
        <f t="shared" si="6"/>
        <v>0</v>
      </c>
      <c r="AF27" s="45">
        <f>IF($A27="","",IF(AF$6="NÃO",0,IF(AND(MONTH(ESTRUTURA!C27)=MONTH(ESTRUTURA!$F$3),A27&gt;0),Tabela!$H$30,0)))</f>
        <v>0</v>
      </c>
      <c r="AG27" s="83">
        <f t="shared" si="6"/>
        <v>0</v>
      </c>
      <c r="AH27" s="45">
        <f t="shared" si="6"/>
        <v>0</v>
      </c>
      <c r="AI27" s="83">
        <f>IF($A27="","",IF(AI$6="NÃO",0,IF($A27=0,DATEDIF(ESTRUTURA!$F$3,ESTRUTURA!$F$4,"m")*Tabela!$H$33,Tabela!$H$33)))</f>
        <v>0</v>
      </c>
      <c r="AJ27" s="45">
        <f t="shared" si="6"/>
        <v>0</v>
      </c>
    </row>
    <row r="28" spans="1:36" x14ac:dyDescent="0.2">
      <c r="A28" s="89">
        <f>ESTRUTURA!A28</f>
        <v>17</v>
      </c>
      <c r="B28" s="81">
        <f t="shared" si="5"/>
        <v>0</v>
      </c>
      <c r="C28" s="83">
        <f t="shared" ref="C28:R43" si="8">IF($A28="","",IF(C$6="NÃO",0,0))</f>
        <v>0</v>
      </c>
      <c r="D28" s="45">
        <f t="shared" si="8"/>
        <v>0</v>
      </c>
      <c r="E28" s="83">
        <f t="shared" si="8"/>
        <v>0</v>
      </c>
      <c r="F28" s="45">
        <f>IF($A28="","",IF(F$6="NÃO",0,Tabela!$H$34*nm_lastro))</f>
        <v>0</v>
      </c>
      <c r="G28" s="83">
        <f t="shared" si="8"/>
        <v>0</v>
      </c>
      <c r="H28" s="45">
        <f>IF($A28="","",IF(H$6="NÃO",0,IF($A28=0,DATEDIF(ESTRUTURA!$F$3,ESTRUTURA!$F$4,"m")*Tabela!$H$6,Tabela!$H$6)))</f>
        <v>0</v>
      </c>
      <c r="I28" s="83">
        <f t="shared" si="8"/>
        <v>0</v>
      </c>
      <c r="J28" s="45">
        <f>IF($A28="","",IF(J$6="NÃO",0,IF($A28=0,DATEDIF(ESTRUTURA!$F$3,ESTRUTURA!$F$4,"m")*Tabela!$H$8,IF(J$6="NÃO",0,Tabela!$H$8))))</f>
        <v>0</v>
      </c>
      <c r="K28" s="83">
        <f t="shared" si="8"/>
        <v>0</v>
      </c>
      <c r="L28" s="45">
        <f t="shared" si="8"/>
        <v>0</v>
      </c>
      <c r="M28" s="83">
        <f t="shared" si="8"/>
        <v>0</v>
      </c>
      <c r="N28" s="45">
        <f t="shared" si="8"/>
        <v>0</v>
      </c>
      <c r="O28" s="83">
        <f t="shared" si="8"/>
        <v>0</v>
      </c>
      <c r="P28" s="45">
        <f t="shared" ref="P28:P43" si="9">IF($A28="","",IF(P$6="NÃO",0,0))</f>
        <v>0</v>
      </c>
      <c r="Q28" s="83">
        <f t="shared" si="8"/>
        <v>0</v>
      </c>
      <c r="R28" s="45">
        <f t="shared" si="8"/>
        <v>0</v>
      </c>
      <c r="S28" s="83">
        <f>IF($A28="","",IF(S$6="NÃO",0,IF($A28=0,DATEDIF(ESTRUTURA!$F$3,ESTRUTURA!$F$4,"m")*Tabela!$H$17,Tabela!$H$17)))</f>
        <v>0</v>
      </c>
      <c r="T28" s="45">
        <f>IF($A28="","",IF(T$6="NÃO",0,IF($A28=0,DATEDIF(ESTRUTURA!$F$3,ESTRUTURA!$F$4,"m")*Tabela!$H$18,Tabela!$H$18)))</f>
        <v>0</v>
      </c>
      <c r="U28" s="83">
        <f t="shared" si="6"/>
        <v>0</v>
      </c>
      <c r="V28" s="45">
        <f>IF($A28="","",IF(V$6="NÃO",0,IF($A28=0,DATEDIF(ESTRUTURA!$F$3,ESTRUTURA!$F$4,"m")*Tabela!$H$20,Tabela!$H$20)))</f>
        <v>0</v>
      </c>
      <c r="W28" s="83">
        <f t="shared" si="6"/>
        <v>0</v>
      </c>
      <c r="X28" s="45">
        <f t="shared" si="6"/>
        <v>0</v>
      </c>
      <c r="Y28" s="83">
        <f>IF($A28="","",IF(Y$6="NÃO",0,IF(A28=0,Tabela!$H$23,IF(AND(MONTH(ESTRUTURA!C28)=MONTH(ESTRUTURA!$F$3),A28&gt;0),Tabela!$H$23,0))))</f>
        <v>0</v>
      </c>
      <c r="Z28" s="45">
        <f t="shared" si="6"/>
        <v>0</v>
      </c>
      <c r="AA28" s="83">
        <f>IF($A28="","",IF(AA$6="NÃO",0,Tabela!$H$25*nm_séries))</f>
        <v>0</v>
      </c>
      <c r="AB28" s="45">
        <f t="shared" si="6"/>
        <v>0</v>
      </c>
      <c r="AC28" s="83">
        <f>IF($A28="","",IF(AC$6="NÃO",0,IF(A28=0,Tabela!$H$27,IF(MOD(A28,3)=0,Tabela!$H$27,0))))</f>
        <v>0</v>
      </c>
      <c r="AD28" s="45">
        <f t="shared" si="6"/>
        <v>0</v>
      </c>
      <c r="AE28" s="83">
        <f t="shared" si="6"/>
        <v>0</v>
      </c>
      <c r="AF28" s="45">
        <f>IF($A28="","",IF(AF$6="NÃO",0,IF(AND(MONTH(ESTRUTURA!C28)=MONTH(ESTRUTURA!$F$3),A28&gt;0),Tabela!$H$30,0)))</f>
        <v>0</v>
      </c>
      <c r="AG28" s="83">
        <f t="shared" si="6"/>
        <v>0</v>
      </c>
      <c r="AH28" s="45">
        <f t="shared" si="6"/>
        <v>0</v>
      </c>
      <c r="AI28" s="83">
        <f>IF($A28="","",IF(AI$6="NÃO",0,IF($A28=0,DATEDIF(ESTRUTURA!$F$3,ESTRUTURA!$F$4,"m")*Tabela!$H$33,Tabela!$H$33)))</f>
        <v>0</v>
      </c>
      <c r="AJ28" s="45">
        <f t="shared" si="6"/>
        <v>0</v>
      </c>
    </row>
    <row r="29" spans="1:36" x14ac:dyDescent="0.2">
      <c r="A29" s="89">
        <f>ESTRUTURA!A29</f>
        <v>18</v>
      </c>
      <c r="B29" s="81">
        <f t="shared" si="5"/>
        <v>0</v>
      </c>
      <c r="C29" s="83">
        <f t="shared" si="8"/>
        <v>0</v>
      </c>
      <c r="D29" s="45">
        <f t="shared" si="8"/>
        <v>0</v>
      </c>
      <c r="E29" s="83">
        <f t="shared" si="8"/>
        <v>0</v>
      </c>
      <c r="F29" s="45">
        <f>IF($A29="","",IF(F$6="NÃO",0,Tabela!$H$34*nm_lastro))</f>
        <v>0</v>
      </c>
      <c r="G29" s="83">
        <f t="shared" si="8"/>
        <v>0</v>
      </c>
      <c r="H29" s="45">
        <f>IF($A29="","",IF(H$6="NÃO",0,IF($A29=0,DATEDIF(ESTRUTURA!$F$3,ESTRUTURA!$F$4,"m")*Tabela!$H$6,Tabela!$H$6)))</f>
        <v>0</v>
      </c>
      <c r="I29" s="83">
        <f t="shared" si="8"/>
        <v>0</v>
      </c>
      <c r="J29" s="45">
        <f>IF($A29="","",IF(J$6="NÃO",0,IF($A29=0,DATEDIF(ESTRUTURA!$F$3,ESTRUTURA!$F$4,"m")*Tabela!$H$8,IF(J$6="NÃO",0,Tabela!$H$8))))</f>
        <v>0</v>
      </c>
      <c r="K29" s="83">
        <f t="shared" si="8"/>
        <v>0</v>
      </c>
      <c r="L29" s="45">
        <f t="shared" si="8"/>
        <v>0</v>
      </c>
      <c r="M29" s="83">
        <f t="shared" si="8"/>
        <v>0</v>
      </c>
      <c r="N29" s="45">
        <f t="shared" si="8"/>
        <v>0</v>
      </c>
      <c r="O29" s="83">
        <f t="shared" si="8"/>
        <v>0</v>
      </c>
      <c r="P29" s="45">
        <f t="shared" si="9"/>
        <v>0</v>
      </c>
      <c r="Q29" s="83">
        <f t="shared" si="8"/>
        <v>0</v>
      </c>
      <c r="R29" s="45">
        <f t="shared" si="8"/>
        <v>0</v>
      </c>
      <c r="S29" s="83">
        <f>IF($A29="","",IF(S$6="NÃO",0,IF($A29=0,DATEDIF(ESTRUTURA!$F$3,ESTRUTURA!$F$4,"m")*Tabela!$H$17,Tabela!$H$17)))</f>
        <v>0</v>
      </c>
      <c r="T29" s="45">
        <f>IF($A29="","",IF(T$6="NÃO",0,IF($A29=0,DATEDIF(ESTRUTURA!$F$3,ESTRUTURA!$F$4,"m")*Tabela!$H$18,Tabela!$H$18)))</f>
        <v>0</v>
      </c>
      <c r="U29" s="83">
        <f t="shared" si="6"/>
        <v>0</v>
      </c>
      <c r="V29" s="45">
        <f>IF($A29="","",IF(V$6="NÃO",0,IF($A29=0,DATEDIF(ESTRUTURA!$F$3,ESTRUTURA!$F$4,"m")*Tabela!$H$20,Tabela!$H$20)))</f>
        <v>0</v>
      </c>
      <c r="W29" s="83">
        <f t="shared" si="6"/>
        <v>0</v>
      </c>
      <c r="X29" s="45">
        <f t="shared" si="6"/>
        <v>0</v>
      </c>
      <c r="Y29" s="83">
        <f>IF($A29="","",IF(Y$6="NÃO",0,IF(A29=0,Tabela!$H$23,IF(AND(MONTH(ESTRUTURA!C29)=MONTH(ESTRUTURA!$F$3),A29&gt;0),Tabela!$H$23,0))))</f>
        <v>0</v>
      </c>
      <c r="Z29" s="45">
        <f t="shared" si="6"/>
        <v>0</v>
      </c>
      <c r="AA29" s="83">
        <f>IF($A29="","",IF(AA$6="NÃO",0,Tabela!$H$25*nm_séries))</f>
        <v>0</v>
      </c>
      <c r="AB29" s="45">
        <f t="shared" si="6"/>
        <v>0</v>
      </c>
      <c r="AC29" s="83">
        <f>IF($A29="","",IF(AC$6="NÃO",0,IF(A29=0,Tabela!$H$27,IF(MOD(A29,3)=0,Tabela!$H$27,0))))</f>
        <v>0</v>
      </c>
      <c r="AD29" s="45">
        <f t="shared" si="6"/>
        <v>0</v>
      </c>
      <c r="AE29" s="83">
        <f t="shared" si="6"/>
        <v>0</v>
      </c>
      <c r="AF29" s="45">
        <f>IF($A29="","",IF(AF$6="NÃO",0,IF(AND(MONTH(ESTRUTURA!C29)=MONTH(ESTRUTURA!$F$3),A29&gt;0),Tabela!$H$30,0)))</f>
        <v>0</v>
      </c>
      <c r="AG29" s="83">
        <f t="shared" si="6"/>
        <v>0</v>
      </c>
      <c r="AH29" s="45">
        <f t="shared" si="6"/>
        <v>0</v>
      </c>
      <c r="AI29" s="83">
        <f>IF($A29="","",IF(AI$6="NÃO",0,IF($A29=0,DATEDIF(ESTRUTURA!$F$3,ESTRUTURA!$F$4,"m")*Tabela!$H$33,Tabela!$H$33)))</f>
        <v>0</v>
      </c>
      <c r="AJ29" s="45">
        <f t="shared" si="6"/>
        <v>0</v>
      </c>
    </row>
    <row r="30" spans="1:36" x14ac:dyDescent="0.2">
      <c r="A30" s="89">
        <f>ESTRUTURA!A30</f>
        <v>19</v>
      </c>
      <c r="B30" s="81">
        <f t="shared" si="5"/>
        <v>0</v>
      </c>
      <c r="C30" s="83">
        <f t="shared" si="8"/>
        <v>0</v>
      </c>
      <c r="D30" s="45">
        <f t="shared" si="8"/>
        <v>0</v>
      </c>
      <c r="E30" s="83">
        <f t="shared" si="8"/>
        <v>0</v>
      </c>
      <c r="F30" s="45">
        <f>IF($A30="","",IF(F$6="NÃO",0,Tabela!$H$34*nm_lastro))</f>
        <v>0</v>
      </c>
      <c r="G30" s="83">
        <f t="shared" si="8"/>
        <v>0</v>
      </c>
      <c r="H30" s="45">
        <f>IF($A30="","",IF(H$6="NÃO",0,IF($A30=0,DATEDIF(ESTRUTURA!$F$3,ESTRUTURA!$F$4,"m")*Tabela!$H$6,Tabela!$H$6)))</f>
        <v>0</v>
      </c>
      <c r="I30" s="83">
        <f t="shared" si="8"/>
        <v>0</v>
      </c>
      <c r="J30" s="45">
        <f>IF($A30="","",IF(J$6="NÃO",0,IF($A30=0,DATEDIF(ESTRUTURA!$F$3,ESTRUTURA!$F$4,"m")*Tabela!$H$8,IF(J$6="NÃO",0,Tabela!$H$8))))</f>
        <v>0</v>
      </c>
      <c r="K30" s="83">
        <f t="shared" si="8"/>
        <v>0</v>
      </c>
      <c r="L30" s="45">
        <f t="shared" si="8"/>
        <v>0</v>
      </c>
      <c r="M30" s="83">
        <f t="shared" si="8"/>
        <v>0</v>
      </c>
      <c r="N30" s="45">
        <f t="shared" si="8"/>
        <v>0</v>
      </c>
      <c r="O30" s="83">
        <f t="shared" si="8"/>
        <v>0</v>
      </c>
      <c r="P30" s="45">
        <f t="shared" si="9"/>
        <v>0</v>
      </c>
      <c r="Q30" s="83">
        <f t="shared" si="8"/>
        <v>0</v>
      </c>
      <c r="R30" s="45">
        <f t="shared" si="8"/>
        <v>0</v>
      </c>
      <c r="S30" s="83">
        <f>IF($A30="","",IF(S$6="NÃO",0,IF($A30=0,DATEDIF(ESTRUTURA!$F$3,ESTRUTURA!$F$4,"m")*Tabela!$H$17,Tabela!$H$17)))</f>
        <v>0</v>
      </c>
      <c r="T30" s="45">
        <f>IF($A30="","",IF(T$6="NÃO",0,IF($A30=0,DATEDIF(ESTRUTURA!$F$3,ESTRUTURA!$F$4,"m")*Tabela!$H$18,Tabela!$H$18)))</f>
        <v>0</v>
      </c>
      <c r="U30" s="83">
        <f t="shared" si="6"/>
        <v>0</v>
      </c>
      <c r="V30" s="45">
        <f>IF($A30="","",IF(V$6="NÃO",0,IF($A30=0,DATEDIF(ESTRUTURA!$F$3,ESTRUTURA!$F$4,"m")*Tabela!$H$20,Tabela!$H$20)))</f>
        <v>0</v>
      </c>
      <c r="W30" s="83">
        <f t="shared" si="6"/>
        <v>0</v>
      </c>
      <c r="X30" s="45">
        <f t="shared" si="6"/>
        <v>0</v>
      </c>
      <c r="Y30" s="83">
        <f>IF($A30="","",IF(Y$6="NÃO",0,IF(A30=0,Tabela!$H$23,IF(AND(MONTH(ESTRUTURA!C30)=MONTH(ESTRUTURA!$F$3),A30&gt;0),Tabela!$H$23,0))))</f>
        <v>0</v>
      </c>
      <c r="Z30" s="45">
        <f t="shared" si="6"/>
        <v>0</v>
      </c>
      <c r="AA30" s="83">
        <f>IF($A30="","",IF(AA$6="NÃO",0,Tabela!$H$25*nm_séries))</f>
        <v>0</v>
      </c>
      <c r="AB30" s="45">
        <f t="shared" si="6"/>
        <v>0</v>
      </c>
      <c r="AC30" s="83">
        <f>IF($A30="","",IF(AC$6="NÃO",0,IF(A30=0,Tabela!$H$27,IF(MOD(A30,3)=0,Tabela!$H$27,0))))</f>
        <v>0</v>
      </c>
      <c r="AD30" s="45">
        <f t="shared" si="6"/>
        <v>0</v>
      </c>
      <c r="AE30" s="83">
        <f t="shared" si="6"/>
        <v>0</v>
      </c>
      <c r="AF30" s="45">
        <f>IF($A30="","",IF(AF$6="NÃO",0,IF(AND(MONTH(ESTRUTURA!C30)=MONTH(ESTRUTURA!$F$3),A30&gt;0),Tabela!$H$30,0)))</f>
        <v>0</v>
      </c>
      <c r="AG30" s="83">
        <f t="shared" si="6"/>
        <v>0</v>
      </c>
      <c r="AH30" s="45">
        <f t="shared" si="6"/>
        <v>0</v>
      </c>
      <c r="AI30" s="83">
        <f>IF($A30="","",IF(AI$6="NÃO",0,IF($A30=0,DATEDIF(ESTRUTURA!$F$3,ESTRUTURA!$F$4,"m")*Tabela!$H$33,Tabela!$H$33)))</f>
        <v>0</v>
      </c>
      <c r="AJ30" s="45">
        <f t="shared" si="6"/>
        <v>0</v>
      </c>
    </row>
    <row r="31" spans="1:36" x14ac:dyDescent="0.2">
      <c r="A31" s="89">
        <f>ESTRUTURA!A31</f>
        <v>20</v>
      </c>
      <c r="B31" s="81">
        <f t="shared" si="5"/>
        <v>0</v>
      </c>
      <c r="C31" s="83">
        <f t="shared" si="8"/>
        <v>0</v>
      </c>
      <c r="D31" s="45">
        <f t="shared" si="8"/>
        <v>0</v>
      </c>
      <c r="E31" s="83">
        <f t="shared" si="8"/>
        <v>0</v>
      </c>
      <c r="F31" s="45">
        <f>IF($A31="","",IF(F$6="NÃO",0,Tabela!$H$34*nm_lastro))</f>
        <v>0</v>
      </c>
      <c r="G31" s="83">
        <f t="shared" si="8"/>
        <v>0</v>
      </c>
      <c r="H31" s="45">
        <f>IF($A31="","",IF(H$6="NÃO",0,IF($A31=0,DATEDIF(ESTRUTURA!$F$3,ESTRUTURA!$F$4,"m")*Tabela!$H$6,Tabela!$H$6)))</f>
        <v>0</v>
      </c>
      <c r="I31" s="83">
        <f t="shared" si="8"/>
        <v>0</v>
      </c>
      <c r="J31" s="45">
        <f>IF($A31="","",IF(J$6="NÃO",0,IF($A31=0,DATEDIF(ESTRUTURA!$F$3,ESTRUTURA!$F$4,"m")*Tabela!$H$8,IF(J$6="NÃO",0,Tabela!$H$8))))</f>
        <v>0</v>
      </c>
      <c r="K31" s="83">
        <f t="shared" si="8"/>
        <v>0</v>
      </c>
      <c r="L31" s="45">
        <f t="shared" si="8"/>
        <v>0</v>
      </c>
      <c r="M31" s="83">
        <f t="shared" si="8"/>
        <v>0</v>
      </c>
      <c r="N31" s="45">
        <f t="shared" si="8"/>
        <v>0</v>
      </c>
      <c r="O31" s="83">
        <f t="shared" si="8"/>
        <v>0</v>
      </c>
      <c r="P31" s="45">
        <f t="shared" si="9"/>
        <v>0</v>
      </c>
      <c r="Q31" s="83">
        <f t="shared" si="8"/>
        <v>0</v>
      </c>
      <c r="R31" s="45">
        <f t="shared" si="8"/>
        <v>0</v>
      </c>
      <c r="S31" s="83">
        <f>IF($A31="","",IF(S$6="NÃO",0,IF($A31=0,DATEDIF(ESTRUTURA!$F$3,ESTRUTURA!$F$4,"m")*Tabela!$H$17,Tabela!$H$17)))</f>
        <v>0</v>
      </c>
      <c r="T31" s="45">
        <f>IF($A31="","",IF(T$6="NÃO",0,IF($A31=0,DATEDIF(ESTRUTURA!$F$3,ESTRUTURA!$F$4,"m")*Tabela!$H$18,Tabela!$H$18)))</f>
        <v>0</v>
      </c>
      <c r="U31" s="83">
        <f t="shared" si="6"/>
        <v>0</v>
      </c>
      <c r="V31" s="45">
        <f>IF($A31="","",IF(V$6="NÃO",0,IF($A31=0,DATEDIF(ESTRUTURA!$F$3,ESTRUTURA!$F$4,"m")*Tabela!$H$20,Tabela!$H$20)))</f>
        <v>0</v>
      </c>
      <c r="W31" s="83">
        <f t="shared" si="6"/>
        <v>0</v>
      </c>
      <c r="X31" s="45">
        <f t="shared" si="6"/>
        <v>0</v>
      </c>
      <c r="Y31" s="83">
        <f>IF($A31="","",IF(Y$6="NÃO",0,IF(A31=0,Tabela!$H$23,IF(AND(MONTH(ESTRUTURA!C31)=MONTH(ESTRUTURA!$F$3),A31&gt;0),Tabela!$H$23,0))))</f>
        <v>0</v>
      </c>
      <c r="Z31" s="45">
        <f t="shared" si="6"/>
        <v>0</v>
      </c>
      <c r="AA31" s="83">
        <f>IF($A31="","",IF(AA$6="NÃO",0,Tabela!$H$25*nm_séries))</f>
        <v>0</v>
      </c>
      <c r="AB31" s="45">
        <f t="shared" si="6"/>
        <v>0</v>
      </c>
      <c r="AC31" s="83">
        <f>IF($A31="","",IF(AC$6="NÃO",0,IF(A31=0,Tabela!$H$27,IF(MOD(A31,3)=0,Tabela!$H$27,0))))</f>
        <v>0</v>
      </c>
      <c r="AD31" s="45">
        <f t="shared" si="6"/>
        <v>0</v>
      </c>
      <c r="AE31" s="83">
        <f t="shared" si="6"/>
        <v>0</v>
      </c>
      <c r="AF31" s="45">
        <f>IF($A31="","",IF(AF$6="NÃO",0,IF(AND(MONTH(ESTRUTURA!C31)=MONTH(ESTRUTURA!$F$3),A31&gt;0),Tabela!$H$30,0)))</f>
        <v>0</v>
      </c>
      <c r="AG31" s="83">
        <f t="shared" si="6"/>
        <v>0</v>
      </c>
      <c r="AH31" s="45">
        <f t="shared" si="6"/>
        <v>0</v>
      </c>
      <c r="AI31" s="83">
        <f>IF($A31="","",IF(AI$6="NÃO",0,IF($A31=0,DATEDIF(ESTRUTURA!$F$3,ESTRUTURA!$F$4,"m")*Tabela!$H$33,Tabela!$H$33)))</f>
        <v>0</v>
      </c>
      <c r="AJ31" s="45">
        <f t="shared" si="6"/>
        <v>0</v>
      </c>
    </row>
    <row r="32" spans="1:36" x14ac:dyDescent="0.2">
      <c r="A32" s="89">
        <f>ESTRUTURA!A32</f>
        <v>21</v>
      </c>
      <c r="B32" s="81">
        <f t="shared" si="5"/>
        <v>0</v>
      </c>
      <c r="C32" s="83">
        <f t="shared" si="8"/>
        <v>0</v>
      </c>
      <c r="D32" s="45">
        <f t="shared" si="8"/>
        <v>0</v>
      </c>
      <c r="E32" s="83">
        <f t="shared" si="8"/>
        <v>0</v>
      </c>
      <c r="F32" s="45">
        <f>IF($A32="","",IF(F$6="NÃO",0,Tabela!$H$34*nm_lastro))</f>
        <v>0</v>
      </c>
      <c r="G32" s="83">
        <f t="shared" si="8"/>
        <v>0</v>
      </c>
      <c r="H32" s="45">
        <f>IF($A32="","",IF(H$6="NÃO",0,IF($A32=0,DATEDIF(ESTRUTURA!$F$3,ESTRUTURA!$F$4,"m")*Tabela!$H$6,Tabela!$H$6)))</f>
        <v>0</v>
      </c>
      <c r="I32" s="83">
        <f t="shared" si="8"/>
        <v>0</v>
      </c>
      <c r="J32" s="45">
        <f>IF($A32="","",IF(J$6="NÃO",0,IF($A32=0,DATEDIF(ESTRUTURA!$F$3,ESTRUTURA!$F$4,"m")*Tabela!$H$8,IF(J$6="NÃO",0,Tabela!$H$8))))</f>
        <v>0</v>
      </c>
      <c r="K32" s="83">
        <f t="shared" si="8"/>
        <v>0</v>
      </c>
      <c r="L32" s="45">
        <f t="shared" si="8"/>
        <v>0</v>
      </c>
      <c r="M32" s="83">
        <f t="shared" si="8"/>
        <v>0</v>
      </c>
      <c r="N32" s="45">
        <f t="shared" si="8"/>
        <v>0</v>
      </c>
      <c r="O32" s="83">
        <f t="shared" si="8"/>
        <v>0</v>
      </c>
      <c r="P32" s="45">
        <f t="shared" si="9"/>
        <v>0</v>
      </c>
      <c r="Q32" s="83">
        <f t="shared" si="8"/>
        <v>0</v>
      </c>
      <c r="R32" s="45">
        <f t="shared" si="8"/>
        <v>0</v>
      </c>
      <c r="S32" s="83">
        <f>IF($A32="","",IF(S$6="NÃO",0,IF($A32=0,DATEDIF(ESTRUTURA!$F$3,ESTRUTURA!$F$4,"m")*Tabela!$H$17,Tabela!$H$17)))</f>
        <v>0</v>
      </c>
      <c r="T32" s="45">
        <f>IF($A32="","",IF(T$6="NÃO",0,IF($A32=0,DATEDIF(ESTRUTURA!$F$3,ESTRUTURA!$F$4,"m")*Tabela!$H$18,Tabela!$H$18)))</f>
        <v>0</v>
      </c>
      <c r="U32" s="83">
        <f t="shared" si="6"/>
        <v>0</v>
      </c>
      <c r="V32" s="45">
        <f>IF($A32="","",IF(V$6="NÃO",0,IF($A32=0,DATEDIF(ESTRUTURA!$F$3,ESTRUTURA!$F$4,"m")*Tabela!$H$20,Tabela!$H$20)))</f>
        <v>0</v>
      </c>
      <c r="W32" s="83">
        <f t="shared" si="6"/>
        <v>0</v>
      </c>
      <c r="X32" s="45">
        <f t="shared" si="6"/>
        <v>0</v>
      </c>
      <c r="Y32" s="83">
        <f>IF($A32="","",IF(Y$6="NÃO",0,IF(A32=0,Tabela!$H$23,IF(AND(MONTH(ESTRUTURA!C32)=MONTH(ESTRUTURA!$F$3),A32&gt;0),Tabela!$H$23,0))))</f>
        <v>0</v>
      </c>
      <c r="Z32" s="45">
        <f t="shared" si="6"/>
        <v>0</v>
      </c>
      <c r="AA32" s="83">
        <f>IF($A32="","",IF(AA$6="NÃO",0,Tabela!$H$25*nm_séries))</f>
        <v>0</v>
      </c>
      <c r="AB32" s="45">
        <f t="shared" si="6"/>
        <v>0</v>
      </c>
      <c r="AC32" s="83">
        <f>IF($A32="","",IF(AC$6="NÃO",0,IF(A32=0,Tabela!$H$27,IF(MOD(A32,3)=0,Tabela!$H$27,0))))</f>
        <v>0</v>
      </c>
      <c r="AD32" s="45">
        <f t="shared" si="6"/>
        <v>0</v>
      </c>
      <c r="AE32" s="83">
        <f t="shared" si="6"/>
        <v>0</v>
      </c>
      <c r="AF32" s="45">
        <f>IF($A32="","",IF(AF$6="NÃO",0,IF(AND(MONTH(ESTRUTURA!C32)=MONTH(ESTRUTURA!$F$3),A32&gt;0),Tabela!$H$30,0)))</f>
        <v>0</v>
      </c>
      <c r="AG32" s="83">
        <f t="shared" si="6"/>
        <v>0</v>
      </c>
      <c r="AH32" s="45">
        <f t="shared" si="6"/>
        <v>0</v>
      </c>
      <c r="AI32" s="83">
        <f>IF($A32="","",IF(AI$6="NÃO",0,IF($A32=0,DATEDIF(ESTRUTURA!$F$3,ESTRUTURA!$F$4,"m")*Tabela!$H$33,Tabela!$H$33)))</f>
        <v>0</v>
      </c>
      <c r="AJ32" s="45">
        <f t="shared" si="6"/>
        <v>0</v>
      </c>
    </row>
    <row r="33" spans="1:36" x14ac:dyDescent="0.2">
      <c r="A33" s="89">
        <f>ESTRUTURA!A33</f>
        <v>22</v>
      </c>
      <c r="B33" s="81">
        <f t="shared" si="5"/>
        <v>0</v>
      </c>
      <c r="C33" s="83">
        <f t="shared" si="8"/>
        <v>0</v>
      </c>
      <c r="D33" s="45">
        <f t="shared" si="8"/>
        <v>0</v>
      </c>
      <c r="E33" s="83">
        <f t="shared" si="8"/>
        <v>0</v>
      </c>
      <c r="F33" s="45">
        <f>IF($A33="","",IF(F$6="NÃO",0,Tabela!$H$34*nm_lastro))</f>
        <v>0</v>
      </c>
      <c r="G33" s="83">
        <f t="shared" si="8"/>
        <v>0</v>
      </c>
      <c r="H33" s="45">
        <f>IF($A33="","",IF(H$6="NÃO",0,IF($A33=0,DATEDIF(ESTRUTURA!$F$3,ESTRUTURA!$F$4,"m")*Tabela!$H$6,Tabela!$H$6)))</f>
        <v>0</v>
      </c>
      <c r="I33" s="83">
        <f t="shared" si="8"/>
        <v>0</v>
      </c>
      <c r="J33" s="45">
        <f>IF($A33="","",IF(J$6="NÃO",0,IF($A33=0,DATEDIF(ESTRUTURA!$F$3,ESTRUTURA!$F$4,"m")*Tabela!$H$8,IF(J$6="NÃO",0,Tabela!$H$8))))</f>
        <v>0</v>
      </c>
      <c r="K33" s="83">
        <f t="shared" si="8"/>
        <v>0</v>
      </c>
      <c r="L33" s="45">
        <f t="shared" si="8"/>
        <v>0</v>
      </c>
      <c r="M33" s="83">
        <f t="shared" si="8"/>
        <v>0</v>
      </c>
      <c r="N33" s="45">
        <f t="shared" si="8"/>
        <v>0</v>
      </c>
      <c r="O33" s="83">
        <f t="shared" si="8"/>
        <v>0</v>
      </c>
      <c r="P33" s="45">
        <f t="shared" si="9"/>
        <v>0</v>
      </c>
      <c r="Q33" s="83">
        <f t="shared" si="8"/>
        <v>0</v>
      </c>
      <c r="R33" s="45">
        <f t="shared" si="8"/>
        <v>0</v>
      </c>
      <c r="S33" s="83">
        <f>IF($A33="","",IF(S$6="NÃO",0,IF($A33=0,DATEDIF(ESTRUTURA!$F$3,ESTRUTURA!$F$4,"m")*Tabela!$H$17,Tabela!$H$17)))</f>
        <v>0</v>
      </c>
      <c r="T33" s="45">
        <f>IF($A33="","",IF(T$6="NÃO",0,IF($A33=0,DATEDIF(ESTRUTURA!$F$3,ESTRUTURA!$F$4,"m")*Tabela!$H$18,Tabela!$H$18)))</f>
        <v>0</v>
      </c>
      <c r="U33" s="83">
        <f t="shared" si="6"/>
        <v>0</v>
      </c>
      <c r="V33" s="45">
        <f>IF($A33="","",IF(V$6="NÃO",0,IF($A33=0,DATEDIF(ESTRUTURA!$F$3,ESTRUTURA!$F$4,"m")*Tabela!$H$20,Tabela!$H$20)))</f>
        <v>0</v>
      </c>
      <c r="W33" s="83">
        <f t="shared" si="6"/>
        <v>0</v>
      </c>
      <c r="X33" s="45">
        <f t="shared" si="6"/>
        <v>0</v>
      </c>
      <c r="Y33" s="83">
        <f>IF($A33="","",IF(Y$6="NÃO",0,IF(A33=0,Tabela!$H$23,IF(AND(MONTH(ESTRUTURA!C33)=MONTH(ESTRUTURA!$F$3),A33&gt;0),Tabela!$H$23,0))))</f>
        <v>0</v>
      </c>
      <c r="Z33" s="45">
        <f t="shared" si="6"/>
        <v>0</v>
      </c>
      <c r="AA33" s="83">
        <f>IF($A33="","",IF(AA$6="NÃO",0,Tabela!$H$25*nm_séries))</f>
        <v>0</v>
      </c>
      <c r="AB33" s="45">
        <f t="shared" si="6"/>
        <v>0</v>
      </c>
      <c r="AC33" s="83">
        <f>IF($A33="","",IF(AC$6="NÃO",0,IF(A33=0,Tabela!$H$27,IF(MOD(A33,3)=0,Tabela!$H$27,0))))</f>
        <v>0</v>
      </c>
      <c r="AD33" s="45">
        <f t="shared" si="6"/>
        <v>0</v>
      </c>
      <c r="AE33" s="83">
        <f t="shared" si="6"/>
        <v>0</v>
      </c>
      <c r="AF33" s="45">
        <f>IF($A33="","",IF(AF$6="NÃO",0,IF(AND(MONTH(ESTRUTURA!C33)=MONTH(ESTRUTURA!$F$3),A33&gt;0),Tabela!$H$30,0)))</f>
        <v>0</v>
      </c>
      <c r="AG33" s="83">
        <f t="shared" si="6"/>
        <v>0</v>
      </c>
      <c r="AH33" s="45">
        <f t="shared" si="6"/>
        <v>0</v>
      </c>
      <c r="AI33" s="83">
        <f>IF($A33="","",IF(AI$6="NÃO",0,IF($A33=0,DATEDIF(ESTRUTURA!$F$3,ESTRUTURA!$F$4,"m")*Tabela!$H$33,Tabela!$H$33)))</f>
        <v>0</v>
      </c>
      <c r="AJ33" s="45">
        <f t="shared" si="6"/>
        <v>0</v>
      </c>
    </row>
    <row r="34" spans="1:36" x14ac:dyDescent="0.2">
      <c r="A34" s="89">
        <f>ESTRUTURA!A34</f>
        <v>23</v>
      </c>
      <c r="B34" s="81">
        <f t="shared" si="5"/>
        <v>0</v>
      </c>
      <c r="C34" s="83">
        <f t="shared" si="8"/>
        <v>0</v>
      </c>
      <c r="D34" s="45">
        <f t="shared" si="8"/>
        <v>0</v>
      </c>
      <c r="E34" s="83">
        <f t="shared" si="8"/>
        <v>0</v>
      </c>
      <c r="F34" s="45">
        <f>IF($A34="","",IF(F$6="NÃO",0,Tabela!$H$34*nm_lastro))</f>
        <v>0</v>
      </c>
      <c r="G34" s="83">
        <f t="shared" si="8"/>
        <v>0</v>
      </c>
      <c r="H34" s="45">
        <f>IF($A34="","",IF(H$6="NÃO",0,IF($A34=0,DATEDIF(ESTRUTURA!$F$3,ESTRUTURA!$F$4,"m")*Tabela!$H$6,Tabela!$H$6)))</f>
        <v>0</v>
      </c>
      <c r="I34" s="83">
        <f t="shared" si="8"/>
        <v>0</v>
      </c>
      <c r="J34" s="45">
        <f>IF($A34="","",IF(J$6="NÃO",0,IF($A34=0,DATEDIF(ESTRUTURA!$F$3,ESTRUTURA!$F$4,"m")*Tabela!$H$8,IF(J$6="NÃO",0,Tabela!$H$8))))</f>
        <v>0</v>
      </c>
      <c r="K34" s="83">
        <f t="shared" si="8"/>
        <v>0</v>
      </c>
      <c r="L34" s="45">
        <f t="shared" si="8"/>
        <v>0</v>
      </c>
      <c r="M34" s="83">
        <f t="shared" si="8"/>
        <v>0</v>
      </c>
      <c r="N34" s="45">
        <f t="shared" si="8"/>
        <v>0</v>
      </c>
      <c r="O34" s="83">
        <f t="shared" si="8"/>
        <v>0</v>
      </c>
      <c r="P34" s="45">
        <f t="shared" si="9"/>
        <v>0</v>
      </c>
      <c r="Q34" s="83">
        <f t="shared" si="8"/>
        <v>0</v>
      </c>
      <c r="R34" s="45">
        <f t="shared" si="8"/>
        <v>0</v>
      </c>
      <c r="S34" s="83">
        <f>IF($A34="","",IF(S$6="NÃO",0,IF($A34=0,DATEDIF(ESTRUTURA!$F$3,ESTRUTURA!$F$4,"m")*Tabela!$H$17,Tabela!$H$17)))</f>
        <v>0</v>
      </c>
      <c r="T34" s="45">
        <f>IF($A34="","",IF(T$6="NÃO",0,IF($A34=0,DATEDIF(ESTRUTURA!$F$3,ESTRUTURA!$F$4,"m")*Tabela!$H$18,Tabela!$H$18)))</f>
        <v>0</v>
      </c>
      <c r="U34" s="83">
        <f t="shared" si="6"/>
        <v>0</v>
      </c>
      <c r="V34" s="45">
        <f>IF($A34="","",IF(V$6="NÃO",0,IF($A34=0,DATEDIF(ESTRUTURA!$F$3,ESTRUTURA!$F$4,"m")*Tabela!$H$20,Tabela!$H$20)))</f>
        <v>0</v>
      </c>
      <c r="W34" s="83">
        <f t="shared" si="6"/>
        <v>0</v>
      </c>
      <c r="X34" s="45">
        <f t="shared" si="6"/>
        <v>0</v>
      </c>
      <c r="Y34" s="83">
        <f>IF($A34="","",IF(Y$6="NÃO",0,IF(A34=0,Tabela!$H$23,IF(AND(MONTH(ESTRUTURA!C34)=MONTH(ESTRUTURA!$F$3),A34&gt;0),Tabela!$H$23,0))))</f>
        <v>0</v>
      </c>
      <c r="Z34" s="45">
        <f t="shared" si="6"/>
        <v>0</v>
      </c>
      <c r="AA34" s="83">
        <f>IF($A34="","",IF(AA$6="NÃO",0,Tabela!$H$25*nm_séries))</f>
        <v>0</v>
      </c>
      <c r="AB34" s="45">
        <f t="shared" si="6"/>
        <v>0</v>
      </c>
      <c r="AC34" s="83">
        <f>IF($A34="","",IF(AC$6="NÃO",0,IF(A34=0,Tabela!$H$27,IF(MOD(A34,3)=0,Tabela!$H$27,0))))</f>
        <v>0</v>
      </c>
      <c r="AD34" s="45">
        <f t="shared" si="6"/>
        <v>0</v>
      </c>
      <c r="AE34" s="83">
        <f t="shared" si="6"/>
        <v>0</v>
      </c>
      <c r="AF34" s="45">
        <f>IF($A34="","",IF(AF$6="NÃO",0,IF(AND(MONTH(ESTRUTURA!C34)=MONTH(ESTRUTURA!$F$3),A34&gt;0),Tabela!$H$30,0)))</f>
        <v>0</v>
      </c>
      <c r="AG34" s="83">
        <f t="shared" si="6"/>
        <v>0</v>
      </c>
      <c r="AH34" s="45">
        <f t="shared" si="6"/>
        <v>0</v>
      </c>
      <c r="AI34" s="83">
        <f>IF($A34="","",IF(AI$6="NÃO",0,IF($A34=0,DATEDIF(ESTRUTURA!$F$3,ESTRUTURA!$F$4,"m")*Tabela!$H$33,Tabela!$H$33)))</f>
        <v>0</v>
      </c>
      <c r="AJ34" s="45">
        <f t="shared" si="6"/>
        <v>0</v>
      </c>
    </row>
    <row r="35" spans="1:36" x14ac:dyDescent="0.2">
      <c r="A35" s="89">
        <f>ESTRUTURA!A35</f>
        <v>24</v>
      </c>
      <c r="B35" s="81">
        <f t="shared" si="5"/>
        <v>0</v>
      </c>
      <c r="C35" s="83">
        <f t="shared" si="8"/>
        <v>0</v>
      </c>
      <c r="D35" s="45">
        <f t="shared" si="8"/>
        <v>0</v>
      </c>
      <c r="E35" s="83">
        <f t="shared" si="8"/>
        <v>0</v>
      </c>
      <c r="F35" s="45">
        <f>IF($A35="","",IF(F$6="NÃO",0,Tabela!$H$34*nm_lastro))</f>
        <v>0</v>
      </c>
      <c r="G35" s="83">
        <f t="shared" si="8"/>
        <v>0</v>
      </c>
      <c r="H35" s="45">
        <f>IF($A35="","",IF(H$6="NÃO",0,IF($A35=0,DATEDIF(ESTRUTURA!$F$3,ESTRUTURA!$F$4,"m")*Tabela!$H$6,Tabela!$H$6)))</f>
        <v>0</v>
      </c>
      <c r="I35" s="83">
        <f t="shared" si="8"/>
        <v>0</v>
      </c>
      <c r="J35" s="45">
        <f>IF($A35="","",IF(J$6="NÃO",0,IF($A35=0,DATEDIF(ESTRUTURA!$F$3,ESTRUTURA!$F$4,"m")*Tabela!$H$8,IF(J$6="NÃO",0,Tabela!$H$8))))</f>
        <v>0</v>
      </c>
      <c r="K35" s="83">
        <f t="shared" si="8"/>
        <v>0</v>
      </c>
      <c r="L35" s="45">
        <f t="shared" si="8"/>
        <v>0</v>
      </c>
      <c r="M35" s="83">
        <f t="shared" si="8"/>
        <v>0</v>
      </c>
      <c r="N35" s="45">
        <f t="shared" si="8"/>
        <v>0</v>
      </c>
      <c r="O35" s="83">
        <f t="shared" si="8"/>
        <v>0</v>
      </c>
      <c r="P35" s="45">
        <f t="shared" si="9"/>
        <v>0</v>
      </c>
      <c r="Q35" s="83">
        <f t="shared" si="8"/>
        <v>0</v>
      </c>
      <c r="R35" s="45">
        <f t="shared" si="8"/>
        <v>0</v>
      </c>
      <c r="S35" s="83">
        <f>IF($A35="","",IF(S$6="NÃO",0,IF($A35=0,DATEDIF(ESTRUTURA!$F$3,ESTRUTURA!$F$4,"m")*Tabela!$H$17,Tabela!$H$17)))</f>
        <v>0</v>
      </c>
      <c r="T35" s="45">
        <f>IF($A35="","",IF(T$6="NÃO",0,IF($A35=0,DATEDIF(ESTRUTURA!$F$3,ESTRUTURA!$F$4,"m")*Tabela!$H$18,Tabela!$H$18)))</f>
        <v>0</v>
      </c>
      <c r="U35" s="83">
        <f t="shared" si="6"/>
        <v>0</v>
      </c>
      <c r="V35" s="45">
        <f>IF($A35="","",IF(V$6="NÃO",0,IF($A35=0,DATEDIF(ESTRUTURA!$F$3,ESTRUTURA!$F$4,"m")*Tabela!$H$20,Tabela!$H$20)))</f>
        <v>0</v>
      </c>
      <c r="W35" s="83">
        <f t="shared" si="6"/>
        <v>0</v>
      </c>
      <c r="X35" s="45">
        <f t="shared" si="6"/>
        <v>0</v>
      </c>
      <c r="Y35" s="83">
        <f>IF($A35="","",IF(Y$6="NÃO",0,IF(A35=0,Tabela!$H$23,IF(AND(MONTH(ESTRUTURA!C35)=MONTH(ESTRUTURA!$F$3),A35&gt;0),Tabela!$H$23,0))))</f>
        <v>0</v>
      </c>
      <c r="Z35" s="45">
        <f t="shared" si="6"/>
        <v>0</v>
      </c>
      <c r="AA35" s="83">
        <f>IF($A35="","",IF(AA$6="NÃO",0,Tabela!$H$25*nm_séries))</f>
        <v>0</v>
      </c>
      <c r="AB35" s="45">
        <f t="shared" si="6"/>
        <v>0</v>
      </c>
      <c r="AC35" s="83">
        <f>IF($A35="","",IF(AC$6="NÃO",0,IF(A35=0,Tabela!$H$27,IF(MOD(A35,3)=0,Tabela!$H$27,0))))</f>
        <v>0</v>
      </c>
      <c r="AD35" s="45">
        <f t="shared" si="6"/>
        <v>0</v>
      </c>
      <c r="AE35" s="83">
        <f t="shared" si="6"/>
        <v>0</v>
      </c>
      <c r="AF35" s="45">
        <f>IF($A35="","",IF(AF$6="NÃO",0,IF(AND(MONTH(ESTRUTURA!C35)=MONTH(ESTRUTURA!$F$3),A35&gt;0),Tabela!$H$30,0)))</f>
        <v>0</v>
      </c>
      <c r="AG35" s="83">
        <f t="shared" si="6"/>
        <v>0</v>
      </c>
      <c r="AH35" s="45">
        <f t="shared" si="6"/>
        <v>0</v>
      </c>
      <c r="AI35" s="83">
        <f>IF($A35="","",IF(AI$6="NÃO",0,IF($A35=0,DATEDIF(ESTRUTURA!$F$3,ESTRUTURA!$F$4,"m")*Tabela!$H$33,Tabela!$H$33)))</f>
        <v>0</v>
      </c>
      <c r="AJ35" s="45">
        <f t="shared" si="6"/>
        <v>0</v>
      </c>
    </row>
    <row r="36" spans="1:36" x14ac:dyDescent="0.2">
      <c r="A36" s="89">
        <f>ESTRUTURA!A36</f>
        <v>25</v>
      </c>
      <c r="B36" s="81">
        <f t="shared" si="5"/>
        <v>0</v>
      </c>
      <c r="C36" s="83">
        <f t="shared" si="8"/>
        <v>0</v>
      </c>
      <c r="D36" s="45">
        <f t="shared" si="8"/>
        <v>0</v>
      </c>
      <c r="E36" s="83">
        <f t="shared" si="8"/>
        <v>0</v>
      </c>
      <c r="F36" s="45">
        <f>IF($A36="","",IF(F$6="NÃO",0,Tabela!$H$34*nm_lastro))</f>
        <v>0</v>
      </c>
      <c r="G36" s="83">
        <f t="shared" si="8"/>
        <v>0</v>
      </c>
      <c r="H36" s="45">
        <f>IF($A36="","",IF(H$6="NÃO",0,IF($A36=0,DATEDIF(ESTRUTURA!$F$3,ESTRUTURA!$F$4,"m")*Tabela!$H$6,Tabela!$H$6)))</f>
        <v>0</v>
      </c>
      <c r="I36" s="83">
        <f t="shared" si="8"/>
        <v>0</v>
      </c>
      <c r="J36" s="45">
        <f>IF($A36="","",IF(J$6="NÃO",0,IF($A36=0,DATEDIF(ESTRUTURA!$F$3,ESTRUTURA!$F$4,"m")*Tabela!$H$8,IF(J$6="NÃO",0,Tabela!$H$8))))</f>
        <v>0</v>
      </c>
      <c r="K36" s="83">
        <f t="shared" si="8"/>
        <v>0</v>
      </c>
      <c r="L36" s="45">
        <f t="shared" si="8"/>
        <v>0</v>
      </c>
      <c r="M36" s="83">
        <f t="shared" si="8"/>
        <v>0</v>
      </c>
      <c r="N36" s="45">
        <f t="shared" si="8"/>
        <v>0</v>
      </c>
      <c r="O36" s="83">
        <f t="shared" si="8"/>
        <v>0</v>
      </c>
      <c r="P36" s="45">
        <f t="shared" si="9"/>
        <v>0</v>
      </c>
      <c r="Q36" s="83">
        <f t="shared" si="8"/>
        <v>0</v>
      </c>
      <c r="R36" s="45">
        <f t="shared" si="8"/>
        <v>0</v>
      </c>
      <c r="S36" s="83">
        <f>IF($A36="","",IF(S$6="NÃO",0,IF($A36=0,DATEDIF(ESTRUTURA!$F$3,ESTRUTURA!$F$4,"m")*Tabela!$H$17,Tabela!$H$17)))</f>
        <v>0</v>
      </c>
      <c r="T36" s="45">
        <f>IF($A36="","",IF(T$6="NÃO",0,IF($A36=0,DATEDIF(ESTRUTURA!$F$3,ESTRUTURA!$F$4,"m")*Tabela!$H$18,Tabela!$H$18)))</f>
        <v>0</v>
      </c>
      <c r="U36" s="83">
        <f t="shared" si="6"/>
        <v>0</v>
      </c>
      <c r="V36" s="45">
        <f>IF($A36="","",IF(V$6="NÃO",0,IF($A36=0,DATEDIF(ESTRUTURA!$F$3,ESTRUTURA!$F$4,"m")*Tabela!$H$20,Tabela!$H$20)))</f>
        <v>0</v>
      </c>
      <c r="W36" s="83">
        <f t="shared" si="6"/>
        <v>0</v>
      </c>
      <c r="X36" s="45">
        <f t="shared" si="6"/>
        <v>0</v>
      </c>
      <c r="Y36" s="83">
        <f>IF($A36="","",IF(Y$6="NÃO",0,IF(A36=0,Tabela!$H$23,IF(AND(MONTH(ESTRUTURA!C36)=MONTH(ESTRUTURA!$F$3),A36&gt;0),Tabela!$H$23,0))))</f>
        <v>0</v>
      </c>
      <c r="Z36" s="45">
        <f t="shared" si="6"/>
        <v>0</v>
      </c>
      <c r="AA36" s="83">
        <f>IF($A36="","",IF(AA$6="NÃO",0,Tabela!$H$25*nm_séries))</f>
        <v>0</v>
      </c>
      <c r="AB36" s="45">
        <f t="shared" si="6"/>
        <v>0</v>
      </c>
      <c r="AC36" s="83">
        <f>IF($A36="","",IF(AC$6="NÃO",0,IF(A36=0,Tabela!$H$27,IF(MOD(A36,3)=0,Tabela!$H$27,0))))</f>
        <v>0</v>
      </c>
      <c r="AD36" s="45">
        <f t="shared" si="6"/>
        <v>0</v>
      </c>
      <c r="AE36" s="83">
        <f t="shared" si="6"/>
        <v>0</v>
      </c>
      <c r="AF36" s="45">
        <f>IF($A36="","",IF(AF$6="NÃO",0,IF(AND(MONTH(ESTRUTURA!C36)=MONTH(ESTRUTURA!$F$3),A36&gt;0),Tabela!$H$30,0)))</f>
        <v>0</v>
      </c>
      <c r="AG36" s="83">
        <f t="shared" si="6"/>
        <v>0</v>
      </c>
      <c r="AH36" s="45">
        <f t="shared" si="6"/>
        <v>0</v>
      </c>
      <c r="AI36" s="83">
        <f>IF($A36="","",IF(AI$6="NÃO",0,IF($A36=0,DATEDIF(ESTRUTURA!$F$3,ESTRUTURA!$F$4,"m")*Tabela!$H$33,Tabela!$H$33)))</f>
        <v>0</v>
      </c>
      <c r="AJ36" s="45">
        <f t="shared" si="6"/>
        <v>0</v>
      </c>
    </row>
    <row r="37" spans="1:36" x14ac:dyDescent="0.2">
      <c r="A37" s="89">
        <f>ESTRUTURA!A37</f>
        <v>26</v>
      </c>
      <c r="B37" s="81">
        <f t="shared" si="5"/>
        <v>0</v>
      </c>
      <c r="C37" s="83">
        <f t="shared" si="8"/>
        <v>0</v>
      </c>
      <c r="D37" s="45">
        <f t="shared" si="8"/>
        <v>0</v>
      </c>
      <c r="E37" s="83">
        <f t="shared" si="8"/>
        <v>0</v>
      </c>
      <c r="F37" s="45">
        <f>IF($A37="","",IF(F$6="NÃO",0,Tabela!$H$34*nm_lastro))</f>
        <v>0</v>
      </c>
      <c r="G37" s="83">
        <f t="shared" si="8"/>
        <v>0</v>
      </c>
      <c r="H37" s="45">
        <f>IF($A37="","",IF(H$6="NÃO",0,IF($A37=0,DATEDIF(ESTRUTURA!$F$3,ESTRUTURA!$F$4,"m")*Tabela!$H$6,Tabela!$H$6)))</f>
        <v>0</v>
      </c>
      <c r="I37" s="83">
        <f t="shared" si="8"/>
        <v>0</v>
      </c>
      <c r="J37" s="45">
        <f>IF($A37="","",IF(J$6="NÃO",0,IF($A37=0,DATEDIF(ESTRUTURA!$F$3,ESTRUTURA!$F$4,"m")*Tabela!$H$8,IF(J$6="NÃO",0,Tabela!$H$8))))</f>
        <v>0</v>
      </c>
      <c r="K37" s="83">
        <f t="shared" si="8"/>
        <v>0</v>
      </c>
      <c r="L37" s="45">
        <f t="shared" si="8"/>
        <v>0</v>
      </c>
      <c r="M37" s="83">
        <f t="shared" si="8"/>
        <v>0</v>
      </c>
      <c r="N37" s="45">
        <f t="shared" si="8"/>
        <v>0</v>
      </c>
      <c r="O37" s="83">
        <f t="shared" si="8"/>
        <v>0</v>
      </c>
      <c r="P37" s="45">
        <f t="shared" si="9"/>
        <v>0</v>
      </c>
      <c r="Q37" s="83">
        <f t="shared" si="8"/>
        <v>0</v>
      </c>
      <c r="R37" s="45">
        <f t="shared" si="8"/>
        <v>0</v>
      </c>
      <c r="S37" s="83">
        <f>IF($A37="","",IF(S$6="NÃO",0,IF($A37=0,DATEDIF(ESTRUTURA!$F$3,ESTRUTURA!$F$4,"m")*Tabela!$H$17,Tabela!$H$17)))</f>
        <v>0</v>
      </c>
      <c r="T37" s="45">
        <f>IF($A37="","",IF(T$6="NÃO",0,IF($A37=0,DATEDIF(ESTRUTURA!$F$3,ESTRUTURA!$F$4,"m")*Tabela!$H$18,Tabela!$H$18)))</f>
        <v>0</v>
      </c>
      <c r="U37" s="83">
        <f t="shared" si="6"/>
        <v>0</v>
      </c>
      <c r="V37" s="45">
        <f>IF($A37="","",IF(V$6="NÃO",0,IF($A37=0,DATEDIF(ESTRUTURA!$F$3,ESTRUTURA!$F$4,"m")*Tabela!$H$20,Tabela!$H$20)))</f>
        <v>0</v>
      </c>
      <c r="W37" s="83">
        <f t="shared" si="6"/>
        <v>0</v>
      </c>
      <c r="X37" s="45">
        <f t="shared" si="6"/>
        <v>0</v>
      </c>
      <c r="Y37" s="83">
        <f>IF($A37="","",IF(Y$6="NÃO",0,IF(A37=0,Tabela!$H$23,IF(AND(MONTH(ESTRUTURA!C37)=MONTH(ESTRUTURA!$F$3),A37&gt;0),Tabela!$H$23,0))))</f>
        <v>0</v>
      </c>
      <c r="Z37" s="45">
        <f t="shared" si="6"/>
        <v>0</v>
      </c>
      <c r="AA37" s="83">
        <f>IF($A37="","",IF(AA$6="NÃO",0,Tabela!$H$25*nm_séries))</f>
        <v>0</v>
      </c>
      <c r="AB37" s="45">
        <f t="shared" si="6"/>
        <v>0</v>
      </c>
      <c r="AC37" s="83">
        <f>IF($A37="","",IF(AC$6="NÃO",0,IF(A37=0,Tabela!$H$27,IF(MOD(A37,3)=0,Tabela!$H$27,0))))</f>
        <v>0</v>
      </c>
      <c r="AD37" s="45">
        <f t="shared" si="6"/>
        <v>0</v>
      </c>
      <c r="AE37" s="83">
        <f t="shared" si="6"/>
        <v>0</v>
      </c>
      <c r="AF37" s="45">
        <f>IF($A37="","",IF(AF$6="NÃO",0,IF(AND(MONTH(ESTRUTURA!C37)=MONTH(ESTRUTURA!$F$3),A37&gt;0),Tabela!$H$30,0)))</f>
        <v>0</v>
      </c>
      <c r="AG37" s="83">
        <f t="shared" si="6"/>
        <v>0</v>
      </c>
      <c r="AH37" s="45">
        <f t="shared" si="6"/>
        <v>0</v>
      </c>
      <c r="AI37" s="83">
        <f>IF($A37="","",IF(AI$6="NÃO",0,IF($A37=0,DATEDIF(ESTRUTURA!$F$3,ESTRUTURA!$F$4,"m")*Tabela!$H$33,Tabela!$H$33)))</f>
        <v>0</v>
      </c>
      <c r="AJ37" s="45">
        <f t="shared" si="6"/>
        <v>0</v>
      </c>
    </row>
    <row r="38" spans="1:36" x14ac:dyDescent="0.2">
      <c r="A38" s="89">
        <f>ESTRUTURA!A38</f>
        <v>27</v>
      </c>
      <c r="B38" s="81">
        <f t="shared" si="5"/>
        <v>0</v>
      </c>
      <c r="C38" s="83">
        <f t="shared" si="8"/>
        <v>0</v>
      </c>
      <c r="D38" s="45">
        <f t="shared" si="8"/>
        <v>0</v>
      </c>
      <c r="E38" s="83">
        <f t="shared" si="8"/>
        <v>0</v>
      </c>
      <c r="F38" s="45">
        <f>IF($A38="","",IF(F$6="NÃO",0,Tabela!$H$34*nm_lastro))</f>
        <v>0</v>
      </c>
      <c r="G38" s="83">
        <f t="shared" si="8"/>
        <v>0</v>
      </c>
      <c r="H38" s="45">
        <f>IF($A38="","",IF(H$6="NÃO",0,IF($A38=0,DATEDIF(ESTRUTURA!$F$3,ESTRUTURA!$F$4,"m")*Tabela!$H$6,Tabela!$H$6)))</f>
        <v>0</v>
      </c>
      <c r="I38" s="83">
        <f t="shared" si="8"/>
        <v>0</v>
      </c>
      <c r="J38" s="45">
        <f>IF($A38="","",IF(J$6="NÃO",0,IF($A38=0,DATEDIF(ESTRUTURA!$F$3,ESTRUTURA!$F$4,"m")*Tabela!$H$8,IF(J$6="NÃO",0,Tabela!$H$8))))</f>
        <v>0</v>
      </c>
      <c r="K38" s="83">
        <f t="shared" si="8"/>
        <v>0</v>
      </c>
      <c r="L38" s="45">
        <f t="shared" si="8"/>
        <v>0</v>
      </c>
      <c r="M38" s="83">
        <f t="shared" si="8"/>
        <v>0</v>
      </c>
      <c r="N38" s="45">
        <f t="shared" si="8"/>
        <v>0</v>
      </c>
      <c r="O38" s="83">
        <f t="shared" si="8"/>
        <v>0</v>
      </c>
      <c r="P38" s="45">
        <f t="shared" si="9"/>
        <v>0</v>
      </c>
      <c r="Q38" s="83">
        <f t="shared" si="8"/>
        <v>0</v>
      </c>
      <c r="R38" s="45">
        <f t="shared" si="8"/>
        <v>0</v>
      </c>
      <c r="S38" s="83">
        <f>IF($A38="","",IF(S$6="NÃO",0,IF($A38=0,DATEDIF(ESTRUTURA!$F$3,ESTRUTURA!$F$4,"m")*Tabela!$H$17,Tabela!$H$17)))</f>
        <v>0</v>
      </c>
      <c r="T38" s="45">
        <f>IF($A38="","",IF(T$6="NÃO",0,IF($A38=0,DATEDIF(ESTRUTURA!$F$3,ESTRUTURA!$F$4,"m")*Tabela!$H$18,Tabela!$H$18)))</f>
        <v>0</v>
      </c>
      <c r="U38" s="83">
        <f t="shared" si="6"/>
        <v>0</v>
      </c>
      <c r="V38" s="45">
        <f>IF($A38="","",IF(V$6="NÃO",0,IF($A38=0,DATEDIF(ESTRUTURA!$F$3,ESTRUTURA!$F$4,"m")*Tabela!$H$20,Tabela!$H$20)))</f>
        <v>0</v>
      </c>
      <c r="W38" s="83">
        <f t="shared" si="6"/>
        <v>0</v>
      </c>
      <c r="X38" s="45">
        <f t="shared" si="6"/>
        <v>0</v>
      </c>
      <c r="Y38" s="83">
        <f>IF($A38="","",IF(Y$6="NÃO",0,IF(A38=0,Tabela!$H$23,IF(AND(MONTH(ESTRUTURA!C38)=MONTH(ESTRUTURA!$F$3),A38&gt;0),Tabela!$H$23,0))))</f>
        <v>0</v>
      </c>
      <c r="Z38" s="45">
        <f t="shared" si="6"/>
        <v>0</v>
      </c>
      <c r="AA38" s="83">
        <f>IF($A38="","",IF(AA$6="NÃO",0,Tabela!$H$25*nm_séries))</f>
        <v>0</v>
      </c>
      <c r="AB38" s="45">
        <f t="shared" si="6"/>
        <v>0</v>
      </c>
      <c r="AC38" s="83">
        <f>IF($A38="","",IF(AC$6="NÃO",0,IF(A38=0,Tabela!$H$27,IF(MOD(A38,3)=0,Tabela!$H$27,0))))</f>
        <v>0</v>
      </c>
      <c r="AD38" s="45">
        <f t="shared" si="6"/>
        <v>0</v>
      </c>
      <c r="AE38" s="83">
        <f t="shared" si="6"/>
        <v>0</v>
      </c>
      <c r="AF38" s="45">
        <f>IF($A38="","",IF(AF$6="NÃO",0,IF(AND(MONTH(ESTRUTURA!C38)=MONTH(ESTRUTURA!$F$3),A38&gt;0),Tabela!$H$30,0)))</f>
        <v>0</v>
      </c>
      <c r="AG38" s="83">
        <f t="shared" si="6"/>
        <v>0</v>
      </c>
      <c r="AH38" s="45">
        <f t="shared" si="6"/>
        <v>0</v>
      </c>
      <c r="AI38" s="83">
        <f>IF($A38="","",IF(AI$6="NÃO",0,IF($A38=0,DATEDIF(ESTRUTURA!$F$3,ESTRUTURA!$F$4,"m")*Tabela!$H$33,Tabela!$H$33)))</f>
        <v>0</v>
      </c>
      <c r="AJ38" s="45">
        <f t="shared" si="6"/>
        <v>0</v>
      </c>
    </row>
    <row r="39" spans="1:36" x14ac:dyDescent="0.2">
      <c r="A39" s="89">
        <f>ESTRUTURA!A39</f>
        <v>28</v>
      </c>
      <c r="B39" s="81">
        <f t="shared" si="5"/>
        <v>0</v>
      </c>
      <c r="C39" s="83">
        <f t="shared" si="8"/>
        <v>0</v>
      </c>
      <c r="D39" s="45">
        <f t="shared" si="8"/>
        <v>0</v>
      </c>
      <c r="E39" s="83">
        <f t="shared" si="8"/>
        <v>0</v>
      </c>
      <c r="F39" s="45">
        <f>IF($A39="","",IF(F$6="NÃO",0,Tabela!$H$34*nm_lastro))</f>
        <v>0</v>
      </c>
      <c r="G39" s="83">
        <f t="shared" si="8"/>
        <v>0</v>
      </c>
      <c r="H39" s="45">
        <f>IF($A39="","",IF(H$6="NÃO",0,IF($A39=0,DATEDIF(ESTRUTURA!$F$3,ESTRUTURA!$F$4,"m")*Tabela!$H$6,Tabela!$H$6)))</f>
        <v>0</v>
      </c>
      <c r="I39" s="83">
        <f t="shared" si="8"/>
        <v>0</v>
      </c>
      <c r="J39" s="45">
        <f>IF($A39="","",IF(J$6="NÃO",0,IF($A39=0,DATEDIF(ESTRUTURA!$F$3,ESTRUTURA!$F$4,"m")*Tabela!$H$8,IF(J$6="NÃO",0,Tabela!$H$8))))</f>
        <v>0</v>
      </c>
      <c r="K39" s="83">
        <f t="shared" si="8"/>
        <v>0</v>
      </c>
      <c r="L39" s="45">
        <f t="shared" si="8"/>
        <v>0</v>
      </c>
      <c r="M39" s="83">
        <f t="shared" si="8"/>
        <v>0</v>
      </c>
      <c r="N39" s="45">
        <f t="shared" si="8"/>
        <v>0</v>
      </c>
      <c r="O39" s="83">
        <f t="shared" si="8"/>
        <v>0</v>
      </c>
      <c r="P39" s="45">
        <f t="shared" si="9"/>
        <v>0</v>
      </c>
      <c r="Q39" s="83">
        <f t="shared" si="8"/>
        <v>0</v>
      </c>
      <c r="R39" s="45">
        <f t="shared" si="8"/>
        <v>0</v>
      </c>
      <c r="S39" s="83">
        <f>IF($A39="","",IF(S$6="NÃO",0,IF($A39=0,DATEDIF(ESTRUTURA!$F$3,ESTRUTURA!$F$4,"m")*Tabela!$H$17,Tabela!$H$17)))</f>
        <v>0</v>
      </c>
      <c r="T39" s="45">
        <f>IF($A39="","",IF(T$6="NÃO",0,IF($A39=0,DATEDIF(ESTRUTURA!$F$3,ESTRUTURA!$F$4,"m")*Tabela!$H$18,Tabela!$H$18)))</f>
        <v>0</v>
      </c>
      <c r="U39" s="83">
        <f t="shared" si="6"/>
        <v>0</v>
      </c>
      <c r="V39" s="45">
        <f>IF($A39="","",IF(V$6="NÃO",0,IF($A39=0,DATEDIF(ESTRUTURA!$F$3,ESTRUTURA!$F$4,"m")*Tabela!$H$20,Tabela!$H$20)))</f>
        <v>0</v>
      </c>
      <c r="W39" s="83">
        <f t="shared" si="6"/>
        <v>0</v>
      </c>
      <c r="X39" s="45">
        <f t="shared" si="6"/>
        <v>0</v>
      </c>
      <c r="Y39" s="83">
        <f>IF($A39="","",IF(Y$6="NÃO",0,IF(A39=0,Tabela!$H$23,IF(AND(MONTH(ESTRUTURA!C39)=MONTH(ESTRUTURA!$F$3),A39&gt;0),Tabela!$H$23,0))))</f>
        <v>0</v>
      </c>
      <c r="Z39" s="45">
        <f t="shared" si="6"/>
        <v>0</v>
      </c>
      <c r="AA39" s="83">
        <f>IF($A39="","",IF(AA$6="NÃO",0,Tabela!$H$25*nm_séries))</f>
        <v>0</v>
      </c>
      <c r="AB39" s="45">
        <f t="shared" si="6"/>
        <v>0</v>
      </c>
      <c r="AC39" s="83">
        <f>IF($A39="","",IF(AC$6="NÃO",0,IF(A39=0,Tabela!$H$27,IF(MOD(A39,3)=0,Tabela!$H$27,0))))</f>
        <v>0</v>
      </c>
      <c r="AD39" s="45">
        <f t="shared" si="6"/>
        <v>0</v>
      </c>
      <c r="AE39" s="83">
        <f t="shared" si="6"/>
        <v>0</v>
      </c>
      <c r="AF39" s="45">
        <f>IF($A39="","",IF(AF$6="NÃO",0,IF(AND(MONTH(ESTRUTURA!C39)=MONTH(ESTRUTURA!$F$3),A39&gt;0),Tabela!$H$30,0)))</f>
        <v>0</v>
      </c>
      <c r="AG39" s="83">
        <f t="shared" si="6"/>
        <v>0</v>
      </c>
      <c r="AH39" s="45">
        <f t="shared" si="6"/>
        <v>0</v>
      </c>
      <c r="AI39" s="83">
        <f>IF($A39="","",IF(AI$6="NÃO",0,IF($A39=0,DATEDIF(ESTRUTURA!$F$3,ESTRUTURA!$F$4,"m")*Tabela!$H$33,Tabela!$H$33)))</f>
        <v>0</v>
      </c>
      <c r="AJ39" s="45">
        <f t="shared" si="6"/>
        <v>0</v>
      </c>
    </row>
    <row r="40" spans="1:36" x14ac:dyDescent="0.2">
      <c r="A40" s="89">
        <f>ESTRUTURA!A40</f>
        <v>29</v>
      </c>
      <c r="B40" s="81">
        <f t="shared" si="5"/>
        <v>0</v>
      </c>
      <c r="C40" s="83">
        <f t="shared" si="8"/>
        <v>0</v>
      </c>
      <c r="D40" s="45">
        <f t="shared" si="8"/>
        <v>0</v>
      </c>
      <c r="E40" s="83">
        <f t="shared" si="8"/>
        <v>0</v>
      </c>
      <c r="F40" s="45">
        <f>IF($A40="","",IF(F$6="NÃO",0,Tabela!$H$34*nm_lastro))</f>
        <v>0</v>
      </c>
      <c r="G40" s="83">
        <f t="shared" si="8"/>
        <v>0</v>
      </c>
      <c r="H40" s="45">
        <f>IF($A40="","",IF(H$6="NÃO",0,IF($A40=0,DATEDIF(ESTRUTURA!$F$3,ESTRUTURA!$F$4,"m")*Tabela!$H$6,Tabela!$H$6)))</f>
        <v>0</v>
      </c>
      <c r="I40" s="83">
        <f t="shared" si="8"/>
        <v>0</v>
      </c>
      <c r="J40" s="45">
        <f>IF($A40="","",IF(J$6="NÃO",0,IF($A40=0,DATEDIF(ESTRUTURA!$F$3,ESTRUTURA!$F$4,"m")*Tabela!$H$8,IF(J$6="NÃO",0,Tabela!$H$8))))</f>
        <v>0</v>
      </c>
      <c r="K40" s="83">
        <f t="shared" si="8"/>
        <v>0</v>
      </c>
      <c r="L40" s="45">
        <f t="shared" si="8"/>
        <v>0</v>
      </c>
      <c r="M40" s="83">
        <f t="shared" si="8"/>
        <v>0</v>
      </c>
      <c r="N40" s="45">
        <f t="shared" si="8"/>
        <v>0</v>
      </c>
      <c r="O40" s="83">
        <f t="shared" si="8"/>
        <v>0</v>
      </c>
      <c r="P40" s="45">
        <f t="shared" si="9"/>
        <v>0</v>
      </c>
      <c r="Q40" s="83">
        <f t="shared" si="8"/>
        <v>0</v>
      </c>
      <c r="R40" s="45">
        <f t="shared" si="8"/>
        <v>0</v>
      </c>
      <c r="S40" s="83">
        <f>IF($A40="","",IF(S$6="NÃO",0,IF($A40=0,DATEDIF(ESTRUTURA!$F$3,ESTRUTURA!$F$4,"m")*Tabela!$H$17,Tabela!$H$17)))</f>
        <v>0</v>
      </c>
      <c r="T40" s="45">
        <f>IF($A40="","",IF(T$6="NÃO",0,IF($A40=0,DATEDIF(ESTRUTURA!$F$3,ESTRUTURA!$F$4,"m")*Tabela!$H$18,Tabela!$H$18)))</f>
        <v>0</v>
      </c>
      <c r="U40" s="83">
        <f t="shared" si="6"/>
        <v>0</v>
      </c>
      <c r="V40" s="45">
        <f>IF($A40="","",IF(V$6="NÃO",0,IF($A40=0,DATEDIF(ESTRUTURA!$F$3,ESTRUTURA!$F$4,"m")*Tabela!$H$20,Tabela!$H$20)))</f>
        <v>0</v>
      </c>
      <c r="W40" s="83">
        <f t="shared" si="6"/>
        <v>0</v>
      </c>
      <c r="X40" s="45">
        <f t="shared" si="6"/>
        <v>0</v>
      </c>
      <c r="Y40" s="83">
        <f>IF($A40="","",IF(Y$6="NÃO",0,IF(A40=0,Tabela!$H$23,IF(AND(MONTH(ESTRUTURA!C40)=MONTH(ESTRUTURA!$F$3),A40&gt;0),Tabela!$H$23,0))))</f>
        <v>0</v>
      </c>
      <c r="Z40" s="45">
        <f t="shared" si="6"/>
        <v>0</v>
      </c>
      <c r="AA40" s="83">
        <f>IF($A40="","",IF(AA$6="NÃO",0,Tabela!$H$25*nm_séries))</f>
        <v>0</v>
      </c>
      <c r="AB40" s="45">
        <f t="shared" si="6"/>
        <v>0</v>
      </c>
      <c r="AC40" s="83">
        <f>IF($A40="","",IF(AC$6="NÃO",0,IF(A40=0,Tabela!$H$27,IF(MOD(A40,3)=0,Tabela!$H$27,0))))</f>
        <v>0</v>
      </c>
      <c r="AD40" s="45">
        <f t="shared" si="6"/>
        <v>0</v>
      </c>
      <c r="AE40" s="83">
        <f t="shared" si="6"/>
        <v>0</v>
      </c>
      <c r="AF40" s="45">
        <f>IF($A40="","",IF(AF$6="NÃO",0,IF(AND(MONTH(ESTRUTURA!C40)=MONTH(ESTRUTURA!$F$3),A40&gt;0),Tabela!$H$30,0)))</f>
        <v>0</v>
      </c>
      <c r="AG40" s="83">
        <f t="shared" si="6"/>
        <v>0</v>
      </c>
      <c r="AH40" s="45">
        <f t="shared" si="6"/>
        <v>0</v>
      </c>
      <c r="AI40" s="83">
        <f>IF($A40="","",IF(AI$6="NÃO",0,IF($A40=0,DATEDIF(ESTRUTURA!$F$3,ESTRUTURA!$F$4,"m")*Tabela!$H$33,Tabela!$H$33)))</f>
        <v>0</v>
      </c>
      <c r="AJ40" s="45">
        <f t="shared" si="6"/>
        <v>0</v>
      </c>
    </row>
    <row r="41" spans="1:36" x14ac:dyDescent="0.2">
      <c r="A41" s="89">
        <f>ESTRUTURA!A41</f>
        <v>30</v>
      </c>
      <c r="B41" s="81">
        <f t="shared" si="5"/>
        <v>0</v>
      </c>
      <c r="C41" s="83">
        <f t="shared" si="8"/>
        <v>0</v>
      </c>
      <c r="D41" s="45">
        <f t="shared" si="8"/>
        <v>0</v>
      </c>
      <c r="E41" s="83">
        <f t="shared" si="8"/>
        <v>0</v>
      </c>
      <c r="F41" s="45">
        <f>IF($A41="","",IF(F$6="NÃO",0,Tabela!$H$34*nm_lastro))</f>
        <v>0</v>
      </c>
      <c r="G41" s="83">
        <f t="shared" si="8"/>
        <v>0</v>
      </c>
      <c r="H41" s="45">
        <f>IF($A41="","",IF(H$6="NÃO",0,IF($A41=0,DATEDIF(ESTRUTURA!$F$3,ESTRUTURA!$F$4,"m")*Tabela!$H$6,Tabela!$H$6)))</f>
        <v>0</v>
      </c>
      <c r="I41" s="83">
        <f t="shared" si="8"/>
        <v>0</v>
      </c>
      <c r="J41" s="45">
        <f>IF($A41="","",IF(J$6="NÃO",0,IF($A41=0,DATEDIF(ESTRUTURA!$F$3,ESTRUTURA!$F$4,"m")*Tabela!$H$8,IF(J$6="NÃO",0,Tabela!$H$8))))</f>
        <v>0</v>
      </c>
      <c r="K41" s="83">
        <f t="shared" si="8"/>
        <v>0</v>
      </c>
      <c r="L41" s="45">
        <f t="shared" si="8"/>
        <v>0</v>
      </c>
      <c r="M41" s="83">
        <f t="shared" si="8"/>
        <v>0</v>
      </c>
      <c r="N41" s="45">
        <f t="shared" si="8"/>
        <v>0</v>
      </c>
      <c r="O41" s="83">
        <f t="shared" si="8"/>
        <v>0</v>
      </c>
      <c r="P41" s="45">
        <f t="shared" si="9"/>
        <v>0</v>
      </c>
      <c r="Q41" s="83">
        <f t="shared" si="8"/>
        <v>0</v>
      </c>
      <c r="R41" s="45">
        <f t="shared" si="8"/>
        <v>0</v>
      </c>
      <c r="S41" s="83">
        <f>IF($A41="","",IF(S$6="NÃO",0,IF($A41=0,DATEDIF(ESTRUTURA!$F$3,ESTRUTURA!$F$4,"m")*Tabela!$H$17,Tabela!$H$17)))</f>
        <v>0</v>
      </c>
      <c r="T41" s="45">
        <f>IF($A41="","",IF(T$6="NÃO",0,IF($A41=0,DATEDIF(ESTRUTURA!$F$3,ESTRUTURA!$F$4,"m")*Tabela!$H$18,Tabela!$H$18)))</f>
        <v>0</v>
      </c>
      <c r="U41" s="83">
        <f t="shared" si="6"/>
        <v>0</v>
      </c>
      <c r="V41" s="45">
        <f>IF($A41="","",IF(V$6="NÃO",0,IF($A41=0,DATEDIF(ESTRUTURA!$F$3,ESTRUTURA!$F$4,"m")*Tabela!$H$20,Tabela!$H$20)))</f>
        <v>0</v>
      </c>
      <c r="W41" s="83">
        <f t="shared" si="6"/>
        <v>0</v>
      </c>
      <c r="X41" s="45">
        <f t="shared" si="6"/>
        <v>0</v>
      </c>
      <c r="Y41" s="83">
        <f>IF($A41="","",IF(Y$6="NÃO",0,IF(A41=0,Tabela!$H$23,IF(AND(MONTH(ESTRUTURA!C41)=MONTH(ESTRUTURA!$F$3),A41&gt;0),Tabela!$H$23,0))))</f>
        <v>0</v>
      </c>
      <c r="Z41" s="45">
        <f t="shared" si="6"/>
        <v>0</v>
      </c>
      <c r="AA41" s="83">
        <f>IF($A41="","",IF(AA$6="NÃO",0,Tabela!$H$25*nm_séries))</f>
        <v>0</v>
      </c>
      <c r="AB41" s="45">
        <f t="shared" si="6"/>
        <v>0</v>
      </c>
      <c r="AC41" s="83">
        <f>IF($A41="","",IF(AC$6="NÃO",0,IF(A41=0,Tabela!$H$27,IF(MOD(A41,3)=0,Tabela!$H$27,0))))</f>
        <v>0</v>
      </c>
      <c r="AD41" s="45">
        <f t="shared" si="6"/>
        <v>0</v>
      </c>
      <c r="AE41" s="83">
        <f t="shared" si="6"/>
        <v>0</v>
      </c>
      <c r="AF41" s="45">
        <f>IF($A41="","",IF(AF$6="NÃO",0,IF(AND(MONTH(ESTRUTURA!C41)=MONTH(ESTRUTURA!$F$3),A41&gt;0),Tabela!$H$30,0)))</f>
        <v>0</v>
      </c>
      <c r="AG41" s="83">
        <f t="shared" si="6"/>
        <v>0</v>
      </c>
      <c r="AH41" s="45">
        <f t="shared" si="6"/>
        <v>0</v>
      </c>
      <c r="AI41" s="83">
        <f>IF($A41="","",IF(AI$6="NÃO",0,IF($A41=0,DATEDIF(ESTRUTURA!$F$3,ESTRUTURA!$F$4,"m")*Tabela!$H$33,Tabela!$H$33)))</f>
        <v>0</v>
      </c>
      <c r="AJ41" s="45">
        <f t="shared" si="6"/>
        <v>0</v>
      </c>
    </row>
    <row r="42" spans="1:36" x14ac:dyDescent="0.2">
      <c r="A42" s="89">
        <f>ESTRUTURA!A42</f>
        <v>31</v>
      </c>
      <c r="B42" s="81">
        <f t="shared" si="5"/>
        <v>0</v>
      </c>
      <c r="C42" s="83">
        <f t="shared" si="8"/>
        <v>0</v>
      </c>
      <c r="D42" s="45">
        <f t="shared" si="8"/>
        <v>0</v>
      </c>
      <c r="E42" s="83">
        <f t="shared" si="8"/>
        <v>0</v>
      </c>
      <c r="F42" s="45">
        <f>IF($A42="","",IF(F$6="NÃO",0,Tabela!$H$34*nm_lastro))</f>
        <v>0</v>
      </c>
      <c r="G42" s="83">
        <f t="shared" si="8"/>
        <v>0</v>
      </c>
      <c r="H42" s="45">
        <f>IF($A42="","",IF(H$6="NÃO",0,IF($A42=0,DATEDIF(ESTRUTURA!$F$3,ESTRUTURA!$F$4,"m")*Tabela!$H$6,Tabela!$H$6)))</f>
        <v>0</v>
      </c>
      <c r="I42" s="83">
        <f t="shared" si="8"/>
        <v>0</v>
      </c>
      <c r="J42" s="45">
        <f>IF($A42="","",IF(J$6="NÃO",0,IF($A42=0,DATEDIF(ESTRUTURA!$F$3,ESTRUTURA!$F$4,"m")*Tabela!$H$8,IF(J$6="NÃO",0,Tabela!$H$8))))</f>
        <v>0</v>
      </c>
      <c r="K42" s="83">
        <f t="shared" si="8"/>
        <v>0</v>
      </c>
      <c r="L42" s="45">
        <f t="shared" si="8"/>
        <v>0</v>
      </c>
      <c r="M42" s="83">
        <f t="shared" si="8"/>
        <v>0</v>
      </c>
      <c r="N42" s="45">
        <f t="shared" si="8"/>
        <v>0</v>
      </c>
      <c r="O42" s="83">
        <f t="shared" si="8"/>
        <v>0</v>
      </c>
      <c r="P42" s="45">
        <f t="shared" si="9"/>
        <v>0</v>
      </c>
      <c r="Q42" s="83">
        <f t="shared" si="8"/>
        <v>0</v>
      </c>
      <c r="R42" s="45">
        <f t="shared" si="8"/>
        <v>0</v>
      </c>
      <c r="S42" s="83">
        <f>IF($A42="","",IF(S$6="NÃO",0,IF($A42=0,DATEDIF(ESTRUTURA!$F$3,ESTRUTURA!$F$4,"m")*Tabela!$H$17,Tabela!$H$17)))</f>
        <v>0</v>
      </c>
      <c r="T42" s="45">
        <f>IF($A42="","",IF(T$6="NÃO",0,IF($A42=0,DATEDIF(ESTRUTURA!$F$3,ESTRUTURA!$F$4,"m")*Tabela!$H$18,Tabela!$H$18)))</f>
        <v>0</v>
      </c>
      <c r="U42" s="83">
        <f t="shared" ref="U42:AJ57" si="10">IF($A42="","",IF(U$6="NÃO",0,0))</f>
        <v>0</v>
      </c>
      <c r="V42" s="45">
        <f>IF($A42="","",IF(V$6="NÃO",0,IF($A42=0,DATEDIF(ESTRUTURA!$F$3,ESTRUTURA!$F$4,"m")*Tabela!$H$20,Tabela!$H$20)))</f>
        <v>0</v>
      </c>
      <c r="W42" s="83">
        <f t="shared" si="10"/>
        <v>0</v>
      </c>
      <c r="X42" s="45">
        <f t="shared" si="10"/>
        <v>0</v>
      </c>
      <c r="Y42" s="83">
        <f>IF($A42="","",IF(Y$6="NÃO",0,IF(A42=0,Tabela!$H$23,IF(AND(MONTH(ESTRUTURA!C42)=MONTH(ESTRUTURA!$F$3),A42&gt;0),Tabela!$H$23,0))))</f>
        <v>0</v>
      </c>
      <c r="Z42" s="45">
        <f t="shared" si="10"/>
        <v>0</v>
      </c>
      <c r="AA42" s="83">
        <f>IF($A42="","",IF(AA$6="NÃO",0,Tabela!$H$25*nm_séries))</f>
        <v>0</v>
      </c>
      <c r="AB42" s="45">
        <f t="shared" si="10"/>
        <v>0</v>
      </c>
      <c r="AC42" s="83">
        <f>IF($A42="","",IF(AC$6="NÃO",0,IF(A42=0,Tabela!$H$27,IF(MOD(A42,3)=0,Tabela!$H$27,0))))</f>
        <v>0</v>
      </c>
      <c r="AD42" s="45">
        <f t="shared" si="10"/>
        <v>0</v>
      </c>
      <c r="AE42" s="83">
        <f t="shared" si="10"/>
        <v>0</v>
      </c>
      <c r="AF42" s="45">
        <f>IF($A42="","",IF(AF$6="NÃO",0,IF(AND(MONTH(ESTRUTURA!C42)=MONTH(ESTRUTURA!$F$3),A42&gt;0),Tabela!$H$30,0)))</f>
        <v>0</v>
      </c>
      <c r="AG42" s="83">
        <f t="shared" si="10"/>
        <v>0</v>
      </c>
      <c r="AH42" s="45">
        <f t="shared" si="10"/>
        <v>0</v>
      </c>
      <c r="AI42" s="83">
        <f>IF($A42="","",IF(AI$6="NÃO",0,IF($A42=0,DATEDIF(ESTRUTURA!$F$3,ESTRUTURA!$F$4,"m")*Tabela!$H$33,Tabela!$H$33)))</f>
        <v>0</v>
      </c>
      <c r="AJ42" s="45">
        <f t="shared" si="10"/>
        <v>0</v>
      </c>
    </row>
    <row r="43" spans="1:36" x14ac:dyDescent="0.2">
      <c r="A43" s="89">
        <f>ESTRUTURA!A43</f>
        <v>32</v>
      </c>
      <c r="B43" s="81">
        <f t="shared" si="5"/>
        <v>0</v>
      </c>
      <c r="C43" s="83">
        <f t="shared" si="8"/>
        <v>0</v>
      </c>
      <c r="D43" s="45">
        <f t="shared" si="8"/>
        <v>0</v>
      </c>
      <c r="E43" s="83">
        <f t="shared" si="8"/>
        <v>0</v>
      </c>
      <c r="F43" s="45">
        <f>IF($A43="","",IF(F$6="NÃO",0,Tabela!$H$34*nm_lastro))</f>
        <v>0</v>
      </c>
      <c r="G43" s="83">
        <f t="shared" si="8"/>
        <v>0</v>
      </c>
      <c r="H43" s="45">
        <f>IF($A43="","",IF(H$6="NÃO",0,IF($A43=0,DATEDIF(ESTRUTURA!$F$3,ESTRUTURA!$F$4,"m")*Tabela!$H$6,Tabela!$H$6)))</f>
        <v>0</v>
      </c>
      <c r="I43" s="83">
        <f t="shared" si="8"/>
        <v>0</v>
      </c>
      <c r="J43" s="45">
        <f>IF($A43="","",IF(J$6="NÃO",0,IF($A43=0,DATEDIF(ESTRUTURA!$F$3,ESTRUTURA!$F$4,"m")*Tabela!$H$8,IF(J$6="NÃO",0,Tabela!$H$8))))</f>
        <v>0</v>
      </c>
      <c r="K43" s="83">
        <f t="shared" si="8"/>
        <v>0</v>
      </c>
      <c r="L43" s="45">
        <f t="shared" si="8"/>
        <v>0</v>
      </c>
      <c r="M43" s="83">
        <f t="shared" si="8"/>
        <v>0</v>
      </c>
      <c r="N43" s="45">
        <f t="shared" si="8"/>
        <v>0</v>
      </c>
      <c r="O43" s="83">
        <f t="shared" si="8"/>
        <v>0</v>
      </c>
      <c r="P43" s="45">
        <f t="shared" si="9"/>
        <v>0</v>
      </c>
      <c r="Q43" s="83">
        <f t="shared" si="8"/>
        <v>0</v>
      </c>
      <c r="R43" s="45">
        <f t="shared" si="8"/>
        <v>0</v>
      </c>
      <c r="S43" s="83">
        <f>IF($A43="","",IF(S$6="NÃO",0,IF($A43=0,DATEDIF(ESTRUTURA!$F$3,ESTRUTURA!$F$4,"m")*Tabela!$H$17,Tabela!$H$17)))</f>
        <v>0</v>
      </c>
      <c r="T43" s="45">
        <f>IF($A43="","",IF(T$6="NÃO",0,IF($A43=0,DATEDIF(ESTRUTURA!$F$3,ESTRUTURA!$F$4,"m")*Tabela!$H$18,Tabela!$H$18)))</f>
        <v>0</v>
      </c>
      <c r="U43" s="83">
        <f t="shared" si="10"/>
        <v>0</v>
      </c>
      <c r="V43" s="45">
        <f>IF($A43="","",IF(V$6="NÃO",0,IF($A43=0,DATEDIF(ESTRUTURA!$F$3,ESTRUTURA!$F$4,"m")*Tabela!$H$20,Tabela!$H$20)))</f>
        <v>0</v>
      </c>
      <c r="W43" s="83">
        <f t="shared" si="10"/>
        <v>0</v>
      </c>
      <c r="X43" s="45">
        <f t="shared" si="10"/>
        <v>0</v>
      </c>
      <c r="Y43" s="83">
        <f>IF($A43="","",IF(Y$6="NÃO",0,IF(A43=0,Tabela!$H$23,IF(AND(MONTH(ESTRUTURA!C43)=MONTH(ESTRUTURA!$F$3),A43&gt;0),Tabela!$H$23,0))))</f>
        <v>0</v>
      </c>
      <c r="Z43" s="45">
        <f t="shared" si="10"/>
        <v>0</v>
      </c>
      <c r="AA43" s="83">
        <f>IF($A43="","",IF(AA$6="NÃO",0,Tabela!$H$25*nm_séries))</f>
        <v>0</v>
      </c>
      <c r="AB43" s="45">
        <f t="shared" si="10"/>
        <v>0</v>
      </c>
      <c r="AC43" s="83">
        <f>IF($A43="","",IF(AC$6="NÃO",0,IF(A43=0,Tabela!$H$27,IF(MOD(A43,3)=0,Tabela!$H$27,0))))</f>
        <v>0</v>
      </c>
      <c r="AD43" s="45">
        <f t="shared" si="10"/>
        <v>0</v>
      </c>
      <c r="AE43" s="83">
        <f t="shared" si="10"/>
        <v>0</v>
      </c>
      <c r="AF43" s="45">
        <f>IF($A43="","",IF(AF$6="NÃO",0,IF(AND(MONTH(ESTRUTURA!C43)=MONTH(ESTRUTURA!$F$3),A43&gt;0),Tabela!$H$30,0)))</f>
        <v>0</v>
      </c>
      <c r="AG43" s="83">
        <f t="shared" si="10"/>
        <v>0</v>
      </c>
      <c r="AH43" s="45">
        <f t="shared" si="10"/>
        <v>0</v>
      </c>
      <c r="AI43" s="83">
        <f>IF($A43="","",IF(AI$6="NÃO",0,IF($A43=0,DATEDIF(ESTRUTURA!$F$3,ESTRUTURA!$F$4,"m")*Tabela!$H$33,Tabela!$H$33)))</f>
        <v>0</v>
      </c>
      <c r="AJ43" s="45">
        <f t="shared" si="10"/>
        <v>0</v>
      </c>
    </row>
    <row r="44" spans="1:36" x14ac:dyDescent="0.2">
      <c r="A44" s="89">
        <f>ESTRUTURA!A44</f>
        <v>33</v>
      </c>
      <c r="B44" s="81">
        <f t="shared" si="5"/>
        <v>0</v>
      </c>
      <c r="C44" s="83">
        <f t="shared" ref="C44:R59" si="11">IF($A44="","",IF(C$6="NÃO",0,0))</f>
        <v>0</v>
      </c>
      <c r="D44" s="45">
        <f t="shared" si="11"/>
        <v>0</v>
      </c>
      <c r="E44" s="83">
        <f t="shared" si="11"/>
        <v>0</v>
      </c>
      <c r="F44" s="45">
        <f>IF($A44="","",IF(F$6="NÃO",0,Tabela!$H$34*nm_lastro))</f>
        <v>0</v>
      </c>
      <c r="G44" s="83">
        <f t="shared" si="11"/>
        <v>0</v>
      </c>
      <c r="H44" s="45">
        <f>IF($A44="","",IF(H$6="NÃO",0,IF($A44=0,DATEDIF(ESTRUTURA!$F$3,ESTRUTURA!$F$4,"m")*Tabela!$H$6,Tabela!$H$6)))</f>
        <v>0</v>
      </c>
      <c r="I44" s="83">
        <f t="shared" si="11"/>
        <v>0</v>
      </c>
      <c r="J44" s="45">
        <f>IF($A44="","",IF(J$6="NÃO",0,IF($A44=0,DATEDIF(ESTRUTURA!$F$3,ESTRUTURA!$F$4,"m")*Tabela!$H$8,IF(J$6="NÃO",0,Tabela!$H$8))))</f>
        <v>0</v>
      </c>
      <c r="K44" s="83">
        <f t="shared" si="11"/>
        <v>0</v>
      </c>
      <c r="L44" s="45">
        <f t="shared" si="11"/>
        <v>0</v>
      </c>
      <c r="M44" s="83">
        <f t="shared" si="11"/>
        <v>0</v>
      </c>
      <c r="N44" s="45">
        <f t="shared" si="11"/>
        <v>0</v>
      </c>
      <c r="O44" s="83">
        <f t="shared" si="11"/>
        <v>0</v>
      </c>
      <c r="P44" s="45">
        <f t="shared" si="11"/>
        <v>0</v>
      </c>
      <c r="Q44" s="83">
        <f t="shared" si="11"/>
        <v>0</v>
      </c>
      <c r="R44" s="45">
        <f t="shared" si="11"/>
        <v>0</v>
      </c>
      <c r="S44" s="83">
        <f>IF($A44="","",IF(S$6="NÃO",0,IF($A44=0,DATEDIF(ESTRUTURA!$F$3,ESTRUTURA!$F$4,"m")*Tabela!$H$17,Tabela!$H$17)))</f>
        <v>0</v>
      </c>
      <c r="T44" s="45">
        <f>IF($A44="","",IF(T$6="NÃO",0,IF($A44=0,DATEDIF(ESTRUTURA!$F$3,ESTRUTURA!$F$4,"m")*Tabela!$H$18,Tabela!$H$18)))</f>
        <v>0</v>
      </c>
      <c r="U44" s="83">
        <f t="shared" si="10"/>
        <v>0</v>
      </c>
      <c r="V44" s="45">
        <f>IF($A44="","",IF(V$6="NÃO",0,IF($A44=0,DATEDIF(ESTRUTURA!$F$3,ESTRUTURA!$F$4,"m")*Tabela!$H$20,Tabela!$H$20)))</f>
        <v>0</v>
      </c>
      <c r="W44" s="83">
        <f t="shared" si="10"/>
        <v>0</v>
      </c>
      <c r="X44" s="45">
        <f t="shared" si="10"/>
        <v>0</v>
      </c>
      <c r="Y44" s="83">
        <f>IF($A44="","",IF(Y$6="NÃO",0,IF(A44=0,Tabela!$H$23,IF(AND(MONTH(ESTRUTURA!C44)=MONTH(ESTRUTURA!$F$3),A44&gt;0),Tabela!$H$23,0))))</f>
        <v>0</v>
      </c>
      <c r="Z44" s="45">
        <f t="shared" si="10"/>
        <v>0</v>
      </c>
      <c r="AA44" s="83">
        <f>IF($A44="","",IF(AA$6="NÃO",0,Tabela!$H$25*nm_séries))</f>
        <v>0</v>
      </c>
      <c r="AB44" s="45">
        <f t="shared" si="10"/>
        <v>0</v>
      </c>
      <c r="AC44" s="83">
        <f>IF($A44="","",IF(AC$6="NÃO",0,IF(A44=0,Tabela!$H$27,IF(MOD(A44,3)=0,Tabela!$H$27,0))))</f>
        <v>0</v>
      </c>
      <c r="AD44" s="45">
        <f t="shared" si="10"/>
        <v>0</v>
      </c>
      <c r="AE44" s="83">
        <f t="shared" si="10"/>
        <v>0</v>
      </c>
      <c r="AF44" s="45">
        <f>IF($A44="","",IF(AF$6="NÃO",0,IF(AND(MONTH(ESTRUTURA!C44)=MONTH(ESTRUTURA!$F$3),A44&gt;0),Tabela!$H$30,0)))</f>
        <v>0</v>
      </c>
      <c r="AG44" s="83">
        <f t="shared" si="10"/>
        <v>0</v>
      </c>
      <c r="AH44" s="45">
        <f t="shared" si="10"/>
        <v>0</v>
      </c>
      <c r="AI44" s="83">
        <f>IF($A44="","",IF(AI$6="NÃO",0,IF($A44=0,DATEDIF(ESTRUTURA!$F$3,ESTRUTURA!$F$4,"m")*Tabela!$H$33,Tabela!$H$33)))</f>
        <v>0</v>
      </c>
      <c r="AJ44" s="45">
        <f t="shared" si="10"/>
        <v>0</v>
      </c>
    </row>
    <row r="45" spans="1:36" x14ac:dyDescent="0.2">
      <c r="A45" s="89">
        <f>ESTRUTURA!A45</f>
        <v>34</v>
      </c>
      <c r="B45" s="81">
        <f t="shared" si="5"/>
        <v>0</v>
      </c>
      <c r="C45" s="83">
        <f t="shared" si="11"/>
        <v>0</v>
      </c>
      <c r="D45" s="45">
        <f t="shared" si="11"/>
        <v>0</v>
      </c>
      <c r="E45" s="83">
        <f t="shared" si="11"/>
        <v>0</v>
      </c>
      <c r="F45" s="45">
        <f>IF($A45="","",IF(F$6="NÃO",0,Tabela!$H$34*nm_lastro))</f>
        <v>0</v>
      </c>
      <c r="G45" s="83">
        <f t="shared" si="11"/>
        <v>0</v>
      </c>
      <c r="H45" s="45">
        <f>IF($A45="","",IF(H$6="NÃO",0,IF($A45=0,DATEDIF(ESTRUTURA!$F$3,ESTRUTURA!$F$4,"m")*Tabela!$H$6,Tabela!$H$6)))</f>
        <v>0</v>
      </c>
      <c r="I45" s="83">
        <f t="shared" si="11"/>
        <v>0</v>
      </c>
      <c r="J45" s="45">
        <f>IF($A45="","",IF(J$6="NÃO",0,IF($A45=0,DATEDIF(ESTRUTURA!$F$3,ESTRUTURA!$F$4,"m")*Tabela!$H$8,IF(J$6="NÃO",0,Tabela!$H$8))))</f>
        <v>0</v>
      </c>
      <c r="K45" s="83">
        <f t="shared" si="11"/>
        <v>0</v>
      </c>
      <c r="L45" s="45">
        <f t="shared" si="11"/>
        <v>0</v>
      </c>
      <c r="M45" s="83">
        <f t="shared" si="11"/>
        <v>0</v>
      </c>
      <c r="N45" s="45">
        <f t="shared" si="11"/>
        <v>0</v>
      </c>
      <c r="O45" s="83">
        <f t="shared" si="11"/>
        <v>0</v>
      </c>
      <c r="P45" s="45">
        <f t="shared" si="11"/>
        <v>0</v>
      </c>
      <c r="Q45" s="83">
        <f t="shared" si="11"/>
        <v>0</v>
      </c>
      <c r="R45" s="45">
        <f t="shared" si="11"/>
        <v>0</v>
      </c>
      <c r="S45" s="83">
        <f>IF($A45="","",IF(S$6="NÃO",0,IF($A45=0,DATEDIF(ESTRUTURA!$F$3,ESTRUTURA!$F$4,"m")*Tabela!$H$17,Tabela!$H$17)))</f>
        <v>0</v>
      </c>
      <c r="T45" s="45">
        <f>IF($A45="","",IF(T$6="NÃO",0,IF($A45=0,DATEDIF(ESTRUTURA!$F$3,ESTRUTURA!$F$4,"m")*Tabela!$H$18,Tabela!$H$18)))</f>
        <v>0</v>
      </c>
      <c r="U45" s="83">
        <f t="shared" si="10"/>
        <v>0</v>
      </c>
      <c r="V45" s="45">
        <f>IF($A45="","",IF(V$6="NÃO",0,IF($A45=0,DATEDIF(ESTRUTURA!$F$3,ESTRUTURA!$F$4,"m")*Tabela!$H$20,Tabela!$H$20)))</f>
        <v>0</v>
      </c>
      <c r="W45" s="83">
        <f t="shared" si="10"/>
        <v>0</v>
      </c>
      <c r="X45" s="45">
        <f t="shared" si="10"/>
        <v>0</v>
      </c>
      <c r="Y45" s="83">
        <f>IF($A45="","",IF(Y$6="NÃO",0,IF(A45=0,Tabela!$H$23,IF(AND(MONTH(ESTRUTURA!C45)=MONTH(ESTRUTURA!$F$3),A45&gt;0),Tabela!$H$23,0))))</f>
        <v>0</v>
      </c>
      <c r="Z45" s="45">
        <f t="shared" si="10"/>
        <v>0</v>
      </c>
      <c r="AA45" s="83">
        <f>IF($A45="","",IF(AA$6="NÃO",0,Tabela!$H$25*nm_séries))</f>
        <v>0</v>
      </c>
      <c r="AB45" s="45">
        <f t="shared" si="10"/>
        <v>0</v>
      </c>
      <c r="AC45" s="83">
        <f>IF($A45="","",IF(AC$6="NÃO",0,IF(A45=0,Tabela!$H$27,IF(MOD(A45,3)=0,Tabela!$H$27,0))))</f>
        <v>0</v>
      </c>
      <c r="AD45" s="45">
        <f t="shared" si="10"/>
        <v>0</v>
      </c>
      <c r="AE45" s="83">
        <f t="shared" si="10"/>
        <v>0</v>
      </c>
      <c r="AF45" s="45">
        <f>IF($A45="","",IF(AF$6="NÃO",0,IF(AND(MONTH(ESTRUTURA!C45)=MONTH(ESTRUTURA!$F$3),A45&gt;0),Tabela!$H$30,0)))</f>
        <v>0</v>
      </c>
      <c r="AG45" s="83">
        <f t="shared" si="10"/>
        <v>0</v>
      </c>
      <c r="AH45" s="45">
        <f t="shared" si="10"/>
        <v>0</v>
      </c>
      <c r="AI45" s="83">
        <f>IF($A45="","",IF(AI$6="NÃO",0,IF($A45=0,DATEDIF(ESTRUTURA!$F$3,ESTRUTURA!$F$4,"m")*Tabela!$H$33,Tabela!$H$33)))</f>
        <v>0</v>
      </c>
      <c r="AJ45" s="45">
        <f t="shared" si="10"/>
        <v>0</v>
      </c>
    </row>
    <row r="46" spans="1:36" x14ac:dyDescent="0.2">
      <c r="A46" s="89">
        <f>ESTRUTURA!A46</f>
        <v>35</v>
      </c>
      <c r="B46" s="81">
        <f t="shared" si="5"/>
        <v>0</v>
      </c>
      <c r="C46" s="83">
        <f t="shared" si="11"/>
        <v>0</v>
      </c>
      <c r="D46" s="45">
        <f t="shared" si="11"/>
        <v>0</v>
      </c>
      <c r="E46" s="83">
        <f t="shared" si="11"/>
        <v>0</v>
      </c>
      <c r="F46" s="45">
        <f>IF($A46="","",IF(F$6="NÃO",0,Tabela!$H$34*nm_lastro))</f>
        <v>0</v>
      </c>
      <c r="G46" s="83">
        <f t="shared" si="11"/>
        <v>0</v>
      </c>
      <c r="H46" s="45">
        <f>IF($A46="","",IF(H$6="NÃO",0,IF($A46=0,DATEDIF(ESTRUTURA!$F$3,ESTRUTURA!$F$4,"m")*Tabela!$H$6,Tabela!$H$6)))</f>
        <v>0</v>
      </c>
      <c r="I46" s="83">
        <f t="shared" si="11"/>
        <v>0</v>
      </c>
      <c r="J46" s="45">
        <f>IF($A46="","",IF(J$6="NÃO",0,IF($A46=0,DATEDIF(ESTRUTURA!$F$3,ESTRUTURA!$F$4,"m")*Tabela!$H$8,IF(J$6="NÃO",0,Tabela!$H$8))))</f>
        <v>0</v>
      </c>
      <c r="K46" s="83">
        <f t="shared" si="11"/>
        <v>0</v>
      </c>
      <c r="L46" s="45">
        <f t="shared" si="11"/>
        <v>0</v>
      </c>
      <c r="M46" s="83">
        <f t="shared" si="11"/>
        <v>0</v>
      </c>
      <c r="N46" s="45">
        <f t="shared" si="11"/>
        <v>0</v>
      </c>
      <c r="O46" s="83">
        <f t="shared" si="11"/>
        <v>0</v>
      </c>
      <c r="P46" s="45">
        <f t="shared" si="11"/>
        <v>0</v>
      </c>
      <c r="Q46" s="83">
        <f t="shared" si="11"/>
        <v>0</v>
      </c>
      <c r="R46" s="45">
        <f t="shared" si="11"/>
        <v>0</v>
      </c>
      <c r="S46" s="83">
        <f>IF($A46="","",IF(S$6="NÃO",0,IF($A46=0,DATEDIF(ESTRUTURA!$F$3,ESTRUTURA!$F$4,"m")*Tabela!$H$17,Tabela!$H$17)))</f>
        <v>0</v>
      </c>
      <c r="T46" s="45">
        <f>IF($A46="","",IF(T$6="NÃO",0,IF($A46=0,DATEDIF(ESTRUTURA!$F$3,ESTRUTURA!$F$4,"m")*Tabela!$H$18,Tabela!$H$18)))</f>
        <v>0</v>
      </c>
      <c r="U46" s="83">
        <f t="shared" si="10"/>
        <v>0</v>
      </c>
      <c r="V46" s="45">
        <f>IF($A46="","",IF(V$6="NÃO",0,IF($A46=0,DATEDIF(ESTRUTURA!$F$3,ESTRUTURA!$F$4,"m")*Tabela!$H$20,Tabela!$H$20)))</f>
        <v>0</v>
      </c>
      <c r="W46" s="83">
        <f t="shared" si="10"/>
        <v>0</v>
      </c>
      <c r="X46" s="45">
        <f t="shared" si="10"/>
        <v>0</v>
      </c>
      <c r="Y46" s="83">
        <f>IF($A46="","",IF(Y$6="NÃO",0,IF(A46=0,Tabela!$H$23,IF(AND(MONTH(ESTRUTURA!C46)=MONTH(ESTRUTURA!$F$3),A46&gt;0),Tabela!$H$23,0))))</f>
        <v>0</v>
      </c>
      <c r="Z46" s="45">
        <f t="shared" si="10"/>
        <v>0</v>
      </c>
      <c r="AA46" s="83">
        <f>IF($A46="","",IF(AA$6="NÃO",0,Tabela!$H$25*nm_séries))</f>
        <v>0</v>
      </c>
      <c r="AB46" s="45">
        <f t="shared" si="10"/>
        <v>0</v>
      </c>
      <c r="AC46" s="83">
        <f>IF($A46="","",IF(AC$6="NÃO",0,IF(A46=0,Tabela!$H$27,IF(MOD(A46,3)=0,Tabela!$H$27,0))))</f>
        <v>0</v>
      </c>
      <c r="AD46" s="45">
        <f t="shared" si="10"/>
        <v>0</v>
      </c>
      <c r="AE46" s="83">
        <f t="shared" si="10"/>
        <v>0</v>
      </c>
      <c r="AF46" s="45">
        <f>IF($A46="","",IF(AF$6="NÃO",0,IF(AND(MONTH(ESTRUTURA!C46)=MONTH(ESTRUTURA!$F$3),A46&gt;0),Tabela!$H$30,0)))</f>
        <v>0</v>
      </c>
      <c r="AG46" s="83">
        <f t="shared" si="10"/>
        <v>0</v>
      </c>
      <c r="AH46" s="45">
        <f t="shared" si="10"/>
        <v>0</v>
      </c>
      <c r="AI46" s="83">
        <f>IF($A46="","",IF(AI$6="NÃO",0,IF($A46=0,DATEDIF(ESTRUTURA!$F$3,ESTRUTURA!$F$4,"m")*Tabela!$H$33,Tabela!$H$33)))</f>
        <v>0</v>
      </c>
      <c r="AJ46" s="45">
        <f t="shared" si="10"/>
        <v>0</v>
      </c>
    </row>
    <row r="47" spans="1:36" x14ac:dyDescent="0.2">
      <c r="A47" s="89">
        <f>ESTRUTURA!A47</f>
        <v>36</v>
      </c>
      <c r="B47" s="81">
        <f t="shared" si="5"/>
        <v>0</v>
      </c>
      <c r="C47" s="83">
        <f t="shared" si="11"/>
        <v>0</v>
      </c>
      <c r="D47" s="45">
        <f t="shared" si="11"/>
        <v>0</v>
      </c>
      <c r="E47" s="83">
        <f t="shared" si="11"/>
        <v>0</v>
      </c>
      <c r="F47" s="45">
        <f>IF($A47="","",IF(F$6="NÃO",0,Tabela!$H$34*nm_lastro))</f>
        <v>0</v>
      </c>
      <c r="G47" s="83">
        <f t="shared" si="11"/>
        <v>0</v>
      </c>
      <c r="H47" s="45">
        <f>IF($A47="","",IF(H$6="NÃO",0,IF($A47=0,DATEDIF(ESTRUTURA!$F$3,ESTRUTURA!$F$4,"m")*Tabela!$H$6,Tabela!$H$6)))</f>
        <v>0</v>
      </c>
      <c r="I47" s="83">
        <f t="shared" si="11"/>
        <v>0</v>
      </c>
      <c r="J47" s="45">
        <f>IF($A47="","",IF(J$6="NÃO",0,IF($A47=0,DATEDIF(ESTRUTURA!$F$3,ESTRUTURA!$F$4,"m")*Tabela!$H$8,IF(J$6="NÃO",0,Tabela!$H$8))))</f>
        <v>0</v>
      </c>
      <c r="K47" s="83">
        <f t="shared" si="11"/>
        <v>0</v>
      </c>
      <c r="L47" s="45">
        <f t="shared" si="11"/>
        <v>0</v>
      </c>
      <c r="M47" s="83">
        <f t="shared" si="11"/>
        <v>0</v>
      </c>
      <c r="N47" s="45">
        <f t="shared" si="11"/>
        <v>0</v>
      </c>
      <c r="O47" s="83">
        <f t="shared" si="11"/>
        <v>0</v>
      </c>
      <c r="P47" s="45">
        <f t="shared" si="11"/>
        <v>0</v>
      </c>
      <c r="Q47" s="83">
        <f t="shared" si="11"/>
        <v>0</v>
      </c>
      <c r="R47" s="45">
        <f t="shared" si="11"/>
        <v>0</v>
      </c>
      <c r="S47" s="83">
        <f>IF($A47="","",IF(S$6="NÃO",0,IF($A47=0,DATEDIF(ESTRUTURA!$F$3,ESTRUTURA!$F$4,"m")*Tabela!$H$17,Tabela!$H$17)))</f>
        <v>0</v>
      </c>
      <c r="T47" s="45">
        <f>IF($A47="","",IF(T$6="NÃO",0,IF($A47=0,DATEDIF(ESTRUTURA!$F$3,ESTRUTURA!$F$4,"m")*Tabela!$H$18,Tabela!$H$18)))</f>
        <v>0</v>
      </c>
      <c r="U47" s="83">
        <f t="shared" si="10"/>
        <v>0</v>
      </c>
      <c r="V47" s="45">
        <f>IF($A47="","",IF(V$6="NÃO",0,IF($A47=0,DATEDIF(ESTRUTURA!$F$3,ESTRUTURA!$F$4,"m")*Tabela!$H$20,Tabela!$H$20)))</f>
        <v>0</v>
      </c>
      <c r="W47" s="83">
        <f t="shared" si="10"/>
        <v>0</v>
      </c>
      <c r="X47" s="45">
        <f t="shared" si="10"/>
        <v>0</v>
      </c>
      <c r="Y47" s="83">
        <f>IF($A47="","",IF(Y$6="NÃO",0,IF(A47=0,Tabela!$H$23,IF(AND(MONTH(ESTRUTURA!C47)=MONTH(ESTRUTURA!$F$3),A47&gt;0),Tabela!$H$23,0))))</f>
        <v>0</v>
      </c>
      <c r="Z47" s="45">
        <f t="shared" si="10"/>
        <v>0</v>
      </c>
      <c r="AA47" s="83">
        <f>IF($A47="","",IF(AA$6="NÃO",0,Tabela!$H$25*nm_séries))</f>
        <v>0</v>
      </c>
      <c r="AB47" s="45">
        <f t="shared" si="10"/>
        <v>0</v>
      </c>
      <c r="AC47" s="83">
        <f>IF($A47="","",IF(AC$6="NÃO",0,IF(A47=0,Tabela!$H$27,IF(MOD(A47,3)=0,Tabela!$H$27,0))))</f>
        <v>0</v>
      </c>
      <c r="AD47" s="45">
        <f t="shared" si="10"/>
        <v>0</v>
      </c>
      <c r="AE47" s="83">
        <f t="shared" si="10"/>
        <v>0</v>
      </c>
      <c r="AF47" s="45">
        <f>IF($A47="","",IF(AF$6="NÃO",0,IF(AND(MONTH(ESTRUTURA!C47)=MONTH(ESTRUTURA!$F$3),A47&gt;0),Tabela!$H$30,0)))</f>
        <v>0</v>
      </c>
      <c r="AG47" s="83">
        <f t="shared" si="10"/>
        <v>0</v>
      </c>
      <c r="AH47" s="45">
        <f t="shared" si="10"/>
        <v>0</v>
      </c>
      <c r="AI47" s="83">
        <f>IF($A47="","",IF(AI$6="NÃO",0,IF($A47=0,DATEDIF(ESTRUTURA!$F$3,ESTRUTURA!$F$4,"m")*Tabela!$H$33,Tabela!$H$33)))</f>
        <v>0</v>
      </c>
      <c r="AJ47" s="45">
        <f t="shared" si="10"/>
        <v>0</v>
      </c>
    </row>
    <row r="48" spans="1:36" x14ac:dyDescent="0.2">
      <c r="A48" s="89">
        <f>ESTRUTURA!A48</f>
        <v>37</v>
      </c>
      <c r="B48" s="81">
        <f t="shared" si="5"/>
        <v>0</v>
      </c>
      <c r="C48" s="83">
        <f t="shared" si="11"/>
        <v>0</v>
      </c>
      <c r="D48" s="45">
        <f t="shared" si="11"/>
        <v>0</v>
      </c>
      <c r="E48" s="83">
        <f t="shared" si="11"/>
        <v>0</v>
      </c>
      <c r="F48" s="45">
        <f>IF($A48="","",IF(F$6="NÃO",0,Tabela!$H$34*nm_lastro))</f>
        <v>0</v>
      </c>
      <c r="G48" s="83">
        <f t="shared" si="11"/>
        <v>0</v>
      </c>
      <c r="H48" s="45">
        <f>IF($A48="","",IF(H$6="NÃO",0,IF($A48=0,DATEDIF(ESTRUTURA!$F$3,ESTRUTURA!$F$4,"m")*Tabela!$H$6,Tabela!$H$6)))</f>
        <v>0</v>
      </c>
      <c r="I48" s="83">
        <f t="shared" si="11"/>
        <v>0</v>
      </c>
      <c r="J48" s="45">
        <f>IF($A48="","",IF(J$6="NÃO",0,IF($A48=0,DATEDIF(ESTRUTURA!$F$3,ESTRUTURA!$F$4,"m")*Tabela!$H$8,IF(J$6="NÃO",0,Tabela!$H$8))))</f>
        <v>0</v>
      </c>
      <c r="K48" s="83">
        <f t="shared" si="11"/>
        <v>0</v>
      </c>
      <c r="L48" s="45">
        <f t="shared" si="11"/>
        <v>0</v>
      </c>
      <c r="M48" s="83">
        <f t="shared" si="11"/>
        <v>0</v>
      </c>
      <c r="N48" s="45">
        <f t="shared" si="11"/>
        <v>0</v>
      </c>
      <c r="O48" s="83">
        <f t="shared" si="11"/>
        <v>0</v>
      </c>
      <c r="P48" s="45">
        <f t="shared" si="11"/>
        <v>0</v>
      </c>
      <c r="Q48" s="83">
        <f t="shared" si="11"/>
        <v>0</v>
      </c>
      <c r="R48" s="45">
        <f t="shared" si="11"/>
        <v>0</v>
      </c>
      <c r="S48" s="83">
        <f>IF($A48="","",IF(S$6="NÃO",0,IF($A48=0,DATEDIF(ESTRUTURA!$F$3,ESTRUTURA!$F$4,"m")*Tabela!$H$17,Tabela!$H$17)))</f>
        <v>0</v>
      </c>
      <c r="T48" s="45">
        <f>IF($A48="","",IF(T$6="NÃO",0,IF($A48=0,DATEDIF(ESTRUTURA!$F$3,ESTRUTURA!$F$4,"m")*Tabela!$H$18,Tabela!$H$18)))</f>
        <v>0</v>
      </c>
      <c r="U48" s="83">
        <f t="shared" si="10"/>
        <v>0</v>
      </c>
      <c r="V48" s="45">
        <f>IF($A48="","",IF(V$6="NÃO",0,IF($A48=0,DATEDIF(ESTRUTURA!$F$3,ESTRUTURA!$F$4,"m")*Tabela!$H$20,Tabela!$H$20)))</f>
        <v>0</v>
      </c>
      <c r="W48" s="83">
        <f t="shared" si="10"/>
        <v>0</v>
      </c>
      <c r="X48" s="45">
        <f t="shared" si="10"/>
        <v>0</v>
      </c>
      <c r="Y48" s="83">
        <f>IF($A48="","",IF(Y$6="NÃO",0,IF(A48=0,Tabela!$H$23,IF(AND(MONTH(ESTRUTURA!C48)=MONTH(ESTRUTURA!$F$3),A48&gt;0),Tabela!$H$23,0))))</f>
        <v>0</v>
      </c>
      <c r="Z48" s="45">
        <f t="shared" si="10"/>
        <v>0</v>
      </c>
      <c r="AA48" s="83">
        <f>IF($A48="","",IF(AA$6="NÃO",0,Tabela!$H$25*nm_séries))</f>
        <v>0</v>
      </c>
      <c r="AB48" s="45">
        <f t="shared" si="10"/>
        <v>0</v>
      </c>
      <c r="AC48" s="83">
        <f>IF($A48="","",IF(AC$6="NÃO",0,IF(A48=0,Tabela!$H$27,IF(MOD(A48,3)=0,Tabela!$H$27,0))))</f>
        <v>0</v>
      </c>
      <c r="AD48" s="45">
        <f t="shared" si="10"/>
        <v>0</v>
      </c>
      <c r="AE48" s="83">
        <f t="shared" si="10"/>
        <v>0</v>
      </c>
      <c r="AF48" s="45">
        <f>IF($A48="","",IF(AF$6="NÃO",0,IF(AND(MONTH(ESTRUTURA!C48)=MONTH(ESTRUTURA!$F$3),A48&gt;0),Tabela!$H$30,0)))</f>
        <v>0</v>
      </c>
      <c r="AG48" s="83">
        <f t="shared" si="10"/>
        <v>0</v>
      </c>
      <c r="AH48" s="45">
        <f t="shared" si="10"/>
        <v>0</v>
      </c>
      <c r="AI48" s="83">
        <f>IF($A48="","",IF(AI$6="NÃO",0,IF($A48=0,DATEDIF(ESTRUTURA!$F$3,ESTRUTURA!$F$4,"m")*Tabela!$H$33,Tabela!$H$33)))</f>
        <v>0</v>
      </c>
      <c r="AJ48" s="45">
        <f t="shared" si="10"/>
        <v>0</v>
      </c>
    </row>
    <row r="49" spans="1:36" x14ac:dyDescent="0.2">
      <c r="A49" s="89">
        <f>ESTRUTURA!A49</f>
        <v>38</v>
      </c>
      <c r="B49" s="81">
        <f t="shared" si="5"/>
        <v>0</v>
      </c>
      <c r="C49" s="83">
        <f t="shared" si="11"/>
        <v>0</v>
      </c>
      <c r="D49" s="45">
        <f t="shared" si="11"/>
        <v>0</v>
      </c>
      <c r="E49" s="83">
        <f t="shared" si="11"/>
        <v>0</v>
      </c>
      <c r="F49" s="45">
        <f>IF($A49="","",IF(F$6="NÃO",0,Tabela!$H$34*nm_lastro))</f>
        <v>0</v>
      </c>
      <c r="G49" s="83">
        <f t="shared" si="11"/>
        <v>0</v>
      </c>
      <c r="H49" s="45">
        <f>IF($A49="","",IF(H$6="NÃO",0,IF($A49=0,DATEDIF(ESTRUTURA!$F$3,ESTRUTURA!$F$4,"m")*Tabela!$H$6,Tabela!$H$6)))</f>
        <v>0</v>
      </c>
      <c r="I49" s="83">
        <f t="shared" si="11"/>
        <v>0</v>
      </c>
      <c r="J49" s="45">
        <f>IF($A49="","",IF(J$6="NÃO",0,IF($A49=0,DATEDIF(ESTRUTURA!$F$3,ESTRUTURA!$F$4,"m")*Tabela!$H$8,IF(J$6="NÃO",0,Tabela!$H$8))))</f>
        <v>0</v>
      </c>
      <c r="K49" s="83">
        <f t="shared" si="11"/>
        <v>0</v>
      </c>
      <c r="L49" s="45">
        <f t="shared" si="11"/>
        <v>0</v>
      </c>
      <c r="M49" s="83">
        <f t="shared" si="11"/>
        <v>0</v>
      </c>
      <c r="N49" s="45">
        <f t="shared" si="11"/>
        <v>0</v>
      </c>
      <c r="O49" s="83">
        <f t="shared" si="11"/>
        <v>0</v>
      </c>
      <c r="P49" s="45">
        <f t="shared" si="11"/>
        <v>0</v>
      </c>
      <c r="Q49" s="83">
        <f t="shared" si="11"/>
        <v>0</v>
      </c>
      <c r="R49" s="45">
        <f t="shared" si="11"/>
        <v>0</v>
      </c>
      <c r="S49" s="83">
        <f>IF($A49="","",IF(S$6="NÃO",0,IF($A49=0,DATEDIF(ESTRUTURA!$F$3,ESTRUTURA!$F$4,"m")*Tabela!$H$17,Tabela!$H$17)))</f>
        <v>0</v>
      </c>
      <c r="T49" s="45">
        <f>IF($A49="","",IF(T$6="NÃO",0,IF($A49=0,DATEDIF(ESTRUTURA!$F$3,ESTRUTURA!$F$4,"m")*Tabela!$H$18,Tabela!$H$18)))</f>
        <v>0</v>
      </c>
      <c r="U49" s="83">
        <f t="shared" si="10"/>
        <v>0</v>
      </c>
      <c r="V49" s="45">
        <f>IF($A49="","",IF(V$6="NÃO",0,IF($A49=0,DATEDIF(ESTRUTURA!$F$3,ESTRUTURA!$F$4,"m")*Tabela!$H$20,Tabela!$H$20)))</f>
        <v>0</v>
      </c>
      <c r="W49" s="83">
        <f t="shared" si="10"/>
        <v>0</v>
      </c>
      <c r="X49" s="45">
        <f t="shared" si="10"/>
        <v>0</v>
      </c>
      <c r="Y49" s="83">
        <f>IF($A49="","",IF(Y$6="NÃO",0,IF(A49=0,Tabela!$H$23,IF(AND(MONTH(ESTRUTURA!C49)=MONTH(ESTRUTURA!$F$3),A49&gt;0),Tabela!$H$23,0))))</f>
        <v>0</v>
      </c>
      <c r="Z49" s="45">
        <f t="shared" si="10"/>
        <v>0</v>
      </c>
      <c r="AA49" s="83">
        <f>IF($A49="","",IF(AA$6="NÃO",0,Tabela!$H$25*nm_séries))</f>
        <v>0</v>
      </c>
      <c r="AB49" s="45">
        <f t="shared" si="10"/>
        <v>0</v>
      </c>
      <c r="AC49" s="83">
        <f>IF($A49="","",IF(AC$6="NÃO",0,IF(A49=0,Tabela!$H$27,IF(MOD(A49,3)=0,Tabela!$H$27,0))))</f>
        <v>0</v>
      </c>
      <c r="AD49" s="45">
        <f t="shared" si="10"/>
        <v>0</v>
      </c>
      <c r="AE49" s="83">
        <f t="shared" si="10"/>
        <v>0</v>
      </c>
      <c r="AF49" s="45">
        <f>IF($A49="","",IF(AF$6="NÃO",0,IF(AND(MONTH(ESTRUTURA!C49)=MONTH(ESTRUTURA!$F$3),A49&gt;0),Tabela!$H$30,0)))</f>
        <v>0</v>
      </c>
      <c r="AG49" s="83">
        <f t="shared" si="10"/>
        <v>0</v>
      </c>
      <c r="AH49" s="45">
        <f t="shared" si="10"/>
        <v>0</v>
      </c>
      <c r="AI49" s="83">
        <f>IF($A49="","",IF(AI$6="NÃO",0,IF($A49=0,DATEDIF(ESTRUTURA!$F$3,ESTRUTURA!$F$4,"m")*Tabela!$H$33,Tabela!$H$33)))</f>
        <v>0</v>
      </c>
      <c r="AJ49" s="45">
        <f t="shared" si="10"/>
        <v>0</v>
      </c>
    </row>
    <row r="50" spans="1:36" x14ac:dyDescent="0.2">
      <c r="A50" s="89">
        <f>ESTRUTURA!A50</f>
        <v>39</v>
      </c>
      <c r="B50" s="81">
        <f t="shared" si="5"/>
        <v>0</v>
      </c>
      <c r="C50" s="83">
        <f t="shared" si="11"/>
        <v>0</v>
      </c>
      <c r="D50" s="45">
        <f t="shared" si="11"/>
        <v>0</v>
      </c>
      <c r="E50" s="83">
        <f t="shared" si="11"/>
        <v>0</v>
      </c>
      <c r="F50" s="45">
        <f>IF($A50="","",IF(F$6="NÃO",0,Tabela!$H$34*nm_lastro))</f>
        <v>0</v>
      </c>
      <c r="G50" s="83">
        <f t="shared" si="11"/>
        <v>0</v>
      </c>
      <c r="H50" s="45">
        <f>IF($A50="","",IF(H$6="NÃO",0,IF($A50=0,DATEDIF(ESTRUTURA!$F$3,ESTRUTURA!$F$4,"m")*Tabela!$H$6,Tabela!$H$6)))</f>
        <v>0</v>
      </c>
      <c r="I50" s="83">
        <f t="shared" si="11"/>
        <v>0</v>
      </c>
      <c r="J50" s="45">
        <f>IF($A50="","",IF(J$6="NÃO",0,IF($A50=0,DATEDIF(ESTRUTURA!$F$3,ESTRUTURA!$F$4,"m")*Tabela!$H$8,IF(J$6="NÃO",0,Tabela!$H$8))))</f>
        <v>0</v>
      </c>
      <c r="K50" s="83">
        <f t="shared" si="11"/>
        <v>0</v>
      </c>
      <c r="L50" s="45">
        <f t="shared" si="11"/>
        <v>0</v>
      </c>
      <c r="M50" s="83">
        <f t="shared" si="11"/>
        <v>0</v>
      </c>
      <c r="N50" s="45">
        <f t="shared" si="11"/>
        <v>0</v>
      </c>
      <c r="O50" s="83">
        <f t="shared" si="11"/>
        <v>0</v>
      </c>
      <c r="P50" s="45">
        <f t="shared" si="11"/>
        <v>0</v>
      </c>
      <c r="Q50" s="83">
        <f t="shared" si="11"/>
        <v>0</v>
      </c>
      <c r="R50" s="45">
        <f t="shared" si="11"/>
        <v>0</v>
      </c>
      <c r="S50" s="83">
        <f>IF($A50="","",IF(S$6="NÃO",0,IF($A50=0,DATEDIF(ESTRUTURA!$F$3,ESTRUTURA!$F$4,"m")*Tabela!$H$17,Tabela!$H$17)))</f>
        <v>0</v>
      </c>
      <c r="T50" s="45">
        <f>IF($A50="","",IF(T$6="NÃO",0,IF($A50=0,DATEDIF(ESTRUTURA!$F$3,ESTRUTURA!$F$4,"m")*Tabela!$H$18,Tabela!$H$18)))</f>
        <v>0</v>
      </c>
      <c r="U50" s="83">
        <f t="shared" si="10"/>
        <v>0</v>
      </c>
      <c r="V50" s="45">
        <f>IF($A50="","",IF(V$6="NÃO",0,IF($A50=0,DATEDIF(ESTRUTURA!$F$3,ESTRUTURA!$F$4,"m")*Tabela!$H$20,Tabela!$H$20)))</f>
        <v>0</v>
      </c>
      <c r="W50" s="83">
        <f t="shared" si="10"/>
        <v>0</v>
      </c>
      <c r="X50" s="45">
        <f t="shared" si="10"/>
        <v>0</v>
      </c>
      <c r="Y50" s="83">
        <f>IF($A50="","",IF(Y$6="NÃO",0,IF(A50=0,Tabela!$H$23,IF(AND(MONTH(ESTRUTURA!C50)=MONTH(ESTRUTURA!$F$3),A50&gt;0),Tabela!$H$23,0))))</f>
        <v>0</v>
      </c>
      <c r="Z50" s="45">
        <f t="shared" si="10"/>
        <v>0</v>
      </c>
      <c r="AA50" s="83">
        <f>IF($A50="","",IF(AA$6="NÃO",0,Tabela!$H$25*nm_séries))</f>
        <v>0</v>
      </c>
      <c r="AB50" s="45">
        <f t="shared" si="10"/>
        <v>0</v>
      </c>
      <c r="AC50" s="83">
        <f>IF($A50="","",IF(AC$6="NÃO",0,IF(A50=0,Tabela!$H$27,IF(MOD(A50,3)=0,Tabela!$H$27,0))))</f>
        <v>0</v>
      </c>
      <c r="AD50" s="45">
        <f t="shared" si="10"/>
        <v>0</v>
      </c>
      <c r="AE50" s="83">
        <f t="shared" si="10"/>
        <v>0</v>
      </c>
      <c r="AF50" s="45">
        <f>IF($A50="","",IF(AF$6="NÃO",0,IF(AND(MONTH(ESTRUTURA!C50)=MONTH(ESTRUTURA!$F$3),A50&gt;0),Tabela!$H$30,0)))</f>
        <v>0</v>
      </c>
      <c r="AG50" s="83">
        <f t="shared" si="10"/>
        <v>0</v>
      </c>
      <c r="AH50" s="45">
        <f t="shared" si="10"/>
        <v>0</v>
      </c>
      <c r="AI50" s="83">
        <f>IF($A50="","",IF(AI$6="NÃO",0,IF($A50=0,DATEDIF(ESTRUTURA!$F$3,ESTRUTURA!$F$4,"m")*Tabela!$H$33,Tabela!$H$33)))</f>
        <v>0</v>
      </c>
      <c r="AJ50" s="45">
        <f t="shared" si="10"/>
        <v>0</v>
      </c>
    </row>
    <row r="51" spans="1:36" x14ac:dyDescent="0.2">
      <c r="A51" s="89">
        <f>ESTRUTURA!A51</f>
        <v>40</v>
      </c>
      <c r="B51" s="81">
        <f t="shared" si="5"/>
        <v>0</v>
      </c>
      <c r="C51" s="83">
        <f t="shared" si="11"/>
        <v>0</v>
      </c>
      <c r="D51" s="45">
        <f t="shared" si="11"/>
        <v>0</v>
      </c>
      <c r="E51" s="83">
        <f t="shared" si="11"/>
        <v>0</v>
      </c>
      <c r="F51" s="45">
        <f>IF($A51="","",IF(F$6="NÃO",0,Tabela!$H$34*nm_lastro))</f>
        <v>0</v>
      </c>
      <c r="G51" s="83">
        <f t="shared" si="11"/>
        <v>0</v>
      </c>
      <c r="H51" s="45">
        <f>IF($A51="","",IF(H$6="NÃO",0,IF($A51=0,DATEDIF(ESTRUTURA!$F$3,ESTRUTURA!$F$4,"m")*Tabela!$H$6,Tabela!$H$6)))</f>
        <v>0</v>
      </c>
      <c r="I51" s="83">
        <f t="shared" si="11"/>
        <v>0</v>
      </c>
      <c r="J51" s="45">
        <f>IF($A51="","",IF(J$6="NÃO",0,IF($A51=0,DATEDIF(ESTRUTURA!$F$3,ESTRUTURA!$F$4,"m")*Tabela!$H$8,IF(J$6="NÃO",0,Tabela!$H$8))))</f>
        <v>0</v>
      </c>
      <c r="K51" s="83">
        <f t="shared" si="11"/>
        <v>0</v>
      </c>
      <c r="L51" s="45">
        <f t="shared" si="11"/>
        <v>0</v>
      </c>
      <c r="M51" s="83">
        <f t="shared" si="11"/>
        <v>0</v>
      </c>
      <c r="N51" s="45">
        <f t="shared" si="11"/>
        <v>0</v>
      </c>
      <c r="O51" s="83">
        <f t="shared" si="11"/>
        <v>0</v>
      </c>
      <c r="P51" s="45">
        <f t="shared" si="11"/>
        <v>0</v>
      </c>
      <c r="Q51" s="83">
        <f t="shared" si="11"/>
        <v>0</v>
      </c>
      <c r="R51" s="45">
        <f t="shared" si="11"/>
        <v>0</v>
      </c>
      <c r="S51" s="83">
        <f>IF($A51="","",IF(S$6="NÃO",0,IF($A51=0,DATEDIF(ESTRUTURA!$F$3,ESTRUTURA!$F$4,"m")*Tabela!$H$17,Tabela!$H$17)))</f>
        <v>0</v>
      </c>
      <c r="T51" s="45">
        <f>IF($A51="","",IF(T$6="NÃO",0,IF($A51=0,DATEDIF(ESTRUTURA!$F$3,ESTRUTURA!$F$4,"m")*Tabela!$H$18,Tabela!$H$18)))</f>
        <v>0</v>
      </c>
      <c r="U51" s="83">
        <f t="shared" si="10"/>
        <v>0</v>
      </c>
      <c r="V51" s="45">
        <f>IF($A51="","",IF(V$6="NÃO",0,IF($A51=0,DATEDIF(ESTRUTURA!$F$3,ESTRUTURA!$F$4,"m")*Tabela!$H$20,Tabela!$H$20)))</f>
        <v>0</v>
      </c>
      <c r="W51" s="83">
        <f t="shared" si="10"/>
        <v>0</v>
      </c>
      <c r="X51" s="45">
        <f t="shared" si="10"/>
        <v>0</v>
      </c>
      <c r="Y51" s="83">
        <f>IF($A51="","",IF(Y$6="NÃO",0,IF(A51=0,Tabela!$H$23,IF(AND(MONTH(ESTRUTURA!C51)=MONTH(ESTRUTURA!$F$3),A51&gt;0),Tabela!$H$23,0))))</f>
        <v>0</v>
      </c>
      <c r="Z51" s="45">
        <f t="shared" si="10"/>
        <v>0</v>
      </c>
      <c r="AA51" s="83">
        <f>IF($A51="","",IF(AA$6="NÃO",0,Tabela!$H$25*nm_séries))</f>
        <v>0</v>
      </c>
      <c r="AB51" s="45">
        <f t="shared" si="10"/>
        <v>0</v>
      </c>
      <c r="AC51" s="83">
        <f>IF($A51="","",IF(AC$6="NÃO",0,IF(A51=0,Tabela!$H$27,IF(MOD(A51,3)=0,Tabela!$H$27,0))))</f>
        <v>0</v>
      </c>
      <c r="AD51" s="45">
        <f t="shared" si="10"/>
        <v>0</v>
      </c>
      <c r="AE51" s="83">
        <f t="shared" si="10"/>
        <v>0</v>
      </c>
      <c r="AF51" s="45">
        <f>IF($A51="","",IF(AF$6="NÃO",0,IF(AND(MONTH(ESTRUTURA!C51)=MONTH(ESTRUTURA!$F$3),A51&gt;0),Tabela!$H$30,0)))</f>
        <v>0</v>
      </c>
      <c r="AG51" s="83">
        <f t="shared" si="10"/>
        <v>0</v>
      </c>
      <c r="AH51" s="45">
        <f t="shared" si="10"/>
        <v>0</v>
      </c>
      <c r="AI51" s="83">
        <f>IF($A51="","",IF(AI$6="NÃO",0,IF($A51=0,DATEDIF(ESTRUTURA!$F$3,ESTRUTURA!$F$4,"m")*Tabela!$H$33,Tabela!$H$33)))</f>
        <v>0</v>
      </c>
      <c r="AJ51" s="45">
        <f t="shared" si="10"/>
        <v>0</v>
      </c>
    </row>
    <row r="52" spans="1:36" x14ac:dyDescent="0.2">
      <c r="A52" s="89">
        <f>ESTRUTURA!A52</f>
        <v>41</v>
      </c>
      <c r="B52" s="81">
        <f t="shared" si="5"/>
        <v>0</v>
      </c>
      <c r="C52" s="83">
        <f t="shared" si="11"/>
        <v>0</v>
      </c>
      <c r="D52" s="45">
        <f t="shared" si="11"/>
        <v>0</v>
      </c>
      <c r="E52" s="83">
        <f t="shared" si="11"/>
        <v>0</v>
      </c>
      <c r="F52" s="45">
        <f>IF($A52="","",IF(F$6="NÃO",0,Tabela!$H$34*nm_lastro))</f>
        <v>0</v>
      </c>
      <c r="G52" s="83">
        <f t="shared" si="11"/>
        <v>0</v>
      </c>
      <c r="H52" s="45">
        <f>IF($A52="","",IF(H$6="NÃO",0,IF($A52=0,DATEDIF(ESTRUTURA!$F$3,ESTRUTURA!$F$4,"m")*Tabela!$H$6,Tabela!$H$6)))</f>
        <v>0</v>
      </c>
      <c r="I52" s="83">
        <f t="shared" si="11"/>
        <v>0</v>
      </c>
      <c r="J52" s="45">
        <f>IF($A52="","",IF(J$6="NÃO",0,IF($A52=0,DATEDIF(ESTRUTURA!$F$3,ESTRUTURA!$F$4,"m")*Tabela!$H$8,IF(J$6="NÃO",0,Tabela!$H$8))))</f>
        <v>0</v>
      </c>
      <c r="K52" s="83">
        <f t="shared" si="11"/>
        <v>0</v>
      </c>
      <c r="L52" s="45">
        <f t="shared" si="11"/>
        <v>0</v>
      </c>
      <c r="M52" s="83">
        <f t="shared" si="11"/>
        <v>0</v>
      </c>
      <c r="N52" s="45">
        <f t="shared" si="11"/>
        <v>0</v>
      </c>
      <c r="O52" s="83">
        <f t="shared" si="11"/>
        <v>0</v>
      </c>
      <c r="P52" s="45">
        <f t="shared" si="11"/>
        <v>0</v>
      </c>
      <c r="Q52" s="83">
        <f t="shared" si="11"/>
        <v>0</v>
      </c>
      <c r="R52" s="45">
        <f t="shared" si="11"/>
        <v>0</v>
      </c>
      <c r="S52" s="83">
        <f>IF($A52="","",IF(S$6="NÃO",0,IF($A52=0,DATEDIF(ESTRUTURA!$F$3,ESTRUTURA!$F$4,"m")*Tabela!$H$17,Tabela!$H$17)))</f>
        <v>0</v>
      </c>
      <c r="T52" s="45">
        <f>IF($A52="","",IF(T$6="NÃO",0,IF($A52=0,DATEDIF(ESTRUTURA!$F$3,ESTRUTURA!$F$4,"m")*Tabela!$H$18,Tabela!$H$18)))</f>
        <v>0</v>
      </c>
      <c r="U52" s="83">
        <f t="shared" si="10"/>
        <v>0</v>
      </c>
      <c r="V52" s="45">
        <f>IF($A52="","",IF(V$6="NÃO",0,IF($A52=0,DATEDIF(ESTRUTURA!$F$3,ESTRUTURA!$F$4,"m")*Tabela!$H$20,Tabela!$H$20)))</f>
        <v>0</v>
      </c>
      <c r="W52" s="83">
        <f t="shared" si="10"/>
        <v>0</v>
      </c>
      <c r="X52" s="45">
        <f t="shared" si="10"/>
        <v>0</v>
      </c>
      <c r="Y52" s="83">
        <f>IF($A52="","",IF(Y$6="NÃO",0,IF(A52=0,Tabela!$H$23,IF(AND(MONTH(ESTRUTURA!C52)=MONTH(ESTRUTURA!$F$3),A52&gt;0),Tabela!$H$23,0))))</f>
        <v>0</v>
      </c>
      <c r="Z52" s="45">
        <f t="shared" si="10"/>
        <v>0</v>
      </c>
      <c r="AA52" s="83">
        <f>IF($A52="","",IF(AA$6="NÃO",0,Tabela!$H$25*nm_séries))</f>
        <v>0</v>
      </c>
      <c r="AB52" s="45">
        <f t="shared" si="10"/>
        <v>0</v>
      </c>
      <c r="AC52" s="83">
        <f>IF($A52="","",IF(AC$6="NÃO",0,IF(A52=0,Tabela!$H$27,IF(MOD(A52,3)=0,Tabela!$H$27,0))))</f>
        <v>0</v>
      </c>
      <c r="AD52" s="45">
        <f t="shared" si="10"/>
        <v>0</v>
      </c>
      <c r="AE52" s="83">
        <f t="shared" si="10"/>
        <v>0</v>
      </c>
      <c r="AF52" s="45">
        <f>IF($A52="","",IF(AF$6="NÃO",0,IF(AND(MONTH(ESTRUTURA!C52)=MONTH(ESTRUTURA!$F$3),A52&gt;0),Tabela!$H$30,0)))</f>
        <v>0</v>
      </c>
      <c r="AG52" s="83">
        <f t="shared" si="10"/>
        <v>0</v>
      </c>
      <c r="AH52" s="45">
        <f t="shared" si="10"/>
        <v>0</v>
      </c>
      <c r="AI52" s="83">
        <f>IF($A52="","",IF(AI$6="NÃO",0,IF($A52=0,DATEDIF(ESTRUTURA!$F$3,ESTRUTURA!$F$4,"m")*Tabela!$H$33,Tabela!$H$33)))</f>
        <v>0</v>
      </c>
      <c r="AJ52" s="45">
        <f t="shared" si="10"/>
        <v>0</v>
      </c>
    </row>
    <row r="53" spans="1:36" x14ac:dyDescent="0.2">
      <c r="A53" s="89">
        <f>ESTRUTURA!A53</f>
        <v>42</v>
      </c>
      <c r="B53" s="81">
        <f t="shared" si="5"/>
        <v>0</v>
      </c>
      <c r="C53" s="83">
        <f t="shared" si="11"/>
        <v>0</v>
      </c>
      <c r="D53" s="45">
        <f t="shared" si="11"/>
        <v>0</v>
      </c>
      <c r="E53" s="83">
        <f t="shared" si="11"/>
        <v>0</v>
      </c>
      <c r="F53" s="45">
        <f>IF($A53="","",IF(F$6="NÃO",0,Tabela!$H$34*nm_lastro))</f>
        <v>0</v>
      </c>
      <c r="G53" s="83">
        <f t="shared" si="11"/>
        <v>0</v>
      </c>
      <c r="H53" s="45">
        <f>IF($A53="","",IF(H$6="NÃO",0,IF($A53=0,DATEDIF(ESTRUTURA!$F$3,ESTRUTURA!$F$4,"m")*Tabela!$H$6,Tabela!$H$6)))</f>
        <v>0</v>
      </c>
      <c r="I53" s="83">
        <f t="shared" si="11"/>
        <v>0</v>
      </c>
      <c r="J53" s="45">
        <f>IF($A53="","",IF(J$6="NÃO",0,IF($A53=0,DATEDIF(ESTRUTURA!$F$3,ESTRUTURA!$F$4,"m")*Tabela!$H$8,IF(J$6="NÃO",0,Tabela!$H$8))))</f>
        <v>0</v>
      </c>
      <c r="K53" s="83">
        <f t="shared" si="11"/>
        <v>0</v>
      </c>
      <c r="L53" s="45">
        <f t="shared" si="11"/>
        <v>0</v>
      </c>
      <c r="M53" s="83">
        <f t="shared" si="11"/>
        <v>0</v>
      </c>
      <c r="N53" s="45">
        <f t="shared" si="11"/>
        <v>0</v>
      </c>
      <c r="O53" s="83">
        <f t="shared" si="11"/>
        <v>0</v>
      </c>
      <c r="P53" s="45">
        <f t="shared" si="11"/>
        <v>0</v>
      </c>
      <c r="Q53" s="83">
        <f t="shared" si="11"/>
        <v>0</v>
      </c>
      <c r="R53" s="45">
        <f t="shared" si="11"/>
        <v>0</v>
      </c>
      <c r="S53" s="83">
        <f>IF($A53="","",IF(S$6="NÃO",0,IF($A53=0,DATEDIF(ESTRUTURA!$F$3,ESTRUTURA!$F$4,"m")*Tabela!$H$17,Tabela!$H$17)))</f>
        <v>0</v>
      </c>
      <c r="T53" s="45">
        <f>IF($A53="","",IF(T$6="NÃO",0,IF($A53=0,DATEDIF(ESTRUTURA!$F$3,ESTRUTURA!$F$4,"m")*Tabela!$H$18,Tabela!$H$18)))</f>
        <v>0</v>
      </c>
      <c r="U53" s="83">
        <f t="shared" si="10"/>
        <v>0</v>
      </c>
      <c r="V53" s="45">
        <f>IF($A53="","",IF(V$6="NÃO",0,IF($A53=0,DATEDIF(ESTRUTURA!$F$3,ESTRUTURA!$F$4,"m")*Tabela!$H$20,Tabela!$H$20)))</f>
        <v>0</v>
      </c>
      <c r="W53" s="83">
        <f t="shared" si="10"/>
        <v>0</v>
      </c>
      <c r="X53" s="45">
        <f t="shared" si="10"/>
        <v>0</v>
      </c>
      <c r="Y53" s="83">
        <f>IF($A53="","",IF(Y$6="NÃO",0,IF(A53=0,Tabela!$H$23,IF(AND(MONTH(ESTRUTURA!C53)=MONTH(ESTRUTURA!$F$3),A53&gt;0),Tabela!$H$23,0))))</f>
        <v>0</v>
      </c>
      <c r="Z53" s="45">
        <f t="shared" si="10"/>
        <v>0</v>
      </c>
      <c r="AA53" s="83">
        <f>IF($A53="","",IF(AA$6="NÃO",0,Tabela!$H$25*nm_séries))</f>
        <v>0</v>
      </c>
      <c r="AB53" s="45">
        <f t="shared" si="10"/>
        <v>0</v>
      </c>
      <c r="AC53" s="83">
        <f>IF($A53="","",IF(AC$6="NÃO",0,IF(A53=0,Tabela!$H$27,IF(MOD(A53,3)=0,Tabela!$H$27,0))))</f>
        <v>0</v>
      </c>
      <c r="AD53" s="45">
        <f t="shared" si="10"/>
        <v>0</v>
      </c>
      <c r="AE53" s="83">
        <f t="shared" si="10"/>
        <v>0</v>
      </c>
      <c r="AF53" s="45">
        <f>IF($A53="","",IF(AF$6="NÃO",0,IF(AND(MONTH(ESTRUTURA!C53)=MONTH(ESTRUTURA!$F$3),A53&gt;0),Tabela!$H$30,0)))</f>
        <v>0</v>
      </c>
      <c r="AG53" s="83">
        <f t="shared" si="10"/>
        <v>0</v>
      </c>
      <c r="AH53" s="45">
        <f t="shared" si="10"/>
        <v>0</v>
      </c>
      <c r="AI53" s="83">
        <f>IF($A53="","",IF(AI$6="NÃO",0,IF($A53=0,DATEDIF(ESTRUTURA!$F$3,ESTRUTURA!$F$4,"m")*Tabela!$H$33,Tabela!$H$33)))</f>
        <v>0</v>
      </c>
      <c r="AJ53" s="45">
        <f t="shared" si="10"/>
        <v>0</v>
      </c>
    </row>
    <row r="54" spans="1:36" x14ac:dyDescent="0.2">
      <c r="A54" s="89">
        <f>ESTRUTURA!A54</f>
        <v>43</v>
      </c>
      <c r="B54" s="81">
        <f t="shared" si="5"/>
        <v>0</v>
      </c>
      <c r="C54" s="83">
        <f t="shared" si="11"/>
        <v>0</v>
      </c>
      <c r="D54" s="45">
        <f t="shared" si="11"/>
        <v>0</v>
      </c>
      <c r="E54" s="83">
        <f t="shared" si="11"/>
        <v>0</v>
      </c>
      <c r="F54" s="45">
        <f>IF($A54="","",IF(F$6="NÃO",0,Tabela!$H$34*nm_lastro))</f>
        <v>0</v>
      </c>
      <c r="G54" s="83">
        <f t="shared" si="11"/>
        <v>0</v>
      </c>
      <c r="H54" s="45">
        <f>IF($A54="","",IF(H$6="NÃO",0,IF($A54=0,DATEDIF(ESTRUTURA!$F$3,ESTRUTURA!$F$4,"m")*Tabela!$H$6,Tabela!$H$6)))</f>
        <v>0</v>
      </c>
      <c r="I54" s="83">
        <f t="shared" si="11"/>
        <v>0</v>
      </c>
      <c r="J54" s="45">
        <f>IF($A54="","",IF(J$6="NÃO",0,IF($A54=0,DATEDIF(ESTRUTURA!$F$3,ESTRUTURA!$F$4,"m")*Tabela!$H$8,IF(J$6="NÃO",0,Tabela!$H$8))))</f>
        <v>0</v>
      </c>
      <c r="K54" s="83">
        <f t="shared" si="11"/>
        <v>0</v>
      </c>
      <c r="L54" s="45">
        <f t="shared" si="11"/>
        <v>0</v>
      </c>
      <c r="M54" s="83">
        <f t="shared" si="11"/>
        <v>0</v>
      </c>
      <c r="N54" s="45">
        <f t="shared" si="11"/>
        <v>0</v>
      </c>
      <c r="O54" s="83">
        <f t="shared" si="11"/>
        <v>0</v>
      </c>
      <c r="P54" s="45">
        <f t="shared" si="11"/>
        <v>0</v>
      </c>
      <c r="Q54" s="83">
        <f t="shared" si="11"/>
        <v>0</v>
      </c>
      <c r="R54" s="45">
        <f t="shared" si="11"/>
        <v>0</v>
      </c>
      <c r="S54" s="83">
        <f>IF($A54="","",IF(S$6="NÃO",0,IF($A54=0,DATEDIF(ESTRUTURA!$F$3,ESTRUTURA!$F$4,"m")*Tabela!$H$17,Tabela!$H$17)))</f>
        <v>0</v>
      </c>
      <c r="T54" s="45">
        <f>IF($A54="","",IF(T$6="NÃO",0,IF($A54=0,DATEDIF(ESTRUTURA!$F$3,ESTRUTURA!$F$4,"m")*Tabela!$H$18,Tabela!$H$18)))</f>
        <v>0</v>
      </c>
      <c r="U54" s="83">
        <f t="shared" si="10"/>
        <v>0</v>
      </c>
      <c r="V54" s="45">
        <f>IF($A54="","",IF(V$6="NÃO",0,IF($A54=0,DATEDIF(ESTRUTURA!$F$3,ESTRUTURA!$F$4,"m")*Tabela!$H$20,Tabela!$H$20)))</f>
        <v>0</v>
      </c>
      <c r="W54" s="83">
        <f t="shared" si="10"/>
        <v>0</v>
      </c>
      <c r="X54" s="45">
        <f t="shared" si="10"/>
        <v>0</v>
      </c>
      <c r="Y54" s="83">
        <f>IF($A54="","",IF(Y$6="NÃO",0,IF(A54=0,Tabela!$H$23,IF(AND(MONTH(ESTRUTURA!C54)=MONTH(ESTRUTURA!$F$3),A54&gt;0),Tabela!$H$23,0))))</f>
        <v>0</v>
      </c>
      <c r="Z54" s="45">
        <f t="shared" si="10"/>
        <v>0</v>
      </c>
      <c r="AA54" s="83">
        <f>IF($A54="","",IF(AA$6="NÃO",0,Tabela!$H$25*nm_séries))</f>
        <v>0</v>
      </c>
      <c r="AB54" s="45">
        <f t="shared" si="10"/>
        <v>0</v>
      </c>
      <c r="AC54" s="83">
        <f>IF($A54="","",IF(AC$6="NÃO",0,IF(A54=0,Tabela!$H$27,IF(MOD(A54,3)=0,Tabela!$H$27,0))))</f>
        <v>0</v>
      </c>
      <c r="AD54" s="45">
        <f t="shared" si="10"/>
        <v>0</v>
      </c>
      <c r="AE54" s="83">
        <f t="shared" si="10"/>
        <v>0</v>
      </c>
      <c r="AF54" s="45">
        <f>IF($A54="","",IF(AF$6="NÃO",0,IF(AND(MONTH(ESTRUTURA!C54)=MONTH(ESTRUTURA!$F$3),A54&gt;0),Tabela!$H$30,0)))</f>
        <v>0</v>
      </c>
      <c r="AG54" s="83">
        <f t="shared" si="10"/>
        <v>0</v>
      </c>
      <c r="AH54" s="45">
        <f t="shared" si="10"/>
        <v>0</v>
      </c>
      <c r="AI54" s="83">
        <f>IF($A54="","",IF(AI$6="NÃO",0,IF($A54=0,DATEDIF(ESTRUTURA!$F$3,ESTRUTURA!$F$4,"m")*Tabela!$H$33,Tabela!$H$33)))</f>
        <v>0</v>
      </c>
      <c r="AJ54" s="45">
        <f t="shared" si="10"/>
        <v>0</v>
      </c>
    </row>
    <row r="55" spans="1:36" x14ac:dyDescent="0.2">
      <c r="A55" s="89">
        <f>ESTRUTURA!A55</f>
        <v>44</v>
      </c>
      <c r="B55" s="81">
        <f t="shared" si="5"/>
        <v>0</v>
      </c>
      <c r="C55" s="83">
        <f t="shared" si="11"/>
        <v>0</v>
      </c>
      <c r="D55" s="45">
        <f t="shared" si="11"/>
        <v>0</v>
      </c>
      <c r="E55" s="83">
        <f t="shared" si="11"/>
        <v>0</v>
      </c>
      <c r="F55" s="45">
        <f>IF($A55="","",IF(F$6="NÃO",0,Tabela!$H$34*nm_lastro))</f>
        <v>0</v>
      </c>
      <c r="G55" s="83">
        <f t="shared" si="11"/>
        <v>0</v>
      </c>
      <c r="H55" s="45">
        <f>IF($A55="","",IF(H$6="NÃO",0,IF($A55=0,DATEDIF(ESTRUTURA!$F$3,ESTRUTURA!$F$4,"m")*Tabela!$H$6,Tabela!$H$6)))</f>
        <v>0</v>
      </c>
      <c r="I55" s="83">
        <f t="shared" si="11"/>
        <v>0</v>
      </c>
      <c r="J55" s="45">
        <f>IF($A55="","",IF(J$6="NÃO",0,IF($A55=0,DATEDIF(ESTRUTURA!$F$3,ESTRUTURA!$F$4,"m")*Tabela!$H$8,IF(J$6="NÃO",0,Tabela!$H$8))))</f>
        <v>0</v>
      </c>
      <c r="K55" s="83">
        <f t="shared" si="11"/>
        <v>0</v>
      </c>
      <c r="L55" s="45">
        <f t="shared" si="11"/>
        <v>0</v>
      </c>
      <c r="M55" s="83">
        <f t="shared" si="11"/>
        <v>0</v>
      </c>
      <c r="N55" s="45">
        <f t="shared" si="11"/>
        <v>0</v>
      </c>
      <c r="O55" s="83">
        <f t="shared" si="11"/>
        <v>0</v>
      </c>
      <c r="P55" s="45">
        <f t="shared" si="11"/>
        <v>0</v>
      </c>
      <c r="Q55" s="83">
        <f t="shared" si="11"/>
        <v>0</v>
      </c>
      <c r="R55" s="45">
        <f t="shared" si="11"/>
        <v>0</v>
      </c>
      <c r="S55" s="83">
        <f>IF($A55="","",IF(S$6="NÃO",0,IF($A55=0,DATEDIF(ESTRUTURA!$F$3,ESTRUTURA!$F$4,"m")*Tabela!$H$17,Tabela!$H$17)))</f>
        <v>0</v>
      </c>
      <c r="T55" s="45">
        <f>IF($A55="","",IF(T$6="NÃO",0,IF($A55=0,DATEDIF(ESTRUTURA!$F$3,ESTRUTURA!$F$4,"m")*Tabela!$H$18,Tabela!$H$18)))</f>
        <v>0</v>
      </c>
      <c r="U55" s="83">
        <f t="shared" si="10"/>
        <v>0</v>
      </c>
      <c r="V55" s="45">
        <f>IF($A55="","",IF(V$6="NÃO",0,IF($A55=0,DATEDIF(ESTRUTURA!$F$3,ESTRUTURA!$F$4,"m")*Tabela!$H$20,Tabela!$H$20)))</f>
        <v>0</v>
      </c>
      <c r="W55" s="83">
        <f t="shared" si="10"/>
        <v>0</v>
      </c>
      <c r="X55" s="45">
        <f t="shared" si="10"/>
        <v>0</v>
      </c>
      <c r="Y55" s="83">
        <f>IF($A55="","",IF(Y$6="NÃO",0,IF(A55=0,Tabela!$H$23,IF(AND(MONTH(ESTRUTURA!C55)=MONTH(ESTRUTURA!$F$3),A55&gt;0),Tabela!$H$23,0))))</f>
        <v>0</v>
      </c>
      <c r="Z55" s="45">
        <f t="shared" si="10"/>
        <v>0</v>
      </c>
      <c r="AA55" s="83">
        <f>IF($A55="","",IF(AA$6="NÃO",0,Tabela!$H$25*nm_séries))</f>
        <v>0</v>
      </c>
      <c r="AB55" s="45">
        <f t="shared" si="10"/>
        <v>0</v>
      </c>
      <c r="AC55" s="83">
        <f>IF($A55="","",IF(AC$6="NÃO",0,IF(A55=0,Tabela!$H$27,IF(MOD(A55,3)=0,Tabela!$H$27,0))))</f>
        <v>0</v>
      </c>
      <c r="AD55" s="45">
        <f t="shared" si="10"/>
        <v>0</v>
      </c>
      <c r="AE55" s="83">
        <f t="shared" si="10"/>
        <v>0</v>
      </c>
      <c r="AF55" s="45">
        <f>IF($A55="","",IF(AF$6="NÃO",0,IF(AND(MONTH(ESTRUTURA!C55)=MONTH(ESTRUTURA!$F$3),A55&gt;0),Tabela!$H$30,0)))</f>
        <v>0</v>
      </c>
      <c r="AG55" s="83">
        <f t="shared" si="10"/>
        <v>0</v>
      </c>
      <c r="AH55" s="45">
        <f t="shared" si="10"/>
        <v>0</v>
      </c>
      <c r="AI55" s="83">
        <f>IF($A55="","",IF(AI$6="NÃO",0,IF($A55=0,DATEDIF(ESTRUTURA!$F$3,ESTRUTURA!$F$4,"m")*Tabela!$H$33,Tabela!$H$33)))</f>
        <v>0</v>
      </c>
      <c r="AJ55" s="45">
        <f t="shared" si="10"/>
        <v>0</v>
      </c>
    </row>
    <row r="56" spans="1:36" x14ac:dyDescent="0.2">
      <c r="A56" s="89">
        <f>ESTRUTURA!A56</f>
        <v>45</v>
      </c>
      <c r="B56" s="81">
        <f t="shared" si="5"/>
        <v>0</v>
      </c>
      <c r="C56" s="83">
        <f t="shared" si="11"/>
        <v>0</v>
      </c>
      <c r="D56" s="45">
        <f t="shared" si="11"/>
        <v>0</v>
      </c>
      <c r="E56" s="83">
        <f t="shared" si="11"/>
        <v>0</v>
      </c>
      <c r="F56" s="45">
        <f>IF($A56="","",IF(F$6="NÃO",0,Tabela!$H$34*nm_lastro))</f>
        <v>0</v>
      </c>
      <c r="G56" s="83">
        <f t="shared" si="11"/>
        <v>0</v>
      </c>
      <c r="H56" s="45">
        <f>IF($A56="","",IF(H$6="NÃO",0,IF($A56=0,DATEDIF(ESTRUTURA!$F$3,ESTRUTURA!$F$4,"m")*Tabela!$H$6,Tabela!$H$6)))</f>
        <v>0</v>
      </c>
      <c r="I56" s="83">
        <f t="shared" si="11"/>
        <v>0</v>
      </c>
      <c r="J56" s="45">
        <f>IF($A56="","",IF(J$6="NÃO",0,IF($A56=0,DATEDIF(ESTRUTURA!$F$3,ESTRUTURA!$F$4,"m")*Tabela!$H$8,IF(J$6="NÃO",0,Tabela!$H$8))))</f>
        <v>0</v>
      </c>
      <c r="K56" s="83">
        <f t="shared" si="11"/>
        <v>0</v>
      </c>
      <c r="L56" s="45">
        <f t="shared" si="11"/>
        <v>0</v>
      </c>
      <c r="M56" s="83">
        <f t="shared" si="11"/>
        <v>0</v>
      </c>
      <c r="N56" s="45">
        <f t="shared" si="11"/>
        <v>0</v>
      </c>
      <c r="O56" s="83">
        <f t="shared" si="11"/>
        <v>0</v>
      </c>
      <c r="P56" s="45">
        <f t="shared" si="11"/>
        <v>0</v>
      </c>
      <c r="Q56" s="83">
        <f t="shared" si="11"/>
        <v>0</v>
      </c>
      <c r="R56" s="45">
        <f t="shared" si="11"/>
        <v>0</v>
      </c>
      <c r="S56" s="83">
        <f>IF($A56="","",IF(S$6="NÃO",0,IF($A56=0,DATEDIF(ESTRUTURA!$F$3,ESTRUTURA!$F$4,"m")*Tabela!$H$17,Tabela!$H$17)))</f>
        <v>0</v>
      </c>
      <c r="T56" s="45">
        <f>IF($A56="","",IF(T$6="NÃO",0,IF($A56=0,DATEDIF(ESTRUTURA!$F$3,ESTRUTURA!$F$4,"m")*Tabela!$H$18,Tabela!$H$18)))</f>
        <v>0</v>
      </c>
      <c r="U56" s="83">
        <f t="shared" si="10"/>
        <v>0</v>
      </c>
      <c r="V56" s="45">
        <f>IF($A56="","",IF(V$6="NÃO",0,IF($A56=0,DATEDIF(ESTRUTURA!$F$3,ESTRUTURA!$F$4,"m")*Tabela!$H$20,Tabela!$H$20)))</f>
        <v>0</v>
      </c>
      <c r="W56" s="83">
        <f t="shared" si="10"/>
        <v>0</v>
      </c>
      <c r="X56" s="45">
        <f t="shared" si="10"/>
        <v>0</v>
      </c>
      <c r="Y56" s="83">
        <f>IF($A56="","",IF(Y$6="NÃO",0,IF(A56=0,Tabela!$H$23,IF(AND(MONTH(ESTRUTURA!C56)=MONTH(ESTRUTURA!$F$3),A56&gt;0),Tabela!$H$23,0))))</f>
        <v>0</v>
      </c>
      <c r="Z56" s="45">
        <f t="shared" si="10"/>
        <v>0</v>
      </c>
      <c r="AA56" s="83">
        <f>IF($A56="","",IF(AA$6="NÃO",0,Tabela!$H$25*nm_séries))</f>
        <v>0</v>
      </c>
      <c r="AB56" s="45">
        <f t="shared" si="10"/>
        <v>0</v>
      </c>
      <c r="AC56" s="83">
        <f>IF($A56="","",IF(AC$6="NÃO",0,IF(A56=0,Tabela!$H$27,IF(MOD(A56,3)=0,Tabela!$H$27,0))))</f>
        <v>0</v>
      </c>
      <c r="AD56" s="45">
        <f t="shared" si="10"/>
        <v>0</v>
      </c>
      <c r="AE56" s="83">
        <f t="shared" si="10"/>
        <v>0</v>
      </c>
      <c r="AF56" s="45">
        <f>IF($A56="","",IF(AF$6="NÃO",0,IF(AND(MONTH(ESTRUTURA!C56)=MONTH(ESTRUTURA!$F$3),A56&gt;0),Tabela!$H$30,0)))</f>
        <v>0</v>
      </c>
      <c r="AG56" s="83">
        <f t="shared" si="10"/>
        <v>0</v>
      </c>
      <c r="AH56" s="45">
        <f t="shared" si="10"/>
        <v>0</v>
      </c>
      <c r="AI56" s="83">
        <f>IF($A56="","",IF(AI$6="NÃO",0,IF($A56=0,DATEDIF(ESTRUTURA!$F$3,ESTRUTURA!$F$4,"m")*Tabela!$H$33,Tabela!$H$33)))</f>
        <v>0</v>
      </c>
      <c r="AJ56" s="45">
        <f t="shared" si="10"/>
        <v>0</v>
      </c>
    </row>
    <row r="57" spans="1:36" x14ac:dyDescent="0.2">
      <c r="A57" s="89">
        <f>ESTRUTURA!A57</f>
        <v>46</v>
      </c>
      <c r="B57" s="81">
        <f t="shared" si="5"/>
        <v>0</v>
      </c>
      <c r="C57" s="83">
        <f t="shared" si="11"/>
        <v>0</v>
      </c>
      <c r="D57" s="45">
        <f t="shared" si="11"/>
        <v>0</v>
      </c>
      <c r="E57" s="83">
        <f t="shared" si="11"/>
        <v>0</v>
      </c>
      <c r="F57" s="45">
        <f>IF($A57="","",IF(F$6="NÃO",0,Tabela!$H$34*nm_lastro))</f>
        <v>0</v>
      </c>
      <c r="G57" s="83">
        <f t="shared" si="11"/>
        <v>0</v>
      </c>
      <c r="H57" s="45">
        <f>IF($A57="","",IF(H$6="NÃO",0,IF($A57=0,DATEDIF(ESTRUTURA!$F$3,ESTRUTURA!$F$4,"m")*Tabela!$H$6,Tabela!$H$6)))</f>
        <v>0</v>
      </c>
      <c r="I57" s="83">
        <f t="shared" si="11"/>
        <v>0</v>
      </c>
      <c r="J57" s="45">
        <f>IF($A57="","",IF(J$6="NÃO",0,IF($A57=0,DATEDIF(ESTRUTURA!$F$3,ESTRUTURA!$F$4,"m")*Tabela!$H$8,IF(J$6="NÃO",0,Tabela!$H$8))))</f>
        <v>0</v>
      </c>
      <c r="K57" s="83">
        <f t="shared" si="11"/>
        <v>0</v>
      </c>
      <c r="L57" s="45">
        <f t="shared" si="11"/>
        <v>0</v>
      </c>
      <c r="M57" s="83">
        <f t="shared" si="11"/>
        <v>0</v>
      </c>
      <c r="N57" s="45">
        <f t="shared" si="11"/>
        <v>0</v>
      </c>
      <c r="O57" s="83">
        <f t="shared" si="11"/>
        <v>0</v>
      </c>
      <c r="P57" s="45">
        <f t="shared" si="11"/>
        <v>0</v>
      </c>
      <c r="Q57" s="83">
        <f t="shared" si="11"/>
        <v>0</v>
      </c>
      <c r="R57" s="45">
        <f t="shared" si="11"/>
        <v>0</v>
      </c>
      <c r="S57" s="83">
        <f>IF($A57="","",IF(S$6="NÃO",0,IF($A57=0,DATEDIF(ESTRUTURA!$F$3,ESTRUTURA!$F$4,"m")*Tabela!$H$17,Tabela!$H$17)))</f>
        <v>0</v>
      </c>
      <c r="T57" s="45">
        <f>IF($A57="","",IF(T$6="NÃO",0,IF($A57=0,DATEDIF(ESTRUTURA!$F$3,ESTRUTURA!$F$4,"m")*Tabela!$H$18,Tabela!$H$18)))</f>
        <v>0</v>
      </c>
      <c r="U57" s="83">
        <f t="shared" si="10"/>
        <v>0</v>
      </c>
      <c r="V57" s="45">
        <f>IF($A57="","",IF(V$6="NÃO",0,IF($A57=0,DATEDIF(ESTRUTURA!$F$3,ESTRUTURA!$F$4,"m")*Tabela!$H$20,Tabela!$H$20)))</f>
        <v>0</v>
      </c>
      <c r="W57" s="83">
        <f t="shared" si="10"/>
        <v>0</v>
      </c>
      <c r="X57" s="45">
        <f t="shared" si="10"/>
        <v>0</v>
      </c>
      <c r="Y57" s="83">
        <f>IF($A57="","",IF(Y$6="NÃO",0,IF(A57=0,Tabela!$H$23,IF(AND(MONTH(ESTRUTURA!C57)=MONTH(ESTRUTURA!$F$3),A57&gt;0),Tabela!$H$23,0))))</f>
        <v>0</v>
      </c>
      <c r="Z57" s="45">
        <f t="shared" si="10"/>
        <v>0</v>
      </c>
      <c r="AA57" s="83">
        <f>IF($A57="","",IF(AA$6="NÃO",0,Tabela!$H$25*nm_séries))</f>
        <v>0</v>
      </c>
      <c r="AB57" s="45">
        <f t="shared" si="10"/>
        <v>0</v>
      </c>
      <c r="AC57" s="83">
        <f>IF($A57="","",IF(AC$6="NÃO",0,IF(A57=0,Tabela!$H$27,IF(MOD(A57,3)=0,Tabela!$H$27,0))))</f>
        <v>0</v>
      </c>
      <c r="AD57" s="45">
        <f t="shared" si="10"/>
        <v>0</v>
      </c>
      <c r="AE57" s="83">
        <f t="shared" si="10"/>
        <v>0</v>
      </c>
      <c r="AF57" s="45">
        <f>IF($A57="","",IF(AF$6="NÃO",0,IF(AND(MONTH(ESTRUTURA!C57)=MONTH(ESTRUTURA!$F$3),A57&gt;0),Tabela!$H$30,0)))</f>
        <v>0</v>
      </c>
      <c r="AG57" s="83">
        <f t="shared" si="10"/>
        <v>0</v>
      </c>
      <c r="AH57" s="45">
        <f t="shared" si="10"/>
        <v>0</v>
      </c>
      <c r="AI57" s="83">
        <f>IF($A57="","",IF(AI$6="NÃO",0,IF($A57=0,DATEDIF(ESTRUTURA!$F$3,ESTRUTURA!$F$4,"m")*Tabela!$H$33,Tabela!$H$33)))</f>
        <v>0</v>
      </c>
      <c r="AJ57" s="45">
        <f t="shared" ref="AJ57:AJ120" si="12">IF($A57="","",IF(AJ$6="NÃO",0,0))</f>
        <v>0</v>
      </c>
    </row>
    <row r="58" spans="1:36" x14ac:dyDescent="0.2">
      <c r="A58" s="89">
        <f>ESTRUTURA!A58</f>
        <v>47</v>
      </c>
      <c r="B58" s="81">
        <f t="shared" si="5"/>
        <v>0</v>
      </c>
      <c r="C58" s="83">
        <f t="shared" si="11"/>
        <v>0</v>
      </c>
      <c r="D58" s="45">
        <f t="shared" si="11"/>
        <v>0</v>
      </c>
      <c r="E58" s="83">
        <f t="shared" si="11"/>
        <v>0</v>
      </c>
      <c r="F58" s="45">
        <f>IF($A58="","",IF(F$6="NÃO",0,Tabela!$H$34*nm_lastro))</f>
        <v>0</v>
      </c>
      <c r="G58" s="83">
        <f t="shared" si="11"/>
        <v>0</v>
      </c>
      <c r="H58" s="45">
        <f>IF($A58="","",IF(H$6="NÃO",0,IF($A58=0,DATEDIF(ESTRUTURA!$F$3,ESTRUTURA!$F$4,"m")*Tabela!$H$6,Tabela!$H$6)))</f>
        <v>0</v>
      </c>
      <c r="I58" s="83">
        <f t="shared" si="11"/>
        <v>0</v>
      </c>
      <c r="J58" s="45">
        <f>IF($A58="","",IF(J$6="NÃO",0,IF($A58=0,DATEDIF(ESTRUTURA!$F$3,ESTRUTURA!$F$4,"m")*Tabela!$H$8,IF(J$6="NÃO",0,Tabela!$H$8))))</f>
        <v>0</v>
      </c>
      <c r="K58" s="83">
        <f t="shared" si="11"/>
        <v>0</v>
      </c>
      <c r="L58" s="45">
        <f t="shared" si="11"/>
        <v>0</v>
      </c>
      <c r="M58" s="83">
        <f t="shared" si="11"/>
        <v>0</v>
      </c>
      <c r="N58" s="45">
        <f t="shared" si="11"/>
        <v>0</v>
      </c>
      <c r="O58" s="83">
        <f t="shared" si="11"/>
        <v>0</v>
      </c>
      <c r="P58" s="45">
        <f t="shared" ref="P58:P75" si="13">IF($A58="","",IF(P$6="NÃO",0,0))</f>
        <v>0</v>
      </c>
      <c r="Q58" s="83">
        <f t="shared" si="11"/>
        <v>0</v>
      </c>
      <c r="R58" s="45">
        <f t="shared" si="11"/>
        <v>0</v>
      </c>
      <c r="S58" s="83">
        <f>IF($A58="","",IF(S$6="NÃO",0,IF($A58=0,DATEDIF(ESTRUTURA!$F$3,ESTRUTURA!$F$4,"m")*Tabela!$H$17,Tabela!$H$17)))</f>
        <v>0</v>
      </c>
      <c r="T58" s="45">
        <f>IF($A58="","",IF(T$6="NÃO",0,IF($A58=0,DATEDIF(ESTRUTURA!$F$3,ESTRUTURA!$F$4,"m")*Tabela!$H$18,Tabela!$H$18)))</f>
        <v>0</v>
      </c>
      <c r="U58" s="83">
        <f t="shared" ref="U58:AH58" si="14">IF($A58="","",IF(U$6="NÃO",0,0))</f>
        <v>0</v>
      </c>
      <c r="V58" s="45">
        <f>IF($A58="","",IF(V$6="NÃO",0,IF($A58=0,DATEDIF(ESTRUTURA!$F$3,ESTRUTURA!$F$4,"m")*Tabela!$H$20,Tabela!$H$20)))</f>
        <v>0</v>
      </c>
      <c r="W58" s="83">
        <f t="shared" si="14"/>
        <v>0</v>
      </c>
      <c r="X58" s="45">
        <f t="shared" si="14"/>
        <v>0</v>
      </c>
      <c r="Y58" s="83">
        <f>IF($A58="","",IF(Y$6="NÃO",0,IF(A58=0,Tabela!$H$23,IF(AND(MONTH(ESTRUTURA!C58)=MONTH(ESTRUTURA!$F$3),A58&gt;0),Tabela!$H$23,0))))</f>
        <v>0</v>
      </c>
      <c r="Z58" s="45">
        <f t="shared" si="14"/>
        <v>0</v>
      </c>
      <c r="AA58" s="83">
        <f>IF($A58="","",IF(AA$6="NÃO",0,Tabela!$H$25*nm_séries))</f>
        <v>0</v>
      </c>
      <c r="AB58" s="45">
        <f t="shared" si="14"/>
        <v>0</v>
      </c>
      <c r="AC58" s="83">
        <f>IF($A58="","",IF(AC$6="NÃO",0,IF(A58=0,Tabela!$H$27,IF(MOD(A58,3)=0,Tabela!$H$27,0))))</f>
        <v>0</v>
      </c>
      <c r="AD58" s="45">
        <f t="shared" si="14"/>
        <v>0</v>
      </c>
      <c r="AE58" s="83">
        <f t="shared" si="14"/>
        <v>0</v>
      </c>
      <c r="AF58" s="45">
        <f>IF($A58="","",IF(AF$6="NÃO",0,IF(AND(MONTH(ESTRUTURA!C58)=MONTH(ESTRUTURA!$F$3),A58&gt;0),Tabela!$H$30,0)))</f>
        <v>0</v>
      </c>
      <c r="AG58" s="83">
        <f t="shared" si="14"/>
        <v>0</v>
      </c>
      <c r="AH58" s="45">
        <f t="shared" si="14"/>
        <v>0</v>
      </c>
      <c r="AI58" s="83">
        <f>IF($A58="","",IF(AI$6="NÃO",0,IF($A58=0,DATEDIF(ESTRUTURA!$F$3,ESTRUTURA!$F$4,"m")*Tabela!$H$33,Tabela!$H$33)))</f>
        <v>0</v>
      </c>
      <c r="AJ58" s="45">
        <f t="shared" si="12"/>
        <v>0</v>
      </c>
    </row>
    <row r="59" spans="1:36" x14ac:dyDescent="0.2">
      <c r="A59" s="89">
        <f>ESTRUTURA!A59</f>
        <v>48</v>
      </c>
      <c r="B59" s="81">
        <f t="shared" si="5"/>
        <v>0</v>
      </c>
      <c r="C59" s="83">
        <f t="shared" si="11"/>
        <v>0</v>
      </c>
      <c r="D59" s="45">
        <f t="shared" si="11"/>
        <v>0</v>
      </c>
      <c r="E59" s="83">
        <f t="shared" si="11"/>
        <v>0</v>
      </c>
      <c r="F59" s="45">
        <f>IF($A59="","",IF(F$6="NÃO",0,Tabela!$H$34*nm_lastro))</f>
        <v>0</v>
      </c>
      <c r="G59" s="83">
        <f t="shared" si="11"/>
        <v>0</v>
      </c>
      <c r="H59" s="45">
        <f>IF($A59="","",IF(H$6="NÃO",0,IF($A59=0,DATEDIF(ESTRUTURA!$F$3,ESTRUTURA!$F$4,"m")*Tabela!$H$6,Tabela!$H$6)))</f>
        <v>0</v>
      </c>
      <c r="I59" s="83">
        <f t="shared" si="11"/>
        <v>0</v>
      </c>
      <c r="J59" s="45">
        <f>IF($A59="","",IF(J$6="NÃO",0,IF($A59=0,DATEDIF(ESTRUTURA!$F$3,ESTRUTURA!$F$4,"m")*Tabela!$H$8,IF(J$6="NÃO",0,Tabela!$H$8))))</f>
        <v>0</v>
      </c>
      <c r="K59" s="83">
        <f t="shared" si="11"/>
        <v>0</v>
      </c>
      <c r="L59" s="45">
        <f t="shared" si="11"/>
        <v>0</v>
      </c>
      <c r="M59" s="83">
        <f t="shared" si="11"/>
        <v>0</v>
      </c>
      <c r="N59" s="45">
        <f t="shared" si="11"/>
        <v>0</v>
      </c>
      <c r="O59" s="83">
        <f t="shared" si="11"/>
        <v>0</v>
      </c>
      <c r="P59" s="45">
        <f t="shared" si="13"/>
        <v>0</v>
      </c>
      <c r="Q59" s="83">
        <f t="shared" si="11"/>
        <v>0</v>
      </c>
      <c r="R59" s="45">
        <f t="shared" si="11"/>
        <v>0</v>
      </c>
      <c r="S59" s="83">
        <f>IF($A59="","",IF(S$6="NÃO",0,IF($A59=0,DATEDIF(ESTRUTURA!$F$3,ESTRUTURA!$F$4,"m")*Tabela!$H$17,Tabela!$H$17)))</f>
        <v>0</v>
      </c>
      <c r="T59" s="45">
        <f>IF($A59="","",IF(T$6="NÃO",0,IF($A59=0,DATEDIF(ESTRUTURA!$F$3,ESTRUTURA!$F$4,"m")*Tabela!$H$18,Tabela!$H$18)))</f>
        <v>0</v>
      </c>
      <c r="U59" s="83">
        <f t="shared" ref="U59:AH74" si="15">IF($A59="","",IF(U$6="NÃO",0,0))</f>
        <v>0</v>
      </c>
      <c r="V59" s="45">
        <f>IF($A59="","",IF(V$6="NÃO",0,IF($A59=0,DATEDIF(ESTRUTURA!$F$3,ESTRUTURA!$F$4,"m")*Tabela!$H$20,Tabela!$H$20)))</f>
        <v>0</v>
      </c>
      <c r="W59" s="83">
        <f t="shared" si="15"/>
        <v>0</v>
      </c>
      <c r="X59" s="45">
        <f t="shared" si="15"/>
        <v>0</v>
      </c>
      <c r="Y59" s="83">
        <f>IF($A59="","",IF(Y$6="NÃO",0,IF(A59=0,Tabela!$H$23,IF(AND(MONTH(ESTRUTURA!C59)=MONTH(ESTRUTURA!$F$3),A59&gt;0),Tabela!$H$23,0))))</f>
        <v>0</v>
      </c>
      <c r="Z59" s="45">
        <f t="shared" si="15"/>
        <v>0</v>
      </c>
      <c r="AA59" s="83">
        <f>IF($A59="","",IF(AA$6="NÃO",0,Tabela!$H$25*nm_séries))</f>
        <v>0</v>
      </c>
      <c r="AB59" s="45">
        <f t="shared" si="15"/>
        <v>0</v>
      </c>
      <c r="AC59" s="83">
        <f>IF($A59="","",IF(AC$6="NÃO",0,IF(A59=0,Tabela!$H$27,IF(MOD(A59,3)=0,Tabela!$H$27,0))))</f>
        <v>0</v>
      </c>
      <c r="AD59" s="45">
        <f t="shared" si="15"/>
        <v>0</v>
      </c>
      <c r="AE59" s="83">
        <f t="shared" si="15"/>
        <v>0</v>
      </c>
      <c r="AF59" s="45">
        <f>IF($A59="","",IF(AF$6="NÃO",0,IF(AND(MONTH(ESTRUTURA!C59)=MONTH(ESTRUTURA!$F$3),A59&gt;0),Tabela!$H$30,0)))</f>
        <v>0</v>
      </c>
      <c r="AG59" s="83">
        <f t="shared" si="15"/>
        <v>0</v>
      </c>
      <c r="AH59" s="45">
        <f t="shared" si="15"/>
        <v>0</v>
      </c>
      <c r="AI59" s="83">
        <f>IF($A59="","",IF(AI$6="NÃO",0,IF($A59=0,DATEDIF(ESTRUTURA!$F$3,ESTRUTURA!$F$4,"m")*Tabela!$H$33,Tabela!$H$33)))</f>
        <v>0</v>
      </c>
      <c r="AJ59" s="45">
        <f t="shared" si="12"/>
        <v>0</v>
      </c>
    </row>
    <row r="60" spans="1:36" x14ac:dyDescent="0.2">
      <c r="A60" s="89">
        <f>ESTRUTURA!A60</f>
        <v>49</v>
      </c>
      <c r="B60" s="81">
        <f t="shared" si="5"/>
        <v>0</v>
      </c>
      <c r="C60" s="83">
        <f t="shared" ref="C60:R75" si="16">IF($A60="","",IF(C$6="NÃO",0,0))</f>
        <v>0</v>
      </c>
      <c r="D60" s="45">
        <f t="shared" si="16"/>
        <v>0</v>
      </c>
      <c r="E60" s="83">
        <f t="shared" si="16"/>
        <v>0</v>
      </c>
      <c r="F60" s="45">
        <f>IF($A60="","",IF(F$6="NÃO",0,Tabela!$H$34*nm_lastro))</f>
        <v>0</v>
      </c>
      <c r="G60" s="83">
        <f t="shared" si="16"/>
        <v>0</v>
      </c>
      <c r="H60" s="45">
        <f>IF($A60="","",IF(H$6="NÃO",0,IF($A60=0,DATEDIF(ESTRUTURA!$F$3,ESTRUTURA!$F$4,"m")*Tabela!$H$6,Tabela!$H$6)))</f>
        <v>0</v>
      </c>
      <c r="I60" s="83">
        <f t="shared" si="16"/>
        <v>0</v>
      </c>
      <c r="J60" s="45">
        <f>IF($A60="","",IF(J$6="NÃO",0,IF($A60=0,DATEDIF(ESTRUTURA!$F$3,ESTRUTURA!$F$4,"m")*Tabela!$H$8,IF(J$6="NÃO",0,Tabela!$H$8))))</f>
        <v>0</v>
      </c>
      <c r="K60" s="83">
        <f t="shared" si="16"/>
        <v>0</v>
      </c>
      <c r="L60" s="45">
        <f t="shared" si="16"/>
        <v>0</v>
      </c>
      <c r="M60" s="83">
        <f t="shared" si="16"/>
        <v>0</v>
      </c>
      <c r="N60" s="45">
        <f t="shared" si="16"/>
        <v>0</v>
      </c>
      <c r="O60" s="83">
        <f t="shared" si="16"/>
        <v>0</v>
      </c>
      <c r="P60" s="45">
        <f t="shared" si="13"/>
        <v>0</v>
      </c>
      <c r="Q60" s="83">
        <f t="shared" si="16"/>
        <v>0</v>
      </c>
      <c r="R60" s="45">
        <f t="shared" si="16"/>
        <v>0</v>
      </c>
      <c r="S60" s="83">
        <f>IF($A60="","",IF(S$6="NÃO",0,IF($A60=0,DATEDIF(ESTRUTURA!$F$3,ESTRUTURA!$F$4,"m")*Tabela!$H$17,Tabela!$H$17)))</f>
        <v>0</v>
      </c>
      <c r="T60" s="45">
        <f>IF($A60="","",IF(T$6="NÃO",0,IF($A60=0,DATEDIF(ESTRUTURA!$F$3,ESTRUTURA!$F$4,"m")*Tabela!$H$18,Tabela!$H$18)))</f>
        <v>0</v>
      </c>
      <c r="U60" s="83">
        <f t="shared" si="15"/>
        <v>0</v>
      </c>
      <c r="V60" s="45">
        <f>IF($A60="","",IF(V$6="NÃO",0,IF($A60=0,DATEDIF(ESTRUTURA!$F$3,ESTRUTURA!$F$4,"m")*Tabela!$H$20,Tabela!$H$20)))</f>
        <v>0</v>
      </c>
      <c r="W60" s="83">
        <f t="shared" si="15"/>
        <v>0</v>
      </c>
      <c r="X60" s="45">
        <f t="shared" si="15"/>
        <v>0</v>
      </c>
      <c r="Y60" s="83">
        <f>IF($A60="","",IF(Y$6="NÃO",0,IF(A60=0,Tabela!$H$23,IF(AND(MONTH(ESTRUTURA!C60)=MONTH(ESTRUTURA!$F$3),A60&gt;0),Tabela!$H$23,0))))</f>
        <v>0</v>
      </c>
      <c r="Z60" s="45">
        <f t="shared" si="15"/>
        <v>0</v>
      </c>
      <c r="AA60" s="83">
        <f>IF($A60="","",IF(AA$6="NÃO",0,Tabela!$H$25*nm_séries))</f>
        <v>0</v>
      </c>
      <c r="AB60" s="45">
        <f t="shared" si="15"/>
        <v>0</v>
      </c>
      <c r="AC60" s="83">
        <f>IF($A60="","",IF(AC$6="NÃO",0,IF(A60=0,Tabela!$H$27,IF(MOD(A60,3)=0,Tabela!$H$27,0))))</f>
        <v>0</v>
      </c>
      <c r="AD60" s="45">
        <f t="shared" si="15"/>
        <v>0</v>
      </c>
      <c r="AE60" s="83">
        <f t="shared" si="15"/>
        <v>0</v>
      </c>
      <c r="AF60" s="45">
        <f>IF($A60="","",IF(AF$6="NÃO",0,IF(AND(MONTH(ESTRUTURA!C60)=MONTH(ESTRUTURA!$F$3),A60&gt;0),Tabela!$H$30,0)))</f>
        <v>0</v>
      </c>
      <c r="AG60" s="83">
        <f t="shared" si="15"/>
        <v>0</v>
      </c>
      <c r="AH60" s="45">
        <f t="shared" si="15"/>
        <v>0</v>
      </c>
      <c r="AI60" s="83">
        <f>IF($A60="","",IF(AI$6="NÃO",0,IF($A60=0,DATEDIF(ESTRUTURA!$F$3,ESTRUTURA!$F$4,"m")*Tabela!$H$33,Tabela!$H$33)))</f>
        <v>0</v>
      </c>
      <c r="AJ60" s="45">
        <f t="shared" si="12"/>
        <v>0</v>
      </c>
    </row>
    <row r="61" spans="1:36" x14ac:dyDescent="0.2">
      <c r="A61" s="89">
        <f>ESTRUTURA!A61</f>
        <v>50</v>
      </c>
      <c r="B61" s="81">
        <f t="shared" si="5"/>
        <v>0</v>
      </c>
      <c r="C61" s="83">
        <f t="shared" si="16"/>
        <v>0</v>
      </c>
      <c r="D61" s="45">
        <f t="shared" si="16"/>
        <v>0</v>
      </c>
      <c r="E61" s="83">
        <f t="shared" si="16"/>
        <v>0</v>
      </c>
      <c r="F61" s="45">
        <f>IF($A61="","",IF(F$6="NÃO",0,Tabela!$H$34*nm_lastro))</f>
        <v>0</v>
      </c>
      <c r="G61" s="83">
        <f t="shared" si="16"/>
        <v>0</v>
      </c>
      <c r="H61" s="45">
        <f>IF($A61="","",IF(H$6="NÃO",0,IF($A61=0,DATEDIF(ESTRUTURA!$F$3,ESTRUTURA!$F$4,"m")*Tabela!$H$6,Tabela!$H$6)))</f>
        <v>0</v>
      </c>
      <c r="I61" s="83">
        <f t="shared" si="16"/>
        <v>0</v>
      </c>
      <c r="J61" s="45">
        <f>IF($A61="","",IF(J$6="NÃO",0,IF($A61=0,DATEDIF(ESTRUTURA!$F$3,ESTRUTURA!$F$4,"m")*Tabela!$H$8,IF(J$6="NÃO",0,Tabela!$H$8))))</f>
        <v>0</v>
      </c>
      <c r="K61" s="83">
        <f t="shared" si="16"/>
        <v>0</v>
      </c>
      <c r="L61" s="45">
        <f t="shared" si="16"/>
        <v>0</v>
      </c>
      <c r="M61" s="83">
        <f t="shared" si="16"/>
        <v>0</v>
      </c>
      <c r="N61" s="45">
        <f t="shared" si="16"/>
        <v>0</v>
      </c>
      <c r="O61" s="83">
        <f t="shared" si="16"/>
        <v>0</v>
      </c>
      <c r="P61" s="45">
        <f t="shared" si="13"/>
        <v>0</v>
      </c>
      <c r="Q61" s="83">
        <f t="shared" si="16"/>
        <v>0</v>
      </c>
      <c r="R61" s="45">
        <f t="shared" si="16"/>
        <v>0</v>
      </c>
      <c r="S61" s="83">
        <f>IF($A61="","",IF(S$6="NÃO",0,IF($A61=0,DATEDIF(ESTRUTURA!$F$3,ESTRUTURA!$F$4,"m")*Tabela!$H$17,Tabela!$H$17)))</f>
        <v>0</v>
      </c>
      <c r="T61" s="45">
        <f>IF($A61="","",IF(T$6="NÃO",0,IF($A61=0,DATEDIF(ESTRUTURA!$F$3,ESTRUTURA!$F$4,"m")*Tabela!$H$18,Tabela!$H$18)))</f>
        <v>0</v>
      </c>
      <c r="U61" s="83">
        <f t="shared" si="15"/>
        <v>0</v>
      </c>
      <c r="V61" s="45">
        <f>IF($A61="","",IF(V$6="NÃO",0,IF($A61=0,DATEDIF(ESTRUTURA!$F$3,ESTRUTURA!$F$4,"m")*Tabela!$H$20,Tabela!$H$20)))</f>
        <v>0</v>
      </c>
      <c r="W61" s="83">
        <f t="shared" si="15"/>
        <v>0</v>
      </c>
      <c r="X61" s="45">
        <f t="shared" si="15"/>
        <v>0</v>
      </c>
      <c r="Y61" s="83">
        <f>IF($A61="","",IF(Y$6="NÃO",0,IF(A61=0,Tabela!$H$23,IF(AND(MONTH(ESTRUTURA!C61)=MONTH(ESTRUTURA!$F$3),A61&gt;0),Tabela!$H$23,0))))</f>
        <v>0</v>
      </c>
      <c r="Z61" s="45">
        <f t="shared" si="15"/>
        <v>0</v>
      </c>
      <c r="AA61" s="83">
        <f>IF($A61="","",IF(AA$6="NÃO",0,Tabela!$H$25*nm_séries))</f>
        <v>0</v>
      </c>
      <c r="AB61" s="45">
        <f t="shared" si="15"/>
        <v>0</v>
      </c>
      <c r="AC61" s="83">
        <f>IF($A61="","",IF(AC$6="NÃO",0,IF(A61=0,Tabela!$H$27,IF(MOD(A61,3)=0,Tabela!$H$27,0))))</f>
        <v>0</v>
      </c>
      <c r="AD61" s="45">
        <f t="shared" si="15"/>
        <v>0</v>
      </c>
      <c r="AE61" s="83">
        <f t="shared" si="15"/>
        <v>0</v>
      </c>
      <c r="AF61" s="45">
        <f>IF($A61="","",IF(AF$6="NÃO",0,IF(AND(MONTH(ESTRUTURA!C61)=MONTH(ESTRUTURA!$F$3),A61&gt;0),Tabela!$H$30,0)))</f>
        <v>0</v>
      </c>
      <c r="AG61" s="83">
        <f t="shared" si="15"/>
        <v>0</v>
      </c>
      <c r="AH61" s="45">
        <f t="shared" si="15"/>
        <v>0</v>
      </c>
      <c r="AI61" s="83">
        <f>IF($A61="","",IF(AI$6="NÃO",0,IF($A61=0,DATEDIF(ESTRUTURA!$F$3,ESTRUTURA!$F$4,"m")*Tabela!$H$33,Tabela!$H$33)))</f>
        <v>0</v>
      </c>
      <c r="AJ61" s="45">
        <f t="shared" si="12"/>
        <v>0</v>
      </c>
    </row>
    <row r="62" spans="1:36" x14ac:dyDescent="0.2">
      <c r="A62" s="89">
        <f>ESTRUTURA!A62</f>
        <v>51</v>
      </c>
      <c r="B62" s="81">
        <f t="shared" si="5"/>
        <v>0</v>
      </c>
      <c r="C62" s="83">
        <f t="shared" si="16"/>
        <v>0</v>
      </c>
      <c r="D62" s="45">
        <f t="shared" si="16"/>
        <v>0</v>
      </c>
      <c r="E62" s="83">
        <f t="shared" si="16"/>
        <v>0</v>
      </c>
      <c r="F62" s="45">
        <f>IF($A62="","",IF(F$6="NÃO",0,Tabela!$H$34*nm_lastro))</f>
        <v>0</v>
      </c>
      <c r="G62" s="83">
        <f t="shared" si="16"/>
        <v>0</v>
      </c>
      <c r="H62" s="45">
        <f>IF($A62="","",IF(H$6="NÃO",0,IF($A62=0,DATEDIF(ESTRUTURA!$F$3,ESTRUTURA!$F$4,"m")*Tabela!$H$6,Tabela!$H$6)))</f>
        <v>0</v>
      </c>
      <c r="I62" s="83">
        <f t="shared" si="16"/>
        <v>0</v>
      </c>
      <c r="J62" s="45">
        <f>IF($A62="","",IF(J$6="NÃO",0,IF($A62=0,DATEDIF(ESTRUTURA!$F$3,ESTRUTURA!$F$4,"m")*Tabela!$H$8,IF(J$6="NÃO",0,Tabela!$H$8))))</f>
        <v>0</v>
      </c>
      <c r="K62" s="83">
        <f t="shared" si="16"/>
        <v>0</v>
      </c>
      <c r="L62" s="45">
        <f t="shared" si="16"/>
        <v>0</v>
      </c>
      <c r="M62" s="83">
        <f t="shared" si="16"/>
        <v>0</v>
      </c>
      <c r="N62" s="45">
        <f t="shared" si="16"/>
        <v>0</v>
      </c>
      <c r="O62" s="83">
        <f t="shared" si="16"/>
        <v>0</v>
      </c>
      <c r="P62" s="45">
        <f t="shared" si="13"/>
        <v>0</v>
      </c>
      <c r="Q62" s="83">
        <f t="shared" si="16"/>
        <v>0</v>
      </c>
      <c r="R62" s="45">
        <f t="shared" si="16"/>
        <v>0</v>
      </c>
      <c r="S62" s="83">
        <f>IF($A62="","",IF(S$6="NÃO",0,IF($A62=0,DATEDIF(ESTRUTURA!$F$3,ESTRUTURA!$F$4,"m")*Tabela!$H$17,Tabela!$H$17)))</f>
        <v>0</v>
      </c>
      <c r="T62" s="45">
        <f>IF($A62="","",IF(T$6="NÃO",0,IF($A62=0,DATEDIF(ESTRUTURA!$F$3,ESTRUTURA!$F$4,"m")*Tabela!$H$18,Tabela!$H$18)))</f>
        <v>0</v>
      </c>
      <c r="U62" s="83">
        <f t="shared" si="15"/>
        <v>0</v>
      </c>
      <c r="V62" s="45">
        <f>IF($A62="","",IF(V$6="NÃO",0,IF($A62=0,DATEDIF(ESTRUTURA!$F$3,ESTRUTURA!$F$4,"m")*Tabela!$H$20,Tabela!$H$20)))</f>
        <v>0</v>
      </c>
      <c r="W62" s="83">
        <f t="shared" si="15"/>
        <v>0</v>
      </c>
      <c r="X62" s="45">
        <f t="shared" si="15"/>
        <v>0</v>
      </c>
      <c r="Y62" s="83">
        <f>IF($A62="","",IF(Y$6="NÃO",0,IF(A62=0,Tabela!$H$23,IF(AND(MONTH(ESTRUTURA!C62)=MONTH(ESTRUTURA!$F$3),A62&gt;0),Tabela!$H$23,0))))</f>
        <v>0</v>
      </c>
      <c r="Z62" s="45">
        <f t="shared" si="15"/>
        <v>0</v>
      </c>
      <c r="AA62" s="83">
        <f>IF($A62="","",IF(AA$6="NÃO",0,Tabela!$H$25*nm_séries))</f>
        <v>0</v>
      </c>
      <c r="AB62" s="45">
        <f t="shared" si="15"/>
        <v>0</v>
      </c>
      <c r="AC62" s="83">
        <f>IF($A62="","",IF(AC$6="NÃO",0,IF(A62=0,Tabela!$H$27,IF(MOD(A62,3)=0,Tabela!$H$27,0))))</f>
        <v>0</v>
      </c>
      <c r="AD62" s="45">
        <f t="shared" si="15"/>
        <v>0</v>
      </c>
      <c r="AE62" s="83">
        <f t="shared" si="15"/>
        <v>0</v>
      </c>
      <c r="AF62" s="45">
        <f>IF($A62="","",IF(AF$6="NÃO",0,IF(AND(MONTH(ESTRUTURA!C62)=MONTH(ESTRUTURA!$F$3),A62&gt;0),Tabela!$H$30,0)))</f>
        <v>0</v>
      </c>
      <c r="AG62" s="83">
        <f t="shared" si="15"/>
        <v>0</v>
      </c>
      <c r="AH62" s="45">
        <f t="shared" si="15"/>
        <v>0</v>
      </c>
      <c r="AI62" s="83">
        <f>IF($A62="","",IF(AI$6="NÃO",0,IF($A62=0,DATEDIF(ESTRUTURA!$F$3,ESTRUTURA!$F$4,"m")*Tabela!$H$33,Tabela!$H$33)))</f>
        <v>0</v>
      </c>
      <c r="AJ62" s="45">
        <f t="shared" si="12"/>
        <v>0</v>
      </c>
    </row>
    <row r="63" spans="1:36" x14ac:dyDescent="0.2">
      <c r="A63" s="89">
        <f>ESTRUTURA!A63</f>
        <v>52</v>
      </c>
      <c r="B63" s="81">
        <f t="shared" si="5"/>
        <v>0</v>
      </c>
      <c r="C63" s="83">
        <f t="shared" si="16"/>
        <v>0</v>
      </c>
      <c r="D63" s="45">
        <f t="shared" si="16"/>
        <v>0</v>
      </c>
      <c r="E63" s="83">
        <f t="shared" si="16"/>
        <v>0</v>
      </c>
      <c r="F63" s="45">
        <f>IF($A63="","",IF(F$6="NÃO",0,Tabela!$H$34*nm_lastro))</f>
        <v>0</v>
      </c>
      <c r="G63" s="83">
        <f t="shared" si="16"/>
        <v>0</v>
      </c>
      <c r="H63" s="45">
        <f>IF($A63="","",IF(H$6="NÃO",0,IF($A63=0,DATEDIF(ESTRUTURA!$F$3,ESTRUTURA!$F$4,"m")*Tabela!$H$6,Tabela!$H$6)))</f>
        <v>0</v>
      </c>
      <c r="I63" s="83">
        <f t="shared" si="16"/>
        <v>0</v>
      </c>
      <c r="J63" s="45">
        <f>IF($A63="","",IF(J$6="NÃO",0,IF($A63=0,DATEDIF(ESTRUTURA!$F$3,ESTRUTURA!$F$4,"m")*Tabela!$H$8,IF(J$6="NÃO",0,Tabela!$H$8))))</f>
        <v>0</v>
      </c>
      <c r="K63" s="83">
        <f t="shared" si="16"/>
        <v>0</v>
      </c>
      <c r="L63" s="45">
        <f t="shared" si="16"/>
        <v>0</v>
      </c>
      <c r="M63" s="83">
        <f t="shared" si="16"/>
        <v>0</v>
      </c>
      <c r="N63" s="45">
        <f t="shared" si="16"/>
        <v>0</v>
      </c>
      <c r="O63" s="83">
        <f t="shared" si="16"/>
        <v>0</v>
      </c>
      <c r="P63" s="45">
        <f t="shared" si="13"/>
        <v>0</v>
      </c>
      <c r="Q63" s="83">
        <f t="shared" si="16"/>
        <v>0</v>
      </c>
      <c r="R63" s="45">
        <f t="shared" si="16"/>
        <v>0</v>
      </c>
      <c r="S63" s="83">
        <f>IF($A63="","",IF(S$6="NÃO",0,IF($A63=0,DATEDIF(ESTRUTURA!$F$3,ESTRUTURA!$F$4,"m")*Tabela!$H$17,Tabela!$H$17)))</f>
        <v>0</v>
      </c>
      <c r="T63" s="45">
        <f>IF($A63="","",IF(T$6="NÃO",0,IF($A63=0,DATEDIF(ESTRUTURA!$F$3,ESTRUTURA!$F$4,"m")*Tabela!$H$18,Tabela!$H$18)))</f>
        <v>0</v>
      </c>
      <c r="U63" s="83">
        <f t="shared" si="15"/>
        <v>0</v>
      </c>
      <c r="V63" s="45">
        <f>IF($A63="","",IF(V$6="NÃO",0,IF($A63=0,DATEDIF(ESTRUTURA!$F$3,ESTRUTURA!$F$4,"m")*Tabela!$H$20,Tabela!$H$20)))</f>
        <v>0</v>
      </c>
      <c r="W63" s="83">
        <f t="shared" si="15"/>
        <v>0</v>
      </c>
      <c r="X63" s="45">
        <f t="shared" si="15"/>
        <v>0</v>
      </c>
      <c r="Y63" s="83">
        <f>IF($A63="","",IF(Y$6="NÃO",0,IF(A63=0,Tabela!$H$23,IF(AND(MONTH(ESTRUTURA!C63)=MONTH(ESTRUTURA!$F$3),A63&gt;0),Tabela!$H$23,0))))</f>
        <v>0</v>
      </c>
      <c r="Z63" s="45">
        <f t="shared" si="15"/>
        <v>0</v>
      </c>
      <c r="AA63" s="83">
        <f>IF($A63="","",IF(AA$6="NÃO",0,Tabela!$H$25*nm_séries))</f>
        <v>0</v>
      </c>
      <c r="AB63" s="45">
        <f t="shared" si="15"/>
        <v>0</v>
      </c>
      <c r="AC63" s="83">
        <f>IF($A63="","",IF(AC$6="NÃO",0,IF(A63=0,Tabela!$H$27,IF(MOD(A63,3)=0,Tabela!$H$27,0))))</f>
        <v>0</v>
      </c>
      <c r="AD63" s="45">
        <f t="shared" si="15"/>
        <v>0</v>
      </c>
      <c r="AE63" s="83">
        <f t="shared" si="15"/>
        <v>0</v>
      </c>
      <c r="AF63" s="45">
        <f>IF($A63="","",IF(AF$6="NÃO",0,IF(AND(MONTH(ESTRUTURA!C63)=MONTH(ESTRUTURA!$F$3),A63&gt;0),Tabela!$H$30,0)))</f>
        <v>0</v>
      </c>
      <c r="AG63" s="83">
        <f t="shared" si="15"/>
        <v>0</v>
      </c>
      <c r="AH63" s="45">
        <f t="shared" si="15"/>
        <v>0</v>
      </c>
      <c r="AI63" s="83">
        <f>IF($A63="","",IF(AI$6="NÃO",0,IF($A63=0,DATEDIF(ESTRUTURA!$F$3,ESTRUTURA!$F$4,"m")*Tabela!$H$33,Tabela!$H$33)))</f>
        <v>0</v>
      </c>
      <c r="AJ63" s="45">
        <f t="shared" si="12"/>
        <v>0</v>
      </c>
    </row>
    <row r="64" spans="1:36" x14ac:dyDescent="0.2">
      <c r="A64" s="89">
        <f>ESTRUTURA!A64</f>
        <v>53</v>
      </c>
      <c r="B64" s="81">
        <f t="shared" si="5"/>
        <v>0</v>
      </c>
      <c r="C64" s="83">
        <f t="shared" si="16"/>
        <v>0</v>
      </c>
      <c r="D64" s="45">
        <f t="shared" si="16"/>
        <v>0</v>
      </c>
      <c r="E64" s="83">
        <f t="shared" si="16"/>
        <v>0</v>
      </c>
      <c r="F64" s="45">
        <f>IF($A64="","",IF(F$6="NÃO",0,Tabela!$H$34*nm_lastro))</f>
        <v>0</v>
      </c>
      <c r="G64" s="83">
        <f t="shared" si="16"/>
        <v>0</v>
      </c>
      <c r="H64" s="45">
        <f>IF($A64="","",IF(H$6="NÃO",0,IF($A64=0,DATEDIF(ESTRUTURA!$F$3,ESTRUTURA!$F$4,"m")*Tabela!$H$6,Tabela!$H$6)))</f>
        <v>0</v>
      </c>
      <c r="I64" s="83">
        <f t="shared" si="16"/>
        <v>0</v>
      </c>
      <c r="J64" s="45">
        <f>IF($A64="","",IF(J$6="NÃO",0,IF($A64=0,DATEDIF(ESTRUTURA!$F$3,ESTRUTURA!$F$4,"m")*Tabela!$H$8,IF(J$6="NÃO",0,Tabela!$H$8))))</f>
        <v>0</v>
      </c>
      <c r="K64" s="83">
        <f t="shared" si="16"/>
        <v>0</v>
      </c>
      <c r="L64" s="45">
        <f t="shared" si="16"/>
        <v>0</v>
      </c>
      <c r="M64" s="83">
        <f t="shared" si="16"/>
        <v>0</v>
      </c>
      <c r="N64" s="45">
        <f t="shared" si="16"/>
        <v>0</v>
      </c>
      <c r="O64" s="83">
        <f t="shared" si="16"/>
        <v>0</v>
      </c>
      <c r="P64" s="45">
        <f t="shared" si="13"/>
        <v>0</v>
      </c>
      <c r="Q64" s="83">
        <f t="shared" si="16"/>
        <v>0</v>
      </c>
      <c r="R64" s="45">
        <f t="shared" si="16"/>
        <v>0</v>
      </c>
      <c r="S64" s="83">
        <f>IF($A64="","",IF(S$6="NÃO",0,IF($A64=0,DATEDIF(ESTRUTURA!$F$3,ESTRUTURA!$F$4,"m")*Tabela!$H$17,Tabela!$H$17)))</f>
        <v>0</v>
      </c>
      <c r="T64" s="45">
        <f>IF($A64="","",IF(T$6="NÃO",0,IF($A64=0,DATEDIF(ESTRUTURA!$F$3,ESTRUTURA!$F$4,"m")*Tabela!$H$18,Tabela!$H$18)))</f>
        <v>0</v>
      </c>
      <c r="U64" s="83">
        <f t="shared" si="15"/>
        <v>0</v>
      </c>
      <c r="V64" s="45">
        <f>IF($A64="","",IF(V$6="NÃO",0,IF($A64=0,DATEDIF(ESTRUTURA!$F$3,ESTRUTURA!$F$4,"m")*Tabela!$H$20,Tabela!$H$20)))</f>
        <v>0</v>
      </c>
      <c r="W64" s="83">
        <f t="shared" si="15"/>
        <v>0</v>
      </c>
      <c r="X64" s="45">
        <f t="shared" si="15"/>
        <v>0</v>
      </c>
      <c r="Y64" s="83">
        <f>IF($A64="","",IF(Y$6="NÃO",0,IF(A64=0,Tabela!$H$23,IF(AND(MONTH(ESTRUTURA!C64)=MONTH(ESTRUTURA!$F$3),A64&gt;0),Tabela!$H$23,0))))</f>
        <v>0</v>
      </c>
      <c r="Z64" s="45">
        <f t="shared" si="15"/>
        <v>0</v>
      </c>
      <c r="AA64" s="83">
        <f>IF($A64="","",IF(AA$6="NÃO",0,Tabela!$H$25*nm_séries))</f>
        <v>0</v>
      </c>
      <c r="AB64" s="45">
        <f t="shared" si="15"/>
        <v>0</v>
      </c>
      <c r="AC64" s="83">
        <f>IF($A64="","",IF(AC$6="NÃO",0,IF(A64=0,Tabela!$H$27,IF(MOD(A64,3)=0,Tabela!$H$27,0))))</f>
        <v>0</v>
      </c>
      <c r="AD64" s="45">
        <f t="shared" si="15"/>
        <v>0</v>
      </c>
      <c r="AE64" s="83">
        <f t="shared" si="15"/>
        <v>0</v>
      </c>
      <c r="AF64" s="45">
        <f>IF($A64="","",IF(AF$6="NÃO",0,IF(AND(MONTH(ESTRUTURA!C64)=MONTH(ESTRUTURA!$F$3),A64&gt;0),Tabela!$H$30,0)))</f>
        <v>0</v>
      </c>
      <c r="AG64" s="83">
        <f t="shared" si="15"/>
        <v>0</v>
      </c>
      <c r="AH64" s="45">
        <f t="shared" si="15"/>
        <v>0</v>
      </c>
      <c r="AI64" s="83">
        <f>IF($A64="","",IF(AI$6="NÃO",0,IF($A64=0,DATEDIF(ESTRUTURA!$F$3,ESTRUTURA!$F$4,"m")*Tabela!$H$33,Tabela!$H$33)))</f>
        <v>0</v>
      </c>
      <c r="AJ64" s="45">
        <f t="shared" si="12"/>
        <v>0</v>
      </c>
    </row>
    <row r="65" spans="1:36" x14ac:dyDescent="0.2">
      <c r="A65" s="89">
        <f>ESTRUTURA!A65</f>
        <v>54</v>
      </c>
      <c r="B65" s="81">
        <f t="shared" si="5"/>
        <v>0</v>
      </c>
      <c r="C65" s="83">
        <f t="shared" si="16"/>
        <v>0</v>
      </c>
      <c r="D65" s="45">
        <f t="shared" si="16"/>
        <v>0</v>
      </c>
      <c r="E65" s="83">
        <f t="shared" si="16"/>
        <v>0</v>
      </c>
      <c r="F65" s="45">
        <f>IF($A65="","",IF(F$6="NÃO",0,Tabela!$H$34*nm_lastro))</f>
        <v>0</v>
      </c>
      <c r="G65" s="83">
        <f t="shared" si="16"/>
        <v>0</v>
      </c>
      <c r="H65" s="45">
        <f>IF($A65="","",IF(H$6="NÃO",0,IF($A65=0,DATEDIF(ESTRUTURA!$F$3,ESTRUTURA!$F$4,"m")*Tabela!$H$6,Tabela!$H$6)))</f>
        <v>0</v>
      </c>
      <c r="I65" s="83">
        <f t="shared" si="16"/>
        <v>0</v>
      </c>
      <c r="J65" s="45">
        <f>IF($A65="","",IF(J$6="NÃO",0,IF($A65=0,DATEDIF(ESTRUTURA!$F$3,ESTRUTURA!$F$4,"m")*Tabela!$H$8,IF(J$6="NÃO",0,Tabela!$H$8))))</f>
        <v>0</v>
      </c>
      <c r="K65" s="83">
        <f t="shared" si="16"/>
        <v>0</v>
      </c>
      <c r="L65" s="45">
        <f t="shared" si="16"/>
        <v>0</v>
      </c>
      <c r="M65" s="83">
        <f t="shared" si="16"/>
        <v>0</v>
      </c>
      <c r="N65" s="45">
        <f t="shared" si="16"/>
        <v>0</v>
      </c>
      <c r="O65" s="83">
        <f t="shared" si="16"/>
        <v>0</v>
      </c>
      <c r="P65" s="45">
        <f t="shared" si="13"/>
        <v>0</v>
      </c>
      <c r="Q65" s="83">
        <f t="shared" si="16"/>
        <v>0</v>
      </c>
      <c r="R65" s="45">
        <f t="shared" si="16"/>
        <v>0</v>
      </c>
      <c r="S65" s="83">
        <f>IF($A65="","",IF(S$6="NÃO",0,IF($A65=0,DATEDIF(ESTRUTURA!$F$3,ESTRUTURA!$F$4,"m")*Tabela!$H$17,Tabela!$H$17)))</f>
        <v>0</v>
      </c>
      <c r="T65" s="45">
        <f>IF($A65="","",IF(T$6="NÃO",0,IF($A65=0,DATEDIF(ESTRUTURA!$F$3,ESTRUTURA!$F$4,"m")*Tabela!$H$18,Tabela!$H$18)))</f>
        <v>0</v>
      </c>
      <c r="U65" s="83">
        <f t="shared" si="15"/>
        <v>0</v>
      </c>
      <c r="V65" s="45">
        <f>IF($A65="","",IF(V$6="NÃO",0,IF($A65=0,DATEDIF(ESTRUTURA!$F$3,ESTRUTURA!$F$4,"m")*Tabela!$H$20,Tabela!$H$20)))</f>
        <v>0</v>
      </c>
      <c r="W65" s="83">
        <f t="shared" si="15"/>
        <v>0</v>
      </c>
      <c r="X65" s="45">
        <f t="shared" si="15"/>
        <v>0</v>
      </c>
      <c r="Y65" s="83">
        <f>IF($A65="","",IF(Y$6="NÃO",0,IF(A65=0,Tabela!$H$23,IF(AND(MONTH(ESTRUTURA!C65)=MONTH(ESTRUTURA!$F$3),A65&gt;0),Tabela!$H$23,0))))</f>
        <v>0</v>
      </c>
      <c r="Z65" s="45">
        <f t="shared" si="15"/>
        <v>0</v>
      </c>
      <c r="AA65" s="83">
        <f>IF($A65="","",IF(AA$6="NÃO",0,Tabela!$H$25*nm_séries))</f>
        <v>0</v>
      </c>
      <c r="AB65" s="45">
        <f t="shared" si="15"/>
        <v>0</v>
      </c>
      <c r="AC65" s="83">
        <f>IF($A65="","",IF(AC$6="NÃO",0,IF(A65=0,Tabela!$H$27,IF(MOD(A65,3)=0,Tabela!$H$27,0))))</f>
        <v>0</v>
      </c>
      <c r="AD65" s="45">
        <f t="shared" si="15"/>
        <v>0</v>
      </c>
      <c r="AE65" s="83">
        <f t="shared" si="15"/>
        <v>0</v>
      </c>
      <c r="AF65" s="45">
        <f>IF($A65="","",IF(AF$6="NÃO",0,IF(AND(MONTH(ESTRUTURA!C65)=MONTH(ESTRUTURA!$F$3),A65&gt;0),Tabela!$H$30,0)))</f>
        <v>0</v>
      </c>
      <c r="AG65" s="83">
        <f t="shared" si="15"/>
        <v>0</v>
      </c>
      <c r="AH65" s="45">
        <f t="shared" si="15"/>
        <v>0</v>
      </c>
      <c r="AI65" s="83">
        <f>IF($A65="","",IF(AI$6="NÃO",0,IF($A65=0,DATEDIF(ESTRUTURA!$F$3,ESTRUTURA!$F$4,"m")*Tabela!$H$33,Tabela!$H$33)))</f>
        <v>0</v>
      </c>
      <c r="AJ65" s="45">
        <f t="shared" si="12"/>
        <v>0</v>
      </c>
    </row>
    <row r="66" spans="1:36" x14ac:dyDescent="0.2">
      <c r="A66" s="89">
        <f>ESTRUTURA!A66</f>
        <v>55</v>
      </c>
      <c r="B66" s="81">
        <f t="shared" si="5"/>
        <v>0</v>
      </c>
      <c r="C66" s="83">
        <f t="shared" si="16"/>
        <v>0</v>
      </c>
      <c r="D66" s="45">
        <f t="shared" si="16"/>
        <v>0</v>
      </c>
      <c r="E66" s="83">
        <f t="shared" si="16"/>
        <v>0</v>
      </c>
      <c r="F66" s="45">
        <f>IF($A66="","",IF(F$6="NÃO",0,Tabela!$H$34*nm_lastro))</f>
        <v>0</v>
      </c>
      <c r="G66" s="83">
        <f t="shared" si="16"/>
        <v>0</v>
      </c>
      <c r="H66" s="45">
        <f>IF($A66="","",IF(H$6="NÃO",0,IF($A66=0,DATEDIF(ESTRUTURA!$F$3,ESTRUTURA!$F$4,"m")*Tabela!$H$6,Tabela!$H$6)))</f>
        <v>0</v>
      </c>
      <c r="I66" s="83">
        <f t="shared" si="16"/>
        <v>0</v>
      </c>
      <c r="J66" s="45">
        <f>IF($A66="","",IF(J$6="NÃO",0,IF($A66=0,DATEDIF(ESTRUTURA!$F$3,ESTRUTURA!$F$4,"m")*Tabela!$H$8,IF(J$6="NÃO",0,Tabela!$H$8))))</f>
        <v>0</v>
      </c>
      <c r="K66" s="83">
        <f t="shared" si="16"/>
        <v>0</v>
      </c>
      <c r="L66" s="45">
        <f t="shared" si="16"/>
        <v>0</v>
      </c>
      <c r="M66" s="83">
        <f t="shared" si="16"/>
        <v>0</v>
      </c>
      <c r="N66" s="45">
        <f t="shared" si="16"/>
        <v>0</v>
      </c>
      <c r="O66" s="83">
        <f t="shared" si="16"/>
        <v>0</v>
      </c>
      <c r="P66" s="45">
        <f t="shared" si="13"/>
        <v>0</v>
      </c>
      <c r="Q66" s="83">
        <f t="shared" si="16"/>
        <v>0</v>
      </c>
      <c r="R66" s="45">
        <f t="shared" si="16"/>
        <v>0</v>
      </c>
      <c r="S66" s="83">
        <f>IF($A66="","",IF(S$6="NÃO",0,IF($A66=0,DATEDIF(ESTRUTURA!$F$3,ESTRUTURA!$F$4,"m")*Tabela!$H$17,Tabela!$H$17)))</f>
        <v>0</v>
      </c>
      <c r="T66" s="45">
        <f>IF($A66="","",IF(T$6="NÃO",0,IF($A66=0,DATEDIF(ESTRUTURA!$F$3,ESTRUTURA!$F$4,"m")*Tabela!$H$18,Tabela!$H$18)))</f>
        <v>0</v>
      </c>
      <c r="U66" s="83">
        <f t="shared" si="15"/>
        <v>0</v>
      </c>
      <c r="V66" s="45">
        <f>IF($A66="","",IF(V$6="NÃO",0,IF($A66=0,DATEDIF(ESTRUTURA!$F$3,ESTRUTURA!$F$4,"m")*Tabela!$H$20,Tabela!$H$20)))</f>
        <v>0</v>
      </c>
      <c r="W66" s="83">
        <f t="shared" si="15"/>
        <v>0</v>
      </c>
      <c r="X66" s="45">
        <f t="shared" si="15"/>
        <v>0</v>
      </c>
      <c r="Y66" s="83">
        <f>IF($A66="","",IF(Y$6="NÃO",0,IF(A66=0,Tabela!$H$23,IF(AND(MONTH(ESTRUTURA!C66)=MONTH(ESTRUTURA!$F$3),A66&gt;0),Tabela!$H$23,0))))</f>
        <v>0</v>
      </c>
      <c r="Z66" s="45">
        <f t="shared" si="15"/>
        <v>0</v>
      </c>
      <c r="AA66" s="83">
        <f>IF($A66="","",IF(AA$6="NÃO",0,Tabela!$H$25*nm_séries))</f>
        <v>0</v>
      </c>
      <c r="AB66" s="45">
        <f t="shared" si="15"/>
        <v>0</v>
      </c>
      <c r="AC66" s="83">
        <f>IF($A66="","",IF(AC$6="NÃO",0,IF(A66=0,Tabela!$H$27,IF(MOD(A66,3)=0,Tabela!$H$27,0))))</f>
        <v>0</v>
      </c>
      <c r="AD66" s="45">
        <f t="shared" si="15"/>
        <v>0</v>
      </c>
      <c r="AE66" s="83">
        <f t="shared" si="15"/>
        <v>0</v>
      </c>
      <c r="AF66" s="45">
        <f>IF($A66="","",IF(AF$6="NÃO",0,IF(AND(MONTH(ESTRUTURA!C66)=MONTH(ESTRUTURA!$F$3),A66&gt;0),Tabela!$H$30,0)))</f>
        <v>0</v>
      </c>
      <c r="AG66" s="83">
        <f t="shared" si="15"/>
        <v>0</v>
      </c>
      <c r="AH66" s="45">
        <f t="shared" si="15"/>
        <v>0</v>
      </c>
      <c r="AI66" s="83">
        <f>IF($A66="","",IF(AI$6="NÃO",0,IF($A66=0,DATEDIF(ESTRUTURA!$F$3,ESTRUTURA!$F$4,"m")*Tabela!$H$33,Tabela!$H$33)))</f>
        <v>0</v>
      </c>
      <c r="AJ66" s="45">
        <f t="shared" si="12"/>
        <v>0</v>
      </c>
    </row>
    <row r="67" spans="1:36" x14ac:dyDescent="0.2">
      <c r="A67" s="89">
        <f>ESTRUTURA!A67</f>
        <v>56</v>
      </c>
      <c r="B67" s="81">
        <f t="shared" si="5"/>
        <v>0</v>
      </c>
      <c r="C67" s="83">
        <f t="shared" si="16"/>
        <v>0</v>
      </c>
      <c r="D67" s="45">
        <f t="shared" si="16"/>
        <v>0</v>
      </c>
      <c r="E67" s="83">
        <f t="shared" si="16"/>
        <v>0</v>
      </c>
      <c r="F67" s="45">
        <f>IF($A67="","",IF(F$6="NÃO",0,Tabela!$H$34*nm_lastro))</f>
        <v>0</v>
      </c>
      <c r="G67" s="83">
        <f t="shared" si="16"/>
        <v>0</v>
      </c>
      <c r="H67" s="45">
        <f>IF($A67="","",IF(H$6="NÃO",0,IF($A67=0,DATEDIF(ESTRUTURA!$F$3,ESTRUTURA!$F$4,"m")*Tabela!$H$6,Tabela!$H$6)))</f>
        <v>0</v>
      </c>
      <c r="I67" s="83">
        <f t="shared" si="16"/>
        <v>0</v>
      </c>
      <c r="J67" s="45">
        <f>IF($A67="","",IF(J$6="NÃO",0,IF($A67=0,DATEDIF(ESTRUTURA!$F$3,ESTRUTURA!$F$4,"m")*Tabela!$H$8,IF(J$6="NÃO",0,Tabela!$H$8))))</f>
        <v>0</v>
      </c>
      <c r="K67" s="83">
        <f t="shared" si="16"/>
        <v>0</v>
      </c>
      <c r="L67" s="45">
        <f t="shared" si="16"/>
        <v>0</v>
      </c>
      <c r="M67" s="83">
        <f t="shared" si="16"/>
        <v>0</v>
      </c>
      <c r="N67" s="45">
        <f t="shared" si="16"/>
        <v>0</v>
      </c>
      <c r="O67" s="83">
        <f t="shared" si="16"/>
        <v>0</v>
      </c>
      <c r="P67" s="45">
        <f t="shared" si="13"/>
        <v>0</v>
      </c>
      <c r="Q67" s="83">
        <f t="shared" si="16"/>
        <v>0</v>
      </c>
      <c r="R67" s="45">
        <f t="shared" si="16"/>
        <v>0</v>
      </c>
      <c r="S67" s="83">
        <f>IF($A67="","",IF(S$6="NÃO",0,IF($A67=0,DATEDIF(ESTRUTURA!$F$3,ESTRUTURA!$F$4,"m")*Tabela!$H$17,Tabela!$H$17)))</f>
        <v>0</v>
      </c>
      <c r="T67" s="45">
        <f>IF($A67="","",IF(T$6="NÃO",0,IF($A67=0,DATEDIF(ESTRUTURA!$F$3,ESTRUTURA!$F$4,"m")*Tabela!$H$18,Tabela!$H$18)))</f>
        <v>0</v>
      </c>
      <c r="U67" s="83">
        <f t="shared" si="15"/>
        <v>0</v>
      </c>
      <c r="V67" s="45">
        <f>IF($A67="","",IF(V$6="NÃO",0,IF($A67=0,DATEDIF(ESTRUTURA!$F$3,ESTRUTURA!$F$4,"m")*Tabela!$H$20,Tabela!$H$20)))</f>
        <v>0</v>
      </c>
      <c r="W67" s="83">
        <f t="shared" si="15"/>
        <v>0</v>
      </c>
      <c r="X67" s="45">
        <f t="shared" si="15"/>
        <v>0</v>
      </c>
      <c r="Y67" s="83">
        <f>IF($A67="","",IF(Y$6="NÃO",0,IF(A67=0,Tabela!$H$23,IF(AND(MONTH(ESTRUTURA!C67)=MONTH(ESTRUTURA!$F$3),A67&gt;0),Tabela!$H$23,0))))</f>
        <v>0</v>
      </c>
      <c r="Z67" s="45">
        <f t="shared" si="15"/>
        <v>0</v>
      </c>
      <c r="AA67" s="83">
        <f>IF($A67="","",IF(AA$6="NÃO",0,Tabela!$H$25*nm_séries))</f>
        <v>0</v>
      </c>
      <c r="AB67" s="45">
        <f t="shared" si="15"/>
        <v>0</v>
      </c>
      <c r="AC67" s="83">
        <f>IF($A67="","",IF(AC$6="NÃO",0,IF(A67=0,Tabela!$H$27,IF(MOD(A67,3)=0,Tabela!$H$27,0))))</f>
        <v>0</v>
      </c>
      <c r="AD67" s="45">
        <f t="shared" si="15"/>
        <v>0</v>
      </c>
      <c r="AE67" s="83">
        <f t="shared" si="15"/>
        <v>0</v>
      </c>
      <c r="AF67" s="45">
        <f>IF($A67="","",IF(AF$6="NÃO",0,IF(AND(MONTH(ESTRUTURA!C67)=MONTH(ESTRUTURA!$F$3),A67&gt;0),Tabela!$H$30,0)))</f>
        <v>0</v>
      </c>
      <c r="AG67" s="83">
        <f t="shared" si="15"/>
        <v>0</v>
      </c>
      <c r="AH67" s="45">
        <f t="shared" si="15"/>
        <v>0</v>
      </c>
      <c r="AI67" s="83">
        <f>IF($A67="","",IF(AI$6="NÃO",0,IF($A67=0,DATEDIF(ESTRUTURA!$F$3,ESTRUTURA!$F$4,"m")*Tabela!$H$33,Tabela!$H$33)))</f>
        <v>0</v>
      </c>
      <c r="AJ67" s="45">
        <f t="shared" si="12"/>
        <v>0</v>
      </c>
    </row>
    <row r="68" spans="1:36" x14ac:dyDescent="0.2">
      <c r="A68" s="89">
        <f>ESTRUTURA!A68</f>
        <v>57</v>
      </c>
      <c r="B68" s="81">
        <f t="shared" si="5"/>
        <v>0</v>
      </c>
      <c r="C68" s="83">
        <f t="shared" si="16"/>
        <v>0</v>
      </c>
      <c r="D68" s="45">
        <f t="shared" si="16"/>
        <v>0</v>
      </c>
      <c r="E68" s="83">
        <f t="shared" si="16"/>
        <v>0</v>
      </c>
      <c r="F68" s="45">
        <f>IF($A68="","",IF(F$6="NÃO",0,Tabela!$H$34*nm_lastro))</f>
        <v>0</v>
      </c>
      <c r="G68" s="83">
        <f t="shared" si="16"/>
        <v>0</v>
      </c>
      <c r="H68" s="45">
        <f>IF($A68="","",IF(H$6="NÃO",0,IF($A68=0,DATEDIF(ESTRUTURA!$F$3,ESTRUTURA!$F$4,"m")*Tabela!$H$6,Tabela!$H$6)))</f>
        <v>0</v>
      </c>
      <c r="I68" s="83">
        <f t="shared" si="16"/>
        <v>0</v>
      </c>
      <c r="J68" s="45">
        <f>IF($A68="","",IF(J$6="NÃO",0,IF($A68=0,DATEDIF(ESTRUTURA!$F$3,ESTRUTURA!$F$4,"m")*Tabela!$H$8,IF(J$6="NÃO",0,Tabela!$H$8))))</f>
        <v>0</v>
      </c>
      <c r="K68" s="83">
        <f t="shared" si="16"/>
        <v>0</v>
      </c>
      <c r="L68" s="45">
        <f t="shared" si="16"/>
        <v>0</v>
      </c>
      <c r="M68" s="83">
        <f t="shared" si="16"/>
        <v>0</v>
      </c>
      <c r="N68" s="45">
        <f t="shared" si="16"/>
        <v>0</v>
      </c>
      <c r="O68" s="83">
        <f t="shared" si="16"/>
        <v>0</v>
      </c>
      <c r="P68" s="45">
        <f t="shared" si="13"/>
        <v>0</v>
      </c>
      <c r="Q68" s="83">
        <f t="shared" si="16"/>
        <v>0</v>
      </c>
      <c r="R68" s="45">
        <f t="shared" si="16"/>
        <v>0</v>
      </c>
      <c r="S68" s="83">
        <f>IF($A68="","",IF(S$6="NÃO",0,IF($A68=0,DATEDIF(ESTRUTURA!$F$3,ESTRUTURA!$F$4,"m")*Tabela!$H$17,Tabela!$H$17)))</f>
        <v>0</v>
      </c>
      <c r="T68" s="45">
        <f>IF($A68="","",IF(T$6="NÃO",0,IF($A68=0,DATEDIF(ESTRUTURA!$F$3,ESTRUTURA!$F$4,"m")*Tabela!$H$18,Tabela!$H$18)))</f>
        <v>0</v>
      </c>
      <c r="U68" s="83">
        <f t="shared" si="15"/>
        <v>0</v>
      </c>
      <c r="V68" s="45">
        <f>IF($A68="","",IF(V$6="NÃO",0,IF($A68=0,DATEDIF(ESTRUTURA!$F$3,ESTRUTURA!$F$4,"m")*Tabela!$H$20,Tabela!$H$20)))</f>
        <v>0</v>
      </c>
      <c r="W68" s="83">
        <f t="shared" si="15"/>
        <v>0</v>
      </c>
      <c r="X68" s="45">
        <f t="shared" si="15"/>
        <v>0</v>
      </c>
      <c r="Y68" s="83">
        <f>IF($A68="","",IF(Y$6="NÃO",0,IF(A68=0,Tabela!$H$23,IF(AND(MONTH(ESTRUTURA!C68)=MONTH(ESTRUTURA!$F$3),A68&gt;0),Tabela!$H$23,0))))</f>
        <v>0</v>
      </c>
      <c r="Z68" s="45">
        <f t="shared" si="15"/>
        <v>0</v>
      </c>
      <c r="AA68" s="83">
        <f>IF($A68="","",IF(AA$6="NÃO",0,Tabela!$H$25*nm_séries))</f>
        <v>0</v>
      </c>
      <c r="AB68" s="45">
        <f t="shared" si="15"/>
        <v>0</v>
      </c>
      <c r="AC68" s="83">
        <f>IF($A68="","",IF(AC$6="NÃO",0,IF(A68=0,Tabela!$H$27,IF(MOD(A68,3)=0,Tabela!$H$27,0))))</f>
        <v>0</v>
      </c>
      <c r="AD68" s="45">
        <f t="shared" si="15"/>
        <v>0</v>
      </c>
      <c r="AE68" s="83">
        <f t="shared" si="15"/>
        <v>0</v>
      </c>
      <c r="AF68" s="45">
        <f>IF($A68="","",IF(AF$6="NÃO",0,IF(AND(MONTH(ESTRUTURA!C68)=MONTH(ESTRUTURA!$F$3),A68&gt;0),Tabela!$H$30,0)))</f>
        <v>0</v>
      </c>
      <c r="AG68" s="83">
        <f t="shared" si="15"/>
        <v>0</v>
      </c>
      <c r="AH68" s="45">
        <f t="shared" si="15"/>
        <v>0</v>
      </c>
      <c r="AI68" s="83">
        <f>IF($A68="","",IF(AI$6="NÃO",0,IF($A68=0,DATEDIF(ESTRUTURA!$F$3,ESTRUTURA!$F$4,"m")*Tabela!$H$33,Tabela!$H$33)))</f>
        <v>0</v>
      </c>
      <c r="AJ68" s="45">
        <f t="shared" si="12"/>
        <v>0</v>
      </c>
    </row>
    <row r="69" spans="1:36" x14ac:dyDescent="0.2">
      <c r="A69" s="89">
        <f>ESTRUTURA!A69</f>
        <v>58</v>
      </c>
      <c r="B69" s="81">
        <f t="shared" si="5"/>
        <v>0</v>
      </c>
      <c r="C69" s="83">
        <f t="shared" si="16"/>
        <v>0</v>
      </c>
      <c r="D69" s="45">
        <f t="shared" si="16"/>
        <v>0</v>
      </c>
      <c r="E69" s="83">
        <f t="shared" si="16"/>
        <v>0</v>
      </c>
      <c r="F69" s="45">
        <f>IF($A69="","",IF(F$6="NÃO",0,Tabela!$H$34*nm_lastro))</f>
        <v>0</v>
      </c>
      <c r="G69" s="83">
        <f t="shared" si="16"/>
        <v>0</v>
      </c>
      <c r="H69" s="45">
        <f>IF($A69="","",IF(H$6="NÃO",0,IF($A69=0,DATEDIF(ESTRUTURA!$F$3,ESTRUTURA!$F$4,"m")*Tabela!$H$6,Tabela!$H$6)))</f>
        <v>0</v>
      </c>
      <c r="I69" s="83">
        <f t="shared" si="16"/>
        <v>0</v>
      </c>
      <c r="J69" s="45">
        <f>IF($A69="","",IF(J$6="NÃO",0,IF($A69=0,DATEDIF(ESTRUTURA!$F$3,ESTRUTURA!$F$4,"m")*Tabela!$H$8,IF(J$6="NÃO",0,Tabela!$H$8))))</f>
        <v>0</v>
      </c>
      <c r="K69" s="83">
        <f t="shared" si="16"/>
        <v>0</v>
      </c>
      <c r="L69" s="45">
        <f t="shared" si="16"/>
        <v>0</v>
      </c>
      <c r="M69" s="83">
        <f t="shared" si="16"/>
        <v>0</v>
      </c>
      <c r="N69" s="45">
        <f t="shared" si="16"/>
        <v>0</v>
      </c>
      <c r="O69" s="83">
        <f t="shared" si="16"/>
        <v>0</v>
      </c>
      <c r="P69" s="45">
        <f t="shared" si="13"/>
        <v>0</v>
      </c>
      <c r="Q69" s="83">
        <f t="shared" si="16"/>
        <v>0</v>
      </c>
      <c r="R69" s="45">
        <f t="shared" si="16"/>
        <v>0</v>
      </c>
      <c r="S69" s="83">
        <f>IF($A69="","",IF(S$6="NÃO",0,IF($A69=0,DATEDIF(ESTRUTURA!$F$3,ESTRUTURA!$F$4,"m")*Tabela!$H$17,Tabela!$H$17)))</f>
        <v>0</v>
      </c>
      <c r="T69" s="45">
        <f>IF($A69="","",IF(T$6="NÃO",0,IF($A69=0,DATEDIF(ESTRUTURA!$F$3,ESTRUTURA!$F$4,"m")*Tabela!$H$18,Tabela!$H$18)))</f>
        <v>0</v>
      </c>
      <c r="U69" s="83">
        <f t="shared" si="15"/>
        <v>0</v>
      </c>
      <c r="V69" s="45">
        <f>IF($A69="","",IF(V$6="NÃO",0,IF($A69=0,DATEDIF(ESTRUTURA!$F$3,ESTRUTURA!$F$4,"m")*Tabela!$H$20,Tabela!$H$20)))</f>
        <v>0</v>
      </c>
      <c r="W69" s="83">
        <f t="shared" si="15"/>
        <v>0</v>
      </c>
      <c r="X69" s="45">
        <f t="shared" si="15"/>
        <v>0</v>
      </c>
      <c r="Y69" s="83">
        <f>IF($A69="","",IF(Y$6="NÃO",0,IF(A69=0,Tabela!$H$23,IF(AND(MONTH(ESTRUTURA!C69)=MONTH(ESTRUTURA!$F$3),A69&gt;0),Tabela!$H$23,0))))</f>
        <v>0</v>
      </c>
      <c r="Z69" s="45">
        <f t="shared" si="15"/>
        <v>0</v>
      </c>
      <c r="AA69" s="83">
        <f>IF($A69="","",IF(AA$6="NÃO",0,Tabela!$H$25*nm_séries))</f>
        <v>0</v>
      </c>
      <c r="AB69" s="45">
        <f t="shared" si="15"/>
        <v>0</v>
      </c>
      <c r="AC69" s="83">
        <f>IF($A69="","",IF(AC$6="NÃO",0,IF(A69=0,Tabela!$H$27,IF(MOD(A69,3)=0,Tabela!$H$27,0))))</f>
        <v>0</v>
      </c>
      <c r="AD69" s="45">
        <f t="shared" si="15"/>
        <v>0</v>
      </c>
      <c r="AE69" s="83">
        <f t="shared" si="15"/>
        <v>0</v>
      </c>
      <c r="AF69" s="45">
        <f>IF($A69="","",IF(AF$6="NÃO",0,IF(AND(MONTH(ESTRUTURA!C69)=MONTH(ESTRUTURA!$F$3),A69&gt;0),Tabela!$H$30,0)))</f>
        <v>0</v>
      </c>
      <c r="AG69" s="83">
        <f t="shared" si="15"/>
        <v>0</v>
      </c>
      <c r="AH69" s="45">
        <f t="shared" si="15"/>
        <v>0</v>
      </c>
      <c r="AI69" s="83">
        <f>IF($A69="","",IF(AI$6="NÃO",0,IF($A69=0,DATEDIF(ESTRUTURA!$F$3,ESTRUTURA!$F$4,"m")*Tabela!$H$33,Tabela!$H$33)))</f>
        <v>0</v>
      </c>
      <c r="AJ69" s="45">
        <f t="shared" si="12"/>
        <v>0</v>
      </c>
    </row>
    <row r="70" spans="1:36" x14ac:dyDescent="0.2">
      <c r="A70" s="89">
        <f>ESTRUTURA!A70</f>
        <v>59</v>
      </c>
      <c r="B70" s="81">
        <f t="shared" si="5"/>
        <v>0</v>
      </c>
      <c r="C70" s="83">
        <f t="shared" si="16"/>
        <v>0</v>
      </c>
      <c r="D70" s="45">
        <f t="shared" si="16"/>
        <v>0</v>
      </c>
      <c r="E70" s="83">
        <f t="shared" si="16"/>
        <v>0</v>
      </c>
      <c r="F70" s="45">
        <f>IF($A70="","",IF(F$6="NÃO",0,Tabela!$H$34*nm_lastro))</f>
        <v>0</v>
      </c>
      <c r="G70" s="83">
        <f t="shared" si="16"/>
        <v>0</v>
      </c>
      <c r="H70" s="45">
        <f>IF($A70="","",IF(H$6="NÃO",0,IF($A70=0,DATEDIF(ESTRUTURA!$F$3,ESTRUTURA!$F$4,"m")*Tabela!$H$6,Tabela!$H$6)))</f>
        <v>0</v>
      </c>
      <c r="I70" s="83">
        <f t="shared" si="16"/>
        <v>0</v>
      </c>
      <c r="J70" s="45">
        <f>IF($A70="","",IF(J$6="NÃO",0,IF($A70=0,DATEDIF(ESTRUTURA!$F$3,ESTRUTURA!$F$4,"m")*Tabela!$H$8,IF(J$6="NÃO",0,Tabela!$H$8))))</f>
        <v>0</v>
      </c>
      <c r="K70" s="83">
        <f t="shared" si="16"/>
        <v>0</v>
      </c>
      <c r="L70" s="45">
        <f t="shared" si="16"/>
        <v>0</v>
      </c>
      <c r="M70" s="83">
        <f t="shared" si="16"/>
        <v>0</v>
      </c>
      <c r="N70" s="45">
        <f t="shared" si="16"/>
        <v>0</v>
      </c>
      <c r="O70" s="83">
        <f t="shared" si="16"/>
        <v>0</v>
      </c>
      <c r="P70" s="45">
        <f t="shared" si="13"/>
        <v>0</v>
      </c>
      <c r="Q70" s="83">
        <f t="shared" si="16"/>
        <v>0</v>
      </c>
      <c r="R70" s="45">
        <f t="shared" si="16"/>
        <v>0</v>
      </c>
      <c r="S70" s="83">
        <f>IF($A70="","",IF(S$6="NÃO",0,IF($A70=0,DATEDIF(ESTRUTURA!$F$3,ESTRUTURA!$F$4,"m")*Tabela!$H$17,Tabela!$H$17)))</f>
        <v>0</v>
      </c>
      <c r="T70" s="45">
        <f>IF($A70="","",IF(T$6="NÃO",0,IF($A70=0,DATEDIF(ESTRUTURA!$F$3,ESTRUTURA!$F$4,"m")*Tabela!$H$18,Tabela!$H$18)))</f>
        <v>0</v>
      </c>
      <c r="U70" s="83">
        <f t="shared" si="15"/>
        <v>0</v>
      </c>
      <c r="V70" s="45">
        <f>IF($A70="","",IF(V$6="NÃO",0,IF($A70=0,DATEDIF(ESTRUTURA!$F$3,ESTRUTURA!$F$4,"m")*Tabela!$H$20,Tabela!$H$20)))</f>
        <v>0</v>
      </c>
      <c r="W70" s="83">
        <f t="shared" si="15"/>
        <v>0</v>
      </c>
      <c r="X70" s="45">
        <f t="shared" si="15"/>
        <v>0</v>
      </c>
      <c r="Y70" s="83">
        <f>IF($A70="","",IF(Y$6="NÃO",0,IF(A70=0,Tabela!$H$23,IF(AND(MONTH(ESTRUTURA!C70)=MONTH(ESTRUTURA!$F$3),A70&gt;0),Tabela!$H$23,0))))</f>
        <v>0</v>
      </c>
      <c r="Z70" s="45">
        <f t="shared" si="15"/>
        <v>0</v>
      </c>
      <c r="AA70" s="83">
        <f>IF($A70="","",IF(AA$6="NÃO",0,Tabela!$H$25*nm_séries))</f>
        <v>0</v>
      </c>
      <c r="AB70" s="45">
        <f t="shared" si="15"/>
        <v>0</v>
      </c>
      <c r="AC70" s="83">
        <f>IF($A70="","",IF(AC$6="NÃO",0,IF(A70=0,Tabela!$H$27,IF(MOD(A70,3)=0,Tabela!$H$27,0))))</f>
        <v>0</v>
      </c>
      <c r="AD70" s="45">
        <f t="shared" si="15"/>
        <v>0</v>
      </c>
      <c r="AE70" s="83">
        <f t="shared" si="15"/>
        <v>0</v>
      </c>
      <c r="AF70" s="45">
        <f>IF($A70="","",IF(AF$6="NÃO",0,IF(AND(MONTH(ESTRUTURA!C70)=MONTH(ESTRUTURA!$F$3),A70&gt;0),Tabela!$H$30,0)))</f>
        <v>0</v>
      </c>
      <c r="AG70" s="83">
        <f t="shared" si="15"/>
        <v>0</v>
      </c>
      <c r="AH70" s="45">
        <f t="shared" si="15"/>
        <v>0</v>
      </c>
      <c r="AI70" s="83">
        <f>IF($A70="","",IF(AI$6="NÃO",0,IF($A70=0,DATEDIF(ESTRUTURA!$F$3,ESTRUTURA!$F$4,"m")*Tabela!$H$33,Tabela!$H$33)))</f>
        <v>0</v>
      </c>
      <c r="AJ70" s="45">
        <f t="shared" si="12"/>
        <v>0</v>
      </c>
    </row>
    <row r="71" spans="1:36" x14ac:dyDescent="0.2">
      <c r="A71" s="89">
        <f>ESTRUTURA!A71</f>
        <v>60</v>
      </c>
      <c r="B71" s="81">
        <f t="shared" si="5"/>
        <v>0</v>
      </c>
      <c r="C71" s="83">
        <f t="shared" si="16"/>
        <v>0</v>
      </c>
      <c r="D71" s="45">
        <f t="shared" si="16"/>
        <v>0</v>
      </c>
      <c r="E71" s="83">
        <f t="shared" si="16"/>
        <v>0</v>
      </c>
      <c r="F71" s="45">
        <f>IF($A71="","",IF(F$6="NÃO",0,Tabela!$H$34*nm_lastro))</f>
        <v>0</v>
      </c>
      <c r="G71" s="83">
        <f t="shared" si="16"/>
        <v>0</v>
      </c>
      <c r="H71" s="45">
        <f>IF($A71="","",IF(H$6="NÃO",0,IF($A71=0,DATEDIF(ESTRUTURA!$F$3,ESTRUTURA!$F$4,"m")*Tabela!$H$6,Tabela!$H$6)))</f>
        <v>0</v>
      </c>
      <c r="I71" s="83">
        <f t="shared" si="16"/>
        <v>0</v>
      </c>
      <c r="J71" s="45">
        <f>IF($A71="","",IF(J$6="NÃO",0,IF($A71=0,DATEDIF(ESTRUTURA!$F$3,ESTRUTURA!$F$4,"m")*Tabela!$H$8,IF(J$6="NÃO",0,Tabela!$H$8))))</f>
        <v>0</v>
      </c>
      <c r="K71" s="83">
        <f t="shared" si="16"/>
        <v>0</v>
      </c>
      <c r="L71" s="45">
        <f t="shared" si="16"/>
        <v>0</v>
      </c>
      <c r="M71" s="83">
        <f t="shared" si="16"/>
        <v>0</v>
      </c>
      <c r="N71" s="45">
        <f t="shared" si="16"/>
        <v>0</v>
      </c>
      <c r="O71" s="83">
        <f t="shared" si="16"/>
        <v>0</v>
      </c>
      <c r="P71" s="45">
        <f t="shared" si="13"/>
        <v>0</v>
      </c>
      <c r="Q71" s="83">
        <f t="shared" si="16"/>
        <v>0</v>
      </c>
      <c r="R71" s="45">
        <f t="shared" si="16"/>
        <v>0</v>
      </c>
      <c r="S71" s="83">
        <f>IF($A71="","",IF(S$6="NÃO",0,IF($A71=0,DATEDIF(ESTRUTURA!$F$3,ESTRUTURA!$F$4,"m")*Tabela!$H$17,Tabela!$H$17)))</f>
        <v>0</v>
      </c>
      <c r="T71" s="45">
        <f>IF($A71="","",IF(T$6="NÃO",0,IF($A71=0,DATEDIF(ESTRUTURA!$F$3,ESTRUTURA!$F$4,"m")*Tabela!$H$18,Tabela!$H$18)))</f>
        <v>0</v>
      </c>
      <c r="U71" s="83">
        <f t="shared" si="15"/>
        <v>0</v>
      </c>
      <c r="V71" s="45">
        <f>IF($A71="","",IF(V$6="NÃO",0,IF($A71=0,DATEDIF(ESTRUTURA!$F$3,ESTRUTURA!$F$4,"m")*Tabela!$H$20,Tabela!$H$20)))</f>
        <v>0</v>
      </c>
      <c r="W71" s="83">
        <f t="shared" si="15"/>
        <v>0</v>
      </c>
      <c r="X71" s="45">
        <f t="shared" si="15"/>
        <v>0</v>
      </c>
      <c r="Y71" s="83">
        <f>IF($A71="","",IF(Y$6="NÃO",0,IF(A71=0,Tabela!$H$23,IF(AND(MONTH(ESTRUTURA!C71)=MONTH(ESTRUTURA!$F$3),A71&gt;0),Tabela!$H$23,0))))</f>
        <v>0</v>
      </c>
      <c r="Z71" s="45">
        <f t="shared" si="15"/>
        <v>0</v>
      </c>
      <c r="AA71" s="83">
        <f>IF($A71="","",IF(AA$6="NÃO",0,Tabela!$H$25*nm_séries))</f>
        <v>0</v>
      </c>
      <c r="AB71" s="45">
        <f t="shared" si="15"/>
        <v>0</v>
      </c>
      <c r="AC71" s="83">
        <f>IF($A71="","",IF(AC$6="NÃO",0,IF(A71=0,Tabela!$H$27,IF(MOD(A71,3)=0,Tabela!$H$27,0))))</f>
        <v>0</v>
      </c>
      <c r="AD71" s="45">
        <f t="shared" si="15"/>
        <v>0</v>
      </c>
      <c r="AE71" s="83">
        <f t="shared" si="15"/>
        <v>0</v>
      </c>
      <c r="AF71" s="45">
        <f>IF($A71="","",IF(AF$6="NÃO",0,IF(AND(MONTH(ESTRUTURA!C71)=MONTH(ESTRUTURA!$F$3),A71&gt;0),Tabela!$H$30,0)))</f>
        <v>0</v>
      </c>
      <c r="AG71" s="83">
        <f t="shared" si="15"/>
        <v>0</v>
      </c>
      <c r="AH71" s="45">
        <f t="shared" si="15"/>
        <v>0</v>
      </c>
      <c r="AI71" s="83">
        <f>IF($A71="","",IF(AI$6="NÃO",0,IF($A71=0,DATEDIF(ESTRUTURA!$F$3,ESTRUTURA!$F$4,"m")*Tabela!$H$33,Tabela!$H$33)))</f>
        <v>0</v>
      </c>
      <c r="AJ71" s="45">
        <f t="shared" si="12"/>
        <v>0</v>
      </c>
    </row>
    <row r="72" spans="1:36" x14ac:dyDescent="0.2">
      <c r="A72" s="89">
        <f>ESTRUTURA!A72</f>
        <v>61</v>
      </c>
      <c r="B72" s="81">
        <f t="shared" si="5"/>
        <v>0</v>
      </c>
      <c r="C72" s="83">
        <f t="shared" si="16"/>
        <v>0</v>
      </c>
      <c r="D72" s="45">
        <f t="shared" si="16"/>
        <v>0</v>
      </c>
      <c r="E72" s="83">
        <f t="shared" si="16"/>
        <v>0</v>
      </c>
      <c r="F72" s="45">
        <f>IF($A72="","",IF(F$6="NÃO",0,Tabela!$H$34*nm_lastro))</f>
        <v>0</v>
      </c>
      <c r="G72" s="83">
        <f t="shared" si="16"/>
        <v>0</v>
      </c>
      <c r="H72" s="45">
        <f>IF($A72="","",IF(H$6="NÃO",0,IF($A72=0,DATEDIF(ESTRUTURA!$F$3,ESTRUTURA!$F$4,"m")*Tabela!$H$6,Tabela!$H$6)))</f>
        <v>0</v>
      </c>
      <c r="I72" s="83">
        <f t="shared" si="16"/>
        <v>0</v>
      </c>
      <c r="J72" s="45">
        <f>IF($A72="","",IF(J$6="NÃO",0,IF($A72=0,DATEDIF(ESTRUTURA!$F$3,ESTRUTURA!$F$4,"m")*Tabela!$H$8,IF(J$6="NÃO",0,Tabela!$H$8))))</f>
        <v>0</v>
      </c>
      <c r="K72" s="83">
        <f t="shared" si="16"/>
        <v>0</v>
      </c>
      <c r="L72" s="45">
        <f t="shared" si="16"/>
        <v>0</v>
      </c>
      <c r="M72" s="83">
        <f t="shared" si="16"/>
        <v>0</v>
      </c>
      <c r="N72" s="45">
        <f t="shared" si="16"/>
        <v>0</v>
      </c>
      <c r="O72" s="83">
        <f t="shared" si="16"/>
        <v>0</v>
      </c>
      <c r="P72" s="45">
        <f t="shared" si="13"/>
        <v>0</v>
      </c>
      <c r="Q72" s="83">
        <f t="shared" si="16"/>
        <v>0</v>
      </c>
      <c r="R72" s="45">
        <f t="shared" si="16"/>
        <v>0</v>
      </c>
      <c r="S72" s="83">
        <f>IF($A72="","",IF(S$6="NÃO",0,IF($A72=0,DATEDIF(ESTRUTURA!$F$3,ESTRUTURA!$F$4,"m")*Tabela!$H$17,Tabela!$H$17)))</f>
        <v>0</v>
      </c>
      <c r="T72" s="45">
        <f>IF($A72="","",IF(T$6="NÃO",0,IF($A72=0,DATEDIF(ESTRUTURA!$F$3,ESTRUTURA!$F$4,"m")*Tabela!$H$18,Tabela!$H$18)))</f>
        <v>0</v>
      </c>
      <c r="U72" s="83">
        <f t="shared" si="15"/>
        <v>0</v>
      </c>
      <c r="V72" s="45">
        <f>IF($A72="","",IF(V$6="NÃO",0,IF($A72=0,DATEDIF(ESTRUTURA!$F$3,ESTRUTURA!$F$4,"m")*Tabela!$H$20,Tabela!$H$20)))</f>
        <v>0</v>
      </c>
      <c r="W72" s="83">
        <f t="shared" si="15"/>
        <v>0</v>
      </c>
      <c r="X72" s="45">
        <f t="shared" si="15"/>
        <v>0</v>
      </c>
      <c r="Y72" s="83">
        <f>IF($A72="","",IF(Y$6="NÃO",0,IF(A72=0,Tabela!$H$23,IF(AND(MONTH(ESTRUTURA!C72)=MONTH(ESTRUTURA!$F$3),A72&gt;0),Tabela!$H$23,0))))</f>
        <v>0</v>
      </c>
      <c r="Z72" s="45">
        <f t="shared" si="15"/>
        <v>0</v>
      </c>
      <c r="AA72" s="83">
        <f>IF($A72="","",IF(AA$6="NÃO",0,Tabela!$H$25*nm_séries))</f>
        <v>0</v>
      </c>
      <c r="AB72" s="45">
        <f t="shared" si="15"/>
        <v>0</v>
      </c>
      <c r="AC72" s="83">
        <f>IF($A72="","",IF(AC$6="NÃO",0,IF(A72=0,Tabela!$H$27,IF(MOD(A72,3)=0,Tabela!$H$27,0))))</f>
        <v>0</v>
      </c>
      <c r="AD72" s="45">
        <f t="shared" si="15"/>
        <v>0</v>
      </c>
      <c r="AE72" s="83">
        <f t="shared" si="15"/>
        <v>0</v>
      </c>
      <c r="AF72" s="45">
        <f>IF($A72="","",IF(AF$6="NÃO",0,IF(AND(MONTH(ESTRUTURA!C72)=MONTH(ESTRUTURA!$F$3),A72&gt;0),Tabela!$H$30,0)))</f>
        <v>0</v>
      </c>
      <c r="AG72" s="83">
        <f t="shared" si="15"/>
        <v>0</v>
      </c>
      <c r="AH72" s="45">
        <f t="shared" si="15"/>
        <v>0</v>
      </c>
      <c r="AI72" s="83">
        <f>IF($A72="","",IF(AI$6="NÃO",0,IF($A72=0,DATEDIF(ESTRUTURA!$F$3,ESTRUTURA!$F$4,"m")*Tabela!$H$33,Tabela!$H$33)))</f>
        <v>0</v>
      </c>
      <c r="AJ72" s="45">
        <f t="shared" si="12"/>
        <v>0</v>
      </c>
    </row>
    <row r="73" spans="1:36" x14ac:dyDescent="0.2">
      <c r="A73" s="89">
        <f>ESTRUTURA!A73</f>
        <v>62</v>
      </c>
      <c r="B73" s="81">
        <f t="shared" si="5"/>
        <v>0</v>
      </c>
      <c r="C73" s="83">
        <f t="shared" si="16"/>
        <v>0</v>
      </c>
      <c r="D73" s="45">
        <f t="shared" si="16"/>
        <v>0</v>
      </c>
      <c r="E73" s="83">
        <f t="shared" si="16"/>
        <v>0</v>
      </c>
      <c r="F73" s="45">
        <f>IF($A73="","",IF(F$6="NÃO",0,Tabela!$H$34*nm_lastro))</f>
        <v>0</v>
      </c>
      <c r="G73" s="83">
        <f t="shared" si="16"/>
        <v>0</v>
      </c>
      <c r="H73" s="45">
        <f>IF($A73="","",IF(H$6="NÃO",0,IF($A73=0,DATEDIF(ESTRUTURA!$F$3,ESTRUTURA!$F$4,"m")*Tabela!$H$6,Tabela!$H$6)))</f>
        <v>0</v>
      </c>
      <c r="I73" s="83">
        <f t="shared" si="16"/>
        <v>0</v>
      </c>
      <c r="J73" s="45">
        <f>IF($A73="","",IF(J$6="NÃO",0,IF($A73=0,DATEDIF(ESTRUTURA!$F$3,ESTRUTURA!$F$4,"m")*Tabela!$H$8,IF(J$6="NÃO",0,Tabela!$H$8))))</f>
        <v>0</v>
      </c>
      <c r="K73" s="83">
        <f t="shared" si="16"/>
        <v>0</v>
      </c>
      <c r="L73" s="45">
        <f t="shared" si="16"/>
        <v>0</v>
      </c>
      <c r="M73" s="83">
        <f t="shared" si="16"/>
        <v>0</v>
      </c>
      <c r="N73" s="45">
        <f t="shared" si="16"/>
        <v>0</v>
      </c>
      <c r="O73" s="83">
        <f t="shared" si="16"/>
        <v>0</v>
      </c>
      <c r="P73" s="45">
        <f t="shared" si="13"/>
        <v>0</v>
      </c>
      <c r="Q73" s="83">
        <f t="shared" si="16"/>
        <v>0</v>
      </c>
      <c r="R73" s="45">
        <f t="shared" si="16"/>
        <v>0</v>
      </c>
      <c r="S73" s="83">
        <f>IF($A73="","",IF(S$6="NÃO",0,IF($A73=0,DATEDIF(ESTRUTURA!$F$3,ESTRUTURA!$F$4,"m")*Tabela!$H$17,Tabela!$H$17)))</f>
        <v>0</v>
      </c>
      <c r="T73" s="45">
        <f>IF($A73="","",IF(T$6="NÃO",0,IF($A73=0,DATEDIF(ESTRUTURA!$F$3,ESTRUTURA!$F$4,"m")*Tabela!$H$18,Tabela!$H$18)))</f>
        <v>0</v>
      </c>
      <c r="U73" s="83">
        <f t="shared" si="15"/>
        <v>0</v>
      </c>
      <c r="V73" s="45">
        <f>IF($A73="","",IF(V$6="NÃO",0,IF($A73=0,DATEDIF(ESTRUTURA!$F$3,ESTRUTURA!$F$4,"m")*Tabela!$H$20,Tabela!$H$20)))</f>
        <v>0</v>
      </c>
      <c r="W73" s="83">
        <f t="shared" si="15"/>
        <v>0</v>
      </c>
      <c r="X73" s="45">
        <f t="shared" si="15"/>
        <v>0</v>
      </c>
      <c r="Y73" s="83">
        <f>IF($A73="","",IF(Y$6="NÃO",0,IF(A73=0,Tabela!$H$23,IF(AND(MONTH(ESTRUTURA!C73)=MONTH(ESTRUTURA!$F$3),A73&gt;0),Tabela!$H$23,0))))</f>
        <v>0</v>
      </c>
      <c r="Z73" s="45">
        <f t="shared" si="15"/>
        <v>0</v>
      </c>
      <c r="AA73" s="83">
        <f>IF($A73="","",IF(AA$6="NÃO",0,Tabela!$H$25*nm_séries))</f>
        <v>0</v>
      </c>
      <c r="AB73" s="45">
        <f t="shared" si="15"/>
        <v>0</v>
      </c>
      <c r="AC73" s="83">
        <f>IF($A73="","",IF(AC$6="NÃO",0,IF(A73=0,Tabela!$H$27,IF(MOD(A73,3)=0,Tabela!$H$27,0))))</f>
        <v>0</v>
      </c>
      <c r="AD73" s="45">
        <f t="shared" si="15"/>
        <v>0</v>
      </c>
      <c r="AE73" s="83">
        <f t="shared" si="15"/>
        <v>0</v>
      </c>
      <c r="AF73" s="45">
        <f>IF($A73="","",IF(AF$6="NÃO",0,IF(AND(MONTH(ESTRUTURA!C73)=MONTH(ESTRUTURA!$F$3),A73&gt;0),Tabela!$H$30,0)))</f>
        <v>0</v>
      </c>
      <c r="AG73" s="83">
        <f t="shared" si="15"/>
        <v>0</v>
      </c>
      <c r="AH73" s="45">
        <f t="shared" si="15"/>
        <v>0</v>
      </c>
      <c r="AI73" s="83">
        <f>IF($A73="","",IF(AI$6="NÃO",0,IF($A73=0,DATEDIF(ESTRUTURA!$F$3,ESTRUTURA!$F$4,"m")*Tabela!$H$33,Tabela!$H$33)))</f>
        <v>0</v>
      </c>
      <c r="AJ73" s="45">
        <f t="shared" si="12"/>
        <v>0</v>
      </c>
    </row>
    <row r="74" spans="1:36" x14ac:dyDescent="0.2">
      <c r="A74" s="89">
        <f>ESTRUTURA!A74</f>
        <v>63</v>
      </c>
      <c r="B74" s="81">
        <f t="shared" si="5"/>
        <v>0</v>
      </c>
      <c r="C74" s="83">
        <f t="shared" si="16"/>
        <v>0</v>
      </c>
      <c r="D74" s="45">
        <f t="shared" si="16"/>
        <v>0</v>
      </c>
      <c r="E74" s="83">
        <f t="shared" si="16"/>
        <v>0</v>
      </c>
      <c r="F74" s="45">
        <f>IF($A74="","",IF(F$6="NÃO",0,Tabela!$H$34*nm_lastro))</f>
        <v>0</v>
      </c>
      <c r="G74" s="83">
        <f t="shared" si="16"/>
        <v>0</v>
      </c>
      <c r="H74" s="45">
        <f>IF($A74="","",IF(H$6="NÃO",0,IF($A74=0,DATEDIF(ESTRUTURA!$F$3,ESTRUTURA!$F$4,"m")*Tabela!$H$6,Tabela!$H$6)))</f>
        <v>0</v>
      </c>
      <c r="I74" s="83">
        <f t="shared" si="16"/>
        <v>0</v>
      </c>
      <c r="J74" s="45">
        <f>IF($A74="","",IF(J$6="NÃO",0,IF($A74=0,DATEDIF(ESTRUTURA!$F$3,ESTRUTURA!$F$4,"m")*Tabela!$H$8,IF(J$6="NÃO",0,Tabela!$H$8))))</f>
        <v>0</v>
      </c>
      <c r="K74" s="83">
        <f t="shared" si="16"/>
        <v>0</v>
      </c>
      <c r="L74" s="45">
        <f t="shared" si="16"/>
        <v>0</v>
      </c>
      <c r="M74" s="83">
        <f t="shared" si="16"/>
        <v>0</v>
      </c>
      <c r="N74" s="45">
        <f t="shared" si="16"/>
        <v>0</v>
      </c>
      <c r="O74" s="83">
        <f t="shared" si="16"/>
        <v>0</v>
      </c>
      <c r="P74" s="45">
        <f t="shared" si="13"/>
        <v>0</v>
      </c>
      <c r="Q74" s="83">
        <f t="shared" si="16"/>
        <v>0</v>
      </c>
      <c r="R74" s="45">
        <f t="shared" si="16"/>
        <v>0</v>
      </c>
      <c r="S74" s="83">
        <f>IF($A74="","",IF(S$6="NÃO",0,IF($A74=0,DATEDIF(ESTRUTURA!$F$3,ESTRUTURA!$F$4,"m")*Tabela!$H$17,Tabela!$H$17)))</f>
        <v>0</v>
      </c>
      <c r="T74" s="45">
        <f>IF($A74="","",IF(T$6="NÃO",0,IF($A74=0,DATEDIF(ESTRUTURA!$F$3,ESTRUTURA!$F$4,"m")*Tabela!$H$18,Tabela!$H$18)))</f>
        <v>0</v>
      </c>
      <c r="U74" s="83">
        <f t="shared" si="15"/>
        <v>0</v>
      </c>
      <c r="V74" s="45">
        <f>IF($A74="","",IF(V$6="NÃO",0,IF($A74=0,DATEDIF(ESTRUTURA!$F$3,ESTRUTURA!$F$4,"m")*Tabela!$H$20,Tabela!$H$20)))</f>
        <v>0</v>
      </c>
      <c r="W74" s="83">
        <f t="shared" si="15"/>
        <v>0</v>
      </c>
      <c r="X74" s="45">
        <f t="shared" si="15"/>
        <v>0</v>
      </c>
      <c r="Y74" s="83">
        <f>IF($A74="","",IF(Y$6="NÃO",0,IF(A74=0,Tabela!$H$23,IF(AND(MONTH(ESTRUTURA!C74)=MONTH(ESTRUTURA!$F$3),A74&gt;0),Tabela!$H$23,0))))</f>
        <v>0</v>
      </c>
      <c r="Z74" s="45">
        <f t="shared" si="15"/>
        <v>0</v>
      </c>
      <c r="AA74" s="83">
        <f>IF($A74="","",IF(AA$6="NÃO",0,Tabela!$H$25*nm_séries))</f>
        <v>0</v>
      </c>
      <c r="AB74" s="45">
        <f t="shared" si="15"/>
        <v>0</v>
      </c>
      <c r="AC74" s="83">
        <f>IF($A74="","",IF(AC$6="NÃO",0,IF(A74=0,Tabela!$H$27,IF(MOD(A74,3)=0,Tabela!$H$27,0))))</f>
        <v>0</v>
      </c>
      <c r="AD74" s="45">
        <f t="shared" si="15"/>
        <v>0</v>
      </c>
      <c r="AE74" s="83">
        <f t="shared" si="15"/>
        <v>0</v>
      </c>
      <c r="AF74" s="45">
        <f>IF($A74="","",IF(AF$6="NÃO",0,IF(AND(MONTH(ESTRUTURA!C74)=MONTH(ESTRUTURA!$F$3),A74&gt;0),Tabela!$H$30,0)))</f>
        <v>0</v>
      </c>
      <c r="AG74" s="83">
        <f t="shared" si="15"/>
        <v>0</v>
      </c>
      <c r="AH74" s="45">
        <f t="shared" si="15"/>
        <v>0</v>
      </c>
      <c r="AI74" s="83">
        <f>IF($A74="","",IF(AI$6="NÃO",0,IF($A74=0,DATEDIF(ESTRUTURA!$F$3,ESTRUTURA!$F$4,"m")*Tabela!$H$33,Tabela!$H$33)))</f>
        <v>0</v>
      </c>
      <c r="AJ74" s="45">
        <f t="shared" si="12"/>
        <v>0</v>
      </c>
    </row>
    <row r="75" spans="1:36" x14ac:dyDescent="0.2">
      <c r="A75" s="89">
        <f>ESTRUTURA!A75</f>
        <v>64</v>
      </c>
      <c r="B75" s="81">
        <f t="shared" si="5"/>
        <v>0</v>
      </c>
      <c r="C75" s="83">
        <f t="shared" si="16"/>
        <v>0</v>
      </c>
      <c r="D75" s="45">
        <f t="shared" si="16"/>
        <v>0</v>
      </c>
      <c r="E75" s="83">
        <f t="shared" si="16"/>
        <v>0</v>
      </c>
      <c r="F75" s="45">
        <f>IF($A75="","",IF(F$6="NÃO",0,Tabela!$H$34*nm_lastro))</f>
        <v>0</v>
      </c>
      <c r="G75" s="83">
        <f t="shared" si="16"/>
        <v>0</v>
      </c>
      <c r="H75" s="45">
        <f>IF($A75="","",IF(H$6="NÃO",0,IF($A75=0,DATEDIF(ESTRUTURA!$F$3,ESTRUTURA!$F$4,"m")*Tabela!$H$6,Tabela!$H$6)))</f>
        <v>0</v>
      </c>
      <c r="I75" s="83">
        <f t="shared" si="16"/>
        <v>0</v>
      </c>
      <c r="J75" s="45">
        <f>IF($A75="","",IF(J$6="NÃO",0,IF($A75=0,DATEDIF(ESTRUTURA!$F$3,ESTRUTURA!$F$4,"m")*Tabela!$H$8,IF(J$6="NÃO",0,Tabela!$H$8))))</f>
        <v>0</v>
      </c>
      <c r="K75" s="83">
        <f t="shared" si="16"/>
        <v>0</v>
      </c>
      <c r="L75" s="45">
        <f t="shared" si="16"/>
        <v>0</v>
      </c>
      <c r="M75" s="83">
        <f t="shared" si="16"/>
        <v>0</v>
      </c>
      <c r="N75" s="45">
        <f t="shared" si="16"/>
        <v>0</v>
      </c>
      <c r="O75" s="83">
        <f t="shared" si="16"/>
        <v>0</v>
      </c>
      <c r="P75" s="45">
        <f t="shared" si="13"/>
        <v>0</v>
      </c>
      <c r="Q75" s="83">
        <f t="shared" si="16"/>
        <v>0</v>
      </c>
      <c r="R75" s="45">
        <f t="shared" si="16"/>
        <v>0</v>
      </c>
      <c r="S75" s="83">
        <f>IF($A75="","",IF(S$6="NÃO",0,IF($A75=0,DATEDIF(ESTRUTURA!$F$3,ESTRUTURA!$F$4,"m")*Tabela!$H$17,Tabela!$H$17)))</f>
        <v>0</v>
      </c>
      <c r="T75" s="45">
        <f>IF($A75="","",IF(T$6="NÃO",0,IF($A75=0,DATEDIF(ESTRUTURA!$F$3,ESTRUTURA!$F$4,"m")*Tabela!$H$18,Tabela!$H$18)))</f>
        <v>0</v>
      </c>
      <c r="U75" s="83">
        <f t="shared" ref="U75:AH90" si="17">IF($A75="","",IF(U$6="NÃO",0,0))</f>
        <v>0</v>
      </c>
      <c r="V75" s="45">
        <f>IF($A75="","",IF(V$6="NÃO",0,IF($A75=0,DATEDIF(ESTRUTURA!$F$3,ESTRUTURA!$F$4,"m")*Tabela!$H$20,Tabela!$H$20)))</f>
        <v>0</v>
      </c>
      <c r="W75" s="83">
        <f t="shared" si="17"/>
        <v>0</v>
      </c>
      <c r="X75" s="45">
        <f t="shared" si="17"/>
        <v>0</v>
      </c>
      <c r="Y75" s="83">
        <f>IF($A75="","",IF(Y$6="NÃO",0,IF(A75=0,Tabela!$H$23,IF(AND(MONTH(ESTRUTURA!C75)=MONTH(ESTRUTURA!$F$3),A75&gt;0),Tabela!$H$23,0))))</f>
        <v>0</v>
      </c>
      <c r="Z75" s="45">
        <f t="shared" si="17"/>
        <v>0</v>
      </c>
      <c r="AA75" s="83">
        <f>IF($A75="","",IF(AA$6="NÃO",0,Tabela!$H$25*nm_séries))</f>
        <v>0</v>
      </c>
      <c r="AB75" s="45">
        <f t="shared" si="17"/>
        <v>0</v>
      </c>
      <c r="AC75" s="83">
        <f>IF($A75="","",IF(AC$6="NÃO",0,IF(A75=0,Tabela!$H$27,IF(MOD(A75,3)=0,Tabela!$H$27,0))))</f>
        <v>0</v>
      </c>
      <c r="AD75" s="45">
        <f t="shared" si="17"/>
        <v>0</v>
      </c>
      <c r="AE75" s="83">
        <f t="shared" si="17"/>
        <v>0</v>
      </c>
      <c r="AF75" s="45">
        <f>IF($A75="","",IF(AF$6="NÃO",0,IF(AND(MONTH(ESTRUTURA!C75)=MONTH(ESTRUTURA!$F$3),A75&gt;0),Tabela!$H$30,0)))</f>
        <v>0</v>
      </c>
      <c r="AG75" s="83">
        <f t="shared" si="17"/>
        <v>0</v>
      </c>
      <c r="AH75" s="45">
        <f t="shared" si="17"/>
        <v>0</v>
      </c>
      <c r="AI75" s="83">
        <f>IF($A75="","",IF(AI$6="NÃO",0,IF($A75=0,DATEDIF(ESTRUTURA!$F$3,ESTRUTURA!$F$4,"m")*Tabela!$H$33,Tabela!$H$33)))</f>
        <v>0</v>
      </c>
      <c r="AJ75" s="45">
        <f t="shared" si="12"/>
        <v>0</v>
      </c>
    </row>
    <row r="76" spans="1:36" x14ac:dyDescent="0.2">
      <c r="A76" s="89">
        <f>ESTRUTURA!A76</f>
        <v>65</v>
      </c>
      <c r="B76" s="81">
        <f t="shared" si="5"/>
        <v>0</v>
      </c>
      <c r="C76" s="83">
        <f t="shared" ref="C76:R91" si="18">IF($A76="","",IF(C$6="NÃO",0,0))</f>
        <v>0</v>
      </c>
      <c r="D76" s="45">
        <f t="shared" si="18"/>
        <v>0</v>
      </c>
      <c r="E76" s="83">
        <f t="shared" si="18"/>
        <v>0</v>
      </c>
      <c r="F76" s="45">
        <f>IF($A76="","",IF(F$6="NÃO",0,Tabela!$H$34*nm_lastro))</f>
        <v>0</v>
      </c>
      <c r="G76" s="83">
        <f t="shared" si="18"/>
        <v>0</v>
      </c>
      <c r="H76" s="45">
        <f>IF($A76="","",IF(H$6="NÃO",0,IF($A76=0,DATEDIF(ESTRUTURA!$F$3,ESTRUTURA!$F$4,"m")*Tabela!$H$6,Tabela!$H$6)))</f>
        <v>0</v>
      </c>
      <c r="I76" s="83">
        <f t="shared" si="18"/>
        <v>0</v>
      </c>
      <c r="J76" s="45">
        <f>IF($A76="","",IF(J$6="NÃO",0,IF($A76=0,DATEDIF(ESTRUTURA!$F$3,ESTRUTURA!$F$4,"m")*Tabela!$H$8,IF(J$6="NÃO",0,Tabela!$H$8))))</f>
        <v>0</v>
      </c>
      <c r="K76" s="83">
        <f t="shared" si="18"/>
        <v>0</v>
      </c>
      <c r="L76" s="45">
        <f t="shared" si="18"/>
        <v>0</v>
      </c>
      <c r="M76" s="83">
        <f t="shared" si="18"/>
        <v>0</v>
      </c>
      <c r="N76" s="45">
        <f t="shared" si="18"/>
        <v>0</v>
      </c>
      <c r="O76" s="83">
        <f t="shared" si="18"/>
        <v>0</v>
      </c>
      <c r="P76" s="45">
        <f t="shared" si="18"/>
        <v>0</v>
      </c>
      <c r="Q76" s="83">
        <f t="shared" si="18"/>
        <v>0</v>
      </c>
      <c r="R76" s="45">
        <f t="shared" si="18"/>
        <v>0</v>
      </c>
      <c r="S76" s="83">
        <f>IF($A76="","",IF(S$6="NÃO",0,IF($A76=0,DATEDIF(ESTRUTURA!$F$3,ESTRUTURA!$F$4,"m")*Tabela!$H$17,Tabela!$H$17)))</f>
        <v>0</v>
      </c>
      <c r="T76" s="45">
        <f>IF($A76="","",IF(T$6="NÃO",0,IF($A76=0,DATEDIF(ESTRUTURA!$F$3,ESTRUTURA!$F$4,"m")*Tabela!$H$18,Tabela!$H$18)))</f>
        <v>0</v>
      </c>
      <c r="U76" s="83">
        <f t="shared" si="17"/>
        <v>0</v>
      </c>
      <c r="V76" s="45">
        <f>IF($A76="","",IF(V$6="NÃO",0,IF($A76=0,DATEDIF(ESTRUTURA!$F$3,ESTRUTURA!$F$4,"m")*Tabela!$H$20,Tabela!$H$20)))</f>
        <v>0</v>
      </c>
      <c r="W76" s="83">
        <f t="shared" si="17"/>
        <v>0</v>
      </c>
      <c r="X76" s="45">
        <f t="shared" si="17"/>
        <v>0</v>
      </c>
      <c r="Y76" s="83">
        <f>IF($A76="","",IF(Y$6="NÃO",0,IF(A76=0,Tabela!$H$23,IF(AND(MONTH(ESTRUTURA!C76)=MONTH(ESTRUTURA!$F$3),A76&gt;0),Tabela!$H$23,0))))</f>
        <v>0</v>
      </c>
      <c r="Z76" s="45">
        <f t="shared" si="17"/>
        <v>0</v>
      </c>
      <c r="AA76" s="83">
        <f>IF($A76="","",IF(AA$6="NÃO",0,Tabela!$H$25*nm_séries))</f>
        <v>0</v>
      </c>
      <c r="AB76" s="45">
        <f t="shared" si="17"/>
        <v>0</v>
      </c>
      <c r="AC76" s="83">
        <f>IF($A76="","",IF(AC$6="NÃO",0,IF(A76=0,Tabela!$H$27,IF(MOD(A76,3)=0,Tabela!$H$27,0))))</f>
        <v>0</v>
      </c>
      <c r="AD76" s="45">
        <f t="shared" si="17"/>
        <v>0</v>
      </c>
      <c r="AE76" s="83">
        <f t="shared" si="17"/>
        <v>0</v>
      </c>
      <c r="AF76" s="45">
        <f>IF($A76="","",IF(AF$6="NÃO",0,IF(AND(MONTH(ESTRUTURA!C76)=MONTH(ESTRUTURA!$F$3),A76&gt;0),Tabela!$H$30,0)))</f>
        <v>0</v>
      </c>
      <c r="AG76" s="83">
        <f t="shared" si="17"/>
        <v>0</v>
      </c>
      <c r="AH76" s="45">
        <f t="shared" si="17"/>
        <v>0</v>
      </c>
      <c r="AI76" s="83">
        <f>IF($A76="","",IF(AI$6="NÃO",0,IF($A76=0,DATEDIF(ESTRUTURA!$F$3,ESTRUTURA!$F$4,"m")*Tabela!$H$33,Tabela!$H$33)))</f>
        <v>0</v>
      </c>
      <c r="AJ76" s="45">
        <f t="shared" si="12"/>
        <v>0</v>
      </c>
    </row>
    <row r="77" spans="1:36" x14ac:dyDescent="0.2">
      <c r="A77" s="89">
        <f>ESTRUTURA!A77</f>
        <v>66</v>
      </c>
      <c r="B77" s="81">
        <f t="shared" ref="B77:B140" si="19">IF($C$2="SIM",0,-SUM(C77:AJ77))</f>
        <v>0</v>
      </c>
      <c r="C77" s="83">
        <f t="shared" si="18"/>
        <v>0</v>
      </c>
      <c r="D77" s="45">
        <f t="shared" si="18"/>
        <v>0</v>
      </c>
      <c r="E77" s="83">
        <f t="shared" si="18"/>
        <v>0</v>
      </c>
      <c r="F77" s="45">
        <f>IF($A77="","",IF(F$6="NÃO",0,Tabela!$H$34*nm_lastro))</f>
        <v>0</v>
      </c>
      <c r="G77" s="83">
        <f t="shared" si="18"/>
        <v>0</v>
      </c>
      <c r="H77" s="45">
        <f>IF($A77="","",IF(H$6="NÃO",0,IF($A77=0,DATEDIF(ESTRUTURA!$F$3,ESTRUTURA!$F$4,"m")*Tabela!$H$6,Tabela!$H$6)))</f>
        <v>0</v>
      </c>
      <c r="I77" s="83">
        <f t="shared" si="18"/>
        <v>0</v>
      </c>
      <c r="J77" s="45">
        <f>IF($A77="","",IF(J$6="NÃO",0,IF($A77=0,DATEDIF(ESTRUTURA!$F$3,ESTRUTURA!$F$4,"m")*Tabela!$H$8,IF(J$6="NÃO",0,Tabela!$H$8))))</f>
        <v>0</v>
      </c>
      <c r="K77" s="83">
        <f t="shared" si="18"/>
        <v>0</v>
      </c>
      <c r="L77" s="45">
        <f t="shared" si="18"/>
        <v>0</v>
      </c>
      <c r="M77" s="83">
        <f t="shared" si="18"/>
        <v>0</v>
      </c>
      <c r="N77" s="45">
        <f t="shared" si="18"/>
        <v>0</v>
      </c>
      <c r="O77" s="83">
        <f t="shared" si="18"/>
        <v>0</v>
      </c>
      <c r="P77" s="45">
        <f t="shared" si="18"/>
        <v>0</v>
      </c>
      <c r="Q77" s="83">
        <f t="shared" si="18"/>
        <v>0</v>
      </c>
      <c r="R77" s="45">
        <f t="shared" si="18"/>
        <v>0</v>
      </c>
      <c r="S77" s="83">
        <f>IF($A77="","",IF(S$6="NÃO",0,IF($A77=0,DATEDIF(ESTRUTURA!$F$3,ESTRUTURA!$F$4,"m")*Tabela!$H$17,Tabela!$H$17)))</f>
        <v>0</v>
      </c>
      <c r="T77" s="45">
        <f>IF($A77="","",IF(T$6="NÃO",0,IF($A77=0,DATEDIF(ESTRUTURA!$F$3,ESTRUTURA!$F$4,"m")*Tabela!$H$18,Tabela!$H$18)))</f>
        <v>0</v>
      </c>
      <c r="U77" s="83">
        <f t="shared" si="17"/>
        <v>0</v>
      </c>
      <c r="V77" s="45">
        <f>IF($A77="","",IF(V$6="NÃO",0,IF($A77=0,DATEDIF(ESTRUTURA!$F$3,ESTRUTURA!$F$4,"m")*Tabela!$H$20,Tabela!$H$20)))</f>
        <v>0</v>
      </c>
      <c r="W77" s="83">
        <f t="shared" si="17"/>
        <v>0</v>
      </c>
      <c r="X77" s="45">
        <f t="shared" si="17"/>
        <v>0</v>
      </c>
      <c r="Y77" s="83">
        <f>IF($A77="","",IF(Y$6="NÃO",0,IF(A77=0,Tabela!$H$23,IF(AND(MONTH(ESTRUTURA!C77)=MONTH(ESTRUTURA!$F$3),A77&gt;0),Tabela!$H$23,0))))</f>
        <v>0</v>
      </c>
      <c r="Z77" s="45">
        <f t="shared" si="17"/>
        <v>0</v>
      </c>
      <c r="AA77" s="83">
        <f>IF($A77="","",IF(AA$6="NÃO",0,Tabela!$H$25*nm_séries))</f>
        <v>0</v>
      </c>
      <c r="AB77" s="45">
        <f t="shared" si="17"/>
        <v>0</v>
      </c>
      <c r="AC77" s="83">
        <f>IF($A77="","",IF(AC$6="NÃO",0,IF(A77=0,Tabela!$H$27,IF(MOD(A77,3)=0,Tabela!$H$27,0))))</f>
        <v>0</v>
      </c>
      <c r="AD77" s="45">
        <f t="shared" si="17"/>
        <v>0</v>
      </c>
      <c r="AE77" s="83">
        <f t="shared" si="17"/>
        <v>0</v>
      </c>
      <c r="AF77" s="45">
        <f>IF($A77="","",IF(AF$6="NÃO",0,IF(AND(MONTH(ESTRUTURA!C77)=MONTH(ESTRUTURA!$F$3),A77&gt;0),Tabela!$H$30,0)))</f>
        <v>0</v>
      </c>
      <c r="AG77" s="83">
        <f t="shared" si="17"/>
        <v>0</v>
      </c>
      <c r="AH77" s="45">
        <f t="shared" si="17"/>
        <v>0</v>
      </c>
      <c r="AI77" s="83">
        <f>IF($A77="","",IF(AI$6="NÃO",0,IF($A77=0,DATEDIF(ESTRUTURA!$F$3,ESTRUTURA!$F$4,"m")*Tabela!$H$33,Tabela!$H$33)))</f>
        <v>0</v>
      </c>
      <c r="AJ77" s="45">
        <f t="shared" si="12"/>
        <v>0</v>
      </c>
    </row>
    <row r="78" spans="1:36" x14ac:dyDescent="0.2">
      <c r="A78" s="89">
        <f>ESTRUTURA!A78</f>
        <v>67</v>
      </c>
      <c r="B78" s="81">
        <f t="shared" si="19"/>
        <v>0</v>
      </c>
      <c r="C78" s="83">
        <f t="shared" si="18"/>
        <v>0</v>
      </c>
      <c r="D78" s="45">
        <f t="shared" si="18"/>
        <v>0</v>
      </c>
      <c r="E78" s="83">
        <f t="shared" si="18"/>
        <v>0</v>
      </c>
      <c r="F78" s="45">
        <f>IF($A78="","",IF(F$6="NÃO",0,Tabela!$H$34*nm_lastro))</f>
        <v>0</v>
      </c>
      <c r="G78" s="83">
        <f t="shared" si="18"/>
        <v>0</v>
      </c>
      <c r="H78" s="45">
        <f>IF($A78="","",IF(H$6="NÃO",0,IF($A78=0,DATEDIF(ESTRUTURA!$F$3,ESTRUTURA!$F$4,"m")*Tabela!$H$6,Tabela!$H$6)))</f>
        <v>0</v>
      </c>
      <c r="I78" s="83">
        <f t="shared" si="18"/>
        <v>0</v>
      </c>
      <c r="J78" s="45">
        <f>IF($A78="","",IF(J$6="NÃO",0,IF($A78=0,DATEDIF(ESTRUTURA!$F$3,ESTRUTURA!$F$4,"m")*Tabela!$H$8,IF(J$6="NÃO",0,Tabela!$H$8))))</f>
        <v>0</v>
      </c>
      <c r="K78" s="83">
        <f t="shared" si="18"/>
        <v>0</v>
      </c>
      <c r="L78" s="45">
        <f t="shared" si="18"/>
        <v>0</v>
      </c>
      <c r="M78" s="83">
        <f t="shared" si="18"/>
        <v>0</v>
      </c>
      <c r="N78" s="45">
        <f t="shared" si="18"/>
        <v>0</v>
      </c>
      <c r="O78" s="83">
        <f t="shared" si="18"/>
        <v>0</v>
      </c>
      <c r="P78" s="45">
        <f t="shared" si="18"/>
        <v>0</v>
      </c>
      <c r="Q78" s="83">
        <f t="shared" si="18"/>
        <v>0</v>
      </c>
      <c r="R78" s="45">
        <f t="shared" si="18"/>
        <v>0</v>
      </c>
      <c r="S78" s="83">
        <f>IF($A78="","",IF(S$6="NÃO",0,IF($A78=0,DATEDIF(ESTRUTURA!$F$3,ESTRUTURA!$F$4,"m")*Tabela!$H$17,Tabela!$H$17)))</f>
        <v>0</v>
      </c>
      <c r="T78" s="45">
        <f>IF($A78="","",IF(T$6="NÃO",0,IF($A78=0,DATEDIF(ESTRUTURA!$F$3,ESTRUTURA!$F$4,"m")*Tabela!$H$18,Tabela!$H$18)))</f>
        <v>0</v>
      </c>
      <c r="U78" s="83">
        <f t="shared" si="17"/>
        <v>0</v>
      </c>
      <c r="V78" s="45">
        <f>IF($A78="","",IF(V$6="NÃO",0,IF($A78=0,DATEDIF(ESTRUTURA!$F$3,ESTRUTURA!$F$4,"m")*Tabela!$H$20,Tabela!$H$20)))</f>
        <v>0</v>
      </c>
      <c r="W78" s="83">
        <f t="shared" si="17"/>
        <v>0</v>
      </c>
      <c r="X78" s="45">
        <f t="shared" si="17"/>
        <v>0</v>
      </c>
      <c r="Y78" s="83">
        <f>IF($A78="","",IF(Y$6="NÃO",0,IF(A78=0,Tabela!$H$23,IF(AND(MONTH(ESTRUTURA!C78)=MONTH(ESTRUTURA!$F$3),A78&gt;0),Tabela!$H$23,0))))</f>
        <v>0</v>
      </c>
      <c r="Z78" s="45">
        <f t="shared" si="17"/>
        <v>0</v>
      </c>
      <c r="AA78" s="83">
        <f>IF($A78="","",IF(AA$6="NÃO",0,Tabela!$H$25*nm_séries))</f>
        <v>0</v>
      </c>
      <c r="AB78" s="45">
        <f t="shared" si="17"/>
        <v>0</v>
      </c>
      <c r="AC78" s="83">
        <f>IF($A78="","",IF(AC$6="NÃO",0,IF(A78=0,Tabela!$H$27,IF(MOD(A78,3)=0,Tabela!$H$27,0))))</f>
        <v>0</v>
      </c>
      <c r="AD78" s="45">
        <f t="shared" si="17"/>
        <v>0</v>
      </c>
      <c r="AE78" s="83">
        <f t="shared" si="17"/>
        <v>0</v>
      </c>
      <c r="AF78" s="45">
        <f>IF($A78="","",IF(AF$6="NÃO",0,IF(AND(MONTH(ESTRUTURA!C78)=MONTH(ESTRUTURA!$F$3),A78&gt;0),Tabela!$H$30,0)))</f>
        <v>0</v>
      </c>
      <c r="AG78" s="83">
        <f t="shared" si="17"/>
        <v>0</v>
      </c>
      <c r="AH78" s="45">
        <f t="shared" si="17"/>
        <v>0</v>
      </c>
      <c r="AI78" s="83">
        <f>IF($A78="","",IF(AI$6="NÃO",0,IF($A78=0,DATEDIF(ESTRUTURA!$F$3,ESTRUTURA!$F$4,"m")*Tabela!$H$33,Tabela!$H$33)))</f>
        <v>0</v>
      </c>
      <c r="AJ78" s="45">
        <f t="shared" si="12"/>
        <v>0</v>
      </c>
    </row>
    <row r="79" spans="1:36" x14ac:dyDescent="0.2">
      <c r="A79" s="89">
        <f>ESTRUTURA!A79</f>
        <v>68</v>
      </c>
      <c r="B79" s="81">
        <f t="shared" si="19"/>
        <v>0</v>
      </c>
      <c r="C79" s="83">
        <f t="shared" si="18"/>
        <v>0</v>
      </c>
      <c r="D79" s="45">
        <f t="shared" si="18"/>
        <v>0</v>
      </c>
      <c r="E79" s="83">
        <f t="shared" si="18"/>
        <v>0</v>
      </c>
      <c r="F79" s="45">
        <f>IF($A79="","",IF(F$6="NÃO",0,Tabela!$H$34*nm_lastro))</f>
        <v>0</v>
      </c>
      <c r="G79" s="83">
        <f t="shared" si="18"/>
        <v>0</v>
      </c>
      <c r="H79" s="45">
        <f>IF($A79="","",IF(H$6="NÃO",0,IF($A79=0,DATEDIF(ESTRUTURA!$F$3,ESTRUTURA!$F$4,"m")*Tabela!$H$6,Tabela!$H$6)))</f>
        <v>0</v>
      </c>
      <c r="I79" s="83">
        <f t="shared" si="18"/>
        <v>0</v>
      </c>
      <c r="J79" s="45">
        <f>IF($A79="","",IF(J$6="NÃO",0,IF($A79=0,DATEDIF(ESTRUTURA!$F$3,ESTRUTURA!$F$4,"m")*Tabela!$H$8,IF(J$6="NÃO",0,Tabela!$H$8))))</f>
        <v>0</v>
      </c>
      <c r="K79" s="83">
        <f t="shared" si="18"/>
        <v>0</v>
      </c>
      <c r="L79" s="45">
        <f t="shared" si="18"/>
        <v>0</v>
      </c>
      <c r="M79" s="83">
        <f t="shared" si="18"/>
        <v>0</v>
      </c>
      <c r="N79" s="45">
        <f t="shared" si="18"/>
        <v>0</v>
      </c>
      <c r="O79" s="83">
        <f t="shared" si="18"/>
        <v>0</v>
      </c>
      <c r="P79" s="45">
        <f t="shared" si="18"/>
        <v>0</v>
      </c>
      <c r="Q79" s="83">
        <f t="shared" si="18"/>
        <v>0</v>
      </c>
      <c r="R79" s="45">
        <f t="shared" si="18"/>
        <v>0</v>
      </c>
      <c r="S79" s="83">
        <f>IF($A79="","",IF(S$6="NÃO",0,IF($A79=0,DATEDIF(ESTRUTURA!$F$3,ESTRUTURA!$F$4,"m")*Tabela!$H$17,Tabela!$H$17)))</f>
        <v>0</v>
      </c>
      <c r="T79" s="45">
        <f>IF($A79="","",IF(T$6="NÃO",0,IF($A79=0,DATEDIF(ESTRUTURA!$F$3,ESTRUTURA!$F$4,"m")*Tabela!$H$18,Tabela!$H$18)))</f>
        <v>0</v>
      </c>
      <c r="U79" s="83">
        <f t="shared" si="17"/>
        <v>0</v>
      </c>
      <c r="V79" s="45">
        <f>IF($A79="","",IF(V$6="NÃO",0,IF($A79=0,DATEDIF(ESTRUTURA!$F$3,ESTRUTURA!$F$4,"m")*Tabela!$H$20,Tabela!$H$20)))</f>
        <v>0</v>
      </c>
      <c r="W79" s="83">
        <f t="shared" si="17"/>
        <v>0</v>
      </c>
      <c r="X79" s="45">
        <f t="shared" si="17"/>
        <v>0</v>
      </c>
      <c r="Y79" s="83">
        <f>IF($A79="","",IF(Y$6="NÃO",0,IF(A79=0,Tabela!$H$23,IF(AND(MONTH(ESTRUTURA!C79)=MONTH(ESTRUTURA!$F$3),A79&gt;0),Tabela!$H$23,0))))</f>
        <v>0</v>
      </c>
      <c r="Z79" s="45">
        <f t="shared" si="17"/>
        <v>0</v>
      </c>
      <c r="AA79" s="83">
        <f>IF($A79="","",IF(AA$6="NÃO",0,Tabela!$H$25*nm_séries))</f>
        <v>0</v>
      </c>
      <c r="AB79" s="45">
        <f t="shared" si="17"/>
        <v>0</v>
      </c>
      <c r="AC79" s="83">
        <f>IF($A79="","",IF(AC$6="NÃO",0,IF(A79=0,Tabela!$H$27,IF(MOD(A79,3)=0,Tabela!$H$27,0))))</f>
        <v>0</v>
      </c>
      <c r="AD79" s="45">
        <f t="shared" si="17"/>
        <v>0</v>
      </c>
      <c r="AE79" s="83">
        <f t="shared" si="17"/>
        <v>0</v>
      </c>
      <c r="AF79" s="45">
        <f>IF($A79="","",IF(AF$6="NÃO",0,IF(AND(MONTH(ESTRUTURA!C79)=MONTH(ESTRUTURA!$F$3),A79&gt;0),Tabela!$H$30,0)))</f>
        <v>0</v>
      </c>
      <c r="AG79" s="83">
        <f t="shared" si="17"/>
        <v>0</v>
      </c>
      <c r="AH79" s="45">
        <f t="shared" si="17"/>
        <v>0</v>
      </c>
      <c r="AI79" s="83">
        <f>IF($A79="","",IF(AI$6="NÃO",0,IF($A79=0,DATEDIF(ESTRUTURA!$F$3,ESTRUTURA!$F$4,"m")*Tabela!$H$33,Tabela!$H$33)))</f>
        <v>0</v>
      </c>
      <c r="AJ79" s="45">
        <f t="shared" si="12"/>
        <v>0</v>
      </c>
    </row>
    <row r="80" spans="1:36" x14ac:dyDescent="0.2">
      <c r="A80" s="89">
        <f>ESTRUTURA!A80</f>
        <v>69</v>
      </c>
      <c r="B80" s="81">
        <f t="shared" si="19"/>
        <v>0</v>
      </c>
      <c r="C80" s="83">
        <f t="shared" si="18"/>
        <v>0</v>
      </c>
      <c r="D80" s="45">
        <f t="shared" si="18"/>
        <v>0</v>
      </c>
      <c r="E80" s="83">
        <f t="shared" si="18"/>
        <v>0</v>
      </c>
      <c r="F80" s="45">
        <f>IF($A80="","",IF(F$6="NÃO",0,Tabela!$H$34*nm_lastro))</f>
        <v>0</v>
      </c>
      <c r="G80" s="83">
        <f t="shared" si="18"/>
        <v>0</v>
      </c>
      <c r="H80" s="45">
        <f>IF($A80="","",IF(H$6="NÃO",0,IF($A80=0,DATEDIF(ESTRUTURA!$F$3,ESTRUTURA!$F$4,"m")*Tabela!$H$6,Tabela!$H$6)))</f>
        <v>0</v>
      </c>
      <c r="I80" s="83">
        <f t="shared" si="18"/>
        <v>0</v>
      </c>
      <c r="J80" s="45">
        <f>IF($A80="","",IF(J$6="NÃO",0,IF($A80=0,DATEDIF(ESTRUTURA!$F$3,ESTRUTURA!$F$4,"m")*Tabela!$H$8,IF(J$6="NÃO",0,Tabela!$H$8))))</f>
        <v>0</v>
      </c>
      <c r="K80" s="83">
        <f t="shared" si="18"/>
        <v>0</v>
      </c>
      <c r="L80" s="45">
        <f t="shared" si="18"/>
        <v>0</v>
      </c>
      <c r="M80" s="83">
        <f t="shared" si="18"/>
        <v>0</v>
      </c>
      <c r="N80" s="45">
        <f t="shared" si="18"/>
        <v>0</v>
      </c>
      <c r="O80" s="83">
        <f t="shared" si="18"/>
        <v>0</v>
      </c>
      <c r="P80" s="45">
        <f t="shared" si="18"/>
        <v>0</v>
      </c>
      <c r="Q80" s="83">
        <f t="shared" si="18"/>
        <v>0</v>
      </c>
      <c r="R80" s="45">
        <f t="shared" si="18"/>
        <v>0</v>
      </c>
      <c r="S80" s="83">
        <f>IF($A80="","",IF(S$6="NÃO",0,IF($A80=0,DATEDIF(ESTRUTURA!$F$3,ESTRUTURA!$F$4,"m")*Tabela!$H$17,Tabela!$H$17)))</f>
        <v>0</v>
      </c>
      <c r="T80" s="45">
        <f>IF($A80="","",IF(T$6="NÃO",0,IF($A80=0,DATEDIF(ESTRUTURA!$F$3,ESTRUTURA!$F$4,"m")*Tabela!$H$18,Tabela!$H$18)))</f>
        <v>0</v>
      </c>
      <c r="U80" s="83">
        <f t="shared" si="17"/>
        <v>0</v>
      </c>
      <c r="V80" s="45">
        <f>IF($A80="","",IF(V$6="NÃO",0,IF($A80=0,DATEDIF(ESTRUTURA!$F$3,ESTRUTURA!$F$4,"m")*Tabela!$H$20,Tabela!$H$20)))</f>
        <v>0</v>
      </c>
      <c r="W80" s="83">
        <f t="shared" si="17"/>
        <v>0</v>
      </c>
      <c r="X80" s="45">
        <f t="shared" si="17"/>
        <v>0</v>
      </c>
      <c r="Y80" s="83">
        <f>IF($A80="","",IF(Y$6="NÃO",0,IF(A80=0,Tabela!$H$23,IF(AND(MONTH(ESTRUTURA!C80)=MONTH(ESTRUTURA!$F$3),A80&gt;0),Tabela!$H$23,0))))</f>
        <v>0</v>
      </c>
      <c r="Z80" s="45">
        <f t="shared" si="17"/>
        <v>0</v>
      </c>
      <c r="AA80" s="83">
        <f>IF($A80="","",IF(AA$6="NÃO",0,Tabela!$H$25*nm_séries))</f>
        <v>0</v>
      </c>
      <c r="AB80" s="45">
        <f t="shared" si="17"/>
        <v>0</v>
      </c>
      <c r="AC80" s="83">
        <f>IF($A80="","",IF(AC$6="NÃO",0,IF(A80=0,Tabela!$H$27,IF(MOD(A80,3)=0,Tabela!$H$27,0))))</f>
        <v>0</v>
      </c>
      <c r="AD80" s="45">
        <f t="shared" si="17"/>
        <v>0</v>
      </c>
      <c r="AE80" s="83">
        <f t="shared" si="17"/>
        <v>0</v>
      </c>
      <c r="AF80" s="45">
        <f>IF($A80="","",IF(AF$6="NÃO",0,IF(AND(MONTH(ESTRUTURA!C80)=MONTH(ESTRUTURA!$F$3),A80&gt;0),Tabela!$H$30,0)))</f>
        <v>0</v>
      </c>
      <c r="AG80" s="83">
        <f t="shared" si="17"/>
        <v>0</v>
      </c>
      <c r="AH80" s="45">
        <f t="shared" si="17"/>
        <v>0</v>
      </c>
      <c r="AI80" s="83">
        <f>IF($A80="","",IF(AI$6="NÃO",0,IF($A80=0,DATEDIF(ESTRUTURA!$F$3,ESTRUTURA!$F$4,"m")*Tabela!$H$33,Tabela!$H$33)))</f>
        <v>0</v>
      </c>
      <c r="AJ80" s="45">
        <f t="shared" si="12"/>
        <v>0</v>
      </c>
    </row>
    <row r="81" spans="1:36" x14ac:dyDescent="0.2">
      <c r="A81" s="89">
        <f>ESTRUTURA!A81</f>
        <v>70</v>
      </c>
      <c r="B81" s="81">
        <f t="shared" si="19"/>
        <v>0</v>
      </c>
      <c r="C81" s="83">
        <f t="shared" si="18"/>
        <v>0</v>
      </c>
      <c r="D81" s="45">
        <f t="shared" si="18"/>
        <v>0</v>
      </c>
      <c r="E81" s="83">
        <f t="shared" si="18"/>
        <v>0</v>
      </c>
      <c r="F81" s="45">
        <f>IF($A81="","",IF(F$6="NÃO",0,Tabela!$H$34*nm_lastro))</f>
        <v>0</v>
      </c>
      <c r="G81" s="83">
        <f t="shared" si="18"/>
        <v>0</v>
      </c>
      <c r="H81" s="45">
        <f>IF($A81="","",IF(H$6="NÃO",0,IF($A81=0,DATEDIF(ESTRUTURA!$F$3,ESTRUTURA!$F$4,"m")*Tabela!$H$6,Tabela!$H$6)))</f>
        <v>0</v>
      </c>
      <c r="I81" s="83">
        <f t="shared" si="18"/>
        <v>0</v>
      </c>
      <c r="J81" s="45">
        <f>IF($A81="","",IF(J$6="NÃO",0,IF($A81=0,DATEDIF(ESTRUTURA!$F$3,ESTRUTURA!$F$4,"m")*Tabela!$H$8,IF(J$6="NÃO",0,Tabela!$H$8))))</f>
        <v>0</v>
      </c>
      <c r="K81" s="83">
        <f t="shared" si="18"/>
        <v>0</v>
      </c>
      <c r="L81" s="45">
        <f t="shared" si="18"/>
        <v>0</v>
      </c>
      <c r="M81" s="83">
        <f t="shared" si="18"/>
        <v>0</v>
      </c>
      <c r="N81" s="45">
        <f t="shared" si="18"/>
        <v>0</v>
      </c>
      <c r="O81" s="83">
        <f t="shared" si="18"/>
        <v>0</v>
      </c>
      <c r="P81" s="45">
        <f t="shared" si="18"/>
        <v>0</v>
      </c>
      <c r="Q81" s="83">
        <f t="shared" si="18"/>
        <v>0</v>
      </c>
      <c r="R81" s="45">
        <f t="shared" si="18"/>
        <v>0</v>
      </c>
      <c r="S81" s="83">
        <f>IF($A81="","",IF(S$6="NÃO",0,IF($A81=0,DATEDIF(ESTRUTURA!$F$3,ESTRUTURA!$F$4,"m")*Tabela!$H$17,Tabela!$H$17)))</f>
        <v>0</v>
      </c>
      <c r="T81" s="45">
        <f>IF($A81="","",IF(T$6="NÃO",0,IF($A81=0,DATEDIF(ESTRUTURA!$F$3,ESTRUTURA!$F$4,"m")*Tabela!$H$18,Tabela!$H$18)))</f>
        <v>0</v>
      </c>
      <c r="U81" s="83">
        <f t="shared" si="17"/>
        <v>0</v>
      </c>
      <c r="V81" s="45">
        <f>IF($A81="","",IF(V$6="NÃO",0,IF($A81=0,DATEDIF(ESTRUTURA!$F$3,ESTRUTURA!$F$4,"m")*Tabela!$H$20,Tabela!$H$20)))</f>
        <v>0</v>
      </c>
      <c r="W81" s="83">
        <f t="shared" si="17"/>
        <v>0</v>
      </c>
      <c r="X81" s="45">
        <f t="shared" si="17"/>
        <v>0</v>
      </c>
      <c r="Y81" s="83">
        <f>IF($A81="","",IF(Y$6="NÃO",0,IF(A81=0,Tabela!$H$23,IF(AND(MONTH(ESTRUTURA!C81)=MONTH(ESTRUTURA!$F$3),A81&gt;0),Tabela!$H$23,0))))</f>
        <v>0</v>
      </c>
      <c r="Z81" s="45">
        <f t="shared" si="17"/>
        <v>0</v>
      </c>
      <c r="AA81" s="83">
        <f>IF($A81="","",IF(AA$6="NÃO",0,Tabela!$H$25*nm_séries))</f>
        <v>0</v>
      </c>
      <c r="AB81" s="45">
        <f t="shared" si="17"/>
        <v>0</v>
      </c>
      <c r="AC81" s="83">
        <f>IF($A81="","",IF(AC$6="NÃO",0,IF(A81=0,Tabela!$H$27,IF(MOD(A81,3)=0,Tabela!$H$27,0))))</f>
        <v>0</v>
      </c>
      <c r="AD81" s="45">
        <f t="shared" si="17"/>
        <v>0</v>
      </c>
      <c r="AE81" s="83">
        <f t="shared" si="17"/>
        <v>0</v>
      </c>
      <c r="AF81" s="45">
        <f>IF($A81="","",IF(AF$6="NÃO",0,IF(AND(MONTH(ESTRUTURA!C81)=MONTH(ESTRUTURA!$F$3),A81&gt;0),Tabela!$H$30,0)))</f>
        <v>0</v>
      </c>
      <c r="AG81" s="83">
        <f t="shared" si="17"/>
        <v>0</v>
      </c>
      <c r="AH81" s="45">
        <f t="shared" si="17"/>
        <v>0</v>
      </c>
      <c r="AI81" s="83">
        <f>IF($A81="","",IF(AI$6="NÃO",0,IF($A81=0,DATEDIF(ESTRUTURA!$F$3,ESTRUTURA!$F$4,"m")*Tabela!$H$33,Tabela!$H$33)))</f>
        <v>0</v>
      </c>
      <c r="AJ81" s="45">
        <f t="shared" si="12"/>
        <v>0</v>
      </c>
    </row>
    <row r="82" spans="1:36" x14ac:dyDescent="0.2">
      <c r="A82" s="89">
        <f>ESTRUTURA!A82</f>
        <v>71</v>
      </c>
      <c r="B82" s="81">
        <f t="shared" si="19"/>
        <v>0</v>
      </c>
      <c r="C82" s="83">
        <f t="shared" si="18"/>
        <v>0</v>
      </c>
      <c r="D82" s="45">
        <f t="shared" si="18"/>
        <v>0</v>
      </c>
      <c r="E82" s="83">
        <f t="shared" si="18"/>
        <v>0</v>
      </c>
      <c r="F82" s="45">
        <f>IF($A82="","",IF(F$6="NÃO",0,Tabela!$H$34*nm_lastro))</f>
        <v>0</v>
      </c>
      <c r="G82" s="83">
        <f t="shared" si="18"/>
        <v>0</v>
      </c>
      <c r="H82" s="45">
        <f>IF($A82="","",IF(H$6="NÃO",0,IF($A82=0,DATEDIF(ESTRUTURA!$F$3,ESTRUTURA!$F$4,"m")*Tabela!$H$6,Tabela!$H$6)))</f>
        <v>0</v>
      </c>
      <c r="I82" s="83">
        <f t="shared" si="18"/>
        <v>0</v>
      </c>
      <c r="J82" s="45">
        <f>IF($A82="","",IF(J$6="NÃO",0,IF($A82=0,DATEDIF(ESTRUTURA!$F$3,ESTRUTURA!$F$4,"m")*Tabela!$H$8,IF(J$6="NÃO",0,Tabela!$H$8))))</f>
        <v>0</v>
      </c>
      <c r="K82" s="83">
        <f t="shared" si="18"/>
        <v>0</v>
      </c>
      <c r="L82" s="45">
        <f t="shared" si="18"/>
        <v>0</v>
      </c>
      <c r="M82" s="83">
        <f t="shared" si="18"/>
        <v>0</v>
      </c>
      <c r="N82" s="45">
        <f t="shared" si="18"/>
        <v>0</v>
      </c>
      <c r="O82" s="83">
        <f t="shared" si="18"/>
        <v>0</v>
      </c>
      <c r="P82" s="45">
        <f t="shared" si="18"/>
        <v>0</v>
      </c>
      <c r="Q82" s="83">
        <f t="shared" si="18"/>
        <v>0</v>
      </c>
      <c r="R82" s="45">
        <f t="shared" si="18"/>
        <v>0</v>
      </c>
      <c r="S82" s="83">
        <f>IF($A82="","",IF(S$6="NÃO",0,IF($A82=0,DATEDIF(ESTRUTURA!$F$3,ESTRUTURA!$F$4,"m")*Tabela!$H$17,Tabela!$H$17)))</f>
        <v>0</v>
      </c>
      <c r="T82" s="45">
        <f>IF($A82="","",IF(T$6="NÃO",0,IF($A82=0,DATEDIF(ESTRUTURA!$F$3,ESTRUTURA!$F$4,"m")*Tabela!$H$18,Tabela!$H$18)))</f>
        <v>0</v>
      </c>
      <c r="U82" s="83">
        <f t="shared" si="17"/>
        <v>0</v>
      </c>
      <c r="V82" s="45">
        <f>IF($A82="","",IF(V$6="NÃO",0,IF($A82=0,DATEDIF(ESTRUTURA!$F$3,ESTRUTURA!$F$4,"m")*Tabela!$H$20,Tabela!$H$20)))</f>
        <v>0</v>
      </c>
      <c r="W82" s="83">
        <f t="shared" si="17"/>
        <v>0</v>
      </c>
      <c r="X82" s="45">
        <f t="shared" si="17"/>
        <v>0</v>
      </c>
      <c r="Y82" s="83">
        <f>IF($A82="","",IF(Y$6="NÃO",0,IF(A82=0,Tabela!$H$23,IF(AND(MONTH(ESTRUTURA!C82)=MONTH(ESTRUTURA!$F$3),A82&gt;0),Tabela!$H$23,0))))</f>
        <v>0</v>
      </c>
      <c r="Z82" s="45">
        <f t="shared" si="17"/>
        <v>0</v>
      </c>
      <c r="AA82" s="83">
        <f>IF($A82="","",IF(AA$6="NÃO",0,Tabela!$H$25*nm_séries))</f>
        <v>0</v>
      </c>
      <c r="AB82" s="45">
        <f t="shared" si="17"/>
        <v>0</v>
      </c>
      <c r="AC82" s="83">
        <f>IF($A82="","",IF(AC$6="NÃO",0,IF(A82=0,Tabela!$H$27,IF(MOD(A82,3)=0,Tabela!$H$27,0))))</f>
        <v>0</v>
      </c>
      <c r="AD82" s="45">
        <f t="shared" si="17"/>
        <v>0</v>
      </c>
      <c r="AE82" s="83">
        <f t="shared" si="17"/>
        <v>0</v>
      </c>
      <c r="AF82" s="45">
        <f>IF($A82="","",IF(AF$6="NÃO",0,IF(AND(MONTH(ESTRUTURA!C82)=MONTH(ESTRUTURA!$F$3),A82&gt;0),Tabela!$H$30,0)))</f>
        <v>0</v>
      </c>
      <c r="AG82" s="83">
        <f t="shared" si="17"/>
        <v>0</v>
      </c>
      <c r="AH82" s="45">
        <f t="shared" si="17"/>
        <v>0</v>
      </c>
      <c r="AI82" s="83">
        <f>IF($A82="","",IF(AI$6="NÃO",0,IF($A82=0,DATEDIF(ESTRUTURA!$F$3,ESTRUTURA!$F$4,"m")*Tabela!$H$33,Tabela!$H$33)))</f>
        <v>0</v>
      </c>
      <c r="AJ82" s="45">
        <f t="shared" si="12"/>
        <v>0</v>
      </c>
    </row>
    <row r="83" spans="1:36" x14ac:dyDescent="0.2">
      <c r="A83" s="89">
        <f>ESTRUTURA!A83</f>
        <v>72</v>
      </c>
      <c r="B83" s="81">
        <f t="shared" si="19"/>
        <v>0</v>
      </c>
      <c r="C83" s="83">
        <f t="shared" si="18"/>
        <v>0</v>
      </c>
      <c r="D83" s="45">
        <f t="shared" si="18"/>
        <v>0</v>
      </c>
      <c r="E83" s="83">
        <f t="shared" si="18"/>
        <v>0</v>
      </c>
      <c r="F83" s="45">
        <f>IF($A83="","",IF(F$6="NÃO",0,Tabela!$H$34*nm_lastro))</f>
        <v>0</v>
      </c>
      <c r="G83" s="83">
        <f t="shared" si="18"/>
        <v>0</v>
      </c>
      <c r="H83" s="45">
        <f>IF($A83="","",IF(H$6="NÃO",0,IF($A83=0,DATEDIF(ESTRUTURA!$F$3,ESTRUTURA!$F$4,"m")*Tabela!$H$6,Tabela!$H$6)))</f>
        <v>0</v>
      </c>
      <c r="I83" s="83">
        <f t="shared" si="18"/>
        <v>0</v>
      </c>
      <c r="J83" s="45">
        <f>IF($A83="","",IF(J$6="NÃO",0,IF($A83=0,DATEDIF(ESTRUTURA!$F$3,ESTRUTURA!$F$4,"m")*Tabela!$H$8,IF(J$6="NÃO",0,Tabela!$H$8))))</f>
        <v>0</v>
      </c>
      <c r="K83" s="83">
        <f t="shared" si="18"/>
        <v>0</v>
      </c>
      <c r="L83" s="45">
        <f t="shared" si="18"/>
        <v>0</v>
      </c>
      <c r="M83" s="83">
        <f t="shared" si="18"/>
        <v>0</v>
      </c>
      <c r="N83" s="45">
        <f t="shared" si="18"/>
        <v>0</v>
      </c>
      <c r="O83" s="83">
        <f t="shared" si="18"/>
        <v>0</v>
      </c>
      <c r="P83" s="45">
        <f t="shared" si="18"/>
        <v>0</v>
      </c>
      <c r="Q83" s="83">
        <f t="shared" si="18"/>
        <v>0</v>
      </c>
      <c r="R83" s="45">
        <f t="shared" si="18"/>
        <v>0</v>
      </c>
      <c r="S83" s="83">
        <f>IF($A83="","",IF(S$6="NÃO",0,IF($A83=0,DATEDIF(ESTRUTURA!$F$3,ESTRUTURA!$F$4,"m")*Tabela!$H$17,Tabela!$H$17)))</f>
        <v>0</v>
      </c>
      <c r="T83" s="45">
        <f>IF($A83="","",IF(T$6="NÃO",0,IF($A83=0,DATEDIF(ESTRUTURA!$F$3,ESTRUTURA!$F$4,"m")*Tabela!$H$18,Tabela!$H$18)))</f>
        <v>0</v>
      </c>
      <c r="U83" s="83">
        <f t="shared" si="17"/>
        <v>0</v>
      </c>
      <c r="V83" s="45">
        <f>IF($A83="","",IF(V$6="NÃO",0,IF($A83=0,DATEDIF(ESTRUTURA!$F$3,ESTRUTURA!$F$4,"m")*Tabela!$H$20,Tabela!$H$20)))</f>
        <v>0</v>
      </c>
      <c r="W83" s="83">
        <f t="shared" si="17"/>
        <v>0</v>
      </c>
      <c r="X83" s="45">
        <f t="shared" si="17"/>
        <v>0</v>
      </c>
      <c r="Y83" s="83">
        <f>IF($A83="","",IF(Y$6="NÃO",0,IF(A83=0,Tabela!$H$23,IF(AND(MONTH(ESTRUTURA!C83)=MONTH(ESTRUTURA!$F$3),A83&gt;0),Tabela!$H$23,0))))</f>
        <v>0</v>
      </c>
      <c r="Z83" s="45">
        <f t="shared" si="17"/>
        <v>0</v>
      </c>
      <c r="AA83" s="83">
        <f>IF($A83="","",IF(AA$6="NÃO",0,Tabela!$H$25*nm_séries))</f>
        <v>0</v>
      </c>
      <c r="AB83" s="45">
        <f t="shared" si="17"/>
        <v>0</v>
      </c>
      <c r="AC83" s="83">
        <f>IF($A83="","",IF(AC$6="NÃO",0,IF(A83=0,Tabela!$H$27,IF(MOD(A83,3)=0,Tabela!$H$27,0))))</f>
        <v>0</v>
      </c>
      <c r="AD83" s="45">
        <f t="shared" si="17"/>
        <v>0</v>
      </c>
      <c r="AE83" s="83">
        <f t="shared" si="17"/>
        <v>0</v>
      </c>
      <c r="AF83" s="45">
        <f>IF($A83="","",IF(AF$6="NÃO",0,IF(AND(MONTH(ESTRUTURA!C83)=MONTH(ESTRUTURA!$F$3),A83&gt;0),Tabela!$H$30,0)))</f>
        <v>0</v>
      </c>
      <c r="AG83" s="83">
        <f t="shared" si="17"/>
        <v>0</v>
      </c>
      <c r="AH83" s="45">
        <f t="shared" si="17"/>
        <v>0</v>
      </c>
      <c r="AI83" s="83">
        <f>IF($A83="","",IF(AI$6="NÃO",0,IF($A83=0,DATEDIF(ESTRUTURA!$F$3,ESTRUTURA!$F$4,"m")*Tabela!$H$33,Tabela!$H$33)))</f>
        <v>0</v>
      </c>
      <c r="AJ83" s="45">
        <f t="shared" si="12"/>
        <v>0</v>
      </c>
    </row>
    <row r="84" spans="1:36" x14ac:dyDescent="0.2">
      <c r="A84" s="89">
        <f>ESTRUTURA!A84</f>
        <v>73</v>
      </c>
      <c r="B84" s="81">
        <f t="shared" si="19"/>
        <v>0</v>
      </c>
      <c r="C84" s="83">
        <f t="shared" si="18"/>
        <v>0</v>
      </c>
      <c r="D84" s="45">
        <f t="shared" si="18"/>
        <v>0</v>
      </c>
      <c r="E84" s="83">
        <f t="shared" si="18"/>
        <v>0</v>
      </c>
      <c r="F84" s="45">
        <f>IF($A84="","",IF(F$6="NÃO",0,Tabela!$H$34*nm_lastro))</f>
        <v>0</v>
      </c>
      <c r="G84" s="83">
        <f t="shared" si="18"/>
        <v>0</v>
      </c>
      <c r="H84" s="45">
        <f>IF($A84="","",IF(H$6="NÃO",0,IF($A84=0,DATEDIF(ESTRUTURA!$F$3,ESTRUTURA!$F$4,"m")*Tabela!$H$6,Tabela!$H$6)))</f>
        <v>0</v>
      </c>
      <c r="I84" s="83">
        <f t="shared" si="18"/>
        <v>0</v>
      </c>
      <c r="J84" s="45">
        <f>IF($A84="","",IF(J$6="NÃO",0,IF($A84=0,DATEDIF(ESTRUTURA!$F$3,ESTRUTURA!$F$4,"m")*Tabela!$H$8,IF(J$6="NÃO",0,Tabela!$H$8))))</f>
        <v>0</v>
      </c>
      <c r="K84" s="83">
        <f t="shared" si="18"/>
        <v>0</v>
      </c>
      <c r="L84" s="45">
        <f t="shared" si="18"/>
        <v>0</v>
      </c>
      <c r="M84" s="83">
        <f t="shared" si="18"/>
        <v>0</v>
      </c>
      <c r="N84" s="45">
        <f t="shared" si="18"/>
        <v>0</v>
      </c>
      <c r="O84" s="83">
        <f t="shared" si="18"/>
        <v>0</v>
      </c>
      <c r="P84" s="45">
        <f t="shared" si="18"/>
        <v>0</v>
      </c>
      <c r="Q84" s="83">
        <f t="shared" si="18"/>
        <v>0</v>
      </c>
      <c r="R84" s="45">
        <f t="shared" si="18"/>
        <v>0</v>
      </c>
      <c r="S84" s="83">
        <f>IF($A84="","",IF(S$6="NÃO",0,IF($A84=0,DATEDIF(ESTRUTURA!$F$3,ESTRUTURA!$F$4,"m")*Tabela!$H$17,Tabela!$H$17)))</f>
        <v>0</v>
      </c>
      <c r="T84" s="45">
        <f>IF($A84="","",IF(T$6="NÃO",0,IF($A84=0,DATEDIF(ESTRUTURA!$F$3,ESTRUTURA!$F$4,"m")*Tabela!$H$18,Tabela!$H$18)))</f>
        <v>0</v>
      </c>
      <c r="U84" s="83">
        <f t="shared" si="17"/>
        <v>0</v>
      </c>
      <c r="V84" s="45">
        <f>IF($A84="","",IF(V$6="NÃO",0,IF($A84=0,DATEDIF(ESTRUTURA!$F$3,ESTRUTURA!$F$4,"m")*Tabela!$H$20,Tabela!$H$20)))</f>
        <v>0</v>
      </c>
      <c r="W84" s="83">
        <f t="shared" si="17"/>
        <v>0</v>
      </c>
      <c r="X84" s="45">
        <f t="shared" si="17"/>
        <v>0</v>
      </c>
      <c r="Y84" s="83">
        <f>IF($A84="","",IF(Y$6="NÃO",0,IF(A84=0,Tabela!$H$23,IF(AND(MONTH(ESTRUTURA!C84)=MONTH(ESTRUTURA!$F$3),A84&gt;0),Tabela!$H$23,0))))</f>
        <v>0</v>
      </c>
      <c r="Z84" s="45">
        <f t="shared" si="17"/>
        <v>0</v>
      </c>
      <c r="AA84" s="83">
        <f>IF($A84="","",IF(AA$6="NÃO",0,Tabela!$H$25*nm_séries))</f>
        <v>0</v>
      </c>
      <c r="AB84" s="45">
        <f t="shared" si="17"/>
        <v>0</v>
      </c>
      <c r="AC84" s="83">
        <f>IF($A84="","",IF(AC$6="NÃO",0,IF(A84=0,Tabela!$H$27,IF(MOD(A84,3)=0,Tabela!$H$27,0))))</f>
        <v>0</v>
      </c>
      <c r="AD84" s="45">
        <f t="shared" si="17"/>
        <v>0</v>
      </c>
      <c r="AE84" s="83">
        <f t="shared" si="17"/>
        <v>0</v>
      </c>
      <c r="AF84" s="45">
        <f>IF($A84="","",IF(AF$6="NÃO",0,IF(AND(MONTH(ESTRUTURA!C84)=MONTH(ESTRUTURA!$F$3),A84&gt;0),Tabela!$H$30,0)))</f>
        <v>0</v>
      </c>
      <c r="AG84" s="83">
        <f t="shared" si="17"/>
        <v>0</v>
      </c>
      <c r="AH84" s="45">
        <f t="shared" si="17"/>
        <v>0</v>
      </c>
      <c r="AI84" s="83">
        <f>IF($A84="","",IF(AI$6="NÃO",0,IF($A84=0,DATEDIF(ESTRUTURA!$F$3,ESTRUTURA!$F$4,"m")*Tabela!$H$33,Tabela!$H$33)))</f>
        <v>0</v>
      </c>
      <c r="AJ84" s="45">
        <f t="shared" si="12"/>
        <v>0</v>
      </c>
    </row>
    <row r="85" spans="1:36" x14ac:dyDescent="0.2">
      <c r="A85" s="89">
        <f>ESTRUTURA!A85</f>
        <v>74</v>
      </c>
      <c r="B85" s="81">
        <f t="shared" si="19"/>
        <v>0</v>
      </c>
      <c r="C85" s="83">
        <f t="shared" si="18"/>
        <v>0</v>
      </c>
      <c r="D85" s="45">
        <f t="shared" si="18"/>
        <v>0</v>
      </c>
      <c r="E85" s="83">
        <f t="shared" si="18"/>
        <v>0</v>
      </c>
      <c r="F85" s="45">
        <f>IF($A85="","",IF(F$6="NÃO",0,Tabela!$H$34*nm_lastro))</f>
        <v>0</v>
      </c>
      <c r="G85" s="83">
        <f t="shared" si="18"/>
        <v>0</v>
      </c>
      <c r="H85" s="45">
        <f>IF($A85="","",IF(H$6="NÃO",0,IF($A85=0,DATEDIF(ESTRUTURA!$F$3,ESTRUTURA!$F$4,"m")*Tabela!$H$6,Tabela!$H$6)))</f>
        <v>0</v>
      </c>
      <c r="I85" s="83">
        <f t="shared" si="18"/>
        <v>0</v>
      </c>
      <c r="J85" s="45">
        <f>IF($A85="","",IF(J$6="NÃO",0,IF($A85=0,DATEDIF(ESTRUTURA!$F$3,ESTRUTURA!$F$4,"m")*Tabela!$H$8,IF(J$6="NÃO",0,Tabela!$H$8))))</f>
        <v>0</v>
      </c>
      <c r="K85" s="83">
        <f t="shared" si="18"/>
        <v>0</v>
      </c>
      <c r="L85" s="45">
        <f t="shared" si="18"/>
        <v>0</v>
      </c>
      <c r="M85" s="83">
        <f t="shared" si="18"/>
        <v>0</v>
      </c>
      <c r="N85" s="45">
        <f t="shared" si="18"/>
        <v>0</v>
      </c>
      <c r="O85" s="83">
        <f t="shared" si="18"/>
        <v>0</v>
      </c>
      <c r="P85" s="45">
        <f t="shared" si="18"/>
        <v>0</v>
      </c>
      <c r="Q85" s="83">
        <f t="shared" si="18"/>
        <v>0</v>
      </c>
      <c r="R85" s="45">
        <f t="shared" si="18"/>
        <v>0</v>
      </c>
      <c r="S85" s="83">
        <f>IF($A85="","",IF(S$6="NÃO",0,IF($A85=0,DATEDIF(ESTRUTURA!$F$3,ESTRUTURA!$F$4,"m")*Tabela!$H$17,Tabela!$H$17)))</f>
        <v>0</v>
      </c>
      <c r="T85" s="45">
        <f>IF($A85="","",IF(T$6="NÃO",0,IF($A85=0,DATEDIF(ESTRUTURA!$F$3,ESTRUTURA!$F$4,"m")*Tabela!$H$18,Tabela!$H$18)))</f>
        <v>0</v>
      </c>
      <c r="U85" s="83">
        <f t="shared" si="17"/>
        <v>0</v>
      </c>
      <c r="V85" s="45">
        <f>IF($A85="","",IF(V$6="NÃO",0,IF($A85=0,DATEDIF(ESTRUTURA!$F$3,ESTRUTURA!$F$4,"m")*Tabela!$H$20,Tabela!$H$20)))</f>
        <v>0</v>
      </c>
      <c r="W85" s="83">
        <f t="shared" si="17"/>
        <v>0</v>
      </c>
      <c r="X85" s="45">
        <f t="shared" si="17"/>
        <v>0</v>
      </c>
      <c r="Y85" s="83">
        <f>IF($A85="","",IF(Y$6="NÃO",0,IF(A85=0,Tabela!$H$23,IF(AND(MONTH(ESTRUTURA!C85)=MONTH(ESTRUTURA!$F$3),A85&gt;0),Tabela!$H$23,0))))</f>
        <v>0</v>
      </c>
      <c r="Z85" s="45">
        <f t="shared" si="17"/>
        <v>0</v>
      </c>
      <c r="AA85" s="83">
        <f>IF($A85="","",IF(AA$6="NÃO",0,Tabela!$H$25*nm_séries))</f>
        <v>0</v>
      </c>
      <c r="AB85" s="45">
        <f t="shared" si="17"/>
        <v>0</v>
      </c>
      <c r="AC85" s="83">
        <f>IF($A85="","",IF(AC$6="NÃO",0,IF(A85=0,Tabela!$H$27,IF(MOD(A85,3)=0,Tabela!$H$27,0))))</f>
        <v>0</v>
      </c>
      <c r="AD85" s="45">
        <f t="shared" si="17"/>
        <v>0</v>
      </c>
      <c r="AE85" s="83">
        <f t="shared" si="17"/>
        <v>0</v>
      </c>
      <c r="AF85" s="45">
        <f>IF($A85="","",IF(AF$6="NÃO",0,IF(AND(MONTH(ESTRUTURA!C85)=MONTH(ESTRUTURA!$F$3),A85&gt;0),Tabela!$H$30,0)))</f>
        <v>0</v>
      </c>
      <c r="AG85" s="83">
        <f t="shared" si="17"/>
        <v>0</v>
      </c>
      <c r="AH85" s="45">
        <f t="shared" si="17"/>
        <v>0</v>
      </c>
      <c r="AI85" s="83">
        <f>IF($A85="","",IF(AI$6="NÃO",0,IF($A85=0,DATEDIF(ESTRUTURA!$F$3,ESTRUTURA!$F$4,"m")*Tabela!$H$33,Tabela!$H$33)))</f>
        <v>0</v>
      </c>
      <c r="AJ85" s="45">
        <f t="shared" si="12"/>
        <v>0</v>
      </c>
    </row>
    <row r="86" spans="1:36" x14ac:dyDescent="0.2">
      <c r="A86" s="89">
        <f>ESTRUTURA!A86</f>
        <v>75</v>
      </c>
      <c r="B86" s="81">
        <f t="shared" si="19"/>
        <v>0</v>
      </c>
      <c r="C86" s="83">
        <f t="shared" si="18"/>
        <v>0</v>
      </c>
      <c r="D86" s="45">
        <f t="shared" si="18"/>
        <v>0</v>
      </c>
      <c r="E86" s="83">
        <f t="shared" si="18"/>
        <v>0</v>
      </c>
      <c r="F86" s="45">
        <f>IF($A86="","",IF(F$6="NÃO",0,Tabela!$H$34*nm_lastro))</f>
        <v>0</v>
      </c>
      <c r="G86" s="83">
        <f t="shared" si="18"/>
        <v>0</v>
      </c>
      <c r="H86" s="45">
        <f>IF($A86="","",IF(H$6="NÃO",0,IF($A86=0,DATEDIF(ESTRUTURA!$F$3,ESTRUTURA!$F$4,"m")*Tabela!$H$6,Tabela!$H$6)))</f>
        <v>0</v>
      </c>
      <c r="I86" s="83">
        <f t="shared" si="18"/>
        <v>0</v>
      </c>
      <c r="J86" s="45">
        <f>IF($A86="","",IF(J$6="NÃO",0,IF($A86=0,DATEDIF(ESTRUTURA!$F$3,ESTRUTURA!$F$4,"m")*Tabela!$H$8,IF(J$6="NÃO",0,Tabela!$H$8))))</f>
        <v>0</v>
      </c>
      <c r="K86" s="83">
        <f t="shared" si="18"/>
        <v>0</v>
      </c>
      <c r="L86" s="45">
        <f t="shared" si="18"/>
        <v>0</v>
      </c>
      <c r="M86" s="83">
        <f t="shared" si="18"/>
        <v>0</v>
      </c>
      <c r="N86" s="45">
        <f t="shared" si="18"/>
        <v>0</v>
      </c>
      <c r="O86" s="83">
        <f t="shared" si="18"/>
        <v>0</v>
      </c>
      <c r="P86" s="45">
        <f t="shared" si="18"/>
        <v>0</v>
      </c>
      <c r="Q86" s="83">
        <f t="shared" si="18"/>
        <v>0</v>
      </c>
      <c r="R86" s="45">
        <f t="shared" si="18"/>
        <v>0</v>
      </c>
      <c r="S86" s="83">
        <f>IF($A86="","",IF(S$6="NÃO",0,IF($A86=0,DATEDIF(ESTRUTURA!$F$3,ESTRUTURA!$F$4,"m")*Tabela!$H$17,Tabela!$H$17)))</f>
        <v>0</v>
      </c>
      <c r="T86" s="45">
        <f>IF($A86="","",IF(T$6="NÃO",0,IF($A86=0,DATEDIF(ESTRUTURA!$F$3,ESTRUTURA!$F$4,"m")*Tabela!$H$18,Tabela!$H$18)))</f>
        <v>0</v>
      </c>
      <c r="U86" s="83">
        <f t="shared" si="17"/>
        <v>0</v>
      </c>
      <c r="V86" s="45">
        <f>IF($A86="","",IF(V$6="NÃO",0,IF($A86=0,DATEDIF(ESTRUTURA!$F$3,ESTRUTURA!$F$4,"m")*Tabela!$H$20,Tabela!$H$20)))</f>
        <v>0</v>
      </c>
      <c r="W86" s="83">
        <f t="shared" si="17"/>
        <v>0</v>
      </c>
      <c r="X86" s="45">
        <f t="shared" si="17"/>
        <v>0</v>
      </c>
      <c r="Y86" s="83">
        <f>IF($A86="","",IF(Y$6="NÃO",0,IF(A86=0,Tabela!$H$23,IF(AND(MONTH(ESTRUTURA!C86)=MONTH(ESTRUTURA!$F$3),A86&gt;0),Tabela!$H$23,0))))</f>
        <v>0</v>
      </c>
      <c r="Z86" s="45">
        <f t="shared" si="17"/>
        <v>0</v>
      </c>
      <c r="AA86" s="83">
        <f>IF($A86="","",IF(AA$6="NÃO",0,Tabela!$H$25*nm_séries))</f>
        <v>0</v>
      </c>
      <c r="AB86" s="45">
        <f t="shared" si="17"/>
        <v>0</v>
      </c>
      <c r="AC86" s="83">
        <f>IF($A86="","",IF(AC$6="NÃO",0,IF(A86=0,Tabela!$H$27,IF(MOD(A86,3)=0,Tabela!$H$27,0))))</f>
        <v>0</v>
      </c>
      <c r="AD86" s="45">
        <f t="shared" si="17"/>
        <v>0</v>
      </c>
      <c r="AE86" s="83">
        <f t="shared" si="17"/>
        <v>0</v>
      </c>
      <c r="AF86" s="45">
        <f>IF($A86="","",IF(AF$6="NÃO",0,IF(AND(MONTH(ESTRUTURA!C86)=MONTH(ESTRUTURA!$F$3),A86&gt;0),Tabela!$H$30,0)))</f>
        <v>0</v>
      </c>
      <c r="AG86" s="83">
        <f t="shared" si="17"/>
        <v>0</v>
      </c>
      <c r="AH86" s="45">
        <f t="shared" si="17"/>
        <v>0</v>
      </c>
      <c r="AI86" s="83">
        <f>IF($A86="","",IF(AI$6="NÃO",0,IF($A86=0,DATEDIF(ESTRUTURA!$F$3,ESTRUTURA!$F$4,"m")*Tabela!$H$33,Tabela!$H$33)))</f>
        <v>0</v>
      </c>
      <c r="AJ86" s="45">
        <f t="shared" si="12"/>
        <v>0</v>
      </c>
    </row>
    <row r="87" spans="1:36" x14ac:dyDescent="0.2">
      <c r="A87" s="89">
        <f>ESTRUTURA!A87</f>
        <v>76</v>
      </c>
      <c r="B87" s="81">
        <f t="shared" si="19"/>
        <v>0</v>
      </c>
      <c r="C87" s="83">
        <f t="shared" si="18"/>
        <v>0</v>
      </c>
      <c r="D87" s="45">
        <f t="shared" si="18"/>
        <v>0</v>
      </c>
      <c r="E87" s="83">
        <f t="shared" si="18"/>
        <v>0</v>
      </c>
      <c r="F87" s="45">
        <f>IF($A87="","",IF(F$6="NÃO",0,Tabela!$H$34*nm_lastro))</f>
        <v>0</v>
      </c>
      <c r="G87" s="83">
        <f t="shared" si="18"/>
        <v>0</v>
      </c>
      <c r="H87" s="45">
        <f>IF($A87="","",IF(H$6="NÃO",0,IF($A87=0,DATEDIF(ESTRUTURA!$F$3,ESTRUTURA!$F$4,"m")*Tabela!$H$6,Tabela!$H$6)))</f>
        <v>0</v>
      </c>
      <c r="I87" s="83">
        <f t="shared" si="18"/>
        <v>0</v>
      </c>
      <c r="J87" s="45">
        <f>IF($A87="","",IF(J$6="NÃO",0,IF($A87=0,DATEDIF(ESTRUTURA!$F$3,ESTRUTURA!$F$4,"m")*Tabela!$H$8,IF(J$6="NÃO",0,Tabela!$H$8))))</f>
        <v>0</v>
      </c>
      <c r="K87" s="83">
        <f t="shared" si="18"/>
        <v>0</v>
      </c>
      <c r="L87" s="45">
        <f t="shared" si="18"/>
        <v>0</v>
      </c>
      <c r="M87" s="83">
        <f t="shared" si="18"/>
        <v>0</v>
      </c>
      <c r="N87" s="45">
        <f t="shared" si="18"/>
        <v>0</v>
      </c>
      <c r="O87" s="83">
        <f t="shared" si="18"/>
        <v>0</v>
      </c>
      <c r="P87" s="45">
        <f t="shared" si="18"/>
        <v>0</v>
      </c>
      <c r="Q87" s="83">
        <f t="shared" si="18"/>
        <v>0</v>
      </c>
      <c r="R87" s="45">
        <f t="shared" si="18"/>
        <v>0</v>
      </c>
      <c r="S87" s="83">
        <f>IF($A87="","",IF(S$6="NÃO",0,IF($A87=0,DATEDIF(ESTRUTURA!$F$3,ESTRUTURA!$F$4,"m")*Tabela!$H$17,Tabela!$H$17)))</f>
        <v>0</v>
      </c>
      <c r="T87" s="45">
        <f>IF($A87="","",IF(T$6="NÃO",0,IF($A87=0,DATEDIF(ESTRUTURA!$F$3,ESTRUTURA!$F$4,"m")*Tabela!$H$18,Tabela!$H$18)))</f>
        <v>0</v>
      </c>
      <c r="U87" s="83">
        <f t="shared" si="17"/>
        <v>0</v>
      </c>
      <c r="V87" s="45">
        <f>IF($A87="","",IF(V$6="NÃO",0,IF($A87=0,DATEDIF(ESTRUTURA!$F$3,ESTRUTURA!$F$4,"m")*Tabela!$H$20,Tabela!$H$20)))</f>
        <v>0</v>
      </c>
      <c r="W87" s="83">
        <f t="shared" si="17"/>
        <v>0</v>
      </c>
      <c r="X87" s="45">
        <f t="shared" si="17"/>
        <v>0</v>
      </c>
      <c r="Y87" s="83">
        <f>IF($A87="","",IF(Y$6="NÃO",0,IF(A87=0,Tabela!$H$23,IF(AND(MONTH(ESTRUTURA!C87)=MONTH(ESTRUTURA!$F$3),A87&gt;0),Tabela!$H$23,0))))</f>
        <v>0</v>
      </c>
      <c r="Z87" s="45">
        <f t="shared" si="17"/>
        <v>0</v>
      </c>
      <c r="AA87" s="83">
        <f>IF($A87="","",IF(AA$6="NÃO",0,Tabela!$H$25*nm_séries))</f>
        <v>0</v>
      </c>
      <c r="AB87" s="45">
        <f t="shared" si="17"/>
        <v>0</v>
      </c>
      <c r="AC87" s="83">
        <f>IF($A87="","",IF(AC$6="NÃO",0,IF(A87=0,Tabela!$H$27,IF(MOD(A87,3)=0,Tabela!$H$27,0))))</f>
        <v>0</v>
      </c>
      <c r="AD87" s="45">
        <f t="shared" si="17"/>
        <v>0</v>
      </c>
      <c r="AE87" s="83">
        <f t="shared" si="17"/>
        <v>0</v>
      </c>
      <c r="AF87" s="45">
        <f>IF($A87="","",IF(AF$6="NÃO",0,IF(AND(MONTH(ESTRUTURA!C87)=MONTH(ESTRUTURA!$F$3),A87&gt;0),Tabela!$H$30,0)))</f>
        <v>0</v>
      </c>
      <c r="AG87" s="83">
        <f t="shared" si="17"/>
        <v>0</v>
      </c>
      <c r="AH87" s="45">
        <f t="shared" si="17"/>
        <v>0</v>
      </c>
      <c r="AI87" s="83">
        <f>IF($A87="","",IF(AI$6="NÃO",0,IF($A87=0,DATEDIF(ESTRUTURA!$F$3,ESTRUTURA!$F$4,"m")*Tabela!$H$33,Tabela!$H$33)))</f>
        <v>0</v>
      </c>
      <c r="AJ87" s="45">
        <f t="shared" si="12"/>
        <v>0</v>
      </c>
    </row>
    <row r="88" spans="1:36" x14ac:dyDescent="0.2">
      <c r="A88" s="89">
        <f>ESTRUTURA!A88</f>
        <v>77</v>
      </c>
      <c r="B88" s="81">
        <f t="shared" si="19"/>
        <v>0</v>
      </c>
      <c r="C88" s="83">
        <f t="shared" si="18"/>
        <v>0</v>
      </c>
      <c r="D88" s="45">
        <f t="shared" si="18"/>
        <v>0</v>
      </c>
      <c r="E88" s="83">
        <f t="shared" si="18"/>
        <v>0</v>
      </c>
      <c r="F88" s="45">
        <f>IF($A88="","",IF(F$6="NÃO",0,Tabela!$H$34*nm_lastro))</f>
        <v>0</v>
      </c>
      <c r="G88" s="83">
        <f t="shared" si="18"/>
        <v>0</v>
      </c>
      <c r="H88" s="45">
        <f>IF($A88="","",IF(H$6="NÃO",0,IF($A88=0,DATEDIF(ESTRUTURA!$F$3,ESTRUTURA!$F$4,"m")*Tabela!$H$6,Tabela!$H$6)))</f>
        <v>0</v>
      </c>
      <c r="I88" s="83">
        <f t="shared" si="18"/>
        <v>0</v>
      </c>
      <c r="J88" s="45">
        <f>IF($A88="","",IF(J$6="NÃO",0,IF($A88=0,DATEDIF(ESTRUTURA!$F$3,ESTRUTURA!$F$4,"m")*Tabela!$H$8,IF(J$6="NÃO",0,Tabela!$H$8))))</f>
        <v>0</v>
      </c>
      <c r="K88" s="83">
        <f t="shared" si="18"/>
        <v>0</v>
      </c>
      <c r="L88" s="45">
        <f t="shared" si="18"/>
        <v>0</v>
      </c>
      <c r="M88" s="83">
        <f t="shared" si="18"/>
        <v>0</v>
      </c>
      <c r="N88" s="45">
        <f t="shared" si="18"/>
        <v>0</v>
      </c>
      <c r="O88" s="83">
        <f t="shared" si="18"/>
        <v>0</v>
      </c>
      <c r="P88" s="45">
        <f t="shared" si="18"/>
        <v>0</v>
      </c>
      <c r="Q88" s="83">
        <f t="shared" si="18"/>
        <v>0</v>
      </c>
      <c r="R88" s="45">
        <f t="shared" si="18"/>
        <v>0</v>
      </c>
      <c r="S88" s="83">
        <f>IF($A88="","",IF(S$6="NÃO",0,IF($A88=0,DATEDIF(ESTRUTURA!$F$3,ESTRUTURA!$F$4,"m")*Tabela!$H$17,Tabela!$H$17)))</f>
        <v>0</v>
      </c>
      <c r="T88" s="45">
        <f>IF($A88="","",IF(T$6="NÃO",0,IF($A88=0,DATEDIF(ESTRUTURA!$F$3,ESTRUTURA!$F$4,"m")*Tabela!$H$18,Tabela!$H$18)))</f>
        <v>0</v>
      </c>
      <c r="U88" s="83">
        <f t="shared" si="17"/>
        <v>0</v>
      </c>
      <c r="V88" s="45">
        <f>IF($A88="","",IF(V$6="NÃO",0,IF($A88=0,DATEDIF(ESTRUTURA!$F$3,ESTRUTURA!$F$4,"m")*Tabela!$H$20,Tabela!$H$20)))</f>
        <v>0</v>
      </c>
      <c r="W88" s="83">
        <f t="shared" si="17"/>
        <v>0</v>
      </c>
      <c r="X88" s="45">
        <f t="shared" si="17"/>
        <v>0</v>
      </c>
      <c r="Y88" s="83">
        <f>IF($A88="","",IF(Y$6="NÃO",0,IF(A88=0,Tabela!$H$23,IF(AND(MONTH(ESTRUTURA!C88)=MONTH(ESTRUTURA!$F$3),A88&gt;0),Tabela!$H$23,0))))</f>
        <v>0</v>
      </c>
      <c r="Z88" s="45">
        <f t="shared" si="17"/>
        <v>0</v>
      </c>
      <c r="AA88" s="83">
        <f>IF($A88="","",IF(AA$6="NÃO",0,Tabela!$H$25*nm_séries))</f>
        <v>0</v>
      </c>
      <c r="AB88" s="45">
        <f t="shared" si="17"/>
        <v>0</v>
      </c>
      <c r="AC88" s="83">
        <f>IF($A88="","",IF(AC$6="NÃO",0,IF(A88=0,Tabela!$H$27,IF(MOD(A88,3)=0,Tabela!$H$27,0))))</f>
        <v>0</v>
      </c>
      <c r="AD88" s="45">
        <f t="shared" si="17"/>
        <v>0</v>
      </c>
      <c r="AE88" s="83">
        <f t="shared" si="17"/>
        <v>0</v>
      </c>
      <c r="AF88" s="45">
        <f>IF($A88="","",IF(AF$6="NÃO",0,IF(AND(MONTH(ESTRUTURA!C88)=MONTH(ESTRUTURA!$F$3),A88&gt;0),Tabela!$H$30,0)))</f>
        <v>0</v>
      </c>
      <c r="AG88" s="83">
        <f t="shared" si="17"/>
        <v>0</v>
      </c>
      <c r="AH88" s="45">
        <f t="shared" si="17"/>
        <v>0</v>
      </c>
      <c r="AI88" s="83">
        <f>IF($A88="","",IF(AI$6="NÃO",0,IF($A88=0,DATEDIF(ESTRUTURA!$F$3,ESTRUTURA!$F$4,"m")*Tabela!$H$33,Tabela!$H$33)))</f>
        <v>0</v>
      </c>
      <c r="AJ88" s="45">
        <f t="shared" si="12"/>
        <v>0</v>
      </c>
    </row>
    <row r="89" spans="1:36" x14ac:dyDescent="0.2">
      <c r="A89" s="89">
        <f>ESTRUTURA!A89</f>
        <v>78</v>
      </c>
      <c r="B89" s="81">
        <f t="shared" si="19"/>
        <v>0</v>
      </c>
      <c r="C89" s="83">
        <f t="shared" si="18"/>
        <v>0</v>
      </c>
      <c r="D89" s="45">
        <f t="shared" si="18"/>
        <v>0</v>
      </c>
      <c r="E89" s="83">
        <f t="shared" si="18"/>
        <v>0</v>
      </c>
      <c r="F89" s="45">
        <f>IF($A89="","",IF(F$6="NÃO",0,Tabela!$H$34*nm_lastro))</f>
        <v>0</v>
      </c>
      <c r="G89" s="83">
        <f t="shared" si="18"/>
        <v>0</v>
      </c>
      <c r="H89" s="45">
        <f>IF($A89="","",IF(H$6="NÃO",0,IF($A89=0,DATEDIF(ESTRUTURA!$F$3,ESTRUTURA!$F$4,"m")*Tabela!$H$6,Tabela!$H$6)))</f>
        <v>0</v>
      </c>
      <c r="I89" s="83">
        <f t="shared" si="18"/>
        <v>0</v>
      </c>
      <c r="J89" s="45">
        <f>IF($A89="","",IF(J$6="NÃO",0,IF($A89=0,DATEDIF(ESTRUTURA!$F$3,ESTRUTURA!$F$4,"m")*Tabela!$H$8,IF(J$6="NÃO",0,Tabela!$H$8))))</f>
        <v>0</v>
      </c>
      <c r="K89" s="83">
        <f t="shared" si="18"/>
        <v>0</v>
      </c>
      <c r="L89" s="45">
        <f t="shared" si="18"/>
        <v>0</v>
      </c>
      <c r="M89" s="83">
        <f t="shared" si="18"/>
        <v>0</v>
      </c>
      <c r="N89" s="45">
        <f t="shared" si="18"/>
        <v>0</v>
      </c>
      <c r="O89" s="83">
        <f t="shared" si="18"/>
        <v>0</v>
      </c>
      <c r="P89" s="45">
        <f t="shared" si="18"/>
        <v>0</v>
      </c>
      <c r="Q89" s="83">
        <f t="shared" si="18"/>
        <v>0</v>
      </c>
      <c r="R89" s="45">
        <f t="shared" si="18"/>
        <v>0</v>
      </c>
      <c r="S89" s="83">
        <f>IF($A89="","",IF(S$6="NÃO",0,IF($A89=0,DATEDIF(ESTRUTURA!$F$3,ESTRUTURA!$F$4,"m")*Tabela!$H$17,Tabela!$H$17)))</f>
        <v>0</v>
      </c>
      <c r="T89" s="45">
        <f>IF($A89="","",IF(T$6="NÃO",0,IF($A89=0,DATEDIF(ESTRUTURA!$F$3,ESTRUTURA!$F$4,"m")*Tabela!$H$18,Tabela!$H$18)))</f>
        <v>0</v>
      </c>
      <c r="U89" s="83">
        <f t="shared" si="17"/>
        <v>0</v>
      </c>
      <c r="V89" s="45">
        <f>IF($A89="","",IF(V$6="NÃO",0,IF($A89=0,DATEDIF(ESTRUTURA!$F$3,ESTRUTURA!$F$4,"m")*Tabela!$H$20,Tabela!$H$20)))</f>
        <v>0</v>
      </c>
      <c r="W89" s="83">
        <f t="shared" si="17"/>
        <v>0</v>
      </c>
      <c r="X89" s="45">
        <f t="shared" si="17"/>
        <v>0</v>
      </c>
      <c r="Y89" s="83">
        <f>IF($A89="","",IF(Y$6="NÃO",0,IF(A89=0,Tabela!$H$23,IF(AND(MONTH(ESTRUTURA!C89)=MONTH(ESTRUTURA!$F$3),A89&gt;0),Tabela!$H$23,0))))</f>
        <v>0</v>
      </c>
      <c r="Z89" s="45">
        <f t="shared" si="17"/>
        <v>0</v>
      </c>
      <c r="AA89" s="83">
        <f>IF($A89="","",IF(AA$6="NÃO",0,Tabela!$H$25*nm_séries))</f>
        <v>0</v>
      </c>
      <c r="AB89" s="45">
        <f t="shared" si="17"/>
        <v>0</v>
      </c>
      <c r="AC89" s="83">
        <f>IF($A89="","",IF(AC$6="NÃO",0,IF(A89=0,Tabela!$H$27,IF(MOD(A89,3)=0,Tabela!$H$27,0))))</f>
        <v>0</v>
      </c>
      <c r="AD89" s="45">
        <f t="shared" si="17"/>
        <v>0</v>
      </c>
      <c r="AE89" s="83">
        <f t="shared" si="17"/>
        <v>0</v>
      </c>
      <c r="AF89" s="45">
        <f>IF($A89="","",IF(AF$6="NÃO",0,IF(AND(MONTH(ESTRUTURA!C89)=MONTH(ESTRUTURA!$F$3),A89&gt;0),Tabela!$H$30,0)))</f>
        <v>0</v>
      </c>
      <c r="AG89" s="83">
        <f t="shared" si="17"/>
        <v>0</v>
      </c>
      <c r="AH89" s="45">
        <f t="shared" si="17"/>
        <v>0</v>
      </c>
      <c r="AI89" s="83">
        <f>IF($A89="","",IF(AI$6="NÃO",0,IF($A89=0,DATEDIF(ESTRUTURA!$F$3,ESTRUTURA!$F$4,"m")*Tabela!$H$33,Tabela!$H$33)))</f>
        <v>0</v>
      </c>
      <c r="AJ89" s="45">
        <f t="shared" si="12"/>
        <v>0</v>
      </c>
    </row>
    <row r="90" spans="1:36" x14ac:dyDescent="0.2">
      <c r="A90" s="89">
        <f>ESTRUTURA!A90</f>
        <v>79</v>
      </c>
      <c r="B90" s="81">
        <f t="shared" si="19"/>
        <v>0</v>
      </c>
      <c r="C90" s="83">
        <f t="shared" si="18"/>
        <v>0</v>
      </c>
      <c r="D90" s="45">
        <f t="shared" si="18"/>
        <v>0</v>
      </c>
      <c r="E90" s="83">
        <f t="shared" si="18"/>
        <v>0</v>
      </c>
      <c r="F90" s="45">
        <f>IF($A90="","",IF(F$6="NÃO",0,Tabela!$H$34*nm_lastro))</f>
        <v>0</v>
      </c>
      <c r="G90" s="83">
        <f t="shared" si="18"/>
        <v>0</v>
      </c>
      <c r="H90" s="45">
        <f>IF($A90="","",IF(H$6="NÃO",0,IF($A90=0,DATEDIF(ESTRUTURA!$F$3,ESTRUTURA!$F$4,"m")*Tabela!$H$6,Tabela!$H$6)))</f>
        <v>0</v>
      </c>
      <c r="I90" s="83">
        <f t="shared" si="18"/>
        <v>0</v>
      </c>
      <c r="J90" s="45">
        <f>IF($A90="","",IF(J$6="NÃO",0,IF($A90=0,DATEDIF(ESTRUTURA!$F$3,ESTRUTURA!$F$4,"m")*Tabela!$H$8,IF(J$6="NÃO",0,Tabela!$H$8))))</f>
        <v>0</v>
      </c>
      <c r="K90" s="83">
        <f t="shared" si="18"/>
        <v>0</v>
      </c>
      <c r="L90" s="45">
        <f t="shared" si="18"/>
        <v>0</v>
      </c>
      <c r="M90" s="83">
        <f t="shared" si="18"/>
        <v>0</v>
      </c>
      <c r="N90" s="45">
        <f t="shared" si="18"/>
        <v>0</v>
      </c>
      <c r="O90" s="83">
        <f t="shared" si="18"/>
        <v>0</v>
      </c>
      <c r="P90" s="45">
        <f t="shared" ref="P90:P107" si="20">IF($A90="","",IF(P$6="NÃO",0,0))</f>
        <v>0</v>
      </c>
      <c r="Q90" s="83">
        <f t="shared" si="18"/>
        <v>0</v>
      </c>
      <c r="R90" s="45">
        <f t="shared" si="18"/>
        <v>0</v>
      </c>
      <c r="S90" s="83">
        <f>IF($A90="","",IF(S$6="NÃO",0,IF($A90=0,DATEDIF(ESTRUTURA!$F$3,ESTRUTURA!$F$4,"m")*Tabela!$H$17,Tabela!$H$17)))</f>
        <v>0</v>
      </c>
      <c r="T90" s="45">
        <f>IF($A90="","",IF(T$6="NÃO",0,IF($A90=0,DATEDIF(ESTRUTURA!$F$3,ESTRUTURA!$F$4,"m")*Tabela!$H$18,Tabela!$H$18)))</f>
        <v>0</v>
      </c>
      <c r="U90" s="83">
        <f t="shared" si="17"/>
        <v>0</v>
      </c>
      <c r="V90" s="45">
        <f>IF($A90="","",IF(V$6="NÃO",0,IF($A90=0,DATEDIF(ESTRUTURA!$F$3,ESTRUTURA!$F$4,"m")*Tabela!$H$20,Tabela!$H$20)))</f>
        <v>0</v>
      </c>
      <c r="W90" s="83">
        <f t="shared" si="17"/>
        <v>0</v>
      </c>
      <c r="X90" s="45">
        <f t="shared" si="17"/>
        <v>0</v>
      </c>
      <c r="Y90" s="83">
        <f>IF($A90="","",IF(Y$6="NÃO",0,IF(A90=0,Tabela!$H$23,IF(AND(MONTH(ESTRUTURA!C90)=MONTH(ESTRUTURA!$F$3),A90&gt;0),Tabela!$H$23,0))))</f>
        <v>0</v>
      </c>
      <c r="Z90" s="45">
        <f t="shared" si="17"/>
        <v>0</v>
      </c>
      <c r="AA90" s="83">
        <f>IF($A90="","",IF(AA$6="NÃO",0,Tabela!$H$25*nm_séries))</f>
        <v>0</v>
      </c>
      <c r="AB90" s="45">
        <f t="shared" si="17"/>
        <v>0</v>
      </c>
      <c r="AC90" s="83">
        <f>IF($A90="","",IF(AC$6="NÃO",0,IF(A90=0,Tabela!$H$27,IF(MOD(A90,3)=0,Tabela!$H$27,0))))</f>
        <v>0</v>
      </c>
      <c r="AD90" s="45">
        <f t="shared" si="17"/>
        <v>0</v>
      </c>
      <c r="AE90" s="83">
        <f t="shared" si="17"/>
        <v>0</v>
      </c>
      <c r="AF90" s="45">
        <f>IF($A90="","",IF(AF$6="NÃO",0,IF(AND(MONTH(ESTRUTURA!C90)=MONTH(ESTRUTURA!$F$3),A90&gt;0),Tabela!$H$30,0)))</f>
        <v>0</v>
      </c>
      <c r="AG90" s="83">
        <f t="shared" si="17"/>
        <v>0</v>
      </c>
      <c r="AH90" s="45">
        <f t="shared" si="17"/>
        <v>0</v>
      </c>
      <c r="AI90" s="83">
        <f>IF($A90="","",IF(AI$6="NÃO",0,IF($A90=0,DATEDIF(ESTRUTURA!$F$3,ESTRUTURA!$F$4,"m")*Tabela!$H$33,Tabela!$H$33)))</f>
        <v>0</v>
      </c>
      <c r="AJ90" s="45">
        <f t="shared" si="12"/>
        <v>0</v>
      </c>
    </row>
    <row r="91" spans="1:36" x14ac:dyDescent="0.2">
      <c r="A91" s="89">
        <f>ESTRUTURA!A91</f>
        <v>80</v>
      </c>
      <c r="B91" s="81">
        <f t="shared" si="19"/>
        <v>0</v>
      </c>
      <c r="C91" s="83">
        <f t="shared" si="18"/>
        <v>0</v>
      </c>
      <c r="D91" s="45">
        <f t="shared" si="18"/>
        <v>0</v>
      </c>
      <c r="E91" s="83">
        <f t="shared" si="18"/>
        <v>0</v>
      </c>
      <c r="F91" s="45">
        <f>IF($A91="","",IF(F$6="NÃO",0,Tabela!$H$34*nm_lastro))</f>
        <v>0</v>
      </c>
      <c r="G91" s="83">
        <f t="shared" si="18"/>
        <v>0</v>
      </c>
      <c r="H91" s="45">
        <f>IF($A91="","",IF(H$6="NÃO",0,IF($A91=0,DATEDIF(ESTRUTURA!$F$3,ESTRUTURA!$F$4,"m")*Tabela!$H$6,Tabela!$H$6)))</f>
        <v>0</v>
      </c>
      <c r="I91" s="83">
        <f t="shared" si="18"/>
        <v>0</v>
      </c>
      <c r="J91" s="45">
        <f>IF($A91="","",IF(J$6="NÃO",0,IF($A91=0,DATEDIF(ESTRUTURA!$F$3,ESTRUTURA!$F$4,"m")*Tabela!$H$8,IF(J$6="NÃO",0,Tabela!$H$8))))</f>
        <v>0</v>
      </c>
      <c r="K91" s="83">
        <f t="shared" si="18"/>
        <v>0</v>
      </c>
      <c r="L91" s="45">
        <f t="shared" si="18"/>
        <v>0</v>
      </c>
      <c r="M91" s="83">
        <f t="shared" si="18"/>
        <v>0</v>
      </c>
      <c r="N91" s="45">
        <f t="shared" si="18"/>
        <v>0</v>
      </c>
      <c r="O91" s="83">
        <f t="shared" si="18"/>
        <v>0</v>
      </c>
      <c r="P91" s="45">
        <f t="shared" si="20"/>
        <v>0</v>
      </c>
      <c r="Q91" s="83">
        <f t="shared" si="18"/>
        <v>0</v>
      </c>
      <c r="R91" s="45">
        <f t="shared" si="18"/>
        <v>0</v>
      </c>
      <c r="S91" s="83">
        <f>IF($A91="","",IF(S$6="NÃO",0,IF($A91=0,DATEDIF(ESTRUTURA!$F$3,ESTRUTURA!$F$4,"m")*Tabela!$H$17,Tabela!$H$17)))</f>
        <v>0</v>
      </c>
      <c r="T91" s="45">
        <f>IF($A91="","",IF(T$6="NÃO",0,IF($A91=0,DATEDIF(ESTRUTURA!$F$3,ESTRUTURA!$F$4,"m")*Tabela!$H$18,Tabela!$H$18)))</f>
        <v>0</v>
      </c>
      <c r="U91" s="83">
        <f t="shared" ref="U91:AH106" si="21">IF($A91="","",IF(U$6="NÃO",0,0))</f>
        <v>0</v>
      </c>
      <c r="V91" s="45">
        <f>IF($A91="","",IF(V$6="NÃO",0,IF($A91=0,DATEDIF(ESTRUTURA!$F$3,ESTRUTURA!$F$4,"m")*Tabela!$H$20,Tabela!$H$20)))</f>
        <v>0</v>
      </c>
      <c r="W91" s="83">
        <f t="shared" si="21"/>
        <v>0</v>
      </c>
      <c r="X91" s="45">
        <f t="shared" si="21"/>
        <v>0</v>
      </c>
      <c r="Y91" s="83">
        <f>IF($A91="","",IF(Y$6="NÃO",0,IF(A91=0,Tabela!$H$23,IF(AND(MONTH(ESTRUTURA!C91)=MONTH(ESTRUTURA!$F$3),A91&gt;0),Tabela!$H$23,0))))</f>
        <v>0</v>
      </c>
      <c r="Z91" s="45">
        <f t="shared" si="21"/>
        <v>0</v>
      </c>
      <c r="AA91" s="83">
        <f>IF($A91="","",IF(AA$6="NÃO",0,Tabela!$H$25*nm_séries))</f>
        <v>0</v>
      </c>
      <c r="AB91" s="45">
        <f t="shared" si="21"/>
        <v>0</v>
      </c>
      <c r="AC91" s="83">
        <f>IF($A91="","",IF(AC$6="NÃO",0,IF(A91=0,Tabela!$H$27,IF(MOD(A91,3)=0,Tabela!$H$27,0))))</f>
        <v>0</v>
      </c>
      <c r="AD91" s="45">
        <f t="shared" si="21"/>
        <v>0</v>
      </c>
      <c r="AE91" s="83">
        <f t="shared" si="21"/>
        <v>0</v>
      </c>
      <c r="AF91" s="45">
        <f>IF($A91="","",IF(AF$6="NÃO",0,IF(AND(MONTH(ESTRUTURA!C91)=MONTH(ESTRUTURA!$F$3),A91&gt;0),Tabela!$H$30,0)))</f>
        <v>0</v>
      </c>
      <c r="AG91" s="83">
        <f t="shared" si="21"/>
        <v>0</v>
      </c>
      <c r="AH91" s="45">
        <f t="shared" si="21"/>
        <v>0</v>
      </c>
      <c r="AI91" s="83">
        <f>IF($A91="","",IF(AI$6="NÃO",0,IF($A91=0,DATEDIF(ESTRUTURA!$F$3,ESTRUTURA!$F$4,"m")*Tabela!$H$33,Tabela!$H$33)))</f>
        <v>0</v>
      </c>
      <c r="AJ91" s="45">
        <f t="shared" si="12"/>
        <v>0</v>
      </c>
    </row>
    <row r="92" spans="1:36" x14ac:dyDescent="0.2">
      <c r="A92" s="89">
        <f>ESTRUTURA!A92</f>
        <v>81</v>
      </c>
      <c r="B92" s="81">
        <f t="shared" si="19"/>
        <v>0</v>
      </c>
      <c r="C92" s="83">
        <f t="shared" ref="C92:R107" si="22">IF($A92="","",IF(C$6="NÃO",0,0))</f>
        <v>0</v>
      </c>
      <c r="D92" s="45">
        <f t="shared" si="22"/>
        <v>0</v>
      </c>
      <c r="E92" s="83">
        <f t="shared" si="22"/>
        <v>0</v>
      </c>
      <c r="F92" s="45">
        <f>IF($A92="","",IF(F$6="NÃO",0,Tabela!$H$34*nm_lastro))</f>
        <v>0</v>
      </c>
      <c r="G92" s="83">
        <f t="shared" si="22"/>
        <v>0</v>
      </c>
      <c r="H92" s="45">
        <f>IF($A92="","",IF(H$6="NÃO",0,IF($A92=0,DATEDIF(ESTRUTURA!$F$3,ESTRUTURA!$F$4,"m")*Tabela!$H$6,Tabela!$H$6)))</f>
        <v>0</v>
      </c>
      <c r="I92" s="83">
        <f t="shared" si="22"/>
        <v>0</v>
      </c>
      <c r="J92" s="45">
        <f>IF($A92="","",IF(J$6="NÃO",0,IF($A92=0,DATEDIF(ESTRUTURA!$F$3,ESTRUTURA!$F$4,"m")*Tabela!$H$8,IF(J$6="NÃO",0,Tabela!$H$8))))</f>
        <v>0</v>
      </c>
      <c r="K92" s="83">
        <f t="shared" si="22"/>
        <v>0</v>
      </c>
      <c r="L92" s="45">
        <f t="shared" si="22"/>
        <v>0</v>
      </c>
      <c r="M92" s="83">
        <f t="shared" si="22"/>
        <v>0</v>
      </c>
      <c r="N92" s="45">
        <f t="shared" si="22"/>
        <v>0</v>
      </c>
      <c r="O92" s="83">
        <f t="shared" si="22"/>
        <v>0</v>
      </c>
      <c r="P92" s="45">
        <f t="shared" si="20"/>
        <v>0</v>
      </c>
      <c r="Q92" s="83">
        <f t="shared" si="22"/>
        <v>0</v>
      </c>
      <c r="R92" s="45">
        <f t="shared" si="22"/>
        <v>0</v>
      </c>
      <c r="S92" s="83">
        <f>IF($A92="","",IF(S$6="NÃO",0,IF($A92=0,DATEDIF(ESTRUTURA!$F$3,ESTRUTURA!$F$4,"m")*Tabela!$H$17,Tabela!$H$17)))</f>
        <v>0</v>
      </c>
      <c r="T92" s="45">
        <f>IF($A92="","",IF(T$6="NÃO",0,IF($A92=0,DATEDIF(ESTRUTURA!$F$3,ESTRUTURA!$F$4,"m")*Tabela!$H$18,Tabela!$H$18)))</f>
        <v>0</v>
      </c>
      <c r="U92" s="83">
        <f t="shared" si="21"/>
        <v>0</v>
      </c>
      <c r="V92" s="45">
        <f>IF($A92="","",IF(V$6="NÃO",0,IF($A92=0,DATEDIF(ESTRUTURA!$F$3,ESTRUTURA!$F$4,"m")*Tabela!$H$20,Tabela!$H$20)))</f>
        <v>0</v>
      </c>
      <c r="W92" s="83">
        <f t="shared" si="21"/>
        <v>0</v>
      </c>
      <c r="X92" s="45">
        <f t="shared" si="21"/>
        <v>0</v>
      </c>
      <c r="Y92" s="83">
        <f>IF($A92="","",IF(Y$6="NÃO",0,IF(A92=0,Tabela!$H$23,IF(AND(MONTH(ESTRUTURA!C92)=MONTH(ESTRUTURA!$F$3),A92&gt;0),Tabela!$H$23,0))))</f>
        <v>0</v>
      </c>
      <c r="Z92" s="45">
        <f t="shared" si="21"/>
        <v>0</v>
      </c>
      <c r="AA92" s="83">
        <f>IF($A92="","",IF(AA$6="NÃO",0,Tabela!$H$25*nm_séries))</f>
        <v>0</v>
      </c>
      <c r="AB92" s="45">
        <f t="shared" si="21"/>
        <v>0</v>
      </c>
      <c r="AC92" s="83">
        <f>IF($A92="","",IF(AC$6="NÃO",0,IF(A92=0,Tabela!$H$27,IF(MOD(A92,3)=0,Tabela!$H$27,0))))</f>
        <v>0</v>
      </c>
      <c r="AD92" s="45">
        <f t="shared" si="21"/>
        <v>0</v>
      </c>
      <c r="AE92" s="83">
        <f t="shared" si="21"/>
        <v>0</v>
      </c>
      <c r="AF92" s="45">
        <f>IF($A92="","",IF(AF$6="NÃO",0,IF(AND(MONTH(ESTRUTURA!C92)=MONTH(ESTRUTURA!$F$3),A92&gt;0),Tabela!$H$30,0)))</f>
        <v>0</v>
      </c>
      <c r="AG92" s="83">
        <f t="shared" si="21"/>
        <v>0</v>
      </c>
      <c r="AH92" s="45">
        <f t="shared" si="21"/>
        <v>0</v>
      </c>
      <c r="AI92" s="83">
        <f>IF($A92="","",IF(AI$6="NÃO",0,IF($A92=0,DATEDIF(ESTRUTURA!$F$3,ESTRUTURA!$F$4,"m")*Tabela!$H$33,Tabela!$H$33)))</f>
        <v>0</v>
      </c>
      <c r="AJ92" s="45">
        <f t="shared" si="12"/>
        <v>0</v>
      </c>
    </row>
    <row r="93" spans="1:36" x14ac:dyDescent="0.2">
      <c r="A93" s="89">
        <f>ESTRUTURA!A93</f>
        <v>82</v>
      </c>
      <c r="B93" s="81">
        <f t="shared" si="19"/>
        <v>0</v>
      </c>
      <c r="C93" s="83">
        <f t="shared" si="22"/>
        <v>0</v>
      </c>
      <c r="D93" s="45">
        <f t="shared" si="22"/>
        <v>0</v>
      </c>
      <c r="E93" s="83">
        <f t="shared" si="22"/>
        <v>0</v>
      </c>
      <c r="F93" s="45">
        <f>IF($A93="","",IF(F$6="NÃO",0,Tabela!$H$34*nm_lastro))</f>
        <v>0</v>
      </c>
      <c r="G93" s="83">
        <f t="shared" si="22"/>
        <v>0</v>
      </c>
      <c r="H93" s="45">
        <f>IF($A93="","",IF(H$6="NÃO",0,IF($A93=0,DATEDIF(ESTRUTURA!$F$3,ESTRUTURA!$F$4,"m")*Tabela!$H$6,Tabela!$H$6)))</f>
        <v>0</v>
      </c>
      <c r="I93" s="83">
        <f t="shared" si="22"/>
        <v>0</v>
      </c>
      <c r="J93" s="45">
        <f>IF($A93="","",IF(J$6="NÃO",0,IF($A93=0,DATEDIF(ESTRUTURA!$F$3,ESTRUTURA!$F$4,"m")*Tabela!$H$8,IF(J$6="NÃO",0,Tabela!$H$8))))</f>
        <v>0</v>
      </c>
      <c r="K93" s="83">
        <f t="shared" si="22"/>
        <v>0</v>
      </c>
      <c r="L93" s="45">
        <f t="shared" si="22"/>
        <v>0</v>
      </c>
      <c r="M93" s="83">
        <f t="shared" si="22"/>
        <v>0</v>
      </c>
      <c r="N93" s="45">
        <f t="shared" si="22"/>
        <v>0</v>
      </c>
      <c r="O93" s="83">
        <f t="shared" si="22"/>
        <v>0</v>
      </c>
      <c r="P93" s="45">
        <f t="shared" si="20"/>
        <v>0</v>
      </c>
      <c r="Q93" s="83">
        <f t="shared" si="22"/>
        <v>0</v>
      </c>
      <c r="R93" s="45">
        <f t="shared" si="22"/>
        <v>0</v>
      </c>
      <c r="S93" s="83">
        <f>IF($A93="","",IF(S$6="NÃO",0,IF($A93=0,DATEDIF(ESTRUTURA!$F$3,ESTRUTURA!$F$4,"m")*Tabela!$H$17,Tabela!$H$17)))</f>
        <v>0</v>
      </c>
      <c r="T93" s="45">
        <f>IF($A93="","",IF(T$6="NÃO",0,IF($A93=0,DATEDIF(ESTRUTURA!$F$3,ESTRUTURA!$F$4,"m")*Tabela!$H$18,Tabela!$H$18)))</f>
        <v>0</v>
      </c>
      <c r="U93" s="83">
        <f t="shared" si="21"/>
        <v>0</v>
      </c>
      <c r="V93" s="45">
        <f>IF($A93="","",IF(V$6="NÃO",0,IF($A93=0,DATEDIF(ESTRUTURA!$F$3,ESTRUTURA!$F$4,"m")*Tabela!$H$20,Tabela!$H$20)))</f>
        <v>0</v>
      </c>
      <c r="W93" s="83">
        <f t="shared" si="21"/>
        <v>0</v>
      </c>
      <c r="X93" s="45">
        <f t="shared" si="21"/>
        <v>0</v>
      </c>
      <c r="Y93" s="83">
        <f>IF($A93="","",IF(Y$6="NÃO",0,IF(A93=0,Tabela!$H$23,IF(AND(MONTH(ESTRUTURA!C93)=MONTH(ESTRUTURA!$F$3),A93&gt;0),Tabela!$H$23,0))))</f>
        <v>0</v>
      </c>
      <c r="Z93" s="45">
        <f t="shared" si="21"/>
        <v>0</v>
      </c>
      <c r="AA93" s="83">
        <f>IF($A93="","",IF(AA$6="NÃO",0,Tabela!$H$25*nm_séries))</f>
        <v>0</v>
      </c>
      <c r="AB93" s="45">
        <f t="shared" si="21"/>
        <v>0</v>
      </c>
      <c r="AC93" s="83">
        <f>IF($A93="","",IF(AC$6="NÃO",0,IF(A93=0,Tabela!$H$27,IF(MOD(A93,3)=0,Tabela!$H$27,0))))</f>
        <v>0</v>
      </c>
      <c r="AD93" s="45">
        <f t="shared" si="21"/>
        <v>0</v>
      </c>
      <c r="AE93" s="83">
        <f t="shared" si="21"/>
        <v>0</v>
      </c>
      <c r="AF93" s="45">
        <f>IF($A93="","",IF(AF$6="NÃO",0,IF(AND(MONTH(ESTRUTURA!C93)=MONTH(ESTRUTURA!$F$3),A93&gt;0),Tabela!$H$30,0)))</f>
        <v>0</v>
      </c>
      <c r="AG93" s="83">
        <f t="shared" si="21"/>
        <v>0</v>
      </c>
      <c r="AH93" s="45">
        <f t="shared" si="21"/>
        <v>0</v>
      </c>
      <c r="AI93" s="83">
        <f>IF($A93="","",IF(AI$6="NÃO",0,IF($A93=0,DATEDIF(ESTRUTURA!$F$3,ESTRUTURA!$F$4,"m")*Tabela!$H$33,Tabela!$H$33)))</f>
        <v>0</v>
      </c>
      <c r="AJ93" s="45">
        <f t="shared" si="12"/>
        <v>0</v>
      </c>
    </row>
    <row r="94" spans="1:36" x14ac:dyDescent="0.2">
      <c r="A94" s="89">
        <f>ESTRUTURA!A94</f>
        <v>83</v>
      </c>
      <c r="B94" s="81">
        <f t="shared" si="19"/>
        <v>0</v>
      </c>
      <c r="C94" s="83">
        <f t="shared" si="22"/>
        <v>0</v>
      </c>
      <c r="D94" s="45">
        <f t="shared" si="22"/>
        <v>0</v>
      </c>
      <c r="E94" s="83">
        <f t="shared" si="22"/>
        <v>0</v>
      </c>
      <c r="F94" s="45">
        <f>IF($A94="","",IF(F$6="NÃO",0,Tabela!$H$34*nm_lastro))</f>
        <v>0</v>
      </c>
      <c r="G94" s="83">
        <f t="shared" si="22"/>
        <v>0</v>
      </c>
      <c r="H94" s="45">
        <f>IF($A94="","",IF(H$6="NÃO",0,IF($A94=0,DATEDIF(ESTRUTURA!$F$3,ESTRUTURA!$F$4,"m")*Tabela!$H$6,Tabela!$H$6)))</f>
        <v>0</v>
      </c>
      <c r="I94" s="83">
        <f t="shared" si="22"/>
        <v>0</v>
      </c>
      <c r="J94" s="45">
        <f>IF($A94="","",IF(J$6="NÃO",0,IF($A94=0,DATEDIF(ESTRUTURA!$F$3,ESTRUTURA!$F$4,"m")*Tabela!$H$8,IF(J$6="NÃO",0,Tabela!$H$8))))</f>
        <v>0</v>
      </c>
      <c r="K94" s="83">
        <f t="shared" si="22"/>
        <v>0</v>
      </c>
      <c r="L94" s="45">
        <f t="shared" si="22"/>
        <v>0</v>
      </c>
      <c r="M94" s="83">
        <f t="shared" si="22"/>
        <v>0</v>
      </c>
      <c r="N94" s="45">
        <f t="shared" si="22"/>
        <v>0</v>
      </c>
      <c r="O94" s="83">
        <f t="shared" si="22"/>
        <v>0</v>
      </c>
      <c r="P94" s="45">
        <f t="shared" si="20"/>
        <v>0</v>
      </c>
      <c r="Q94" s="83">
        <f t="shared" si="22"/>
        <v>0</v>
      </c>
      <c r="R94" s="45">
        <f t="shared" si="22"/>
        <v>0</v>
      </c>
      <c r="S94" s="83">
        <f>IF($A94="","",IF(S$6="NÃO",0,IF($A94=0,DATEDIF(ESTRUTURA!$F$3,ESTRUTURA!$F$4,"m")*Tabela!$H$17,Tabela!$H$17)))</f>
        <v>0</v>
      </c>
      <c r="T94" s="45">
        <f>IF($A94="","",IF(T$6="NÃO",0,IF($A94=0,DATEDIF(ESTRUTURA!$F$3,ESTRUTURA!$F$4,"m")*Tabela!$H$18,Tabela!$H$18)))</f>
        <v>0</v>
      </c>
      <c r="U94" s="83">
        <f t="shared" si="21"/>
        <v>0</v>
      </c>
      <c r="V94" s="45">
        <f>IF($A94="","",IF(V$6="NÃO",0,IF($A94=0,DATEDIF(ESTRUTURA!$F$3,ESTRUTURA!$F$4,"m")*Tabela!$H$20,Tabela!$H$20)))</f>
        <v>0</v>
      </c>
      <c r="W94" s="83">
        <f t="shared" si="21"/>
        <v>0</v>
      </c>
      <c r="X94" s="45">
        <f t="shared" si="21"/>
        <v>0</v>
      </c>
      <c r="Y94" s="83">
        <f>IF($A94="","",IF(Y$6="NÃO",0,IF(A94=0,Tabela!$H$23,IF(AND(MONTH(ESTRUTURA!C94)=MONTH(ESTRUTURA!$F$3),A94&gt;0),Tabela!$H$23,0))))</f>
        <v>0</v>
      </c>
      <c r="Z94" s="45">
        <f t="shared" si="21"/>
        <v>0</v>
      </c>
      <c r="AA94" s="83">
        <f>IF($A94="","",IF(AA$6="NÃO",0,Tabela!$H$25*nm_séries))</f>
        <v>0</v>
      </c>
      <c r="AB94" s="45">
        <f t="shared" si="21"/>
        <v>0</v>
      </c>
      <c r="AC94" s="83">
        <f>IF($A94="","",IF(AC$6="NÃO",0,IF(A94=0,Tabela!$H$27,IF(MOD(A94,3)=0,Tabela!$H$27,0))))</f>
        <v>0</v>
      </c>
      <c r="AD94" s="45">
        <f t="shared" si="21"/>
        <v>0</v>
      </c>
      <c r="AE94" s="83">
        <f t="shared" si="21"/>
        <v>0</v>
      </c>
      <c r="AF94" s="45">
        <f>IF($A94="","",IF(AF$6="NÃO",0,IF(AND(MONTH(ESTRUTURA!C94)=MONTH(ESTRUTURA!$F$3),A94&gt;0),Tabela!$H$30,0)))</f>
        <v>0</v>
      </c>
      <c r="AG94" s="83">
        <f t="shared" si="21"/>
        <v>0</v>
      </c>
      <c r="AH94" s="45">
        <f t="shared" si="21"/>
        <v>0</v>
      </c>
      <c r="AI94" s="83">
        <f>IF($A94="","",IF(AI$6="NÃO",0,IF($A94=0,DATEDIF(ESTRUTURA!$F$3,ESTRUTURA!$F$4,"m")*Tabela!$H$33,Tabela!$H$33)))</f>
        <v>0</v>
      </c>
      <c r="AJ94" s="45">
        <f t="shared" si="12"/>
        <v>0</v>
      </c>
    </row>
    <row r="95" spans="1:36" x14ac:dyDescent="0.2">
      <c r="A95" s="89">
        <f>ESTRUTURA!A95</f>
        <v>84</v>
      </c>
      <c r="B95" s="81">
        <f t="shared" si="19"/>
        <v>0</v>
      </c>
      <c r="C95" s="83">
        <f t="shared" si="22"/>
        <v>0</v>
      </c>
      <c r="D95" s="45">
        <f t="shared" si="22"/>
        <v>0</v>
      </c>
      <c r="E95" s="83">
        <f t="shared" si="22"/>
        <v>0</v>
      </c>
      <c r="F95" s="45">
        <f>IF($A95="","",IF(F$6="NÃO",0,Tabela!$H$34*nm_lastro))</f>
        <v>0</v>
      </c>
      <c r="G95" s="83">
        <f t="shared" si="22"/>
        <v>0</v>
      </c>
      <c r="H95" s="45">
        <f>IF($A95="","",IF(H$6="NÃO",0,IF($A95=0,DATEDIF(ESTRUTURA!$F$3,ESTRUTURA!$F$4,"m")*Tabela!$H$6,Tabela!$H$6)))</f>
        <v>0</v>
      </c>
      <c r="I95" s="83">
        <f t="shared" si="22"/>
        <v>0</v>
      </c>
      <c r="J95" s="45">
        <f>IF($A95="","",IF(J$6="NÃO",0,IF($A95=0,DATEDIF(ESTRUTURA!$F$3,ESTRUTURA!$F$4,"m")*Tabela!$H$8,IF(J$6="NÃO",0,Tabela!$H$8))))</f>
        <v>0</v>
      </c>
      <c r="K95" s="83">
        <f t="shared" si="22"/>
        <v>0</v>
      </c>
      <c r="L95" s="45">
        <f t="shared" si="22"/>
        <v>0</v>
      </c>
      <c r="M95" s="83">
        <f t="shared" si="22"/>
        <v>0</v>
      </c>
      <c r="N95" s="45">
        <f t="shared" si="22"/>
        <v>0</v>
      </c>
      <c r="O95" s="83">
        <f t="shared" si="22"/>
        <v>0</v>
      </c>
      <c r="P95" s="45">
        <f t="shared" si="20"/>
        <v>0</v>
      </c>
      <c r="Q95" s="83">
        <f t="shared" si="22"/>
        <v>0</v>
      </c>
      <c r="R95" s="45">
        <f t="shared" si="22"/>
        <v>0</v>
      </c>
      <c r="S95" s="83">
        <f>IF($A95="","",IF(S$6="NÃO",0,IF($A95=0,DATEDIF(ESTRUTURA!$F$3,ESTRUTURA!$F$4,"m")*Tabela!$H$17,Tabela!$H$17)))</f>
        <v>0</v>
      </c>
      <c r="T95" s="45">
        <f>IF($A95="","",IF(T$6="NÃO",0,IF($A95=0,DATEDIF(ESTRUTURA!$F$3,ESTRUTURA!$F$4,"m")*Tabela!$H$18,Tabela!$H$18)))</f>
        <v>0</v>
      </c>
      <c r="U95" s="83">
        <f t="shared" si="21"/>
        <v>0</v>
      </c>
      <c r="V95" s="45">
        <f>IF($A95="","",IF(V$6="NÃO",0,IF($A95=0,DATEDIF(ESTRUTURA!$F$3,ESTRUTURA!$F$4,"m")*Tabela!$H$20,Tabela!$H$20)))</f>
        <v>0</v>
      </c>
      <c r="W95" s="83">
        <f t="shared" si="21"/>
        <v>0</v>
      </c>
      <c r="X95" s="45">
        <f t="shared" si="21"/>
        <v>0</v>
      </c>
      <c r="Y95" s="83">
        <f>IF($A95="","",IF(Y$6="NÃO",0,IF(A95=0,Tabela!$H$23,IF(AND(MONTH(ESTRUTURA!C95)=MONTH(ESTRUTURA!$F$3),A95&gt;0),Tabela!$H$23,0))))</f>
        <v>0</v>
      </c>
      <c r="Z95" s="45">
        <f t="shared" si="21"/>
        <v>0</v>
      </c>
      <c r="AA95" s="83">
        <f>IF($A95="","",IF(AA$6="NÃO",0,Tabela!$H$25*nm_séries))</f>
        <v>0</v>
      </c>
      <c r="AB95" s="45">
        <f t="shared" si="21"/>
        <v>0</v>
      </c>
      <c r="AC95" s="83">
        <f>IF($A95="","",IF(AC$6="NÃO",0,IF(A95=0,Tabela!$H$27,IF(MOD(A95,3)=0,Tabela!$H$27,0))))</f>
        <v>0</v>
      </c>
      <c r="AD95" s="45">
        <f t="shared" si="21"/>
        <v>0</v>
      </c>
      <c r="AE95" s="83">
        <f t="shared" si="21"/>
        <v>0</v>
      </c>
      <c r="AF95" s="45">
        <f>IF($A95="","",IF(AF$6="NÃO",0,IF(AND(MONTH(ESTRUTURA!C95)=MONTH(ESTRUTURA!$F$3),A95&gt;0),Tabela!$H$30,0)))</f>
        <v>0</v>
      </c>
      <c r="AG95" s="83">
        <f t="shared" si="21"/>
        <v>0</v>
      </c>
      <c r="AH95" s="45">
        <f t="shared" si="21"/>
        <v>0</v>
      </c>
      <c r="AI95" s="83">
        <f>IF($A95="","",IF(AI$6="NÃO",0,IF($A95=0,DATEDIF(ESTRUTURA!$F$3,ESTRUTURA!$F$4,"m")*Tabela!$H$33,Tabela!$H$33)))</f>
        <v>0</v>
      </c>
      <c r="AJ95" s="45">
        <f t="shared" si="12"/>
        <v>0</v>
      </c>
    </row>
    <row r="96" spans="1:36" x14ac:dyDescent="0.2">
      <c r="A96" s="89">
        <f>ESTRUTURA!A96</f>
        <v>85</v>
      </c>
      <c r="B96" s="81">
        <f t="shared" si="19"/>
        <v>0</v>
      </c>
      <c r="C96" s="83">
        <f t="shared" si="22"/>
        <v>0</v>
      </c>
      <c r="D96" s="45">
        <f t="shared" si="22"/>
        <v>0</v>
      </c>
      <c r="E96" s="83">
        <f t="shared" si="22"/>
        <v>0</v>
      </c>
      <c r="F96" s="45">
        <f>IF($A96="","",IF(F$6="NÃO",0,Tabela!$H$34*nm_lastro))</f>
        <v>0</v>
      </c>
      <c r="G96" s="83">
        <f t="shared" si="22"/>
        <v>0</v>
      </c>
      <c r="H96" s="45">
        <f>IF($A96="","",IF(H$6="NÃO",0,IF($A96=0,DATEDIF(ESTRUTURA!$F$3,ESTRUTURA!$F$4,"m")*Tabela!$H$6,Tabela!$H$6)))</f>
        <v>0</v>
      </c>
      <c r="I96" s="83">
        <f t="shared" si="22"/>
        <v>0</v>
      </c>
      <c r="J96" s="45">
        <f>IF($A96="","",IF(J$6="NÃO",0,IF($A96=0,DATEDIF(ESTRUTURA!$F$3,ESTRUTURA!$F$4,"m")*Tabela!$H$8,IF(J$6="NÃO",0,Tabela!$H$8))))</f>
        <v>0</v>
      </c>
      <c r="K96" s="83">
        <f t="shared" si="22"/>
        <v>0</v>
      </c>
      <c r="L96" s="45">
        <f t="shared" si="22"/>
        <v>0</v>
      </c>
      <c r="M96" s="83">
        <f t="shared" si="22"/>
        <v>0</v>
      </c>
      <c r="N96" s="45">
        <f t="shared" si="22"/>
        <v>0</v>
      </c>
      <c r="O96" s="83">
        <f t="shared" si="22"/>
        <v>0</v>
      </c>
      <c r="P96" s="45">
        <f t="shared" si="20"/>
        <v>0</v>
      </c>
      <c r="Q96" s="83">
        <f t="shared" si="22"/>
        <v>0</v>
      </c>
      <c r="R96" s="45">
        <f t="shared" si="22"/>
        <v>0</v>
      </c>
      <c r="S96" s="83">
        <f>IF($A96="","",IF(S$6="NÃO",0,IF($A96=0,DATEDIF(ESTRUTURA!$F$3,ESTRUTURA!$F$4,"m")*Tabela!$H$17,Tabela!$H$17)))</f>
        <v>0</v>
      </c>
      <c r="T96" s="45">
        <f>IF($A96="","",IF(T$6="NÃO",0,IF($A96=0,DATEDIF(ESTRUTURA!$F$3,ESTRUTURA!$F$4,"m")*Tabela!$H$18,Tabela!$H$18)))</f>
        <v>0</v>
      </c>
      <c r="U96" s="83">
        <f t="shared" si="21"/>
        <v>0</v>
      </c>
      <c r="V96" s="45">
        <f>IF($A96="","",IF(V$6="NÃO",0,IF($A96=0,DATEDIF(ESTRUTURA!$F$3,ESTRUTURA!$F$4,"m")*Tabela!$H$20,Tabela!$H$20)))</f>
        <v>0</v>
      </c>
      <c r="W96" s="83">
        <f t="shared" si="21"/>
        <v>0</v>
      </c>
      <c r="X96" s="45">
        <f t="shared" si="21"/>
        <v>0</v>
      </c>
      <c r="Y96" s="83">
        <f>IF($A96="","",IF(Y$6="NÃO",0,IF(A96=0,Tabela!$H$23,IF(AND(MONTH(ESTRUTURA!C96)=MONTH(ESTRUTURA!$F$3),A96&gt;0),Tabela!$H$23,0))))</f>
        <v>0</v>
      </c>
      <c r="Z96" s="45">
        <f t="shared" si="21"/>
        <v>0</v>
      </c>
      <c r="AA96" s="83">
        <f>IF($A96="","",IF(AA$6="NÃO",0,Tabela!$H$25*nm_séries))</f>
        <v>0</v>
      </c>
      <c r="AB96" s="45">
        <f t="shared" si="21"/>
        <v>0</v>
      </c>
      <c r="AC96" s="83">
        <f>IF($A96="","",IF(AC$6="NÃO",0,IF(A96=0,Tabela!$H$27,IF(MOD(A96,3)=0,Tabela!$H$27,0))))</f>
        <v>0</v>
      </c>
      <c r="AD96" s="45">
        <f t="shared" si="21"/>
        <v>0</v>
      </c>
      <c r="AE96" s="83">
        <f t="shared" si="21"/>
        <v>0</v>
      </c>
      <c r="AF96" s="45">
        <f>IF($A96="","",IF(AF$6="NÃO",0,IF(AND(MONTH(ESTRUTURA!C96)=MONTH(ESTRUTURA!$F$3),A96&gt;0),Tabela!$H$30,0)))</f>
        <v>0</v>
      </c>
      <c r="AG96" s="83">
        <f t="shared" si="21"/>
        <v>0</v>
      </c>
      <c r="AH96" s="45">
        <f t="shared" si="21"/>
        <v>0</v>
      </c>
      <c r="AI96" s="83">
        <f>IF($A96="","",IF(AI$6="NÃO",0,IF($A96=0,DATEDIF(ESTRUTURA!$F$3,ESTRUTURA!$F$4,"m")*Tabela!$H$33,Tabela!$H$33)))</f>
        <v>0</v>
      </c>
      <c r="AJ96" s="45">
        <f t="shared" si="12"/>
        <v>0</v>
      </c>
    </row>
    <row r="97" spans="1:36" x14ac:dyDescent="0.2">
      <c r="A97" s="89">
        <f>ESTRUTURA!A97</f>
        <v>86</v>
      </c>
      <c r="B97" s="81">
        <f t="shared" si="19"/>
        <v>0</v>
      </c>
      <c r="C97" s="83">
        <f t="shared" si="22"/>
        <v>0</v>
      </c>
      <c r="D97" s="45">
        <f t="shared" si="22"/>
        <v>0</v>
      </c>
      <c r="E97" s="83">
        <f t="shared" si="22"/>
        <v>0</v>
      </c>
      <c r="F97" s="45">
        <f>IF($A97="","",IF(F$6="NÃO",0,Tabela!$H$34*nm_lastro))</f>
        <v>0</v>
      </c>
      <c r="G97" s="83">
        <f t="shared" si="22"/>
        <v>0</v>
      </c>
      <c r="H97" s="45">
        <f>IF($A97="","",IF(H$6="NÃO",0,IF($A97=0,DATEDIF(ESTRUTURA!$F$3,ESTRUTURA!$F$4,"m")*Tabela!$H$6,Tabela!$H$6)))</f>
        <v>0</v>
      </c>
      <c r="I97" s="83">
        <f t="shared" si="22"/>
        <v>0</v>
      </c>
      <c r="J97" s="45">
        <f>IF($A97="","",IF(J$6="NÃO",0,IF($A97=0,DATEDIF(ESTRUTURA!$F$3,ESTRUTURA!$F$4,"m")*Tabela!$H$8,IF(J$6="NÃO",0,Tabela!$H$8))))</f>
        <v>0</v>
      </c>
      <c r="K97" s="83">
        <f t="shared" si="22"/>
        <v>0</v>
      </c>
      <c r="L97" s="45">
        <f t="shared" si="22"/>
        <v>0</v>
      </c>
      <c r="M97" s="83">
        <f t="shared" si="22"/>
        <v>0</v>
      </c>
      <c r="N97" s="45">
        <f t="shared" si="22"/>
        <v>0</v>
      </c>
      <c r="O97" s="83">
        <f t="shared" si="22"/>
        <v>0</v>
      </c>
      <c r="P97" s="45">
        <f t="shared" si="20"/>
        <v>0</v>
      </c>
      <c r="Q97" s="83">
        <f t="shared" si="22"/>
        <v>0</v>
      </c>
      <c r="R97" s="45">
        <f t="shared" si="22"/>
        <v>0</v>
      </c>
      <c r="S97" s="83">
        <f>IF($A97="","",IF(S$6="NÃO",0,IF($A97=0,DATEDIF(ESTRUTURA!$F$3,ESTRUTURA!$F$4,"m")*Tabela!$H$17,Tabela!$H$17)))</f>
        <v>0</v>
      </c>
      <c r="T97" s="45">
        <f>IF($A97="","",IF(T$6="NÃO",0,IF($A97=0,DATEDIF(ESTRUTURA!$F$3,ESTRUTURA!$F$4,"m")*Tabela!$H$18,Tabela!$H$18)))</f>
        <v>0</v>
      </c>
      <c r="U97" s="83">
        <f t="shared" si="21"/>
        <v>0</v>
      </c>
      <c r="V97" s="45">
        <f>IF($A97="","",IF(V$6="NÃO",0,IF($A97=0,DATEDIF(ESTRUTURA!$F$3,ESTRUTURA!$F$4,"m")*Tabela!$H$20,Tabela!$H$20)))</f>
        <v>0</v>
      </c>
      <c r="W97" s="83">
        <f t="shared" si="21"/>
        <v>0</v>
      </c>
      <c r="X97" s="45">
        <f t="shared" si="21"/>
        <v>0</v>
      </c>
      <c r="Y97" s="83">
        <f>IF($A97="","",IF(Y$6="NÃO",0,IF(A97=0,Tabela!$H$23,IF(AND(MONTH(ESTRUTURA!C97)=MONTH(ESTRUTURA!$F$3),A97&gt;0),Tabela!$H$23,0))))</f>
        <v>0</v>
      </c>
      <c r="Z97" s="45">
        <f t="shared" si="21"/>
        <v>0</v>
      </c>
      <c r="AA97" s="83">
        <f>IF($A97="","",IF(AA$6="NÃO",0,Tabela!$H$25*nm_séries))</f>
        <v>0</v>
      </c>
      <c r="AB97" s="45">
        <f t="shared" si="21"/>
        <v>0</v>
      </c>
      <c r="AC97" s="83">
        <f>IF($A97="","",IF(AC$6="NÃO",0,IF(A97=0,Tabela!$H$27,IF(MOD(A97,3)=0,Tabela!$H$27,0))))</f>
        <v>0</v>
      </c>
      <c r="AD97" s="45">
        <f t="shared" si="21"/>
        <v>0</v>
      </c>
      <c r="AE97" s="83">
        <f t="shared" si="21"/>
        <v>0</v>
      </c>
      <c r="AF97" s="45">
        <f>IF($A97="","",IF(AF$6="NÃO",0,IF(AND(MONTH(ESTRUTURA!C97)=MONTH(ESTRUTURA!$F$3),A97&gt;0),Tabela!$H$30,0)))</f>
        <v>0</v>
      </c>
      <c r="AG97" s="83">
        <f t="shared" si="21"/>
        <v>0</v>
      </c>
      <c r="AH97" s="45">
        <f t="shared" si="21"/>
        <v>0</v>
      </c>
      <c r="AI97" s="83">
        <f>IF($A97="","",IF(AI$6="NÃO",0,IF($A97=0,DATEDIF(ESTRUTURA!$F$3,ESTRUTURA!$F$4,"m")*Tabela!$H$33,Tabela!$H$33)))</f>
        <v>0</v>
      </c>
      <c r="AJ97" s="45">
        <f t="shared" si="12"/>
        <v>0</v>
      </c>
    </row>
    <row r="98" spans="1:36" x14ac:dyDescent="0.2">
      <c r="A98" s="89">
        <f>ESTRUTURA!A98</f>
        <v>87</v>
      </c>
      <c r="B98" s="81">
        <f t="shared" si="19"/>
        <v>0</v>
      </c>
      <c r="C98" s="83">
        <f t="shared" si="22"/>
        <v>0</v>
      </c>
      <c r="D98" s="45">
        <f t="shared" si="22"/>
        <v>0</v>
      </c>
      <c r="E98" s="83">
        <f t="shared" si="22"/>
        <v>0</v>
      </c>
      <c r="F98" s="45">
        <f>IF($A98="","",IF(F$6="NÃO",0,Tabela!$H$34*nm_lastro))</f>
        <v>0</v>
      </c>
      <c r="G98" s="83">
        <f t="shared" si="22"/>
        <v>0</v>
      </c>
      <c r="H98" s="45">
        <f>IF($A98="","",IF(H$6="NÃO",0,IF($A98=0,DATEDIF(ESTRUTURA!$F$3,ESTRUTURA!$F$4,"m")*Tabela!$H$6,Tabela!$H$6)))</f>
        <v>0</v>
      </c>
      <c r="I98" s="83">
        <f t="shared" si="22"/>
        <v>0</v>
      </c>
      <c r="J98" s="45">
        <f>IF($A98="","",IF(J$6="NÃO",0,IF($A98=0,DATEDIF(ESTRUTURA!$F$3,ESTRUTURA!$F$4,"m")*Tabela!$H$8,IF(J$6="NÃO",0,Tabela!$H$8))))</f>
        <v>0</v>
      </c>
      <c r="K98" s="83">
        <f t="shared" si="22"/>
        <v>0</v>
      </c>
      <c r="L98" s="45">
        <f t="shared" si="22"/>
        <v>0</v>
      </c>
      <c r="M98" s="83">
        <f t="shared" si="22"/>
        <v>0</v>
      </c>
      <c r="N98" s="45">
        <f t="shared" si="22"/>
        <v>0</v>
      </c>
      <c r="O98" s="83">
        <f t="shared" si="22"/>
        <v>0</v>
      </c>
      <c r="P98" s="45">
        <f t="shared" si="20"/>
        <v>0</v>
      </c>
      <c r="Q98" s="83">
        <f t="shared" si="22"/>
        <v>0</v>
      </c>
      <c r="R98" s="45">
        <f t="shared" si="22"/>
        <v>0</v>
      </c>
      <c r="S98" s="83">
        <f>IF($A98="","",IF(S$6="NÃO",0,IF($A98=0,DATEDIF(ESTRUTURA!$F$3,ESTRUTURA!$F$4,"m")*Tabela!$H$17,Tabela!$H$17)))</f>
        <v>0</v>
      </c>
      <c r="T98" s="45">
        <f>IF($A98="","",IF(T$6="NÃO",0,IF($A98=0,DATEDIF(ESTRUTURA!$F$3,ESTRUTURA!$F$4,"m")*Tabela!$H$18,Tabela!$H$18)))</f>
        <v>0</v>
      </c>
      <c r="U98" s="83">
        <f t="shared" si="21"/>
        <v>0</v>
      </c>
      <c r="V98" s="45">
        <f>IF($A98="","",IF(V$6="NÃO",0,IF($A98=0,DATEDIF(ESTRUTURA!$F$3,ESTRUTURA!$F$4,"m")*Tabela!$H$20,Tabela!$H$20)))</f>
        <v>0</v>
      </c>
      <c r="W98" s="83">
        <f t="shared" si="21"/>
        <v>0</v>
      </c>
      <c r="X98" s="45">
        <f t="shared" si="21"/>
        <v>0</v>
      </c>
      <c r="Y98" s="83">
        <f>IF($A98="","",IF(Y$6="NÃO",0,IF(A98=0,Tabela!$H$23,IF(AND(MONTH(ESTRUTURA!C98)=MONTH(ESTRUTURA!$F$3),A98&gt;0),Tabela!$H$23,0))))</f>
        <v>0</v>
      </c>
      <c r="Z98" s="45">
        <f t="shared" si="21"/>
        <v>0</v>
      </c>
      <c r="AA98" s="83">
        <f>IF($A98="","",IF(AA$6="NÃO",0,Tabela!$H$25*nm_séries))</f>
        <v>0</v>
      </c>
      <c r="AB98" s="45">
        <f t="shared" si="21"/>
        <v>0</v>
      </c>
      <c r="AC98" s="83">
        <f>IF($A98="","",IF(AC$6="NÃO",0,IF(A98=0,Tabela!$H$27,IF(MOD(A98,3)=0,Tabela!$H$27,0))))</f>
        <v>0</v>
      </c>
      <c r="AD98" s="45">
        <f t="shared" si="21"/>
        <v>0</v>
      </c>
      <c r="AE98" s="83">
        <f t="shared" si="21"/>
        <v>0</v>
      </c>
      <c r="AF98" s="45">
        <f>IF($A98="","",IF(AF$6="NÃO",0,IF(AND(MONTH(ESTRUTURA!C98)=MONTH(ESTRUTURA!$F$3),A98&gt;0),Tabela!$H$30,0)))</f>
        <v>0</v>
      </c>
      <c r="AG98" s="83">
        <f t="shared" si="21"/>
        <v>0</v>
      </c>
      <c r="AH98" s="45">
        <f t="shared" si="21"/>
        <v>0</v>
      </c>
      <c r="AI98" s="83">
        <f>IF($A98="","",IF(AI$6="NÃO",0,IF($A98=0,DATEDIF(ESTRUTURA!$F$3,ESTRUTURA!$F$4,"m")*Tabela!$H$33,Tabela!$H$33)))</f>
        <v>0</v>
      </c>
      <c r="AJ98" s="45">
        <f t="shared" si="12"/>
        <v>0</v>
      </c>
    </row>
    <row r="99" spans="1:36" x14ac:dyDescent="0.2">
      <c r="A99" s="89">
        <f>ESTRUTURA!A99</f>
        <v>88</v>
      </c>
      <c r="B99" s="81">
        <f t="shared" si="19"/>
        <v>0</v>
      </c>
      <c r="C99" s="83">
        <f t="shared" si="22"/>
        <v>0</v>
      </c>
      <c r="D99" s="45">
        <f t="shared" si="22"/>
        <v>0</v>
      </c>
      <c r="E99" s="83">
        <f t="shared" si="22"/>
        <v>0</v>
      </c>
      <c r="F99" s="45">
        <f>IF($A99="","",IF(F$6="NÃO",0,Tabela!$H$34*nm_lastro))</f>
        <v>0</v>
      </c>
      <c r="G99" s="83">
        <f t="shared" si="22"/>
        <v>0</v>
      </c>
      <c r="H99" s="45">
        <f>IF($A99="","",IF(H$6="NÃO",0,IF($A99=0,DATEDIF(ESTRUTURA!$F$3,ESTRUTURA!$F$4,"m")*Tabela!$H$6,Tabela!$H$6)))</f>
        <v>0</v>
      </c>
      <c r="I99" s="83">
        <f t="shared" si="22"/>
        <v>0</v>
      </c>
      <c r="J99" s="45">
        <f>IF($A99="","",IF(J$6="NÃO",0,IF($A99=0,DATEDIF(ESTRUTURA!$F$3,ESTRUTURA!$F$4,"m")*Tabela!$H$8,IF(J$6="NÃO",0,Tabela!$H$8))))</f>
        <v>0</v>
      </c>
      <c r="K99" s="83">
        <f t="shared" si="22"/>
        <v>0</v>
      </c>
      <c r="L99" s="45">
        <f t="shared" si="22"/>
        <v>0</v>
      </c>
      <c r="M99" s="83">
        <f t="shared" si="22"/>
        <v>0</v>
      </c>
      <c r="N99" s="45">
        <f t="shared" si="22"/>
        <v>0</v>
      </c>
      <c r="O99" s="83">
        <f t="shared" si="22"/>
        <v>0</v>
      </c>
      <c r="P99" s="45">
        <f t="shared" si="20"/>
        <v>0</v>
      </c>
      <c r="Q99" s="83">
        <f t="shared" si="22"/>
        <v>0</v>
      </c>
      <c r="R99" s="45">
        <f t="shared" si="22"/>
        <v>0</v>
      </c>
      <c r="S99" s="83">
        <f>IF($A99="","",IF(S$6="NÃO",0,IF($A99=0,DATEDIF(ESTRUTURA!$F$3,ESTRUTURA!$F$4,"m")*Tabela!$H$17,Tabela!$H$17)))</f>
        <v>0</v>
      </c>
      <c r="T99" s="45">
        <f>IF($A99="","",IF(T$6="NÃO",0,IF($A99=0,DATEDIF(ESTRUTURA!$F$3,ESTRUTURA!$F$4,"m")*Tabela!$H$18,Tabela!$H$18)))</f>
        <v>0</v>
      </c>
      <c r="U99" s="83">
        <f t="shared" si="21"/>
        <v>0</v>
      </c>
      <c r="V99" s="45">
        <f>IF($A99="","",IF(V$6="NÃO",0,IF($A99=0,DATEDIF(ESTRUTURA!$F$3,ESTRUTURA!$F$4,"m")*Tabela!$H$20,Tabela!$H$20)))</f>
        <v>0</v>
      </c>
      <c r="W99" s="83">
        <f t="shared" si="21"/>
        <v>0</v>
      </c>
      <c r="X99" s="45">
        <f t="shared" si="21"/>
        <v>0</v>
      </c>
      <c r="Y99" s="83">
        <f>IF($A99="","",IF(Y$6="NÃO",0,IF(A99=0,Tabela!$H$23,IF(AND(MONTH(ESTRUTURA!C99)=MONTH(ESTRUTURA!$F$3),A99&gt;0),Tabela!$H$23,0))))</f>
        <v>0</v>
      </c>
      <c r="Z99" s="45">
        <f t="shared" si="21"/>
        <v>0</v>
      </c>
      <c r="AA99" s="83">
        <f>IF($A99="","",IF(AA$6="NÃO",0,Tabela!$H$25*nm_séries))</f>
        <v>0</v>
      </c>
      <c r="AB99" s="45">
        <f t="shared" si="21"/>
        <v>0</v>
      </c>
      <c r="AC99" s="83">
        <f>IF($A99="","",IF(AC$6="NÃO",0,IF(A99=0,Tabela!$H$27,IF(MOD(A99,3)=0,Tabela!$H$27,0))))</f>
        <v>0</v>
      </c>
      <c r="AD99" s="45">
        <f t="shared" si="21"/>
        <v>0</v>
      </c>
      <c r="AE99" s="83">
        <f t="shared" si="21"/>
        <v>0</v>
      </c>
      <c r="AF99" s="45">
        <f>IF($A99="","",IF(AF$6="NÃO",0,IF(AND(MONTH(ESTRUTURA!C99)=MONTH(ESTRUTURA!$F$3),A99&gt;0),Tabela!$H$30,0)))</f>
        <v>0</v>
      </c>
      <c r="AG99" s="83">
        <f t="shared" si="21"/>
        <v>0</v>
      </c>
      <c r="AH99" s="45">
        <f t="shared" si="21"/>
        <v>0</v>
      </c>
      <c r="AI99" s="83">
        <f>IF($A99="","",IF(AI$6="NÃO",0,IF($A99=0,DATEDIF(ESTRUTURA!$F$3,ESTRUTURA!$F$4,"m")*Tabela!$H$33,Tabela!$H$33)))</f>
        <v>0</v>
      </c>
      <c r="AJ99" s="45">
        <f t="shared" si="12"/>
        <v>0</v>
      </c>
    </row>
    <row r="100" spans="1:36" x14ac:dyDescent="0.2">
      <c r="A100" s="89">
        <f>ESTRUTURA!A100</f>
        <v>89</v>
      </c>
      <c r="B100" s="81">
        <f t="shared" si="19"/>
        <v>0</v>
      </c>
      <c r="C100" s="83">
        <f t="shared" si="22"/>
        <v>0</v>
      </c>
      <c r="D100" s="45">
        <f t="shared" si="22"/>
        <v>0</v>
      </c>
      <c r="E100" s="83">
        <f t="shared" si="22"/>
        <v>0</v>
      </c>
      <c r="F100" s="45">
        <f>IF($A100="","",IF(F$6="NÃO",0,Tabela!$H$34*nm_lastro))</f>
        <v>0</v>
      </c>
      <c r="G100" s="83">
        <f t="shared" si="22"/>
        <v>0</v>
      </c>
      <c r="H100" s="45">
        <f>IF($A100="","",IF(H$6="NÃO",0,IF($A100=0,DATEDIF(ESTRUTURA!$F$3,ESTRUTURA!$F$4,"m")*Tabela!$H$6,Tabela!$H$6)))</f>
        <v>0</v>
      </c>
      <c r="I100" s="83">
        <f t="shared" si="22"/>
        <v>0</v>
      </c>
      <c r="J100" s="45">
        <f>IF($A100="","",IF(J$6="NÃO",0,IF($A100=0,DATEDIF(ESTRUTURA!$F$3,ESTRUTURA!$F$4,"m")*Tabela!$H$8,IF(J$6="NÃO",0,Tabela!$H$8))))</f>
        <v>0</v>
      </c>
      <c r="K100" s="83">
        <f t="shared" si="22"/>
        <v>0</v>
      </c>
      <c r="L100" s="45">
        <f t="shared" si="22"/>
        <v>0</v>
      </c>
      <c r="M100" s="83">
        <f t="shared" si="22"/>
        <v>0</v>
      </c>
      <c r="N100" s="45">
        <f t="shared" si="22"/>
        <v>0</v>
      </c>
      <c r="O100" s="83">
        <f t="shared" si="22"/>
        <v>0</v>
      </c>
      <c r="P100" s="45">
        <f t="shared" si="20"/>
        <v>0</v>
      </c>
      <c r="Q100" s="83">
        <f t="shared" si="22"/>
        <v>0</v>
      </c>
      <c r="R100" s="45">
        <f t="shared" si="22"/>
        <v>0</v>
      </c>
      <c r="S100" s="83">
        <f>IF($A100="","",IF(S$6="NÃO",0,IF($A100=0,DATEDIF(ESTRUTURA!$F$3,ESTRUTURA!$F$4,"m")*Tabela!$H$17,Tabela!$H$17)))</f>
        <v>0</v>
      </c>
      <c r="T100" s="45">
        <f>IF($A100="","",IF(T$6="NÃO",0,IF($A100=0,DATEDIF(ESTRUTURA!$F$3,ESTRUTURA!$F$4,"m")*Tabela!$H$18,Tabela!$H$18)))</f>
        <v>0</v>
      </c>
      <c r="U100" s="83">
        <f t="shared" si="21"/>
        <v>0</v>
      </c>
      <c r="V100" s="45">
        <f>IF($A100="","",IF(V$6="NÃO",0,IF($A100=0,DATEDIF(ESTRUTURA!$F$3,ESTRUTURA!$F$4,"m")*Tabela!$H$20,Tabela!$H$20)))</f>
        <v>0</v>
      </c>
      <c r="W100" s="83">
        <f t="shared" si="21"/>
        <v>0</v>
      </c>
      <c r="X100" s="45">
        <f t="shared" si="21"/>
        <v>0</v>
      </c>
      <c r="Y100" s="83">
        <f>IF($A100="","",IF(Y$6="NÃO",0,IF(A100=0,Tabela!$H$23,IF(AND(MONTH(ESTRUTURA!C100)=MONTH(ESTRUTURA!$F$3),A100&gt;0),Tabela!$H$23,0))))</f>
        <v>0</v>
      </c>
      <c r="Z100" s="45">
        <f t="shared" si="21"/>
        <v>0</v>
      </c>
      <c r="AA100" s="83">
        <f>IF($A100="","",IF(AA$6="NÃO",0,Tabela!$H$25*nm_séries))</f>
        <v>0</v>
      </c>
      <c r="AB100" s="45">
        <f t="shared" si="21"/>
        <v>0</v>
      </c>
      <c r="AC100" s="83">
        <f>IF($A100="","",IF(AC$6="NÃO",0,IF(A100=0,Tabela!$H$27,IF(MOD(A100,3)=0,Tabela!$H$27,0))))</f>
        <v>0</v>
      </c>
      <c r="AD100" s="45">
        <f t="shared" si="21"/>
        <v>0</v>
      </c>
      <c r="AE100" s="83">
        <f t="shared" si="21"/>
        <v>0</v>
      </c>
      <c r="AF100" s="45">
        <f>IF($A100="","",IF(AF$6="NÃO",0,IF(AND(MONTH(ESTRUTURA!C100)=MONTH(ESTRUTURA!$F$3),A100&gt;0),Tabela!$H$30,0)))</f>
        <v>0</v>
      </c>
      <c r="AG100" s="83">
        <f t="shared" si="21"/>
        <v>0</v>
      </c>
      <c r="AH100" s="45">
        <f t="shared" si="21"/>
        <v>0</v>
      </c>
      <c r="AI100" s="83">
        <f>IF($A100="","",IF(AI$6="NÃO",0,IF($A100=0,DATEDIF(ESTRUTURA!$F$3,ESTRUTURA!$F$4,"m")*Tabela!$H$33,Tabela!$H$33)))</f>
        <v>0</v>
      </c>
      <c r="AJ100" s="45">
        <f t="shared" si="12"/>
        <v>0</v>
      </c>
    </row>
    <row r="101" spans="1:36" x14ac:dyDescent="0.2">
      <c r="A101" s="89">
        <f>ESTRUTURA!A101</f>
        <v>90</v>
      </c>
      <c r="B101" s="81">
        <f t="shared" si="19"/>
        <v>0</v>
      </c>
      <c r="C101" s="83">
        <f t="shared" si="22"/>
        <v>0</v>
      </c>
      <c r="D101" s="45">
        <f t="shared" si="22"/>
        <v>0</v>
      </c>
      <c r="E101" s="83">
        <f t="shared" si="22"/>
        <v>0</v>
      </c>
      <c r="F101" s="45">
        <f>IF($A101="","",IF(F$6="NÃO",0,Tabela!$H$34*nm_lastro))</f>
        <v>0</v>
      </c>
      <c r="G101" s="83">
        <f t="shared" si="22"/>
        <v>0</v>
      </c>
      <c r="H101" s="45">
        <f>IF($A101="","",IF(H$6="NÃO",0,IF($A101=0,DATEDIF(ESTRUTURA!$F$3,ESTRUTURA!$F$4,"m")*Tabela!$H$6,Tabela!$H$6)))</f>
        <v>0</v>
      </c>
      <c r="I101" s="83">
        <f t="shared" si="22"/>
        <v>0</v>
      </c>
      <c r="J101" s="45">
        <f>IF($A101="","",IF(J$6="NÃO",0,IF($A101=0,DATEDIF(ESTRUTURA!$F$3,ESTRUTURA!$F$4,"m")*Tabela!$H$8,IF(J$6="NÃO",0,Tabela!$H$8))))</f>
        <v>0</v>
      </c>
      <c r="K101" s="83">
        <f t="shared" si="22"/>
        <v>0</v>
      </c>
      <c r="L101" s="45">
        <f t="shared" si="22"/>
        <v>0</v>
      </c>
      <c r="M101" s="83">
        <f t="shared" si="22"/>
        <v>0</v>
      </c>
      <c r="N101" s="45">
        <f t="shared" si="22"/>
        <v>0</v>
      </c>
      <c r="O101" s="83">
        <f t="shared" si="22"/>
        <v>0</v>
      </c>
      <c r="P101" s="45">
        <f t="shared" si="20"/>
        <v>0</v>
      </c>
      <c r="Q101" s="83">
        <f t="shared" si="22"/>
        <v>0</v>
      </c>
      <c r="R101" s="45">
        <f t="shared" si="22"/>
        <v>0</v>
      </c>
      <c r="S101" s="83">
        <f>IF($A101="","",IF(S$6="NÃO",0,IF($A101=0,DATEDIF(ESTRUTURA!$F$3,ESTRUTURA!$F$4,"m")*Tabela!$H$17,Tabela!$H$17)))</f>
        <v>0</v>
      </c>
      <c r="T101" s="45">
        <f>IF($A101="","",IF(T$6="NÃO",0,IF($A101=0,DATEDIF(ESTRUTURA!$F$3,ESTRUTURA!$F$4,"m")*Tabela!$H$18,Tabela!$H$18)))</f>
        <v>0</v>
      </c>
      <c r="U101" s="83">
        <f t="shared" si="21"/>
        <v>0</v>
      </c>
      <c r="V101" s="45">
        <f>IF($A101="","",IF(V$6="NÃO",0,IF($A101=0,DATEDIF(ESTRUTURA!$F$3,ESTRUTURA!$F$4,"m")*Tabela!$H$20,Tabela!$H$20)))</f>
        <v>0</v>
      </c>
      <c r="W101" s="83">
        <f t="shared" si="21"/>
        <v>0</v>
      </c>
      <c r="X101" s="45">
        <f t="shared" si="21"/>
        <v>0</v>
      </c>
      <c r="Y101" s="83">
        <f>IF($A101="","",IF(Y$6="NÃO",0,IF(A101=0,Tabela!$H$23,IF(AND(MONTH(ESTRUTURA!C101)=MONTH(ESTRUTURA!$F$3),A101&gt;0),Tabela!$H$23,0))))</f>
        <v>0</v>
      </c>
      <c r="Z101" s="45">
        <f t="shared" si="21"/>
        <v>0</v>
      </c>
      <c r="AA101" s="83">
        <f>IF($A101="","",IF(AA$6="NÃO",0,Tabela!$H$25*nm_séries))</f>
        <v>0</v>
      </c>
      <c r="AB101" s="45">
        <f t="shared" si="21"/>
        <v>0</v>
      </c>
      <c r="AC101" s="83">
        <f>IF($A101="","",IF(AC$6="NÃO",0,IF(A101=0,Tabela!$H$27,IF(MOD(A101,3)=0,Tabela!$H$27,0))))</f>
        <v>0</v>
      </c>
      <c r="AD101" s="45">
        <f t="shared" si="21"/>
        <v>0</v>
      </c>
      <c r="AE101" s="83">
        <f t="shared" si="21"/>
        <v>0</v>
      </c>
      <c r="AF101" s="45">
        <f>IF($A101="","",IF(AF$6="NÃO",0,IF(AND(MONTH(ESTRUTURA!C101)=MONTH(ESTRUTURA!$F$3),A101&gt;0),Tabela!$H$30,0)))</f>
        <v>0</v>
      </c>
      <c r="AG101" s="83">
        <f t="shared" si="21"/>
        <v>0</v>
      </c>
      <c r="AH101" s="45">
        <f t="shared" si="21"/>
        <v>0</v>
      </c>
      <c r="AI101" s="83">
        <f>IF($A101="","",IF(AI$6="NÃO",0,IF($A101=0,DATEDIF(ESTRUTURA!$F$3,ESTRUTURA!$F$4,"m")*Tabela!$H$33,Tabela!$H$33)))</f>
        <v>0</v>
      </c>
      <c r="AJ101" s="45">
        <f t="shared" si="12"/>
        <v>0</v>
      </c>
    </row>
    <row r="102" spans="1:36" x14ac:dyDescent="0.2">
      <c r="A102" s="89">
        <f>ESTRUTURA!A102</f>
        <v>91</v>
      </c>
      <c r="B102" s="81">
        <f t="shared" si="19"/>
        <v>0</v>
      </c>
      <c r="C102" s="83">
        <f t="shared" si="22"/>
        <v>0</v>
      </c>
      <c r="D102" s="45">
        <f t="shared" si="22"/>
        <v>0</v>
      </c>
      <c r="E102" s="83">
        <f t="shared" si="22"/>
        <v>0</v>
      </c>
      <c r="F102" s="45">
        <f>IF($A102="","",IF(F$6="NÃO",0,Tabela!$H$34*nm_lastro))</f>
        <v>0</v>
      </c>
      <c r="G102" s="83">
        <f t="shared" si="22"/>
        <v>0</v>
      </c>
      <c r="H102" s="45">
        <f>IF($A102="","",IF(H$6="NÃO",0,IF($A102=0,DATEDIF(ESTRUTURA!$F$3,ESTRUTURA!$F$4,"m")*Tabela!$H$6,Tabela!$H$6)))</f>
        <v>0</v>
      </c>
      <c r="I102" s="83">
        <f t="shared" si="22"/>
        <v>0</v>
      </c>
      <c r="J102" s="45">
        <f>IF($A102="","",IF(J$6="NÃO",0,IF($A102=0,DATEDIF(ESTRUTURA!$F$3,ESTRUTURA!$F$4,"m")*Tabela!$H$8,IF(J$6="NÃO",0,Tabela!$H$8))))</f>
        <v>0</v>
      </c>
      <c r="K102" s="83">
        <f t="shared" si="22"/>
        <v>0</v>
      </c>
      <c r="L102" s="45">
        <f t="shared" si="22"/>
        <v>0</v>
      </c>
      <c r="M102" s="83">
        <f t="shared" si="22"/>
        <v>0</v>
      </c>
      <c r="N102" s="45">
        <f t="shared" si="22"/>
        <v>0</v>
      </c>
      <c r="O102" s="83">
        <f t="shared" si="22"/>
        <v>0</v>
      </c>
      <c r="P102" s="45">
        <f t="shared" si="20"/>
        <v>0</v>
      </c>
      <c r="Q102" s="83">
        <f t="shared" si="22"/>
        <v>0</v>
      </c>
      <c r="R102" s="45">
        <f t="shared" si="22"/>
        <v>0</v>
      </c>
      <c r="S102" s="83">
        <f>IF($A102="","",IF(S$6="NÃO",0,IF($A102=0,DATEDIF(ESTRUTURA!$F$3,ESTRUTURA!$F$4,"m")*Tabela!$H$17,Tabela!$H$17)))</f>
        <v>0</v>
      </c>
      <c r="T102" s="45">
        <f>IF($A102="","",IF(T$6="NÃO",0,IF($A102=0,DATEDIF(ESTRUTURA!$F$3,ESTRUTURA!$F$4,"m")*Tabela!$H$18,Tabela!$H$18)))</f>
        <v>0</v>
      </c>
      <c r="U102" s="83">
        <f t="shared" si="21"/>
        <v>0</v>
      </c>
      <c r="V102" s="45">
        <f>IF($A102="","",IF(V$6="NÃO",0,IF($A102=0,DATEDIF(ESTRUTURA!$F$3,ESTRUTURA!$F$4,"m")*Tabela!$H$20,Tabela!$H$20)))</f>
        <v>0</v>
      </c>
      <c r="W102" s="83">
        <f t="shared" si="21"/>
        <v>0</v>
      </c>
      <c r="X102" s="45">
        <f t="shared" si="21"/>
        <v>0</v>
      </c>
      <c r="Y102" s="83">
        <f>IF($A102="","",IF(Y$6="NÃO",0,IF(A102=0,Tabela!$H$23,IF(AND(MONTH(ESTRUTURA!C102)=MONTH(ESTRUTURA!$F$3),A102&gt;0),Tabela!$H$23,0))))</f>
        <v>0</v>
      </c>
      <c r="Z102" s="45">
        <f t="shared" si="21"/>
        <v>0</v>
      </c>
      <c r="AA102" s="83">
        <f>IF($A102="","",IF(AA$6="NÃO",0,Tabela!$H$25*nm_séries))</f>
        <v>0</v>
      </c>
      <c r="AB102" s="45">
        <f t="shared" si="21"/>
        <v>0</v>
      </c>
      <c r="AC102" s="83">
        <f>IF($A102="","",IF(AC$6="NÃO",0,IF(A102=0,Tabela!$H$27,IF(MOD(A102,3)=0,Tabela!$H$27,0))))</f>
        <v>0</v>
      </c>
      <c r="AD102" s="45">
        <f t="shared" si="21"/>
        <v>0</v>
      </c>
      <c r="AE102" s="83">
        <f t="shared" si="21"/>
        <v>0</v>
      </c>
      <c r="AF102" s="45">
        <f>IF($A102="","",IF(AF$6="NÃO",0,IF(AND(MONTH(ESTRUTURA!C102)=MONTH(ESTRUTURA!$F$3),A102&gt;0),Tabela!$H$30,0)))</f>
        <v>0</v>
      </c>
      <c r="AG102" s="83">
        <f t="shared" si="21"/>
        <v>0</v>
      </c>
      <c r="AH102" s="45">
        <f t="shared" si="21"/>
        <v>0</v>
      </c>
      <c r="AI102" s="83">
        <f>IF($A102="","",IF(AI$6="NÃO",0,IF($A102=0,DATEDIF(ESTRUTURA!$F$3,ESTRUTURA!$F$4,"m")*Tabela!$H$33,Tabela!$H$33)))</f>
        <v>0</v>
      </c>
      <c r="AJ102" s="45">
        <f t="shared" si="12"/>
        <v>0</v>
      </c>
    </row>
    <row r="103" spans="1:36" x14ac:dyDescent="0.2">
      <c r="A103" s="89">
        <f>ESTRUTURA!A103</f>
        <v>92</v>
      </c>
      <c r="B103" s="81">
        <f t="shared" si="19"/>
        <v>0</v>
      </c>
      <c r="C103" s="83">
        <f t="shared" si="22"/>
        <v>0</v>
      </c>
      <c r="D103" s="45">
        <f t="shared" si="22"/>
        <v>0</v>
      </c>
      <c r="E103" s="83">
        <f t="shared" si="22"/>
        <v>0</v>
      </c>
      <c r="F103" s="45">
        <f>IF($A103="","",IF(F$6="NÃO",0,Tabela!$H$34*nm_lastro))</f>
        <v>0</v>
      </c>
      <c r="G103" s="83">
        <f t="shared" si="22"/>
        <v>0</v>
      </c>
      <c r="H103" s="45">
        <f>IF($A103="","",IF(H$6="NÃO",0,IF($A103=0,DATEDIF(ESTRUTURA!$F$3,ESTRUTURA!$F$4,"m")*Tabela!$H$6,Tabela!$H$6)))</f>
        <v>0</v>
      </c>
      <c r="I103" s="83">
        <f t="shared" si="22"/>
        <v>0</v>
      </c>
      <c r="J103" s="45">
        <f>IF($A103="","",IF(J$6="NÃO",0,IF($A103=0,DATEDIF(ESTRUTURA!$F$3,ESTRUTURA!$F$4,"m")*Tabela!$H$8,IF(J$6="NÃO",0,Tabela!$H$8))))</f>
        <v>0</v>
      </c>
      <c r="K103" s="83">
        <f t="shared" si="22"/>
        <v>0</v>
      </c>
      <c r="L103" s="45">
        <f t="shared" si="22"/>
        <v>0</v>
      </c>
      <c r="M103" s="83">
        <f t="shared" si="22"/>
        <v>0</v>
      </c>
      <c r="N103" s="45">
        <f t="shared" si="22"/>
        <v>0</v>
      </c>
      <c r="O103" s="83">
        <f t="shared" si="22"/>
        <v>0</v>
      </c>
      <c r="P103" s="45">
        <f t="shared" si="20"/>
        <v>0</v>
      </c>
      <c r="Q103" s="83">
        <f t="shared" si="22"/>
        <v>0</v>
      </c>
      <c r="R103" s="45">
        <f t="shared" si="22"/>
        <v>0</v>
      </c>
      <c r="S103" s="83">
        <f>IF($A103="","",IF(S$6="NÃO",0,IF($A103=0,DATEDIF(ESTRUTURA!$F$3,ESTRUTURA!$F$4,"m")*Tabela!$H$17,Tabela!$H$17)))</f>
        <v>0</v>
      </c>
      <c r="T103" s="45">
        <f>IF($A103="","",IF(T$6="NÃO",0,IF($A103=0,DATEDIF(ESTRUTURA!$F$3,ESTRUTURA!$F$4,"m")*Tabela!$H$18,Tabela!$H$18)))</f>
        <v>0</v>
      </c>
      <c r="U103" s="83">
        <f t="shared" si="21"/>
        <v>0</v>
      </c>
      <c r="V103" s="45">
        <f>IF($A103="","",IF(V$6="NÃO",0,IF($A103=0,DATEDIF(ESTRUTURA!$F$3,ESTRUTURA!$F$4,"m")*Tabela!$H$20,Tabela!$H$20)))</f>
        <v>0</v>
      </c>
      <c r="W103" s="83">
        <f t="shared" si="21"/>
        <v>0</v>
      </c>
      <c r="X103" s="45">
        <f t="shared" si="21"/>
        <v>0</v>
      </c>
      <c r="Y103" s="83">
        <f>IF($A103="","",IF(Y$6="NÃO",0,IF(A103=0,Tabela!$H$23,IF(AND(MONTH(ESTRUTURA!C103)=MONTH(ESTRUTURA!$F$3),A103&gt;0),Tabela!$H$23,0))))</f>
        <v>0</v>
      </c>
      <c r="Z103" s="45">
        <f t="shared" si="21"/>
        <v>0</v>
      </c>
      <c r="AA103" s="83">
        <f>IF($A103="","",IF(AA$6="NÃO",0,Tabela!$H$25*nm_séries))</f>
        <v>0</v>
      </c>
      <c r="AB103" s="45">
        <f t="shared" si="21"/>
        <v>0</v>
      </c>
      <c r="AC103" s="83">
        <f>IF($A103="","",IF(AC$6="NÃO",0,IF(A103=0,Tabela!$H$27,IF(MOD(A103,3)=0,Tabela!$H$27,0))))</f>
        <v>0</v>
      </c>
      <c r="AD103" s="45">
        <f t="shared" si="21"/>
        <v>0</v>
      </c>
      <c r="AE103" s="83">
        <f t="shared" si="21"/>
        <v>0</v>
      </c>
      <c r="AF103" s="45">
        <f>IF($A103="","",IF(AF$6="NÃO",0,IF(AND(MONTH(ESTRUTURA!C103)=MONTH(ESTRUTURA!$F$3),A103&gt;0),Tabela!$H$30,0)))</f>
        <v>0</v>
      </c>
      <c r="AG103" s="83">
        <f t="shared" si="21"/>
        <v>0</v>
      </c>
      <c r="AH103" s="45">
        <f t="shared" si="21"/>
        <v>0</v>
      </c>
      <c r="AI103" s="83">
        <f>IF($A103="","",IF(AI$6="NÃO",0,IF($A103=0,DATEDIF(ESTRUTURA!$F$3,ESTRUTURA!$F$4,"m")*Tabela!$H$33,Tabela!$H$33)))</f>
        <v>0</v>
      </c>
      <c r="AJ103" s="45">
        <f t="shared" si="12"/>
        <v>0</v>
      </c>
    </row>
    <row r="104" spans="1:36" x14ac:dyDescent="0.2">
      <c r="A104" s="89">
        <f>ESTRUTURA!A104</f>
        <v>93</v>
      </c>
      <c r="B104" s="81">
        <f t="shared" si="19"/>
        <v>0</v>
      </c>
      <c r="C104" s="83">
        <f t="shared" si="22"/>
        <v>0</v>
      </c>
      <c r="D104" s="45">
        <f t="shared" si="22"/>
        <v>0</v>
      </c>
      <c r="E104" s="83">
        <f t="shared" si="22"/>
        <v>0</v>
      </c>
      <c r="F104" s="45">
        <f>IF($A104="","",IF(F$6="NÃO",0,Tabela!$H$34*nm_lastro))</f>
        <v>0</v>
      </c>
      <c r="G104" s="83">
        <f t="shared" si="22"/>
        <v>0</v>
      </c>
      <c r="H104" s="45">
        <f>IF($A104="","",IF(H$6="NÃO",0,IF($A104=0,DATEDIF(ESTRUTURA!$F$3,ESTRUTURA!$F$4,"m")*Tabela!$H$6,Tabela!$H$6)))</f>
        <v>0</v>
      </c>
      <c r="I104" s="83">
        <f t="shared" si="22"/>
        <v>0</v>
      </c>
      <c r="J104" s="45">
        <f>IF($A104="","",IF(J$6="NÃO",0,IF($A104=0,DATEDIF(ESTRUTURA!$F$3,ESTRUTURA!$F$4,"m")*Tabela!$H$8,IF(J$6="NÃO",0,Tabela!$H$8))))</f>
        <v>0</v>
      </c>
      <c r="K104" s="83">
        <f t="shared" si="22"/>
        <v>0</v>
      </c>
      <c r="L104" s="45">
        <f t="shared" si="22"/>
        <v>0</v>
      </c>
      <c r="M104" s="83">
        <f t="shared" si="22"/>
        <v>0</v>
      </c>
      <c r="N104" s="45">
        <f t="shared" si="22"/>
        <v>0</v>
      </c>
      <c r="O104" s="83">
        <f t="shared" si="22"/>
        <v>0</v>
      </c>
      <c r="P104" s="45">
        <f t="shared" si="20"/>
        <v>0</v>
      </c>
      <c r="Q104" s="83">
        <f t="shared" si="22"/>
        <v>0</v>
      </c>
      <c r="R104" s="45">
        <f t="shared" si="22"/>
        <v>0</v>
      </c>
      <c r="S104" s="83">
        <f>IF($A104="","",IF(S$6="NÃO",0,IF($A104=0,DATEDIF(ESTRUTURA!$F$3,ESTRUTURA!$F$4,"m")*Tabela!$H$17,Tabela!$H$17)))</f>
        <v>0</v>
      </c>
      <c r="T104" s="45">
        <f>IF($A104="","",IF(T$6="NÃO",0,IF($A104=0,DATEDIF(ESTRUTURA!$F$3,ESTRUTURA!$F$4,"m")*Tabela!$H$18,Tabela!$H$18)))</f>
        <v>0</v>
      </c>
      <c r="U104" s="83">
        <f t="shared" si="21"/>
        <v>0</v>
      </c>
      <c r="V104" s="45">
        <f>IF($A104="","",IF(V$6="NÃO",0,IF($A104=0,DATEDIF(ESTRUTURA!$F$3,ESTRUTURA!$F$4,"m")*Tabela!$H$20,Tabela!$H$20)))</f>
        <v>0</v>
      </c>
      <c r="W104" s="83">
        <f t="shared" si="21"/>
        <v>0</v>
      </c>
      <c r="X104" s="45">
        <f t="shared" si="21"/>
        <v>0</v>
      </c>
      <c r="Y104" s="83">
        <f>IF($A104="","",IF(Y$6="NÃO",0,IF(A104=0,Tabela!$H$23,IF(AND(MONTH(ESTRUTURA!C104)=MONTH(ESTRUTURA!$F$3),A104&gt;0),Tabela!$H$23,0))))</f>
        <v>0</v>
      </c>
      <c r="Z104" s="45">
        <f t="shared" si="21"/>
        <v>0</v>
      </c>
      <c r="AA104" s="83">
        <f>IF($A104="","",IF(AA$6="NÃO",0,Tabela!$H$25*nm_séries))</f>
        <v>0</v>
      </c>
      <c r="AB104" s="45">
        <f t="shared" si="21"/>
        <v>0</v>
      </c>
      <c r="AC104" s="83">
        <f>IF($A104="","",IF(AC$6="NÃO",0,IF(A104=0,Tabela!$H$27,IF(MOD(A104,3)=0,Tabela!$H$27,0))))</f>
        <v>0</v>
      </c>
      <c r="AD104" s="45">
        <f t="shared" si="21"/>
        <v>0</v>
      </c>
      <c r="AE104" s="83">
        <f t="shared" si="21"/>
        <v>0</v>
      </c>
      <c r="AF104" s="45">
        <f>IF($A104="","",IF(AF$6="NÃO",0,IF(AND(MONTH(ESTRUTURA!C104)=MONTH(ESTRUTURA!$F$3),A104&gt;0),Tabela!$H$30,0)))</f>
        <v>0</v>
      </c>
      <c r="AG104" s="83">
        <f t="shared" si="21"/>
        <v>0</v>
      </c>
      <c r="AH104" s="45">
        <f t="shared" si="21"/>
        <v>0</v>
      </c>
      <c r="AI104" s="83">
        <f>IF($A104="","",IF(AI$6="NÃO",0,IF($A104=0,DATEDIF(ESTRUTURA!$F$3,ESTRUTURA!$F$4,"m")*Tabela!$H$33,Tabela!$H$33)))</f>
        <v>0</v>
      </c>
      <c r="AJ104" s="45">
        <f t="shared" si="12"/>
        <v>0</v>
      </c>
    </row>
    <row r="105" spans="1:36" x14ac:dyDescent="0.2">
      <c r="A105" s="89">
        <f>ESTRUTURA!A105</f>
        <v>94</v>
      </c>
      <c r="B105" s="81">
        <f t="shared" si="19"/>
        <v>0</v>
      </c>
      <c r="C105" s="83">
        <f t="shared" si="22"/>
        <v>0</v>
      </c>
      <c r="D105" s="45">
        <f t="shared" si="22"/>
        <v>0</v>
      </c>
      <c r="E105" s="83">
        <f t="shared" si="22"/>
        <v>0</v>
      </c>
      <c r="F105" s="45">
        <f>IF($A105="","",IF(F$6="NÃO",0,Tabela!$H$34*nm_lastro))</f>
        <v>0</v>
      </c>
      <c r="G105" s="83">
        <f t="shared" si="22"/>
        <v>0</v>
      </c>
      <c r="H105" s="45">
        <f>IF($A105="","",IF(H$6="NÃO",0,IF($A105=0,DATEDIF(ESTRUTURA!$F$3,ESTRUTURA!$F$4,"m")*Tabela!$H$6,Tabela!$H$6)))</f>
        <v>0</v>
      </c>
      <c r="I105" s="83">
        <f t="shared" si="22"/>
        <v>0</v>
      </c>
      <c r="J105" s="45">
        <f>IF($A105="","",IF(J$6="NÃO",0,IF($A105=0,DATEDIF(ESTRUTURA!$F$3,ESTRUTURA!$F$4,"m")*Tabela!$H$8,IF(J$6="NÃO",0,Tabela!$H$8))))</f>
        <v>0</v>
      </c>
      <c r="K105" s="83">
        <f t="shared" si="22"/>
        <v>0</v>
      </c>
      <c r="L105" s="45">
        <f t="shared" si="22"/>
        <v>0</v>
      </c>
      <c r="M105" s="83">
        <f t="shared" si="22"/>
        <v>0</v>
      </c>
      <c r="N105" s="45">
        <f t="shared" si="22"/>
        <v>0</v>
      </c>
      <c r="O105" s="83">
        <f t="shared" si="22"/>
        <v>0</v>
      </c>
      <c r="P105" s="45">
        <f t="shared" si="20"/>
        <v>0</v>
      </c>
      <c r="Q105" s="83">
        <f t="shared" si="22"/>
        <v>0</v>
      </c>
      <c r="R105" s="45">
        <f t="shared" si="22"/>
        <v>0</v>
      </c>
      <c r="S105" s="83">
        <f>IF($A105="","",IF(S$6="NÃO",0,IF($A105=0,DATEDIF(ESTRUTURA!$F$3,ESTRUTURA!$F$4,"m")*Tabela!$H$17,Tabela!$H$17)))</f>
        <v>0</v>
      </c>
      <c r="T105" s="45">
        <f>IF($A105="","",IF(T$6="NÃO",0,IF($A105=0,DATEDIF(ESTRUTURA!$F$3,ESTRUTURA!$F$4,"m")*Tabela!$H$18,Tabela!$H$18)))</f>
        <v>0</v>
      </c>
      <c r="U105" s="83">
        <f t="shared" si="21"/>
        <v>0</v>
      </c>
      <c r="V105" s="45">
        <f>IF($A105="","",IF(V$6="NÃO",0,IF($A105=0,DATEDIF(ESTRUTURA!$F$3,ESTRUTURA!$F$4,"m")*Tabela!$H$20,Tabela!$H$20)))</f>
        <v>0</v>
      </c>
      <c r="W105" s="83">
        <f t="shared" si="21"/>
        <v>0</v>
      </c>
      <c r="X105" s="45">
        <f t="shared" si="21"/>
        <v>0</v>
      </c>
      <c r="Y105" s="83">
        <f>IF($A105="","",IF(Y$6="NÃO",0,IF(A105=0,Tabela!$H$23,IF(AND(MONTH(ESTRUTURA!C105)=MONTH(ESTRUTURA!$F$3),A105&gt;0),Tabela!$H$23,0))))</f>
        <v>0</v>
      </c>
      <c r="Z105" s="45">
        <f t="shared" si="21"/>
        <v>0</v>
      </c>
      <c r="AA105" s="83">
        <f>IF($A105="","",IF(AA$6="NÃO",0,Tabela!$H$25*nm_séries))</f>
        <v>0</v>
      </c>
      <c r="AB105" s="45">
        <f t="shared" si="21"/>
        <v>0</v>
      </c>
      <c r="AC105" s="83">
        <f>IF($A105="","",IF(AC$6="NÃO",0,IF(A105=0,Tabela!$H$27,IF(MOD(A105,3)=0,Tabela!$H$27,0))))</f>
        <v>0</v>
      </c>
      <c r="AD105" s="45">
        <f t="shared" si="21"/>
        <v>0</v>
      </c>
      <c r="AE105" s="83">
        <f t="shared" si="21"/>
        <v>0</v>
      </c>
      <c r="AF105" s="45">
        <f>IF($A105="","",IF(AF$6="NÃO",0,IF(AND(MONTH(ESTRUTURA!C105)=MONTH(ESTRUTURA!$F$3),A105&gt;0),Tabela!$H$30,0)))</f>
        <v>0</v>
      </c>
      <c r="AG105" s="83">
        <f t="shared" si="21"/>
        <v>0</v>
      </c>
      <c r="AH105" s="45">
        <f t="shared" si="21"/>
        <v>0</v>
      </c>
      <c r="AI105" s="83">
        <f>IF($A105="","",IF(AI$6="NÃO",0,IF($A105=0,DATEDIF(ESTRUTURA!$F$3,ESTRUTURA!$F$4,"m")*Tabela!$H$33,Tabela!$H$33)))</f>
        <v>0</v>
      </c>
      <c r="AJ105" s="45">
        <f t="shared" si="12"/>
        <v>0</v>
      </c>
    </row>
    <row r="106" spans="1:36" x14ac:dyDescent="0.2">
      <c r="A106" s="89">
        <f>ESTRUTURA!A106</f>
        <v>95</v>
      </c>
      <c r="B106" s="81">
        <f t="shared" si="19"/>
        <v>0</v>
      </c>
      <c r="C106" s="83">
        <f t="shared" si="22"/>
        <v>0</v>
      </c>
      <c r="D106" s="45">
        <f t="shared" si="22"/>
        <v>0</v>
      </c>
      <c r="E106" s="83">
        <f t="shared" si="22"/>
        <v>0</v>
      </c>
      <c r="F106" s="45">
        <f>IF($A106="","",IF(F$6="NÃO",0,Tabela!$H$34*nm_lastro))</f>
        <v>0</v>
      </c>
      <c r="G106" s="83">
        <f t="shared" si="22"/>
        <v>0</v>
      </c>
      <c r="H106" s="45">
        <f>IF($A106="","",IF(H$6="NÃO",0,IF($A106=0,DATEDIF(ESTRUTURA!$F$3,ESTRUTURA!$F$4,"m")*Tabela!$H$6,Tabela!$H$6)))</f>
        <v>0</v>
      </c>
      <c r="I106" s="83">
        <f t="shared" si="22"/>
        <v>0</v>
      </c>
      <c r="J106" s="45">
        <f>IF($A106="","",IF(J$6="NÃO",0,IF($A106=0,DATEDIF(ESTRUTURA!$F$3,ESTRUTURA!$F$4,"m")*Tabela!$H$8,IF(J$6="NÃO",0,Tabela!$H$8))))</f>
        <v>0</v>
      </c>
      <c r="K106" s="83">
        <f t="shared" si="22"/>
        <v>0</v>
      </c>
      <c r="L106" s="45">
        <f t="shared" si="22"/>
        <v>0</v>
      </c>
      <c r="M106" s="83">
        <f t="shared" si="22"/>
        <v>0</v>
      </c>
      <c r="N106" s="45">
        <f t="shared" si="22"/>
        <v>0</v>
      </c>
      <c r="O106" s="83">
        <f t="shared" si="22"/>
        <v>0</v>
      </c>
      <c r="P106" s="45">
        <f t="shared" si="20"/>
        <v>0</v>
      </c>
      <c r="Q106" s="83">
        <f t="shared" si="22"/>
        <v>0</v>
      </c>
      <c r="R106" s="45">
        <f t="shared" si="22"/>
        <v>0</v>
      </c>
      <c r="S106" s="83">
        <f>IF($A106="","",IF(S$6="NÃO",0,IF($A106=0,DATEDIF(ESTRUTURA!$F$3,ESTRUTURA!$F$4,"m")*Tabela!$H$17,Tabela!$H$17)))</f>
        <v>0</v>
      </c>
      <c r="T106" s="45">
        <f>IF($A106="","",IF(T$6="NÃO",0,IF($A106=0,DATEDIF(ESTRUTURA!$F$3,ESTRUTURA!$F$4,"m")*Tabela!$H$18,Tabela!$H$18)))</f>
        <v>0</v>
      </c>
      <c r="U106" s="83">
        <f t="shared" si="21"/>
        <v>0</v>
      </c>
      <c r="V106" s="45">
        <f>IF($A106="","",IF(V$6="NÃO",0,IF($A106=0,DATEDIF(ESTRUTURA!$F$3,ESTRUTURA!$F$4,"m")*Tabela!$H$20,Tabela!$H$20)))</f>
        <v>0</v>
      </c>
      <c r="W106" s="83">
        <f t="shared" si="21"/>
        <v>0</v>
      </c>
      <c r="X106" s="45">
        <f t="shared" si="21"/>
        <v>0</v>
      </c>
      <c r="Y106" s="83">
        <f>IF($A106="","",IF(Y$6="NÃO",0,IF(A106=0,Tabela!$H$23,IF(AND(MONTH(ESTRUTURA!C106)=MONTH(ESTRUTURA!$F$3),A106&gt;0),Tabela!$H$23,0))))</f>
        <v>0</v>
      </c>
      <c r="Z106" s="45">
        <f t="shared" si="21"/>
        <v>0</v>
      </c>
      <c r="AA106" s="83">
        <f>IF($A106="","",IF(AA$6="NÃO",0,Tabela!$H$25*nm_séries))</f>
        <v>0</v>
      </c>
      <c r="AB106" s="45">
        <f t="shared" si="21"/>
        <v>0</v>
      </c>
      <c r="AC106" s="83">
        <f>IF($A106="","",IF(AC$6="NÃO",0,IF(A106=0,Tabela!$H$27,IF(MOD(A106,3)=0,Tabela!$H$27,0))))</f>
        <v>0</v>
      </c>
      <c r="AD106" s="45">
        <f t="shared" si="21"/>
        <v>0</v>
      </c>
      <c r="AE106" s="83">
        <f t="shared" si="21"/>
        <v>0</v>
      </c>
      <c r="AF106" s="45">
        <f>IF($A106="","",IF(AF$6="NÃO",0,IF(AND(MONTH(ESTRUTURA!C106)=MONTH(ESTRUTURA!$F$3),A106&gt;0),Tabela!$H$30,0)))</f>
        <v>0</v>
      </c>
      <c r="AG106" s="83">
        <f t="shared" si="21"/>
        <v>0</v>
      </c>
      <c r="AH106" s="45">
        <f t="shared" si="21"/>
        <v>0</v>
      </c>
      <c r="AI106" s="83">
        <f>IF($A106="","",IF(AI$6="NÃO",0,IF($A106=0,DATEDIF(ESTRUTURA!$F$3,ESTRUTURA!$F$4,"m")*Tabela!$H$33,Tabela!$H$33)))</f>
        <v>0</v>
      </c>
      <c r="AJ106" s="45">
        <f t="shared" si="12"/>
        <v>0</v>
      </c>
    </row>
    <row r="107" spans="1:36" x14ac:dyDescent="0.2">
      <c r="A107" s="89">
        <f>ESTRUTURA!A107</f>
        <v>96</v>
      </c>
      <c r="B107" s="81">
        <f t="shared" si="19"/>
        <v>0</v>
      </c>
      <c r="C107" s="83">
        <f t="shared" si="22"/>
        <v>0</v>
      </c>
      <c r="D107" s="45">
        <f t="shared" si="22"/>
        <v>0</v>
      </c>
      <c r="E107" s="83">
        <f t="shared" si="22"/>
        <v>0</v>
      </c>
      <c r="F107" s="45">
        <f>IF($A107="","",IF(F$6="NÃO",0,Tabela!$H$34*nm_lastro))</f>
        <v>0</v>
      </c>
      <c r="G107" s="83">
        <f t="shared" si="22"/>
        <v>0</v>
      </c>
      <c r="H107" s="45">
        <f>IF($A107="","",IF(H$6="NÃO",0,IF($A107=0,DATEDIF(ESTRUTURA!$F$3,ESTRUTURA!$F$4,"m")*Tabela!$H$6,Tabela!$H$6)))</f>
        <v>0</v>
      </c>
      <c r="I107" s="83">
        <f t="shared" si="22"/>
        <v>0</v>
      </c>
      <c r="J107" s="45">
        <f>IF($A107="","",IF(J$6="NÃO",0,IF($A107=0,DATEDIF(ESTRUTURA!$F$3,ESTRUTURA!$F$4,"m")*Tabela!$H$8,IF(J$6="NÃO",0,Tabela!$H$8))))</f>
        <v>0</v>
      </c>
      <c r="K107" s="83">
        <f t="shared" si="22"/>
        <v>0</v>
      </c>
      <c r="L107" s="45">
        <f t="shared" si="22"/>
        <v>0</v>
      </c>
      <c r="M107" s="83">
        <f t="shared" si="22"/>
        <v>0</v>
      </c>
      <c r="N107" s="45">
        <f t="shared" si="22"/>
        <v>0</v>
      </c>
      <c r="O107" s="83">
        <f t="shared" si="22"/>
        <v>0</v>
      </c>
      <c r="P107" s="45">
        <f t="shared" si="20"/>
        <v>0</v>
      </c>
      <c r="Q107" s="83">
        <f t="shared" si="22"/>
        <v>0</v>
      </c>
      <c r="R107" s="45">
        <f t="shared" si="22"/>
        <v>0</v>
      </c>
      <c r="S107" s="83">
        <f>IF($A107="","",IF(S$6="NÃO",0,IF($A107=0,DATEDIF(ESTRUTURA!$F$3,ESTRUTURA!$F$4,"m")*Tabela!$H$17,Tabela!$H$17)))</f>
        <v>0</v>
      </c>
      <c r="T107" s="45">
        <f>IF($A107="","",IF(T$6="NÃO",0,IF($A107=0,DATEDIF(ESTRUTURA!$F$3,ESTRUTURA!$F$4,"m")*Tabela!$H$18,Tabela!$H$18)))</f>
        <v>0</v>
      </c>
      <c r="U107" s="83">
        <f t="shared" ref="U107:AH122" si="23">IF($A107="","",IF(U$6="NÃO",0,0))</f>
        <v>0</v>
      </c>
      <c r="V107" s="45">
        <f>IF($A107="","",IF(V$6="NÃO",0,IF($A107=0,DATEDIF(ESTRUTURA!$F$3,ESTRUTURA!$F$4,"m")*Tabela!$H$20,Tabela!$H$20)))</f>
        <v>0</v>
      </c>
      <c r="W107" s="83">
        <f t="shared" si="23"/>
        <v>0</v>
      </c>
      <c r="X107" s="45">
        <f t="shared" si="23"/>
        <v>0</v>
      </c>
      <c r="Y107" s="83">
        <f>IF($A107="","",IF(Y$6="NÃO",0,IF(A107=0,Tabela!$H$23,IF(AND(MONTH(ESTRUTURA!C107)=MONTH(ESTRUTURA!$F$3),A107&gt;0),Tabela!$H$23,0))))</f>
        <v>0</v>
      </c>
      <c r="Z107" s="45">
        <f t="shared" si="23"/>
        <v>0</v>
      </c>
      <c r="AA107" s="83">
        <f>IF($A107="","",IF(AA$6="NÃO",0,Tabela!$H$25*nm_séries))</f>
        <v>0</v>
      </c>
      <c r="AB107" s="45">
        <f t="shared" si="23"/>
        <v>0</v>
      </c>
      <c r="AC107" s="83">
        <f>IF($A107="","",IF(AC$6="NÃO",0,IF(A107=0,Tabela!$H$27,IF(MOD(A107,3)=0,Tabela!$H$27,0))))</f>
        <v>0</v>
      </c>
      <c r="AD107" s="45">
        <f t="shared" si="23"/>
        <v>0</v>
      </c>
      <c r="AE107" s="83">
        <f t="shared" si="23"/>
        <v>0</v>
      </c>
      <c r="AF107" s="45">
        <f>IF($A107="","",IF(AF$6="NÃO",0,IF(AND(MONTH(ESTRUTURA!C107)=MONTH(ESTRUTURA!$F$3),A107&gt;0),Tabela!$H$30,0)))</f>
        <v>0</v>
      </c>
      <c r="AG107" s="83">
        <f t="shared" si="23"/>
        <v>0</v>
      </c>
      <c r="AH107" s="45">
        <f t="shared" si="23"/>
        <v>0</v>
      </c>
      <c r="AI107" s="83">
        <f>IF($A107="","",IF(AI$6="NÃO",0,IF($A107=0,DATEDIF(ESTRUTURA!$F$3,ESTRUTURA!$F$4,"m")*Tabela!$H$33,Tabela!$H$33)))</f>
        <v>0</v>
      </c>
      <c r="AJ107" s="45">
        <f t="shared" si="12"/>
        <v>0</v>
      </c>
    </row>
    <row r="108" spans="1:36" x14ac:dyDescent="0.2">
      <c r="A108" s="89">
        <f>ESTRUTURA!A108</f>
        <v>97</v>
      </c>
      <c r="B108" s="81">
        <f t="shared" si="19"/>
        <v>0</v>
      </c>
      <c r="C108" s="83">
        <f t="shared" ref="C108:R123" si="24">IF($A108="","",IF(C$6="NÃO",0,0))</f>
        <v>0</v>
      </c>
      <c r="D108" s="45">
        <f t="shared" si="24"/>
        <v>0</v>
      </c>
      <c r="E108" s="83">
        <f t="shared" si="24"/>
        <v>0</v>
      </c>
      <c r="F108" s="45">
        <f>IF($A108="","",IF(F$6="NÃO",0,Tabela!$H$34*nm_lastro))</f>
        <v>0</v>
      </c>
      <c r="G108" s="83">
        <f t="shared" si="24"/>
        <v>0</v>
      </c>
      <c r="H108" s="45">
        <f>IF($A108="","",IF(H$6="NÃO",0,IF($A108=0,DATEDIF(ESTRUTURA!$F$3,ESTRUTURA!$F$4,"m")*Tabela!$H$6,Tabela!$H$6)))</f>
        <v>0</v>
      </c>
      <c r="I108" s="83">
        <f t="shared" si="24"/>
        <v>0</v>
      </c>
      <c r="J108" s="45">
        <f>IF($A108="","",IF(J$6="NÃO",0,IF($A108=0,DATEDIF(ESTRUTURA!$F$3,ESTRUTURA!$F$4,"m")*Tabela!$H$8,IF(J$6="NÃO",0,Tabela!$H$8))))</f>
        <v>0</v>
      </c>
      <c r="K108" s="83">
        <f t="shared" si="24"/>
        <v>0</v>
      </c>
      <c r="L108" s="45">
        <f t="shared" si="24"/>
        <v>0</v>
      </c>
      <c r="M108" s="83">
        <f t="shared" si="24"/>
        <v>0</v>
      </c>
      <c r="N108" s="45">
        <f t="shared" si="24"/>
        <v>0</v>
      </c>
      <c r="O108" s="83">
        <f t="shared" si="24"/>
        <v>0</v>
      </c>
      <c r="P108" s="45">
        <f t="shared" si="24"/>
        <v>0</v>
      </c>
      <c r="Q108" s="83">
        <f t="shared" si="24"/>
        <v>0</v>
      </c>
      <c r="R108" s="45">
        <f t="shared" si="24"/>
        <v>0</v>
      </c>
      <c r="S108" s="83">
        <f>IF($A108="","",IF(S$6="NÃO",0,IF($A108=0,DATEDIF(ESTRUTURA!$F$3,ESTRUTURA!$F$4,"m")*Tabela!$H$17,Tabela!$H$17)))</f>
        <v>0</v>
      </c>
      <c r="T108" s="45">
        <f>IF($A108="","",IF(T$6="NÃO",0,IF($A108=0,DATEDIF(ESTRUTURA!$F$3,ESTRUTURA!$F$4,"m")*Tabela!$H$18,Tabela!$H$18)))</f>
        <v>0</v>
      </c>
      <c r="U108" s="83">
        <f t="shared" si="23"/>
        <v>0</v>
      </c>
      <c r="V108" s="45">
        <f>IF($A108="","",IF(V$6="NÃO",0,IF($A108=0,DATEDIF(ESTRUTURA!$F$3,ESTRUTURA!$F$4,"m")*Tabela!$H$20,Tabela!$H$20)))</f>
        <v>0</v>
      </c>
      <c r="W108" s="83">
        <f t="shared" si="23"/>
        <v>0</v>
      </c>
      <c r="X108" s="45">
        <f t="shared" si="23"/>
        <v>0</v>
      </c>
      <c r="Y108" s="83">
        <f>IF($A108="","",IF(Y$6="NÃO",0,IF(A108=0,Tabela!$H$23,IF(AND(MONTH(ESTRUTURA!C108)=MONTH(ESTRUTURA!$F$3),A108&gt;0),Tabela!$H$23,0))))</f>
        <v>0</v>
      </c>
      <c r="Z108" s="45">
        <f t="shared" si="23"/>
        <v>0</v>
      </c>
      <c r="AA108" s="83">
        <f>IF($A108="","",IF(AA$6="NÃO",0,Tabela!$H$25*nm_séries))</f>
        <v>0</v>
      </c>
      <c r="AB108" s="45">
        <f t="shared" si="23"/>
        <v>0</v>
      </c>
      <c r="AC108" s="83">
        <f>IF($A108="","",IF(AC$6="NÃO",0,IF(A108=0,Tabela!$H$27,IF(MOD(A108,3)=0,Tabela!$H$27,0))))</f>
        <v>0</v>
      </c>
      <c r="AD108" s="45">
        <f t="shared" si="23"/>
        <v>0</v>
      </c>
      <c r="AE108" s="83">
        <f t="shared" si="23"/>
        <v>0</v>
      </c>
      <c r="AF108" s="45">
        <f>IF($A108="","",IF(AF$6="NÃO",0,IF(AND(MONTH(ESTRUTURA!C108)=MONTH(ESTRUTURA!$F$3),A108&gt;0),Tabela!$H$30,0)))</f>
        <v>0</v>
      </c>
      <c r="AG108" s="83">
        <f t="shared" si="23"/>
        <v>0</v>
      </c>
      <c r="AH108" s="45">
        <f t="shared" si="23"/>
        <v>0</v>
      </c>
      <c r="AI108" s="83">
        <f>IF($A108="","",IF(AI$6="NÃO",0,IF($A108=0,DATEDIF(ESTRUTURA!$F$3,ESTRUTURA!$F$4,"m")*Tabela!$H$33,Tabela!$H$33)))</f>
        <v>0</v>
      </c>
      <c r="AJ108" s="45">
        <f t="shared" si="12"/>
        <v>0</v>
      </c>
    </row>
    <row r="109" spans="1:36" x14ac:dyDescent="0.2">
      <c r="A109" s="89">
        <f>ESTRUTURA!A109</f>
        <v>98</v>
      </c>
      <c r="B109" s="81">
        <f t="shared" si="19"/>
        <v>0</v>
      </c>
      <c r="C109" s="83">
        <f t="shared" si="24"/>
        <v>0</v>
      </c>
      <c r="D109" s="45">
        <f t="shared" si="24"/>
        <v>0</v>
      </c>
      <c r="E109" s="83">
        <f t="shared" si="24"/>
        <v>0</v>
      </c>
      <c r="F109" s="45">
        <f>IF($A109="","",IF(F$6="NÃO",0,Tabela!$H$34*nm_lastro))</f>
        <v>0</v>
      </c>
      <c r="G109" s="83">
        <f t="shared" si="24"/>
        <v>0</v>
      </c>
      <c r="H109" s="45">
        <f>IF($A109="","",IF(H$6="NÃO",0,IF($A109=0,DATEDIF(ESTRUTURA!$F$3,ESTRUTURA!$F$4,"m")*Tabela!$H$6,Tabela!$H$6)))</f>
        <v>0</v>
      </c>
      <c r="I109" s="83">
        <f t="shared" si="24"/>
        <v>0</v>
      </c>
      <c r="J109" s="45">
        <f>IF($A109="","",IF(J$6="NÃO",0,IF($A109=0,DATEDIF(ESTRUTURA!$F$3,ESTRUTURA!$F$4,"m")*Tabela!$H$8,IF(J$6="NÃO",0,Tabela!$H$8))))</f>
        <v>0</v>
      </c>
      <c r="K109" s="83">
        <f t="shared" si="24"/>
        <v>0</v>
      </c>
      <c r="L109" s="45">
        <f t="shared" si="24"/>
        <v>0</v>
      </c>
      <c r="M109" s="83">
        <f t="shared" si="24"/>
        <v>0</v>
      </c>
      <c r="N109" s="45">
        <f t="shared" si="24"/>
        <v>0</v>
      </c>
      <c r="O109" s="83">
        <f t="shared" si="24"/>
        <v>0</v>
      </c>
      <c r="P109" s="45">
        <f t="shared" si="24"/>
        <v>0</v>
      </c>
      <c r="Q109" s="83">
        <f t="shared" si="24"/>
        <v>0</v>
      </c>
      <c r="R109" s="45">
        <f t="shared" si="24"/>
        <v>0</v>
      </c>
      <c r="S109" s="83">
        <f>IF($A109="","",IF(S$6="NÃO",0,IF($A109=0,DATEDIF(ESTRUTURA!$F$3,ESTRUTURA!$F$4,"m")*Tabela!$H$17,Tabela!$H$17)))</f>
        <v>0</v>
      </c>
      <c r="T109" s="45">
        <f>IF($A109="","",IF(T$6="NÃO",0,IF($A109=0,DATEDIF(ESTRUTURA!$F$3,ESTRUTURA!$F$4,"m")*Tabela!$H$18,Tabela!$H$18)))</f>
        <v>0</v>
      </c>
      <c r="U109" s="83">
        <f t="shared" si="23"/>
        <v>0</v>
      </c>
      <c r="V109" s="45">
        <f>IF($A109="","",IF(V$6="NÃO",0,IF($A109=0,DATEDIF(ESTRUTURA!$F$3,ESTRUTURA!$F$4,"m")*Tabela!$H$20,Tabela!$H$20)))</f>
        <v>0</v>
      </c>
      <c r="W109" s="83">
        <f t="shared" si="23"/>
        <v>0</v>
      </c>
      <c r="X109" s="45">
        <f t="shared" si="23"/>
        <v>0</v>
      </c>
      <c r="Y109" s="83">
        <f>IF($A109="","",IF(Y$6="NÃO",0,IF(A109=0,Tabela!$H$23,IF(AND(MONTH(ESTRUTURA!C109)=MONTH(ESTRUTURA!$F$3),A109&gt;0),Tabela!$H$23,0))))</f>
        <v>0</v>
      </c>
      <c r="Z109" s="45">
        <f t="shared" si="23"/>
        <v>0</v>
      </c>
      <c r="AA109" s="83">
        <f>IF($A109="","",IF(AA$6="NÃO",0,Tabela!$H$25*nm_séries))</f>
        <v>0</v>
      </c>
      <c r="AB109" s="45">
        <f t="shared" si="23"/>
        <v>0</v>
      </c>
      <c r="AC109" s="83">
        <f>IF($A109="","",IF(AC$6="NÃO",0,IF(A109=0,Tabela!$H$27,IF(MOD(A109,3)=0,Tabela!$H$27,0))))</f>
        <v>0</v>
      </c>
      <c r="AD109" s="45">
        <f t="shared" si="23"/>
        <v>0</v>
      </c>
      <c r="AE109" s="83">
        <f t="shared" si="23"/>
        <v>0</v>
      </c>
      <c r="AF109" s="45">
        <f>IF($A109="","",IF(AF$6="NÃO",0,IF(AND(MONTH(ESTRUTURA!C109)=MONTH(ESTRUTURA!$F$3),A109&gt;0),Tabela!$H$30,0)))</f>
        <v>0</v>
      </c>
      <c r="AG109" s="83">
        <f t="shared" si="23"/>
        <v>0</v>
      </c>
      <c r="AH109" s="45">
        <f t="shared" si="23"/>
        <v>0</v>
      </c>
      <c r="AI109" s="83">
        <f>IF($A109="","",IF(AI$6="NÃO",0,IF($A109=0,DATEDIF(ESTRUTURA!$F$3,ESTRUTURA!$F$4,"m")*Tabela!$H$33,Tabela!$H$33)))</f>
        <v>0</v>
      </c>
      <c r="AJ109" s="45">
        <f t="shared" si="12"/>
        <v>0</v>
      </c>
    </row>
    <row r="110" spans="1:36" x14ac:dyDescent="0.2">
      <c r="A110" s="89">
        <f>ESTRUTURA!A110</f>
        <v>99</v>
      </c>
      <c r="B110" s="81">
        <f t="shared" si="19"/>
        <v>0</v>
      </c>
      <c r="C110" s="83">
        <f t="shared" si="24"/>
        <v>0</v>
      </c>
      <c r="D110" s="45">
        <f t="shared" si="24"/>
        <v>0</v>
      </c>
      <c r="E110" s="83">
        <f t="shared" si="24"/>
        <v>0</v>
      </c>
      <c r="F110" s="45">
        <f>IF($A110="","",IF(F$6="NÃO",0,Tabela!$H$34*nm_lastro))</f>
        <v>0</v>
      </c>
      <c r="G110" s="83">
        <f t="shared" si="24"/>
        <v>0</v>
      </c>
      <c r="H110" s="45">
        <f>IF($A110="","",IF(H$6="NÃO",0,IF($A110=0,DATEDIF(ESTRUTURA!$F$3,ESTRUTURA!$F$4,"m")*Tabela!$H$6,Tabela!$H$6)))</f>
        <v>0</v>
      </c>
      <c r="I110" s="83">
        <f t="shared" si="24"/>
        <v>0</v>
      </c>
      <c r="J110" s="45">
        <f>IF($A110="","",IF(J$6="NÃO",0,IF($A110=0,DATEDIF(ESTRUTURA!$F$3,ESTRUTURA!$F$4,"m")*Tabela!$H$8,IF(J$6="NÃO",0,Tabela!$H$8))))</f>
        <v>0</v>
      </c>
      <c r="K110" s="83">
        <f t="shared" si="24"/>
        <v>0</v>
      </c>
      <c r="L110" s="45">
        <f t="shared" si="24"/>
        <v>0</v>
      </c>
      <c r="M110" s="83">
        <f t="shared" si="24"/>
        <v>0</v>
      </c>
      <c r="N110" s="45">
        <f t="shared" si="24"/>
        <v>0</v>
      </c>
      <c r="O110" s="83">
        <f t="shared" si="24"/>
        <v>0</v>
      </c>
      <c r="P110" s="45">
        <f t="shared" si="24"/>
        <v>0</v>
      </c>
      <c r="Q110" s="83">
        <f t="shared" si="24"/>
        <v>0</v>
      </c>
      <c r="R110" s="45">
        <f t="shared" si="24"/>
        <v>0</v>
      </c>
      <c r="S110" s="83">
        <f>IF($A110="","",IF(S$6="NÃO",0,IF($A110=0,DATEDIF(ESTRUTURA!$F$3,ESTRUTURA!$F$4,"m")*Tabela!$H$17,Tabela!$H$17)))</f>
        <v>0</v>
      </c>
      <c r="T110" s="45">
        <f>IF($A110="","",IF(T$6="NÃO",0,IF($A110=0,DATEDIF(ESTRUTURA!$F$3,ESTRUTURA!$F$4,"m")*Tabela!$H$18,Tabela!$H$18)))</f>
        <v>0</v>
      </c>
      <c r="U110" s="83">
        <f t="shared" si="23"/>
        <v>0</v>
      </c>
      <c r="V110" s="45">
        <f>IF($A110="","",IF(V$6="NÃO",0,IF($A110=0,DATEDIF(ESTRUTURA!$F$3,ESTRUTURA!$F$4,"m")*Tabela!$H$20,Tabela!$H$20)))</f>
        <v>0</v>
      </c>
      <c r="W110" s="83">
        <f t="shared" si="23"/>
        <v>0</v>
      </c>
      <c r="X110" s="45">
        <f t="shared" si="23"/>
        <v>0</v>
      </c>
      <c r="Y110" s="83">
        <f>IF($A110="","",IF(Y$6="NÃO",0,IF(A110=0,Tabela!$H$23,IF(AND(MONTH(ESTRUTURA!C110)=MONTH(ESTRUTURA!$F$3),A110&gt;0),Tabela!$H$23,0))))</f>
        <v>0</v>
      </c>
      <c r="Z110" s="45">
        <f t="shared" si="23"/>
        <v>0</v>
      </c>
      <c r="AA110" s="83">
        <f>IF($A110="","",IF(AA$6="NÃO",0,Tabela!$H$25*nm_séries))</f>
        <v>0</v>
      </c>
      <c r="AB110" s="45">
        <f t="shared" si="23"/>
        <v>0</v>
      </c>
      <c r="AC110" s="83">
        <f>IF($A110="","",IF(AC$6="NÃO",0,IF(A110=0,Tabela!$H$27,IF(MOD(A110,3)=0,Tabela!$H$27,0))))</f>
        <v>0</v>
      </c>
      <c r="AD110" s="45">
        <f t="shared" si="23"/>
        <v>0</v>
      </c>
      <c r="AE110" s="83">
        <f t="shared" si="23"/>
        <v>0</v>
      </c>
      <c r="AF110" s="45">
        <f>IF($A110="","",IF(AF$6="NÃO",0,IF(AND(MONTH(ESTRUTURA!C110)=MONTH(ESTRUTURA!$F$3),A110&gt;0),Tabela!$H$30,0)))</f>
        <v>0</v>
      </c>
      <c r="AG110" s="83">
        <f t="shared" si="23"/>
        <v>0</v>
      </c>
      <c r="AH110" s="45">
        <f t="shared" si="23"/>
        <v>0</v>
      </c>
      <c r="AI110" s="83">
        <f>IF($A110="","",IF(AI$6="NÃO",0,IF($A110=0,DATEDIF(ESTRUTURA!$F$3,ESTRUTURA!$F$4,"m")*Tabela!$H$33,Tabela!$H$33)))</f>
        <v>0</v>
      </c>
      <c r="AJ110" s="45">
        <f t="shared" si="12"/>
        <v>0</v>
      </c>
    </row>
    <row r="111" spans="1:36" x14ac:dyDescent="0.2">
      <c r="A111" s="89">
        <f>ESTRUTURA!A111</f>
        <v>100</v>
      </c>
      <c r="B111" s="81">
        <f t="shared" si="19"/>
        <v>0</v>
      </c>
      <c r="C111" s="83">
        <f t="shared" si="24"/>
        <v>0</v>
      </c>
      <c r="D111" s="45">
        <f t="shared" si="24"/>
        <v>0</v>
      </c>
      <c r="E111" s="83">
        <f t="shared" si="24"/>
        <v>0</v>
      </c>
      <c r="F111" s="45">
        <f>IF($A111="","",IF(F$6="NÃO",0,Tabela!$H$34*nm_lastro))</f>
        <v>0</v>
      </c>
      <c r="G111" s="83">
        <f t="shared" si="24"/>
        <v>0</v>
      </c>
      <c r="H111" s="45">
        <f>IF($A111="","",IF(H$6="NÃO",0,IF($A111=0,DATEDIF(ESTRUTURA!$F$3,ESTRUTURA!$F$4,"m")*Tabela!$H$6,Tabela!$H$6)))</f>
        <v>0</v>
      </c>
      <c r="I111" s="83">
        <f t="shared" si="24"/>
        <v>0</v>
      </c>
      <c r="J111" s="45">
        <f>IF($A111="","",IF(J$6="NÃO",0,IF($A111=0,DATEDIF(ESTRUTURA!$F$3,ESTRUTURA!$F$4,"m")*Tabela!$H$8,IF(J$6="NÃO",0,Tabela!$H$8))))</f>
        <v>0</v>
      </c>
      <c r="K111" s="83">
        <f t="shared" si="24"/>
        <v>0</v>
      </c>
      <c r="L111" s="45">
        <f t="shared" si="24"/>
        <v>0</v>
      </c>
      <c r="M111" s="83">
        <f t="shared" si="24"/>
        <v>0</v>
      </c>
      <c r="N111" s="45">
        <f t="shared" si="24"/>
        <v>0</v>
      </c>
      <c r="O111" s="83">
        <f t="shared" si="24"/>
        <v>0</v>
      </c>
      <c r="P111" s="45">
        <f t="shared" si="24"/>
        <v>0</v>
      </c>
      <c r="Q111" s="83">
        <f t="shared" si="24"/>
        <v>0</v>
      </c>
      <c r="R111" s="45">
        <f t="shared" si="24"/>
        <v>0</v>
      </c>
      <c r="S111" s="83">
        <f>IF($A111="","",IF(S$6="NÃO",0,IF($A111=0,DATEDIF(ESTRUTURA!$F$3,ESTRUTURA!$F$4,"m")*Tabela!$H$17,Tabela!$H$17)))</f>
        <v>0</v>
      </c>
      <c r="T111" s="45">
        <f>IF($A111="","",IF(T$6="NÃO",0,IF($A111=0,DATEDIF(ESTRUTURA!$F$3,ESTRUTURA!$F$4,"m")*Tabela!$H$18,Tabela!$H$18)))</f>
        <v>0</v>
      </c>
      <c r="U111" s="83">
        <f t="shared" si="23"/>
        <v>0</v>
      </c>
      <c r="V111" s="45">
        <f>IF($A111="","",IF(V$6="NÃO",0,IF($A111=0,DATEDIF(ESTRUTURA!$F$3,ESTRUTURA!$F$4,"m")*Tabela!$H$20,Tabela!$H$20)))</f>
        <v>0</v>
      </c>
      <c r="W111" s="83">
        <f t="shared" si="23"/>
        <v>0</v>
      </c>
      <c r="X111" s="45">
        <f t="shared" si="23"/>
        <v>0</v>
      </c>
      <c r="Y111" s="83">
        <f>IF($A111="","",IF(Y$6="NÃO",0,IF(A111=0,Tabela!$H$23,IF(AND(MONTH(ESTRUTURA!C111)=MONTH(ESTRUTURA!$F$3),A111&gt;0),Tabela!$H$23,0))))</f>
        <v>0</v>
      </c>
      <c r="Z111" s="45">
        <f t="shared" si="23"/>
        <v>0</v>
      </c>
      <c r="AA111" s="83">
        <f>IF($A111="","",IF(AA$6="NÃO",0,Tabela!$H$25*nm_séries))</f>
        <v>0</v>
      </c>
      <c r="AB111" s="45">
        <f t="shared" si="23"/>
        <v>0</v>
      </c>
      <c r="AC111" s="83">
        <f>IF($A111="","",IF(AC$6="NÃO",0,IF(A111=0,Tabela!$H$27,IF(MOD(A111,3)=0,Tabela!$H$27,0))))</f>
        <v>0</v>
      </c>
      <c r="AD111" s="45">
        <f t="shared" si="23"/>
        <v>0</v>
      </c>
      <c r="AE111" s="83">
        <f t="shared" si="23"/>
        <v>0</v>
      </c>
      <c r="AF111" s="45">
        <f>IF($A111="","",IF(AF$6="NÃO",0,IF(AND(MONTH(ESTRUTURA!C111)=MONTH(ESTRUTURA!$F$3),A111&gt;0),Tabela!$H$30,0)))</f>
        <v>0</v>
      </c>
      <c r="AG111" s="83">
        <f t="shared" si="23"/>
        <v>0</v>
      </c>
      <c r="AH111" s="45">
        <f t="shared" si="23"/>
        <v>0</v>
      </c>
      <c r="AI111" s="83">
        <f>IF($A111="","",IF(AI$6="NÃO",0,IF($A111=0,DATEDIF(ESTRUTURA!$F$3,ESTRUTURA!$F$4,"m")*Tabela!$H$33,Tabela!$H$33)))</f>
        <v>0</v>
      </c>
      <c r="AJ111" s="45">
        <f t="shared" si="12"/>
        <v>0</v>
      </c>
    </row>
    <row r="112" spans="1:36" x14ac:dyDescent="0.2">
      <c r="A112" s="89">
        <f>ESTRUTURA!A112</f>
        <v>101</v>
      </c>
      <c r="B112" s="81">
        <f t="shared" si="19"/>
        <v>0</v>
      </c>
      <c r="C112" s="83">
        <f t="shared" si="24"/>
        <v>0</v>
      </c>
      <c r="D112" s="45">
        <f t="shared" si="24"/>
        <v>0</v>
      </c>
      <c r="E112" s="83">
        <f t="shared" si="24"/>
        <v>0</v>
      </c>
      <c r="F112" s="45">
        <f>IF($A112="","",IF(F$6="NÃO",0,Tabela!$H$34*nm_lastro))</f>
        <v>0</v>
      </c>
      <c r="G112" s="83">
        <f t="shared" si="24"/>
        <v>0</v>
      </c>
      <c r="H112" s="45">
        <f>IF($A112="","",IF(H$6="NÃO",0,IF($A112=0,DATEDIF(ESTRUTURA!$F$3,ESTRUTURA!$F$4,"m")*Tabela!$H$6,Tabela!$H$6)))</f>
        <v>0</v>
      </c>
      <c r="I112" s="83">
        <f t="shared" si="24"/>
        <v>0</v>
      </c>
      <c r="J112" s="45">
        <f>IF($A112="","",IF(J$6="NÃO",0,IF($A112=0,DATEDIF(ESTRUTURA!$F$3,ESTRUTURA!$F$4,"m")*Tabela!$H$8,IF(J$6="NÃO",0,Tabela!$H$8))))</f>
        <v>0</v>
      </c>
      <c r="K112" s="83">
        <f t="shared" si="24"/>
        <v>0</v>
      </c>
      <c r="L112" s="45">
        <f t="shared" si="24"/>
        <v>0</v>
      </c>
      <c r="M112" s="83">
        <f t="shared" si="24"/>
        <v>0</v>
      </c>
      <c r="N112" s="45">
        <f t="shared" si="24"/>
        <v>0</v>
      </c>
      <c r="O112" s="83">
        <f t="shared" si="24"/>
        <v>0</v>
      </c>
      <c r="P112" s="45">
        <f t="shared" si="24"/>
        <v>0</v>
      </c>
      <c r="Q112" s="83">
        <f t="shared" si="24"/>
        <v>0</v>
      </c>
      <c r="R112" s="45">
        <f t="shared" si="24"/>
        <v>0</v>
      </c>
      <c r="S112" s="83">
        <f>IF($A112="","",IF(S$6="NÃO",0,IF($A112=0,DATEDIF(ESTRUTURA!$F$3,ESTRUTURA!$F$4,"m")*Tabela!$H$17,Tabela!$H$17)))</f>
        <v>0</v>
      </c>
      <c r="T112" s="45">
        <f>IF($A112="","",IF(T$6="NÃO",0,IF($A112=0,DATEDIF(ESTRUTURA!$F$3,ESTRUTURA!$F$4,"m")*Tabela!$H$18,Tabela!$H$18)))</f>
        <v>0</v>
      </c>
      <c r="U112" s="83">
        <f t="shared" si="23"/>
        <v>0</v>
      </c>
      <c r="V112" s="45">
        <f>IF($A112="","",IF(V$6="NÃO",0,IF($A112=0,DATEDIF(ESTRUTURA!$F$3,ESTRUTURA!$F$4,"m")*Tabela!$H$20,Tabela!$H$20)))</f>
        <v>0</v>
      </c>
      <c r="W112" s="83">
        <f t="shared" si="23"/>
        <v>0</v>
      </c>
      <c r="X112" s="45">
        <f t="shared" si="23"/>
        <v>0</v>
      </c>
      <c r="Y112" s="83">
        <f>IF($A112="","",IF(Y$6="NÃO",0,IF(A112=0,Tabela!$H$23,IF(AND(MONTH(ESTRUTURA!C112)=MONTH(ESTRUTURA!$F$3),A112&gt;0),Tabela!$H$23,0))))</f>
        <v>0</v>
      </c>
      <c r="Z112" s="45">
        <f t="shared" si="23"/>
        <v>0</v>
      </c>
      <c r="AA112" s="83">
        <f>IF($A112="","",IF(AA$6="NÃO",0,Tabela!$H$25*nm_séries))</f>
        <v>0</v>
      </c>
      <c r="AB112" s="45">
        <f t="shared" si="23"/>
        <v>0</v>
      </c>
      <c r="AC112" s="83">
        <f>IF($A112="","",IF(AC$6="NÃO",0,IF(A112=0,Tabela!$H$27,IF(MOD(A112,3)=0,Tabela!$H$27,0))))</f>
        <v>0</v>
      </c>
      <c r="AD112" s="45">
        <f t="shared" si="23"/>
        <v>0</v>
      </c>
      <c r="AE112" s="83">
        <f t="shared" si="23"/>
        <v>0</v>
      </c>
      <c r="AF112" s="45">
        <f>IF($A112="","",IF(AF$6="NÃO",0,IF(AND(MONTH(ESTRUTURA!C112)=MONTH(ESTRUTURA!$F$3),A112&gt;0),Tabela!$H$30,0)))</f>
        <v>0</v>
      </c>
      <c r="AG112" s="83">
        <f t="shared" si="23"/>
        <v>0</v>
      </c>
      <c r="AH112" s="45">
        <f t="shared" si="23"/>
        <v>0</v>
      </c>
      <c r="AI112" s="83">
        <f>IF($A112="","",IF(AI$6="NÃO",0,IF($A112=0,DATEDIF(ESTRUTURA!$F$3,ESTRUTURA!$F$4,"m")*Tabela!$H$33,Tabela!$H$33)))</f>
        <v>0</v>
      </c>
      <c r="AJ112" s="45">
        <f t="shared" si="12"/>
        <v>0</v>
      </c>
    </row>
    <row r="113" spans="1:36" x14ac:dyDescent="0.2">
      <c r="A113" s="89">
        <f>ESTRUTURA!A113</f>
        <v>102</v>
      </c>
      <c r="B113" s="81">
        <f t="shared" si="19"/>
        <v>0</v>
      </c>
      <c r="C113" s="83">
        <f t="shared" si="24"/>
        <v>0</v>
      </c>
      <c r="D113" s="45">
        <f t="shared" si="24"/>
        <v>0</v>
      </c>
      <c r="E113" s="83">
        <f t="shared" si="24"/>
        <v>0</v>
      </c>
      <c r="F113" s="45">
        <f>IF($A113="","",IF(F$6="NÃO",0,Tabela!$H$34*nm_lastro))</f>
        <v>0</v>
      </c>
      <c r="G113" s="83">
        <f t="shared" si="24"/>
        <v>0</v>
      </c>
      <c r="H113" s="45">
        <f>IF($A113="","",IF(H$6="NÃO",0,IF($A113=0,DATEDIF(ESTRUTURA!$F$3,ESTRUTURA!$F$4,"m")*Tabela!$H$6,Tabela!$H$6)))</f>
        <v>0</v>
      </c>
      <c r="I113" s="83">
        <f t="shared" si="24"/>
        <v>0</v>
      </c>
      <c r="J113" s="45">
        <f>IF($A113="","",IF(J$6="NÃO",0,IF($A113=0,DATEDIF(ESTRUTURA!$F$3,ESTRUTURA!$F$4,"m")*Tabela!$H$8,IF(J$6="NÃO",0,Tabela!$H$8))))</f>
        <v>0</v>
      </c>
      <c r="K113" s="83">
        <f t="shared" si="24"/>
        <v>0</v>
      </c>
      <c r="L113" s="45">
        <f t="shared" si="24"/>
        <v>0</v>
      </c>
      <c r="M113" s="83">
        <f t="shared" si="24"/>
        <v>0</v>
      </c>
      <c r="N113" s="45">
        <f t="shared" si="24"/>
        <v>0</v>
      </c>
      <c r="O113" s="83">
        <f t="shared" si="24"/>
        <v>0</v>
      </c>
      <c r="P113" s="45">
        <f t="shared" si="24"/>
        <v>0</v>
      </c>
      <c r="Q113" s="83">
        <f t="shared" si="24"/>
        <v>0</v>
      </c>
      <c r="R113" s="45">
        <f t="shared" si="24"/>
        <v>0</v>
      </c>
      <c r="S113" s="83">
        <f>IF($A113="","",IF(S$6="NÃO",0,IF($A113=0,DATEDIF(ESTRUTURA!$F$3,ESTRUTURA!$F$4,"m")*Tabela!$H$17,Tabela!$H$17)))</f>
        <v>0</v>
      </c>
      <c r="T113" s="45">
        <f>IF($A113="","",IF(T$6="NÃO",0,IF($A113=0,DATEDIF(ESTRUTURA!$F$3,ESTRUTURA!$F$4,"m")*Tabela!$H$18,Tabela!$H$18)))</f>
        <v>0</v>
      </c>
      <c r="U113" s="83">
        <f t="shared" si="23"/>
        <v>0</v>
      </c>
      <c r="V113" s="45">
        <f>IF($A113="","",IF(V$6="NÃO",0,IF($A113=0,DATEDIF(ESTRUTURA!$F$3,ESTRUTURA!$F$4,"m")*Tabela!$H$20,Tabela!$H$20)))</f>
        <v>0</v>
      </c>
      <c r="W113" s="83">
        <f t="shared" si="23"/>
        <v>0</v>
      </c>
      <c r="X113" s="45">
        <f t="shared" si="23"/>
        <v>0</v>
      </c>
      <c r="Y113" s="83">
        <f>IF($A113="","",IF(Y$6="NÃO",0,IF(A113=0,Tabela!$H$23,IF(AND(MONTH(ESTRUTURA!C113)=MONTH(ESTRUTURA!$F$3),A113&gt;0),Tabela!$H$23,0))))</f>
        <v>0</v>
      </c>
      <c r="Z113" s="45">
        <f t="shared" si="23"/>
        <v>0</v>
      </c>
      <c r="AA113" s="83">
        <f>IF($A113="","",IF(AA$6="NÃO",0,Tabela!$H$25*nm_séries))</f>
        <v>0</v>
      </c>
      <c r="AB113" s="45">
        <f t="shared" si="23"/>
        <v>0</v>
      </c>
      <c r="AC113" s="83">
        <f>IF($A113="","",IF(AC$6="NÃO",0,IF(A113=0,Tabela!$H$27,IF(MOD(A113,3)=0,Tabela!$H$27,0))))</f>
        <v>0</v>
      </c>
      <c r="AD113" s="45">
        <f t="shared" si="23"/>
        <v>0</v>
      </c>
      <c r="AE113" s="83">
        <f t="shared" si="23"/>
        <v>0</v>
      </c>
      <c r="AF113" s="45">
        <f>IF($A113="","",IF(AF$6="NÃO",0,IF(AND(MONTH(ESTRUTURA!C113)=MONTH(ESTRUTURA!$F$3),A113&gt;0),Tabela!$H$30,0)))</f>
        <v>0</v>
      </c>
      <c r="AG113" s="83">
        <f t="shared" si="23"/>
        <v>0</v>
      </c>
      <c r="AH113" s="45">
        <f t="shared" si="23"/>
        <v>0</v>
      </c>
      <c r="AI113" s="83">
        <f>IF($A113="","",IF(AI$6="NÃO",0,IF($A113=0,DATEDIF(ESTRUTURA!$F$3,ESTRUTURA!$F$4,"m")*Tabela!$H$33,Tabela!$H$33)))</f>
        <v>0</v>
      </c>
      <c r="AJ113" s="45">
        <f t="shared" si="12"/>
        <v>0</v>
      </c>
    </row>
    <row r="114" spans="1:36" x14ac:dyDescent="0.2">
      <c r="A114" s="89">
        <f>ESTRUTURA!A114</f>
        <v>103</v>
      </c>
      <c r="B114" s="81">
        <f t="shared" si="19"/>
        <v>0</v>
      </c>
      <c r="C114" s="83">
        <f t="shared" si="24"/>
        <v>0</v>
      </c>
      <c r="D114" s="45">
        <f t="shared" si="24"/>
        <v>0</v>
      </c>
      <c r="E114" s="83">
        <f t="shared" si="24"/>
        <v>0</v>
      </c>
      <c r="F114" s="45">
        <f>IF($A114="","",IF(F$6="NÃO",0,Tabela!$H$34*nm_lastro))</f>
        <v>0</v>
      </c>
      <c r="G114" s="83">
        <f t="shared" si="24"/>
        <v>0</v>
      </c>
      <c r="H114" s="45">
        <f>IF($A114="","",IF(H$6="NÃO",0,IF($A114=0,DATEDIF(ESTRUTURA!$F$3,ESTRUTURA!$F$4,"m")*Tabela!$H$6,Tabela!$H$6)))</f>
        <v>0</v>
      </c>
      <c r="I114" s="83">
        <f t="shared" si="24"/>
        <v>0</v>
      </c>
      <c r="J114" s="45">
        <f>IF($A114="","",IF(J$6="NÃO",0,IF($A114=0,DATEDIF(ESTRUTURA!$F$3,ESTRUTURA!$F$4,"m")*Tabela!$H$8,IF(J$6="NÃO",0,Tabela!$H$8))))</f>
        <v>0</v>
      </c>
      <c r="K114" s="83">
        <f t="shared" si="24"/>
        <v>0</v>
      </c>
      <c r="L114" s="45">
        <f t="shared" si="24"/>
        <v>0</v>
      </c>
      <c r="M114" s="83">
        <f t="shared" si="24"/>
        <v>0</v>
      </c>
      <c r="N114" s="45">
        <f t="shared" si="24"/>
        <v>0</v>
      </c>
      <c r="O114" s="83">
        <f t="shared" si="24"/>
        <v>0</v>
      </c>
      <c r="P114" s="45">
        <f t="shared" si="24"/>
        <v>0</v>
      </c>
      <c r="Q114" s="83">
        <f t="shared" si="24"/>
        <v>0</v>
      </c>
      <c r="R114" s="45">
        <f t="shared" si="24"/>
        <v>0</v>
      </c>
      <c r="S114" s="83">
        <f>IF($A114="","",IF(S$6="NÃO",0,IF($A114=0,DATEDIF(ESTRUTURA!$F$3,ESTRUTURA!$F$4,"m")*Tabela!$H$17,Tabela!$H$17)))</f>
        <v>0</v>
      </c>
      <c r="T114" s="45">
        <f>IF($A114="","",IF(T$6="NÃO",0,IF($A114=0,DATEDIF(ESTRUTURA!$F$3,ESTRUTURA!$F$4,"m")*Tabela!$H$18,Tabela!$H$18)))</f>
        <v>0</v>
      </c>
      <c r="U114" s="83">
        <f t="shared" si="23"/>
        <v>0</v>
      </c>
      <c r="V114" s="45">
        <f>IF($A114="","",IF(V$6="NÃO",0,IF($A114=0,DATEDIF(ESTRUTURA!$F$3,ESTRUTURA!$F$4,"m")*Tabela!$H$20,Tabela!$H$20)))</f>
        <v>0</v>
      </c>
      <c r="W114" s="83">
        <f t="shared" si="23"/>
        <v>0</v>
      </c>
      <c r="X114" s="45">
        <f t="shared" si="23"/>
        <v>0</v>
      </c>
      <c r="Y114" s="83">
        <f>IF($A114="","",IF(Y$6="NÃO",0,IF(A114=0,Tabela!$H$23,IF(AND(MONTH(ESTRUTURA!C114)=MONTH(ESTRUTURA!$F$3),A114&gt;0),Tabela!$H$23,0))))</f>
        <v>0</v>
      </c>
      <c r="Z114" s="45">
        <f t="shared" si="23"/>
        <v>0</v>
      </c>
      <c r="AA114" s="83">
        <f>IF($A114="","",IF(AA$6="NÃO",0,Tabela!$H$25*nm_séries))</f>
        <v>0</v>
      </c>
      <c r="AB114" s="45">
        <f t="shared" si="23"/>
        <v>0</v>
      </c>
      <c r="AC114" s="83">
        <f>IF($A114="","",IF(AC$6="NÃO",0,IF(A114=0,Tabela!$H$27,IF(MOD(A114,3)=0,Tabela!$H$27,0))))</f>
        <v>0</v>
      </c>
      <c r="AD114" s="45">
        <f t="shared" si="23"/>
        <v>0</v>
      </c>
      <c r="AE114" s="83">
        <f t="shared" si="23"/>
        <v>0</v>
      </c>
      <c r="AF114" s="45">
        <f>IF($A114="","",IF(AF$6="NÃO",0,IF(AND(MONTH(ESTRUTURA!C114)=MONTH(ESTRUTURA!$F$3),A114&gt;0),Tabela!$H$30,0)))</f>
        <v>0</v>
      </c>
      <c r="AG114" s="83">
        <f t="shared" si="23"/>
        <v>0</v>
      </c>
      <c r="AH114" s="45">
        <f t="shared" si="23"/>
        <v>0</v>
      </c>
      <c r="AI114" s="83">
        <f>IF($A114="","",IF(AI$6="NÃO",0,IF($A114=0,DATEDIF(ESTRUTURA!$F$3,ESTRUTURA!$F$4,"m")*Tabela!$H$33,Tabela!$H$33)))</f>
        <v>0</v>
      </c>
      <c r="AJ114" s="45">
        <f t="shared" si="12"/>
        <v>0</v>
      </c>
    </row>
    <row r="115" spans="1:36" x14ac:dyDescent="0.2">
      <c r="A115" s="89">
        <f>ESTRUTURA!A115</f>
        <v>104</v>
      </c>
      <c r="B115" s="81">
        <f t="shared" si="19"/>
        <v>0</v>
      </c>
      <c r="C115" s="83">
        <f t="shared" si="24"/>
        <v>0</v>
      </c>
      <c r="D115" s="45">
        <f t="shared" si="24"/>
        <v>0</v>
      </c>
      <c r="E115" s="83">
        <f t="shared" si="24"/>
        <v>0</v>
      </c>
      <c r="F115" s="45">
        <f>IF($A115="","",IF(F$6="NÃO",0,Tabela!$H$34*nm_lastro))</f>
        <v>0</v>
      </c>
      <c r="G115" s="83">
        <f t="shared" si="24"/>
        <v>0</v>
      </c>
      <c r="H115" s="45">
        <f>IF($A115="","",IF(H$6="NÃO",0,IF($A115=0,DATEDIF(ESTRUTURA!$F$3,ESTRUTURA!$F$4,"m")*Tabela!$H$6,Tabela!$H$6)))</f>
        <v>0</v>
      </c>
      <c r="I115" s="83">
        <f t="shared" si="24"/>
        <v>0</v>
      </c>
      <c r="J115" s="45">
        <f>IF($A115="","",IF(J$6="NÃO",0,IF($A115=0,DATEDIF(ESTRUTURA!$F$3,ESTRUTURA!$F$4,"m")*Tabela!$H$8,IF(J$6="NÃO",0,Tabela!$H$8))))</f>
        <v>0</v>
      </c>
      <c r="K115" s="83">
        <f t="shared" si="24"/>
        <v>0</v>
      </c>
      <c r="L115" s="45">
        <f t="shared" si="24"/>
        <v>0</v>
      </c>
      <c r="M115" s="83">
        <f t="shared" si="24"/>
        <v>0</v>
      </c>
      <c r="N115" s="45">
        <f t="shared" si="24"/>
        <v>0</v>
      </c>
      <c r="O115" s="83">
        <f t="shared" si="24"/>
        <v>0</v>
      </c>
      <c r="P115" s="45">
        <f t="shared" si="24"/>
        <v>0</v>
      </c>
      <c r="Q115" s="83">
        <f t="shared" si="24"/>
        <v>0</v>
      </c>
      <c r="R115" s="45">
        <f t="shared" si="24"/>
        <v>0</v>
      </c>
      <c r="S115" s="83">
        <f>IF($A115="","",IF(S$6="NÃO",0,IF($A115=0,DATEDIF(ESTRUTURA!$F$3,ESTRUTURA!$F$4,"m")*Tabela!$H$17,Tabela!$H$17)))</f>
        <v>0</v>
      </c>
      <c r="T115" s="45">
        <f>IF($A115="","",IF(T$6="NÃO",0,IF($A115=0,DATEDIF(ESTRUTURA!$F$3,ESTRUTURA!$F$4,"m")*Tabela!$H$18,Tabela!$H$18)))</f>
        <v>0</v>
      </c>
      <c r="U115" s="83">
        <f t="shared" si="23"/>
        <v>0</v>
      </c>
      <c r="V115" s="45">
        <f>IF($A115="","",IF(V$6="NÃO",0,IF($A115=0,DATEDIF(ESTRUTURA!$F$3,ESTRUTURA!$F$4,"m")*Tabela!$H$20,Tabela!$H$20)))</f>
        <v>0</v>
      </c>
      <c r="W115" s="83">
        <f t="shared" si="23"/>
        <v>0</v>
      </c>
      <c r="X115" s="45">
        <f t="shared" si="23"/>
        <v>0</v>
      </c>
      <c r="Y115" s="83">
        <f>IF($A115="","",IF(Y$6="NÃO",0,IF(A115=0,Tabela!$H$23,IF(AND(MONTH(ESTRUTURA!C115)=MONTH(ESTRUTURA!$F$3),A115&gt;0),Tabela!$H$23,0))))</f>
        <v>0</v>
      </c>
      <c r="Z115" s="45">
        <f t="shared" si="23"/>
        <v>0</v>
      </c>
      <c r="AA115" s="83">
        <f>IF($A115="","",IF(AA$6="NÃO",0,Tabela!$H$25*nm_séries))</f>
        <v>0</v>
      </c>
      <c r="AB115" s="45">
        <f t="shared" si="23"/>
        <v>0</v>
      </c>
      <c r="AC115" s="83">
        <f>IF($A115="","",IF(AC$6="NÃO",0,IF(A115=0,Tabela!$H$27,IF(MOD(A115,3)=0,Tabela!$H$27,0))))</f>
        <v>0</v>
      </c>
      <c r="AD115" s="45">
        <f t="shared" si="23"/>
        <v>0</v>
      </c>
      <c r="AE115" s="83">
        <f t="shared" si="23"/>
        <v>0</v>
      </c>
      <c r="AF115" s="45">
        <f>IF($A115="","",IF(AF$6="NÃO",0,IF(AND(MONTH(ESTRUTURA!C115)=MONTH(ESTRUTURA!$F$3),A115&gt;0),Tabela!$H$30,0)))</f>
        <v>0</v>
      </c>
      <c r="AG115" s="83">
        <f t="shared" si="23"/>
        <v>0</v>
      </c>
      <c r="AH115" s="45">
        <f t="shared" si="23"/>
        <v>0</v>
      </c>
      <c r="AI115" s="83">
        <f>IF($A115="","",IF(AI$6="NÃO",0,IF($A115=0,DATEDIF(ESTRUTURA!$F$3,ESTRUTURA!$F$4,"m")*Tabela!$H$33,Tabela!$H$33)))</f>
        <v>0</v>
      </c>
      <c r="AJ115" s="45">
        <f t="shared" si="12"/>
        <v>0</v>
      </c>
    </row>
    <row r="116" spans="1:36" x14ac:dyDescent="0.2">
      <c r="A116" s="89">
        <f>ESTRUTURA!A116</f>
        <v>105</v>
      </c>
      <c r="B116" s="81">
        <f t="shared" si="19"/>
        <v>0</v>
      </c>
      <c r="C116" s="83">
        <f t="shared" si="24"/>
        <v>0</v>
      </c>
      <c r="D116" s="45">
        <f t="shared" si="24"/>
        <v>0</v>
      </c>
      <c r="E116" s="83">
        <f t="shared" si="24"/>
        <v>0</v>
      </c>
      <c r="F116" s="45">
        <f>IF($A116="","",IF(F$6="NÃO",0,Tabela!$H$34*nm_lastro))</f>
        <v>0</v>
      </c>
      <c r="G116" s="83">
        <f t="shared" si="24"/>
        <v>0</v>
      </c>
      <c r="H116" s="45">
        <f>IF($A116="","",IF(H$6="NÃO",0,IF($A116=0,DATEDIF(ESTRUTURA!$F$3,ESTRUTURA!$F$4,"m")*Tabela!$H$6,Tabela!$H$6)))</f>
        <v>0</v>
      </c>
      <c r="I116" s="83">
        <f t="shared" si="24"/>
        <v>0</v>
      </c>
      <c r="J116" s="45">
        <f>IF($A116="","",IF(J$6="NÃO",0,IF($A116=0,DATEDIF(ESTRUTURA!$F$3,ESTRUTURA!$F$4,"m")*Tabela!$H$8,IF(J$6="NÃO",0,Tabela!$H$8))))</f>
        <v>0</v>
      </c>
      <c r="K116" s="83">
        <f t="shared" si="24"/>
        <v>0</v>
      </c>
      <c r="L116" s="45">
        <f t="shared" si="24"/>
        <v>0</v>
      </c>
      <c r="M116" s="83">
        <f t="shared" si="24"/>
        <v>0</v>
      </c>
      <c r="N116" s="45">
        <f t="shared" si="24"/>
        <v>0</v>
      </c>
      <c r="O116" s="83">
        <f t="shared" si="24"/>
        <v>0</v>
      </c>
      <c r="P116" s="45">
        <f t="shared" si="24"/>
        <v>0</v>
      </c>
      <c r="Q116" s="83">
        <f t="shared" si="24"/>
        <v>0</v>
      </c>
      <c r="R116" s="45">
        <f t="shared" si="24"/>
        <v>0</v>
      </c>
      <c r="S116" s="83">
        <f>IF($A116="","",IF(S$6="NÃO",0,IF($A116=0,DATEDIF(ESTRUTURA!$F$3,ESTRUTURA!$F$4,"m")*Tabela!$H$17,Tabela!$H$17)))</f>
        <v>0</v>
      </c>
      <c r="T116" s="45">
        <f>IF($A116="","",IF(T$6="NÃO",0,IF($A116=0,DATEDIF(ESTRUTURA!$F$3,ESTRUTURA!$F$4,"m")*Tabela!$H$18,Tabela!$H$18)))</f>
        <v>0</v>
      </c>
      <c r="U116" s="83">
        <f t="shared" si="23"/>
        <v>0</v>
      </c>
      <c r="V116" s="45">
        <f>IF($A116="","",IF(V$6="NÃO",0,IF($A116=0,DATEDIF(ESTRUTURA!$F$3,ESTRUTURA!$F$4,"m")*Tabela!$H$20,Tabela!$H$20)))</f>
        <v>0</v>
      </c>
      <c r="W116" s="83">
        <f t="shared" si="23"/>
        <v>0</v>
      </c>
      <c r="X116" s="45">
        <f t="shared" si="23"/>
        <v>0</v>
      </c>
      <c r="Y116" s="83">
        <f>IF($A116="","",IF(Y$6="NÃO",0,IF(A116=0,Tabela!$H$23,IF(AND(MONTH(ESTRUTURA!C116)=MONTH(ESTRUTURA!$F$3),A116&gt;0),Tabela!$H$23,0))))</f>
        <v>0</v>
      </c>
      <c r="Z116" s="45">
        <f t="shared" si="23"/>
        <v>0</v>
      </c>
      <c r="AA116" s="83">
        <f>IF($A116="","",IF(AA$6="NÃO",0,Tabela!$H$25*nm_séries))</f>
        <v>0</v>
      </c>
      <c r="AB116" s="45">
        <f t="shared" si="23"/>
        <v>0</v>
      </c>
      <c r="AC116" s="83">
        <f>IF($A116="","",IF(AC$6="NÃO",0,IF(A116=0,Tabela!$H$27,IF(MOD(A116,3)=0,Tabela!$H$27,0))))</f>
        <v>0</v>
      </c>
      <c r="AD116" s="45">
        <f t="shared" si="23"/>
        <v>0</v>
      </c>
      <c r="AE116" s="83">
        <f t="shared" si="23"/>
        <v>0</v>
      </c>
      <c r="AF116" s="45">
        <f>IF($A116="","",IF(AF$6="NÃO",0,IF(AND(MONTH(ESTRUTURA!C116)=MONTH(ESTRUTURA!$F$3),A116&gt;0),Tabela!$H$30,0)))</f>
        <v>0</v>
      </c>
      <c r="AG116" s="83">
        <f t="shared" si="23"/>
        <v>0</v>
      </c>
      <c r="AH116" s="45">
        <f t="shared" si="23"/>
        <v>0</v>
      </c>
      <c r="AI116" s="83">
        <f>IF($A116="","",IF(AI$6="NÃO",0,IF($A116=0,DATEDIF(ESTRUTURA!$F$3,ESTRUTURA!$F$4,"m")*Tabela!$H$33,Tabela!$H$33)))</f>
        <v>0</v>
      </c>
      <c r="AJ116" s="45">
        <f t="shared" si="12"/>
        <v>0</v>
      </c>
    </row>
    <row r="117" spans="1:36" x14ac:dyDescent="0.2">
      <c r="A117" s="89">
        <f>ESTRUTURA!A117</f>
        <v>106</v>
      </c>
      <c r="B117" s="81">
        <f t="shared" si="19"/>
        <v>0</v>
      </c>
      <c r="C117" s="83">
        <f t="shared" si="24"/>
        <v>0</v>
      </c>
      <c r="D117" s="45">
        <f t="shared" si="24"/>
        <v>0</v>
      </c>
      <c r="E117" s="83">
        <f t="shared" si="24"/>
        <v>0</v>
      </c>
      <c r="F117" s="45">
        <f>IF($A117="","",IF(F$6="NÃO",0,Tabela!$H$34*nm_lastro))</f>
        <v>0</v>
      </c>
      <c r="G117" s="83">
        <f t="shared" si="24"/>
        <v>0</v>
      </c>
      <c r="H117" s="45">
        <f>IF($A117="","",IF(H$6="NÃO",0,IF($A117=0,DATEDIF(ESTRUTURA!$F$3,ESTRUTURA!$F$4,"m")*Tabela!$H$6,Tabela!$H$6)))</f>
        <v>0</v>
      </c>
      <c r="I117" s="83">
        <f t="shared" si="24"/>
        <v>0</v>
      </c>
      <c r="J117" s="45">
        <f>IF($A117="","",IF(J$6="NÃO",0,IF($A117=0,DATEDIF(ESTRUTURA!$F$3,ESTRUTURA!$F$4,"m")*Tabela!$H$8,IF(J$6="NÃO",0,Tabela!$H$8))))</f>
        <v>0</v>
      </c>
      <c r="K117" s="83">
        <f t="shared" si="24"/>
        <v>0</v>
      </c>
      <c r="L117" s="45">
        <f t="shared" si="24"/>
        <v>0</v>
      </c>
      <c r="M117" s="83">
        <f t="shared" si="24"/>
        <v>0</v>
      </c>
      <c r="N117" s="45">
        <f t="shared" si="24"/>
        <v>0</v>
      </c>
      <c r="O117" s="83">
        <f t="shared" si="24"/>
        <v>0</v>
      </c>
      <c r="P117" s="45">
        <f t="shared" si="24"/>
        <v>0</v>
      </c>
      <c r="Q117" s="83">
        <f t="shared" si="24"/>
        <v>0</v>
      </c>
      <c r="R117" s="45">
        <f t="shared" si="24"/>
        <v>0</v>
      </c>
      <c r="S117" s="83">
        <f>IF($A117="","",IF(S$6="NÃO",0,IF($A117=0,DATEDIF(ESTRUTURA!$F$3,ESTRUTURA!$F$4,"m")*Tabela!$H$17,Tabela!$H$17)))</f>
        <v>0</v>
      </c>
      <c r="T117" s="45">
        <f>IF($A117="","",IF(T$6="NÃO",0,IF($A117=0,DATEDIF(ESTRUTURA!$F$3,ESTRUTURA!$F$4,"m")*Tabela!$H$18,Tabela!$H$18)))</f>
        <v>0</v>
      </c>
      <c r="U117" s="83">
        <f t="shared" si="23"/>
        <v>0</v>
      </c>
      <c r="V117" s="45">
        <f>IF($A117="","",IF(V$6="NÃO",0,IF($A117=0,DATEDIF(ESTRUTURA!$F$3,ESTRUTURA!$F$4,"m")*Tabela!$H$20,Tabela!$H$20)))</f>
        <v>0</v>
      </c>
      <c r="W117" s="83">
        <f t="shared" si="23"/>
        <v>0</v>
      </c>
      <c r="X117" s="45">
        <f t="shared" si="23"/>
        <v>0</v>
      </c>
      <c r="Y117" s="83">
        <f>IF($A117="","",IF(Y$6="NÃO",0,IF(A117=0,Tabela!$H$23,IF(AND(MONTH(ESTRUTURA!C117)=MONTH(ESTRUTURA!$F$3),A117&gt;0),Tabela!$H$23,0))))</f>
        <v>0</v>
      </c>
      <c r="Z117" s="45">
        <f t="shared" si="23"/>
        <v>0</v>
      </c>
      <c r="AA117" s="83">
        <f>IF($A117="","",IF(AA$6="NÃO",0,Tabela!$H$25*nm_séries))</f>
        <v>0</v>
      </c>
      <c r="AB117" s="45">
        <f t="shared" si="23"/>
        <v>0</v>
      </c>
      <c r="AC117" s="83">
        <f>IF($A117="","",IF(AC$6="NÃO",0,IF(A117=0,Tabela!$H$27,IF(MOD(A117,3)=0,Tabela!$H$27,0))))</f>
        <v>0</v>
      </c>
      <c r="AD117" s="45">
        <f t="shared" si="23"/>
        <v>0</v>
      </c>
      <c r="AE117" s="83">
        <f t="shared" si="23"/>
        <v>0</v>
      </c>
      <c r="AF117" s="45">
        <f>IF($A117="","",IF(AF$6="NÃO",0,IF(AND(MONTH(ESTRUTURA!C117)=MONTH(ESTRUTURA!$F$3),A117&gt;0),Tabela!$H$30,0)))</f>
        <v>0</v>
      </c>
      <c r="AG117" s="83">
        <f t="shared" si="23"/>
        <v>0</v>
      </c>
      <c r="AH117" s="45">
        <f t="shared" si="23"/>
        <v>0</v>
      </c>
      <c r="AI117" s="83">
        <f>IF($A117="","",IF(AI$6="NÃO",0,IF($A117=0,DATEDIF(ESTRUTURA!$F$3,ESTRUTURA!$F$4,"m")*Tabela!$H$33,Tabela!$H$33)))</f>
        <v>0</v>
      </c>
      <c r="AJ117" s="45">
        <f t="shared" si="12"/>
        <v>0</v>
      </c>
    </row>
    <row r="118" spans="1:36" x14ac:dyDescent="0.2">
      <c r="A118" s="89">
        <f>ESTRUTURA!A118</f>
        <v>107</v>
      </c>
      <c r="B118" s="81">
        <f t="shared" si="19"/>
        <v>0</v>
      </c>
      <c r="C118" s="83">
        <f t="shared" si="24"/>
        <v>0</v>
      </c>
      <c r="D118" s="45">
        <f t="shared" si="24"/>
        <v>0</v>
      </c>
      <c r="E118" s="83">
        <f t="shared" si="24"/>
        <v>0</v>
      </c>
      <c r="F118" s="45">
        <f>IF($A118="","",IF(F$6="NÃO",0,Tabela!$H$34*nm_lastro))</f>
        <v>0</v>
      </c>
      <c r="G118" s="83">
        <f t="shared" si="24"/>
        <v>0</v>
      </c>
      <c r="H118" s="45">
        <f>IF($A118="","",IF(H$6="NÃO",0,IF($A118=0,DATEDIF(ESTRUTURA!$F$3,ESTRUTURA!$F$4,"m")*Tabela!$H$6,Tabela!$H$6)))</f>
        <v>0</v>
      </c>
      <c r="I118" s="83">
        <f t="shared" si="24"/>
        <v>0</v>
      </c>
      <c r="J118" s="45">
        <f>IF($A118="","",IF(J$6="NÃO",0,IF($A118=0,DATEDIF(ESTRUTURA!$F$3,ESTRUTURA!$F$4,"m")*Tabela!$H$8,IF(J$6="NÃO",0,Tabela!$H$8))))</f>
        <v>0</v>
      </c>
      <c r="K118" s="83">
        <f t="shared" si="24"/>
        <v>0</v>
      </c>
      <c r="L118" s="45">
        <f t="shared" si="24"/>
        <v>0</v>
      </c>
      <c r="M118" s="83">
        <f t="shared" si="24"/>
        <v>0</v>
      </c>
      <c r="N118" s="45">
        <f t="shared" si="24"/>
        <v>0</v>
      </c>
      <c r="O118" s="83">
        <f t="shared" si="24"/>
        <v>0</v>
      </c>
      <c r="P118" s="45">
        <f t="shared" si="24"/>
        <v>0</v>
      </c>
      <c r="Q118" s="83">
        <f t="shared" si="24"/>
        <v>0</v>
      </c>
      <c r="R118" s="45">
        <f t="shared" si="24"/>
        <v>0</v>
      </c>
      <c r="S118" s="83">
        <f>IF($A118="","",IF(S$6="NÃO",0,IF($A118=0,DATEDIF(ESTRUTURA!$F$3,ESTRUTURA!$F$4,"m")*Tabela!$H$17,Tabela!$H$17)))</f>
        <v>0</v>
      </c>
      <c r="T118" s="45">
        <f>IF($A118="","",IF(T$6="NÃO",0,IF($A118=0,DATEDIF(ESTRUTURA!$F$3,ESTRUTURA!$F$4,"m")*Tabela!$H$18,Tabela!$H$18)))</f>
        <v>0</v>
      </c>
      <c r="U118" s="83">
        <f t="shared" si="23"/>
        <v>0</v>
      </c>
      <c r="V118" s="45">
        <f>IF($A118="","",IF(V$6="NÃO",0,IF($A118=0,DATEDIF(ESTRUTURA!$F$3,ESTRUTURA!$F$4,"m")*Tabela!$H$20,Tabela!$H$20)))</f>
        <v>0</v>
      </c>
      <c r="W118" s="83">
        <f t="shared" si="23"/>
        <v>0</v>
      </c>
      <c r="X118" s="45">
        <f t="shared" si="23"/>
        <v>0</v>
      </c>
      <c r="Y118" s="83">
        <f>IF($A118="","",IF(Y$6="NÃO",0,IF(A118=0,Tabela!$H$23,IF(AND(MONTH(ESTRUTURA!C118)=MONTH(ESTRUTURA!$F$3),A118&gt;0),Tabela!$H$23,0))))</f>
        <v>0</v>
      </c>
      <c r="Z118" s="45">
        <f t="shared" si="23"/>
        <v>0</v>
      </c>
      <c r="AA118" s="83">
        <f>IF($A118="","",IF(AA$6="NÃO",0,Tabela!$H$25*nm_séries))</f>
        <v>0</v>
      </c>
      <c r="AB118" s="45">
        <f t="shared" si="23"/>
        <v>0</v>
      </c>
      <c r="AC118" s="83">
        <f>IF($A118="","",IF(AC$6="NÃO",0,IF(A118=0,Tabela!$H$27,IF(MOD(A118,3)=0,Tabela!$H$27,0))))</f>
        <v>0</v>
      </c>
      <c r="AD118" s="45">
        <f t="shared" si="23"/>
        <v>0</v>
      </c>
      <c r="AE118" s="83">
        <f t="shared" si="23"/>
        <v>0</v>
      </c>
      <c r="AF118" s="45">
        <f>IF($A118="","",IF(AF$6="NÃO",0,IF(AND(MONTH(ESTRUTURA!C118)=MONTH(ESTRUTURA!$F$3),A118&gt;0),Tabela!$H$30,0)))</f>
        <v>0</v>
      </c>
      <c r="AG118" s="83">
        <f t="shared" si="23"/>
        <v>0</v>
      </c>
      <c r="AH118" s="45">
        <f t="shared" si="23"/>
        <v>0</v>
      </c>
      <c r="AI118" s="83">
        <f>IF($A118="","",IF(AI$6="NÃO",0,IF($A118=0,DATEDIF(ESTRUTURA!$F$3,ESTRUTURA!$F$4,"m")*Tabela!$H$33,Tabela!$H$33)))</f>
        <v>0</v>
      </c>
      <c r="AJ118" s="45">
        <f t="shared" si="12"/>
        <v>0</v>
      </c>
    </row>
    <row r="119" spans="1:36" x14ac:dyDescent="0.2">
      <c r="A119" s="89">
        <f>ESTRUTURA!A119</f>
        <v>108</v>
      </c>
      <c r="B119" s="81">
        <f t="shared" si="19"/>
        <v>0</v>
      </c>
      <c r="C119" s="83">
        <f t="shared" si="24"/>
        <v>0</v>
      </c>
      <c r="D119" s="45">
        <f t="shared" si="24"/>
        <v>0</v>
      </c>
      <c r="E119" s="83">
        <f t="shared" si="24"/>
        <v>0</v>
      </c>
      <c r="F119" s="45">
        <f>IF($A119="","",IF(F$6="NÃO",0,Tabela!$H$34*nm_lastro))</f>
        <v>0</v>
      </c>
      <c r="G119" s="83">
        <f t="shared" si="24"/>
        <v>0</v>
      </c>
      <c r="H119" s="45">
        <f>IF($A119="","",IF(H$6="NÃO",0,IF($A119=0,DATEDIF(ESTRUTURA!$F$3,ESTRUTURA!$F$4,"m")*Tabela!$H$6,Tabela!$H$6)))</f>
        <v>0</v>
      </c>
      <c r="I119" s="83">
        <f t="shared" si="24"/>
        <v>0</v>
      </c>
      <c r="J119" s="45">
        <f>IF($A119="","",IF(J$6="NÃO",0,IF($A119=0,DATEDIF(ESTRUTURA!$F$3,ESTRUTURA!$F$4,"m")*Tabela!$H$8,IF(J$6="NÃO",0,Tabela!$H$8))))</f>
        <v>0</v>
      </c>
      <c r="K119" s="83">
        <f t="shared" si="24"/>
        <v>0</v>
      </c>
      <c r="L119" s="45">
        <f t="shared" si="24"/>
        <v>0</v>
      </c>
      <c r="M119" s="83">
        <f t="shared" si="24"/>
        <v>0</v>
      </c>
      <c r="N119" s="45">
        <f t="shared" si="24"/>
        <v>0</v>
      </c>
      <c r="O119" s="83">
        <f t="shared" si="24"/>
        <v>0</v>
      </c>
      <c r="P119" s="45">
        <f t="shared" si="24"/>
        <v>0</v>
      </c>
      <c r="Q119" s="83">
        <f t="shared" si="24"/>
        <v>0</v>
      </c>
      <c r="R119" s="45">
        <f t="shared" si="24"/>
        <v>0</v>
      </c>
      <c r="S119" s="83">
        <f>IF($A119="","",IF(S$6="NÃO",0,IF($A119=0,DATEDIF(ESTRUTURA!$F$3,ESTRUTURA!$F$4,"m")*Tabela!$H$17,Tabela!$H$17)))</f>
        <v>0</v>
      </c>
      <c r="T119" s="45">
        <f>IF($A119="","",IF(T$6="NÃO",0,IF($A119=0,DATEDIF(ESTRUTURA!$F$3,ESTRUTURA!$F$4,"m")*Tabela!$H$18,Tabela!$H$18)))</f>
        <v>0</v>
      </c>
      <c r="U119" s="83">
        <f t="shared" si="23"/>
        <v>0</v>
      </c>
      <c r="V119" s="45">
        <f>IF($A119="","",IF(V$6="NÃO",0,IF($A119=0,DATEDIF(ESTRUTURA!$F$3,ESTRUTURA!$F$4,"m")*Tabela!$H$20,Tabela!$H$20)))</f>
        <v>0</v>
      </c>
      <c r="W119" s="83">
        <f t="shared" si="23"/>
        <v>0</v>
      </c>
      <c r="X119" s="45">
        <f t="shared" si="23"/>
        <v>0</v>
      </c>
      <c r="Y119" s="83">
        <f>IF($A119="","",IF(Y$6="NÃO",0,IF(A119=0,Tabela!$H$23,IF(AND(MONTH(ESTRUTURA!C119)=MONTH(ESTRUTURA!$F$3),A119&gt;0),Tabela!$H$23,0))))</f>
        <v>0</v>
      </c>
      <c r="Z119" s="45">
        <f t="shared" si="23"/>
        <v>0</v>
      </c>
      <c r="AA119" s="83">
        <f>IF($A119="","",IF(AA$6="NÃO",0,Tabela!$H$25*nm_séries))</f>
        <v>0</v>
      </c>
      <c r="AB119" s="45">
        <f t="shared" si="23"/>
        <v>0</v>
      </c>
      <c r="AC119" s="83">
        <f>IF($A119="","",IF(AC$6="NÃO",0,IF(A119=0,Tabela!$H$27,IF(MOD(A119,3)=0,Tabela!$H$27,0))))</f>
        <v>0</v>
      </c>
      <c r="AD119" s="45">
        <f t="shared" si="23"/>
        <v>0</v>
      </c>
      <c r="AE119" s="83">
        <f t="shared" si="23"/>
        <v>0</v>
      </c>
      <c r="AF119" s="45">
        <f>IF($A119="","",IF(AF$6="NÃO",0,IF(AND(MONTH(ESTRUTURA!C119)=MONTH(ESTRUTURA!$F$3),A119&gt;0),Tabela!$H$30,0)))</f>
        <v>0</v>
      </c>
      <c r="AG119" s="83">
        <f t="shared" si="23"/>
        <v>0</v>
      </c>
      <c r="AH119" s="45">
        <f t="shared" si="23"/>
        <v>0</v>
      </c>
      <c r="AI119" s="83">
        <f>IF($A119="","",IF(AI$6="NÃO",0,IF($A119=0,DATEDIF(ESTRUTURA!$F$3,ESTRUTURA!$F$4,"m")*Tabela!$H$33,Tabela!$H$33)))</f>
        <v>0</v>
      </c>
      <c r="AJ119" s="45">
        <f t="shared" si="12"/>
        <v>0</v>
      </c>
    </row>
    <row r="120" spans="1:36" x14ac:dyDescent="0.2">
      <c r="A120" s="89">
        <f>ESTRUTURA!A120</f>
        <v>109</v>
      </c>
      <c r="B120" s="81">
        <f t="shared" si="19"/>
        <v>0</v>
      </c>
      <c r="C120" s="83">
        <f t="shared" si="24"/>
        <v>0</v>
      </c>
      <c r="D120" s="45">
        <f t="shared" si="24"/>
        <v>0</v>
      </c>
      <c r="E120" s="83">
        <f t="shared" si="24"/>
        <v>0</v>
      </c>
      <c r="F120" s="45">
        <f>IF($A120="","",IF(F$6="NÃO",0,Tabela!$H$34*nm_lastro))</f>
        <v>0</v>
      </c>
      <c r="G120" s="83">
        <f t="shared" si="24"/>
        <v>0</v>
      </c>
      <c r="H120" s="45">
        <f>IF($A120="","",IF(H$6="NÃO",0,IF($A120=0,DATEDIF(ESTRUTURA!$F$3,ESTRUTURA!$F$4,"m")*Tabela!$H$6,Tabela!$H$6)))</f>
        <v>0</v>
      </c>
      <c r="I120" s="83">
        <f t="shared" si="24"/>
        <v>0</v>
      </c>
      <c r="J120" s="45">
        <f>IF($A120="","",IF(J$6="NÃO",0,IF($A120=0,DATEDIF(ESTRUTURA!$F$3,ESTRUTURA!$F$4,"m")*Tabela!$H$8,IF(J$6="NÃO",0,Tabela!$H$8))))</f>
        <v>0</v>
      </c>
      <c r="K120" s="83">
        <f t="shared" si="24"/>
        <v>0</v>
      </c>
      <c r="L120" s="45">
        <f t="shared" si="24"/>
        <v>0</v>
      </c>
      <c r="M120" s="83">
        <f t="shared" si="24"/>
        <v>0</v>
      </c>
      <c r="N120" s="45">
        <f t="shared" si="24"/>
        <v>0</v>
      </c>
      <c r="O120" s="83">
        <f t="shared" si="24"/>
        <v>0</v>
      </c>
      <c r="P120" s="45">
        <f t="shared" si="24"/>
        <v>0</v>
      </c>
      <c r="Q120" s="83">
        <f t="shared" si="24"/>
        <v>0</v>
      </c>
      <c r="R120" s="45">
        <f t="shared" si="24"/>
        <v>0</v>
      </c>
      <c r="S120" s="83">
        <f>IF($A120="","",IF(S$6="NÃO",0,IF($A120=0,DATEDIF(ESTRUTURA!$F$3,ESTRUTURA!$F$4,"m")*Tabela!$H$17,Tabela!$H$17)))</f>
        <v>0</v>
      </c>
      <c r="T120" s="45">
        <f>IF($A120="","",IF(T$6="NÃO",0,IF($A120=0,DATEDIF(ESTRUTURA!$F$3,ESTRUTURA!$F$4,"m")*Tabela!$H$18,Tabela!$H$18)))</f>
        <v>0</v>
      </c>
      <c r="U120" s="83">
        <f t="shared" si="23"/>
        <v>0</v>
      </c>
      <c r="V120" s="45">
        <f>IF($A120="","",IF(V$6="NÃO",0,IF($A120=0,DATEDIF(ESTRUTURA!$F$3,ESTRUTURA!$F$4,"m")*Tabela!$H$20,Tabela!$H$20)))</f>
        <v>0</v>
      </c>
      <c r="W120" s="83">
        <f t="shared" si="23"/>
        <v>0</v>
      </c>
      <c r="X120" s="45">
        <f t="shared" si="23"/>
        <v>0</v>
      </c>
      <c r="Y120" s="83">
        <f>IF($A120="","",IF(Y$6="NÃO",0,IF(A120=0,Tabela!$H$23,IF(AND(MONTH(ESTRUTURA!C120)=MONTH(ESTRUTURA!$F$3),A120&gt;0),Tabela!$H$23,0))))</f>
        <v>0</v>
      </c>
      <c r="Z120" s="45">
        <f t="shared" si="23"/>
        <v>0</v>
      </c>
      <c r="AA120" s="83">
        <f>IF($A120="","",IF(AA$6="NÃO",0,Tabela!$H$25*nm_séries))</f>
        <v>0</v>
      </c>
      <c r="AB120" s="45">
        <f t="shared" si="23"/>
        <v>0</v>
      </c>
      <c r="AC120" s="83">
        <f>IF($A120="","",IF(AC$6="NÃO",0,IF(A120=0,Tabela!$H$27,IF(MOD(A120,3)=0,Tabela!$H$27,0))))</f>
        <v>0</v>
      </c>
      <c r="AD120" s="45">
        <f t="shared" si="23"/>
        <v>0</v>
      </c>
      <c r="AE120" s="83">
        <f t="shared" si="23"/>
        <v>0</v>
      </c>
      <c r="AF120" s="45">
        <f>IF($A120="","",IF(AF$6="NÃO",0,IF(AND(MONTH(ESTRUTURA!C120)=MONTH(ESTRUTURA!$F$3),A120&gt;0),Tabela!$H$30,0)))</f>
        <v>0</v>
      </c>
      <c r="AG120" s="83">
        <f t="shared" si="23"/>
        <v>0</v>
      </c>
      <c r="AH120" s="45">
        <f t="shared" si="23"/>
        <v>0</v>
      </c>
      <c r="AI120" s="83">
        <f>IF($A120="","",IF(AI$6="NÃO",0,IF($A120=0,DATEDIF(ESTRUTURA!$F$3,ESTRUTURA!$F$4,"m")*Tabela!$H$33,Tabela!$H$33)))</f>
        <v>0</v>
      </c>
      <c r="AJ120" s="45">
        <f t="shared" si="12"/>
        <v>0</v>
      </c>
    </row>
    <row r="121" spans="1:36" x14ac:dyDescent="0.2">
      <c r="A121" s="89">
        <f>ESTRUTURA!A121</f>
        <v>110</v>
      </c>
      <c r="B121" s="81">
        <f t="shared" si="19"/>
        <v>0</v>
      </c>
      <c r="C121" s="83">
        <f t="shared" si="24"/>
        <v>0</v>
      </c>
      <c r="D121" s="45">
        <f t="shared" si="24"/>
        <v>0</v>
      </c>
      <c r="E121" s="83">
        <f t="shared" si="24"/>
        <v>0</v>
      </c>
      <c r="F121" s="45">
        <f>IF($A121="","",IF(F$6="NÃO",0,Tabela!$H$34*nm_lastro))</f>
        <v>0</v>
      </c>
      <c r="G121" s="83">
        <f t="shared" si="24"/>
        <v>0</v>
      </c>
      <c r="H121" s="45">
        <f>IF($A121="","",IF(H$6="NÃO",0,IF($A121=0,DATEDIF(ESTRUTURA!$F$3,ESTRUTURA!$F$4,"m")*Tabela!$H$6,Tabela!$H$6)))</f>
        <v>0</v>
      </c>
      <c r="I121" s="83">
        <f t="shared" si="24"/>
        <v>0</v>
      </c>
      <c r="J121" s="45">
        <f>IF($A121="","",IF(J$6="NÃO",0,IF($A121=0,DATEDIF(ESTRUTURA!$F$3,ESTRUTURA!$F$4,"m")*Tabela!$H$8,IF(J$6="NÃO",0,Tabela!$H$8))))</f>
        <v>0</v>
      </c>
      <c r="K121" s="83">
        <f t="shared" si="24"/>
        <v>0</v>
      </c>
      <c r="L121" s="45">
        <f t="shared" si="24"/>
        <v>0</v>
      </c>
      <c r="M121" s="83">
        <f t="shared" si="24"/>
        <v>0</v>
      </c>
      <c r="N121" s="45">
        <f t="shared" si="24"/>
        <v>0</v>
      </c>
      <c r="O121" s="83">
        <f t="shared" si="24"/>
        <v>0</v>
      </c>
      <c r="P121" s="45">
        <f t="shared" si="24"/>
        <v>0</v>
      </c>
      <c r="Q121" s="83">
        <f t="shared" si="24"/>
        <v>0</v>
      </c>
      <c r="R121" s="45">
        <f t="shared" si="24"/>
        <v>0</v>
      </c>
      <c r="S121" s="83">
        <f>IF($A121="","",IF(S$6="NÃO",0,IF($A121=0,DATEDIF(ESTRUTURA!$F$3,ESTRUTURA!$F$4,"m")*Tabela!$H$17,Tabela!$H$17)))</f>
        <v>0</v>
      </c>
      <c r="T121" s="45">
        <f>IF($A121="","",IF(T$6="NÃO",0,IF($A121=0,DATEDIF(ESTRUTURA!$F$3,ESTRUTURA!$F$4,"m")*Tabela!$H$18,Tabela!$H$18)))</f>
        <v>0</v>
      </c>
      <c r="U121" s="83">
        <f t="shared" si="23"/>
        <v>0</v>
      </c>
      <c r="V121" s="45">
        <f>IF($A121="","",IF(V$6="NÃO",0,IF($A121=0,DATEDIF(ESTRUTURA!$F$3,ESTRUTURA!$F$4,"m")*Tabela!$H$20,Tabela!$H$20)))</f>
        <v>0</v>
      </c>
      <c r="W121" s="83">
        <f t="shared" si="23"/>
        <v>0</v>
      </c>
      <c r="X121" s="45">
        <f t="shared" si="23"/>
        <v>0</v>
      </c>
      <c r="Y121" s="83">
        <f>IF($A121="","",IF(Y$6="NÃO",0,IF(A121=0,Tabela!$H$23,IF(AND(MONTH(ESTRUTURA!C121)=MONTH(ESTRUTURA!$F$3),A121&gt;0),Tabela!$H$23,0))))</f>
        <v>0</v>
      </c>
      <c r="Z121" s="45">
        <f t="shared" si="23"/>
        <v>0</v>
      </c>
      <c r="AA121" s="83">
        <f>IF($A121="","",IF(AA$6="NÃO",0,Tabela!$H$25*nm_séries))</f>
        <v>0</v>
      </c>
      <c r="AB121" s="45">
        <f t="shared" si="23"/>
        <v>0</v>
      </c>
      <c r="AC121" s="83">
        <f>IF($A121="","",IF(AC$6="NÃO",0,IF(A121=0,Tabela!$H$27,IF(MOD(A121,3)=0,Tabela!$H$27,0))))</f>
        <v>0</v>
      </c>
      <c r="AD121" s="45">
        <f t="shared" si="23"/>
        <v>0</v>
      </c>
      <c r="AE121" s="83">
        <f t="shared" si="23"/>
        <v>0</v>
      </c>
      <c r="AF121" s="45">
        <f>IF($A121="","",IF(AF$6="NÃO",0,IF(AND(MONTH(ESTRUTURA!C121)=MONTH(ESTRUTURA!$F$3),A121&gt;0),Tabela!$H$30,0)))</f>
        <v>0</v>
      </c>
      <c r="AG121" s="83">
        <f t="shared" si="23"/>
        <v>0</v>
      </c>
      <c r="AH121" s="45">
        <f t="shared" si="23"/>
        <v>0</v>
      </c>
      <c r="AI121" s="83">
        <f>IF($A121="","",IF(AI$6="NÃO",0,IF($A121=0,DATEDIF(ESTRUTURA!$F$3,ESTRUTURA!$F$4,"m")*Tabela!$H$33,Tabela!$H$33)))</f>
        <v>0</v>
      </c>
      <c r="AJ121" s="45">
        <f t="shared" ref="AJ121:AJ184" si="25">IF($A121="","",IF(AJ$6="NÃO",0,0))</f>
        <v>0</v>
      </c>
    </row>
    <row r="122" spans="1:36" x14ac:dyDescent="0.2">
      <c r="A122" s="89">
        <f>ESTRUTURA!A122</f>
        <v>111</v>
      </c>
      <c r="B122" s="81">
        <f t="shared" si="19"/>
        <v>0</v>
      </c>
      <c r="C122" s="83">
        <f t="shared" si="24"/>
        <v>0</v>
      </c>
      <c r="D122" s="45">
        <f t="shared" si="24"/>
        <v>0</v>
      </c>
      <c r="E122" s="83">
        <f t="shared" si="24"/>
        <v>0</v>
      </c>
      <c r="F122" s="45">
        <f>IF($A122="","",IF(F$6="NÃO",0,Tabela!$H$34*nm_lastro))</f>
        <v>0</v>
      </c>
      <c r="G122" s="83">
        <f t="shared" si="24"/>
        <v>0</v>
      </c>
      <c r="H122" s="45">
        <f>IF($A122="","",IF(H$6="NÃO",0,IF($A122=0,DATEDIF(ESTRUTURA!$F$3,ESTRUTURA!$F$4,"m")*Tabela!$H$6,Tabela!$H$6)))</f>
        <v>0</v>
      </c>
      <c r="I122" s="83">
        <f t="shared" si="24"/>
        <v>0</v>
      </c>
      <c r="J122" s="45">
        <f>IF($A122="","",IF(J$6="NÃO",0,IF($A122=0,DATEDIF(ESTRUTURA!$F$3,ESTRUTURA!$F$4,"m")*Tabela!$H$8,IF(J$6="NÃO",0,Tabela!$H$8))))</f>
        <v>0</v>
      </c>
      <c r="K122" s="83">
        <f t="shared" si="24"/>
        <v>0</v>
      </c>
      <c r="L122" s="45">
        <f t="shared" si="24"/>
        <v>0</v>
      </c>
      <c r="M122" s="83">
        <f t="shared" si="24"/>
        <v>0</v>
      </c>
      <c r="N122" s="45">
        <f t="shared" si="24"/>
        <v>0</v>
      </c>
      <c r="O122" s="83">
        <f t="shared" si="24"/>
        <v>0</v>
      </c>
      <c r="P122" s="45">
        <f t="shared" ref="P122:P139" si="26">IF($A122="","",IF(P$6="NÃO",0,0))</f>
        <v>0</v>
      </c>
      <c r="Q122" s="83">
        <f t="shared" si="24"/>
        <v>0</v>
      </c>
      <c r="R122" s="45">
        <f t="shared" si="24"/>
        <v>0</v>
      </c>
      <c r="S122" s="83">
        <f>IF($A122="","",IF(S$6="NÃO",0,IF($A122=0,DATEDIF(ESTRUTURA!$F$3,ESTRUTURA!$F$4,"m")*Tabela!$H$17,Tabela!$H$17)))</f>
        <v>0</v>
      </c>
      <c r="T122" s="45">
        <f>IF($A122="","",IF(T$6="NÃO",0,IF($A122=0,DATEDIF(ESTRUTURA!$F$3,ESTRUTURA!$F$4,"m")*Tabela!$H$18,Tabela!$H$18)))</f>
        <v>0</v>
      </c>
      <c r="U122" s="83">
        <f t="shared" si="23"/>
        <v>0</v>
      </c>
      <c r="V122" s="45">
        <f>IF($A122="","",IF(V$6="NÃO",0,IF($A122=0,DATEDIF(ESTRUTURA!$F$3,ESTRUTURA!$F$4,"m")*Tabela!$H$20,Tabela!$H$20)))</f>
        <v>0</v>
      </c>
      <c r="W122" s="83">
        <f t="shared" si="23"/>
        <v>0</v>
      </c>
      <c r="X122" s="45">
        <f t="shared" si="23"/>
        <v>0</v>
      </c>
      <c r="Y122" s="83">
        <f>IF($A122="","",IF(Y$6="NÃO",0,IF(A122=0,Tabela!$H$23,IF(AND(MONTH(ESTRUTURA!C122)=MONTH(ESTRUTURA!$F$3),A122&gt;0),Tabela!$H$23,0))))</f>
        <v>0</v>
      </c>
      <c r="Z122" s="45">
        <f t="shared" si="23"/>
        <v>0</v>
      </c>
      <c r="AA122" s="83">
        <f>IF($A122="","",IF(AA$6="NÃO",0,Tabela!$H$25*nm_séries))</f>
        <v>0</v>
      </c>
      <c r="AB122" s="45">
        <f t="shared" si="23"/>
        <v>0</v>
      </c>
      <c r="AC122" s="83">
        <f>IF($A122="","",IF(AC$6="NÃO",0,IF(A122=0,Tabela!$H$27,IF(MOD(A122,3)=0,Tabela!$H$27,0))))</f>
        <v>0</v>
      </c>
      <c r="AD122" s="45">
        <f t="shared" si="23"/>
        <v>0</v>
      </c>
      <c r="AE122" s="83">
        <f t="shared" si="23"/>
        <v>0</v>
      </c>
      <c r="AF122" s="45">
        <f>IF($A122="","",IF(AF$6="NÃO",0,IF(AND(MONTH(ESTRUTURA!C122)=MONTH(ESTRUTURA!$F$3),A122&gt;0),Tabela!$H$30,0)))</f>
        <v>0</v>
      </c>
      <c r="AG122" s="83">
        <f t="shared" si="23"/>
        <v>0</v>
      </c>
      <c r="AH122" s="45">
        <f t="shared" si="23"/>
        <v>0</v>
      </c>
      <c r="AI122" s="83">
        <f>IF($A122="","",IF(AI$6="NÃO",0,IF($A122=0,DATEDIF(ESTRUTURA!$F$3,ESTRUTURA!$F$4,"m")*Tabela!$H$33,Tabela!$H$33)))</f>
        <v>0</v>
      </c>
      <c r="AJ122" s="45">
        <f t="shared" si="25"/>
        <v>0</v>
      </c>
    </row>
    <row r="123" spans="1:36" x14ac:dyDescent="0.2">
      <c r="A123" s="89">
        <f>ESTRUTURA!A123</f>
        <v>112</v>
      </c>
      <c r="B123" s="81">
        <f t="shared" si="19"/>
        <v>0</v>
      </c>
      <c r="C123" s="83">
        <f t="shared" si="24"/>
        <v>0</v>
      </c>
      <c r="D123" s="45">
        <f t="shared" si="24"/>
        <v>0</v>
      </c>
      <c r="E123" s="83">
        <f t="shared" si="24"/>
        <v>0</v>
      </c>
      <c r="F123" s="45">
        <f>IF($A123="","",IF(F$6="NÃO",0,Tabela!$H$34*nm_lastro))</f>
        <v>0</v>
      </c>
      <c r="G123" s="83">
        <f t="shared" si="24"/>
        <v>0</v>
      </c>
      <c r="H123" s="45">
        <f>IF($A123="","",IF(H$6="NÃO",0,IF($A123=0,DATEDIF(ESTRUTURA!$F$3,ESTRUTURA!$F$4,"m")*Tabela!$H$6,Tabela!$H$6)))</f>
        <v>0</v>
      </c>
      <c r="I123" s="83">
        <f t="shared" si="24"/>
        <v>0</v>
      </c>
      <c r="J123" s="45">
        <f>IF($A123="","",IF(J$6="NÃO",0,IF($A123=0,DATEDIF(ESTRUTURA!$F$3,ESTRUTURA!$F$4,"m")*Tabela!$H$8,IF(J$6="NÃO",0,Tabela!$H$8))))</f>
        <v>0</v>
      </c>
      <c r="K123" s="83">
        <f t="shared" si="24"/>
        <v>0</v>
      </c>
      <c r="L123" s="45">
        <f t="shared" si="24"/>
        <v>0</v>
      </c>
      <c r="M123" s="83">
        <f t="shared" si="24"/>
        <v>0</v>
      </c>
      <c r="N123" s="45">
        <f t="shared" si="24"/>
        <v>0</v>
      </c>
      <c r="O123" s="83">
        <f t="shared" si="24"/>
        <v>0</v>
      </c>
      <c r="P123" s="45">
        <f t="shared" si="26"/>
        <v>0</v>
      </c>
      <c r="Q123" s="83">
        <f t="shared" si="24"/>
        <v>0</v>
      </c>
      <c r="R123" s="45">
        <f t="shared" si="24"/>
        <v>0</v>
      </c>
      <c r="S123" s="83">
        <f>IF($A123="","",IF(S$6="NÃO",0,IF($A123=0,DATEDIF(ESTRUTURA!$F$3,ESTRUTURA!$F$4,"m")*Tabela!$H$17,Tabela!$H$17)))</f>
        <v>0</v>
      </c>
      <c r="T123" s="45">
        <f>IF($A123="","",IF(T$6="NÃO",0,IF($A123=0,DATEDIF(ESTRUTURA!$F$3,ESTRUTURA!$F$4,"m")*Tabela!$H$18,Tabela!$H$18)))</f>
        <v>0</v>
      </c>
      <c r="U123" s="83">
        <f t="shared" ref="U123:AH138" si="27">IF($A123="","",IF(U$6="NÃO",0,0))</f>
        <v>0</v>
      </c>
      <c r="V123" s="45">
        <f>IF($A123="","",IF(V$6="NÃO",0,IF($A123=0,DATEDIF(ESTRUTURA!$F$3,ESTRUTURA!$F$4,"m")*Tabela!$H$20,Tabela!$H$20)))</f>
        <v>0</v>
      </c>
      <c r="W123" s="83">
        <f t="shared" si="27"/>
        <v>0</v>
      </c>
      <c r="X123" s="45">
        <f t="shared" si="27"/>
        <v>0</v>
      </c>
      <c r="Y123" s="83">
        <f>IF($A123="","",IF(Y$6="NÃO",0,IF(A123=0,Tabela!$H$23,IF(AND(MONTH(ESTRUTURA!C123)=MONTH(ESTRUTURA!$F$3),A123&gt;0),Tabela!$H$23,0))))</f>
        <v>0</v>
      </c>
      <c r="Z123" s="45">
        <f t="shared" si="27"/>
        <v>0</v>
      </c>
      <c r="AA123" s="83">
        <f>IF($A123="","",IF(AA$6="NÃO",0,Tabela!$H$25*nm_séries))</f>
        <v>0</v>
      </c>
      <c r="AB123" s="45">
        <f t="shared" si="27"/>
        <v>0</v>
      </c>
      <c r="AC123" s="83">
        <f>IF($A123="","",IF(AC$6="NÃO",0,IF(A123=0,Tabela!$H$27,IF(MOD(A123,3)=0,Tabela!$H$27,0))))</f>
        <v>0</v>
      </c>
      <c r="AD123" s="45">
        <f t="shared" si="27"/>
        <v>0</v>
      </c>
      <c r="AE123" s="83">
        <f t="shared" si="27"/>
        <v>0</v>
      </c>
      <c r="AF123" s="45">
        <f>IF($A123="","",IF(AF$6="NÃO",0,IF(AND(MONTH(ESTRUTURA!C123)=MONTH(ESTRUTURA!$F$3),A123&gt;0),Tabela!$H$30,0)))</f>
        <v>0</v>
      </c>
      <c r="AG123" s="83">
        <f t="shared" si="27"/>
        <v>0</v>
      </c>
      <c r="AH123" s="45">
        <f t="shared" si="27"/>
        <v>0</v>
      </c>
      <c r="AI123" s="83">
        <f>IF($A123="","",IF(AI$6="NÃO",0,IF($A123=0,DATEDIF(ESTRUTURA!$F$3,ESTRUTURA!$F$4,"m")*Tabela!$H$33,Tabela!$H$33)))</f>
        <v>0</v>
      </c>
      <c r="AJ123" s="45">
        <f t="shared" si="25"/>
        <v>0</v>
      </c>
    </row>
    <row r="124" spans="1:36" x14ac:dyDescent="0.2">
      <c r="A124" s="89">
        <f>ESTRUTURA!A124</f>
        <v>113</v>
      </c>
      <c r="B124" s="81">
        <f t="shared" si="19"/>
        <v>0</v>
      </c>
      <c r="C124" s="83">
        <f t="shared" ref="C124:R139" si="28">IF($A124="","",IF(C$6="NÃO",0,0))</f>
        <v>0</v>
      </c>
      <c r="D124" s="45">
        <f t="shared" si="28"/>
        <v>0</v>
      </c>
      <c r="E124" s="83">
        <f t="shared" si="28"/>
        <v>0</v>
      </c>
      <c r="F124" s="45">
        <f>IF($A124="","",IF(F$6="NÃO",0,Tabela!$H$34*nm_lastro))</f>
        <v>0</v>
      </c>
      <c r="G124" s="83">
        <f t="shared" si="28"/>
        <v>0</v>
      </c>
      <c r="H124" s="45">
        <f>IF($A124="","",IF(H$6="NÃO",0,IF($A124=0,DATEDIF(ESTRUTURA!$F$3,ESTRUTURA!$F$4,"m")*Tabela!$H$6,Tabela!$H$6)))</f>
        <v>0</v>
      </c>
      <c r="I124" s="83">
        <f t="shared" si="28"/>
        <v>0</v>
      </c>
      <c r="J124" s="45">
        <f>IF($A124="","",IF(J$6="NÃO",0,IF($A124=0,DATEDIF(ESTRUTURA!$F$3,ESTRUTURA!$F$4,"m")*Tabela!$H$8,IF(J$6="NÃO",0,Tabela!$H$8))))</f>
        <v>0</v>
      </c>
      <c r="K124" s="83">
        <f t="shared" si="28"/>
        <v>0</v>
      </c>
      <c r="L124" s="45">
        <f t="shared" si="28"/>
        <v>0</v>
      </c>
      <c r="M124" s="83">
        <f t="shared" si="28"/>
        <v>0</v>
      </c>
      <c r="N124" s="45">
        <f t="shared" si="28"/>
        <v>0</v>
      </c>
      <c r="O124" s="83">
        <f t="shared" si="28"/>
        <v>0</v>
      </c>
      <c r="P124" s="45">
        <f t="shared" si="26"/>
        <v>0</v>
      </c>
      <c r="Q124" s="83">
        <f t="shared" si="28"/>
        <v>0</v>
      </c>
      <c r="R124" s="45">
        <f t="shared" si="28"/>
        <v>0</v>
      </c>
      <c r="S124" s="83">
        <f>IF($A124="","",IF(S$6="NÃO",0,IF($A124=0,DATEDIF(ESTRUTURA!$F$3,ESTRUTURA!$F$4,"m")*Tabela!$H$17,Tabela!$H$17)))</f>
        <v>0</v>
      </c>
      <c r="T124" s="45">
        <f>IF($A124="","",IF(T$6="NÃO",0,IF($A124=0,DATEDIF(ESTRUTURA!$F$3,ESTRUTURA!$F$4,"m")*Tabela!$H$18,Tabela!$H$18)))</f>
        <v>0</v>
      </c>
      <c r="U124" s="83">
        <f t="shared" si="27"/>
        <v>0</v>
      </c>
      <c r="V124" s="45">
        <f>IF($A124="","",IF(V$6="NÃO",0,IF($A124=0,DATEDIF(ESTRUTURA!$F$3,ESTRUTURA!$F$4,"m")*Tabela!$H$20,Tabela!$H$20)))</f>
        <v>0</v>
      </c>
      <c r="W124" s="83">
        <f t="shared" si="27"/>
        <v>0</v>
      </c>
      <c r="X124" s="45">
        <f t="shared" si="27"/>
        <v>0</v>
      </c>
      <c r="Y124" s="83">
        <f>IF($A124="","",IF(Y$6="NÃO",0,IF(A124=0,Tabela!$H$23,IF(AND(MONTH(ESTRUTURA!C124)=MONTH(ESTRUTURA!$F$3),A124&gt;0),Tabela!$H$23,0))))</f>
        <v>0</v>
      </c>
      <c r="Z124" s="45">
        <f t="shared" si="27"/>
        <v>0</v>
      </c>
      <c r="AA124" s="83">
        <f>IF($A124="","",IF(AA$6="NÃO",0,Tabela!$H$25*nm_séries))</f>
        <v>0</v>
      </c>
      <c r="AB124" s="45">
        <f t="shared" si="27"/>
        <v>0</v>
      </c>
      <c r="AC124" s="83">
        <f>IF($A124="","",IF(AC$6="NÃO",0,IF(A124=0,Tabela!$H$27,IF(MOD(A124,3)=0,Tabela!$H$27,0))))</f>
        <v>0</v>
      </c>
      <c r="AD124" s="45">
        <f t="shared" si="27"/>
        <v>0</v>
      </c>
      <c r="AE124" s="83">
        <f t="shared" si="27"/>
        <v>0</v>
      </c>
      <c r="AF124" s="45">
        <f>IF($A124="","",IF(AF$6="NÃO",0,IF(AND(MONTH(ESTRUTURA!C124)=MONTH(ESTRUTURA!$F$3),A124&gt;0),Tabela!$H$30,0)))</f>
        <v>0</v>
      </c>
      <c r="AG124" s="83">
        <f t="shared" si="27"/>
        <v>0</v>
      </c>
      <c r="AH124" s="45">
        <f t="shared" si="27"/>
        <v>0</v>
      </c>
      <c r="AI124" s="83">
        <f>IF($A124="","",IF(AI$6="NÃO",0,IF($A124=0,DATEDIF(ESTRUTURA!$F$3,ESTRUTURA!$F$4,"m")*Tabela!$H$33,Tabela!$H$33)))</f>
        <v>0</v>
      </c>
      <c r="AJ124" s="45">
        <f t="shared" si="25"/>
        <v>0</v>
      </c>
    </row>
    <row r="125" spans="1:36" x14ac:dyDescent="0.2">
      <c r="A125" s="89">
        <f>ESTRUTURA!A125</f>
        <v>114</v>
      </c>
      <c r="B125" s="81">
        <f t="shared" si="19"/>
        <v>0</v>
      </c>
      <c r="C125" s="83">
        <f t="shared" si="28"/>
        <v>0</v>
      </c>
      <c r="D125" s="45">
        <f t="shared" si="28"/>
        <v>0</v>
      </c>
      <c r="E125" s="83">
        <f t="shared" si="28"/>
        <v>0</v>
      </c>
      <c r="F125" s="45">
        <f>IF($A125="","",IF(F$6="NÃO",0,Tabela!$H$34*nm_lastro))</f>
        <v>0</v>
      </c>
      <c r="G125" s="83">
        <f t="shared" si="28"/>
        <v>0</v>
      </c>
      <c r="H125" s="45">
        <f>IF($A125="","",IF(H$6="NÃO",0,IF($A125=0,DATEDIF(ESTRUTURA!$F$3,ESTRUTURA!$F$4,"m")*Tabela!$H$6,Tabela!$H$6)))</f>
        <v>0</v>
      </c>
      <c r="I125" s="83">
        <f t="shared" si="28"/>
        <v>0</v>
      </c>
      <c r="J125" s="45">
        <f>IF($A125="","",IF(J$6="NÃO",0,IF($A125=0,DATEDIF(ESTRUTURA!$F$3,ESTRUTURA!$F$4,"m")*Tabela!$H$8,IF(J$6="NÃO",0,Tabela!$H$8))))</f>
        <v>0</v>
      </c>
      <c r="K125" s="83">
        <f t="shared" si="28"/>
        <v>0</v>
      </c>
      <c r="L125" s="45">
        <f t="shared" si="28"/>
        <v>0</v>
      </c>
      <c r="M125" s="83">
        <f t="shared" si="28"/>
        <v>0</v>
      </c>
      <c r="N125" s="45">
        <f t="shared" si="28"/>
        <v>0</v>
      </c>
      <c r="O125" s="83">
        <f t="shared" si="28"/>
        <v>0</v>
      </c>
      <c r="P125" s="45">
        <f t="shared" si="26"/>
        <v>0</v>
      </c>
      <c r="Q125" s="83">
        <f t="shared" si="28"/>
        <v>0</v>
      </c>
      <c r="R125" s="45">
        <f t="shared" si="28"/>
        <v>0</v>
      </c>
      <c r="S125" s="83">
        <f>IF($A125="","",IF(S$6="NÃO",0,IF($A125=0,DATEDIF(ESTRUTURA!$F$3,ESTRUTURA!$F$4,"m")*Tabela!$H$17,Tabela!$H$17)))</f>
        <v>0</v>
      </c>
      <c r="T125" s="45">
        <f>IF($A125="","",IF(T$6="NÃO",0,IF($A125=0,DATEDIF(ESTRUTURA!$F$3,ESTRUTURA!$F$4,"m")*Tabela!$H$18,Tabela!$H$18)))</f>
        <v>0</v>
      </c>
      <c r="U125" s="83">
        <f t="shared" si="27"/>
        <v>0</v>
      </c>
      <c r="V125" s="45">
        <f>IF($A125="","",IF(V$6="NÃO",0,IF($A125=0,DATEDIF(ESTRUTURA!$F$3,ESTRUTURA!$F$4,"m")*Tabela!$H$20,Tabela!$H$20)))</f>
        <v>0</v>
      </c>
      <c r="W125" s="83">
        <f t="shared" si="27"/>
        <v>0</v>
      </c>
      <c r="X125" s="45">
        <f t="shared" si="27"/>
        <v>0</v>
      </c>
      <c r="Y125" s="83">
        <f>IF($A125="","",IF(Y$6="NÃO",0,IF(A125=0,Tabela!$H$23,IF(AND(MONTH(ESTRUTURA!C125)=MONTH(ESTRUTURA!$F$3),A125&gt;0),Tabela!$H$23,0))))</f>
        <v>0</v>
      </c>
      <c r="Z125" s="45">
        <f t="shared" si="27"/>
        <v>0</v>
      </c>
      <c r="AA125" s="83">
        <f>IF($A125="","",IF(AA$6="NÃO",0,Tabela!$H$25*nm_séries))</f>
        <v>0</v>
      </c>
      <c r="AB125" s="45">
        <f t="shared" si="27"/>
        <v>0</v>
      </c>
      <c r="AC125" s="83">
        <f>IF($A125="","",IF(AC$6="NÃO",0,IF(A125=0,Tabela!$H$27,IF(MOD(A125,3)=0,Tabela!$H$27,0))))</f>
        <v>0</v>
      </c>
      <c r="AD125" s="45">
        <f t="shared" si="27"/>
        <v>0</v>
      </c>
      <c r="AE125" s="83">
        <f t="shared" si="27"/>
        <v>0</v>
      </c>
      <c r="AF125" s="45">
        <f>IF($A125="","",IF(AF$6="NÃO",0,IF(AND(MONTH(ESTRUTURA!C125)=MONTH(ESTRUTURA!$F$3),A125&gt;0),Tabela!$H$30,0)))</f>
        <v>0</v>
      </c>
      <c r="AG125" s="83">
        <f t="shared" si="27"/>
        <v>0</v>
      </c>
      <c r="AH125" s="45">
        <f t="shared" si="27"/>
        <v>0</v>
      </c>
      <c r="AI125" s="83">
        <f>IF($A125="","",IF(AI$6="NÃO",0,IF($A125=0,DATEDIF(ESTRUTURA!$F$3,ESTRUTURA!$F$4,"m")*Tabela!$H$33,Tabela!$H$33)))</f>
        <v>0</v>
      </c>
      <c r="AJ125" s="45">
        <f t="shared" si="25"/>
        <v>0</v>
      </c>
    </row>
    <row r="126" spans="1:36" x14ac:dyDescent="0.2">
      <c r="A126" s="89">
        <f>ESTRUTURA!A126</f>
        <v>115</v>
      </c>
      <c r="B126" s="81">
        <f t="shared" si="19"/>
        <v>0</v>
      </c>
      <c r="C126" s="83">
        <f t="shared" si="28"/>
        <v>0</v>
      </c>
      <c r="D126" s="45">
        <f t="shared" si="28"/>
        <v>0</v>
      </c>
      <c r="E126" s="83">
        <f t="shared" si="28"/>
        <v>0</v>
      </c>
      <c r="F126" s="45">
        <f>IF($A126="","",IF(F$6="NÃO",0,Tabela!$H$34*nm_lastro))</f>
        <v>0</v>
      </c>
      <c r="G126" s="83">
        <f t="shared" si="28"/>
        <v>0</v>
      </c>
      <c r="H126" s="45">
        <f>IF($A126="","",IF(H$6="NÃO",0,IF($A126=0,DATEDIF(ESTRUTURA!$F$3,ESTRUTURA!$F$4,"m")*Tabela!$H$6,Tabela!$H$6)))</f>
        <v>0</v>
      </c>
      <c r="I126" s="83">
        <f t="shared" si="28"/>
        <v>0</v>
      </c>
      <c r="J126" s="45">
        <f>IF($A126="","",IF(J$6="NÃO",0,IF($A126=0,DATEDIF(ESTRUTURA!$F$3,ESTRUTURA!$F$4,"m")*Tabela!$H$8,IF(J$6="NÃO",0,Tabela!$H$8))))</f>
        <v>0</v>
      </c>
      <c r="K126" s="83">
        <f t="shared" si="28"/>
        <v>0</v>
      </c>
      <c r="L126" s="45">
        <f t="shared" si="28"/>
        <v>0</v>
      </c>
      <c r="M126" s="83">
        <f t="shared" si="28"/>
        <v>0</v>
      </c>
      <c r="N126" s="45">
        <f t="shared" si="28"/>
        <v>0</v>
      </c>
      <c r="O126" s="83">
        <f t="shared" si="28"/>
        <v>0</v>
      </c>
      <c r="P126" s="45">
        <f t="shared" si="26"/>
        <v>0</v>
      </c>
      <c r="Q126" s="83">
        <f t="shared" si="28"/>
        <v>0</v>
      </c>
      <c r="R126" s="45">
        <f t="shared" si="28"/>
        <v>0</v>
      </c>
      <c r="S126" s="83">
        <f>IF($A126="","",IF(S$6="NÃO",0,IF($A126=0,DATEDIF(ESTRUTURA!$F$3,ESTRUTURA!$F$4,"m")*Tabela!$H$17,Tabela!$H$17)))</f>
        <v>0</v>
      </c>
      <c r="T126" s="45">
        <f>IF($A126="","",IF(T$6="NÃO",0,IF($A126=0,DATEDIF(ESTRUTURA!$F$3,ESTRUTURA!$F$4,"m")*Tabela!$H$18,Tabela!$H$18)))</f>
        <v>0</v>
      </c>
      <c r="U126" s="83">
        <f t="shared" si="27"/>
        <v>0</v>
      </c>
      <c r="V126" s="45">
        <f>IF($A126="","",IF(V$6="NÃO",0,IF($A126=0,DATEDIF(ESTRUTURA!$F$3,ESTRUTURA!$F$4,"m")*Tabela!$H$20,Tabela!$H$20)))</f>
        <v>0</v>
      </c>
      <c r="W126" s="83">
        <f t="shared" si="27"/>
        <v>0</v>
      </c>
      <c r="X126" s="45">
        <f t="shared" si="27"/>
        <v>0</v>
      </c>
      <c r="Y126" s="83">
        <f>IF($A126="","",IF(Y$6="NÃO",0,IF(A126=0,Tabela!$H$23,IF(AND(MONTH(ESTRUTURA!C126)=MONTH(ESTRUTURA!$F$3),A126&gt;0),Tabela!$H$23,0))))</f>
        <v>0</v>
      </c>
      <c r="Z126" s="45">
        <f t="shared" si="27"/>
        <v>0</v>
      </c>
      <c r="AA126" s="83">
        <f>IF($A126="","",IF(AA$6="NÃO",0,Tabela!$H$25*nm_séries))</f>
        <v>0</v>
      </c>
      <c r="AB126" s="45">
        <f t="shared" si="27"/>
        <v>0</v>
      </c>
      <c r="AC126" s="83">
        <f>IF($A126="","",IF(AC$6="NÃO",0,IF(A126=0,Tabela!$H$27,IF(MOD(A126,3)=0,Tabela!$H$27,0))))</f>
        <v>0</v>
      </c>
      <c r="AD126" s="45">
        <f t="shared" si="27"/>
        <v>0</v>
      </c>
      <c r="AE126" s="83">
        <f t="shared" si="27"/>
        <v>0</v>
      </c>
      <c r="AF126" s="45">
        <f>IF($A126="","",IF(AF$6="NÃO",0,IF(AND(MONTH(ESTRUTURA!C126)=MONTH(ESTRUTURA!$F$3),A126&gt;0),Tabela!$H$30,0)))</f>
        <v>0</v>
      </c>
      <c r="AG126" s="83">
        <f t="shared" si="27"/>
        <v>0</v>
      </c>
      <c r="AH126" s="45">
        <f t="shared" si="27"/>
        <v>0</v>
      </c>
      <c r="AI126" s="83">
        <f>IF($A126="","",IF(AI$6="NÃO",0,IF($A126=0,DATEDIF(ESTRUTURA!$F$3,ESTRUTURA!$F$4,"m")*Tabela!$H$33,Tabela!$H$33)))</f>
        <v>0</v>
      </c>
      <c r="AJ126" s="45">
        <f t="shared" si="25"/>
        <v>0</v>
      </c>
    </row>
    <row r="127" spans="1:36" x14ac:dyDescent="0.2">
      <c r="A127" s="89">
        <f>ESTRUTURA!A127</f>
        <v>116</v>
      </c>
      <c r="B127" s="81">
        <f t="shared" si="19"/>
        <v>0</v>
      </c>
      <c r="C127" s="83">
        <f t="shared" si="28"/>
        <v>0</v>
      </c>
      <c r="D127" s="45">
        <f t="shared" si="28"/>
        <v>0</v>
      </c>
      <c r="E127" s="83">
        <f t="shared" si="28"/>
        <v>0</v>
      </c>
      <c r="F127" s="45">
        <f>IF($A127="","",IF(F$6="NÃO",0,Tabela!$H$34*nm_lastro))</f>
        <v>0</v>
      </c>
      <c r="G127" s="83">
        <f t="shared" si="28"/>
        <v>0</v>
      </c>
      <c r="H127" s="45">
        <f>IF($A127="","",IF(H$6="NÃO",0,IF($A127=0,DATEDIF(ESTRUTURA!$F$3,ESTRUTURA!$F$4,"m")*Tabela!$H$6,Tabela!$H$6)))</f>
        <v>0</v>
      </c>
      <c r="I127" s="83">
        <f t="shared" si="28"/>
        <v>0</v>
      </c>
      <c r="J127" s="45">
        <f>IF($A127="","",IF(J$6="NÃO",0,IF($A127=0,DATEDIF(ESTRUTURA!$F$3,ESTRUTURA!$F$4,"m")*Tabela!$H$8,IF(J$6="NÃO",0,Tabela!$H$8))))</f>
        <v>0</v>
      </c>
      <c r="K127" s="83">
        <f t="shared" si="28"/>
        <v>0</v>
      </c>
      <c r="L127" s="45">
        <f t="shared" si="28"/>
        <v>0</v>
      </c>
      <c r="M127" s="83">
        <f t="shared" si="28"/>
        <v>0</v>
      </c>
      <c r="N127" s="45">
        <f t="shared" si="28"/>
        <v>0</v>
      </c>
      <c r="O127" s="83">
        <f t="shared" si="28"/>
        <v>0</v>
      </c>
      <c r="P127" s="45">
        <f t="shared" si="26"/>
        <v>0</v>
      </c>
      <c r="Q127" s="83">
        <f t="shared" si="28"/>
        <v>0</v>
      </c>
      <c r="R127" s="45">
        <f t="shared" si="28"/>
        <v>0</v>
      </c>
      <c r="S127" s="83">
        <f>IF($A127="","",IF(S$6="NÃO",0,IF($A127=0,DATEDIF(ESTRUTURA!$F$3,ESTRUTURA!$F$4,"m")*Tabela!$H$17,Tabela!$H$17)))</f>
        <v>0</v>
      </c>
      <c r="T127" s="45">
        <f>IF($A127="","",IF(T$6="NÃO",0,IF($A127=0,DATEDIF(ESTRUTURA!$F$3,ESTRUTURA!$F$4,"m")*Tabela!$H$18,Tabela!$H$18)))</f>
        <v>0</v>
      </c>
      <c r="U127" s="83">
        <f t="shared" si="27"/>
        <v>0</v>
      </c>
      <c r="V127" s="45">
        <f>IF($A127="","",IF(V$6="NÃO",0,IF($A127=0,DATEDIF(ESTRUTURA!$F$3,ESTRUTURA!$F$4,"m")*Tabela!$H$20,Tabela!$H$20)))</f>
        <v>0</v>
      </c>
      <c r="W127" s="83">
        <f t="shared" si="27"/>
        <v>0</v>
      </c>
      <c r="X127" s="45">
        <f t="shared" si="27"/>
        <v>0</v>
      </c>
      <c r="Y127" s="83">
        <f>IF($A127="","",IF(Y$6="NÃO",0,IF(A127=0,Tabela!$H$23,IF(AND(MONTH(ESTRUTURA!C127)=MONTH(ESTRUTURA!$F$3),A127&gt;0),Tabela!$H$23,0))))</f>
        <v>0</v>
      </c>
      <c r="Z127" s="45">
        <f t="shared" si="27"/>
        <v>0</v>
      </c>
      <c r="AA127" s="83">
        <f>IF($A127="","",IF(AA$6="NÃO",0,Tabela!$H$25*nm_séries))</f>
        <v>0</v>
      </c>
      <c r="AB127" s="45">
        <f t="shared" si="27"/>
        <v>0</v>
      </c>
      <c r="AC127" s="83">
        <f>IF($A127="","",IF(AC$6="NÃO",0,IF(A127=0,Tabela!$H$27,IF(MOD(A127,3)=0,Tabela!$H$27,0))))</f>
        <v>0</v>
      </c>
      <c r="AD127" s="45">
        <f t="shared" si="27"/>
        <v>0</v>
      </c>
      <c r="AE127" s="83">
        <f t="shared" si="27"/>
        <v>0</v>
      </c>
      <c r="AF127" s="45">
        <f>IF($A127="","",IF(AF$6="NÃO",0,IF(AND(MONTH(ESTRUTURA!C127)=MONTH(ESTRUTURA!$F$3),A127&gt;0),Tabela!$H$30,0)))</f>
        <v>0</v>
      </c>
      <c r="AG127" s="83">
        <f t="shared" si="27"/>
        <v>0</v>
      </c>
      <c r="AH127" s="45">
        <f t="shared" si="27"/>
        <v>0</v>
      </c>
      <c r="AI127" s="83">
        <f>IF($A127="","",IF(AI$6="NÃO",0,IF($A127=0,DATEDIF(ESTRUTURA!$F$3,ESTRUTURA!$F$4,"m")*Tabela!$H$33,Tabela!$H$33)))</f>
        <v>0</v>
      </c>
      <c r="AJ127" s="45">
        <f t="shared" si="25"/>
        <v>0</v>
      </c>
    </row>
    <row r="128" spans="1:36" x14ac:dyDescent="0.2">
      <c r="A128" s="89">
        <f>ESTRUTURA!A128</f>
        <v>117</v>
      </c>
      <c r="B128" s="81">
        <f t="shared" si="19"/>
        <v>0</v>
      </c>
      <c r="C128" s="83">
        <f t="shared" si="28"/>
        <v>0</v>
      </c>
      <c r="D128" s="45">
        <f t="shared" si="28"/>
        <v>0</v>
      </c>
      <c r="E128" s="83">
        <f t="shared" si="28"/>
        <v>0</v>
      </c>
      <c r="F128" s="45">
        <f>IF($A128="","",IF(F$6="NÃO",0,Tabela!$H$34*nm_lastro))</f>
        <v>0</v>
      </c>
      <c r="G128" s="83">
        <f t="shared" si="28"/>
        <v>0</v>
      </c>
      <c r="H128" s="45">
        <f>IF($A128="","",IF(H$6="NÃO",0,IF($A128=0,DATEDIF(ESTRUTURA!$F$3,ESTRUTURA!$F$4,"m")*Tabela!$H$6,Tabela!$H$6)))</f>
        <v>0</v>
      </c>
      <c r="I128" s="83">
        <f t="shared" si="28"/>
        <v>0</v>
      </c>
      <c r="J128" s="45">
        <f>IF($A128="","",IF(J$6="NÃO",0,IF($A128=0,DATEDIF(ESTRUTURA!$F$3,ESTRUTURA!$F$4,"m")*Tabela!$H$8,IF(J$6="NÃO",0,Tabela!$H$8))))</f>
        <v>0</v>
      </c>
      <c r="K128" s="83">
        <f t="shared" si="28"/>
        <v>0</v>
      </c>
      <c r="L128" s="45">
        <f t="shared" si="28"/>
        <v>0</v>
      </c>
      <c r="M128" s="83">
        <f t="shared" si="28"/>
        <v>0</v>
      </c>
      <c r="N128" s="45">
        <f t="shared" si="28"/>
        <v>0</v>
      </c>
      <c r="O128" s="83">
        <f t="shared" si="28"/>
        <v>0</v>
      </c>
      <c r="P128" s="45">
        <f t="shared" si="26"/>
        <v>0</v>
      </c>
      <c r="Q128" s="83">
        <f t="shared" si="28"/>
        <v>0</v>
      </c>
      <c r="R128" s="45">
        <f t="shared" si="28"/>
        <v>0</v>
      </c>
      <c r="S128" s="83">
        <f>IF($A128="","",IF(S$6="NÃO",0,IF($A128=0,DATEDIF(ESTRUTURA!$F$3,ESTRUTURA!$F$4,"m")*Tabela!$H$17,Tabela!$H$17)))</f>
        <v>0</v>
      </c>
      <c r="T128" s="45">
        <f>IF($A128="","",IF(T$6="NÃO",0,IF($A128=0,DATEDIF(ESTRUTURA!$F$3,ESTRUTURA!$F$4,"m")*Tabela!$H$18,Tabela!$H$18)))</f>
        <v>0</v>
      </c>
      <c r="U128" s="83">
        <f t="shared" si="27"/>
        <v>0</v>
      </c>
      <c r="V128" s="45">
        <f>IF($A128="","",IF(V$6="NÃO",0,IF($A128=0,DATEDIF(ESTRUTURA!$F$3,ESTRUTURA!$F$4,"m")*Tabela!$H$20,Tabela!$H$20)))</f>
        <v>0</v>
      </c>
      <c r="W128" s="83">
        <f t="shared" si="27"/>
        <v>0</v>
      </c>
      <c r="X128" s="45">
        <f t="shared" si="27"/>
        <v>0</v>
      </c>
      <c r="Y128" s="83">
        <f>IF($A128="","",IF(Y$6="NÃO",0,IF(A128=0,Tabela!$H$23,IF(AND(MONTH(ESTRUTURA!C128)=MONTH(ESTRUTURA!$F$3),A128&gt;0),Tabela!$H$23,0))))</f>
        <v>0</v>
      </c>
      <c r="Z128" s="45">
        <f t="shared" si="27"/>
        <v>0</v>
      </c>
      <c r="AA128" s="83">
        <f>IF($A128="","",IF(AA$6="NÃO",0,Tabela!$H$25*nm_séries))</f>
        <v>0</v>
      </c>
      <c r="AB128" s="45">
        <f t="shared" si="27"/>
        <v>0</v>
      </c>
      <c r="AC128" s="83">
        <f>IF($A128="","",IF(AC$6="NÃO",0,IF(A128=0,Tabela!$H$27,IF(MOD(A128,3)=0,Tabela!$H$27,0))))</f>
        <v>0</v>
      </c>
      <c r="AD128" s="45">
        <f t="shared" si="27"/>
        <v>0</v>
      </c>
      <c r="AE128" s="83">
        <f t="shared" si="27"/>
        <v>0</v>
      </c>
      <c r="AF128" s="45">
        <f>IF($A128="","",IF(AF$6="NÃO",0,IF(AND(MONTH(ESTRUTURA!C128)=MONTH(ESTRUTURA!$F$3),A128&gt;0),Tabela!$H$30,0)))</f>
        <v>0</v>
      </c>
      <c r="AG128" s="83">
        <f t="shared" si="27"/>
        <v>0</v>
      </c>
      <c r="AH128" s="45">
        <f t="shared" si="27"/>
        <v>0</v>
      </c>
      <c r="AI128" s="83">
        <f>IF($A128="","",IF(AI$6="NÃO",0,IF($A128=0,DATEDIF(ESTRUTURA!$F$3,ESTRUTURA!$F$4,"m")*Tabela!$H$33,Tabela!$H$33)))</f>
        <v>0</v>
      </c>
      <c r="AJ128" s="45">
        <f t="shared" si="25"/>
        <v>0</v>
      </c>
    </row>
    <row r="129" spans="1:36" x14ac:dyDescent="0.2">
      <c r="A129" s="89">
        <f>ESTRUTURA!A129</f>
        <v>118</v>
      </c>
      <c r="B129" s="81">
        <f t="shared" si="19"/>
        <v>0</v>
      </c>
      <c r="C129" s="83">
        <f t="shared" si="28"/>
        <v>0</v>
      </c>
      <c r="D129" s="45">
        <f t="shared" si="28"/>
        <v>0</v>
      </c>
      <c r="E129" s="83">
        <f t="shared" si="28"/>
        <v>0</v>
      </c>
      <c r="F129" s="45">
        <f>IF($A129="","",IF(F$6="NÃO",0,Tabela!$H$34*nm_lastro))</f>
        <v>0</v>
      </c>
      <c r="G129" s="83">
        <f t="shared" si="28"/>
        <v>0</v>
      </c>
      <c r="H129" s="45">
        <f>IF($A129="","",IF(H$6="NÃO",0,IF($A129=0,DATEDIF(ESTRUTURA!$F$3,ESTRUTURA!$F$4,"m")*Tabela!$H$6,Tabela!$H$6)))</f>
        <v>0</v>
      </c>
      <c r="I129" s="83">
        <f t="shared" si="28"/>
        <v>0</v>
      </c>
      <c r="J129" s="45">
        <f>IF($A129="","",IF(J$6="NÃO",0,IF($A129=0,DATEDIF(ESTRUTURA!$F$3,ESTRUTURA!$F$4,"m")*Tabela!$H$8,IF(J$6="NÃO",0,Tabela!$H$8))))</f>
        <v>0</v>
      </c>
      <c r="K129" s="83">
        <f t="shared" si="28"/>
        <v>0</v>
      </c>
      <c r="L129" s="45">
        <f t="shared" si="28"/>
        <v>0</v>
      </c>
      <c r="M129" s="83">
        <f t="shared" si="28"/>
        <v>0</v>
      </c>
      <c r="N129" s="45">
        <f t="shared" si="28"/>
        <v>0</v>
      </c>
      <c r="O129" s="83">
        <f t="shared" si="28"/>
        <v>0</v>
      </c>
      <c r="P129" s="45">
        <f t="shared" si="26"/>
        <v>0</v>
      </c>
      <c r="Q129" s="83">
        <f t="shared" si="28"/>
        <v>0</v>
      </c>
      <c r="R129" s="45">
        <f t="shared" si="28"/>
        <v>0</v>
      </c>
      <c r="S129" s="83">
        <f>IF($A129="","",IF(S$6="NÃO",0,IF($A129=0,DATEDIF(ESTRUTURA!$F$3,ESTRUTURA!$F$4,"m")*Tabela!$H$17,Tabela!$H$17)))</f>
        <v>0</v>
      </c>
      <c r="T129" s="45">
        <f>IF($A129="","",IF(T$6="NÃO",0,IF($A129=0,DATEDIF(ESTRUTURA!$F$3,ESTRUTURA!$F$4,"m")*Tabela!$H$18,Tabela!$H$18)))</f>
        <v>0</v>
      </c>
      <c r="U129" s="83">
        <f t="shared" si="27"/>
        <v>0</v>
      </c>
      <c r="V129" s="45">
        <f>IF($A129="","",IF(V$6="NÃO",0,IF($A129=0,DATEDIF(ESTRUTURA!$F$3,ESTRUTURA!$F$4,"m")*Tabela!$H$20,Tabela!$H$20)))</f>
        <v>0</v>
      </c>
      <c r="W129" s="83">
        <f t="shared" si="27"/>
        <v>0</v>
      </c>
      <c r="X129" s="45">
        <f t="shared" si="27"/>
        <v>0</v>
      </c>
      <c r="Y129" s="83">
        <f>IF($A129="","",IF(Y$6="NÃO",0,IF(A129=0,Tabela!$H$23,IF(AND(MONTH(ESTRUTURA!C129)=MONTH(ESTRUTURA!$F$3),A129&gt;0),Tabela!$H$23,0))))</f>
        <v>0</v>
      </c>
      <c r="Z129" s="45">
        <f t="shared" si="27"/>
        <v>0</v>
      </c>
      <c r="AA129" s="83">
        <f>IF($A129="","",IF(AA$6="NÃO",0,Tabela!$H$25*nm_séries))</f>
        <v>0</v>
      </c>
      <c r="AB129" s="45">
        <f t="shared" si="27"/>
        <v>0</v>
      </c>
      <c r="AC129" s="83">
        <f>IF($A129="","",IF(AC$6="NÃO",0,IF(A129=0,Tabela!$H$27,IF(MOD(A129,3)=0,Tabela!$H$27,0))))</f>
        <v>0</v>
      </c>
      <c r="AD129" s="45">
        <f t="shared" si="27"/>
        <v>0</v>
      </c>
      <c r="AE129" s="83">
        <f t="shared" si="27"/>
        <v>0</v>
      </c>
      <c r="AF129" s="45">
        <f>IF($A129="","",IF(AF$6="NÃO",0,IF(AND(MONTH(ESTRUTURA!C129)=MONTH(ESTRUTURA!$F$3),A129&gt;0),Tabela!$H$30,0)))</f>
        <v>0</v>
      </c>
      <c r="AG129" s="83">
        <f t="shared" si="27"/>
        <v>0</v>
      </c>
      <c r="AH129" s="45">
        <f t="shared" si="27"/>
        <v>0</v>
      </c>
      <c r="AI129" s="83">
        <f>IF($A129="","",IF(AI$6="NÃO",0,IF($A129=0,DATEDIF(ESTRUTURA!$F$3,ESTRUTURA!$F$4,"m")*Tabela!$H$33,Tabela!$H$33)))</f>
        <v>0</v>
      </c>
      <c r="AJ129" s="45">
        <f t="shared" si="25"/>
        <v>0</v>
      </c>
    </row>
    <row r="130" spans="1:36" x14ac:dyDescent="0.2">
      <c r="A130" s="89">
        <f>ESTRUTURA!A130</f>
        <v>119</v>
      </c>
      <c r="B130" s="81">
        <f t="shared" si="19"/>
        <v>0</v>
      </c>
      <c r="C130" s="83">
        <f t="shared" si="28"/>
        <v>0</v>
      </c>
      <c r="D130" s="45">
        <f t="shared" si="28"/>
        <v>0</v>
      </c>
      <c r="E130" s="83">
        <f t="shared" si="28"/>
        <v>0</v>
      </c>
      <c r="F130" s="45">
        <f>IF($A130="","",IF(F$6="NÃO",0,Tabela!$H$34*nm_lastro))</f>
        <v>0</v>
      </c>
      <c r="G130" s="83">
        <f t="shared" si="28"/>
        <v>0</v>
      </c>
      <c r="H130" s="45">
        <f>IF($A130="","",IF(H$6="NÃO",0,IF($A130=0,DATEDIF(ESTRUTURA!$F$3,ESTRUTURA!$F$4,"m")*Tabela!$H$6,Tabela!$H$6)))</f>
        <v>0</v>
      </c>
      <c r="I130" s="83">
        <f t="shared" si="28"/>
        <v>0</v>
      </c>
      <c r="J130" s="45">
        <f>IF($A130="","",IF(J$6="NÃO",0,IF($A130=0,DATEDIF(ESTRUTURA!$F$3,ESTRUTURA!$F$4,"m")*Tabela!$H$8,IF(J$6="NÃO",0,Tabela!$H$8))))</f>
        <v>0</v>
      </c>
      <c r="K130" s="83">
        <f t="shared" si="28"/>
        <v>0</v>
      </c>
      <c r="L130" s="45">
        <f t="shared" si="28"/>
        <v>0</v>
      </c>
      <c r="M130" s="83">
        <f t="shared" si="28"/>
        <v>0</v>
      </c>
      <c r="N130" s="45">
        <f t="shared" si="28"/>
        <v>0</v>
      </c>
      <c r="O130" s="83">
        <f t="shared" si="28"/>
        <v>0</v>
      </c>
      <c r="P130" s="45">
        <f t="shared" si="26"/>
        <v>0</v>
      </c>
      <c r="Q130" s="83">
        <f t="shared" si="28"/>
        <v>0</v>
      </c>
      <c r="R130" s="45">
        <f t="shared" si="28"/>
        <v>0</v>
      </c>
      <c r="S130" s="83">
        <f>IF($A130="","",IF(S$6="NÃO",0,IF($A130=0,DATEDIF(ESTRUTURA!$F$3,ESTRUTURA!$F$4,"m")*Tabela!$H$17,Tabela!$H$17)))</f>
        <v>0</v>
      </c>
      <c r="T130" s="45">
        <f>IF($A130="","",IF(T$6="NÃO",0,IF($A130=0,DATEDIF(ESTRUTURA!$F$3,ESTRUTURA!$F$4,"m")*Tabela!$H$18,Tabela!$H$18)))</f>
        <v>0</v>
      </c>
      <c r="U130" s="83">
        <f t="shared" si="27"/>
        <v>0</v>
      </c>
      <c r="V130" s="45">
        <f>IF($A130="","",IF(V$6="NÃO",0,IF($A130=0,DATEDIF(ESTRUTURA!$F$3,ESTRUTURA!$F$4,"m")*Tabela!$H$20,Tabela!$H$20)))</f>
        <v>0</v>
      </c>
      <c r="W130" s="83">
        <f t="shared" si="27"/>
        <v>0</v>
      </c>
      <c r="X130" s="45">
        <f t="shared" si="27"/>
        <v>0</v>
      </c>
      <c r="Y130" s="83">
        <f>IF($A130="","",IF(Y$6="NÃO",0,IF(A130=0,Tabela!$H$23,IF(AND(MONTH(ESTRUTURA!C130)=MONTH(ESTRUTURA!$F$3),A130&gt;0),Tabela!$H$23,0))))</f>
        <v>0</v>
      </c>
      <c r="Z130" s="45">
        <f t="shared" si="27"/>
        <v>0</v>
      </c>
      <c r="AA130" s="83">
        <f>IF($A130="","",IF(AA$6="NÃO",0,Tabela!$H$25*nm_séries))</f>
        <v>0</v>
      </c>
      <c r="AB130" s="45">
        <f t="shared" si="27"/>
        <v>0</v>
      </c>
      <c r="AC130" s="83">
        <f>IF($A130="","",IF(AC$6="NÃO",0,IF(A130=0,Tabela!$H$27,IF(MOD(A130,3)=0,Tabela!$H$27,0))))</f>
        <v>0</v>
      </c>
      <c r="AD130" s="45">
        <f t="shared" si="27"/>
        <v>0</v>
      </c>
      <c r="AE130" s="83">
        <f t="shared" si="27"/>
        <v>0</v>
      </c>
      <c r="AF130" s="45">
        <f>IF($A130="","",IF(AF$6="NÃO",0,IF(AND(MONTH(ESTRUTURA!C130)=MONTH(ESTRUTURA!$F$3),A130&gt;0),Tabela!$H$30,0)))</f>
        <v>0</v>
      </c>
      <c r="AG130" s="83">
        <f t="shared" si="27"/>
        <v>0</v>
      </c>
      <c r="AH130" s="45">
        <f t="shared" si="27"/>
        <v>0</v>
      </c>
      <c r="AI130" s="83">
        <f>IF($A130="","",IF(AI$6="NÃO",0,IF($A130=0,DATEDIF(ESTRUTURA!$F$3,ESTRUTURA!$F$4,"m")*Tabela!$H$33,Tabela!$H$33)))</f>
        <v>0</v>
      </c>
      <c r="AJ130" s="45">
        <f t="shared" si="25"/>
        <v>0</v>
      </c>
    </row>
    <row r="131" spans="1:36" x14ac:dyDescent="0.2">
      <c r="A131" s="89">
        <f>ESTRUTURA!A131</f>
        <v>120</v>
      </c>
      <c r="B131" s="81">
        <f t="shared" si="19"/>
        <v>0</v>
      </c>
      <c r="C131" s="83">
        <f t="shared" si="28"/>
        <v>0</v>
      </c>
      <c r="D131" s="45">
        <f t="shared" si="28"/>
        <v>0</v>
      </c>
      <c r="E131" s="83">
        <f t="shared" si="28"/>
        <v>0</v>
      </c>
      <c r="F131" s="45">
        <f>IF($A131="","",IF(F$6="NÃO",0,Tabela!$H$34*nm_lastro))</f>
        <v>0</v>
      </c>
      <c r="G131" s="83">
        <f t="shared" si="28"/>
        <v>0</v>
      </c>
      <c r="H131" s="45">
        <f>IF($A131="","",IF(H$6="NÃO",0,IF($A131=0,DATEDIF(ESTRUTURA!$F$3,ESTRUTURA!$F$4,"m")*Tabela!$H$6,Tabela!$H$6)))</f>
        <v>0</v>
      </c>
      <c r="I131" s="83">
        <f t="shared" si="28"/>
        <v>0</v>
      </c>
      <c r="J131" s="45">
        <f>IF($A131="","",IF(J$6="NÃO",0,IF($A131=0,DATEDIF(ESTRUTURA!$F$3,ESTRUTURA!$F$4,"m")*Tabela!$H$8,IF(J$6="NÃO",0,Tabela!$H$8))))</f>
        <v>0</v>
      </c>
      <c r="K131" s="83">
        <f t="shared" si="28"/>
        <v>0</v>
      </c>
      <c r="L131" s="45">
        <f t="shared" si="28"/>
        <v>0</v>
      </c>
      <c r="M131" s="83">
        <f t="shared" si="28"/>
        <v>0</v>
      </c>
      <c r="N131" s="45">
        <f t="shared" si="28"/>
        <v>0</v>
      </c>
      <c r="O131" s="83">
        <f t="shared" si="28"/>
        <v>0</v>
      </c>
      <c r="P131" s="45">
        <f t="shared" si="26"/>
        <v>0</v>
      </c>
      <c r="Q131" s="83">
        <f t="shared" si="28"/>
        <v>0</v>
      </c>
      <c r="R131" s="45">
        <f t="shared" si="28"/>
        <v>0</v>
      </c>
      <c r="S131" s="83">
        <f>IF($A131="","",IF(S$6="NÃO",0,IF($A131=0,DATEDIF(ESTRUTURA!$F$3,ESTRUTURA!$F$4,"m")*Tabela!$H$17,Tabela!$H$17)))</f>
        <v>0</v>
      </c>
      <c r="T131" s="45">
        <f>IF($A131="","",IF(T$6="NÃO",0,IF($A131=0,DATEDIF(ESTRUTURA!$F$3,ESTRUTURA!$F$4,"m")*Tabela!$H$18,Tabela!$H$18)))</f>
        <v>0</v>
      </c>
      <c r="U131" s="83">
        <f t="shared" si="27"/>
        <v>0</v>
      </c>
      <c r="V131" s="45">
        <f>IF($A131="","",IF(V$6="NÃO",0,IF($A131=0,DATEDIF(ESTRUTURA!$F$3,ESTRUTURA!$F$4,"m")*Tabela!$H$20,Tabela!$H$20)))</f>
        <v>0</v>
      </c>
      <c r="W131" s="83">
        <f t="shared" si="27"/>
        <v>0</v>
      </c>
      <c r="X131" s="45">
        <f t="shared" si="27"/>
        <v>0</v>
      </c>
      <c r="Y131" s="83">
        <f>IF($A131="","",IF(Y$6="NÃO",0,IF(A131=0,Tabela!$H$23,IF(AND(MONTH(ESTRUTURA!C131)=MONTH(ESTRUTURA!$F$3),A131&gt;0),Tabela!$H$23,0))))</f>
        <v>0</v>
      </c>
      <c r="Z131" s="45">
        <f t="shared" si="27"/>
        <v>0</v>
      </c>
      <c r="AA131" s="83">
        <f>IF($A131="","",IF(AA$6="NÃO",0,Tabela!$H$25*nm_séries))</f>
        <v>0</v>
      </c>
      <c r="AB131" s="45">
        <f t="shared" si="27"/>
        <v>0</v>
      </c>
      <c r="AC131" s="83">
        <f>IF($A131="","",IF(AC$6="NÃO",0,IF(A131=0,Tabela!$H$27,IF(MOD(A131,3)=0,Tabela!$H$27,0))))</f>
        <v>0</v>
      </c>
      <c r="AD131" s="45">
        <f t="shared" si="27"/>
        <v>0</v>
      </c>
      <c r="AE131" s="83">
        <f t="shared" si="27"/>
        <v>0</v>
      </c>
      <c r="AF131" s="45">
        <f>IF($A131="","",IF(AF$6="NÃO",0,IF(AND(MONTH(ESTRUTURA!C131)=MONTH(ESTRUTURA!$F$3),A131&gt;0),Tabela!$H$30,0)))</f>
        <v>0</v>
      </c>
      <c r="AG131" s="83">
        <f t="shared" si="27"/>
        <v>0</v>
      </c>
      <c r="AH131" s="45">
        <f t="shared" si="27"/>
        <v>0</v>
      </c>
      <c r="AI131" s="83">
        <f>IF($A131="","",IF(AI$6="NÃO",0,IF($A131=0,DATEDIF(ESTRUTURA!$F$3,ESTRUTURA!$F$4,"m")*Tabela!$H$33,Tabela!$H$33)))</f>
        <v>0</v>
      </c>
      <c r="AJ131" s="45">
        <f t="shared" si="25"/>
        <v>0</v>
      </c>
    </row>
    <row r="132" spans="1:36" x14ac:dyDescent="0.2">
      <c r="A132" s="89" t="str">
        <f>ESTRUTURA!A132</f>
        <v/>
      </c>
      <c r="B132" s="81">
        <f t="shared" si="19"/>
        <v>0</v>
      </c>
      <c r="C132" s="83" t="str">
        <f t="shared" si="28"/>
        <v/>
      </c>
      <c r="D132" s="45" t="str">
        <f t="shared" si="28"/>
        <v/>
      </c>
      <c r="E132" s="83" t="str">
        <f t="shared" si="28"/>
        <v/>
      </c>
      <c r="F132" s="45" t="str">
        <f>IF($A132="","",IF(F$6="NÃO",0,Tabela!$H$34*nm_lastro))</f>
        <v/>
      </c>
      <c r="G132" s="83" t="str">
        <f t="shared" si="28"/>
        <v/>
      </c>
      <c r="H132" s="45" t="str">
        <f>IF($A132="","",IF(H$6="NÃO",0,IF($A132=0,DATEDIF(ESTRUTURA!$F$3,ESTRUTURA!$F$4,"m")*Tabela!$H$6,Tabela!$H$6)))</f>
        <v/>
      </c>
      <c r="I132" s="83" t="str">
        <f t="shared" si="28"/>
        <v/>
      </c>
      <c r="J132" s="45" t="str">
        <f>IF($A132="","",IF(J$6="NÃO",0,IF($A132=0,DATEDIF(ESTRUTURA!$F$3,ESTRUTURA!$F$4,"m")*Tabela!$H$8,IF(J$6="NÃO",0,Tabela!$H$8))))</f>
        <v/>
      </c>
      <c r="K132" s="83" t="str">
        <f t="shared" si="28"/>
        <v/>
      </c>
      <c r="L132" s="45" t="str">
        <f t="shared" si="28"/>
        <v/>
      </c>
      <c r="M132" s="83" t="str">
        <f t="shared" si="28"/>
        <v/>
      </c>
      <c r="N132" s="45" t="str">
        <f t="shared" si="28"/>
        <v/>
      </c>
      <c r="O132" s="83" t="str">
        <f t="shared" si="28"/>
        <v/>
      </c>
      <c r="P132" s="45" t="str">
        <f t="shared" si="26"/>
        <v/>
      </c>
      <c r="Q132" s="83" t="str">
        <f t="shared" si="28"/>
        <v/>
      </c>
      <c r="R132" s="45" t="str">
        <f t="shared" si="28"/>
        <v/>
      </c>
      <c r="S132" s="83" t="str">
        <f>IF($A132="","",IF(S$6="NÃO",0,IF($A132=0,DATEDIF(ESTRUTURA!$F$3,ESTRUTURA!$F$4,"m")*Tabela!$H$17,Tabela!$H$17)))</f>
        <v/>
      </c>
      <c r="T132" s="45" t="str">
        <f>IF($A132="","",IF(T$6="NÃO",0,IF($A132=0,DATEDIF(ESTRUTURA!$F$3,ESTRUTURA!$F$4,"m")*Tabela!$H$18,Tabela!$H$18)))</f>
        <v/>
      </c>
      <c r="U132" s="83" t="str">
        <f t="shared" si="27"/>
        <v/>
      </c>
      <c r="V132" s="45" t="str">
        <f>IF($A132="","",IF(V$6="NÃO",0,IF($A132=0,DATEDIF(ESTRUTURA!$F$3,ESTRUTURA!$F$4,"m")*Tabela!$H$20,Tabela!$H$20)))</f>
        <v/>
      </c>
      <c r="W132" s="83" t="str">
        <f t="shared" si="27"/>
        <v/>
      </c>
      <c r="X132" s="45" t="str">
        <f t="shared" si="27"/>
        <v/>
      </c>
      <c r="Y132" s="83" t="str">
        <f>IF($A132="","",IF(Y$6="NÃO",0,IF(A132=0,Tabela!$H$23,IF(AND(MONTH(ESTRUTURA!C132)=MONTH(ESTRUTURA!$F$3),A132&gt;0),Tabela!$H$23,0))))</f>
        <v/>
      </c>
      <c r="Z132" s="45" t="str">
        <f t="shared" si="27"/>
        <v/>
      </c>
      <c r="AA132" s="83" t="str">
        <f>IF($A132="","",IF(AA$6="NÃO",0,Tabela!$H$25*nm_séries))</f>
        <v/>
      </c>
      <c r="AB132" s="45" t="str">
        <f t="shared" si="27"/>
        <v/>
      </c>
      <c r="AC132" s="83" t="str">
        <f>IF($A132="","",IF(AC$6="NÃO",0,IF(A132=0,Tabela!$H$27,IF(MOD(A132,3)=0,Tabela!$H$27,0))))</f>
        <v/>
      </c>
      <c r="AD132" s="45" t="str">
        <f t="shared" si="27"/>
        <v/>
      </c>
      <c r="AE132" s="83" t="str">
        <f t="shared" si="27"/>
        <v/>
      </c>
      <c r="AF132" s="45" t="str">
        <f>IF($A132="","",IF(AF$6="NÃO",0,IF(AND(MONTH(ESTRUTURA!C132)=MONTH(ESTRUTURA!$F$3),A132&gt;0),Tabela!$H$30,0)))</f>
        <v/>
      </c>
      <c r="AG132" s="83" t="str">
        <f t="shared" si="27"/>
        <v/>
      </c>
      <c r="AH132" s="45" t="str">
        <f t="shared" si="27"/>
        <v/>
      </c>
      <c r="AI132" s="83" t="str">
        <f>IF($A132="","",IF(AI$6="NÃO",0,IF($A132=0,DATEDIF(ESTRUTURA!$F$3,ESTRUTURA!$F$4,"m")*Tabela!$H$33,Tabela!$H$33)))</f>
        <v/>
      </c>
      <c r="AJ132" s="45" t="str">
        <f t="shared" si="25"/>
        <v/>
      </c>
    </row>
    <row r="133" spans="1:36" x14ac:dyDescent="0.2">
      <c r="A133" s="89" t="str">
        <f>ESTRUTURA!A133</f>
        <v/>
      </c>
      <c r="B133" s="81">
        <f t="shared" si="19"/>
        <v>0</v>
      </c>
      <c r="C133" s="83" t="str">
        <f t="shared" si="28"/>
        <v/>
      </c>
      <c r="D133" s="45" t="str">
        <f t="shared" si="28"/>
        <v/>
      </c>
      <c r="E133" s="83" t="str">
        <f t="shared" si="28"/>
        <v/>
      </c>
      <c r="F133" s="45" t="str">
        <f>IF($A133="","",IF(F$6="NÃO",0,Tabela!$H$34*nm_lastro))</f>
        <v/>
      </c>
      <c r="G133" s="83" t="str">
        <f t="shared" si="28"/>
        <v/>
      </c>
      <c r="H133" s="45" t="str">
        <f>IF($A133="","",IF(H$6="NÃO",0,IF($A133=0,DATEDIF(ESTRUTURA!$F$3,ESTRUTURA!$F$4,"m")*Tabela!$H$6,Tabela!$H$6)))</f>
        <v/>
      </c>
      <c r="I133" s="83" t="str">
        <f t="shared" si="28"/>
        <v/>
      </c>
      <c r="J133" s="45" t="str">
        <f>IF($A133="","",IF(J$6="NÃO",0,IF($A133=0,DATEDIF(ESTRUTURA!$F$3,ESTRUTURA!$F$4,"m")*Tabela!$H$8,IF(J$6="NÃO",0,Tabela!$H$8))))</f>
        <v/>
      </c>
      <c r="K133" s="83" t="str">
        <f t="shared" si="28"/>
        <v/>
      </c>
      <c r="L133" s="45" t="str">
        <f t="shared" si="28"/>
        <v/>
      </c>
      <c r="M133" s="83" t="str">
        <f t="shared" si="28"/>
        <v/>
      </c>
      <c r="N133" s="45" t="str">
        <f t="shared" si="28"/>
        <v/>
      </c>
      <c r="O133" s="83" t="str">
        <f t="shared" si="28"/>
        <v/>
      </c>
      <c r="P133" s="45" t="str">
        <f t="shared" si="26"/>
        <v/>
      </c>
      <c r="Q133" s="83" t="str">
        <f t="shared" si="28"/>
        <v/>
      </c>
      <c r="R133" s="45" t="str">
        <f t="shared" si="28"/>
        <v/>
      </c>
      <c r="S133" s="83" t="str">
        <f>IF($A133="","",IF(S$6="NÃO",0,IF($A133=0,DATEDIF(ESTRUTURA!$F$3,ESTRUTURA!$F$4,"m")*Tabela!$H$17,Tabela!$H$17)))</f>
        <v/>
      </c>
      <c r="T133" s="45" t="str">
        <f>IF($A133="","",IF(T$6="NÃO",0,IF($A133=0,DATEDIF(ESTRUTURA!$F$3,ESTRUTURA!$F$4,"m")*Tabela!$H$18,Tabela!$H$18)))</f>
        <v/>
      </c>
      <c r="U133" s="83" t="str">
        <f t="shared" si="27"/>
        <v/>
      </c>
      <c r="V133" s="45" t="str">
        <f>IF($A133="","",IF(V$6="NÃO",0,IF($A133=0,DATEDIF(ESTRUTURA!$F$3,ESTRUTURA!$F$4,"m")*Tabela!$H$20,Tabela!$H$20)))</f>
        <v/>
      </c>
      <c r="W133" s="83" t="str">
        <f t="shared" si="27"/>
        <v/>
      </c>
      <c r="X133" s="45" t="str">
        <f t="shared" si="27"/>
        <v/>
      </c>
      <c r="Y133" s="83" t="str">
        <f>IF($A133="","",IF(Y$6="NÃO",0,IF(A133=0,Tabela!$H$23,IF(AND(MONTH(ESTRUTURA!C133)=MONTH(ESTRUTURA!$F$3),A133&gt;0),Tabela!$H$23,0))))</f>
        <v/>
      </c>
      <c r="Z133" s="45" t="str">
        <f t="shared" si="27"/>
        <v/>
      </c>
      <c r="AA133" s="83" t="str">
        <f>IF($A133="","",IF(AA$6="NÃO",0,Tabela!$H$25*nm_séries))</f>
        <v/>
      </c>
      <c r="AB133" s="45" t="str">
        <f t="shared" si="27"/>
        <v/>
      </c>
      <c r="AC133" s="83" t="str">
        <f>IF($A133="","",IF(AC$6="NÃO",0,IF(A133=0,Tabela!$H$27,IF(MOD(A133,3)=0,Tabela!$H$27,0))))</f>
        <v/>
      </c>
      <c r="AD133" s="45" t="str">
        <f t="shared" si="27"/>
        <v/>
      </c>
      <c r="AE133" s="83" t="str">
        <f t="shared" si="27"/>
        <v/>
      </c>
      <c r="AF133" s="45" t="str">
        <f>IF($A133="","",IF(AF$6="NÃO",0,IF(AND(MONTH(ESTRUTURA!C133)=MONTH(ESTRUTURA!$F$3),A133&gt;0),Tabela!$H$30,0)))</f>
        <v/>
      </c>
      <c r="AG133" s="83" t="str">
        <f t="shared" si="27"/>
        <v/>
      </c>
      <c r="AH133" s="45" t="str">
        <f t="shared" si="27"/>
        <v/>
      </c>
      <c r="AI133" s="83" t="str">
        <f>IF($A133="","",IF(AI$6="NÃO",0,IF($A133=0,DATEDIF(ESTRUTURA!$F$3,ESTRUTURA!$F$4,"m")*Tabela!$H$33,Tabela!$H$33)))</f>
        <v/>
      </c>
      <c r="AJ133" s="45" t="str">
        <f t="shared" si="25"/>
        <v/>
      </c>
    </row>
    <row r="134" spans="1:36" x14ac:dyDescent="0.2">
      <c r="A134" s="89" t="str">
        <f>ESTRUTURA!A134</f>
        <v/>
      </c>
      <c r="B134" s="81">
        <f t="shared" si="19"/>
        <v>0</v>
      </c>
      <c r="C134" s="83" t="str">
        <f t="shared" si="28"/>
        <v/>
      </c>
      <c r="D134" s="45" t="str">
        <f t="shared" si="28"/>
        <v/>
      </c>
      <c r="E134" s="83" t="str">
        <f t="shared" si="28"/>
        <v/>
      </c>
      <c r="F134" s="45" t="str">
        <f>IF($A134="","",IF(F$6="NÃO",0,Tabela!$H$34*nm_lastro))</f>
        <v/>
      </c>
      <c r="G134" s="83" t="str">
        <f t="shared" si="28"/>
        <v/>
      </c>
      <c r="H134" s="45" t="str">
        <f>IF($A134="","",IF(H$6="NÃO",0,IF($A134=0,DATEDIF(ESTRUTURA!$F$3,ESTRUTURA!$F$4,"m")*Tabela!$H$6,Tabela!$H$6)))</f>
        <v/>
      </c>
      <c r="I134" s="83" t="str">
        <f t="shared" si="28"/>
        <v/>
      </c>
      <c r="J134" s="45" t="str">
        <f>IF($A134="","",IF(J$6="NÃO",0,IF($A134=0,DATEDIF(ESTRUTURA!$F$3,ESTRUTURA!$F$4,"m")*Tabela!$H$8,IF(J$6="NÃO",0,Tabela!$H$8))))</f>
        <v/>
      </c>
      <c r="K134" s="83" t="str">
        <f t="shared" si="28"/>
        <v/>
      </c>
      <c r="L134" s="45" t="str">
        <f t="shared" si="28"/>
        <v/>
      </c>
      <c r="M134" s="83" t="str">
        <f t="shared" si="28"/>
        <v/>
      </c>
      <c r="N134" s="45" t="str">
        <f t="shared" si="28"/>
        <v/>
      </c>
      <c r="O134" s="83" t="str">
        <f t="shared" si="28"/>
        <v/>
      </c>
      <c r="P134" s="45" t="str">
        <f t="shared" si="26"/>
        <v/>
      </c>
      <c r="Q134" s="83" t="str">
        <f t="shared" si="28"/>
        <v/>
      </c>
      <c r="R134" s="45" t="str">
        <f t="shared" si="28"/>
        <v/>
      </c>
      <c r="S134" s="83" t="str">
        <f>IF($A134="","",IF(S$6="NÃO",0,IF($A134=0,DATEDIF(ESTRUTURA!$F$3,ESTRUTURA!$F$4,"m")*Tabela!$H$17,Tabela!$H$17)))</f>
        <v/>
      </c>
      <c r="T134" s="45" t="str">
        <f>IF($A134="","",IF(T$6="NÃO",0,IF($A134=0,DATEDIF(ESTRUTURA!$F$3,ESTRUTURA!$F$4,"m")*Tabela!$H$18,Tabela!$H$18)))</f>
        <v/>
      </c>
      <c r="U134" s="83" t="str">
        <f t="shared" si="27"/>
        <v/>
      </c>
      <c r="V134" s="45" t="str">
        <f>IF($A134="","",IF(V$6="NÃO",0,IF($A134=0,DATEDIF(ESTRUTURA!$F$3,ESTRUTURA!$F$4,"m")*Tabela!$H$20,Tabela!$H$20)))</f>
        <v/>
      </c>
      <c r="W134" s="83" t="str">
        <f t="shared" si="27"/>
        <v/>
      </c>
      <c r="X134" s="45" t="str">
        <f t="shared" si="27"/>
        <v/>
      </c>
      <c r="Y134" s="83" t="str">
        <f>IF($A134="","",IF(Y$6="NÃO",0,IF(A134=0,Tabela!$H$23,IF(AND(MONTH(ESTRUTURA!C134)=MONTH(ESTRUTURA!$F$3),A134&gt;0),Tabela!$H$23,0))))</f>
        <v/>
      </c>
      <c r="Z134" s="45" t="str">
        <f t="shared" si="27"/>
        <v/>
      </c>
      <c r="AA134" s="83" t="str">
        <f>IF($A134="","",IF(AA$6="NÃO",0,Tabela!$H$25*nm_séries))</f>
        <v/>
      </c>
      <c r="AB134" s="45" t="str">
        <f t="shared" si="27"/>
        <v/>
      </c>
      <c r="AC134" s="83" t="str">
        <f>IF($A134="","",IF(AC$6="NÃO",0,IF(A134=0,Tabela!$H$27,IF(MOD(A134,3)=0,Tabela!$H$27,0))))</f>
        <v/>
      </c>
      <c r="AD134" s="45" t="str">
        <f t="shared" si="27"/>
        <v/>
      </c>
      <c r="AE134" s="83" t="str">
        <f t="shared" si="27"/>
        <v/>
      </c>
      <c r="AF134" s="45" t="str">
        <f>IF($A134="","",IF(AF$6="NÃO",0,IF(AND(MONTH(ESTRUTURA!C134)=MONTH(ESTRUTURA!$F$3),A134&gt;0),Tabela!$H$30,0)))</f>
        <v/>
      </c>
      <c r="AG134" s="83" t="str">
        <f t="shared" si="27"/>
        <v/>
      </c>
      <c r="AH134" s="45" t="str">
        <f t="shared" si="27"/>
        <v/>
      </c>
      <c r="AI134" s="83" t="str">
        <f>IF($A134="","",IF(AI$6="NÃO",0,IF($A134=0,DATEDIF(ESTRUTURA!$F$3,ESTRUTURA!$F$4,"m")*Tabela!$H$33,Tabela!$H$33)))</f>
        <v/>
      </c>
      <c r="AJ134" s="45" t="str">
        <f t="shared" si="25"/>
        <v/>
      </c>
    </row>
    <row r="135" spans="1:36" x14ac:dyDescent="0.2">
      <c r="A135" s="89" t="str">
        <f>ESTRUTURA!A135</f>
        <v/>
      </c>
      <c r="B135" s="81">
        <f t="shared" si="19"/>
        <v>0</v>
      </c>
      <c r="C135" s="83" t="str">
        <f t="shared" si="28"/>
        <v/>
      </c>
      <c r="D135" s="45" t="str">
        <f t="shared" si="28"/>
        <v/>
      </c>
      <c r="E135" s="83" t="str">
        <f t="shared" si="28"/>
        <v/>
      </c>
      <c r="F135" s="45" t="str">
        <f>IF($A135="","",IF(F$6="NÃO",0,Tabela!$H$34*nm_lastro))</f>
        <v/>
      </c>
      <c r="G135" s="83" t="str">
        <f t="shared" si="28"/>
        <v/>
      </c>
      <c r="H135" s="45" t="str">
        <f>IF($A135="","",IF(H$6="NÃO",0,IF($A135=0,DATEDIF(ESTRUTURA!$F$3,ESTRUTURA!$F$4,"m")*Tabela!$H$6,Tabela!$H$6)))</f>
        <v/>
      </c>
      <c r="I135" s="83" t="str">
        <f t="shared" si="28"/>
        <v/>
      </c>
      <c r="J135" s="45" t="str">
        <f>IF($A135="","",IF(J$6="NÃO",0,IF($A135=0,DATEDIF(ESTRUTURA!$F$3,ESTRUTURA!$F$4,"m")*Tabela!$H$8,IF(J$6="NÃO",0,Tabela!$H$8))))</f>
        <v/>
      </c>
      <c r="K135" s="83" t="str">
        <f t="shared" si="28"/>
        <v/>
      </c>
      <c r="L135" s="45" t="str">
        <f t="shared" si="28"/>
        <v/>
      </c>
      <c r="M135" s="83" t="str">
        <f t="shared" si="28"/>
        <v/>
      </c>
      <c r="N135" s="45" t="str">
        <f t="shared" si="28"/>
        <v/>
      </c>
      <c r="O135" s="83" t="str">
        <f t="shared" si="28"/>
        <v/>
      </c>
      <c r="P135" s="45" t="str">
        <f t="shared" si="26"/>
        <v/>
      </c>
      <c r="Q135" s="83" t="str">
        <f t="shared" si="28"/>
        <v/>
      </c>
      <c r="R135" s="45" t="str">
        <f t="shared" si="28"/>
        <v/>
      </c>
      <c r="S135" s="83" t="str">
        <f>IF($A135="","",IF(S$6="NÃO",0,IF($A135=0,DATEDIF(ESTRUTURA!$F$3,ESTRUTURA!$F$4,"m")*Tabela!$H$17,Tabela!$H$17)))</f>
        <v/>
      </c>
      <c r="T135" s="45" t="str">
        <f>IF($A135="","",IF(T$6="NÃO",0,IF($A135=0,DATEDIF(ESTRUTURA!$F$3,ESTRUTURA!$F$4,"m")*Tabela!$H$18,Tabela!$H$18)))</f>
        <v/>
      </c>
      <c r="U135" s="83" t="str">
        <f t="shared" si="27"/>
        <v/>
      </c>
      <c r="V135" s="45" t="str">
        <f>IF($A135="","",IF(V$6="NÃO",0,IF($A135=0,DATEDIF(ESTRUTURA!$F$3,ESTRUTURA!$F$4,"m")*Tabela!$H$20,Tabela!$H$20)))</f>
        <v/>
      </c>
      <c r="W135" s="83" t="str">
        <f t="shared" si="27"/>
        <v/>
      </c>
      <c r="X135" s="45" t="str">
        <f t="shared" si="27"/>
        <v/>
      </c>
      <c r="Y135" s="83" t="str">
        <f>IF($A135="","",IF(Y$6="NÃO",0,IF(A135=0,Tabela!$H$23,IF(AND(MONTH(ESTRUTURA!C135)=MONTH(ESTRUTURA!$F$3),A135&gt;0),Tabela!$H$23,0))))</f>
        <v/>
      </c>
      <c r="Z135" s="45" t="str">
        <f t="shared" si="27"/>
        <v/>
      </c>
      <c r="AA135" s="83" t="str">
        <f>IF($A135="","",IF(AA$6="NÃO",0,Tabela!$H$25*nm_séries))</f>
        <v/>
      </c>
      <c r="AB135" s="45" t="str">
        <f t="shared" si="27"/>
        <v/>
      </c>
      <c r="AC135" s="83" t="str">
        <f>IF($A135="","",IF(AC$6="NÃO",0,IF(A135=0,Tabela!$H$27,IF(MOD(A135,3)=0,Tabela!$H$27,0))))</f>
        <v/>
      </c>
      <c r="AD135" s="45" t="str">
        <f t="shared" si="27"/>
        <v/>
      </c>
      <c r="AE135" s="83" t="str">
        <f t="shared" si="27"/>
        <v/>
      </c>
      <c r="AF135" s="45" t="str">
        <f>IF($A135="","",IF(AF$6="NÃO",0,IF(AND(MONTH(ESTRUTURA!C135)=MONTH(ESTRUTURA!$F$3),A135&gt;0),Tabela!$H$30,0)))</f>
        <v/>
      </c>
      <c r="AG135" s="83" t="str">
        <f t="shared" si="27"/>
        <v/>
      </c>
      <c r="AH135" s="45" t="str">
        <f t="shared" si="27"/>
        <v/>
      </c>
      <c r="AI135" s="83" t="str">
        <f>IF($A135="","",IF(AI$6="NÃO",0,IF($A135=0,DATEDIF(ESTRUTURA!$F$3,ESTRUTURA!$F$4,"m")*Tabela!$H$33,Tabela!$H$33)))</f>
        <v/>
      </c>
      <c r="AJ135" s="45" t="str">
        <f t="shared" si="25"/>
        <v/>
      </c>
    </row>
    <row r="136" spans="1:36" x14ac:dyDescent="0.2">
      <c r="A136" s="89" t="str">
        <f>ESTRUTURA!A136</f>
        <v/>
      </c>
      <c r="B136" s="81">
        <f t="shared" si="19"/>
        <v>0</v>
      </c>
      <c r="C136" s="83" t="str">
        <f t="shared" si="28"/>
        <v/>
      </c>
      <c r="D136" s="45" t="str">
        <f t="shared" si="28"/>
        <v/>
      </c>
      <c r="E136" s="83" t="str">
        <f t="shared" si="28"/>
        <v/>
      </c>
      <c r="F136" s="45" t="str">
        <f>IF($A136="","",IF(F$6="NÃO",0,Tabela!$H$34*nm_lastro))</f>
        <v/>
      </c>
      <c r="G136" s="83" t="str">
        <f t="shared" si="28"/>
        <v/>
      </c>
      <c r="H136" s="45" t="str">
        <f>IF($A136="","",IF(H$6="NÃO",0,IF($A136=0,DATEDIF(ESTRUTURA!$F$3,ESTRUTURA!$F$4,"m")*Tabela!$H$6,Tabela!$H$6)))</f>
        <v/>
      </c>
      <c r="I136" s="83" t="str">
        <f t="shared" si="28"/>
        <v/>
      </c>
      <c r="J136" s="45" t="str">
        <f>IF($A136="","",IF(J$6="NÃO",0,IF($A136=0,DATEDIF(ESTRUTURA!$F$3,ESTRUTURA!$F$4,"m")*Tabela!$H$8,IF(J$6="NÃO",0,Tabela!$H$8))))</f>
        <v/>
      </c>
      <c r="K136" s="83" t="str">
        <f t="shared" si="28"/>
        <v/>
      </c>
      <c r="L136" s="45" t="str">
        <f t="shared" si="28"/>
        <v/>
      </c>
      <c r="M136" s="83" t="str">
        <f t="shared" si="28"/>
        <v/>
      </c>
      <c r="N136" s="45" t="str">
        <f t="shared" si="28"/>
        <v/>
      </c>
      <c r="O136" s="83" t="str">
        <f t="shared" si="28"/>
        <v/>
      </c>
      <c r="P136" s="45" t="str">
        <f t="shared" si="26"/>
        <v/>
      </c>
      <c r="Q136" s="83" t="str">
        <f t="shared" si="28"/>
        <v/>
      </c>
      <c r="R136" s="45" t="str">
        <f t="shared" si="28"/>
        <v/>
      </c>
      <c r="S136" s="83" t="str">
        <f>IF($A136="","",IF(S$6="NÃO",0,IF($A136=0,DATEDIF(ESTRUTURA!$F$3,ESTRUTURA!$F$4,"m")*Tabela!$H$17,Tabela!$H$17)))</f>
        <v/>
      </c>
      <c r="T136" s="45" t="str">
        <f>IF($A136="","",IF(T$6="NÃO",0,IF($A136=0,DATEDIF(ESTRUTURA!$F$3,ESTRUTURA!$F$4,"m")*Tabela!$H$18,Tabela!$H$18)))</f>
        <v/>
      </c>
      <c r="U136" s="83" t="str">
        <f t="shared" si="27"/>
        <v/>
      </c>
      <c r="V136" s="45" t="str">
        <f>IF($A136="","",IF(V$6="NÃO",0,IF($A136=0,DATEDIF(ESTRUTURA!$F$3,ESTRUTURA!$F$4,"m")*Tabela!$H$20,Tabela!$H$20)))</f>
        <v/>
      </c>
      <c r="W136" s="83" t="str">
        <f t="shared" si="27"/>
        <v/>
      </c>
      <c r="X136" s="45" t="str">
        <f t="shared" si="27"/>
        <v/>
      </c>
      <c r="Y136" s="83" t="str">
        <f>IF($A136="","",IF(Y$6="NÃO",0,IF(A136=0,Tabela!$H$23,IF(AND(MONTH(ESTRUTURA!C136)=MONTH(ESTRUTURA!$F$3),A136&gt;0),Tabela!$H$23,0))))</f>
        <v/>
      </c>
      <c r="Z136" s="45" t="str">
        <f t="shared" si="27"/>
        <v/>
      </c>
      <c r="AA136" s="83" t="str">
        <f>IF($A136="","",IF(AA$6="NÃO",0,Tabela!$H$25*nm_séries))</f>
        <v/>
      </c>
      <c r="AB136" s="45" t="str">
        <f t="shared" si="27"/>
        <v/>
      </c>
      <c r="AC136" s="83" t="str">
        <f>IF($A136="","",IF(AC$6="NÃO",0,IF(A136=0,Tabela!$H$27,IF(MOD(A136,3)=0,Tabela!$H$27,0))))</f>
        <v/>
      </c>
      <c r="AD136" s="45" t="str">
        <f t="shared" si="27"/>
        <v/>
      </c>
      <c r="AE136" s="83" t="str">
        <f t="shared" si="27"/>
        <v/>
      </c>
      <c r="AF136" s="45" t="str">
        <f>IF($A136="","",IF(AF$6="NÃO",0,IF(AND(MONTH(ESTRUTURA!C136)=MONTH(ESTRUTURA!$F$3),A136&gt;0),Tabela!$H$30,0)))</f>
        <v/>
      </c>
      <c r="AG136" s="83" t="str">
        <f t="shared" si="27"/>
        <v/>
      </c>
      <c r="AH136" s="45" t="str">
        <f t="shared" si="27"/>
        <v/>
      </c>
      <c r="AI136" s="83" t="str">
        <f>IF($A136="","",IF(AI$6="NÃO",0,IF($A136=0,DATEDIF(ESTRUTURA!$F$3,ESTRUTURA!$F$4,"m")*Tabela!$H$33,Tabela!$H$33)))</f>
        <v/>
      </c>
      <c r="AJ136" s="45" t="str">
        <f t="shared" si="25"/>
        <v/>
      </c>
    </row>
    <row r="137" spans="1:36" x14ac:dyDescent="0.2">
      <c r="A137" s="89" t="str">
        <f>ESTRUTURA!A137</f>
        <v/>
      </c>
      <c r="B137" s="81">
        <f t="shared" si="19"/>
        <v>0</v>
      </c>
      <c r="C137" s="83" t="str">
        <f t="shared" si="28"/>
        <v/>
      </c>
      <c r="D137" s="45" t="str">
        <f t="shared" si="28"/>
        <v/>
      </c>
      <c r="E137" s="83" t="str">
        <f t="shared" si="28"/>
        <v/>
      </c>
      <c r="F137" s="45" t="str">
        <f>IF($A137="","",IF(F$6="NÃO",0,Tabela!$H$34*nm_lastro))</f>
        <v/>
      </c>
      <c r="G137" s="83" t="str">
        <f t="shared" si="28"/>
        <v/>
      </c>
      <c r="H137" s="45" t="str">
        <f>IF($A137="","",IF(H$6="NÃO",0,IF($A137=0,DATEDIF(ESTRUTURA!$F$3,ESTRUTURA!$F$4,"m")*Tabela!$H$6,Tabela!$H$6)))</f>
        <v/>
      </c>
      <c r="I137" s="83" t="str">
        <f t="shared" si="28"/>
        <v/>
      </c>
      <c r="J137" s="45" t="str">
        <f>IF($A137="","",IF(J$6="NÃO",0,IF($A137=0,DATEDIF(ESTRUTURA!$F$3,ESTRUTURA!$F$4,"m")*Tabela!$H$8,IF(J$6="NÃO",0,Tabela!$H$8))))</f>
        <v/>
      </c>
      <c r="K137" s="83" t="str">
        <f t="shared" si="28"/>
        <v/>
      </c>
      <c r="L137" s="45" t="str">
        <f t="shared" si="28"/>
        <v/>
      </c>
      <c r="M137" s="83" t="str">
        <f t="shared" si="28"/>
        <v/>
      </c>
      <c r="N137" s="45" t="str">
        <f t="shared" si="28"/>
        <v/>
      </c>
      <c r="O137" s="83" t="str">
        <f t="shared" si="28"/>
        <v/>
      </c>
      <c r="P137" s="45" t="str">
        <f t="shared" si="26"/>
        <v/>
      </c>
      <c r="Q137" s="83" t="str">
        <f t="shared" si="28"/>
        <v/>
      </c>
      <c r="R137" s="45" t="str">
        <f t="shared" si="28"/>
        <v/>
      </c>
      <c r="S137" s="83" t="str">
        <f>IF($A137="","",IF(S$6="NÃO",0,IF($A137=0,DATEDIF(ESTRUTURA!$F$3,ESTRUTURA!$F$4,"m")*Tabela!$H$17,Tabela!$H$17)))</f>
        <v/>
      </c>
      <c r="T137" s="45" t="str">
        <f>IF($A137="","",IF(T$6="NÃO",0,IF($A137=0,DATEDIF(ESTRUTURA!$F$3,ESTRUTURA!$F$4,"m")*Tabela!$H$18,Tabela!$H$18)))</f>
        <v/>
      </c>
      <c r="U137" s="83" t="str">
        <f t="shared" si="27"/>
        <v/>
      </c>
      <c r="V137" s="45" t="str">
        <f>IF($A137="","",IF(V$6="NÃO",0,IF($A137=0,DATEDIF(ESTRUTURA!$F$3,ESTRUTURA!$F$4,"m")*Tabela!$H$20,Tabela!$H$20)))</f>
        <v/>
      </c>
      <c r="W137" s="83" t="str">
        <f t="shared" si="27"/>
        <v/>
      </c>
      <c r="X137" s="45" t="str">
        <f t="shared" si="27"/>
        <v/>
      </c>
      <c r="Y137" s="83" t="str">
        <f>IF($A137="","",IF(Y$6="NÃO",0,IF(A137=0,Tabela!$H$23,IF(AND(MONTH(ESTRUTURA!C137)=MONTH(ESTRUTURA!$F$3),A137&gt;0),Tabela!$H$23,0))))</f>
        <v/>
      </c>
      <c r="Z137" s="45" t="str">
        <f t="shared" si="27"/>
        <v/>
      </c>
      <c r="AA137" s="83" t="str">
        <f>IF($A137="","",IF(AA$6="NÃO",0,Tabela!$H$25*nm_séries))</f>
        <v/>
      </c>
      <c r="AB137" s="45" t="str">
        <f t="shared" si="27"/>
        <v/>
      </c>
      <c r="AC137" s="83" t="str">
        <f>IF($A137="","",IF(AC$6="NÃO",0,IF(A137=0,Tabela!$H$27,IF(MOD(A137,3)=0,Tabela!$H$27,0))))</f>
        <v/>
      </c>
      <c r="AD137" s="45" t="str">
        <f t="shared" si="27"/>
        <v/>
      </c>
      <c r="AE137" s="83" t="str">
        <f t="shared" si="27"/>
        <v/>
      </c>
      <c r="AF137" s="45" t="str">
        <f>IF($A137="","",IF(AF$6="NÃO",0,IF(AND(MONTH(ESTRUTURA!C137)=MONTH(ESTRUTURA!$F$3),A137&gt;0),Tabela!$H$30,0)))</f>
        <v/>
      </c>
      <c r="AG137" s="83" t="str">
        <f t="shared" si="27"/>
        <v/>
      </c>
      <c r="AH137" s="45" t="str">
        <f t="shared" si="27"/>
        <v/>
      </c>
      <c r="AI137" s="83" t="str">
        <f>IF($A137="","",IF(AI$6="NÃO",0,IF($A137=0,DATEDIF(ESTRUTURA!$F$3,ESTRUTURA!$F$4,"m")*Tabela!$H$33,Tabela!$H$33)))</f>
        <v/>
      </c>
      <c r="AJ137" s="45" t="str">
        <f t="shared" si="25"/>
        <v/>
      </c>
    </row>
    <row r="138" spans="1:36" x14ac:dyDescent="0.2">
      <c r="A138" s="89" t="str">
        <f>ESTRUTURA!A138</f>
        <v/>
      </c>
      <c r="B138" s="81">
        <f t="shared" si="19"/>
        <v>0</v>
      </c>
      <c r="C138" s="83" t="str">
        <f t="shared" si="28"/>
        <v/>
      </c>
      <c r="D138" s="45" t="str">
        <f t="shared" si="28"/>
        <v/>
      </c>
      <c r="E138" s="83" t="str">
        <f t="shared" si="28"/>
        <v/>
      </c>
      <c r="F138" s="45" t="str">
        <f>IF($A138="","",IF(F$6="NÃO",0,Tabela!$H$34*nm_lastro))</f>
        <v/>
      </c>
      <c r="G138" s="83" t="str">
        <f t="shared" si="28"/>
        <v/>
      </c>
      <c r="H138" s="45" t="str">
        <f>IF($A138="","",IF(H$6="NÃO",0,IF($A138=0,DATEDIF(ESTRUTURA!$F$3,ESTRUTURA!$F$4,"m")*Tabela!$H$6,Tabela!$H$6)))</f>
        <v/>
      </c>
      <c r="I138" s="83" t="str">
        <f t="shared" si="28"/>
        <v/>
      </c>
      <c r="J138" s="45" t="str">
        <f>IF($A138="","",IF(J$6="NÃO",0,IF($A138=0,DATEDIF(ESTRUTURA!$F$3,ESTRUTURA!$F$4,"m")*Tabela!$H$8,IF(J$6="NÃO",0,Tabela!$H$8))))</f>
        <v/>
      </c>
      <c r="K138" s="83" t="str">
        <f t="shared" si="28"/>
        <v/>
      </c>
      <c r="L138" s="45" t="str">
        <f t="shared" si="28"/>
        <v/>
      </c>
      <c r="M138" s="83" t="str">
        <f t="shared" si="28"/>
        <v/>
      </c>
      <c r="N138" s="45" t="str">
        <f t="shared" si="28"/>
        <v/>
      </c>
      <c r="O138" s="83" t="str">
        <f t="shared" si="28"/>
        <v/>
      </c>
      <c r="P138" s="45" t="str">
        <f t="shared" si="26"/>
        <v/>
      </c>
      <c r="Q138" s="83" t="str">
        <f t="shared" si="28"/>
        <v/>
      </c>
      <c r="R138" s="45" t="str">
        <f t="shared" si="28"/>
        <v/>
      </c>
      <c r="S138" s="83" t="str">
        <f>IF($A138="","",IF(S$6="NÃO",0,IF($A138=0,DATEDIF(ESTRUTURA!$F$3,ESTRUTURA!$F$4,"m")*Tabela!$H$17,Tabela!$H$17)))</f>
        <v/>
      </c>
      <c r="T138" s="45" t="str">
        <f>IF($A138="","",IF(T$6="NÃO",0,IF($A138=0,DATEDIF(ESTRUTURA!$F$3,ESTRUTURA!$F$4,"m")*Tabela!$H$18,Tabela!$H$18)))</f>
        <v/>
      </c>
      <c r="U138" s="83" t="str">
        <f t="shared" si="27"/>
        <v/>
      </c>
      <c r="V138" s="45" t="str">
        <f>IF($A138="","",IF(V$6="NÃO",0,IF($A138=0,DATEDIF(ESTRUTURA!$F$3,ESTRUTURA!$F$4,"m")*Tabela!$H$20,Tabela!$H$20)))</f>
        <v/>
      </c>
      <c r="W138" s="83" t="str">
        <f t="shared" si="27"/>
        <v/>
      </c>
      <c r="X138" s="45" t="str">
        <f t="shared" si="27"/>
        <v/>
      </c>
      <c r="Y138" s="83" t="str">
        <f>IF($A138="","",IF(Y$6="NÃO",0,IF(A138=0,Tabela!$H$23,IF(AND(MONTH(ESTRUTURA!C138)=MONTH(ESTRUTURA!$F$3),A138&gt;0),Tabela!$H$23,0))))</f>
        <v/>
      </c>
      <c r="Z138" s="45" t="str">
        <f t="shared" si="27"/>
        <v/>
      </c>
      <c r="AA138" s="83" t="str">
        <f>IF($A138="","",IF(AA$6="NÃO",0,Tabela!$H$25*nm_séries))</f>
        <v/>
      </c>
      <c r="AB138" s="45" t="str">
        <f t="shared" si="27"/>
        <v/>
      </c>
      <c r="AC138" s="83" t="str">
        <f>IF($A138="","",IF(AC$6="NÃO",0,IF(A138=0,Tabela!$H$27,IF(MOD(A138,3)=0,Tabela!$H$27,0))))</f>
        <v/>
      </c>
      <c r="AD138" s="45" t="str">
        <f t="shared" si="27"/>
        <v/>
      </c>
      <c r="AE138" s="83" t="str">
        <f t="shared" si="27"/>
        <v/>
      </c>
      <c r="AF138" s="45" t="str">
        <f>IF($A138="","",IF(AF$6="NÃO",0,IF(AND(MONTH(ESTRUTURA!C138)=MONTH(ESTRUTURA!$F$3),A138&gt;0),Tabela!$H$30,0)))</f>
        <v/>
      </c>
      <c r="AG138" s="83" t="str">
        <f t="shared" si="27"/>
        <v/>
      </c>
      <c r="AH138" s="45" t="str">
        <f t="shared" si="27"/>
        <v/>
      </c>
      <c r="AI138" s="83" t="str">
        <f>IF($A138="","",IF(AI$6="NÃO",0,IF($A138=0,DATEDIF(ESTRUTURA!$F$3,ESTRUTURA!$F$4,"m")*Tabela!$H$33,Tabela!$H$33)))</f>
        <v/>
      </c>
      <c r="AJ138" s="45" t="str">
        <f t="shared" si="25"/>
        <v/>
      </c>
    </row>
    <row r="139" spans="1:36" x14ac:dyDescent="0.2">
      <c r="A139" s="89" t="str">
        <f>ESTRUTURA!A139</f>
        <v/>
      </c>
      <c r="B139" s="81">
        <f t="shared" si="19"/>
        <v>0</v>
      </c>
      <c r="C139" s="83" t="str">
        <f t="shared" si="28"/>
        <v/>
      </c>
      <c r="D139" s="45" t="str">
        <f t="shared" si="28"/>
        <v/>
      </c>
      <c r="E139" s="83" t="str">
        <f t="shared" si="28"/>
        <v/>
      </c>
      <c r="F139" s="45" t="str">
        <f>IF($A139="","",IF(F$6="NÃO",0,Tabela!$H$34*nm_lastro))</f>
        <v/>
      </c>
      <c r="G139" s="83" t="str">
        <f t="shared" si="28"/>
        <v/>
      </c>
      <c r="H139" s="45" t="str">
        <f>IF($A139="","",IF(H$6="NÃO",0,IF($A139=0,DATEDIF(ESTRUTURA!$F$3,ESTRUTURA!$F$4,"m")*Tabela!$H$6,Tabela!$H$6)))</f>
        <v/>
      </c>
      <c r="I139" s="83" t="str">
        <f t="shared" si="28"/>
        <v/>
      </c>
      <c r="J139" s="45" t="str">
        <f>IF($A139="","",IF(J$6="NÃO",0,IF($A139=0,DATEDIF(ESTRUTURA!$F$3,ESTRUTURA!$F$4,"m")*Tabela!$H$8,IF(J$6="NÃO",0,Tabela!$H$8))))</f>
        <v/>
      </c>
      <c r="K139" s="83" t="str">
        <f t="shared" si="28"/>
        <v/>
      </c>
      <c r="L139" s="45" t="str">
        <f t="shared" si="28"/>
        <v/>
      </c>
      <c r="M139" s="83" t="str">
        <f t="shared" si="28"/>
        <v/>
      </c>
      <c r="N139" s="45" t="str">
        <f t="shared" si="28"/>
        <v/>
      </c>
      <c r="O139" s="83" t="str">
        <f t="shared" si="28"/>
        <v/>
      </c>
      <c r="P139" s="45" t="str">
        <f t="shared" si="26"/>
        <v/>
      </c>
      <c r="Q139" s="83" t="str">
        <f t="shared" si="28"/>
        <v/>
      </c>
      <c r="R139" s="45" t="str">
        <f t="shared" si="28"/>
        <v/>
      </c>
      <c r="S139" s="83" t="str">
        <f>IF($A139="","",IF(S$6="NÃO",0,IF($A139=0,DATEDIF(ESTRUTURA!$F$3,ESTRUTURA!$F$4,"m")*Tabela!$H$17,Tabela!$H$17)))</f>
        <v/>
      </c>
      <c r="T139" s="45" t="str">
        <f>IF($A139="","",IF(T$6="NÃO",0,IF($A139=0,DATEDIF(ESTRUTURA!$F$3,ESTRUTURA!$F$4,"m")*Tabela!$H$18,Tabela!$H$18)))</f>
        <v/>
      </c>
      <c r="U139" s="83" t="str">
        <f t="shared" ref="U139:AH154" si="29">IF($A139="","",IF(U$6="NÃO",0,0))</f>
        <v/>
      </c>
      <c r="V139" s="45" t="str">
        <f>IF($A139="","",IF(V$6="NÃO",0,IF($A139=0,DATEDIF(ESTRUTURA!$F$3,ESTRUTURA!$F$4,"m")*Tabela!$H$20,Tabela!$H$20)))</f>
        <v/>
      </c>
      <c r="W139" s="83" t="str">
        <f t="shared" si="29"/>
        <v/>
      </c>
      <c r="X139" s="45" t="str">
        <f t="shared" si="29"/>
        <v/>
      </c>
      <c r="Y139" s="83" t="str">
        <f>IF($A139="","",IF(Y$6="NÃO",0,IF(A139=0,Tabela!$H$23,IF(AND(MONTH(ESTRUTURA!C139)=MONTH(ESTRUTURA!$F$3),A139&gt;0),Tabela!$H$23,0))))</f>
        <v/>
      </c>
      <c r="Z139" s="45" t="str">
        <f t="shared" si="29"/>
        <v/>
      </c>
      <c r="AA139" s="83" t="str">
        <f>IF($A139="","",IF(AA$6="NÃO",0,Tabela!$H$25*nm_séries))</f>
        <v/>
      </c>
      <c r="AB139" s="45" t="str">
        <f t="shared" si="29"/>
        <v/>
      </c>
      <c r="AC139" s="83" t="str">
        <f>IF($A139="","",IF(AC$6="NÃO",0,IF(A139=0,Tabela!$H$27,IF(MOD(A139,3)=0,Tabela!$H$27,0))))</f>
        <v/>
      </c>
      <c r="AD139" s="45" t="str">
        <f t="shared" si="29"/>
        <v/>
      </c>
      <c r="AE139" s="83" t="str">
        <f t="shared" si="29"/>
        <v/>
      </c>
      <c r="AF139" s="45" t="str">
        <f>IF($A139="","",IF(AF$6="NÃO",0,IF(AND(MONTH(ESTRUTURA!C139)=MONTH(ESTRUTURA!$F$3),A139&gt;0),Tabela!$H$30,0)))</f>
        <v/>
      </c>
      <c r="AG139" s="83" t="str">
        <f t="shared" si="29"/>
        <v/>
      </c>
      <c r="AH139" s="45" t="str">
        <f t="shared" si="29"/>
        <v/>
      </c>
      <c r="AI139" s="83" t="str">
        <f>IF($A139="","",IF(AI$6="NÃO",0,IF($A139=0,DATEDIF(ESTRUTURA!$F$3,ESTRUTURA!$F$4,"m")*Tabela!$H$33,Tabela!$H$33)))</f>
        <v/>
      </c>
      <c r="AJ139" s="45" t="str">
        <f t="shared" si="25"/>
        <v/>
      </c>
    </row>
    <row r="140" spans="1:36" x14ac:dyDescent="0.2">
      <c r="A140" s="89" t="str">
        <f>ESTRUTURA!A140</f>
        <v/>
      </c>
      <c r="B140" s="81">
        <f t="shared" si="19"/>
        <v>0</v>
      </c>
      <c r="C140" s="83" t="str">
        <f t="shared" ref="C140:R155" si="30">IF($A140="","",IF(C$6="NÃO",0,0))</f>
        <v/>
      </c>
      <c r="D140" s="45" t="str">
        <f t="shared" si="30"/>
        <v/>
      </c>
      <c r="E140" s="83" t="str">
        <f t="shared" si="30"/>
        <v/>
      </c>
      <c r="F140" s="45" t="str">
        <f>IF($A140="","",IF(F$6="NÃO",0,Tabela!$H$34*nm_lastro))</f>
        <v/>
      </c>
      <c r="G140" s="83" t="str">
        <f t="shared" si="30"/>
        <v/>
      </c>
      <c r="H140" s="45" t="str">
        <f>IF($A140="","",IF(H$6="NÃO",0,IF($A140=0,DATEDIF(ESTRUTURA!$F$3,ESTRUTURA!$F$4,"m")*Tabela!$H$6,Tabela!$H$6)))</f>
        <v/>
      </c>
      <c r="I140" s="83" t="str">
        <f t="shared" si="30"/>
        <v/>
      </c>
      <c r="J140" s="45" t="str">
        <f>IF($A140="","",IF(J$6="NÃO",0,IF($A140=0,DATEDIF(ESTRUTURA!$F$3,ESTRUTURA!$F$4,"m")*Tabela!$H$8,IF(J$6="NÃO",0,Tabela!$H$8))))</f>
        <v/>
      </c>
      <c r="K140" s="83" t="str">
        <f t="shared" si="30"/>
        <v/>
      </c>
      <c r="L140" s="45" t="str">
        <f t="shared" si="30"/>
        <v/>
      </c>
      <c r="M140" s="83" t="str">
        <f t="shared" si="30"/>
        <v/>
      </c>
      <c r="N140" s="45" t="str">
        <f t="shared" si="30"/>
        <v/>
      </c>
      <c r="O140" s="83" t="str">
        <f t="shared" si="30"/>
        <v/>
      </c>
      <c r="P140" s="45" t="str">
        <f t="shared" si="30"/>
        <v/>
      </c>
      <c r="Q140" s="83" t="str">
        <f t="shared" si="30"/>
        <v/>
      </c>
      <c r="R140" s="45" t="str">
        <f t="shared" si="30"/>
        <v/>
      </c>
      <c r="S140" s="83" t="str">
        <f>IF($A140="","",IF(S$6="NÃO",0,IF($A140=0,DATEDIF(ESTRUTURA!$F$3,ESTRUTURA!$F$4,"m")*Tabela!$H$17,Tabela!$H$17)))</f>
        <v/>
      </c>
      <c r="T140" s="45" t="str">
        <f>IF($A140="","",IF(T$6="NÃO",0,IF($A140=0,DATEDIF(ESTRUTURA!$F$3,ESTRUTURA!$F$4,"m")*Tabela!$H$18,Tabela!$H$18)))</f>
        <v/>
      </c>
      <c r="U140" s="83" t="str">
        <f t="shared" si="29"/>
        <v/>
      </c>
      <c r="V140" s="45" t="str">
        <f>IF($A140="","",IF(V$6="NÃO",0,IF($A140=0,DATEDIF(ESTRUTURA!$F$3,ESTRUTURA!$F$4,"m")*Tabela!$H$20,Tabela!$H$20)))</f>
        <v/>
      </c>
      <c r="W140" s="83" t="str">
        <f t="shared" si="29"/>
        <v/>
      </c>
      <c r="X140" s="45" t="str">
        <f t="shared" si="29"/>
        <v/>
      </c>
      <c r="Y140" s="83" t="str">
        <f>IF($A140="","",IF(Y$6="NÃO",0,IF(A140=0,Tabela!$H$23,IF(AND(MONTH(ESTRUTURA!C140)=MONTH(ESTRUTURA!$F$3),A140&gt;0),Tabela!$H$23,0))))</f>
        <v/>
      </c>
      <c r="Z140" s="45" t="str">
        <f t="shared" si="29"/>
        <v/>
      </c>
      <c r="AA140" s="83" t="str">
        <f>IF($A140="","",IF(AA$6="NÃO",0,Tabela!$H$25*nm_séries))</f>
        <v/>
      </c>
      <c r="AB140" s="45" t="str">
        <f t="shared" si="29"/>
        <v/>
      </c>
      <c r="AC140" s="83" t="str">
        <f>IF($A140="","",IF(AC$6="NÃO",0,IF(A140=0,Tabela!$H$27,IF(MOD(A140,3)=0,Tabela!$H$27,0))))</f>
        <v/>
      </c>
      <c r="AD140" s="45" t="str">
        <f t="shared" si="29"/>
        <v/>
      </c>
      <c r="AE140" s="83" t="str">
        <f t="shared" si="29"/>
        <v/>
      </c>
      <c r="AF140" s="45" t="str">
        <f>IF($A140="","",IF(AF$6="NÃO",0,IF(AND(MONTH(ESTRUTURA!C140)=MONTH(ESTRUTURA!$F$3),A140&gt;0),Tabela!$H$30,0)))</f>
        <v/>
      </c>
      <c r="AG140" s="83" t="str">
        <f t="shared" si="29"/>
        <v/>
      </c>
      <c r="AH140" s="45" t="str">
        <f t="shared" si="29"/>
        <v/>
      </c>
      <c r="AI140" s="83" t="str">
        <f>IF($A140="","",IF(AI$6="NÃO",0,IF($A140=0,DATEDIF(ESTRUTURA!$F$3,ESTRUTURA!$F$4,"m")*Tabela!$H$33,Tabela!$H$33)))</f>
        <v/>
      </c>
      <c r="AJ140" s="45" t="str">
        <f t="shared" si="25"/>
        <v/>
      </c>
    </row>
    <row r="141" spans="1:36" x14ac:dyDescent="0.2">
      <c r="A141" s="89" t="str">
        <f>ESTRUTURA!A141</f>
        <v/>
      </c>
      <c r="B141" s="81">
        <f t="shared" ref="B141:B204" si="31">IF($C$2="SIM",0,-SUM(C141:AJ141))</f>
        <v>0</v>
      </c>
      <c r="C141" s="83" t="str">
        <f t="shared" si="30"/>
        <v/>
      </c>
      <c r="D141" s="45" t="str">
        <f t="shared" si="30"/>
        <v/>
      </c>
      <c r="E141" s="83" t="str">
        <f t="shared" si="30"/>
        <v/>
      </c>
      <c r="F141" s="45" t="str">
        <f>IF($A141="","",IF(F$6="NÃO",0,Tabela!$H$34*nm_lastro))</f>
        <v/>
      </c>
      <c r="G141" s="83" t="str">
        <f t="shared" si="30"/>
        <v/>
      </c>
      <c r="H141" s="45" t="str">
        <f>IF($A141="","",IF(H$6="NÃO",0,IF($A141=0,DATEDIF(ESTRUTURA!$F$3,ESTRUTURA!$F$4,"m")*Tabela!$H$6,Tabela!$H$6)))</f>
        <v/>
      </c>
      <c r="I141" s="83" t="str">
        <f t="shared" si="30"/>
        <v/>
      </c>
      <c r="J141" s="45" t="str">
        <f>IF($A141="","",IF(J$6="NÃO",0,IF($A141=0,DATEDIF(ESTRUTURA!$F$3,ESTRUTURA!$F$4,"m")*Tabela!$H$8,IF(J$6="NÃO",0,Tabela!$H$8))))</f>
        <v/>
      </c>
      <c r="K141" s="83" t="str">
        <f t="shared" si="30"/>
        <v/>
      </c>
      <c r="L141" s="45" t="str">
        <f t="shared" si="30"/>
        <v/>
      </c>
      <c r="M141" s="83" t="str">
        <f t="shared" si="30"/>
        <v/>
      </c>
      <c r="N141" s="45" t="str">
        <f t="shared" si="30"/>
        <v/>
      </c>
      <c r="O141" s="83" t="str">
        <f t="shared" si="30"/>
        <v/>
      </c>
      <c r="P141" s="45" t="str">
        <f t="shared" si="30"/>
        <v/>
      </c>
      <c r="Q141" s="83" t="str">
        <f t="shared" si="30"/>
        <v/>
      </c>
      <c r="R141" s="45" t="str">
        <f t="shared" si="30"/>
        <v/>
      </c>
      <c r="S141" s="83" t="str">
        <f>IF($A141="","",IF(S$6="NÃO",0,IF($A141=0,DATEDIF(ESTRUTURA!$F$3,ESTRUTURA!$F$4,"m")*Tabela!$H$17,Tabela!$H$17)))</f>
        <v/>
      </c>
      <c r="T141" s="45" t="str">
        <f>IF($A141="","",IF(T$6="NÃO",0,IF($A141=0,DATEDIF(ESTRUTURA!$F$3,ESTRUTURA!$F$4,"m")*Tabela!$H$18,Tabela!$H$18)))</f>
        <v/>
      </c>
      <c r="U141" s="83" t="str">
        <f t="shared" si="29"/>
        <v/>
      </c>
      <c r="V141" s="45" t="str">
        <f>IF($A141="","",IF(V$6="NÃO",0,IF($A141=0,DATEDIF(ESTRUTURA!$F$3,ESTRUTURA!$F$4,"m")*Tabela!$H$20,Tabela!$H$20)))</f>
        <v/>
      </c>
      <c r="W141" s="83" t="str">
        <f t="shared" si="29"/>
        <v/>
      </c>
      <c r="X141" s="45" t="str">
        <f t="shared" si="29"/>
        <v/>
      </c>
      <c r="Y141" s="83" t="str">
        <f>IF($A141="","",IF(Y$6="NÃO",0,IF(A141=0,Tabela!$H$23,IF(AND(MONTH(ESTRUTURA!C141)=MONTH(ESTRUTURA!$F$3),A141&gt;0),Tabela!$H$23,0))))</f>
        <v/>
      </c>
      <c r="Z141" s="45" t="str">
        <f t="shared" si="29"/>
        <v/>
      </c>
      <c r="AA141" s="83" t="str">
        <f>IF($A141="","",IF(AA$6="NÃO",0,Tabela!$H$25*nm_séries))</f>
        <v/>
      </c>
      <c r="AB141" s="45" t="str">
        <f t="shared" si="29"/>
        <v/>
      </c>
      <c r="AC141" s="83" t="str">
        <f>IF($A141="","",IF(AC$6="NÃO",0,IF(A141=0,Tabela!$H$27,IF(MOD(A141,3)=0,Tabela!$H$27,0))))</f>
        <v/>
      </c>
      <c r="AD141" s="45" t="str">
        <f t="shared" si="29"/>
        <v/>
      </c>
      <c r="AE141" s="83" t="str">
        <f t="shared" si="29"/>
        <v/>
      </c>
      <c r="AF141" s="45" t="str">
        <f>IF($A141="","",IF(AF$6="NÃO",0,IF(AND(MONTH(ESTRUTURA!C141)=MONTH(ESTRUTURA!$F$3),A141&gt;0),Tabela!$H$30,0)))</f>
        <v/>
      </c>
      <c r="AG141" s="83" t="str">
        <f t="shared" si="29"/>
        <v/>
      </c>
      <c r="AH141" s="45" t="str">
        <f t="shared" si="29"/>
        <v/>
      </c>
      <c r="AI141" s="83" t="str">
        <f>IF($A141="","",IF(AI$6="NÃO",0,IF($A141=0,DATEDIF(ESTRUTURA!$F$3,ESTRUTURA!$F$4,"m")*Tabela!$H$33,Tabela!$H$33)))</f>
        <v/>
      </c>
      <c r="AJ141" s="45" t="str">
        <f t="shared" si="25"/>
        <v/>
      </c>
    </row>
    <row r="142" spans="1:36" x14ac:dyDescent="0.2">
      <c r="A142" s="89" t="str">
        <f>ESTRUTURA!A142</f>
        <v/>
      </c>
      <c r="B142" s="81">
        <f t="shared" si="31"/>
        <v>0</v>
      </c>
      <c r="C142" s="83" t="str">
        <f t="shared" si="30"/>
        <v/>
      </c>
      <c r="D142" s="45" t="str">
        <f t="shared" si="30"/>
        <v/>
      </c>
      <c r="E142" s="83" t="str">
        <f t="shared" si="30"/>
        <v/>
      </c>
      <c r="F142" s="45" t="str">
        <f>IF($A142="","",IF(F$6="NÃO",0,Tabela!$H$34*nm_lastro))</f>
        <v/>
      </c>
      <c r="G142" s="83" t="str">
        <f t="shared" si="30"/>
        <v/>
      </c>
      <c r="H142" s="45" t="str">
        <f>IF($A142="","",IF(H$6="NÃO",0,IF($A142=0,DATEDIF(ESTRUTURA!$F$3,ESTRUTURA!$F$4,"m")*Tabela!$H$6,Tabela!$H$6)))</f>
        <v/>
      </c>
      <c r="I142" s="83" t="str">
        <f t="shared" si="30"/>
        <v/>
      </c>
      <c r="J142" s="45" t="str">
        <f>IF($A142="","",IF(J$6="NÃO",0,IF($A142=0,DATEDIF(ESTRUTURA!$F$3,ESTRUTURA!$F$4,"m")*Tabela!$H$8,IF(J$6="NÃO",0,Tabela!$H$8))))</f>
        <v/>
      </c>
      <c r="K142" s="83" t="str">
        <f t="shared" si="30"/>
        <v/>
      </c>
      <c r="L142" s="45" t="str">
        <f t="shared" si="30"/>
        <v/>
      </c>
      <c r="M142" s="83" t="str">
        <f t="shared" si="30"/>
        <v/>
      </c>
      <c r="N142" s="45" t="str">
        <f t="shared" si="30"/>
        <v/>
      </c>
      <c r="O142" s="83" t="str">
        <f t="shared" si="30"/>
        <v/>
      </c>
      <c r="P142" s="45" t="str">
        <f t="shared" si="30"/>
        <v/>
      </c>
      <c r="Q142" s="83" t="str">
        <f t="shared" si="30"/>
        <v/>
      </c>
      <c r="R142" s="45" t="str">
        <f t="shared" si="30"/>
        <v/>
      </c>
      <c r="S142" s="83" t="str">
        <f>IF($A142="","",IF(S$6="NÃO",0,IF($A142=0,DATEDIF(ESTRUTURA!$F$3,ESTRUTURA!$F$4,"m")*Tabela!$H$17,Tabela!$H$17)))</f>
        <v/>
      </c>
      <c r="T142" s="45" t="str">
        <f>IF($A142="","",IF(T$6="NÃO",0,IF($A142=0,DATEDIF(ESTRUTURA!$F$3,ESTRUTURA!$F$4,"m")*Tabela!$H$18,Tabela!$H$18)))</f>
        <v/>
      </c>
      <c r="U142" s="83" t="str">
        <f t="shared" si="29"/>
        <v/>
      </c>
      <c r="V142" s="45" t="str">
        <f>IF($A142="","",IF(V$6="NÃO",0,IF($A142=0,DATEDIF(ESTRUTURA!$F$3,ESTRUTURA!$F$4,"m")*Tabela!$H$20,Tabela!$H$20)))</f>
        <v/>
      </c>
      <c r="W142" s="83" t="str">
        <f t="shared" si="29"/>
        <v/>
      </c>
      <c r="X142" s="45" t="str">
        <f t="shared" si="29"/>
        <v/>
      </c>
      <c r="Y142" s="83" t="str">
        <f>IF($A142="","",IF(Y$6="NÃO",0,IF(A142=0,Tabela!$H$23,IF(AND(MONTH(ESTRUTURA!C142)=MONTH(ESTRUTURA!$F$3),A142&gt;0),Tabela!$H$23,0))))</f>
        <v/>
      </c>
      <c r="Z142" s="45" t="str">
        <f t="shared" si="29"/>
        <v/>
      </c>
      <c r="AA142" s="83" t="str">
        <f>IF($A142="","",IF(AA$6="NÃO",0,Tabela!$H$25*nm_séries))</f>
        <v/>
      </c>
      <c r="AB142" s="45" t="str">
        <f t="shared" si="29"/>
        <v/>
      </c>
      <c r="AC142" s="83" t="str">
        <f>IF($A142="","",IF(AC$6="NÃO",0,IF(A142=0,Tabela!$H$27,IF(MOD(A142,3)=0,Tabela!$H$27,0))))</f>
        <v/>
      </c>
      <c r="AD142" s="45" t="str">
        <f t="shared" si="29"/>
        <v/>
      </c>
      <c r="AE142" s="83" t="str">
        <f t="shared" si="29"/>
        <v/>
      </c>
      <c r="AF142" s="45" t="str">
        <f>IF($A142="","",IF(AF$6="NÃO",0,IF(AND(MONTH(ESTRUTURA!C142)=MONTH(ESTRUTURA!$F$3),A142&gt;0),Tabela!$H$30,0)))</f>
        <v/>
      </c>
      <c r="AG142" s="83" t="str">
        <f t="shared" si="29"/>
        <v/>
      </c>
      <c r="AH142" s="45" t="str">
        <f t="shared" si="29"/>
        <v/>
      </c>
      <c r="AI142" s="83" t="str">
        <f>IF($A142="","",IF(AI$6="NÃO",0,IF($A142=0,DATEDIF(ESTRUTURA!$F$3,ESTRUTURA!$F$4,"m")*Tabela!$H$33,Tabela!$H$33)))</f>
        <v/>
      </c>
      <c r="AJ142" s="45" t="str">
        <f t="shared" si="25"/>
        <v/>
      </c>
    </row>
    <row r="143" spans="1:36" x14ac:dyDescent="0.2">
      <c r="A143" s="89" t="str">
        <f>ESTRUTURA!A143</f>
        <v/>
      </c>
      <c r="B143" s="81">
        <f t="shared" si="31"/>
        <v>0</v>
      </c>
      <c r="C143" s="83" t="str">
        <f t="shared" si="30"/>
        <v/>
      </c>
      <c r="D143" s="45" t="str">
        <f t="shared" si="30"/>
        <v/>
      </c>
      <c r="E143" s="83" t="str">
        <f t="shared" si="30"/>
        <v/>
      </c>
      <c r="F143" s="45" t="str">
        <f>IF($A143="","",IF(F$6="NÃO",0,Tabela!$H$34*nm_lastro))</f>
        <v/>
      </c>
      <c r="G143" s="83" t="str">
        <f t="shared" si="30"/>
        <v/>
      </c>
      <c r="H143" s="45" t="str">
        <f>IF($A143="","",IF(H$6="NÃO",0,IF($A143=0,DATEDIF(ESTRUTURA!$F$3,ESTRUTURA!$F$4,"m")*Tabela!$H$6,Tabela!$H$6)))</f>
        <v/>
      </c>
      <c r="I143" s="83" t="str">
        <f t="shared" si="30"/>
        <v/>
      </c>
      <c r="J143" s="45" t="str">
        <f>IF($A143="","",IF(J$6="NÃO",0,IF($A143=0,DATEDIF(ESTRUTURA!$F$3,ESTRUTURA!$F$4,"m")*Tabela!$H$8,IF(J$6="NÃO",0,Tabela!$H$8))))</f>
        <v/>
      </c>
      <c r="K143" s="83" t="str">
        <f t="shared" si="30"/>
        <v/>
      </c>
      <c r="L143" s="45" t="str">
        <f t="shared" si="30"/>
        <v/>
      </c>
      <c r="M143" s="83" t="str">
        <f t="shared" si="30"/>
        <v/>
      </c>
      <c r="N143" s="45" t="str">
        <f t="shared" si="30"/>
        <v/>
      </c>
      <c r="O143" s="83" t="str">
        <f t="shared" si="30"/>
        <v/>
      </c>
      <c r="P143" s="45" t="str">
        <f t="shared" si="30"/>
        <v/>
      </c>
      <c r="Q143" s="83" t="str">
        <f t="shared" si="30"/>
        <v/>
      </c>
      <c r="R143" s="45" t="str">
        <f t="shared" si="30"/>
        <v/>
      </c>
      <c r="S143" s="83" t="str">
        <f>IF($A143="","",IF(S$6="NÃO",0,IF($A143=0,DATEDIF(ESTRUTURA!$F$3,ESTRUTURA!$F$4,"m")*Tabela!$H$17,Tabela!$H$17)))</f>
        <v/>
      </c>
      <c r="T143" s="45" t="str">
        <f>IF($A143="","",IF(T$6="NÃO",0,IF($A143=0,DATEDIF(ESTRUTURA!$F$3,ESTRUTURA!$F$4,"m")*Tabela!$H$18,Tabela!$H$18)))</f>
        <v/>
      </c>
      <c r="U143" s="83" t="str">
        <f t="shared" si="29"/>
        <v/>
      </c>
      <c r="V143" s="45" t="str">
        <f>IF($A143="","",IF(V$6="NÃO",0,IF($A143=0,DATEDIF(ESTRUTURA!$F$3,ESTRUTURA!$F$4,"m")*Tabela!$H$20,Tabela!$H$20)))</f>
        <v/>
      </c>
      <c r="W143" s="83" t="str">
        <f t="shared" si="29"/>
        <v/>
      </c>
      <c r="X143" s="45" t="str">
        <f t="shared" si="29"/>
        <v/>
      </c>
      <c r="Y143" s="83" t="str">
        <f>IF($A143="","",IF(Y$6="NÃO",0,IF(A143=0,Tabela!$H$23,IF(AND(MONTH(ESTRUTURA!C143)=MONTH(ESTRUTURA!$F$3),A143&gt;0),Tabela!$H$23,0))))</f>
        <v/>
      </c>
      <c r="Z143" s="45" t="str">
        <f t="shared" si="29"/>
        <v/>
      </c>
      <c r="AA143" s="83" t="str">
        <f>IF($A143="","",IF(AA$6="NÃO",0,Tabela!$H$25*nm_séries))</f>
        <v/>
      </c>
      <c r="AB143" s="45" t="str">
        <f t="shared" si="29"/>
        <v/>
      </c>
      <c r="AC143" s="83" t="str">
        <f>IF($A143="","",IF(AC$6="NÃO",0,IF(A143=0,Tabela!$H$27,IF(MOD(A143,3)=0,Tabela!$H$27,0))))</f>
        <v/>
      </c>
      <c r="AD143" s="45" t="str">
        <f t="shared" si="29"/>
        <v/>
      </c>
      <c r="AE143" s="83" t="str">
        <f t="shared" si="29"/>
        <v/>
      </c>
      <c r="AF143" s="45" t="str">
        <f>IF($A143="","",IF(AF$6="NÃO",0,IF(AND(MONTH(ESTRUTURA!C143)=MONTH(ESTRUTURA!$F$3),A143&gt;0),Tabela!$H$30,0)))</f>
        <v/>
      </c>
      <c r="AG143" s="83" t="str">
        <f t="shared" si="29"/>
        <v/>
      </c>
      <c r="AH143" s="45" t="str">
        <f t="shared" si="29"/>
        <v/>
      </c>
      <c r="AI143" s="83" t="str">
        <f>IF($A143="","",IF(AI$6="NÃO",0,IF($A143=0,DATEDIF(ESTRUTURA!$F$3,ESTRUTURA!$F$4,"m")*Tabela!$H$33,Tabela!$H$33)))</f>
        <v/>
      </c>
      <c r="AJ143" s="45" t="str">
        <f t="shared" si="25"/>
        <v/>
      </c>
    </row>
    <row r="144" spans="1:36" x14ac:dyDescent="0.2">
      <c r="A144" s="89" t="str">
        <f>ESTRUTURA!A144</f>
        <v/>
      </c>
      <c r="B144" s="81">
        <f t="shared" si="31"/>
        <v>0</v>
      </c>
      <c r="C144" s="83" t="str">
        <f t="shared" si="30"/>
        <v/>
      </c>
      <c r="D144" s="45" t="str">
        <f t="shared" si="30"/>
        <v/>
      </c>
      <c r="E144" s="83" t="str">
        <f t="shared" si="30"/>
        <v/>
      </c>
      <c r="F144" s="45" t="str">
        <f>IF($A144="","",IF(F$6="NÃO",0,Tabela!$H$34*nm_lastro))</f>
        <v/>
      </c>
      <c r="G144" s="83" t="str">
        <f t="shared" si="30"/>
        <v/>
      </c>
      <c r="H144" s="45" t="str">
        <f>IF($A144="","",IF(H$6="NÃO",0,IF($A144=0,DATEDIF(ESTRUTURA!$F$3,ESTRUTURA!$F$4,"m")*Tabela!$H$6,Tabela!$H$6)))</f>
        <v/>
      </c>
      <c r="I144" s="83" t="str">
        <f t="shared" si="30"/>
        <v/>
      </c>
      <c r="J144" s="45" t="str">
        <f>IF($A144="","",IF(J$6="NÃO",0,IF($A144=0,DATEDIF(ESTRUTURA!$F$3,ESTRUTURA!$F$4,"m")*Tabela!$H$8,IF(J$6="NÃO",0,Tabela!$H$8))))</f>
        <v/>
      </c>
      <c r="K144" s="83" t="str">
        <f t="shared" si="30"/>
        <v/>
      </c>
      <c r="L144" s="45" t="str">
        <f t="shared" si="30"/>
        <v/>
      </c>
      <c r="M144" s="83" t="str">
        <f t="shared" si="30"/>
        <v/>
      </c>
      <c r="N144" s="45" t="str">
        <f t="shared" si="30"/>
        <v/>
      </c>
      <c r="O144" s="83" t="str">
        <f t="shared" si="30"/>
        <v/>
      </c>
      <c r="P144" s="45" t="str">
        <f t="shared" si="30"/>
        <v/>
      </c>
      <c r="Q144" s="83" t="str">
        <f t="shared" si="30"/>
        <v/>
      </c>
      <c r="R144" s="45" t="str">
        <f t="shared" si="30"/>
        <v/>
      </c>
      <c r="S144" s="83" t="str">
        <f>IF($A144="","",IF(S$6="NÃO",0,IF($A144=0,DATEDIF(ESTRUTURA!$F$3,ESTRUTURA!$F$4,"m")*Tabela!$H$17,Tabela!$H$17)))</f>
        <v/>
      </c>
      <c r="T144" s="45" t="str">
        <f>IF($A144="","",IF(T$6="NÃO",0,IF($A144=0,DATEDIF(ESTRUTURA!$F$3,ESTRUTURA!$F$4,"m")*Tabela!$H$18,Tabela!$H$18)))</f>
        <v/>
      </c>
      <c r="U144" s="83" t="str">
        <f t="shared" si="29"/>
        <v/>
      </c>
      <c r="V144" s="45" t="str">
        <f>IF($A144="","",IF(V$6="NÃO",0,IF($A144=0,DATEDIF(ESTRUTURA!$F$3,ESTRUTURA!$F$4,"m")*Tabela!$H$20,Tabela!$H$20)))</f>
        <v/>
      </c>
      <c r="W144" s="83" t="str">
        <f t="shared" si="29"/>
        <v/>
      </c>
      <c r="X144" s="45" t="str">
        <f t="shared" si="29"/>
        <v/>
      </c>
      <c r="Y144" s="83" t="str">
        <f>IF($A144="","",IF(Y$6="NÃO",0,IF(A144=0,Tabela!$H$23,IF(AND(MONTH(ESTRUTURA!C144)=MONTH(ESTRUTURA!$F$3),A144&gt;0),Tabela!$H$23,0))))</f>
        <v/>
      </c>
      <c r="Z144" s="45" t="str">
        <f t="shared" si="29"/>
        <v/>
      </c>
      <c r="AA144" s="83" t="str">
        <f>IF($A144="","",IF(AA$6="NÃO",0,Tabela!$H$25*nm_séries))</f>
        <v/>
      </c>
      <c r="AB144" s="45" t="str">
        <f t="shared" si="29"/>
        <v/>
      </c>
      <c r="AC144" s="83" t="str">
        <f>IF($A144="","",IF(AC$6="NÃO",0,IF(A144=0,Tabela!$H$27,IF(MOD(A144,3)=0,Tabela!$H$27,0))))</f>
        <v/>
      </c>
      <c r="AD144" s="45" t="str">
        <f t="shared" si="29"/>
        <v/>
      </c>
      <c r="AE144" s="83" t="str">
        <f t="shared" si="29"/>
        <v/>
      </c>
      <c r="AF144" s="45" t="str">
        <f>IF($A144="","",IF(AF$6="NÃO",0,IF(AND(MONTH(ESTRUTURA!C144)=MONTH(ESTRUTURA!$F$3),A144&gt;0),Tabela!$H$30,0)))</f>
        <v/>
      </c>
      <c r="AG144" s="83" t="str">
        <f t="shared" si="29"/>
        <v/>
      </c>
      <c r="AH144" s="45" t="str">
        <f t="shared" si="29"/>
        <v/>
      </c>
      <c r="AI144" s="83" t="str">
        <f>IF($A144="","",IF(AI$6="NÃO",0,IF($A144=0,DATEDIF(ESTRUTURA!$F$3,ESTRUTURA!$F$4,"m")*Tabela!$H$33,Tabela!$H$33)))</f>
        <v/>
      </c>
      <c r="AJ144" s="45" t="str">
        <f t="shared" si="25"/>
        <v/>
      </c>
    </row>
    <row r="145" spans="1:36" x14ac:dyDescent="0.2">
      <c r="A145" s="89" t="str">
        <f>ESTRUTURA!A145</f>
        <v/>
      </c>
      <c r="B145" s="81">
        <f t="shared" si="31"/>
        <v>0</v>
      </c>
      <c r="C145" s="83" t="str">
        <f t="shared" si="30"/>
        <v/>
      </c>
      <c r="D145" s="45" t="str">
        <f t="shared" si="30"/>
        <v/>
      </c>
      <c r="E145" s="83" t="str">
        <f t="shared" si="30"/>
        <v/>
      </c>
      <c r="F145" s="45" t="str">
        <f>IF($A145="","",IF(F$6="NÃO",0,Tabela!$H$34*nm_lastro))</f>
        <v/>
      </c>
      <c r="G145" s="83" t="str">
        <f t="shared" si="30"/>
        <v/>
      </c>
      <c r="H145" s="45" t="str">
        <f>IF($A145="","",IF(H$6="NÃO",0,IF($A145=0,DATEDIF(ESTRUTURA!$F$3,ESTRUTURA!$F$4,"m")*Tabela!$H$6,Tabela!$H$6)))</f>
        <v/>
      </c>
      <c r="I145" s="83" t="str">
        <f t="shared" si="30"/>
        <v/>
      </c>
      <c r="J145" s="45" t="str">
        <f>IF($A145="","",IF(J$6="NÃO",0,IF($A145=0,DATEDIF(ESTRUTURA!$F$3,ESTRUTURA!$F$4,"m")*Tabela!$H$8,IF(J$6="NÃO",0,Tabela!$H$8))))</f>
        <v/>
      </c>
      <c r="K145" s="83" t="str">
        <f t="shared" si="30"/>
        <v/>
      </c>
      <c r="L145" s="45" t="str">
        <f t="shared" si="30"/>
        <v/>
      </c>
      <c r="M145" s="83" t="str">
        <f t="shared" si="30"/>
        <v/>
      </c>
      <c r="N145" s="45" t="str">
        <f t="shared" si="30"/>
        <v/>
      </c>
      <c r="O145" s="83" t="str">
        <f t="shared" si="30"/>
        <v/>
      </c>
      <c r="P145" s="45" t="str">
        <f t="shared" si="30"/>
        <v/>
      </c>
      <c r="Q145" s="83" t="str">
        <f t="shared" si="30"/>
        <v/>
      </c>
      <c r="R145" s="45" t="str">
        <f t="shared" si="30"/>
        <v/>
      </c>
      <c r="S145" s="83" t="str">
        <f>IF($A145="","",IF(S$6="NÃO",0,IF($A145=0,DATEDIF(ESTRUTURA!$F$3,ESTRUTURA!$F$4,"m")*Tabela!$H$17,Tabela!$H$17)))</f>
        <v/>
      </c>
      <c r="T145" s="45" t="str">
        <f>IF($A145="","",IF(T$6="NÃO",0,IF($A145=0,DATEDIF(ESTRUTURA!$F$3,ESTRUTURA!$F$4,"m")*Tabela!$H$18,Tabela!$H$18)))</f>
        <v/>
      </c>
      <c r="U145" s="83" t="str">
        <f t="shared" si="29"/>
        <v/>
      </c>
      <c r="V145" s="45" t="str">
        <f>IF($A145="","",IF(V$6="NÃO",0,IF($A145=0,DATEDIF(ESTRUTURA!$F$3,ESTRUTURA!$F$4,"m")*Tabela!$H$20,Tabela!$H$20)))</f>
        <v/>
      </c>
      <c r="W145" s="83" t="str">
        <f t="shared" si="29"/>
        <v/>
      </c>
      <c r="X145" s="45" t="str">
        <f t="shared" si="29"/>
        <v/>
      </c>
      <c r="Y145" s="83" t="str">
        <f>IF($A145="","",IF(Y$6="NÃO",0,IF(A145=0,Tabela!$H$23,IF(AND(MONTH(ESTRUTURA!C145)=MONTH(ESTRUTURA!$F$3),A145&gt;0),Tabela!$H$23,0))))</f>
        <v/>
      </c>
      <c r="Z145" s="45" t="str">
        <f t="shared" si="29"/>
        <v/>
      </c>
      <c r="AA145" s="83" t="str">
        <f>IF($A145="","",IF(AA$6="NÃO",0,Tabela!$H$25*nm_séries))</f>
        <v/>
      </c>
      <c r="AB145" s="45" t="str">
        <f t="shared" si="29"/>
        <v/>
      </c>
      <c r="AC145" s="83" t="str">
        <f>IF($A145="","",IF(AC$6="NÃO",0,IF(A145=0,Tabela!$H$27,IF(MOD(A145,3)=0,Tabela!$H$27,0))))</f>
        <v/>
      </c>
      <c r="AD145" s="45" t="str">
        <f t="shared" si="29"/>
        <v/>
      </c>
      <c r="AE145" s="83" t="str">
        <f t="shared" si="29"/>
        <v/>
      </c>
      <c r="AF145" s="45" t="str">
        <f>IF($A145="","",IF(AF$6="NÃO",0,IF(AND(MONTH(ESTRUTURA!C145)=MONTH(ESTRUTURA!$F$3),A145&gt;0),Tabela!$H$30,0)))</f>
        <v/>
      </c>
      <c r="AG145" s="83" t="str">
        <f t="shared" si="29"/>
        <v/>
      </c>
      <c r="AH145" s="45" t="str">
        <f t="shared" si="29"/>
        <v/>
      </c>
      <c r="AI145" s="83" t="str">
        <f>IF($A145="","",IF(AI$6="NÃO",0,IF($A145=0,DATEDIF(ESTRUTURA!$F$3,ESTRUTURA!$F$4,"m")*Tabela!$H$33,Tabela!$H$33)))</f>
        <v/>
      </c>
      <c r="AJ145" s="45" t="str">
        <f t="shared" si="25"/>
        <v/>
      </c>
    </row>
    <row r="146" spans="1:36" x14ac:dyDescent="0.2">
      <c r="A146" s="89" t="str">
        <f>ESTRUTURA!A146</f>
        <v/>
      </c>
      <c r="B146" s="81">
        <f t="shared" si="31"/>
        <v>0</v>
      </c>
      <c r="C146" s="83" t="str">
        <f t="shared" si="30"/>
        <v/>
      </c>
      <c r="D146" s="45" t="str">
        <f t="shared" si="30"/>
        <v/>
      </c>
      <c r="E146" s="83" t="str">
        <f t="shared" si="30"/>
        <v/>
      </c>
      <c r="F146" s="45" t="str">
        <f>IF($A146="","",IF(F$6="NÃO",0,Tabela!$H$34*nm_lastro))</f>
        <v/>
      </c>
      <c r="G146" s="83" t="str">
        <f t="shared" si="30"/>
        <v/>
      </c>
      <c r="H146" s="45" t="str">
        <f>IF($A146="","",IF(H$6="NÃO",0,IF($A146=0,DATEDIF(ESTRUTURA!$F$3,ESTRUTURA!$F$4,"m")*Tabela!$H$6,Tabela!$H$6)))</f>
        <v/>
      </c>
      <c r="I146" s="83" t="str">
        <f t="shared" si="30"/>
        <v/>
      </c>
      <c r="J146" s="45" t="str">
        <f>IF($A146="","",IF(J$6="NÃO",0,IF($A146=0,DATEDIF(ESTRUTURA!$F$3,ESTRUTURA!$F$4,"m")*Tabela!$H$8,IF(J$6="NÃO",0,Tabela!$H$8))))</f>
        <v/>
      </c>
      <c r="K146" s="83" t="str">
        <f t="shared" si="30"/>
        <v/>
      </c>
      <c r="L146" s="45" t="str">
        <f t="shared" si="30"/>
        <v/>
      </c>
      <c r="M146" s="83" t="str">
        <f t="shared" si="30"/>
        <v/>
      </c>
      <c r="N146" s="45" t="str">
        <f t="shared" si="30"/>
        <v/>
      </c>
      <c r="O146" s="83" t="str">
        <f t="shared" si="30"/>
        <v/>
      </c>
      <c r="P146" s="45" t="str">
        <f t="shared" si="30"/>
        <v/>
      </c>
      <c r="Q146" s="83" t="str">
        <f t="shared" si="30"/>
        <v/>
      </c>
      <c r="R146" s="45" t="str">
        <f t="shared" si="30"/>
        <v/>
      </c>
      <c r="S146" s="83" t="str">
        <f>IF($A146="","",IF(S$6="NÃO",0,IF($A146=0,DATEDIF(ESTRUTURA!$F$3,ESTRUTURA!$F$4,"m")*Tabela!$H$17,Tabela!$H$17)))</f>
        <v/>
      </c>
      <c r="T146" s="45" t="str">
        <f>IF($A146="","",IF(T$6="NÃO",0,IF($A146=0,DATEDIF(ESTRUTURA!$F$3,ESTRUTURA!$F$4,"m")*Tabela!$H$18,Tabela!$H$18)))</f>
        <v/>
      </c>
      <c r="U146" s="83" t="str">
        <f t="shared" si="29"/>
        <v/>
      </c>
      <c r="V146" s="45" t="str">
        <f>IF($A146="","",IF(V$6="NÃO",0,IF($A146=0,DATEDIF(ESTRUTURA!$F$3,ESTRUTURA!$F$4,"m")*Tabela!$H$20,Tabela!$H$20)))</f>
        <v/>
      </c>
      <c r="W146" s="83" t="str">
        <f t="shared" si="29"/>
        <v/>
      </c>
      <c r="X146" s="45" t="str">
        <f t="shared" si="29"/>
        <v/>
      </c>
      <c r="Y146" s="83" t="str">
        <f>IF($A146="","",IF(Y$6="NÃO",0,IF(A146=0,Tabela!$H$23,IF(AND(MONTH(ESTRUTURA!C146)=MONTH(ESTRUTURA!$F$3),A146&gt;0),Tabela!$H$23,0))))</f>
        <v/>
      </c>
      <c r="Z146" s="45" t="str">
        <f t="shared" si="29"/>
        <v/>
      </c>
      <c r="AA146" s="83" t="str">
        <f>IF($A146="","",IF(AA$6="NÃO",0,Tabela!$H$25*nm_séries))</f>
        <v/>
      </c>
      <c r="AB146" s="45" t="str">
        <f t="shared" si="29"/>
        <v/>
      </c>
      <c r="AC146" s="83" t="str">
        <f>IF($A146="","",IF(AC$6="NÃO",0,IF(A146=0,Tabela!$H$27,IF(MOD(A146,3)=0,Tabela!$H$27,0))))</f>
        <v/>
      </c>
      <c r="AD146" s="45" t="str">
        <f t="shared" si="29"/>
        <v/>
      </c>
      <c r="AE146" s="83" t="str">
        <f t="shared" si="29"/>
        <v/>
      </c>
      <c r="AF146" s="45" t="str">
        <f>IF($A146="","",IF(AF$6="NÃO",0,IF(AND(MONTH(ESTRUTURA!C146)=MONTH(ESTRUTURA!$F$3),A146&gt;0),Tabela!$H$30,0)))</f>
        <v/>
      </c>
      <c r="AG146" s="83" t="str">
        <f t="shared" si="29"/>
        <v/>
      </c>
      <c r="AH146" s="45" t="str">
        <f t="shared" si="29"/>
        <v/>
      </c>
      <c r="AI146" s="83" t="str">
        <f>IF($A146="","",IF(AI$6="NÃO",0,IF($A146=0,DATEDIF(ESTRUTURA!$F$3,ESTRUTURA!$F$4,"m")*Tabela!$H$33,Tabela!$H$33)))</f>
        <v/>
      </c>
      <c r="AJ146" s="45" t="str">
        <f t="shared" si="25"/>
        <v/>
      </c>
    </row>
    <row r="147" spans="1:36" x14ac:dyDescent="0.2">
      <c r="A147" s="89" t="str">
        <f>ESTRUTURA!A147</f>
        <v/>
      </c>
      <c r="B147" s="81">
        <f t="shared" si="31"/>
        <v>0</v>
      </c>
      <c r="C147" s="83" t="str">
        <f t="shared" si="30"/>
        <v/>
      </c>
      <c r="D147" s="45" t="str">
        <f t="shared" si="30"/>
        <v/>
      </c>
      <c r="E147" s="83" t="str">
        <f t="shared" si="30"/>
        <v/>
      </c>
      <c r="F147" s="45" t="str">
        <f>IF($A147="","",IF(F$6="NÃO",0,Tabela!$H$34*nm_lastro))</f>
        <v/>
      </c>
      <c r="G147" s="83" t="str">
        <f t="shared" si="30"/>
        <v/>
      </c>
      <c r="H147" s="45" t="str">
        <f>IF($A147="","",IF(H$6="NÃO",0,IF($A147=0,DATEDIF(ESTRUTURA!$F$3,ESTRUTURA!$F$4,"m")*Tabela!$H$6,Tabela!$H$6)))</f>
        <v/>
      </c>
      <c r="I147" s="83" t="str">
        <f t="shared" si="30"/>
        <v/>
      </c>
      <c r="J147" s="45" t="str">
        <f>IF($A147="","",IF(J$6="NÃO",0,IF($A147=0,DATEDIF(ESTRUTURA!$F$3,ESTRUTURA!$F$4,"m")*Tabela!$H$8,IF(J$6="NÃO",0,Tabela!$H$8))))</f>
        <v/>
      </c>
      <c r="K147" s="83" t="str">
        <f t="shared" si="30"/>
        <v/>
      </c>
      <c r="L147" s="45" t="str">
        <f t="shared" si="30"/>
        <v/>
      </c>
      <c r="M147" s="83" t="str">
        <f t="shared" si="30"/>
        <v/>
      </c>
      <c r="N147" s="45" t="str">
        <f t="shared" si="30"/>
        <v/>
      </c>
      <c r="O147" s="83" t="str">
        <f t="shared" si="30"/>
        <v/>
      </c>
      <c r="P147" s="45" t="str">
        <f t="shared" si="30"/>
        <v/>
      </c>
      <c r="Q147" s="83" t="str">
        <f t="shared" si="30"/>
        <v/>
      </c>
      <c r="R147" s="45" t="str">
        <f t="shared" si="30"/>
        <v/>
      </c>
      <c r="S147" s="83" t="str">
        <f>IF($A147="","",IF(S$6="NÃO",0,IF($A147=0,DATEDIF(ESTRUTURA!$F$3,ESTRUTURA!$F$4,"m")*Tabela!$H$17,Tabela!$H$17)))</f>
        <v/>
      </c>
      <c r="T147" s="45" t="str">
        <f>IF($A147="","",IF(T$6="NÃO",0,IF($A147=0,DATEDIF(ESTRUTURA!$F$3,ESTRUTURA!$F$4,"m")*Tabela!$H$18,Tabela!$H$18)))</f>
        <v/>
      </c>
      <c r="U147" s="83" t="str">
        <f t="shared" si="29"/>
        <v/>
      </c>
      <c r="V147" s="45" t="str">
        <f>IF($A147="","",IF(V$6="NÃO",0,IF($A147=0,DATEDIF(ESTRUTURA!$F$3,ESTRUTURA!$F$4,"m")*Tabela!$H$20,Tabela!$H$20)))</f>
        <v/>
      </c>
      <c r="W147" s="83" t="str">
        <f t="shared" si="29"/>
        <v/>
      </c>
      <c r="X147" s="45" t="str">
        <f t="shared" si="29"/>
        <v/>
      </c>
      <c r="Y147" s="83" t="str">
        <f>IF($A147="","",IF(Y$6="NÃO",0,IF(A147=0,Tabela!$H$23,IF(AND(MONTH(ESTRUTURA!C147)=MONTH(ESTRUTURA!$F$3),A147&gt;0),Tabela!$H$23,0))))</f>
        <v/>
      </c>
      <c r="Z147" s="45" t="str">
        <f t="shared" si="29"/>
        <v/>
      </c>
      <c r="AA147" s="83" t="str">
        <f>IF($A147="","",IF(AA$6="NÃO",0,Tabela!$H$25*nm_séries))</f>
        <v/>
      </c>
      <c r="AB147" s="45" t="str">
        <f t="shared" si="29"/>
        <v/>
      </c>
      <c r="AC147" s="83" t="str">
        <f>IF($A147="","",IF(AC$6="NÃO",0,IF(A147=0,Tabela!$H$27,IF(MOD(A147,3)=0,Tabela!$H$27,0))))</f>
        <v/>
      </c>
      <c r="AD147" s="45" t="str">
        <f t="shared" si="29"/>
        <v/>
      </c>
      <c r="AE147" s="83" t="str">
        <f t="shared" si="29"/>
        <v/>
      </c>
      <c r="AF147" s="45" t="str">
        <f>IF($A147="","",IF(AF$6="NÃO",0,IF(AND(MONTH(ESTRUTURA!C147)=MONTH(ESTRUTURA!$F$3),A147&gt;0),Tabela!$H$30,0)))</f>
        <v/>
      </c>
      <c r="AG147" s="83" t="str">
        <f t="shared" si="29"/>
        <v/>
      </c>
      <c r="AH147" s="45" t="str">
        <f t="shared" si="29"/>
        <v/>
      </c>
      <c r="AI147" s="83" t="str">
        <f>IF($A147="","",IF(AI$6="NÃO",0,IF($A147=0,DATEDIF(ESTRUTURA!$F$3,ESTRUTURA!$F$4,"m")*Tabela!$H$33,Tabela!$H$33)))</f>
        <v/>
      </c>
      <c r="AJ147" s="45" t="str">
        <f t="shared" si="25"/>
        <v/>
      </c>
    </row>
    <row r="148" spans="1:36" x14ac:dyDescent="0.2">
      <c r="A148" s="89" t="str">
        <f>ESTRUTURA!A148</f>
        <v/>
      </c>
      <c r="B148" s="81">
        <f t="shared" si="31"/>
        <v>0</v>
      </c>
      <c r="C148" s="83" t="str">
        <f t="shared" si="30"/>
        <v/>
      </c>
      <c r="D148" s="45" t="str">
        <f t="shared" si="30"/>
        <v/>
      </c>
      <c r="E148" s="83" t="str">
        <f t="shared" si="30"/>
        <v/>
      </c>
      <c r="F148" s="45" t="str">
        <f>IF($A148="","",IF(F$6="NÃO",0,Tabela!$H$34*nm_lastro))</f>
        <v/>
      </c>
      <c r="G148" s="83" t="str">
        <f t="shared" si="30"/>
        <v/>
      </c>
      <c r="H148" s="45" t="str">
        <f>IF($A148="","",IF(H$6="NÃO",0,IF($A148=0,DATEDIF(ESTRUTURA!$F$3,ESTRUTURA!$F$4,"m")*Tabela!$H$6,Tabela!$H$6)))</f>
        <v/>
      </c>
      <c r="I148" s="83" t="str">
        <f t="shared" si="30"/>
        <v/>
      </c>
      <c r="J148" s="45" t="str">
        <f>IF($A148="","",IF(J$6="NÃO",0,IF($A148=0,DATEDIF(ESTRUTURA!$F$3,ESTRUTURA!$F$4,"m")*Tabela!$H$8,IF(J$6="NÃO",0,Tabela!$H$8))))</f>
        <v/>
      </c>
      <c r="K148" s="83" t="str">
        <f t="shared" si="30"/>
        <v/>
      </c>
      <c r="L148" s="45" t="str">
        <f t="shared" si="30"/>
        <v/>
      </c>
      <c r="M148" s="83" t="str">
        <f t="shared" si="30"/>
        <v/>
      </c>
      <c r="N148" s="45" t="str">
        <f t="shared" si="30"/>
        <v/>
      </c>
      <c r="O148" s="83" t="str">
        <f t="shared" si="30"/>
        <v/>
      </c>
      <c r="P148" s="45" t="str">
        <f t="shared" si="30"/>
        <v/>
      </c>
      <c r="Q148" s="83" t="str">
        <f t="shared" si="30"/>
        <v/>
      </c>
      <c r="R148" s="45" t="str">
        <f t="shared" si="30"/>
        <v/>
      </c>
      <c r="S148" s="83" t="str">
        <f>IF($A148="","",IF(S$6="NÃO",0,IF($A148=0,DATEDIF(ESTRUTURA!$F$3,ESTRUTURA!$F$4,"m")*Tabela!$H$17,Tabela!$H$17)))</f>
        <v/>
      </c>
      <c r="T148" s="45" t="str">
        <f>IF($A148="","",IF(T$6="NÃO",0,IF($A148=0,DATEDIF(ESTRUTURA!$F$3,ESTRUTURA!$F$4,"m")*Tabela!$H$18,Tabela!$H$18)))</f>
        <v/>
      </c>
      <c r="U148" s="83" t="str">
        <f t="shared" si="29"/>
        <v/>
      </c>
      <c r="V148" s="45" t="str">
        <f>IF($A148="","",IF(V$6="NÃO",0,IF($A148=0,DATEDIF(ESTRUTURA!$F$3,ESTRUTURA!$F$4,"m")*Tabela!$H$20,Tabela!$H$20)))</f>
        <v/>
      </c>
      <c r="W148" s="83" t="str">
        <f t="shared" si="29"/>
        <v/>
      </c>
      <c r="X148" s="45" t="str">
        <f t="shared" si="29"/>
        <v/>
      </c>
      <c r="Y148" s="83" t="str">
        <f>IF($A148="","",IF(Y$6="NÃO",0,IF(A148=0,Tabela!$H$23,IF(AND(MONTH(ESTRUTURA!C148)=MONTH(ESTRUTURA!$F$3),A148&gt;0),Tabela!$H$23,0))))</f>
        <v/>
      </c>
      <c r="Z148" s="45" t="str">
        <f t="shared" si="29"/>
        <v/>
      </c>
      <c r="AA148" s="83" t="str">
        <f>IF($A148="","",IF(AA$6="NÃO",0,Tabela!$H$25*nm_séries))</f>
        <v/>
      </c>
      <c r="AB148" s="45" t="str">
        <f t="shared" si="29"/>
        <v/>
      </c>
      <c r="AC148" s="83" t="str">
        <f>IF($A148="","",IF(AC$6="NÃO",0,IF(A148=0,Tabela!$H$27,IF(MOD(A148,3)=0,Tabela!$H$27,0))))</f>
        <v/>
      </c>
      <c r="AD148" s="45" t="str">
        <f t="shared" si="29"/>
        <v/>
      </c>
      <c r="AE148" s="83" t="str">
        <f t="shared" si="29"/>
        <v/>
      </c>
      <c r="AF148" s="45" t="str">
        <f>IF($A148="","",IF(AF$6="NÃO",0,IF(AND(MONTH(ESTRUTURA!C148)=MONTH(ESTRUTURA!$F$3),A148&gt;0),Tabela!$H$30,0)))</f>
        <v/>
      </c>
      <c r="AG148" s="83" t="str">
        <f t="shared" si="29"/>
        <v/>
      </c>
      <c r="AH148" s="45" t="str">
        <f t="shared" si="29"/>
        <v/>
      </c>
      <c r="AI148" s="83" t="str">
        <f>IF($A148="","",IF(AI$6="NÃO",0,IF($A148=0,DATEDIF(ESTRUTURA!$F$3,ESTRUTURA!$F$4,"m")*Tabela!$H$33,Tabela!$H$33)))</f>
        <v/>
      </c>
      <c r="AJ148" s="45" t="str">
        <f t="shared" si="25"/>
        <v/>
      </c>
    </row>
    <row r="149" spans="1:36" x14ac:dyDescent="0.2">
      <c r="A149" s="89" t="str">
        <f>ESTRUTURA!A149</f>
        <v/>
      </c>
      <c r="B149" s="81">
        <f t="shared" si="31"/>
        <v>0</v>
      </c>
      <c r="C149" s="83" t="str">
        <f t="shared" si="30"/>
        <v/>
      </c>
      <c r="D149" s="45" t="str">
        <f t="shared" si="30"/>
        <v/>
      </c>
      <c r="E149" s="83" t="str">
        <f t="shared" si="30"/>
        <v/>
      </c>
      <c r="F149" s="45" t="str">
        <f>IF($A149="","",IF(F$6="NÃO",0,Tabela!$H$34*nm_lastro))</f>
        <v/>
      </c>
      <c r="G149" s="83" t="str">
        <f t="shared" si="30"/>
        <v/>
      </c>
      <c r="H149" s="45" t="str">
        <f>IF($A149="","",IF(H$6="NÃO",0,IF($A149=0,DATEDIF(ESTRUTURA!$F$3,ESTRUTURA!$F$4,"m")*Tabela!$H$6,Tabela!$H$6)))</f>
        <v/>
      </c>
      <c r="I149" s="83" t="str">
        <f t="shared" si="30"/>
        <v/>
      </c>
      <c r="J149" s="45" t="str">
        <f>IF($A149="","",IF(J$6="NÃO",0,IF($A149=0,DATEDIF(ESTRUTURA!$F$3,ESTRUTURA!$F$4,"m")*Tabela!$H$8,IF(J$6="NÃO",0,Tabela!$H$8))))</f>
        <v/>
      </c>
      <c r="K149" s="83" t="str">
        <f t="shared" si="30"/>
        <v/>
      </c>
      <c r="L149" s="45" t="str">
        <f t="shared" si="30"/>
        <v/>
      </c>
      <c r="M149" s="83" t="str">
        <f t="shared" si="30"/>
        <v/>
      </c>
      <c r="N149" s="45" t="str">
        <f t="shared" si="30"/>
        <v/>
      </c>
      <c r="O149" s="83" t="str">
        <f t="shared" si="30"/>
        <v/>
      </c>
      <c r="P149" s="45" t="str">
        <f t="shared" si="30"/>
        <v/>
      </c>
      <c r="Q149" s="83" t="str">
        <f t="shared" si="30"/>
        <v/>
      </c>
      <c r="R149" s="45" t="str">
        <f t="shared" si="30"/>
        <v/>
      </c>
      <c r="S149" s="83" t="str">
        <f>IF($A149="","",IF(S$6="NÃO",0,IF($A149=0,DATEDIF(ESTRUTURA!$F$3,ESTRUTURA!$F$4,"m")*Tabela!$H$17,Tabela!$H$17)))</f>
        <v/>
      </c>
      <c r="T149" s="45" t="str">
        <f>IF($A149="","",IF(T$6="NÃO",0,IF($A149=0,DATEDIF(ESTRUTURA!$F$3,ESTRUTURA!$F$4,"m")*Tabela!$H$18,Tabela!$H$18)))</f>
        <v/>
      </c>
      <c r="U149" s="83" t="str">
        <f t="shared" si="29"/>
        <v/>
      </c>
      <c r="V149" s="45" t="str">
        <f>IF($A149="","",IF(V$6="NÃO",0,IF($A149=0,DATEDIF(ESTRUTURA!$F$3,ESTRUTURA!$F$4,"m")*Tabela!$H$20,Tabela!$H$20)))</f>
        <v/>
      </c>
      <c r="W149" s="83" t="str">
        <f t="shared" si="29"/>
        <v/>
      </c>
      <c r="X149" s="45" t="str">
        <f t="shared" si="29"/>
        <v/>
      </c>
      <c r="Y149" s="83" t="str">
        <f>IF($A149="","",IF(Y$6="NÃO",0,IF(A149=0,Tabela!$H$23,IF(AND(MONTH(ESTRUTURA!C149)=MONTH(ESTRUTURA!$F$3),A149&gt;0),Tabela!$H$23,0))))</f>
        <v/>
      </c>
      <c r="Z149" s="45" t="str">
        <f t="shared" si="29"/>
        <v/>
      </c>
      <c r="AA149" s="83" t="str">
        <f>IF($A149="","",IF(AA$6="NÃO",0,Tabela!$H$25*nm_séries))</f>
        <v/>
      </c>
      <c r="AB149" s="45" t="str">
        <f t="shared" si="29"/>
        <v/>
      </c>
      <c r="AC149" s="83" t="str">
        <f>IF($A149="","",IF(AC$6="NÃO",0,IF(A149=0,Tabela!$H$27,IF(MOD(A149,3)=0,Tabela!$H$27,0))))</f>
        <v/>
      </c>
      <c r="AD149" s="45" t="str">
        <f t="shared" si="29"/>
        <v/>
      </c>
      <c r="AE149" s="83" t="str">
        <f t="shared" si="29"/>
        <v/>
      </c>
      <c r="AF149" s="45" t="str">
        <f>IF($A149="","",IF(AF$6="NÃO",0,IF(AND(MONTH(ESTRUTURA!C149)=MONTH(ESTRUTURA!$F$3),A149&gt;0),Tabela!$H$30,0)))</f>
        <v/>
      </c>
      <c r="AG149" s="83" t="str">
        <f t="shared" si="29"/>
        <v/>
      </c>
      <c r="AH149" s="45" t="str">
        <f t="shared" si="29"/>
        <v/>
      </c>
      <c r="AI149" s="83" t="str">
        <f>IF($A149="","",IF(AI$6="NÃO",0,IF($A149=0,DATEDIF(ESTRUTURA!$F$3,ESTRUTURA!$F$4,"m")*Tabela!$H$33,Tabela!$H$33)))</f>
        <v/>
      </c>
      <c r="AJ149" s="45" t="str">
        <f t="shared" si="25"/>
        <v/>
      </c>
    </row>
    <row r="150" spans="1:36" x14ac:dyDescent="0.2">
      <c r="A150" s="89" t="str">
        <f>ESTRUTURA!A150</f>
        <v/>
      </c>
      <c r="B150" s="81">
        <f t="shared" si="31"/>
        <v>0</v>
      </c>
      <c r="C150" s="83" t="str">
        <f t="shared" si="30"/>
        <v/>
      </c>
      <c r="D150" s="45" t="str">
        <f t="shared" si="30"/>
        <v/>
      </c>
      <c r="E150" s="83" t="str">
        <f t="shared" si="30"/>
        <v/>
      </c>
      <c r="F150" s="45" t="str">
        <f>IF($A150="","",IF(F$6="NÃO",0,Tabela!$H$34*nm_lastro))</f>
        <v/>
      </c>
      <c r="G150" s="83" t="str">
        <f t="shared" si="30"/>
        <v/>
      </c>
      <c r="H150" s="45" t="str">
        <f>IF($A150="","",IF(H$6="NÃO",0,IF($A150=0,DATEDIF(ESTRUTURA!$F$3,ESTRUTURA!$F$4,"m")*Tabela!$H$6,Tabela!$H$6)))</f>
        <v/>
      </c>
      <c r="I150" s="83" t="str">
        <f t="shared" si="30"/>
        <v/>
      </c>
      <c r="J150" s="45" t="str">
        <f>IF($A150="","",IF(J$6="NÃO",0,IF($A150=0,DATEDIF(ESTRUTURA!$F$3,ESTRUTURA!$F$4,"m")*Tabela!$H$8,IF(J$6="NÃO",0,Tabela!$H$8))))</f>
        <v/>
      </c>
      <c r="K150" s="83" t="str">
        <f t="shared" si="30"/>
        <v/>
      </c>
      <c r="L150" s="45" t="str">
        <f t="shared" si="30"/>
        <v/>
      </c>
      <c r="M150" s="83" t="str">
        <f t="shared" si="30"/>
        <v/>
      </c>
      <c r="N150" s="45" t="str">
        <f t="shared" si="30"/>
        <v/>
      </c>
      <c r="O150" s="83" t="str">
        <f t="shared" si="30"/>
        <v/>
      </c>
      <c r="P150" s="45" t="str">
        <f t="shared" si="30"/>
        <v/>
      </c>
      <c r="Q150" s="83" t="str">
        <f t="shared" si="30"/>
        <v/>
      </c>
      <c r="R150" s="45" t="str">
        <f t="shared" si="30"/>
        <v/>
      </c>
      <c r="S150" s="83" t="str">
        <f>IF($A150="","",IF(S$6="NÃO",0,IF($A150=0,DATEDIF(ESTRUTURA!$F$3,ESTRUTURA!$F$4,"m")*Tabela!$H$17,Tabela!$H$17)))</f>
        <v/>
      </c>
      <c r="T150" s="45" t="str">
        <f>IF($A150="","",IF(T$6="NÃO",0,IF($A150=0,DATEDIF(ESTRUTURA!$F$3,ESTRUTURA!$F$4,"m")*Tabela!$H$18,Tabela!$H$18)))</f>
        <v/>
      </c>
      <c r="U150" s="83" t="str">
        <f t="shared" si="29"/>
        <v/>
      </c>
      <c r="V150" s="45" t="str">
        <f>IF($A150="","",IF(V$6="NÃO",0,IF($A150=0,DATEDIF(ESTRUTURA!$F$3,ESTRUTURA!$F$4,"m")*Tabela!$H$20,Tabela!$H$20)))</f>
        <v/>
      </c>
      <c r="W150" s="83" t="str">
        <f t="shared" si="29"/>
        <v/>
      </c>
      <c r="X150" s="45" t="str">
        <f t="shared" si="29"/>
        <v/>
      </c>
      <c r="Y150" s="83" t="str">
        <f>IF($A150="","",IF(Y$6="NÃO",0,IF(A150=0,Tabela!$H$23,IF(AND(MONTH(ESTRUTURA!C150)=MONTH(ESTRUTURA!$F$3),A150&gt;0),Tabela!$H$23,0))))</f>
        <v/>
      </c>
      <c r="Z150" s="45" t="str">
        <f t="shared" si="29"/>
        <v/>
      </c>
      <c r="AA150" s="83" t="str">
        <f>IF($A150="","",IF(AA$6="NÃO",0,Tabela!$H$25*nm_séries))</f>
        <v/>
      </c>
      <c r="AB150" s="45" t="str">
        <f t="shared" si="29"/>
        <v/>
      </c>
      <c r="AC150" s="83" t="str">
        <f>IF($A150="","",IF(AC$6="NÃO",0,IF(A150=0,Tabela!$H$27,IF(MOD(A150,3)=0,Tabela!$H$27,0))))</f>
        <v/>
      </c>
      <c r="AD150" s="45" t="str">
        <f t="shared" si="29"/>
        <v/>
      </c>
      <c r="AE150" s="83" t="str">
        <f t="shared" si="29"/>
        <v/>
      </c>
      <c r="AF150" s="45" t="str">
        <f>IF($A150="","",IF(AF$6="NÃO",0,IF(AND(MONTH(ESTRUTURA!C150)=MONTH(ESTRUTURA!$F$3),A150&gt;0),Tabela!$H$30,0)))</f>
        <v/>
      </c>
      <c r="AG150" s="83" t="str">
        <f t="shared" si="29"/>
        <v/>
      </c>
      <c r="AH150" s="45" t="str">
        <f t="shared" si="29"/>
        <v/>
      </c>
      <c r="AI150" s="83" t="str">
        <f>IF($A150="","",IF(AI$6="NÃO",0,IF($A150=0,DATEDIF(ESTRUTURA!$F$3,ESTRUTURA!$F$4,"m")*Tabela!$H$33,Tabela!$H$33)))</f>
        <v/>
      </c>
      <c r="AJ150" s="45" t="str">
        <f t="shared" si="25"/>
        <v/>
      </c>
    </row>
    <row r="151" spans="1:36" x14ac:dyDescent="0.2">
      <c r="A151" s="89" t="str">
        <f>ESTRUTURA!A151</f>
        <v/>
      </c>
      <c r="B151" s="81">
        <f t="shared" si="31"/>
        <v>0</v>
      </c>
      <c r="C151" s="83" t="str">
        <f t="shared" si="30"/>
        <v/>
      </c>
      <c r="D151" s="45" t="str">
        <f t="shared" si="30"/>
        <v/>
      </c>
      <c r="E151" s="83" t="str">
        <f t="shared" si="30"/>
        <v/>
      </c>
      <c r="F151" s="45" t="str">
        <f>IF($A151="","",IF(F$6="NÃO",0,Tabela!$H$34*nm_lastro))</f>
        <v/>
      </c>
      <c r="G151" s="83" t="str">
        <f t="shared" si="30"/>
        <v/>
      </c>
      <c r="H151" s="45" t="str">
        <f>IF($A151="","",IF(H$6="NÃO",0,IF($A151=0,DATEDIF(ESTRUTURA!$F$3,ESTRUTURA!$F$4,"m")*Tabela!$H$6,Tabela!$H$6)))</f>
        <v/>
      </c>
      <c r="I151" s="83" t="str">
        <f t="shared" si="30"/>
        <v/>
      </c>
      <c r="J151" s="45" t="str">
        <f>IF($A151="","",IF(J$6="NÃO",0,IF($A151=0,DATEDIF(ESTRUTURA!$F$3,ESTRUTURA!$F$4,"m")*Tabela!$H$8,IF(J$6="NÃO",0,Tabela!$H$8))))</f>
        <v/>
      </c>
      <c r="K151" s="83" t="str">
        <f t="shared" si="30"/>
        <v/>
      </c>
      <c r="L151" s="45" t="str">
        <f t="shared" si="30"/>
        <v/>
      </c>
      <c r="M151" s="83" t="str">
        <f t="shared" si="30"/>
        <v/>
      </c>
      <c r="N151" s="45" t="str">
        <f t="shared" si="30"/>
        <v/>
      </c>
      <c r="O151" s="83" t="str">
        <f t="shared" si="30"/>
        <v/>
      </c>
      <c r="P151" s="45" t="str">
        <f t="shared" si="30"/>
        <v/>
      </c>
      <c r="Q151" s="83" t="str">
        <f t="shared" si="30"/>
        <v/>
      </c>
      <c r="R151" s="45" t="str">
        <f t="shared" si="30"/>
        <v/>
      </c>
      <c r="S151" s="83" t="str">
        <f>IF($A151="","",IF(S$6="NÃO",0,IF($A151=0,DATEDIF(ESTRUTURA!$F$3,ESTRUTURA!$F$4,"m")*Tabela!$H$17,Tabela!$H$17)))</f>
        <v/>
      </c>
      <c r="T151" s="45" t="str">
        <f>IF($A151="","",IF(T$6="NÃO",0,IF($A151=0,DATEDIF(ESTRUTURA!$F$3,ESTRUTURA!$F$4,"m")*Tabela!$H$18,Tabela!$H$18)))</f>
        <v/>
      </c>
      <c r="U151" s="83" t="str">
        <f t="shared" si="29"/>
        <v/>
      </c>
      <c r="V151" s="45" t="str">
        <f>IF($A151="","",IF(V$6="NÃO",0,IF($A151=0,DATEDIF(ESTRUTURA!$F$3,ESTRUTURA!$F$4,"m")*Tabela!$H$20,Tabela!$H$20)))</f>
        <v/>
      </c>
      <c r="W151" s="83" t="str">
        <f t="shared" si="29"/>
        <v/>
      </c>
      <c r="X151" s="45" t="str">
        <f t="shared" si="29"/>
        <v/>
      </c>
      <c r="Y151" s="83" t="str">
        <f>IF($A151="","",IF(Y$6="NÃO",0,IF(A151=0,Tabela!$H$23,IF(AND(MONTH(ESTRUTURA!C151)=MONTH(ESTRUTURA!$F$3),A151&gt;0),Tabela!$H$23,0))))</f>
        <v/>
      </c>
      <c r="Z151" s="45" t="str">
        <f t="shared" si="29"/>
        <v/>
      </c>
      <c r="AA151" s="83" t="str">
        <f>IF($A151="","",IF(AA$6="NÃO",0,Tabela!$H$25*nm_séries))</f>
        <v/>
      </c>
      <c r="AB151" s="45" t="str">
        <f t="shared" si="29"/>
        <v/>
      </c>
      <c r="AC151" s="83" t="str">
        <f>IF($A151="","",IF(AC$6="NÃO",0,IF(A151=0,Tabela!$H$27,IF(MOD(A151,3)=0,Tabela!$H$27,0))))</f>
        <v/>
      </c>
      <c r="AD151" s="45" t="str">
        <f t="shared" si="29"/>
        <v/>
      </c>
      <c r="AE151" s="83" t="str">
        <f t="shared" si="29"/>
        <v/>
      </c>
      <c r="AF151" s="45" t="str">
        <f>IF($A151="","",IF(AF$6="NÃO",0,IF(AND(MONTH(ESTRUTURA!C151)=MONTH(ESTRUTURA!$F$3),A151&gt;0),Tabela!$H$30,0)))</f>
        <v/>
      </c>
      <c r="AG151" s="83" t="str">
        <f t="shared" si="29"/>
        <v/>
      </c>
      <c r="AH151" s="45" t="str">
        <f t="shared" si="29"/>
        <v/>
      </c>
      <c r="AI151" s="83" t="str">
        <f>IF($A151="","",IF(AI$6="NÃO",0,IF($A151=0,DATEDIF(ESTRUTURA!$F$3,ESTRUTURA!$F$4,"m")*Tabela!$H$33,Tabela!$H$33)))</f>
        <v/>
      </c>
      <c r="AJ151" s="45" t="str">
        <f t="shared" si="25"/>
        <v/>
      </c>
    </row>
    <row r="152" spans="1:36" x14ac:dyDescent="0.2">
      <c r="A152" s="89" t="str">
        <f>ESTRUTURA!A152</f>
        <v/>
      </c>
      <c r="B152" s="81">
        <f t="shared" si="31"/>
        <v>0</v>
      </c>
      <c r="C152" s="83" t="str">
        <f t="shared" si="30"/>
        <v/>
      </c>
      <c r="D152" s="45" t="str">
        <f t="shared" si="30"/>
        <v/>
      </c>
      <c r="E152" s="83" t="str">
        <f t="shared" si="30"/>
        <v/>
      </c>
      <c r="F152" s="45" t="str">
        <f>IF($A152="","",IF(F$6="NÃO",0,Tabela!$H$34*nm_lastro))</f>
        <v/>
      </c>
      <c r="G152" s="83" t="str">
        <f t="shared" si="30"/>
        <v/>
      </c>
      <c r="H152" s="45" t="str">
        <f>IF($A152="","",IF(H$6="NÃO",0,IF($A152=0,DATEDIF(ESTRUTURA!$F$3,ESTRUTURA!$F$4,"m")*Tabela!$H$6,Tabela!$H$6)))</f>
        <v/>
      </c>
      <c r="I152" s="83" t="str">
        <f t="shared" si="30"/>
        <v/>
      </c>
      <c r="J152" s="45" t="str">
        <f>IF($A152="","",IF(J$6="NÃO",0,IF($A152=0,DATEDIF(ESTRUTURA!$F$3,ESTRUTURA!$F$4,"m")*Tabela!$H$8,IF(J$6="NÃO",0,Tabela!$H$8))))</f>
        <v/>
      </c>
      <c r="K152" s="83" t="str">
        <f t="shared" si="30"/>
        <v/>
      </c>
      <c r="L152" s="45" t="str">
        <f t="shared" si="30"/>
        <v/>
      </c>
      <c r="M152" s="83" t="str">
        <f t="shared" si="30"/>
        <v/>
      </c>
      <c r="N152" s="45" t="str">
        <f t="shared" si="30"/>
        <v/>
      </c>
      <c r="O152" s="83" t="str">
        <f t="shared" si="30"/>
        <v/>
      </c>
      <c r="P152" s="45" t="str">
        <f t="shared" si="30"/>
        <v/>
      </c>
      <c r="Q152" s="83" t="str">
        <f t="shared" si="30"/>
        <v/>
      </c>
      <c r="R152" s="45" t="str">
        <f t="shared" si="30"/>
        <v/>
      </c>
      <c r="S152" s="83" t="str">
        <f>IF($A152="","",IF(S$6="NÃO",0,IF($A152=0,DATEDIF(ESTRUTURA!$F$3,ESTRUTURA!$F$4,"m")*Tabela!$H$17,Tabela!$H$17)))</f>
        <v/>
      </c>
      <c r="T152" s="45" t="str">
        <f>IF($A152="","",IF(T$6="NÃO",0,IF($A152=0,DATEDIF(ESTRUTURA!$F$3,ESTRUTURA!$F$4,"m")*Tabela!$H$18,Tabela!$H$18)))</f>
        <v/>
      </c>
      <c r="U152" s="83" t="str">
        <f t="shared" si="29"/>
        <v/>
      </c>
      <c r="V152" s="45" t="str">
        <f>IF($A152="","",IF(V$6="NÃO",0,IF($A152=0,DATEDIF(ESTRUTURA!$F$3,ESTRUTURA!$F$4,"m")*Tabela!$H$20,Tabela!$H$20)))</f>
        <v/>
      </c>
      <c r="W152" s="83" t="str">
        <f t="shared" si="29"/>
        <v/>
      </c>
      <c r="X152" s="45" t="str">
        <f t="shared" si="29"/>
        <v/>
      </c>
      <c r="Y152" s="83" t="str">
        <f>IF($A152="","",IF(Y$6="NÃO",0,IF(A152=0,Tabela!$H$23,IF(AND(MONTH(ESTRUTURA!C152)=MONTH(ESTRUTURA!$F$3),A152&gt;0),Tabela!$H$23,0))))</f>
        <v/>
      </c>
      <c r="Z152" s="45" t="str">
        <f t="shared" si="29"/>
        <v/>
      </c>
      <c r="AA152" s="83" t="str">
        <f>IF($A152="","",IF(AA$6="NÃO",0,Tabela!$H$25*nm_séries))</f>
        <v/>
      </c>
      <c r="AB152" s="45" t="str">
        <f t="shared" si="29"/>
        <v/>
      </c>
      <c r="AC152" s="83" t="str">
        <f>IF($A152="","",IF(AC$6="NÃO",0,IF(A152=0,Tabela!$H$27,IF(MOD(A152,3)=0,Tabela!$H$27,0))))</f>
        <v/>
      </c>
      <c r="AD152" s="45" t="str">
        <f t="shared" si="29"/>
        <v/>
      </c>
      <c r="AE152" s="83" t="str">
        <f t="shared" si="29"/>
        <v/>
      </c>
      <c r="AF152" s="45" t="str">
        <f>IF($A152="","",IF(AF$6="NÃO",0,IF(AND(MONTH(ESTRUTURA!C152)=MONTH(ESTRUTURA!$F$3),A152&gt;0),Tabela!$H$30,0)))</f>
        <v/>
      </c>
      <c r="AG152" s="83" t="str">
        <f t="shared" si="29"/>
        <v/>
      </c>
      <c r="AH152" s="45" t="str">
        <f t="shared" si="29"/>
        <v/>
      </c>
      <c r="AI152" s="83" t="str">
        <f>IF($A152="","",IF(AI$6="NÃO",0,IF($A152=0,DATEDIF(ESTRUTURA!$F$3,ESTRUTURA!$F$4,"m")*Tabela!$H$33,Tabela!$H$33)))</f>
        <v/>
      </c>
      <c r="AJ152" s="45" t="str">
        <f t="shared" si="25"/>
        <v/>
      </c>
    </row>
    <row r="153" spans="1:36" x14ac:dyDescent="0.2">
      <c r="A153" s="89" t="str">
        <f>ESTRUTURA!A153</f>
        <v/>
      </c>
      <c r="B153" s="81">
        <f t="shared" si="31"/>
        <v>0</v>
      </c>
      <c r="C153" s="83" t="str">
        <f t="shared" si="30"/>
        <v/>
      </c>
      <c r="D153" s="45" t="str">
        <f t="shared" si="30"/>
        <v/>
      </c>
      <c r="E153" s="83" t="str">
        <f t="shared" si="30"/>
        <v/>
      </c>
      <c r="F153" s="45" t="str">
        <f>IF($A153="","",IF(F$6="NÃO",0,Tabela!$H$34*nm_lastro))</f>
        <v/>
      </c>
      <c r="G153" s="83" t="str">
        <f t="shared" si="30"/>
        <v/>
      </c>
      <c r="H153" s="45" t="str">
        <f>IF($A153="","",IF(H$6="NÃO",0,IF($A153=0,DATEDIF(ESTRUTURA!$F$3,ESTRUTURA!$F$4,"m")*Tabela!$H$6,Tabela!$H$6)))</f>
        <v/>
      </c>
      <c r="I153" s="83" t="str">
        <f t="shared" si="30"/>
        <v/>
      </c>
      <c r="J153" s="45" t="str">
        <f>IF($A153="","",IF(J$6="NÃO",0,IF($A153=0,DATEDIF(ESTRUTURA!$F$3,ESTRUTURA!$F$4,"m")*Tabela!$H$8,IF(J$6="NÃO",0,Tabela!$H$8))))</f>
        <v/>
      </c>
      <c r="K153" s="83" t="str">
        <f t="shared" si="30"/>
        <v/>
      </c>
      <c r="L153" s="45" t="str">
        <f t="shared" si="30"/>
        <v/>
      </c>
      <c r="M153" s="83" t="str">
        <f t="shared" si="30"/>
        <v/>
      </c>
      <c r="N153" s="45" t="str">
        <f t="shared" si="30"/>
        <v/>
      </c>
      <c r="O153" s="83" t="str">
        <f t="shared" si="30"/>
        <v/>
      </c>
      <c r="P153" s="45" t="str">
        <f t="shared" si="30"/>
        <v/>
      </c>
      <c r="Q153" s="83" t="str">
        <f t="shared" si="30"/>
        <v/>
      </c>
      <c r="R153" s="45" t="str">
        <f t="shared" si="30"/>
        <v/>
      </c>
      <c r="S153" s="83" t="str">
        <f>IF($A153="","",IF(S$6="NÃO",0,IF($A153=0,DATEDIF(ESTRUTURA!$F$3,ESTRUTURA!$F$4,"m")*Tabela!$H$17,Tabela!$H$17)))</f>
        <v/>
      </c>
      <c r="T153" s="45" t="str">
        <f>IF($A153="","",IF(T$6="NÃO",0,IF($A153=0,DATEDIF(ESTRUTURA!$F$3,ESTRUTURA!$F$4,"m")*Tabela!$H$18,Tabela!$H$18)))</f>
        <v/>
      </c>
      <c r="U153" s="83" t="str">
        <f t="shared" si="29"/>
        <v/>
      </c>
      <c r="V153" s="45" t="str">
        <f>IF($A153="","",IF(V$6="NÃO",0,IF($A153=0,DATEDIF(ESTRUTURA!$F$3,ESTRUTURA!$F$4,"m")*Tabela!$H$20,Tabela!$H$20)))</f>
        <v/>
      </c>
      <c r="W153" s="83" t="str">
        <f t="shared" si="29"/>
        <v/>
      </c>
      <c r="X153" s="45" t="str">
        <f t="shared" si="29"/>
        <v/>
      </c>
      <c r="Y153" s="83" t="str">
        <f>IF($A153="","",IF(Y$6="NÃO",0,IF(A153=0,Tabela!$H$23,IF(AND(MONTH(ESTRUTURA!C153)=MONTH(ESTRUTURA!$F$3),A153&gt;0),Tabela!$H$23,0))))</f>
        <v/>
      </c>
      <c r="Z153" s="45" t="str">
        <f t="shared" si="29"/>
        <v/>
      </c>
      <c r="AA153" s="83" t="str">
        <f>IF($A153="","",IF(AA$6="NÃO",0,Tabela!$H$25*nm_séries))</f>
        <v/>
      </c>
      <c r="AB153" s="45" t="str">
        <f t="shared" si="29"/>
        <v/>
      </c>
      <c r="AC153" s="83" t="str">
        <f>IF($A153="","",IF(AC$6="NÃO",0,IF(A153=0,Tabela!$H$27,IF(MOD(A153,3)=0,Tabela!$H$27,0))))</f>
        <v/>
      </c>
      <c r="AD153" s="45" t="str">
        <f t="shared" si="29"/>
        <v/>
      </c>
      <c r="AE153" s="83" t="str">
        <f t="shared" si="29"/>
        <v/>
      </c>
      <c r="AF153" s="45" t="str">
        <f>IF($A153="","",IF(AF$6="NÃO",0,IF(AND(MONTH(ESTRUTURA!C153)=MONTH(ESTRUTURA!$F$3),A153&gt;0),Tabela!$H$30,0)))</f>
        <v/>
      </c>
      <c r="AG153" s="83" t="str">
        <f t="shared" si="29"/>
        <v/>
      </c>
      <c r="AH153" s="45" t="str">
        <f t="shared" si="29"/>
        <v/>
      </c>
      <c r="AI153" s="83" t="str">
        <f>IF($A153="","",IF(AI$6="NÃO",0,IF($A153=0,DATEDIF(ESTRUTURA!$F$3,ESTRUTURA!$F$4,"m")*Tabela!$H$33,Tabela!$H$33)))</f>
        <v/>
      </c>
      <c r="AJ153" s="45" t="str">
        <f t="shared" si="25"/>
        <v/>
      </c>
    </row>
    <row r="154" spans="1:36" x14ac:dyDescent="0.2">
      <c r="A154" s="89" t="str">
        <f>ESTRUTURA!A154</f>
        <v/>
      </c>
      <c r="B154" s="81">
        <f t="shared" si="31"/>
        <v>0</v>
      </c>
      <c r="C154" s="83" t="str">
        <f t="shared" si="30"/>
        <v/>
      </c>
      <c r="D154" s="45" t="str">
        <f t="shared" si="30"/>
        <v/>
      </c>
      <c r="E154" s="83" t="str">
        <f t="shared" si="30"/>
        <v/>
      </c>
      <c r="F154" s="45" t="str">
        <f>IF($A154="","",IF(F$6="NÃO",0,Tabela!$H$34*nm_lastro))</f>
        <v/>
      </c>
      <c r="G154" s="83" t="str">
        <f t="shared" si="30"/>
        <v/>
      </c>
      <c r="H154" s="45" t="str">
        <f>IF($A154="","",IF(H$6="NÃO",0,IF($A154=0,DATEDIF(ESTRUTURA!$F$3,ESTRUTURA!$F$4,"m")*Tabela!$H$6,Tabela!$H$6)))</f>
        <v/>
      </c>
      <c r="I154" s="83" t="str">
        <f t="shared" si="30"/>
        <v/>
      </c>
      <c r="J154" s="45" t="str">
        <f>IF($A154="","",IF(J$6="NÃO",0,IF($A154=0,DATEDIF(ESTRUTURA!$F$3,ESTRUTURA!$F$4,"m")*Tabela!$H$8,IF(J$6="NÃO",0,Tabela!$H$8))))</f>
        <v/>
      </c>
      <c r="K154" s="83" t="str">
        <f t="shared" si="30"/>
        <v/>
      </c>
      <c r="L154" s="45" t="str">
        <f t="shared" si="30"/>
        <v/>
      </c>
      <c r="M154" s="83" t="str">
        <f t="shared" si="30"/>
        <v/>
      </c>
      <c r="N154" s="45" t="str">
        <f t="shared" si="30"/>
        <v/>
      </c>
      <c r="O154" s="83" t="str">
        <f t="shared" si="30"/>
        <v/>
      </c>
      <c r="P154" s="45" t="str">
        <f t="shared" ref="P154:P171" si="32">IF($A154="","",IF(P$6="NÃO",0,0))</f>
        <v/>
      </c>
      <c r="Q154" s="83" t="str">
        <f t="shared" si="30"/>
        <v/>
      </c>
      <c r="R154" s="45" t="str">
        <f t="shared" si="30"/>
        <v/>
      </c>
      <c r="S154" s="83" t="str">
        <f>IF($A154="","",IF(S$6="NÃO",0,IF($A154=0,DATEDIF(ESTRUTURA!$F$3,ESTRUTURA!$F$4,"m")*Tabela!$H$17,Tabela!$H$17)))</f>
        <v/>
      </c>
      <c r="T154" s="45" t="str">
        <f>IF($A154="","",IF(T$6="NÃO",0,IF($A154=0,DATEDIF(ESTRUTURA!$F$3,ESTRUTURA!$F$4,"m")*Tabela!$H$18,Tabela!$H$18)))</f>
        <v/>
      </c>
      <c r="U154" s="83" t="str">
        <f t="shared" si="29"/>
        <v/>
      </c>
      <c r="V154" s="45" t="str">
        <f>IF($A154="","",IF(V$6="NÃO",0,IF($A154=0,DATEDIF(ESTRUTURA!$F$3,ESTRUTURA!$F$4,"m")*Tabela!$H$20,Tabela!$H$20)))</f>
        <v/>
      </c>
      <c r="W154" s="83" t="str">
        <f t="shared" si="29"/>
        <v/>
      </c>
      <c r="X154" s="45" t="str">
        <f t="shared" si="29"/>
        <v/>
      </c>
      <c r="Y154" s="83" t="str">
        <f>IF($A154="","",IF(Y$6="NÃO",0,IF(A154=0,Tabela!$H$23,IF(AND(MONTH(ESTRUTURA!C154)=MONTH(ESTRUTURA!$F$3),A154&gt;0),Tabela!$H$23,0))))</f>
        <v/>
      </c>
      <c r="Z154" s="45" t="str">
        <f t="shared" si="29"/>
        <v/>
      </c>
      <c r="AA154" s="83" t="str">
        <f>IF($A154="","",IF(AA$6="NÃO",0,Tabela!$H$25*nm_séries))</f>
        <v/>
      </c>
      <c r="AB154" s="45" t="str">
        <f t="shared" si="29"/>
        <v/>
      </c>
      <c r="AC154" s="83" t="str">
        <f>IF($A154="","",IF(AC$6="NÃO",0,IF(A154=0,Tabela!$H$27,IF(MOD(A154,3)=0,Tabela!$H$27,0))))</f>
        <v/>
      </c>
      <c r="AD154" s="45" t="str">
        <f t="shared" si="29"/>
        <v/>
      </c>
      <c r="AE154" s="83" t="str">
        <f t="shared" si="29"/>
        <v/>
      </c>
      <c r="AF154" s="45" t="str">
        <f>IF($A154="","",IF(AF$6="NÃO",0,IF(AND(MONTH(ESTRUTURA!C154)=MONTH(ESTRUTURA!$F$3),A154&gt;0),Tabela!$H$30,0)))</f>
        <v/>
      </c>
      <c r="AG154" s="83" t="str">
        <f t="shared" si="29"/>
        <v/>
      </c>
      <c r="AH154" s="45" t="str">
        <f t="shared" si="29"/>
        <v/>
      </c>
      <c r="AI154" s="83" t="str">
        <f>IF($A154="","",IF(AI$6="NÃO",0,IF($A154=0,DATEDIF(ESTRUTURA!$F$3,ESTRUTURA!$F$4,"m")*Tabela!$H$33,Tabela!$H$33)))</f>
        <v/>
      </c>
      <c r="AJ154" s="45" t="str">
        <f t="shared" si="25"/>
        <v/>
      </c>
    </row>
    <row r="155" spans="1:36" x14ac:dyDescent="0.2">
      <c r="A155" s="89" t="str">
        <f>ESTRUTURA!A155</f>
        <v/>
      </c>
      <c r="B155" s="81">
        <f t="shared" si="31"/>
        <v>0</v>
      </c>
      <c r="C155" s="83" t="str">
        <f t="shared" si="30"/>
        <v/>
      </c>
      <c r="D155" s="45" t="str">
        <f t="shared" si="30"/>
        <v/>
      </c>
      <c r="E155" s="83" t="str">
        <f t="shared" si="30"/>
        <v/>
      </c>
      <c r="F155" s="45" t="str">
        <f>IF($A155="","",IF(F$6="NÃO",0,Tabela!$H$34*nm_lastro))</f>
        <v/>
      </c>
      <c r="G155" s="83" t="str">
        <f t="shared" si="30"/>
        <v/>
      </c>
      <c r="H155" s="45" t="str">
        <f>IF($A155="","",IF(H$6="NÃO",0,IF($A155=0,DATEDIF(ESTRUTURA!$F$3,ESTRUTURA!$F$4,"m")*Tabela!$H$6,Tabela!$H$6)))</f>
        <v/>
      </c>
      <c r="I155" s="83" t="str">
        <f t="shared" si="30"/>
        <v/>
      </c>
      <c r="J155" s="45" t="str">
        <f>IF($A155="","",IF(J$6="NÃO",0,IF($A155=0,DATEDIF(ESTRUTURA!$F$3,ESTRUTURA!$F$4,"m")*Tabela!$H$8,IF(J$6="NÃO",0,Tabela!$H$8))))</f>
        <v/>
      </c>
      <c r="K155" s="83" t="str">
        <f t="shared" si="30"/>
        <v/>
      </c>
      <c r="L155" s="45" t="str">
        <f t="shared" si="30"/>
        <v/>
      </c>
      <c r="M155" s="83" t="str">
        <f t="shared" si="30"/>
        <v/>
      </c>
      <c r="N155" s="45" t="str">
        <f t="shared" si="30"/>
        <v/>
      </c>
      <c r="O155" s="83" t="str">
        <f t="shared" si="30"/>
        <v/>
      </c>
      <c r="P155" s="45" t="str">
        <f t="shared" si="32"/>
        <v/>
      </c>
      <c r="Q155" s="83" t="str">
        <f t="shared" si="30"/>
        <v/>
      </c>
      <c r="R155" s="45" t="str">
        <f t="shared" si="30"/>
        <v/>
      </c>
      <c r="S155" s="83" t="str">
        <f>IF($A155="","",IF(S$6="NÃO",0,IF($A155=0,DATEDIF(ESTRUTURA!$F$3,ESTRUTURA!$F$4,"m")*Tabela!$H$17,Tabela!$H$17)))</f>
        <v/>
      </c>
      <c r="T155" s="45" t="str">
        <f>IF($A155="","",IF(T$6="NÃO",0,IF($A155=0,DATEDIF(ESTRUTURA!$F$3,ESTRUTURA!$F$4,"m")*Tabela!$H$18,Tabela!$H$18)))</f>
        <v/>
      </c>
      <c r="U155" s="83" t="str">
        <f t="shared" ref="U155:AH170" si="33">IF($A155="","",IF(U$6="NÃO",0,0))</f>
        <v/>
      </c>
      <c r="V155" s="45" t="str">
        <f>IF($A155="","",IF(V$6="NÃO",0,IF($A155=0,DATEDIF(ESTRUTURA!$F$3,ESTRUTURA!$F$4,"m")*Tabela!$H$20,Tabela!$H$20)))</f>
        <v/>
      </c>
      <c r="W155" s="83" t="str">
        <f t="shared" si="33"/>
        <v/>
      </c>
      <c r="X155" s="45" t="str">
        <f t="shared" si="33"/>
        <v/>
      </c>
      <c r="Y155" s="83" t="str">
        <f>IF($A155="","",IF(Y$6="NÃO",0,IF(A155=0,Tabela!$H$23,IF(AND(MONTH(ESTRUTURA!C155)=MONTH(ESTRUTURA!$F$3),A155&gt;0),Tabela!$H$23,0))))</f>
        <v/>
      </c>
      <c r="Z155" s="45" t="str">
        <f t="shared" si="33"/>
        <v/>
      </c>
      <c r="AA155" s="83" t="str">
        <f>IF($A155="","",IF(AA$6="NÃO",0,Tabela!$H$25*nm_séries))</f>
        <v/>
      </c>
      <c r="AB155" s="45" t="str">
        <f t="shared" si="33"/>
        <v/>
      </c>
      <c r="AC155" s="83" t="str">
        <f>IF($A155="","",IF(AC$6="NÃO",0,IF(A155=0,Tabela!$H$27,IF(MOD(A155,3)=0,Tabela!$H$27,0))))</f>
        <v/>
      </c>
      <c r="AD155" s="45" t="str">
        <f t="shared" si="33"/>
        <v/>
      </c>
      <c r="AE155" s="83" t="str">
        <f t="shared" si="33"/>
        <v/>
      </c>
      <c r="AF155" s="45" t="str">
        <f>IF($A155="","",IF(AF$6="NÃO",0,IF(AND(MONTH(ESTRUTURA!C155)=MONTH(ESTRUTURA!$F$3),A155&gt;0),Tabela!$H$30,0)))</f>
        <v/>
      </c>
      <c r="AG155" s="83" t="str">
        <f t="shared" si="33"/>
        <v/>
      </c>
      <c r="AH155" s="45" t="str">
        <f t="shared" si="33"/>
        <v/>
      </c>
      <c r="AI155" s="83" t="str">
        <f>IF($A155="","",IF(AI$6="NÃO",0,IF($A155=0,DATEDIF(ESTRUTURA!$F$3,ESTRUTURA!$F$4,"m")*Tabela!$H$33,Tabela!$H$33)))</f>
        <v/>
      </c>
      <c r="AJ155" s="45" t="str">
        <f t="shared" si="25"/>
        <v/>
      </c>
    </row>
    <row r="156" spans="1:36" x14ac:dyDescent="0.2">
      <c r="A156" s="89" t="str">
        <f>ESTRUTURA!A156</f>
        <v/>
      </c>
      <c r="B156" s="81">
        <f t="shared" si="31"/>
        <v>0</v>
      </c>
      <c r="C156" s="83" t="str">
        <f t="shared" ref="C156:R171" si="34">IF($A156="","",IF(C$6="NÃO",0,0))</f>
        <v/>
      </c>
      <c r="D156" s="45" t="str">
        <f t="shared" si="34"/>
        <v/>
      </c>
      <c r="E156" s="83" t="str">
        <f t="shared" si="34"/>
        <v/>
      </c>
      <c r="F156" s="45" t="str">
        <f>IF($A156="","",IF(F$6="NÃO",0,Tabela!$H$34*nm_lastro))</f>
        <v/>
      </c>
      <c r="G156" s="83" t="str">
        <f t="shared" si="34"/>
        <v/>
      </c>
      <c r="H156" s="45" t="str">
        <f>IF($A156="","",IF(H$6="NÃO",0,IF($A156=0,DATEDIF(ESTRUTURA!$F$3,ESTRUTURA!$F$4,"m")*Tabela!$H$6,Tabela!$H$6)))</f>
        <v/>
      </c>
      <c r="I156" s="83" t="str">
        <f t="shared" si="34"/>
        <v/>
      </c>
      <c r="J156" s="45" t="str">
        <f>IF($A156="","",IF(J$6="NÃO",0,IF($A156=0,DATEDIF(ESTRUTURA!$F$3,ESTRUTURA!$F$4,"m")*Tabela!$H$8,IF(J$6="NÃO",0,Tabela!$H$8))))</f>
        <v/>
      </c>
      <c r="K156" s="83" t="str">
        <f t="shared" si="34"/>
        <v/>
      </c>
      <c r="L156" s="45" t="str">
        <f t="shared" si="34"/>
        <v/>
      </c>
      <c r="M156" s="83" t="str">
        <f t="shared" si="34"/>
        <v/>
      </c>
      <c r="N156" s="45" t="str">
        <f t="shared" si="34"/>
        <v/>
      </c>
      <c r="O156" s="83" t="str">
        <f t="shared" si="34"/>
        <v/>
      </c>
      <c r="P156" s="45" t="str">
        <f t="shared" si="32"/>
        <v/>
      </c>
      <c r="Q156" s="83" t="str">
        <f t="shared" si="34"/>
        <v/>
      </c>
      <c r="R156" s="45" t="str">
        <f t="shared" si="34"/>
        <v/>
      </c>
      <c r="S156" s="83" t="str">
        <f>IF($A156="","",IF(S$6="NÃO",0,IF($A156=0,DATEDIF(ESTRUTURA!$F$3,ESTRUTURA!$F$4,"m")*Tabela!$H$17,Tabela!$H$17)))</f>
        <v/>
      </c>
      <c r="T156" s="45" t="str">
        <f>IF($A156="","",IF(T$6="NÃO",0,IF($A156=0,DATEDIF(ESTRUTURA!$F$3,ESTRUTURA!$F$4,"m")*Tabela!$H$18,Tabela!$H$18)))</f>
        <v/>
      </c>
      <c r="U156" s="83" t="str">
        <f t="shared" si="33"/>
        <v/>
      </c>
      <c r="V156" s="45" t="str">
        <f>IF($A156="","",IF(V$6="NÃO",0,IF($A156=0,DATEDIF(ESTRUTURA!$F$3,ESTRUTURA!$F$4,"m")*Tabela!$H$20,Tabela!$H$20)))</f>
        <v/>
      </c>
      <c r="W156" s="83" t="str">
        <f t="shared" si="33"/>
        <v/>
      </c>
      <c r="X156" s="45" t="str">
        <f t="shared" si="33"/>
        <v/>
      </c>
      <c r="Y156" s="83" t="str">
        <f>IF($A156="","",IF(Y$6="NÃO",0,IF(A156=0,Tabela!$H$23,IF(AND(MONTH(ESTRUTURA!C156)=MONTH(ESTRUTURA!$F$3),A156&gt;0),Tabela!$H$23,0))))</f>
        <v/>
      </c>
      <c r="Z156" s="45" t="str">
        <f t="shared" si="33"/>
        <v/>
      </c>
      <c r="AA156" s="83" t="str">
        <f>IF($A156="","",IF(AA$6="NÃO",0,Tabela!$H$25*nm_séries))</f>
        <v/>
      </c>
      <c r="AB156" s="45" t="str">
        <f t="shared" si="33"/>
        <v/>
      </c>
      <c r="AC156" s="83" t="str">
        <f>IF($A156="","",IF(AC$6="NÃO",0,IF(A156=0,Tabela!$H$27,IF(MOD(A156,3)=0,Tabela!$H$27,0))))</f>
        <v/>
      </c>
      <c r="AD156" s="45" t="str">
        <f t="shared" si="33"/>
        <v/>
      </c>
      <c r="AE156" s="83" t="str">
        <f t="shared" si="33"/>
        <v/>
      </c>
      <c r="AF156" s="45" t="str">
        <f>IF($A156="","",IF(AF$6="NÃO",0,IF(AND(MONTH(ESTRUTURA!C156)=MONTH(ESTRUTURA!$F$3),A156&gt;0),Tabela!$H$30,0)))</f>
        <v/>
      </c>
      <c r="AG156" s="83" t="str">
        <f t="shared" si="33"/>
        <v/>
      </c>
      <c r="AH156" s="45" t="str">
        <f t="shared" si="33"/>
        <v/>
      </c>
      <c r="AI156" s="83" t="str">
        <f>IF($A156="","",IF(AI$6="NÃO",0,IF($A156=0,DATEDIF(ESTRUTURA!$F$3,ESTRUTURA!$F$4,"m")*Tabela!$H$33,Tabela!$H$33)))</f>
        <v/>
      </c>
      <c r="AJ156" s="45" t="str">
        <f t="shared" si="25"/>
        <v/>
      </c>
    </row>
    <row r="157" spans="1:36" x14ac:dyDescent="0.2">
      <c r="A157" s="89" t="str">
        <f>ESTRUTURA!A157</f>
        <v/>
      </c>
      <c r="B157" s="81">
        <f t="shared" si="31"/>
        <v>0</v>
      </c>
      <c r="C157" s="83" t="str">
        <f t="shared" si="34"/>
        <v/>
      </c>
      <c r="D157" s="45" t="str">
        <f t="shared" si="34"/>
        <v/>
      </c>
      <c r="E157" s="83" t="str">
        <f t="shared" si="34"/>
        <v/>
      </c>
      <c r="F157" s="45" t="str">
        <f>IF($A157="","",IF(F$6="NÃO",0,Tabela!$H$34*nm_lastro))</f>
        <v/>
      </c>
      <c r="G157" s="83" t="str">
        <f t="shared" si="34"/>
        <v/>
      </c>
      <c r="H157" s="45" t="str">
        <f>IF($A157="","",IF(H$6="NÃO",0,IF($A157=0,DATEDIF(ESTRUTURA!$F$3,ESTRUTURA!$F$4,"m")*Tabela!$H$6,Tabela!$H$6)))</f>
        <v/>
      </c>
      <c r="I157" s="83" t="str">
        <f t="shared" si="34"/>
        <v/>
      </c>
      <c r="J157" s="45" t="str">
        <f>IF($A157="","",IF(J$6="NÃO",0,IF($A157=0,DATEDIF(ESTRUTURA!$F$3,ESTRUTURA!$F$4,"m")*Tabela!$H$8,IF(J$6="NÃO",0,Tabela!$H$8))))</f>
        <v/>
      </c>
      <c r="K157" s="83" t="str">
        <f t="shared" si="34"/>
        <v/>
      </c>
      <c r="L157" s="45" t="str">
        <f t="shared" si="34"/>
        <v/>
      </c>
      <c r="M157" s="83" t="str">
        <f t="shared" si="34"/>
        <v/>
      </c>
      <c r="N157" s="45" t="str">
        <f t="shared" si="34"/>
        <v/>
      </c>
      <c r="O157" s="83" t="str">
        <f t="shared" si="34"/>
        <v/>
      </c>
      <c r="P157" s="45" t="str">
        <f t="shared" si="32"/>
        <v/>
      </c>
      <c r="Q157" s="83" t="str">
        <f t="shared" si="34"/>
        <v/>
      </c>
      <c r="R157" s="45" t="str">
        <f t="shared" si="34"/>
        <v/>
      </c>
      <c r="S157" s="83" t="str">
        <f>IF($A157="","",IF(S$6="NÃO",0,IF($A157=0,DATEDIF(ESTRUTURA!$F$3,ESTRUTURA!$F$4,"m")*Tabela!$H$17,Tabela!$H$17)))</f>
        <v/>
      </c>
      <c r="T157" s="45" t="str">
        <f>IF($A157="","",IF(T$6="NÃO",0,IF($A157=0,DATEDIF(ESTRUTURA!$F$3,ESTRUTURA!$F$4,"m")*Tabela!$H$18,Tabela!$H$18)))</f>
        <v/>
      </c>
      <c r="U157" s="83" t="str">
        <f t="shared" si="33"/>
        <v/>
      </c>
      <c r="V157" s="45" t="str">
        <f>IF($A157="","",IF(V$6="NÃO",0,IF($A157=0,DATEDIF(ESTRUTURA!$F$3,ESTRUTURA!$F$4,"m")*Tabela!$H$20,Tabela!$H$20)))</f>
        <v/>
      </c>
      <c r="W157" s="83" t="str">
        <f t="shared" si="33"/>
        <v/>
      </c>
      <c r="X157" s="45" t="str">
        <f t="shared" si="33"/>
        <v/>
      </c>
      <c r="Y157" s="83" t="str">
        <f>IF($A157="","",IF(Y$6="NÃO",0,IF(A157=0,Tabela!$H$23,IF(AND(MONTH(ESTRUTURA!C157)=MONTH(ESTRUTURA!$F$3),A157&gt;0),Tabela!$H$23,0))))</f>
        <v/>
      </c>
      <c r="Z157" s="45" t="str">
        <f t="shared" si="33"/>
        <v/>
      </c>
      <c r="AA157" s="83" t="str">
        <f>IF($A157="","",IF(AA$6="NÃO",0,Tabela!$H$25*nm_séries))</f>
        <v/>
      </c>
      <c r="AB157" s="45" t="str">
        <f t="shared" si="33"/>
        <v/>
      </c>
      <c r="AC157" s="83" t="str">
        <f>IF($A157="","",IF(AC$6="NÃO",0,IF(A157=0,Tabela!$H$27,IF(MOD(A157,3)=0,Tabela!$H$27,0))))</f>
        <v/>
      </c>
      <c r="AD157" s="45" t="str">
        <f t="shared" si="33"/>
        <v/>
      </c>
      <c r="AE157" s="83" t="str">
        <f t="shared" si="33"/>
        <v/>
      </c>
      <c r="AF157" s="45" t="str">
        <f>IF($A157="","",IF(AF$6="NÃO",0,IF(AND(MONTH(ESTRUTURA!C157)=MONTH(ESTRUTURA!$F$3),A157&gt;0),Tabela!$H$30,0)))</f>
        <v/>
      </c>
      <c r="AG157" s="83" t="str">
        <f t="shared" si="33"/>
        <v/>
      </c>
      <c r="AH157" s="45" t="str">
        <f t="shared" si="33"/>
        <v/>
      </c>
      <c r="AI157" s="83" t="str">
        <f>IF($A157="","",IF(AI$6="NÃO",0,IF($A157=0,DATEDIF(ESTRUTURA!$F$3,ESTRUTURA!$F$4,"m")*Tabela!$H$33,Tabela!$H$33)))</f>
        <v/>
      </c>
      <c r="AJ157" s="45" t="str">
        <f t="shared" si="25"/>
        <v/>
      </c>
    </row>
    <row r="158" spans="1:36" x14ac:dyDescent="0.2">
      <c r="A158" s="89" t="str">
        <f>ESTRUTURA!A158</f>
        <v/>
      </c>
      <c r="B158" s="81">
        <f t="shared" si="31"/>
        <v>0</v>
      </c>
      <c r="C158" s="83" t="str">
        <f t="shared" si="34"/>
        <v/>
      </c>
      <c r="D158" s="45" t="str">
        <f t="shared" si="34"/>
        <v/>
      </c>
      <c r="E158" s="83" t="str">
        <f t="shared" si="34"/>
        <v/>
      </c>
      <c r="F158" s="45" t="str">
        <f>IF($A158="","",IF(F$6="NÃO",0,Tabela!$H$34*nm_lastro))</f>
        <v/>
      </c>
      <c r="G158" s="83" t="str">
        <f t="shared" si="34"/>
        <v/>
      </c>
      <c r="H158" s="45" t="str">
        <f>IF($A158="","",IF(H$6="NÃO",0,IF($A158=0,DATEDIF(ESTRUTURA!$F$3,ESTRUTURA!$F$4,"m")*Tabela!$H$6,Tabela!$H$6)))</f>
        <v/>
      </c>
      <c r="I158" s="83" t="str">
        <f t="shared" si="34"/>
        <v/>
      </c>
      <c r="J158" s="45" t="str">
        <f>IF($A158="","",IF(J$6="NÃO",0,IF($A158=0,DATEDIF(ESTRUTURA!$F$3,ESTRUTURA!$F$4,"m")*Tabela!$H$8,IF(J$6="NÃO",0,Tabela!$H$8))))</f>
        <v/>
      </c>
      <c r="K158" s="83" t="str">
        <f t="shared" si="34"/>
        <v/>
      </c>
      <c r="L158" s="45" t="str">
        <f t="shared" si="34"/>
        <v/>
      </c>
      <c r="M158" s="83" t="str">
        <f t="shared" si="34"/>
        <v/>
      </c>
      <c r="N158" s="45" t="str">
        <f t="shared" si="34"/>
        <v/>
      </c>
      <c r="O158" s="83" t="str">
        <f t="shared" si="34"/>
        <v/>
      </c>
      <c r="P158" s="45" t="str">
        <f t="shared" si="32"/>
        <v/>
      </c>
      <c r="Q158" s="83" t="str">
        <f t="shared" si="34"/>
        <v/>
      </c>
      <c r="R158" s="45" t="str">
        <f t="shared" si="34"/>
        <v/>
      </c>
      <c r="S158" s="83" t="str">
        <f>IF($A158="","",IF(S$6="NÃO",0,IF($A158=0,DATEDIF(ESTRUTURA!$F$3,ESTRUTURA!$F$4,"m")*Tabela!$H$17,Tabela!$H$17)))</f>
        <v/>
      </c>
      <c r="T158" s="45" t="str">
        <f>IF($A158="","",IF(T$6="NÃO",0,IF($A158=0,DATEDIF(ESTRUTURA!$F$3,ESTRUTURA!$F$4,"m")*Tabela!$H$18,Tabela!$H$18)))</f>
        <v/>
      </c>
      <c r="U158" s="83" t="str">
        <f t="shared" si="33"/>
        <v/>
      </c>
      <c r="V158" s="45" t="str">
        <f>IF($A158="","",IF(V$6="NÃO",0,IF($A158=0,DATEDIF(ESTRUTURA!$F$3,ESTRUTURA!$F$4,"m")*Tabela!$H$20,Tabela!$H$20)))</f>
        <v/>
      </c>
      <c r="W158" s="83" t="str">
        <f t="shared" si="33"/>
        <v/>
      </c>
      <c r="X158" s="45" t="str">
        <f t="shared" si="33"/>
        <v/>
      </c>
      <c r="Y158" s="83" t="str">
        <f>IF($A158="","",IF(Y$6="NÃO",0,IF(A158=0,Tabela!$H$23,IF(AND(MONTH(ESTRUTURA!C158)=MONTH(ESTRUTURA!$F$3),A158&gt;0),Tabela!$H$23,0))))</f>
        <v/>
      </c>
      <c r="Z158" s="45" t="str">
        <f t="shared" si="33"/>
        <v/>
      </c>
      <c r="AA158" s="83" t="str">
        <f>IF($A158="","",IF(AA$6="NÃO",0,Tabela!$H$25*nm_séries))</f>
        <v/>
      </c>
      <c r="AB158" s="45" t="str">
        <f t="shared" si="33"/>
        <v/>
      </c>
      <c r="AC158" s="83" t="str">
        <f>IF($A158="","",IF(AC$6="NÃO",0,IF(A158=0,Tabela!$H$27,IF(MOD(A158,3)=0,Tabela!$H$27,0))))</f>
        <v/>
      </c>
      <c r="AD158" s="45" t="str">
        <f t="shared" si="33"/>
        <v/>
      </c>
      <c r="AE158" s="83" t="str">
        <f t="shared" si="33"/>
        <v/>
      </c>
      <c r="AF158" s="45" t="str">
        <f>IF($A158="","",IF(AF$6="NÃO",0,IF(AND(MONTH(ESTRUTURA!C158)=MONTH(ESTRUTURA!$F$3),A158&gt;0),Tabela!$H$30,0)))</f>
        <v/>
      </c>
      <c r="AG158" s="83" t="str">
        <f t="shared" si="33"/>
        <v/>
      </c>
      <c r="AH158" s="45" t="str">
        <f t="shared" si="33"/>
        <v/>
      </c>
      <c r="AI158" s="83" t="str">
        <f>IF($A158="","",IF(AI$6="NÃO",0,IF($A158=0,DATEDIF(ESTRUTURA!$F$3,ESTRUTURA!$F$4,"m")*Tabela!$H$33,Tabela!$H$33)))</f>
        <v/>
      </c>
      <c r="AJ158" s="45" t="str">
        <f t="shared" si="25"/>
        <v/>
      </c>
    </row>
    <row r="159" spans="1:36" x14ac:dyDescent="0.2">
      <c r="A159" s="89" t="str">
        <f>ESTRUTURA!A159</f>
        <v/>
      </c>
      <c r="B159" s="81">
        <f t="shared" si="31"/>
        <v>0</v>
      </c>
      <c r="C159" s="83" t="str">
        <f t="shared" si="34"/>
        <v/>
      </c>
      <c r="D159" s="45" t="str">
        <f t="shared" si="34"/>
        <v/>
      </c>
      <c r="E159" s="83" t="str">
        <f t="shared" si="34"/>
        <v/>
      </c>
      <c r="F159" s="45" t="str">
        <f>IF($A159="","",IF(F$6="NÃO",0,Tabela!$H$34*nm_lastro))</f>
        <v/>
      </c>
      <c r="G159" s="83" t="str">
        <f t="shared" si="34"/>
        <v/>
      </c>
      <c r="H159" s="45" t="str">
        <f>IF($A159="","",IF(H$6="NÃO",0,IF($A159=0,DATEDIF(ESTRUTURA!$F$3,ESTRUTURA!$F$4,"m")*Tabela!$H$6,Tabela!$H$6)))</f>
        <v/>
      </c>
      <c r="I159" s="83" t="str">
        <f t="shared" si="34"/>
        <v/>
      </c>
      <c r="J159" s="45" t="str">
        <f>IF($A159="","",IF(J$6="NÃO",0,IF($A159=0,DATEDIF(ESTRUTURA!$F$3,ESTRUTURA!$F$4,"m")*Tabela!$H$8,IF(J$6="NÃO",0,Tabela!$H$8))))</f>
        <v/>
      </c>
      <c r="K159" s="83" t="str">
        <f t="shared" si="34"/>
        <v/>
      </c>
      <c r="L159" s="45" t="str">
        <f t="shared" si="34"/>
        <v/>
      </c>
      <c r="M159" s="83" t="str">
        <f t="shared" si="34"/>
        <v/>
      </c>
      <c r="N159" s="45" t="str">
        <f t="shared" si="34"/>
        <v/>
      </c>
      <c r="O159" s="83" t="str">
        <f t="shared" si="34"/>
        <v/>
      </c>
      <c r="P159" s="45" t="str">
        <f t="shared" si="32"/>
        <v/>
      </c>
      <c r="Q159" s="83" t="str">
        <f t="shared" si="34"/>
        <v/>
      </c>
      <c r="R159" s="45" t="str">
        <f t="shared" si="34"/>
        <v/>
      </c>
      <c r="S159" s="83" t="str">
        <f>IF($A159="","",IF(S$6="NÃO",0,IF($A159=0,DATEDIF(ESTRUTURA!$F$3,ESTRUTURA!$F$4,"m")*Tabela!$H$17,Tabela!$H$17)))</f>
        <v/>
      </c>
      <c r="T159" s="45" t="str">
        <f>IF($A159="","",IF(T$6="NÃO",0,IF($A159=0,DATEDIF(ESTRUTURA!$F$3,ESTRUTURA!$F$4,"m")*Tabela!$H$18,Tabela!$H$18)))</f>
        <v/>
      </c>
      <c r="U159" s="83" t="str">
        <f t="shared" si="33"/>
        <v/>
      </c>
      <c r="V159" s="45" t="str">
        <f>IF($A159="","",IF(V$6="NÃO",0,IF($A159=0,DATEDIF(ESTRUTURA!$F$3,ESTRUTURA!$F$4,"m")*Tabela!$H$20,Tabela!$H$20)))</f>
        <v/>
      </c>
      <c r="W159" s="83" t="str">
        <f t="shared" si="33"/>
        <v/>
      </c>
      <c r="X159" s="45" t="str">
        <f t="shared" si="33"/>
        <v/>
      </c>
      <c r="Y159" s="83" t="str">
        <f>IF($A159="","",IF(Y$6="NÃO",0,IF(A159=0,Tabela!$H$23,IF(AND(MONTH(ESTRUTURA!C159)=MONTH(ESTRUTURA!$F$3),A159&gt;0),Tabela!$H$23,0))))</f>
        <v/>
      </c>
      <c r="Z159" s="45" t="str">
        <f t="shared" si="33"/>
        <v/>
      </c>
      <c r="AA159" s="83" t="str">
        <f>IF($A159="","",IF(AA$6="NÃO",0,Tabela!$H$25*nm_séries))</f>
        <v/>
      </c>
      <c r="AB159" s="45" t="str">
        <f t="shared" si="33"/>
        <v/>
      </c>
      <c r="AC159" s="83" t="str">
        <f>IF($A159="","",IF(AC$6="NÃO",0,IF(A159=0,Tabela!$H$27,IF(MOD(A159,3)=0,Tabela!$H$27,0))))</f>
        <v/>
      </c>
      <c r="AD159" s="45" t="str">
        <f t="shared" si="33"/>
        <v/>
      </c>
      <c r="AE159" s="83" t="str">
        <f t="shared" si="33"/>
        <v/>
      </c>
      <c r="AF159" s="45" t="str">
        <f>IF($A159="","",IF(AF$6="NÃO",0,IF(AND(MONTH(ESTRUTURA!C159)=MONTH(ESTRUTURA!$F$3),A159&gt;0),Tabela!$H$30,0)))</f>
        <v/>
      </c>
      <c r="AG159" s="83" t="str">
        <f t="shared" si="33"/>
        <v/>
      </c>
      <c r="AH159" s="45" t="str">
        <f t="shared" si="33"/>
        <v/>
      </c>
      <c r="AI159" s="83" t="str">
        <f>IF($A159="","",IF(AI$6="NÃO",0,IF($A159=0,DATEDIF(ESTRUTURA!$F$3,ESTRUTURA!$F$4,"m")*Tabela!$H$33,Tabela!$H$33)))</f>
        <v/>
      </c>
      <c r="AJ159" s="45" t="str">
        <f t="shared" si="25"/>
        <v/>
      </c>
    </row>
    <row r="160" spans="1:36" x14ac:dyDescent="0.2">
      <c r="A160" s="89" t="str">
        <f>ESTRUTURA!A160</f>
        <v/>
      </c>
      <c r="B160" s="81">
        <f t="shared" si="31"/>
        <v>0</v>
      </c>
      <c r="C160" s="83" t="str">
        <f t="shared" si="34"/>
        <v/>
      </c>
      <c r="D160" s="45" t="str">
        <f t="shared" si="34"/>
        <v/>
      </c>
      <c r="E160" s="83" t="str">
        <f t="shared" si="34"/>
        <v/>
      </c>
      <c r="F160" s="45" t="str">
        <f>IF($A160="","",IF(F$6="NÃO",0,Tabela!$H$34*nm_lastro))</f>
        <v/>
      </c>
      <c r="G160" s="83" t="str">
        <f t="shared" si="34"/>
        <v/>
      </c>
      <c r="H160" s="45" t="str">
        <f>IF($A160="","",IF(H$6="NÃO",0,IF($A160=0,DATEDIF(ESTRUTURA!$F$3,ESTRUTURA!$F$4,"m")*Tabela!$H$6,Tabela!$H$6)))</f>
        <v/>
      </c>
      <c r="I160" s="83" t="str">
        <f t="shared" si="34"/>
        <v/>
      </c>
      <c r="J160" s="45" t="str">
        <f>IF($A160="","",IF(J$6="NÃO",0,IF($A160=0,DATEDIF(ESTRUTURA!$F$3,ESTRUTURA!$F$4,"m")*Tabela!$H$8,IF(J$6="NÃO",0,Tabela!$H$8))))</f>
        <v/>
      </c>
      <c r="K160" s="83" t="str">
        <f t="shared" si="34"/>
        <v/>
      </c>
      <c r="L160" s="45" t="str">
        <f t="shared" si="34"/>
        <v/>
      </c>
      <c r="M160" s="83" t="str">
        <f t="shared" si="34"/>
        <v/>
      </c>
      <c r="N160" s="45" t="str">
        <f t="shared" si="34"/>
        <v/>
      </c>
      <c r="O160" s="83" t="str">
        <f t="shared" si="34"/>
        <v/>
      </c>
      <c r="P160" s="45" t="str">
        <f t="shared" si="32"/>
        <v/>
      </c>
      <c r="Q160" s="83" t="str">
        <f t="shared" si="34"/>
        <v/>
      </c>
      <c r="R160" s="45" t="str">
        <f t="shared" si="34"/>
        <v/>
      </c>
      <c r="S160" s="83" t="str">
        <f>IF($A160="","",IF(S$6="NÃO",0,IF($A160=0,DATEDIF(ESTRUTURA!$F$3,ESTRUTURA!$F$4,"m")*Tabela!$H$17,Tabela!$H$17)))</f>
        <v/>
      </c>
      <c r="T160" s="45" t="str">
        <f>IF($A160="","",IF(T$6="NÃO",0,IF($A160=0,DATEDIF(ESTRUTURA!$F$3,ESTRUTURA!$F$4,"m")*Tabela!$H$18,Tabela!$H$18)))</f>
        <v/>
      </c>
      <c r="U160" s="83" t="str">
        <f t="shared" si="33"/>
        <v/>
      </c>
      <c r="V160" s="45" t="str">
        <f>IF($A160="","",IF(V$6="NÃO",0,IF($A160=0,DATEDIF(ESTRUTURA!$F$3,ESTRUTURA!$F$4,"m")*Tabela!$H$20,Tabela!$H$20)))</f>
        <v/>
      </c>
      <c r="W160" s="83" t="str">
        <f t="shared" si="33"/>
        <v/>
      </c>
      <c r="X160" s="45" t="str">
        <f t="shared" si="33"/>
        <v/>
      </c>
      <c r="Y160" s="83" t="str">
        <f>IF($A160="","",IF(Y$6="NÃO",0,IF(A160=0,Tabela!$H$23,IF(AND(MONTH(ESTRUTURA!C160)=MONTH(ESTRUTURA!$F$3),A160&gt;0),Tabela!$H$23,0))))</f>
        <v/>
      </c>
      <c r="Z160" s="45" t="str">
        <f t="shared" si="33"/>
        <v/>
      </c>
      <c r="AA160" s="83" t="str">
        <f>IF($A160="","",IF(AA$6="NÃO",0,Tabela!$H$25*nm_séries))</f>
        <v/>
      </c>
      <c r="AB160" s="45" t="str">
        <f t="shared" si="33"/>
        <v/>
      </c>
      <c r="AC160" s="83" t="str">
        <f>IF($A160="","",IF(AC$6="NÃO",0,IF(A160=0,Tabela!$H$27,IF(MOD(A160,3)=0,Tabela!$H$27,0))))</f>
        <v/>
      </c>
      <c r="AD160" s="45" t="str">
        <f t="shared" si="33"/>
        <v/>
      </c>
      <c r="AE160" s="83" t="str">
        <f t="shared" si="33"/>
        <v/>
      </c>
      <c r="AF160" s="45" t="str">
        <f>IF($A160="","",IF(AF$6="NÃO",0,IF(AND(MONTH(ESTRUTURA!C160)=MONTH(ESTRUTURA!$F$3),A160&gt;0),Tabela!$H$30,0)))</f>
        <v/>
      </c>
      <c r="AG160" s="83" t="str">
        <f t="shared" si="33"/>
        <v/>
      </c>
      <c r="AH160" s="45" t="str">
        <f t="shared" si="33"/>
        <v/>
      </c>
      <c r="AI160" s="83" t="str">
        <f>IF($A160="","",IF(AI$6="NÃO",0,IF($A160=0,DATEDIF(ESTRUTURA!$F$3,ESTRUTURA!$F$4,"m")*Tabela!$H$33,Tabela!$H$33)))</f>
        <v/>
      </c>
      <c r="AJ160" s="45" t="str">
        <f t="shared" si="25"/>
        <v/>
      </c>
    </row>
    <row r="161" spans="1:36" x14ac:dyDescent="0.2">
      <c r="A161" s="89" t="str">
        <f>ESTRUTURA!A161</f>
        <v/>
      </c>
      <c r="B161" s="81">
        <f t="shared" si="31"/>
        <v>0</v>
      </c>
      <c r="C161" s="83" t="str">
        <f t="shared" si="34"/>
        <v/>
      </c>
      <c r="D161" s="45" t="str">
        <f t="shared" si="34"/>
        <v/>
      </c>
      <c r="E161" s="83" t="str">
        <f t="shared" si="34"/>
        <v/>
      </c>
      <c r="F161" s="45" t="str">
        <f>IF($A161="","",IF(F$6="NÃO",0,Tabela!$H$34*nm_lastro))</f>
        <v/>
      </c>
      <c r="G161" s="83" t="str">
        <f t="shared" si="34"/>
        <v/>
      </c>
      <c r="H161" s="45" t="str">
        <f>IF($A161="","",IF(H$6="NÃO",0,IF($A161=0,DATEDIF(ESTRUTURA!$F$3,ESTRUTURA!$F$4,"m")*Tabela!$H$6,Tabela!$H$6)))</f>
        <v/>
      </c>
      <c r="I161" s="83" t="str">
        <f t="shared" si="34"/>
        <v/>
      </c>
      <c r="J161" s="45" t="str">
        <f>IF($A161="","",IF(J$6="NÃO",0,IF($A161=0,DATEDIF(ESTRUTURA!$F$3,ESTRUTURA!$F$4,"m")*Tabela!$H$8,IF(J$6="NÃO",0,Tabela!$H$8))))</f>
        <v/>
      </c>
      <c r="K161" s="83" t="str">
        <f t="shared" si="34"/>
        <v/>
      </c>
      <c r="L161" s="45" t="str">
        <f t="shared" si="34"/>
        <v/>
      </c>
      <c r="M161" s="83" t="str">
        <f t="shared" si="34"/>
        <v/>
      </c>
      <c r="N161" s="45" t="str">
        <f t="shared" si="34"/>
        <v/>
      </c>
      <c r="O161" s="83" t="str">
        <f t="shared" si="34"/>
        <v/>
      </c>
      <c r="P161" s="45" t="str">
        <f t="shared" si="32"/>
        <v/>
      </c>
      <c r="Q161" s="83" t="str">
        <f t="shared" si="34"/>
        <v/>
      </c>
      <c r="R161" s="45" t="str">
        <f t="shared" si="34"/>
        <v/>
      </c>
      <c r="S161" s="83" t="str">
        <f>IF($A161="","",IF(S$6="NÃO",0,IF($A161=0,DATEDIF(ESTRUTURA!$F$3,ESTRUTURA!$F$4,"m")*Tabela!$H$17,Tabela!$H$17)))</f>
        <v/>
      </c>
      <c r="T161" s="45" t="str">
        <f>IF($A161="","",IF(T$6="NÃO",0,IF($A161=0,DATEDIF(ESTRUTURA!$F$3,ESTRUTURA!$F$4,"m")*Tabela!$H$18,Tabela!$H$18)))</f>
        <v/>
      </c>
      <c r="U161" s="83" t="str">
        <f t="shared" si="33"/>
        <v/>
      </c>
      <c r="V161" s="45" t="str">
        <f>IF($A161="","",IF(V$6="NÃO",0,IF($A161=0,DATEDIF(ESTRUTURA!$F$3,ESTRUTURA!$F$4,"m")*Tabela!$H$20,Tabela!$H$20)))</f>
        <v/>
      </c>
      <c r="W161" s="83" t="str">
        <f t="shared" si="33"/>
        <v/>
      </c>
      <c r="X161" s="45" t="str">
        <f t="shared" si="33"/>
        <v/>
      </c>
      <c r="Y161" s="83" t="str">
        <f>IF($A161="","",IF(Y$6="NÃO",0,IF(A161=0,Tabela!$H$23,IF(AND(MONTH(ESTRUTURA!C161)=MONTH(ESTRUTURA!$F$3),A161&gt;0),Tabela!$H$23,0))))</f>
        <v/>
      </c>
      <c r="Z161" s="45" t="str">
        <f t="shared" si="33"/>
        <v/>
      </c>
      <c r="AA161" s="83" t="str">
        <f>IF($A161="","",IF(AA$6="NÃO",0,Tabela!$H$25*nm_séries))</f>
        <v/>
      </c>
      <c r="AB161" s="45" t="str">
        <f t="shared" si="33"/>
        <v/>
      </c>
      <c r="AC161" s="83" t="str">
        <f>IF($A161="","",IF(AC$6="NÃO",0,IF(A161=0,Tabela!$H$27,IF(MOD(A161,3)=0,Tabela!$H$27,0))))</f>
        <v/>
      </c>
      <c r="AD161" s="45" t="str">
        <f t="shared" si="33"/>
        <v/>
      </c>
      <c r="AE161" s="83" t="str">
        <f t="shared" si="33"/>
        <v/>
      </c>
      <c r="AF161" s="45" t="str">
        <f>IF($A161="","",IF(AF$6="NÃO",0,IF(AND(MONTH(ESTRUTURA!C161)=MONTH(ESTRUTURA!$F$3),A161&gt;0),Tabela!$H$30,0)))</f>
        <v/>
      </c>
      <c r="AG161" s="83" t="str">
        <f t="shared" si="33"/>
        <v/>
      </c>
      <c r="AH161" s="45" t="str">
        <f t="shared" si="33"/>
        <v/>
      </c>
      <c r="AI161" s="83" t="str">
        <f>IF($A161="","",IF(AI$6="NÃO",0,IF($A161=0,DATEDIF(ESTRUTURA!$F$3,ESTRUTURA!$F$4,"m")*Tabela!$H$33,Tabela!$H$33)))</f>
        <v/>
      </c>
      <c r="AJ161" s="45" t="str">
        <f t="shared" si="25"/>
        <v/>
      </c>
    </row>
    <row r="162" spans="1:36" x14ac:dyDescent="0.2">
      <c r="A162" s="89" t="str">
        <f>ESTRUTURA!A162</f>
        <v/>
      </c>
      <c r="B162" s="81">
        <f t="shared" si="31"/>
        <v>0</v>
      </c>
      <c r="C162" s="83" t="str">
        <f t="shared" si="34"/>
        <v/>
      </c>
      <c r="D162" s="45" t="str">
        <f t="shared" si="34"/>
        <v/>
      </c>
      <c r="E162" s="83" t="str">
        <f t="shared" si="34"/>
        <v/>
      </c>
      <c r="F162" s="45" t="str">
        <f>IF($A162="","",IF(F$6="NÃO",0,Tabela!$H$34*nm_lastro))</f>
        <v/>
      </c>
      <c r="G162" s="83" t="str">
        <f t="shared" si="34"/>
        <v/>
      </c>
      <c r="H162" s="45" t="str">
        <f>IF($A162="","",IF(H$6="NÃO",0,IF($A162=0,DATEDIF(ESTRUTURA!$F$3,ESTRUTURA!$F$4,"m")*Tabela!$H$6,Tabela!$H$6)))</f>
        <v/>
      </c>
      <c r="I162" s="83" t="str">
        <f t="shared" si="34"/>
        <v/>
      </c>
      <c r="J162" s="45" t="str">
        <f>IF($A162="","",IF(J$6="NÃO",0,IF($A162=0,DATEDIF(ESTRUTURA!$F$3,ESTRUTURA!$F$4,"m")*Tabela!$H$8,IF(J$6="NÃO",0,Tabela!$H$8))))</f>
        <v/>
      </c>
      <c r="K162" s="83" t="str">
        <f t="shared" si="34"/>
        <v/>
      </c>
      <c r="L162" s="45" t="str">
        <f t="shared" si="34"/>
        <v/>
      </c>
      <c r="M162" s="83" t="str">
        <f t="shared" si="34"/>
        <v/>
      </c>
      <c r="N162" s="45" t="str">
        <f t="shared" si="34"/>
        <v/>
      </c>
      <c r="O162" s="83" t="str">
        <f t="shared" si="34"/>
        <v/>
      </c>
      <c r="P162" s="45" t="str">
        <f t="shared" si="32"/>
        <v/>
      </c>
      <c r="Q162" s="83" t="str">
        <f t="shared" si="34"/>
        <v/>
      </c>
      <c r="R162" s="45" t="str">
        <f t="shared" si="34"/>
        <v/>
      </c>
      <c r="S162" s="83" t="str">
        <f>IF($A162="","",IF(S$6="NÃO",0,IF($A162=0,DATEDIF(ESTRUTURA!$F$3,ESTRUTURA!$F$4,"m")*Tabela!$H$17,Tabela!$H$17)))</f>
        <v/>
      </c>
      <c r="T162" s="45" t="str">
        <f>IF($A162="","",IF(T$6="NÃO",0,IF($A162=0,DATEDIF(ESTRUTURA!$F$3,ESTRUTURA!$F$4,"m")*Tabela!$H$18,Tabela!$H$18)))</f>
        <v/>
      </c>
      <c r="U162" s="83" t="str">
        <f t="shared" si="33"/>
        <v/>
      </c>
      <c r="V162" s="45" t="str">
        <f>IF($A162="","",IF(V$6="NÃO",0,IF($A162=0,DATEDIF(ESTRUTURA!$F$3,ESTRUTURA!$F$4,"m")*Tabela!$H$20,Tabela!$H$20)))</f>
        <v/>
      </c>
      <c r="W162" s="83" t="str">
        <f t="shared" si="33"/>
        <v/>
      </c>
      <c r="X162" s="45" t="str">
        <f t="shared" si="33"/>
        <v/>
      </c>
      <c r="Y162" s="83" t="str">
        <f>IF($A162="","",IF(Y$6="NÃO",0,IF(A162=0,Tabela!$H$23,IF(AND(MONTH(ESTRUTURA!C162)=MONTH(ESTRUTURA!$F$3),A162&gt;0),Tabela!$H$23,0))))</f>
        <v/>
      </c>
      <c r="Z162" s="45" t="str">
        <f t="shared" si="33"/>
        <v/>
      </c>
      <c r="AA162" s="83" t="str">
        <f>IF($A162="","",IF(AA$6="NÃO",0,Tabela!$H$25*nm_séries))</f>
        <v/>
      </c>
      <c r="AB162" s="45" t="str">
        <f t="shared" si="33"/>
        <v/>
      </c>
      <c r="AC162" s="83" t="str">
        <f>IF($A162="","",IF(AC$6="NÃO",0,IF(A162=0,Tabela!$H$27,IF(MOD(A162,3)=0,Tabela!$H$27,0))))</f>
        <v/>
      </c>
      <c r="AD162" s="45" t="str">
        <f t="shared" si="33"/>
        <v/>
      </c>
      <c r="AE162" s="83" t="str">
        <f t="shared" si="33"/>
        <v/>
      </c>
      <c r="AF162" s="45" t="str">
        <f>IF($A162="","",IF(AF$6="NÃO",0,IF(AND(MONTH(ESTRUTURA!C162)=MONTH(ESTRUTURA!$F$3),A162&gt;0),Tabela!$H$30,0)))</f>
        <v/>
      </c>
      <c r="AG162" s="83" t="str">
        <f t="shared" si="33"/>
        <v/>
      </c>
      <c r="AH162" s="45" t="str">
        <f t="shared" si="33"/>
        <v/>
      </c>
      <c r="AI162" s="83" t="str">
        <f>IF($A162="","",IF(AI$6="NÃO",0,IF($A162=0,DATEDIF(ESTRUTURA!$F$3,ESTRUTURA!$F$4,"m")*Tabela!$H$33,Tabela!$H$33)))</f>
        <v/>
      </c>
      <c r="AJ162" s="45" t="str">
        <f t="shared" si="25"/>
        <v/>
      </c>
    </row>
    <row r="163" spans="1:36" x14ac:dyDescent="0.2">
      <c r="A163" s="89" t="str">
        <f>ESTRUTURA!A163</f>
        <v/>
      </c>
      <c r="B163" s="81">
        <f t="shared" si="31"/>
        <v>0</v>
      </c>
      <c r="C163" s="83" t="str">
        <f t="shared" si="34"/>
        <v/>
      </c>
      <c r="D163" s="45" t="str">
        <f t="shared" si="34"/>
        <v/>
      </c>
      <c r="E163" s="83" t="str">
        <f t="shared" si="34"/>
        <v/>
      </c>
      <c r="F163" s="45" t="str">
        <f>IF($A163="","",IF(F$6="NÃO",0,Tabela!$H$34*nm_lastro))</f>
        <v/>
      </c>
      <c r="G163" s="83" t="str">
        <f t="shared" si="34"/>
        <v/>
      </c>
      <c r="H163" s="45" t="str">
        <f>IF($A163="","",IF(H$6="NÃO",0,IF($A163=0,DATEDIF(ESTRUTURA!$F$3,ESTRUTURA!$F$4,"m")*Tabela!$H$6,Tabela!$H$6)))</f>
        <v/>
      </c>
      <c r="I163" s="83" t="str">
        <f t="shared" si="34"/>
        <v/>
      </c>
      <c r="J163" s="45" t="str">
        <f>IF($A163="","",IF(J$6="NÃO",0,IF($A163=0,DATEDIF(ESTRUTURA!$F$3,ESTRUTURA!$F$4,"m")*Tabela!$H$8,IF(J$6="NÃO",0,Tabela!$H$8))))</f>
        <v/>
      </c>
      <c r="K163" s="83" t="str">
        <f t="shared" si="34"/>
        <v/>
      </c>
      <c r="L163" s="45" t="str">
        <f t="shared" si="34"/>
        <v/>
      </c>
      <c r="M163" s="83" t="str">
        <f t="shared" si="34"/>
        <v/>
      </c>
      <c r="N163" s="45" t="str">
        <f t="shared" si="34"/>
        <v/>
      </c>
      <c r="O163" s="83" t="str">
        <f t="shared" si="34"/>
        <v/>
      </c>
      <c r="P163" s="45" t="str">
        <f t="shared" si="32"/>
        <v/>
      </c>
      <c r="Q163" s="83" t="str">
        <f t="shared" si="34"/>
        <v/>
      </c>
      <c r="R163" s="45" t="str">
        <f t="shared" si="34"/>
        <v/>
      </c>
      <c r="S163" s="83" t="str">
        <f>IF($A163="","",IF(S$6="NÃO",0,IF($A163=0,DATEDIF(ESTRUTURA!$F$3,ESTRUTURA!$F$4,"m")*Tabela!$H$17,Tabela!$H$17)))</f>
        <v/>
      </c>
      <c r="T163" s="45" t="str">
        <f>IF($A163="","",IF(T$6="NÃO",0,IF($A163=0,DATEDIF(ESTRUTURA!$F$3,ESTRUTURA!$F$4,"m")*Tabela!$H$18,Tabela!$H$18)))</f>
        <v/>
      </c>
      <c r="U163" s="83" t="str">
        <f t="shared" si="33"/>
        <v/>
      </c>
      <c r="V163" s="45" t="str">
        <f>IF($A163="","",IF(V$6="NÃO",0,IF($A163=0,DATEDIF(ESTRUTURA!$F$3,ESTRUTURA!$F$4,"m")*Tabela!$H$20,Tabela!$H$20)))</f>
        <v/>
      </c>
      <c r="W163" s="83" t="str">
        <f t="shared" si="33"/>
        <v/>
      </c>
      <c r="X163" s="45" t="str">
        <f t="shared" si="33"/>
        <v/>
      </c>
      <c r="Y163" s="83" t="str">
        <f>IF($A163="","",IF(Y$6="NÃO",0,IF(A163=0,Tabela!$H$23,IF(AND(MONTH(ESTRUTURA!C163)=MONTH(ESTRUTURA!$F$3),A163&gt;0),Tabela!$H$23,0))))</f>
        <v/>
      </c>
      <c r="Z163" s="45" t="str">
        <f t="shared" si="33"/>
        <v/>
      </c>
      <c r="AA163" s="83" t="str">
        <f>IF($A163="","",IF(AA$6="NÃO",0,Tabela!$H$25*nm_séries))</f>
        <v/>
      </c>
      <c r="AB163" s="45" t="str">
        <f t="shared" si="33"/>
        <v/>
      </c>
      <c r="AC163" s="83" t="str">
        <f>IF($A163="","",IF(AC$6="NÃO",0,IF(A163=0,Tabela!$H$27,IF(MOD(A163,3)=0,Tabela!$H$27,0))))</f>
        <v/>
      </c>
      <c r="AD163" s="45" t="str">
        <f t="shared" si="33"/>
        <v/>
      </c>
      <c r="AE163" s="83" t="str">
        <f t="shared" si="33"/>
        <v/>
      </c>
      <c r="AF163" s="45" t="str">
        <f>IF($A163="","",IF(AF$6="NÃO",0,IF(AND(MONTH(ESTRUTURA!C163)=MONTH(ESTRUTURA!$F$3),A163&gt;0),Tabela!$H$30,0)))</f>
        <v/>
      </c>
      <c r="AG163" s="83" t="str">
        <f t="shared" si="33"/>
        <v/>
      </c>
      <c r="AH163" s="45" t="str">
        <f t="shared" si="33"/>
        <v/>
      </c>
      <c r="AI163" s="83" t="str">
        <f>IF($A163="","",IF(AI$6="NÃO",0,IF($A163=0,DATEDIF(ESTRUTURA!$F$3,ESTRUTURA!$F$4,"m")*Tabela!$H$33,Tabela!$H$33)))</f>
        <v/>
      </c>
      <c r="AJ163" s="45" t="str">
        <f t="shared" si="25"/>
        <v/>
      </c>
    </row>
    <row r="164" spans="1:36" x14ac:dyDescent="0.2">
      <c r="A164" s="89" t="str">
        <f>ESTRUTURA!A164</f>
        <v/>
      </c>
      <c r="B164" s="81">
        <f t="shared" si="31"/>
        <v>0</v>
      </c>
      <c r="C164" s="83" t="str">
        <f t="shared" si="34"/>
        <v/>
      </c>
      <c r="D164" s="45" t="str">
        <f t="shared" si="34"/>
        <v/>
      </c>
      <c r="E164" s="83" t="str">
        <f t="shared" si="34"/>
        <v/>
      </c>
      <c r="F164" s="45" t="str">
        <f>IF($A164="","",IF(F$6="NÃO",0,Tabela!$H$34*nm_lastro))</f>
        <v/>
      </c>
      <c r="G164" s="83" t="str">
        <f t="shared" si="34"/>
        <v/>
      </c>
      <c r="H164" s="45" t="str">
        <f>IF($A164="","",IF(H$6="NÃO",0,IF($A164=0,DATEDIF(ESTRUTURA!$F$3,ESTRUTURA!$F$4,"m")*Tabela!$H$6,Tabela!$H$6)))</f>
        <v/>
      </c>
      <c r="I164" s="83" t="str">
        <f t="shared" si="34"/>
        <v/>
      </c>
      <c r="J164" s="45" t="str">
        <f>IF($A164="","",IF(J$6="NÃO",0,IF($A164=0,DATEDIF(ESTRUTURA!$F$3,ESTRUTURA!$F$4,"m")*Tabela!$H$8,IF(J$6="NÃO",0,Tabela!$H$8))))</f>
        <v/>
      </c>
      <c r="K164" s="83" t="str">
        <f t="shared" si="34"/>
        <v/>
      </c>
      <c r="L164" s="45" t="str">
        <f t="shared" si="34"/>
        <v/>
      </c>
      <c r="M164" s="83" t="str">
        <f t="shared" si="34"/>
        <v/>
      </c>
      <c r="N164" s="45" t="str">
        <f t="shared" si="34"/>
        <v/>
      </c>
      <c r="O164" s="83" t="str">
        <f t="shared" si="34"/>
        <v/>
      </c>
      <c r="P164" s="45" t="str">
        <f t="shared" si="32"/>
        <v/>
      </c>
      <c r="Q164" s="83" t="str">
        <f t="shared" si="34"/>
        <v/>
      </c>
      <c r="R164" s="45" t="str">
        <f t="shared" si="34"/>
        <v/>
      </c>
      <c r="S164" s="83" t="str">
        <f>IF($A164="","",IF(S$6="NÃO",0,IF($A164=0,DATEDIF(ESTRUTURA!$F$3,ESTRUTURA!$F$4,"m")*Tabela!$H$17,Tabela!$H$17)))</f>
        <v/>
      </c>
      <c r="T164" s="45" t="str">
        <f>IF($A164="","",IF(T$6="NÃO",0,IF($A164=0,DATEDIF(ESTRUTURA!$F$3,ESTRUTURA!$F$4,"m")*Tabela!$H$18,Tabela!$H$18)))</f>
        <v/>
      </c>
      <c r="U164" s="83" t="str">
        <f t="shared" si="33"/>
        <v/>
      </c>
      <c r="V164" s="45" t="str">
        <f>IF($A164="","",IF(V$6="NÃO",0,IF($A164=0,DATEDIF(ESTRUTURA!$F$3,ESTRUTURA!$F$4,"m")*Tabela!$H$20,Tabela!$H$20)))</f>
        <v/>
      </c>
      <c r="W164" s="83" t="str">
        <f t="shared" si="33"/>
        <v/>
      </c>
      <c r="X164" s="45" t="str">
        <f t="shared" si="33"/>
        <v/>
      </c>
      <c r="Y164" s="83" t="str">
        <f>IF($A164="","",IF(Y$6="NÃO",0,IF(A164=0,Tabela!$H$23,IF(AND(MONTH(ESTRUTURA!C164)=MONTH(ESTRUTURA!$F$3),A164&gt;0),Tabela!$H$23,0))))</f>
        <v/>
      </c>
      <c r="Z164" s="45" t="str">
        <f t="shared" si="33"/>
        <v/>
      </c>
      <c r="AA164" s="83" t="str">
        <f>IF($A164="","",IF(AA$6="NÃO",0,Tabela!$H$25*nm_séries))</f>
        <v/>
      </c>
      <c r="AB164" s="45" t="str">
        <f t="shared" si="33"/>
        <v/>
      </c>
      <c r="AC164" s="83" t="str">
        <f>IF($A164="","",IF(AC$6="NÃO",0,IF(A164=0,Tabela!$H$27,IF(MOD(A164,3)=0,Tabela!$H$27,0))))</f>
        <v/>
      </c>
      <c r="AD164" s="45" t="str">
        <f t="shared" si="33"/>
        <v/>
      </c>
      <c r="AE164" s="83" t="str">
        <f t="shared" si="33"/>
        <v/>
      </c>
      <c r="AF164" s="45" t="str">
        <f>IF($A164="","",IF(AF$6="NÃO",0,IF(AND(MONTH(ESTRUTURA!C164)=MONTH(ESTRUTURA!$F$3),A164&gt;0),Tabela!$H$30,0)))</f>
        <v/>
      </c>
      <c r="AG164" s="83" t="str">
        <f t="shared" si="33"/>
        <v/>
      </c>
      <c r="AH164" s="45" t="str">
        <f t="shared" si="33"/>
        <v/>
      </c>
      <c r="AI164" s="83" t="str">
        <f>IF($A164="","",IF(AI$6="NÃO",0,IF($A164=0,DATEDIF(ESTRUTURA!$F$3,ESTRUTURA!$F$4,"m")*Tabela!$H$33,Tabela!$H$33)))</f>
        <v/>
      </c>
      <c r="AJ164" s="45" t="str">
        <f t="shared" si="25"/>
        <v/>
      </c>
    </row>
    <row r="165" spans="1:36" x14ac:dyDescent="0.2">
      <c r="A165" s="89" t="str">
        <f>ESTRUTURA!A165</f>
        <v/>
      </c>
      <c r="B165" s="81">
        <f t="shared" si="31"/>
        <v>0</v>
      </c>
      <c r="C165" s="83" t="str">
        <f t="shared" si="34"/>
        <v/>
      </c>
      <c r="D165" s="45" t="str">
        <f t="shared" si="34"/>
        <v/>
      </c>
      <c r="E165" s="83" t="str">
        <f t="shared" si="34"/>
        <v/>
      </c>
      <c r="F165" s="45" t="str">
        <f>IF($A165="","",IF(F$6="NÃO",0,Tabela!$H$34*nm_lastro))</f>
        <v/>
      </c>
      <c r="G165" s="83" t="str">
        <f t="shared" si="34"/>
        <v/>
      </c>
      <c r="H165" s="45" t="str">
        <f>IF($A165="","",IF(H$6="NÃO",0,IF($A165=0,DATEDIF(ESTRUTURA!$F$3,ESTRUTURA!$F$4,"m")*Tabela!$H$6,Tabela!$H$6)))</f>
        <v/>
      </c>
      <c r="I165" s="83" t="str">
        <f t="shared" si="34"/>
        <v/>
      </c>
      <c r="J165" s="45" t="str">
        <f>IF($A165="","",IF(J$6="NÃO",0,IF($A165=0,DATEDIF(ESTRUTURA!$F$3,ESTRUTURA!$F$4,"m")*Tabela!$H$8,IF(J$6="NÃO",0,Tabela!$H$8))))</f>
        <v/>
      </c>
      <c r="K165" s="83" t="str">
        <f t="shared" si="34"/>
        <v/>
      </c>
      <c r="L165" s="45" t="str">
        <f t="shared" si="34"/>
        <v/>
      </c>
      <c r="M165" s="83" t="str">
        <f t="shared" si="34"/>
        <v/>
      </c>
      <c r="N165" s="45" t="str">
        <f t="shared" si="34"/>
        <v/>
      </c>
      <c r="O165" s="83" t="str">
        <f t="shared" si="34"/>
        <v/>
      </c>
      <c r="P165" s="45" t="str">
        <f t="shared" si="32"/>
        <v/>
      </c>
      <c r="Q165" s="83" t="str">
        <f t="shared" si="34"/>
        <v/>
      </c>
      <c r="R165" s="45" t="str">
        <f t="shared" si="34"/>
        <v/>
      </c>
      <c r="S165" s="83" t="str">
        <f>IF($A165="","",IF(S$6="NÃO",0,IF($A165=0,DATEDIF(ESTRUTURA!$F$3,ESTRUTURA!$F$4,"m")*Tabela!$H$17,Tabela!$H$17)))</f>
        <v/>
      </c>
      <c r="T165" s="45" t="str">
        <f>IF($A165="","",IF(T$6="NÃO",0,IF($A165=0,DATEDIF(ESTRUTURA!$F$3,ESTRUTURA!$F$4,"m")*Tabela!$H$18,Tabela!$H$18)))</f>
        <v/>
      </c>
      <c r="U165" s="83" t="str">
        <f t="shared" si="33"/>
        <v/>
      </c>
      <c r="V165" s="45" t="str">
        <f>IF($A165="","",IF(V$6="NÃO",0,IF($A165=0,DATEDIF(ESTRUTURA!$F$3,ESTRUTURA!$F$4,"m")*Tabela!$H$20,Tabela!$H$20)))</f>
        <v/>
      </c>
      <c r="W165" s="83" t="str">
        <f t="shared" si="33"/>
        <v/>
      </c>
      <c r="X165" s="45" t="str">
        <f t="shared" si="33"/>
        <v/>
      </c>
      <c r="Y165" s="83" t="str">
        <f>IF($A165="","",IF(Y$6="NÃO",0,IF(A165=0,Tabela!$H$23,IF(AND(MONTH(ESTRUTURA!C165)=MONTH(ESTRUTURA!$F$3),A165&gt;0),Tabela!$H$23,0))))</f>
        <v/>
      </c>
      <c r="Z165" s="45" t="str">
        <f t="shared" si="33"/>
        <v/>
      </c>
      <c r="AA165" s="83" t="str">
        <f>IF($A165="","",IF(AA$6="NÃO",0,Tabela!$H$25*nm_séries))</f>
        <v/>
      </c>
      <c r="AB165" s="45" t="str">
        <f t="shared" si="33"/>
        <v/>
      </c>
      <c r="AC165" s="83" t="str">
        <f>IF($A165="","",IF(AC$6="NÃO",0,IF(A165=0,Tabela!$H$27,IF(MOD(A165,3)=0,Tabela!$H$27,0))))</f>
        <v/>
      </c>
      <c r="AD165" s="45" t="str">
        <f t="shared" si="33"/>
        <v/>
      </c>
      <c r="AE165" s="83" t="str">
        <f t="shared" si="33"/>
        <v/>
      </c>
      <c r="AF165" s="45" t="str">
        <f>IF($A165="","",IF(AF$6="NÃO",0,IF(AND(MONTH(ESTRUTURA!C165)=MONTH(ESTRUTURA!$F$3),A165&gt;0),Tabela!$H$30,0)))</f>
        <v/>
      </c>
      <c r="AG165" s="83" t="str">
        <f t="shared" si="33"/>
        <v/>
      </c>
      <c r="AH165" s="45" t="str">
        <f t="shared" si="33"/>
        <v/>
      </c>
      <c r="AI165" s="83" t="str">
        <f>IF($A165="","",IF(AI$6="NÃO",0,IF($A165=0,DATEDIF(ESTRUTURA!$F$3,ESTRUTURA!$F$4,"m")*Tabela!$H$33,Tabela!$H$33)))</f>
        <v/>
      </c>
      <c r="AJ165" s="45" t="str">
        <f t="shared" si="25"/>
        <v/>
      </c>
    </row>
    <row r="166" spans="1:36" x14ac:dyDescent="0.2">
      <c r="A166" s="89" t="str">
        <f>ESTRUTURA!A166</f>
        <v/>
      </c>
      <c r="B166" s="81">
        <f t="shared" si="31"/>
        <v>0</v>
      </c>
      <c r="C166" s="83" t="str">
        <f t="shared" si="34"/>
        <v/>
      </c>
      <c r="D166" s="45" t="str">
        <f t="shared" si="34"/>
        <v/>
      </c>
      <c r="E166" s="83" t="str">
        <f t="shared" si="34"/>
        <v/>
      </c>
      <c r="F166" s="45" t="str">
        <f>IF($A166="","",IF(F$6="NÃO",0,Tabela!$H$34*nm_lastro))</f>
        <v/>
      </c>
      <c r="G166" s="83" t="str">
        <f t="shared" si="34"/>
        <v/>
      </c>
      <c r="H166" s="45" t="str">
        <f>IF($A166="","",IF(H$6="NÃO",0,IF($A166=0,DATEDIF(ESTRUTURA!$F$3,ESTRUTURA!$F$4,"m")*Tabela!$H$6,Tabela!$H$6)))</f>
        <v/>
      </c>
      <c r="I166" s="83" t="str">
        <f t="shared" si="34"/>
        <v/>
      </c>
      <c r="J166" s="45" t="str">
        <f>IF($A166="","",IF(J$6="NÃO",0,IF($A166=0,DATEDIF(ESTRUTURA!$F$3,ESTRUTURA!$F$4,"m")*Tabela!$H$8,IF(J$6="NÃO",0,Tabela!$H$8))))</f>
        <v/>
      </c>
      <c r="K166" s="83" t="str">
        <f t="shared" si="34"/>
        <v/>
      </c>
      <c r="L166" s="45" t="str">
        <f t="shared" si="34"/>
        <v/>
      </c>
      <c r="M166" s="83" t="str">
        <f t="shared" si="34"/>
        <v/>
      </c>
      <c r="N166" s="45" t="str">
        <f t="shared" si="34"/>
        <v/>
      </c>
      <c r="O166" s="83" t="str">
        <f t="shared" si="34"/>
        <v/>
      </c>
      <c r="P166" s="45" t="str">
        <f t="shared" si="32"/>
        <v/>
      </c>
      <c r="Q166" s="83" t="str">
        <f t="shared" si="34"/>
        <v/>
      </c>
      <c r="R166" s="45" t="str">
        <f t="shared" si="34"/>
        <v/>
      </c>
      <c r="S166" s="83" t="str">
        <f>IF($A166="","",IF(S$6="NÃO",0,IF($A166=0,DATEDIF(ESTRUTURA!$F$3,ESTRUTURA!$F$4,"m")*Tabela!$H$17,Tabela!$H$17)))</f>
        <v/>
      </c>
      <c r="T166" s="45" t="str">
        <f>IF($A166="","",IF(T$6="NÃO",0,IF($A166=0,DATEDIF(ESTRUTURA!$F$3,ESTRUTURA!$F$4,"m")*Tabela!$H$18,Tabela!$H$18)))</f>
        <v/>
      </c>
      <c r="U166" s="83" t="str">
        <f t="shared" si="33"/>
        <v/>
      </c>
      <c r="V166" s="45" t="str">
        <f>IF($A166="","",IF(V$6="NÃO",0,IF($A166=0,DATEDIF(ESTRUTURA!$F$3,ESTRUTURA!$F$4,"m")*Tabela!$H$20,Tabela!$H$20)))</f>
        <v/>
      </c>
      <c r="W166" s="83" t="str">
        <f t="shared" si="33"/>
        <v/>
      </c>
      <c r="X166" s="45" t="str">
        <f t="shared" si="33"/>
        <v/>
      </c>
      <c r="Y166" s="83" t="str">
        <f>IF($A166="","",IF(Y$6="NÃO",0,IF(A166=0,Tabela!$H$23,IF(AND(MONTH(ESTRUTURA!C166)=MONTH(ESTRUTURA!$F$3),A166&gt;0),Tabela!$H$23,0))))</f>
        <v/>
      </c>
      <c r="Z166" s="45" t="str">
        <f t="shared" si="33"/>
        <v/>
      </c>
      <c r="AA166" s="83" t="str">
        <f>IF($A166="","",IF(AA$6="NÃO",0,Tabela!$H$25*nm_séries))</f>
        <v/>
      </c>
      <c r="AB166" s="45" t="str">
        <f t="shared" si="33"/>
        <v/>
      </c>
      <c r="AC166" s="83" t="str">
        <f>IF($A166="","",IF(AC$6="NÃO",0,IF(A166=0,Tabela!$H$27,IF(MOD(A166,3)=0,Tabela!$H$27,0))))</f>
        <v/>
      </c>
      <c r="AD166" s="45" t="str">
        <f t="shared" si="33"/>
        <v/>
      </c>
      <c r="AE166" s="83" t="str">
        <f t="shared" si="33"/>
        <v/>
      </c>
      <c r="AF166" s="45" t="str">
        <f>IF($A166="","",IF(AF$6="NÃO",0,IF(AND(MONTH(ESTRUTURA!C166)=MONTH(ESTRUTURA!$F$3),A166&gt;0),Tabela!$H$30,0)))</f>
        <v/>
      </c>
      <c r="AG166" s="83" t="str">
        <f t="shared" si="33"/>
        <v/>
      </c>
      <c r="AH166" s="45" t="str">
        <f t="shared" si="33"/>
        <v/>
      </c>
      <c r="AI166" s="83" t="str">
        <f>IF($A166="","",IF(AI$6="NÃO",0,IF($A166=0,DATEDIF(ESTRUTURA!$F$3,ESTRUTURA!$F$4,"m")*Tabela!$H$33,Tabela!$H$33)))</f>
        <v/>
      </c>
      <c r="AJ166" s="45" t="str">
        <f t="shared" si="25"/>
        <v/>
      </c>
    </row>
    <row r="167" spans="1:36" x14ac:dyDescent="0.2">
      <c r="A167" s="89" t="str">
        <f>ESTRUTURA!A167</f>
        <v/>
      </c>
      <c r="B167" s="81">
        <f t="shared" si="31"/>
        <v>0</v>
      </c>
      <c r="C167" s="83" t="str">
        <f t="shared" si="34"/>
        <v/>
      </c>
      <c r="D167" s="45" t="str">
        <f t="shared" si="34"/>
        <v/>
      </c>
      <c r="E167" s="83" t="str">
        <f t="shared" si="34"/>
        <v/>
      </c>
      <c r="F167" s="45" t="str">
        <f>IF($A167="","",IF(F$6="NÃO",0,Tabela!$H$34*nm_lastro))</f>
        <v/>
      </c>
      <c r="G167" s="83" t="str">
        <f t="shared" si="34"/>
        <v/>
      </c>
      <c r="H167" s="45" t="str">
        <f>IF($A167="","",IF(H$6="NÃO",0,IF($A167=0,DATEDIF(ESTRUTURA!$F$3,ESTRUTURA!$F$4,"m")*Tabela!$H$6,Tabela!$H$6)))</f>
        <v/>
      </c>
      <c r="I167" s="83" t="str">
        <f t="shared" si="34"/>
        <v/>
      </c>
      <c r="J167" s="45" t="str">
        <f>IF($A167="","",IF(J$6="NÃO",0,IF($A167=0,DATEDIF(ESTRUTURA!$F$3,ESTRUTURA!$F$4,"m")*Tabela!$H$8,IF(J$6="NÃO",0,Tabela!$H$8))))</f>
        <v/>
      </c>
      <c r="K167" s="83" t="str">
        <f t="shared" si="34"/>
        <v/>
      </c>
      <c r="L167" s="45" t="str">
        <f t="shared" si="34"/>
        <v/>
      </c>
      <c r="M167" s="83" t="str">
        <f t="shared" si="34"/>
        <v/>
      </c>
      <c r="N167" s="45" t="str">
        <f t="shared" si="34"/>
        <v/>
      </c>
      <c r="O167" s="83" t="str">
        <f t="shared" si="34"/>
        <v/>
      </c>
      <c r="P167" s="45" t="str">
        <f t="shared" si="32"/>
        <v/>
      </c>
      <c r="Q167" s="83" t="str">
        <f t="shared" si="34"/>
        <v/>
      </c>
      <c r="R167" s="45" t="str">
        <f t="shared" si="34"/>
        <v/>
      </c>
      <c r="S167" s="83" t="str">
        <f>IF($A167="","",IF(S$6="NÃO",0,IF($A167=0,DATEDIF(ESTRUTURA!$F$3,ESTRUTURA!$F$4,"m")*Tabela!$H$17,Tabela!$H$17)))</f>
        <v/>
      </c>
      <c r="T167" s="45" t="str">
        <f>IF($A167="","",IF(T$6="NÃO",0,IF($A167=0,DATEDIF(ESTRUTURA!$F$3,ESTRUTURA!$F$4,"m")*Tabela!$H$18,Tabela!$H$18)))</f>
        <v/>
      </c>
      <c r="U167" s="83" t="str">
        <f t="shared" si="33"/>
        <v/>
      </c>
      <c r="V167" s="45" t="str">
        <f>IF($A167="","",IF(V$6="NÃO",0,IF($A167=0,DATEDIF(ESTRUTURA!$F$3,ESTRUTURA!$F$4,"m")*Tabela!$H$20,Tabela!$H$20)))</f>
        <v/>
      </c>
      <c r="W167" s="83" t="str">
        <f t="shared" si="33"/>
        <v/>
      </c>
      <c r="X167" s="45" t="str">
        <f t="shared" si="33"/>
        <v/>
      </c>
      <c r="Y167" s="83" t="str">
        <f>IF($A167="","",IF(Y$6="NÃO",0,IF(A167=0,Tabela!$H$23,IF(AND(MONTH(ESTRUTURA!C167)=MONTH(ESTRUTURA!$F$3),A167&gt;0),Tabela!$H$23,0))))</f>
        <v/>
      </c>
      <c r="Z167" s="45" t="str">
        <f t="shared" si="33"/>
        <v/>
      </c>
      <c r="AA167" s="83" t="str">
        <f>IF($A167="","",IF(AA$6="NÃO",0,Tabela!$H$25*nm_séries))</f>
        <v/>
      </c>
      <c r="AB167" s="45" t="str">
        <f t="shared" si="33"/>
        <v/>
      </c>
      <c r="AC167" s="83" t="str">
        <f>IF($A167="","",IF(AC$6="NÃO",0,IF(A167=0,Tabela!$H$27,IF(MOD(A167,3)=0,Tabela!$H$27,0))))</f>
        <v/>
      </c>
      <c r="AD167" s="45" t="str">
        <f t="shared" si="33"/>
        <v/>
      </c>
      <c r="AE167" s="83" t="str">
        <f t="shared" si="33"/>
        <v/>
      </c>
      <c r="AF167" s="45" t="str">
        <f>IF($A167="","",IF(AF$6="NÃO",0,IF(AND(MONTH(ESTRUTURA!C167)=MONTH(ESTRUTURA!$F$3),A167&gt;0),Tabela!$H$30,0)))</f>
        <v/>
      </c>
      <c r="AG167" s="83" t="str">
        <f t="shared" si="33"/>
        <v/>
      </c>
      <c r="AH167" s="45" t="str">
        <f t="shared" si="33"/>
        <v/>
      </c>
      <c r="AI167" s="83" t="str">
        <f>IF($A167="","",IF(AI$6="NÃO",0,IF($A167=0,DATEDIF(ESTRUTURA!$F$3,ESTRUTURA!$F$4,"m")*Tabela!$H$33,Tabela!$H$33)))</f>
        <v/>
      </c>
      <c r="AJ167" s="45" t="str">
        <f t="shared" si="25"/>
        <v/>
      </c>
    </row>
    <row r="168" spans="1:36" x14ac:dyDescent="0.2">
      <c r="A168" s="89" t="str">
        <f>ESTRUTURA!A168</f>
        <v/>
      </c>
      <c r="B168" s="81">
        <f t="shared" si="31"/>
        <v>0</v>
      </c>
      <c r="C168" s="83" t="str">
        <f t="shared" si="34"/>
        <v/>
      </c>
      <c r="D168" s="45" t="str">
        <f t="shared" si="34"/>
        <v/>
      </c>
      <c r="E168" s="83" t="str">
        <f t="shared" si="34"/>
        <v/>
      </c>
      <c r="F168" s="45" t="str">
        <f>IF($A168="","",IF(F$6="NÃO",0,Tabela!$H$34*nm_lastro))</f>
        <v/>
      </c>
      <c r="G168" s="83" t="str">
        <f t="shared" si="34"/>
        <v/>
      </c>
      <c r="H168" s="45" t="str">
        <f>IF($A168="","",IF(H$6="NÃO",0,IF($A168=0,DATEDIF(ESTRUTURA!$F$3,ESTRUTURA!$F$4,"m")*Tabela!$H$6,Tabela!$H$6)))</f>
        <v/>
      </c>
      <c r="I168" s="83" t="str">
        <f t="shared" si="34"/>
        <v/>
      </c>
      <c r="J168" s="45" t="str">
        <f>IF($A168="","",IF(J$6="NÃO",0,IF($A168=0,DATEDIF(ESTRUTURA!$F$3,ESTRUTURA!$F$4,"m")*Tabela!$H$8,IF(J$6="NÃO",0,Tabela!$H$8))))</f>
        <v/>
      </c>
      <c r="K168" s="83" t="str">
        <f t="shared" si="34"/>
        <v/>
      </c>
      <c r="L168" s="45" t="str">
        <f t="shared" si="34"/>
        <v/>
      </c>
      <c r="M168" s="83" t="str">
        <f t="shared" si="34"/>
        <v/>
      </c>
      <c r="N168" s="45" t="str">
        <f t="shared" si="34"/>
        <v/>
      </c>
      <c r="O168" s="83" t="str">
        <f t="shared" si="34"/>
        <v/>
      </c>
      <c r="P168" s="45" t="str">
        <f t="shared" si="32"/>
        <v/>
      </c>
      <c r="Q168" s="83" t="str">
        <f t="shared" si="34"/>
        <v/>
      </c>
      <c r="R168" s="45" t="str">
        <f t="shared" si="34"/>
        <v/>
      </c>
      <c r="S168" s="83" t="str">
        <f>IF($A168="","",IF(S$6="NÃO",0,IF($A168=0,DATEDIF(ESTRUTURA!$F$3,ESTRUTURA!$F$4,"m")*Tabela!$H$17,Tabela!$H$17)))</f>
        <v/>
      </c>
      <c r="T168" s="45" t="str">
        <f>IF($A168="","",IF(T$6="NÃO",0,IF($A168=0,DATEDIF(ESTRUTURA!$F$3,ESTRUTURA!$F$4,"m")*Tabela!$H$18,Tabela!$H$18)))</f>
        <v/>
      </c>
      <c r="U168" s="83" t="str">
        <f t="shared" si="33"/>
        <v/>
      </c>
      <c r="V168" s="45" t="str">
        <f>IF($A168="","",IF(V$6="NÃO",0,IF($A168=0,DATEDIF(ESTRUTURA!$F$3,ESTRUTURA!$F$4,"m")*Tabela!$H$20,Tabela!$H$20)))</f>
        <v/>
      </c>
      <c r="W168" s="83" t="str">
        <f t="shared" si="33"/>
        <v/>
      </c>
      <c r="X168" s="45" t="str">
        <f t="shared" si="33"/>
        <v/>
      </c>
      <c r="Y168" s="83" t="str">
        <f>IF($A168="","",IF(Y$6="NÃO",0,IF(A168=0,Tabela!$H$23,IF(AND(MONTH(ESTRUTURA!C168)=MONTH(ESTRUTURA!$F$3),A168&gt;0),Tabela!$H$23,0))))</f>
        <v/>
      </c>
      <c r="Z168" s="45" t="str">
        <f t="shared" si="33"/>
        <v/>
      </c>
      <c r="AA168" s="83" t="str">
        <f>IF($A168="","",IF(AA$6="NÃO",0,Tabela!$H$25*nm_séries))</f>
        <v/>
      </c>
      <c r="AB168" s="45" t="str">
        <f t="shared" si="33"/>
        <v/>
      </c>
      <c r="AC168" s="83" t="str">
        <f>IF($A168="","",IF(AC$6="NÃO",0,IF(A168=0,Tabela!$H$27,IF(MOD(A168,3)=0,Tabela!$H$27,0))))</f>
        <v/>
      </c>
      <c r="AD168" s="45" t="str">
        <f t="shared" si="33"/>
        <v/>
      </c>
      <c r="AE168" s="83" t="str">
        <f t="shared" si="33"/>
        <v/>
      </c>
      <c r="AF168" s="45" t="str">
        <f>IF($A168="","",IF(AF$6="NÃO",0,IF(AND(MONTH(ESTRUTURA!C168)=MONTH(ESTRUTURA!$F$3),A168&gt;0),Tabela!$H$30,0)))</f>
        <v/>
      </c>
      <c r="AG168" s="83" t="str">
        <f t="shared" si="33"/>
        <v/>
      </c>
      <c r="AH168" s="45" t="str">
        <f t="shared" si="33"/>
        <v/>
      </c>
      <c r="AI168" s="83" t="str">
        <f>IF($A168="","",IF(AI$6="NÃO",0,IF($A168=0,DATEDIF(ESTRUTURA!$F$3,ESTRUTURA!$F$4,"m")*Tabela!$H$33,Tabela!$H$33)))</f>
        <v/>
      </c>
      <c r="AJ168" s="45" t="str">
        <f t="shared" si="25"/>
        <v/>
      </c>
    </row>
    <row r="169" spans="1:36" x14ac:dyDescent="0.2">
      <c r="A169" s="89" t="str">
        <f>ESTRUTURA!A169</f>
        <v/>
      </c>
      <c r="B169" s="81">
        <f t="shared" si="31"/>
        <v>0</v>
      </c>
      <c r="C169" s="83" t="str">
        <f t="shared" si="34"/>
        <v/>
      </c>
      <c r="D169" s="45" t="str">
        <f t="shared" si="34"/>
        <v/>
      </c>
      <c r="E169" s="83" t="str">
        <f t="shared" si="34"/>
        <v/>
      </c>
      <c r="F169" s="45" t="str">
        <f>IF($A169="","",IF(F$6="NÃO",0,Tabela!$H$34*nm_lastro))</f>
        <v/>
      </c>
      <c r="G169" s="83" t="str">
        <f t="shared" si="34"/>
        <v/>
      </c>
      <c r="H169" s="45" t="str">
        <f>IF($A169="","",IF(H$6="NÃO",0,IF($A169=0,DATEDIF(ESTRUTURA!$F$3,ESTRUTURA!$F$4,"m")*Tabela!$H$6,Tabela!$H$6)))</f>
        <v/>
      </c>
      <c r="I169" s="83" t="str">
        <f t="shared" si="34"/>
        <v/>
      </c>
      <c r="J169" s="45" t="str">
        <f>IF($A169="","",IF(J$6="NÃO",0,IF($A169=0,DATEDIF(ESTRUTURA!$F$3,ESTRUTURA!$F$4,"m")*Tabela!$H$8,IF(J$6="NÃO",0,Tabela!$H$8))))</f>
        <v/>
      </c>
      <c r="K169" s="83" t="str">
        <f t="shared" si="34"/>
        <v/>
      </c>
      <c r="L169" s="45" t="str">
        <f t="shared" si="34"/>
        <v/>
      </c>
      <c r="M169" s="83" t="str">
        <f t="shared" si="34"/>
        <v/>
      </c>
      <c r="N169" s="45" t="str">
        <f t="shared" si="34"/>
        <v/>
      </c>
      <c r="O169" s="83" t="str">
        <f t="shared" si="34"/>
        <v/>
      </c>
      <c r="P169" s="45" t="str">
        <f t="shared" si="32"/>
        <v/>
      </c>
      <c r="Q169" s="83" t="str">
        <f t="shared" si="34"/>
        <v/>
      </c>
      <c r="R169" s="45" t="str">
        <f t="shared" si="34"/>
        <v/>
      </c>
      <c r="S169" s="83" t="str">
        <f>IF($A169="","",IF(S$6="NÃO",0,IF($A169=0,DATEDIF(ESTRUTURA!$F$3,ESTRUTURA!$F$4,"m")*Tabela!$H$17,Tabela!$H$17)))</f>
        <v/>
      </c>
      <c r="T169" s="45" t="str">
        <f>IF($A169="","",IF(T$6="NÃO",0,IF($A169=0,DATEDIF(ESTRUTURA!$F$3,ESTRUTURA!$F$4,"m")*Tabela!$H$18,Tabela!$H$18)))</f>
        <v/>
      </c>
      <c r="U169" s="83" t="str">
        <f t="shared" si="33"/>
        <v/>
      </c>
      <c r="V169" s="45" t="str">
        <f>IF($A169="","",IF(V$6="NÃO",0,IF($A169=0,DATEDIF(ESTRUTURA!$F$3,ESTRUTURA!$F$4,"m")*Tabela!$H$20,Tabela!$H$20)))</f>
        <v/>
      </c>
      <c r="W169" s="83" t="str">
        <f t="shared" si="33"/>
        <v/>
      </c>
      <c r="X169" s="45" t="str">
        <f t="shared" si="33"/>
        <v/>
      </c>
      <c r="Y169" s="83" t="str">
        <f>IF($A169="","",IF(Y$6="NÃO",0,IF(A169=0,Tabela!$H$23,IF(AND(MONTH(ESTRUTURA!C169)=MONTH(ESTRUTURA!$F$3),A169&gt;0),Tabela!$H$23,0))))</f>
        <v/>
      </c>
      <c r="Z169" s="45" t="str">
        <f t="shared" si="33"/>
        <v/>
      </c>
      <c r="AA169" s="83" t="str">
        <f>IF($A169="","",IF(AA$6="NÃO",0,Tabela!$H$25*nm_séries))</f>
        <v/>
      </c>
      <c r="AB169" s="45" t="str">
        <f t="shared" si="33"/>
        <v/>
      </c>
      <c r="AC169" s="83" t="str">
        <f>IF($A169="","",IF(AC$6="NÃO",0,IF(A169=0,Tabela!$H$27,IF(MOD(A169,3)=0,Tabela!$H$27,0))))</f>
        <v/>
      </c>
      <c r="AD169" s="45" t="str">
        <f t="shared" si="33"/>
        <v/>
      </c>
      <c r="AE169" s="83" t="str">
        <f t="shared" si="33"/>
        <v/>
      </c>
      <c r="AF169" s="45" t="str">
        <f>IF($A169="","",IF(AF$6="NÃO",0,IF(AND(MONTH(ESTRUTURA!C169)=MONTH(ESTRUTURA!$F$3),A169&gt;0),Tabela!$H$30,0)))</f>
        <v/>
      </c>
      <c r="AG169" s="83" t="str">
        <f t="shared" si="33"/>
        <v/>
      </c>
      <c r="AH169" s="45" t="str">
        <f t="shared" si="33"/>
        <v/>
      </c>
      <c r="AI169" s="83" t="str">
        <f>IF($A169="","",IF(AI$6="NÃO",0,IF($A169=0,DATEDIF(ESTRUTURA!$F$3,ESTRUTURA!$F$4,"m")*Tabela!$H$33,Tabela!$H$33)))</f>
        <v/>
      </c>
      <c r="AJ169" s="45" t="str">
        <f t="shared" si="25"/>
        <v/>
      </c>
    </row>
    <row r="170" spans="1:36" x14ac:dyDescent="0.2">
      <c r="A170" s="89" t="str">
        <f>ESTRUTURA!A170</f>
        <v/>
      </c>
      <c r="B170" s="81">
        <f t="shared" si="31"/>
        <v>0</v>
      </c>
      <c r="C170" s="83" t="str">
        <f t="shared" si="34"/>
        <v/>
      </c>
      <c r="D170" s="45" t="str">
        <f t="shared" si="34"/>
        <v/>
      </c>
      <c r="E170" s="83" t="str">
        <f t="shared" si="34"/>
        <v/>
      </c>
      <c r="F170" s="45" t="str">
        <f>IF($A170="","",IF(F$6="NÃO",0,Tabela!$H$34*nm_lastro))</f>
        <v/>
      </c>
      <c r="G170" s="83" t="str">
        <f t="shared" si="34"/>
        <v/>
      </c>
      <c r="H170" s="45" t="str">
        <f>IF($A170="","",IF(H$6="NÃO",0,IF($A170=0,DATEDIF(ESTRUTURA!$F$3,ESTRUTURA!$F$4,"m")*Tabela!$H$6,Tabela!$H$6)))</f>
        <v/>
      </c>
      <c r="I170" s="83" t="str">
        <f t="shared" si="34"/>
        <v/>
      </c>
      <c r="J170" s="45" t="str">
        <f>IF($A170="","",IF(J$6="NÃO",0,IF($A170=0,DATEDIF(ESTRUTURA!$F$3,ESTRUTURA!$F$4,"m")*Tabela!$H$8,IF(J$6="NÃO",0,Tabela!$H$8))))</f>
        <v/>
      </c>
      <c r="K170" s="83" t="str">
        <f t="shared" si="34"/>
        <v/>
      </c>
      <c r="L170" s="45" t="str">
        <f t="shared" si="34"/>
        <v/>
      </c>
      <c r="M170" s="83" t="str">
        <f t="shared" si="34"/>
        <v/>
      </c>
      <c r="N170" s="45" t="str">
        <f t="shared" si="34"/>
        <v/>
      </c>
      <c r="O170" s="83" t="str">
        <f t="shared" si="34"/>
        <v/>
      </c>
      <c r="P170" s="45" t="str">
        <f t="shared" si="32"/>
        <v/>
      </c>
      <c r="Q170" s="83" t="str">
        <f t="shared" si="34"/>
        <v/>
      </c>
      <c r="R170" s="45" t="str">
        <f t="shared" si="34"/>
        <v/>
      </c>
      <c r="S170" s="83" t="str">
        <f>IF($A170="","",IF(S$6="NÃO",0,IF($A170=0,DATEDIF(ESTRUTURA!$F$3,ESTRUTURA!$F$4,"m")*Tabela!$H$17,Tabela!$H$17)))</f>
        <v/>
      </c>
      <c r="T170" s="45" t="str">
        <f>IF($A170="","",IF(T$6="NÃO",0,IF($A170=0,DATEDIF(ESTRUTURA!$F$3,ESTRUTURA!$F$4,"m")*Tabela!$H$18,Tabela!$H$18)))</f>
        <v/>
      </c>
      <c r="U170" s="83" t="str">
        <f t="shared" si="33"/>
        <v/>
      </c>
      <c r="V170" s="45" t="str">
        <f>IF($A170="","",IF(V$6="NÃO",0,IF($A170=0,DATEDIF(ESTRUTURA!$F$3,ESTRUTURA!$F$4,"m")*Tabela!$H$20,Tabela!$H$20)))</f>
        <v/>
      </c>
      <c r="W170" s="83" t="str">
        <f t="shared" si="33"/>
        <v/>
      </c>
      <c r="X170" s="45" t="str">
        <f t="shared" si="33"/>
        <v/>
      </c>
      <c r="Y170" s="83" t="str">
        <f>IF($A170="","",IF(Y$6="NÃO",0,IF(A170=0,Tabela!$H$23,IF(AND(MONTH(ESTRUTURA!C170)=MONTH(ESTRUTURA!$F$3),A170&gt;0),Tabela!$H$23,0))))</f>
        <v/>
      </c>
      <c r="Z170" s="45" t="str">
        <f t="shared" si="33"/>
        <v/>
      </c>
      <c r="AA170" s="83" t="str">
        <f>IF($A170="","",IF(AA$6="NÃO",0,Tabela!$H$25*nm_séries))</f>
        <v/>
      </c>
      <c r="AB170" s="45" t="str">
        <f t="shared" si="33"/>
        <v/>
      </c>
      <c r="AC170" s="83" t="str">
        <f>IF($A170="","",IF(AC$6="NÃO",0,IF(A170=0,Tabela!$H$27,IF(MOD(A170,3)=0,Tabela!$H$27,0))))</f>
        <v/>
      </c>
      <c r="AD170" s="45" t="str">
        <f t="shared" si="33"/>
        <v/>
      </c>
      <c r="AE170" s="83" t="str">
        <f t="shared" si="33"/>
        <v/>
      </c>
      <c r="AF170" s="45" t="str">
        <f>IF($A170="","",IF(AF$6="NÃO",0,IF(AND(MONTH(ESTRUTURA!C170)=MONTH(ESTRUTURA!$F$3),A170&gt;0),Tabela!$H$30,0)))</f>
        <v/>
      </c>
      <c r="AG170" s="83" t="str">
        <f t="shared" si="33"/>
        <v/>
      </c>
      <c r="AH170" s="45" t="str">
        <f t="shared" si="33"/>
        <v/>
      </c>
      <c r="AI170" s="83" t="str">
        <f>IF($A170="","",IF(AI$6="NÃO",0,IF($A170=0,DATEDIF(ESTRUTURA!$F$3,ESTRUTURA!$F$4,"m")*Tabela!$H$33,Tabela!$H$33)))</f>
        <v/>
      </c>
      <c r="AJ170" s="45" t="str">
        <f t="shared" si="25"/>
        <v/>
      </c>
    </row>
    <row r="171" spans="1:36" x14ac:dyDescent="0.2">
      <c r="A171" s="89" t="str">
        <f>ESTRUTURA!A171</f>
        <v/>
      </c>
      <c r="B171" s="81">
        <f t="shared" si="31"/>
        <v>0</v>
      </c>
      <c r="C171" s="83" t="str">
        <f t="shared" si="34"/>
        <v/>
      </c>
      <c r="D171" s="45" t="str">
        <f t="shared" si="34"/>
        <v/>
      </c>
      <c r="E171" s="83" t="str">
        <f t="shared" si="34"/>
        <v/>
      </c>
      <c r="F171" s="45" t="str">
        <f>IF($A171="","",IF(F$6="NÃO",0,Tabela!$H$34*nm_lastro))</f>
        <v/>
      </c>
      <c r="G171" s="83" t="str">
        <f t="shared" si="34"/>
        <v/>
      </c>
      <c r="H171" s="45" t="str">
        <f>IF($A171="","",IF(H$6="NÃO",0,IF($A171=0,DATEDIF(ESTRUTURA!$F$3,ESTRUTURA!$F$4,"m")*Tabela!$H$6,Tabela!$H$6)))</f>
        <v/>
      </c>
      <c r="I171" s="83" t="str">
        <f t="shared" si="34"/>
        <v/>
      </c>
      <c r="J171" s="45" t="str">
        <f>IF($A171="","",IF(J$6="NÃO",0,IF($A171=0,DATEDIF(ESTRUTURA!$F$3,ESTRUTURA!$F$4,"m")*Tabela!$H$8,IF(J$6="NÃO",0,Tabela!$H$8))))</f>
        <v/>
      </c>
      <c r="K171" s="83" t="str">
        <f t="shared" si="34"/>
        <v/>
      </c>
      <c r="L171" s="45" t="str">
        <f t="shared" si="34"/>
        <v/>
      </c>
      <c r="M171" s="83" t="str">
        <f t="shared" si="34"/>
        <v/>
      </c>
      <c r="N171" s="45" t="str">
        <f t="shared" si="34"/>
        <v/>
      </c>
      <c r="O171" s="83" t="str">
        <f t="shared" si="34"/>
        <v/>
      </c>
      <c r="P171" s="45" t="str">
        <f t="shared" si="32"/>
        <v/>
      </c>
      <c r="Q171" s="83" t="str">
        <f t="shared" si="34"/>
        <v/>
      </c>
      <c r="R171" s="45" t="str">
        <f t="shared" si="34"/>
        <v/>
      </c>
      <c r="S171" s="83" t="str">
        <f>IF($A171="","",IF(S$6="NÃO",0,IF($A171=0,DATEDIF(ESTRUTURA!$F$3,ESTRUTURA!$F$4,"m")*Tabela!$H$17,Tabela!$H$17)))</f>
        <v/>
      </c>
      <c r="T171" s="45" t="str">
        <f>IF($A171="","",IF(T$6="NÃO",0,IF($A171=0,DATEDIF(ESTRUTURA!$F$3,ESTRUTURA!$F$4,"m")*Tabela!$H$18,Tabela!$H$18)))</f>
        <v/>
      </c>
      <c r="U171" s="83" t="str">
        <f t="shared" ref="U171:AH186" si="35">IF($A171="","",IF(U$6="NÃO",0,0))</f>
        <v/>
      </c>
      <c r="V171" s="45" t="str">
        <f>IF($A171="","",IF(V$6="NÃO",0,IF($A171=0,DATEDIF(ESTRUTURA!$F$3,ESTRUTURA!$F$4,"m")*Tabela!$H$20,Tabela!$H$20)))</f>
        <v/>
      </c>
      <c r="W171" s="83" t="str">
        <f t="shared" si="35"/>
        <v/>
      </c>
      <c r="X171" s="45" t="str">
        <f t="shared" si="35"/>
        <v/>
      </c>
      <c r="Y171" s="83" t="str">
        <f>IF($A171="","",IF(Y$6="NÃO",0,IF(A171=0,Tabela!$H$23,IF(AND(MONTH(ESTRUTURA!C171)=MONTH(ESTRUTURA!$F$3),A171&gt;0),Tabela!$H$23,0))))</f>
        <v/>
      </c>
      <c r="Z171" s="45" t="str">
        <f t="shared" si="35"/>
        <v/>
      </c>
      <c r="AA171" s="83" t="str">
        <f>IF($A171="","",IF(AA$6="NÃO",0,Tabela!$H$25*nm_séries))</f>
        <v/>
      </c>
      <c r="AB171" s="45" t="str">
        <f t="shared" si="35"/>
        <v/>
      </c>
      <c r="AC171" s="83" t="str">
        <f>IF($A171="","",IF(AC$6="NÃO",0,IF(A171=0,Tabela!$H$27,IF(MOD(A171,3)=0,Tabela!$H$27,0))))</f>
        <v/>
      </c>
      <c r="AD171" s="45" t="str">
        <f t="shared" si="35"/>
        <v/>
      </c>
      <c r="AE171" s="83" t="str">
        <f t="shared" si="35"/>
        <v/>
      </c>
      <c r="AF171" s="45" t="str">
        <f>IF($A171="","",IF(AF$6="NÃO",0,IF(AND(MONTH(ESTRUTURA!C171)=MONTH(ESTRUTURA!$F$3),A171&gt;0),Tabela!$H$30,0)))</f>
        <v/>
      </c>
      <c r="AG171" s="83" t="str">
        <f t="shared" si="35"/>
        <v/>
      </c>
      <c r="AH171" s="45" t="str">
        <f t="shared" si="35"/>
        <v/>
      </c>
      <c r="AI171" s="83" t="str">
        <f>IF($A171="","",IF(AI$6="NÃO",0,IF($A171=0,DATEDIF(ESTRUTURA!$F$3,ESTRUTURA!$F$4,"m")*Tabela!$H$33,Tabela!$H$33)))</f>
        <v/>
      </c>
      <c r="AJ171" s="45" t="str">
        <f t="shared" si="25"/>
        <v/>
      </c>
    </row>
    <row r="172" spans="1:36" x14ac:dyDescent="0.2">
      <c r="A172" s="89" t="str">
        <f>ESTRUTURA!A172</f>
        <v/>
      </c>
      <c r="B172" s="81">
        <f t="shared" si="31"/>
        <v>0</v>
      </c>
      <c r="C172" s="83" t="str">
        <f t="shared" ref="C172:R187" si="36">IF($A172="","",IF(C$6="NÃO",0,0))</f>
        <v/>
      </c>
      <c r="D172" s="45" t="str">
        <f t="shared" si="36"/>
        <v/>
      </c>
      <c r="E172" s="83" t="str">
        <f t="shared" si="36"/>
        <v/>
      </c>
      <c r="F172" s="45" t="str">
        <f>IF($A172="","",IF(F$6="NÃO",0,Tabela!$H$34*nm_lastro))</f>
        <v/>
      </c>
      <c r="G172" s="83" t="str">
        <f t="shared" si="36"/>
        <v/>
      </c>
      <c r="H172" s="45" t="str">
        <f>IF($A172="","",IF(H$6="NÃO",0,IF($A172=0,DATEDIF(ESTRUTURA!$F$3,ESTRUTURA!$F$4,"m")*Tabela!$H$6,Tabela!$H$6)))</f>
        <v/>
      </c>
      <c r="I172" s="83" t="str">
        <f t="shared" si="36"/>
        <v/>
      </c>
      <c r="J172" s="45" t="str">
        <f>IF($A172="","",IF(J$6="NÃO",0,IF($A172=0,DATEDIF(ESTRUTURA!$F$3,ESTRUTURA!$F$4,"m")*Tabela!$H$8,IF(J$6="NÃO",0,Tabela!$H$8))))</f>
        <v/>
      </c>
      <c r="K172" s="83" t="str">
        <f t="shared" si="36"/>
        <v/>
      </c>
      <c r="L172" s="45" t="str">
        <f t="shared" si="36"/>
        <v/>
      </c>
      <c r="M172" s="83" t="str">
        <f t="shared" si="36"/>
        <v/>
      </c>
      <c r="N172" s="45" t="str">
        <f t="shared" si="36"/>
        <v/>
      </c>
      <c r="O172" s="83" t="str">
        <f t="shared" si="36"/>
        <v/>
      </c>
      <c r="P172" s="45" t="str">
        <f t="shared" si="36"/>
        <v/>
      </c>
      <c r="Q172" s="83" t="str">
        <f t="shared" si="36"/>
        <v/>
      </c>
      <c r="R172" s="45" t="str">
        <f t="shared" si="36"/>
        <v/>
      </c>
      <c r="S172" s="83" t="str">
        <f>IF($A172="","",IF(S$6="NÃO",0,IF($A172=0,DATEDIF(ESTRUTURA!$F$3,ESTRUTURA!$F$4,"m")*Tabela!$H$17,Tabela!$H$17)))</f>
        <v/>
      </c>
      <c r="T172" s="45" t="str">
        <f>IF($A172="","",IF(T$6="NÃO",0,IF($A172=0,DATEDIF(ESTRUTURA!$F$3,ESTRUTURA!$F$4,"m")*Tabela!$H$18,Tabela!$H$18)))</f>
        <v/>
      </c>
      <c r="U172" s="83" t="str">
        <f t="shared" si="35"/>
        <v/>
      </c>
      <c r="V172" s="45" t="str">
        <f>IF($A172="","",IF(V$6="NÃO",0,IF($A172=0,DATEDIF(ESTRUTURA!$F$3,ESTRUTURA!$F$4,"m")*Tabela!$H$20,Tabela!$H$20)))</f>
        <v/>
      </c>
      <c r="W172" s="83" t="str">
        <f t="shared" si="35"/>
        <v/>
      </c>
      <c r="X172" s="45" t="str">
        <f t="shared" si="35"/>
        <v/>
      </c>
      <c r="Y172" s="83" t="str">
        <f>IF($A172="","",IF(Y$6="NÃO",0,IF(A172=0,Tabela!$H$23,IF(AND(MONTH(ESTRUTURA!C172)=MONTH(ESTRUTURA!$F$3),A172&gt;0),Tabela!$H$23,0))))</f>
        <v/>
      </c>
      <c r="Z172" s="45" t="str">
        <f t="shared" si="35"/>
        <v/>
      </c>
      <c r="AA172" s="83" t="str">
        <f>IF($A172="","",IF(AA$6="NÃO",0,Tabela!$H$25*nm_séries))</f>
        <v/>
      </c>
      <c r="AB172" s="45" t="str">
        <f t="shared" si="35"/>
        <v/>
      </c>
      <c r="AC172" s="83" t="str">
        <f>IF($A172="","",IF(AC$6="NÃO",0,IF(A172=0,Tabela!$H$27,IF(MOD(A172,3)=0,Tabela!$H$27,0))))</f>
        <v/>
      </c>
      <c r="AD172" s="45" t="str">
        <f t="shared" si="35"/>
        <v/>
      </c>
      <c r="AE172" s="83" t="str">
        <f t="shared" si="35"/>
        <v/>
      </c>
      <c r="AF172" s="45" t="str">
        <f>IF($A172="","",IF(AF$6="NÃO",0,IF(AND(MONTH(ESTRUTURA!C172)=MONTH(ESTRUTURA!$F$3),A172&gt;0),Tabela!$H$30,0)))</f>
        <v/>
      </c>
      <c r="AG172" s="83" t="str">
        <f t="shared" si="35"/>
        <v/>
      </c>
      <c r="AH172" s="45" t="str">
        <f t="shared" si="35"/>
        <v/>
      </c>
      <c r="AI172" s="83" t="str">
        <f>IF($A172="","",IF(AI$6="NÃO",0,IF($A172=0,DATEDIF(ESTRUTURA!$F$3,ESTRUTURA!$F$4,"m")*Tabela!$H$33,Tabela!$H$33)))</f>
        <v/>
      </c>
      <c r="AJ172" s="45" t="str">
        <f t="shared" si="25"/>
        <v/>
      </c>
    </row>
    <row r="173" spans="1:36" x14ac:dyDescent="0.2">
      <c r="A173" s="89" t="str">
        <f>ESTRUTURA!A173</f>
        <v/>
      </c>
      <c r="B173" s="81">
        <f t="shared" si="31"/>
        <v>0</v>
      </c>
      <c r="C173" s="83" t="str">
        <f t="shared" si="36"/>
        <v/>
      </c>
      <c r="D173" s="45" t="str">
        <f t="shared" si="36"/>
        <v/>
      </c>
      <c r="E173" s="83" t="str">
        <f t="shared" si="36"/>
        <v/>
      </c>
      <c r="F173" s="45" t="str">
        <f>IF($A173="","",IF(F$6="NÃO",0,Tabela!$H$34*nm_lastro))</f>
        <v/>
      </c>
      <c r="G173" s="83" t="str">
        <f t="shared" si="36"/>
        <v/>
      </c>
      <c r="H173" s="45" t="str">
        <f>IF($A173="","",IF(H$6="NÃO",0,IF($A173=0,DATEDIF(ESTRUTURA!$F$3,ESTRUTURA!$F$4,"m")*Tabela!$H$6,Tabela!$H$6)))</f>
        <v/>
      </c>
      <c r="I173" s="83" t="str">
        <f t="shared" si="36"/>
        <v/>
      </c>
      <c r="J173" s="45" t="str">
        <f>IF($A173="","",IF(J$6="NÃO",0,IF($A173=0,DATEDIF(ESTRUTURA!$F$3,ESTRUTURA!$F$4,"m")*Tabela!$H$8,IF(J$6="NÃO",0,Tabela!$H$8))))</f>
        <v/>
      </c>
      <c r="K173" s="83" t="str">
        <f t="shared" si="36"/>
        <v/>
      </c>
      <c r="L173" s="45" t="str">
        <f t="shared" si="36"/>
        <v/>
      </c>
      <c r="M173" s="83" t="str">
        <f t="shared" si="36"/>
        <v/>
      </c>
      <c r="N173" s="45" t="str">
        <f t="shared" si="36"/>
        <v/>
      </c>
      <c r="O173" s="83" t="str">
        <f t="shared" si="36"/>
        <v/>
      </c>
      <c r="P173" s="45" t="str">
        <f t="shared" si="36"/>
        <v/>
      </c>
      <c r="Q173" s="83" t="str">
        <f t="shared" si="36"/>
        <v/>
      </c>
      <c r="R173" s="45" t="str">
        <f t="shared" si="36"/>
        <v/>
      </c>
      <c r="S173" s="83" t="str">
        <f>IF($A173="","",IF(S$6="NÃO",0,IF($A173=0,DATEDIF(ESTRUTURA!$F$3,ESTRUTURA!$F$4,"m")*Tabela!$H$17,Tabela!$H$17)))</f>
        <v/>
      </c>
      <c r="T173" s="45" t="str">
        <f>IF($A173="","",IF(T$6="NÃO",0,IF($A173=0,DATEDIF(ESTRUTURA!$F$3,ESTRUTURA!$F$4,"m")*Tabela!$H$18,Tabela!$H$18)))</f>
        <v/>
      </c>
      <c r="U173" s="83" t="str">
        <f t="shared" si="35"/>
        <v/>
      </c>
      <c r="V173" s="45" t="str">
        <f>IF($A173="","",IF(V$6="NÃO",0,IF($A173=0,DATEDIF(ESTRUTURA!$F$3,ESTRUTURA!$F$4,"m")*Tabela!$H$20,Tabela!$H$20)))</f>
        <v/>
      </c>
      <c r="W173" s="83" t="str">
        <f t="shared" si="35"/>
        <v/>
      </c>
      <c r="X173" s="45" t="str">
        <f t="shared" si="35"/>
        <v/>
      </c>
      <c r="Y173" s="83" t="str">
        <f>IF($A173="","",IF(Y$6="NÃO",0,IF(A173=0,Tabela!$H$23,IF(AND(MONTH(ESTRUTURA!C173)=MONTH(ESTRUTURA!$F$3),A173&gt;0),Tabela!$H$23,0))))</f>
        <v/>
      </c>
      <c r="Z173" s="45" t="str">
        <f t="shared" si="35"/>
        <v/>
      </c>
      <c r="AA173" s="83" t="str">
        <f>IF($A173="","",IF(AA$6="NÃO",0,Tabela!$H$25*nm_séries))</f>
        <v/>
      </c>
      <c r="AB173" s="45" t="str">
        <f t="shared" si="35"/>
        <v/>
      </c>
      <c r="AC173" s="83" t="str">
        <f>IF($A173="","",IF(AC$6="NÃO",0,IF(A173=0,Tabela!$H$27,IF(MOD(A173,3)=0,Tabela!$H$27,0))))</f>
        <v/>
      </c>
      <c r="AD173" s="45" t="str">
        <f t="shared" si="35"/>
        <v/>
      </c>
      <c r="AE173" s="83" t="str">
        <f t="shared" si="35"/>
        <v/>
      </c>
      <c r="AF173" s="45" t="str">
        <f>IF($A173="","",IF(AF$6="NÃO",0,IF(AND(MONTH(ESTRUTURA!C173)=MONTH(ESTRUTURA!$F$3),A173&gt;0),Tabela!$H$30,0)))</f>
        <v/>
      </c>
      <c r="AG173" s="83" t="str">
        <f t="shared" si="35"/>
        <v/>
      </c>
      <c r="AH173" s="45" t="str">
        <f t="shared" si="35"/>
        <v/>
      </c>
      <c r="AI173" s="83" t="str">
        <f>IF($A173="","",IF(AI$6="NÃO",0,IF($A173=0,DATEDIF(ESTRUTURA!$F$3,ESTRUTURA!$F$4,"m")*Tabela!$H$33,Tabela!$H$33)))</f>
        <v/>
      </c>
      <c r="AJ173" s="45" t="str">
        <f t="shared" si="25"/>
        <v/>
      </c>
    </row>
    <row r="174" spans="1:36" x14ac:dyDescent="0.2">
      <c r="A174" s="89" t="str">
        <f>ESTRUTURA!A174</f>
        <v/>
      </c>
      <c r="B174" s="81">
        <f t="shared" si="31"/>
        <v>0</v>
      </c>
      <c r="C174" s="83" t="str">
        <f t="shared" si="36"/>
        <v/>
      </c>
      <c r="D174" s="45" t="str">
        <f t="shared" si="36"/>
        <v/>
      </c>
      <c r="E174" s="83" t="str">
        <f t="shared" si="36"/>
        <v/>
      </c>
      <c r="F174" s="45" t="str">
        <f>IF($A174="","",IF(F$6="NÃO",0,Tabela!$H$34*nm_lastro))</f>
        <v/>
      </c>
      <c r="G174" s="83" t="str">
        <f t="shared" si="36"/>
        <v/>
      </c>
      <c r="H174" s="45" t="str">
        <f>IF($A174="","",IF(H$6="NÃO",0,IF($A174=0,DATEDIF(ESTRUTURA!$F$3,ESTRUTURA!$F$4,"m")*Tabela!$H$6,Tabela!$H$6)))</f>
        <v/>
      </c>
      <c r="I174" s="83" t="str">
        <f t="shared" si="36"/>
        <v/>
      </c>
      <c r="J174" s="45" t="str">
        <f>IF($A174="","",IF(J$6="NÃO",0,IF($A174=0,DATEDIF(ESTRUTURA!$F$3,ESTRUTURA!$F$4,"m")*Tabela!$H$8,IF(J$6="NÃO",0,Tabela!$H$8))))</f>
        <v/>
      </c>
      <c r="K174" s="83" t="str">
        <f t="shared" si="36"/>
        <v/>
      </c>
      <c r="L174" s="45" t="str">
        <f t="shared" si="36"/>
        <v/>
      </c>
      <c r="M174" s="83" t="str">
        <f t="shared" si="36"/>
        <v/>
      </c>
      <c r="N174" s="45" t="str">
        <f t="shared" si="36"/>
        <v/>
      </c>
      <c r="O174" s="83" t="str">
        <f t="shared" si="36"/>
        <v/>
      </c>
      <c r="P174" s="45" t="str">
        <f t="shared" si="36"/>
        <v/>
      </c>
      <c r="Q174" s="83" t="str">
        <f t="shared" si="36"/>
        <v/>
      </c>
      <c r="R174" s="45" t="str">
        <f t="shared" si="36"/>
        <v/>
      </c>
      <c r="S174" s="83" t="str">
        <f>IF($A174="","",IF(S$6="NÃO",0,IF($A174=0,DATEDIF(ESTRUTURA!$F$3,ESTRUTURA!$F$4,"m")*Tabela!$H$17,Tabela!$H$17)))</f>
        <v/>
      </c>
      <c r="T174" s="45" t="str">
        <f>IF($A174="","",IF(T$6="NÃO",0,IF($A174=0,DATEDIF(ESTRUTURA!$F$3,ESTRUTURA!$F$4,"m")*Tabela!$H$18,Tabela!$H$18)))</f>
        <v/>
      </c>
      <c r="U174" s="83" t="str">
        <f t="shared" si="35"/>
        <v/>
      </c>
      <c r="V174" s="45" t="str">
        <f>IF($A174="","",IF(V$6="NÃO",0,IF($A174=0,DATEDIF(ESTRUTURA!$F$3,ESTRUTURA!$F$4,"m")*Tabela!$H$20,Tabela!$H$20)))</f>
        <v/>
      </c>
      <c r="W174" s="83" t="str">
        <f t="shared" si="35"/>
        <v/>
      </c>
      <c r="X174" s="45" t="str">
        <f t="shared" si="35"/>
        <v/>
      </c>
      <c r="Y174" s="83" t="str">
        <f>IF($A174="","",IF(Y$6="NÃO",0,IF(A174=0,Tabela!$H$23,IF(AND(MONTH(ESTRUTURA!C174)=MONTH(ESTRUTURA!$F$3),A174&gt;0),Tabela!$H$23,0))))</f>
        <v/>
      </c>
      <c r="Z174" s="45" t="str">
        <f t="shared" si="35"/>
        <v/>
      </c>
      <c r="AA174" s="83" t="str">
        <f>IF($A174="","",IF(AA$6="NÃO",0,Tabela!$H$25*nm_séries))</f>
        <v/>
      </c>
      <c r="AB174" s="45" t="str">
        <f t="shared" si="35"/>
        <v/>
      </c>
      <c r="AC174" s="83" t="str">
        <f>IF($A174="","",IF(AC$6="NÃO",0,IF(A174=0,Tabela!$H$27,IF(MOD(A174,3)=0,Tabela!$H$27,0))))</f>
        <v/>
      </c>
      <c r="AD174" s="45" t="str">
        <f t="shared" si="35"/>
        <v/>
      </c>
      <c r="AE174" s="83" t="str">
        <f t="shared" si="35"/>
        <v/>
      </c>
      <c r="AF174" s="45" t="str">
        <f>IF($A174="","",IF(AF$6="NÃO",0,IF(AND(MONTH(ESTRUTURA!C174)=MONTH(ESTRUTURA!$F$3),A174&gt;0),Tabela!$H$30,0)))</f>
        <v/>
      </c>
      <c r="AG174" s="83" t="str">
        <f t="shared" si="35"/>
        <v/>
      </c>
      <c r="AH174" s="45" t="str">
        <f t="shared" si="35"/>
        <v/>
      </c>
      <c r="AI174" s="83" t="str">
        <f>IF($A174="","",IF(AI$6="NÃO",0,IF($A174=0,DATEDIF(ESTRUTURA!$F$3,ESTRUTURA!$F$4,"m")*Tabela!$H$33,Tabela!$H$33)))</f>
        <v/>
      </c>
      <c r="AJ174" s="45" t="str">
        <f t="shared" si="25"/>
        <v/>
      </c>
    </row>
    <row r="175" spans="1:36" x14ac:dyDescent="0.2">
      <c r="A175" s="89" t="str">
        <f>ESTRUTURA!A175</f>
        <v/>
      </c>
      <c r="B175" s="81">
        <f t="shared" si="31"/>
        <v>0</v>
      </c>
      <c r="C175" s="83" t="str">
        <f t="shared" si="36"/>
        <v/>
      </c>
      <c r="D175" s="45" t="str">
        <f t="shared" si="36"/>
        <v/>
      </c>
      <c r="E175" s="83" t="str">
        <f t="shared" si="36"/>
        <v/>
      </c>
      <c r="F175" s="45" t="str">
        <f>IF($A175="","",IF(F$6="NÃO",0,Tabela!$H$34*nm_lastro))</f>
        <v/>
      </c>
      <c r="G175" s="83" t="str">
        <f t="shared" si="36"/>
        <v/>
      </c>
      <c r="H175" s="45" t="str">
        <f>IF($A175="","",IF(H$6="NÃO",0,IF($A175=0,DATEDIF(ESTRUTURA!$F$3,ESTRUTURA!$F$4,"m")*Tabela!$H$6,Tabela!$H$6)))</f>
        <v/>
      </c>
      <c r="I175" s="83" t="str">
        <f t="shared" si="36"/>
        <v/>
      </c>
      <c r="J175" s="45" t="str">
        <f>IF($A175="","",IF(J$6="NÃO",0,IF($A175=0,DATEDIF(ESTRUTURA!$F$3,ESTRUTURA!$F$4,"m")*Tabela!$H$8,IF(J$6="NÃO",0,Tabela!$H$8))))</f>
        <v/>
      </c>
      <c r="K175" s="83" t="str">
        <f t="shared" si="36"/>
        <v/>
      </c>
      <c r="L175" s="45" t="str">
        <f t="shared" si="36"/>
        <v/>
      </c>
      <c r="M175" s="83" t="str">
        <f t="shared" si="36"/>
        <v/>
      </c>
      <c r="N175" s="45" t="str">
        <f t="shared" si="36"/>
        <v/>
      </c>
      <c r="O175" s="83" t="str">
        <f t="shared" si="36"/>
        <v/>
      </c>
      <c r="P175" s="45" t="str">
        <f t="shared" si="36"/>
        <v/>
      </c>
      <c r="Q175" s="83" t="str">
        <f t="shared" si="36"/>
        <v/>
      </c>
      <c r="R175" s="45" t="str">
        <f t="shared" si="36"/>
        <v/>
      </c>
      <c r="S175" s="83" t="str">
        <f>IF($A175="","",IF(S$6="NÃO",0,IF($A175=0,DATEDIF(ESTRUTURA!$F$3,ESTRUTURA!$F$4,"m")*Tabela!$H$17,Tabela!$H$17)))</f>
        <v/>
      </c>
      <c r="T175" s="45" t="str">
        <f>IF($A175="","",IF(T$6="NÃO",0,IF($A175=0,DATEDIF(ESTRUTURA!$F$3,ESTRUTURA!$F$4,"m")*Tabela!$H$18,Tabela!$H$18)))</f>
        <v/>
      </c>
      <c r="U175" s="83" t="str">
        <f t="shared" si="35"/>
        <v/>
      </c>
      <c r="V175" s="45" t="str">
        <f>IF($A175="","",IF(V$6="NÃO",0,IF($A175=0,DATEDIF(ESTRUTURA!$F$3,ESTRUTURA!$F$4,"m")*Tabela!$H$20,Tabela!$H$20)))</f>
        <v/>
      </c>
      <c r="W175" s="83" t="str">
        <f t="shared" si="35"/>
        <v/>
      </c>
      <c r="X175" s="45" t="str">
        <f t="shared" si="35"/>
        <v/>
      </c>
      <c r="Y175" s="83" t="str">
        <f>IF($A175="","",IF(Y$6="NÃO",0,IF(A175=0,Tabela!$H$23,IF(AND(MONTH(ESTRUTURA!C175)=MONTH(ESTRUTURA!$F$3),A175&gt;0),Tabela!$H$23,0))))</f>
        <v/>
      </c>
      <c r="Z175" s="45" t="str">
        <f t="shared" si="35"/>
        <v/>
      </c>
      <c r="AA175" s="83" t="str">
        <f>IF($A175="","",IF(AA$6="NÃO",0,Tabela!$H$25*nm_séries))</f>
        <v/>
      </c>
      <c r="AB175" s="45" t="str">
        <f t="shared" si="35"/>
        <v/>
      </c>
      <c r="AC175" s="83" t="str">
        <f>IF($A175="","",IF(AC$6="NÃO",0,IF(A175=0,Tabela!$H$27,IF(MOD(A175,3)=0,Tabela!$H$27,0))))</f>
        <v/>
      </c>
      <c r="AD175" s="45" t="str">
        <f t="shared" si="35"/>
        <v/>
      </c>
      <c r="AE175" s="83" t="str">
        <f t="shared" si="35"/>
        <v/>
      </c>
      <c r="AF175" s="45" t="str">
        <f>IF($A175="","",IF(AF$6="NÃO",0,IF(AND(MONTH(ESTRUTURA!C175)=MONTH(ESTRUTURA!$F$3),A175&gt;0),Tabela!$H$30,0)))</f>
        <v/>
      </c>
      <c r="AG175" s="83" t="str">
        <f t="shared" si="35"/>
        <v/>
      </c>
      <c r="AH175" s="45" t="str">
        <f t="shared" si="35"/>
        <v/>
      </c>
      <c r="AI175" s="83" t="str">
        <f>IF($A175="","",IF(AI$6="NÃO",0,IF($A175=0,DATEDIF(ESTRUTURA!$F$3,ESTRUTURA!$F$4,"m")*Tabela!$H$33,Tabela!$H$33)))</f>
        <v/>
      </c>
      <c r="AJ175" s="45" t="str">
        <f t="shared" si="25"/>
        <v/>
      </c>
    </row>
    <row r="176" spans="1:36" x14ac:dyDescent="0.2">
      <c r="A176" s="89" t="str">
        <f>ESTRUTURA!A176</f>
        <v/>
      </c>
      <c r="B176" s="81">
        <f t="shared" si="31"/>
        <v>0</v>
      </c>
      <c r="C176" s="83" t="str">
        <f t="shared" si="36"/>
        <v/>
      </c>
      <c r="D176" s="45" t="str">
        <f t="shared" si="36"/>
        <v/>
      </c>
      <c r="E176" s="83" t="str">
        <f t="shared" si="36"/>
        <v/>
      </c>
      <c r="F176" s="45" t="str">
        <f>IF($A176="","",IF(F$6="NÃO",0,Tabela!$H$34*nm_lastro))</f>
        <v/>
      </c>
      <c r="G176" s="83" t="str">
        <f t="shared" si="36"/>
        <v/>
      </c>
      <c r="H176" s="45" t="str">
        <f>IF($A176="","",IF(H$6="NÃO",0,IF($A176=0,DATEDIF(ESTRUTURA!$F$3,ESTRUTURA!$F$4,"m")*Tabela!$H$6,Tabela!$H$6)))</f>
        <v/>
      </c>
      <c r="I176" s="83" t="str">
        <f t="shared" si="36"/>
        <v/>
      </c>
      <c r="J176" s="45" t="str">
        <f>IF($A176="","",IF(J$6="NÃO",0,IF($A176=0,DATEDIF(ESTRUTURA!$F$3,ESTRUTURA!$F$4,"m")*Tabela!$H$8,IF(J$6="NÃO",0,Tabela!$H$8))))</f>
        <v/>
      </c>
      <c r="K176" s="83" t="str">
        <f t="shared" si="36"/>
        <v/>
      </c>
      <c r="L176" s="45" t="str">
        <f t="shared" si="36"/>
        <v/>
      </c>
      <c r="M176" s="83" t="str">
        <f t="shared" si="36"/>
        <v/>
      </c>
      <c r="N176" s="45" t="str">
        <f t="shared" si="36"/>
        <v/>
      </c>
      <c r="O176" s="83" t="str">
        <f t="shared" si="36"/>
        <v/>
      </c>
      <c r="P176" s="45" t="str">
        <f t="shared" si="36"/>
        <v/>
      </c>
      <c r="Q176" s="83" t="str">
        <f t="shared" si="36"/>
        <v/>
      </c>
      <c r="R176" s="45" t="str">
        <f t="shared" si="36"/>
        <v/>
      </c>
      <c r="S176" s="83" t="str">
        <f>IF($A176="","",IF(S$6="NÃO",0,IF($A176=0,DATEDIF(ESTRUTURA!$F$3,ESTRUTURA!$F$4,"m")*Tabela!$H$17,Tabela!$H$17)))</f>
        <v/>
      </c>
      <c r="T176" s="45" t="str">
        <f>IF($A176="","",IF(T$6="NÃO",0,IF($A176=0,DATEDIF(ESTRUTURA!$F$3,ESTRUTURA!$F$4,"m")*Tabela!$H$18,Tabela!$H$18)))</f>
        <v/>
      </c>
      <c r="U176" s="83" t="str">
        <f t="shared" si="35"/>
        <v/>
      </c>
      <c r="V176" s="45" t="str">
        <f>IF($A176="","",IF(V$6="NÃO",0,IF($A176=0,DATEDIF(ESTRUTURA!$F$3,ESTRUTURA!$F$4,"m")*Tabela!$H$20,Tabela!$H$20)))</f>
        <v/>
      </c>
      <c r="W176" s="83" t="str">
        <f t="shared" si="35"/>
        <v/>
      </c>
      <c r="X176" s="45" t="str">
        <f t="shared" si="35"/>
        <v/>
      </c>
      <c r="Y176" s="83" t="str">
        <f>IF($A176="","",IF(Y$6="NÃO",0,IF(A176=0,Tabela!$H$23,IF(AND(MONTH(ESTRUTURA!C176)=MONTH(ESTRUTURA!$F$3),A176&gt;0),Tabela!$H$23,0))))</f>
        <v/>
      </c>
      <c r="Z176" s="45" t="str">
        <f t="shared" si="35"/>
        <v/>
      </c>
      <c r="AA176" s="83" t="str">
        <f>IF($A176="","",IF(AA$6="NÃO",0,Tabela!$H$25*nm_séries))</f>
        <v/>
      </c>
      <c r="AB176" s="45" t="str">
        <f t="shared" si="35"/>
        <v/>
      </c>
      <c r="AC176" s="83" t="str">
        <f>IF($A176="","",IF(AC$6="NÃO",0,IF(A176=0,Tabela!$H$27,IF(MOD(A176,3)=0,Tabela!$H$27,0))))</f>
        <v/>
      </c>
      <c r="AD176" s="45" t="str">
        <f t="shared" si="35"/>
        <v/>
      </c>
      <c r="AE176" s="83" t="str">
        <f t="shared" si="35"/>
        <v/>
      </c>
      <c r="AF176" s="45" t="str">
        <f>IF($A176="","",IF(AF$6="NÃO",0,IF(AND(MONTH(ESTRUTURA!C176)=MONTH(ESTRUTURA!$F$3),A176&gt;0),Tabela!$H$30,0)))</f>
        <v/>
      </c>
      <c r="AG176" s="83" t="str">
        <f t="shared" si="35"/>
        <v/>
      </c>
      <c r="AH176" s="45" t="str">
        <f t="shared" si="35"/>
        <v/>
      </c>
      <c r="AI176" s="83" t="str">
        <f>IF($A176="","",IF(AI$6="NÃO",0,IF($A176=0,DATEDIF(ESTRUTURA!$F$3,ESTRUTURA!$F$4,"m")*Tabela!$H$33,Tabela!$H$33)))</f>
        <v/>
      </c>
      <c r="AJ176" s="45" t="str">
        <f t="shared" si="25"/>
        <v/>
      </c>
    </row>
    <row r="177" spans="1:36" x14ac:dyDescent="0.2">
      <c r="A177" s="89" t="str">
        <f>ESTRUTURA!A177</f>
        <v/>
      </c>
      <c r="B177" s="81">
        <f t="shared" si="31"/>
        <v>0</v>
      </c>
      <c r="C177" s="83" t="str">
        <f t="shared" si="36"/>
        <v/>
      </c>
      <c r="D177" s="45" t="str">
        <f t="shared" si="36"/>
        <v/>
      </c>
      <c r="E177" s="83" t="str">
        <f t="shared" si="36"/>
        <v/>
      </c>
      <c r="F177" s="45" t="str">
        <f>IF($A177="","",IF(F$6="NÃO",0,Tabela!$H$34*nm_lastro))</f>
        <v/>
      </c>
      <c r="G177" s="83" t="str">
        <f t="shared" si="36"/>
        <v/>
      </c>
      <c r="H177" s="45" t="str">
        <f>IF($A177="","",IF(H$6="NÃO",0,IF($A177=0,DATEDIF(ESTRUTURA!$F$3,ESTRUTURA!$F$4,"m")*Tabela!$H$6,Tabela!$H$6)))</f>
        <v/>
      </c>
      <c r="I177" s="83" t="str">
        <f t="shared" si="36"/>
        <v/>
      </c>
      <c r="J177" s="45" t="str">
        <f>IF($A177="","",IF(J$6="NÃO",0,IF($A177=0,DATEDIF(ESTRUTURA!$F$3,ESTRUTURA!$F$4,"m")*Tabela!$H$8,IF(J$6="NÃO",0,Tabela!$H$8))))</f>
        <v/>
      </c>
      <c r="K177" s="83" t="str">
        <f t="shared" si="36"/>
        <v/>
      </c>
      <c r="L177" s="45" t="str">
        <f t="shared" si="36"/>
        <v/>
      </c>
      <c r="M177" s="83" t="str">
        <f t="shared" si="36"/>
        <v/>
      </c>
      <c r="N177" s="45" t="str">
        <f t="shared" si="36"/>
        <v/>
      </c>
      <c r="O177" s="83" t="str">
        <f t="shared" si="36"/>
        <v/>
      </c>
      <c r="P177" s="45" t="str">
        <f t="shared" si="36"/>
        <v/>
      </c>
      <c r="Q177" s="83" t="str">
        <f t="shared" si="36"/>
        <v/>
      </c>
      <c r="R177" s="45" t="str">
        <f t="shared" si="36"/>
        <v/>
      </c>
      <c r="S177" s="83" t="str">
        <f>IF($A177="","",IF(S$6="NÃO",0,IF($A177=0,DATEDIF(ESTRUTURA!$F$3,ESTRUTURA!$F$4,"m")*Tabela!$H$17,Tabela!$H$17)))</f>
        <v/>
      </c>
      <c r="T177" s="45" t="str">
        <f>IF($A177="","",IF(T$6="NÃO",0,IF($A177=0,DATEDIF(ESTRUTURA!$F$3,ESTRUTURA!$F$4,"m")*Tabela!$H$18,Tabela!$H$18)))</f>
        <v/>
      </c>
      <c r="U177" s="83" t="str">
        <f t="shared" si="35"/>
        <v/>
      </c>
      <c r="V177" s="45" t="str">
        <f>IF($A177="","",IF(V$6="NÃO",0,IF($A177=0,DATEDIF(ESTRUTURA!$F$3,ESTRUTURA!$F$4,"m")*Tabela!$H$20,Tabela!$H$20)))</f>
        <v/>
      </c>
      <c r="W177" s="83" t="str">
        <f t="shared" si="35"/>
        <v/>
      </c>
      <c r="X177" s="45" t="str">
        <f t="shared" si="35"/>
        <v/>
      </c>
      <c r="Y177" s="83" t="str">
        <f>IF($A177="","",IF(Y$6="NÃO",0,IF(A177=0,Tabela!$H$23,IF(AND(MONTH(ESTRUTURA!C177)=MONTH(ESTRUTURA!$F$3),A177&gt;0),Tabela!$H$23,0))))</f>
        <v/>
      </c>
      <c r="Z177" s="45" t="str">
        <f t="shared" si="35"/>
        <v/>
      </c>
      <c r="AA177" s="83" t="str">
        <f>IF($A177="","",IF(AA$6="NÃO",0,Tabela!$H$25*nm_séries))</f>
        <v/>
      </c>
      <c r="AB177" s="45" t="str">
        <f t="shared" si="35"/>
        <v/>
      </c>
      <c r="AC177" s="83" t="str">
        <f>IF($A177="","",IF(AC$6="NÃO",0,IF(A177=0,Tabela!$H$27,IF(MOD(A177,3)=0,Tabela!$H$27,0))))</f>
        <v/>
      </c>
      <c r="AD177" s="45" t="str">
        <f t="shared" si="35"/>
        <v/>
      </c>
      <c r="AE177" s="83" t="str">
        <f t="shared" si="35"/>
        <v/>
      </c>
      <c r="AF177" s="45" t="str">
        <f>IF($A177="","",IF(AF$6="NÃO",0,IF(AND(MONTH(ESTRUTURA!C177)=MONTH(ESTRUTURA!$F$3),A177&gt;0),Tabela!$H$30,0)))</f>
        <v/>
      </c>
      <c r="AG177" s="83" t="str">
        <f t="shared" si="35"/>
        <v/>
      </c>
      <c r="AH177" s="45" t="str">
        <f t="shared" si="35"/>
        <v/>
      </c>
      <c r="AI177" s="83" t="str">
        <f>IF($A177="","",IF(AI$6="NÃO",0,IF($A177=0,DATEDIF(ESTRUTURA!$F$3,ESTRUTURA!$F$4,"m")*Tabela!$H$33,Tabela!$H$33)))</f>
        <v/>
      </c>
      <c r="AJ177" s="45" t="str">
        <f t="shared" si="25"/>
        <v/>
      </c>
    </row>
    <row r="178" spans="1:36" x14ac:dyDescent="0.2">
      <c r="A178" s="89" t="str">
        <f>ESTRUTURA!A178</f>
        <v/>
      </c>
      <c r="B178" s="81">
        <f t="shared" si="31"/>
        <v>0</v>
      </c>
      <c r="C178" s="83" t="str">
        <f t="shared" si="36"/>
        <v/>
      </c>
      <c r="D178" s="45" t="str">
        <f t="shared" si="36"/>
        <v/>
      </c>
      <c r="E178" s="83" t="str">
        <f t="shared" si="36"/>
        <v/>
      </c>
      <c r="F178" s="45" t="str">
        <f>IF($A178="","",IF(F$6="NÃO",0,Tabela!$H$34*nm_lastro))</f>
        <v/>
      </c>
      <c r="G178" s="83" t="str">
        <f t="shared" si="36"/>
        <v/>
      </c>
      <c r="H178" s="45" t="str">
        <f>IF($A178="","",IF(H$6="NÃO",0,IF($A178=0,DATEDIF(ESTRUTURA!$F$3,ESTRUTURA!$F$4,"m")*Tabela!$H$6,Tabela!$H$6)))</f>
        <v/>
      </c>
      <c r="I178" s="83" t="str">
        <f t="shared" si="36"/>
        <v/>
      </c>
      <c r="J178" s="45" t="str">
        <f>IF($A178="","",IF(J$6="NÃO",0,IF($A178=0,DATEDIF(ESTRUTURA!$F$3,ESTRUTURA!$F$4,"m")*Tabela!$H$8,IF(J$6="NÃO",0,Tabela!$H$8))))</f>
        <v/>
      </c>
      <c r="K178" s="83" t="str">
        <f t="shared" si="36"/>
        <v/>
      </c>
      <c r="L178" s="45" t="str">
        <f t="shared" si="36"/>
        <v/>
      </c>
      <c r="M178" s="83" t="str">
        <f t="shared" si="36"/>
        <v/>
      </c>
      <c r="N178" s="45" t="str">
        <f t="shared" si="36"/>
        <v/>
      </c>
      <c r="O178" s="83" t="str">
        <f t="shared" si="36"/>
        <v/>
      </c>
      <c r="P178" s="45" t="str">
        <f t="shared" si="36"/>
        <v/>
      </c>
      <c r="Q178" s="83" t="str">
        <f t="shared" si="36"/>
        <v/>
      </c>
      <c r="R178" s="45" t="str">
        <f t="shared" si="36"/>
        <v/>
      </c>
      <c r="S178" s="83" t="str">
        <f>IF($A178="","",IF(S$6="NÃO",0,IF($A178=0,DATEDIF(ESTRUTURA!$F$3,ESTRUTURA!$F$4,"m")*Tabela!$H$17,Tabela!$H$17)))</f>
        <v/>
      </c>
      <c r="T178" s="45" t="str">
        <f>IF($A178="","",IF(T$6="NÃO",0,IF($A178=0,DATEDIF(ESTRUTURA!$F$3,ESTRUTURA!$F$4,"m")*Tabela!$H$18,Tabela!$H$18)))</f>
        <v/>
      </c>
      <c r="U178" s="83" t="str">
        <f t="shared" si="35"/>
        <v/>
      </c>
      <c r="V178" s="45" t="str">
        <f>IF($A178="","",IF(V$6="NÃO",0,IF($A178=0,DATEDIF(ESTRUTURA!$F$3,ESTRUTURA!$F$4,"m")*Tabela!$H$20,Tabela!$H$20)))</f>
        <v/>
      </c>
      <c r="W178" s="83" t="str">
        <f t="shared" si="35"/>
        <v/>
      </c>
      <c r="X178" s="45" t="str">
        <f t="shared" si="35"/>
        <v/>
      </c>
      <c r="Y178" s="83" t="str">
        <f>IF($A178="","",IF(Y$6="NÃO",0,IF(A178=0,Tabela!$H$23,IF(AND(MONTH(ESTRUTURA!C178)=MONTH(ESTRUTURA!$F$3),A178&gt;0),Tabela!$H$23,0))))</f>
        <v/>
      </c>
      <c r="Z178" s="45" t="str">
        <f t="shared" si="35"/>
        <v/>
      </c>
      <c r="AA178" s="83" t="str">
        <f>IF($A178="","",IF(AA$6="NÃO",0,Tabela!$H$25*nm_séries))</f>
        <v/>
      </c>
      <c r="AB178" s="45" t="str">
        <f t="shared" si="35"/>
        <v/>
      </c>
      <c r="AC178" s="83" t="str">
        <f>IF($A178="","",IF(AC$6="NÃO",0,IF(A178=0,Tabela!$H$27,IF(MOD(A178,3)=0,Tabela!$H$27,0))))</f>
        <v/>
      </c>
      <c r="AD178" s="45" t="str">
        <f t="shared" si="35"/>
        <v/>
      </c>
      <c r="AE178" s="83" t="str">
        <f t="shared" si="35"/>
        <v/>
      </c>
      <c r="AF178" s="45" t="str">
        <f>IF($A178="","",IF(AF$6="NÃO",0,IF(AND(MONTH(ESTRUTURA!C178)=MONTH(ESTRUTURA!$F$3),A178&gt;0),Tabela!$H$30,0)))</f>
        <v/>
      </c>
      <c r="AG178" s="83" t="str">
        <f t="shared" si="35"/>
        <v/>
      </c>
      <c r="AH178" s="45" t="str">
        <f t="shared" si="35"/>
        <v/>
      </c>
      <c r="AI178" s="83" t="str">
        <f>IF($A178="","",IF(AI$6="NÃO",0,IF($A178=0,DATEDIF(ESTRUTURA!$F$3,ESTRUTURA!$F$4,"m")*Tabela!$H$33,Tabela!$H$33)))</f>
        <v/>
      </c>
      <c r="AJ178" s="45" t="str">
        <f t="shared" si="25"/>
        <v/>
      </c>
    </row>
    <row r="179" spans="1:36" x14ac:dyDescent="0.2">
      <c r="A179" s="89" t="str">
        <f>ESTRUTURA!A179</f>
        <v/>
      </c>
      <c r="B179" s="81">
        <f t="shared" si="31"/>
        <v>0</v>
      </c>
      <c r="C179" s="83" t="str">
        <f t="shared" si="36"/>
        <v/>
      </c>
      <c r="D179" s="45" t="str">
        <f t="shared" si="36"/>
        <v/>
      </c>
      <c r="E179" s="83" t="str">
        <f t="shared" si="36"/>
        <v/>
      </c>
      <c r="F179" s="45" t="str">
        <f>IF($A179="","",IF(F$6="NÃO",0,Tabela!$H$34*nm_lastro))</f>
        <v/>
      </c>
      <c r="G179" s="83" t="str">
        <f t="shared" si="36"/>
        <v/>
      </c>
      <c r="H179" s="45" t="str">
        <f>IF($A179="","",IF(H$6="NÃO",0,IF($A179=0,DATEDIF(ESTRUTURA!$F$3,ESTRUTURA!$F$4,"m")*Tabela!$H$6,Tabela!$H$6)))</f>
        <v/>
      </c>
      <c r="I179" s="83" t="str">
        <f t="shared" si="36"/>
        <v/>
      </c>
      <c r="J179" s="45" t="str">
        <f>IF($A179="","",IF(J$6="NÃO",0,IF($A179=0,DATEDIF(ESTRUTURA!$F$3,ESTRUTURA!$F$4,"m")*Tabela!$H$8,IF(J$6="NÃO",0,Tabela!$H$8))))</f>
        <v/>
      </c>
      <c r="K179" s="83" t="str">
        <f t="shared" si="36"/>
        <v/>
      </c>
      <c r="L179" s="45" t="str">
        <f t="shared" si="36"/>
        <v/>
      </c>
      <c r="M179" s="83" t="str">
        <f t="shared" si="36"/>
        <v/>
      </c>
      <c r="N179" s="45" t="str">
        <f t="shared" si="36"/>
        <v/>
      </c>
      <c r="O179" s="83" t="str">
        <f t="shared" si="36"/>
        <v/>
      </c>
      <c r="P179" s="45" t="str">
        <f t="shared" si="36"/>
        <v/>
      </c>
      <c r="Q179" s="83" t="str">
        <f t="shared" si="36"/>
        <v/>
      </c>
      <c r="R179" s="45" t="str">
        <f t="shared" si="36"/>
        <v/>
      </c>
      <c r="S179" s="83" t="str">
        <f>IF($A179="","",IF(S$6="NÃO",0,IF($A179=0,DATEDIF(ESTRUTURA!$F$3,ESTRUTURA!$F$4,"m")*Tabela!$H$17,Tabela!$H$17)))</f>
        <v/>
      </c>
      <c r="T179" s="45" t="str">
        <f>IF($A179="","",IF(T$6="NÃO",0,IF($A179=0,DATEDIF(ESTRUTURA!$F$3,ESTRUTURA!$F$4,"m")*Tabela!$H$18,Tabela!$H$18)))</f>
        <v/>
      </c>
      <c r="U179" s="83" t="str">
        <f t="shared" si="35"/>
        <v/>
      </c>
      <c r="V179" s="45" t="str">
        <f>IF($A179="","",IF(V$6="NÃO",0,IF($A179=0,DATEDIF(ESTRUTURA!$F$3,ESTRUTURA!$F$4,"m")*Tabela!$H$20,Tabela!$H$20)))</f>
        <v/>
      </c>
      <c r="W179" s="83" t="str">
        <f t="shared" si="35"/>
        <v/>
      </c>
      <c r="X179" s="45" t="str">
        <f t="shared" si="35"/>
        <v/>
      </c>
      <c r="Y179" s="83" t="str">
        <f>IF($A179="","",IF(Y$6="NÃO",0,IF(A179=0,Tabela!$H$23,IF(AND(MONTH(ESTRUTURA!C179)=MONTH(ESTRUTURA!$F$3),A179&gt;0),Tabela!$H$23,0))))</f>
        <v/>
      </c>
      <c r="Z179" s="45" t="str">
        <f t="shared" si="35"/>
        <v/>
      </c>
      <c r="AA179" s="83" t="str">
        <f>IF($A179="","",IF(AA$6="NÃO",0,Tabela!$H$25*nm_séries))</f>
        <v/>
      </c>
      <c r="AB179" s="45" t="str">
        <f t="shared" si="35"/>
        <v/>
      </c>
      <c r="AC179" s="83" t="str">
        <f>IF($A179="","",IF(AC$6="NÃO",0,IF(A179=0,Tabela!$H$27,IF(MOD(A179,3)=0,Tabela!$H$27,0))))</f>
        <v/>
      </c>
      <c r="AD179" s="45" t="str">
        <f t="shared" si="35"/>
        <v/>
      </c>
      <c r="AE179" s="83" t="str">
        <f t="shared" si="35"/>
        <v/>
      </c>
      <c r="AF179" s="45" t="str">
        <f>IF($A179="","",IF(AF$6="NÃO",0,IF(AND(MONTH(ESTRUTURA!C179)=MONTH(ESTRUTURA!$F$3),A179&gt;0),Tabela!$H$30,0)))</f>
        <v/>
      </c>
      <c r="AG179" s="83" t="str">
        <f t="shared" si="35"/>
        <v/>
      </c>
      <c r="AH179" s="45" t="str">
        <f t="shared" si="35"/>
        <v/>
      </c>
      <c r="AI179" s="83" t="str">
        <f>IF($A179="","",IF(AI$6="NÃO",0,IF($A179=0,DATEDIF(ESTRUTURA!$F$3,ESTRUTURA!$F$4,"m")*Tabela!$H$33,Tabela!$H$33)))</f>
        <v/>
      </c>
      <c r="AJ179" s="45" t="str">
        <f t="shared" si="25"/>
        <v/>
      </c>
    </row>
    <row r="180" spans="1:36" x14ac:dyDescent="0.2">
      <c r="A180" s="89" t="str">
        <f>ESTRUTURA!A180</f>
        <v/>
      </c>
      <c r="B180" s="81">
        <f t="shared" si="31"/>
        <v>0</v>
      </c>
      <c r="C180" s="83" t="str">
        <f t="shared" si="36"/>
        <v/>
      </c>
      <c r="D180" s="45" t="str">
        <f t="shared" si="36"/>
        <v/>
      </c>
      <c r="E180" s="83" t="str">
        <f t="shared" si="36"/>
        <v/>
      </c>
      <c r="F180" s="45" t="str">
        <f>IF($A180="","",IF(F$6="NÃO",0,Tabela!$H$34*nm_lastro))</f>
        <v/>
      </c>
      <c r="G180" s="83" t="str">
        <f t="shared" si="36"/>
        <v/>
      </c>
      <c r="H180" s="45" t="str">
        <f>IF($A180="","",IF(H$6="NÃO",0,IF($A180=0,DATEDIF(ESTRUTURA!$F$3,ESTRUTURA!$F$4,"m")*Tabela!$H$6,Tabela!$H$6)))</f>
        <v/>
      </c>
      <c r="I180" s="83" t="str">
        <f t="shared" si="36"/>
        <v/>
      </c>
      <c r="J180" s="45" t="str">
        <f>IF($A180="","",IF(J$6="NÃO",0,IF($A180=0,DATEDIF(ESTRUTURA!$F$3,ESTRUTURA!$F$4,"m")*Tabela!$H$8,IF(J$6="NÃO",0,Tabela!$H$8))))</f>
        <v/>
      </c>
      <c r="K180" s="83" t="str">
        <f t="shared" si="36"/>
        <v/>
      </c>
      <c r="L180" s="45" t="str">
        <f t="shared" si="36"/>
        <v/>
      </c>
      <c r="M180" s="83" t="str">
        <f t="shared" si="36"/>
        <v/>
      </c>
      <c r="N180" s="45" t="str">
        <f t="shared" si="36"/>
        <v/>
      </c>
      <c r="O180" s="83" t="str">
        <f t="shared" si="36"/>
        <v/>
      </c>
      <c r="P180" s="45" t="str">
        <f t="shared" si="36"/>
        <v/>
      </c>
      <c r="Q180" s="83" t="str">
        <f t="shared" si="36"/>
        <v/>
      </c>
      <c r="R180" s="45" t="str">
        <f t="shared" si="36"/>
        <v/>
      </c>
      <c r="S180" s="83" t="str">
        <f>IF($A180="","",IF(S$6="NÃO",0,IF($A180=0,DATEDIF(ESTRUTURA!$F$3,ESTRUTURA!$F$4,"m")*Tabela!$H$17,Tabela!$H$17)))</f>
        <v/>
      </c>
      <c r="T180" s="45" t="str">
        <f>IF($A180="","",IF(T$6="NÃO",0,IF($A180=0,DATEDIF(ESTRUTURA!$F$3,ESTRUTURA!$F$4,"m")*Tabela!$H$18,Tabela!$H$18)))</f>
        <v/>
      </c>
      <c r="U180" s="83" t="str">
        <f t="shared" si="35"/>
        <v/>
      </c>
      <c r="V180" s="45" t="str">
        <f>IF($A180="","",IF(V$6="NÃO",0,IF($A180=0,DATEDIF(ESTRUTURA!$F$3,ESTRUTURA!$F$4,"m")*Tabela!$H$20,Tabela!$H$20)))</f>
        <v/>
      </c>
      <c r="W180" s="83" t="str">
        <f t="shared" si="35"/>
        <v/>
      </c>
      <c r="X180" s="45" t="str">
        <f t="shared" si="35"/>
        <v/>
      </c>
      <c r="Y180" s="83" t="str">
        <f>IF($A180="","",IF(Y$6="NÃO",0,IF(A180=0,Tabela!$H$23,IF(AND(MONTH(ESTRUTURA!C180)=MONTH(ESTRUTURA!$F$3),A180&gt;0),Tabela!$H$23,0))))</f>
        <v/>
      </c>
      <c r="Z180" s="45" t="str">
        <f t="shared" si="35"/>
        <v/>
      </c>
      <c r="AA180" s="83" t="str">
        <f>IF($A180="","",IF(AA$6="NÃO",0,Tabela!$H$25*nm_séries))</f>
        <v/>
      </c>
      <c r="AB180" s="45" t="str">
        <f t="shared" si="35"/>
        <v/>
      </c>
      <c r="AC180" s="83" t="str">
        <f>IF($A180="","",IF(AC$6="NÃO",0,IF(A180=0,Tabela!$H$27,IF(MOD(A180,3)=0,Tabela!$H$27,0))))</f>
        <v/>
      </c>
      <c r="AD180" s="45" t="str">
        <f t="shared" si="35"/>
        <v/>
      </c>
      <c r="AE180" s="83" t="str">
        <f t="shared" si="35"/>
        <v/>
      </c>
      <c r="AF180" s="45" t="str">
        <f>IF($A180="","",IF(AF$6="NÃO",0,IF(AND(MONTH(ESTRUTURA!C180)=MONTH(ESTRUTURA!$F$3),A180&gt;0),Tabela!$H$30,0)))</f>
        <v/>
      </c>
      <c r="AG180" s="83" t="str">
        <f t="shared" si="35"/>
        <v/>
      </c>
      <c r="AH180" s="45" t="str">
        <f t="shared" si="35"/>
        <v/>
      </c>
      <c r="AI180" s="83" t="str">
        <f>IF($A180="","",IF(AI$6="NÃO",0,IF($A180=0,DATEDIF(ESTRUTURA!$F$3,ESTRUTURA!$F$4,"m")*Tabela!$H$33,Tabela!$H$33)))</f>
        <v/>
      </c>
      <c r="AJ180" s="45" t="str">
        <f t="shared" si="25"/>
        <v/>
      </c>
    </row>
    <row r="181" spans="1:36" x14ac:dyDescent="0.2">
      <c r="A181" s="89" t="str">
        <f>ESTRUTURA!A181</f>
        <v/>
      </c>
      <c r="B181" s="81">
        <f t="shared" si="31"/>
        <v>0</v>
      </c>
      <c r="C181" s="83" t="str">
        <f t="shared" si="36"/>
        <v/>
      </c>
      <c r="D181" s="45" t="str">
        <f t="shared" si="36"/>
        <v/>
      </c>
      <c r="E181" s="83" t="str">
        <f t="shared" si="36"/>
        <v/>
      </c>
      <c r="F181" s="45" t="str">
        <f>IF($A181="","",IF(F$6="NÃO",0,Tabela!$H$34*nm_lastro))</f>
        <v/>
      </c>
      <c r="G181" s="83" t="str">
        <f t="shared" si="36"/>
        <v/>
      </c>
      <c r="H181" s="45" t="str">
        <f>IF($A181="","",IF(H$6="NÃO",0,IF($A181=0,DATEDIF(ESTRUTURA!$F$3,ESTRUTURA!$F$4,"m")*Tabela!$H$6,Tabela!$H$6)))</f>
        <v/>
      </c>
      <c r="I181" s="83" t="str">
        <f t="shared" si="36"/>
        <v/>
      </c>
      <c r="J181" s="45" t="str">
        <f>IF($A181="","",IF(J$6="NÃO",0,IF($A181=0,DATEDIF(ESTRUTURA!$F$3,ESTRUTURA!$F$4,"m")*Tabela!$H$8,IF(J$6="NÃO",0,Tabela!$H$8))))</f>
        <v/>
      </c>
      <c r="K181" s="83" t="str">
        <f t="shared" si="36"/>
        <v/>
      </c>
      <c r="L181" s="45" t="str">
        <f t="shared" si="36"/>
        <v/>
      </c>
      <c r="M181" s="83" t="str">
        <f t="shared" si="36"/>
        <v/>
      </c>
      <c r="N181" s="45" t="str">
        <f t="shared" si="36"/>
        <v/>
      </c>
      <c r="O181" s="83" t="str">
        <f t="shared" si="36"/>
        <v/>
      </c>
      <c r="P181" s="45" t="str">
        <f t="shared" si="36"/>
        <v/>
      </c>
      <c r="Q181" s="83" t="str">
        <f t="shared" si="36"/>
        <v/>
      </c>
      <c r="R181" s="45" t="str">
        <f t="shared" si="36"/>
        <v/>
      </c>
      <c r="S181" s="83" t="str">
        <f>IF($A181="","",IF(S$6="NÃO",0,IF($A181=0,DATEDIF(ESTRUTURA!$F$3,ESTRUTURA!$F$4,"m")*Tabela!$H$17,Tabela!$H$17)))</f>
        <v/>
      </c>
      <c r="T181" s="45" t="str">
        <f>IF($A181="","",IF(T$6="NÃO",0,IF($A181=0,DATEDIF(ESTRUTURA!$F$3,ESTRUTURA!$F$4,"m")*Tabela!$H$18,Tabela!$H$18)))</f>
        <v/>
      </c>
      <c r="U181" s="83" t="str">
        <f t="shared" si="35"/>
        <v/>
      </c>
      <c r="V181" s="45" t="str">
        <f>IF($A181="","",IF(V$6="NÃO",0,IF($A181=0,DATEDIF(ESTRUTURA!$F$3,ESTRUTURA!$F$4,"m")*Tabela!$H$20,Tabela!$H$20)))</f>
        <v/>
      </c>
      <c r="W181" s="83" t="str">
        <f t="shared" si="35"/>
        <v/>
      </c>
      <c r="X181" s="45" t="str">
        <f t="shared" si="35"/>
        <v/>
      </c>
      <c r="Y181" s="83" t="str">
        <f>IF($A181="","",IF(Y$6="NÃO",0,IF(A181=0,Tabela!$H$23,IF(AND(MONTH(ESTRUTURA!C181)=MONTH(ESTRUTURA!$F$3),A181&gt;0),Tabela!$H$23,0))))</f>
        <v/>
      </c>
      <c r="Z181" s="45" t="str">
        <f t="shared" si="35"/>
        <v/>
      </c>
      <c r="AA181" s="83" t="str">
        <f>IF($A181="","",IF(AA$6="NÃO",0,Tabela!$H$25*nm_séries))</f>
        <v/>
      </c>
      <c r="AB181" s="45" t="str">
        <f t="shared" si="35"/>
        <v/>
      </c>
      <c r="AC181" s="83" t="str">
        <f>IF($A181="","",IF(AC$6="NÃO",0,IF(A181=0,Tabela!$H$27,IF(MOD(A181,3)=0,Tabela!$H$27,0))))</f>
        <v/>
      </c>
      <c r="AD181" s="45" t="str">
        <f t="shared" si="35"/>
        <v/>
      </c>
      <c r="AE181" s="83" t="str">
        <f t="shared" si="35"/>
        <v/>
      </c>
      <c r="AF181" s="45" t="str">
        <f>IF($A181="","",IF(AF$6="NÃO",0,IF(AND(MONTH(ESTRUTURA!C181)=MONTH(ESTRUTURA!$F$3),A181&gt;0),Tabela!$H$30,0)))</f>
        <v/>
      </c>
      <c r="AG181" s="83" t="str">
        <f t="shared" si="35"/>
        <v/>
      </c>
      <c r="AH181" s="45" t="str">
        <f t="shared" si="35"/>
        <v/>
      </c>
      <c r="AI181" s="83" t="str">
        <f>IF($A181="","",IF(AI$6="NÃO",0,IF($A181=0,DATEDIF(ESTRUTURA!$F$3,ESTRUTURA!$F$4,"m")*Tabela!$H$33,Tabela!$H$33)))</f>
        <v/>
      </c>
      <c r="AJ181" s="45" t="str">
        <f t="shared" si="25"/>
        <v/>
      </c>
    </row>
    <row r="182" spans="1:36" x14ac:dyDescent="0.2">
      <c r="A182" s="89" t="str">
        <f>ESTRUTURA!A182</f>
        <v/>
      </c>
      <c r="B182" s="81">
        <f t="shared" si="31"/>
        <v>0</v>
      </c>
      <c r="C182" s="83" t="str">
        <f t="shared" si="36"/>
        <v/>
      </c>
      <c r="D182" s="45" t="str">
        <f t="shared" si="36"/>
        <v/>
      </c>
      <c r="E182" s="83" t="str">
        <f t="shared" si="36"/>
        <v/>
      </c>
      <c r="F182" s="45" t="str">
        <f>IF($A182="","",IF(F$6="NÃO",0,Tabela!$H$34*nm_lastro))</f>
        <v/>
      </c>
      <c r="G182" s="83" t="str">
        <f t="shared" si="36"/>
        <v/>
      </c>
      <c r="H182" s="45" t="str">
        <f>IF($A182="","",IF(H$6="NÃO",0,IF($A182=0,DATEDIF(ESTRUTURA!$F$3,ESTRUTURA!$F$4,"m")*Tabela!$H$6,Tabela!$H$6)))</f>
        <v/>
      </c>
      <c r="I182" s="83" t="str">
        <f t="shared" si="36"/>
        <v/>
      </c>
      <c r="J182" s="45" t="str">
        <f>IF($A182="","",IF(J$6="NÃO",0,IF($A182=0,DATEDIF(ESTRUTURA!$F$3,ESTRUTURA!$F$4,"m")*Tabela!$H$8,IF(J$6="NÃO",0,Tabela!$H$8))))</f>
        <v/>
      </c>
      <c r="K182" s="83" t="str">
        <f t="shared" si="36"/>
        <v/>
      </c>
      <c r="L182" s="45" t="str">
        <f t="shared" si="36"/>
        <v/>
      </c>
      <c r="M182" s="83" t="str">
        <f t="shared" si="36"/>
        <v/>
      </c>
      <c r="N182" s="45" t="str">
        <f t="shared" si="36"/>
        <v/>
      </c>
      <c r="O182" s="83" t="str">
        <f t="shared" si="36"/>
        <v/>
      </c>
      <c r="P182" s="45" t="str">
        <f t="shared" si="36"/>
        <v/>
      </c>
      <c r="Q182" s="83" t="str">
        <f t="shared" si="36"/>
        <v/>
      </c>
      <c r="R182" s="45" t="str">
        <f t="shared" si="36"/>
        <v/>
      </c>
      <c r="S182" s="83" t="str">
        <f>IF($A182="","",IF(S$6="NÃO",0,IF($A182=0,DATEDIF(ESTRUTURA!$F$3,ESTRUTURA!$F$4,"m")*Tabela!$H$17,Tabela!$H$17)))</f>
        <v/>
      </c>
      <c r="T182" s="45" t="str">
        <f>IF($A182="","",IF(T$6="NÃO",0,IF($A182=0,DATEDIF(ESTRUTURA!$F$3,ESTRUTURA!$F$4,"m")*Tabela!$H$18,Tabela!$H$18)))</f>
        <v/>
      </c>
      <c r="U182" s="83" t="str">
        <f t="shared" si="35"/>
        <v/>
      </c>
      <c r="V182" s="45" t="str">
        <f>IF($A182="","",IF(V$6="NÃO",0,IF($A182=0,DATEDIF(ESTRUTURA!$F$3,ESTRUTURA!$F$4,"m")*Tabela!$H$20,Tabela!$H$20)))</f>
        <v/>
      </c>
      <c r="W182" s="83" t="str">
        <f t="shared" si="35"/>
        <v/>
      </c>
      <c r="X182" s="45" t="str">
        <f t="shared" si="35"/>
        <v/>
      </c>
      <c r="Y182" s="83" t="str">
        <f>IF($A182="","",IF(Y$6="NÃO",0,IF(A182=0,Tabela!$H$23,IF(AND(MONTH(ESTRUTURA!C182)=MONTH(ESTRUTURA!$F$3),A182&gt;0),Tabela!$H$23,0))))</f>
        <v/>
      </c>
      <c r="Z182" s="45" t="str">
        <f t="shared" si="35"/>
        <v/>
      </c>
      <c r="AA182" s="83" t="str">
        <f>IF($A182="","",IF(AA$6="NÃO",0,Tabela!$H$25*nm_séries))</f>
        <v/>
      </c>
      <c r="AB182" s="45" t="str">
        <f t="shared" si="35"/>
        <v/>
      </c>
      <c r="AC182" s="83" t="str">
        <f>IF($A182="","",IF(AC$6="NÃO",0,IF(A182=0,Tabela!$H$27,IF(MOD(A182,3)=0,Tabela!$H$27,0))))</f>
        <v/>
      </c>
      <c r="AD182" s="45" t="str">
        <f t="shared" si="35"/>
        <v/>
      </c>
      <c r="AE182" s="83" t="str">
        <f t="shared" si="35"/>
        <v/>
      </c>
      <c r="AF182" s="45" t="str">
        <f>IF($A182="","",IF(AF$6="NÃO",0,IF(AND(MONTH(ESTRUTURA!C182)=MONTH(ESTRUTURA!$F$3),A182&gt;0),Tabela!$H$30,0)))</f>
        <v/>
      </c>
      <c r="AG182" s="83" t="str">
        <f t="shared" si="35"/>
        <v/>
      </c>
      <c r="AH182" s="45" t="str">
        <f t="shared" si="35"/>
        <v/>
      </c>
      <c r="AI182" s="83" t="str">
        <f>IF($A182="","",IF(AI$6="NÃO",0,IF($A182=0,DATEDIF(ESTRUTURA!$F$3,ESTRUTURA!$F$4,"m")*Tabela!$H$33,Tabela!$H$33)))</f>
        <v/>
      </c>
      <c r="AJ182" s="45" t="str">
        <f t="shared" si="25"/>
        <v/>
      </c>
    </row>
    <row r="183" spans="1:36" x14ac:dyDescent="0.2">
      <c r="A183" s="89" t="str">
        <f>ESTRUTURA!A183</f>
        <v/>
      </c>
      <c r="B183" s="81">
        <f t="shared" si="31"/>
        <v>0</v>
      </c>
      <c r="C183" s="83" t="str">
        <f t="shared" si="36"/>
        <v/>
      </c>
      <c r="D183" s="45" t="str">
        <f t="shared" si="36"/>
        <v/>
      </c>
      <c r="E183" s="83" t="str">
        <f t="shared" si="36"/>
        <v/>
      </c>
      <c r="F183" s="45" t="str">
        <f>IF($A183="","",IF(F$6="NÃO",0,Tabela!$H$34*nm_lastro))</f>
        <v/>
      </c>
      <c r="G183" s="83" t="str">
        <f t="shared" si="36"/>
        <v/>
      </c>
      <c r="H183" s="45" t="str">
        <f>IF($A183="","",IF(H$6="NÃO",0,IF($A183=0,DATEDIF(ESTRUTURA!$F$3,ESTRUTURA!$F$4,"m")*Tabela!$H$6,Tabela!$H$6)))</f>
        <v/>
      </c>
      <c r="I183" s="83" t="str">
        <f t="shared" si="36"/>
        <v/>
      </c>
      <c r="J183" s="45" t="str">
        <f>IF($A183="","",IF(J$6="NÃO",0,IF($A183=0,DATEDIF(ESTRUTURA!$F$3,ESTRUTURA!$F$4,"m")*Tabela!$H$8,IF(J$6="NÃO",0,Tabela!$H$8))))</f>
        <v/>
      </c>
      <c r="K183" s="83" t="str">
        <f t="shared" si="36"/>
        <v/>
      </c>
      <c r="L183" s="45" t="str">
        <f t="shared" si="36"/>
        <v/>
      </c>
      <c r="M183" s="83" t="str">
        <f t="shared" si="36"/>
        <v/>
      </c>
      <c r="N183" s="45" t="str">
        <f t="shared" si="36"/>
        <v/>
      </c>
      <c r="O183" s="83" t="str">
        <f t="shared" si="36"/>
        <v/>
      </c>
      <c r="P183" s="45" t="str">
        <f t="shared" si="36"/>
        <v/>
      </c>
      <c r="Q183" s="83" t="str">
        <f t="shared" si="36"/>
        <v/>
      </c>
      <c r="R183" s="45" t="str">
        <f t="shared" si="36"/>
        <v/>
      </c>
      <c r="S183" s="83" t="str">
        <f>IF($A183="","",IF(S$6="NÃO",0,IF($A183=0,DATEDIF(ESTRUTURA!$F$3,ESTRUTURA!$F$4,"m")*Tabela!$H$17,Tabela!$H$17)))</f>
        <v/>
      </c>
      <c r="T183" s="45" t="str">
        <f>IF($A183="","",IF(T$6="NÃO",0,IF($A183=0,DATEDIF(ESTRUTURA!$F$3,ESTRUTURA!$F$4,"m")*Tabela!$H$18,Tabela!$H$18)))</f>
        <v/>
      </c>
      <c r="U183" s="83" t="str">
        <f t="shared" si="35"/>
        <v/>
      </c>
      <c r="V183" s="45" t="str">
        <f>IF($A183="","",IF(V$6="NÃO",0,IF($A183=0,DATEDIF(ESTRUTURA!$F$3,ESTRUTURA!$F$4,"m")*Tabela!$H$20,Tabela!$H$20)))</f>
        <v/>
      </c>
      <c r="W183" s="83" t="str">
        <f t="shared" si="35"/>
        <v/>
      </c>
      <c r="X183" s="45" t="str">
        <f t="shared" si="35"/>
        <v/>
      </c>
      <c r="Y183" s="83" t="str">
        <f>IF($A183="","",IF(Y$6="NÃO",0,IF(A183=0,Tabela!$H$23,IF(AND(MONTH(ESTRUTURA!C183)=MONTH(ESTRUTURA!$F$3),A183&gt;0),Tabela!$H$23,0))))</f>
        <v/>
      </c>
      <c r="Z183" s="45" t="str">
        <f t="shared" si="35"/>
        <v/>
      </c>
      <c r="AA183" s="83" t="str">
        <f>IF($A183="","",IF(AA$6="NÃO",0,Tabela!$H$25*nm_séries))</f>
        <v/>
      </c>
      <c r="AB183" s="45" t="str">
        <f t="shared" si="35"/>
        <v/>
      </c>
      <c r="AC183" s="83" t="str">
        <f>IF($A183="","",IF(AC$6="NÃO",0,IF(A183=0,Tabela!$H$27,IF(MOD(A183,3)=0,Tabela!$H$27,0))))</f>
        <v/>
      </c>
      <c r="AD183" s="45" t="str">
        <f t="shared" si="35"/>
        <v/>
      </c>
      <c r="AE183" s="83" t="str">
        <f t="shared" si="35"/>
        <v/>
      </c>
      <c r="AF183" s="45" t="str">
        <f>IF($A183="","",IF(AF$6="NÃO",0,IF(AND(MONTH(ESTRUTURA!C183)=MONTH(ESTRUTURA!$F$3),A183&gt;0),Tabela!$H$30,0)))</f>
        <v/>
      </c>
      <c r="AG183" s="83" t="str">
        <f t="shared" si="35"/>
        <v/>
      </c>
      <c r="AH183" s="45" t="str">
        <f t="shared" si="35"/>
        <v/>
      </c>
      <c r="AI183" s="83" t="str">
        <f>IF($A183="","",IF(AI$6="NÃO",0,IF($A183=0,DATEDIF(ESTRUTURA!$F$3,ESTRUTURA!$F$4,"m")*Tabela!$H$33,Tabela!$H$33)))</f>
        <v/>
      </c>
      <c r="AJ183" s="45" t="str">
        <f t="shared" si="25"/>
        <v/>
      </c>
    </row>
    <row r="184" spans="1:36" x14ac:dyDescent="0.2">
      <c r="A184" s="89" t="str">
        <f>ESTRUTURA!A184</f>
        <v/>
      </c>
      <c r="B184" s="81">
        <f t="shared" si="31"/>
        <v>0</v>
      </c>
      <c r="C184" s="83" t="str">
        <f t="shared" si="36"/>
        <v/>
      </c>
      <c r="D184" s="45" t="str">
        <f t="shared" si="36"/>
        <v/>
      </c>
      <c r="E184" s="83" t="str">
        <f t="shared" si="36"/>
        <v/>
      </c>
      <c r="F184" s="45" t="str">
        <f>IF($A184="","",IF(F$6="NÃO",0,Tabela!$H$34*nm_lastro))</f>
        <v/>
      </c>
      <c r="G184" s="83" t="str">
        <f t="shared" si="36"/>
        <v/>
      </c>
      <c r="H184" s="45" t="str">
        <f>IF($A184="","",IF(H$6="NÃO",0,IF($A184=0,DATEDIF(ESTRUTURA!$F$3,ESTRUTURA!$F$4,"m")*Tabela!$H$6,Tabela!$H$6)))</f>
        <v/>
      </c>
      <c r="I184" s="83" t="str">
        <f t="shared" si="36"/>
        <v/>
      </c>
      <c r="J184" s="45" t="str">
        <f>IF($A184="","",IF(J$6="NÃO",0,IF($A184=0,DATEDIF(ESTRUTURA!$F$3,ESTRUTURA!$F$4,"m")*Tabela!$H$8,IF(J$6="NÃO",0,Tabela!$H$8))))</f>
        <v/>
      </c>
      <c r="K184" s="83" t="str">
        <f t="shared" si="36"/>
        <v/>
      </c>
      <c r="L184" s="45" t="str">
        <f t="shared" si="36"/>
        <v/>
      </c>
      <c r="M184" s="83" t="str">
        <f t="shared" si="36"/>
        <v/>
      </c>
      <c r="N184" s="45" t="str">
        <f t="shared" si="36"/>
        <v/>
      </c>
      <c r="O184" s="83" t="str">
        <f t="shared" si="36"/>
        <v/>
      </c>
      <c r="P184" s="45" t="str">
        <f t="shared" si="36"/>
        <v/>
      </c>
      <c r="Q184" s="83" t="str">
        <f t="shared" si="36"/>
        <v/>
      </c>
      <c r="R184" s="45" t="str">
        <f t="shared" si="36"/>
        <v/>
      </c>
      <c r="S184" s="83" t="str">
        <f>IF($A184="","",IF(S$6="NÃO",0,IF($A184=0,DATEDIF(ESTRUTURA!$F$3,ESTRUTURA!$F$4,"m")*Tabela!$H$17,Tabela!$H$17)))</f>
        <v/>
      </c>
      <c r="T184" s="45" t="str">
        <f>IF($A184="","",IF(T$6="NÃO",0,IF($A184=0,DATEDIF(ESTRUTURA!$F$3,ESTRUTURA!$F$4,"m")*Tabela!$H$18,Tabela!$H$18)))</f>
        <v/>
      </c>
      <c r="U184" s="83" t="str">
        <f t="shared" si="35"/>
        <v/>
      </c>
      <c r="V184" s="45" t="str">
        <f>IF($A184="","",IF(V$6="NÃO",0,IF($A184=0,DATEDIF(ESTRUTURA!$F$3,ESTRUTURA!$F$4,"m")*Tabela!$H$20,Tabela!$H$20)))</f>
        <v/>
      </c>
      <c r="W184" s="83" t="str">
        <f t="shared" si="35"/>
        <v/>
      </c>
      <c r="X184" s="45" t="str">
        <f t="shared" si="35"/>
        <v/>
      </c>
      <c r="Y184" s="83" t="str">
        <f>IF($A184="","",IF(Y$6="NÃO",0,IF(A184=0,Tabela!$H$23,IF(AND(MONTH(ESTRUTURA!C184)=MONTH(ESTRUTURA!$F$3),A184&gt;0),Tabela!$H$23,0))))</f>
        <v/>
      </c>
      <c r="Z184" s="45" t="str">
        <f t="shared" si="35"/>
        <v/>
      </c>
      <c r="AA184" s="83" t="str">
        <f>IF($A184="","",IF(AA$6="NÃO",0,Tabela!$H$25*nm_séries))</f>
        <v/>
      </c>
      <c r="AB184" s="45" t="str">
        <f t="shared" si="35"/>
        <v/>
      </c>
      <c r="AC184" s="83" t="str">
        <f>IF($A184="","",IF(AC$6="NÃO",0,IF(A184=0,Tabela!$H$27,IF(MOD(A184,3)=0,Tabela!$H$27,0))))</f>
        <v/>
      </c>
      <c r="AD184" s="45" t="str">
        <f t="shared" si="35"/>
        <v/>
      </c>
      <c r="AE184" s="83" t="str">
        <f t="shared" si="35"/>
        <v/>
      </c>
      <c r="AF184" s="45" t="str">
        <f>IF($A184="","",IF(AF$6="NÃO",0,IF(AND(MONTH(ESTRUTURA!C184)=MONTH(ESTRUTURA!$F$3),A184&gt;0),Tabela!$H$30,0)))</f>
        <v/>
      </c>
      <c r="AG184" s="83" t="str">
        <f t="shared" si="35"/>
        <v/>
      </c>
      <c r="AH184" s="45" t="str">
        <f t="shared" si="35"/>
        <v/>
      </c>
      <c r="AI184" s="83" t="str">
        <f>IF($A184="","",IF(AI$6="NÃO",0,IF($A184=0,DATEDIF(ESTRUTURA!$F$3,ESTRUTURA!$F$4,"m")*Tabela!$H$33,Tabela!$H$33)))</f>
        <v/>
      </c>
      <c r="AJ184" s="45" t="str">
        <f t="shared" si="25"/>
        <v/>
      </c>
    </row>
    <row r="185" spans="1:36" x14ac:dyDescent="0.2">
      <c r="A185" s="89" t="str">
        <f>ESTRUTURA!A185</f>
        <v/>
      </c>
      <c r="B185" s="81">
        <f t="shared" si="31"/>
        <v>0</v>
      </c>
      <c r="C185" s="83" t="str">
        <f t="shared" si="36"/>
        <v/>
      </c>
      <c r="D185" s="45" t="str">
        <f t="shared" si="36"/>
        <v/>
      </c>
      <c r="E185" s="83" t="str">
        <f t="shared" si="36"/>
        <v/>
      </c>
      <c r="F185" s="45" t="str">
        <f>IF($A185="","",IF(F$6="NÃO",0,Tabela!$H$34*nm_lastro))</f>
        <v/>
      </c>
      <c r="G185" s="83" t="str">
        <f t="shared" si="36"/>
        <v/>
      </c>
      <c r="H185" s="45" t="str">
        <f>IF($A185="","",IF(H$6="NÃO",0,IF($A185=0,DATEDIF(ESTRUTURA!$F$3,ESTRUTURA!$F$4,"m")*Tabela!$H$6,Tabela!$H$6)))</f>
        <v/>
      </c>
      <c r="I185" s="83" t="str">
        <f t="shared" si="36"/>
        <v/>
      </c>
      <c r="J185" s="45" t="str">
        <f>IF($A185="","",IF(J$6="NÃO",0,IF($A185=0,DATEDIF(ESTRUTURA!$F$3,ESTRUTURA!$F$4,"m")*Tabela!$H$8,IF(J$6="NÃO",0,Tabela!$H$8))))</f>
        <v/>
      </c>
      <c r="K185" s="83" t="str">
        <f t="shared" si="36"/>
        <v/>
      </c>
      <c r="L185" s="45" t="str">
        <f t="shared" si="36"/>
        <v/>
      </c>
      <c r="M185" s="83" t="str">
        <f t="shared" si="36"/>
        <v/>
      </c>
      <c r="N185" s="45" t="str">
        <f t="shared" si="36"/>
        <v/>
      </c>
      <c r="O185" s="83" t="str">
        <f t="shared" si="36"/>
        <v/>
      </c>
      <c r="P185" s="45" t="str">
        <f t="shared" si="36"/>
        <v/>
      </c>
      <c r="Q185" s="83" t="str">
        <f t="shared" si="36"/>
        <v/>
      </c>
      <c r="R185" s="45" t="str">
        <f t="shared" si="36"/>
        <v/>
      </c>
      <c r="S185" s="83" t="str">
        <f>IF($A185="","",IF(S$6="NÃO",0,IF($A185=0,DATEDIF(ESTRUTURA!$F$3,ESTRUTURA!$F$4,"m")*Tabela!$H$17,Tabela!$H$17)))</f>
        <v/>
      </c>
      <c r="T185" s="45" t="str">
        <f>IF($A185="","",IF(T$6="NÃO",0,IF($A185=0,DATEDIF(ESTRUTURA!$F$3,ESTRUTURA!$F$4,"m")*Tabela!$H$18,Tabela!$H$18)))</f>
        <v/>
      </c>
      <c r="U185" s="83" t="str">
        <f t="shared" si="35"/>
        <v/>
      </c>
      <c r="V185" s="45" t="str">
        <f>IF($A185="","",IF(V$6="NÃO",0,IF($A185=0,DATEDIF(ESTRUTURA!$F$3,ESTRUTURA!$F$4,"m")*Tabela!$H$20,Tabela!$H$20)))</f>
        <v/>
      </c>
      <c r="W185" s="83" t="str">
        <f t="shared" si="35"/>
        <v/>
      </c>
      <c r="X185" s="45" t="str">
        <f t="shared" si="35"/>
        <v/>
      </c>
      <c r="Y185" s="83" t="str">
        <f>IF($A185="","",IF(Y$6="NÃO",0,IF(A185=0,Tabela!$H$23,IF(AND(MONTH(ESTRUTURA!C185)=MONTH(ESTRUTURA!$F$3),A185&gt;0),Tabela!$H$23,0))))</f>
        <v/>
      </c>
      <c r="Z185" s="45" t="str">
        <f t="shared" si="35"/>
        <v/>
      </c>
      <c r="AA185" s="83" t="str">
        <f>IF($A185="","",IF(AA$6="NÃO",0,Tabela!$H$25*nm_séries))</f>
        <v/>
      </c>
      <c r="AB185" s="45" t="str">
        <f t="shared" si="35"/>
        <v/>
      </c>
      <c r="AC185" s="83" t="str">
        <f>IF($A185="","",IF(AC$6="NÃO",0,IF(A185=0,Tabela!$H$27,IF(MOD(A185,3)=0,Tabela!$H$27,0))))</f>
        <v/>
      </c>
      <c r="AD185" s="45" t="str">
        <f t="shared" si="35"/>
        <v/>
      </c>
      <c r="AE185" s="83" t="str">
        <f t="shared" si="35"/>
        <v/>
      </c>
      <c r="AF185" s="45" t="str">
        <f>IF($A185="","",IF(AF$6="NÃO",0,IF(AND(MONTH(ESTRUTURA!C185)=MONTH(ESTRUTURA!$F$3),A185&gt;0),Tabela!$H$30,0)))</f>
        <v/>
      </c>
      <c r="AG185" s="83" t="str">
        <f t="shared" si="35"/>
        <v/>
      </c>
      <c r="AH185" s="45" t="str">
        <f t="shared" si="35"/>
        <v/>
      </c>
      <c r="AI185" s="83" t="str">
        <f>IF($A185="","",IF(AI$6="NÃO",0,IF($A185=0,DATEDIF(ESTRUTURA!$F$3,ESTRUTURA!$F$4,"m")*Tabela!$H$33,Tabela!$H$33)))</f>
        <v/>
      </c>
      <c r="AJ185" s="45" t="str">
        <f t="shared" ref="AJ185:AJ248" si="37">IF($A185="","",IF(AJ$6="NÃO",0,0))</f>
        <v/>
      </c>
    </row>
    <row r="186" spans="1:36" x14ac:dyDescent="0.2">
      <c r="A186" s="89" t="str">
        <f>ESTRUTURA!A186</f>
        <v/>
      </c>
      <c r="B186" s="81">
        <f t="shared" si="31"/>
        <v>0</v>
      </c>
      <c r="C186" s="83" t="str">
        <f t="shared" si="36"/>
        <v/>
      </c>
      <c r="D186" s="45" t="str">
        <f t="shared" si="36"/>
        <v/>
      </c>
      <c r="E186" s="83" t="str">
        <f t="shared" si="36"/>
        <v/>
      </c>
      <c r="F186" s="45" t="str">
        <f>IF($A186="","",IF(F$6="NÃO",0,Tabela!$H$34*nm_lastro))</f>
        <v/>
      </c>
      <c r="G186" s="83" t="str">
        <f t="shared" si="36"/>
        <v/>
      </c>
      <c r="H186" s="45" t="str">
        <f>IF($A186="","",IF(H$6="NÃO",0,IF($A186=0,DATEDIF(ESTRUTURA!$F$3,ESTRUTURA!$F$4,"m")*Tabela!$H$6,Tabela!$H$6)))</f>
        <v/>
      </c>
      <c r="I186" s="83" t="str">
        <f t="shared" si="36"/>
        <v/>
      </c>
      <c r="J186" s="45" t="str">
        <f>IF($A186="","",IF(J$6="NÃO",0,IF($A186=0,DATEDIF(ESTRUTURA!$F$3,ESTRUTURA!$F$4,"m")*Tabela!$H$8,IF(J$6="NÃO",0,Tabela!$H$8))))</f>
        <v/>
      </c>
      <c r="K186" s="83" t="str">
        <f t="shared" si="36"/>
        <v/>
      </c>
      <c r="L186" s="45" t="str">
        <f t="shared" si="36"/>
        <v/>
      </c>
      <c r="M186" s="83" t="str">
        <f t="shared" si="36"/>
        <v/>
      </c>
      <c r="N186" s="45" t="str">
        <f t="shared" si="36"/>
        <v/>
      </c>
      <c r="O186" s="83" t="str">
        <f t="shared" si="36"/>
        <v/>
      </c>
      <c r="P186" s="45" t="str">
        <f t="shared" ref="P186:P203" si="38">IF($A186="","",IF(P$6="NÃO",0,0))</f>
        <v/>
      </c>
      <c r="Q186" s="83" t="str">
        <f t="shared" si="36"/>
        <v/>
      </c>
      <c r="R186" s="45" t="str">
        <f t="shared" si="36"/>
        <v/>
      </c>
      <c r="S186" s="83" t="str">
        <f>IF($A186="","",IF(S$6="NÃO",0,IF($A186=0,DATEDIF(ESTRUTURA!$F$3,ESTRUTURA!$F$4,"m")*Tabela!$H$17,Tabela!$H$17)))</f>
        <v/>
      </c>
      <c r="T186" s="45" t="str">
        <f>IF($A186="","",IF(T$6="NÃO",0,IF($A186=0,DATEDIF(ESTRUTURA!$F$3,ESTRUTURA!$F$4,"m")*Tabela!$H$18,Tabela!$H$18)))</f>
        <v/>
      </c>
      <c r="U186" s="83" t="str">
        <f t="shared" si="35"/>
        <v/>
      </c>
      <c r="V186" s="45" t="str">
        <f>IF($A186="","",IF(V$6="NÃO",0,IF($A186=0,DATEDIF(ESTRUTURA!$F$3,ESTRUTURA!$F$4,"m")*Tabela!$H$20,Tabela!$H$20)))</f>
        <v/>
      </c>
      <c r="W186" s="83" t="str">
        <f t="shared" si="35"/>
        <v/>
      </c>
      <c r="X186" s="45" t="str">
        <f t="shared" si="35"/>
        <v/>
      </c>
      <c r="Y186" s="83" t="str">
        <f>IF($A186="","",IF(Y$6="NÃO",0,IF(A186=0,Tabela!$H$23,IF(AND(MONTH(ESTRUTURA!C186)=MONTH(ESTRUTURA!$F$3),A186&gt;0),Tabela!$H$23,0))))</f>
        <v/>
      </c>
      <c r="Z186" s="45" t="str">
        <f t="shared" si="35"/>
        <v/>
      </c>
      <c r="AA186" s="83" t="str">
        <f>IF($A186="","",IF(AA$6="NÃO",0,Tabela!$H$25*nm_séries))</f>
        <v/>
      </c>
      <c r="AB186" s="45" t="str">
        <f t="shared" si="35"/>
        <v/>
      </c>
      <c r="AC186" s="83" t="str">
        <f>IF($A186="","",IF(AC$6="NÃO",0,IF(A186=0,Tabela!$H$27,IF(MOD(A186,3)=0,Tabela!$H$27,0))))</f>
        <v/>
      </c>
      <c r="AD186" s="45" t="str">
        <f t="shared" si="35"/>
        <v/>
      </c>
      <c r="AE186" s="83" t="str">
        <f t="shared" si="35"/>
        <v/>
      </c>
      <c r="AF186" s="45" t="str">
        <f>IF($A186="","",IF(AF$6="NÃO",0,IF(AND(MONTH(ESTRUTURA!C186)=MONTH(ESTRUTURA!$F$3),A186&gt;0),Tabela!$H$30,0)))</f>
        <v/>
      </c>
      <c r="AG186" s="83" t="str">
        <f t="shared" si="35"/>
        <v/>
      </c>
      <c r="AH186" s="45" t="str">
        <f t="shared" si="35"/>
        <v/>
      </c>
      <c r="AI186" s="83" t="str">
        <f>IF($A186="","",IF(AI$6="NÃO",0,IF($A186=0,DATEDIF(ESTRUTURA!$F$3,ESTRUTURA!$F$4,"m")*Tabela!$H$33,Tabela!$H$33)))</f>
        <v/>
      </c>
      <c r="AJ186" s="45" t="str">
        <f t="shared" si="37"/>
        <v/>
      </c>
    </row>
    <row r="187" spans="1:36" x14ac:dyDescent="0.2">
      <c r="A187" s="89" t="str">
        <f>ESTRUTURA!A187</f>
        <v/>
      </c>
      <c r="B187" s="81">
        <f t="shared" si="31"/>
        <v>0</v>
      </c>
      <c r="C187" s="83" t="str">
        <f t="shared" si="36"/>
        <v/>
      </c>
      <c r="D187" s="45" t="str">
        <f t="shared" si="36"/>
        <v/>
      </c>
      <c r="E187" s="83" t="str">
        <f t="shared" si="36"/>
        <v/>
      </c>
      <c r="F187" s="45" t="str">
        <f>IF($A187="","",IF(F$6="NÃO",0,Tabela!$H$34*nm_lastro))</f>
        <v/>
      </c>
      <c r="G187" s="83" t="str">
        <f t="shared" si="36"/>
        <v/>
      </c>
      <c r="H187" s="45" t="str">
        <f>IF($A187="","",IF(H$6="NÃO",0,IF($A187=0,DATEDIF(ESTRUTURA!$F$3,ESTRUTURA!$F$4,"m")*Tabela!$H$6,Tabela!$H$6)))</f>
        <v/>
      </c>
      <c r="I187" s="83" t="str">
        <f t="shared" si="36"/>
        <v/>
      </c>
      <c r="J187" s="45" t="str">
        <f>IF($A187="","",IF(J$6="NÃO",0,IF($A187=0,DATEDIF(ESTRUTURA!$F$3,ESTRUTURA!$F$4,"m")*Tabela!$H$8,IF(J$6="NÃO",0,Tabela!$H$8))))</f>
        <v/>
      </c>
      <c r="K187" s="83" t="str">
        <f t="shared" si="36"/>
        <v/>
      </c>
      <c r="L187" s="45" t="str">
        <f t="shared" si="36"/>
        <v/>
      </c>
      <c r="M187" s="83" t="str">
        <f t="shared" si="36"/>
        <v/>
      </c>
      <c r="N187" s="45" t="str">
        <f t="shared" si="36"/>
        <v/>
      </c>
      <c r="O187" s="83" t="str">
        <f t="shared" si="36"/>
        <v/>
      </c>
      <c r="P187" s="45" t="str">
        <f t="shared" si="38"/>
        <v/>
      </c>
      <c r="Q187" s="83" t="str">
        <f t="shared" si="36"/>
        <v/>
      </c>
      <c r="R187" s="45" t="str">
        <f t="shared" si="36"/>
        <v/>
      </c>
      <c r="S187" s="83" t="str">
        <f>IF($A187="","",IF(S$6="NÃO",0,IF($A187=0,DATEDIF(ESTRUTURA!$F$3,ESTRUTURA!$F$4,"m")*Tabela!$H$17,Tabela!$H$17)))</f>
        <v/>
      </c>
      <c r="T187" s="45" t="str">
        <f>IF($A187="","",IF(T$6="NÃO",0,IF($A187=0,DATEDIF(ESTRUTURA!$F$3,ESTRUTURA!$F$4,"m")*Tabela!$H$18,Tabela!$H$18)))</f>
        <v/>
      </c>
      <c r="U187" s="83" t="str">
        <f t="shared" ref="U187:AH202" si="39">IF($A187="","",IF(U$6="NÃO",0,0))</f>
        <v/>
      </c>
      <c r="V187" s="45" t="str">
        <f>IF($A187="","",IF(V$6="NÃO",0,IF($A187=0,DATEDIF(ESTRUTURA!$F$3,ESTRUTURA!$F$4,"m")*Tabela!$H$20,Tabela!$H$20)))</f>
        <v/>
      </c>
      <c r="W187" s="83" t="str">
        <f t="shared" si="39"/>
        <v/>
      </c>
      <c r="X187" s="45" t="str">
        <f t="shared" si="39"/>
        <v/>
      </c>
      <c r="Y187" s="83" t="str">
        <f>IF($A187="","",IF(Y$6="NÃO",0,IF(A187=0,Tabela!$H$23,IF(AND(MONTH(ESTRUTURA!C187)=MONTH(ESTRUTURA!$F$3),A187&gt;0),Tabela!$H$23,0))))</f>
        <v/>
      </c>
      <c r="Z187" s="45" t="str">
        <f t="shared" si="39"/>
        <v/>
      </c>
      <c r="AA187" s="83" t="str">
        <f>IF($A187="","",IF(AA$6="NÃO",0,Tabela!$H$25*nm_séries))</f>
        <v/>
      </c>
      <c r="AB187" s="45" t="str">
        <f t="shared" si="39"/>
        <v/>
      </c>
      <c r="AC187" s="83" t="str">
        <f>IF($A187="","",IF(AC$6="NÃO",0,IF(A187=0,Tabela!$H$27,IF(MOD(A187,3)=0,Tabela!$H$27,0))))</f>
        <v/>
      </c>
      <c r="AD187" s="45" t="str">
        <f t="shared" si="39"/>
        <v/>
      </c>
      <c r="AE187" s="83" t="str">
        <f t="shared" si="39"/>
        <v/>
      </c>
      <c r="AF187" s="45" t="str">
        <f>IF($A187="","",IF(AF$6="NÃO",0,IF(AND(MONTH(ESTRUTURA!C187)=MONTH(ESTRUTURA!$F$3),A187&gt;0),Tabela!$H$30,0)))</f>
        <v/>
      </c>
      <c r="AG187" s="83" t="str">
        <f t="shared" si="39"/>
        <v/>
      </c>
      <c r="AH187" s="45" t="str">
        <f t="shared" si="39"/>
        <v/>
      </c>
      <c r="AI187" s="83" t="str">
        <f>IF($A187="","",IF(AI$6="NÃO",0,IF($A187=0,DATEDIF(ESTRUTURA!$F$3,ESTRUTURA!$F$4,"m")*Tabela!$H$33,Tabela!$H$33)))</f>
        <v/>
      </c>
      <c r="AJ187" s="45" t="str">
        <f t="shared" si="37"/>
        <v/>
      </c>
    </row>
    <row r="188" spans="1:36" x14ac:dyDescent="0.2">
      <c r="A188" s="89" t="str">
        <f>ESTRUTURA!A188</f>
        <v/>
      </c>
      <c r="B188" s="81">
        <f t="shared" si="31"/>
        <v>0</v>
      </c>
      <c r="C188" s="83" t="str">
        <f t="shared" ref="C188:R203" si="40">IF($A188="","",IF(C$6="NÃO",0,0))</f>
        <v/>
      </c>
      <c r="D188" s="45" t="str">
        <f t="shared" si="40"/>
        <v/>
      </c>
      <c r="E188" s="83" t="str">
        <f t="shared" si="40"/>
        <v/>
      </c>
      <c r="F188" s="45" t="str">
        <f>IF($A188="","",IF(F$6="NÃO",0,Tabela!$H$34*nm_lastro))</f>
        <v/>
      </c>
      <c r="G188" s="83" t="str">
        <f t="shared" si="40"/>
        <v/>
      </c>
      <c r="H188" s="45" t="str">
        <f>IF($A188="","",IF(H$6="NÃO",0,IF($A188=0,DATEDIF(ESTRUTURA!$F$3,ESTRUTURA!$F$4,"m")*Tabela!$H$6,Tabela!$H$6)))</f>
        <v/>
      </c>
      <c r="I188" s="83" t="str">
        <f t="shared" si="40"/>
        <v/>
      </c>
      <c r="J188" s="45" t="str">
        <f>IF($A188="","",IF(J$6="NÃO",0,IF($A188=0,DATEDIF(ESTRUTURA!$F$3,ESTRUTURA!$F$4,"m")*Tabela!$H$8,IF(J$6="NÃO",0,Tabela!$H$8))))</f>
        <v/>
      </c>
      <c r="K188" s="83" t="str">
        <f t="shared" si="40"/>
        <v/>
      </c>
      <c r="L188" s="45" t="str">
        <f t="shared" si="40"/>
        <v/>
      </c>
      <c r="M188" s="83" t="str">
        <f t="shared" si="40"/>
        <v/>
      </c>
      <c r="N188" s="45" t="str">
        <f t="shared" si="40"/>
        <v/>
      </c>
      <c r="O188" s="83" t="str">
        <f t="shared" si="40"/>
        <v/>
      </c>
      <c r="P188" s="45" t="str">
        <f t="shared" si="38"/>
        <v/>
      </c>
      <c r="Q188" s="83" t="str">
        <f t="shared" si="40"/>
        <v/>
      </c>
      <c r="R188" s="45" t="str">
        <f t="shared" si="40"/>
        <v/>
      </c>
      <c r="S188" s="83" t="str">
        <f>IF($A188="","",IF(S$6="NÃO",0,IF($A188=0,DATEDIF(ESTRUTURA!$F$3,ESTRUTURA!$F$4,"m")*Tabela!$H$17,Tabela!$H$17)))</f>
        <v/>
      </c>
      <c r="T188" s="45" t="str">
        <f>IF($A188="","",IF(T$6="NÃO",0,IF($A188=0,DATEDIF(ESTRUTURA!$F$3,ESTRUTURA!$F$4,"m")*Tabela!$H$18,Tabela!$H$18)))</f>
        <v/>
      </c>
      <c r="U188" s="83" t="str">
        <f t="shared" si="39"/>
        <v/>
      </c>
      <c r="V188" s="45" t="str">
        <f>IF($A188="","",IF(V$6="NÃO",0,IF($A188=0,DATEDIF(ESTRUTURA!$F$3,ESTRUTURA!$F$4,"m")*Tabela!$H$20,Tabela!$H$20)))</f>
        <v/>
      </c>
      <c r="W188" s="83" t="str">
        <f t="shared" si="39"/>
        <v/>
      </c>
      <c r="X188" s="45" t="str">
        <f t="shared" si="39"/>
        <v/>
      </c>
      <c r="Y188" s="83" t="str">
        <f>IF($A188="","",IF(Y$6="NÃO",0,IF(A188=0,Tabela!$H$23,IF(AND(MONTH(ESTRUTURA!C188)=MONTH(ESTRUTURA!$F$3),A188&gt;0),Tabela!$H$23,0))))</f>
        <v/>
      </c>
      <c r="Z188" s="45" t="str">
        <f t="shared" si="39"/>
        <v/>
      </c>
      <c r="AA188" s="83" t="str">
        <f>IF($A188="","",IF(AA$6="NÃO",0,Tabela!$H$25*nm_séries))</f>
        <v/>
      </c>
      <c r="AB188" s="45" t="str">
        <f t="shared" si="39"/>
        <v/>
      </c>
      <c r="AC188" s="83" t="str">
        <f>IF($A188="","",IF(AC$6="NÃO",0,IF(A188=0,Tabela!$H$27,IF(MOD(A188,3)=0,Tabela!$H$27,0))))</f>
        <v/>
      </c>
      <c r="AD188" s="45" t="str">
        <f t="shared" si="39"/>
        <v/>
      </c>
      <c r="AE188" s="83" t="str">
        <f t="shared" si="39"/>
        <v/>
      </c>
      <c r="AF188" s="45" t="str">
        <f>IF($A188="","",IF(AF$6="NÃO",0,IF(AND(MONTH(ESTRUTURA!C188)=MONTH(ESTRUTURA!$F$3),A188&gt;0),Tabela!$H$30,0)))</f>
        <v/>
      </c>
      <c r="AG188" s="83" t="str">
        <f t="shared" si="39"/>
        <v/>
      </c>
      <c r="AH188" s="45" t="str">
        <f t="shared" si="39"/>
        <v/>
      </c>
      <c r="AI188" s="83" t="str">
        <f>IF($A188="","",IF(AI$6="NÃO",0,IF($A188=0,DATEDIF(ESTRUTURA!$F$3,ESTRUTURA!$F$4,"m")*Tabela!$H$33,Tabela!$H$33)))</f>
        <v/>
      </c>
      <c r="AJ188" s="45" t="str">
        <f t="shared" si="37"/>
        <v/>
      </c>
    </row>
    <row r="189" spans="1:36" x14ac:dyDescent="0.2">
      <c r="A189" s="89" t="str">
        <f>ESTRUTURA!A189</f>
        <v/>
      </c>
      <c r="B189" s="81">
        <f t="shared" si="31"/>
        <v>0</v>
      </c>
      <c r="C189" s="83" t="str">
        <f t="shared" si="40"/>
        <v/>
      </c>
      <c r="D189" s="45" t="str">
        <f t="shared" si="40"/>
        <v/>
      </c>
      <c r="E189" s="83" t="str">
        <f t="shared" si="40"/>
        <v/>
      </c>
      <c r="F189" s="45" t="str">
        <f>IF($A189="","",IF(F$6="NÃO",0,Tabela!$H$34*nm_lastro))</f>
        <v/>
      </c>
      <c r="G189" s="83" t="str">
        <f t="shared" si="40"/>
        <v/>
      </c>
      <c r="H189" s="45" t="str">
        <f>IF($A189="","",IF(H$6="NÃO",0,IF($A189=0,DATEDIF(ESTRUTURA!$F$3,ESTRUTURA!$F$4,"m")*Tabela!$H$6,Tabela!$H$6)))</f>
        <v/>
      </c>
      <c r="I189" s="83" t="str">
        <f t="shared" si="40"/>
        <v/>
      </c>
      <c r="J189" s="45" t="str">
        <f>IF($A189="","",IF(J$6="NÃO",0,IF($A189=0,DATEDIF(ESTRUTURA!$F$3,ESTRUTURA!$F$4,"m")*Tabela!$H$8,IF(J$6="NÃO",0,Tabela!$H$8))))</f>
        <v/>
      </c>
      <c r="K189" s="83" t="str">
        <f t="shared" si="40"/>
        <v/>
      </c>
      <c r="L189" s="45" t="str">
        <f t="shared" si="40"/>
        <v/>
      </c>
      <c r="M189" s="83" t="str">
        <f t="shared" si="40"/>
        <v/>
      </c>
      <c r="N189" s="45" t="str">
        <f t="shared" si="40"/>
        <v/>
      </c>
      <c r="O189" s="83" t="str">
        <f t="shared" si="40"/>
        <v/>
      </c>
      <c r="P189" s="45" t="str">
        <f t="shared" si="38"/>
        <v/>
      </c>
      <c r="Q189" s="83" t="str">
        <f t="shared" si="40"/>
        <v/>
      </c>
      <c r="R189" s="45" t="str">
        <f t="shared" si="40"/>
        <v/>
      </c>
      <c r="S189" s="83" t="str">
        <f>IF($A189="","",IF(S$6="NÃO",0,IF($A189=0,DATEDIF(ESTRUTURA!$F$3,ESTRUTURA!$F$4,"m")*Tabela!$H$17,Tabela!$H$17)))</f>
        <v/>
      </c>
      <c r="T189" s="45" t="str">
        <f>IF($A189="","",IF(T$6="NÃO",0,IF($A189=0,DATEDIF(ESTRUTURA!$F$3,ESTRUTURA!$F$4,"m")*Tabela!$H$18,Tabela!$H$18)))</f>
        <v/>
      </c>
      <c r="U189" s="83" t="str">
        <f t="shared" si="39"/>
        <v/>
      </c>
      <c r="V189" s="45" t="str">
        <f>IF($A189="","",IF(V$6="NÃO",0,IF($A189=0,DATEDIF(ESTRUTURA!$F$3,ESTRUTURA!$F$4,"m")*Tabela!$H$20,Tabela!$H$20)))</f>
        <v/>
      </c>
      <c r="W189" s="83" t="str">
        <f t="shared" si="39"/>
        <v/>
      </c>
      <c r="X189" s="45" t="str">
        <f t="shared" si="39"/>
        <v/>
      </c>
      <c r="Y189" s="83" t="str">
        <f>IF($A189="","",IF(Y$6="NÃO",0,IF(A189=0,Tabela!$H$23,IF(AND(MONTH(ESTRUTURA!C189)=MONTH(ESTRUTURA!$F$3),A189&gt;0),Tabela!$H$23,0))))</f>
        <v/>
      </c>
      <c r="Z189" s="45" t="str">
        <f t="shared" si="39"/>
        <v/>
      </c>
      <c r="AA189" s="83" t="str">
        <f>IF($A189="","",IF(AA$6="NÃO",0,Tabela!$H$25*nm_séries))</f>
        <v/>
      </c>
      <c r="AB189" s="45" t="str">
        <f t="shared" si="39"/>
        <v/>
      </c>
      <c r="AC189" s="83" t="str">
        <f>IF($A189="","",IF(AC$6="NÃO",0,IF(A189=0,Tabela!$H$27,IF(MOD(A189,3)=0,Tabela!$H$27,0))))</f>
        <v/>
      </c>
      <c r="AD189" s="45" t="str">
        <f t="shared" si="39"/>
        <v/>
      </c>
      <c r="AE189" s="83" t="str">
        <f t="shared" si="39"/>
        <v/>
      </c>
      <c r="AF189" s="45" t="str">
        <f>IF($A189="","",IF(AF$6="NÃO",0,IF(AND(MONTH(ESTRUTURA!C189)=MONTH(ESTRUTURA!$F$3),A189&gt;0),Tabela!$H$30,0)))</f>
        <v/>
      </c>
      <c r="AG189" s="83" t="str">
        <f t="shared" si="39"/>
        <v/>
      </c>
      <c r="AH189" s="45" t="str">
        <f t="shared" si="39"/>
        <v/>
      </c>
      <c r="AI189" s="83" t="str">
        <f>IF($A189="","",IF(AI$6="NÃO",0,IF($A189=0,DATEDIF(ESTRUTURA!$F$3,ESTRUTURA!$F$4,"m")*Tabela!$H$33,Tabela!$H$33)))</f>
        <v/>
      </c>
      <c r="AJ189" s="45" t="str">
        <f t="shared" si="37"/>
        <v/>
      </c>
    </row>
    <row r="190" spans="1:36" x14ac:dyDescent="0.2">
      <c r="A190" s="89" t="str">
        <f>ESTRUTURA!A190</f>
        <v/>
      </c>
      <c r="B190" s="81">
        <f t="shared" si="31"/>
        <v>0</v>
      </c>
      <c r="C190" s="83" t="str">
        <f t="shared" si="40"/>
        <v/>
      </c>
      <c r="D190" s="45" t="str">
        <f t="shared" si="40"/>
        <v/>
      </c>
      <c r="E190" s="83" t="str">
        <f t="shared" si="40"/>
        <v/>
      </c>
      <c r="F190" s="45" t="str">
        <f>IF($A190="","",IF(F$6="NÃO",0,Tabela!$H$34*nm_lastro))</f>
        <v/>
      </c>
      <c r="G190" s="83" t="str">
        <f t="shared" si="40"/>
        <v/>
      </c>
      <c r="H190" s="45" t="str">
        <f>IF($A190="","",IF(H$6="NÃO",0,IF($A190=0,DATEDIF(ESTRUTURA!$F$3,ESTRUTURA!$F$4,"m")*Tabela!$H$6,Tabela!$H$6)))</f>
        <v/>
      </c>
      <c r="I190" s="83" t="str">
        <f t="shared" si="40"/>
        <v/>
      </c>
      <c r="J190" s="45" t="str">
        <f>IF($A190="","",IF(J$6="NÃO",0,IF($A190=0,DATEDIF(ESTRUTURA!$F$3,ESTRUTURA!$F$4,"m")*Tabela!$H$8,IF(J$6="NÃO",0,Tabela!$H$8))))</f>
        <v/>
      </c>
      <c r="K190" s="83" t="str">
        <f t="shared" si="40"/>
        <v/>
      </c>
      <c r="L190" s="45" t="str">
        <f t="shared" si="40"/>
        <v/>
      </c>
      <c r="M190" s="83" t="str">
        <f t="shared" si="40"/>
        <v/>
      </c>
      <c r="N190" s="45" t="str">
        <f t="shared" si="40"/>
        <v/>
      </c>
      <c r="O190" s="83" t="str">
        <f t="shared" si="40"/>
        <v/>
      </c>
      <c r="P190" s="45" t="str">
        <f t="shared" si="38"/>
        <v/>
      </c>
      <c r="Q190" s="83" t="str">
        <f t="shared" si="40"/>
        <v/>
      </c>
      <c r="R190" s="45" t="str">
        <f t="shared" si="40"/>
        <v/>
      </c>
      <c r="S190" s="83" t="str">
        <f>IF($A190="","",IF(S$6="NÃO",0,IF($A190=0,DATEDIF(ESTRUTURA!$F$3,ESTRUTURA!$F$4,"m")*Tabela!$H$17,Tabela!$H$17)))</f>
        <v/>
      </c>
      <c r="T190" s="45" t="str">
        <f>IF($A190="","",IF(T$6="NÃO",0,IF($A190=0,DATEDIF(ESTRUTURA!$F$3,ESTRUTURA!$F$4,"m")*Tabela!$H$18,Tabela!$H$18)))</f>
        <v/>
      </c>
      <c r="U190" s="83" t="str">
        <f t="shared" si="39"/>
        <v/>
      </c>
      <c r="V190" s="45" t="str">
        <f>IF($A190="","",IF(V$6="NÃO",0,IF($A190=0,DATEDIF(ESTRUTURA!$F$3,ESTRUTURA!$F$4,"m")*Tabela!$H$20,Tabela!$H$20)))</f>
        <v/>
      </c>
      <c r="W190" s="83" t="str">
        <f t="shared" si="39"/>
        <v/>
      </c>
      <c r="X190" s="45" t="str">
        <f t="shared" si="39"/>
        <v/>
      </c>
      <c r="Y190" s="83" t="str">
        <f>IF($A190="","",IF(Y$6="NÃO",0,IF(A190=0,Tabela!$H$23,IF(AND(MONTH(ESTRUTURA!C190)=MONTH(ESTRUTURA!$F$3),A190&gt;0),Tabela!$H$23,0))))</f>
        <v/>
      </c>
      <c r="Z190" s="45" t="str">
        <f t="shared" si="39"/>
        <v/>
      </c>
      <c r="AA190" s="83" t="str">
        <f>IF($A190="","",IF(AA$6="NÃO",0,Tabela!$H$25*nm_séries))</f>
        <v/>
      </c>
      <c r="AB190" s="45" t="str">
        <f t="shared" si="39"/>
        <v/>
      </c>
      <c r="AC190" s="83" t="str">
        <f>IF($A190="","",IF(AC$6="NÃO",0,IF(A190=0,Tabela!$H$27,IF(MOD(A190,3)=0,Tabela!$H$27,0))))</f>
        <v/>
      </c>
      <c r="AD190" s="45" t="str">
        <f t="shared" si="39"/>
        <v/>
      </c>
      <c r="AE190" s="83" t="str">
        <f t="shared" si="39"/>
        <v/>
      </c>
      <c r="AF190" s="45" t="str">
        <f>IF($A190="","",IF(AF$6="NÃO",0,IF(AND(MONTH(ESTRUTURA!C190)=MONTH(ESTRUTURA!$F$3),A190&gt;0),Tabela!$H$30,0)))</f>
        <v/>
      </c>
      <c r="AG190" s="83" t="str">
        <f t="shared" si="39"/>
        <v/>
      </c>
      <c r="AH190" s="45" t="str">
        <f t="shared" si="39"/>
        <v/>
      </c>
      <c r="AI190" s="83" t="str">
        <f>IF($A190="","",IF(AI$6="NÃO",0,IF($A190=0,DATEDIF(ESTRUTURA!$F$3,ESTRUTURA!$F$4,"m")*Tabela!$H$33,Tabela!$H$33)))</f>
        <v/>
      </c>
      <c r="AJ190" s="45" t="str">
        <f t="shared" si="37"/>
        <v/>
      </c>
    </row>
    <row r="191" spans="1:36" x14ac:dyDescent="0.2">
      <c r="A191" s="89" t="str">
        <f>ESTRUTURA!A191</f>
        <v/>
      </c>
      <c r="B191" s="81">
        <f t="shared" si="31"/>
        <v>0</v>
      </c>
      <c r="C191" s="83" t="str">
        <f t="shared" si="40"/>
        <v/>
      </c>
      <c r="D191" s="45" t="str">
        <f t="shared" si="40"/>
        <v/>
      </c>
      <c r="E191" s="83" t="str">
        <f t="shared" si="40"/>
        <v/>
      </c>
      <c r="F191" s="45" t="str">
        <f>IF($A191="","",IF(F$6="NÃO",0,Tabela!$H$34*nm_lastro))</f>
        <v/>
      </c>
      <c r="G191" s="83" t="str">
        <f t="shared" si="40"/>
        <v/>
      </c>
      <c r="H191" s="45" t="str">
        <f>IF($A191="","",IF(H$6="NÃO",0,IF($A191=0,DATEDIF(ESTRUTURA!$F$3,ESTRUTURA!$F$4,"m")*Tabela!$H$6,Tabela!$H$6)))</f>
        <v/>
      </c>
      <c r="I191" s="83" t="str">
        <f t="shared" si="40"/>
        <v/>
      </c>
      <c r="J191" s="45" t="str">
        <f>IF($A191="","",IF(J$6="NÃO",0,IF($A191=0,DATEDIF(ESTRUTURA!$F$3,ESTRUTURA!$F$4,"m")*Tabela!$H$8,IF(J$6="NÃO",0,Tabela!$H$8))))</f>
        <v/>
      </c>
      <c r="K191" s="83" t="str">
        <f t="shared" si="40"/>
        <v/>
      </c>
      <c r="L191" s="45" t="str">
        <f t="shared" si="40"/>
        <v/>
      </c>
      <c r="M191" s="83" t="str">
        <f t="shared" si="40"/>
        <v/>
      </c>
      <c r="N191" s="45" t="str">
        <f t="shared" si="40"/>
        <v/>
      </c>
      <c r="O191" s="83" t="str">
        <f t="shared" si="40"/>
        <v/>
      </c>
      <c r="P191" s="45" t="str">
        <f t="shared" si="38"/>
        <v/>
      </c>
      <c r="Q191" s="83" t="str">
        <f t="shared" si="40"/>
        <v/>
      </c>
      <c r="R191" s="45" t="str">
        <f t="shared" si="40"/>
        <v/>
      </c>
      <c r="S191" s="83" t="str">
        <f>IF($A191="","",IF(S$6="NÃO",0,IF($A191=0,DATEDIF(ESTRUTURA!$F$3,ESTRUTURA!$F$4,"m")*Tabela!$H$17,Tabela!$H$17)))</f>
        <v/>
      </c>
      <c r="T191" s="45" t="str">
        <f>IF($A191="","",IF(T$6="NÃO",0,IF($A191=0,DATEDIF(ESTRUTURA!$F$3,ESTRUTURA!$F$4,"m")*Tabela!$H$18,Tabela!$H$18)))</f>
        <v/>
      </c>
      <c r="U191" s="83" t="str">
        <f t="shared" si="39"/>
        <v/>
      </c>
      <c r="V191" s="45" t="str">
        <f>IF($A191="","",IF(V$6="NÃO",0,IF($A191=0,DATEDIF(ESTRUTURA!$F$3,ESTRUTURA!$F$4,"m")*Tabela!$H$20,Tabela!$H$20)))</f>
        <v/>
      </c>
      <c r="W191" s="83" t="str">
        <f t="shared" si="39"/>
        <v/>
      </c>
      <c r="X191" s="45" t="str">
        <f t="shared" si="39"/>
        <v/>
      </c>
      <c r="Y191" s="83" t="str">
        <f>IF($A191="","",IF(Y$6="NÃO",0,IF(A191=0,Tabela!$H$23,IF(AND(MONTH(ESTRUTURA!C191)=MONTH(ESTRUTURA!$F$3),A191&gt;0),Tabela!$H$23,0))))</f>
        <v/>
      </c>
      <c r="Z191" s="45" t="str">
        <f t="shared" si="39"/>
        <v/>
      </c>
      <c r="AA191" s="83" t="str">
        <f>IF($A191="","",IF(AA$6="NÃO",0,Tabela!$H$25*nm_séries))</f>
        <v/>
      </c>
      <c r="AB191" s="45" t="str">
        <f t="shared" si="39"/>
        <v/>
      </c>
      <c r="AC191" s="83" t="str">
        <f>IF($A191="","",IF(AC$6="NÃO",0,IF(A191=0,Tabela!$H$27,IF(MOD(A191,3)=0,Tabela!$H$27,0))))</f>
        <v/>
      </c>
      <c r="AD191" s="45" t="str">
        <f t="shared" si="39"/>
        <v/>
      </c>
      <c r="AE191" s="83" t="str">
        <f t="shared" si="39"/>
        <v/>
      </c>
      <c r="AF191" s="45" t="str">
        <f>IF($A191="","",IF(AF$6="NÃO",0,IF(AND(MONTH(ESTRUTURA!C191)=MONTH(ESTRUTURA!$F$3),A191&gt;0),Tabela!$H$30,0)))</f>
        <v/>
      </c>
      <c r="AG191" s="83" t="str">
        <f t="shared" si="39"/>
        <v/>
      </c>
      <c r="AH191" s="45" t="str">
        <f t="shared" si="39"/>
        <v/>
      </c>
      <c r="AI191" s="83" t="str">
        <f>IF($A191="","",IF(AI$6="NÃO",0,IF($A191=0,DATEDIF(ESTRUTURA!$F$3,ESTRUTURA!$F$4,"m")*Tabela!$H$33,Tabela!$H$33)))</f>
        <v/>
      </c>
      <c r="AJ191" s="45" t="str">
        <f t="shared" si="37"/>
        <v/>
      </c>
    </row>
    <row r="192" spans="1:36" x14ac:dyDescent="0.2">
      <c r="A192" s="89" t="str">
        <f>ESTRUTURA!A192</f>
        <v/>
      </c>
      <c r="B192" s="81">
        <f t="shared" si="31"/>
        <v>0</v>
      </c>
      <c r="C192" s="83" t="str">
        <f t="shared" si="40"/>
        <v/>
      </c>
      <c r="D192" s="45" t="str">
        <f t="shared" si="40"/>
        <v/>
      </c>
      <c r="E192" s="83" t="str">
        <f t="shared" si="40"/>
        <v/>
      </c>
      <c r="F192" s="45" t="str">
        <f>IF($A192="","",IF(F$6="NÃO",0,Tabela!$H$34*nm_lastro))</f>
        <v/>
      </c>
      <c r="G192" s="83" t="str">
        <f t="shared" si="40"/>
        <v/>
      </c>
      <c r="H192" s="45" t="str">
        <f>IF($A192="","",IF(H$6="NÃO",0,IF($A192=0,DATEDIF(ESTRUTURA!$F$3,ESTRUTURA!$F$4,"m")*Tabela!$H$6,Tabela!$H$6)))</f>
        <v/>
      </c>
      <c r="I192" s="83" t="str">
        <f t="shared" si="40"/>
        <v/>
      </c>
      <c r="J192" s="45" t="str">
        <f>IF($A192="","",IF(J$6="NÃO",0,IF($A192=0,DATEDIF(ESTRUTURA!$F$3,ESTRUTURA!$F$4,"m")*Tabela!$H$8,IF(J$6="NÃO",0,Tabela!$H$8))))</f>
        <v/>
      </c>
      <c r="K192" s="83" t="str">
        <f t="shared" si="40"/>
        <v/>
      </c>
      <c r="L192" s="45" t="str">
        <f t="shared" si="40"/>
        <v/>
      </c>
      <c r="M192" s="83" t="str">
        <f t="shared" si="40"/>
        <v/>
      </c>
      <c r="N192" s="45" t="str">
        <f t="shared" si="40"/>
        <v/>
      </c>
      <c r="O192" s="83" t="str">
        <f t="shared" si="40"/>
        <v/>
      </c>
      <c r="P192" s="45" t="str">
        <f t="shared" si="38"/>
        <v/>
      </c>
      <c r="Q192" s="83" t="str">
        <f t="shared" si="40"/>
        <v/>
      </c>
      <c r="R192" s="45" t="str">
        <f t="shared" si="40"/>
        <v/>
      </c>
      <c r="S192" s="83" t="str">
        <f>IF($A192="","",IF(S$6="NÃO",0,IF($A192=0,DATEDIF(ESTRUTURA!$F$3,ESTRUTURA!$F$4,"m")*Tabela!$H$17,Tabela!$H$17)))</f>
        <v/>
      </c>
      <c r="T192" s="45" t="str">
        <f>IF($A192="","",IF(T$6="NÃO",0,IF($A192=0,DATEDIF(ESTRUTURA!$F$3,ESTRUTURA!$F$4,"m")*Tabela!$H$18,Tabela!$H$18)))</f>
        <v/>
      </c>
      <c r="U192" s="83" t="str">
        <f t="shared" si="39"/>
        <v/>
      </c>
      <c r="V192" s="45" t="str">
        <f>IF($A192="","",IF(V$6="NÃO",0,IF($A192=0,DATEDIF(ESTRUTURA!$F$3,ESTRUTURA!$F$4,"m")*Tabela!$H$20,Tabela!$H$20)))</f>
        <v/>
      </c>
      <c r="W192" s="83" t="str">
        <f t="shared" si="39"/>
        <v/>
      </c>
      <c r="X192" s="45" t="str">
        <f t="shared" si="39"/>
        <v/>
      </c>
      <c r="Y192" s="83" t="str">
        <f>IF($A192="","",IF(Y$6="NÃO",0,IF(A192=0,Tabela!$H$23,IF(AND(MONTH(ESTRUTURA!C192)=MONTH(ESTRUTURA!$F$3),A192&gt;0),Tabela!$H$23,0))))</f>
        <v/>
      </c>
      <c r="Z192" s="45" t="str">
        <f t="shared" si="39"/>
        <v/>
      </c>
      <c r="AA192" s="83" t="str">
        <f>IF($A192="","",IF(AA$6="NÃO",0,Tabela!$H$25*nm_séries))</f>
        <v/>
      </c>
      <c r="AB192" s="45" t="str">
        <f t="shared" si="39"/>
        <v/>
      </c>
      <c r="AC192" s="83" t="str">
        <f>IF($A192="","",IF(AC$6="NÃO",0,IF(A192=0,Tabela!$H$27,IF(MOD(A192,3)=0,Tabela!$H$27,0))))</f>
        <v/>
      </c>
      <c r="AD192" s="45" t="str">
        <f t="shared" si="39"/>
        <v/>
      </c>
      <c r="AE192" s="83" t="str">
        <f t="shared" si="39"/>
        <v/>
      </c>
      <c r="AF192" s="45" t="str">
        <f>IF($A192="","",IF(AF$6="NÃO",0,IF(AND(MONTH(ESTRUTURA!C192)=MONTH(ESTRUTURA!$F$3),A192&gt;0),Tabela!$H$30,0)))</f>
        <v/>
      </c>
      <c r="AG192" s="83" t="str">
        <f t="shared" si="39"/>
        <v/>
      </c>
      <c r="AH192" s="45" t="str">
        <f t="shared" si="39"/>
        <v/>
      </c>
      <c r="AI192" s="83" t="str">
        <f>IF($A192="","",IF(AI$6="NÃO",0,IF($A192=0,DATEDIF(ESTRUTURA!$F$3,ESTRUTURA!$F$4,"m")*Tabela!$H$33,Tabela!$H$33)))</f>
        <v/>
      </c>
      <c r="AJ192" s="45" t="str">
        <f t="shared" si="37"/>
        <v/>
      </c>
    </row>
    <row r="193" spans="1:36" x14ac:dyDescent="0.2">
      <c r="A193" s="89" t="str">
        <f>ESTRUTURA!A193</f>
        <v/>
      </c>
      <c r="B193" s="81">
        <f t="shared" si="31"/>
        <v>0</v>
      </c>
      <c r="C193" s="83" t="str">
        <f t="shared" si="40"/>
        <v/>
      </c>
      <c r="D193" s="45" t="str">
        <f t="shared" si="40"/>
        <v/>
      </c>
      <c r="E193" s="83" t="str">
        <f t="shared" si="40"/>
        <v/>
      </c>
      <c r="F193" s="45" t="str">
        <f>IF($A193="","",IF(F$6="NÃO",0,Tabela!$H$34*nm_lastro))</f>
        <v/>
      </c>
      <c r="G193" s="83" t="str">
        <f t="shared" si="40"/>
        <v/>
      </c>
      <c r="H193" s="45" t="str">
        <f>IF($A193="","",IF(H$6="NÃO",0,IF($A193=0,DATEDIF(ESTRUTURA!$F$3,ESTRUTURA!$F$4,"m")*Tabela!$H$6,Tabela!$H$6)))</f>
        <v/>
      </c>
      <c r="I193" s="83" t="str">
        <f t="shared" si="40"/>
        <v/>
      </c>
      <c r="J193" s="45" t="str">
        <f>IF($A193="","",IF(J$6="NÃO",0,IF($A193=0,DATEDIF(ESTRUTURA!$F$3,ESTRUTURA!$F$4,"m")*Tabela!$H$8,IF(J$6="NÃO",0,Tabela!$H$8))))</f>
        <v/>
      </c>
      <c r="K193" s="83" t="str">
        <f t="shared" si="40"/>
        <v/>
      </c>
      <c r="L193" s="45" t="str">
        <f t="shared" si="40"/>
        <v/>
      </c>
      <c r="M193" s="83" t="str">
        <f t="shared" si="40"/>
        <v/>
      </c>
      <c r="N193" s="45" t="str">
        <f t="shared" si="40"/>
        <v/>
      </c>
      <c r="O193" s="83" t="str">
        <f t="shared" si="40"/>
        <v/>
      </c>
      <c r="P193" s="45" t="str">
        <f t="shared" si="38"/>
        <v/>
      </c>
      <c r="Q193" s="83" t="str">
        <f t="shared" si="40"/>
        <v/>
      </c>
      <c r="R193" s="45" t="str">
        <f t="shared" si="40"/>
        <v/>
      </c>
      <c r="S193" s="83" t="str">
        <f>IF($A193="","",IF(S$6="NÃO",0,IF($A193=0,DATEDIF(ESTRUTURA!$F$3,ESTRUTURA!$F$4,"m")*Tabela!$H$17,Tabela!$H$17)))</f>
        <v/>
      </c>
      <c r="T193" s="45" t="str">
        <f>IF($A193="","",IF(T$6="NÃO",0,IF($A193=0,DATEDIF(ESTRUTURA!$F$3,ESTRUTURA!$F$4,"m")*Tabela!$H$18,Tabela!$H$18)))</f>
        <v/>
      </c>
      <c r="U193" s="83" t="str">
        <f t="shared" si="39"/>
        <v/>
      </c>
      <c r="V193" s="45" t="str">
        <f>IF($A193="","",IF(V$6="NÃO",0,IF($A193=0,DATEDIF(ESTRUTURA!$F$3,ESTRUTURA!$F$4,"m")*Tabela!$H$20,Tabela!$H$20)))</f>
        <v/>
      </c>
      <c r="W193" s="83" t="str">
        <f t="shared" si="39"/>
        <v/>
      </c>
      <c r="X193" s="45" t="str">
        <f t="shared" si="39"/>
        <v/>
      </c>
      <c r="Y193" s="83" t="str">
        <f>IF($A193="","",IF(Y$6="NÃO",0,IF(A193=0,Tabela!$H$23,IF(AND(MONTH(ESTRUTURA!C193)=MONTH(ESTRUTURA!$F$3),A193&gt;0),Tabela!$H$23,0))))</f>
        <v/>
      </c>
      <c r="Z193" s="45" t="str">
        <f t="shared" si="39"/>
        <v/>
      </c>
      <c r="AA193" s="83" t="str">
        <f>IF($A193="","",IF(AA$6="NÃO",0,Tabela!$H$25*nm_séries))</f>
        <v/>
      </c>
      <c r="AB193" s="45" t="str">
        <f t="shared" si="39"/>
        <v/>
      </c>
      <c r="AC193" s="83" t="str">
        <f>IF($A193="","",IF(AC$6="NÃO",0,IF(A193=0,Tabela!$H$27,IF(MOD(A193,3)=0,Tabela!$H$27,0))))</f>
        <v/>
      </c>
      <c r="AD193" s="45" t="str">
        <f t="shared" si="39"/>
        <v/>
      </c>
      <c r="AE193" s="83" t="str">
        <f t="shared" si="39"/>
        <v/>
      </c>
      <c r="AF193" s="45" t="str">
        <f>IF($A193="","",IF(AF$6="NÃO",0,IF(AND(MONTH(ESTRUTURA!C193)=MONTH(ESTRUTURA!$F$3),A193&gt;0),Tabela!$H$30,0)))</f>
        <v/>
      </c>
      <c r="AG193" s="83" t="str">
        <f t="shared" si="39"/>
        <v/>
      </c>
      <c r="AH193" s="45" t="str">
        <f t="shared" si="39"/>
        <v/>
      </c>
      <c r="AI193" s="83" t="str">
        <f>IF($A193="","",IF(AI$6="NÃO",0,IF($A193=0,DATEDIF(ESTRUTURA!$F$3,ESTRUTURA!$F$4,"m")*Tabela!$H$33,Tabela!$H$33)))</f>
        <v/>
      </c>
      <c r="AJ193" s="45" t="str">
        <f t="shared" si="37"/>
        <v/>
      </c>
    </row>
    <row r="194" spans="1:36" x14ac:dyDescent="0.2">
      <c r="A194" s="89" t="str">
        <f>ESTRUTURA!A194</f>
        <v/>
      </c>
      <c r="B194" s="81">
        <f t="shared" si="31"/>
        <v>0</v>
      </c>
      <c r="C194" s="83" t="str">
        <f t="shared" si="40"/>
        <v/>
      </c>
      <c r="D194" s="45" t="str">
        <f t="shared" si="40"/>
        <v/>
      </c>
      <c r="E194" s="83" t="str">
        <f t="shared" si="40"/>
        <v/>
      </c>
      <c r="F194" s="45" t="str">
        <f>IF($A194="","",IF(F$6="NÃO",0,Tabela!$H$34*nm_lastro))</f>
        <v/>
      </c>
      <c r="G194" s="83" t="str">
        <f t="shared" si="40"/>
        <v/>
      </c>
      <c r="H194" s="45" t="str">
        <f>IF($A194="","",IF(H$6="NÃO",0,IF($A194=0,DATEDIF(ESTRUTURA!$F$3,ESTRUTURA!$F$4,"m")*Tabela!$H$6,Tabela!$H$6)))</f>
        <v/>
      </c>
      <c r="I194" s="83" t="str">
        <f t="shared" si="40"/>
        <v/>
      </c>
      <c r="J194" s="45" t="str">
        <f>IF($A194="","",IF(J$6="NÃO",0,IF($A194=0,DATEDIF(ESTRUTURA!$F$3,ESTRUTURA!$F$4,"m")*Tabela!$H$8,IF(J$6="NÃO",0,Tabela!$H$8))))</f>
        <v/>
      </c>
      <c r="K194" s="83" t="str">
        <f t="shared" si="40"/>
        <v/>
      </c>
      <c r="L194" s="45" t="str">
        <f t="shared" si="40"/>
        <v/>
      </c>
      <c r="M194" s="83" t="str">
        <f t="shared" si="40"/>
        <v/>
      </c>
      <c r="N194" s="45" t="str">
        <f t="shared" si="40"/>
        <v/>
      </c>
      <c r="O194" s="83" t="str">
        <f t="shared" si="40"/>
        <v/>
      </c>
      <c r="P194" s="45" t="str">
        <f t="shared" si="38"/>
        <v/>
      </c>
      <c r="Q194" s="83" t="str">
        <f t="shared" si="40"/>
        <v/>
      </c>
      <c r="R194" s="45" t="str">
        <f t="shared" si="40"/>
        <v/>
      </c>
      <c r="S194" s="83" t="str">
        <f>IF($A194="","",IF(S$6="NÃO",0,IF($A194=0,DATEDIF(ESTRUTURA!$F$3,ESTRUTURA!$F$4,"m")*Tabela!$H$17,Tabela!$H$17)))</f>
        <v/>
      </c>
      <c r="T194" s="45" t="str">
        <f>IF($A194="","",IF(T$6="NÃO",0,IF($A194=0,DATEDIF(ESTRUTURA!$F$3,ESTRUTURA!$F$4,"m")*Tabela!$H$18,Tabela!$H$18)))</f>
        <v/>
      </c>
      <c r="U194" s="83" t="str">
        <f t="shared" si="39"/>
        <v/>
      </c>
      <c r="V194" s="45" t="str">
        <f>IF($A194="","",IF(V$6="NÃO",0,IF($A194=0,DATEDIF(ESTRUTURA!$F$3,ESTRUTURA!$F$4,"m")*Tabela!$H$20,Tabela!$H$20)))</f>
        <v/>
      </c>
      <c r="W194" s="83" t="str">
        <f t="shared" si="39"/>
        <v/>
      </c>
      <c r="X194" s="45" t="str">
        <f t="shared" si="39"/>
        <v/>
      </c>
      <c r="Y194" s="83" t="str">
        <f>IF($A194="","",IF(Y$6="NÃO",0,IF(A194=0,Tabela!$H$23,IF(AND(MONTH(ESTRUTURA!C194)=MONTH(ESTRUTURA!$F$3),A194&gt;0),Tabela!$H$23,0))))</f>
        <v/>
      </c>
      <c r="Z194" s="45" t="str">
        <f t="shared" si="39"/>
        <v/>
      </c>
      <c r="AA194" s="83" t="str">
        <f>IF($A194="","",IF(AA$6="NÃO",0,Tabela!$H$25*nm_séries))</f>
        <v/>
      </c>
      <c r="AB194" s="45" t="str">
        <f t="shared" si="39"/>
        <v/>
      </c>
      <c r="AC194" s="83" t="str">
        <f>IF($A194="","",IF(AC$6="NÃO",0,IF(A194=0,Tabela!$H$27,IF(MOD(A194,3)=0,Tabela!$H$27,0))))</f>
        <v/>
      </c>
      <c r="AD194" s="45" t="str">
        <f t="shared" si="39"/>
        <v/>
      </c>
      <c r="AE194" s="83" t="str">
        <f t="shared" si="39"/>
        <v/>
      </c>
      <c r="AF194" s="45" t="str">
        <f>IF($A194="","",IF(AF$6="NÃO",0,IF(AND(MONTH(ESTRUTURA!C194)=MONTH(ESTRUTURA!$F$3),A194&gt;0),Tabela!$H$30,0)))</f>
        <v/>
      </c>
      <c r="AG194" s="83" t="str">
        <f t="shared" si="39"/>
        <v/>
      </c>
      <c r="AH194" s="45" t="str">
        <f t="shared" si="39"/>
        <v/>
      </c>
      <c r="AI194" s="83" t="str">
        <f>IF($A194="","",IF(AI$6="NÃO",0,IF($A194=0,DATEDIF(ESTRUTURA!$F$3,ESTRUTURA!$F$4,"m")*Tabela!$H$33,Tabela!$H$33)))</f>
        <v/>
      </c>
      <c r="AJ194" s="45" t="str">
        <f t="shared" si="37"/>
        <v/>
      </c>
    </row>
    <row r="195" spans="1:36" x14ac:dyDescent="0.2">
      <c r="A195" s="89" t="str">
        <f>ESTRUTURA!A195</f>
        <v/>
      </c>
      <c r="B195" s="81">
        <f t="shared" si="31"/>
        <v>0</v>
      </c>
      <c r="C195" s="83" t="str">
        <f t="shared" si="40"/>
        <v/>
      </c>
      <c r="D195" s="45" t="str">
        <f t="shared" si="40"/>
        <v/>
      </c>
      <c r="E195" s="83" t="str">
        <f t="shared" si="40"/>
        <v/>
      </c>
      <c r="F195" s="45" t="str">
        <f>IF($A195="","",IF(F$6="NÃO",0,Tabela!$H$34*nm_lastro))</f>
        <v/>
      </c>
      <c r="G195" s="83" t="str">
        <f t="shared" si="40"/>
        <v/>
      </c>
      <c r="H195" s="45" t="str">
        <f>IF($A195="","",IF(H$6="NÃO",0,IF($A195=0,DATEDIF(ESTRUTURA!$F$3,ESTRUTURA!$F$4,"m")*Tabela!$H$6,Tabela!$H$6)))</f>
        <v/>
      </c>
      <c r="I195" s="83" t="str">
        <f t="shared" si="40"/>
        <v/>
      </c>
      <c r="J195" s="45" t="str">
        <f>IF($A195="","",IF(J$6="NÃO",0,IF($A195=0,DATEDIF(ESTRUTURA!$F$3,ESTRUTURA!$F$4,"m")*Tabela!$H$8,IF(J$6="NÃO",0,Tabela!$H$8))))</f>
        <v/>
      </c>
      <c r="K195" s="83" t="str">
        <f t="shared" si="40"/>
        <v/>
      </c>
      <c r="L195" s="45" t="str">
        <f t="shared" si="40"/>
        <v/>
      </c>
      <c r="M195" s="83" t="str">
        <f t="shared" si="40"/>
        <v/>
      </c>
      <c r="N195" s="45" t="str">
        <f t="shared" si="40"/>
        <v/>
      </c>
      <c r="O195" s="83" t="str">
        <f t="shared" si="40"/>
        <v/>
      </c>
      <c r="P195" s="45" t="str">
        <f t="shared" si="38"/>
        <v/>
      </c>
      <c r="Q195" s="83" t="str">
        <f t="shared" si="40"/>
        <v/>
      </c>
      <c r="R195" s="45" t="str">
        <f t="shared" si="40"/>
        <v/>
      </c>
      <c r="S195" s="83" t="str">
        <f>IF($A195="","",IF(S$6="NÃO",0,IF($A195=0,DATEDIF(ESTRUTURA!$F$3,ESTRUTURA!$F$4,"m")*Tabela!$H$17,Tabela!$H$17)))</f>
        <v/>
      </c>
      <c r="T195" s="45" t="str">
        <f>IF($A195="","",IF(T$6="NÃO",0,IF($A195=0,DATEDIF(ESTRUTURA!$F$3,ESTRUTURA!$F$4,"m")*Tabela!$H$18,Tabela!$H$18)))</f>
        <v/>
      </c>
      <c r="U195" s="83" t="str">
        <f t="shared" si="39"/>
        <v/>
      </c>
      <c r="V195" s="45" t="str">
        <f>IF($A195="","",IF(V$6="NÃO",0,IF($A195=0,DATEDIF(ESTRUTURA!$F$3,ESTRUTURA!$F$4,"m")*Tabela!$H$20,Tabela!$H$20)))</f>
        <v/>
      </c>
      <c r="W195" s="83" t="str">
        <f t="shared" si="39"/>
        <v/>
      </c>
      <c r="X195" s="45" t="str">
        <f t="shared" si="39"/>
        <v/>
      </c>
      <c r="Y195" s="83" t="str">
        <f>IF($A195="","",IF(Y$6="NÃO",0,IF(A195=0,Tabela!$H$23,IF(AND(MONTH(ESTRUTURA!C195)=MONTH(ESTRUTURA!$F$3),A195&gt;0),Tabela!$H$23,0))))</f>
        <v/>
      </c>
      <c r="Z195" s="45" t="str">
        <f t="shared" si="39"/>
        <v/>
      </c>
      <c r="AA195" s="83" t="str">
        <f>IF($A195="","",IF(AA$6="NÃO",0,Tabela!$H$25*nm_séries))</f>
        <v/>
      </c>
      <c r="AB195" s="45" t="str">
        <f t="shared" si="39"/>
        <v/>
      </c>
      <c r="AC195" s="83" t="str">
        <f>IF($A195="","",IF(AC$6="NÃO",0,IF(A195=0,Tabela!$H$27,IF(MOD(A195,3)=0,Tabela!$H$27,0))))</f>
        <v/>
      </c>
      <c r="AD195" s="45" t="str">
        <f t="shared" si="39"/>
        <v/>
      </c>
      <c r="AE195" s="83" t="str">
        <f t="shared" si="39"/>
        <v/>
      </c>
      <c r="AF195" s="45" t="str">
        <f>IF($A195="","",IF(AF$6="NÃO",0,IF(AND(MONTH(ESTRUTURA!C195)=MONTH(ESTRUTURA!$F$3),A195&gt;0),Tabela!$H$30,0)))</f>
        <v/>
      </c>
      <c r="AG195" s="83" t="str">
        <f t="shared" si="39"/>
        <v/>
      </c>
      <c r="AH195" s="45" t="str">
        <f t="shared" si="39"/>
        <v/>
      </c>
      <c r="AI195" s="83" t="str">
        <f>IF($A195="","",IF(AI$6="NÃO",0,IF($A195=0,DATEDIF(ESTRUTURA!$F$3,ESTRUTURA!$F$4,"m")*Tabela!$H$33,Tabela!$H$33)))</f>
        <v/>
      </c>
      <c r="AJ195" s="45" t="str">
        <f t="shared" si="37"/>
        <v/>
      </c>
    </row>
    <row r="196" spans="1:36" x14ac:dyDescent="0.2">
      <c r="A196" s="89" t="str">
        <f>ESTRUTURA!A196</f>
        <v/>
      </c>
      <c r="B196" s="81">
        <f t="shared" si="31"/>
        <v>0</v>
      </c>
      <c r="C196" s="83" t="str">
        <f t="shared" si="40"/>
        <v/>
      </c>
      <c r="D196" s="45" t="str">
        <f t="shared" si="40"/>
        <v/>
      </c>
      <c r="E196" s="83" t="str">
        <f t="shared" si="40"/>
        <v/>
      </c>
      <c r="F196" s="45" t="str">
        <f>IF($A196="","",IF(F$6="NÃO",0,Tabela!$H$34*nm_lastro))</f>
        <v/>
      </c>
      <c r="G196" s="83" t="str">
        <f t="shared" si="40"/>
        <v/>
      </c>
      <c r="H196" s="45" t="str">
        <f>IF($A196="","",IF(H$6="NÃO",0,IF($A196=0,DATEDIF(ESTRUTURA!$F$3,ESTRUTURA!$F$4,"m")*Tabela!$H$6,Tabela!$H$6)))</f>
        <v/>
      </c>
      <c r="I196" s="83" t="str">
        <f t="shared" si="40"/>
        <v/>
      </c>
      <c r="J196" s="45" t="str">
        <f>IF($A196="","",IF(J$6="NÃO",0,IF($A196=0,DATEDIF(ESTRUTURA!$F$3,ESTRUTURA!$F$4,"m")*Tabela!$H$8,IF(J$6="NÃO",0,Tabela!$H$8))))</f>
        <v/>
      </c>
      <c r="K196" s="83" t="str">
        <f t="shared" si="40"/>
        <v/>
      </c>
      <c r="L196" s="45" t="str">
        <f t="shared" si="40"/>
        <v/>
      </c>
      <c r="M196" s="83" t="str">
        <f t="shared" si="40"/>
        <v/>
      </c>
      <c r="N196" s="45" t="str">
        <f t="shared" si="40"/>
        <v/>
      </c>
      <c r="O196" s="83" t="str">
        <f t="shared" si="40"/>
        <v/>
      </c>
      <c r="P196" s="45" t="str">
        <f t="shared" si="38"/>
        <v/>
      </c>
      <c r="Q196" s="83" t="str">
        <f t="shared" si="40"/>
        <v/>
      </c>
      <c r="R196" s="45" t="str">
        <f t="shared" si="40"/>
        <v/>
      </c>
      <c r="S196" s="83" t="str">
        <f>IF($A196="","",IF(S$6="NÃO",0,IF($A196=0,DATEDIF(ESTRUTURA!$F$3,ESTRUTURA!$F$4,"m")*Tabela!$H$17,Tabela!$H$17)))</f>
        <v/>
      </c>
      <c r="T196" s="45" t="str">
        <f>IF($A196="","",IF(T$6="NÃO",0,IF($A196=0,DATEDIF(ESTRUTURA!$F$3,ESTRUTURA!$F$4,"m")*Tabela!$H$18,Tabela!$H$18)))</f>
        <v/>
      </c>
      <c r="U196" s="83" t="str">
        <f t="shared" si="39"/>
        <v/>
      </c>
      <c r="V196" s="45" t="str">
        <f>IF($A196="","",IF(V$6="NÃO",0,IF($A196=0,DATEDIF(ESTRUTURA!$F$3,ESTRUTURA!$F$4,"m")*Tabela!$H$20,Tabela!$H$20)))</f>
        <v/>
      </c>
      <c r="W196" s="83" t="str">
        <f t="shared" si="39"/>
        <v/>
      </c>
      <c r="X196" s="45" t="str">
        <f t="shared" si="39"/>
        <v/>
      </c>
      <c r="Y196" s="83" t="str">
        <f>IF($A196="","",IF(Y$6="NÃO",0,IF(A196=0,Tabela!$H$23,IF(AND(MONTH(ESTRUTURA!C196)=MONTH(ESTRUTURA!$F$3),A196&gt;0),Tabela!$H$23,0))))</f>
        <v/>
      </c>
      <c r="Z196" s="45" t="str">
        <f t="shared" si="39"/>
        <v/>
      </c>
      <c r="AA196" s="83" t="str">
        <f>IF($A196="","",IF(AA$6="NÃO",0,Tabela!$H$25*nm_séries))</f>
        <v/>
      </c>
      <c r="AB196" s="45" t="str">
        <f t="shared" si="39"/>
        <v/>
      </c>
      <c r="AC196" s="83" t="str">
        <f>IF($A196="","",IF(AC$6="NÃO",0,IF(A196=0,Tabela!$H$27,IF(MOD(A196,3)=0,Tabela!$H$27,0))))</f>
        <v/>
      </c>
      <c r="AD196" s="45" t="str">
        <f t="shared" si="39"/>
        <v/>
      </c>
      <c r="AE196" s="83" t="str">
        <f t="shared" si="39"/>
        <v/>
      </c>
      <c r="AF196" s="45" t="str">
        <f>IF($A196="","",IF(AF$6="NÃO",0,IF(AND(MONTH(ESTRUTURA!C196)=MONTH(ESTRUTURA!$F$3),A196&gt;0),Tabela!$H$30,0)))</f>
        <v/>
      </c>
      <c r="AG196" s="83" t="str">
        <f t="shared" si="39"/>
        <v/>
      </c>
      <c r="AH196" s="45" t="str">
        <f t="shared" si="39"/>
        <v/>
      </c>
      <c r="AI196" s="83" t="str">
        <f>IF($A196="","",IF(AI$6="NÃO",0,IF($A196=0,DATEDIF(ESTRUTURA!$F$3,ESTRUTURA!$F$4,"m")*Tabela!$H$33,Tabela!$H$33)))</f>
        <v/>
      </c>
      <c r="AJ196" s="45" t="str">
        <f t="shared" si="37"/>
        <v/>
      </c>
    </row>
    <row r="197" spans="1:36" x14ac:dyDescent="0.2">
      <c r="A197" s="89" t="str">
        <f>ESTRUTURA!A197</f>
        <v/>
      </c>
      <c r="B197" s="81">
        <f t="shared" si="31"/>
        <v>0</v>
      </c>
      <c r="C197" s="83" t="str">
        <f t="shared" si="40"/>
        <v/>
      </c>
      <c r="D197" s="45" t="str">
        <f t="shared" si="40"/>
        <v/>
      </c>
      <c r="E197" s="83" t="str">
        <f t="shared" si="40"/>
        <v/>
      </c>
      <c r="F197" s="45" t="str">
        <f>IF($A197="","",IF(F$6="NÃO",0,Tabela!$H$34*nm_lastro))</f>
        <v/>
      </c>
      <c r="G197" s="83" t="str">
        <f t="shared" si="40"/>
        <v/>
      </c>
      <c r="H197" s="45" t="str">
        <f>IF($A197="","",IF(H$6="NÃO",0,IF($A197=0,DATEDIF(ESTRUTURA!$F$3,ESTRUTURA!$F$4,"m")*Tabela!$H$6,Tabela!$H$6)))</f>
        <v/>
      </c>
      <c r="I197" s="83" t="str">
        <f t="shared" si="40"/>
        <v/>
      </c>
      <c r="J197" s="45" t="str">
        <f>IF($A197="","",IF(J$6="NÃO",0,IF($A197=0,DATEDIF(ESTRUTURA!$F$3,ESTRUTURA!$F$4,"m")*Tabela!$H$8,IF(J$6="NÃO",0,Tabela!$H$8))))</f>
        <v/>
      </c>
      <c r="K197" s="83" t="str">
        <f t="shared" si="40"/>
        <v/>
      </c>
      <c r="L197" s="45" t="str">
        <f t="shared" si="40"/>
        <v/>
      </c>
      <c r="M197" s="83" t="str">
        <f t="shared" si="40"/>
        <v/>
      </c>
      <c r="N197" s="45" t="str">
        <f t="shared" si="40"/>
        <v/>
      </c>
      <c r="O197" s="83" t="str">
        <f t="shared" si="40"/>
        <v/>
      </c>
      <c r="P197" s="45" t="str">
        <f t="shared" si="38"/>
        <v/>
      </c>
      <c r="Q197" s="83" t="str">
        <f t="shared" si="40"/>
        <v/>
      </c>
      <c r="R197" s="45" t="str">
        <f t="shared" si="40"/>
        <v/>
      </c>
      <c r="S197" s="83" t="str">
        <f>IF($A197="","",IF(S$6="NÃO",0,IF($A197=0,DATEDIF(ESTRUTURA!$F$3,ESTRUTURA!$F$4,"m")*Tabela!$H$17,Tabela!$H$17)))</f>
        <v/>
      </c>
      <c r="T197" s="45" t="str">
        <f>IF($A197="","",IF(T$6="NÃO",0,IF($A197=0,DATEDIF(ESTRUTURA!$F$3,ESTRUTURA!$F$4,"m")*Tabela!$H$18,Tabela!$H$18)))</f>
        <v/>
      </c>
      <c r="U197" s="83" t="str">
        <f t="shared" si="39"/>
        <v/>
      </c>
      <c r="V197" s="45" t="str">
        <f>IF($A197="","",IF(V$6="NÃO",0,IF($A197=0,DATEDIF(ESTRUTURA!$F$3,ESTRUTURA!$F$4,"m")*Tabela!$H$20,Tabela!$H$20)))</f>
        <v/>
      </c>
      <c r="W197" s="83" t="str">
        <f t="shared" si="39"/>
        <v/>
      </c>
      <c r="X197" s="45" t="str">
        <f t="shared" si="39"/>
        <v/>
      </c>
      <c r="Y197" s="83" t="str">
        <f>IF($A197="","",IF(Y$6="NÃO",0,IF(A197=0,Tabela!$H$23,IF(AND(MONTH(ESTRUTURA!C197)=MONTH(ESTRUTURA!$F$3),A197&gt;0),Tabela!$H$23,0))))</f>
        <v/>
      </c>
      <c r="Z197" s="45" t="str">
        <f t="shared" si="39"/>
        <v/>
      </c>
      <c r="AA197" s="83" t="str">
        <f>IF($A197="","",IF(AA$6="NÃO",0,Tabela!$H$25*nm_séries))</f>
        <v/>
      </c>
      <c r="AB197" s="45" t="str">
        <f t="shared" si="39"/>
        <v/>
      </c>
      <c r="AC197" s="83" t="str">
        <f>IF($A197="","",IF(AC$6="NÃO",0,IF(A197=0,Tabela!$H$27,IF(MOD(A197,3)=0,Tabela!$H$27,0))))</f>
        <v/>
      </c>
      <c r="AD197" s="45" t="str">
        <f t="shared" si="39"/>
        <v/>
      </c>
      <c r="AE197" s="83" t="str">
        <f t="shared" si="39"/>
        <v/>
      </c>
      <c r="AF197" s="45" t="str">
        <f>IF($A197="","",IF(AF$6="NÃO",0,IF(AND(MONTH(ESTRUTURA!C197)=MONTH(ESTRUTURA!$F$3),A197&gt;0),Tabela!$H$30,0)))</f>
        <v/>
      </c>
      <c r="AG197" s="83" t="str">
        <f t="shared" si="39"/>
        <v/>
      </c>
      <c r="AH197" s="45" t="str">
        <f t="shared" si="39"/>
        <v/>
      </c>
      <c r="AI197" s="83" t="str">
        <f>IF($A197="","",IF(AI$6="NÃO",0,IF($A197=0,DATEDIF(ESTRUTURA!$F$3,ESTRUTURA!$F$4,"m")*Tabela!$H$33,Tabela!$H$33)))</f>
        <v/>
      </c>
      <c r="AJ197" s="45" t="str">
        <f t="shared" si="37"/>
        <v/>
      </c>
    </row>
    <row r="198" spans="1:36" x14ac:dyDescent="0.2">
      <c r="A198" s="89" t="str">
        <f>ESTRUTURA!A198</f>
        <v/>
      </c>
      <c r="B198" s="81">
        <f t="shared" si="31"/>
        <v>0</v>
      </c>
      <c r="C198" s="83" t="str">
        <f t="shared" si="40"/>
        <v/>
      </c>
      <c r="D198" s="45" t="str">
        <f t="shared" si="40"/>
        <v/>
      </c>
      <c r="E198" s="83" t="str">
        <f t="shared" si="40"/>
        <v/>
      </c>
      <c r="F198" s="45" t="str">
        <f>IF($A198="","",IF(F$6="NÃO",0,Tabela!$H$34*nm_lastro))</f>
        <v/>
      </c>
      <c r="G198" s="83" t="str">
        <f t="shared" si="40"/>
        <v/>
      </c>
      <c r="H198" s="45" t="str">
        <f>IF($A198="","",IF(H$6="NÃO",0,IF($A198=0,DATEDIF(ESTRUTURA!$F$3,ESTRUTURA!$F$4,"m")*Tabela!$H$6,Tabela!$H$6)))</f>
        <v/>
      </c>
      <c r="I198" s="83" t="str">
        <f t="shared" si="40"/>
        <v/>
      </c>
      <c r="J198" s="45" t="str">
        <f>IF($A198="","",IF(J$6="NÃO",0,IF($A198=0,DATEDIF(ESTRUTURA!$F$3,ESTRUTURA!$F$4,"m")*Tabela!$H$8,IF(J$6="NÃO",0,Tabela!$H$8))))</f>
        <v/>
      </c>
      <c r="K198" s="83" t="str">
        <f t="shared" si="40"/>
        <v/>
      </c>
      <c r="L198" s="45" t="str">
        <f t="shared" si="40"/>
        <v/>
      </c>
      <c r="M198" s="83" t="str">
        <f t="shared" si="40"/>
        <v/>
      </c>
      <c r="N198" s="45" t="str">
        <f t="shared" si="40"/>
        <v/>
      </c>
      <c r="O198" s="83" t="str">
        <f t="shared" si="40"/>
        <v/>
      </c>
      <c r="P198" s="45" t="str">
        <f t="shared" si="38"/>
        <v/>
      </c>
      <c r="Q198" s="83" t="str">
        <f t="shared" si="40"/>
        <v/>
      </c>
      <c r="R198" s="45" t="str">
        <f t="shared" si="40"/>
        <v/>
      </c>
      <c r="S198" s="83" t="str">
        <f>IF($A198="","",IF(S$6="NÃO",0,IF($A198=0,DATEDIF(ESTRUTURA!$F$3,ESTRUTURA!$F$4,"m")*Tabela!$H$17,Tabela!$H$17)))</f>
        <v/>
      </c>
      <c r="T198" s="45" t="str">
        <f>IF($A198="","",IF(T$6="NÃO",0,IF($A198=0,DATEDIF(ESTRUTURA!$F$3,ESTRUTURA!$F$4,"m")*Tabela!$H$18,Tabela!$H$18)))</f>
        <v/>
      </c>
      <c r="U198" s="83" t="str">
        <f t="shared" si="39"/>
        <v/>
      </c>
      <c r="V198" s="45" t="str">
        <f>IF($A198="","",IF(V$6="NÃO",0,IF($A198=0,DATEDIF(ESTRUTURA!$F$3,ESTRUTURA!$F$4,"m")*Tabela!$H$20,Tabela!$H$20)))</f>
        <v/>
      </c>
      <c r="W198" s="83" t="str">
        <f t="shared" si="39"/>
        <v/>
      </c>
      <c r="X198" s="45" t="str">
        <f t="shared" si="39"/>
        <v/>
      </c>
      <c r="Y198" s="83" t="str">
        <f>IF($A198="","",IF(Y$6="NÃO",0,IF(A198=0,Tabela!$H$23,IF(AND(MONTH(ESTRUTURA!C198)=MONTH(ESTRUTURA!$F$3),A198&gt;0),Tabela!$H$23,0))))</f>
        <v/>
      </c>
      <c r="Z198" s="45" t="str">
        <f t="shared" si="39"/>
        <v/>
      </c>
      <c r="AA198" s="83" t="str">
        <f>IF($A198="","",IF(AA$6="NÃO",0,Tabela!$H$25*nm_séries))</f>
        <v/>
      </c>
      <c r="AB198" s="45" t="str">
        <f t="shared" si="39"/>
        <v/>
      </c>
      <c r="AC198" s="83" t="str">
        <f>IF($A198="","",IF(AC$6="NÃO",0,IF(A198=0,Tabela!$H$27,IF(MOD(A198,3)=0,Tabela!$H$27,0))))</f>
        <v/>
      </c>
      <c r="AD198" s="45" t="str">
        <f t="shared" si="39"/>
        <v/>
      </c>
      <c r="AE198" s="83" t="str">
        <f t="shared" si="39"/>
        <v/>
      </c>
      <c r="AF198" s="45" t="str">
        <f>IF($A198="","",IF(AF$6="NÃO",0,IF(AND(MONTH(ESTRUTURA!C198)=MONTH(ESTRUTURA!$F$3),A198&gt;0),Tabela!$H$30,0)))</f>
        <v/>
      </c>
      <c r="AG198" s="83" t="str">
        <f t="shared" si="39"/>
        <v/>
      </c>
      <c r="AH198" s="45" t="str">
        <f t="shared" si="39"/>
        <v/>
      </c>
      <c r="AI198" s="83" t="str">
        <f>IF($A198="","",IF(AI$6="NÃO",0,IF($A198=0,DATEDIF(ESTRUTURA!$F$3,ESTRUTURA!$F$4,"m")*Tabela!$H$33,Tabela!$H$33)))</f>
        <v/>
      </c>
      <c r="AJ198" s="45" t="str">
        <f t="shared" si="37"/>
        <v/>
      </c>
    </row>
    <row r="199" spans="1:36" x14ac:dyDescent="0.2">
      <c r="A199" s="89" t="str">
        <f>ESTRUTURA!A199</f>
        <v/>
      </c>
      <c r="B199" s="81">
        <f t="shared" si="31"/>
        <v>0</v>
      </c>
      <c r="C199" s="83" t="str">
        <f t="shared" si="40"/>
        <v/>
      </c>
      <c r="D199" s="45" t="str">
        <f t="shared" si="40"/>
        <v/>
      </c>
      <c r="E199" s="83" t="str">
        <f t="shared" si="40"/>
        <v/>
      </c>
      <c r="F199" s="45" t="str">
        <f>IF($A199="","",IF(F$6="NÃO",0,Tabela!$H$34*nm_lastro))</f>
        <v/>
      </c>
      <c r="G199" s="83" t="str">
        <f t="shared" si="40"/>
        <v/>
      </c>
      <c r="H199" s="45" t="str">
        <f>IF($A199="","",IF(H$6="NÃO",0,IF($A199=0,DATEDIF(ESTRUTURA!$F$3,ESTRUTURA!$F$4,"m")*Tabela!$H$6,Tabela!$H$6)))</f>
        <v/>
      </c>
      <c r="I199" s="83" t="str">
        <f t="shared" si="40"/>
        <v/>
      </c>
      <c r="J199" s="45" t="str">
        <f>IF($A199="","",IF(J$6="NÃO",0,IF($A199=0,DATEDIF(ESTRUTURA!$F$3,ESTRUTURA!$F$4,"m")*Tabela!$H$8,IF(J$6="NÃO",0,Tabela!$H$8))))</f>
        <v/>
      </c>
      <c r="K199" s="83" t="str">
        <f t="shared" si="40"/>
        <v/>
      </c>
      <c r="L199" s="45" t="str">
        <f t="shared" si="40"/>
        <v/>
      </c>
      <c r="M199" s="83" t="str">
        <f t="shared" si="40"/>
        <v/>
      </c>
      <c r="N199" s="45" t="str">
        <f t="shared" si="40"/>
        <v/>
      </c>
      <c r="O199" s="83" t="str">
        <f t="shared" si="40"/>
        <v/>
      </c>
      <c r="P199" s="45" t="str">
        <f t="shared" si="38"/>
        <v/>
      </c>
      <c r="Q199" s="83" t="str">
        <f t="shared" si="40"/>
        <v/>
      </c>
      <c r="R199" s="45" t="str">
        <f t="shared" si="40"/>
        <v/>
      </c>
      <c r="S199" s="83" t="str">
        <f>IF($A199="","",IF(S$6="NÃO",0,IF($A199=0,DATEDIF(ESTRUTURA!$F$3,ESTRUTURA!$F$4,"m")*Tabela!$H$17,Tabela!$H$17)))</f>
        <v/>
      </c>
      <c r="T199" s="45" t="str">
        <f>IF($A199="","",IF(T$6="NÃO",0,IF($A199=0,DATEDIF(ESTRUTURA!$F$3,ESTRUTURA!$F$4,"m")*Tabela!$H$18,Tabela!$H$18)))</f>
        <v/>
      </c>
      <c r="U199" s="83" t="str">
        <f t="shared" si="39"/>
        <v/>
      </c>
      <c r="V199" s="45" t="str">
        <f>IF($A199="","",IF(V$6="NÃO",0,IF($A199=0,DATEDIF(ESTRUTURA!$F$3,ESTRUTURA!$F$4,"m")*Tabela!$H$20,Tabela!$H$20)))</f>
        <v/>
      </c>
      <c r="W199" s="83" t="str">
        <f t="shared" si="39"/>
        <v/>
      </c>
      <c r="X199" s="45" t="str">
        <f t="shared" si="39"/>
        <v/>
      </c>
      <c r="Y199" s="83" t="str">
        <f>IF($A199="","",IF(Y$6="NÃO",0,IF(A199=0,Tabela!$H$23,IF(AND(MONTH(ESTRUTURA!C199)=MONTH(ESTRUTURA!$F$3),A199&gt;0),Tabela!$H$23,0))))</f>
        <v/>
      </c>
      <c r="Z199" s="45" t="str">
        <f t="shared" si="39"/>
        <v/>
      </c>
      <c r="AA199" s="83" t="str">
        <f>IF($A199="","",IF(AA$6="NÃO",0,Tabela!$H$25*nm_séries))</f>
        <v/>
      </c>
      <c r="AB199" s="45" t="str">
        <f t="shared" si="39"/>
        <v/>
      </c>
      <c r="AC199" s="83" t="str">
        <f>IF($A199="","",IF(AC$6="NÃO",0,IF(A199=0,Tabela!$H$27,IF(MOD(A199,3)=0,Tabela!$H$27,0))))</f>
        <v/>
      </c>
      <c r="AD199" s="45" t="str">
        <f t="shared" si="39"/>
        <v/>
      </c>
      <c r="AE199" s="83" t="str">
        <f t="shared" si="39"/>
        <v/>
      </c>
      <c r="AF199" s="45" t="str">
        <f>IF($A199="","",IF(AF$6="NÃO",0,IF(AND(MONTH(ESTRUTURA!C199)=MONTH(ESTRUTURA!$F$3),A199&gt;0),Tabela!$H$30,0)))</f>
        <v/>
      </c>
      <c r="AG199" s="83" t="str">
        <f t="shared" si="39"/>
        <v/>
      </c>
      <c r="AH199" s="45" t="str">
        <f t="shared" si="39"/>
        <v/>
      </c>
      <c r="AI199" s="83" t="str">
        <f>IF($A199="","",IF(AI$6="NÃO",0,IF($A199=0,DATEDIF(ESTRUTURA!$F$3,ESTRUTURA!$F$4,"m")*Tabela!$H$33,Tabela!$H$33)))</f>
        <v/>
      </c>
      <c r="AJ199" s="45" t="str">
        <f t="shared" si="37"/>
        <v/>
      </c>
    </row>
    <row r="200" spans="1:36" x14ac:dyDescent="0.2">
      <c r="A200" s="89" t="str">
        <f>ESTRUTURA!A200</f>
        <v/>
      </c>
      <c r="B200" s="81">
        <f t="shared" si="31"/>
        <v>0</v>
      </c>
      <c r="C200" s="83" t="str">
        <f t="shared" si="40"/>
        <v/>
      </c>
      <c r="D200" s="45" t="str">
        <f t="shared" si="40"/>
        <v/>
      </c>
      <c r="E200" s="83" t="str">
        <f t="shared" si="40"/>
        <v/>
      </c>
      <c r="F200" s="45" t="str">
        <f>IF($A200="","",IF(F$6="NÃO",0,Tabela!$H$34*nm_lastro))</f>
        <v/>
      </c>
      <c r="G200" s="83" t="str">
        <f t="shared" si="40"/>
        <v/>
      </c>
      <c r="H200" s="45" t="str">
        <f>IF($A200="","",IF(H$6="NÃO",0,IF($A200=0,DATEDIF(ESTRUTURA!$F$3,ESTRUTURA!$F$4,"m")*Tabela!$H$6,Tabela!$H$6)))</f>
        <v/>
      </c>
      <c r="I200" s="83" t="str">
        <f t="shared" si="40"/>
        <v/>
      </c>
      <c r="J200" s="45" t="str">
        <f>IF($A200="","",IF(J$6="NÃO",0,IF($A200=0,DATEDIF(ESTRUTURA!$F$3,ESTRUTURA!$F$4,"m")*Tabela!$H$8,IF(J$6="NÃO",0,Tabela!$H$8))))</f>
        <v/>
      </c>
      <c r="K200" s="83" t="str">
        <f t="shared" si="40"/>
        <v/>
      </c>
      <c r="L200" s="45" t="str">
        <f t="shared" si="40"/>
        <v/>
      </c>
      <c r="M200" s="83" t="str">
        <f t="shared" si="40"/>
        <v/>
      </c>
      <c r="N200" s="45" t="str">
        <f t="shared" si="40"/>
        <v/>
      </c>
      <c r="O200" s="83" t="str">
        <f t="shared" si="40"/>
        <v/>
      </c>
      <c r="P200" s="45" t="str">
        <f t="shared" si="38"/>
        <v/>
      </c>
      <c r="Q200" s="83" t="str">
        <f t="shared" si="40"/>
        <v/>
      </c>
      <c r="R200" s="45" t="str">
        <f t="shared" si="40"/>
        <v/>
      </c>
      <c r="S200" s="83" t="str">
        <f>IF($A200="","",IF(S$6="NÃO",0,IF($A200=0,DATEDIF(ESTRUTURA!$F$3,ESTRUTURA!$F$4,"m")*Tabela!$H$17,Tabela!$H$17)))</f>
        <v/>
      </c>
      <c r="T200" s="45" t="str">
        <f>IF($A200="","",IF(T$6="NÃO",0,IF($A200=0,DATEDIF(ESTRUTURA!$F$3,ESTRUTURA!$F$4,"m")*Tabela!$H$18,Tabela!$H$18)))</f>
        <v/>
      </c>
      <c r="U200" s="83" t="str">
        <f t="shared" si="39"/>
        <v/>
      </c>
      <c r="V200" s="45" t="str">
        <f>IF($A200="","",IF(V$6="NÃO",0,IF($A200=0,DATEDIF(ESTRUTURA!$F$3,ESTRUTURA!$F$4,"m")*Tabela!$H$20,Tabela!$H$20)))</f>
        <v/>
      </c>
      <c r="W200" s="83" t="str">
        <f t="shared" si="39"/>
        <v/>
      </c>
      <c r="X200" s="45" t="str">
        <f t="shared" si="39"/>
        <v/>
      </c>
      <c r="Y200" s="83" t="str">
        <f>IF($A200="","",IF(Y$6="NÃO",0,IF(A200=0,Tabela!$H$23,IF(AND(MONTH(ESTRUTURA!C200)=MONTH(ESTRUTURA!$F$3),A200&gt;0),Tabela!$H$23,0))))</f>
        <v/>
      </c>
      <c r="Z200" s="45" t="str">
        <f t="shared" si="39"/>
        <v/>
      </c>
      <c r="AA200" s="83" t="str">
        <f>IF($A200="","",IF(AA$6="NÃO",0,Tabela!$H$25*nm_séries))</f>
        <v/>
      </c>
      <c r="AB200" s="45" t="str">
        <f t="shared" si="39"/>
        <v/>
      </c>
      <c r="AC200" s="83" t="str">
        <f>IF($A200="","",IF(AC$6="NÃO",0,IF(A200=0,Tabela!$H$27,IF(MOD(A200,3)=0,Tabela!$H$27,0))))</f>
        <v/>
      </c>
      <c r="AD200" s="45" t="str">
        <f t="shared" si="39"/>
        <v/>
      </c>
      <c r="AE200" s="83" t="str">
        <f t="shared" si="39"/>
        <v/>
      </c>
      <c r="AF200" s="45" t="str">
        <f>IF($A200="","",IF(AF$6="NÃO",0,IF(AND(MONTH(ESTRUTURA!C200)=MONTH(ESTRUTURA!$F$3),A200&gt;0),Tabela!$H$30,0)))</f>
        <v/>
      </c>
      <c r="AG200" s="83" t="str">
        <f t="shared" si="39"/>
        <v/>
      </c>
      <c r="AH200" s="45" t="str">
        <f t="shared" si="39"/>
        <v/>
      </c>
      <c r="AI200" s="83" t="str">
        <f>IF($A200="","",IF(AI$6="NÃO",0,IF($A200=0,DATEDIF(ESTRUTURA!$F$3,ESTRUTURA!$F$4,"m")*Tabela!$H$33,Tabela!$H$33)))</f>
        <v/>
      </c>
      <c r="AJ200" s="45" t="str">
        <f t="shared" si="37"/>
        <v/>
      </c>
    </row>
    <row r="201" spans="1:36" x14ac:dyDescent="0.2">
      <c r="A201" s="89" t="str">
        <f>ESTRUTURA!A201</f>
        <v/>
      </c>
      <c r="B201" s="81">
        <f t="shared" si="31"/>
        <v>0</v>
      </c>
      <c r="C201" s="83" t="str">
        <f t="shared" si="40"/>
        <v/>
      </c>
      <c r="D201" s="45" t="str">
        <f t="shared" si="40"/>
        <v/>
      </c>
      <c r="E201" s="83" t="str">
        <f t="shared" si="40"/>
        <v/>
      </c>
      <c r="F201" s="45" t="str">
        <f>IF($A201="","",IF(F$6="NÃO",0,Tabela!$H$34*nm_lastro))</f>
        <v/>
      </c>
      <c r="G201" s="83" t="str">
        <f t="shared" si="40"/>
        <v/>
      </c>
      <c r="H201" s="45" t="str">
        <f>IF($A201="","",IF(H$6="NÃO",0,IF($A201=0,DATEDIF(ESTRUTURA!$F$3,ESTRUTURA!$F$4,"m")*Tabela!$H$6,Tabela!$H$6)))</f>
        <v/>
      </c>
      <c r="I201" s="83" t="str">
        <f t="shared" si="40"/>
        <v/>
      </c>
      <c r="J201" s="45" t="str">
        <f>IF($A201="","",IF(J$6="NÃO",0,IF($A201=0,DATEDIF(ESTRUTURA!$F$3,ESTRUTURA!$F$4,"m")*Tabela!$H$8,IF(J$6="NÃO",0,Tabela!$H$8))))</f>
        <v/>
      </c>
      <c r="K201" s="83" t="str">
        <f t="shared" si="40"/>
        <v/>
      </c>
      <c r="L201" s="45" t="str">
        <f t="shared" si="40"/>
        <v/>
      </c>
      <c r="M201" s="83" t="str">
        <f t="shared" si="40"/>
        <v/>
      </c>
      <c r="N201" s="45" t="str">
        <f t="shared" si="40"/>
        <v/>
      </c>
      <c r="O201" s="83" t="str">
        <f t="shared" si="40"/>
        <v/>
      </c>
      <c r="P201" s="45" t="str">
        <f t="shared" si="38"/>
        <v/>
      </c>
      <c r="Q201" s="83" t="str">
        <f t="shared" si="40"/>
        <v/>
      </c>
      <c r="R201" s="45" t="str">
        <f t="shared" si="40"/>
        <v/>
      </c>
      <c r="S201" s="83" t="str">
        <f>IF($A201="","",IF(S$6="NÃO",0,IF($A201=0,DATEDIF(ESTRUTURA!$F$3,ESTRUTURA!$F$4,"m")*Tabela!$H$17,Tabela!$H$17)))</f>
        <v/>
      </c>
      <c r="T201" s="45" t="str">
        <f>IF($A201="","",IF(T$6="NÃO",0,IF($A201=0,DATEDIF(ESTRUTURA!$F$3,ESTRUTURA!$F$4,"m")*Tabela!$H$18,Tabela!$H$18)))</f>
        <v/>
      </c>
      <c r="U201" s="83" t="str">
        <f t="shared" si="39"/>
        <v/>
      </c>
      <c r="V201" s="45" t="str">
        <f>IF($A201="","",IF(V$6="NÃO",0,IF($A201=0,DATEDIF(ESTRUTURA!$F$3,ESTRUTURA!$F$4,"m")*Tabela!$H$20,Tabela!$H$20)))</f>
        <v/>
      </c>
      <c r="W201" s="83" t="str">
        <f t="shared" si="39"/>
        <v/>
      </c>
      <c r="X201" s="45" t="str">
        <f t="shared" si="39"/>
        <v/>
      </c>
      <c r="Y201" s="83" t="str">
        <f>IF($A201="","",IF(Y$6="NÃO",0,IF(A201=0,Tabela!$H$23,IF(AND(MONTH(ESTRUTURA!C201)=MONTH(ESTRUTURA!$F$3),A201&gt;0),Tabela!$H$23,0))))</f>
        <v/>
      </c>
      <c r="Z201" s="45" t="str">
        <f t="shared" si="39"/>
        <v/>
      </c>
      <c r="AA201" s="83" t="str">
        <f>IF($A201="","",IF(AA$6="NÃO",0,Tabela!$H$25*nm_séries))</f>
        <v/>
      </c>
      <c r="AB201" s="45" t="str">
        <f t="shared" si="39"/>
        <v/>
      </c>
      <c r="AC201" s="83" t="str">
        <f>IF($A201="","",IF(AC$6="NÃO",0,IF(A201=0,Tabela!$H$27,IF(MOD(A201,3)=0,Tabela!$H$27,0))))</f>
        <v/>
      </c>
      <c r="AD201" s="45" t="str">
        <f t="shared" si="39"/>
        <v/>
      </c>
      <c r="AE201" s="83" t="str">
        <f t="shared" si="39"/>
        <v/>
      </c>
      <c r="AF201" s="45" t="str">
        <f>IF($A201="","",IF(AF$6="NÃO",0,IF(AND(MONTH(ESTRUTURA!C201)=MONTH(ESTRUTURA!$F$3),A201&gt;0),Tabela!$H$30,0)))</f>
        <v/>
      </c>
      <c r="AG201" s="83" t="str">
        <f t="shared" si="39"/>
        <v/>
      </c>
      <c r="AH201" s="45" t="str">
        <f t="shared" si="39"/>
        <v/>
      </c>
      <c r="AI201" s="83" t="str">
        <f>IF($A201="","",IF(AI$6="NÃO",0,IF($A201=0,DATEDIF(ESTRUTURA!$F$3,ESTRUTURA!$F$4,"m")*Tabela!$H$33,Tabela!$H$33)))</f>
        <v/>
      </c>
      <c r="AJ201" s="45" t="str">
        <f t="shared" si="37"/>
        <v/>
      </c>
    </row>
    <row r="202" spans="1:36" x14ac:dyDescent="0.2">
      <c r="A202" s="89" t="str">
        <f>ESTRUTURA!A202</f>
        <v/>
      </c>
      <c r="B202" s="81">
        <f t="shared" si="31"/>
        <v>0</v>
      </c>
      <c r="C202" s="83" t="str">
        <f t="shared" si="40"/>
        <v/>
      </c>
      <c r="D202" s="45" t="str">
        <f t="shared" si="40"/>
        <v/>
      </c>
      <c r="E202" s="83" t="str">
        <f t="shared" si="40"/>
        <v/>
      </c>
      <c r="F202" s="45" t="str">
        <f>IF($A202="","",IF(F$6="NÃO",0,Tabela!$H$34*nm_lastro))</f>
        <v/>
      </c>
      <c r="G202" s="83" t="str">
        <f t="shared" si="40"/>
        <v/>
      </c>
      <c r="H202" s="45" t="str">
        <f>IF($A202="","",IF(H$6="NÃO",0,IF($A202=0,DATEDIF(ESTRUTURA!$F$3,ESTRUTURA!$F$4,"m")*Tabela!$H$6,Tabela!$H$6)))</f>
        <v/>
      </c>
      <c r="I202" s="83" t="str">
        <f t="shared" si="40"/>
        <v/>
      </c>
      <c r="J202" s="45" t="str">
        <f>IF($A202="","",IF(J$6="NÃO",0,IF($A202=0,DATEDIF(ESTRUTURA!$F$3,ESTRUTURA!$F$4,"m")*Tabela!$H$8,IF(J$6="NÃO",0,Tabela!$H$8))))</f>
        <v/>
      </c>
      <c r="K202" s="83" t="str">
        <f t="shared" si="40"/>
        <v/>
      </c>
      <c r="L202" s="45" t="str">
        <f t="shared" si="40"/>
        <v/>
      </c>
      <c r="M202" s="83" t="str">
        <f t="shared" si="40"/>
        <v/>
      </c>
      <c r="N202" s="45" t="str">
        <f t="shared" si="40"/>
        <v/>
      </c>
      <c r="O202" s="83" t="str">
        <f t="shared" si="40"/>
        <v/>
      </c>
      <c r="P202" s="45" t="str">
        <f t="shared" si="38"/>
        <v/>
      </c>
      <c r="Q202" s="83" t="str">
        <f t="shared" si="40"/>
        <v/>
      </c>
      <c r="R202" s="45" t="str">
        <f t="shared" si="40"/>
        <v/>
      </c>
      <c r="S202" s="83" t="str">
        <f>IF($A202="","",IF(S$6="NÃO",0,IF($A202=0,DATEDIF(ESTRUTURA!$F$3,ESTRUTURA!$F$4,"m")*Tabela!$H$17,Tabela!$H$17)))</f>
        <v/>
      </c>
      <c r="T202" s="45" t="str">
        <f>IF($A202="","",IF(T$6="NÃO",0,IF($A202=0,DATEDIF(ESTRUTURA!$F$3,ESTRUTURA!$F$4,"m")*Tabela!$H$18,Tabela!$H$18)))</f>
        <v/>
      </c>
      <c r="U202" s="83" t="str">
        <f t="shared" si="39"/>
        <v/>
      </c>
      <c r="V202" s="45" t="str">
        <f>IF($A202="","",IF(V$6="NÃO",0,IF($A202=0,DATEDIF(ESTRUTURA!$F$3,ESTRUTURA!$F$4,"m")*Tabela!$H$20,Tabela!$H$20)))</f>
        <v/>
      </c>
      <c r="W202" s="83" t="str">
        <f t="shared" si="39"/>
        <v/>
      </c>
      <c r="X202" s="45" t="str">
        <f t="shared" si="39"/>
        <v/>
      </c>
      <c r="Y202" s="83" t="str">
        <f>IF($A202="","",IF(Y$6="NÃO",0,IF(A202=0,Tabela!$H$23,IF(AND(MONTH(ESTRUTURA!C202)=MONTH(ESTRUTURA!$F$3),A202&gt;0),Tabela!$H$23,0))))</f>
        <v/>
      </c>
      <c r="Z202" s="45" t="str">
        <f t="shared" si="39"/>
        <v/>
      </c>
      <c r="AA202" s="83" t="str">
        <f>IF($A202="","",IF(AA$6="NÃO",0,Tabela!$H$25*nm_séries))</f>
        <v/>
      </c>
      <c r="AB202" s="45" t="str">
        <f t="shared" si="39"/>
        <v/>
      </c>
      <c r="AC202" s="83" t="str">
        <f>IF($A202="","",IF(AC$6="NÃO",0,IF(A202=0,Tabela!$H$27,IF(MOD(A202,3)=0,Tabela!$H$27,0))))</f>
        <v/>
      </c>
      <c r="AD202" s="45" t="str">
        <f t="shared" si="39"/>
        <v/>
      </c>
      <c r="AE202" s="83" t="str">
        <f t="shared" si="39"/>
        <v/>
      </c>
      <c r="AF202" s="45" t="str">
        <f>IF($A202="","",IF(AF$6="NÃO",0,IF(AND(MONTH(ESTRUTURA!C202)=MONTH(ESTRUTURA!$F$3),A202&gt;0),Tabela!$H$30,0)))</f>
        <v/>
      </c>
      <c r="AG202" s="83" t="str">
        <f t="shared" si="39"/>
        <v/>
      </c>
      <c r="AH202" s="45" t="str">
        <f t="shared" si="39"/>
        <v/>
      </c>
      <c r="AI202" s="83" t="str">
        <f>IF($A202="","",IF(AI$6="NÃO",0,IF($A202=0,DATEDIF(ESTRUTURA!$F$3,ESTRUTURA!$F$4,"m")*Tabela!$H$33,Tabela!$H$33)))</f>
        <v/>
      </c>
      <c r="AJ202" s="45" t="str">
        <f t="shared" si="37"/>
        <v/>
      </c>
    </row>
    <row r="203" spans="1:36" x14ac:dyDescent="0.2">
      <c r="A203" s="89" t="str">
        <f>ESTRUTURA!A203</f>
        <v/>
      </c>
      <c r="B203" s="81">
        <f t="shared" si="31"/>
        <v>0</v>
      </c>
      <c r="C203" s="83" t="str">
        <f t="shared" si="40"/>
        <v/>
      </c>
      <c r="D203" s="45" t="str">
        <f t="shared" si="40"/>
        <v/>
      </c>
      <c r="E203" s="83" t="str">
        <f t="shared" si="40"/>
        <v/>
      </c>
      <c r="F203" s="45" t="str">
        <f>IF($A203="","",IF(F$6="NÃO",0,Tabela!$H$34*nm_lastro))</f>
        <v/>
      </c>
      <c r="G203" s="83" t="str">
        <f t="shared" si="40"/>
        <v/>
      </c>
      <c r="H203" s="45" t="str">
        <f>IF($A203="","",IF(H$6="NÃO",0,IF($A203=0,DATEDIF(ESTRUTURA!$F$3,ESTRUTURA!$F$4,"m")*Tabela!$H$6,Tabela!$H$6)))</f>
        <v/>
      </c>
      <c r="I203" s="83" t="str">
        <f t="shared" si="40"/>
        <v/>
      </c>
      <c r="J203" s="45" t="str">
        <f>IF($A203="","",IF(J$6="NÃO",0,IF($A203=0,DATEDIF(ESTRUTURA!$F$3,ESTRUTURA!$F$4,"m")*Tabela!$H$8,IF(J$6="NÃO",0,Tabela!$H$8))))</f>
        <v/>
      </c>
      <c r="K203" s="83" t="str">
        <f t="shared" si="40"/>
        <v/>
      </c>
      <c r="L203" s="45" t="str">
        <f t="shared" si="40"/>
        <v/>
      </c>
      <c r="M203" s="83" t="str">
        <f t="shared" si="40"/>
        <v/>
      </c>
      <c r="N203" s="45" t="str">
        <f t="shared" si="40"/>
        <v/>
      </c>
      <c r="O203" s="83" t="str">
        <f t="shared" si="40"/>
        <v/>
      </c>
      <c r="P203" s="45" t="str">
        <f t="shared" si="38"/>
        <v/>
      </c>
      <c r="Q203" s="83" t="str">
        <f t="shared" si="40"/>
        <v/>
      </c>
      <c r="R203" s="45" t="str">
        <f t="shared" si="40"/>
        <v/>
      </c>
      <c r="S203" s="83" t="str">
        <f>IF($A203="","",IF(S$6="NÃO",0,IF($A203=0,DATEDIF(ESTRUTURA!$F$3,ESTRUTURA!$F$4,"m")*Tabela!$H$17,Tabela!$H$17)))</f>
        <v/>
      </c>
      <c r="T203" s="45" t="str">
        <f>IF($A203="","",IF(T$6="NÃO",0,IF($A203=0,DATEDIF(ESTRUTURA!$F$3,ESTRUTURA!$F$4,"m")*Tabela!$H$18,Tabela!$H$18)))</f>
        <v/>
      </c>
      <c r="U203" s="83" t="str">
        <f t="shared" ref="U203:AH218" si="41">IF($A203="","",IF(U$6="NÃO",0,0))</f>
        <v/>
      </c>
      <c r="V203" s="45" t="str">
        <f>IF($A203="","",IF(V$6="NÃO",0,IF($A203=0,DATEDIF(ESTRUTURA!$F$3,ESTRUTURA!$F$4,"m")*Tabela!$H$20,Tabela!$H$20)))</f>
        <v/>
      </c>
      <c r="W203" s="83" t="str">
        <f t="shared" si="41"/>
        <v/>
      </c>
      <c r="X203" s="45" t="str">
        <f t="shared" si="41"/>
        <v/>
      </c>
      <c r="Y203" s="83" t="str">
        <f>IF($A203="","",IF(Y$6="NÃO",0,IF(A203=0,Tabela!$H$23,IF(AND(MONTH(ESTRUTURA!C203)=MONTH(ESTRUTURA!$F$3),A203&gt;0),Tabela!$H$23,0))))</f>
        <v/>
      </c>
      <c r="Z203" s="45" t="str">
        <f t="shared" si="41"/>
        <v/>
      </c>
      <c r="AA203" s="83" t="str">
        <f>IF($A203="","",IF(AA$6="NÃO",0,Tabela!$H$25*nm_séries))</f>
        <v/>
      </c>
      <c r="AB203" s="45" t="str">
        <f t="shared" si="41"/>
        <v/>
      </c>
      <c r="AC203" s="83" t="str">
        <f>IF($A203="","",IF(AC$6="NÃO",0,IF(A203=0,Tabela!$H$27,IF(MOD(A203,3)=0,Tabela!$H$27,0))))</f>
        <v/>
      </c>
      <c r="AD203" s="45" t="str">
        <f t="shared" si="41"/>
        <v/>
      </c>
      <c r="AE203" s="83" t="str">
        <f t="shared" si="41"/>
        <v/>
      </c>
      <c r="AF203" s="45" t="str">
        <f>IF($A203="","",IF(AF$6="NÃO",0,IF(AND(MONTH(ESTRUTURA!C203)=MONTH(ESTRUTURA!$F$3),A203&gt;0),Tabela!$H$30,0)))</f>
        <v/>
      </c>
      <c r="AG203" s="83" t="str">
        <f t="shared" si="41"/>
        <v/>
      </c>
      <c r="AH203" s="45" t="str">
        <f t="shared" si="41"/>
        <v/>
      </c>
      <c r="AI203" s="83" t="str">
        <f>IF($A203="","",IF(AI$6="NÃO",0,IF($A203=0,DATEDIF(ESTRUTURA!$F$3,ESTRUTURA!$F$4,"m")*Tabela!$H$33,Tabela!$H$33)))</f>
        <v/>
      </c>
      <c r="AJ203" s="45" t="str">
        <f t="shared" si="37"/>
        <v/>
      </c>
    </row>
    <row r="204" spans="1:36" x14ac:dyDescent="0.2">
      <c r="A204" s="89" t="str">
        <f>ESTRUTURA!A204</f>
        <v/>
      </c>
      <c r="B204" s="81">
        <f t="shared" si="31"/>
        <v>0</v>
      </c>
      <c r="C204" s="83" t="str">
        <f t="shared" ref="C204:R219" si="42">IF($A204="","",IF(C$6="NÃO",0,0))</f>
        <v/>
      </c>
      <c r="D204" s="45" t="str">
        <f t="shared" si="42"/>
        <v/>
      </c>
      <c r="E204" s="83" t="str">
        <f t="shared" si="42"/>
        <v/>
      </c>
      <c r="F204" s="45" t="str">
        <f>IF($A204="","",IF(F$6="NÃO",0,Tabela!$H$34*nm_lastro))</f>
        <v/>
      </c>
      <c r="G204" s="83" t="str">
        <f t="shared" si="42"/>
        <v/>
      </c>
      <c r="H204" s="45" t="str">
        <f>IF($A204="","",IF(H$6="NÃO",0,IF($A204=0,DATEDIF(ESTRUTURA!$F$3,ESTRUTURA!$F$4,"m")*Tabela!$H$6,Tabela!$H$6)))</f>
        <v/>
      </c>
      <c r="I204" s="83" t="str">
        <f t="shared" si="42"/>
        <v/>
      </c>
      <c r="J204" s="45" t="str">
        <f>IF($A204="","",IF(J$6="NÃO",0,IF($A204=0,DATEDIF(ESTRUTURA!$F$3,ESTRUTURA!$F$4,"m")*Tabela!$H$8,IF(J$6="NÃO",0,Tabela!$H$8))))</f>
        <v/>
      </c>
      <c r="K204" s="83" t="str">
        <f t="shared" si="42"/>
        <v/>
      </c>
      <c r="L204" s="45" t="str">
        <f t="shared" si="42"/>
        <v/>
      </c>
      <c r="M204" s="83" t="str">
        <f t="shared" si="42"/>
        <v/>
      </c>
      <c r="N204" s="45" t="str">
        <f t="shared" si="42"/>
        <v/>
      </c>
      <c r="O204" s="83" t="str">
        <f t="shared" si="42"/>
        <v/>
      </c>
      <c r="P204" s="45" t="str">
        <f t="shared" si="42"/>
        <v/>
      </c>
      <c r="Q204" s="83" t="str">
        <f t="shared" si="42"/>
        <v/>
      </c>
      <c r="R204" s="45" t="str">
        <f t="shared" si="42"/>
        <v/>
      </c>
      <c r="S204" s="83" t="str">
        <f>IF($A204="","",IF(S$6="NÃO",0,IF($A204=0,DATEDIF(ESTRUTURA!$F$3,ESTRUTURA!$F$4,"m")*Tabela!$H$17,Tabela!$H$17)))</f>
        <v/>
      </c>
      <c r="T204" s="45" t="str">
        <f>IF($A204="","",IF(T$6="NÃO",0,IF($A204=0,DATEDIF(ESTRUTURA!$F$3,ESTRUTURA!$F$4,"m")*Tabela!$H$18,Tabela!$H$18)))</f>
        <v/>
      </c>
      <c r="U204" s="83" t="str">
        <f t="shared" si="41"/>
        <v/>
      </c>
      <c r="V204" s="45" t="str">
        <f>IF($A204="","",IF(V$6="NÃO",0,IF($A204=0,DATEDIF(ESTRUTURA!$F$3,ESTRUTURA!$F$4,"m")*Tabela!$H$20,Tabela!$H$20)))</f>
        <v/>
      </c>
      <c r="W204" s="83" t="str">
        <f t="shared" si="41"/>
        <v/>
      </c>
      <c r="X204" s="45" t="str">
        <f t="shared" si="41"/>
        <v/>
      </c>
      <c r="Y204" s="83" t="str">
        <f>IF($A204="","",IF(Y$6="NÃO",0,IF(A204=0,Tabela!$H$23,IF(AND(MONTH(ESTRUTURA!C204)=MONTH(ESTRUTURA!$F$3),A204&gt;0),Tabela!$H$23,0))))</f>
        <v/>
      </c>
      <c r="Z204" s="45" t="str">
        <f t="shared" si="41"/>
        <v/>
      </c>
      <c r="AA204" s="83" t="str">
        <f>IF($A204="","",IF(AA$6="NÃO",0,Tabela!$H$25*nm_séries))</f>
        <v/>
      </c>
      <c r="AB204" s="45" t="str">
        <f t="shared" si="41"/>
        <v/>
      </c>
      <c r="AC204" s="83" t="str">
        <f>IF($A204="","",IF(AC$6="NÃO",0,IF(A204=0,Tabela!$H$27,IF(MOD(A204,3)=0,Tabela!$H$27,0))))</f>
        <v/>
      </c>
      <c r="AD204" s="45" t="str">
        <f t="shared" si="41"/>
        <v/>
      </c>
      <c r="AE204" s="83" t="str">
        <f t="shared" si="41"/>
        <v/>
      </c>
      <c r="AF204" s="45" t="str">
        <f>IF($A204="","",IF(AF$6="NÃO",0,IF(AND(MONTH(ESTRUTURA!C204)=MONTH(ESTRUTURA!$F$3),A204&gt;0),Tabela!$H$30,0)))</f>
        <v/>
      </c>
      <c r="AG204" s="83" t="str">
        <f t="shared" si="41"/>
        <v/>
      </c>
      <c r="AH204" s="45" t="str">
        <f t="shared" si="41"/>
        <v/>
      </c>
      <c r="AI204" s="83" t="str">
        <f>IF($A204="","",IF(AI$6="NÃO",0,IF($A204=0,DATEDIF(ESTRUTURA!$F$3,ESTRUTURA!$F$4,"m")*Tabela!$H$33,Tabela!$H$33)))</f>
        <v/>
      </c>
      <c r="AJ204" s="45" t="str">
        <f t="shared" si="37"/>
        <v/>
      </c>
    </row>
    <row r="205" spans="1:36" x14ac:dyDescent="0.2">
      <c r="A205" s="89" t="str">
        <f>ESTRUTURA!A205</f>
        <v/>
      </c>
      <c r="B205" s="81">
        <f t="shared" ref="B205:B268" si="43">IF($C$2="SIM",0,-SUM(C205:AJ205))</f>
        <v>0</v>
      </c>
      <c r="C205" s="83" t="str">
        <f t="shared" si="42"/>
        <v/>
      </c>
      <c r="D205" s="45" t="str">
        <f t="shared" si="42"/>
        <v/>
      </c>
      <c r="E205" s="83" t="str">
        <f t="shared" si="42"/>
        <v/>
      </c>
      <c r="F205" s="45" t="str">
        <f>IF($A205="","",IF(F$6="NÃO",0,Tabela!$H$34*nm_lastro))</f>
        <v/>
      </c>
      <c r="G205" s="83" t="str">
        <f t="shared" si="42"/>
        <v/>
      </c>
      <c r="H205" s="45" t="str">
        <f>IF($A205="","",IF(H$6="NÃO",0,IF($A205=0,DATEDIF(ESTRUTURA!$F$3,ESTRUTURA!$F$4,"m")*Tabela!$H$6,Tabela!$H$6)))</f>
        <v/>
      </c>
      <c r="I205" s="83" t="str">
        <f t="shared" si="42"/>
        <v/>
      </c>
      <c r="J205" s="45" t="str">
        <f>IF($A205="","",IF(J$6="NÃO",0,IF($A205=0,DATEDIF(ESTRUTURA!$F$3,ESTRUTURA!$F$4,"m")*Tabela!$H$8,IF(J$6="NÃO",0,Tabela!$H$8))))</f>
        <v/>
      </c>
      <c r="K205" s="83" t="str">
        <f t="shared" si="42"/>
        <v/>
      </c>
      <c r="L205" s="45" t="str">
        <f t="shared" si="42"/>
        <v/>
      </c>
      <c r="M205" s="83" t="str">
        <f t="shared" si="42"/>
        <v/>
      </c>
      <c r="N205" s="45" t="str">
        <f t="shared" si="42"/>
        <v/>
      </c>
      <c r="O205" s="83" t="str">
        <f t="shared" si="42"/>
        <v/>
      </c>
      <c r="P205" s="45" t="str">
        <f t="shared" si="42"/>
        <v/>
      </c>
      <c r="Q205" s="83" t="str">
        <f t="shared" si="42"/>
        <v/>
      </c>
      <c r="R205" s="45" t="str">
        <f t="shared" si="42"/>
        <v/>
      </c>
      <c r="S205" s="83" t="str">
        <f>IF($A205="","",IF(S$6="NÃO",0,IF($A205=0,DATEDIF(ESTRUTURA!$F$3,ESTRUTURA!$F$4,"m")*Tabela!$H$17,Tabela!$H$17)))</f>
        <v/>
      </c>
      <c r="T205" s="45" t="str">
        <f>IF($A205="","",IF(T$6="NÃO",0,IF($A205=0,DATEDIF(ESTRUTURA!$F$3,ESTRUTURA!$F$4,"m")*Tabela!$H$18,Tabela!$H$18)))</f>
        <v/>
      </c>
      <c r="U205" s="83" t="str">
        <f t="shared" si="41"/>
        <v/>
      </c>
      <c r="V205" s="45" t="str">
        <f>IF($A205="","",IF(V$6="NÃO",0,IF($A205=0,DATEDIF(ESTRUTURA!$F$3,ESTRUTURA!$F$4,"m")*Tabela!$H$20,Tabela!$H$20)))</f>
        <v/>
      </c>
      <c r="W205" s="83" t="str">
        <f t="shared" si="41"/>
        <v/>
      </c>
      <c r="X205" s="45" t="str">
        <f t="shared" si="41"/>
        <v/>
      </c>
      <c r="Y205" s="83" t="str">
        <f>IF($A205="","",IF(Y$6="NÃO",0,IF(A205=0,Tabela!$H$23,IF(AND(MONTH(ESTRUTURA!C205)=MONTH(ESTRUTURA!$F$3),A205&gt;0),Tabela!$H$23,0))))</f>
        <v/>
      </c>
      <c r="Z205" s="45" t="str">
        <f t="shared" si="41"/>
        <v/>
      </c>
      <c r="AA205" s="83" t="str">
        <f>IF($A205="","",IF(AA$6="NÃO",0,Tabela!$H$25*nm_séries))</f>
        <v/>
      </c>
      <c r="AB205" s="45" t="str">
        <f t="shared" si="41"/>
        <v/>
      </c>
      <c r="AC205" s="83" t="str">
        <f>IF($A205="","",IF(AC$6="NÃO",0,IF(A205=0,Tabela!$H$27,IF(MOD(A205,3)=0,Tabela!$H$27,0))))</f>
        <v/>
      </c>
      <c r="AD205" s="45" t="str">
        <f t="shared" si="41"/>
        <v/>
      </c>
      <c r="AE205" s="83" t="str">
        <f t="shared" si="41"/>
        <v/>
      </c>
      <c r="AF205" s="45" t="str">
        <f>IF($A205="","",IF(AF$6="NÃO",0,IF(AND(MONTH(ESTRUTURA!C205)=MONTH(ESTRUTURA!$F$3),A205&gt;0),Tabela!$H$30,0)))</f>
        <v/>
      </c>
      <c r="AG205" s="83" t="str">
        <f t="shared" si="41"/>
        <v/>
      </c>
      <c r="AH205" s="45" t="str">
        <f t="shared" si="41"/>
        <v/>
      </c>
      <c r="AI205" s="83" t="str">
        <f>IF($A205="","",IF(AI$6="NÃO",0,IF($A205=0,DATEDIF(ESTRUTURA!$F$3,ESTRUTURA!$F$4,"m")*Tabela!$H$33,Tabela!$H$33)))</f>
        <v/>
      </c>
      <c r="AJ205" s="45" t="str">
        <f t="shared" si="37"/>
        <v/>
      </c>
    </row>
    <row r="206" spans="1:36" x14ac:dyDescent="0.2">
      <c r="A206" s="89" t="str">
        <f>ESTRUTURA!A206</f>
        <v/>
      </c>
      <c r="B206" s="81">
        <f t="shared" si="43"/>
        <v>0</v>
      </c>
      <c r="C206" s="83" t="str">
        <f t="shared" si="42"/>
        <v/>
      </c>
      <c r="D206" s="45" t="str">
        <f t="shared" si="42"/>
        <v/>
      </c>
      <c r="E206" s="83" t="str">
        <f t="shared" si="42"/>
        <v/>
      </c>
      <c r="F206" s="45" t="str">
        <f>IF($A206="","",IF(F$6="NÃO",0,Tabela!$H$34*nm_lastro))</f>
        <v/>
      </c>
      <c r="G206" s="83" t="str">
        <f t="shared" si="42"/>
        <v/>
      </c>
      <c r="H206" s="45" t="str">
        <f>IF($A206="","",IF(H$6="NÃO",0,IF($A206=0,DATEDIF(ESTRUTURA!$F$3,ESTRUTURA!$F$4,"m")*Tabela!$H$6,Tabela!$H$6)))</f>
        <v/>
      </c>
      <c r="I206" s="83" t="str">
        <f t="shared" si="42"/>
        <v/>
      </c>
      <c r="J206" s="45" t="str">
        <f>IF($A206="","",IF(J$6="NÃO",0,IF($A206=0,DATEDIF(ESTRUTURA!$F$3,ESTRUTURA!$F$4,"m")*Tabela!$H$8,IF(J$6="NÃO",0,Tabela!$H$8))))</f>
        <v/>
      </c>
      <c r="K206" s="83" t="str">
        <f t="shared" si="42"/>
        <v/>
      </c>
      <c r="L206" s="45" t="str">
        <f t="shared" si="42"/>
        <v/>
      </c>
      <c r="M206" s="83" t="str">
        <f t="shared" si="42"/>
        <v/>
      </c>
      <c r="N206" s="45" t="str">
        <f t="shared" si="42"/>
        <v/>
      </c>
      <c r="O206" s="83" t="str">
        <f t="shared" si="42"/>
        <v/>
      </c>
      <c r="P206" s="45" t="str">
        <f t="shared" si="42"/>
        <v/>
      </c>
      <c r="Q206" s="83" t="str">
        <f t="shared" si="42"/>
        <v/>
      </c>
      <c r="R206" s="45" t="str">
        <f t="shared" si="42"/>
        <v/>
      </c>
      <c r="S206" s="83" t="str">
        <f>IF($A206="","",IF(S$6="NÃO",0,IF($A206=0,DATEDIF(ESTRUTURA!$F$3,ESTRUTURA!$F$4,"m")*Tabela!$H$17,Tabela!$H$17)))</f>
        <v/>
      </c>
      <c r="T206" s="45" t="str">
        <f>IF($A206="","",IF(T$6="NÃO",0,IF($A206=0,DATEDIF(ESTRUTURA!$F$3,ESTRUTURA!$F$4,"m")*Tabela!$H$18,Tabela!$H$18)))</f>
        <v/>
      </c>
      <c r="U206" s="83" t="str">
        <f t="shared" si="41"/>
        <v/>
      </c>
      <c r="V206" s="45" t="str">
        <f>IF($A206="","",IF(V$6="NÃO",0,IF($A206=0,DATEDIF(ESTRUTURA!$F$3,ESTRUTURA!$F$4,"m")*Tabela!$H$20,Tabela!$H$20)))</f>
        <v/>
      </c>
      <c r="W206" s="83" t="str">
        <f t="shared" si="41"/>
        <v/>
      </c>
      <c r="X206" s="45" t="str">
        <f t="shared" si="41"/>
        <v/>
      </c>
      <c r="Y206" s="83" t="str">
        <f>IF($A206="","",IF(Y$6="NÃO",0,IF(A206=0,Tabela!$H$23,IF(AND(MONTH(ESTRUTURA!C206)=MONTH(ESTRUTURA!$F$3),A206&gt;0),Tabela!$H$23,0))))</f>
        <v/>
      </c>
      <c r="Z206" s="45" t="str">
        <f t="shared" si="41"/>
        <v/>
      </c>
      <c r="AA206" s="83" t="str">
        <f>IF($A206="","",IF(AA$6="NÃO",0,Tabela!$H$25*nm_séries))</f>
        <v/>
      </c>
      <c r="AB206" s="45" t="str">
        <f t="shared" si="41"/>
        <v/>
      </c>
      <c r="AC206" s="83" t="str">
        <f>IF($A206="","",IF(AC$6="NÃO",0,IF(A206=0,Tabela!$H$27,IF(MOD(A206,3)=0,Tabela!$H$27,0))))</f>
        <v/>
      </c>
      <c r="AD206" s="45" t="str">
        <f t="shared" si="41"/>
        <v/>
      </c>
      <c r="AE206" s="83" t="str">
        <f t="shared" si="41"/>
        <v/>
      </c>
      <c r="AF206" s="45" t="str">
        <f>IF($A206="","",IF(AF$6="NÃO",0,IF(AND(MONTH(ESTRUTURA!C206)=MONTH(ESTRUTURA!$F$3),A206&gt;0),Tabela!$H$30,0)))</f>
        <v/>
      </c>
      <c r="AG206" s="83" t="str">
        <f t="shared" si="41"/>
        <v/>
      </c>
      <c r="AH206" s="45" t="str">
        <f t="shared" si="41"/>
        <v/>
      </c>
      <c r="AI206" s="83" t="str">
        <f>IF($A206="","",IF(AI$6="NÃO",0,IF($A206=0,DATEDIF(ESTRUTURA!$F$3,ESTRUTURA!$F$4,"m")*Tabela!$H$33,Tabela!$H$33)))</f>
        <v/>
      </c>
      <c r="AJ206" s="45" t="str">
        <f t="shared" si="37"/>
        <v/>
      </c>
    </row>
    <row r="207" spans="1:36" x14ac:dyDescent="0.2">
      <c r="A207" s="89" t="str">
        <f>ESTRUTURA!A207</f>
        <v/>
      </c>
      <c r="B207" s="81">
        <f t="shared" si="43"/>
        <v>0</v>
      </c>
      <c r="C207" s="83" t="str">
        <f t="shared" si="42"/>
        <v/>
      </c>
      <c r="D207" s="45" t="str">
        <f t="shared" si="42"/>
        <v/>
      </c>
      <c r="E207" s="83" t="str">
        <f t="shared" si="42"/>
        <v/>
      </c>
      <c r="F207" s="45" t="str">
        <f>IF($A207="","",IF(F$6="NÃO",0,Tabela!$H$34*nm_lastro))</f>
        <v/>
      </c>
      <c r="G207" s="83" t="str">
        <f t="shared" si="42"/>
        <v/>
      </c>
      <c r="H207" s="45" t="str">
        <f>IF($A207="","",IF(H$6="NÃO",0,IF($A207=0,DATEDIF(ESTRUTURA!$F$3,ESTRUTURA!$F$4,"m")*Tabela!$H$6,Tabela!$H$6)))</f>
        <v/>
      </c>
      <c r="I207" s="83" t="str">
        <f t="shared" si="42"/>
        <v/>
      </c>
      <c r="J207" s="45" t="str">
        <f>IF($A207="","",IF(J$6="NÃO",0,IF($A207=0,DATEDIF(ESTRUTURA!$F$3,ESTRUTURA!$F$4,"m")*Tabela!$H$8,IF(J$6="NÃO",0,Tabela!$H$8))))</f>
        <v/>
      </c>
      <c r="K207" s="83" t="str">
        <f t="shared" si="42"/>
        <v/>
      </c>
      <c r="L207" s="45" t="str">
        <f t="shared" si="42"/>
        <v/>
      </c>
      <c r="M207" s="83" t="str">
        <f t="shared" si="42"/>
        <v/>
      </c>
      <c r="N207" s="45" t="str">
        <f t="shared" si="42"/>
        <v/>
      </c>
      <c r="O207" s="83" t="str">
        <f t="shared" si="42"/>
        <v/>
      </c>
      <c r="P207" s="45" t="str">
        <f t="shared" si="42"/>
        <v/>
      </c>
      <c r="Q207" s="83" t="str">
        <f t="shared" si="42"/>
        <v/>
      </c>
      <c r="R207" s="45" t="str">
        <f t="shared" si="42"/>
        <v/>
      </c>
      <c r="S207" s="83" t="str">
        <f>IF($A207="","",IF(S$6="NÃO",0,IF($A207=0,DATEDIF(ESTRUTURA!$F$3,ESTRUTURA!$F$4,"m")*Tabela!$H$17,Tabela!$H$17)))</f>
        <v/>
      </c>
      <c r="T207" s="45" t="str">
        <f>IF($A207="","",IF(T$6="NÃO",0,IF($A207=0,DATEDIF(ESTRUTURA!$F$3,ESTRUTURA!$F$4,"m")*Tabela!$H$18,Tabela!$H$18)))</f>
        <v/>
      </c>
      <c r="U207" s="83" t="str">
        <f t="shared" si="41"/>
        <v/>
      </c>
      <c r="V207" s="45" t="str">
        <f>IF($A207="","",IF(V$6="NÃO",0,IF($A207=0,DATEDIF(ESTRUTURA!$F$3,ESTRUTURA!$F$4,"m")*Tabela!$H$20,Tabela!$H$20)))</f>
        <v/>
      </c>
      <c r="W207" s="83" t="str">
        <f t="shared" si="41"/>
        <v/>
      </c>
      <c r="X207" s="45" t="str">
        <f t="shared" si="41"/>
        <v/>
      </c>
      <c r="Y207" s="83" t="str">
        <f>IF($A207="","",IF(Y$6="NÃO",0,IF(A207=0,Tabela!$H$23,IF(AND(MONTH(ESTRUTURA!C207)=MONTH(ESTRUTURA!$F$3),A207&gt;0),Tabela!$H$23,0))))</f>
        <v/>
      </c>
      <c r="Z207" s="45" t="str">
        <f t="shared" si="41"/>
        <v/>
      </c>
      <c r="AA207" s="83" t="str">
        <f>IF($A207="","",IF(AA$6="NÃO",0,Tabela!$H$25*nm_séries))</f>
        <v/>
      </c>
      <c r="AB207" s="45" t="str">
        <f t="shared" si="41"/>
        <v/>
      </c>
      <c r="AC207" s="83" t="str">
        <f>IF($A207="","",IF(AC$6="NÃO",0,IF(A207=0,Tabela!$H$27,IF(MOD(A207,3)=0,Tabela!$H$27,0))))</f>
        <v/>
      </c>
      <c r="AD207" s="45" t="str">
        <f t="shared" si="41"/>
        <v/>
      </c>
      <c r="AE207" s="83" t="str">
        <f t="shared" si="41"/>
        <v/>
      </c>
      <c r="AF207" s="45" t="str">
        <f>IF($A207="","",IF(AF$6="NÃO",0,IF(AND(MONTH(ESTRUTURA!C207)=MONTH(ESTRUTURA!$F$3),A207&gt;0),Tabela!$H$30,0)))</f>
        <v/>
      </c>
      <c r="AG207" s="83" t="str">
        <f t="shared" si="41"/>
        <v/>
      </c>
      <c r="AH207" s="45" t="str">
        <f t="shared" si="41"/>
        <v/>
      </c>
      <c r="AI207" s="83" t="str">
        <f>IF($A207="","",IF(AI$6="NÃO",0,IF($A207=0,DATEDIF(ESTRUTURA!$F$3,ESTRUTURA!$F$4,"m")*Tabela!$H$33,Tabela!$H$33)))</f>
        <v/>
      </c>
      <c r="AJ207" s="45" t="str">
        <f t="shared" si="37"/>
        <v/>
      </c>
    </row>
    <row r="208" spans="1:36" x14ac:dyDescent="0.2">
      <c r="A208" s="89" t="str">
        <f>ESTRUTURA!A208</f>
        <v/>
      </c>
      <c r="B208" s="81">
        <f t="shared" si="43"/>
        <v>0</v>
      </c>
      <c r="C208" s="83" t="str">
        <f t="shared" si="42"/>
        <v/>
      </c>
      <c r="D208" s="45" t="str">
        <f t="shared" si="42"/>
        <v/>
      </c>
      <c r="E208" s="83" t="str">
        <f t="shared" si="42"/>
        <v/>
      </c>
      <c r="F208" s="45" t="str">
        <f>IF($A208="","",IF(F$6="NÃO",0,Tabela!$H$34*nm_lastro))</f>
        <v/>
      </c>
      <c r="G208" s="83" t="str">
        <f t="shared" si="42"/>
        <v/>
      </c>
      <c r="H208" s="45" t="str">
        <f>IF($A208="","",IF(H$6="NÃO",0,IF($A208=0,DATEDIF(ESTRUTURA!$F$3,ESTRUTURA!$F$4,"m")*Tabela!$H$6,Tabela!$H$6)))</f>
        <v/>
      </c>
      <c r="I208" s="83" t="str">
        <f t="shared" si="42"/>
        <v/>
      </c>
      <c r="J208" s="45" t="str">
        <f>IF($A208="","",IF(J$6="NÃO",0,IF($A208=0,DATEDIF(ESTRUTURA!$F$3,ESTRUTURA!$F$4,"m")*Tabela!$H$8,IF(J$6="NÃO",0,Tabela!$H$8))))</f>
        <v/>
      </c>
      <c r="K208" s="83" t="str">
        <f t="shared" si="42"/>
        <v/>
      </c>
      <c r="L208" s="45" t="str">
        <f t="shared" si="42"/>
        <v/>
      </c>
      <c r="M208" s="83" t="str">
        <f t="shared" si="42"/>
        <v/>
      </c>
      <c r="N208" s="45" t="str">
        <f t="shared" si="42"/>
        <v/>
      </c>
      <c r="O208" s="83" t="str">
        <f t="shared" si="42"/>
        <v/>
      </c>
      <c r="P208" s="45" t="str">
        <f t="shared" si="42"/>
        <v/>
      </c>
      <c r="Q208" s="83" t="str">
        <f t="shared" si="42"/>
        <v/>
      </c>
      <c r="R208" s="45" t="str">
        <f t="shared" si="42"/>
        <v/>
      </c>
      <c r="S208" s="83" t="str">
        <f>IF($A208="","",IF(S$6="NÃO",0,IF($A208=0,DATEDIF(ESTRUTURA!$F$3,ESTRUTURA!$F$4,"m")*Tabela!$H$17,Tabela!$H$17)))</f>
        <v/>
      </c>
      <c r="T208" s="45" t="str">
        <f>IF($A208="","",IF(T$6="NÃO",0,IF($A208=0,DATEDIF(ESTRUTURA!$F$3,ESTRUTURA!$F$4,"m")*Tabela!$H$18,Tabela!$H$18)))</f>
        <v/>
      </c>
      <c r="U208" s="83" t="str">
        <f t="shared" si="41"/>
        <v/>
      </c>
      <c r="V208" s="45" t="str">
        <f>IF($A208="","",IF(V$6="NÃO",0,IF($A208=0,DATEDIF(ESTRUTURA!$F$3,ESTRUTURA!$F$4,"m")*Tabela!$H$20,Tabela!$H$20)))</f>
        <v/>
      </c>
      <c r="W208" s="83" t="str">
        <f t="shared" si="41"/>
        <v/>
      </c>
      <c r="X208" s="45" t="str">
        <f t="shared" si="41"/>
        <v/>
      </c>
      <c r="Y208" s="83" t="str">
        <f>IF($A208="","",IF(Y$6="NÃO",0,IF(A208=0,Tabela!$H$23,IF(AND(MONTH(ESTRUTURA!C208)=MONTH(ESTRUTURA!$F$3),A208&gt;0),Tabela!$H$23,0))))</f>
        <v/>
      </c>
      <c r="Z208" s="45" t="str">
        <f t="shared" si="41"/>
        <v/>
      </c>
      <c r="AA208" s="83" t="str">
        <f>IF($A208="","",IF(AA$6="NÃO",0,Tabela!$H$25*nm_séries))</f>
        <v/>
      </c>
      <c r="AB208" s="45" t="str">
        <f t="shared" si="41"/>
        <v/>
      </c>
      <c r="AC208" s="83" t="str">
        <f>IF($A208="","",IF(AC$6="NÃO",0,IF(A208=0,Tabela!$H$27,IF(MOD(A208,3)=0,Tabela!$H$27,0))))</f>
        <v/>
      </c>
      <c r="AD208" s="45" t="str">
        <f t="shared" si="41"/>
        <v/>
      </c>
      <c r="AE208" s="83" t="str">
        <f t="shared" si="41"/>
        <v/>
      </c>
      <c r="AF208" s="45" t="str">
        <f>IF($A208="","",IF(AF$6="NÃO",0,IF(AND(MONTH(ESTRUTURA!C208)=MONTH(ESTRUTURA!$F$3),A208&gt;0),Tabela!$H$30,0)))</f>
        <v/>
      </c>
      <c r="AG208" s="83" t="str">
        <f t="shared" si="41"/>
        <v/>
      </c>
      <c r="AH208" s="45" t="str">
        <f t="shared" si="41"/>
        <v/>
      </c>
      <c r="AI208" s="83" t="str">
        <f>IF($A208="","",IF(AI$6="NÃO",0,IF($A208=0,DATEDIF(ESTRUTURA!$F$3,ESTRUTURA!$F$4,"m")*Tabela!$H$33,Tabela!$H$33)))</f>
        <v/>
      </c>
      <c r="AJ208" s="45" t="str">
        <f t="shared" si="37"/>
        <v/>
      </c>
    </row>
    <row r="209" spans="1:36" x14ac:dyDescent="0.2">
      <c r="A209" s="89" t="str">
        <f>ESTRUTURA!A209</f>
        <v/>
      </c>
      <c r="B209" s="81">
        <f t="shared" si="43"/>
        <v>0</v>
      </c>
      <c r="C209" s="83" t="str">
        <f t="shared" si="42"/>
        <v/>
      </c>
      <c r="D209" s="45" t="str">
        <f t="shared" si="42"/>
        <v/>
      </c>
      <c r="E209" s="83" t="str">
        <f t="shared" si="42"/>
        <v/>
      </c>
      <c r="F209" s="45" t="str">
        <f>IF($A209="","",IF(F$6="NÃO",0,Tabela!$H$34*nm_lastro))</f>
        <v/>
      </c>
      <c r="G209" s="83" t="str">
        <f t="shared" si="42"/>
        <v/>
      </c>
      <c r="H209" s="45" t="str">
        <f>IF($A209="","",IF(H$6="NÃO",0,IF($A209=0,DATEDIF(ESTRUTURA!$F$3,ESTRUTURA!$F$4,"m")*Tabela!$H$6,Tabela!$H$6)))</f>
        <v/>
      </c>
      <c r="I209" s="83" t="str">
        <f t="shared" si="42"/>
        <v/>
      </c>
      <c r="J209" s="45" t="str">
        <f>IF($A209="","",IF(J$6="NÃO",0,IF($A209=0,DATEDIF(ESTRUTURA!$F$3,ESTRUTURA!$F$4,"m")*Tabela!$H$8,IF(J$6="NÃO",0,Tabela!$H$8))))</f>
        <v/>
      </c>
      <c r="K209" s="83" t="str">
        <f t="shared" si="42"/>
        <v/>
      </c>
      <c r="L209" s="45" t="str">
        <f t="shared" si="42"/>
        <v/>
      </c>
      <c r="M209" s="83" t="str">
        <f t="shared" si="42"/>
        <v/>
      </c>
      <c r="N209" s="45" t="str">
        <f t="shared" si="42"/>
        <v/>
      </c>
      <c r="O209" s="83" t="str">
        <f t="shared" si="42"/>
        <v/>
      </c>
      <c r="P209" s="45" t="str">
        <f t="shared" si="42"/>
        <v/>
      </c>
      <c r="Q209" s="83" t="str">
        <f t="shared" si="42"/>
        <v/>
      </c>
      <c r="R209" s="45" t="str">
        <f t="shared" si="42"/>
        <v/>
      </c>
      <c r="S209" s="83" t="str">
        <f>IF($A209="","",IF(S$6="NÃO",0,IF($A209=0,DATEDIF(ESTRUTURA!$F$3,ESTRUTURA!$F$4,"m")*Tabela!$H$17,Tabela!$H$17)))</f>
        <v/>
      </c>
      <c r="T209" s="45" t="str">
        <f>IF($A209="","",IF(T$6="NÃO",0,IF($A209=0,DATEDIF(ESTRUTURA!$F$3,ESTRUTURA!$F$4,"m")*Tabela!$H$18,Tabela!$H$18)))</f>
        <v/>
      </c>
      <c r="U209" s="83" t="str">
        <f t="shared" si="41"/>
        <v/>
      </c>
      <c r="V209" s="45" t="str">
        <f>IF($A209="","",IF(V$6="NÃO",0,IF($A209=0,DATEDIF(ESTRUTURA!$F$3,ESTRUTURA!$F$4,"m")*Tabela!$H$20,Tabela!$H$20)))</f>
        <v/>
      </c>
      <c r="W209" s="83" t="str">
        <f t="shared" si="41"/>
        <v/>
      </c>
      <c r="X209" s="45" t="str">
        <f t="shared" si="41"/>
        <v/>
      </c>
      <c r="Y209" s="83" t="str">
        <f>IF($A209="","",IF(Y$6="NÃO",0,IF(A209=0,Tabela!$H$23,IF(AND(MONTH(ESTRUTURA!C209)=MONTH(ESTRUTURA!$F$3),A209&gt;0),Tabela!$H$23,0))))</f>
        <v/>
      </c>
      <c r="Z209" s="45" t="str">
        <f t="shared" si="41"/>
        <v/>
      </c>
      <c r="AA209" s="83" t="str">
        <f>IF($A209="","",IF(AA$6="NÃO",0,Tabela!$H$25*nm_séries))</f>
        <v/>
      </c>
      <c r="AB209" s="45" t="str">
        <f t="shared" si="41"/>
        <v/>
      </c>
      <c r="AC209" s="83" t="str">
        <f>IF($A209="","",IF(AC$6="NÃO",0,IF(A209=0,Tabela!$H$27,IF(MOD(A209,3)=0,Tabela!$H$27,0))))</f>
        <v/>
      </c>
      <c r="AD209" s="45" t="str">
        <f t="shared" si="41"/>
        <v/>
      </c>
      <c r="AE209" s="83" t="str">
        <f t="shared" si="41"/>
        <v/>
      </c>
      <c r="AF209" s="45" t="str">
        <f>IF($A209="","",IF(AF$6="NÃO",0,IF(AND(MONTH(ESTRUTURA!C209)=MONTH(ESTRUTURA!$F$3),A209&gt;0),Tabela!$H$30,0)))</f>
        <v/>
      </c>
      <c r="AG209" s="83" t="str">
        <f t="shared" si="41"/>
        <v/>
      </c>
      <c r="AH209" s="45" t="str">
        <f t="shared" si="41"/>
        <v/>
      </c>
      <c r="AI209" s="83" t="str">
        <f>IF($A209="","",IF(AI$6="NÃO",0,IF($A209=0,DATEDIF(ESTRUTURA!$F$3,ESTRUTURA!$F$4,"m")*Tabela!$H$33,Tabela!$H$33)))</f>
        <v/>
      </c>
      <c r="AJ209" s="45" t="str">
        <f t="shared" si="37"/>
        <v/>
      </c>
    </row>
    <row r="210" spans="1:36" x14ac:dyDescent="0.2">
      <c r="A210" s="89" t="str">
        <f>ESTRUTURA!A210</f>
        <v/>
      </c>
      <c r="B210" s="81">
        <f t="shared" si="43"/>
        <v>0</v>
      </c>
      <c r="C210" s="83" t="str">
        <f t="shared" si="42"/>
        <v/>
      </c>
      <c r="D210" s="45" t="str">
        <f t="shared" si="42"/>
        <v/>
      </c>
      <c r="E210" s="83" t="str">
        <f t="shared" si="42"/>
        <v/>
      </c>
      <c r="F210" s="45" t="str">
        <f>IF($A210="","",IF(F$6="NÃO",0,Tabela!$H$34*nm_lastro))</f>
        <v/>
      </c>
      <c r="G210" s="83" t="str">
        <f t="shared" si="42"/>
        <v/>
      </c>
      <c r="H210" s="45" t="str">
        <f>IF($A210="","",IF(H$6="NÃO",0,IF($A210=0,DATEDIF(ESTRUTURA!$F$3,ESTRUTURA!$F$4,"m")*Tabela!$H$6,Tabela!$H$6)))</f>
        <v/>
      </c>
      <c r="I210" s="83" t="str">
        <f t="shared" si="42"/>
        <v/>
      </c>
      <c r="J210" s="45" t="str">
        <f>IF($A210="","",IF(J$6="NÃO",0,IF($A210=0,DATEDIF(ESTRUTURA!$F$3,ESTRUTURA!$F$4,"m")*Tabela!$H$8,IF(J$6="NÃO",0,Tabela!$H$8))))</f>
        <v/>
      </c>
      <c r="K210" s="83" t="str">
        <f t="shared" si="42"/>
        <v/>
      </c>
      <c r="L210" s="45" t="str">
        <f t="shared" si="42"/>
        <v/>
      </c>
      <c r="M210" s="83" t="str">
        <f t="shared" si="42"/>
        <v/>
      </c>
      <c r="N210" s="45" t="str">
        <f t="shared" si="42"/>
        <v/>
      </c>
      <c r="O210" s="83" t="str">
        <f t="shared" si="42"/>
        <v/>
      </c>
      <c r="P210" s="45" t="str">
        <f t="shared" si="42"/>
        <v/>
      </c>
      <c r="Q210" s="83" t="str">
        <f t="shared" si="42"/>
        <v/>
      </c>
      <c r="R210" s="45" t="str">
        <f t="shared" si="42"/>
        <v/>
      </c>
      <c r="S210" s="83" t="str">
        <f>IF($A210="","",IF(S$6="NÃO",0,IF($A210=0,DATEDIF(ESTRUTURA!$F$3,ESTRUTURA!$F$4,"m")*Tabela!$H$17,Tabela!$H$17)))</f>
        <v/>
      </c>
      <c r="T210" s="45" t="str">
        <f>IF($A210="","",IF(T$6="NÃO",0,IF($A210=0,DATEDIF(ESTRUTURA!$F$3,ESTRUTURA!$F$4,"m")*Tabela!$H$18,Tabela!$H$18)))</f>
        <v/>
      </c>
      <c r="U210" s="83" t="str">
        <f t="shared" si="41"/>
        <v/>
      </c>
      <c r="V210" s="45" t="str">
        <f>IF($A210="","",IF(V$6="NÃO",0,IF($A210=0,DATEDIF(ESTRUTURA!$F$3,ESTRUTURA!$F$4,"m")*Tabela!$H$20,Tabela!$H$20)))</f>
        <v/>
      </c>
      <c r="W210" s="83" t="str">
        <f t="shared" si="41"/>
        <v/>
      </c>
      <c r="X210" s="45" t="str">
        <f t="shared" si="41"/>
        <v/>
      </c>
      <c r="Y210" s="83" t="str">
        <f>IF($A210="","",IF(Y$6="NÃO",0,IF(A210=0,Tabela!$H$23,IF(AND(MONTH(ESTRUTURA!C210)=MONTH(ESTRUTURA!$F$3),A210&gt;0),Tabela!$H$23,0))))</f>
        <v/>
      </c>
      <c r="Z210" s="45" t="str">
        <f t="shared" si="41"/>
        <v/>
      </c>
      <c r="AA210" s="83" t="str">
        <f>IF($A210="","",IF(AA$6="NÃO",0,Tabela!$H$25*nm_séries))</f>
        <v/>
      </c>
      <c r="AB210" s="45" t="str">
        <f t="shared" si="41"/>
        <v/>
      </c>
      <c r="AC210" s="83" t="str">
        <f>IF($A210="","",IF(AC$6="NÃO",0,IF(A210=0,Tabela!$H$27,IF(MOD(A210,3)=0,Tabela!$H$27,0))))</f>
        <v/>
      </c>
      <c r="AD210" s="45" t="str">
        <f t="shared" si="41"/>
        <v/>
      </c>
      <c r="AE210" s="83" t="str">
        <f t="shared" si="41"/>
        <v/>
      </c>
      <c r="AF210" s="45" t="str">
        <f>IF($A210="","",IF(AF$6="NÃO",0,IF(AND(MONTH(ESTRUTURA!C210)=MONTH(ESTRUTURA!$F$3),A210&gt;0),Tabela!$H$30,0)))</f>
        <v/>
      </c>
      <c r="AG210" s="83" t="str">
        <f t="shared" si="41"/>
        <v/>
      </c>
      <c r="AH210" s="45" t="str">
        <f t="shared" si="41"/>
        <v/>
      </c>
      <c r="AI210" s="83" t="str">
        <f>IF($A210="","",IF(AI$6="NÃO",0,IF($A210=0,DATEDIF(ESTRUTURA!$F$3,ESTRUTURA!$F$4,"m")*Tabela!$H$33,Tabela!$H$33)))</f>
        <v/>
      </c>
      <c r="AJ210" s="45" t="str">
        <f t="shared" si="37"/>
        <v/>
      </c>
    </row>
    <row r="211" spans="1:36" x14ac:dyDescent="0.2">
      <c r="A211" s="89" t="str">
        <f>ESTRUTURA!A211</f>
        <v/>
      </c>
      <c r="B211" s="81">
        <f t="shared" si="43"/>
        <v>0</v>
      </c>
      <c r="C211" s="83" t="str">
        <f t="shared" si="42"/>
        <v/>
      </c>
      <c r="D211" s="45" t="str">
        <f t="shared" si="42"/>
        <v/>
      </c>
      <c r="E211" s="83" t="str">
        <f t="shared" si="42"/>
        <v/>
      </c>
      <c r="F211" s="45" t="str">
        <f>IF($A211="","",IF(F$6="NÃO",0,Tabela!$H$34*nm_lastro))</f>
        <v/>
      </c>
      <c r="G211" s="83" t="str">
        <f t="shared" si="42"/>
        <v/>
      </c>
      <c r="H211" s="45" t="str">
        <f>IF($A211="","",IF(H$6="NÃO",0,IF($A211=0,DATEDIF(ESTRUTURA!$F$3,ESTRUTURA!$F$4,"m")*Tabela!$H$6,Tabela!$H$6)))</f>
        <v/>
      </c>
      <c r="I211" s="83" t="str">
        <f t="shared" si="42"/>
        <v/>
      </c>
      <c r="J211" s="45" t="str">
        <f>IF($A211="","",IF(J$6="NÃO",0,IF($A211=0,DATEDIF(ESTRUTURA!$F$3,ESTRUTURA!$F$4,"m")*Tabela!$H$8,IF(J$6="NÃO",0,Tabela!$H$8))))</f>
        <v/>
      </c>
      <c r="K211" s="83" t="str">
        <f t="shared" si="42"/>
        <v/>
      </c>
      <c r="L211" s="45" t="str">
        <f t="shared" si="42"/>
        <v/>
      </c>
      <c r="M211" s="83" t="str">
        <f t="shared" si="42"/>
        <v/>
      </c>
      <c r="N211" s="45" t="str">
        <f t="shared" si="42"/>
        <v/>
      </c>
      <c r="O211" s="83" t="str">
        <f t="shared" si="42"/>
        <v/>
      </c>
      <c r="P211" s="45" t="str">
        <f t="shared" si="42"/>
        <v/>
      </c>
      <c r="Q211" s="83" t="str">
        <f t="shared" si="42"/>
        <v/>
      </c>
      <c r="R211" s="45" t="str">
        <f t="shared" si="42"/>
        <v/>
      </c>
      <c r="S211" s="83" t="str">
        <f>IF($A211="","",IF(S$6="NÃO",0,IF($A211=0,DATEDIF(ESTRUTURA!$F$3,ESTRUTURA!$F$4,"m")*Tabela!$H$17,Tabela!$H$17)))</f>
        <v/>
      </c>
      <c r="T211" s="45" t="str">
        <f>IF($A211="","",IF(T$6="NÃO",0,IF($A211=0,DATEDIF(ESTRUTURA!$F$3,ESTRUTURA!$F$4,"m")*Tabela!$H$18,Tabela!$H$18)))</f>
        <v/>
      </c>
      <c r="U211" s="83" t="str">
        <f t="shared" si="41"/>
        <v/>
      </c>
      <c r="V211" s="45" t="str">
        <f>IF($A211="","",IF(V$6="NÃO",0,IF($A211=0,DATEDIF(ESTRUTURA!$F$3,ESTRUTURA!$F$4,"m")*Tabela!$H$20,Tabela!$H$20)))</f>
        <v/>
      </c>
      <c r="W211" s="83" t="str">
        <f t="shared" si="41"/>
        <v/>
      </c>
      <c r="X211" s="45" t="str">
        <f t="shared" si="41"/>
        <v/>
      </c>
      <c r="Y211" s="83" t="str">
        <f>IF($A211="","",IF(Y$6="NÃO",0,IF(A211=0,Tabela!$H$23,IF(AND(MONTH(ESTRUTURA!C211)=MONTH(ESTRUTURA!$F$3),A211&gt;0),Tabela!$H$23,0))))</f>
        <v/>
      </c>
      <c r="Z211" s="45" t="str">
        <f t="shared" si="41"/>
        <v/>
      </c>
      <c r="AA211" s="83" t="str">
        <f>IF($A211="","",IF(AA$6="NÃO",0,Tabela!$H$25*nm_séries))</f>
        <v/>
      </c>
      <c r="AB211" s="45" t="str">
        <f t="shared" si="41"/>
        <v/>
      </c>
      <c r="AC211" s="83" t="str">
        <f>IF($A211="","",IF(AC$6="NÃO",0,IF(A211=0,Tabela!$H$27,IF(MOD(A211,3)=0,Tabela!$H$27,0))))</f>
        <v/>
      </c>
      <c r="AD211" s="45" t="str">
        <f t="shared" si="41"/>
        <v/>
      </c>
      <c r="AE211" s="83" t="str">
        <f t="shared" si="41"/>
        <v/>
      </c>
      <c r="AF211" s="45" t="str">
        <f>IF($A211="","",IF(AF$6="NÃO",0,IF(AND(MONTH(ESTRUTURA!C211)=MONTH(ESTRUTURA!$F$3),A211&gt;0),Tabela!$H$30,0)))</f>
        <v/>
      </c>
      <c r="AG211" s="83" t="str">
        <f t="shared" si="41"/>
        <v/>
      </c>
      <c r="AH211" s="45" t="str">
        <f t="shared" si="41"/>
        <v/>
      </c>
      <c r="AI211" s="83" t="str">
        <f>IF($A211="","",IF(AI$6="NÃO",0,IF($A211=0,DATEDIF(ESTRUTURA!$F$3,ESTRUTURA!$F$4,"m")*Tabela!$H$33,Tabela!$H$33)))</f>
        <v/>
      </c>
      <c r="AJ211" s="45" t="str">
        <f t="shared" si="37"/>
        <v/>
      </c>
    </row>
    <row r="212" spans="1:36" x14ac:dyDescent="0.2">
      <c r="A212" s="89" t="str">
        <f>ESTRUTURA!A212</f>
        <v/>
      </c>
      <c r="B212" s="81">
        <f t="shared" si="43"/>
        <v>0</v>
      </c>
      <c r="C212" s="83" t="str">
        <f t="shared" si="42"/>
        <v/>
      </c>
      <c r="D212" s="45" t="str">
        <f t="shared" si="42"/>
        <v/>
      </c>
      <c r="E212" s="83" t="str">
        <f t="shared" si="42"/>
        <v/>
      </c>
      <c r="F212" s="45" t="str">
        <f>IF($A212="","",IF(F$6="NÃO",0,Tabela!$H$34*nm_lastro))</f>
        <v/>
      </c>
      <c r="G212" s="83" t="str">
        <f t="shared" si="42"/>
        <v/>
      </c>
      <c r="H212" s="45" t="str">
        <f>IF($A212="","",IF(H$6="NÃO",0,IF($A212=0,DATEDIF(ESTRUTURA!$F$3,ESTRUTURA!$F$4,"m")*Tabela!$H$6,Tabela!$H$6)))</f>
        <v/>
      </c>
      <c r="I212" s="83" t="str">
        <f t="shared" si="42"/>
        <v/>
      </c>
      <c r="J212" s="45" t="str">
        <f>IF($A212="","",IF(J$6="NÃO",0,IF($A212=0,DATEDIF(ESTRUTURA!$F$3,ESTRUTURA!$F$4,"m")*Tabela!$H$8,IF(J$6="NÃO",0,Tabela!$H$8))))</f>
        <v/>
      </c>
      <c r="K212" s="83" t="str">
        <f t="shared" si="42"/>
        <v/>
      </c>
      <c r="L212" s="45" t="str">
        <f t="shared" si="42"/>
        <v/>
      </c>
      <c r="M212" s="83" t="str">
        <f t="shared" si="42"/>
        <v/>
      </c>
      <c r="N212" s="45" t="str">
        <f t="shared" si="42"/>
        <v/>
      </c>
      <c r="O212" s="83" t="str">
        <f t="shared" si="42"/>
        <v/>
      </c>
      <c r="P212" s="45" t="str">
        <f t="shared" si="42"/>
        <v/>
      </c>
      <c r="Q212" s="83" t="str">
        <f t="shared" si="42"/>
        <v/>
      </c>
      <c r="R212" s="45" t="str">
        <f t="shared" si="42"/>
        <v/>
      </c>
      <c r="S212" s="83" t="str">
        <f>IF($A212="","",IF(S$6="NÃO",0,IF($A212=0,DATEDIF(ESTRUTURA!$F$3,ESTRUTURA!$F$4,"m")*Tabela!$H$17,Tabela!$H$17)))</f>
        <v/>
      </c>
      <c r="T212" s="45" t="str">
        <f>IF($A212="","",IF(T$6="NÃO",0,IF($A212=0,DATEDIF(ESTRUTURA!$F$3,ESTRUTURA!$F$4,"m")*Tabela!$H$18,Tabela!$H$18)))</f>
        <v/>
      </c>
      <c r="U212" s="83" t="str">
        <f t="shared" si="41"/>
        <v/>
      </c>
      <c r="V212" s="45" t="str">
        <f>IF($A212="","",IF(V$6="NÃO",0,IF($A212=0,DATEDIF(ESTRUTURA!$F$3,ESTRUTURA!$F$4,"m")*Tabela!$H$20,Tabela!$H$20)))</f>
        <v/>
      </c>
      <c r="W212" s="83" t="str">
        <f t="shared" si="41"/>
        <v/>
      </c>
      <c r="X212" s="45" t="str">
        <f t="shared" si="41"/>
        <v/>
      </c>
      <c r="Y212" s="83" t="str">
        <f>IF($A212="","",IF(Y$6="NÃO",0,IF(A212=0,Tabela!$H$23,IF(AND(MONTH(ESTRUTURA!C212)=MONTH(ESTRUTURA!$F$3),A212&gt;0),Tabela!$H$23,0))))</f>
        <v/>
      </c>
      <c r="Z212" s="45" t="str">
        <f t="shared" si="41"/>
        <v/>
      </c>
      <c r="AA212" s="83" t="str">
        <f>IF($A212="","",IF(AA$6="NÃO",0,Tabela!$H$25*nm_séries))</f>
        <v/>
      </c>
      <c r="AB212" s="45" t="str">
        <f t="shared" si="41"/>
        <v/>
      </c>
      <c r="AC212" s="83" t="str">
        <f>IF($A212="","",IF(AC$6="NÃO",0,IF(A212=0,Tabela!$H$27,IF(MOD(A212,3)=0,Tabela!$H$27,0))))</f>
        <v/>
      </c>
      <c r="AD212" s="45" t="str">
        <f t="shared" si="41"/>
        <v/>
      </c>
      <c r="AE212" s="83" t="str">
        <f t="shared" si="41"/>
        <v/>
      </c>
      <c r="AF212" s="45" t="str">
        <f>IF($A212="","",IF(AF$6="NÃO",0,IF(AND(MONTH(ESTRUTURA!C212)=MONTH(ESTRUTURA!$F$3),A212&gt;0),Tabela!$H$30,0)))</f>
        <v/>
      </c>
      <c r="AG212" s="83" t="str">
        <f t="shared" si="41"/>
        <v/>
      </c>
      <c r="AH212" s="45" t="str">
        <f t="shared" si="41"/>
        <v/>
      </c>
      <c r="AI212" s="83" t="str">
        <f>IF($A212="","",IF(AI$6="NÃO",0,IF($A212=0,DATEDIF(ESTRUTURA!$F$3,ESTRUTURA!$F$4,"m")*Tabela!$H$33,Tabela!$H$33)))</f>
        <v/>
      </c>
      <c r="AJ212" s="45" t="str">
        <f t="shared" si="37"/>
        <v/>
      </c>
    </row>
    <row r="213" spans="1:36" x14ac:dyDescent="0.2">
      <c r="A213" s="89" t="str">
        <f>ESTRUTURA!A213</f>
        <v/>
      </c>
      <c r="B213" s="81">
        <f t="shared" si="43"/>
        <v>0</v>
      </c>
      <c r="C213" s="83" t="str">
        <f t="shared" si="42"/>
        <v/>
      </c>
      <c r="D213" s="45" t="str">
        <f t="shared" si="42"/>
        <v/>
      </c>
      <c r="E213" s="83" t="str">
        <f t="shared" si="42"/>
        <v/>
      </c>
      <c r="F213" s="45" t="str">
        <f>IF($A213="","",IF(F$6="NÃO",0,Tabela!$H$34*nm_lastro))</f>
        <v/>
      </c>
      <c r="G213" s="83" t="str">
        <f t="shared" si="42"/>
        <v/>
      </c>
      <c r="H213" s="45" t="str">
        <f>IF($A213="","",IF(H$6="NÃO",0,IF($A213=0,DATEDIF(ESTRUTURA!$F$3,ESTRUTURA!$F$4,"m")*Tabela!$H$6,Tabela!$H$6)))</f>
        <v/>
      </c>
      <c r="I213" s="83" t="str">
        <f t="shared" si="42"/>
        <v/>
      </c>
      <c r="J213" s="45" t="str">
        <f>IF($A213="","",IF(J$6="NÃO",0,IF($A213=0,DATEDIF(ESTRUTURA!$F$3,ESTRUTURA!$F$4,"m")*Tabela!$H$8,IF(J$6="NÃO",0,Tabela!$H$8))))</f>
        <v/>
      </c>
      <c r="K213" s="83" t="str">
        <f t="shared" si="42"/>
        <v/>
      </c>
      <c r="L213" s="45" t="str">
        <f t="shared" si="42"/>
        <v/>
      </c>
      <c r="M213" s="83" t="str">
        <f t="shared" si="42"/>
        <v/>
      </c>
      <c r="N213" s="45" t="str">
        <f t="shared" si="42"/>
        <v/>
      </c>
      <c r="O213" s="83" t="str">
        <f t="shared" si="42"/>
        <v/>
      </c>
      <c r="P213" s="45" t="str">
        <f t="shared" si="42"/>
        <v/>
      </c>
      <c r="Q213" s="83" t="str">
        <f t="shared" si="42"/>
        <v/>
      </c>
      <c r="R213" s="45" t="str">
        <f t="shared" si="42"/>
        <v/>
      </c>
      <c r="S213" s="83" t="str">
        <f>IF($A213="","",IF(S$6="NÃO",0,IF($A213=0,DATEDIF(ESTRUTURA!$F$3,ESTRUTURA!$F$4,"m")*Tabela!$H$17,Tabela!$H$17)))</f>
        <v/>
      </c>
      <c r="T213" s="45" t="str">
        <f>IF($A213="","",IF(T$6="NÃO",0,IF($A213=0,DATEDIF(ESTRUTURA!$F$3,ESTRUTURA!$F$4,"m")*Tabela!$H$18,Tabela!$H$18)))</f>
        <v/>
      </c>
      <c r="U213" s="83" t="str">
        <f t="shared" si="41"/>
        <v/>
      </c>
      <c r="V213" s="45" t="str">
        <f>IF($A213="","",IF(V$6="NÃO",0,IF($A213=0,DATEDIF(ESTRUTURA!$F$3,ESTRUTURA!$F$4,"m")*Tabela!$H$20,Tabela!$H$20)))</f>
        <v/>
      </c>
      <c r="W213" s="83" t="str">
        <f t="shared" si="41"/>
        <v/>
      </c>
      <c r="X213" s="45" t="str">
        <f t="shared" si="41"/>
        <v/>
      </c>
      <c r="Y213" s="83" t="str">
        <f>IF($A213="","",IF(Y$6="NÃO",0,IF(A213=0,Tabela!$H$23,IF(AND(MONTH(ESTRUTURA!C213)=MONTH(ESTRUTURA!$F$3),A213&gt;0),Tabela!$H$23,0))))</f>
        <v/>
      </c>
      <c r="Z213" s="45" t="str">
        <f t="shared" si="41"/>
        <v/>
      </c>
      <c r="AA213" s="83" t="str">
        <f>IF($A213="","",IF(AA$6="NÃO",0,Tabela!$H$25*nm_séries))</f>
        <v/>
      </c>
      <c r="AB213" s="45" t="str">
        <f t="shared" si="41"/>
        <v/>
      </c>
      <c r="AC213" s="83" t="str">
        <f>IF($A213="","",IF(AC$6="NÃO",0,IF(A213=0,Tabela!$H$27,IF(MOD(A213,3)=0,Tabela!$H$27,0))))</f>
        <v/>
      </c>
      <c r="AD213" s="45" t="str">
        <f t="shared" si="41"/>
        <v/>
      </c>
      <c r="AE213" s="83" t="str">
        <f t="shared" si="41"/>
        <v/>
      </c>
      <c r="AF213" s="45" t="str">
        <f>IF($A213="","",IF(AF$6="NÃO",0,IF(AND(MONTH(ESTRUTURA!C213)=MONTH(ESTRUTURA!$F$3),A213&gt;0),Tabela!$H$30,0)))</f>
        <v/>
      </c>
      <c r="AG213" s="83" t="str">
        <f t="shared" si="41"/>
        <v/>
      </c>
      <c r="AH213" s="45" t="str">
        <f t="shared" si="41"/>
        <v/>
      </c>
      <c r="AI213" s="83" t="str">
        <f>IF($A213="","",IF(AI$6="NÃO",0,IF($A213=0,DATEDIF(ESTRUTURA!$F$3,ESTRUTURA!$F$4,"m")*Tabela!$H$33,Tabela!$H$33)))</f>
        <v/>
      </c>
      <c r="AJ213" s="45" t="str">
        <f t="shared" si="37"/>
        <v/>
      </c>
    </row>
    <row r="214" spans="1:36" x14ac:dyDescent="0.2">
      <c r="A214" s="89" t="str">
        <f>ESTRUTURA!A214</f>
        <v/>
      </c>
      <c r="B214" s="81">
        <f t="shared" si="43"/>
        <v>0</v>
      </c>
      <c r="C214" s="83" t="str">
        <f t="shared" si="42"/>
        <v/>
      </c>
      <c r="D214" s="45" t="str">
        <f t="shared" si="42"/>
        <v/>
      </c>
      <c r="E214" s="83" t="str">
        <f t="shared" si="42"/>
        <v/>
      </c>
      <c r="F214" s="45" t="str">
        <f>IF($A214="","",IF(F$6="NÃO",0,Tabela!$H$34*nm_lastro))</f>
        <v/>
      </c>
      <c r="G214" s="83" t="str">
        <f t="shared" si="42"/>
        <v/>
      </c>
      <c r="H214" s="45" t="str">
        <f>IF($A214="","",IF(H$6="NÃO",0,IF($A214=0,DATEDIF(ESTRUTURA!$F$3,ESTRUTURA!$F$4,"m")*Tabela!$H$6,Tabela!$H$6)))</f>
        <v/>
      </c>
      <c r="I214" s="83" t="str">
        <f t="shared" si="42"/>
        <v/>
      </c>
      <c r="J214" s="45" t="str">
        <f>IF($A214="","",IF(J$6="NÃO",0,IF($A214=0,DATEDIF(ESTRUTURA!$F$3,ESTRUTURA!$F$4,"m")*Tabela!$H$8,IF(J$6="NÃO",0,Tabela!$H$8))))</f>
        <v/>
      </c>
      <c r="K214" s="83" t="str">
        <f t="shared" si="42"/>
        <v/>
      </c>
      <c r="L214" s="45" t="str">
        <f t="shared" si="42"/>
        <v/>
      </c>
      <c r="M214" s="83" t="str">
        <f t="shared" si="42"/>
        <v/>
      </c>
      <c r="N214" s="45" t="str">
        <f t="shared" si="42"/>
        <v/>
      </c>
      <c r="O214" s="83" t="str">
        <f t="shared" si="42"/>
        <v/>
      </c>
      <c r="P214" s="45" t="str">
        <f t="shared" si="42"/>
        <v/>
      </c>
      <c r="Q214" s="83" t="str">
        <f t="shared" si="42"/>
        <v/>
      </c>
      <c r="R214" s="45" t="str">
        <f t="shared" si="42"/>
        <v/>
      </c>
      <c r="S214" s="83" t="str">
        <f>IF($A214="","",IF(S$6="NÃO",0,IF($A214=0,DATEDIF(ESTRUTURA!$F$3,ESTRUTURA!$F$4,"m")*Tabela!$H$17,Tabela!$H$17)))</f>
        <v/>
      </c>
      <c r="T214" s="45" t="str">
        <f>IF($A214="","",IF(T$6="NÃO",0,IF($A214=0,DATEDIF(ESTRUTURA!$F$3,ESTRUTURA!$F$4,"m")*Tabela!$H$18,Tabela!$H$18)))</f>
        <v/>
      </c>
      <c r="U214" s="83" t="str">
        <f t="shared" si="41"/>
        <v/>
      </c>
      <c r="V214" s="45" t="str">
        <f>IF($A214="","",IF(V$6="NÃO",0,IF($A214=0,DATEDIF(ESTRUTURA!$F$3,ESTRUTURA!$F$4,"m")*Tabela!$H$20,Tabela!$H$20)))</f>
        <v/>
      </c>
      <c r="W214" s="83" t="str">
        <f t="shared" si="41"/>
        <v/>
      </c>
      <c r="X214" s="45" t="str">
        <f t="shared" si="41"/>
        <v/>
      </c>
      <c r="Y214" s="83" t="str">
        <f>IF($A214="","",IF(Y$6="NÃO",0,IF(A214=0,Tabela!$H$23,IF(AND(MONTH(ESTRUTURA!C214)=MONTH(ESTRUTURA!$F$3),A214&gt;0),Tabela!$H$23,0))))</f>
        <v/>
      </c>
      <c r="Z214" s="45" t="str">
        <f t="shared" si="41"/>
        <v/>
      </c>
      <c r="AA214" s="83" t="str">
        <f>IF($A214="","",IF(AA$6="NÃO",0,Tabela!$H$25*nm_séries))</f>
        <v/>
      </c>
      <c r="AB214" s="45" t="str">
        <f t="shared" si="41"/>
        <v/>
      </c>
      <c r="AC214" s="83" t="str">
        <f>IF($A214="","",IF(AC$6="NÃO",0,IF(A214=0,Tabela!$H$27,IF(MOD(A214,3)=0,Tabela!$H$27,0))))</f>
        <v/>
      </c>
      <c r="AD214" s="45" t="str">
        <f t="shared" si="41"/>
        <v/>
      </c>
      <c r="AE214" s="83" t="str">
        <f t="shared" si="41"/>
        <v/>
      </c>
      <c r="AF214" s="45" t="str">
        <f>IF($A214="","",IF(AF$6="NÃO",0,IF(AND(MONTH(ESTRUTURA!C214)=MONTH(ESTRUTURA!$F$3),A214&gt;0),Tabela!$H$30,0)))</f>
        <v/>
      </c>
      <c r="AG214" s="83" t="str">
        <f t="shared" si="41"/>
        <v/>
      </c>
      <c r="AH214" s="45" t="str">
        <f t="shared" si="41"/>
        <v/>
      </c>
      <c r="AI214" s="83" t="str">
        <f>IF($A214="","",IF(AI$6="NÃO",0,IF($A214=0,DATEDIF(ESTRUTURA!$F$3,ESTRUTURA!$F$4,"m")*Tabela!$H$33,Tabela!$H$33)))</f>
        <v/>
      </c>
      <c r="AJ214" s="45" t="str">
        <f t="shared" si="37"/>
        <v/>
      </c>
    </row>
    <row r="215" spans="1:36" x14ac:dyDescent="0.2">
      <c r="A215" s="89" t="str">
        <f>ESTRUTURA!A215</f>
        <v/>
      </c>
      <c r="B215" s="81">
        <f t="shared" si="43"/>
        <v>0</v>
      </c>
      <c r="C215" s="83" t="str">
        <f t="shared" si="42"/>
        <v/>
      </c>
      <c r="D215" s="45" t="str">
        <f t="shared" si="42"/>
        <v/>
      </c>
      <c r="E215" s="83" t="str">
        <f t="shared" si="42"/>
        <v/>
      </c>
      <c r="F215" s="45" t="str">
        <f>IF($A215="","",IF(F$6="NÃO",0,Tabela!$H$34*nm_lastro))</f>
        <v/>
      </c>
      <c r="G215" s="83" t="str">
        <f t="shared" si="42"/>
        <v/>
      </c>
      <c r="H215" s="45" t="str">
        <f>IF($A215="","",IF(H$6="NÃO",0,IF($A215=0,DATEDIF(ESTRUTURA!$F$3,ESTRUTURA!$F$4,"m")*Tabela!$H$6,Tabela!$H$6)))</f>
        <v/>
      </c>
      <c r="I215" s="83" t="str">
        <f t="shared" si="42"/>
        <v/>
      </c>
      <c r="J215" s="45" t="str">
        <f>IF($A215="","",IF(J$6="NÃO",0,IF($A215=0,DATEDIF(ESTRUTURA!$F$3,ESTRUTURA!$F$4,"m")*Tabela!$H$8,IF(J$6="NÃO",0,Tabela!$H$8))))</f>
        <v/>
      </c>
      <c r="K215" s="83" t="str">
        <f t="shared" si="42"/>
        <v/>
      </c>
      <c r="L215" s="45" t="str">
        <f t="shared" si="42"/>
        <v/>
      </c>
      <c r="M215" s="83" t="str">
        <f t="shared" si="42"/>
        <v/>
      </c>
      <c r="N215" s="45" t="str">
        <f t="shared" si="42"/>
        <v/>
      </c>
      <c r="O215" s="83" t="str">
        <f t="shared" si="42"/>
        <v/>
      </c>
      <c r="P215" s="45" t="str">
        <f t="shared" si="42"/>
        <v/>
      </c>
      <c r="Q215" s="83" t="str">
        <f t="shared" si="42"/>
        <v/>
      </c>
      <c r="R215" s="45" t="str">
        <f t="shared" si="42"/>
        <v/>
      </c>
      <c r="S215" s="83" t="str">
        <f>IF($A215="","",IF(S$6="NÃO",0,IF($A215=0,DATEDIF(ESTRUTURA!$F$3,ESTRUTURA!$F$4,"m")*Tabela!$H$17,Tabela!$H$17)))</f>
        <v/>
      </c>
      <c r="T215" s="45" t="str">
        <f>IF($A215="","",IF(T$6="NÃO",0,IF($A215=0,DATEDIF(ESTRUTURA!$F$3,ESTRUTURA!$F$4,"m")*Tabela!$H$18,Tabela!$H$18)))</f>
        <v/>
      </c>
      <c r="U215" s="83" t="str">
        <f t="shared" si="41"/>
        <v/>
      </c>
      <c r="V215" s="45" t="str">
        <f>IF($A215="","",IF(V$6="NÃO",0,IF($A215=0,DATEDIF(ESTRUTURA!$F$3,ESTRUTURA!$F$4,"m")*Tabela!$H$20,Tabela!$H$20)))</f>
        <v/>
      </c>
      <c r="W215" s="83" t="str">
        <f t="shared" si="41"/>
        <v/>
      </c>
      <c r="X215" s="45" t="str">
        <f t="shared" si="41"/>
        <v/>
      </c>
      <c r="Y215" s="83" t="str">
        <f>IF($A215="","",IF(Y$6="NÃO",0,IF(A215=0,Tabela!$H$23,IF(AND(MONTH(ESTRUTURA!C215)=MONTH(ESTRUTURA!$F$3),A215&gt;0),Tabela!$H$23,0))))</f>
        <v/>
      </c>
      <c r="Z215" s="45" t="str">
        <f t="shared" si="41"/>
        <v/>
      </c>
      <c r="AA215" s="83" t="str">
        <f>IF($A215="","",IF(AA$6="NÃO",0,Tabela!$H$25*nm_séries))</f>
        <v/>
      </c>
      <c r="AB215" s="45" t="str">
        <f t="shared" si="41"/>
        <v/>
      </c>
      <c r="AC215" s="83" t="str">
        <f>IF($A215="","",IF(AC$6="NÃO",0,IF(A215=0,Tabela!$H$27,IF(MOD(A215,3)=0,Tabela!$H$27,0))))</f>
        <v/>
      </c>
      <c r="AD215" s="45" t="str">
        <f t="shared" si="41"/>
        <v/>
      </c>
      <c r="AE215" s="83" t="str">
        <f t="shared" si="41"/>
        <v/>
      </c>
      <c r="AF215" s="45" t="str">
        <f>IF($A215="","",IF(AF$6="NÃO",0,IF(AND(MONTH(ESTRUTURA!C215)=MONTH(ESTRUTURA!$F$3),A215&gt;0),Tabela!$H$30,0)))</f>
        <v/>
      </c>
      <c r="AG215" s="83" t="str">
        <f t="shared" si="41"/>
        <v/>
      </c>
      <c r="AH215" s="45" t="str">
        <f t="shared" si="41"/>
        <v/>
      </c>
      <c r="AI215" s="83" t="str">
        <f>IF($A215="","",IF(AI$6="NÃO",0,IF($A215=0,DATEDIF(ESTRUTURA!$F$3,ESTRUTURA!$F$4,"m")*Tabela!$H$33,Tabela!$H$33)))</f>
        <v/>
      </c>
      <c r="AJ215" s="45" t="str">
        <f t="shared" si="37"/>
        <v/>
      </c>
    </row>
    <row r="216" spans="1:36" x14ac:dyDescent="0.2">
      <c r="A216" s="89" t="str">
        <f>ESTRUTURA!A216</f>
        <v/>
      </c>
      <c r="B216" s="81">
        <f t="shared" si="43"/>
        <v>0</v>
      </c>
      <c r="C216" s="83" t="str">
        <f t="shared" si="42"/>
        <v/>
      </c>
      <c r="D216" s="45" t="str">
        <f t="shared" si="42"/>
        <v/>
      </c>
      <c r="E216" s="83" t="str">
        <f t="shared" si="42"/>
        <v/>
      </c>
      <c r="F216" s="45" t="str">
        <f>IF($A216="","",IF(F$6="NÃO",0,Tabela!$H$34*nm_lastro))</f>
        <v/>
      </c>
      <c r="G216" s="83" t="str">
        <f t="shared" si="42"/>
        <v/>
      </c>
      <c r="H216" s="45" t="str">
        <f>IF($A216="","",IF(H$6="NÃO",0,IF($A216=0,DATEDIF(ESTRUTURA!$F$3,ESTRUTURA!$F$4,"m")*Tabela!$H$6,Tabela!$H$6)))</f>
        <v/>
      </c>
      <c r="I216" s="83" t="str">
        <f t="shared" si="42"/>
        <v/>
      </c>
      <c r="J216" s="45" t="str">
        <f>IF($A216="","",IF(J$6="NÃO",0,IF($A216=0,DATEDIF(ESTRUTURA!$F$3,ESTRUTURA!$F$4,"m")*Tabela!$H$8,IF(J$6="NÃO",0,Tabela!$H$8))))</f>
        <v/>
      </c>
      <c r="K216" s="83" t="str">
        <f t="shared" si="42"/>
        <v/>
      </c>
      <c r="L216" s="45" t="str">
        <f t="shared" si="42"/>
        <v/>
      </c>
      <c r="M216" s="83" t="str">
        <f t="shared" si="42"/>
        <v/>
      </c>
      <c r="N216" s="45" t="str">
        <f t="shared" si="42"/>
        <v/>
      </c>
      <c r="O216" s="83" t="str">
        <f t="shared" si="42"/>
        <v/>
      </c>
      <c r="P216" s="45" t="str">
        <f t="shared" si="42"/>
        <v/>
      </c>
      <c r="Q216" s="83" t="str">
        <f t="shared" si="42"/>
        <v/>
      </c>
      <c r="R216" s="45" t="str">
        <f t="shared" si="42"/>
        <v/>
      </c>
      <c r="S216" s="83" t="str">
        <f>IF($A216="","",IF(S$6="NÃO",0,IF($A216=0,DATEDIF(ESTRUTURA!$F$3,ESTRUTURA!$F$4,"m")*Tabela!$H$17,Tabela!$H$17)))</f>
        <v/>
      </c>
      <c r="T216" s="45" t="str">
        <f>IF($A216="","",IF(T$6="NÃO",0,IF($A216=0,DATEDIF(ESTRUTURA!$F$3,ESTRUTURA!$F$4,"m")*Tabela!$H$18,Tabela!$H$18)))</f>
        <v/>
      </c>
      <c r="U216" s="83" t="str">
        <f t="shared" si="41"/>
        <v/>
      </c>
      <c r="V216" s="45" t="str">
        <f>IF($A216="","",IF(V$6="NÃO",0,IF($A216=0,DATEDIF(ESTRUTURA!$F$3,ESTRUTURA!$F$4,"m")*Tabela!$H$20,Tabela!$H$20)))</f>
        <v/>
      </c>
      <c r="W216" s="83" t="str">
        <f t="shared" si="41"/>
        <v/>
      </c>
      <c r="X216" s="45" t="str">
        <f t="shared" si="41"/>
        <v/>
      </c>
      <c r="Y216" s="83" t="str">
        <f>IF($A216="","",IF(Y$6="NÃO",0,IF(A216=0,Tabela!$H$23,IF(AND(MONTH(ESTRUTURA!C216)=MONTH(ESTRUTURA!$F$3),A216&gt;0),Tabela!$H$23,0))))</f>
        <v/>
      </c>
      <c r="Z216" s="45" t="str">
        <f t="shared" si="41"/>
        <v/>
      </c>
      <c r="AA216" s="83" t="str">
        <f>IF($A216="","",IF(AA$6="NÃO",0,Tabela!$H$25*nm_séries))</f>
        <v/>
      </c>
      <c r="AB216" s="45" t="str">
        <f t="shared" si="41"/>
        <v/>
      </c>
      <c r="AC216" s="83" t="str">
        <f>IF($A216="","",IF(AC$6="NÃO",0,IF(A216=0,Tabela!$H$27,IF(MOD(A216,3)=0,Tabela!$H$27,0))))</f>
        <v/>
      </c>
      <c r="AD216" s="45" t="str">
        <f t="shared" si="41"/>
        <v/>
      </c>
      <c r="AE216" s="83" t="str">
        <f t="shared" si="41"/>
        <v/>
      </c>
      <c r="AF216" s="45" t="str">
        <f>IF($A216="","",IF(AF$6="NÃO",0,IF(AND(MONTH(ESTRUTURA!C216)=MONTH(ESTRUTURA!$F$3),A216&gt;0),Tabela!$H$30,0)))</f>
        <v/>
      </c>
      <c r="AG216" s="83" t="str">
        <f t="shared" si="41"/>
        <v/>
      </c>
      <c r="AH216" s="45" t="str">
        <f t="shared" si="41"/>
        <v/>
      </c>
      <c r="AI216" s="83" t="str">
        <f>IF($A216="","",IF(AI$6="NÃO",0,IF($A216=0,DATEDIF(ESTRUTURA!$F$3,ESTRUTURA!$F$4,"m")*Tabela!$H$33,Tabela!$H$33)))</f>
        <v/>
      </c>
      <c r="AJ216" s="45" t="str">
        <f t="shared" si="37"/>
        <v/>
      </c>
    </row>
    <row r="217" spans="1:36" x14ac:dyDescent="0.2">
      <c r="A217" s="89" t="str">
        <f>ESTRUTURA!A217</f>
        <v/>
      </c>
      <c r="B217" s="81">
        <f t="shared" si="43"/>
        <v>0</v>
      </c>
      <c r="C217" s="83" t="str">
        <f t="shared" si="42"/>
        <v/>
      </c>
      <c r="D217" s="45" t="str">
        <f t="shared" si="42"/>
        <v/>
      </c>
      <c r="E217" s="83" t="str">
        <f t="shared" si="42"/>
        <v/>
      </c>
      <c r="F217" s="45" t="str">
        <f>IF($A217="","",IF(F$6="NÃO",0,Tabela!$H$34*nm_lastro))</f>
        <v/>
      </c>
      <c r="G217" s="83" t="str">
        <f t="shared" si="42"/>
        <v/>
      </c>
      <c r="H217" s="45" t="str">
        <f>IF($A217="","",IF(H$6="NÃO",0,IF($A217=0,DATEDIF(ESTRUTURA!$F$3,ESTRUTURA!$F$4,"m")*Tabela!$H$6,Tabela!$H$6)))</f>
        <v/>
      </c>
      <c r="I217" s="83" t="str">
        <f t="shared" si="42"/>
        <v/>
      </c>
      <c r="J217" s="45" t="str">
        <f>IF($A217="","",IF(J$6="NÃO",0,IF($A217=0,DATEDIF(ESTRUTURA!$F$3,ESTRUTURA!$F$4,"m")*Tabela!$H$8,IF(J$6="NÃO",0,Tabela!$H$8))))</f>
        <v/>
      </c>
      <c r="K217" s="83" t="str">
        <f t="shared" si="42"/>
        <v/>
      </c>
      <c r="L217" s="45" t="str">
        <f t="shared" si="42"/>
        <v/>
      </c>
      <c r="M217" s="83" t="str">
        <f t="shared" si="42"/>
        <v/>
      </c>
      <c r="N217" s="45" t="str">
        <f t="shared" si="42"/>
        <v/>
      </c>
      <c r="O217" s="83" t="str">
        <f t="shared" si="42"/>
        <v/>
      </c>
      <c r="P217" s="45" t="str">
        <f t="shared" si="42"/>
        <v/>
      </c>
      <c r="Q217" s="83" t="str">
        <f t="shared" si="42"/>
        <v/>
      </c>
      <c r="R217" s="45" t="str">
        <f t="shared" si="42"/>
        <v/>
      </c>
      <c r="S217" s="83" t="str">
        <f>IF($A217="","",IF(S$6="NÃO",0,IF($A217=0,DATEDIF(ESTRUTURA!$F$3,ESTRUTURA!$F$4,"m")*Tabela!$H$17,Tabela!$H$17)))</f>
        <v/>
      </c>
      <c r="T217" s="45" t="str">
        <f>IF($A217="","",IF(T$6="NÃO",0,IF($A217=0,DATEDIF(ESTRUTURA!$F$3,ESTRUTURA!$F$4,"m")*Tabela!$H$18,Tabela!$H$18)))</f>
        <v/>
      </c>
      <c r="U217" s="83" t="str">
        <f t="shared" si="41"/>
        <v/>
      </c>
      <c r="V217" s="45" t="str">
        <f>IF($A217="","",IF(V$6="NÃO",0,IF($A217=0,DATEDIF(ESTRUTURA!$F$3,ESTRUTURA!$F$4,"m")*Tabela!$H$20,Tabela!$H$20)))</f>
        <v/>
      </c>
      <c r="W217" s="83" t="str">
        <f t="shared" si="41"/>
        <v/>
      </c>
      <c r="X217" s="45" t="str">
        <f t="shared" si="41"/>
        <v/>
      </c>
      <c r="Y217" s="83" t="str">
        <f>IF($A217="","",IF(Y$6="NÃO",0,IF(A217=0,Tabela!$H$23,IF(AND(MONTH(ESTRUTURA!C217)=MONTH(ESTRUTURA!$F$3),A217&gt;0),Tabela!$H$23,0))))</f>
        <v/>
      </c>
      <c r="Z217" s="45" t="str">
        <f t="shared" si="41"/>
        <v/>
      </c>
      <c r="AA217" s="83" t="str">
        <f>IF($A217="","",IF(AA$6="NÃO",0,Tabela!$H$25*nm_séries))</f>
        <v/>
      </c>
      <c r="AB217" s="45" t="str">
        <f t="shared" si="41"/>
        <v/>
      </c>
      <c r="AC217" s="83" t="str">
        <f>IF($A217="","",IF(AC$6="NÃO",0,IF(A217=0,Tabela!$H$27,IF(MOD(A217,3)=0,Tabela!$H$27,0))))</f>
        <v/>
      </c>
      <c r="AD217" s="45" t="str">
        <f t="shared" si="41"/>
        <v/>
      </c>
      <c r="AE217" s="83" t="str">
        <f t="shared" si="41"/>
        <v/>
      </c>
      <c r="AF217" s="45" t="str">
        <f>IF($A217="","",IF(AF$6="NÃO",0,IF(AND(MONTH(ESTRUTURA!C217)=MONTH(ESTRUTURA!$F$3),A217&gt;0),Tabela!$H$30,0)))</f>
        <v/>
      </c>
      <c r="AG217" s="83" t="str">
        <f t="shared" si="41"/>
        <v/>
      </c>
      <c r="AH217" s="45" t="str">
        <f t="shared" si="41"/>
        <v/>
      </c>
      <c r="AI217" s="83" t="str">
        <f>IF($A217="","",IF(AI$6="NÃO",0,IF($A217=0,DATEDIF(ESTRUTURA!$F$3,ESTRUTURA!$F$4,"m")*Tabela!$H$33,Tabela!$H$33)))</f>
        <v/>
      </c>
      <c r="AJ217" s="45" t="str">
        <f t="shared" si="37"/>
        <v/>
      </c>
    </row>
    <row r="218" spans="1:36" x14ac:dyDescent="0.2">
      <c r="A218" s="89" t="str">
        <f>ESTRUTURA!A218</f>
        <v/>
      </c>
      <c r="B218" s="81">
        <f t="shared" si="43"/>
        <v>0</v>
      </c>
      <c r="C218" s="83" t="str">
        <f t="shared" si="42"/>
        <v/>
      </c>
      <c r="D218" s="45" t="str">
        <f t="shared" si="42"/>
        <v/>
      </c>
      <c r="E218" s="83" t="str">
        <f t="shared" si="42"/>
        <v/>
      </c>
      <c r="F218" s="45" t="str">
        <f>IF($A218="","",IF(F$6="NÃO",0,Tabela!$H$34*nm_lastro))</f>
        <v/>
      </c>
      <c r="G218" s="83" t="str">
        <f t="shared" si="42"/>
        <v/>
      </c>
      <c r="H218" s="45" t="str">
        <f>IF($A218="","",IF(H$6="NÃO",0,IF($A218=0,DATEDIF(ESTRUTURA!$F$3,ESTRUTURA!$F$4,"m")*Tabela!$H$6,Tabela!$H$6)))</f>
        <v/>
      </c>
      <c r="I218" s="83" t="str">
        <f t="shared" si="42"/>
        <v/>
      </c>
      <c r="J218" s="45" t="str">
        <f>IF($A218="","",IF(J$6="NÃO",0,IF($A218=0,DATEDIF(ESTRUTURA!$F$3,ESTRUTURA!$F$4,"m")*Tabela!$H$8,IF(J$6="NÃO",0,Tabela!$H$8))))</f>
        <v/>
      </c>
      <c r="K218" s="83" t="str">
        <f t="shared" si="42"/>
        <v/>
      </c>
      <c r="L218" s="45" t="str">
        <f t="shared" si="42"/>
        <v/>
      </c>
      <c r="M218" s="83" t="str">
        <f t="shared" si="42"/>
        <v/>
      </c>
      <c r="N218" s="45" t="str">
        <f t="shared" si="42"/>
        <v/>
      </c>
      <c r="O218" s="83" t="str">
        <f t="shared" si="42"/>
        <v/>
      </c>
      <c r="P218" s="45" t="str">
        <f t="shared" ref="P218:P235" si="44">IF($A218="","",IF(P$6="NÃO",0,0))</f>
        <v/>
      </c>
      <c r="Q218" s="83" t="str">
        <f t="shared" si="42"/>
        <v/>
      </c>
      <c r="R218" s="45" t="str">
        <f t="shared" si="42"/>
        <v/>
      </c>
      <c r="S218" s="83" t="str">
        <f>IF($A218="","",IF(S$6="NÃO",0,IF($A218=0,DATEDIF(ESTRUTURA!$F$3,ESTRUTURA!$F$4,"m")*Tabela!$H$17,Tabela!$H$17)))</f>
        <v/>
      </c>
      <c r="T218" s="45" t="str">
        <f>IF($A218="","",IF(T$6="NÃO",0,IF($A218=0,DATEDIF(ESTRUTURA!$F$3,ESTRUTURA!$F$4,"m")*Tabela!$H$18,Tabela!$H$18)))</f>
        <v/>
      </c>
      <c r="U218" s="83" t="str">
        <f t="shared" si="41"/>
        <v/>
      </c>
      <c r="V218" s="45" t="str">
        <f>IF($A218="","",IF(V$6="NÃO",0,IF($A218=0,DATEDIF(ESTRUTURA!$F$3,ESTRUTURA!$F$4,"m")*Tabela!$H$20,Tabela!$H$20)))</f>
        <v/>
      </c>
      <c r="W218" s="83" t="str">
        <f t="shared" si="41"/>
        <v/>
      </c>
      <c r="X218" s="45" t="str">
        <f t="shared" si="41"/>
        <v/>
      </c>
      <c r="Y218" s="83" t="str">
        <f>IF($A218="","",IF(Y$6="NÃO",0,IF(A218=0,Tabela!$H$23,IF(AND(MONTH(ESTRUTURA!C218)=MONTH(ESTRUTURA!$F$3),A218&gt;0),Tabela!$H$23,0))))</f>
        <v/>
      </c>
      <c r="Z218" s="45" t="str">
        <f t="shared" si="41"/>
        <v/>
      </c>
      <c r="AA218" s="83" t="str">
        <f>IF($A218="","",IF(AA$6="NÃO",0,Tabela!$H$25*nm_séries))</f>
        <v/>
      </c>
      <c r="AB218" s="45" t="str">
        <f t="shared" si="41"/>
        <v/>
      </c>
      <c r="AC218" s="83" t="str">
        <f>IF($A218="","",IF(AC$6="NÃO",0,IF(A218=0,Tabela!$H$27,IF(MOD(A218,3)=0,Tabela!$H$27,0))))</f>
        <v/>
      </c>
      <c r="AD218" s="45" t="str">
        <f t="shared" si="41"/>
        <v/>
      </c>
      <c r="AE218" s="83" t="str">
        <f t="shared" si="41"/>
        <v/>
      </c>
      <c r="AF218" s="45" t="str">
        <f>IF($A218="","",IF(AF$6="NÃO",0,IF(AND(MONTH(ESTRUTURA!C218)=MONTH(ESTRUTURA!$F$3),A218&gt;0),Tabela!$H$30,0)))</f>
        <v/>
      </c>
      <c r="AG218" s="83" t="str">
        <f t="shared" si="41"/>
        <v/>
      </c>
      <c r="AH218" s="45" t="str">
        <f t="shared" si="41"/>
        <v/>
      </c>
      <c r="AI218" s="83" t="str">
        <f>IF($A218="","",IF(AI$6="NÃO",0,IF($A218=0,DATEDIF(ESTRUTURA!$F$3,ESTRUTURA!$F$4,"m")*Tabela!$H$33,Tabela!$H$33)))</f>
        <v/>
      </c>
      <c r="AJ218" s="45" t="str">
        <f t="shared" si="37"/>
        <v/>
      </c>
    </row>
    <row r="219" spans="1:36" x14ac:dyDescent="0.2">
      <c r="A219" s="89" t="str">
        <f>ESTRUTURA!A219</f>
        <v/>
      </c>
      <c r="B219" s="81">
        <f t="shared" si="43"/>
        <v>0</v>
      </c>
      <c r="C219" s="83" t="str">
        <f t="shared" si="42"/>
        <v/>
      </c>
      <c r="D219" s="45" t="str">
        <f t="shared" si="42"/>
        <v/>
      </c>
      <c r="E219" s="83" t="str">
        <f t="shared" si="42"/>
        <v/>
      </c>
      <c r="F219" s="45" t="str">
        <f>IF($A219="","",IF(F$6="NÃO",0,Tabela!$H$34*nm_lastro))</f>
        <v/>
      </c>
      <c r="G219" s="83" t="str">
        <f t="shared" si="42"/>
        <v/>
      </c>
      <c r="H219" s="45" t="str">
        <f>IF($A219="","",IF(H$6="NÃO",0,IF($A219=0,DATEDIF(ESTRUTURA!$F$3,ESTRUTURA!$F$4,"m")*Tabela!$H$6,Tabela!$H$6)))</f>
        <v/>
      </c>
      <c r="I219" s="83" t="str">
        <f t="shared" si="42"/>
        <v/>
      </c>
      <c r="J219" s="45" t="str">
        <f>IF($A219="","",IF(J$6="NÃO",0,IF($A219=0,DATEDIF(ESTRUTURA!$F$3,ESTRUTURA!$F$4,"m")*Tabela!$H$8,IF(J$6="NÃO",0,Tabela!$H$8))))</f>
        <v/>
      </c>
      <c r="K219" s="83" t="str">
        <f t="shared" si="42"/>
        <v/>
      </c>
      <c r="L219" s="45" t="str">
        <f t="shared" si="42"/>
        <v/>
      </c>
      <c r="M219" s="83" t="str">
        <f t="shared" si="42"/>
        <v/>
      </c>
      <c r="N219" s="45" t="str">
        <f t="shared" si="42"/>
        <v/>
      </c>
      <c r="O219" s="83" t="str">
        <f t="shared" si="42"/>
        <v/>
      </c>
      <c r="P219" s="45" t="str">
        <f t="shared" si="44"/>
        <v/>
      </c>
      <c r="Q219" s="83" t="str">
        <f t="shared" si="42"/>
        <v/>
      </c>
      <c r="R219" s="45" t="str">
        <f t="shared" si="42"/>
        <v/>
      </c>
      <c r="S219" s="83" t="str">
        <f>IF($A219="","",IF(S$6="NÃO",0,IF($A219=0,DATEDIF(ESTRUTURA!$F$3,ESTRUTURA!$F$4,"m")*Tabela!$H$17,Tabela!$H$17)))</f>
        <v/>
      </c>
      <c r="T219" s="45" t="str">
        <f>IF($A219="","",IF(T$6="NÃO",0,IF($A219=0,DATEDIF(ESTRUTURA!$F$3,ESTRUTURA!$F$4,"m")*Tabela!$H$18,Tabela!$H$18)))</f>
        <v/>
      </c>
      <c r="U219" s="83" t="str">
        <f t="shared" ref="U219:AH234" si="45">IF($A219="","",IF(U$6="NÃO",0,0))</f>
        <v/>
      </c>
      <c r="V219" s="45" t="str">
        <f>IF($A219="","",IF(V$6="NÃO",0,IF($A219=0,DATEDIF(ESTRUTURA!$F$3,ESTRUTURA!$F$4,"m")*Tabela!$H$20,Tabela!$H$20)))</f>
        <v/>
      </c>
      <c r="W219" s="83" t="str">
        <f t="shared" si="45"/>
        <v/>
      </c>
      <c r="X219" s="45" t="str">
        <f t="shared" si="45"/>
        <v/>
      </c>
      <c r="Y219" s="83" t="str">
        <f>IF($A219="","",IF(Y$6="NÃO",0,IF(A219=0,Tabela!$H$23,IF(AND(MONTH(ESTRUTURA!C219)=MONTH(ESTRUTURA!$F$3),A219&gt;0),Tabela!$H$23,0))))</f>
        <v/>
      </c>
      <c r="Z219" s="45" t="str">
        <f t="shared" si="45"/>
        <v/>
      </c>
      <c r="AA219" s="83" t="str">
        <f>IF($A219="","",IF(AA$6="NÃO",0,Tabela!$H$25*nm_séries))</f>
        <v/>
      </c>
      <c r="AB219" s="45" t="str">
        <f t="shared" si="45"/>
        <v/>
      </c>
      <c r="AC219" s="83" t="str">
        <f>IF($A219="","",IF(AC$6="NÃO",0,IF(A219=0,Tabela!$H$27,IF(MOD(A219,3)=0,Tabela!$H$27,0))))</f>
        <v/>
      </c>
      <c r="AD219" s="45" t="str">
        <f t="shared" si="45"/>
        <v/>
      </c>
      <c r="AE219" s="83" t="str">
        <f t="shared" si="45"/>
        <v/>
      </c>
      <c r="AF219" s="45" t="str">
        <f>IF($A219="","",IF(AF$6="NÃO",0,IF(AND(MONTH(ESTRUTURA!C219)=MONTH(ESTRUTURA!$F$3),A219&gt;0),Tabela!$H$30,0)))</f>
        <v/>
      </c>
      <c r="AG219" s="83" t="str">
        <f t="shared" si="45"/>
        <v/>
      </c>
      <c r="AH219" s="45" t="str">
        <f t="shared" si="45"/>
        <v/>
      </c>
      <c r="AI219" s="83" t="str">
        <f>IF($A219="","",IF(AI$6="NÃO",0,IF($A219=0,DATEDIF(ESTRUTURA!$F$3,ESTRUTURA!$F$4,"m")*Tabela!$H$33,Tabela!$H$33)))</f>
        <v/>
      </c>
      <c r="AJ219" s="45" t="str">
        <f t="shared" si="37"/>
        <v/>
      </c>
    </row>
    <row r="220" spans="1:36" x14ac:dyDescent="0.2">
      <c r="A220" s="89" t="str">
        <f>ESTRUTURA!A220</f>
        <v/>
      </c>
      <c r="B220" s="81">
        <f t="shared" si="43"/>
        <v>0</v>
      </c>
      <c r="C220" s="83" t="str">
        <f t="shared" ref="C220:R235" si="46">IF($A220="","",IF(C$6="NÃO",0,0))</f>
        <v/>
      </c>
      <c r="D220" s="45" t="str">
        <f t="shared" si="46"/>
        <v/>
      </c>
      <c r="E220" s="83" t="str">
        <f t="shared" si="46"/>
        <v/>
      </c>
      <c r="F220" s="45" t="str">
        <f>IF($A220="","",IF(F$6="NÃO",0,Tabela!$H$34*nm_lastro))</f>
        <v/>
      </c>
      <c r="G220" s="83" t="str">
        <f t="shared" si="46"/>
        <v/>
      </c>
      <c r="H220" s="45" t="str">
        <f>IF($A220="","",IF(H$6="NÃO",0,IF($A220=0,DATEDIF(ESTRUTURA!$F$3,ESTRUTURA!$F$4,"m")*Tabela!$H$6,Tabela!$H$6)))</f>
        <v/>
      </c>
      <c r="I220" s="83" t="str">
        <f t="shared" si="46"/>
        <v/>
      </c>
      <c r="J220" s="45" t="str">
        <f>IF($A220="","",IF(J$6="NÃO",0,IF($A220=0,DATEDIF(ESTRUTURA!$F$3,ESTRUTURA!$F$4,"m")*Tabela!$H$8,IF(J$6="NÃO",0,Tabela!$H$8))))</f>
        <v/>
      </c>
      <c r="K220" s="83" t="str">
        <f t="shared" si="46"/>
        <v/>
      </c>
      <c r="L220" s="45" t="str">
        <f t="shared" si="46"/>
        <v/>
      </c>
      <c r="M220" s="83" t="str">
        <f t="shared" si="46"/>
        <v/>
      </c>
      <c r="N220" s="45" t="str">
        <f t="shared" si="46"/>
        <v/>
      </c>
      <c r="O220" s="83" t="str">
        <f t="shared" si="46"/>
        <v/>
      </c>
      <c r="P220" s="45" t="str">
        <f t="shared" si="44"/>
        <v/>
      </c>
      <c r="Q220" s="83" t="str">
        <f t="shared" si="46"/>
        <v/>
      </c>
      <c r="R220" s="45" t="str">
        <f t="shared" si="46"/>
        <v/>
      </c>
      <c r="S220" s="83" t="str">
        <f>IF($A220="","",IF(S$6="NÃO",0,IF($A220=0,DATEDIF(ESTRUTURA!$F$3,ESTRUTURA!$F$4,"m")*Tabela!$H$17,Tabela!$H$17)))</f>
        <v/>
      </c>
      <c r="T220" s="45" t="str">
        <f>IF($A220="","",IF(T$6="NÃO",0,IF($A220=0,DATEDIF(ESTRUTURA!$F$3,ESTRUTURA!$F$4,"m")*Tabela!$H$18,Tabela!$H$18)))</f>
        <v/>
      </c>
      <c r="U220" s="83" t="str">
        <f t="shared" si="45"/>
        <v/>
      </c>
      <c r="V220" s="45" t="str">
        <f>IF($A220="","",IF(V$6="NÃO",0,IF($A220=0,DATEDIF(ESTRUTURA!$F$3,ESTRUTURA!$F$4,"m")*Tabela!$H$20,Tabela!$H$20)))</f>
        <v/>
      </c>
      <c r="W220" s="83" t="str">
        <f t="shared" si="45"/>
        <v/>
      </c>
      <c r="X220" s="45" t="str">
        <f t="shared" si="45"/>
        <v/>
      </c>
      <c r="Y220" s="83" t="str">
        <f>IF($A220="","",IF(Y$6="NÃO",0,IF(A220=0,Tabela!$H$23,IF(AND(MONTH(ESTRUTURA!C220)=MONTH(ESTRUTURA!$F$3),A220&gt;0),Tabela!$H$23,0))))</f>
        <v/>
      </c>
      <c r="Z220" s="45" t="str">
        <f t="shared" si="45"/>
        <v/>
      </c>
      <c r="AA220" s="83" t="str">
        <f>IF($A220="","",IF(AA$6="NÃO",0,Tabela!$H$25*nm_séries))</f>
        <v/>
      </c>
      <c r="AB220" s="45" t="str">
        <f t="shared" si="45"/>
        <v/>
      </c>
      <c r="AC220" s="83" t="str">
        <f>IF($A220="","",IF(AC$6="NÃO",0,IF(A220=0,Tabela!$H$27,IF(MOD(A220,3)=0,Tabela!$H$27,0))))</f>
        <v/>
      </c>
      <c r="AD220" s="45" t="str">
        <f t="shared" si="45"/>
        <v/>
      </c>
      <c r="AE220" s="83" t="str">
        <f t="shared" si="45"/>
        <v/>
      </c>
      <c r="AF220" s="45" t="str">
        <f>IF($A220="","",IF(AF$6="NÃO",0,IF(AND(MONTH(ESTRUTURA!C220)=MONTH(ESTRUTURA!$F$3),A220&gt;0),Tabela!$H$30,0)))</f>
        <v/>
      </c>
      <c r="AG220" s="83" t="str">
        <f t="shared" si="45"/>
        <v/>
      </c>
      <c r="AH220" s="45" t="str">
        <f t="shared" si="45"/>
        <v/>
      </c>
      <c r="AI220" s="83" t="str">
        <f>IF($A220="","",IF(AI$6="NÃO",0,IF($A220=0,DATEDIF(ESTRUTURA!$F$3,ESTRUTURA!$F$4,"m")*Tabela!$H$33,Tabela!$H$33)))</f>
        <v/>
      </c>
      <c r="AJ220" s="45" t="str">
        <f t="shared" si="37"/>
        <v/>
      </c>
    </row>
    <row r="221" spans="1:36" x14ac:dyDescent="0.2">
      <c r="A221" s="89" t="str">
        <f>ESTRUTURA!A221</f>
        <v/>
      </c>
      <c r="B221" s="81">
        <f t="shared" si="43"/>
        <v>0</v>
      </c>
      <c r="C221" s="83" t="str">
        <f t="shared" si="46"/>
        <v/>
      </c>
      <c r="D221" s="45" t="str">
        <f t="shared" si="46"/>
        <v/>
      </c>
      <c r="E221" s="83" t="str">
        <f t="shared" si="46"/>
        <v/>
      </c>
      <c r="F221" s="45" t="str">
        <f>IF($A221="","",IF(F$6="NÃO",0,Tabela!$H$34*nm_lastro))</f>
        <v/>
      </c>
      <c r="G221" s="83" t="str">
        <f t="shared" si="46"/>
        <v/>
      </c>
      <c r="H221" s="45" t="str">
        <f>IF($A221="","",IF(H$6="NÃO",0,IF($A221=0,DATEDIF(ESTRUTURA!$F$3,ESTRUTURA!$F$4,"m")*Tabela!$H$6,Tabela!$H$6)))</f>
        <v/>
      </c>
      <c r="I221" s="83" t="str">
        <f t="shared" si="46"/>
        <v/>
      </c>
      <c r="J221" s="45" t="str">
        <f>IF($A221="","",IF(J$6="NÃO",0,IF($A221=0,DATEDIF(ESTRUTURA!$F$3,ESTRUTURA!$F$4,"m")*Tabela!$H$8,IF(J$6="NÃO",0,Tabela!$H$8))))</f>
        <v/>
      </c>
      <c r="K221" s="83" t="str">
        <f t="shared" si="46"/>
        <v/>
      </c>
      <c r="L221" s="45" t="str">
        <f t="shared" si="46"/>
        <v/>
      </c>
      <c r="M221" s="83" t="str">
        <f t="shared" si="46"/>
        <v/>
      </c>
      <c r="N221" s="45" t="str">
        <f t="shared" si="46"/>
        <v/>
      </c>
      <c r="O221" s="83" t="str">
        <f t="shared" si="46"/>
        <v/>
      </c>
      <c r="P221" s="45" t="str">
        <f t="shared" si="44"/>
        <v/>
      </c>
      <c r="Q221" s="83" t="str">
        <f t="shared" si="46"/>
        <v/>
      </c>
      <c r="R221" s="45" t="str">
        <f t="shared" si="46"/>
        <v/>
      </c>
      <c r="S221" s="83" t="str">
        <f>IF($A221="","",IF(S$6="NÃO",0,IF($A221=0,DATEDIF(ESTRUTURA!$F$3,ESTRUTURA!$F$4,"m")*Tabela!$H$17,Tabela!$H$17)))</f>
        <v/>
      </c>
      <c r="T221" s="45" t="str">
        <f>IF($A221="","",IF(T$6="NÃO",0,IF($A221=0,DATEDIF(ESTRUTURA!$F$3,ESTRUTURA!$F$4,"m")*Tabela!$H$18,Tabela!$H$18)))</f>
        <v/>
      </c>
      <c r="U221" s="83" t="str">
        <f t="shared" si="45"/>
        <v/>
      </c>
      <c r="V221" s="45" t="str">
        <f>IF($A221="","",IF(V$6="NÃO",0,IF($A221=0,DATEDIF(ESTRUTURA!$F$3,ESTRUTURA!$F$4,"m")*Tabela!$H$20,Tabela!$H$20)))</f>
        <v/>
      </c>
      <c r="W221" s="83" t="str">
        <f t="shared" si="45"/>
        <v/>
      </c>
      <c r="X221" s="45" t="str">
        <f t="shared" si="45"/>
        <v/>
      </c>
      <c r="Y221" s="83" t="str">
        <f>IF($A221="","",IF(Y$6="NÃO",0,IF(A221=0,Tabela!$H$23,IF(AND(MONTH(ESTRUTURA!C221)=MONTH(ESTRUTURA!$F$3),A221&gt;0),Tabela!$H$23,0))))</f>
        <v/>
      </c>
      <c r="Z221" s="45" t="str">
        <f t="shared" si="45"/>
        <v/>
      </c>
      <c r="AA221" s="83" t="str">
        <f>IF($A221="","",IF(AA$6="NÃO",0,Tabela!$H$25*nm_séries))</f>
        <v/>
      </c>
      <c r="AB221" s="45" t="str">
        <f t="shared" si="45"/>
        <v/>
      </c>
      <c r="AC221" s="83" t="str">
        <f>IF($A221="","",IF(AC$6="NÃO",0,IF(A221=0,Tabela!$H$27,IF(MOD(A221,3)=0,Tabela!$H$27,0))))</f>
        <v/>
      </c>
      <c r="AD221" s="45" t="str">
        <f t="shared" si="45"/>
        <v/>
      </c>
      <c r="AE221" s="83" t="str">
        <f t="shared" si="45"/>
        <v/>
      </c>
      <c r="AF221" s="45" t="str">
        <f>IF($A221="","",IF(AF$6="NÃO",0,IF(AND(MONTH(ESTRUTURA!C221)=MONTH(ESTRUTURA!$F$3),A221&gt;0),Tabela!$H$30,0)))</f>
        <v/>
      </c>
      <c r="AG221" s="83" t="str">
        <f t="shared" si="45"/>
        <v/>
      </c>
      <c r="AH221" s="45" t="str">
        <f t="shared" si="45"/>
        <v/>
      </c>
      <c r="AI221" s="83" t="str">
        <f>IF($A221="","",IF(AI$6="NÃO",0,IF($A221=0,DATEDIF(ESTRUTURA!$F$3,ESTRUTURA!$F$4,"m")*Tabela!$H$33,Tabela!$H$33)))</f>
        <v/>
      </c>
      <c r="AJ221" s="45" t="str">
        <f t="shared" si="37"/>
        <v/>
      </c>
    </row>
    <row r="222" spans="1:36" x14ac:dyDescent="0.2">
      <c r="A222" s="89" t="str">
        <f>ESTRUTURA!A222</f>
        <v/>
      </c>
      <c r="B222" s="81">
        <f t="shared" si="43"/>
        <v>0</v>
      </c>
      <c r="C222" s="83" t="str">
        <f t="shared" si="46"/>
        <v/>
      </c>
      <c r="D222" s="45" t="str">
        <f t="shared" si="46"/>
        <v/>
      </c>
      <c r="E222" s="83" t="str">
        <f t="shared" si="46"/>
        <v/>
      </c>
      <c r="F222" s="45" t="str">
        <f>IF($A222="","",IF(F$6="NÃO",0,Tabela!$H$34*nm_lastro))</f>
        <v/>
      </c>
      <c r="G222" s="83" t="str">
        <f t="shared" si="46"/>
        <v/>
      </c>
      <c r="H222" s="45" t="str">
        <f>IF($A222="","",IF(H$6="NÃO",0,IF($A222=0,DATEDIF(ESTRUTURA!$F$3,ESTRUTURA!$F$4,"m")*Tabela!$H$6,Tabela!$H$6)))</f>
        <v/>
      </c>
      <c r="I222" s="83" t="str">
        <f t="shared" si="46"/>
        <v/>
      </c>
      <c r="J222" s="45" t="str">
        <f>IF($A222="","",IF(J$6="NÃO",0,IF($A222=0,DATEDIF(ESTRUTURA!$F$3,ESTRUTURA!$F$4,"m")*Tabela!$H$8,IF(J$6="NÃO",0,Tabela!$H$8))))</f>
        <v/>
      </c>
      <c r="K222" s="83" t="str">
        <f t="shared" si="46"/>
        <v/>
      </c>
      <c r="L222" s="45" t="str">
        <f t="shared" si="46"/>
        <v/>
      </c>
      <c r="M222" s="83" t="str">
        <f t="shared" si="46"/>
        <v/>
      </c>
      <c r="N222" s="45" t="str">
        <f t="shared" si="46"/>
        <v/>
      </c>
      <c r="O222" s="83" t="str">
        <f t="shared" si="46"/>
        <v/>
      </c>
      <c r="P222" s="45" t="str">
        <f t="shared" si="44"/>
        <v/>
      </c>
      <c r="Q222" s="83" t="str">
        <f t="shared" si="46"/>
        <v/>
      </c>
      <c r="R222" s="45" t="str">
        <f t="shared" si="46"/>
        <v/>
      </c>
      <c r="S222" s="83" t="str">
        <f>IF($A222="","",IF(S$6="NÃO",0,IF($A222=0,DATEDIF(ESTRUTURA!$F$3,ESTRUTURA!$F$4,"m")*Tabela!$H$17,Tabela!$H$17)))</f>
        <v/>
      </c>
      <c r="T222" s="45" t="str">
        <f>IF($A222="","",IF(T$6="NÃO",0,IF($A222=0,DATEDIF(ESTRUTURA!$F$3,ESTRUTURA!$F$4,"m")*Tabela!$H$18,Tabela!$H$18)))</f>
        <v/>
      </c>
      <c r="U222" s="83" t="str">
        <f t="shared" si="45"/>
        <v/>
      </c>
      <c r="V222" s="45" t="str">
        <f>IF($A222="","",IF(V$6="NÃO",0,IF($A222=0,DATEDIF(ESTRUTURA!$F$3,ESTRUTURA!$F$4,"m")*Tabela!$H$20,Tabela!$H$20)))</f>
        <v/>
      </c>
      <c r="W222" s="83" t="str">
        <f t="shared" si="45"/>
        <v/>
      </c>
      <c r="X222" s="45" t="str">
        <f t="shared" si="45"/>
        <v/>
      </c>
      <c r="Y222" s="83" t="str">
        <f>IF($A222="","",IF(Y$6="NÃO",0,IF(A222=0,Tabela!$H$23,IF(AND(MONTH(ESTRUTURA!C222)=MONTH(ESTRUTURA!$F$3),A222&gt;0),Tabela!$H$23,0))))</f>
        <v/>
      </c>
      <c r="Z222" s="45" t="str">
        <f t="shared" si="45"/>
        <v/>
      </c>
      <c r="AA222" s="83" t="str">
        <f>IF($A222="","",IF(AA$6="NÃO",0,Tabela!$H$25*nm_séries))</f>
        <v/>
      </c>
      <c r="AB222" s="45" t="str">
        <f t="shared" si="45"/>
        <v/>
      </c>
      <c r="AC222" s="83" t="str">
        <f>IF($A222="","",IF(AC$6="NÃO",0,IF(A222=0,Tabela!$H$27,IF(MOD(A222,3)=0,Tabela!$H$27,0))))</f>
        <v/>
      </c>
      <c r="AD222" s="45" t="str">
        <f t="shared" si="45"/>
        <v/>
      </c>
      <c r="AE222" s="83" t="str">
        <f t="shared" si="45"/>
        <v/>
      </c>
      <c r="AF222" s="45" t="str">
        <f>IF($A222="","",IF(AF$6="NÃO",0,IF(AND(MONTH(ESTRUTURA!C222)=MONTH(ESTRUTURA!$F$3),A222&gt;0),Tabela!$H$30,0)))</f>
        <v/>
      </c>
      <c r="AG222" s="83" t="str">
        <f t="shared" si="45"/>
        <v/>
      </c>
      <c r="AH222" s="45" t="str">
        <f t="shared" si="45"/>
        <v/>
      </c>
      <c r="AI222" s="83" t="str">
        <f>IF($A222="","",IF(AI$6="NÃO",0,IF($A222=0,DATEDIF(ESTRUTURA!$F$3,ESTRUTURA!$F$4,"m")*Tabela!$H$33,Tabela!$H$33)))</f>
        <v/>
      </c>
      <c r="AJ222" s="45" t="str">
        <f t="shared" si="37"/>
        <v/>
      </c>
    </row>
    <row r="223" spans="1:36" x14ac:dyDescent="0.2">
      <c r="A223" s="89" t="str">
        <f>ESTRUTURA!A223</f>
        <v/>
      </c>
      <c r="B223" s="81">
        <f t="shared" si="43"/>
        <v>0</v>
      </c>
      <c r="C223" s="83" t="str">
        <f t="shared" si="46"/>
        <v/>
      </c>
      <c r="D223" s="45" t="str">
        <f t="shared" si="46"/>
        <v/>
      </c>
      <c r="E223" s="83" t="str">
        <f t="shared" si="46"/>
        <v/>
      </c>
      <c r="F223" s="45" t="str">
        <f>IF($A223="","",IF(F$6="NÃO",0,Tabela!$H$34*nm_lastro))</f>
        <v/>
      </c>
      <c r="G223" s="83" t="str">
        <f t="shared" si="46"/>
        <v/>
      </c>
      <c r="H223" s="45" t="str">
        <f>IF($A223="","",IF(H$6="NÃO",0,IF($A223=0,DATEDIF(ESTRUTURA!$F$3,ESTRUTURA!$F$4,"m")*Tabela!$H$6,Tabela!$H$6)))</f>
        <v/>
      </c>
      <c r="I223" s="83" t="str">
        <f t="shared" si="46"/>
        <v/>
      </c>
      <c r="J223" s="45" t="str">
        <f>IF($A223="","",IF(J$6="NÃO",0,IF($A223=0,DATEDIF(ESTRUTURA!$F$3,ESTRUTURA!$F$4,"m")*Tabela!$H$8,IF(J$6="NÃO",0,Tabela!$H$8))))</f>
        <v/>
      </c>
      <c r="K223" s="83" t="str">
        <f t="shared" si="46"/>
        <v/>
      </c>
      <c r="L223" s="45" t="str">
        <f t="shared" si="46"/>
        <v/>
      </c>
      <c r="M223" s="83" t="str">
        <f t="shared" si="46"/>
        <v/>
      </c>
      <c r="N223" s="45" t="str">
        <f t="shared" si="46"/>
        <v/>
      </c>
      <c r="O223" s="83" t="str">
        <f t="shared" si="46"/>
        <v/>
      </c>
      <c r="P223" s="45" t="str">
        <f t="shared" si="44"/>
        <v/>
      </c>
      <c r="Q223" s="83" t="str">
        <f t="shared" si="46"/>
        <v/>
      </c>
      <c r="R223" s="45" t="str">
        <f t="shared" si="46"/>
        <v/>
      </c>
      <c r="S223" s="83" t="str">
        <f>IF($A223="","",IF(S$6="NÃO",0,IF($A223=0,DATEDIF(ESTRUTURA!$F$3,ESTRUTURA!$F$4,"m")*Tabela!$H$17,Tabela!$H$17)))</f>
        <v/>
      </c>
      <c r="T223" s="45" t="str">
        <f>IF($A223="","",IF(T$6="NÃO",0,IF($A223=0,DATEDIF(ESTRUTURA!$F$3,ESTRUTURA!$F$4,"m")*Tabela!$H$18,Tabela!$H$18)))</f>
        <v/>
      </c>
      <c r="U223" s="83" t="str">
        <f t="shared" si="45"/>
        <v/>
      </c>
      <c r="V223" s="45" t="str">
        <f>IF($A223="","",IF(V$6="NÃO",0,IF($A223=0,DATEDIF(ESTRUTURA!$F$3,ESTRUTURA!$F$4,"m")*Tabela!$H$20,Tabela!$H$20)))</f>
        <v/>
      </c>
      <c r="W223" s="83" t="str">
        <f t="shared" si="45"/>
        <v/>
      </c>
      <c r="X223" s="45" t="str">
        <f t="shared" si="45"/>
        <v/>
      </c>
      <c r="Y223" s="83" t="str">
        <f>IF($A223="","",IF(Y$6="NÃO",0,IF(A223=0,Tabela!$H$23,IF(AND(MONTH(ESTRUTURA!C223)=MONTH(ESTRUTURA!$F$3),A223&gt;0),Tabela!$H$23,0))))</f>
        <v/>
      </c>
      <c r="Z223" s="45" t="str">
        <f t="shared" si="45"/>
        <v/>
      </c>
      <c r="AA223" s="83" t="str">
        <f>IF($A223="","",IF(AA$6="NÃO",0,Tabela!$H$25*nm_séries))</f>
        <v/>
      </c>
      <c r="AB223" s="45" t="str">
        <f t="shared" si="45"/>
        <v/>
      </c>
      <c r="AC223" s="83" t="str">
        <f>IF($A223="","",IF(AC$6="NÃO",0,IF(A223=0,Tabela!$H$27,IF(MOD(A223,3)=0,Tabela!$H$27,0))))</f>
        <v/>
      </c>
      <c r="AD223" s="45" t="str">
        <f t="shared" si="45"/>
        <v/>
      </c>
      <c r="AE223" s="83" t="str">
        <f t="shared" si="45"/>
        <v/>
      </c>
      <c r="AF223" s="45" t="str">
        <f>IF($A223="","",IF(AF$6="NÃO",0,IF(AND(MONTH(ESTRUTURA!C223)=MONTH(ESTRUTURA!$F$3),A223&gt;0),Tabela!$H$30,0)))</f>
        <v/>
      </c>
      <c r="AG223" s="83" t="str">
        <f t="shared" si="45"/>
        <v/>
      </c>
      <c r="AH223" s="45" t="str">
        <f t="shared" si="45"/>
        <v/>
      </c>
      <c r="AI223" s="83" t="str">
        <f>IF($A223="","",IF(AI$6="NÃO",0,IF($A223=0,DATEDIF(ESTRUTURA!$F$3,ESTRUTURA!$F$4,"m")*Tabela!$H$33,Tabela!$H$33)))</f>
        <v/>
      </c>
      <c r="AJ223" s="45" t="str">
        <f t="shared" si="37"/>
        <v/>
      </c>
    </row>
    <row r="224" spans="1:36" x14ac:dyDescent="0.2">
      <c r="A224" s="89" t="str">
        <f>ESTRUTURA!A224</f>
        <v/>
      </c>
      <c r="B224" s="81">
        <f t="shared" si="43"/>
        <v>0</v>
      </c>
      <c r="C224" s="83" t="str">
        <f t="shared" si="46"/>
        <v/>
      </c>
      <c r="D224" s="45" t="str">
        <f t="shared" si="46"/>
        <v/>
      </c>
      <c r="E224" s="83" t="str">
        <f t="shared" si="46"/>
        <v/>
      </c>
      <c r="F224" s="45" t="str">
        <f>IF($A224="","",IF(F$6="NÃO",0,Tabela!$H$34*nm_lastro))</f>
        <v/>
      </c>
      <c r="G224" s="83" t="str">
        <f t="shared" si="46"/>
        <v/>
      </c>
      <c r="H224" s="45" t="str">
        <f>IF($A224="","",IF(H$6="NÃO",0,IF($A224=0,DATEDIF(ESTRUTURA!$F$3,ESTRUTURA!$F$4,"m")*Tabela!$H$6,Tabela!$H$6)))</f>
        <v/>
      </c>
      <c r="I224" s="83" t="str">
        <f t="shared" si="46"/>
        <v/>
      </c>
      <c r="J224" s="45" t="str">
        <f>IF($A224="","",IF(J$6="NÃO",0,IF($A224=0,DATEDIF(ESTRUTURA!$F$3,ESTRUTURA!$F$4,"m")*Tabela!$H$8,IF(J$6="NÃO",0,Tabela!$H$8))))</f>
        <v/>
      </c>
      <c r="K224" s="83" t="str">
        <f t="shared" si="46"/>
        <v/>
      </c>
      <c r="L224" s="45" t="str">
        <f t="shared" si="46"/>
        <v/>
      </c>
      <c r="M224" s="83" t="str">
        <f t="shared" si="46"/>
        <v/>
      </c>
      <c r="N224" s="45" t="str">
        <f t="shared" si="46"/>
        <v/>
      </c>
      <c r="O224" s="83" t="str">
        <f t="shared" si="46"/>
        <v/>
      </c>
      <c r="P224" s="45" t="str">
        <f t="shared" si="44"/>
        <v/>
      </c>
      <c r="Q224" s="83" t="str">
        <f t="shared" si="46"/>
        <v/>
      </c>
      <c r="R224" s="45" t="str">
        <f t="shared" si="46"/>
        <v/>
      </c>
      <c r="S224" s="83" t="str">
        <f>IF($A224="","",IF(S$6="NÃO",0,IF($A224=0,DATEDIF(ESTRUTURA!$F$3,ESTRUTURA!$F$4,"m")*Tabela!$H$17,Tabela!$H$17)))</f>
        <v/>
      </c>
      <c r="T224" s="45" t="str">
        <f>IF($A224="","",IF(T$6="NÃO",0,IF($A224=0,DATEDIF(ESTRUTURA!$F$3,ESTRUTURA!$F$4,"m")*Tabela!$H$18,Tabela!$H$18)))</f>
        <v/>
      </c>
      <c r="U224" s="83" t="str">
        <f t="shared" si="45"/>
        <v/>
      </c>
      <c r="V224" s="45" t="str">
        <f>IF($A224="","",IF(V$6="NÃO",0,IF($A224=0,DATEDIF(ESTRUTURA!$F$3,ESTRUTURA!$F$4,"m")*Tabela!$H$20,Tabela!$H$20)))</f>
        <v/>
      </c>
      <c r="W224" s="83" t="str">
        <f t="shared" si="45"/>
        <v/>
      </c>
      <c r="X224" s="45" t="str">
        <f t="shared" si="45"/>
        <v/>
      </c>
      <c r="Y224" s="83" t="str">
        <f>IF($A224="","",IF(Y$6="NÃO",0,IF(A224=0,Tabela!$H$23,IF(AND(MONTH(ESTRUTURA!C224)=MONTH(ESTRUTURA!$F$3),A224&gt;0),Tabela!$H$23,0))))</f>
        <v/>
      </c>
      <c r="Z224" s="45" t="str">
        <f t="shared" si="45"/>
        <v/>
      </c>
      <c r="AA224" s="83" t="str">
        <f>IF($A224="","",IF(AA$6="NÃO",0,Tabela!$H$25*nm_séries))</f>
        <v/>
      </c>
      <c r="AB224" s="45" t="str">
        <f t="shared" si="45"/>
        <v/>
      </c>
      <c r="AC224" s="83" t="str">
        <f>IF($A224="","",IF(AC$6="NÃO",0,IF(A224=0,Tabela!$H$27,IF(MOD(A224,3)=0,Tabela!$H$27,0))))</f>
        <v/>
      </c>
      <c r="AD224" s="45" t="str">
        <f t="shared" si="45"/>
        <v/>
      </c>
      <c r="AE224" s="83" t="str">
        <f t="shared" si="45"/>
        <v/>
      </c>
      <c r="AF224" s="45" t="str">
        <f>IF($A224="","",IF(AF$6="NÃO",0,IF(AND(MONTH(ESTRUTURA!C224)=MONTH(ESTRUTURA!$F$3),A224&gt;0),Tabela!$H$30,0)))</f>
        <v/>
      </c>
      <c r="AG224" s="83" t="str">
        <f t="shared" si="45"/>
        <v/>
      </c>
      <c r="AH224" s="45" t="str">
        <f t="shared" si="45"/>
        <v/>
      </c>
      <c r="AI224" s="83" t="str">
        <f>IF($A224="","",IF(AI$6="NÃO",0,IF($A224=0,DATEDIF(ESTRUTURA!$F$3,ESTRUTURA!$F$4,"m")*Tabela!$H$33,Tabela!$H$33)))</f>
        <v/>
      </c>
      <c r="AJ224" s="45" t="str">
        <f t="shared" si="37"/>
        <v/>
      </c>
    </row>
    <row r="225" spans="1:36" x14ac:dyDescent="0.2">
      <c r="A225" s="89" t="str">
        <f>ESTRUTURA!A225</f>
        <v/>
      </c>
      <c r="B225" s="81">
        <f t="shared" si="43"/>
        <v>0</v>
      </c>
      <c r="C225" s="83" t="str">
        <f t="shared" si="46"/>
        <v/>
      </c>
      <c r="D225" s="45" t="str">
        <f t="shared" si="46"/>
        <v/>
      </c>
      <c r="E225" s="83" t="str">
        <f t="shared" si="46"/>
        <v/>
      </c>
      <c r="F225" s="45" t="str">
        <f>IF($A225="","",IF(F$6="NÃO",0,Tabela!$H$34*nm_lastro))</f>
        <v/>
      </c>
      <c r="G225" s="83" t="str">
        <f t="shared" si="46"/>
        <v/>
      </c>
      <c r="H225" s="45" t="str">
        <f>IF($A225="","",IF(H$6="NÃO",0,IF($A225=0,DATEDIF(ESTRUTURA!$F$3,ESTRUTURA!$F$4,"m")*Tabela!$H$6,Tabela!$H$6)))</f>
        <v/>
      </c>
      <c r="I225" s="83" t="str">
        <f t="shared" si="46"/>
        <v/>
      </c>
      <c r="J225" s="45" t="str">
        <f>IF($A225="","",IF(J$6="NÃO",0,IF($A225=0,DATEDIF(ESTRUTURA!$F$3,ESTRUTURA!$F$4,"m")*Tabela!$H$8,IF(J$6="NÃO",0,Tabela!$H$8))))</f>
        <v/>
      </c>
      <c r="K225" s="83" t="str">
        <f t="shared" si="46"/>
        <v/>
      </c>
      <c r="L225" s="45" t="str">
        <f t="shared" si="46"/>
        <v/>
      </c>
      <c r="M225" s="83" t="str">
        <f t="shared" si="46"/>
        <v/>
      </c>
      <c r="N225" s="45" t="str">
        <f t="shared" si="46"/>
        <v/>
      </c>
      <c r="O225" s="83" t="str">
        <f t="shared" si="46"/>
        <v/>
      </c>
      <c r="P225" s="45" t="str">
        <f t="shared" si="44"/>
        <v/>
      </c>
      <c r="Q225" s="83" t="str">
        <f t="shared" si="46"/>
        <v/>
      </c>
      <c r="R225" s="45" t="str">
        <f t="shared" si="46"/>
        <v/>
      </c>
      <c r="S225" s="83" t="str">
        <f>IF($A225="","",IF(S$6="NÃO",0,IF($A225=0,DATEDIF(ESTRUTURA!$F$3,ESTRUTURA!$F$4,"m")*Tabela!$H$17,Tabela!$H$17)))</f>
        <v/>
      </c>
      <c r="T225" s="45" t="str">
        <f>IF($A225="","",IF(T$6="NÃO",0,IF($A225=0,DATEDIF(ESTRUTURA!$F$3,ESTRUTURA!$F$4,"m")*Tabela!$H$18,Tabela!$H$18)))</f>
        <v/>
      </c>
      <c r="U225" s="83" t="str">
        <f t="shared" si="45"/>
        <v/>
      </c>
      <c r="V225" s="45" t="str">
        <f>IF($A225="","",IF(V$6="NÃO",0,IF($A225=0,DATEDIF(ESTRUTURA!$F$3,ESTRUTURA!$F$4,"m")*Tabela!$H$20,Tabela!$H$20)))</f>
        <v/>
      </c>
      <c r="W225" s="83" t="str">
        <f t="shared" si="45"/>
        <v/>
      </c>
      <c r="X225" s="45" t="str">
        <f t="shared" si="45"/>
        <v/>
      </c>
      <c r="Y225" s="83" t="str">
        <f>IF($A225="","",IF(Y$6="NÃO",0,IF(A225=0,Tabela!$H$23,IF(AND(MONTH(ESTRUTURA!C225)=MONTH(ESTRUTURA!$F$3),A225&gt;0),Tabela!$H$23,0))))</f>
        <v/>
      </c>
      <c r="Z225" s="45" t="str">
        <f t="shared" si="45"/>
        <v/>
      </c>
      <c r="AA225" s="83" t="str">
        <f>IF($A225="","",IF(AA$6="NÃO",0,Tabela!$H$25*nm_séries))</f>
        <v/>
      </c>
      <c r="AB225" s="45" t="str">
        <f t="shared" si="45"/>
        <v/>
      </c>
      <c r="AC225" s="83" t="str">
        <f>IF($A225="","",IF(AC$6="NÃO",0,IF(A225=0,Tabela!$H$27,IF(MOD(A225,3)=0,Tabela!$H$27,0))))</f>
        <v/>
      </c>
      <c r="AD225" s="45" t="str">
        <f t="shared" si="45"/>
        <v/>
      </c>
      <c r="AE225" s="83" t="str">
        <f t="shared" si="45"/>
        <v/>
      </c>
      <c r="AF225" s="45" t="str">
        <f>IF($A225="","",IF(AF$6="NÃO",0,IF(AND(MONTH(ESTRUTURA!C225)=MONTH(ESTRUTURA!$F$3),A225&gt;0),Tabela!$H$30,0)))</f>
        <v/>
      </c>
      <c r="AG225" s="83" t="str">
        <f t="shared" si="45"/>
        <v/>
      </c>
      <c r="AH225" s="45" t="str">
        <f t="shared" si="45"/>
        <v/>
      </c>
      <c r="AI225" s="83" t="str">
        <f>IF($A225="","",IF(AI$6="NÃO",0,IF($A225=0,DATEDIF(ESTRUTURA!$F$3,ESTRUTURA!$F$4,"m")*Tabela!$H$33,Tabela!$H$33)))</f>
        <v/>
      </c>
      <c r="AJ225" s="45" t="str">
        <f t="shared" si="37"/>
        <v/>
      </c>
    </row>
    <row r="226" spans="1:36" x14ac:dyDescent="0.2">
      <c r="A226" s="89" t="str">
        <f>ESTRUTURA!A226</f>
        <v/>
      </c>
      <c r="B226" s="81">
        <f t="shared" si="43"/>
        <v>0</v>
      </c>
      <c r="C226" s="83" t="str">
        <f t="shared" si="46"/>
        <v/>
      </c>
      <c r="D226" s="45" t="str">
        <f t="shared" si="46"/>
        <v/>
      </c>
      <c r="E226" s="83" t="str">
        <f t="shared" si="46"/>
        <v/>
      </c>
      <c r="F226" s="45" t="str">
        <f>IF($A226="","",IF(F$6="NÃO",0,Tabela!$H$34*nm_lastro))</f>
        <v/>
      </c>
      <c r="G226" s="83" t="str">
        <f t="shared" si="46"/>
        <v/>
      </c>
      <c r="H226" s="45" t="str">
        <f>IF($A226="","",IF(H$6="NÃO",0,IF($A226=0,DATEDIF(ESTRUTURA!$F$3,ESTRUTURA!$F$4,"m")*Tabela!$H$6,Tabela!$H$6)))</f>
        <v/>
      </c>
      <c r="I226" s="83" t="str">
        <f t="shared" si="46"/>
        <v/>
      </c>
      <c r="J226" s="45" t="str">
        <f>IF($A226="","",IF(J$6="NÃO",0,IF($A226=0,DATEDIF(ESTRUTURA!$F$3,ESTRUTURA!$F$4,"m")*Tabela!$H$8,IF(J$6="NÃO",0,Tabela!$H$8))))</f>
        <v/>
      </c>
      <c r="K226" s="83" t="str">
        <f t="shared" si="46"/>
        <v/>
      </c>
      <c r="L226" s="45" t="str">
        <f t="shared" si="46"/>
        <v/>
      </c>
      <c r="M226" s="83" t="str">
        <f t="shared" si="46"/>
        <v/>
      </c>
      <c r="N226" s="45" t="str">
        <f t="shared" si="46"/>
        <v/>
      </c>
      <c r="O226" s="83" t="str">
        <f t="shared" si="46"/>
        <v/>
      </c>
      <c r="P226" s="45" t="str">
        <f t="shared" si="44"/>
        <v/>
      </c>
      <c r="Q226" s="83" t="str">
        <f t="shared" si="46"/>
        <v/>
      </c>
      <c r="R226" s="45" t="str">
        <f t="shared" si="46"/>
        <v/>
      </c>
      <c r="S226" s="83" t="str">
        <f>IF($A226="","",IF(S$6="NÃO",0,IF($A226=0,DATEDIF(ESTRUTURA!$F$3,ESTRUTURA!$F$4,"m")*Tabela!$H$17,Tabela!$H$17)))</f>
        <v/>
      </c>
      <c r="T226" s="45" t="str">
        <f>IF($A226="","",IF(T$6="NÃO",0,IF($A226=0,DATEDIF(ESTRUTURA!$F$3,ESTRUTURA!$F$4,"m")*Tabela!$H$18,Tabela!$H$18)))</f>
        <v/>
      </c>
      <c r="U226" s="83" t="str">
        <f t="shared" si="45"/>
        <v/>
      </c>
      <c r="V226" s="45" t="str">
        <f>IF($A226="","",IF(V$6="NÃO",0,IF($A226=0,DATEDIF(ESTRUTURA!$F$3,ESTRUTURA!$F$4,"m")*Tabela!$H$20,Tabela!$H$20)))</f>
        <v/>
      </c>
      <c r="W226" s="83" t="str">
        <f t="shared" si="45"/>
        <v/>
      </c>
      <c r="X226" s="45" t="str">
        <f t="shared" si="45"/>
        <v/>
      </c>
      <c r="Y226" s="83" t="str">
        <f>IF($A226="","",IF(Y$6="NÃO",0,IF(A226=0,Tabela!$H$23,IF(AND(MONTH(ESTRUTURA!C226)=MONTH(ESTRUTURA!$F$3),A226&gt;0),Tabela!$H$23,0))))</f>
        <v/>
      </c>
      <c r="Z226" s="45" t="str">
        <f t="shared" si="45"/>
        <v/>
      </c>
      <c r="AA226" s="83" t="str">
        <f>IF($A226="","",IF(AA$6="NÃO",0,Tabela!$H$25*nm_séries))</f>
        <v/>
      </c>
      <c r="AB226" s="45" t="str">
        <f t="shared" si="45"/>
        <v/>
      </c>
      <c r="AC226" s="83" t="str">
        <f>IF($A226="","",IF(AC$6="NÃO",0,IF(A226=0,Tabela!$H$27,IF(MOD(A226,3)=0,Tabela!$H$27,0))))</f>
        <v/>
      </c>
      <c r="AD226" s="45" t="str">
        <f t="shared" si="45"/>
        <v/>
      </c>
      <c r="AE226" s="83" t="str">
        <f t="shared" si="45"/>
        <v/>
      </c>
      <c r="AF226" s="45" t="str">
        <f>IF($A226="","",IF(AF$6="NÃO",0,IF(AND(MONTH(ESTRUTURA!C226)=MONTH(ESTRUTURA!$F$3),A226&gt;0),Tabela!$H$30,0)))</f>
        <v/>
      </c>
      <c r="AG226" s="83" t="str">
        <f t="shared" si="45"/>
        <v/>
      </c>
      <c r="AH226" s="45" t="str">
        <f t="shared" si="45"/>
        <v/>
      </c>
      <c r="AI226" s="83" t="str">
        <f>IF($A226="","",IF(AI$6="NÃO",0,IF($A226=0,DATEDIF(ESTRUTURA!$F$3,ESTRUTURA!$F$4,"m")*Tabela!$H$33,Tabela!$H$33)))</f>
        <v/>
      </c>
      <c r="AJ226" s="45" t="str">
        <f t="shared" si="37"/>
        <v/>
      </c>
    </row>
    <row r="227" spans="1:36" x14ac:dyDescent="0.2">
      <c r="A227" s="89" t="str">
        <f>ESTRUTURA!A227</f>
        <v/>
      </c>
      <c r="B227" s="81">
        <f t="shared" si="43"/>
        <v>0</v>
      </c>
      <c r="C227" s="83" t="str">
        <f t="shared" si="46"/>
        <v/>
      </c>
      <c r="D227" s="45" t="str">
        <f t="shared" si="46"/>
        <v/>
      </c>
      <c r="E227" s="83" t="str">
        <f t="shared" si="46"/>
        <v/>
      </c>
      <c r="F227" s="45" t="str">
        <f>IF($A227="","",IF(F$6="NÃO",0,Tabela!$H$34*nm_lastro))</f>
        <v/>
      </c>
      <c r="G227" s="83" t="str">
        <f t="shared" si="46"/>
        <v/>
      </c>
      <c r="H227" s="45" t="str">
        <f>IF($A227="","",IF(H$6="NÃO",0,IF($A227=0,DATEDIF(ESTRUTURA!$F$3,ESTRUTURA!$F$4,"m")*Tabela!$H$6,Tabela!$H$6)))</f>
        <v/>
      </c>
      <c r="I227" s="83" t="str">
        <f t="shared" si="46"/>
        <v/>
      </c>
      <c r="J227" s="45" t="str">
        <f>IF($A227="","",IF(J$6="NÃO",0,IF($A227=0,DATEDIF(ESTRUTURA!$F$3,ESTRUTURA!$F$4,"m")*Tabela!$H$8,IF(J$6="NÃO",0,Tabela!$H$8))))</f>
        <v/>
      </c>
      <c r="K227" s="83" t="str">
        <f t="shared" si="46"/>
        <v/>
      </c>
      <c r="L227" s="45" t="str">
        <f t="shared" si="46"/>
        <v/>
      </c>
      <c r="M227" s="83" t="str">
        <f t="shared" si="46"/>
        <v/>
      </c>
      <c r="N227" s="45" t="str">
        <f t="shared" si="46"/>
        <v/>
      </c>
      <c r="O227" s="83" t="str">
        <f t="shared" si="46"/>
        <v/>
      </c>
      <c r="P227" s="45" t="str">
        <f t="shared" si="44"/>
        <v/>
      </c>
      <c r="Q227" s="83" t="str">
        <f t="shared" si="46"/>
        <v/>
      </c>
      <c r="R227" s="45" t="str">
        <f t="shared" si="46"/>
        <v/>
      </c>
      <c r="S227" s="83" t="str">
        <f>IF($A227="","",IF(S$6="NÃO",0,IF($A227=0,DATEDIF(ESTRUTURA!$F$3,ESTRUTURA!$F$4,"m")*Tabela!$H$17,Tabela!$H$17)))</f>
        <v/>
      </c>
      <c r="T227" s="45" t="str">
        <f>IF($A227="","",IF(T$6="NÃO",0,IF($A227=0,DATEDIF(ESTRUTURA!$F$3,ESTRUTURA!$F$4,"m")*Tabela!$H$18,Tabela!$H$18)))</f>
        <v/>
      </c>
      <c r="U227" s="83" t="str">
        <f t="shared" si="45"/>
        <v/>
      </c>
      <c r="V227" s="45" t="str">
        <f>IF($A227="","",IF(V$6="NÃO",0,IF($A227=0,DATEDIF(ESTRUTURA!$F$3,ESTRUTURA!$F$4,"m")*Tabela!$H$20,Tabela!$H$20)))</f>
        <v/>
      </c>
      <c r="W227" s="83" t="str">
        <f t="shared" si="45"/>
        <v/>
      </c>
      <c r="X227" s="45" t="str">
        <f t="shared" si="45"/>
        <v/>
      </c>
      <c r="Y227" s="83" t="str">
        <f>IF($A227="","",IF(Y$6="NÃO",0,IF(A227=0,Tabela!$H$23,IF(AND(MONTH(ESTRUTURA!C227)=MONTH(ESTRUTURA!$F$3),A227&gt;0),Tabela!$H$23,0))))</f>
        <v/>
      </c>
      <c r="Z227" s="45" t="str">
        <f t="shared" si="45"/>
        <v/>
      </c>
      <c r="AA227" s="83" t="str">
        <f>IF($A227="","",IF(AA$6="NÃO",0,Tabela!$H$25*nm_séries))</f>
        <v/>
      </c>
      <c r="AB227" s="45" t="str">
        <f t="shared" si="45"/>
        <v/>
      </c>
      <c r="AC227" s="83" t="str">
        <f>IF($A227="","",IF(AC$6="NÃO",0,IF(A227=0,Tabela!$H$27,IF(MOD(A227,3)=0,Tabela!$H$27,0))))</f>
        <v/>
      </c>
      <c r="AD227" s="45" t="str">
        <f t="shared" si="45"/>
        <v/>
      </c>
      <c r="AE227" s="83" t="str">
        <f t="shared" si="45"/>
        <v/>
      </c>
      <c r="AF227" s="45" t="str">
        <f>IF($A227="","",IF(AF$6="NÃO",0,IF(AND(MONTH(ESTRUTURA!C227)=MONTH(ESTRUTURA!$F$3),A227&gt;0),Tabela!$H$30,0)))</f>
        <v/>
      </c>
      <c r="AG227" s="83" t="str">
        <f t="shared" si="45"/>
        <v/>
      </c>
      <c r="AH227" s="45" t="str">
        <f t="shared" si="45"/>
        <v/>
      </c>
      <c r="AI227" s="83" t="str">
        <f>IF($A227="","",IF(AI$6="NÃO",0,IF($A227=0,DATEDIF(ESTRUTURA!$F$3,ESTRUTURA!$F$4,"m")*Tabela!$H$33,Tabela!$H$33)))</f>
        <v/>
      </c>
      <c r="AJ227" s="45" t="str">
        <f t="shared" si="37"/>
        <v/>
      </c>
    </row>
    <row r="228" spans="1:36" x14ac:dyDescent="0.2">
      <c r="A228" s="89" t="str">
        <f>ESTRUTURA!A228</f>
        <v/>
      </c>
      <c r="B228" s="81">
        <f t="shared" si="43"/>
        <v>0</v>
      </c>
      <c r="C228" s="83" t="str">
        <f t="shared" si="46"/>
        <v/>
      </c>
      <c r="D228" s="45" t="str">
        <f t="shared" si="46"/>
        <v/>
      </c>
      <c r="E228" s="83" t="str">
        <f t="shared" si="46"/>
        <v/>
      </c>
      <c r="F228" s="45" t="str">
        <f>IF($A228="","",IF(F$6="NÃO",0,Tabela!$H$34*nm_lastro))</f>
        <v/>
      </c>
      <c r="G228" s="83" t="str">
        <f t="shared" si="46"/>
        <v/>
      </c>
      <c r="H228" s="45" t="str">
        <f>IF($A228="","",IF(H$6="NÃO",0,IF($A228=0,DATEDIF(ESTRUTURA!$F$3,ESTRUTURA!$F$4,"m")*Tabela!$H$6,Tabela!$H$6)))</f>
        <v/>
      </c>
      <c r="I228" s="83" t="str">
        <f t="shared" si="46"/>
        <v/>
      </c>
      <c r="J228" s="45" t="str">
        <f>IF($A228="","",IF(J$6="NÃO",0,IF($A228=0,DATEDIF(ESTRUTURA!$F$3,ESTRUTURA!$F$4,"m")*Tabela!$H$8,IF(J$6="NÃO",0,Tabela!$H$8))))</f>
        <v/>
      </c>
      <c r="K228" s="83" t="str">
        <f t="shared" si="46"/>
        <v/>
      </c>
      <c r="L228" s="45" t="str">
        <f t="shared" si="46"/>
        <v/>
      </c>
      <c r="M228" s="83" t="str">
        <f t="shared" si="46"/>
        <v/>
      </c>
      <c r="N228" s="45" t="str">
        <f t="shared" si="46"/>
        <v/>
      </c>
      <c r="O228" s="83" t="str">
        <f t="shared" si="46"/>
        <v/>
      </c>
      <c r="P228" s="45" t="str">
        <f t="shared" si="44"/>
        <v/>
      </c>
      <c r="Q228" s="83" t="str">
        <f t="shared" si="46"/>
        <v/>
      </c>
      <c r="R228" s="45" t="str">
        <f t="shared" si="46"/>
        <v/>
      </c>
      <c r="S228" s="83" t="str">
        <f>IF($A228="","",IF(S$6="NÃO",0,IF($A228=0,DATEDIF(ESTRUTURA!$F$3,ESTRUTURA!$F$4,"m")*Tabela!$H$17,Tabela!$H$17)))</f>
        <v/>
      </c>
      <c r="T228" s="45" t="str">
        <f>IF($A228="","",IF(T$6="NÃO",0,IF($A228=0,DATEDIF(ESTRUTURA!$F$3,ESTRUTURA!$F$4,"m")*Tabela!$H$18,Tabela!$H$18)))</f>
        <v/>
      </c>
      <c r="U228" s="83" t="str">
        <f t="shared" si="45"/>
        <v/>
      </c>
      <c r="V228" s="45" t="str">
        <f>IF($A228="","",IF(V$6="NÃO",0,IF($A228=0,DATEDIF(ESTRUTURA!$F$3,ESTRUTURA!$F$4,"m")*Tabela!$H$20,Tabela!$H$20)))</f>
        <v/>
      </c>
      <c r="W228" s="83" t="str">
        <f t="shared" si="45"/>
        <v/>
      </c>
      <c r="X228" s="45" t="str">
        <f t="shared" si="45"/>
        <v/>
      </c>
      <c r="Y228" s="83" t="str">
        <f>IF($A228="","",IF(Y$6="NÃO",0,IF(A228=0,Tabela!$H$23,IF(AND(MONTH(ESTRUTURA!C228)=MONTH(ESTRUTURA!$F$3),A228&gt;0),Tabela!$H$23,0))))</f>
        <v/>
      </c>
      <c r="Z228" s="45" t="str">
        <f t="shared" si="45"/>
        <v/>
      </c>
      <c r="AA228" s="83" t="str">
        <f>IF($A228="","",IF(AA$6="NÃO",0,Tabela!$H$25*nm_séries))</f>
        <v/>
      </c>
      <c r="AB228" s="45" t="str">
        <f t="shared" si="45"/>
        <v/>
      </c>
      <c r="AC228" s="83" t="str">
        <f>IF($A228="","",IF(AC$6="NÃO",0,IF(A228=0,Tabela!$H$27,IF(MOD(A228,3)=0,Tabela!$H$27,0))))</f>
        <v/>
      </c>
      <c r="AD228" s="45" t="str">
        <f t="shared" si="45"/>
        <v/>
      </c>
      <c r="AE228" s="83" t="str">
        <f t="shared" si="45"/>
        <v/>
      </c>
      <c r="AF228" s="45" t="str">
        <f>IF($A228="","",IF(AF$6="NÃO",0,IF(AND(MONTH(ESTRUTURA!C228)=MONTH(ESTRUTURA!$F$3),A228&gt;0),Tabela!$H$30,0)))</f>
        <v/>
      </c>
      <c r="AG228" s="83" t="str">
        <f t="shared" si="45"/>
        <v/>
      </c>
      <c r="AH228" s="45" t="str">
        <f t="shared" si="45"/>
        <v/>
      </c>
      <c r="AI228" s="83" t="str">
        <f>IF($A228="","",IF(AI$6="NÃO",0,IF($A228=0,DATEDIF(ESTRUTURA!$F$3,ESTRUTURA!$F$4,"m")*Tabela!$H$33,Tabela!$H$33)))</f>
        <v/>
      </c>
      <c r="AJ228" s="45" t="str">
        <f t="shared" si="37"/>
        <v/>
      </c>
    </row>
    <row r="229" spans="1:36" x14ac:dyDescent="0.2">
      <c r="A229" s="89" t="str">
        <f>ESTRUTURA!A229</f>
        <v/>
      </c>
      <c r="B229" s="81">
        <f t="shared" si="43"/>
        <v>0</v>
      </c>
      <c r="C229" s="83" t="str">
        <f t="shared" si="46"/>
        <v/>
      </c>
      <c r="D229" s="45" t="str">
        <f t="shared" si="46"/>
        <v/>
      </c>
      <c r="E229" s="83" t="str">
        <f t="shared" si="46"/>
        <v/>
      </c>
      <c r="F229" s="45" t="str">
        <f>IF($A229="","",IF(F$6="NÃO",0,Tabela!$H$34*nm_lastro))</f>
        <v/>
      </c>
      <c r="G229" s="83" t="str">
        <f t="shared" si="46"/>
        <v/>
      </c>
      <c r="H229" s="45" t="str">
        <f>IF($A229="","",IF(H$6="NÃO",0,IF($A229=0,DATEDIF(ESTRUTURA!$F$3,ESTRUTURA!$F$4,"m")*Tabela!$H$6,Tabela!$H$6)))</f>
        <v/>
      </c>
      <c r="I229" s="83" t="str">
        <f t="shared" si="46"/>
        <v/>
      </c>
      <c r="J229" s="45" t="str">
        <f>IF($A229="","",IF(J$6="NÃO",0,IF($A229=0,DATEDIF(ESTRUTURA!$F$3,ESTRUTURA!$F$4,"m")*Tabela!$H$8,IF(J$6="NÃO",0,Tabela!$H$8))))</f>
        <v/>
      </c>
      <c r="K229" s="83" t="str">
        <f t="shared" si="46"/>
        <v/>
      </c>
      <c r="L229" s="45" t="str">
        <f t="shared" si="46"/>
        <v/>
      </c>
      <c r="M229" s="83" t="str">
        <f t="shared" si="46"/>
        <v/>
      </c>
      <c r="N229" s="45" t="str">
        <f t="shared" si="46"/>
        <v/>
      </c>
      <c r="O229" s="83" t="str">
        <f t="shared" si="46"/>
        <v/>
      </c>
      <c r="P229" s="45" t="str">
        <f t="shared" si="44"/>
        <v/>
      </c>
      <c r="Q229" s="83" t="str">
        <f t="shared" si="46"/>
        <v/>
      </c>
      <c r="R229" s="45" t="str">
        <f t="shared" si="46"/>
        <v/>
      </c>
      <c r="S229" s="83" t="str">
        <f>IF($A229="","",IF(S$6="NÃO",0,IF($A229=0,DATEDIF(ESTRUTURA!$F$3,ESTRUTURA!$F$4,"m")*Tabela!$H$17,Tabela!$H$17)))</f>
        <v/>
      </c>
      <c r="T229" s="45" t="str">
        <f>IF($A229="","",IF(T$6="NÃO",0,IF($A229=0,DATEDIF(ESTRUTURA!$F$3,ESTRUTURA!$F$4,"m")*Tabela!$H$18,Tabela!$H$18)))</f>
        <v/>
      </c>
      <c r="U229" s="83" t="str">
        <f t="shared" si="45"/>
        <v/>
      </c>
      <c r="V229" s="45" t="str">
        <f>IF($A229="","",IF(V$6="NÃO",0,IF($A229=0,DATEDIF(ESTRUTURA!$F$3,ESTRUTURA!$F$4,"m")*Tabela!$H$20,Tabela!$H$20)))</f>
        <v/>
      </c>
      <c r="W229" s="83" t="str">
        <f t="shared" si="45"/>
        <v/>
      </c>
      <c r="X229" s="45" t="str">
        <f t="shared" si="45"/>
        <v/>
      </c>
      <c r="Y229" s="83" t="str">
        <f>IF($A229="","",IF(Y$6="NÃO",0,IF(A229=0,Tabela!$H$23,IF(AND(MONTH(ESTRUTURA!C229)=MONTH(ESTRUTURA!$F$3),A229&gt;0),Tabela!$H$23,0))))</f>
        <v/>
      </c>
      <c r="Z229" s="45" t="str">
        <f t="shared" si="45"/>
        <v/>
      </c>
      <c r="AA229" s="83" t="str">
        <f>IF($A229="","",IF(AA$6="NÃO",0,Tabela!$H$25*nm_séries))</f>
        <v/>
      </c>
      <c r="AB229" s="45" t="str">
        <f t="shared" si="45"/>
        <v/>
      </c>
      <c r="AC229" s="83" t="str">
        <f>IF($A229="","",IF(AC$6="NÃO",0,IF(A229=0,Tabela!$H$27,IF(MOD(A229,3)=0,Tabela!$H$27,0))))</f>
        <v/>
      </c>
      <c r="AD229" s="45" t="str">
        <f t="shared" si="45"/>
        <v/>
      </c>
      <c r="AE229" s="83" t="str">
        <f t="shared" si="45"/>
        <v/>
      </c>
      <c r="AF229" s="45" t="str">
        <f>IF($A229="","",IF(AF$6="NÃO",0,IF(AND(MONTH(ESTRUTURA!C229)=MONTH(ESTRUTURA!$F$3),A229&gt;0),Tabela!$H$30,0)))</f>
        <v/>
      </c>
      <c r="AG229" s="83" t="str">
        <f t="shared" si="45"/>
        <v/>
      </c>
      <c r="AH229" s="45" t="str">
        <f t="shared" si="45"/>
        <v/>
      </c>
      <c r="AI229" s="83" t="str">
        <f>IF($A229="","",IF(AI$6="NÃO",0,IF($A229=0,DATEDIF(ESTRUTURA!$F$3,ESTRUTURA!$F$4,"m")*Tabela!$H$33,Tabela!$H$33)))</f>
        <v/>
      </c>
      <c r="AJ229" s="45" t="str">
        <f t="shared" si="37"/>
        <v/>
      </c>
    </row>
    <row r="230" spans="1:36" x14ac:dyDescent="0.2">
      <c r="A230" s="89" t="str">
        <f>ESTRUTURA!A230</f>
        <v/>
      </c>
      <c r="B230" s="81">
        <f t="shared" si="43"/>
        <v>0</v>
      </c>
      <c r="C230" s="83" t="str">
        <f t="shared" si="46"/>
        <v/>
      </c>
      <c r="D230" s="45" t="str">
        <f t="shared" si="46"/>
        <v/>
      </c>
      <c r="E230" s="83" t="str">
        <f t="shared" si="46"/>
        <v/>
      </c>
      <c r="F230" s="45" t="str">
        <f>IF($A230="","",IF(F$6="NÃO",0,Tabela!$H$34*nm_lastro))</f>
        <v/>
      </c>
      <c r="G230" s="83" t="str">
        <f t="shared" si="46"/>
        <v/>
      </c>
      <c r="H230" s="45" t="str">
        <f>IF($A230="","",IF(H$6="NÃO",0,IF($A230=0,DATEDIF(ESTRUTURA!$F$3,ESTRUTURA!$F$4,"m")*Tabela!$H$6,Tabela!$H$6)))</f>
        <v/>
      </c>
      <c r="I230" s="83" t="str">
        <f t="shared" si="46"/>
        <v/>
      </c>
      <c r="J230" s="45" t="str">
        <f>IF($A230="","",IF(J$6="NÃO",0,IF($A230=0,DATEDIF(ESTRUTURA!$F$3,ESTRUTURA!$F$4,"m")*Tabela!$H$8,IF(J$6="NÃO",0,Tabela!$H$8))))</f>
        <v/>
      </c>
      <c r="K230" s="83" t="str">
        <f t="shared" si="46"/>
        <v/>
      </c>
      <c r="L230" s="45" t="str">
        <f t="shared" si="46"/>
        <v/>
      </c>
      <c r="M230" s="83" t="str">
        <f t="shared" si="46"/>
        <v/>
      </c>
      <c r="N230" s="45" t="str">
        <f t="shared" si="46"/>
        <v/>
      </c>
      <c r="O230" s="83" t="str">
        <f t="shared" si="46"/>
        <v/>
      </c>
      <c r="P230" s="45" t="str">
        <f t="shared" si="44"/>
        <v/>
      </c>
      <c r="Q230" s="83" t="str">
        <f t="shared" si="46"/>
        <v/>
      </c>
      <c r="R230" s="45" t="str">
        <f t="shared" si="46"/>
        <v/>
      </c>
      <c r="S230" s="83" t="str">
        <f>IF($A230="","",IF(S$6="NÃO",0,IF($A230=0,DATEDIF(ESTRUTURA!$F$3,ESTRUTURA!$F$4,"m")*Tabela!$H$17,Tabela!$H$17)))</f>
        <v/>
      </c>
      <c r="T230" s="45" t="str">
        <f>IF($A230="","",IF(T$6="NÃO",0,IF($A230=0,DATEDIF(ESTRUTURA!$F$3,ESTRUTURA!$F$4,"m")*Tabela!$H$18,Tabela!$H$18)))</f>
        <v/>
      </c>
      <c r="U230" s="83" t="str">
        <f t="shared" si="45"/>
        <v/>
      </c>
      <c r="V230" s="45" t="str">
        <f>IF($A230="","",IF(V$6="NÃO",0,IF($A230=0,DATEDIF(ESTRUTURA!$F$3,ESTRUTURA!$F$4,"m")*Tabela!$H$20,Tabela!$H$20)))</f>
        <v/>
      </c>
      <c r="W230" s="83" t="str">
        <f t="shared" si="45"/>
        <v/>
      </c>
      <c r="X230" s="45" t="str">
        <f t="shared" si="45"/>
        <v/>
      </c>
      <c r="Y230" s="83" t="str">
        <f>IF($A230="","",IF(Y$6="NÃO",0,IF(A230=0,Tabela!$H$23,IF(AND(MONTH(ESTRUTURA!C230)=MONTH(ESTRUTURA!$F$3),A230&gt;0),Tabela!$H$23,0))))</f>
        <v/>
      </c>
      <c r="Z230" s="45" t="str">
        <f t="shared" si="45"/>
        <v/>
      </c>
      <c r="AA230" s="83" t="str">
        <f>IF($A230="","",IF(AA$6="NÃO",0,Tabela!$H$25*nm_séries))</f>
        <v/>
      </c>
      <c r="AB230" s="45" t="str">
        <f t="shared" si="45"/>
        <v/>
      </c>
      <c r="AC230" s="83" t="str">
        <f>IF($A230="","",IF(AC$6="NÃO",0,IF(A230=0,Tabela!$H$27,IF(MOD(A230,3)=0,Tabela!$H$27,0))))</f>
        <v/>
      </c>
      <c r="AD230" s="45" t="str">
        <f t="shared" si="45"/>
        <v/>
      </c>
      <c r="AE230" s="83" t="str">
        <f t="shared" si="45"/>
        <v/>
      </c>
      <c r="AF230" s="45" t="str">
        <f>IF($A230="","",IF(AF$6="NÃO",0,IF(AND(MONTH(ESTRUTURA!C230)=MONTH(ESTRUTURA!$F$3),A230&gt;0),Tabela!$H$30,0)))</f>
        <v/>
      </c>
      <c r="AG230" s="83" t="str">
        <f t="shared" si="45"/>
        <v/>
      </c>
      <c r="AH230" s="45" t="str">
        <f t="shared" si="45"/>
        <v/>
      </c>
      <c r="AI230" s="83" t="str">
        <f>IF($A230="","",IF(AI$6="NÃO",0,IF($A230=0,DATEDIF(ESTRUTURA!$F$3,ESTRUTURA!$F$4,"m")*Tabela!$H$33,Tabela!$H$33)))</f>
        <v/>
      </c>
      <c r="AJ230" s="45" t="str">
        <f t="shared" si="37"/>
        <v/>
      </c>
    </row>
    <row r="231" spans="1:36" x14ac:dyDescent="0.2">
      <c r="A231" s="89" t="str">
        <f>ESTRUTURA!A231</f>
        <v/>
      </c>
      <c r="B231" s="81">
        <f t="shared" si="43"/>
        <v>0</v>
      </c>
      <c r="C231" s="83" t="str">
        <f t="shared" si="46"/>
        <v/>
      </c>
      <c r="D231" s="45" t="str">
        <f t="shared" si="46"/>
        <v/>
      </c>
      <c r="E231" s="83" t="str">
        <f t="shared" si="46"/>
        <v/>
      </c>
      <c r="F231" s="45" t="str">
        <f>IF($A231="","",IF(F$6="NÃO",0,Tabela!$H$34*nm_lastro))</f>
        <v/>
      </c>
      <c r="G231" s="83" t="str">
        <f t="shared" si="46"/>
        <v/>
      </c>
      <c r="H231" s="45" t="str">
        <f>IF($A231="","",IF(H$6="NÃO",0,IF($A231=0,DATEDIF(ESTRUTURA!$F$3,ESTRUTURA!$F$4,"m")*Tabela!$H$6,Tabela!$H$6)))</f>
        <v/>
      </c>
      <c r="I231" s="83" t="str">
        <f t="shared" si="46"/>
        <v/>
      </c>
      <c r="J231" s="45" t="str">
        <f>IF($A231="","",IF(J$6="NÃO",0,IF($A231=0,DATEDIF(ESTRUTURA!$F$3,ESTRUTURA!$F$4,"m")*Tabela!$H$8,IF(J$6="NÃO",0,Tabela!$H$8))))</f>
        <v/>
      </c>
      <c r="K231" s="83" t="str">
        <f t="shared" si="46"/>
        <v/>
      </c>
      <c r="L231" s="45" t="str">
        <f t="shared" si="46"/>
        <v/>
      </c>
      <c r="M231" s="83" t="str">
        <f t="shared" si="46"/>
        <v/>
      </c>
      <c r="N231" s="45" t="str">
        <f t="shared" si="46"/>
        <v/>
      </c>
      <c r="O231" s="83" t="str">
        <f t="shared" si="46"/>
        <v/>
      </c>
      <c r="P231" s="45" t="str">
        <f t="shared" si="44"/>
        <v/>
      </c>
      <c r="Q231" s="83" t="str">
        <f t="shared" si="46"/>
        <v/>
      </c>
      <c r="R231" s="45" t="str">
        <f t="shared" si="46"/>
        <v/>
      </c>
      <c r="S231" s="83" t="str">
        <f>IF($A231="","",IF(S$6="NÃO",0,IF($A231=0,DATEDIF(ESTRUTURA!$F$3,ESTRUTURA!$F$4,"m")*Tabela!$H$17,Tabela!$H$17)))</f>
        <v/>
      </c>
      <c r="T231" s="45" t="str">
        <f>IF($A231="","",IF(T$6="NÃO",0,IF($A231=0,DATEDIF(ESTRUTURA!$F$3,ESTRUTURA!$F$4,"m")*Tabela!$H$18,Tabela!$H$18)))</f>
        <v/>
      </c>
      <c r="U231" s="83" t="str">
        <f t="shared" si="45"/>
        <v/>
      </c>
      <c r="V231" s="45" t="str">
        <f>IF($A231="","",IF(V$6="NÃO",0,IF($A231=0,DATEDIF(ESTRUTURA!$F$3,ESTRUTURA!$F$4,"m")*Tabela!$H$20,Tabela!$H$20)))</f>
        <v/>
      </c>
      <c r="W231" s="83" t="str">
        <f t="shared" si="45"/>
        <v/>
      </c>
      <c r="X231" s="45" t="str">
        <f t="shared" si="45"/>
        <v/>
      </c>
      <c r="Y231" s="83" t="str">
        <f>IF($A231="","",IF(Y$6="NÃO",0,IF(A231=0,Tabela!$H$23,IF(AND(MONTH(ESTRUTURA!C231)=MONTH(ESTRUTURA!$F$3),A231&gt;0),Tabela!$H$23,0))))</f>
        <v/>
      </c>
      <c r="Z231" s="45" t="str">
        <f t="shared" si="45"/>
        <v/>
      </c>
      <c r="AA231" s="83" t="str">
        <f>IF($A231="","",IF(AA$6="NÃO",0,Tabela!$H$25*nm_séries))</f>
        <v/>
      </c>
      <c r="AB231" s="45" t="str">
        <f t="shared" si="45"/>
        <v/>
      </c>
      <c r="AC231" s="83" t="str">
        <f>IF($A231="","",IF(AC$6="NÃO",0,IF(A231=0,Tabela!$H$27,IF(MOD(A231,3)=0,Tabela!$H$27,0))))</f>
        <v/>
      </c>
      <c r="AD231" s="45" t="str">
        <f t="shared" si="45"/>
        <v/>
      </c>
      <c r="AE231" s="83" t="str">
        <f t="shared" si="45"/>
        <v/>
      </c>
      <c r="AF231" s="45" t="str">
        <f>IF($A231="","",IF(AF$6="NÃO",0,IF(AND(MONTH(ESTRUTURA!C231)=MONTH(ESTRUTURA!$F$3),A231&gt;0),Tabela!$H$30,0)))</f>
        <v/>
      </c>
      <c r="AG231" s="83" t="str">
        <f t="shared" si="45"/>
        <v/>
      </c>
      <c r="AH231" s="45" t="str">
        <f t="shared" si="45"/>
        <v/>
      </c>
      <c r="AI231" s="83" t="str">
        <f>IF($A231="","",IF(AI$6="NÃO",0,IF($A231=0,DATEDIF(ESTRUTURA!$F$3,ESTRUTURA!$F$4,"m")*Tabela!$H$33,Tabela!$H$33)))</f>
        <v/>
      </c>
      <c r="AJ231" s="45" t="str">
        <f t="shared" si="37"/>
        <v/>
      </c>
    </row>
    <row r="232" spans="1:36" x14ac:dyDescent="0.2">
      <c r="A232" s="89" t="str">
        <f>ESTRUTURA!A232</f>
        <v/>
      </c>
      <c r="B232" s="81">
        <f t="shared" si="43"/>
        <v>0</v>
      </c>
      <c r="C232" s="83" t="str">
        <f t="shared" si="46"/>
        <v/>
      </c>
      <c r="D232" s="45" t="str">
        <f t="shared" si="46"/>
        <v/>
      </c>
      <c r="E232" s="83" t="str">
        <f t="shared" si="46"/>
        <v/>
      </c>
      <c r="F232" s="45" t="str">
        <f>IF($A232="","",IF(F$6="NÃO",0,Tabela!$H$34*nm_lastro))</f>
        <v/>
      </c>
      <c r="G232" s="83" t="str">
        <f t="shared" si="46"/>
        <v/>
      </c>
      <c r="H232" s="45" t="str">
        <f>IF($A232="","",IF(H$6="NÃO",0,IF($A232=0,DATEDIF(ESTRUTURA!$F$3,ESTRUTURA!$F$4,"m")*Tabela!$H$6,Tabela!$H$6)))</f>
        <v/>
      </c>
      <c r="I232" s="83" t="str">
        <f t="shared" si="46"/>
        <v/>
      </c>
      <c r="J232" s="45" t="str">
        <f>IF($A232="","",IF(J$6="NÃO",0,IF($A232=0,DATEDIF(ESTRUTURA!$F$3,ESTRUTURA!$F$4,"m")*Tabela!$H$8,IF(J$6="NÃO",0,Tabela!$H$8))))</f>
        <v/>
      </c>
      <c r="K232" s="83" t="str">
        <f t="shared" si="46"/>
        <v/>
      </c>
      <c r="L232" s="45" t="str">
        <f t="shared" si="46"/>
        <v/>
      </c>
      <c r="M232" s="83" t="str">
        <f t="shared" si="46"/>
        <v/>
      </c>
      <c r="N232" s="45" t="str">
        <f t="shared" si="46"/>
        <v/>
      </c>
      <c r="O232" s="83" t="str">
        <f t="shared" si="46"/>
        <v/>
      </c>
      <c r="P232" s="45" t="str">
        <f t="shared" si="44"/>
        <v/>
      </c>
      <c r="Q232" s="83" t="str">
        <f t="shared" si="46"/>
        <v/>
      </c>
      <c r="R232" s="45" t="str">
        <f t="shared" si="46"/>
        <v/>
      </c>
      <c r="S232" s="83" t="str">
        <f>IF($A232="","",IF(S$6="NÃO",0,IF($A232=0,DATEDIF(ESTRUTURA!$F$3,ESTRUTURA!$F$4,"m")*Tabela!$H$17,Tabela!$H$17)))</f>
        <v/>
      </c>
      <c r="T232" s="45" t="str">
        <f>IF($A232="","",IF(T$6="NÃO",0,IF($A232=0,DATEDIF(ESTRUTURA!$F$3,ESTRUTURA!$F$4,"m")*Tabela!$H$18,Tabela!$H$18)))</f>
        <v/>
      </c>
      <c r="U232" s="83" t="str">
        <f t="shared" si="45"/>
        <v/>
      </c>
      <c r="V232" s="45" t="str">
        <f>IF($A232="","",IF(V$6="NÃO",0,IF($A232=0,DATEDIF(ESTRUTURA!$F$3,ESTRUTURA!$F$4,"m")*Tabela!$H$20,Tabela!$H$20)))</f>
        <v/>
      </c>
      <c r="W232" s="83" t="str">
        <f t="shared" si="45"/>
        <v/>
      </c>
      <c r="X232" s="45" t="str">
        <f t="shared" si="45"/>
        <v/>
      </c>
      <c r="Y232" s="83" t="str">
        <f>IF($A232="","",IF(Y$6="NÃO",0,IF(A232=0,Tabela!$H$23,IF(AND(MONTH(ESTRUTURA!C232)=MONTH(ESTRUTURA!$F$3),A232&gt;0),Tabela!$H$23,0))))</f>
        <v/>
      </c>
      <c r="Z232" s="45" t="str">
        <f t="shared" si="45"/>
        <v/>
      </c>
      <c r="AA232" s="83" t="str">
        <f>IF($A232="","",IF(AA$6="NÃO",0,Tabela!$H$25*nm_séries))</f>
        <v/>
      </c>
      <c r="AB232" s="45" t="str">
        <f t="shared" si="45"/>
        <v/>
      </c>
      <c r="AC232" s="83" t="str">
        <f>IF($A232="","",IF(AC$6="NÃO",0,IF(A232=0,Tabela!$H$27,IF(MOD(A232,3)=0,Tabela!$H$27,0))))</f>
        <v/>
      </c>
      <c r="AD232" s="45" t="str">
        <f t="shared" si="45"/>
        <v/>
      </c>
      <c r="AE232" s="83" t="str">
        <f t="shared" si="45"/>
        <v/>
      </c>
      <c r="AF232" s="45" t="str">
        <f>IF($A232="","",IF(AF$6="NÃO",0,IF(AND(MONTH(ESTRUTURA!C232)=MONTH(ESTRUTURA!$F$3),A232&gt;0),Tabela!$H$30,0)))</f>
        <v/>
      </c>
      <c r="AG232" s="83" t="str">
        <f t="shared" si="45"/>
        <v/>
      </c>
      <c r="AH232" s="45" t="str">
        <f t="shared" si="45"/>
        <v/>
      </c>
      <c r="AI232" s="83" t="str">
        <f>IF($A232="","",IF(AI$6="NÃO",0,IF($A232=0,DATEDIF(ESTRUTURA!$F$3,ESTRUTURA!$F$4,"m")*Tabela!$H$33,Tabela!$H$33)))</f>
        <v/>
      </c>
      <c r="AJ232" s="45" t="str">
        <f t="shared" si="37"/>
        <v/>
      </c>
    </row>
    <row r="233" spans="1:36" x14ac:dyDescent="0.2">
      <c r="A233" s="89" t="str">
        <f>ESTRUTURA!A233</f>
        <v/>
      </c>
      <c r="B233" s="81">
        <f t="shared" si="43"/>
        <v>0</v>
      </c>
      <c r="C233" s="83" t="str">
        <f t="shared" si="46"/>
        <v/>
      </c>
      <c r="D233" s="45" t="str">
        <f t="shared" si="46"/>
        <v/>
      </c>
      <c r="E233" s="83" t="str">
        <f t="shared" si="46"/>
        <v/>
      </c>
      <c r="F233" s="45" t="str">
        <f>IF($A233="","",IF(F$6="NÃO",0,Tabela!$H$34*nm_lastro))</f>
        <v/>
      </c>
      <c r="G233" s="83" t="str">
        <f t="shared" si="46"/>
        <v/>
      </c>
      <c r="H233" s="45" t="str">
        <f>IF($A233="","",IF(H$6="NÃO",0,IF($A233=0,DATEDIF(ESTRUTURA!$F$3,ESTRUTURA!$F$4,"m")*Tabela!$H$6,Tabela!$H$6)))</f>
        <v/>
      </c>
      <c r="I233" s="83" t="str">
        <f t="shared" si="46"/>
        <v/>
      </c>
      <c r="J233" s="45" t="str">
        <f>IF($A233="","",IF(J$6="NÃO",0,IF($A233=0,DATEDIF(ESTRUTURA!$F$3,ESTRUTURA!$F$4,"m")*Tabela!$H$8,IF(J$6="NÃO",0,Tabela!$H$8))))</f>
        <v/>
      </c>
      <c r="K233" s="83" t="str">
        <f t="shared" si="46"/>
        <v/>
      </c>
      <c r="L233" s="45" t="str">
        <f t="shared" si="46"/>
        <v/>
      </c>
      <c r="M233" s="83" t="str">
        <f t="shared" si="46"/>
        <v/>
      </c>
      <c r="N233" s="45" t="str">
        <f t="shared" si="46"/>
        <v/>
      </c>
      <c r="O233" s="83" t="str">
        <f t="shared" si="46"/>
        <v/>
      </c>
      <c r="P233" s="45" t="str">
        <f t="shared" si="44"/>
        <v/>
      </c>
      <c r="Q233" s="83" t="str">
        <f t="shared" si="46"/>
        <v/>
      </c>
      <c r="R233" s="45" t="str">
        <f t="shared" si="46"/>
        <v/>
      </c>
      <c r="S233" s="83" t="str">
        <f>IF($A233="","",IF(S$6="NÃO",0,IF($A233=0,DATEDIF(ESTRUTURA!$F$3,ESTRUTURA!$F$4,"m")*Tabela!$H$17,Tabela!$H$17)))</f>
        <v/>
      </c>
      <c r="T233" s="45" t="str">
        <f>IF($A233="","",IF(T$6="NÃO",0,IF($A233=0,DATEDIF(ESTRUTURA!$F$3,ESTRUTURA!$F$4,"m")*Tabela!$H$18,Tabela!$H$18)))</f>
        <v/>
      </c>
      <c r="U233" s="83" t="str">
        <f t="shared" si="45"/>
        <v/>
      </c>
      <c r="V233" s="45" t="str">
        <f>IF($A233="","",IF(V$6="NÃO",0,IF($A233=0,DATEDIF(ESTRUTURA!$F$3,ESTRUTURA!$F$4,"m")*Tabela!$H$20,Tabela!$H$20)))</f>
        <v/>
      </c>
      <c r="W233" s="83" t="str">
        <f t="shared" si="45"/>
        <v/>
      </c>
      <c r="X233" s="45" t="str">
        <f t="shared" si="45"/>
        <v/>
      </c>
      <c r="Y233" s="83" t="str">
        <f>IF($A233="","",IF(Y$6="NÃO",0,IF(A233=0,Tabela!$H$23,IF(AND(MONTH(ESTRUTURA!C233)=MONTH(ESTRUTURA!$F$3),A233&gt;0),Tabela!$H$23,0))))</f>
        <v/>
      </c>
      <c r="Z233" s="45" t="str">
        <f t="shared" si="45"/>
        <v/>
      </c>
      <c r="AA233" s="83" t="str">
        <f>IF($A233="","",IF(AA$6="NÃO",0,Tabela!$H$25*nm_séries))</f>
        <v/>
      </c>
      <c r="AB233" s="45" t="str">
        <f t="shared" si="45"/>
        <v/>
      </c>
      <c r="AC233" s="83" t="str">
        <f>IF($A233="","",IF(AC$6="NÃO",0,IF(A233=0,Tabela!$H$27,IF(MOD(A233,3)=0,Tabela!$H$27,0))))</f>
        <v/>
      </c>
      <c r="AD233" s="45" t="str">
        <f t="shared" si="45"/>
        <v/>
      </c>
      <c r="AE233" s="83" t="str">
        <f t="shared" si="45"/>
        <v/>
      </c>
      <c r="AF233" s="45" t="str">
        <f>IF($A233="","",IF(AF$6="NÃO",0,IF(AND(MONTH(ESTRUTURA!C233)=MONTH(ESTRUTURA!$F$3),A233&gt;0),Tabela!$H$30,0)))</f>
        <v/>
      </c>
      <c r="AG233" s="83" t="str">
        <f t="shared" si="45"/>
        <v/>
      </c>
      <c r="AH233" s="45" t="str">
        <f t="shared" si="45"/>
        <v/>
      </c>
      <c r="AI233" s="83" t="str">
        <f>IF($A233="","",IF(AI$6="NÃO",0,IF($A233=0,DATEDIF(ESTRUTURA!$F$3,ESTRUTURA!$F$4,"m")*Tabela!$H$33,Tabela!$H$33)))</f>
        <v/>
      </c>
      <c r="AJ233" s="45" t="str">
        <f t="shared" si="37"/>
        <v/>
      </c>
    </row>
    <row r="234" spans="1:36" x14ac:dyDescent="0.2">
      <c r="A234" s="89" t="str">
        <f>ESTRUTURA!A234</f>
        <v/>
      </c>
      <c r="B234" s="81">
        <f t="shared" si="43"/>
        <v>0</v>
      </c>
      <c r="C234" s="83" t="str">
        <f t="shared" si="46"/>
        <v/>
      </c>
      <c r="D234" s="45" t="str">
        <f t="shared" si="46"/>
        <v/>
      </c>
      <c r="E234" s="83" t="str">
        <f t="shared" si="46"/>
        <v/>
      </c>
      <c r="F234" s="45" t="str">
        <f>IF($A234="","",IF(F$6="NÃO",0,Tabela!$H$34*nm_lastro))</f>
        <v/>
      </c>
      <c r="G234" s="83" t="str">
        <f t="shared" si="46"/>
        <v/>
      </c>
      <c r="H234" s="45" t="str">
        <f>IF($A234="","",IF(H$6="NÃO",0,IF($A234=0,DATEDIF(ESTRUTURA!$F$3,ESTRUTURA!$F$4,"m")*Tabela!$H$6,Tabela!$H$6)))</f>
        <v/>
      </c>
      <c r="I234" s="83" t="str">
        <f t="shared" si="46"/>
        <v/>
      </c>
      <c r="J234" s="45" t="str">
        <f>IF($A234="","",IF(J$6="NÃO",0,IF($A234=0,DATEDIF(ESTRUTURA!$F$3,ESTRUTURA!$F$4,"m")*Tabela!$H$8,IF(J$6="NÃO",0,Tabela!$H$8))))</f>
        <v/>
      </c>
      <c r="K234" s="83" t="str">
        <f t="shared" si="46"/>
        <v/>
      </c>
      <c r="L234" s="45" t="str">
        <f t="shared" si="46"/>
        <v/>
      </c>
      <c r="M234" s="83" t="str">
        <f t="shared" si="46"/>
        <v/>
      </c>
      <c r="N234" s="45" t="str">
        <f t="shared" si="46"/>
        <v/>
      </c>
      <c r="O234" s="83" t="str">
        <f t="shared" si="46"/>
        <v/>
      </c>
      <c r="P234" s="45" t="str">
        <f t="shared" si="44"/>
        <v/>
      </c>
      <c r="Q234" s="83" t="str">
        <f t="shared" si="46"/>
        <v/>
      </c>
      <c r="R234" s="45" t="str">
        <f t="shared" si="46"/>
        <v/>
      </c>
      <c r="S234" s="83" t="str">
        <f>IF($A234="","",IF(S$6="NÃO",0,IF($A234=0,DATEDIF(ESTRUTURA!$F$3,ESTRUTURA!$F$4,"m")*Tabela!$H$17,Tabela!$H$17)))</f>
        <v/>
      </c>
      <c r="T234" s="45" t="str">
        <f>IF($A234="","",IF(T$6="NÃO",0,IF($A234=0,DATEDIF(ESTRUTURA!$F$3,ESTRUTURA!$F$4,"m")*Tabela!$H$18,Tabela!$H$18)))</f>
        <v/>
      </c>
      <c r="U234" s="83" t="str">
        <f t="shared" si="45"/>
        <v/>
      </c>
      <c r="V234" s="45" t="str">
        <f>IF($A234="","",IF(V$6="NÃO",0,IF($A234=0,DATEDIF(ESTRUTURA!$F$3,ESTRUTURA!$F$4,"m")*Tabela!$H$20,Tabela!$H$20)))</f>
        <v/>
      </c>
      <c r="W234" s="83" t="str">
        <f t="shared" si="45"/>
        <v/>
      </c>
      <c r="X234" s="45" t="str">
        <f t="shared" si="45"/>
        <v/>
      </c>
      <c r="Y234" s="83" t="str">
        <f>IF($A234="","",IF(Y$6="NÃO",0,IF(A234=0,Tabela!$H$23,IF(AND(MONTH(ESTRUTURA!C234)=MONTH(ESTRUTURA!$F$3),A234&gt;0),Tabela!$H$23,0))))</f>
        <v/>
      </c>
      <c r="Z234" s="45" t="str">
        <f t="shared" si="45"/>
        <v/>
      </c>
      <c r="AA234" s="83" t="str">
        <f>IF($A234="","",IF(AA$6="NÃO",0,Tabela!$H$25*nm_séries))</f>
        <v/>
      </c>
      <c r="AB234" s="45" t="str">
        <f t="shared" si="45"/>
        <v/>
      </c>
      <c r="AC234" s="83" t="str">
        <f>IF($A234="","",IF(AC$6="NÃO",0,IF(A234=0,Tabela!$H$27,IF(MOD(A234,3)=0,Tabela!$H$27,0))))</f>
        <v/>
      </c>
      <c r="AD234" s="45" t="str">
        <f t="shared" si="45"/>
        <v/>
      </c>
      <c r="AE234" s="83" t="str">
        <f t="shared" si="45"/>
        <v/>
      </c>
      <c r="AF234" s="45" t="str">
        <f>IF($A234="","",IF(AF$6="NÃO",0,IF(AND(MONTH(ESTRUTURA!C234)=MONTH(ESTRUTURA!$F$3),A234&gt;0),Tabela!$H$30,0)))</f>
        <v/>
      </c>
      <c r="AG234" s="83" t="str">
        <f t="shared" si="45"/>
        <v/>
      </c>
      <c r="AH234" s="45" t="str">
        <f t="shared" si="45"/>
        <v/>
      </c>
      <c r="AI234" s="83" t="str">
        <f>IF($A234="","",IF(AI$6="NÃO",0,IF($A234=0,DATEDIF(ESTRUTURA!$F$3,ESTRUTURA!$F$4,"m")*Tabela!$H$33,Tabela!$H$33)))</f>
        <v/>
      </c>
      <c r="AJ234" s="45" t="str">
        <f t="shared" si="37"/>
        <v/>
      </c>
    </row>
    <row r="235" spans="1:36" x14ac:dyDescent="0.2">
      <c r="A235" s="89" t="str">
        <f>ESTRUTURA!A235</f>
        <v/>
      </c>
      <c r="B235" s="81">
        <f t="shared" si="43"/>
        <v>0</v>
      </c>
      <c r="C235" s="83" t="str">
        <f t="shared" si="46"/>
        <v/>
      </c>
      <c r="D235" s="45" t="str">
        <f t="shared" si="46"/>
        <v/>
      </c>
      <c r="E235" s="83" t="str">
        <f t="shared" si="46"/>
        <v/>
      </c>
      <c r="F235" s="45" t="str">
        <f>IF($A235="","",IF(F$6="NÃO",0,Tabela!$H$34*nm_lastro))</f>
        <v/>
      </c>
      <c r="G235" s="83" t="str">
        <f t="shared" si="46"/>
        <v/>
      </c>
      <c r="H235" s="45" t="str">
        <f>IF($A235="","",IF(H$6="NÃO",0,IF($A235=0,DATEDIF(ESTRUTURA!$F$3,ESTRUTURA!$F$4,"m")*Tabela!$H$6,Tabela!$H$6)))</f>
        <v/>
      </c>
      <c r="I235" s="83" t="str">
        <f t="shared" si="46"/>
        <v/>
      </c>
      <c r="J235" s="45" t="str">
        <f>IF($A235="","",IF(J$6="NÃO",0,IF($A235=0,DATEDIF(ESTRUTURA!$F$3,ESTRUTURA!$F$4,"m")*Tabela!$H$8,IF(J$6="NÃO",0,Tabela!$H$8))))</f>
        <v/>
      </c>
      <c r="K235" s="83" t="str">
        <f t="shared" si="46"/>
        <v/>
      </c>
      <c r="L235" s="45" t="str">
        <f t="shared" si="46"/>
        <v/>
      </c>
      <c r="M235" s="83" t="str">
        <f t="shared" si="46"/>
        <v/>
      </c>
      <c r="N235" s="45" t="str">
        <f t="shared" si="46"/>
        <v/>
      </c>
      <c r="O235" s="83" t="str">
        <f t="shared" si="46"/>
        <v/>
      </c>
      <c r="P235" s="45" t="str">
        <f t="shared" si="44"/>
        <v/>
      </c>
      <c r="Q235" s="83" t="str">
        <f t="shared" si="46"/>
        <v/>
      </c>
      <c r="R235" s="45" t="str">
        <f t="shared" si="46"/>
        <v/>
      </c>
      <c r="S235" s="83" t="str">
        <f>IF($A235="","",IF(S$6="NÃO",0,IF($A235=0,DATEDIF(ESTRUTURA!$F$3,ESTRUTURA!$F$4,"m")*Tabela!$H$17,Tabela!$H$17)))</f>
        <v/>
      </c>
      <c r="T235" s="45" t="str">
        <f>IF($A235="","",IF(T$6="NÃO",0,IF($A235=0,DATEDIF(ESTRUTURA!$F$3,ESTRUTURA!$F$4,"m")*Tabela!$H$18,Tabela!$H$18)))</f>
        <v/>
      </c>
      <c r="U235" s="83" t="str">
        <f t="shared" ref="U235:AH250" si="47">IF($A235="","",IF(U$6="NÃO",0,0))</f>
        <v/>
      </c>
      <c r="V235" s="45" t="str">
        <f>IF($A235="","",IF(V$6="NÃO",0,IF($A235=0,DATEDIF(ESTRUTURA!$F$3,ESTRUTURA!$F$4,"m")*Tabela!$H$20,Tabela!$H$20)))</f>
        <v/>
      </c>
      <c r="W235" s="83" t="str">
        <f t="shared" si="47"/>
        <v/>
      </c>
      <c r="X235" s="45" t="str">
        <f t="shared" si="47"/>
        <v/>
      </c>
      <c r="Y235" s="83" t="str">
        <f>IF($A235="","",IF(Y$6="NÃO",0,IF(A235=0,Tabela!$H$23,IF(AND(MONTH(ESTRUTURA!C235)=MONTH(ESTRUTURA!$F$3),A235&gt;0),Tabela!$H$23,0))))</f>
        <v/>
      </c>
      <c r="Z235" s="45" t="str">
        <f t="shared" si="47"/>
        <v/>
      </c>
      <c r="AA235" s="83" t="str">
        <f>IF($A235="","",IF(AA$6="NÃO",0,Tabela!$H$25*nm_séries))</f>
        <v/>
      </c>
      <c r="AB235" s="45" t="str">
        <f t="shared" si="47"/>
        <v/>
      </c>
      <c r="AC235" s="83" t="str">
        <f>IF($A235="","",IF(AC$6="NÃO",0,IF(A235=0,Tabela!$H$27,IF(MOD(A235,3)=0,Tabela!$H$27,0))))</f>
        <v/>
      </c>
      <c r="AD235" s="45" t="str">
        <f t="shared" si="47"/>
        <v/>
      </c>
      <c r="AE235" s="83" t="str">
        <f t="shared" si="47"/>
        <v/>
      </c>
      <c r="AF235" s="45" t="str">
        <f>IF($A235="","",IF(AF$6="NÃO",0,IF(AND(MONTH(ESTRUTURA!C235)=MONTH(ESTRUTURA!$F$3),A235&gt;0),Tabela!$H$30,0)))</f>
        <v/>
      </c>
      <c r="AG235" s="83" t="str">
        <f t="shared" si="47"/>
        <v/>
      </c>
      <c r="AH235" s="45" t="str">
        <f t="shared" si="47"/>
        <v/>
      </c>
      <c r="AI235" s="83" t="str">
        <f>IF($A235="","",IF(AI$6="NÃO",0,IF($A235=0,DATEDIF(ESTRUTURA!$F$3,ESTRUTURA!$F$4,"m")*Tabela!$H$33,Tabela!$H$33)))</f>
        <v/>
      </c>
      <c r="AJ235" s="45" t="str">
        <f t="shared" si="37"/>
        <v/>
      </c>
    </row>
    <row r="236" spans="1:36" x14ac:dyDescent="0.2">
      <c r="A236" s="89" t="str">
        <f>ESTRUTURA!A236</f>
        <v/>
      </c>
      <c r="B236" s="81">
        <f t="shared" si="43"/>
        <v>0</v>
      </c>
      <c r="C236" s="83" t="str">
        <f t="shared" ref="C236:R251" si="48">IF($A236="","",IF(C$6="NÃO",0,0))</f>
        <v/>
      </c>
      <c r="D236" s="45" t="str">
        <f t="shared" si="48"/>
        <v/>
      </c>
      <c r="E236" s="83" t="str">
        <f t="shared" si="48"/>
        <v/>
      </c>
      <c r="F236" s="45" t="str">
        <f>IF($A236="","",IF(F$6="NÃO",0,Tabela!$H$34*nm_lastro))</f>
        <v/>
      </c>
      <c r="G236" s="83" t="str">
        <f t="shared" si="48"/>
        <v/>
      </c>
      <c r="H236" s="45" t="str">
        <f>IF($A236="","",IF(H$6="NÃO",0,IF($A236=0,DATEDIF(ESTRUTURA!$F$3,ESTRUTURA!$F$4,"m")*Tabela!$H$6,Tabela!$H$6)))</f>
        <v/>
      </c>
      <c r="I236" s="83" t="str">
        <f t="shared" si="48"/>
        <v/>
      </c>
      <c r="J236" s="45" t="str">
        <f>IF($A236="","",IF(J$6="NÃO",0,IF($A236=0,DATEDIF(ESTRUTURA!$F$3,ESTRUTURA!$F$4,"m")*Tabela!$H$8,IF(J$6="NÃO",0,Tabela!$H$8))))</f>
        <v/>
      </c>
      <c r="K236" s="83" t="str">
        <f t="shared" si="48"/>
        <v/>
      </c>
      <c r="L236" s="45" t="str">
        <f t="shared" si="48"/>
        <v/>
      </c>
      <c r="M236" s="83" t="str">
        <f t="shared" si="48"/>
        <v/>
      </c>
      <c r="N236" s="45" t="str">
        <f t="shared" si="48"/>
        <v/>
      </c>
      <c r="O236" s="83" t="str">
        <f t="shared" si="48"/>
        <v/>
      </c>
      <c r="P236" s="45" t="str">
        <f t="shared" si="48"/>
        <v/>
      </c>
      <c r="Q236" s="83" t="str">
        <f t="shared" si="48"/>
        <v/>
      </c>
      <c r="R236" s="45" t="str">
        <f t="shared" si="48"/>
        <v/>
      </c>
      <c r="S236" s="83" t="str">
        <f>IF($A236="","",IF(S$6="NÃO",0,IF($A236=0,DATEDIF(ESTRUTURA!$F$3,ESTRUTURA!$F$4,"m")*Tabela!$H$17,Tabela!$H$17)))</f>
        <v/>
      </c>
      <c r="T236" s="45" t="str">
        <f>IF($A236="","",IF(T$6="NÃO",0,IF($A236=0,DATEDIF(ESTRUTURA!$F$3,ESTRUTURA!$F$4,"m")*Tabela!$H$18,Tabela!$H$18)))</f>
        <v/>
      </c>
      <c r="U236" s="83" t="str">
        <f t="shared" si="47"/>
        <v/>
      </c>
      <c r="V236" s="45" t="str">
        <f>IF($A236="","",IF(V$6="NÃO",0,IF($A236=0,DATEDIF(ESTRUTURA!$F$3,ESTRUTURA!$F$4,"m")*Tabela!$H$20,Tabela!$H$20)))</f>
        <v/>
      </c>
      <c r="W236" s="83" t="str">
        <f t="shared" si="47"/>
        <v/>
      </c>
      <c r="X236" s="45" t="str">
        <f t="shared" si="47"/>
        <v/>
      </c>
      <c r="Y236" s="83" t="str">
        <f>IF($A236="","",IF(Y$6="NÃO",0,IF(A236=0,Tabela!$H$23,IF(AND(MONTH(ESTRUTURA!C236)=MONTH(ESTRUTURA!$F$3),A236&gt;0),Tabela!$H$23,0))))</f>
        <v/>
      </c>
      <c r="Z236" s="45" t="str">
        <f t="shared" si="47"/>
        <v/>
      </c>
      <c r="AA236" s="83" t="str">
        <f>IF($A236="","",IF(AA$6="NÃO",0,Tabela!$H$25*nm_séries))</f>
        <v/>
      </c>
      <c r="AB236" s="45" t="str">
        <f t="shared" si="47"/>
        <v/>
      </c>
      <c r="AC236" s="83" t="str">
        <f>IF($A236="","",IF(AC$6="NÃO",0,IF(A236=0,Tabela!$H$27,IF(MOD(A236,3)=0,Tabela!$H$27,0))))</f>
        <v/>
      </c>
      <c r="AD236" s="45" t="str">
        <f t="shared" si="47"/>
        <v/>
      </c>
      <c r="AE236" s="83" t="str">
        <f t="shared" si="47"/>
        <v/>
      </c>
      <c r="AF236" s="45" t="str">
        <f>IF($A236="","",IF(AF$6="NÃO",0,IF(AND(MONTH(ESTRUTURA!C236)=MONTH(ESTRUTURA!$F$3),A236&gt;0),Tabela!$H$30,0)))</f>
        <v/>
      </c>
      <c r="AG236" s="83" t="str">
        <f t="shared" si="47"/>
        <v/>
      </c>
      <c r="AH236" s="45" t="str">
        <f t="shared" si="47"/>
        <v/>
      </c>
      <c r="AI236" s="83" t="str">
        <f>IF($A236="","",IF(AI$6="NÃO",0,IF($A236=0,DATEDIF(ESTRUTURA!$F$3,ESTRUTURA!$F$4,"m")*Tabela!$H$33,Tabela!$H$33)))</f>
        <v/>
      </c>
      <c r="AJ236" s="45" t="str">
        <f t="shared" si="37"/>
        <v/>
      </c>
    </row>
    <row r="237" spans="1:36" x14ac:dyDescent="0.2">
      <c r="A237" s="89" t="str">
        <f>ESTRUTURA!A237</f>
        <v/>
      </c>
      <c r="B237" s="81">
        <f t="shared" si="43"/>
        <v>0</v>
      </c>
      <c r="C237" s="83" t="str">
        <f t="shared" si="48"/>
        <v/>
      </c>
      <c r="D237" s="45" t="str">
        <f t="shared" si="48"/>
        <v/>
      </c>
      <c r="E237" s="83" t="str">
        <f t="shared" si="48"/>
        <v/>
      </c>
      <c r="F237" s="45" t="str">
        <f>IF($A237="","",IF(F$6="NÃO",0,Tabela!$H$34*nm_lastro))</f>
        <v/>
      </c>
      <c r="G237" s="83" t="str">
        <f t="shared" si="48"/>
        <v/>
      </c>
      <c r="H237" s="45" t="str">
        <f>IF($A237="","",IF(H$6="NÃO",0,IF($A237=0,DATEDIF(ESTRUTURA!$F$3,ESTRUTURA!$F$4,"m")*Tabela!$H$6,Tabela!$H$6)))</f>
        <v/>
      </c>
      <c r="I237" s="83" t="str">
        <f t="shared" si="48"/>
        <v/>
      </c>
      <c r="J237" s="45" t="str">
        <f>IF($A237="","",IF(J$6="NÃO",0,IF($A237=0,DATEDIF(ESTRUTURA!$F$3,ESTRUTURA!$F$4,"m")*Tabela!$H$8,IF(J$6="NÃO",0,Tabela!$H$8))))</f>
        <v/>
      </c>
      <c r="K237" s="83" t="str">
        <f t="shared" si="48"/>
        <v/>
      </c>
      <c r="L237" s="45" t="str">
        <f t="shared" si="48"/>
        <v/>
      </c>
      <c r="M237" s="83" t="str">
        <f t="shared" si="48"/>
        <v/>
      </c>
      <c r="N237" s="45" t="str">
        <f t="shared" si="48"/>
        <v/>
      </c>
      <c r="O237" s="83" t="str">
        <f t="shared" si="48"/>
        <v/>
      </c>
      <c r="P237" s="45" t="str">
        <f t="shared" si="48"/>
        <v/>
      </c>
      <c r="Q237" s="83" t="str">
        <f t="shared" si="48"/>
        <v/>
      </c>
      <c r="R237" s="45" t="str">
        <f t="shared" si="48"/>
        <v/>
      </c>
      <c r="S237" s="83" t="str">
        <f>IF($A237="","",IF(S$6="NÃO",0,IF($A237=0,DATEDIF(ESTRUTURA!$F$3,ESTRUTURA!$F$4,"m")*Tabela!$H$17,Tabela!$H$17)))</f>
        <v/>
      </c>
      <c r="T237" s="45" t="str">
        <f>IF($A237="","",IF(T$6="NÃO",0,IF($A237=0,DATEDIF(ESTRUTURA!$F$3,ESTRUTURA!$F$4,"m")*Tabela!$H$18,Tabela!$H$18)))</f>
        <v/>
      </c>
      <c r="U237" s="83" t="str">
        <f t="shared" si="47"/>
        <v/>
      </c>
      <c r="V237" s="45" t="str">
        <f>IF($A237="","",IF(V$6="NÃO",0,IF($A237=0,DATEDIF(ESTRUTURA!$F$3,ESTRUTURA!$F$4,"m")*Tabela!$H$20,Tabela!$H$20)))</f>
        <v/>
      </c>
      <c r="W237" s="83" t="str">
        <f t="shared" si="47"/>
        <v/>
      </c>
      <c r="X237" s="45" t="str">
        <f t="shared" si="47"/>
        <v/>
      </c>
      <c r="Y237" s="83" t="str">
        <f>IF($A237="","",IF(Y$6="NÃO",0,IF(A237=0,Tabela!$H$23,IF(AND(MONTH(ESTRUTURA!C237)=MONTH(ESTRUTURA!$F$3),A237&gt;0),Tabela!$H$23,0))))</f>
        <v/>
      </c>
      <c r="Z237" s="45" t="str">
        <f t="shared" si="47"/>
        <v/>
      </c>
      <c r="AA237" s="83" t="str">
        <f>IF($A237="","",IF(AA$6="NÃO",0,Tabela!$H$25*nm_séries))</f>
        <v/>
      </c>
      <c r="AB237" s="45" t="str">
        <f t="shared" si="47"/>
        <v/>
      </c>
      <c r="AC237" s="83" t="str">
        <f>IF($A237="","",IF(AC$6="NÃO",0,IF(A237=0,Tabela!$H$27,IF(MOD(A237,3)=0,Tabela!$H$27,0))))</f>
        <v/>
      </c>
      <c r="AD237" s="45" t="str">
        <f t="shared" si="47"/>
        <v/>
      </c>
      <c r="AE237" s="83" t="str">
        <f t="shared" si="47"/>
        <v/>
      </c>
      <c r="AF237" s="45" t="str">
        <f>IF($A237="","",IF(AF$6="NÃO",0,IF(AND(MONTH(ESTRUTURA!C237)=MONTH(ESTRUTURA!$F$3),A237&gt;0),Tabela!$H$30,0)))</f>
        <v/>
      </c>
      <c r="AG237" s="83" t="str">
        <f t="shared" si="47"/>
        <v/>
      </c>
      <c r="AH237" s="45" t="str">
        <f t="shared" si="47"/>
        <v/>
      </c>
      <c r="AI237" s="83" t="str">
        <f>IF($A237="","",IF(AI$6="NÃO",0,IF($A237=0,DATEDIF(ESTRUTURA!$F$3,ESTRUTURA!$F$4,"m")*Tabela!$H$33,Tabela!$H$33)))</f>
        <v/>
      </c>
      <c r="AJ237" s="45" t="str">
        <f t="shared" si="37"/>
        <v/>
      </c>
    </row>
    <row r="238" spans="1:36" x14ac:dyDescent="0.2">
      <c r="A238" s="89" t="str">
        <f>ESTRUTURA!A238</f>
        <v/>
      </c>
      <c r="B238" s="81">
        <f t="shared" si="43"/>
        <v>0</v>
      </c>
      <c r="C238" s="83" t="str">
        <f t="shared" si="48"/>
        <v/>
      </c>
      <c r="D238" s="45" t="str">
        <f t="shared" si="48"/>
        <v/>
      </c>
      <c r="E238" s="83" t="str">
        <f t="shared" si="48"/>
        <v/>
      </c>
      <c r="F238" s="45" t="str">
        <f>IF($A238="","",IF(F$6="NÃO",0,Tabela!$H$34*nm_lastro))</f>
        <v/>
      </c>
      <c r="G238" s="83" t="str">
        <f t="shared" si="48"/>
        <v/>
      </c>
      <c r="H238" s="45" t="str">
        <f>IF($A238="","",IF(H$6="NÃO",0,IF($A238=0,DATEDIF(ESTRUTURA!$F$3,ESTRUTURA!$F$4,"m")*Tabela!$H$6,Tabela!$H$6)))</f>
        <v/>
      </c>
      <c r="I238" s="83" t="str">
        <f t="shared" si="48"/>
        <v/>
      </c>
      <c r="J238" s="45" t="str">
        <f>IF($A238="","",IF(J$6="NÃO",0,IF($A238=0,DATEDIF(ESTRUTURA!$F$3,ESTRUTURA!$F$4,"m")*Tabela!$H$8,IF(J$6="NÃO",0,Tabela!$H$8))))</f>
        <v/>
      </c>
      <c r="K238" s="83" t="str">
        <f t="shared" si="48"/>
        <v/>
      </c>
      <c r="L238" s="45" t="str">
        <f t="shared" si="48"/>
        <v/>
      </c>
      <c r="M238" s="83" t="str">
        <f t="shared" si="48"/>
        <v/>
      </c>
      <c r="N238" s="45" t="str">
        <f t="shared" si="48"/>
        <v/>
      </c>
      <c r="O238" s="83" t="str">
        <f t="shared" si="48"/>
        <v/>
      </c>
      <c r="P238" s="45" t="str">
        <f t="shared" si="48"/>
        <v/>
      </c>
      <c r="Q238" s="83" t="str">
        <f t="shared" si="48"/>
        <v/>
      </c>
      <c r="R238" s="45" t="str">
        <f t="shared" si="48"/>
        <v/>
      </c>
      <c r="S238" s="83" t="str">
        <f>IF($A238="","",IF(S$6="NÃO",0,IF($A238=0,DATEDIF(ESTRUTURA!$F$3,ESTRUTURA!$F$4,"m")*Tabela!$H$17,Tabela!$H$17)))</f>
        <v/>
      </c>
      <c r="T238" s="45" t="str">
        <f>IF($A238="","",IF(T$6="NÃO",0,IF($A238=0,DATEDIF(ESTRUTURA!$F$3,ESTRUTURA!$F$4,"m")*Tabela!$H$18,Tabela!$H$18)))</f>
        <v/>
      </c>
      <c r="U238" s="83" t="str">
        <f t="shared" si="47"/>
        <v/>
      </c>
      <c r="V238" s="45" t="str">
        <f>IF($A238="","",IF(V$6="NÃO",0,IF($A238=0,DATEDIF(ESTRUTURA!$F$3,ESTRUTURA!$F$4,"m")*Tabela!$H$20,Tabela!$H$20)))</f>
        <v/>
      </c>
      <c r="W238" s="83" t="str">
        <f t="shared" si="47"/>
        <v/>
      </c>
      <c r="X238" s="45" t="str">
        <f t="shared" si="47"/>
        <v/>
      </c>
      <c r="Y238" s="83" t="str">
        <f>IF($A238="","",IF(Y$6="NÃO",0,IF(A238=0,Tabela!$H$23,IF(AND(MONTH(ESTRUTURA!C238)=MONTH(ESTRUTURA!$F$3),A238&gt;0),Tabela!$H$23,0))))</f>
        <v/>
      </c>
      <c r="Z238" s="45" t="str">
        <f t="shared" si="47"/>
        <v/>
      </c>
      <c r="AA238" s="83" t="str">
        <f>IF($A238="","",IF(AA$6="NÃO",0,Tabela!$H$25*nm_séries))</f>
        <v/>
      </c>
      <c r="AB238" s="45" t="str">
        <f t="shared" si="47"/>
        <v/>
      </c>
      <c r="AC238" s="83" t="str">
        <f>IF($A238="","",IF(AC$6="NÃO",0,IF(A238=0,Tabela!$H$27,IF(MOD(A238,3)=0,Tabela!$H$27,0))))</f>
        <v/>
      </c>
      <c r="AD238" s="45" t="str">
        <f t="shared" si="47"/>
        <v/>
      </c>
      <c r="AE238" s="83" t="str">
        <f t="shared" si="47"/>
        <v/>
      </c>
      <c r="AF238" s="45" t="str">
        <f>IF($A238="","",IF(AF$6="NÃO",0,IF(AND(MONTH(ESTRUTURA!C238)=MONTH(ESTRUTURA!$F$3),A238&gt;0),Tabela!$H$30,0)))</f>
        <v/>
      </c>
      <c r="AG238" s="83" t="str">
        <f t="shared" si="47"/>
        <v/>
      </c>
      <c r="AH238" s="45" t="str">
        <f t="shared" si="47"/>
        <v/>
      </c>
      <c r="AI238" s="83" t="str">
        <f>IF($A238="","",IF(AI$6="NÃO",0,IF($A238=0,DATEDIF(ESTRUTURA!$F$3,ESTRUTURA!$F$4,"m")*Tabela!$H$33,Tabela!$H$33)))</f>
        <v/>
      </c>
      <c r="AJ238" s="45" t="str">
        <f t="shared" si="37"/>
        <v/>
      </c>
    </row>
    <row r="239" spans="1:36" x14ac:dyDescent="0.2">
      <c r="A239" s="89" t="str">
        <f>ESTRUTURA!A239</f>
        <v/>
      </c>
      <c r="B239" s="81">
        <f t="shared" si="43"/>
        <v>0</v>
      </c>
      <c r="C239" s="83" t="str">
        <f t="shared" si="48"/>
        <v/>
      </c>
      <c r="D239" s="45" t="str">
        <f t="shared" si="48"/>
        <v/>
      </c>
      <c r="E239" s="83" t="str">
        <f t="shared" si="48"/>
        <v/>
      </c>
      <c r="F239" s="45" t="str">
        <f>IF($A239="","",IF(F$6="NÃO",0,Tabela!$H$34*nm_lastro))</f>
        <v/>
      </c>
      <c r="G239" s="83" t="str">
        <f t="shared" si="48"/>
        <v/>
      </c>
      <c r="H239" s="45" t="str">
        <f>IF($A239="","",IF(H$6="NÃO",0,IF($A239=0,DATEDIF(ESTRUTURA!$F$3,ESTRUTURA!$F$4,"m")*Tabela!$H$6,Tabela!$H$6)))</f>
        <v/>
      </c>
      <c r="I239" s="83" t="str">
        <f t="shared" si="48"/>
        <v/>
      </c>
      <c r="J239" s="45" t="str">
        <f>IF($A239="","",IF(J$6="NÃO",0,IF($A239=0,DATEDIF(ESTRUTURA!$F$3,ESTRUTURA!$F$4,"m")*Tabela!$H$8,IF(J$6="NÃO",0,Tabela!$H$8))))</f>
        <v/>
      </c>
      <c r="K239" s="83" t="str">
        <f t="shared" si="48"/>
        <v/>
      </c>
      <c r="L239" s="45" t="str">
        <f t="shared" si="48"/>
        <v/>
      </c>
      <c r="M239" s="83" t="str">
        <f t="shared" si="48"/>
        <v/>
      </c>
      <c r="N239" s="45" t="str">
        <f t="shared" si="48"/>
        <v/>
      </c>
      <c r="O239" s="83" t="str">
        <f t="shared" si="48"/>
        <v/>
      </c>
      <c r="P239" s="45" t="str">
        <f t="shared" si="48"/>
        <v/>
      </c>
      <c r="Q239" s="83" t="str">
        <f t="shared" si="48"/>
        <v/>
      </c>
      <c r="R239" s="45" t="str">
        <f t="shared" si="48"/>
        <v/>
      </c>
      <c r="S239" s="83" t="str">
        <f>IF($A239="","",IF(S$6="NÃO",0,IF($A239=0,DATEDIF(ESTRUTURA!$F$3,ESTRUTURA!$F$4,"m")*Tabela!$H$17,Tabela!$H$17)))</f>
        <v/>
      </c>
      <c r="T239" s="45" t="str">
        <f>IF($A239="","",IF(T$6="NÃO",0,IF($A239=0,DATEDIF(ESTRUTURA!$F$3,ESTRUTURA!$F$4,"m")*Tabela!$H$18,Tabela!$H$18)))</f>
        <v/>
      </c>
      <c r="U239" s="83" t="str">
        <f t="shared" si="47"/>
        <v/>
      </c>
      <c r="V239" s="45" t="str">
        <f>IF($A239="","",IF(V$6="NÃO",0,IF($A239=0,DATEDIF(ESTRUTURA!$F$3,ESTRUTURA!$F$4,"m")*Tabela!$H$20,Tabela!$H$20)))</f>
        <v/>
      </c>
      <c r="W239" s="83" t="str">
        <f t="shared" si="47"/>
        <v/>
      </c>
      <c r="X239" s="45" t="str">
        <f t="shared" si="47"/>
        <v/>
      </c>
      <c r="Y239" s="83" t="str">
        <f>IF($A239="","",IF(Y$6="NÃO",0,IF(A239=0,Tabela!$H$23,IF(AND(MONTH(ESTRUTURA!C239)=MONTH(ESTRUTURA!$F$3),A239&gt;0),Tabela!$H$23,0))))</f>
        <v/>
      </c>
      <c r="Z239" s="45" t="str">
        <f t="shared" si="47"/>
        <v/>
      </c>
      <c r="AA239" s="83" t="str">
        <f>IF($A239="","",IF(AA$6="NÃO",0,Tabela!$H$25*nm_séries))</f>
        <v/>
      </c>
      <c r="AB239" s="45" t="str">
        <f t="shared" si="47"/>
        <v/>
      </c>
      <c r="AC239" s="83" t="str">
        <f>IF($A239="","",IF(AC$6="NÃO",0,IF(A239=0,Tabela!$H$27,IF(MOD(A239,3)=0,Tabela!$H$27,0))))</f>
        <v/>
      </c>
      <c r="AD239" s="45" t="str">
        <f t="shared" si="47"/>
        <v/>
      </c>
      <c r="AE239" s="83" t="str">
        <f t="shared" si="47"/>
        <v/>
      </c>
      <c r="AF239" s="45" t="str">
        <f>IF($A239="","",IF(AF$6="NÃO",0,IF(AND(MONTH(ESTRUTURA!C239)=MONTH(ESTRUTURA!$F$3),A239&gt;0),Tabela!$H$30,0)))</f>
        <v/>
      </c>
      <c r="AG239" s="83" t="str">
        <f t="shared" si="47"/>
        <v/>
      </c>
      <c r="AH239" s="45" t="str">
        <f t="shared" si="47"/>
        <v/>
      </c>
      <c r="AI239" s="83" t="str">
        <f>IF($A239="","",IF(AI$6="NÃO",0,IF($A239=0,DATEDIF(ESTRUTURA!$F$3,ESTRUTURA!$F$4,"m")*Tabela!$H$33,Tabela!$H$33)))</f>
        <v/>
      </c>
      <c r="AJ239" s="45" t="str">
        <f t="shared" si="37"/>
        <v/>
      </c>
    </row>
    <row r="240" spans="1:36" x14ac:dyDescent="0.2">
      <c r="A240" s="89" t="str">
        <f>ESTRUTURA!A240</f>
        <v/>
      </c>
      <c r="B240" s="81">
        <f t="shared" si="43"/>
        <v>0</v>
      </c>
      <c r="C240" s="83" t="str">
        <f t="shared" si="48"/>
        <v/>
      </c>
      <c r="D240" s="45" t="str">
        <f t="shared" si="48"/>
        <v/>
      </c>
      <c r="E240" s="83" t="str">
        <f t="shared" si="48"/>
        <v/>
      </c>
      <c r="F240" s="45" t="str">
        <f>IF($A240="","",IF(F$6="NÃO",0,Tabela!$H$34*nm_lastro))</f>
        <v/>
      </c>
      <c r="G240" s="83" t="str">
        <f t="shared" si="48"/>
        <v/>
      </c>
      <c r="H240" s="45" t="str">
        <f>IF($A240="","",IF(H$6="NÃO",0,IF($A240=0,DATEDIF(ESTRUTURA!$F$3,ESTRUTURA!$F$4,"m")*Tabela!$H$6,Tabela!$H$6)))</f>
        <v/>
      </c>
      <c r="I240" s="83" t="str">
        <f t="shared" si="48"/>
        <v/>
      </c>
      <c r="J240" s="45" t="str">
        <f>IF($A240="","",IF(J$6="NÃO",0,IF($A240=0,DATEDIF(ESTRUTURA!$F$3,ESTRUTURA!$F$4,"m")*Tabela!$H$8,IF(J$6="NÃO",0,Tabela!$H$8))))</f>
        <v/>
      </c>
      <c r="K240" s="83" t="str">
        <f t="shared" si="48"/>
        <v/>
      </c>
      <c r="L240" s="45" t="str">
        <f t="shared" si="48"/>
        <v/>
      </c>
      <c r="M240" s="83" t="str">
        <f t="shared" si="48"/>
        <v/>
      </c>
      <c r="N240" s="45" t="str">
        <f t="shared" si="48"/>
        <v/>
      </c>
      <c r="O240" s="83" t="str">
        <f t="shared" si="48"/>
        <v/>
      </c>
      <c r="P240" s="45" t="str">
        <f t="shared" si="48"/>
        <v/>
      </c>
      <c r="Q240" s="83" t="str">
        <f t="shared" si="48"/>
        <v/>
      </c>
      <c r="R240" s="45" t="str">
        <f t="shared" si="48"/>
        <v/>
      </c>
      <c r="S240" s="83" t="str">
        <f>IF($A240="","",IF(S$6="NÃO",0,IF($A240=0,DATEDIF(ESTRUTURA!$F$3,ESTRUTURA!$F$4,"m")*Tabela!$H$17,Tabela!$H$17)))</f>
        <v/>
      </c>
      <c r="T240" s="45" t="str">
        <f>IF($A240="","",IF(T$6="NÃO",0,IF($A240=0,DATEDIF(ESTRUTURA!$F$3,ESTRUTURA!$F$4,"m")*Tabela!$H$18,Tabela!$H$18)))</f>
        <v/>
      </c>
      <c r="U240" s="83" t="str">
        <f t="shared" si="47"/>
        <v/>
      </c>
      <c r="V240" s="45" t="str">
        <f>IF($A240="","",IF(V$6="NÃO",0,IF($A240=0,DATEDIF(ESTRUTURA!$F$3,ESTRUTURA!$F$4,"m")*Tabela!$H$20,Tabela!$H$20)))</f>
        <v/>
      </c>
      <c r="W240" s="83" t="str">
        <f t="shared" si="47"/>
        <v/>
      </c>
      <c r="X240" s="45" t="str">
        <f t="shared" si="47"/>
        <v/>
      </c>
      <c r="Y240" s="83" t="str">
        <f>IF($A240="","",IF(Y$6="NÃO",0,IF(A240=0,Tabela!$H$23,IF(AND(MONTH(ESTRUTURA!C240)=MONTH(ESTRUTURA!$F$3),A240&gt;0),Tabela!$H$23,0))))</f>
        <v/>
      </c>
      <c r="Z240" s="45" t="str">
        <f t="shared" si="47"/>
        <v/>
      </c>
      <c r="AA240" s="83" t="str">
        <f>IF($A240="","",IF(AA$6="NÃO",0,Tabela!$H$25*nm_séries))</f>
        <v/>
      </c>
      <c r="AB240" s="45" t="str">
        <f t="shared" si="47"/>
        <v/>
      </c>
      <c r="AC240" s="83" t="str">
        <f>IF($A240="","",IF(AC$6="NÃO",0,IF(A240=0,Tabela!$H$27,IF(MOD(A240,3)=0,Tabela!$H$27,0))))</f>
        <v/>
      </c>
      <c r="AD240" s="45" t="str">
        <f t="shared" si="47"/>
        <v/>
      </c>
      <c r="AE240" s="83" t="str">
        <f t="shared" si="47"/>
        <v/>
      </c>
      <c r="AF240" s="45" t="str">
        <f>IF($A240="","",IF(AF$6="NÃO",0,IF(AND(MONTH(ESTRUTURA!C240)=MONTH(ESTRUTURA!$F$3),A240&gt;0),Tabela!$H$30,0)))</f>
        <v/>
      </c>
      <c r="AG240" s="83" t="str">
        <f t="shared" si="47"/>
        <v/>
      </c>
      <c r="AH240" s="45" t="str">
        <f t="shared" si="47"/>
        <v/>
      </c>
      <c r="AI240" s="83" t="str">
        <f>IF($A240="","",IF(AI$6="NÃO",0,IF($A240=0,DATEDIF(ESTRUTURA!$F$3,ESTRUTURA!$F$4,"m")*Tabela!$H$33,Tabela!$H$33)))</f>
        <v/>
      </c>
      <c r="AJ240" s="45" t="str">
        <f t="shared" si="37"/>
        <v/>
      </c>
    </row>
    <row r="241" spans="1:36" x14ac:dyDescent="0.2">
      <c r="A241" s="89" t="str">
        <f>ESTRUTURA!A241</f>
        <v/>
      </c>
      <c r="B241" s="81">
        <f t="shared" si="43"/>
        <v>0</v>
      </c>
      <c r="C241" s="83" t="str">
        <f t="shared" si="48"/>
        <v/>
      </c>
      <c r="D241" s="45" t="str">
        <f t="shared" si="48"/>
        <v/>
      </c>
      <c r="E241" s="83" t="str">
        <f t="shared" si="48"/>
        <v/>
      </c>
      <c r="F241" s="45" t="str">
        <f>IF($A241="","",IF(F$6="NÃO",0,Tabela!$H$34*nm_lastro))</f>
        <v/>
      </c>
      <c r="G241" s="83" t="str">
        <f t="shared" si="48"/>
        <v/>
      </c>
      <c r="H241" s="45" t="str">
        <f>IF($A241="","",IF(H$6="NÃO",0,IF($A241=0,DATEDIF(ESTRUTURA!$F$3,ESTRUTURA!$F$4,"m")*Tabela!$H$6,Tabela!$H$6)))</f>
        <v/>
      </c>
      <c r="I241" s="83" t="str">
        <f t="shared" si="48"/>
        <v/>
      </c>
      <c r="J241" s="45" t="str">
        <f>IF($A241="","",IF(J$6="NÃO",0,IF($A241=0,DATEDIF(ESTRUTURA!$F$3,ESTRUTURA!$F$4,"m")*Tabela!$H$8,IF(J$6="NÃO",0,Tabela!$H$8))))</f>
        <v/>
      </c>
      <c r="K241" s="83" t="str">
        <f t="shared" si="48"/>
        <v/>
      </c>
      <c r="L241" s="45" t="str">
        <f t="shared" si="48"/>
        <v/>
      </c>
      <c r="M241" s="83" t="str">
        <f t="shared" si="48"/>
        <v/>
      </c>
      <c r="N241" s="45" t="str">
        <f t="shared" si="48"/>
        <v/>
      </c>
      <c r="O241" s="83" t="str">
        <f t="shared" si="48"/>
        <v/>
      </c>
      <c r="P241" s="45" t="str">
        <f t="shared" si="48"/>
        <v/>
      </c>
      <c r="Q241" s="83" t="str">
        <f t="shared" si="48"/>
        <v/>
      </c>
      <c r="R241" s="45" t="str">
        <f t="shared" si="48"/>
        <v/>
      </c>
      <c r="S241" s="83" t="str">
        <f>IF($A241="","",IF(S$6="NÃO",0,IF($A241=0,DATEDIF(ESTRUTURA!$F$3,ESTRUTURA!$F$4,"m")*Tabela!$H$17,Tabela!$H$17)))</f>
        <v/>
      </c>
      <c r="T241" s="45" t="str">
        <f>IF($A241="","",IF(T$6="NÃO",0,IF($A241=0,DATEDIF(ESTRUTURA!$F$3,ESTRUTURA!$F$4,"m")*Tabela!$H$18,Tabela!$H$18)))</f>
        <v/>
      </c>
      <c r="U241" s="83" t="str">
        <f t="shared" si="47"/>
        <v/>
      </c>
      <c r="V241" s="45" t="str">
        <f>IF($A241="","",IF(V$6="NÃO",0,IF($A241=0,DATEDIF(ESTRUTURA!$F$3,ESTRUTURA!$F$4,"m")*Tabela!$H$20,Tabela!$H$20)))</f>
        <v/>
      </c>
      <c r="W241" s="83" t="str">
        <f t="shared" si="47"/>
        <v/>
      </c>
      <c r="X241" s="45" t="str">
        <f t="shared" si="47"/>
        <v/>
      </c>
      <c r="Y241" s="83" t="str">
        <f>IF($A241="","",IF(Y$6="NÃO",0,IF(A241=0,Tabela!$H$23,IF(AND(MONTH(ESTRUTURA!C241)=MONTH(ESTRUTURA!$F$3),A241&gt;0),Tabela!$H$23,0))))</f>
        <v/>
      </c>
      <c r="Z241" s="45" t="str">
        <f t="shared" si="47"/>
        <v/>
      </c>
      <c r="AA241" s="83" t="str">
        <f>IF($A241="","",IF(AA$6="NÃO",0,Tabela!$H$25*nm_séries))</f>
        <v/>
      </c>
      <c r="AB241" s="45" t="str">
        <f t="shared" si="47"/>
        <v/>
      </c>
      <c r="AC241" s="83" t="str">
        <f>IF($A241="","",IF(AC$6="NÃO",0,IF(A241=0,Tabela!$H$27,IF(MOD(A241,3)=0,Tabela!$H$27,0))))</f>
        <v/>
      </c>
      <c r="AD241" s="45" t="str">
        <f t="shared" si="47"/>
        <v/>
      </c>
      <c r="AE241" s="83" t="str">
        <f t="shared" si="47"/>
        <v/>
      </c>
      <c r="AF241" s="45" t="str">
        <f>IF($A241="","",IF(AF$6="NÃO",0,IF(AND(MONTH(ESTRUTURA!C241)=MONTH(ESTRUTURA!$F$3),A241&gt;0),Tabela!$H$30,0)))</f>
        <v/>
      </c>
      <c r="AG241" s="83" t="str">
        <f t="shared" si="47"/>
        <v/>
      </c>
      <c r="AH241" s="45" t="str">
        <f t="shared" si="47"/>
        <v/>
      </c>
      <c r="AI241" s="83" t="str">
        <f>IF($A241="","",IF(AI$6="NÃO",0,IF($A241=0,DATEDIF(ESTRUTURA!$F$3,ESTRUTURA!$F$4,"m")*Tabela!$H$33,Tabela!$H$33)))</f>
        <v/>
      </c>
      <c r="AJ241" s="45" t="str">
        <f t="shared" si="37"/>
        <v/>
      </c>
    </row>
    <row r="242" spans="1:36" x14ac:dyDescent="0.2">
      <c r="A242" s="89" t="str">
        <f>ESTRUTURA!A242</f>
        <v/>
      </c>
      <c r="B242" s="81">
        <f t="shared" si="43"/>
        <v>0</v>
      </c>
      <c r="C242" s="83" t="str">
        <f t="shared" si="48"/>
        <v/>
      </c>
      <c r="D242" s="45" t="str">
        <f t="shared" si="48"/>
        <v/>
      </c>
      <c r="E242" s="83" t="str">
        <f t="shared" si="48"/>
        <v/>
      </c>
      <c r="F242" s="45" t="str">
        <f>IF($A242="","",IF(F$6="NÃO",0,Tabela!$H$34*nm_lastro))</f>
        <v/>
      </c>
      <c r="G242" s="83" t="str">
        <f t="shared" si="48"/>
        <v/>
      </c>
      <c r="H242" s="45" t="str">
        <f>IF($A242="","",IF(H$6="NÃO",0,IF($A242=0,DATEDIF(ESTRUTURA!$F$3,ESTRUTURA!$F$4,"m")*Tabela!$H$6,Tabela!$H$6)))</f>
        <v/>
      </c>
      <c r="I242" s="83" t="str">
        <f t="shared" si="48"/>
        <v/>
      </c>
      <c r="J242" s="45" t="str">
        <f>IF($A242="","",IF(J$6="NÃO",0,IF($A242=0,DATEDIF(ESTRUTURA!$F$3,ESTRUTURA!$F$4,"m")*Tabela!$H$8,IF(J$6="NÃO",0,Tabela!$H$8))))</f>
        <v/>
      </c>
      <c r="K242" s="83" t="str">
        <f t="shared" si="48"/>
        <v/>
      </c>
      <c r="L242" s="45" t="str">
        <f t="shared" si="48"/>
        <v/>
      </c>
      <c r="M242" s="83" t="str">
        <f t="shared" si="48"/>
        <v/>
      </c>
      <c r="N242" s="45" t="str">
        <f t="shared" si="48"/>
        <v/>
      </c>
      <c r="O242" s="83" t="str">
        <f t="shared" si="48"/>
        <v/>
      </c>
      <c r="P242" s="45" t="str">
        <f t="shared" si="48"/>
        <v/>
      </c>
      <c r="Q242" s="83" t="str">
        <f t="shared" si="48"/>
        <v/>
      </c>
      <c r="R242" s="45" t="str">
        <f t="shared" si="48"/>
        <v/>
      </c>
      <c r="S242" s="83" t="str">
        <f>IF($A242="","",IF(S$6="NÃO",0,IF($A242=0,DATEDIF(ESTRUTURA!$F$3,ESTRUTURA!$F$4,"m")*Tabela!$H$17,Tabela!$H$17)))</f>
        <v/>
      </c>
      <c r="T242" s="45" t="str">
        <f>IF($A242="","",IF(T$6="NÃO",0,IF($A242=0,DATEDIF(ESTRUTURA!$F$3,ESTRUTURA!$F$4,"m")*Tabela!$H$18,Tabela!$H$18)))</f>
        <v/>
      </c>
      <c r="U242" s="83" t="str">
        <f t="shared" si="47"/>
        <v/>
      </c>
      <c r="V242" s="45" t="str">
        <f>IF($A242="","",IF(V$6="NÃO",0,IF($A242=0,DATEDIF(ESTRUTURA!$F$3,ESTRUTURA!$F$4,"m")*Tabela!$H$20,Tabela!$H$20)))</f>
        <v/>
      </c>
      <c r="W242" s="83" t="str">
        <f t="shared" si="47"/>
        <v/>
      </c>
      <c r="X242" s="45" t="str">
        <f t="shared" si="47"/>
        <v/>
      </c>
      <c r="Y242" s="83" t="str">
        <f>IF($A242="","",IF(Y$6="NÃO",0,IF(A242=0,Tabela!$H$23,IF(AND(MONTH(ESTRUTURA!C242)=MONTH(ESTRUTURA!$F$3),A242&gt;0),Tabela!$H$23,0))))</f>
        <v/>
      </c>
      <c r="Z242" s="45" t="str">
        <f t="shared" si="47"/>
        <v/>
      </c>
      <c r="AA242" s="83" t="str">
        <f>IF($A242="","",IF(AA$6="NÃO",0,Tabela!$H$25*nm_séries))</f>
        <v/>
      </c>
      <c r="AB242" s="45" t="str">
        <f t="shared" si="47"/>
        <v/>
      </c>
      <c r="AC242" s="83" t="str">
        <f>IF($A242="","",IF(AC$6="NÃO",0,IF(A242=0,Tabela!$H$27,IF(MOD(A242,3)=0,Tabela!$H$27,0))))</f>
        <v/>
      </c>
      <c r="AD242" s="45" t="str">
        <f t="shared" si="47"/>
        <v/>
      </c>
      <c r="AE242" s="83" t="str">
        <f t="shared" si="47"/>
        <v/>
      </c>
      <c r="AF242" s="45" t="str">
        <f>IF($A242="","",IF(AF$6="NÃO",0,IF(AND(MONTH(ESTRUTURA!C242)=MONTH(ESTRUTURA!$F$3),A242&gt;0),Tabela!$H$30,0)))</f>
        <v/>
      </c>
      <c r="AG242" s="83" t="str">
        <f t="shared" si="47"/>
        <v/>
      </c>
      <c r="AH242" s="45" t="str">
        <f t="shared" si="47"/>
        <v/>
      </c>
      <c r="AI242" s="83" t="str">
        <f>IF($A242="","",IF(AI$6="NÃO",0,IF($A242=0,DATEDIF(ESTRUTURA!$F$3,ESTRUTURA!$F$4,"m")*Tabela!$H$33,Tabela!$H$33)))</f>
        <v/>
      </c>
      <c r="AJ242" s="45" t="str">
        <f t="shared" si="37"/>
        <v/>
      </c>
    </row>
    <row r="243" spans="1:36" x14ac:dyDescent="0.2">
      <c r="A243" s="89" t="str">
        <f>ESTRUTURA!A243</f>
        <v/>
      </c>
      <c r="B243" s="81">
        <f t="shared" si="43"/>
        <v>0</v>
      </c>
      <c r="C243" s="83" t="str">
        <f t="shared" si="48"/>
        <v/>
      </c>
      <c r="D243" s="45" t="str">
        <f t="shared" si="48"/>
        <v/>
      </c>
      <c r="E243" s="83" t="str">
        <f t="shared" si="48"/>
        <v/>
      </c>
      <c r="F243" s="45" t="str">
        <f>IF($A243="","",IF(F$6="NÃO",0,Tabela!$H$34*nm_lastro))</f>
        <v/>
      </c>
      <c r="G243" s="83" t="str">
        <f t="shared" si="48"/>
        <v/>
      </c>
      <c r="H243" s="45" t="str">
        <f>IF($A243="","",IF(H$6="NÃO",0,IF($A243=0,DATEDIF(ESTRUTURA!$F$3,ESTRUTURA!$F$4,"m")*Tabela!$H$6,Tabela!$H$6)))</f>
        <v/>
      </c>
      <c r="I243" s="83" t="str">
        <f t="shared" si="48"/>
        <v/>
      </c>
      <c r="J243" s="45" t="str">
        <f>IF($A243="","",IF(J$6="NÃO",0,IF($A243=0,DATEDIF(ESTRUTURA!$F$3,ESTRUTURA!$F$4,"m")*Tabela!$H$8,IF(J$6="NÃO",0,Tabela!$H$8))))</f>
        <v/>
      </c>
      <c r="K243" s="83" t="str">
        <f t="shared" si="48"/>
        <v/>
      </c>
      <c r="L243" s="45" t="str">
        <f t="shared" si="48"/>
        <v/>
      </c>
      <c r="M243" s="83" t="str">
        <f t="shared" si="48"/>
        <v/>
      </c>
      <c r="N243" s="45" t="str">
        <f t="shared" si="48"/>
        <v/>
      </c>
      <c r="O243" s="83" t="str">
        <f t="shared" si="48"/>
        <v/>
      </c>
      <c r="P243" s="45" t="str">
        <f t="shared" si="48"/>
        <v/>
      </c>
      <c r="Q243" s="83" t="str">
        <f t="shared" si="48"/>
        <v/>
      </c>
      <c r="R243" s="45" t="str">
        <f t="shared" si="48"/>
        <v/>
      </c>
      <c r="S243" s="83" t="str">
        <f>IF($A243="","",IF(S$6="NÃO",0,IF($A243=0,DATEDIF(ESTRUTURA!$F$3,ESTRUTURA!$F$4,"m")*Tabela!$H$17,Tabela!$H$17)))</f>
        <v/>
      </c>
      <c r="T243" s="45" t="str">
        <f>IF($A243="","",IF(T$6="NÃO",0,IF($A243=0,DATEDIF(ESTRUTURA!$F$3,ESTRUTURA!$F$4,"m")*Tabela!$H$18,Tabela!$H$18)))</f>
        <v/>
      </c>
      <c r="U243" s="83" t="str">
        <f t="shared" si="47"/>
        <v/>
      </c>
      <c r="V243" s="45" t="str">
        <f>IF($A243="","",IF(V$6="NÃO",0,IF($A243=0,DATEDIF(ESTRUTURA!$F$3,ESTRUTURA!$F$4,"m")*Tabela!$H$20,Tabela!$H$20)))</f>
        <v/>
      </c>
      <c r="W243" s="83" t="str">
        <f t="shared" si="47"/>
        <v/>
      </c>
      <c r="X243" s="45" t="str">
        <f t="shared" si="47"/>
        <v/>
      </c>
      <c r="Y243" s="83" t="str">
        <f>IF($A243="","",IF(Y$6="NÃO",0,IF(A243=0,Tabela!$H$23,IF(AND(MONTH(ESTRUTURA!C243)=MONTH(ESTRUTURA!$F$3),A243&gt;0),Tabela!$H$23,0))))</f>
        <v/>
      </c>
      <c r="Z243" s="45" t="str">
        <f t="shared" si="47"/>
        <v/>
      </c>
      <c r="AA243" s="83" t="str">
        <f>IF($A243="","",IF(AA$6="NÃO",0,Tabela!$H$25*nm_séries))</f>
        <v/>
      </c>
      <c r="AB243" s="45" t="str">
        <f t="shared" si="47"/>
        <v/>
      </c>
      <c r="AC243" s="83" t="str">
        <f>IF($A243="","",IF(AC$6="NÃO",0,IF(A243=0,Tabela!$H$27,IF(MOD(A243,3)=0,Tabela!$H$27,0))))</f>
        <v/>
      </c>
      <c r="AD243" s="45" t="str">
        <f t="shared" si="47"/>
        <v/>
      </c>
      <c r="AE243" s="83" t="str">
        <f t="shared" si="47"/>
        <v/>
      </c>
      <c r="AF243" s="45" t="str">
        <f>IF($A243="","",IF(AF$6="NÃO",0,IF(AND(MONTH(ESTRUTURA!C243)=MONTH(ESTRUTURA!$F$3),A243&gt;0),Tabela!$H$30,0)))</f>
        <v/>
      </c>
      <c r="AG243" s="83" t="str">
        <f t="shared" si="47"/>
        <v/>
      </c>
      <c r="AH243" s="45" t="str">
        <f t="shared" si="47"/>
        <v/>
      </c>
      <c r="AI243" s="83" t="str">
        <f>IF($A243="","",IF(AI$6="NÃO",0,IF($A243=0,DATEDIF(ESTRUTURA!$F$3,ESTRUTURA!$F$4,"m")*Tabela!$H$33,Tabela!$H$33)))</f>
        <v/>
      </c>
      <c r="AJ243" s="45" t="str">
        <f t="shared" si="37"/>
        <v/>
      </c>
    </row>
    <row r="244" spans="1:36" x14ac:dyDescent="0.2">
      <c r="A244" s="89" t="str">
        <f>ESTRUTURA!A244</f>
        <v/>
      </c>
      <c r="B244" s="81">
        <f t="shared" si="43"/>
        <v>0</v>
      </c>
      <c r="C244" s="83" t="str">
        <f t="shared" si="48"/>
        <v/>
      </c>
      <c r="D244" s="45" t="str">
        <f t="shared" si="48"/>
        <v/>
      </c>
      <c r="E244" s="83" t="str">
        <f t="shared" si="48"/>
        <v/>
      </c>
      <c r="F244" s="45" t="str">
        <f>IF($A244="","",IF(F$6="NÃO",0,Tabela!$H$34*nm_lastro))</f>
        <v/>
      </c>
      <c r="G244" s="83" t="str">
        <f t="shared" si="48"/>
        <v/>
      </c>
      <c r="H244" s="45" t="str">
        <f>IF($A244="","",IF(H$6="NÃO",0,IF($A244=0,DATEDIF(ESTRUTURA!$F$3,ESTRUTURA!$F$4,"m")*Tabela!$H$6,Tabela!$H$6)))</f>
        <v/>
      </c>
      <c r="I244" s="83" t="str">
        <f t="shared" si="48"/>
        <v/>
      </c>
      <c r="J244" s="45" t="str">
        <f>IF($A244="","",IF(J$6="NÃO",0,IF($A244=0,DATEDIF(ESTRUTURA!$F$3,ESTRUTURA!$F$4,"m")*Tabela!$H$8,IF(J$6="NÃO",0,Tabela!$H$8))))</f>
        <v/>
      </c>
      <c r="K244" s="83" t="str">
        <f t="shared" si="48"/>
        <v/>
      </c>
      <c r="L244" s="45" t="str">
        <f t="shared" si="48"/>
        <v/>
      </c>
      <c r="M244" s="83" t="str">
        <f t="shared" si="48"/>
        <v/>
      </c>
      <c r="N244" s="45" t="str">
        <f t="shared" si="48"/>
        <v/>
      </c>
      <c r="O244" s="83" t="str">
        <f t="shared" si="48"/>
        <v/>
      </c>
      <c r="P244" s="45" t="str">
        <f t="shared" si="48"/>
        <v/>
      </c>
      <c r="Q244" s="83" t="str">
        <f t="shared" si="48"/>
        <v/>
      </c>
      <c r="R244" s="45" t="str">
        <f t="shared" si="48"/>
        <v/>
      </c>
      <c r="S244" s="83" t="str">
        <f>IF($A244="","",IF(S$6="NÃO",0,IF($A244=0,DATEDIF(ESTRUTURA!$F$3,ESTRUTURA!$F$4,"m")*Tabela!$H$17,Tabela!$H$17)))</f>
        <v/>
      </c>
      <c r="T244" s="45" t="str">
        <f>IF($A244="","",IF(T$6="NÃO",0,IF($A244=0,DATEDIF(ESTRUTURA!$F$3,ESTRUTURA!$F$4,"m")*Tabela!$H$18,Tabela!$H$18)))</f>
        <v/>
      </c>
      <c r="U244" s="83" t="str">
        <f t="shared" si="47"/>
        <v/>
      </c>
      <c r="V244" s="45" t="str">
        <f>IF($A244="","",IF(V$6="NÃO",0,IF($A244=0,DATEDIF(ESTRUTURA!$F$3,ESTRUTURA!$F$4,"m")*Tabela!$H$20,Tabela!$H$20)))</f>
        <v/>
      </c>
      <c r="W244" s="83" t="str">
        <f t="shared" si="47"/>
        <v/>
      </c>
      <c r="X244" s="45" t="str">
        <f t="shared" si="47"/>
        <v/>
      </c>
      <c r="Y244" s="83" t="str">
        <f>IF($A244="","",IF(Y$6="NÃO",0,IF(A244=0,Tabela!$H$23,IF(AND(MONTH(ESTRUTURA!C244)=MONTH(ESTRUTURA!$F$3),A244&gt;0),Tabela!$H$23,0))))</f>
        <v/>
      </c>
      <c r="Z244" s="45" t="str">
        <f t="shared" si="47"/>
        <v/>
      </c>
      <c r="AA244" s="83" t="str">
        <f>IF($A244="","",IF(AA$6="NÃO",0,Tabela!$H$25*nm_séries))</f>
        <v/>
      </c>
      <c r="AB244" s="45" t="str">
        <f t="shared" si="47"/>
        <v/>
      </c>
      <c r="AC244" s="83" t="str">
        <f>IF($A244="","",IF(AC$6="NÃO",0,IF(A244=0,Tabela!$H$27,IF(MOD(A244,3)=0,Tabela!$H$27,0))))</f>
        <v/>
      </c>
      <c r="AD244" s="45" t="str">
        <f t="shared" si="47"/>
        <v/>
      </c>
      <c r="AE244" s="83" t="str">
        <f t="shared" si="47"/>
        <v/>
      </c>
      <c r="AF244" s="45" t="str">
        <f>IF($A244="","",IF(AF$6="NÃO",0,IF(AND(MONTH(ESTRUTURA!C244)=MONTH(ESTRUTURA!$F$3),A244&gt;0),Tabela!$H$30,0)))</f>
        <v/>
      </c>
      <c r="AG244" s="83" t="str">
        <f t="shared" si="47"/>
        <v/>
      </c>
      <c r="AH244" s="45" t="str">
        <f t="shared" si="47"/>
        <v/>
      </c>
      <c r="AI244" s="83" t="str">
        <f>IF($A244="","",IF(AI$6="NÃO",0,IF($A244=0,DATEDIF(ESTRUTURA!$F$3,ESTRUTURA!$F$4,"m")*Tabela!$H$33,Tabela!$H$33)))</f>
        <v/>
      </c>
      <c r="AJ244" s="45" t="str">
        <f t="shared" si="37"/>
        <v/>
      </c>
    </row>
    <row r="245" spans="1:36" x14ac:dyDescent="0.2">
      <c r="A245" s="89" t="str">
        <f>ESTRUTURA!A245</f>
        <v/>
      </c>
      <c r="B245" s="81">
        <f t="shared" si="43"/>
        <v>0</v>
      </c>
      <c r="C245" s="83" t="str">
        <f t="shared" si="48"/>
        <v/>
      </c>
      <c r="D245" s="45" t="str">
        <f t="shared" si="48"/>
        <v/>
      </c>
      <c r="E245" s="83" t="str">
        <f t="shared" si="48"/>
        <v/>
      </c>
      <c r="F245" s="45" t="str">
        <f>IF($A245="","",IF(F$6="NÃO",0,Tabela!$H$34*nm_lastro))</f>
        <v/>
      </c>
      <c r="G245" s="83" t="str">
        <f t="shared" si="48"/>
        <v/>
      </c>
      <c r="H245" s="45" t="str">
        <f>IF($A245="","",IF(H$6="NÃO",0,IF($A245=0,DATEDIF(ESTRUTURA!$F$3,ESTRUTURA!$F$4,"m")*Tabela!$H$6,Tabela!$H$6)))</f>
        <v/>
      </c>
      <c r="I245" s="83" t="str">
        <f t="shared" si="48"/>
        <v/>
      </c>
      <c r="J245" s="45" t="str">
        <f>IF($A245="","",IF(J$6="NÃO",0,IF($A245=0,DATEDIF(ESTRUTURA!$F$3,ESTRUTURA!$F$4,"m")*Tabela!$H$8,IF(J$6="NÃO",0,Tabela!$H$8))))</f>
        <v/>
      </c>
      <c r="K245" s="83" t="str">
        <f t="shared" si="48"/>
        <v/>
      </c>
      <c r="L245" s="45" t="str">
        <f t="shared" si="48"/>
        <v/>
      </c>
      <c r="M245" s="83" t="str">
        <f t="shared" si="48"/>
        <v/>
      </c>
      <c r="N245" s="45" t="str">
        <f t="shared" si="48"/>
        <v/>
      </c>
      <c r="O245" s="83" t="str">
        <f t="shared" si="48"/>
        <v/>
      </c>
      <c r="P245" s="45" t="str">
        <f t="shared" si="48"/>
        <v/>
      </c>
      <c r="Q245" s="83" t="str">
        <f t="shared" si="48"/>
        <v/>
      </c>
      <c r="R245" s="45" t="str">
        <f t="shared" si="48"/>
        <v/>
      </c>
      <c r="S245" s="83" t="str">
        <f>IF($A245="","",IF(S$6="NÃO",0,IF($A245=0,DATEDIF(ESTRUTURA!$F$3,ESTRUTURA!$F$4,"m")*Tabela!$H$17,Tabela!$H$17)))</f>
        <v/>
      </c>
      <c r="T245" s="45" t="str">
        <f>IF($A245="","",IF(T$6="NÃO",0,IF($A245=0,DATEDIF(ESTRUTURA!$F$3,ESTRUTURA!$F$4,"m")*Tabela!$H$18,Tabela!$H$18)))</f>
        <v/>
      </c>
      <c r="U245" s="83" t="str">
        <f t="shared" si="47"/>
        <v/>
      </c>
      <c r="V245" s="45" t="str">
        <f>IF($A245="","",IF(V$6="NÃO",0,IF($A245=0,DATEDIF(ESTRUTURA!$F$3,ESTRUTURA!$F$4,"m")*Tabela!$H$20,Tabela!$H$20)))</f>
        <v/>
      </c>
      <c r="W245" s="83" t="str">
        <f t="shared" si="47"/>
        <v/>
      </c>
      <c r="X245" s="45" t="str">
        <f t="shared" si="47"/>
        <v/>
      </c>
      <c r="Y245" s="83" t="str">
        <f>IF($A245="","",IF(Y$6="NÃO",0,IF(A245=0,Tabela!$H$23,IF(AND(MONTH(ESTRUTURA!C245)=MONTH(ESTRUTURA!$F$3),A245&gt;0),Tabela!$H$23,0))))</f>
        <v/>
      </c>
      <c r="Z245" s="45" t="str">
        <f t="shared" si="47"/>
        <v/>
      </c>
      <c r="AA245" s="83" t="str">
        <f>IF($A245="","",IF(AA$6="NÃO",0,Tabela!$H$25*nm_séries))</f>
        <v/>
      </c>
      <c r="AB245" s="45" t="str">
        <f t="shared" si="47"/>
        <v/>
      </c>
      <c r="AC245" s="83" t="str">
        <f>IF($A245="","",IF(AC$6="NÃO",0,IF(A245=0,Tabela!$H$27,IF(MOD(A245,3)=0,Tabela!$H$27,0))))</f>
        <v/>
      </c>
      <c r="AD245" s="45" t="str">
        <f t="shared" si="47"/>
        <v/>
      </c>
      <c r="AE245" s="83" t="str">
        <f t="shared" si="47"/>
        <v/>
      </c>
      <c r="AF245" s="45" t="str">
        <f>IF($A245="","",IF(AF$6="NÃO",0,IF(AND(MONTH(ESTRUTURA!C245)=MONTH(ESTRUTURA!$F$3),A245&gt;0),Tabela!$H$30,0)))</f>
        <v/>
      </c>
      <c r="AG245" s="83" t="str">
        <f t="shared" si="47"/>
        <v/>
      </c>
      <c r="AH245" s="45" t="str">
        <f t="shared" si="47"/>
        <v/>
      </c>
      <c r="AI245" s="83" t="str">
        <f>IF($A245="","",IF(AI$6="NÃO",0,IF($A245=0,DATEDIF(ESTRUTURA!$F$3,ESTRUTURA!$F$4,"m")*Tabela!$H$33,Tabela!$H$33)))</f>
        <v/>
      </c>
      <c r="AJ245" s="45" t="str">
        <f t="shared" si="37"/>
        <v/>
      </c>
    </row>
    <row r="246" spans="1:36" x14ac:dyDescent="0.2">
      <c r="A246" s="89" t="str">
        <f>ESTRUTURA!A246</f>
        <v/>
      </c>
      <c r="B246" s="81">
        <f t="shared" si="43"/>
        <v>0</v>
      </c>
      <c r="C246" s="83" t="str">
        <f t="shared" si="48"/>
        <v/>
      </c>
      <c r="D246" s="45" t="str">
        <f t="shared" si="48"/>
        <v/>
      </c>
      <c r="E246" s="83" t="str">
        <f t="shared" si="48"/>
        <v/>
      </c>
      <c r="F246" s="45" t="str">
        <f>IF($A246="","",IF(F$6="NÃO",0,Tabela!$H$34*nm_lastro))</f>
        <v/>
      </c>
      <c r="G246" s="83" t="str">
        <f t="shared" si="48"/>
        <v/>
      </c>
      <c r="H246" s="45" t="str">
        <f>IF($A246="","",IF(H$6="NÃO",0,IF($A246=0,DATEDIF(ESTRUTURA!$F$3,ESTRUTURA!$F$4,"m")*Tabela!$H$6,Tabela!$H$6)))</f>
        <v/>
      </c>
      <c r="I246" s="83" t="str">
        <f t="shared" si="48"/>
        <v/>
      </c>
      <c r="J246" s="45" t="str">
        <f>IF($A246="","",IF(J$6="NÃO",0,IF($A246=0,DATEDIF(ESTRUTURA!$F$3,ESTRUTURA!$F$4,"m")*Tabela!$H$8,IF(J$6="NÃO",0,Tabela!$H$8))))</f>
        <v/>
      </c>
      <c r="K246" s="83" t="str">
        <f t="shared" si="48"/>
        <v/>
      </c>
      <c r="L246" s="45" t="str">
        <f t="shared" si="48"/>
        <v/>
      </c>
      <c r="M246" s="83" t="str">
        <f t="shared" si="48"/>
        <v/>
      </c>
      <c r="N246" s="45" t="str">
        <f t="shared" si="48"/>
        <v/>
      </c>
      <c r="O246" s="83" t="str">
        <f t="shared" si="48"/>
        <v/>
      </c>
      <c r="P246" s="45" t="str">
        <f t="shared" si="48"/>
        <v/>
      </c>
      <c r="Q246" s="83" t="str">
        <f t="shared" si="48"/>
        <v/>
      </c>
      <c r="R246" s="45" t="str">
        <f t="shared" si="48"/>
        <v/>
      </c>
      <c r="S246" s="83" t="str">
        <f>IF($A246="","",IF(S$6="NÃO",0,IF($A246=0,DATEDIF(ESTRUTURA!$F$3,ESTRUTURA!$F$4,"m")*Tabela!$H$17,Tabela!$H$17)))</f>
        <v/>
      </c>
      <c r="T246" s="45" t="str">
        <f>IF($A246="","",IF(T$6="NÃO",0,IF($A246=0,DATEDIF(ESTRUTURA!$F$3,ESTRUTURA!$F$4,"m")*Tabela!$H$18,Tabela!$H$18)))</f>
        <v/>
      </c>
      <c r="U246" s="83" t="str">
        <f t="shared" si="47"/>
        <v/>
      </c>
      <c r="V246" s="45" t="str">
        <f>IF($A246="","",IF(V$6="NÃO",0,IF($A246=0,DATEDIF(ESTRUTURA!$F$3,ESTRUTURA!$F$4,"m")*Tabela!$H$20,Tabela!$H$20)))</f>
        <v/>
      </c>
      <c r="W246" s="83" t="str">
        <f t="shared" si="47"/>
        <v/>
      </c>
      <c r="X246" s="45" t="str">
        <f t="shared" si="47"/>
        <v/>
      </c>
      <c r="Y246" s="83" t="str">
        <f>IF($A246="","",IF(Y$6="NÃO",0,IF(A246=0,Tabela!$H$23,IF(AND(MONTH(ESTRUTURA!C246)=MONTH(ESTRUTURA!$F$3),A246&gt;0),Tabela!$H$23,0))))</f>
        <v/>
      </c>
      <c r="Z246" s="45" t="str">
        <f t="shared" si="47"/>
        <v/>
      </c>
      <c r="AA246" s="83" t="str">
        <f>IF($A246="","",IF(AA$6="NÃO",0,Tabela!$H$25*nm_séries))</f>
        <v/>
      </c>
      <c r="AB246" s="45" t="str">
        <f t="shared" si="47"/>
        <v/>
      </c>
      <c r="AC246" s="83" t="str">
        <f>IF($A246="","",IF(AC$6="NÃO",0,IF(A246=0,Tabela!$H$27,IF(MOD(A246,3)=0,Tabela!$H$27,0))))</f>
        <v/>
      </c>
      <c r="AD246" s="45" t="str">
        <f t="shared" si="47"/>
        <v/>
      </c>
      <c r="AE246" s="83" t="str">
        <f t="shared" si="47"/>
        <v/>
      </c>
      <c r="AF246" s="45" t="str">
        <f>IF($A246="","",IF(AF$6="NÃO",0,IF(AND(MONTH(ESTRUTURA!C246)=MONTH(ESTRUTURA!$F$3),A246&gt;0),Tabela!$H$30,0)))</f>
        <v/>
      </c>
      <c r="AG246" s="83" t="str">
        <f t="shared" si="47"/>
        <v/>
      </c>
      <c r="AH246" s="45" t="str">
        <f t="shared" si="47"/>
        <v/>
      </c>
      <c r="AI246" s="83" t="str">
        <f>IF($A246="","",IF(AI$6="NÃO",0,IF($A246=0,DATEDIF(ESTRUTURA!$F$3,ESTRUTURA!$F$4,"m")*Tabela!$H$33,Tabela!$H$33)))</f>
        <v/>
      </c>
      <c r="AJ246" s="45" t="str">
        <f t="shared" si="37"/>
        <v/>
      </c>
    </row>
    <row r="247" spans="1:36" x14ac:dyDescent="0.2">
      <c r="A247" s="89" t="str">
        <f>ESTRUTURA!A247</f>
        <v/>
      </c>
      <c r="B247" s="81">
        <f t="shared" si="43"/>
        <v>0</v>
      </c>
      <c r="C247" s="83" t="str">
        <f t="shared" si="48"/>
        <v/>
      </c>
      <c r="D247" s="45" t="str">
        <f t="shared" si="48"/>
        <v/>
      </c>
      <c r="E247" s="83" t="str">
        <f t="shared" si="48"/>
        <v/>
      </c>
      <c r="F247" s="45" t="str">
        <f>IF($A247="","",IF(F$6="NÃO",0,Tabela!$H$34*nm_lastro))</f>
        <v/>
      </c>
      <c r="G247" s="83" t="str">
        <f t="shared" si="48"/>
        <v/>
      </c>
      <c r="H247" s="45" t="str">
        <f>IF($A247="","",IF(H$6="NÃO",0,IF($A247=0,DATEDIF(ESTRUTURA!$F$3,ESTRUTURA!$F$4,"m")*Tabela!$H$6,Tabela!$H$6)))</f>
        <v/>
      </c>
      <c r="I247" s="83" t="str">
        <f t="shared" si="48"/>
        <v/>
      </c>
      <c r="J247" s="45" t="str">
        <f>IF($A247="","",IF(J$6="NÃO",0,IF($A247=0,DATEDIF(ESTRUTURA!$F$3,ESTRUTURA!$F$4,"m")*Tabela!$H$8,IF(J$6="NÃO",0,Tabela!$H$8))))</f>
        <v/>
      </c>
      <c r="K247" s="83" t="str">
        <f t="shared" si="48"/>
        <v/>
      </c>
      <c r="L247" s="45" t="str">
        <f t="shared" si="48"/>
        <v/>
      </c>
      <c r="M247" s="83" t="str">
        <f t="shared" si="48"/>
        <v/>
      </c>
      <c r="N247" s="45" t="str">
        <f t="shared" si="48"/>
        <v/>
      </c>
      <c r="O247" s="83" t="str">
        <f t="shared" si="48"/>
        <v/>
      </c>
      <c r="P247" s="45" t="str">
        <f t="shared" si="48"/>
        <v/>
      </c>
      <c r="Q247" s="83" t="str">
        <f t="shared" si="48"/>
        <v/>
      </c>
      <c r="R247" s="45" t="str">
        <f t="shared" si="48"/>
        <v/>
      </c>
      <c r="S247" s="83" t="str">
        <f>IF($A247="","",IF(S$6="NÃO",0,IF($A247=0,DATEDIF(ESTRUTURA!$F$3,ESTRUTURA!$F$4,"m")*Tabela!$H$17,Tabela!$H$17)))</f>
        <v/>
      </c>
      <c r="T247" s="45" t="str">
        <f>IF($A247="","",IF(T$6="NÃO",0,IF($A247=0,DATEDIF(ESTRUTURA!$F$3,ESTRUTURA!$F$4,"m")*Tabela!$H$18,Tabela!$H$18)))</f>
        <v/>
      </c>
      <c r="U247" s="83" t="str">
        <f t="shared" si="47"/>
        <v/>
      </c>
      <c r="V247" s="45" t="str">
        <f>IF($A247="","",IF(V$6="NÃO",0,IF($A247=0,DATEDIF(ESTRUTURA!$F$3,ESTRUTURA!$F$4,"m")*Tabela!$H$20,Tabela!$H$20)))</f>
        <v/>
      </c>
      <c r="W247" s="83" t="str">
        <f t="shared" si="47"/>
        <v/>
      </c>
      <c r="X247" s="45" t="str">
        <f t="shared" si="47"/>
        <v/>
      </c>
      <c r="Y247" s="83" t="str">
        <f>IF($A247="","",IF(Y$6="NÃO",0,IF(A247=0,Tabela!$H$23,IF(AND(MONTH(ESTRUTURA!C247)=MONTH(ESTRUTURA!$F$3),A247&gt;0),Tabela!$H$23,0))))</f>
        <v/>
      </c>
      <c r="Z247" s="45" t="str">
        <f t="shared" si="47"/>
        <v/>
      </c>
      <c r="AA247" s="83" t="str">
        <f>IF($A247="","",IF(AA$6="NÃO",0,Tabela!$H$25*nm_séries))</f>
        <v/>
      </c>
      <c r="AB247" s="45" t="str">
        <f t="shared" si="47"/>
        <v/>
      </c>
      <c r="AC247" s="83" t="str">
        <f>IF($A247="","",IF(AC$6="NÃO",0,IF(A247=0,Tabela!$H$27,IF(MOD(A247,3)=0,Tabela!$H$27,0))))</f>
        <v/>
      </c>
      <c r="AD247" s="45" t="str">
        <f t="shared" si="47"/>
        <v/>
      </c>
      <c r="AE247" s="83" t="str">
        <f t="shared" si="47"/>
        <v/>
      </c>
      <c r="AF247" s="45" t="str">
        <f>IF($A247="","",IF(AF$6="NÃO",0,IF(AND(MONTH(ESTRUTURA!C247)=MONTH(ESTRUTURA!$F$3),A247&gt;0),Tabela!$H$30,0)))</f>
        <v/>
      </c>
      <c r="AG247" s="83" t="str">
        <f t="shared" si="47"/>
        <v/>
      </c>
      <c r="AH247" s="45" t="str">
        <f t="shared" si="47"/>
        <v/>
      </c>
      <c r="AI247" s="83" t="str">
        <f>IF($A247="","",IF(AI$6="NÃO",0,IF($A247=0,DATEDIF(ESTRUTURA!$F$3,ESTRUTURA!$F$4,"m")*Tabela!$H$33,Tabela!$H$33)))</f>
        <v/>
      </c>
      <c r="AJ247" s="45" t="str">
        <f t="shared" si="37"/>
        <v/>
      </c>
    </row>
    <row r="248" spans="1:36" x14ac:dyDescent="0.2">
      <c r="A248" s="89" t="str">
        <f>ESTRUTURA!A248</f>
        <v/>
      </c>
      <c r="B248" s="81">
        <f t="shared" si="43"/>
        <v>0</v>
      </c>
      <c r="C248" s="83" t="str">
        <f t="shared" si="48"/>
        <v/>
      </c>
      <c r="D248" s="45" t="str">
        <f t="shared" si="48"/>
        <v/>
      </c>
      <c r="E248" s="83" t="str">
        <f t="shared" si="48"/>
        <v/>
      </c>
      <c r="F248" s="45" t="str">
        <f>IF($A248="","",IF(F$6="NÃO",0,Tabela!$H$34*nm_lastro))</f>
        <v/>
      </c>
      <c r="G248" s="83" t="str">
        <f t="shared" si="48"/>
        <v/>
      </c>
      <c r="H248" s="45" t="str">
        <f>IF($A248="","",IF(H$6="NÃO",0,IF($A248=0,DATEDIF(ESTRUTURA!$F$3,ESTRUTURA!$F$4,"m")*Tabela!$H$6,Tabela!$H$6)))</f>
        <v/>
      </c>
      <c r="I248" s="83" t="str">
        <f t="shared" si="48"/>
        <v/>
      </c>
      <c r="J248" s="45" t="str">
        <f>IF($A248="","",IF(J$6="NÃO",0,IF($A248=0,DATEDIF(ESTRUTURA!$F$3,ESTRUTURA!$F$4,"m")*Tabela!$H$8,IF(J$6="NÃO",0,Tabela!$H$8))))</f>
        <v/>
      </c>
      <c r="K248" s="83" t="str">
        <f t="shared" si="48"/>
        <v/>
      </c>
      <c r="L248" s="45" t="str">
        <f t="shared" si="48"/>
        <v/>
      </c>
      <c r="M248" s="83" t="str">
        <f t="shared" si="48"/>
        <v/>
      </c>
      <c r="N248" s="45" t="str">
        <f t="shared" si="48"/>
        <v/>
      </c>
      <c r="O248" s="83" t="str">
        <f t="shared" si="48"/>
        <v/>
      </c>
      <c r="P248" s="45" t="str">
        <f t="shared" si="48"/>
        <v/>
      </c>
      <c r="Q248" s="83" t="str">
        <f t="shared" si="48"/>
        <v/>
      </c>
      <c r="R248" s="45" t="str">
        <f t="shared" si="48"/>
        <v/>
      </c>
      <c r="S248" s="83" t="str">
        <f>IF($A248="","",IF(S$6="NÃO",0,IF($A248=0,DATEDIF(ESTRUTURA!$F$3,ESTRUTURA!$F$4,"m")*Tabela!$H$17,Tabela!$H$17)))</f>
        <v/>
      </c>
      <c r="T248" s="45" t="str">
        <f>IF($A248="","",IF(T$6="NÃO",0,IF($A248=0,DATEDIF(ESTRUTURA!$F$3,ESTRUTURA!$F$4,"m")*Tabela!$H$18,Tabela!$H$18)))</f>
        <v/>
      </c>
      <c r="U248" s="83" t="str">
        <f t="shared" si="47"/>
        <v/>
      </c>
      <c r="V248" s="45" t="str">
        <f>IF($A248="","",IF(V$6="NÃO",0,IF($A248=0,DATEDIF(ESTRUTURA!$F$3,ESTRUTURA!$F$4,"m")*Tabela!$H$20,Tabela!$H$20)))</f>
        <v/>
      </c>
      <c r="W248" s="83" t="str">
        <f t="shared" si="47"/>
        <v/>
      </c>
      <c r="X248" s="45" t="str">
        <f t="shared" si="47"/>
        <v/>
      </c>
      <c r="Y248" s="83" t="str">
        <f>IF($A248="","",IF(Y$6="NÃO",0,IF(A248=0,Tabela!$H$23,IF(AND(MONTH(ESTRUTURA!C248)=MONTH(ESTRUTURA!$F$3),A248&gt;0),Tabela!$H$23,0))))</f>
        <v/>
      </c>
      <c r="Z248" s="45" t="str">
        <f t="shared" si="47"/>
        <v/>
      </c>
      <c r="AA248" s="83" t="str">
        <f>IF($A248="","",IF(AA$6="NÃO",0,Tabela!$H$25*nm_séries))</f>
        <v/>
      </c>
      <c r="AB248" s="45" t="str">
        <f t="shared" si="47"/>
        <v/>
      </c>
      <c r="AC248" s="83" t="str">
        <f>IF($A248="","",IF(AC$6="NÃO",0,IF(A248=0,Tabela!$H$27,IF(MOD(A248,3)=0,Tabela!$H$27,0))))</f>
        <v/>
      </c>
      <c r="AD248" s="45" t="str">
        <f t="shared" si="47"/>
        <v/>
      </c>
      <c r="AE248" s="83" t="str">
        <f t="shared" si="47"/>
        <v/>
      </c>
      <c r="AF248" s="45" t="str">
        <f>IF($A248="","",IF(AF$6="NÃO",0,IF(AND(MONTH(ESTRUTURA!C248)=MONTH(ESTRUTURA!$F$3),A248&gt;0),Tabela!$H$30,0)))</f>
        <v/>
      </c>
      <c r="AG248" s="83" t="str">
        <f t="shared" si="47"/>
        <v/>
      </c>
      <c r="AH248" s="45" t="str">
        <f t="shared" si="47"/>
        <v/>
      </c>
      <c r="AI248" s="83" t="str">
        <f>IF($A248="","",IF(AI$6="NÃO",0,IF($A248=0,DATEDIF(ESTRUTURA!$F$3,ESTRUTURA!$F$4,"m")*Tabela!$H$33,Tabela!$H$33)))</f>
        <v/>
      </c>
      <c r="AJ248" s="45" t="str">
        <f t="shared" si="37"/>
        <v/>
      </c>
    </row>
    <row r="249" spans="1:36" x14ac:dyDescent="0.2">
      <c r="A249" s="89" t="str">
        <f>ESTRUTURA!A249</f>
        <v/>
      </c>
      <c r="B249" s="81">
        <f t="shared" si="43"/>
        <v>0</v>
      </c>
      <c r="C249" s="83" t="str">
        <f t="shared" si="48"/>
        <v/>
      </c>
      <c r="D249" s="45" t="str">
        <f t="shared" si="48"/>
        <v/>
      </c>
      <c r="E249" s="83" t="str">
        <f t="shared" si="48"/>
        <v/>
      </c>
      <c r="F249" s="45" t="str">
        <f>IF($A249="","",IF(F$6="NÃO",0,Tabela!$H$34*nm_lastro))</f>
        <v/>
      </c>
      <c r="G249" s="83" t="str">
        <f t="shared" si="48"/>
        <v/>
      </c>
      <c r="H249" s="45" t="str">
        <f>IF($A249="","",IF(H$6="NÃO",0,IF($A249=0,DATEDIF(ESTRUTURA!$F$3,ESTRUTURA!$F$4,"m")*Tabela!$H$6,Tabela!$H$6)))</f>
        <v/>
      </c>
      <c r="I249" s="83" t="str">
        <f t="shared" si="48"/>
        <v/>
      </c>
      <c r="J249" s="45" t="str">
        <f>IF($A249="","",IF(J$6="NÃO",0,IF($A249=0,DATEDIF(ESTRUTURA!$F$3,ESTRUTURA!$F$4,"m")*Tabela!$H$8,IF(J$6="NÃO",0,Tabela!$H$8))))</f>
        <v/>
      </c>
      <c r="K249" s="83" t="str">
        <f t="shared" si="48"/>
        <v/>
      </c>
      <c r="L249" s="45" t="str">
        <f t="shared" si="48"/>
        <v/>
      </c>
      <c r="M249" s="83" t="str">
        <f t="shared" si="48"/>
        <v/>
      </c>
      <c r="N249" s="45" t="str">
        <f t="shared" si="48"/>
        <v/>
      </c>
      <c r="O249" s="83" t="str">
        <f t="shared" si="48"/>
        <v/>
      </c>
      <c r="P249" s="45" t="str">
        <f t="shared" si="48"/>
        <v/>
      </c>
      <c r="Q249" s="83" t="str">
        <f t="shared" si="48"/>
        <v/>
      </c>
      <c r="R249" s="45" t="str">
        <f t="shared" si="48"/>
        <v/>
      </c>
      <c r="S249" s="83" t="str">
        <f>IF($A249="","",IF(S$6="NÃO",0,IF($A249=0,DATEDIF(ESTRUTURA!$F$3,ESTRUTURA!$F$4,"m")*Tabela!$H$17,Tabela!$H$17)))</f>
        <v/>
      </c>
      <c r="T249" s="45" t="str">
        <f>IF($A249="","",IF(T$6="NÃO",0,IF($A249=0,DATEDIF(ESTRUTURA!$F$3,ESTRUTURA!$F$4,"m")*Tabela!$H$18,Tabela!$H$18)))</f>
        <v/>
      </c>
      <c r="U249" s="83" t="str">
        <f t="shared" si="47"/>
        <v/>
      </c>
      <c r="V249" s="45" t="str">
        <f>IF($A249="","",IF(V$6="NÃO",0,IF($A249=0,DATEDIF(ESTRUTURA!$F$3,ESTRUTURA!$F$4,"m")*Tabela!$H$20,Tabela!$H$20)))</f>
        <v/>
      </c>
      <c r="W249" s="83" t="str">
        <f t="shared" si="47"/>
        <v/>
      </c>
      <c r="X249" s="45" t="str">
        <f t="shared" si="47"/>
        <v/>
      </c>
      <c r="Y249" s="83" t="str">
        <f>IF($A249="","",IF(Y$6="NÃO",0,IF(A249=0,Tabela!$H$23,IF(AND(MONTH(ESTRUTURA!C249)=MONTH(ESTRUTURA!$F$3),A249&gt;0),Tabela!$H$23,0))))</f>
        <v/>
      </c>
      <c r="Z249" s="45" t="str">
        <f t="shared" si="47"/>
        <v/>
      </c>
      <c r="AA249" s="83" t="str">
        <f>IF($A249="","",IF(AA$6="NÃO",0,Tabela!$H$25*nm_séries))</f>
        <v/>
      </c>
      <c r="AB249" s="45" t="str">
        <f t="shared" si="47"/>
        <v/>
      </c>
      <c r="AC249" s="83" t="str">
        <f>IF($A249="","",IF(AC$6="NÃO",0,IF(A249=0,Tabela!$H$27,IF(MOD(A249,3)=0,Tabela!$H$27,0))))</f>
        <v/>
      </c>
      <c r="AD249" s="45" t="str">
        <f t="shared" si="47"/>
        <v/>
      </c>
      <c r="AE249" s="83" t="str">
        <f t="shared" si="47"/>
        <v/>
      </c>
      <c r="AF249" s="45" t="str">
        <f>IF($A249="","",IF(AF$6="NÃO",0,IF(AND(MONTH(ESTRUTURA!C249)=MONTH(ESTRUTURA!$F$3),A249&gt;0),Tabela!$H$30,0)))</f>
        <v/>
      </c>
      <c r="AG249" s="83" t="str">
        <f t="shared" si="47"/>
        <v/>
      </c>
      <c r="AH249" s="45" t="str">
        <f t="shared" si="47"/>
        <v/>
      </c>
      <c r="AI249" s="83" t="str">
        <f>IF($A249="","",IF(AI$6="NÃO",0,IF($A249=0,DATEDIF(ESTRUTURA!$F$3,ESTRUTURA!$F$4,"m")*Tabela!$H$33,Tabela!$H$33)))</f>
        <v/>
      </c>
      <c r="AJ249" s="45" t="str">
        <f t="shared" ref="AJ249:AJ312" si="49">IF($A249="","",IF(AJ$6="NÃO",0,0))</f>
        <v/>
      </c>
    </row>
    <row r="250" spans="1:36" x14ac:dyDescent="0.2">
      <c r="A250" s="89" t="str">
        <f>ESTRUTURA!A250</f>
        <v/>
      </c>
      <c r="B250" s="81">
        <f t="shared" si="43"/>
        <v>0</v>
      </c>
      <c r="C250" s="83" t="str">
        <f t="shared" si="48"/>
        <v/>
      </c>
      <c r="D250" s="45" t="str">
        <f t="shared" si="48"/>
        <v/>
      </c>
      <c r="E250" s="83" t="str">
        <f t="shared" si="48"/>
        <v/>
      </c>
      <c r="F250" s="45" t="str">
        <f>IF($A250="","",IF(F$6="NÃO",0,Tabela!$H$34*nm_lastro))</f>
        <v/>
      </c>
      <c r="G250" s="83" t="str">
        <f t="shared" si="48"/>
        <v/>
      </c>
      <c r="H250" s="45" t="str">
        <f>IF($A250="","",IF(H$6="NÃO",0,IF($A250=0,DATEDIF(ESTRUTURA!$F$3,ESTRUTURA!$F$4,"m")*Tabela!$H$6,Tabela!$H$6)))</f>
        <v/>
      </c>
      <c r="I250" s="83" t="str">
        <f t="shared" si="48"/>
        <v/>
      </c>
      <c r="J250" s="45" t="str">
        <f>IF($A250="","",IF(J$6="NÃO",0,IF($A250=0,DATEDIF(ESTRUTURA!$F$3,ESTRUTURA!$F$4,"m")*Tabela!$H$8,IF(J$6="NÃO",0,Tabela!$H$8))))</f>
        <v/>
      </c>
      <c r="K250" s="83" t="str">
        <f t="shared" si="48"/>
        <v/>
      </c>
      <c r="L250" s="45" t="str">
        <f t="shared" si="48"/>
        <v/>
      </c>
      <c r="M250" s="83" t="str">
        <f t="shared" si="48"/>
        <v/>
      </c>
      <c r="N250" s="45" t="str">
        <f t="shared" si="48"/>
        <v/>
      </c>
      <c r="O250" s="83" t="str">
        <f t="shared" si="48"/>
        <v/>
      </c>
      <c r="P250" s="45" t="str">
        <f t="shared" ref="P250:P267" si="50">IF($A250="","",IF(P$6="NÃO",0,0))</f>
        <v/>
      </c>
      <c r="Q250" s="83" t="str">
        <f t="shared" si="48"/>
        <v/>
      </c>
      <c r="R250" s="45" t="str">
        <f t="shared" si="48"/>
        <v/>
      </c>
      <c r="S250" s="83" t="str">
        <f>IF($A250="","",IF(S$6="NÃO",0,IF($A250=0,DATEDIF(ESTRUTURA!$F$3,ESTRUTURA!$F$4,"m")*Tabela!$H$17,Tabela!$H$17)))</f>
        <v/>
      </c>
      <c r="T250" s="45" t="str">
        <f>IF($A250="","",IF(T$6="NÃO",0,IF($A250=0,DATEDIF(ESTRUTURA!$F$3,ESTRUTURA!$F$4,"m")*Tabela!$H$18,Tabela!$H$18)))</f>
        <v/>
      </c>
      <c r="U250" s="83" t="str">
        <f t="shared" si="47"/>
        <v/>
      </c>
      <c r="V250" s="45" t="str">
        <f>IF($A250="","",IF(V$6="NÃO",0,IF($A250=0,DATEDIF(ESTRUTURA!$F$3,ESTRUTURA!$F$4,"m")*Tabela!$H$20,Tabela!$H$20)))</f>
        <v/>
      </c>
      <c r="W250" s="83" t="str">
        <f t="shared" si="47"/>
        <v/>
      </c>
      <c r="X250" s="45" t="str">
        <f t="shared" si="47"/>
        <v/>
      </c>
      <c r="Y250" s="83" t="str">
        <f>IF($A250="","",IF(Y$6="NÃO",0,IF(A250=0,Tabela!$H$23,IF(AND(MONTH(ESTRUTURA!C250)=MONTH(ESTRUTURA!$F$3),A250&gt;0),Tabela!$H$23,0))))</f>
        <v/>
      </c>
      <c r="Z250" s="45" t="str">
        <f t="shared" si="47"/>
        <v/>
      </c>
      <c r="AA250" s="83" t="str">
        <f>IF($A250="","",IF(AA$6="NÃO",0,Tabela!$H$25*nm_séries))</f>
        <v/>
      </c>
      <c r="AB250" s="45" t="str">
        <f t="shared" si="47"/>
        <v/>
      </c>
      <c r="AC250" s="83" t="str">
        <f>IF($A250="","",IF(AC$6="NÃO",0,IF(A250=0,Tabela!$H$27,IF(MOD(A250,3)=0,Tabela!$H$27,0))))</f>
        <v/>
      </c>
      <c r="AD250" s="45" t="str">
        <f t="shared" si="47"/>
        <v/>
      </c>
      <c r="AE250" s="83" t="str">
        <f t="shared" si="47"/>
        <v/>
      </c>
      <c r="AF250" s="45" t="str">
        <f>IF($A250="","",IF(AF$6="NÃO",0,IF(AND(MONTH(ESTRUTURA!C250)=MONTH(ESTRUTURA!$F$3),A250&gt;0),Tabela!$H$30,0)))</f>
        <v/>
      </c>
      <c r="AG250" s="83" t="str">
        <f t="shared" si="47"/>
        <v/>
      </c>
      <c r="AH250" s="45" t="str">
        <f t="shared" si="47"/>
        <v/>
      </c>
      <c r="AI250" s="83" t="str">
        <f>IF($A250="","",IF(AI$6="NÃO",0,IF($A250=0,DATEDIF(ESTRUTURA!$F$3,ESTRUTURA!$F$4,"m")*Tabela!$H$33,Tabela!$H$33)))</f>
        <v/>
      </c>
      <c r="AJ250" s="45" t="str">
        <f t="shared" si="49"/>
        <v/>
      </c>
    </row>
    <row r="251" spans="1:36" x14ac:dyDescent="0.2">
      <c r="A251" s="89" t="str">
        <f>ESTRUTURA!A251</f>
        <v/>
      </c>
      <c r="B251" s="81">
        <f t="shared" si="43"/>
        <v>0</v>
      </c>
      <c r="C251" s="83" t="str">
        <f t="shared" si="48"/>
        <v/>
      </c>
      <c r="D251" s="45" t="str">
        <f t="shared" si="48"/>
        <v/>
      </c>
      <c r="E251" s="83" t="str">
        <f t="shared" si="48"/>
        <v/>
      </c>
      <c r="F251" s="45" t="str">
        <f>IF($A251="","",IF(F$6="NÃO",0,Tabela!$H$34*nm_lastro))</f>
        <v/>
      </c>
      <c r="G251" s="83" t="str">
        <f t="shared" si="48"/>
        <v/>
      </c>
      <c r="H251" s="45" t="str">
        <f>IF($A251="","",IF(H$6="NÃO",0,IF($A251=0,DATEDIF(ESTRUTURA!$F$3,ESTRUTURA!$F$4,"m")*Tabela!$H$6,Tabela!$H$6)))</f>
        <v/>
      </c>
      <c r="I251" s="83" t="str">
        <f t="shared" si="48"/>
        <v/>
      </c>
      <c r="J251" s="45" t="str">
        <f>IF($A251="","",IF(J$6="NÃO",0,IF($A251=0,DATEDIF(ESTRUTURA!$F$3,ESTRUTURA!$F$4,"m")*Tabela!$H$8,IF(J$6="NÃO",0,Tabela!$H$8))))</f>
        <v/>
      </c>
      <c r="K251" s="83" t="str">
        <f t="shared" si="48"/>
        <v/>
      </c>
      <c r="L251" s="45" t="str">
        <f t="shared" si="48"/>
        <v/>
      </c>
      <c r="M251" s="83" t="str">
        <f t="shared" si="48"/>
        <v/>
      </c>
      <c r="N251" s="45" t="str">
        <f t="shared" si="48"/>
        <v/>
      </c>
      <c r="O251" s="83" t="str">
        <f t="shared" si="48"/>
        <v/>
      </c>
      <c r="P251" s="45" t="str">
        <f t="shared" si="50"/>
        <v/>
      </c>
      <c r="Q251" s="83" t="str">
        <f t="shared" si="48"/>
        <v/>
      </c>
      <c r="R251" s="45" t="str">
        <f t="shared" si="48"/>
        <v/>
      </c>
      <c r="S251" s="83" t="str">
        <f>IF($A251="","",IF(S$6="NÃO",0,IF($A251=0,DATEDIF(ESTRUTURA!$F$3,ESTRUTURA!$F$4,"m")*Tabela!$H$17,Tabela!$H$17)))</f>
        <v/>
      </c>
      <c r="T251" s="45" t="str">
        <f>IF($A251="","",IF(T$6="NÃO",0,IF($A251=0,DATEDIF(ESTRUTURA!$F$3,ESTRUTURA!$F$4,"m")*Tabela!$H$18,Tabela!$H$18)))</f>
        <v/>
      </c>
      <c r="U251" s="83" t="str">
        <f t="shared" ref="U251:AH266" si="51">IF($A251="","",IF(U$6="NÃO",0,0))</f>
        <v/>
      </c>
      <c r="V251" s="45" t="str">
        <f>IF($A251="","",IF(V$6="NÃO",0,IF($A251=0,DATEDIF(ESTRUTURA!$F$3,ESTRUTURA!$F$4,"m")*Tabela!$H$20,Tabela!$H$20)))</f>
        <v/>
      </c>
      <c r="W251" s="83" t="str">
        <f t="shared" si="51"/>
        <v/>
      </c>
      <c r="X251" s="45" t="str">
        <f t="shared" si="51"/>
        <v/>
      </c>
      <c r="Y251" s="83" t="str">
        <f>IF($A251="","",IF(Y$6="NÃO",0,IF(A251=0,Tabela!$H$23,IF(AND(MONTH(ESTRUTURA!C251)=MONTH(ESTRUTURA!$F$3),A251&gt;0),Tabela!$H$23,0))))</f>
        <v/>
      </c>
      <c r="Z251" s="45" t="str">
        <f t="shared" si="51"/>
        <v/>
      </c>
      <c r="AA251" s="83" t="str">
        <f>IF($A251="","",IF(AA$6="NÃO",0,Tabela!$H$25*nm_séries))</f>
        <v/>
      </c>
      <c r="AB251" s="45" t="str">
        <f t="shared" si="51"/>
        <v/>
      </c>
      <c r="AC251" s="83" t="str">
        <f>IF($A251="","",IF(AC$6="NÃO",0,IF(A251=0,Tabela!$H$27,IF(MOD(A251,3)=0,Tabela!$H$27,0))))</f>
        <v/>
      </c>
      <c r="AD251" s="45" t="str">
        <f t="shared" si="51"/>
        <v/>
      </c>
      <c r="AE251" s="83" t="str">
        <f t="shared" si="51"/>
        <v/>
      </c>
      <c r="AF251" s="45" t="str">
        <f>IF($A251="","",IF(AF$6="NÃO",0,IF(AND(MONTH(ESTRUTURA!C251)=MONTH(ESTRUTURA!$F$3),A251&gt;0),Tabela!$H$30,0)))</f>
        <v/>
      </c>
      <c r="AG251" s="83" t="str">
        <f t="shared" si="51"/>
        <v/>
      </c>
      <c r="AH251" s="45" t="str">
        <f t="shared" si="51"/>
        <v/>
      </c>
      <c r="AI251" s="83" t="str">
        <f>IF($A251="","",IF(AI$6="NÃO",0,IF($A251=0,DATEDIF(ESTRUTURA!$F$3,ESTRUTURA!$F$4,"m")*Tabela!$H$33,Tabela!$H$33)))</f>
        <v/>
      </c>
      <c r="AJ251" s="45" t="str">
        <f t="shared" si="49"/>
        <v/>
      </c>
    </row>
    <row r="252" spans="1:36" x14ac:dyDescent="0.2">
      <c r="A252" s="89" t="str">
        <f>ESTRUTURA!A252</f>
        <v/>
      </c>
      <c r="B252" s="81">
        <f t="shared" si="43"/>
        <v>0</v>
      </c>
      <c r="C252" s="83" t="str">
        <f t="shared" ref="C252:R267" si="52">IF($A252="","",IF(C$6="NÃO",0,0))</f>
        <v/>
      </c>
      <c r="D252" s="45" t="str">
        <f t="shared" si="52"/>
        <v/>
      </c>
      <c r="E252" s="83" t="str">
        <f t="shared" si="52"/>
        <v/>
      </c>
      <c r="F252" s="45" t="str">
        <f>IF($A252="","",IF(F$6="NÃO",0,Tabela!$H$34*nm_lastro))</f>
        <v/>
      </c>
      <c r="G252" s="83" t="str">
        <f t="shared" si="52"/>
        <v/>
      </c>
      <c r="H252" s="45" t="str">
        <f>IF($A252="","",IF(H$6="NÃO",0,IF($A252=0,DATEDIF(ESTRUTURA!$F$3,ESTRUTURA!$F$4,"m")*Tabela!$H$6,Tabela!$H$6)))</f>
        <v/>
      </c>
      <c r="I252" s="83" t="str">
        <f t="shared" si="52"/>
        <v/>
      </c>
      <c r="J252" s="45" t="str">
        <f>IF($A252="","",IF(J$6="NÃO",0,IF($A252=0,DATEDIF(ESTRUTURA!$F$3,ESTRUTURA!$F$4,"m")*Tabela!$H$8,IF(J$6="NÃO",0,Tabela!$H$8))))</f>
        <v/>
      </c>
      <c r="K252" s="83" t="str">
        <f t="shared" si="52"/>
        <v/>
      </c>
      <c r="L252" s="45" t="str">
        <f t="shared" si="52"/>
        <v/>
      </c>
      <c r="M252" s="83" t="str">
        <f t="shared" si="52"/>
        <v/>
      </c>
      <c r="N252" s="45" t="str">
        <f t="shared" si="52"/>
        <v/>
      </c>
      <c r="O252" s="83" t="str">
        <f t="shared" si="52"/>
        <v/>
      </c>
      <c r="P252" s="45" t="str">
        <f t="shared" si="50"/>
        <v/>
      </c>
      <c r="Q252" s="83" t="str">
        <f t="shared" si="52"/>
        <v/>
      </c>
      <c r="R252" s="45" t="str">
        <f t="shared" si="52"/>
        <v/>
      </c>
      <c r="S252" s="83" t="str">
        <f>IF($A252="","",IF(S$6="NÃO",0,IF($A252=0,DATEDIF(ESTRUTURA!$F$3,ESTRUTURA!$F$4,"m")*Tabela!$H$17,Tabela!$H$17)))</f>
        <v/>
      </c>
      <c r="T252" s="45" t="str">
        <f>IF($A252="","",IF(T$6="NÃO",0,IF($A252=0,DATEDIF(ESTRUTURA!$F$3,ESTRUTURA!$F$4,"m")*Tabela!$H$18,Tabela!$H$18)))</f>
        <v/>
      </c>
      <c r="U252" s="83" t="str">
        <f t="shared" si="51"/>
        <v/>
      </c>
      <c r="V252" s="45" t="str">
        <f>IF($A252="","",IF(V$6="NÃO",0,IF($A252=0,DATEDIF(ESTRUTURA!$F$3,ESTRUTURA!$F$4,"m")*Tabela!$H$20,Tabela!$H$20)))</f>
        <v/>
      </c>
      <c r="W252" s="83" t="str">
        <f t="shared" si="51"/>
        <v/>
      </c>
      <c r="X252" s="45" t="str">
        <f t="shared" si="51"/>
        <v/>
      </c>
      <c r="Y252" s="83" t="str">
        <f>IF($A252="","",IF(Y$6="NÃO",0,IF(A252=0,Tabela!$H$23,IF(AND(MONTH(ESTRUTURA!C252)=MONTH(ESTRUTURA!$F$3),A252&gt;0),Tabela!$H$23,0))))</f>
        <v/>
      </c>
      <c r="Z252" s="45" t="str">
        <f t="shared" si="51"/>
        <v/>
      </c>
      <c r="AA252" s="83" t="str">
        <f>IF($A252="","",IF(AA$6="NÃO",0,Tabela!$H$25*nm_séries))</f>
        <v/>
      </c>
      <c r="AB252" s="45" t="str">
        <f t="shared" si="51"/>
        <v/>
      </c>
      <c r="AC252" s="83" t="str">
        <f>IF($A252="","",IF(AC$6="NÃO",0,IF(A252=0,Tabela!$H$27,IF(MOD(A252,3)=0,Tabela!$H$27,0))))</f>
        <v/>
      </c>
      <c r="AD252" s="45" t="str">
        <f t="shared" si="51"/>
        <v/>
      </c>
      <c r="AE252" s="83" t="str">
        <f t="shared" si="51"/>
        <v/>
      </c>
      <c r="AF252" s="45" t="str">
        <f>IF($A252="","",IF(AF$6="NÃO",0,IF(AND(MONTH(ESTRUTURA!C252)=MONTH(ESTRUTURA!$F$3),A252&gt;0),Tabela!$H$30,0)))</f>
        <v/>
      </c>
      <c r="AG252" s="83" t="str">
        <f t="shared" si="51"/>
        <v/>
      </c>
      <c r="AH252" s="45" t="str">
        <f t="shared" si="51"/>
        <v/>
      </c>
      <c r="AI252" s="83" t="str">
        <f>IF($A252="","",IF(AI$6="NÃO",0,IF($A252=0,DATEDIF(ESTRUTURA!$F$3,ESTRUTURA!$F$4,"m")*Tabela!$H$33,Tabela!$H$33)))</f>
        <v/>
      </c>
      <c r="AJ252" s="45" t="str">
        <f t="shared" si="49"/>
        <v/>
      </c>
    </row>
    <row r="253" spans="1:36" x14ac:dyDescent="0.2">
      <c r="A253" s="89" t="str">
        <f>ESTRUTURA!A253</f>
        <v/>
      </c>
      <c r="B253" s="81">
        <f t="shared" si="43"/>
        <v>0</v>
      </c>
      <c r="C253" s="83" t="str">
        <f t="shared" si="52"/>
        <v/>
      </c>
      <c r="D253" s="45" t="str">
        <f t="shared" si="52"/>
        <v/>
      </c>
      <c r="E253" s="83" t="str">
        <f t="shared" si="52"/>
        <v/>
      </c>
      <c r="F253" s="45" t="str">
        <f>IF($A253="","",IF(F$6="NÃO",0,Tabela!$H$34*nm_lastro))</f>
        <v/>
      </c>
      <c r="G253" s="83" t="str">
        <f t="shared" si="52"/>
        <v/>
      </c>
      <c r="H253" s="45" t="str">
        <f>IF($A253="","",IF(H$6="NÃO",0,IF($A253=0,DATEDIF(ESTRUTURA!$F$3,ESTRUTURA!$F$4,"m")*Tabela!$H$6,Tabela!$H$6)))</f>
        <v/>
      </c>
      <c r="I253" s="83" t="str">
        <f t="shared" si="52"/>
        <v/>
      </c>
      <c r="J253" s="45" t="str">
        <f>IF($A253="","",IF(J$6="NÃO",0,IF($A253=0,DATEDIF(ESTRUTURA!$F$3,ESTRUTURA!$F$4,"m")*Tabela!$H$8,IF(J$6="NÃO",0,Tabela!$H$8))))</f>
        <v/>
      </c>
      <c r="K253" s="83" t="str">
        <f t="shared" si="52"/>
        <v/>
      </c>
      <c r="L253" s="45" t="str">
        <f t="shared" si="52"/>
        <v/>
      </c>
      <c r="M253" s="83" t="str">
        <f t="shared" si="52"/>
        <v/>
      </c>
      <c r="N253" s="45" t="str">
        <f t="shared" si="52"/>
        <v/>
      </c>
      <c r="O253" s="83" t="str">
        <f t="shared" si="52"/>
        <v/>
      </c>
      <c r="P253" s="45" t="str">
        <f t="shared" si="50"/>
        <v/>
      </c>
      <c r="Q253" s="83" t="str">
        <f t="shared" si="52"/>
        <v/>
      </c>
      <c r="R253" s="45" t="str">
        <f t="shared" si="52"/>
        <v/>
      </c>
      <c r="S253" s="83" t="str">
        <f>IF($A253="","",IF(S$6="NÃO",0,IF($A253=0,DATEDIF(ESTRUTURA!$F$3,ESTRUTURA!$F$4,"m")*Tabela!$H$17,Tabela!$H$17)))</f>
        <v/>
      </c>
      <c r="T253" s="45" t="str">
        <f>IF($A253="","",IF(T$6="NÃO",0,IF($A253=0,DATEDIF(ESTRUTURA!$F$3,ESTRUTURA!$F$4,"m")*Tabela!$H$18,Tabela!$H$18)))</f>
        <v/>
      </c>
      <c r="U253" s="83" t="str">
        <f t="shared" si="51"/>
        <v/>
      </c>
      <c r="V253" s="45" t="str">
        <f>IF($A253="","",IF(V$6="NÃO",0,IF($A253=0,DATEDIF(ESTRUTURA!$F$3,ESTRUTURA!$F$4,"m")*Tabela!$H$20,Tabela!$H$20)))</f>
        <v/>
      </c>
      <c r="W253" s="83" t="str">
        <f t="shared" si="51"/>
        <v/>
      </c>
      <c r="X253" s="45" t="str">
        <f t="shared" si="51"/>
        <v/>
      </c>
      <c r="Y253" s="83" t="str">
        <f>IF($A253="","",IF(Y$6="NÃO",0,IF(A253=0,Tabela!$H$23,IF(AND(MONTH(ESTRUTURA!C253)=MONTH(ESTRUTURA!$F$3),A253&gt;0),Tabela!$H$23,0))))</f>
        <v/>
      </c>
      <c r="Z253" s="45" t="str">
        <f t="shared" si="51"/>
        <v/>
      </c>
      <c r="AA253" s="83" t="str">
        <f>IF($A253="","",IF(AA$6="NÃO",0,Tabela!$H$25*nm_séries))</f>
        <v/>
      </c>
      <c r="AB253" s="45" t="str">
        <f t="shared" si="51"/>
        <v/>
      </c>
      <c r="AC253" s="83" t="str">
        <f>IF($A253="","",IF(AC$6="NÃO",0,IF(A253=0,Tabela!$H$27,IF(MOD(A253,3)=0,Tabela!$H$27,0))))</f>
        <v/>
      </c>
      <c r="AD253" s="45" t="str">
        <f t="shared" si="51"/>
        <v/>
      </c>
      <c r="AE253" s="83" t="str">
        <f t="shared" si="51"/>
        <v/>
      </c>
      <c r="AF253" s="45" t="str">
        <f>IF($A253="","",IF(AF$6="NÃO",0,IF(AND(MONTH(ESTRUTURA!C253)=MONTH(ESTRUTURA!$F$3),A253&gt;0),Tabela!$H$30,0)))</f>
        <v/>
      </c>
      <c r="AG253" s="83" t="str">
        <f t="shared" si="51"/>
        <v/>
      </c>
      <c r="AH253" s="45" t="str">
        <f t="shared" si="51"/>
        <v/>
      </c>
      <c r="AI253" s="83" t="str">
        <f>IF($A253="","",IF(AI$6="NÃO",0,IF($A253=0,DATEDIF(ESTRUTURA!$F$3,ESTRUTURA!$F$4,"m")*Tabela!$H$33,Tabela!$H$33)))</f>
        <v/>
      </c>
      <c r="AJ253" s="45" t="str">
        <f t="shared" si="49"/>
        <v/>
      </c>
    </row>
    <row r="254" spans="1:36" x14ac:dyDescent="0.2">
      <c r="A254" s="89" t="str">
        <f>ESTRUTURA!A254</f>
        <v/>
      </c>
      <c r="B254" s="81">
        <f t="shared" si="43"/>
        <v>0</v>
      </c>
      <c r="C254" s="83" t="str">
        <f t="shared" si="52"/>
        <v/>
      </c>
      <c r="D254" s="45" t="str">
        <f t="shared" si="52"/>
        <v/>
      </c>
      <c r="E254" s="83" t="str">
        <f t="shared" si="52"/>
        <v/>
      </c>
      <c r="F254" s="45" t="str">
        <f>IF($A254="","",IF(F$6="NÃO",0,Tabela!$H$34*nm_lastro))</f>
        <v/>
      </c>
      <c r="G254" s="83" t="str">
        <f t="shared" si="52"/>
        <v/>
      </c>
      <c r="H254" s="45" t="str">
        <f>IF($A254="","",IF(H$6="NÃO",0,IF($A254=0,DATEDIF(ESTRUTURA!$F$3,ESTRUTURA!$F$4,"m")*Tabela!$H$6,Tabela!$H$6)))</f>
        <v/>
      </c>
      <c r="I254" s="83" t="str">
        <f t="shared" si="52"/>
        <v/>
      </c>
      <c r="J254" s="45" t="str">
        <f>IF($A254="","",IF(J$6="NÃO",0,IF($A254=0,DATEDIF(ESTRUTURA!$F$3,ESTRUTURA!$F$4,"m")*Tabela!$H$8,IF(J$6="NÃO",0,Tabela!$H$8))))</f>
        <v/>
      </c>
      <c r="K254" s="83" t="str">
        <f t="shared" si="52"/>
        <v/>
      </c>
      <c r="L254" s="45" t="str">
        <f t="shared" si="52"/>
        <v/>
      </c>
      <c r="M254" s="83" t="str">
        <f t="shared" si="52"/>
        <v/>
      </c>
      <c r="N254" s="45" t="str">
        <f t="shared" si="52"/>
        <v/>
      </c>
      <c r="O254" s="83" t="str">
        <f t="shared" si="52"/>
        <v/>
      </c>
      <c r="P254" s="45" t="str">
        <f t="shared" si="50"/>
        <v/>
      </c>
      <c r="Q254" s="83" t="str">
        <f t="shared" si="52"/>
        <v/>
      </c>
      <c r="R254" s="45" t="str">
        <f t="shared" si="52"/>
        <v/>
      </c>
      <c r="S254" s="83" t="str">
        <f>IF($A254="","",IF(S$6="NÃO",0,IF($A254=0,DATEDIF(ESTRUTURA!$F$3,ESTRUTURA!$F$4,"m")*Tabela!$H$17,Tabela!$H$17)))</f>
        <v/>
      </c>
      <c r="T254" s="45" t="str">
        <f>IF($A254="","",IF(T$6="NÃO",0,IF($A254=0,DATEDIF(ESTRUTURA!$F$3,ESTRUTURA!$F$4,"m")*Tabela!$H$18,Tabela!$H$18)))</f>
        <v/>
      </c>
      <c r="U254" s="83" t="str">
        <f t="shared" si="51"/>
        <v/>
      </c>
      <c r="V254" s="45" t="str">
        <f>IF($A254="","",IF(V$6="NÃO",0,IF($A254=0,DATEDIF(ESTRUTURA!$F$3,ESTRUTURA!$F$4,"m")*Tabela!$H$20,Tabela!$H$20)))</f>
        <v/>
      </c>
      <c r="W254" s="83" t="str">
        <f t="shared" si="51"/>
        <v/>
      </c>
      <c r="X254" s="45" t="str">
        <f t="shared" si="51"/>
        <v/>
      </c>
      <c r="Y254" s="83" t="str">
        <f>IF($A254="","",IF(Y$6="NÃO",0,IF(A254=0,Tabela!$H$23,IF(AND(MONTH(ESTRUTURA!C254)=MONTH(ESTRUTURA!$F$3),A254&gt;0),Tabela!$H$23,0))))</f>
        <v/>
      </c>
      <c r="Z254" s="45" t="str">
        <f t="shared" si="51"/>
        <v/>
      </c>
      <c r="AA254" s="83" t="str">
        <f>IF($A254="","",IF(AA$6="NÃO",0,Tabela!$H$25*nm_séries))</f>
        <v/>
      </c>
      <c r="AB254" s="45" t="str">
        <f t="shared" si="51"/>
        <v/>
      </c>
      <c r="AC254" s="83" t="str">
        <f>IF($A254="","",IF(AC$6="NÃO",0,IF(A254=0,Tabela!$H$27,IF(MOD(A254,3)=0,Tabela!$H$27,0))))</f>
        <v/>
      </c>
      <c r="AD254" s="45" t="str">
        <f t="shared" si="51"/>
        <v/>
      </c>
      <c r="AE254" s="83" t="str">
        <f t="shared" si="51"/>
        <v/>
      </c>
      <c r="AF254" s="45" t="str">
        <f>IF($A254="","",IF(AF$6="NÃO",0,IF(AND(MONTH(ESTRUTURA!C254)=MONTH(ESTRUTURA!$F$3),A254&gt;0),Tabela!$H$30,0)))</f>
        <v/>
      </c>
      <c r="AG254" s="83" t="str">
        <f t="shared" si="51"/>
        <v/>
      </c>
      <c r="AH254" s="45" t="str">
        <f t="shared" si="51"/>
        <v/>
      </c>
      <c r="AI254" s="83" t="str">
        <f>IF($A254="","",IF(AI$6="NÃO",0,IF($A254=0,DATEDIF(ESTRUTURA!$F$3,ESTRUTURA!$F$4,"m")*Tabela!$H$33,Tabela!$H$33)))</f>
        <v/>
      </c>
      <c r="AJ254" s="45" t="str">
        <f t="shared" si="49"/>
        <v/>
      </c>
    </row>
    <row r="255" spans="1:36" x14ac:dyDescent="0.2">
      <c r="A255" s="89" t="str">
        <f>ESTRUTURA!A255</f>
        <v/>
      </c>
      <c r="B255" s="81">
        <f t="shared" si="43"/>
        <v>0</v>
      </c>
      <c r="C255" s="83" t="str">
        <f t="shared" si="52"/>
        <v/>
      </c>
      <c r="D255" s="45" t="str">
        <f t="shared" si="52"/>
        <v/>
      </c>
      <c r="E255" s="83" t="str">
        <f t="shared" si="52"/>
        <v/>
      </c>
      <c r="F255" s="45" t="str">
        <f>IF($A255="","",IF(F$6="NÃO",0,Tabela!$H$34*nm_lastro))</f>
        <v/>
      </c>
      <c r="G255" s="83" t="str">
        <f t="shared" si="52"/>
        <v/>
      </c>
      <c r="H255" s="45" t="str">
        <f>IF($A255="","",IF(H$6="NÃO",0,IF($A255=0,DATEDIF(ESTRUTURA!$F$3,ESTRUTURA!$F$4,"m")*Tabela!$H$6,Tabela!$H$6)))</f>
        <v/>
      </c>
      <c r="I255" s="83" t="str">
        <f t="shared" si="52"/>
        <v/>
      </c>
      <c r="J255" s="45" t="str">
        <f>IF($A255="","",IF(J$6="NÃO",0,IF($A255=0,DATEDIF(ESTRUTURA!$F$3,ESTRUTURA!$F$4,"m")*Tabela!$H$8,IF(J$6="NÃO",0,Tabela!$H$8))))</f>
        <v/>
      </c>
      <c r="K255" s="83" t="str">
        <f t="shared" si="52"/>
        <v/>
      </c>
      <c r="L255" s="45" t="str">
        <f t="shared" si="52"/>
        <v/>
      </c>
      <c r="M255" s="83" t="str">
        <f t="shared" si="52"/>
        <v/>
      </c>
      <c r="N255" s="45" t="str">
        <f t="shared" si="52"/>
        <v/>
      </c>
      <c r="O255" s="83" t="str">
        <f t="shared" si="52"/>
        <v/>
      </c>
      <c r="P255" s="45" t="str">
        <f t="shared" si="50"/>
        <v/>
      </c>
      <c r="Q255" s="83" t="str">
        <f t="shared" si="52"/>
        <v/>
      </c>
      <c r="R255" s="45" t="str">
        <f t="shared" si="52"/>
        <v/>
      </c>
      <c r="S255" s="83" t="str">
        <f>IF($A255="","",IF(S$6="NÃO",0,IF($A255=0,DATEDIF(ESTRUTURA!$F$3,ESTRUTURA!$F$4,"m")*Tabela!$H$17,Tabela!$H$17)))</f>
        <v/>
      </c>
      <c r="T255" s="45" t="str">
        <f>IF($A255="","",IF(T$6="NÃO",0,IF($A255=0,DATEDIF(ESTRUTURA!$F$3,ESTRUTURA!$F$4,"m")*Tabela!$H$18,Tabela!$H$18)))</f>
        <v/>
      </c>
      <c r="U255" s="83" t="str">
        <f t="shared" si="51"/>
        <v/>
      </c>
      <c r="V255" s="45" t="str">
        <f>IF($A255="","",IF(V$6="NÃO",0,IF($A255=0,DATEDIF(ESTRUTURA!$F$3,ESTRUTURA!$F$4,"m")*Tabela!$H$20,Tabela!$H$20)))</f>
        <v/>
      </c>
      <c r="W255" s="83" t="str">
        <f t="shared" si="51"/>
        <v/>
      </c>
      <c r="X255" s="45" t="str">
        <f t="shared" si="51"/>
        <v/>
      </c>
      <c r="Y255" s="83" t="str">
        <f>IF($A255="","",IF(Y$6="NÃO",0,IF(A255=0,Tabela!$H$23,IF(AND(MONTH(ESTRUTURA!C255)=MONTH(ESTRUTURA!$F$3),A255&gt;0),Tabela!$H$23,0))))</f>
        <v/>
      </c>
      <c r="Z255" s="45" t="str">
        <f t="shared" si="51"/>
        <v/>
      </c>
      <c r="AA255" s="83" t="str">
        <f>IF($A255="","",IF(AA$6="NÃO",0,Tabela!$H$25*nm_séries))</f>
        <v/>
      </c>
      <c r="AB255" s="45" t="str">
        <f t="shared" si="51"/>
        <v/>
      </c>
      <c r="AC255" s="83" t="str">
        <f>IF($A255="","",IF(AC$6="NÃO",0,IF(A255=0,Tabela!$H$27,IF(MOD(A255,3)=0,Tabela!$H$27,0))))</f>
        <v/>
      </c>
      <c r="AD255" s="45" t="str">
        <f t="shared" si="51"/>
        <v/>
      </c>
      <c r="AE255" s="83" t="str">
        <f t="shared" si="51"/>
        <v/>
      </c>
      <c r="AF255" s="45" t="str">
        <f>IF($A255="","",IF(AF$6="NÃO",0,IF(AND(MONTH(ESTRUTURA!C255)=MONTH(ESTRUTURA!$F$3),A255&gt;0),Tabela!$H$30,0)))</f>
        <v/>
      </c>
      <c r="AG255" s="83" t="str">
        <f t="shared" si="51"/>
        <v/>
      </c>
      <c r="AH255" s="45" t="str">
        <f t="shared" si="51"/>
        <v/>
      </c>
      <c r="AI255" s="83" t="str">
        <f>IF($A255="","",IF(AI$6="NÃO",0,IF($A255=0,DATEDIF(ESTRUTURA!$F$3,ESTRUTURA!$F$4,"m")*Tabela!$H$33,Tabela!$H$33)))</f>
        <v/>
      </c>
      <c r="AJ255" s="45" t="str">
        <f t="shared" si="49"/>
        <v/>
      </c>
    </row>
    <row r="256" spans="1:36" x14ac:dyDescent="0.2">
      <c r="A256" s="89" t="str">
        <f>ESTRUTURA!A256</f>
        <v/>
      </c>
      <c r="B256" s="81">
        <f t="shared" si="43"/>
        <v>0</v>
      </c>
      <c r="C256" s="83" t="str">
        <f t="shared" si="52"/>
        <v/>
      </c>
      <c r="D256" s="45" t="str">
        <f t="shared" si="52"/>
        <v/>
      </c>
      <c r="E256" s="83" t="str">
        <f t="shared" si="52"/>
        <v/>
      </c>
      <c r="F256" s="45" t="str">
        <f>IF($A256="","",IF(F$6="NÃO",0,Tabela!$H$34*nm_lastro))</f>
        <v/>
      </c>
      <c r="G256" s="83" t="str">
        <f t="shared" si="52"/>
        <v/>
      </c>
      <c r="H256" s="45" t="str">
        <f>IF($A256="","",IF(H$6="NÃO",0,IF($A256=0,DATEDIF(ESTRUTURA!$F$3,ESTRUTURA!$F$4,"m")*Tabela!$H$6,Tabela!$H$6)))</f>
        <v/>
      </c>
      <c r="I256" s="83" t="str">
        <f t="shared" si="52"/>
        <v/>
      </c>
      <c r="J256" s="45" t="str">
        <f>IF($A256="","",IF(J$6="NÃO",0,IF($A256=0,DATEDIF(ESTRUTURA!$F$3,ESTRUTURA!$F$4,"m")*Tabela!$H$8,IF(J$6="NÃO",0,Tabela!$H$8))))</f>
        <v/>
      </c>
      <c r="K256" s="83" t="str">
        <f t="shared" si="52"/>
        <v/>
      </c>
      <c r="L256" s="45" t="str">
        <f t="shared" si="52"/>
        <v/>
      </c>
      <c r="M256" s="83" t="str">
        <f t="shared" si="52"/>
        <v/>
      </c>
      <c r="N256" s="45" t="str">
        <f t="shared" si="52"/>
        <v/>
      </c>
      <c r="O256" s="83" t="str">
        <f t="shared" si="52"/>
        <v/>
      </c>
      <c r="P256" s="45" t="str">
        <f t="shared" si="50"/>
        <v/>
      </c>
      <c r="Q256" s="83" t="str">
        <f t="shared" si="52"/>
        <v/>
      </c>
      <c r="R256" s="45" t="str">
        <f t="shared" si="52"/>
        <v/>
      </c>
      <c r="S256" s="83" t="str">
        <f>IF($A256="","",IF(S$6="NÃO",0,IF($A256=0,DATEDIF(ESTRUTURA!$F$3,ESTRUTURA!$F$4,"m")*Tabela!$H$17,Tabela!$H$17)))</f>
        <v/>
      </c>
      <c r="T256" s="45" t="str">
        <f>IF($A256="","",IF(T$6="NÃO",0,IF($A256=0,DATEDIF(ESTRUTURA!$F$3,ESTRUTURA!$F$4,"m")*Tabela!$H$18,Tabela!$H$18)))</f>
        <v/>
      </c>
      <c r="U256" s="83" t="str">
        <f t="shared" si="51"/>
        <v/>
      </c>
      <c r="V256" s="45" t="str">
        <f>IF($A256="","",IF(V$6="NÃO",0,IF($A256=0,DATEDIF(ESTRUTURA!$F$3,ESTRUTURA!$F$4,"m")*Tabela!$H$20,Tabela!$H$20)))</f>
        <v/>
      </c>
      <c r="W256" s="83" t="str">
        <f t="shared" si="51"/>
        <v/>
      </c>
      <c r="X256" s="45" t="str">
        <f t="shared" si="51"/>
        <v/>
      </c>
      <c r="Y256" s="83" t="str">
        <f>IF($A256="","",IF(Y$6="NÃO",0,IF(A256=0,Tabela!$H$23,IF(AND(MONTH(ESTRUTURA!C256)=MONTH(ESTRUTURA!$F$3),A256&gt;0),Tabela!$H$23,0))))</f>
        <v/>
      </c>
      <c r="Z256" s="45" t="str">
        <f t="shared" si="51"/>
        <v/>
      </c>
      <c r="AA256" s="83" t="str">
        <f>IF($A256="","",IF(AA$6="NÃO",0,Tabela!$H$25*nm_séries))</f>
        <v/>
      </c>
      <c r="AB256" s="45" t="str">
        <f t="shared" si="51"/>
        <v/>
      </c>
      <c r="AC256" s="83" t="str">
        <f>IF($A256="","",IF(AC$6="NÃO",0,IF(A256=0,Tabela!$H$27,IF(MOD(A256,3)=0,Tabela!$H$27,0))))</f>
        <v/>
      </c>
      <c r="AD256" s="45" t="str">
        <f t="shared" si="51"/>
        <v/>
      </c>
      <c r="AE256" s="83" t="str">
        <f t="shared" si="51"/>
        <v/>
      </c>
      <c r="AF256" s="45" t="str">
        <f>IF($A256="","",IF(AF$6="NÃO",0,IF(AND(MONTH(ESTRUTURA!C256)=MONTH(ESTRUTURA!$F$3),A256&gt;0),Tabela!$H$30,0)))</f>
        <v/>
      </c>
      <c r="AG256" s="83" t="str">
        <f t="shared" si="51"/>
        <v/>
      </c>
      <c r="AH256" s="45" t="str">
        <f t="shared" si="51"/>
        <v/>
      </c>
      <c r="AI256" s="83" t="str">
        <f>IF($A256="","",IF(AI$6="NÃO",0,IF($A256=0,DATEDIF(ESTRUTURA!$F$3,ESTRUTURA!$F$4,"m")*Tabela!$H$33,Tabela!$H$33)))</f>
        <v/>
      </c>
      <c r="AJ256" s="45" t="str">
        <f t="shared" si="49"/>
        <v/>
      </c>
    </row>
    <row r="257" spans="1:36" x14ac:dyDescent="0.2">
      <c r="A257" s="89" t="str">
        <f>ESTRUTURA!A257</f>
        <v/>
      </c>
      <c r="B257" s="81">
        <f t="shared" si="43"/>
        <v>0</v>
      </c>
      <c r="C257" s="83" t="str">
        <f t="shared" si="52"/>
        <v/>
      </c>
      <c r="D257" s="45" t="str">
        <f t="shared" si="52"/>
        <v/>
      </c>
      <c r="E257" s="83" t="str">
        <f t="shared" si="52"/>
        <v/>
      </c>
      <c r="F257" s="45" t="str">
        <f>IF($A257="","",IF(F$6="NÃO",0,Tabela!$H$34*nm_lastro))</f>
        <v/>
      </c>
      <c r="G257" s="83" t="str">
        <f t="shared" si="52"/>
        <v/>
      </c>
      <c r="H257" s="45" t="str">
        <f>IF($A257="","",IF(H$6="NÃO",0,IF($A257=0,DATEDIF(ESTRUTURA!$F$3,ESTRUTURA!$F$4,"m")*Tabela!$H$6,Tabela!$H$6)))</f>
        <v/>
      </c>
      <c r="I257" s="83" t="str">
        <f t="shared" si="52"/>
        <v/>
      </c>
      <c r="J257" s="45" t="str">
        <f>IF($A257="","",IF(J$6="NÃO",0,IF($A257=0,DATEDIF(ESTRUTURA!$F$3,ESTRUTURA!$F$4,"m")*Tabela!$H$8,IF(J$6="NÃO",0,Tabela!$H$8))))</f>
        <v/>
      </c>
      <c r="K257" s="83" t="str">
        <f t="shared" si="52"/>
        <v/>
      </c>
      <c r="L257" s="45" t="str">
        <f t="shared" si="52"/>
        <v/>
      </c>
      <c r="M257" s="83" t="str">
        <f t="shared" si="52"/>
        <v/>
      </c>
      <c r="N257" s="45" t="str">
        <f t="shared" si="52"/>
        <v/>
      </c>
      <c r="O257" s="83" t="str">
        <f t="shared" si="52"/>
        <v/>
      </c>
      <c r="P257" s="45" t="str">
        <f t="shared" si="50"/>
        <v/>
      </c>
      <c r="Q257" s="83" t="str">
        <f t="shared" si="52"/>
        <v/>
      </c>
      <c r="R257" s="45" t="str">
        <f t="shared" si="52"/>
        <v/>
      </c>
      <c r="S257" s="83" t="str">
        <f>IF($A257="","",IF(S$6="NÃO",0,IF($A257=0,DATEDIF(ESTRUTURA!$F$3,ESTRUTURA!$F$4,"m")*Tabela!$H$17,Tabela!$H$17)))</f>
        <v/>
      </c>
      <c r="T257" s="45" t="str">
        <f>IF($A257="","",IF(T$6="NÃO",0,IF($A257=0,DATEDIF(ESTRUTURA!$F$3,ESTRUTURA!$F$4,"m")*Tabela!$H$18,Tabela!$H$18)))</f>
        <v/>
      </c>
      <c r="U257" s="83" t="str">
        <f t="shared" si="51"/>
        <v/>
      </c>
      <c r="V257" s="45" t="str">
        <f>IF($A257="","",IF(V$6="NÃO",0,IF($A257=0,DATEDIF(ESTRUTURA!$F$3,ESTRUTURA!$F$4,"m")*Tabela!$H$20,Tabela!$H$20)))</f>
        <v/>
      </c>
      <c r="W257" s="83" t="str">
        <f t="shared" si="51"/>
        <v/>
      </c>
      <c r="X257" s="45" t="str">
        <f t="shared" si="51"/>
        <v/>
      </c>
      <c r="Y257" s="83" t="str">
        <f>IF($A257="","",IF(Y$6="NÃO",0,IF(A257=0,Tabela!$H$23,IF(AND(MONTH(ESTRUTURA!C257)=MONTH(ESTRUTURA!$F$3),A257&gt;0),Tabela!$H$23,0))))</f>
        <v/>
      </c>
      <c r="Z257" s="45" t="str">
        <f t="shared" si="51"/>
        <v/>
      </c>
      <c r="AA257" s="83" t="str">
        <f>IF($A257="","",IF(AA$6="NÃO",0,Tabela!$H$25*nm_séries))</f>
        <v/>
      </c>
      <c r="AB257" s="45" t="str">
        <f t="shared" si="51"/>
        <v/>
      </c>
      <c r="AC257" s="83" t="str">
        <f>IF($A257="","",IF(AC$6="NÃO",0,IF(A257=0,Tabela!$H$27,IF(MOD(A257,3)=0,Tabela!$H$27,0))))</f>
        <v/>
      </c>
      <c r="AD257" s="45" t="str">
        <f t="shared" si="51"/>
        <v/>
      </c>
      <c r="AE257" s="83" t="str">
        <f t="shared" si="51"/>
        <v/>
      </c>
      <c r="AF257" s="45" t="str">
        <f>IF($A257="","",IF(AF$6="NÃO",0,IF(AND(MONTH(ESTRUTURA!C257)=MONTH(ESTRUTURA!$F$3),A257&gt;0),Tabela!$H$30,0)))</f>
        <v/>
      </c>
      <c r="AG257" s="83" t="str">
        <f t="shared" si="51"/>
        <v/>
      </c>
      <c r="AH257" s="45" t="str">
        <f t="shared" si="51"/>
        <v/>
      </c>
      <c r="AI257" s="83" t="str">
        <f>IF($A257="","",IF(AI$6="NÃO",0,IF($A257=0,DATEDIF(ESTRUTURA!$F$3,ESTRUTURA!$F$4,"m")*Tabela!$H$33,Tabela!$H$33)))</f>
        <v/>
      </c>
      <c r="AJ257" s="45" t="str">
        <f t="shared" si="49"/>
        <v/>
      </c>
    </row>
    <row r="258" spans="1:36" x14ac:dyDescent="0.2">
      <c r="A258" s="89" t="str">
        <f>ESTRUTURA!A258</f>
        <v/>
      </c>
      <c r="B258" s="81">
        <f t="shared" si="43"/>
        <v>0</v>
      </c>
      <c r="C258" s="83" t="str">
        <f t="shared" si="52"/>
        <v/>
      </c>
      <c r="D258" s="45" t="str">
        <f t="shared" si="52"/>
        <v/>
      </c>
      <c r="E258" s="83" t="str">
        <f t="shared" si="52"/>
        <v/>
      </c>
      <c r="F258" s="45" t="str">
        <f>IF($A258="","",IF(F$6="NÃO",0,Tabela!$H$34*nm_lastro))</f>
        <v/>
      </c>
      <c r="G258" s="83" t="str">
        <f t="shared" si="52"/>
        <v/>
      </c>
      <c r="H258" s="45" t="str">
        <f>IF($A258="","",IF(H$6="NÃO",0,IF($A258=0,DATEDIF(ESTRUTURA!$F$3,ESTRUTURA!$F$4,"m")*Tabela!$H$6,Tabela!$H$6)))</f>
        <v/>
      </c>
      <c r="I258" s="83" t="str">
        <f t="shared" si="52"/>
        <v/>
      </c>
      <c r="J258" s="45" t="str">
        <f>IF($A258="","",IF(J$6="NÃO",0,IF($A258=0,DATEDIF(ESTRUTURA!$F$3,ESTRUTURA!$F$4,"m")*Tabela!$H$8,IF(J$6="NÃO",0,Tabela!$H$8))))</f>
        <v/>
      </c>
      <c r="K258" s="83" t="str">
        <f t="shared" si="52"/>
        <v/>
      </c>
      <c r="L258" s="45" t="str">
        <f t="shared" si="52"/>
        <v/>
      </c>
      <c r="M258" s="83" t="str">
        <f t="shared" si="52"/>
        <v/>
      </c>
      <c r="N258" s="45" t="str">
        <f t="shared" si="52"/>
        <v/>
      </c>
      <c r="O258" s="83" t="str">
        <f t="shared" si="52"/>
        <v/>
      </c>
      <c r="P258" s="45" t="str">
        <f t="shared" si="50"/>
        <v/>
      </c>
      <c r="Q258" s="83" t="str">
        <f t="shared" si="52"/>
        <v/>
      </c>
      <c r="R258" s="45" t="str">
        <f t="shared" si="52"/>
        <v/>
      </c>
      <c r="S258" s="83" t="str">
        <f>IF($A258="","",IF(S$6="NÃO",0,IF($A258=0,DATEDIF(ESTRUTURA!$F$3,ESTRUTURA!$F$4,"m")*Tabela!$H$17,Tabela!$H$17)))</f>
        <v/>
      </c>
      <c r="T258" s="45" t="str">
        <f>IF($A258="","",IF(T$6="NÃO",0,IF($A258=0,DATEDIF(ESTRUTURA!$F$3,ESTRUTURA!$F$4,"m")*Tabela!$H$18,Tabela!$H$18)))</f>
        <v/>
      </c>
      <c r="U258" s="83" t="str">
        <f t="shared" si="51"/>
        <v/>
      </c>
      <c r="V258" s="45" t="str">
        <f>IF($A258="","",IF(V$6="NÃO",0,IF($A258=0,DATEDIF(ESTRUTURA!$F$3,ESTRUTURA!$F$4,"m")*Tabela!$H$20,Tabela!$H$20)))</f>
        <v/>
      </c>
      <c r="W258" s="83" t="str">
        <f t="shared" si="51"/>
        <v/>
      </c>
      <c r="X258" s="45" t="str">
        <f t="shared" si="51"/>
        <v/>
      </c>
      <c r="Y258" s="83" t="str">
        <f>IF($A258="","",IF(Y$6="NÃO",0,IF(A258=0,Tabela!$H$23,IF(AND(MONTH(ESTRUTURA!C258)=MONTH(ESTRUTURA!$F$3),A258&gt;0),Tabela!$H$23,0))))</f>
        <v/>
      </c>
      <c r="Z258" s="45" t="str">
        <f t="shared" si="51"/>
        <v/>
      </c>
      <c r="AA258" s="83" t="str">
        <f>IF($A258="","",IF(AA$6="NÃO",0,Tabela!$H$25*nm_séries))</f>
        <v/>
      </c>
      <c r="AB258" s="45" t="str">
        <f t="shared" si="51"/>
        <v/>
      </c>
      <c r="AC258" s="83" t="str">
        <f>IF($A258="","",IF(AC$6="NÃO",0,IF(A258=0,Tabela!$H$27,IF(MOD(A258,3)=0,Tabela!$H$27,0))))</f>
        <v/>
      </c>
      <c r="AD258" s="45" t="str">
        <f t="shared" si="51"/>
        <v/>
      </c>
      <c r="AE258" s="83" t="str">
        <f t="shared" si="51"/>
        <v/>
      </c>
      <c r="AF258" s="45" t="str">
        <f>IF($A258="","",IF(AF$6="NÃO",0,IF(AND(MONTH(ESTRUTURA!C258)=MONTH(ESTRUTURA!$F$3),A258&gt;0),Tabela!$H$30,0)))</f>
        <v/>
      </c>
      <c r="AG258" s="83" t="str">
        <f t="shared" si="51"/>
        <v/>
      </c>
      <c r="AH258" s="45" t="str">
        <f t="shared" si="51"/>
        <v/>
      </c>
      <c r="AI258" s="83" t="str">
        <f>IF($A258="","",IF(AI$6="NÃO",0,IF($A258=0,DATEDIF(ESTRUTURA!$F$3,ESTRUTURA!$F$4,"m")*Tabela!$H$33,Tabela!$H$33)))</f>
        <v/>
      </c>
      <c r="AJ258" s="45" t="str">
        <f t="shared" si="49"/>
        <v/>
      </c>
    </row>
    <row r="259" spans="1:36" x14ac:dyDescent="0.2">
      <c r="A259" s="89" t="str">
        <f>ESTRUTURA!A259</f>
        <v/>
      </c>
      <c r="B259" s="81">
        <f t="shared" si="43"/>
        <v>0</v>
      </c>
      <c r="C259" s="83" t="str">
        <f t="shared" si="52"/>
        <v/>
      </c>
      <c r="D259" s="45" t="str">
        <f t="shared" si="52"/>
        <v/>
      </c>
      <c r="E259" s="83" t="str">
        <f t="shared" si="52"/>
        <v/>
      </c>
      <c r="F259" s="45" t="str">
        <f>IF($A259="","",IF(F$6="NÃO",0,Tabela!$H$34*nm_lastro))</f>
        <v/>
      </c>
      <c r="G259" s="83" t="str">
        <f t="shared" si="52"/>
        <v/>
      </c>
      <c r="H259" s="45" t="str">
        <f>IF($A259="","",IF(H$6="NÃO",0,IF($A259=0,DATEDIF(ESTRUTURA!$F$3,ESTRUTURA!$F$4,"m")*Tabela!$H$6,Tabela!$H$6)))</f>
        <v/>
      </c>
      <c r="I259" s="83" t="str">
        <f t="shared" si="52"/>
        <v/>
      </c>
      <c r="J259" s="45" t="str">
        <f>IF($A259="","",IF(J$6="NÃO",0,IF($A259=0,DATEDIF(ESTRUTURA!$F$3,ESTRUTURA!$F$4,"m")*Tabela!$H$8,IF(J$6="NÃO",0,Tabela!$H$8))))</f>
        <v/>
      </c>
      <c r="K259" s="83" t="str">
        <f t="shared" si="52"/>
        <v/>
      </c>
      <c r="L259" s="45" t="str">
        <f t="shared" si="52"/>
        <v/>
      </c>
      <c r="M259" s="83" t="str">
        <f t="shared" si="52"/>
        <v/>
      </c>
      <c r="N259" s="45" t="str">
        <f t="shared" si="52"/>
        <v/>
      </c>
      <c r="O259" s="83" t="str">
        <f t="shared" si="52"/>
        <v/>
      </c>
      <c r="P259" s="45" t="str">
        <f t="shared" si="50"/>
        <v/>
      </c>
      <c r="Q259" s="83" t="str">
        <f t="shared" si="52"/>
        <v/>
      </c>
      <c r="R259" s="45" t="str">
        <f t="shared" si="52"/>
        <v/>
      </c>
      <c r="S259" s="83" t="str">
        <f>IF($A259="","",IF(S$6="NÃO",0,IF($A259=0,DATEDIF(ESTRUTURA!$F$3,ESTRUTURA!$F$4,"m")*Tabela!$H$17,Tabela!$H$17)))</f>
        <v/>
      </c>
      <c r="T259" s="45" t="str">
        <f>IF($A259="","",IF(T$6="NÃO",0,IF($A259=0,DATEDIF(ESTRUTURA!$F$3,ESTRUTURA!$F$4,"m")*Tabela!$H$18,Tabela!$H$18)))</f>
        <v/>
      </c>
      <c r="U259" s="83" t="str">
        <f t="shared" si="51"/>
        <v/>
      </c>
      <c r="V259" s="45" t="str">
        <f>IF($A259="","",IF(V$6="NÃO",0,IF($A259=0,DATEDIF(ESTRUTURA!$F$3,ESTRUTURA!$F$4,"m")*Tabela!$H$20,Tabela!$H$20)))</f>
        <v/>
      </c>
      <c r="W259" s="83" t="str">
        <f t="shared" si="51"/>
        <v/>
      </c>
      <c r="X259" s="45" t="str">
        <f t="shared" si="51"/>
        <v/>
      </c>
      <c r="Y259" s="83" t="str">
        <f>IF($A259="","",IF(Y$6="NÃO",0,IF(A259=0,Tabela!$H$23,IF(AND(MONTH(ESTRUTURA!C259)=MONTH(ESTRUTURA!$F$3),A259&gt;0),Tabela!$H$23,0))))</f>
        <v/>
      </c>
      <c r="Z259" s="45" t="str">
        <f t="shared" si="51"/>
        <v/>
      </c>
      <c r="AA259" s="83" t="str">
        <f>IF($A259="","",IF(AA$6="NÃO",0,Tabela!$H$25*nm_séries))</f>
        <v/>
      </c>
      <c r="AB259" s="45" t="str">
        <f t="shared" si="51"/>
        <v/>
      </c>
      <c r="AC259" s="83" t="str">
        <f>IF($A259="","",IF(AC$6="NÃO",0,IF(A259=0,Tabela!$H$27,IF(MOD(A259,3)=0,Tabela!$H$27,0))))</f>
        <v/>
      </c>
      <c r="AD259" s="45" t="str">
        <f t="shared" si="51"/>
        <v/>
      </c>
      <c r="AE259" s="83" t="str">
        <f t="shared" si="51"/>
        <v/>
      </c>
      <c r="AF259" s="45" t="str">
        <f>IF($A259="","",IF(AF$6="NÃO",0,IF(AND(MONTH(ESTRUTURA!C259)=MONTH(ESTRUTURA!$F$3),A259&gt;0),Tabela!$H$30,0)))</f>
        <v/>
      </c>
      <c r="AG259" s="83" t="str">
        <f t="shared" si="51"/>
        <v/>
      </c>
      <c r="AH259" s="45" t="str">
        <f t="shared" si="51"/>
        <v/>
      </c>
      <c r="AI259" s="83" t="str">
        <f>IF($A259="","",IF(AI$6="NÃO",0,IF($A259=0,DATEDIF(ESTRUTURA!$F$3,ESTRUTURA!$F$4,"m")*Tabela!$H$33,Tabela!$H$33)))</f>
        <v/>
      </c>
      <c r="AJ259" s="45" t="str">
        <f t="shared" si="49"/>
        <v/>
      </c>
    </row>
    <row r="260" spans="1:36" x14ac:dyDescent="0.2">
      <c r="A260" s="89" t="str">
        <f>ESTRUTURA!A260</f>
        <v/>
      </c>
      <c r="B260" s="81">
        <f t="shared" si="43"/>
        <v>0</v>
      </c>
      <c r="C260" s="83" t="str">
        <f t="shared" si="52"/>
        <v/>
      </c>
      <c r="D260" s="45" t="str">
        <f t="shared" si="52"/>
        <v/>
      </c>
      <c r="E260" s="83" t="str">
        <f t="shared" si="52"/>
        <v/>
      </c>
      <c r="F260" s="45" t="str">
        <f>IF($A260="","",IF(F$6="NÃO",0,Tabela!$H$34*nm_lastro))</f>
        <v/>
      </c>
      <c r="G260" s="83" t="str">
        <f t="shared" si="52"/>
        <v/>
      </c>
      <c r="H260" s="45" t="str">
        <f>IF($A260="","",IF(H$6="NÃO",0,IF($A260=0,DATEDIF(ESTRUTURA!$F$3,ESTRUTURA!$F$4,"m")*Tabela!$H$6,Tabela!$H$6)))</f>
        <v/>
      </c>
      <c r="I260" s="83" t="str">
        <f t="shared" si="52"/>
        <v/>
      </c>
      <c r="J260" s="45" t="str">
        <f>IF($A260="","",IF(J$6="NÃO",0,IF($A260=0,DATEDIF(ESTRUTURA!$F$3,ESTRUTURA!$F$4,"m")*Tabela!$H$8,IF(J$6="NÃO",0,Tabela!$H$8))))</f>
        <v/>
      </c>
      <c r="K260" s="83" t="str">
        <f t="shared" si="52"/>
        <v/>
      </c>
      <c r="L260" s="45" t="str">
        <f t="shared" si="52"/>
        <v/>
      </c>
      <c r="M260" s="83" t="str">
        <f t="shared" si="52"/>
        <v/>
      </c>
      <c r="N260" s="45" t="str">
        <f t="shared" si="52"/>
        <v/>
      </c>
      <c r="O260" s="83" t="str">
        <f t="shared" si="52"/>
        <v/>
      </c>
      <c r="P260" s="45" t="str">
        <f t="shared" si="50"/>
        <v/>
      </c>
      <c r="Q260" s="83" t="str">
        <f t="shared" si="52"/>
        <v/>
      </c>
      <c r="R260" s="45" t="str">
        <f t="shared" si="52"/>
        <v/>
      </c>
      <c r="S260" s="83" t="str">
        <f>IF($A260="","",IF(S$6="NÃO",0,IF($A260=0,DATEDIF(ESTRUTURA!$F$3,ESTRUTURA!$F$4,"m")*Tabela!$H$17,Tabela!$H$17)))</f>
        <v/>
      </c>
      <c r="T260" s="45" t="str">
        <f>IF($A260="","",IF(T$6="NÃO",0,IF($A260=0,DATEDIF(ESTRUTURA!$F$3,ESTRUTURA!$F$4,"m")*Tabela!$H$18,Tabela!$H$18)))</f>
        <v/>
      </c>
      <c r="U260" s="83" t="str">
        <f t="shared" si="51"/>
        <v/>
      </c>
      <c r="V260" s="45" t="str">
        <f>IF($A260="","",IF(V$6="NÃO",0,IF($A260=0,DATEDIF(ESTRUTURA!$F$3,ESTRUTURA!$F$4,"m")*Tabela!$H$20,Tabela!$H$20)))</f>
        <v/>
      </c>
      <c r="W260" s="83" t="str">
        <f t="shared" si="51"/>
        <v/>
      </c>
      <c r="X260" s="45" t="str">
        <f t="shared" si="51"/>
        <v/>
      </c>
      <c r="Y260" s="83" t="str">
        <f>IF($A260="","",IF(Y$6="NÃO",0,IF(A260=0,Tabela!$H$23,IF(AND(MONTH(ESTRUTURA!C260)=MONTH(ESTRUTURA!$F$3),A260&gt;0),Tabela!$H$23,0))))</f>
        <v/>
      </c>
      <c r="Z260" s="45" t="str">
        <f t="shared" si="51"/>
        <v/>
      </c>
      <c r="AA260" s="83" t="str">
        <f>IF($A260="","",IF(AA$6="NÃO",0,Tabela!$H$25*nm_séries))</f>
        <v/>
      </c>
      <c r="AB260" s="45" t="str">
        <f t="shared" si="51"/>
        <v/>
      </c>
      <c r="AC260" s="83" t="str">
        <f>IF($A260="","",IF(AC$6="NÃO",0,IF(A260=0,Tabela!$H$27,IF(MOD(A260,3)=0,Tabela!$H$27,0))))</f>
        <v/>
      </c>
      <c r="AD260" s="45" t="str">
        <f t="shared" si="51"/>
        <v/>
      </c>
      <c r="AE260" s="83" t="str">
        <f t="shared" si="51"/>
        <v/>
      </c>
      <c r="AF260" s="45" t="str">
        <f>IF($A260="","",IF(AF$6="NÃO",0,IF(AND(MONTH(ESTRUTURA!C260)=MONTH(ESTRUTURA!$F$3),A260&gt;0),Tabela!$H$30,0)))</f>
        <v/>
      </c>
      <c r="AG260" s="83" t="str">
        <f t="shared" si="51"/>
        <v/>
      </c>
      <c r="AH260" s="45" t="str">
        <f t="shared" si="51"/>
        <v/>
      </c>
      <c r="AI260" s="83" t="str">
        <f>IF($A260="","",IF(AI$6="NÃO",0,IF($A260=0,DATEDIF(ESTRUTURA!$F$3,ESTRUTURA!$F$4,"m")*Tabela!$H$33,Tabela!$H$33)))</f>
        <v/>
      </c>
      <c r="AJ260" s="45" t="str">
        <f t="shared" si="49"/>
        <v/>
      </c>
    </row>
    <row r="261" spans="1:36" x14ac:dyDescent="0.2">
      <c r="A261" s="89" t="str">
        <f>ESTRUTURA!A261</f>
        <v/>
      </c>
      <c r="B261" s="81">
        <f t="shared" si="43"/>
        <v>0</v>
      </c>
      <c r="C261" s="83" t="str">
        <f t="shared" si="52"/>
        <v/>
      </c>
      <c r="D261" s="45" t="str">
        <f t="shared" si="52"/>
        <v/>
      </c>
      <c r="E261" s="83" t="str">
        <f t="shared" si="52"/>
        <v/>
      </c>
      <c r="F261" s="45" t="str">
        <f>IF($A261="","",IF(F$6="NÃO",0,Tabela!$H$34*nm_lastro))</f>
        <v/>
      </c>
      <c r="G261" s="83" t="str">
        <f t="shared" si="52"/>
        <v/>
      </c>
      <c r="H261" s="45" t="str">
        <f>IF($A261="","",IF(H$6="NÃO",0,IF($A261=0,DATEDIF(ESTRUTURA!$F$3,ESTRUTURA!$F$4,"m")*Tabela!$H$6,Tabela!$H$6)))</f>
        <v/>
      </c>
      <c r="I261" s="83" t="str">
        <f t="shared" si="52"/>
        <v/>
      </c>
      <c r="J261" s="45" t="str">
        <f>IF($A261="","",IF(J$6="NÃO",0,IF($A261=0,DATEDIF(ESTRUTURA!$F$3,ESTRUTURA!$F$4,"m")*Tabela!$H$8,IF(J$6="NÃO",0,Tabela!$H$8))))</f>
        <v/>
      </c>
      <c r="K261" s="83" t="str">
        <f t="shared" si="52"/>
        <v/>
      </c>
      <c r="L261" s="45" t="str">
        <f t="shared" si="52"/>
        <v/>
      </c>
      <c r="M261" s="83" t="str">
        <f t="shared" si="52"/>
        <v/>
      </c>
      <c r="N261" s="45" t="str">
        <f t="shared" si="52"/>
        <v/>
      </c>
      <c r="O261" s="83" t="str">
        <f t="shared" si="52"/>
        <v/>
      </c>
      <c r="P261" s="45" t="str">
        <f t="shared" si="50"/>
        <v/>
      </c>
      <c r="Q261" s="83" t="str">
        <f t="shared" si="52"/>
        <v/>
      </c>
      <c r="R261" s="45" t="str">
        <f t="shared" si="52"/>
        <v/>
      </c>
      <c r="S261" s="83" t="str">
        <f>IF($A261="","",IF(S$6="NÃO",0,IF($A261=0,DATEDIF(ESTRUTURA!$F$3,ESTRUTURA!$F$4,"m")*Tabela!$H$17,Tabela!$H$17)))</f>
        <v/>
      </c>
      <c r="T261" s="45" t="str">
        <f>IF($A261="","",IF(T$6="NÃO",0,IF($A261=0,DATEDIF(ESTRUTURA!$F$3,ESTRUTURA!$F$4,"m")*Tabela!$H$18,Tabela!$H$18)))</f>
        <v/>
      </c>
      <c r="U261" s="83" t="str">
        <f t="shared" si="51"/>
        <v/>
      </c>
      <c r="V261" s="45" t="str">
        <f>IF($A261="","",IF(V$6="NÃO",0,IF($A261=0,DATEDIF(ESTRUTURA!$F$3,ESTRUTURA!$F$4,"m")*Tabela!$H$20,Tabela!$H$20)))</f>
        <v/>
      </c>
      <c r="W261" s="83" t="str">
        <f t="shared" si="51"/>
        <v/>
      </c>
      <c r="X261" s="45" t="str">
        <f t="shared" si="51"/>
        <v/>
      </c>
      <c r="Y261" s="83" t="str">
        <f>IF($A261="","",IF(Y$6="NÃO",0,IF(A261=0,Tabela!$H$23,IF(AND(MONTH(ESTRUTURA!C261)=MONTH(ESTRUTURA!$F$3),A261&gt;0),Tabela!$H$23,0))))</f>
        <v/>
      </c>
      <c r="Z261" s="45" t="str">
        <f t="shared" si="51"/>
        <v/>
      </c>
      <c r="AA261" s="83" t="str">
        <f>IF($A261="","",IF(AA$6="NÃO",0,Tabela!$H$25*nm_séries))</f>
        <v/>
      </c>
      <c r="AB261" s="45" t="str">
        <f t="shared" si="51"/>
        <v/>
      </c>
      <c r="AC261" s="83" t="str">
        <f>IF($A261="","",IF(AC$6="NÃO",0,IF(A261=0,Tabela!$H$27,IF(MOD(A261,3)=0,Tabela!$H$27,0))))</f>
        <v/>
      </c>
      <c r="AD261" s="45" t="str">
        <f t="shared" si="51"/>
        <v/>
      </c>
      <c r="AE261" s="83" t="str">
        <f t="shared" si="51"/>
        <v/>
      </c>
      <c r="AF261" s="45" t="str">
        <f>IF($A261="","",IF(AF$6="NÃO",0,IF(AND(MONTH(ESTRUTURA!C261)=MONTH(ESTRUTURA!$F$3),A261&gt;0),Tabela!$H$30,0)))</f>
        <v/>
      </c>
      <c r="AG261" s="83" t="str">
        <f t="shared" si="51"/>
        <v/>
      </c>
      <c r="AH261" s="45" t="str">
        <f t="shared" si="51"/>
        <v/>
      </c>
      <c r="AI261" s="83" t="str">
        <f>IF($A261="","",IF(AI$6="NÃO",0,IF($A261=0,DATEDIF(ESTRUTURA!$F$3,ESTRUTURA!$F$4,"m")*Tabela!$H$33,Tabela!$H$33)))</f>
        <v/>
      </c>
      <c r="AJ261" s="45" t="str">
        <f t="shared" si="49"/>
        <v/>
      </c>
    </row>
    <row r="262" spans="1:36" x14ac:dyDescent="0.2">
      <c r="A262" s="89" t="str">
        <f>ESTRUTURA!A262</f>
        <v/>
      </c>
      <c r="B262" s="81">
        <f t="shared" si="43"/>
        <v>0</v>
      </c>
      <c r="C262" s="83" t="str">
        <f t="shared" si="52"/>
        <v/>
      </c>
      <c r="D262" s="45" t="str">
        <f t="shared" si="52"/>
        <v/>
      </c>
      <c r="E262" s="83" t="str">
        <f t="shared" si="52"/>
        <v/>
      </c>
      <c r="F262" s="45" t="str">
        <f>IF($A262="","",IF(F$6="NÃO",0,Tabela!$H$34*nm_lastro))</f>
        <v/>
      </c>
      <c r="G262" s="83" t="str">
        <f t="shared" si="52"/>
        <v/>
      </c>
      <c r="H262" s="45" t="str">
        <f>IF($A262="","",IF(H$6="NÃO",0,IF($A262=0,DATEDIF(ESTRUTURA!$F$3,ESTRUTURA!$F$4,"m")*Tabela!$H$6,Tabela!$H$6)))</f>
        <v/>
      </c>
      <c r="I262" s="83" t="str">
        <f t="shared" si="52"/>
        <v/>
      </c>
      <c r="J262" s="45" t="str">
        <f>IF($A262="","",IF(J$6="NÃO",0,IF($A262=0,DATEDIF(ESTRUTURA!$F$3,ESTRUTURA!$F$4,"m")*Tabela!$H$8,IF(J$6="NÃO",0,Tabela!$H$8))))</f>
        <v/>
      </c>
      <c r="K262" s="83" t="str">
        <f t="shared" si="52"/>
        <v/>
      </c>
      <c r="L262" s="45" t="str">
        <f t="shared" si="52"/>
        <v/>
      </c>
      <c r="M262" s="83" t="str">
        <f t="shared" si="52"/>
        <v/>
      </c>
      <c r="N262" s="45" t="str">
        <f t="shared" si="52"/>
        <v/>
      </c>
      <c r="O262" s="83" t="str">
        <f t="shared" si="52"/>
        <v/>
      </c>
      <c r="P262" s="45" t="str">
        <f t="shared" si="50"/>
        <v/>
      </c>
      <c r="Q262" s="83" t="str">
        <f t="shared" si="52"/>
        <v/>
      </c>
      <c r="R262" s="45" t="str">
        <f t="shared" si="52"/>
        <v/>
      </c>
      <c r="S262" s="83" t="str">
        <f>IF($A262="","",IF(S$6="NÃO",0,IF($A262=0,DATEDIF(ESTRUTURA!$F$3,ESTRUTURA!$F$4,"m")*Tabela!$H$17,Tabela!$H$17)))</f>
        <v/>
      </c>
      <c r="T262" s="45" t="str">
        <f>IF($A262="","",IF(T$6="NÃO",0,IF($A262=0,DATEDIF(ESTRUTURA!$F$3,ESTRUTURA!$F$4,"m")*Tabela!$H$18,Tabela!$H$18)))</f>
        <v/>
      </c>
      <c r="U262" s="83" t="str">
        <f t="shared" si="51"/>
        <v/>
      </c>
      <c r="V262" s="45" t="str">
        <f>IF($A262="","",IF(V$6="NÃO",0,IF($A262=0,DATEDIF(ESTRUTURA!$F$3,ESTRUTURA!$F$4,"m")*Tabela!$H$20,Tabela!$H$20)))</f>
        <v/>
      </c>
      <c r="W262" s="83" t="str">
        <f t="shared" si="51"/>
        <v/>
      </c>
      <c r="X262" s="45" t="str">
        <f t="shared" si="51"/>
        <v/>
      </c>
      <c r="Y262" s="83" t="str">
        <f>IF($A262="","",IF(Y$6="NÃO",0,IF(A262=0,Tabela!$H$23,IF(AND(MONTH(ESTRUTURA!C262)=MONTH(ESTRUTURA!$F$3),A262&gt;0),Tabela!$H$23,0))))</f>
        <v/>
      </c>
      <c r="Z262" s="45" t="str">
        <f t="shared" si="51"/>
        <v/>
      </c>
      <c r="AA262" s="83" t="str">
        <f>IF($A262="","",IF(AA$6="NÃO",0,Tabela!$H$25*nm_séries))</f>
        <v/>
      </c>
      <c r="AB262" s="45" t="str">
        <f t="shared" si="51"/>
        <v/>
      </c>
      <c r="AC262" s="83" t="str">
        <f>IF($A262="","",IF(AC$6="NÃO",0,IF(A262=0,Tabela!$H$27,IF(MOD(A262,3)=0,Tabela!$H$27,0))))</f>
        <v/>
      </c>
      <c r="AD262" s="45" t="str">
        <f t="shared" si="51"/>
        <v/>
      </c>
      <c r="AE262" s="83" t="str">
        <f t="shared" si="51"/>
        <v/>
      </c>
      <c r="AF262" s="45" t="str">
        <f>IF($A262="","",IF(AF$6="NÃO",0,IF(AND(MONTH(ESTRUTURA!C262)=MONTH(ESTRUTURA!$F$3),A262&gt;0),Tabela!$H$30,0)))</f>
        <v/>
      </c>
      <c r="AG262" s="83" t="str">
        <f t="shared" si="51"/>
        <v/>
      </c>
      <c r="AH262" s="45" t="str">
        <f t="shared" si="51"/>
        <v/>
      </c>
      <c r="AI262" s="83" t="str">
        <f>IF($A262="","",IF(AI$6="NÃO",0,IF($A262=0,DATEDIF(ESTRUTURA!$F$3,ESTRUTURA!$F$4,"m")*Tabela!$H$33,Tabela!$H$33)))</f>
        <v/>
      </c>
      <c r="AJ262" s="45" t="str">
        <f t="shared" si="49"/>
        <v/>
      </c>
    </row>
    <row r="263" spans="1:36" x14ac:dyDescent="0.2">
      <c r="A263" s="89" t="str">
        <f>ESTRUTURA!A263</f>
        <v/>
      </c>
      <c r="B263" s="81">
        <f t="shared" si="43"/>
        <v>0</v>
      </c>
      <c r="C263" s="83" t="str">
        <f t="shared" si="52"/>
        <v/>
      </c>
      <c r="D263" s="45" t="str">
        <f t="shared" si="52"/>
        <v/>
      </c>
      <c r="E263" s="83" t="str">
        <f t="shared" si="52"/>
        <v/>
      </c>
      <c r="F263" s="45" t="str">
        <f>IF($A263="","",IF(F$6="NÃO",0,Tabela!$H$34*nm_lastro))</f>
        <v/>
      </c>
      <c r="G263" s="83" t="str">
        <f t="shared" si="52"/>
        <v/>
      </c>
      <c r="H263" s="45" t="str">
        <f>IF($A263="","",IF(H$6="NÃO",0,IF($A263=0,DATEDIF(ESTRUTURA!$F$3,ESTRUTURA!$F$4,"m")*Tabela!$H$6,Tabela!$H$6)))</f>
        <v/>
      </c>
      <c r="I263" s="83" t="str">
        <f t="shared" si="52"/>
        <v/>
      </c>
      <c r="J263" s="45" t="str">
        <f>IF($A263="","",IF(J$6="NÃO",0,IF($A263=0,DATEDIF(ESTRUTURA!$F$3,ESTRUTURA!$F$4,"m")*Tabela!$H$8,IF(J$6="NÃO",0,Tabela!$H$8))))</f>
        <v/>
      </c>
      <c r="K263" s="83" t="str">
        <f t="shared" si="52"/>
        <v/>
      </c>
      <c r="L263" s="45" t="str">
        <f t="shared" si="52"/>
        <v/>
      </c>
      <c r="M263" s="83" t="str">
        <f t="shared" si="52"/>
        <v/>
      </c>
      <c r="N263" s="45" t="str">
        <f t="shared" si="52"/>
        <v/>
      </c>
      <c r="O263" s="83" t="str">
        <f t="shared" si="52"/>
        <v/>
      </c>
      <c r="P263" s="45" t="str">
        <f t="shared" si="50"/>
        <v/>
      </c>
      <c r="Q263" s="83" t="str">
        <f t="shared" si="52"/>
        <v/>
      </c>
      <c r="R263" s="45" t="str">
        <f t="shared" si="52"/>
        <v/>
      </c>
      <c r="S263" s="83" t="str">
        <f>IF($A263="","",IF(S$6="NÃO",0,IF($A263=0,DATEDIF(ESTRUTURA!$F$3,ESTRUTURA!$F$4,"m")*Tabela!$H$17,Tabela!$H$17)))</f>
        <v/>
      </c>
      <c r="T263" s="45" t="str">
        <f>IF($A263="","",IF(T$6="NÃO",0,IF($A263=0,DATEDIF(ESTRUTURA!$F$3,ESTRUTURA!$F$4,"m")*Tabela!$H$18,Tabela!$H$18)))</f>
        <v/>
      </c>
      <c r="U263" s="83" t="str">
        <f t="shared" si="51"/>
        <v/>
      </c>
      <c r="V263" s="45" t="str">
        <f>IF($A263="","",IF(V$6="NÃO",0,IF($A263=0,DATEDIF(ESTRUTURA!$F$3,ESTRUTURA!$F$4,"m")*Tabela!$H$20,Tabela!$H$20)))</f>
        <v/>
      </c>
      <c r="W263" s="83" t="str">
        <f t="shared" si="51"/>
        <v/>
      </c>
      <c r="X263" s="45" t="str">
        <f t="shared" si="51"/>
        <v/>
      </c>
      <c r="Y263" s="83" t="str">
        <f>IF($A263="","",IF(Y$6="NÃO",0,IF(A263=0,Tabela!$H$23,IF(AND(MONTH(ESTRUTURA!C263)=MONTH(ESTRUTURA!$F$3),A263&gt;0),Tabela!$H$23,0))))</f>
        <v/>
      </c>
      <c r="Z263" s="45" t="str">
        <f t="shared" si="51"/>
        <v/>
      </c>
      <c r="AA263" s="83" t="str">
        <f>IF($A263="","",IF(AA$6="NÃO",0,Tabela!$H$25*nm_séries))</f>
        <v/>
      </c>
      <c r="AB263" s="45" t="str">
        <f t="shared" si="51"/>
        <v/>
      </c>
      <c r="AC263" s="83" t="str">
        <f>IF($A263="","",IF(AC$6="NÃO",0,IF(A263=0,Tabela!$H$27,IF(MOD(A263,3)=0,Tabela!$H$27,0))))</f>
        <v/>
      </c>
      <c r="AD263" s="45" t="str">
        <f t="shared" si="51"/>
        <v/>
      </c>
      <c r="AE263" s="83" t="str">
        <f t="shared" si="51"/>
        <v/>
      </c>
      <c r="AF263" s="45" t="str">
        <f>IF($A263="","",IF(AF$6="NÃO",0,IF(AND(MONTH(ESTRUTURA!C263)=MONTH(ESTRUTURA!$F$3),A263&gt;0),Tabela!$H$30,0)))</f>
        <v/>
      </c>
      <c r="AG263" s="83" t="str">
        <f t="shared" si="51"/>
        <v/>
      </c>
      <c r="AH263" s="45" t="str">
        <f t="shared" si="51"/>
        <v/>
      </c>
      <c r="AI263" s="83" t="str">
        <f>IF($A263="","",IF(AI$6="NÃO",0,IF($A263=0,DATEDIF(ESTRUTURA!$F$3,ESTRUTURA!$F$4,"m")*Tabela!$H$33,Tabela!$H$33)))</f>
        <v/>
      </c>
      <c r="AJ263" s="45" t="str">
        <f t="shared" si="49"/>
        <v/>
      </c>
    </row>
    <row r="264" spans="1:36" x14ac:dyDescent="0.2">
      <c r="A264" s="89" t="str">
        <f>ESTRUTURA!A264</f>
        <v/>
      </c>
      <c r="B264" s="81">
        <f t="shared" si="43"/>
        <v>0</v>
      </c>
      <c r="C264" s="83" t="str">
        <f t="shared" si="52"/>
        <v/>
      </c>
      <c r="D264" s="45" t="str">
        <f t="shared" si="52"/>
        <v/>
      </c>
      <c r="E264" s="83" t="str">
        <f t="shared" si="52"/>
        <v/>
      </c>
      <c r="F264" s="45" t="str">
        <f>IF($A264="","",IF(F$6="NÃO",0,Tabela!$H$34*nm_lastro))</f>
        <v/>
      </c>
      <c r="G264" s="83" t="str">
        <f t="shared" si="52"/>
        <v/>
      </c>
      <c r="H264" s="45" t="str">
        <f>IF($A264="","",IF(H$6="NÃO",0,IF($A264=0,DATEDIF(ESTRUTURA!$F$3,ESTRUTURA!$F$4,"m")*Tabela!$H$6,Tabela!$H$6)))</f>
        <v/>
      </c>
      <c r="I264" s="83" t="str">
        <f t="shared" si="52"/>
        <v/>
      </c>
      <c r="J264" s="45" t="str">
        <f>IF($A264="","",IF(J$6="NÃO",0,IF($A264=0,DATEDIF(ESTRUTURA!$F$3,ESTRUTURA!$F$4,"m")*Tabela!$H$8,IF(J$6="NÃO",0,Tabela!$H$8))))</f>
        <v/>
      </c>
      <c r="K264" s="83" t="str">
        <f t="shared" si="52"/>
        <v/>
      </c>
      <c r="L264" s="45" t="str">
        <f t="shared" si="52"/>
        <v/>
      </c>
      <c r="M264" s="83" t="str">
        <f t="shared" si="52"/>
        <v/>
      </c>
      <c r="N264" s="45" t="str">
        <f t="shared" si="52"/>
        <v/>
      </c>
      <c r="O264" s="83" t="str">
        <f t="shared" si="52"/>
        <v/>
      </c>
      <c r="P264" s="45" t="str">
        <f t="shared" si="50"/>
        <v/>
      </c>
      <c r="Q264" s="83" t="str">
        <f t="shared" si="52"/>
        <v/>
      </c>
      <c r="R264" s="45" t="str">
        <f t="shared" si="52"/>
        <v/>
      </c>
      <c r="S264" s="83" t="str">
        <f>IF($A264="","",IF(S$6="NÃO",0,IF($A264=0,DATEDIF(ESTRUTURA!$F$3,ESTRUTURA!$F$4,"m")*Tabela!$H$17,Tabela!$H$17)))</f>
        <v/>
      </c>
      <c r="T264" s="45" t="str">
        <f>IF($A264="","",IF(T$6="NÃO",0,IF($A264=0,DATEDIF(ESTRUTURA!$F$3,ESTRUTURA!$F$4,"m")*Tabela!$H$18,Tabela!$H$18)))</f>
        <v/>
      </c>
      <c r="U264" s="83" t="str">
        <f t="shared" si="51"/>
        <v/>
      </c>
      <c r="V264" s="45" t="str">
        <f>IF($A264="","",IF(V$6="NÃO",0,IF($A264=0,DATEDIF(ESTRUTURA!$F$3,ESTRUTURA!$F$4,"m")*Tabela!$H$20,Tabela!$H$20)))</f>
        <v/>
      </c>
      <c r="W264" s="83" t="str">
        <f t="shared" si="51"/>
        <v/>
      </c>
      <c r="X264" s="45" t="str">
        <f t="shared" si="51"/>
        <v/>
      </c>
      <c r="Y264" s="83" t="str">
        <f>IF($A264="","",IF(Y$6="NÃO",0,IF(A264=0,Tabela!$H$23,IF(AND(MONTH(ESTRUTURA!C264)=MONTH(ESTRUTURA!$F$3),A264&gt;0),Tabela!$H$23,0))))</f>
        <v/>
      </c>
      <c r="Z264" s="45" t="str">
        <f t="shared" si="51"/>
        <v/>
      </c>
      <c r="AA264" s="83" t="str">
        <f>IF($A264="","",IF(AA$6="NÃO",0,Tabela!$H$25*nm_séries))</f>
        <v/>
      </c>
      <c r="AB264" s="45" t="str">
        <f t="shared" si="51"/>
        <v/>
      </c>
      <c r="AC264" s="83" t="str">
        <f>IF($A264="","",IF(AC$6="NÃO",0,IF(A264=0,Tabela!$H$27,IF(MOD(A264,3)=0,Tabela!$H$27,0))))</f>
        <v/>
      </c>
      <c r="AD264" s="45" t="str">
        <f t="shared" si="51"/>
        <v/>
      </c>
      <c r="AE264" s="83" t="str">
        <f t="shared" si="51"/>
        <v/>
      </c>
      <c r="AF264" s="45" t="str">
        <f>IF($A264="","",IF(AF$6="NÃO",0,IF(AND(MONTH(ESTRUTURA!C264)=MONTH(ESTRUTURA!$F$3),A264&gt;0),Tabela!$H$30,0)))</f>
        <v/>
      </c>
      <c r="AG264" s="83" t="str">
        <f t="shared" si="51"/>
        <v/>
      </c>
      <c r="AH264" s="45" t="str">
        <f t="shared" si="51"/>
        <v/>
      </c>
      <c r="AI264" s="83" t="str">
        <f>IF($A264="","",IF(AI$6="NÃO",0,IF($A264=0,DATEDIF(ESTRUTURA!$F$3,ESTRUTURA!$F$4,"m")*Tabela!$H$33,Tabela!$H$33)))</f>
        <v/>
      </c>
      <c r="AJ264" s="45" t="str">
        <f t="shared" si="49"/>
        <v/>
      </c>
    </row>
    <row r="265" spans="1:36" x14ac:dyDescent="0.2">
      <c r="A265" s="89" t="str">
        <f>ESTRUTURA!A265</f>
        <v/>
      </c>
      <c r="B265" s="81">
        <f t="shared" si="43"/>
        <v>0</v>
      </c>
      <c r="C265" s="83" t="str">
        <f t="shared" si="52"/>
        <v/>
      </c>
      <c r="D265" s="45" t="str">
        <f t="shared" si="52"/>
        <v/>
      </c>
      <c r="E265" s="83" t="str">
        <f t="shared" si="52"/>
        <v/>
      </c>
      <c r="F265" s="45" t="str">
        <f>IF($A265="","",IF(F$6="NÃO",0,Tabela!$H$34*nm_lastro))</f>
        <v/>
      </c>
      <c r="G265" s="83" t="str">
        <f t="shared" si="52"/>
        <v/>
      </c>
      <c r="H265" s="45" t="str">
        <f>IF($A265="","",IF(H$6="NÃO",0,IF($A265=0,DATEDIF(ESTRUTURA!$F$3,ESTRUTURA!$F$4,"m")*Tabela!$H$6,Tabela!$H$6)))</f>
        <v/>
      </c>
      <c r="I265" s="83" t="str">
        <f t="shared" si="52"/>
        <v/>
      </c>
      <c r="J265" s="45" t="str">
        <f>IF($A265="","",IF(J$6="NÃO",0,IF($A265=0,DATEDIF(ESTRUTURA!$F$3,ESTRUTURA!$F$4,"m")*Tabela!$H$8,IF(J$6="NÃO",0,Tabela!$H$8))))</f>
        <v/>
      </c>
      <c r="K265" s="83" t="str">
        <f t="shared" si="52"/>
        <v/>
      </c>
      <c r="L265" s="45" t="str">
        <f t="shared" si="52"/>
        <v/>
      </c>
      <c r="M265" s="83" t="str">
        <f t="shared" si="52"/>
        <v/>
      </c>
      <c r="N265" s="45" t="str">
        <f t="shared" si="52"/>
        <v/>
      </c>
      <c r="O265" s="83" t="str">
        <f t="shared" si="52"/>
        <v/>
      </c>
      <c r="P265" s="45" t="str">
        <f t="shared" si="50"/>
        <v/>
      </c>
      <c r="Q265" s="83" t="str">
        <f t="shared" si="52"/>
        <v/>
      </c>
      <c r="R265" s="45" t="str">
        <f t="shared" si="52"/>
        <v/>
      </c>
      <c r="S265" s="83" t="str">
        <f>IF($A265="","",IF(S$6="NÃO",0,IF($A265=0,DATEDIF(ESTRUTURA!$F$3,ESTRUTURA!$F$4,"m")*Tabela!$H$17,Tabela!$H$17)))</f>
        <v/>
      </c>
      <c r="T265" s="45" t="str">
        <f>IF($A265="","",IF(T$6="NÃO",0,IF($A265=0,DATEDIF(ESTRUTURA!$F$3,ESTRUTURA!$F$4,"m")*Tabela!$H$18,Tabela!$H$18)))</f>
        <v/>
      </c>
      <c r="U265" s="83" t="str">
        <f t="shared" si="51"/>
        <v/>
      </c>
      <c r="V265" s="45" t="str">
        <f>IF($A265="","",IF(V$6="NÃO",0,IF($A265=0,DATEDIF(ESTRUTURA!$F$3,ESTRUTURA!$F$4,"m")*Tabela!$H$20,Tabela!$H$20)))</f>
        <v/>
      </c>
      <c r="W265" s="83" t="str">
        <f t="shared" si="51"/>
        <v/>
      </c>
      <c r="X265" s="45" t="str">
        <f t="shared" si="51"/>
        <v/>
      </c>
      <c r="Y265" s="83" t="str">
        <f>IF($A265="","",IF(Y$6="NÃO",0,IF(A265=0,Tabela!$H$23,IF(AND(MONTH(ESTRUTURA!C265)=MONTH(ESTRUTURA!$F$3),A265&gt;0),Tabela!$H$23,0))))</f>
        <v/>
      </c>
      <c r="Z265" s="45" t="str">
        <f t="shared" si="51"/>
        <v/>
      </c>
      <c r="AA265" s="83" t="str">
        <f>IF($A265="","",IF(AA$6="NÃO",0,Tabela!$H$25*nm_séries))</f>
        <v/>
      </c>
      <c r="AB265" s="45" t="str">
        <f t="shared" si="51"/>
        <v/>
      </c>
      <c r="AC265" s="83" t="str">
        <f>IF($A265="","",IF(AC$6="NÃO",0,IF(A265=0,Tabela!$H$27,IF(MOD(A265,3)=0,Tabela!$H$27,0))))</f>
        <v/>
      </c>
      <c r="AD265" s="45" t="str">
        <f t="shared" si="51"/>
        <v/>
      </c>
      <c r="AE265" s="83" t="str">
        <f t="shared" si="51"/>
        <v/>
      </c>
      <c r="AF265" s="45" t="str">
        <f>IF($A265="","",IF(AF$6="NÃO",0,IF(AND(MONTH(ESTRUTURA!C265)=MONTH(ESTRUTURA!$F$3),A265&gt;0),Tabela!$H$30,0)))</f>
        <v/>
      </c>
      <c r="AG265" s="83" t="str">
        <f t="shared" si="51"/>
        <v/>
      </c>
      <c r="AH265" s="45" t="str">
        <f t="shared" si="51"/>
        <v/>
      </c>
      <c r="AI265" s="83" t="str">
        <f>IF($A265="","",IF(AI$6="NÃO",0,IF($A265=0,DATEDIF(ESTRUTURA!$F$3,ESTRUTURA!$F$4,"m")*Tabela!$H$33,Tabela!$H$33)))</f>
        <v/>
      </c>
      <c r="AJ265" s="45" t="str">
        <f t="shared" si="49"/>
        <v/>
      </c>
    </row>
    <row r="266" spans="1:36" x14ac:dyDescent="0.2">
      <c r="A266" s="89" t="str">
        <f>ESTRUTURA!A266</f>
        <v/>
      </c>
      <c r="B266" s="81">
        <f t="shared" si="43"/>
        <v>0</v>
      </c>
      <c r="C266" s="83" t="str">
        <f t="shared" si="52"/>
        <v/>
      </c>
      <c r="D266" s="45" t="str">
        <f t="shared" si="52"/>
        <v/>
      </c>
      <c r="E266" s="83" t="str">
        <f t="shared" si="52"/>
        <v/>
      </c>
      <c r="F266" s="45" t="str">
        <f>IF($A266="","",IF(F$6="NÃO",0,Tabela!$H$34*nm_lastro))</f>
        <v/>
      </c>
      <c r="G266" s="83" t="str">
        <f t="shared" si="52"/>
        <v/>
      </c>
      <c r="H266" s="45" t="str">
        <f>IF($A266="","",IF(H$6="NÃO",0,IF($A266=0,DATEDIF(ESTRUTURA!$F$3,ESTRUTURA!$F$4,"m")*Tabela!$H$6,Tabela!$H$6)))</f>
        <v/>
      </c>
      <c r="I266" s="83" t="str">
        <f t="shared" si="52"/>
        <v/>
      </c>
      <c r="J266" s="45" t="str">
        <f>IF($A266="","",IF(J$6="NÃO",0,IF($A266=0,DATEDIF(ESTRUTURA!$F$3,ESTRUTURA!$F$4,"m")*Tabela!$H$8,IF(J$6="NÃO",0,Tabela!$H$8))))</f>
        <v/>
      </c>
      <c r="K266" s="83" t="str">
        <f t="shared" si="52"/>
        <v/>
      </c>
      <c r="L266" s="45" t="str">
        <f t="shared" si="52"/>
        <v/>
      </c>
      <c r="M266" s="83" t="str">
        <f t="shared" si="52"/>
        <v/>
      </c>
      <c r="N266" s="45" t="str">
        <f t="shared" si="52"/>
        <v/>
      </c>
      <c r="O266" s="83" t="str">
        <f t="shared" si="52"/>
        <v/>
      </c>
      <c r="P266" s="45" t="str">
        <f t="shared" si="50"/>
        <v/>
      </c>
      <c r="Q266" s="83" t="str">
        <f t="shared" si="52"/>
        <v/>
      </c>
      <c r="R266" s="45" t="str">
        <f t="shared" si="52"/>
        <v/>
      </c>
      <c r="S266" s="83" t="str">
        <f>IF($A266="","",IF(S$6="NÃO",0,IF($A266=0,DATEDIF(ESTRUTURA!$F$3,ESTRUTURA!$F$4,"m")*Tabela!$H$17,Tabela!$H$17)))</f>
        <v/>
      </c>
      <c r="T266" s="45" t="str">
        <f>IF($A266="","",IF(T$6="NÃO",0,IF($A266=0,DATEDIF(ESTRUTURA!$F$3,ESTRUTURA!$F$4,"m")*Tabela!$H$18,Tabela!$H$18)))</f>
        <v/>
      </c>
      <c r="U266" s="83" t="str">
        <f t="shared" si="51"/>
        <v/>
      </c>
      <c r="V266" s="45" t="str">
        <f>IF($A266="","",IF(V$6="NÃO",0,IF($A266=0,DATEDIF(ESTRUTURA!$F$3,ESTRUTURA!$F$4,"m")*Tabela!$H$20,Tabela!$H$20)))</f>
        <v/>
      </c>
      <c r="W266" s="83" t="str">
        <f t="shared" si="51"/>
        <v/>
      </c>
      <c r="X266" s="45" t="str">
        <f t="shared" si="51"/>
        <v/>
      </c>
      <c r="Y266" s="83" t="str">
        <f>IF($A266="","",IF(Y$6="NÃO",0,IF(A266=0,Tabela!$H$23,IF(AND(MONTH(ESTRUTURA!C266)=MONTH(ESTRUTURA!$F$3),A266&gt;0),Tabela!$H$23,0))))</f>
        <v/>
      </c>
      <c r="Z266" s="45" t="str">
        <f t="shared" si="51"/>
        <v/>
      </c>
      <c r="AA266" s="83" t="str">
        <f>IF($A266="","",IF(AA$6="NÃO",0,Tabela!$H$25*nm_séries))</f>
        <v/>
      </c>
      <c r="AB266" s="45" t="str">
        <f t="shared" si="51"/>
        <v/>
      </c>
      <c r="AC266" s="83" t="str">
        <f>IF($A266="","",IF(AC$6="NÃO",0,IF(A266=0,Tabela!$H$27,IF(MOD(A266,3)=0,Tabela!$H$27,0))))</f>
        <v/>
      </c>
      <c r="AD266" s="45" t="str">
        <f t="shared" si="51"/>
        <v/>
      </c>
      <c r="AE266" s="83" t="str">
        <f t="shared" si="51"/>
        <v/>
      </c>
      <c r="AF266" s="45" t="str">
        <f>IF($A266="","",IF(AF$6="NÃO",0,IF(AND(MONTH(ESTRUTURA!C266)=MONTH(ESTRUTURA!$F$3),A266&gt;0),Tabela!$H$30,0)))</f>
        <v/>
      </c>
      <c r="AG266" s="83" t="str">
        <f t="shared" si="51"/>
        <v/>
      </c>
      <c r="AH266" s="45" t="str">
        <f t="shared" si="51"/>
        <v/>
      </c>
      <c r="AI266" s="83" t="str">
        <f>IF($A266="","",IF(AI$6="NÃO",0,IF($A266=0,DATEDIF(ESTRUTURA!$F$3,ESTRUTURA!$F$4,"m")*Tabela!$H$33,Tabela!$H$33)))</f>
        <v/>
      </c>
      <c r="AJ266" s="45" t="str">
        <f t="shared" si="49"/>
        <v/>
      </c>
    </row>
    <row r="267" spans="1:36" x14ac:dyDescent="0.2">
      <c r="A267" s="89" t="str">
        <f>ESTRUTURA!A267</f>
        <v/>
      </c>
      <c r="B267" s="81">
        <f t="shared" si="43"/>
        <v>0</v>
      </c>
      <c r="C267" s="83" t="str">
        <f t="shared" si="52"/>
        <v/>
      </c>
      <c r="D267" s="45" t="str">
        <f t="shared" si="52"/>
        <v/>
      </c>
      <c r="E267" s="83" t="str">
        <f t="shared" si="52"/>
        <v/>
      </c>
      <c r="F267" s="45" t="str">
        <f>IF($A267="","",IF(F$6="NÃO",0,Tabela!$H$34*nm_lastro))</f>
        <v/>
      </c>
      <c r="G267" s="83" t="str">
        <f t="shared" si="52"/>
        <v/>
      </c>
      <c r="H267" s="45" t="str">
        <f>IF($A267="","",IF(H$6="NÃO",0,IF($A267=0,DATEDIF(ESTRUTURA!$F$3,ESTRUTURA!$F$4,"m")*Tabela!$H$6,Tabela!$H$6)))</f>
        <v/>
      </c>
      <c r="I267" s="83" t="str">
        <f t="shared" si="52"/>
        <v/>
      </c>
      <c r="J267" s="45" t="str">
        <f>IF($A267="","",IF(J$6="NÃO",0,IF($A267=0,DATEDIF(ESTRUTURA!$F$3,ESTRUTURA!$F$4,"m")*Tabela!$H$8,IF(J$6="NÃO",0,Tabela!$H$8))))</f>
        <v/>
      </c>
      <c r="K267" s="83" t="str">
        <f t="shared" si="52"/>
        <v/>
      </c>
      <c r="L267" s="45" t="str">
        <f t="shared" si="52"/>
        <v/>
      </c>
      <c r="M267" s="83" t="str">
        <f t="shared" si="52"/>
        <v/>
      </c>
      <c r="N267" s="45" t="str">
        <f t="shared" si="52"/>
        <v/>
      </c>
      <c r="O267" s="83" t="str">
        <f t="shared" si="52"/>
        <v/>
      </c>
      <c r="P267" s="45" t="str">
        <f t="shared" si="50"/>
        <v/>
      </c>
      <c r="Q267" s="83" t="str">
        <f t="shared" si="52"/>
        <v/>
      </c>
      <c r="R267" s="45" t="str">
        <f t="shared" si="52"/>
        <v/>
      </c>
      <c r="S267" s="83" t="str">
        <f>IF($A267="","",IF(S$6="NÃO",0,IF($A267=0,DATEDIF(ESTRUTURA!$F$3,ESTRUTURA!$F$4,"m")*Tabela!$H$17,Tabela!$H$17)))</f>
        <v/>
      </c>
      <c r="T267" s="45" t="str">
        <f>IF($A267="","",IF(T$6="NÃO",0,IF($A267=0,DATEDIF(ESTRUTURA!$F$3,ESTRUTURA!$F$4,"m")*Tabela!$H$18,Tabela!$H$18)))</f>
        <v/>
      </c>
      <c r="U267" s="83" t="str">
        <f t="shared" ref="U267:AH282" si="53">IF($A267="","",IF(U$6="NÃO",0,0))</f>
        <v/>
      </c>
      <c r="V267" s="45" t="str">
        <f>IF($A267="","",IF(V$6="NÃO",0,IF($A267=0,DATEDIF(ESTRUTURA!$F$3,ESTRUTURA!$F$4,"m")*Tabela!$H$20,Tabela!$H$20)))</f>
        <v/>
      </c>
      <c r="W267" s="83" t="str">
        <f t="shared" si="53"/>
        <v/>
      </c>
      <c r="X267" s="45" t="str">
        <f t="shared" si="53"/>
        <v/>
      </c>
      <c r="Y267" s="83" t="str">
        <f>IF($A267="","",IF(Y$6="NÃO",0,IF(A267=0,Tabela!$H$23,IF(AND(MONTH(ESTRUTURA!C267)=MONTH(ESTRUTURA!$F$3),A267&gt;0),Tabela!$H$23,0))))</f>
        <v/>
      </c>
      <c r="Z267" s="45" t="str">
        <f t="shared" si="53"/>
        <v/>
      </c>
      <c r="AA267" s="83" t="str">
        <f>IF($A267="","",IF(AA$6="NÃO",0,Tabela!$H$25*nm_séries))</f>
        <v/>
      </c>
      <c r="AB267" s="45" t="str">
        <f t="shared" si="53"/>
        <v/>
      </c>
      <c r="AC267" s="83" t="str">
        <f>IF($A267="","",IF(AC$6="NÃO",0,IF(A267=0,Tabela!$H$27,IF(MOD(A267,3)=0,Tabela!$H$27,0))))</f>
        <v/>
      </c>
      <c r="AD267" s="45" t="str">
        <f t="shared" si="53"/>
        <v/>
      </c>
      <c r="AE267" s="83" t="str">
        <f t="shared" si="53"/>
        <v/>
      </c>
      <c r="AF267" s="45" t="str">
        <f>IF($A267="","",IF(AF$6="NÃO",0,IF(AND(MONTH(ESTRUTURA!C267)=MONTH(ESTRUTURA!$F$3),A267&gt;0),Tabela!$H$30,0)))</f>
        <v/>
      </c>
      <c r="AG267" s="83" t="str">
        <f t="shared" si="53"/>
        <v/>
      </c>
      <c r="AH267" s="45" t="str">
        <f t="shared" si="53"/>
        <v/>
      </c>
      <c r="AI267" s="83" t="str">
        <f>IF($A267="","",IF(AI$6="NÃO",0,IF($A267=0,DATEDIF(ESTRUTURA!$F$3,ESTRUTURA!$F$4,"m")*Tabela!$H$33,Tabela!$H$33)))</f>
        <v/>
      </c>
      <c r="AJ267" s="45" t="str">
        <f t="shared" si="49"/>
        <v/>
      </c>
    </row>
    <row r="268" spans="1:36" x14ac:dyDescent="0.2">
      <c r="A268" s="89" t="str">
        <f>ESTRUTURA!A268</f>
        <v/>
      </c>
      <c r="B268" s="81">
        <f t="shared" si="43"/>
        <v>0</v>
      </c>
      <c r="C268" s="83" t="str">
        <f t="shared" ref="C268:R283" si="54">IF($A268="","",IF(C$6="NÃO",0,0))</f>
        <v/>
      </c>
      <c r="D268" s="45" t="str">
        <f t="shared" si="54"/>
        <v/>
      </c>
      <c r="E268" s="83" t="str">
        <f t="shared" si="54"/>
        <v/>
      </c>
      <c r="F268" s="45" t="str">
        <f>IF($A268="","",IF(F$6="NÃO",0,Tabela!$H$34*nm_lastro))</f>
        <v/>
      </c>
      <c r="G268" s="83" t="str">
        <f t="shared" si="54"/>
        <v/>
      </c>
      <c r="H268" s="45" t="str">
        <f>IF($A268="","",IF(H$6="NÃO",0,IF($A268=0,DATEDIF(ESTRUTURA!$F$3,ESTRUTURA!$F$4,"m")*Tabela!$H$6,Tabela!$H$6)))</f>
        <v/>
      </c>
      <c r="I268" s="83" t="str">
        <f t="shared" si="54"/>
        <v/>
      </c>
      <c r="J268" s="45" t="str">
        <f>IF($A268="","",IF(J$6="NÃO",0,IF($A268=0,DATEDIF(ESTRUTURA!$F$3,ESTRUTURA!$F$4,"m")*Tabela!$H$8,IF(J$6="NÃO",0,Tabela!$H$8))))</f>
        <v/>
      </c>
      <c r="K268" s="83" t="str">
        <f t="shared" si="54"/>
        <v/>
      </c>
      <c r="L268" s="45" t="str">
        <f t="shared" si="54"/>
        <v/>
      </c>
      <c r="M268" s="83" t="str">
        <f t="shared" si="54"/>
        <v/>
      </c>
      <c r="N268" s="45" t="str">
        <f t="shared" si="54"/>
        <v/>
      </c>
      <c r="O268" s="83" t="str">
        <f t="shared" si="54"/>
        <v/>
      </c>
      <c r="P268" s="45" t="str">
        <f t="shared" si="54"/>
        <v/>
      </c>
      <c r="Q268" s="83" t="str">
        <f t="shared" si="54"/>
        <v/>
      </c>
      <c r="R268" s="45" t="str">
        <f t="shared" si="54"/>
        <v/>
      </c>
      <c r="S268" s="83" t="str">
        <f>IF($A268="","",IF(S$6="NÃO",0,IF($A268=0,DATEDIF(ESTRUTURA!$F$3,ESTRUTURA!$F$4,"m")*Tabela!$H$17,Tabela!$H$17)))</f>
        <v/>
      </c>
      <c r="T268" s="45" t="str">
        <f>IF($A268="","",IF(T$6="NÃO",0,IF($A268=0,DATEDIF(ESTRUTURA!$F$3,ESTRUTURA!$F$4,"m")*Tabela!$H$18,Tabela!$H$18)))</f>
        <v/>
      </c>
      <c r="U268" s="83" t="str">
        <f t="shared" si="53"/>
        <v/>
      </c>
      <c r="V268" s="45" t="str">
        <f>IF($A268="","",IF(V$6="NÃO",0,IF($A268=0,DATEDIF(ESTRUTURA!$F$3,ESTRUTURA!$F$4,"m")*Tabela!$H$20,Tabela!$H$20)))</f>
        <v/>
      </c>
      <c r="W268" s="83" t="str">
        <f t="shared" si="53"/>
        <v/>
      </c>
      <c r="X268" s="45" t="str">
        <f t="shared" si="53"/>
        <v/>
      </c>
      <c r="Y268" s="83" t="str">
        <f>IF($A268="","",IF(Y$6="NÃO",0,IF(A268=0,Tabela!$H$23,IF(AND(MONTH(ESTRUTURA!C268)=MONTH(ESTRUTURA!$F$3),A268&gt;0),Tabela!$H$23,0))))</f>
        <v/>
      </c>
      <c r="Z268" s="45" t="str">
        <f t="shared" si="53"/>
        <v/>
      </c>
      <c r="AA268" s="83" t="str">
        <f>IF($A268="","",IF(AA$6="NÃO",0,Tabela!$H$25*nm_séries))</f>
        <v/>
      </c>
      <c r="AB268" s="45" t="str">
        <f t="shared" si="53"/>
        <v/>
      </c>
      <c r="AC268" s="83" t="str">
        <f>IF($A268="","",IF(AC$6="NÃO",0,IF(A268=0,Tabela!$H$27,IF(MOD(A268,3)=0,Tabela!$H$27,0))))</f>
        <v/>
      </c>
      <c r="AD268" s="45" t="str">
        <f t="shared" si="53"/>
        <v/>
      </c>
      <c r="AE268" s="83" t="str">
        <f t="shared" si="53"/>
        <v/>
      </c>
      <c r="AF268" s="45" t="str">
        <f>IF($A268="","",IF(AF$6="NÃO",0,IF(AND(MONTH(ESTRUTURA!C268)=MONTH(ESTRUTURA!$F$3),A268&gt;0),Tabela!$H$30,0)))</f>
        <v/>
      </c>
      <c r="AG268" s="83" t="str">
        <f t="shared" si="53"/>
        <v/>
      </c>
      <c r="AH268" s="45" t="str">
        <f t="shared" si="53"/>
        <v/>
      </c>
      <c r="AI268" s="83" t="str">
        <f>IF($A268="","",IF(AI$6="NÃO",0,IF($A268=0,DATEDIF(ESTRUTURA!$F$3,ESTRUTURA!$F$4,"m")*Tabela!$H$33,Tabela!$H$33)))</f>
        <v/>
      </c>
      <c r="AJ268" s="45" t="str">
        <f t="shared" si="49"/>
        <v/>
      </c>
    </row>
    <row r="269" spans="1:36" x14ac:dyDescent="0.2">
      <c r="A269" s="89" t="str">
        <f>ESTRUTURA!A269</f>
        <v/>
      </c>
      <c r="B269" s="81">
        <f t="shared" ref="B269:B332" si="55">IF($C$2="SIM",0,-SUM(C269:AJ269))</f>
        <v>0</v>
      </c>
      <c r="C269" s="83" t="str">
        <f t="shared" si="54"/>
        <v/>
      </c>
      <c r="D269" s="45" t="str">
        <f t="shared" si="54"/>
        <v/>
      </c>
      <c r="E269" s="83" t="str">
        <f t="shared" si="54"/>
        <v/>
      </c>
      <c r="F269" s="45" t="str">
        <f>IF($A269="","",IF(F$6="NÃO",0,Tabela!$H$34*nm_lastro))</f>
        <v/>
      </c>
      <c r="G269" s="83" t="str">
        <f t="shared" si="54"/>
        <v/>
      </c>
      <c r="H269" s="45" t="str">
        <f>IF($A269="","",IF(H$6="NÃO",0,IF($A269=0,DATEDIF(ESTRUTURA!$F$3,ESTRUTURA!$F$4,"m")*Tabela!$H$6,Tabela!$H$6)))</f>
        <v/>
      </c>
      <c r="I269" s="83" t="str">
        <f t="shared" si="54"/>
        <v/>
      </c>
      <c r="J269" s="45" t="str">
        <f>IF($A269="","",IF(J$6="NÃO",0,IF($A269=0,DATEDIF(ESTRUTURA!$F$3,ESTRUTURA!$F$4,"m")*Tabela!$H$8,IF(J$6="NÃO",0,Tabela!$H$8))))</f>
        <v/>
      </c>
      <c r="K269" s="83" t="str">
        <f t="shared" si="54"/>
        <v/>
      </c>
      <c r="L269" s="45" t="str">
        <f t="shared" si="54"/>
        <v/>
      </c>
      <c r="M269" s="83" t="str">
        <f t="shared" si="54"/>
        <v/>
      </c>
      <c r="N269" s="45" t="str">
        <f t="shared" si="54"/>
        <v/>
      </c>
      <c r="O269" s="83" t="str">
        <f t="shared" si="54"/>
        <v/>
      </c>
      <c r="P269" s="45" t="str">
        <f t="shared" si="54"/>
        <v/>
      </c>
      <c r="Q269" s="83" t="str">
        <f t="shared" si="54"/>
        <v/>
      </c>
      <c r="R269" s="45" t="str">
        <f t="shared" si="54"/>
        <v/>
      </c>
      <c r="S269" s="83" t="str">
        <f>IF($A269="","",IF(S$6="NÃO",0,IF($A269=0,DATEDIF(ESTRUTURA!$F$3,ESTRUTURA!$F$4,"m")*Tabela!$H$17,Tabela!$H$17)))</f>
        <v/>
      </c>
      <c r="T269" s="45" t="str">
        <f>IF($A269="","",IF(T$6="NÃO",0,IF($A269=0,DATEDIF(ESTRUTURA!$F$3,ESTRUTURA!$F$4,"m")*Tabela!$H$18,Tabela!$H$18)))</f>
        <v/>
      </c>
      <c r="U269" s="83" t="str">
        <f t="shared" si="53"/>
        <v/>
      </c>
      <c r="V269" s="45" t="str">
        <f>IF($A269="","",IF(V$6="NÃO",0,IF($A269=0,DATEDIF(ESTRUTURA!$F$3,ESTRUTURA!$F$4,"m")*Tabela!$H$20,Tabela!$H$20)))</f>
        <v/>
      </c>
      <c r="W269" s="83" t="str">
        <f t="shared" si="53"/>
        <v/>
      </c>
      <c r="X269" s="45" t="str">
        <f t="shared" si="53"/>
        <v/>
      </c>
      <c r="Y269" s="83" t="str">
        <f>IF($A269="","",IF(Y$6="NÃO",0,IF(A269=0,Tabela!$H$23,IF(AND(MONTH(ESTRUTURA!C269)=MONTH(ESTRUTURA!$F$3),A269&gt;0),Tabela!$H$23,0))))</f>
        <v/>
      </c>
      <c r="Z269" s="45" t="str">
        <f t="shared" si="53"/>
        <v/>
      </c>
      <c r="AA269" s="83" t="str">
        <f>IF($A269="","",IF(AA$6="NÃO",0,Tabela!$H$25*nm_séries))</f>
        <v/>
      </c>
      <c r="AB269" s="45" t="str">
        <f t="shared" si="53"/>
        <v/>
      </c>
      <c r="AC269" s="83" t="str">
        <f>IF($A269="","",IF(AC$6="NÃO",0,IF(A269=0,Tabela!$H$27,IF(MOD(A269,3)=0,Tabela!$H$27,0))))</f>
        <v/>
      </c>
      <c r="AD269" s="45" t="str">
        <f t="shared" si="53"/>
        <v/>
      </c>
      <c r="AE269" s="83" t="str">
        <f t="shared" si="53"/>
        <v/>
      </c>
      <c r="AF269" s="45" t="str">
        <f>IF($A269="","",IF(AF$6="NÃO",0,IF(AND(MONTH(ESTRUTURA!C269)=MONTH(ESTRUTURA!$F$3),A269&gt;0),Tabela!$H$30,0)))</f>
        <v/>
      </c>
      <c r="AG269" s="83" t="str">
        <f t="shared" si="53"/>
        <v/>
      </c>
      <c r="AH269" s="45" t="str">
        <f t="shared" si="53"/>
        <v/>
      </c>
      <c r="AI269" s="83" t="str">
        <f>IF($A269="","",IF(AI$6="NÃO",0,IF($A269=0,DATEDIF(ESTRUTURA!$F$3,ESTRUTURA!$F$4,"m")*Tabela!$H$33,Tabela!$H$33)))</f>
        <v/>
      </c>
      <c r="AJ269" s="45" t="str">
        <f t="shared" si="49"/>
        <v/>
      </c>
    </row>
    <row r="270" spans="1:36" x14ac:dyDescent="0.2">
      <c r="A270" s="89" t="str">
        <f>ESTRUTURA!A270</f>
        <v/>
      </c>
      <c r="B270" s="81">
        <f t="shared" si="55"/>
        <v>0</v>
      </c>
      <c r="C270" s="83" t="str">
        <f t="shared" si="54"/>
        <v/>
      </c>
      <c r="D270" s="45" t="str">
        <f t="shared" si="54"/>
        <v/>
      </c>
      <c r="E270" s="83" t="str">
        <f t="shared" si="54"/>
        <v/>
      </c>
      <c r="F270" s="45" t="str">
        <f>IF($A270="","",IF(F$6="NÃO",0,Tabela!$H$34*nm_lastro))</f>
        <v/>
      </c>
      <c r="G270" s="83" t="str">
        <f t="shared" si="54"/>
        <v/>
      </c>
      <c r="H270" s="45" t="str">
        <f>IF($A270="","",IF(H$6="NÃO",0,IF($A270=0,DATEDIF(ESTRUTURA!$F$3,ESTRUTURA!$F$4,"m")*Tabela!$H$6,Tabela!$H$6)))</f>
        <v/>
      </c>
      <c r="I270" s="83" t="str">
        <f t="shared" si="54"/>
        <v/>
      </c>
      <c r="J270" s="45" t="str">
        <f>IF($A270="","",IF(J$6="NÃO",0,IF($A270=0,DATEDIF(ESTRUTURA!$F$3,ESTRUTURA!$F$4,"m")*Tabela!$H$8,IF(J$6="NÃO",0,Tabela!$H$8))))</f>
        <v/>
      </c>
      <c r="K270" s="83" t="str">
        <f t="shared" si="54"/>
        <v/>
      </c>
      <c r="L270" s="45" t="str">
        <f t="shared" si="54"/>
        <v/>
      </c>
      <c r="M270" s="83" t="str">
        <f t="shared" si="54"/>
        <v/>
      </c>
      <c r="N270" s="45" t="str">
        <f t="shared" si="54"/>
        <v/>
      </c>
      <c r="O270" s="83" t="str">
        <f t="shared" si="54"/>
        <v/>
      </c>
      <c r="P270" s="45" t="str">
        <f t="shared" si="54"/>
        <v/>
      </c>
      <c r="Q270" s="83" t="str">
        <f t="shared" si="54"/>
        <v/>
      </c>
      <c r="R270" s="45" t="str">
        <f t="shared" si="54"/>
        <v/>
      </c>
      <c r="S270" s="83" t="str">
        <f>IF($A270="","",IF(S$6="NÃO",0,IF($A270=0,DATEDIF(ESTRUTURA!$F$3,ESTRUTURA!$F$4,"m")*Tabela!$H$17,Tabela!$H$17)))</f>
        <v/>
      </c>
      <c r="T270" s="45" t="str">
        <f>IF($A270="","",IF(T$6="NÃO",0,IF($A270=0,DATEDIF(ESTRUTURA!$F$3,ESTRUTURA!$F$4,"m")*Tabela!$H$18,Tabela!$H$18)))</f>
        <v/>
      </c>
      <c r="U270" s="83" t="str">
        <f t="shared" si="53"/>
        <v/>
      </c>
      <c r="V270" s="45" t="str">
        <f>IF($A270="","",IF(V$6="NÃO",0,IF($A270=0,DATEDIF(ESTRUTURA!$F$3,ESTRUTURA!$F$4,"m")*Tabela!$H$20,Tabela!$H$20)))</f>
        <v/>
      </c>
      <c r="W270" s="83" t="str">
        <f t="shared" si="53"/>
        <v/>
      </c>
      <c r="X270" s="45" t="str">
        <f t="shared" si="53"/>
        <v/>
      </c>
      <c r="Y270" s="83" t="str">
        <f>IF($A270="","",IF(Y$6="NÃO",0,IF(A270=0,Tabela!$H$23,IF(AND(MONTH(ESTRUTURA!C270)=MONTH(ESTRUTURA!$F$3),A270&gt;0),Tabela!$H$23,0))))</f>
        <v/>
      </c>
      <c r="Z270" s="45" t="str">
        <f t="shared" si="53"/>
        <v/>
      </c>
      <c r="AA270" s="83" t="str">
        <f>IF($A270="","",IF(AA$6="NÃO",0,Tabela!$H$25*nm_séries))</f>
        <v/>
      </c>
      <c r="AB270" s="45" t="str">
        <f t="shared" si="53"/>
        <v/>
      </c>
      <c r="AC270" s="83" t="str">
        <f>IF($A270="","",IF(AC$6="NÃO",0,IF(A270=0,Tabela!$H$27,IF(MOD(A270,3)=0,Tabela!$H$27,0))))</f>
        <v/>
      </c>
      <c r="AD270" s="45" t="str">
        <f t="shared" si="53"/>
        <v/>
      </c>
      <c r="AE270" s="83" t="str">
        <f t="shared" si="53"/>
        <v/>
      </c>
      <c r="AF270" s="45" t="str">
        <f>IF($A270="","",IF(AF$6="NÃO",0,IF(AND(MONTH(ESTRUTURA!C270)=MONTH(ESTRUTURA!$F$3),A270&gt;0),Tabela!$H$30,0)))</f>
        <v/>
      </c>
      <c r="AG270" s="83" t="str">
        <f t="shared" si="53"/>
        <v/>
      </c>
      <c r="AH270" s="45" t="str">
        <f t="shared" si="53"/>
        <v/>
      </c>
      <c r="AI270" s="83" t="str">
        <f>IF($A270="","",IF(AI$6="NÃO",0,IF($A270=0,DATEDIF(ESTRUTURA!$F$3,ESTRUTURA!$F$4,"m")*Tabela!$H$33,Tabela!$H$33)))</f>
        <v/>
      </c>
      <c r="AJ270" s="45" t="str">
        <f t="shared" si="49"/>
        <v/>
      </c>
    </row>
    <row r="271" spans="1:36" x14ac:dyDescent="0.2">
      <c r="A271" s="89" t="str">
        <f>ESTRUTURA!A271</f>
        <v/>
      </c>
      <c r="B271" s="81">
        <f t="shared" si="55"/>
        <v>0</v>
      </c>
      <c r="C271" s="83" t="str">
        <f t="shared" si="54"/>
        <v/>
      </c>
      <c r="D271" s="45" t="str">
        <f t="shared" si="54"/>
        <v/>
      </c>
      <c r="E271" s="83" t="str">
        <f t="shared" si="54"/>
        <v/>
      </c>
      <c r="F271" s="45" t="str">
        <f>IF($A271="","",IF(F$6="NÃO",0,Tabela!$H$34*nm_lastro))</f>
        <v/>
      </c>
      <c r="G271" s="83" t="str">
        <f t="shared" si="54"/>
        <v/>
      </c>
      <c r="H271" s="45" t="str">
        <f>IF($A271="","",IF(H$6="NÃO",0,IF($A271=0,DATEDIF(ESTRUTURA!$F$3,ESTRUTURA!$F$4,"m")*Tabela!$H$6,Tabela!$H$6)))</f>
        <v/>
      </c>
      <c r="I271" s="83" t="str">
        <f t="shared" si="54"/>
        <v/>
      </c>
      <c r="J271" s="45" t="str">
        <f>IF($A271="","",IF(J$6="NÃO",0,IF($A271=0,DATEDIF(ESTRUTURA!$F$3,ESTRUTURA!$F$4,"m")*Tabela!$H$8,IF(J$6="NÃO",0,Tabela!$H$8))))</f>
        <v/>
      </c>
      <c r="K271" s="83" t="str">
        <f t="shared" si="54"/>
        <v/>
      </c>
      <c r="L271" s="45" t="str">
        <f t="shared" si="54"/>
        <v/>
      </c>
      <c r="M271" s="83" t="str">
        <f t="shared" si="54"/>
        <v/>
      </c>
      <c r="N271" s="45" t="str">
        <f t="shared" si="54"/>
        <v/>
      </c>
      <c r="O271" s="83" t="str">
        <f t="shared" si="54"/>
        <v/>
      </c>
      <c r="P271" s="45" t="str">
        <f t="shared" si="54"/>
        <v/>
      </c>
      <c r="Q271" s="83" t="str">
        <f t="shared" si="54"/>
        <v/>
      </c>
      <c r="R271" s="45" t="str">
        <f t="shared" si="54"/>
        <v/>
      </c>
      <c r="S271" s="83" t="str">
        <f>IF($A271="","",IF(S$6="NÃO",0,IF($A271=0,DATEDIF(ESTRUTURA!$F$3,ESTRUTURA!$F$4,"m")*Tabela!$H$17,Tabela!$H$17)))</f>
        <v/>
      </c>
      <c r="T271" s="45" t="str">
        <f>IF($A271="","",IF(T$6="NÃO",0,IF($A271=0,DATEDIF(ESTRUTURA!$F$3,ESTRUTURA!$F$4,"m")*Tabela!$H$18,Tabela!$H$18)))</f>
        <v/>
      </c>
      <c r="U271" s="83" t="str">
        <f t="shared" si="53"/>
        <v/>
      </c>
      <c r="V271" s="45" t="str">
        <f>IF($A271="","",IF(V$6="NÃO",0,IF($A271=0,DATEDIF(ESTRUTURA!$F$3,ESTRUTURA!$F$4,"m")*Tabela!$H$20,Tabela!$H$20)))</f>
        <v/>
      </c>
      <c r="W271" s="83" t="str">
        <f t="shared" si="53"/>
        <v/>
      </c>
      <c r="X271" s="45" t="str">
        <f t="shared" si="53"/>
        <v/>
      </c>
      <c r="Y271" s="83" t="str">
        <f>IF($A271="","",IF(Y$6="NÃO",0,IF(A271=0,Tabela!$H$23,IF(AND(MONTH(ESTRUTURA!C271)=MONTH(ESTRUTURA!$F$3),A271&gt;0),Tabela!$H$23,0))))</f>
        <v/>
      </c>
      <c r="Z271" s="45" t="str">
        <f t="shared" si="53"/>
        <v/>
      </c>
      <c r="AA271" s="83" t="str">
        <f>IF($A271="","",IF(AA$6="NÃO",0,Tabela!$H$25*nm_séries))</f>
        <v/>
      </c>
      <c r="AB271" s="45" t="str">
        <f t="shared" si="53"/>
        <v/>
      </c>
      <c r="AC271" s="83" t="str">
        <f>IF($A271="","",IF(AC$6="NÃO",0,IF(A271=0,Tabela!$H$27,IF(MOD(A271,3)=0,Tabela!$H$27,0))))</f>
        <v/>
      </c>
      <c r="AD271" s="45" t="str">
        <f t="shared" si="53"/>
        <v/>
      </c>
      <c r="AE271" s="83" t="str">
        <f t="shared" si="53"/>
        <v/>
      </c>
      <c r="AF271" s="45" t="str">
        <f>IF($A271="","",IF(AF$6="NÃO",0,IF(AND(MONTH(ESTRUTURA!C271)=MONTH(ESTRUTURA!$F$3),A271&gt;0),Tabela!$H$30,0)))</f>
        <v/>
      </c>
      <c r="AG271" s="83" t="str">
        <f t="shared" si="53"/>
        <v/>
      </c>
      <c r="AH271" s="45" t="str">
        <f t="shared" si="53"/>
        <v/>
      </c>
      <c r="AI271" s="83" t="str">
        <f>IF($A271="","",IF(AI$6="NÃO",0,IF($A271=0,DATEDIF(ESTRUTURA!$F$3,ESTRUTURA!$F$4,"m")*Tabela!$H$33,Tabela!$H$33)))</f>
        <v/>
      </c>
      <c r="AJ271" s="45" t="str">
        <f t="shared" si="49"/>
        <v/>
      </c>
    </row>
    <row r="272" spans="1:36" x14ac:dyDescent="0.2">
      <c r="A272" s="89" t="str">
        <f>ESTRUTURA!A272</f>
        <v/>
      </c>
      <c r="B272" s="81">
        <f t="shared" si="55"/>
        <v>0</v>
      </c>
      <c r="C272" s="83" t="str">
        <f t="shared" si="54"/>
        <v/>
      </c>
      <c r="D272" s="45" t="str">
        <f t="shared" si="54"/>
        <v/>
      </c>
      <c r="E272" s="83" t="str">
        <f t="shared" si="54"/>
        <v/>
      </c>
      <c r="F272" s="45" t="str">
        <f>IF($A272="","",IF(F$6="NÃO",0,Tabela!$H$34*nm_lastro))</f>
        <v/>
      </c>
      <c r="G272" s="83" t="str">
        <f t="shared" si="54"/>
        <v/>
      </c>
      <c r="H272" s="45" t="str">
        <f>IF($A272="","",IF(H$6="NÃO",0,IF($A272=0,DATEDIF(ESTRUTURA!$F$3,ESTRUTURA!$F$4,"m")*Tabela!$H$6,Tabela!$H$6)))</f>
        <v/>
      </c>
      <c r="I272" s="83" t="str">
        <f t="shared" si="54"/>
        <v/>
      </c>
      <c r="J272" s="45" t="str">
        <f>IF($A272="","",IF(J$6="NÃO",0,IF($A272=0,DATEDIF(ESTRUTURA!$F$3,ESTRUTURA!$F$4,"m")*Tabela!$H$8,IF(J$6="NÃO",0,Tabela!$H$8))))</f>
        <v/>
      </c>
      <c r="K272" s="83" t="str">
        <f t="shared" si="54"/>
        <v/>
      </c>
      <c r="L272" s="45" t="str">
        <f t="shared" si="54"/>
        <v/>
      </c>
      <c r="M272" s="83" t="str">
        <f t="shared" si="54"/>
        <v/>
      </c>
      <c r="N272" s="45" t="str">
        <f t="shared" si="54"/>
        <v/>
      </c>
      <c r="O272" s="83" t="str">
        <f t="shared" si="54"/>
        <v/>
      </c>
      <c r="P272" s="45" t="str">
        <f t="shared" si="54"/>
        <v/>
      </c>
      <c r="Q272" s="83" t="str">
        <f t="shared" si="54"/>
        <v/>
      </c>
      <c r="R272" s="45" t="str">
        <f t="shared" si="54"/>
        <v/>
      </c>
      <c r="S272" s="83" t="str">
        <f>IF($A272="","",IF(S$6="NÃO",0,IF($A272=0,DATEDIF(ESTRUTURA!$F$3,ESTRUTURA!$F$4,"m")*Tabela!$H$17,Tabela!$H$17)))</f>
        <v/>
      </c>
      <c r="T272" s="45" t="str">
        <f>IF($A272="","",IF(T$6="NÃO",0,IF($A272=0,DATEDIF(ESTRUTURA!$F$3,ESTRUTURA!$F$4,"m")*Tabela!$H$18,Tabela!$H$18)))</f>
        <v/>
      </c>
      <c r="U272" s="83" t="str">
        <f t="shared" si="53"/>
        <v/>
      </c>
      <c r="V272" s="45" t="str">
        <f>IF($A272="","",IF(V$6="NÃO",0,IF($A272=0,DATEDIF(ESTRUTURA!$F$3,ESTRUTURA!$F$4,"m")*Tabela!$H$20,Tabela!$H$20)))</f>
        <v/>
      </c>
      <c r="W272" s="83" t="str">
        <f t="shared" si="53"/>
        <v/>
      </c>
      <c r="X272" s="45" t="str">
        <f t="shared" si="53"/>
        <v/>
      </c>
      <c r="Y272" s="83" t="str">
        <f>IF($A272="","",IF(Y$6="NÃO",0,IF(A272=0,Tabela!$H$23,IF(AND(MONTH(ESTRUTURA!C272)=MONTH(ESTRUTURA!$F$3),A272&gt;0),Tabela!$H$23,0))))</f>
        <v/>
      </c>
      <c r="Z272" s="45" t="str">
        <f t="shared" si="53"/>
        <v/>
      </c>
      <c r="AA272" s="83" t="str">
        <f>IF($A272="","",IF(AA$6="NÃO",0,Tabela!$H$25*nm_séries))</f>
        <v/>
      </c>
      <c r="AB272" s="45" t="str">
        <f t="shared" si="53"/>
        <v/>
      </c>
      <c r="AC272" s="83" t="str">
        <f>IF($A272="","",IF(AC$6="NÃO",0,IF(A272=0,Tabela!$H$27,IF(MOD(A272,3)=0,Tabela!$H$27,0))))</f>
        <v/>
      </c>
      <c r="AD272" s="45" t="str">
        <f t="shared" si="53"/>
        <v/>
      </c>
      <c r="AE272" s="83" t="str">
        <f t="shared" si="53"/>
        <v/>
      </c>
      <c r="AF272" s="45" t="str">
        <f>IF($A272="","",IF(AF$6="NÃO",0,IF(AND(MONTH(ESTRUTURA!C272)=MONTH(ESTRUTURA!$F$3),A272&gt;0),Tabela!$H$30,0)))</f>
        <v/>
      </c>
      <c r="AG272" s="83" t="str">
        <f t="shared" si="53"/>
        <v/>
      </c>
      <c r="AH272" s="45" t="str">
        <f t="shared" si="53"/>
        <v/>
      </c>
      <c r="AI272" s="83" t="str">
        <f>IF($A272="","",IF(AI$6="NÃO",0,IF($A272=0,DATEDIF(ESTRUTURA!$F$3,ESTRUTURA!$F$4,"m")*Tabela!$H$33,Tabela!$H$33)))</f>
        <v/>
      </c>
      <c r="AJ272" s="45" t="str">
        <f t="shared" si="49"/>
        <v/>
      </c>
    </row>
    <row r="273" spans="1:36" x14ac:dyDescent="0.2">
      <c r="A273" s="89" t="str">
        <f>ESTRUTURA!A273</f>
        <v/>
      </c>
      <c r="B273" s="81">
        <f t="shared" si="55"/>
        <v>0</v>
      </c>
      <c r="C273" s="83" t="str">
        <f t="shared" si="54"/>
        <v/>
      </c>
      <c r="D273" s="45" t="str">
        <f t="shared" si="54"/>
        <v/>
      </c>
      <c r="E273" s="83" t="str">
        <f t="shared" si="54"/>
        <v/>
      </c>
      <c r="F273" s="45" t="str">
        <f>IF($A273="","",IF(F$6="NÃO",0,Tabela!$H$34*nm_lastro))</f>
        <v/>
      </c>
      <c r="G273" s="83" t="str">
        <f t="shared" si="54"/>
        <v/>
      </c>
      <c r="H273" s="45" t="str">
        <f>IF($A273="","",IF(H$6="NÃO",0,IF($A273=0,DATEDIF(ESTRUTURA!$F$3,ESTRUTURA!$F$4,"m")*Tabela!$H$6,Tabela!$H$6)))</f>
        <v/>
      </c>
      <c r="I273" s="83" t="str">
        <f t="shared" si="54"/>
        <v/>
      </c>
      <c r="J273" s="45" t="str">
        <f>IF($A273="","",IF(J$6="NÃO",0,IF($A273=0,DATEDIF(ESTRUTURA!$F$3,ESTRUTURA!$F$4,"m")*Tabela!$H$8,IF(J$6="NÃO",0,Tabela!$H$8))))</f>
        <v/>
      </c>
      <c r="K273" s="83" t="str">
        <f t="shared" si="54"/>
        <v/>
      </c>
      <c r="L273" s="45" t="str">
        <f t="shared" si="54"/>
        <v/>
      </c>
      <c r="M273" s="83" t="str">
        <f t="shared" si="54"/>
        <v/>
      </c>
      <c r="N273" s="45" t="str">
        <f t="shared" si="54"/>
        <v/>
      </c>
      <c r="O273" s="83" t="str">
        <f t="shared" si="54"/>
        <v/>
      </c>
      <c r="P273" s="45" t="str">
        <f t="shared" si="54"/>
        <v/>
      </c>
      <c r="Q273" s="83" t="str">
        <f t="shared" si="54"/>
        <v/>
      </c>
      <c r="R273" s="45" t="str">
        <f t="shared" si="54"/>
        <v/>
      </c>
      <c r="S273" s="83" t="str">
        <f>IF($A273="","",IF(S$6="NÃO",0,IF($A273=0,DATEDIF(ESTRUTURA!$F$3,ESTRUTURA!$F$4,"m")*Tabela!$H$17,Tabela!$H$17)))</f>
        <v/>
      </c>
      <c r="T273" s="45" t="str">
        <f>IF($A273="","",IF(T$6="NÃO",0,IF($A273=0,DATEDIF(ESTRUTURA!$F$3,ESTRUTURA!$F$4,"m")*Tabela!$H$18,Tabela!$H$18)))</f>
        <v/>
      </c>
      <c r="U273" s="83" t="str">
        <f t="shared" si="53"/>
        <v/>
      </c>
      <c r="V273" s="45" t="str">
        <f>IF($A273="","",IF(V$6="NÃO",0,IF($A273=0,DATEDIF(ESTRUTURA!$F$3,ESTRUTURA!$F$4,"m")*Tabela!$H$20,Tabela!$H$20)))</f>
        <v/>
      </c>
      <c r="W273" s="83" t="str">
        <f t="shared" si="53"/>
        <v/>
      </c>
      <c r="X273" s="45" t="str">
        <f t="shared" si="53"/>
        <v/>
      </c>
      <c r="Y273" s="83" t="str">
        <f>IF($A273="","",IF(Y$6="NÃO",0,IF(A273=0,Tabela!$H$23,IF(AND(MONTH(ESTRUTURA!C273)=MONTH(ESTRUTURA!$F$3),A273&gt;0),Tabela!$H$23,0))))</f>
        <v/>
      </c>
      <c r="Z273" s="45" t="str">
        <f t="shared" si="53"/>
        <v/>
      </c>
      <c r="AA273" s="83" t="str">
        <f>IF($A273="","",IF(AA$6="NÃO",0,Tabela!$H$25*nm_séries))</f>
        <v/>
      </c>
      <c r="AB273" s="45" t="str">
        <f t="shared" si="53"/>
        <v/>
      </c>
      <c r="AC273" s="83" t="str">
        <f>IF($A273="","",IF(AC$6="NÃO",0,IF(A273=0,Tabela!$H$27,IF(MOD(A273,3)=0,Tabela!$H$27,0))))</f>
        <v/>
      </c>
      <c r="AD273" s="45" t="str">
        <f t="shared" si="53"/>
        <v/>
      </c>
      <c r="AE273" s="83" t="str">
        <f t="shared" si="53"/>
        <v/>
      </c>
      <c r="AF273" s="45" t="str">
        <f>IF($A273="","",IF(AF$6="NÃO",0,IF(AND(MONTH(ESTRUTURA!C273)=MONTH(ESTRUTURA!$F$3),A273&gt;0),Tabela!$H$30,0)))</f>
        <v/>
      </c>
      <c r="AG273" s="83" t="str">
        <f t="shared" si="53"/>
        <v/>
      </c>
      <c r="AH273" s="45" t="str">
        <f t="shared" si="53"/>
        <v/>
      </c>
      <c r="AI273" s="83" t="str">
        <f>IF($A273="","",IF(AI$6="NÃO",0,IF($A273=0,DATEDIF(ESTRUTURA!$F$3,ESTRUTURA!$F$4,"m")*Tabela!$H$33,Tabela!$H$33)))</f>
        <v/>
      </c>
      <c r="AJ273" s="45" t="str">
        <f t="shared" si="49"/>
        <v/>
      </c>
    </row>
    <row r="274" spans="1:36" x14ac:dyDescent="0.2">
      <c r="A274" s="89" t="str">
        <f>ESTRUTURA!A274</f>
        <v/>
      </c>
      <c r="B274" s="81">
        <f t="shared" si="55"/>
        <v>0</v>
      </c>
      <c r="C274" s="83" t="str">
        <f t="shared" si="54"/>
        <v/>
      </c>
      <c r="D274" s="45" t="str">
        <f t="shared" si="54"/>
        <v/>
      </c>
      <c r="E274" s="83" t="str">
        <f t="shared" si="54"/>
        <v/>
      </c>
      <c r="F274" s="45" t="str">
        <f>IF($A274="","",IF(F$6="NÃO",0,Tabela!$H$34*nm_lastro))</f>
        <v/>
      </c>
      <c r="G274" s="83" t="str">
        <f t="shared" si="54"/>
        <v/>
      </c>
      <c r="H274" s="45" t="str">
        <f>IF($A274="","",IF(H$6="NÃO",0,IF($A274=0,DATEDIF(ESTRUTURA!$F$3,ESTRUTURA!$F$4,"m")*Tabela!$H$6,Tabela!$H$6)))</f>
        <v/>
      </c>
      <c r="I274" s="83" t="str">
        <f t="shared" si="54"/>
        <v/>
      </c>
      <c r="J274" s="45" t="str">
        <f>IF($A274="","",IF(J$6="NÃO",0,IF($A274=0,DATEDIF(ESTRUTURA!$F$3,ESTRUTURA!$F$4,"m")*Tabela!$H$8,IF(J$6="NÃO",0,Tabela!$H$8))))</f>
        <v/>
      </c>
      <c r="K274" s="83" t="str">
        <f t="shared" si="54"/>
        <v/>
      </c>
      <c r="L274" s="45" t="str">
        <f t="shared" si="54"/>
        <v/>
      </c>
      <c r="M274" s="83" t="str">
        <f t="shared" si="54"/>
        <v/>
      </c>
      <c r="N274" s="45" t="str">
        <f t="shared" si="54"/>
        <v/>
      </c>
      <c r="O274" s="83" t="str">
        <f t="shared" si="54"/>
        <v/>
      </c>
      <c r="P274" s="45" t="str">
        <f t="shared" si="54"/>
        <v/>
      </c>
      <c r="Q274" s="83" t="str">
        <f t="shared" si="54"/>
        <v/>
      </c>
      <c r="R274" s="45" t="str">
        <f t="shared" si="54"/>
        <v/>
      </c>
      <c r="S274" s="83" t="str">
        <f>IF($A274="","",IF(S$6="NÃO",0,IF($A274=0,DATEDIF(ESTRUTURA!$F$3,ESTRUTURA!$F$4,"m")*Tabela!$H$17,Tabela!$H$17)))</f>
        <v/>
      </c>
      <c r="T274" s="45" t="str">
        <f>IF($A274="","",IF(T$6="NÃO",0,IF($A274=0,DATEDIF(ESTRUTURA!$F$3,ESTRUTURA!$F$4,"m")*Tabela!$H$18,Tabela!$H$18)))</f>
        <v/>
      </c>
      <c r="U274" s="83" t="str">
        <f t="shared" si="53"/>
        <v/>
      </c>
      <c r="V274" s="45" t="str">
        <f>IF($A274="","",IF(V$6="NÃO",0,IF($A274=0,DATEDIF(ESTRUTURA!$F$3,ESTRUTURA!$F$4,"m")*Tabela!$H$20,Tabela!$H$20)))</f>
        <v/>
      </c>
      <c r="W274" s="83" t="str">
        <f t="shared" si="53"/>
        <v/>
      </c>
      <c r="X274" s="45" t="str">
        <f t="shared" si="53"/>
        <v/>
      </c>
      <c r="Y274" s="83" t="str">
        <f>IF($A274="","",IF(Y$6="NÃO",0,IF(A274=0,Tabela!$H$23,IF(AND(MONTH(ESTRUTURA!C274)=MONTH(ESTRUTURA!$F$3),A274&gt;0),Tabela!$H$23,0))))</f>
        <v/>
      </c>
      <c r="Z274" s="45" t="str">
        <f t="shared" si="53"/>
        <v/>
      </c>
      <c r="AA274" s="83" t="str">
        <f>IF($A274="","",IF(AA$6="NÃO",0,Tabela!$H$25*nm_séries))</f>
        <v/>
      </c>
      <c r="AB274" s="45" t="str">
        <f t="shared" si="53"/>
        <v/>
      </c>
      <c r="AC274" s="83" t="str">
        <f>IF($A274="","",IF(AC$6="NÃO",0,IF(A274=0,Tabela!$H$27,IF(MOD(A274,3)=0,Tabela!$H$27,0))))</f>
        <v/>
      </c>
      <c r="AD274" s="45" t="str">
        <f t="shared" si="53"/>
        <v/>
      </c>
      <c r="AE274" s="83" t="str">
        <f t="shared" si="53"/>
        <v/>
      </c>
      <c r="AF274" s="45" t="str">
        <f>IF($A274="","",IF(AF$6="NÃO",0,IF(AND(MONTH(ESTRUTURA!C274)=MONTH(ESTRUTURA!$F$3),A274&gt;0),Tabela!$H$30,0)))</f>
        <v/>
      </c>
      <c r="AG274" s="83" t="str">
        <f t="shared" si="53"/>
        <v/>
      </c>
      <c r="AH274" s="45" t="str">
        <f t="shared" si="53"/>
        <v/>
      </c>
      <c r="AI274" s="83" t="str">
        <f>IF($A274="","",IF(AI$6="NÃO",0,IF($A274=0,DATEDIF(ESTRUTURA!$F$3,ESTRUTURA!$F$4,"m")*Tabela!$H$33,Tabela!$H$33)))</f>
        <v/>
      </c>
      <c r="AJ274" s="45" t="str">
        <f t="shared" si="49"/>
        <v/>
      </c>
    </row>
    <row r="275" spans="1:36" x14ac:dyDescent="0.2">
      <c r="A275" s="89" t="str">
        <f>ESTRUTURA!A275</f>
        <v/>
      </c>
      <c r="B275" s="81">
        <f t="shared" si="55"/>
        <v>0</v>
      </c>
      <c r="C275" s="83" t="str">
        <f t="shared" si="54"/>
        <v/>
      </c>
      <c r="D275" s="45" t="str">
        <f t="shared" si="54"/>
        <v/>
      </c>
      <c r="E275" s="83" t="str">
        <f t="shared" si="54"/>
        <v/>
      </c>
      <c r="F275" s="45" t="str">
        <f>IF($A275="","",IF(F$6="NÃO",0,Tabela!$H$34*nm_lastro))</f>
        <v/>
      </c>
      <c r="G275" s="83" t="str">
        <f t="shared" si="54"/>
        <v/>
      </c>
      <c r="H275" s="45" t="str">
        <f>IF($A275="","",IF(H$6="NÃO",0,IF($A275=0,DATEDIF(ESTRUTURA!$F$3,ESTRUTURA!$F$4,"m")*Tabela!$H$6,Tabela!$H$6)))</f>
        <v/>
      </c>
      <c r="I275" s="83" t="str">
        <f t="shared" si="54"/>
        <v/>
      </c>
      <c r="J275" s="45" t="str">
        <f>IF($A275="","",IF(J$6="NÃO",0,IF($A275=0,DATEDIF(ESTRUTURA!$F$3,ESTRUTURA!$F$4,"m")*Tabela!$H$8,IF(J$6="NÃO",0,Tabela!$H$8))))</f>
        <v/>
      </c>
      <c r="K275" s="83" t="str">
        <f t="shared" si="54"/>
        <v/>
      </c>
      <c r="L275" s="45" t="str">
        <f t="shared" si="54"/>
        <v/>
      </c>
      <c r="M275" s="83" t="str">
        <f t="shared" si="54"/>
        <v/>
      </c>
      <c r="N275" s="45" t="str">
        <f t="shared" si="54"/>
        <v/>
      </c>
      <c r="O275" s="83" t="str">
        <f t="shared" si="54"/>
        <v/>
      </c>
      <c r="P275" s="45" t="str">
        <f t="shared" si="54"/>
        <v/>
      </c>
      <c r="Q275" s="83" t="str">
        <f t="shared" si="54"/>
        <v/>
      </c>
      <c r="R275" s="45" t="str">
        <f t="shared" si="54"/>
        <v/>
      </c>
      <c r="S275" s="83" t="str">
        <f>IF($A275="","",IF(S$6="NÃO",0,IF($A275=0,DATEDIF(ESTRUTURA!$F$3,ESTRUTURA!$F$4,"m")*Tabela!$H$17,Tabela!$H$17)))</f>
        <v/>
      </c>
      <c r="T275" s="45" t="str">
        <f>IF($A275="","",IF(T$6="NÃO",0,IF($A275=0,DATEDIF(ESTRUTURA!$F$3,ESTRUTURA!$F$4,"m")*Tabela!$H$18,Tabela!$H$18)))</f>
        <v/>
      </c>
      <c r="U275" s="83" t="str">
        <f t="shared" si="53"/>
        <v/>
      </c>
      <c r="V275" s="45" t="str">
        <f>IF($A275="","",IF(V$6="NÃO",0,IF($A275=0,DATEDIF(ESTRUTURA!$F$3,ESTRUTURA!$F$4,"m")*Tabela!$H$20,Tabela!$H$20)))</f>
        <v/>
      </c>
      <c r="W275" s="83" t="str">
        <f t="shared" si="53"/>
        <v/>
      </c>
      <c r="X275" s="45" t="str">
        <f t="shared" si="53"/>
        <v/>
      </c>
      <c r="Y275" s="83" t="str">
        <f>IF($A275="","",IF(Y$6="NÃO",0,IF(A275=0,Tabela!$H$23,IF(AND(MONTH(ESTRUTURA!C275)=MONTH(ESTRUTURA!$F$3),A275&gt;0),Tabela!$H$23,0))))</f>
        <v/>
      </c>
      <c r="Z275" s="45" t="str">
        <f t="shared" si="53"/>
        <v/>
      </c>
      <c r="AA275" s="83" t="str">
        <f>IF($A275="","",IF(AA$6="NÃO",0,Tabela!$H$25*nm_séries))</f>
        <v/>
      </c>
      <c r="AB275" s="45" t="str">
        <f t="shared" si="53"/>
        <v/>
      </c>
      <c r="AC275" s="83" t="str">
        <f>IF($A275="","",IF(AC$6="NÃO",0,IF(A275=0,Tabela!$H$27,IF(MOD(A275,3)=0,Tabela!$H$27,0))))</f>
        <v/>
      </c>
      <c r="AD275" s="45" t="str">
        <f t="shared" si="53"/>
        <v/>
      </c>
      <c r="AE275" s="83" t="str">
        <f t="shared" si="53"/>
        <v/>
      </c>
      <c r="AF275" s="45" t="str">
        <f>IF($A275="","",IF(AF$6="NÃO",0,IF(AND(MONTH(ESTRUTURA!C275)=MONTH(ESTRUTURA!$F$3),A275&gt;0),Tabela!$H$30,0)))</f>
        <v/>
      </c>
      <c r="AG275" s="83" t="str">
        <f t="shared" si="53"/>
        <v/>
      </c>
      <c r="AH275" s="45" t="str">
        <f t="shared" si="53"/>
        <v/>
      </c>
      <c r="AI275" s="83" t="str">
        <f>IF($A275="","",IF(AI$6="NÃO",0,IF($A275=0,DATEDIF(ESTRUTURA!$F$3,ESTRUTURA!$F$4,"m")*Tabela!$H$33,Tabela!$H$33)))</f>
        <v/>
      </c>
      <c r="AJ275" s="45" t="str">
        <f t="shared" si="49"/>
        <v/>
      </c>
    </row>
    <row r="276" spans="1:36" x14ac:dyDescent="0.2">
      <c r="A276" s="89" t="str">
        <f>ESTRUTURA!A276</f>
        <v/>
      </c>
      <c r="B276" s="81">
        <f t="shared" si="55"/>
        <v>0</v>
      </c>
      <c r="C276" s="83" t="str">
        <f t="shared" si="54"/>
        <v/>
      </c>
      <c r="D276" s="45" t="str">
        <f t="shared" si="54"/>
        <v/>
      </c>
      <c r="E276" s="83" t="str">
        <f t="shared" si="54"/>
        <v/>
      </c>
      <c r="F276" s="45" t="str">
        <f>IF($A276="","",IF(F$6="NÃO",0,Tabela!$H$34*nm_lastro))</f>
        <v/>
      </c>
      <c r="G276" s="83" t="str">
        <f t="shared" si="54"/>
        <v/>
      </c>
      <c r="H276" s="45" t="str">
        <f>IF($A276="","",IF(H$6="NÃO",0,IF($A276=0,DATEDIF(ESTRUTURA!$F$3,ESTRUTURA!$F$4,"m")*Tabela!$H$6,Tabela!$H$6)))</f>
        <v/>
      </c>
      <c r="I276" s="83" t="str">
        <f t="shared" si="54"/>
        <v/>
      </c>
      <c r="J276" s="45" t="str">
        <f>IF($A276="","",IF(J$6="NÃO",0,IF($A276=0,DATEDIF(ESTRUTURA!$F$3,ESTRUTURA!$F$4,"m")*Tabela!$H$8,IF(J$6="NÃO",0,Tabela!$H$8))))</f>
        <v/>
      </c>
      <c r="K276" s="83" t="str">
        <f t="shared" si="54"/>
        <v/>
      </c>
      <c r="L276" s="45" t="str">
        <f t="shared" si="54"/>
        <v/>
      </c>
      <c r="M276" s="83" t="str">
        <f t="shared" si="54"/>
        <v/>
      </c>
      <c r="N276" s="45" t="str">
        <f t="shared" si="54"/>
        <v/>
      </c>
      <c r="O276" s="83" t="str">
        <f t="shared" si="54"/>
        <v/>
      </c>
      <c r="P276" s="45" t="str">
        <f t="shared" si="54"/>
        <v/>
      </c>
      <c r="Q276" s="83" t="str">
        <f t="shared" si="54"/>
        <v/>
      </c>
      <c r="R276" s="45" t="str">
        <f t="shared" si="54"/>
        <v/>
      </c>
      <c r="S276" s="83" t="str">
        <f>IF($A276="","",IF(S$6="NÃO",0,IF($A276=0,DATEDIF(ESTRUTURA!$F$3,ESTRUTURA!$F$4,"m")*Tabela!$H$17,Tabela!$H$17)))</f>
        <v/>
      </c>
      <c r="T276" s="45" t="str">
        <f>IF($A276="","",IF(T$6="NÃO",0,IF($A276=0,DATEDIF(ESTRUTURA!$F$3,ESTRUTURA!$F$4,"m")*Tabela!$H$18,Tabela!$H$18)))</f>
        <v/>
      </c>
      <c r="U276" s="83" t="str">
        <f t="shared" si="53"/>
        <v/>
      </c>
      <c r="V276" s="45" t="str">
        <f>IF($A276="","",IF(V$6="NÃO",0,IF($A276=0,DATEDIF(ESTRUTURA!$F$3,ESTRUTURA!$F$4,"m")*Tabela!$H$20,Tabela!$H$20)))</f>
        <v/>
      </c>
      <c r="W276" s="83" t="str">
        <f t="shared" si="53"/>
        <v/>
      </c>
      <c r="X276" s="45" t="str">
        <f t="shared" si="53"/>
        <v/>
      </c>
      <c r="Y276" s="83" t="str">
        <f>IF($A276="","",IF(Y$6="NÃO",0,IF(A276=0,Tabela!$H$23,IF(AND(MONTH(ESTRUTURA!C276)=MONTH(ESTRUTURA!$F$3),A276&gt;0),Tabela!$H$23,0))))</f>
        <v/>
      </c>
      <c r="Z276" s="45" t="str">
        <f t="shared" si="53"/>
        <v/>
      </c>
      <c r="AA276" s="83" t="str">
        <f>IF($A276="","",IF(AA$6="NÃO",0,Tabela!$H$25*nm_séries))</f>
        <v/>
      </c>
      <c r="AB276" s="45" t="str">
        <f t="shared" si="53"/>
        <v/>
      </c>
      <c r="AC276" s="83" t="str">
        <f>IF($A276="","",IF(AC$6="NÃO",0,IF(A276=0,Tabela!$H$27,IF(MOD(A276,3)=0,Tabela!$H$27,0))))</f>
        <v/>
      </c>
      <c r="AD276" s="45" t="str">
        <f t="shared" si="53"/>
        <v/>
      </c>
      <c r="AE276" s="83" t="str">
        <f t="shared" si="53"/>
        <v/>
      </c>
      <c r="AF276" s="45" t="str">
        <f>IF($A276="","",IF(AF$6="NÃO",0,IF(AND(MONTH(ESTRUTURA!C276)=MONTH(ESTRUTURA!$F$3),A276&gt;0),Tabela!$H$30,0)))</f>
        <v/>
      </c>
      <c r="AG276" s="83" t="str">
        <f t="shared" si="53"/>
        <v/>
      </c>
      <c r="AH276" s="45" t="str">
        <f t="shared" si="53"/>
        <v/>
      </c>
      <c r="AI276" s="83" t="str">
        <f>IF($A276="","",IF(AI$6="NÃO",0,IF($A276=0,DATEDIF(ESTRUTURA!$F$3,ESTRUTURA!$F$4,"m")*Tabela!$H$33,Tabela!$H$33)))</f>
        <v/>
      </c>
      <c r="AJ276" s="45" t="str">
        <f t="shared" si="49"/>
        <v/>
      </c>
    </row>
    <row r="277" spans="1:36" x14ac:dyDescent="0.2">
      <c r="A277" s="89" t="str">
        <f>ESTRUTURA!A277</f>
        <v/>
      </c>
      <c r="B277" s="81">
        <f t="shared" si="55"/>
        <v>0</v>
      </c>
      <c r="C277" s="83" t="str">
        <f t="shared" si="54"/>
        <v/>
      </c>
      <c r="D277" s="45" t="str">
        <f t="shared" si="54"/>
        <v/>
      </c>
      <c r="E277" s="83" t="str">
        <f t="shared" si="54"/>
        <v/>
      </c>
      <c r="F277" s="45" t="str">
        <f>IF($A277="","",IF(F$6="NÃO",0,Tabela!$H$34*nm_lastro))</f>
        <v/>
      </c>
      <c r="G277" s="83" t="str">
        <f t="shared" si="54"/>
        <v/>
      </c>
      <c r="H277" s="45" t="str">
        <f>IF($A277="","",IF(H$6="NÃO",0,IF($A277=0,DATEDIF(ESTRUTURA!$F$3,ESTRUTURA!$F$4,"m")*Tabela!$H$6,Tabela!$H$6)))</f>
        <v/>
      </c>
      <c r="I277" s="83" t="str">
        <f t="shared" si="54"/>
        <v/>
      </c>
      <c r="J277" s="45" t="str">
        <f>IF($A277="","",IF(J$6="NÃO",0,IF($A277=0,DATEDIF(ESTRUTURA!$F$3,ESTRUTURA!$F$4,"m")*Tabela!$H$8,IF(J$6="NÃO",0,Tabela!$H$8))))</f>
        <v/>
      </c>
      <c r="K277" s="83" t="str">
        <f t="shared" si="54"/>
        <v/>
      </c>
      <c r="L277" s="45" t="str">
        <f t="shared" si="54"/>
        <v/>
      </c>
      <c r="M277" s="83" t="str">
        <f t="shared" si="54"/>
        <v/>
      </c>
      <c r="N277" s="45" t="str">
        <f t="shared" si="54"/>
        <v/>
      </c>
      <c r="O277" s="83" t="str">
        <f t="shared" si="54"/>
        <v/>
      </c>
      <c r="P277" s="45" t="str">
        <f t="shared" si="54"/>
        <v/>
      </c>
      <c r="Q277" s="83" t="str">
        <f t="shared" si="54"/>
        <v/>
      </c>
      <c r="R277" s="45" t="str">
        <f t="shared" si="54"/>
        <v/>
      </c>
      <c r="S277" s="83" t="str">
        <f>IF($A277="","",IF(S$6="NÃO",0,IF($A277=0,DATEDIF(ESTRUTURA!$F$3,ESTRUTURA!$F$4,"m")*Tabela!$H$17,Tabela!$H$17)))</f>
        <v/>
      </c>
      <c r="T277" s="45" t="str">
        <f>IF($A277="","",IF(T$6="NÃO",0,IF($A277=0,DATEDIF(ESTRUTURA!$F$3,ESTRUTURA!$F$4,"m")*Tabela!$H$18,Tabela!$H$18)))</f>
        <v/>
      </c>
      <c r="U277" s="83" t="str">
        <f t="shared" si="53"/>
        <v/>
      </c>
      <c r="V277" s="45" t="str">
        <f>IF($A277="","",IF(V$6="NÃO",0,IF($A277=0,DATEDIF(ESTRUTURA!$F$3,ESTRUTURA!$F$4,"m")*Tabela!$H$20,Tabela!$H$20)))</f>
        <v/>
      </c>
      <c r="W277" s="83" t="str">
        <f t="shared" si="53"/>
        <v/>
      </c>
      <c r="X277" s="45" t="str">
        <f t="shared" si="53"/>
        <v/>
      </c>
      <c r="Y277" s="83" t="str">
        <f>IF($A277="","",IF(Y$6="NÃO",0,IF(A277=0,Tabela!$H$23,IF(AND(MONTH(ESTRUTURA!C277)=MONTH(ESTRUTURA!$F$3),A277&gt;0),Tabela!$H$23,0))))</f>
        <v/>
      </c>
      <c r="Z277" s="45" t="str">
        <f t="shared" si="53"/>
        <v/>
      </c>
      <c r="AA277" s="83" t="str">
        <f>IF($A277="","",IF(AA$6="NÃO",0,Tabela!$H$25*nm_séries))</f>
        <v/>
      </c>
      <c r="AB277" s="45" t="str">
        <f t="shared" si="53"/>
        <v/>
      </c>
      <c r="AC277" s="83" t="str">
        <f>IF($A277="","",IF(AC$6="NÃO",0,IF(A277=0,Tabela!$H$27,IF(MOD(A277,3)=0,Tabela!$H$27,0))))</f>
        <v/>
      </c>
      <c r="AD277" s="45" t="str">
        <f t="shared" si="53"/>
        <v/>
      </c>
      <c r="AE277" s="83" t="str">
        <f t="shared" si="53"/>
        <v/>
      </c>
      <c r="AF277" s="45" t="str">
        <f>IF($A277="","",IF(AF$6="NÃO",0,IF(AND(MONTH(ESTRUTURA!C277)=MONTH(ESTRUTURA!$F$3),A277&gt;0),Tabela!$H$30,0)))</f>
        <v/>
      </c>
      <c r="AG277" s="83" t="str">
        <f t="shared" si="53"/>
        <v/>
      </c>
      <c r="AH277" s="45" t="str">
        <f t="shared" si="53"/>
        <v/>
      </c>
      <c r="AI277" s="83" t="str">
        <f>IF($A277="","",IF(AI$6="NÃO",0,IF($A277=0,DATEDIF(ESTRUTURA!$F$3,ESTRUTURA!$F$4,"m")*Tabela!$H$33,Tabela!$H$33)))</f>
        <v/>
      </c>
      <c r="AJ277" s="45" t="str">
        <f t="shared" si="49"/>
        <v/>
      </c>
    </row>
    <row r="278" spans="1:36" x14ac:dyDescent="0.2">
      <c r="A278" s="89" t="str">
        <f>ESTRUTURA!A278</f>
        <v/>
      </c>
      <c r="B278" s="81">
        <f t="shared" si="55"/>
        <v>0</v>
      </c>
      <c r="C278" s="83" t="str">
        <f t="shared" si="54"/>
        <v/>
      </c>
      <c r="D278" s="45" t="str">
        <f t="shared" si="54"/>
        <v/>
      </c>
      <c r="E278" s="83" t="str">
        <f t="shared" si="54"/>
        <v/>
      </c>
      <c r="F278" s="45" t="str">
        <f>IF($A278="","",IF(F$6="NÃO",0,Tabela!$H$34*nm_lastro))</f>
        <v/>
      </c>
      <c r="G278" s="83" t="str">
        <f t="shared" si="54"/>
        <v/>
      </c>
      <c r="H278" s="45" t="str">
        <f>IF($A278="","",IF(H$6="NÃO",0,IF($A278=0,DATEDIF(ESTRUTURA!$F$3,ESTRUTURA!$F$4,"m")*Tabela!$H$6,Tabela!$H$6)))</f>
        <v/>
      </c>
      <c r="I278" s="83" t="str">
        <f t="shared" si="54"/>
        <v/>
      </c>
      <c r="J278" s="45" t="str">
        <f>IF($A278="","",IF(J$6="NÃO",0,IF($A278=0,DATEDIF(ESTRUTURA!$F$3,ESTRUTURA!$F$4,"m")*Tabela!$H$8,IF(J$6="NÃO",0,Tabela!$H$8))))</f>
        <v/>
      </c>
      <c r="K278" s="83" t="str">
        <f t="shared" si="54"/>
        <v/>
      </c>
      <c r="L278" s="45" t="str">
        <f t="shared" si="54"/>
        <v/>
      </c>
      <c r="M278" s="83" t="str">
        <f t="shared" si="54"/>
        <v/>
      </c>
      <c r="N278" s="45" t="str">
        <f t="shared" si="54"/>
        <v/>
      </c>
      <c r="O278" s="83" t="str">
        <f t="shared" si="54"/>
        <v/>
      </c>
      <c r="P278" s="45" t="str">
        <f t="shared" si="54"/>
        <v/>
      </c>
      <c r="Q278" s="83" t="str">
        <f t="shared" si="54"/>
        <v/>
      </c>
      <c r="R278" s="45" t="str">
        <f t="shared" si="54"/>
        <v/>
      </c>
      <c r="S278" s="83" t="str">
        <f>IF($A278="","",IF(S$6="NÃO",0,IF($A278=0,DATEDIF(ESTRUTURA!$F$3,ESTRUTURA!$F$4,"m")*Tabela!$H$17,Tabela!$H$17)))</f>
        <v/>
      </c>
      <c r="T278" s="45" t="str">
        <f>IF($A278="","",IF(T$6="NÃO",0,IF($A278=0,DATEDIF(ESTRUTURA!$F$3,ESTRUTURA!$F$4,"m")*Tabela!$H$18,Tabela!$H$18)))</f>
        <v/>
      </c>
      <c r="U278" s="83" t="str">
        <f t="shared" si="53"/>
        <v/>
      </c>
      <c r="V278" s="45" t="str">
        <f>IF($A278="","",IF(V$6="NÃO",0,IF($A278=0,DATEDIF(ESTRUTURA!$F$3,ESTRUTURA!$F$4,"m")*Tabela!$H$20,Tabela!$H$20)))</f>
        <v/>
      </c>
      <c r="W278" s="83" t="str">
        <f t="shared" si="53"/>
        <v/>
      </c>
      <c r="X278" s="45" t="str">
        <f t="shared" si="53"/>
        <v/>
      </c>
      <c r="Y278" s="83" t="str">
        <f>IF($A278="","",IF(Y$6="NÃO",0,IF(A278=0,Tabela!$H$23,IF(AND(MONTH(ESTRUTURA!C278)=MONTH(ESTRUTURA!$F$3),A278&gt;0),Tabela!$H$23,0))))</f>
        <v/>
      </c>
      <c r="Z278" s="45" t="str">
        <f t="shared" si="53"/>
        <v/>
      </c>
      <c r="AA278" s="83" t="str">
        <f>IF($A278="","",IF(AA$6="NÃO",0,Tabela!$H$25*nm_séries))</f>
        <v/>
      </c>
      <c r="AB278" s="45" t="str">
        <f t="shared" si="53"/>
        <v/>
      </c>
      <c r="AC278" s="83" t="str">
        <f>IF($A278="","",IF(AC$6="NÃO",0,IF(A278=0,Tabela!$H$27,IF(MOD(A278,3)=0,Tabela!$H$27,0))))</f>
        <v/>
      </c>
      <c r="AD278" s="45" t="str">
        <f t="shared" si="53"/>
        <v/>
      </c>
      <c r="AE278" s="83" t="str">
        <f t="shared" si="53"/>
        <v/>
      </c>
      <c r="AF278" s="45" t="str">
        <f>IF($A278="","",IF(AF$6="NÃO",0,IF(AND(MONTH(ESTRUTURA!C278)=MONTH(ESTRUTURA!$F$3),A278&gt;0),Tabela!$H$30,0)))</f>
        <v/>
      </c>
      <c r="AG278" s="83" t="str">
        <f t="shared" si="53"/>
        <v/>
      </c>
      <c r="AH278" s="45" t="str">
        <f t="shared" si="53"/>
        <v/>
      </c>
      <c r="AI278" s="83" t="str">
        <f>IF($A278="","",IF(AI$6="NÃO",0,IF($A278=0,DATEDIF(ESTRUTURA!$F$3,ESTRUTURA!$F$4,"m")*Tabela!$H$33,Tabela!$H$33)))</f>
        <v/>
      </c>
      <c r="AJ278" s="45" t="str">
        <f t="shared" si="49"/>
        <v/>
      </c>
    </row>
    <row r="279" spans="1:36" x14ac:dyDescent="0.2">
      <c r="A279" s="89" t="str">
        <f>ESTRUTURA!A279</f>
        <v/>
      </c>
      <c r="B279" s="81">
        <f t="shared" si="55"/>
        <v>0</v>
      </c>
      <c r="C279" s="83" t="str">
        <f t="shared" si="54"/>
        <v/>
      </c>
      <c r="D279" s="45" t="str">
        <f t="shared" si="54"/>
        <v/>
      </c>
      <c r="E279" s="83" t="str">
        <f t="shared" si="54"/>
        <v/>
      </c>
      <c r="F279" s="45" t="str">
        <f>IF($A279="","",IF(F$6="NÃO",0,Tabela!$H$34*nm_lastro))</f>
        <v/>
      </c>
      <c r="G279" s="83" t="str">
        <f t="shared" si="54"/>
        <v/>
      </c>
      <c r="H279" s="45" t="str">
        <f>IF($A279="","",IF(H$6="NÃO",0,IF($A279=0,DATEDIF(ESTRUTURA!$F$3,ESTRUTURA!$F$4,"m")*Tabela!$H$6,Tabela!$H$6)))</f>
        <v/>
      </c>
      <c r="I279" s="83" t="str">
        <f t="shared" si="54"/>
        <v/>
      </c>
      <c r="J279" s="45" t="str">
        <f>IF($A279="","",IF(J$6="NÃO",0,IF($A279=0,DATEDIF(ESTRUTURA!$F$3,ESTRUTURA!$F$4,"m")*Tabela!$H$8,IF(J$6="NÃO",0,Tabela!$H$8))))</f>
        <v/>
      </c>
      <c r="K279" s="83" t="str">
        <f t="shared" si="54"/>
        <v/>
      </c>
      <c r="L279" s="45" t="str">
        <f t="shared" si="54"/>
        <v/>
      </c>
      <c r="M279" s="83" t="str">
        <f t="shared" si="54"/>
        <v/>
      </c>
      <c r="N279" s="45" t="str">
        <f t="shared" si="54"/>
        <v/>
      </c>
      <c r="O279" s="83" t="str">
        <f t="shared" si="54"/>
        <v/>
      </c>
      <c r="P279" s="45" t="str">
        <f t="shared" si="54"/>
        <v/>
      </c>
      <c r="Q279" s="83" t="str">
        <f t="shared" si="54"/>
        <v/>
      </c>
      <c r="R279" s="45" t="str">
        <f t="shared" si="54"/>
        <v/>
      </c>
      <c r="S279" s="83" t="str">
        <f>IF($A279="","",IF(S$6="NÃO",0,IF($A279=0,DATEDIF(ESTRUTURA!$F$3,ESTRUTURA!$F$4,"m")*Tabela!$H$17,Tabela!$H$17)))</f>
        <v/>
      </c>
      <c r="T279" s="45" t="str">
        <f>IF($A279="","",IF(T$6="NÃO",0,IF($A279=0,DATEDIF(ESTRUTURA!$F$3,ESTRUTURA!$F$4,"m")*Tabela!$H$18,Tabela!$H$18)))</f>
        <v/>
      </c>
      <c r="U279" s="83" t="str">
        <f t="shared" si="53"/>
        <v/>
      </c>
      <c r="V279" s="45" t="str">
        <f>IF($A279="","",IF(V$6="NÃO",0,IF($A279=0,DATEDIF(ESTRUTURA!$F$3,ESTRUTURA!$F$4,"m")*Tabela!$H$20,Tabela!$H$20)))</f>
        <v/>
      </c>
      <c r="W279" s="83" t="str">
        <f t="shared" si="53"/>
        <v/>
      </c>
      <c r="X279" s="45" t="str">
        <f t="shared" si="53"/>
        <v/>
      </c>
      <c r="Y279" s="83" t="str">
        <f>IF($A279="","",IF(Y$6="NÃO",0,IF(A279=0,Tabela!$H$23,IF(AND(MONTH(ESTRUTURA!C279)=MONTH(ESTRUTURA!$F$3),A279&gt;0),Tabela!$H$23,0))))</f>
        <v/>
      </c>
      <c r="Z279" s="45" t="str">
        <f t="shared" si="53"/>
        <v/>
      </c>
      <c r="AA279" s="83" t="str">
        <f>IF($A279="","",IF(AA$6="NÃO",0,Tabela!$H$25*nm_séries))</f>
        <v/>
      </c>
      <c r="AB279" s="45" t="str">
        <f t="shared" si="53"/>
        <v/>
      </c>
      <c r="AC279" s="83" t="str">
        <f>IF($A279="","",IF(AC$6="NÃO",0,IF(A279=0,Tabela!$H$27,IF(MOD(A279,3)=0,Tabela!$H$27,0))))</f>
        <v/>
      </c>
      <c r="AD279" s="45" t="str">
        <f t="shared" si="53"/>
        <v/>
      </c>
      <c r="AE279" s="83" t="str">
        <f t="shared" si="53"/>
        <v/>
      </c>
      <c r="AF279" s="45" t="str">
        <f>IF($A279="","",IF(AF$6="NÃO",0,IF(AND(MONTH(ESTRUTURA!C279)=MONTH(ESTRUTURA!$F$3),A279&gt;0),Tabela!$H$30,0)))</f>
        <v/>
      </c>
      <c r="AG279" s="83" t="str">
        <f t="shared" si="53"/>
        <v/>
      </c>
      <c r="AH279" s="45" t="str">
        <f t="shared" si="53"/>
        <v/>
      </c>
      <c r="AI279" s="83" t="str">
        <f>IF($A279="","",IF(AI$6="NÃO",0,IF($A279=0,DATEDIF(ESTRUTURA!$F$3,ESTRUTURA!$F$4,"m")*Tabela!$H$33,Tabela!$H$33)))</f>
        <v/>
      </c>
      <c r="AJ279" s="45" t="str">
        <f t="shared" si="49"/>
        <v/>
      </c>
    </row>
    <row r="280" spans="1:36" x14ac:dyDescent="0.2">
      <c r="A280" s="89" t="str">
        <f>ESTRUTURA!A280</f>
        <v/>
      </c>
      <c r="B280" s="81">
        <f t="shared" si="55"/>
        <v>0</v>
      </c>
      <c r="C280" s="83" t="str">
        <f t="shared" si="54"/>
        <v/>
      </c>
      <c r="D280" s="45" t="str">
        <f t="shared" si="54"/>
        <v/>
      </c>
      <c r="E280" s="83" t="str">
        <f t="shared" si="54"/>
        <v/>
      </c>
      <c r="F280" s="45" t="str">
        <f>IF($A280="","",IF(F$6="NÃO",0,Tabela!$H$34*nm_lastro))</f>
        <v/>
      </c>
      <c r="G280" s="83" t="str">
        <f t="shared" si="54"/>
        <v/>
      </c>
      <c r="H280" s="45" t="str">
        <f>IF($A280="","",IF(H$6="NÃO",0,IF($A280=0,DATEDIF(ESTRUTURA!$F$3,ESTRUTURA!$F$4,"m")*Tabela!$H$6,Tabela!$H$6)))</f>
        <v/>
      </c>
      <c r="I280" s="83" t="str">
        <f t="shared" si="54"/>
        <v/>
      </c>
      <c r="J280" s="45" t="str">
        <f>IF($A280="","",IF(J$6="NÃO",0,IF($A280=0,DATEDIF(ESTRUTURA!$F$3,ESTRUTURA!$F$4,"m")*Tabela!$H$8,IF(J$6="NÃO",0,Tabela!$H$8))))</f>
        <v/>
      </c>
      <c r="K280" s="83" t="str">
        <f t="shared" si="54"/>
        <v/>
      </c>
      <c r="L280" s="45" t="str">
        <f t="shared" si="54"/>
        <v/>
      </c>
      <c r="M280" s="83" t="str">
        <f t="shared" si="54"/>
        <v/>
      </c>
      <c r="N280" s="45" t="str">
        <f t="shared" si="54"/>
        <v/>
      </c>
      <c r="O280" s="83" t="str">
        <f t="shared" si="54"/>
        <v/>
      </c>
      <c r="P280" s="45" t="str">
        <f t="shared" si="54"/>
        <v/>
      </c>
      <c r="Q280" s="83" t="str">
        <f t="shared" si="54"/>
        <v/>
      </c>
      <c r="R280" s="45" t="str">
        <f t="shared" si="54"/>
        <v/>
      </c>
      <c r="S280" s="83" t="str">
        <f>IF($A280="","",IF(S$6="NÃO",0,IF($A280=0,DATEDIF(ESTRUTURA!$F$3,ESTRUTURA!$F$4,"m")*Tabela!$H$17,Tabela!$H$17)))</f>
        <v/>
      </c>
      <c r="T280" s="45" t="str">
        <f>IF($A280="","",IF(T$6="NÃO",0,IF($A280=0,DATEDIF(ESTRUTURA!$F$3,ESTRUTURA!$F$4,"m")*Tabela!$H$18,Tabela!$H$18)))</f>
        <v/>
      </c>
      <c r="U280" s="83" t="str">
        <f t="shared" si="53"/>
        <v/>
      </c>
      <c r="V280" s="45" t="str">
        <f>IF($A280="","",IF(V$6="NÃO",0,IF($A280=0,DATEDIF(ESTRUTURA!$F$3,ESTRUTURA!$F$4,"m")*Tabela!$H$20,Tabela!$H$20)))</f>
        <v/>
      </c>
      <c r="W280" s="83" t="str">
        <f t="shared" si="53"/>
        <v/>
      </c>
      <c r="X280" s="45" t="str">
        <f t="shared" si="53"/>
        <v/>
      </c>
      <c r="Y280" s="83" t="str">
        <f>IF($A280="","",IF(Y$6="NÃO",0,IF(A280=0,Tabela!$H$23,IF(AND(MONTH(ESTRUTURA!C280)=MONTH(ESTRUTURA!$F$3),A280&gt;0),Tabela!$H$23,0))))</f>
        <v/>
      </c>
      <c r="Z280" s="45" t="str">
        <f t="shared" si="53"/>
        <v/>
      </c>
      <c r="AA280" s="83" t="str">
        <f>IF($A280="","",IF(AA$6="NÃO",0,Tabela!$H$25*nm_séries))</f>
        <v/>
      </c>
      <c r="AB280" s="45" t="str">
        <f t="shared" si="53"/>
        <v/>
      </c>
      <c r="AC280" s="83" t="str">
        <f>IF($A280="","",IF(AC$6="NÃO",0,IF(A280=0,Tabela!$H$27,IF(MOD(A280,3)=0,Tabela!$H$27,0))))</f>
        <v/>
      </c>
      <c r="AD280" s="45" t="str">
        <f t="shared" si="53"/>
        <v/>
      </c>
      <c r="AE280" s="83" t="str">
        <f t="shared" si="53"/>
        <v/>
      </c>
      <c r="AF280" s="45" t="str">
        <f>IF($A280="","",IF(AF$6="NÃO",0,IF(AND(MONTH(ESTRUTURA!C280)=MONTH(ESTRUTURA!$F$3),A280&gt;0),Tabela!$H$30,0)))</f>
        <v/>
      </c>
      <c r="AG280" s="83" t="str">
        <f t="shared" si="53"/>
        <v/>
      </c>
      <c r="AH280" s="45" t="str">
        <f t="shared" si="53"/>
        <v/>
      </c>
      <c r="AI280" s="83" t="str">
        <f>IF($A280="","",IF(AI$6="NÃO",0,IF($A280=0,DATEDIF(ESTRUTURA!$F$3,ESTRUTURA!$F$4,"m")*Tabela!$H$33,Tabela!$H$33)))</f>
        <v/>
      </c>
      <c r="AJ280" s="45" t="str">
        <f t="shared" si="49"/>
        <v/>
      </c>
    </row>
    <row r="281" spans="1:36" x14ac:dyDescent="0.2">
      <c r="A281" s="89" t="str">
        <f>ESTRUTURA!A281</f>
        <v/>
      </c>
      <c r="B281" s="81">
        <f t="shared" si="55"/>
        <v>0</v>
      </c>
      <c r="C281" s="83" t="str">
        <f t="shared" si="54"/>
        <v/>
      </c>
      <c r="D281" s="45" t="str">
        <f t="shared" si="54"/>
        <v/>
      </c>
      <c r="E281" s="83" t="str">
        <f t="shared" si="54"/>
        <v/>
      </c>
      <c r="F281" s="45" t="str">
        <f>IF($A281="","",IF(F$6="NÃO",0,Tabela!$H$34*nm_lastro))</f>
        <v/>
      </c>
      <c r="G281" s="83" t="str">
        <f t="shared" si="54"/>
        <v/>
      </c>
      <c r="H281" s="45" t="str">
        <f>IF($A281="","",IF(H$6="NÃO",0,IF($A281=0,DATEDIF(ESTRUTURA!$F$3,ESTRUTURA!$F$4,"m")*Tabela!$H$6,Tabela!$H$6)))</f>
        <v/>
      </c>
      <c r="I281" s="83" t="str">
        <f t="shared" si="54"/>
        <v/>
      </c>
      <c r="J281" s="45" t="str">
        <f>IF($A281="","",IF(J$6="NÃO",0,IF($A281=0,DATEDIF(ESTRUTURA!$F$3,ESTRUTURA!$F$4,"m")*Tabela!$H$8,IF(J$6="NÃO",0,Tabela!$H$8))))</f>
        <v/>
      </c>
      <c r="K281" s="83" t="str">
        <f t="shared" si="54"/>
        <v/>
      </c>
      <c r="L281" s="45" t="str">
        <f t="shared" si="54"/>
        <v/>
      </c>
      <c r="M281" s="83" t="str">
        <f t="shared" si="54"/>
        <v/>
      </c>
      <c r="N281" s="45" t="str">
        <f t="shared" si="54"/>
        <v/>
      </c>
      <c r="O281" s="83" t="str">
        <f t="shared" si="54"/>
        <v/>
      </c>
      <c r="P281" s="45" t="str">
        <f t="shared" si="54"/>
        <v/>
      </c>
      <c r="Q281" s="83" t="str">
        <f t="shared" si="54"/>
        <v/>
      </c>
      <c r="R281" s="45" t="str">
        <f t="shared" si="54"/>
        <v/>
      </c>
      <c r="S281" s="83" t="str">
        <f>IF($A281="","",IF(S$6="NÃO",0,IF($A281=0,DATEDIF(ESTRUTURA!$F$3,ESTRUTURA!$F$4,"m")*Tabela!$H$17,Tabela!$H$17)))</f>
        <v/>
      </c>
      <c r="T281" s="45" t="str">
        <f>IF($A281="","",IF(T$6="NÃO",0,IF($A281=0,DATEDIF(ESTRUTURA!$F$3,ESTRUTURA!$F$4,"m")*Tabela!$H$18,Tabela!$H$18)))</f>
        <v/>
      </c>
      <c r="U281" s="83" t="str">
        <f t="shared" si="53"/>
        <v/>
      </c>
      <c r="V281" s="45" t="str">
        <f>IF($A281="","",IF(V$6="NÃO",0,IF($A281=0,DATEDIF(ESTRUTURA!$F$3,ESTRUTURA!$F$4,"m")*Tabela!$H$20,Tabela!$H$20)))</f>
        <v/>
      </c>
      <c r="W281" s="83" t="str">
        <f t="shared" si="53"/>
        <v/>
      </c>
      <c r="X281" s="45" t="str">
        <f t="shared" si="53"/>
        <v/>
      </c>
      <c r="Y281" s="83" t="str">
        <f>IF($A281="","",IF(Y$6="NÃO",0,IF(A281=0,Tabela!$H$23,IF(AND(MONTH(ESTRUTURA!C281)=MONTH(ESTRUTURA!$F$3),A281&gt;0),Tabela!$H$23,0))))</f>
        <v/>
      </c>
      <c r="Z281" s="45" t="str">
        <f t="shared" si="53"/>
        <v/>
      </c>
      <c r="AA281" s="83" t="str">
        <f>IF($A281="","",IF(AA$6="NÃO",0,Tabela!$H$25*nm_séries))</f>
        <v/>
      </c>
      <c r="AB281" s="45" t="str">
        <f t="shared" si="53"/>
        <v/>
      </c>
      <c r="AC281" s="83" t="str">
        <f>IF($A281="","",IF(AC$6="NÃO",0,IF(A281=0,Tabela!$H$27,IF(MOD(A281,3)=0,Tabela!$H$27,0))))</f>
        <v/>
      </c>
      <c r="AD281" s="45" t="str">
        <f t="shared" si="53"/>
        <v/>
      </c>
      <c r="AE281" s="83" t="str">
        <f t="shared" si="53"/>
        <v/>
      </c>
      <c r="AF281" s="45" t="str">
        <f>IF($A281="","",IF(AF$6="NÃO",0,IF(AND(MONTH(ESTRUTURA!C281)=MONTH(ESTRUTURA!$F$3),A281&gt;0),Tabela!$H$30,0)))</f>
        <v/>
      </c>
      <c r="AG281" s="83" t="str">
        <f t="shared" si="53"/>
        <v/>
      </c>
      <c r="AH281" s="45" t="str">
        <f t="shared" si="53"/>
        <v/>
      </c>
      <c r="AI281" s="83" t="str">
        <f>IF($A281="","",IF(AI$6="NÃO",0,IF($A281=0,DATEDIF(ESTRUTURA!$F$3,ESTRUTURA!$F$4,"m")*Tabela!$H$33,Tabela!$H$33)))</f>
        <v/>
      </c>
      <c r="AJ281" s="45" t="str">
        <f t="shared" si="49"/>
        <v/>
      </c>
    </row>
    <row r="282" spans="1:36" x14ac:dyDescent="0.2">
      <c r="A282" s="89" t="str">
        <f>ESTRUTURA!A282</f>
        <v/>
      </c>
      <c r="B282" s="81">
        <f t="shared" si="55"/>
        <v>0</v>
      </c>
      <c r="C282" s="83" t="str">
        <f t="shared" si="54"/>
        <v/>
      </c>
      <c r="D282" s="45" t="str">
        <f t="shared" si="54"/>
        <v/>
      </c>
      <c r="E282" s="83" t="str">
        <f t="shared" si="54"/>
        <v/>
      </c>
      <c r="F282" s="45" t="str">
        <f>IF($A282="","",IF(F$6="NÃO",0,Tabela!$H$34*nm_lastro))</f>
        <v/>
      </c>
      <c r="G282" s="83" t="str">
        <f t="shared" si="54"/>
        <v/>
      </c>
      <c r="H282" s="45" t="str">
        <f>IF($A282="","",IF(H$6="NÃO",0,IF($A282=0,DATEDIF(ESTRUTURA!$F$3,ESTRUTURA!$F$4,"m")*Tabela!$H$6,Tabela!$H$6)))</f>
        <v/>
      </c>
      <c r="I282" s="83" t="str">
        <f t="shared" si="54"/>
        <v/>
      </c>
      <c r="J282" s="45" t="str">
        <f>IF($A282="","",IF(J$6="NÃO",0,IF($A282=0,DATEDIF(ESTRUTURA!$F$3,ESTRUTURA!$F$4,"m")*Tabela!$H$8,IF(J$6="NÃO",0,Tabela!$H$8))))</f>
        <v/>
      </c>
      <c r="K282" s="83" t="str">
        <f t="shared" si="54"/>
        <v/>
      </c>
      <c r="L282" s="45" t="str">
        <f t="shared" si="54"/>
        <v/>
      </c>
      <c r="M282" s="83" t="str">
        <f t="shared" si="54"/>
        <v/>
      </c>
      <c r="N282" s="45" t="str">
        <f t="shared" si="54"/>
        <v/>
      </c>
      <c r="O282" s="83" t="str">
        <f t="shared" si="54"/>
        <v/>
      </c>
      <c r="P282" s="45" t="str">
        <f t="shared" ref="P282:P299" si="56">IF($A282="","",IF(P$6="NÃO",0,0))</f>
        <v/>
      </c>
      <c r="Q282" s="83" t="str">
        <f t="shared" si="54"/>
        <v/>
      </c>
      <c r="R282" s="45" t="str">
        <f t="shared" si="54"/>
        <v/>
      </c>
      <c r="S282" s="83" t="str">
        <f>IF($A282="","",IF(S$6="NÃO",0,IF($A282=0,DATEDIF(ESTRUTURA!$F$3,ESTRUTURA!$F$4,"m")*Tabela!$H$17,Tabela!$H$17)))</f>
        <v/>
      </c>
      <c r="T282" s="45" t="str">
        <f>IF($A282="","",IF(T$6="NÃO",0,IF($A282=0,DATEDIF(ESTRUTURA!$F$3,ESTRUTURA!$F$4,"m")*Tabela!$H$18,Tabela!$H$18)))</f>
        <v/>
      </c>
      <c r="U282" s="83" t="str">
        <f t="shared" si="53"/>
        <v/>
      </c>
      <c r="V282" s="45" t="str">
        <f>IF($A282="","",IF(V$6="NÃO",0,IF($A282=0,DATEDIF(ESTRUTURA!$F$3,ESTRUTURA!$F$4,"m")*Tabela!$H$20,Tabela!$H$20)))</f>
        <v/>
      </c>
      <c r="W282" s="83" t="str">
        <f t="shared" si="53"/>
        <v/>
      </c>
      <c r="X282" s="45" t="str">
        <f t="shared" si="53"/>
        <v/>
      </c>
      <c r="Y282" s="83" t="str">
        <f>IF($A282="","",IF(Y$6="NÃO",0,IF(A282=0,Tabela!$H$23,IF(AND(MONTH(ESTRUTURA!C282)=MONTH(ESTRUTURA!$F$3),A282&gt;0),Tabela!$H$23,0))))</f>
        <v/>
      </c>
      <c r="Z282" s="45" t="str">
        <f t="shared" si="53"/>
        <v/>
      </c>
      <c r="AA282" s="83" t="str">
        <f>IF($A282="","",IF(AA$6="NÃO",0,Tabela!$H$25*nm_séries))</f>
        <v/>
      </c>
      <c r="AB282" s="45" t="str">
        <f t="shared" si="53"/>
        <v/>
      </c>
      <c r="AC282" s="83" t="str">
        <f>IF($A282="","",IF(AC$6="NÃO",0,IF(A282=0,Tabela!$H$27,IF(MOD(A282,3)=0,Tabela!$H$27,0))))</f>
        <v/>
      </c>
      <c r="AD282" s="45" t="str">
        <f t="shared" si="53"/>
        <v/>
      </c>
      <c r="AE282" s="83" t="str">
        <f t="shared" si="53"/>
        <v/>
      </c>
      <c r="AF282" s="45" t="str">
        <f>IF($A282="","",IF(AF$6="NÃO",0,IF(AND(MONTH(ESTRUTURA!C282)=MONTH(ESTRUTURA!$F$3),A282&gt;0),Tabela!$H$30,0)))</f>
        <v/>
      </c>
      <c r="AG282" s="83" t="str">
        <f t="shared" si="53"/>
        <v/>
      </c>
      <c r="AH282" s="45" t="str">
        <f t="shared" si="53"/>
        <v/>
      </c>
      <c r="AI282" s="83" t="str">
        <f>IF($A282="","",IF(AI$6="NÃO",0,IF($A282=0,DATEDIF(ESTRUTURA!$F$3,ESTRUTURA!$F$4,"m")*Tabela!$H$33,Tabela!$H$33)))</f>
        <v/>
      </c>
      <c r="AJ282" s="45" t="str">
        <f t="shared" si="49"/>
        <v/>
      </c>
    </row>
    <row r="283" spans="1:36" x14ac:dyDescent="0.2">
      <c r="A283" s="89" t="str">
        <f>ESTRUTURA!A283</f>
        <v/>
      </c>
      <c r="B283" s="81">
        <f t="shared" si="55"/>
        <v>0</v>
      </c>
      <c r="C283" s="83" t="str">
        <f t="shared" si="54"/>
        <v/>
      </c>
      <c r="D283" s="45" t="str">
        <f t="shared" si="54"/>
        <v/>
      </c>
      <c r="E283" s="83" t="str">
        <f t="shared" si="54"/>
        <v/>
      </c>
      <c r="F283" s="45" t="str">
        <f>IF($A283="","",IF(F$6="NÃO",0,Tabela!$H$34*nm_lastro))</f>
        <v/>
      </c>
      <c r="G283" s="83" t="str">
        <f t="shared" si="54"/>
        <v/>
      </c>
      <c r="H283" s="45" t="str">
        <f>IF($A283="","",IF(H$6="NÃO",0,IF($A283=0,DATEDIF(ESTRUTURA!$F$3,ESTRUTURA!$F$4,"m")*Tabela!$H$6,Tabela!$H$6)))</f>
        <v/>
      </c>
      <c r="I283" s="83" t="str">
        <f t="shared" si="54"/>
        <v/>
      </c>
      <c r="J283" s="45" t="str">
        <f>IF($A283="","",IF(J$6="NÃO",0,IF($A283=0,DATEDIF(ESTRUTURA!$F$3,ESTRUTURA!$F$4,"m")*Tabela!$H$8,IF(J$6="NÃO",0,Tabela!$H$8))))</f>
        <v/>
      </c>
      <c r="K283" s="83" t="str">
        <f t="shared" si="54"/>
        <v/>
      </c>
      <c r="L283" s="45" t="str">
        <f t="shared" si="54"/>
        <v/>
      </c>
      <c r="M283" s="83" t="str">
        <f t="shared" si="54"/>
        <v/>
      </c>
      <c r="N283" s="45" t="str">
        <f t="shared" si="54"/>
        <v/>
      </c>
      <c r="O283" s="83" t="str">
        <f t="shared" si="54"/>
        <v/>
      </c>
      <c r="P283" s="45" t="str">
        <f t="shared" si="56"/>
        <v/>
      </c>
      <c r="Q283" s="83" t="str">
        <f t="shared" si="54"/>
        <v/>
      </c>
      <c r="R283" s="45" t="str">
        <f t="shared" si="54"/>
        <v/>
      </c>
      <c r="S283" s="83" t="str">
        <f>IF($A283="","",IF(S$6="NÃO",0,IF($A283=0,DATEDIF(ESTRUTURA!$F$3,ESTRUTURA!$F$4,"m")*Tabela!$H$17,Tabela!$H$17)))</f>
        <v/>
      </c>
      <c r="T283" s="45" t="str">
        <f>IF($A283="","",IF(T$6="NÃO",0,IF($A283=0,DATEDIF(ESTRUTURA!$F$3,ESTRUTURA!$F$4,"m")*Tabela!$H$18,Tabela!$H$18)))</f>
        <v/>
      </c>
      <c r="U283" s="83" t="str">
        <f t="shared" ref="U283:AH298" si="57">IF($A283="","",IF(U$6="NÃO",0,0))</f>
        <v/>
      </c>
      <c r="V283" s="45" t="str">
        <f>IF($A283="","",IF(V$6="NÃO",0,IF($A283=0,DATEDIF(ESTRUTURA!$F$3,ESTRUTURA!$F$4,"m")*Tabela!$H$20,Tabela!$H$20)))</f>
        <v/>
      </c>
      <c r="W283" s="83" t="str">
        <f t="shared" si="57"/>
        <v/>
      </c>
      <c r="X283" s="45" t="str">
        <f t="shared" si="57"/>
        <v/>
      </c>
      <c r="Y283" s="83" t="str">
        <f>IF($A283="","",IF(Y$6="NÃO",0,IF(A283=0,Tabela!$H$23,IF(AND(MONTH(ESTRUTURA!C283)=MONTH(ESTRUTURA!$F$3),A283&gt;0),Tabela!$H$23,0))))</f>
        <v/>
      </c>
      <c r="Z283" s="45" t="str">
        <f t="shared" si="57"/>
        <v/>
      </c>
      <c r="AA283" s="83" t="str">
        <f>IF($A283="","",IF(AA$6="NÃO",0,Tabela!$H$25*nm_séries))</f>
        <v/>
      </c>
      <c r="AB283" s="45" t="str">
        <f t="shared" si="57"/>
        <v/>
      </c>
      <c r="AC283" s="83" t="str">
        <f>IF($A283="","",IF(AC$6="NÃO",0,IF(A283=0,Tabela!$H$27,IF(MOD(A283,3)=0,Tabela!$H$27,0))))</f>
        <v/>
      </c>
      <c r="AD283" s="45" t="str">
        <f t="shared" si="57"/>
        <v/>
      </c>
      <c r="AE283" s="83" t="str">
        <f t="shared" si="57"/>
        <v/>
      </c>
      <c r="AF283" s="45" t="str">
        <f>IF($A283="","",IF(AF$6="NÃO",0,IF(AND(MONTH(ESTRUTURA!C283)=MONTH(ESTRUTURA!$F$3),A283&gt;0),Tabela!$H$30,0)))</f>
        <v/>
      </c>
      <c r="AG283" s="83" t="str">
        <f t="shared" si="57"/>
        <v/>
      </c>
      <c r="AH283" s="45" t="str">
        <f t="shared" si="57"/>
        <v/>
      </c>
      <c r="AI283" s="83" t="str">
        <f>IF($A283="","",IF(AI$6="NÃO",0,IF($A283=0,DATEDIF(ESTRUTURA!$F$3,ESTRUTURA!$F$4,"m")*Tabela!$H$33,Tabela!$H$33)))</f>
        <v/>
      </c>
      <c r="AJ283" s="45" t="str">
        <f t="shared" si="49"/>
        <v/>
      </c>
    </row>
    <row r="284" spans="1:36" x14ac:dyDescent="0.2">
      <c r="A284" s="89" t="str">
        <f>ESTRUTURA!A284</f>
        <v/>
      </c>
      <c r="B284" s="81">
        <f t="shared" si="55"/>
        <v>0</v>
      </c>
      <c r="C284" s="83" t="str">
        <f t="shared" ref="C284:R299" si="58">IF($A284="","",IF(C$6="NÃO",0,0))</f>
        <v/>
      </c>
      <c r="D284" s="45" t="str">
        <f t="shared" si="58"/>
        <v/>
      </c>
      <c r="E284" s="83" t="str">
        <f t="shared" si="58"/>
        <v/>
      </c>
      <c r="F284" s="45" t="str">
        <f>IF($A284="","",IF(F$6="NÃO",0,Tabela!$H$34*nm_lastro))</f>
        <v/>
      </c>
      <c r="G284" s="83" t="str">
        <f t="shared" si="58"/>
        <v/>
      </c>
      <c r="H284" s="45" t="str">
        <f>IF($A284="","",IF(H$6="NÃO",0,IF($A284=0,DATEDIF(ESTRUTURA!$F$3,ESTRUTURA!$F$4,"m")*Tabela!$H$6,Tabela!$H$6)))</f>
        <v/>
      </c>
      <c r="I284" s="83" t="str">
        <f t="shared" si="58"/>
        <v/>
      </c>
      <c r="J284" s="45" t="str">
        <f>IF($A284="","",IF(J$6="NÃO",0,IF($A284=0,DATEDIF(ESTRUTURA!$F$3,ESTRUTURA!$F$4,"m")*Tabela!$H$8,IF(J$6="NÃO",0,Tabela!$H$8))))</f>
        <v/>
      </c>
      <c r="K284" s="83" t="str">
        <f t="shared" si="58"/>
        <v/>
      </c>
      <c r="L284" s="45" t="str">
        <f t="shared" si="58"/>
        <v/>
      </c>
      <c r="M284" s="83" t="str">
        <f t="shared" si="58"/>
        <v/>
      </c>
      <c r="N284" s="45" t="str">
        <f t="shared" si="58"/>
        <v/>
      </c>
      <c r="O284" s="83" t="str">
        <f t="shared" si="58"/>
        <v/>
      </c>
      <c r="P284" s="45" t="str">
        <f t="shared" si="56"/>
        <v/>
      </c>
      <c r="Q284" s="83" t="str">
        <f t="shared" si="58"/>
        <v/>
      </c>
      <c r="R284" s="45" t="str">
        <f t="shared" si="58"/>
        <v/>
      </c>
      <c r="S284" s="83" t="str">
        <f>IF($A284="","",IF(S$6="NÃO",0,IF($A284=0,DATEDIF(ESTRUTURA!$F$3,ESTRUTURA!$F$4,"m")*Tabela!$H$17,Tabela!$H$17)))</f>
        <v/>
      </c>
      <c r="T284" s="45" t="str">
        <f>IF($A284="","",IF(T$6="NÃO",0,IF($A284=0,DATEDIF(ESTRUTURA!$F$3,ESTRUTURA!$F$4,"m")*Tabela!$H$18,Tabela!$H$18)))</f>
        <v/>
      </c>
      <c r="U284" s="83" t="str">
        <f t="shared" si="57"/>
        <v/>
      </c>
      <c r="V284" s="45" t="str">
        <f>IF($A284="","",IF(V$6="NÃO",0,IF($A284=0,DATEDIF(ESTRUTURA!$F$3,ESTRUTURA!$F$4,"m")*Tabela!$H$20,Tabela!$H$20)))</f>
        <v/>
      </c>
      <c r="W284" s="83" t="str">
        <f t="shared" si="57"/>
        <v/>
      </c>
      <c r="X284" s="45" t="str">
        <f t="shared" si="57"/>
        <v/>
      </c>
      <c r="Y284" s="83" t="str">
        <f>IF($A284="","",IF(Y$6="NÃO",0,IF(A284=0,Tabela!$H$23,IF(AND(MONTH(ESTRUTURA!C284)=MONTH(ESTRUTURA!$F$3),A284&gt;0),Tabela!$H$23,0))))</f>
        <v/>
      </c>
      <c r="Z284" s="45" t="str">
        <f t="shared" si="57"/>
        <v/>
      </c>
      <c r="AA284" s="83" t="str">
        <f>IF($A284="","",IF(AA$6="NÃO",0,Tabela!$H$25*nm_séries))</f>
        <v/>
      </c>
      <c r="AB284" s="45" t="str">
        <f t="shared" si="57"/>
        <v/>
      </c>
      <c r="AC284" s="83" t="str">
        <f>IF($A284="","",IF(AC$6="NÃO",0,IF(A284=0,Tabela!$H$27,IF(MOD(A284,3)=0,Tabela!$H$27,0))))</f>
        <v/>
      </c>
      <c r="AD284" s="45" t="str">
        <f t="shared" si="57"/>
        <v/>
      </c>
      <c r="AE284" s="83" t="str">
        <f t="shared" si="57"/>
        <v/>
      </c>
      <c r="AF284" s="45" t="str">
        <f>IF($A284="","",IF(AF$6="NÃO",0,IF(AND(MONTH(ESTRUTURA!C284)=MONTH(ESTRUTURA!$F$3),A284&gt;0),Tabela!$H$30,0)))</f>
        <v/>
      </c>
      <c r="AG284" s="83" t="str">
        <f t="shared" si="57"/>
        <v/>
      </c>
      <c r="AH284" s="45" t="str">
        <f t="shared" si="57"/>
        <v/>
      </c>
      <c r="AI284" s="83" t="str">
        <f>IF($A284="","",IF(AI$6="NÃO",0,IF($A284=0,DATEDIF(ESTRUTURA!$F$3,ESTRUTURA!$F$4,"m")*Tabela!$H$33,Tabela!$H$33)))</f>
        <v/>
      </c>
      <c r="AJ284" s="45" t="str">
        <f t="shared" si="49"/>
        <v/>
      </c>
    </row>
    <row r="285" spans="1:36" x14ac:dyDescent="0.2">
      <c r="A285" s="89" t="str">
        <f>ESTRUTURA!A285</f>
        <v/>
      </c>
      <c r="B285" s="81">
        <f t="shared" si="55"/>
        <v>0</v>
      </c>
      <c r="C285" s="83" t="str">
        <f t="shared" si="58"/>
        <v/>
      </c>
      <c r="D285" s="45" t="str">
        <f t="shared" si="58"/>
        <v/>
      </c>
      <c r="E285" s="83" t="str">
        <f t="shared" si="58"/>
        <v/>
      </c>
      <c r="F285" s="45" t="str">
        <f>IF($A285="","",IF(F$6="NÃO",0,Tabela!$H$34*nm_lastro))</f>
        <v/>
      </c>
      <c r="G285" s="83" t="str">
        <f t="shared" si="58"/>
        <v/>
      </c>
      <c r="H285" s="45" t="str">
        <f>IF($A285="","",IF(H$6="NÃO",0,IF($A285=0,DATEDIF(ESTRUTURA!$F$3,ESTRUTURA!$F$4,"m")*Tabela!$H$6,Tabela!$H$6)))</f>
        <v/>
      </c>
      <c r="I285" s="83" t="str">
        <f t="shared" si="58"/>
        <v/>
      </c>
      <c r="J285" s="45" t="str">
        <f>IF($A285="","",IF(J$6="NÃO",0,IF($A285=0,DATEDIF(ESTRUTURA!$F$3,ESTRUTURA!$F$4,"m")*Tabela!$H$8,IF(J$6="NÃO",0,Tabela!$H$8))))</f>
        <v/>
      </c>
      <c r="K285" s="83" t="str">
        <f t="shared" si="58"/>
        <v/>
      </c>
      <c r="L285" s="45" t="str">
        <f t="shared" si="58"/>
        <v/>
      </c>
      <c r="M285" s="83" t="str">
        <f t="shared" si="58"/>
        <v/>
      </c>
      <c r="N285" s="45" t="str">
        <f t="shared" si="58"/>
        <v/>
      </c>
      <c r="O285" s="83" t="str">
        <f t="shared" si="58"/>
        <v/>
      </c>
      <c r="P285" s="45" t="str">
        <f t="shared" si="56"/>
        <v/>
      </c>
      <c r="Q285" s="83" t="str">
        <f t="shared" si="58"/>
        <v/>
      </c>
      <c r="R285" s="45" t="str">
        <f t="shared" si="58"/>
        <v/>
      </c>
      <c r="S285" s="83" t="str">
        <f>IF($A285="","",IF(S$6="NÃO",0,IF($A285=0,DATEDIF(ESTRUTURA!$F$3,ESTRUTURA!$F$4,"m")*Tabela!$H$17,Tabela!$H$17)))</f>
        <v/>
      </c>
      <c r="T285" s="45" t="str">
        <f>IF($A285="","",IF(T$6="NÃO",0,IF($A285=0,DATEDIF(ESTRUTURA!$F$3,ESTRUTURA!$F$4,"m")*Tabela!$H$18,Tabela!$H$18)))</f>
        <v/>
      </c>
      <c r="U285" s="83" t="str">
        <f t="shared" si="57"/>
        <v/>
      </c>
      <c r="V285" s="45" t="str">
        <f>IF($A285="","",IF(V$6="NÃO",0,IF($A285=0,DATEDIF(ESTRUTURA!$F$3,ESTRUTURA!$F$4,"m")*Tabela!$H$20,Tabela!$H$20)))</f>
        <v/>
      </c>
      <c r="W285" s="83" t="str">
        <f t="shared" si="57"/>
        <v/>
      </c>
      <c r="X285" s="45" t="str">
        <f t="shared" si="57"/>
        <v/>
      </c>
      <c r="Y285" s="83" t="str">
        <f>IF($A285="","",IF(Y$6="NÃO",0,IF(A285=0,Tabela!$H$23,IF(AND(MONTH(ESTRUTURA!C285)=MONTH(ESTRUTURA!$F$3),A285&gt;0),Tabela!$H$23,0))))</f>
        <v/>
      </c>
      <c r="Z285" s="45" t="str">
        <f t="shared" si="57"/>
        <v/>
      </c>
      <c r="AA285" s="83" t="str">
        <f>IF($A285="","",IF(AA$6="NÃO",0,Tabela!$H$25*nm_séries))</f>
        <v/>
      </c>
      <c r="AB285" s="45" t="str">
        <f t="shared" si="57"/>
        <v/>
      </c>
      <c r="AC285" s="83" t="str">
        <f>IF($A285="","",IF(AC$6="NÃO",0,IF(A285=0,Tabela!$H$27,IF(MOD(A285,3)=0,Tabela!$H$27,0))))</f>
        <v/>
      </c>
      <c r="AD285" s="45" t="str">
        <f t="shared" si="57"/>
        <v/>
      </c>
      <c r="AE285" s="83" t="str">
        <f t="shared" si="57"/>
        <v/>
      </c>
      <c r="AF285" s="45" t="str">
        <f>IF($A285="","",IF(AF$6="NÃO",0,IF(AND(MONTH(ESTRUTURA!C285)=MONTH(ESTRUTURA!$F$3),A285&gt;0),Tabela!$H$30,0)))</f>
        <v/>
      </c>
      <c r="AG285" s="83" t="str">
        <f t="shared" si="57"/>
        <v/>
      </c>
      <c r="AH285" s="45" t="str">
        <f t="shared" si="57"/>
        <v/>
      </c>
      <c r="AI285" s="83" t="str">
        <f>IF($A285="","",IF(AI$6="NÃO",0,IF($A285=0,DATEDIF(ESTRUTURA!$F$3,ESTRUTURA!$F$4,"m")*Tabela!$H$33,Tabela!$H$33)))</f>
        <v/>
      </c>
      <c r="AJ285" s="45" t="str">
        <f t="shared" si="49"/>
        <v/>
      </c>
    </row>
    <row r="286" spans="1:36" x14ac:dyDescent="0.2">
      <c r="A286" s="89" t="str">
        <f>ESTRUTURA!A286</f>
        <v/>
      </c>
      <c r="B286" s="81">
        <f t="shared" si="55"/>
        <v>0</v>
      </c>
      <c r="C286" s="83" t="str">
        <f t="shared" si="58"/>
        <v/>
      </c>
      <c r="D286" s="45" t="str">
        <f t="shared" si="58"/>
        <v/>
      </c>
      <c r="E286" s="83" t="str">
        <f t="shared" si="58"/>
        <v/>
      </c>
      <c r="F286" s="45" t="str">
        <f>IF($A286="","",IF(F$6="NÃO",0,Tabela!$H$34*nm_lastro))</f>
        <v/>
      </c>
      <c r="G286" s="83" t="str">
        <f t="shared" si="58"/>
        <v/>
      </c>
      <c r="H286" s="45" t="str">
        <f>IF($A286="","",IF(H$6="NÃO",0,IF($A286=0,DATEDIF(ESTRUTURA!$F$3,ESTRUTURA!$F$4,"m")*Tabela!$H$6,Tabela!$H$6)))</f>
        <v/>
      </c>
      <c r="I286" s="83" t="str">
        <f t="shared" si="58"/>
        <v/>
      </c>
      <c r="J286" s="45" t="str">
        <f>IF($A286="","",IF(J$6="NÃO",0,IF($A286=0,DATEDIF(ESTRUTURA!$F$3,ESTRUTURA!$F$4,"m")*Tabela!$H$8,IF(J$6="NÃO",0,Tabela!$H$8))))</f>
        <v/>
      </c>
      <c r="K286" s="83" t="str">
        <f t="shared" si="58"/>
        <v/>
      </c>
      <c r="L286" s="45" t="str">
        <f t="shared" si="58"/>
        <v/>
      </c>
      <c r="M286" s="83" t="str">
        <f t="shared" si="58"/>
        <v/>
      </c>
      <c r="N286" s="45" t="str">
        <f t="shared" si="58"/>
        <v/>
      </c>
      <c r="O286" s="83" t="str">
        <f t="shared" si="58"/>
        <v/>
      </c>
      <c r="P286" s="45" t="str">
        <f t="shared" si="56"/>
        <v/>
      </c>
      <c r="Q286" s="83" t="str">
        <f t="shared" si="58"/>
        <v/>
      </c>
      <c r="R286" s="45" t="str">
        <f t="shared" si="58"/>
        <v/>
      </c>
      <c r="S286" s="83" t="str">
        <f>IF($A286="","",IF(S$6="NÃO",0,IF($A286=0,DATEDIF(ESTRUTURA!$F$3,ESTRUTURA!$F$4,"m")*Tabela!$H$17,Tabela!$H$17)))</f>
        <v/>
      </c>
      <c r="T286" s="45" t="str">
        <f>IF($A286="","",IF(T$6="NÃO",0,IF($A286=0,DATEDIF(ESTRUTURA!$F$3,ESTRUTURA!$F$4,"m")*Tabela!$H$18,Tabela!$H$18)))</f>
        <v/>
      </c>
      <c r="U286" s="83" t="str">
        <f t="shared" si="57"/>
        <v/>
      </c>
      <c r="V286" s="45" t="str">
        <f>IF($A286="","",IF(V$6="NÃO",0,IF($A286=0,DATEDIF(ESTRUTURA!$F$3,ESTRUTURA!$F$4,"m")*Tabela!$H$20,Tabela!$H$20)))</f>
        <v/>
      </c>
      <c r="W286" s="83" t="str">
        <f t="shared" si="57"/>
        <v/>
      </c>
      <c r="X286" s="45" t="str">
        <f t="shared" si="57"/>
        <v/>
      </c>
      <c r="Y286" s="83" t="str">
        <f>IF($A286="","",IF(Y$6="NÃO",0,IF(A286=0,Tabela!$H$23,IF(AND(MONTH(ESTRUTURA!C286)=MONTH(ESTRUTURA!$F$3),A286&gt;0),Tabela!$H$23,0))))</f>
        <v/>
      </c>
      <c r="Z286" s="45" t="str">
        <f t="shared" si="57"/>
        <v/>
      </c>
      <c r="AA286" s="83" t="str">
        <f>IF($A286="","",IF(AA$6="NÃO",0,Tabela!$H$25*nm_séries))</f>
        <v/>
      </c>
      <c r="AB286" s="45" t="str">
        <f t="shared" si="57"/>
        <v/>
      </c>
      <c r="AC286" s="83" t="str">
        <f>IF($A286="","",IF(AC$6="NÃO",0,IF(A286=0,Tabela!$H$27,IF(MOD(A286,3)=0,Tabela!$H$27,0))))</f>
        <v/>
      </c>
      <c r="AD286" s="45" t="str">
        <f t="shared" si="57"/>
        <v/>
      </c>
      <c r="AE286" s="83" t="str">
        <f t="shared" si="57"/>
        <v/>
      </c>
      <c r="AF286" s="45" t="str">
        <f>IF($A286="","",IF(AF$6="NÃO",0,IF(AND(MONTH(ESTRUTURA!C286)=MONTH(ESTRUTURA!$F$3),A286&gt;0),Tabela!$H$30,0)))</f>
        <v/>
      </c>
      <c r="AG286" s="83" t="str">
        <f t="shared" si="57"/>
        <v/>
      </c>
      <c r="AH286" s="45" t="str">
        <f t="shared" si="57"/>
        <v/>
      </c>
      <c r="AI286" s="83" t="str">
        <f>IF($A286="","",IF(AI$6="NÃO",0,IF($A286=0,DATEDIF(ESTRUTURA!$F$3,ESTRUTURA!$F$4,"m")*Tabela!$H$33,Tabela!$H$33)))</f>
        <v/>
      </c>
      <c r="AJ286" s="45" t="str">
        <f t="shared" si="49"/>
        <v/>
      </c>
    </row>
    <row r="287" spans="1:36" x14ac:dyDescent="0.2">
      <c r="A287" s="89" t="str">
        <f>ESTRUTURA!A287</f>
        <v/>
      </c>
      <c r="B287" s="81">
        <f t="shared" si="55"/>
        <v>0</v>
      </c>
      <c r="C287" s="83" t="str">
        <f t="shared" si="58"/>
        <v/>
      </c>
      <c r="D287" s="45" t="str">
        <f t="shared" si="58"/>
        <v/>
      </c>
      <c r="E287" s="83" t="str">
        <f t="shared" si="58"/>
        <v/>
      </c>
      <c r="F287" s="45" t="str">
        <f>IF($A287="","",IF(F$6="NÃO",0,Tabela!$H$34*nm_lastro))</f>
        <v/>
      </c>
      <c r="G287" s="83" t="str">
        <f t="shared" si="58"/>
        <v/>
      </c>
      <c r="H287" s="45" t="str">
        <f>IF($A287="","",IF(H$6="NÃO",0,IF($A287=0,DATEDIF(ESTRUTURA!$F$3,ESTRUTURA!$F$4,"m")*Tabela!$H$6,Tabela!$H$6)))</f>
        <v/>
      </c>
      <c r="I287" s="83" t="str">
        <f t="shared" si="58"/>
        <v/>
      </c>
      <c r="J287" s="45" t="str">
        <f>IF($A287="","",IF(J$6="NÃO",0,IF($A287=0,DATEDIF(ESTRUTURA!$F$3,ESTRUTURA!$F$4,"m")*Tabela!$H$8,IF(J$6="NÃO",0,Tabela!$H$8))))</f>
        <v/>
      </c>
      <c r="K287" s="83" t="str">
        <f t="shared" si="58"/>
        <v/>
      </c>
      <c r="L287" s="45" t="str">
        <f t="shared" si="58"/>
        <v/>
      </c>
      <c r="M287" s="83" t="str">
        <f t="shared" si="58"/>
        <v/>
      </c>
      <c r="N287" s="45" t="str">
        <f t="shared" si="58"/>
        <v/>
      </c>
      <c r="O287" s="83" t="str">
        <f t="shared" si="58"/>
        <v/>
      </c>
      <c r="P287" s="45" t="str">
        <f t="shared" si="56"/>
        <v/>
      </c>
      <c r="Q287" s="83" t="str">
        <f t="shared" si="58"/>
        <v/>
      </c>
      <c r="R287" s="45" t="str">
        <f t="shared" si="58"/>
        <v/>
      </c>
      <c r="S287" s="83" t="str">
        <f>IF($A287="","",IF(S$6="NÃO",0,IF($A287=0,DATEDIF(ESTRUTURA!$F$3,ESTRUTURA!$F$4,"m")*Tabela!$H$17,Tabela!$H$17)))</f>
        <v/>
      </c>
      <c r="T287" s="45" t="str">
        <f>IF($A287="","",IF(T$6="NÃO",0,IF($A287=0,DATEDIF(ESTRUTURA!$F$3,ESTRUTURA!$F$4,"m")*Tabela!$H$18,Tabela!$H$18)))</f>
        <v/>
      </c>
      <c r="U287" s="83" t="str">
        <f t="shared" si="57"/>
        <v/>
      </c>
      <c r="V287" s="45" t="str">
        <f>IF($A287="","",IF(V$6="NÃO",0,IF($A287=0,DATEDIF(ESTRUTURA!$F$3,ESTRUTURA!$F$4,"m")*Tabela!$H$20,Tabela!$H$20)))</f>
        <v/>
      </c>
      <c r="W287" s="83" t="str">
        <f t="shared" si="57"/>
        <v/>
      </c>
      <c r="X287" s="45" t="str">
        <f t="shared" si="57"/>
        <v/>
      </c>
      <c r="Y287" s="83" t="str">
        <f>IF($A287="","",IF(Y$6="NÃO",0,IF(A287=0,Tabela!$H$23,IF(AND(MONTH(ESTRUTURA!C287)=MONTH(ESTRUTURA!$F$3),A287&gt;0),Tabela!$H$23,0))))</f>
        <v/>
      </c>
      <c r="Z287" s="45" t="str">
        <f t="shared" si="57"/>
        <v/>
      </c>
      <c r="AA287" s="83" t="str">
        <f>IF($A287="","",IF(AA$6="NÃO",0,Tabela!$H$25*nm_séries))</f>
        <v/>
      </c>
      <c r="AB287" s="45" t="str">
        <f t="shared" si="57"/>
        <v/>
      </c>
      <c r="AC287" s="83" t="str">
        <f>IF($A287="","",IF(AC$6="NÃO",0,IF(A287=0,Tabela!$H$27,IF(MOD(A287,3)=0,Tabela!$H$27,0))))</f>
        <v/>
      </c>
      <c r="AD287" s="45" t="str">
        <f t="shared" si="57"/>
        <v/>
      </c>
      <c r="AE287" s="83" t="str">
        <f t="shared" si="57"/>
        <v/>
      </c>
      <c r="AF287" s="45" t="str">
        <f>IF($A287="","",IF(AF$6="NÃO",0,IF(AND(MONTH(ESTRUTURA!C287)=MONTH(ESTRUTURA!$F$3),A287&gt;0),Tabela!$H$30,0)))</f>
        <v/>
      </c>
      <c r="AG287" s="83" t="str">
        <f t="shared" si="57"/>
        <v/>
      </c>
      <c r="AH287" s="45" t="str">
        <f t="shared" si="57"/>
        <v/>
      </c>
      <c r="AI287" s="83" t="str">
        <f>IF($A287="","",IF(AI$6="NÃO",0,IF($A287=0,DATEDIF(ESTRUTURA!$F$3,ESTRUTURA!$F$4,"m")*Tabela!$H$33,Tabela!$H$33)))</f>
        <v/>
      </c>
      <c r="AJ287" s="45" t="str">
        <f t="shared" si="49"/>
        <v/>
      </c>
    </row>
    <row r="288" spans="1:36" x14ac:dyDescent="0.2">
      <c r="A288" s="89" t="str">
        <f>ESTRUTURA!A288</f>
        <v/>
      </c>
      <c r="B288" s="81">
        <f t="shared" si="55"/>
        <v>0</v>
      </c>
      <c r="C288" s="83" t="str">
        <f t="shared" si="58"/>
        <v/>
      </c>
      <c r="D288" s="45" t="str">
        <f t="shared" si="58"/>
        <v/>
      </c>
      <c r="E288" s="83" t="str">
        <f t="shared" si="58"/>
        <v/>
      </c>
      <c r="F288" s="45" t="str">
        <f>IF($A288="","",IF(F$6="NÃO",0,Tabela!$H$34*nm_lastro))</f>
        <v/>
      </c>
      <c r="G288" s="83" t="str">
        <f t="shared" si="58"/>
        <v/>
      </c>
      <c r="H288" s="45" t="str">
        <f>IF($A288="","",IF(H$6="NÃO",0,IF($A288=0,DATEDIF(ESTRUTURA!$F$3,ESTRUTURA!$F$4,"m")*Tabela!$H$6,Tabela!$H$6)))</f>
        <v/>
      </c>
      <c r="I288" s="83" t="str">
        <f t="shared" si="58"/>
        <v/>
      </c>
      <c r="J288" s="45" t="str">
        <f>IF($A288="","",IF(J$6="NÃO",0,IF($A288=0,DATEDIF(ESTRUTURA!$F$3,ESTRUTURA!$F$4,"m")*Tabela!$H$8,IF(J$6="NÃO",0,Tabela!$H$8))))</f>
        <v/>
      </c>
      <c r="K288" s="83" t="str">
        <f t="shared" si="58"/>
        <v/>
      </c>
      <c r="L288" s="45" t="str">
        <f t="shared" si="58"/>
        <v/>
      </c>
      <c r="M288" s="83" t="str">
        <f t="shared" si="58"/>
        <v/>
      </c>
      <c r="N288" s="45" t="str">
        <f t="shared" si="58"/>
        <v/>
      </c>
      <c r="O288" s="83" t="str">
        <f t="shared" si="58"/>
        <v/>
      </c>
      <c r="P288" s="45" t="str">
        <f t="shared" si="56"/>
        <v/>
      </c>
      <c r="Q288" s="83" t="str">
        <f t="shared" si="58"/>
        <v/>
      </c>
      <c r="R288" s="45" t="str">
        <f t="shared" si="58"/>
        <v/>
      </c>
      <c r="S288" s="83" t="str">
        <f>IF($A288="","",IF(S$6="NÃO",0,IF($A288=0,DATEDIF(ESTRUTURA!$F$3,ESTRUTURA!$F$4,"m")*Tabela!$H$17,Tabela!$H$17)))</f>
        <v/>
      </c>
      <c r="T288" s="45" t="str">
        <f>IF($A288="","",IF(T$6="NÃO",0,IF($A288=0,DATEDIF(ESTRUTURA!$F$3,ESTRUTURA!$F$4,"m")*Tabela!$H$18,Tabela!$H$18)))</f>
        <v/>
      </c>
      <c r="U288" s="83" t="str">
        <f t="shared" si="57"/>
        <v/>
      </c>
      <c r="V288" s="45" t="str">
        <f>IF($A288="","",IF(V$6="NÃO",0,IF($A288=0,DATEDIF(ESTRUTURA!$F$3,ESTRUTURA!$F$4,"m")*Tabela!$H$20,Tabela!$H$20)))</f>
        <v/>
      </c>
      <c r="W288" s="83" t="str">
        <f t="shared" si="57"/>
        <v/>
      </c>
      <c r="X288" s="45" t="str">
        <f t="shared" si="57"/>
        <v/>
      </c>
      <c r="Y288" s="83" t="str">
        <f>IF($A288="","",IF(Y$6="NÃO",0,IF(A288=0,Tabela!$H$23,IF(AND(MONTH(ESTRUTURA!C288)=MONTH(ESTRUTURA!$F$3),A288&gt;0),Tabela!$H$23,0))))</f>
        <v/>
      </c>
      <c r="Z288" s="45" t="str">
        <f t="shared" si="57"/>
        <v/>
      </c>
      <c r="AA288" s="83" t="str">
        <f>IF($A288="","",IF(AA$6="NÃO",0,Tabela!$H$25*nm_séries))</f>
        <v/>
      </c>
      <c r="AB288" s="45" t="str">
        <f t="shared" si="57"/>
        <v/>
      </c>
      <c r="AC288" s="83" t="str">
        <f>IF($A288="","",IF(AC$6="NÃO",0,IF(A288=0,Tabela!$H$27,IF(MOD(A288,3)=0,Tabela!$H$27,0))))</f>
        <v/>
      </c>
      <c r="AD288" s="45" t="str">
        <f t="shared" si="57"/>
        <v/>
      </c>
      <c r="AE288" s="83" t="str">
        <f t="shared" si="57"/>
        <v/>
      </c>
      <c r="AF288" s="45" t="str">
        <f>IF($A288="","",IF(AF$6="NÃO",0,IF(AND(MONTH(ESTRUTURA!C288)=MONTH(ESTRUTURA!$F$3),A288&gt;0),Tabela!$H$30,0)))</f>
        <v/>
      </c>
      <c r="AG288" s="83" t="str">
        <f t="shared" si="57"/>
        <v/>
      </c>
      <c r="AH288" s="45" t="str">
        <f t="shared" si="57"/>
        <v/>
      </c>
      <c r="AI288" s="83" t="str">
        <f>IF($A288="","",IF(AI$6="NÃO",0,IF($A288=0,DATEDIF(ESTRUTURA!$F$3,ESTRUTURA!$F$4,"m")*Tabela!$H$33,Tabela!$H$33)))</f>
        <v/>
      </c>
      <c r="AJ288" s="45" t="str">
        <f t="shared" si="49"/>
        <v/>
      </c>
    </row>
    <row r="289" spans="1:36" x14ac:dyDescent="0.2">
      <c r="A289" s="89" t="str">
        <f>ESTRUTURA!A289</f>
        <v/>
      </c>
      <c r="B289" s="81">
        <f t="shared" si="55"/>
        <v>0</v>
      </c>
      <c r="C289" s="83" t="str">
        <f t="shared" si="58"/>
        <v/>
      </c>
      <c r="D289" s="45" t="str">
        <f t="shared" si="58"/>
        <v/>
      </c>
      <c r="E289" s="83" t="str">
        <f t="shared" si="58"/>
        <v/>
      </c>
      <c r="F289" s="45" t="str">
        <f>IF($A289="","",IF(F$6="NÃO",0,Tabela!$H$34*nm_lastro))</f>
        <v/>
      </c>
      <c r="G289" s="83" t="str">
        <f t="shared" si="58"/>
        <v/>
      </c>
      <c r="H289" s="45" t="str">
        <f>IF($A289="","",IF(H$6="NÃO",0,IF($A289=0,DATEDIF(ESTRUTURA!$F$3,ESTRUTURA!$F$4,"m")*Tabela!$H$6,Tabela!$H$6)))</f>
        <v/>
      </c>
      <c r="I289" s="83" t="str">
        <f t="shared" si="58"/>
        <v/>
      </c>
      <c r="J289" s="45" t="str">
        <f>IF($A289="","",IF(J$6="NÃO",0,IF($A289=0,DATEDIF(ESTRUTURA!$F$3,ESTRUTURA!$F$4,"m")*Tabela!$H$8,IF(J$6="NÃO",0,Tabela!$H$8))))</f>
        <v/>
      </c>
      <c r="K289" s="83" t="str">
        <f t="shared" si="58"/>
        <v/>
      </c>
      <c r="L289" s="45" t="str">
        <f t="shared" si="58"/>
        <v/>
      </c>
      <c r="M289" s="83" t="str">
        <f t="shared" si="58"/>
        <v/>
      </c>
      <c r="N289" s="45" t="str">
        <f t="shared" si="58"/>
        <v/>
      </c>
      <c r="O289" s="83" t="str">
        <f t="shared" si="58"/>
        <v/>
      </c>
      <c r="P289" s="45" t="str">
        <f t="shared" si="56"/>
        <v/>
      </c>
      <c r="Q289" s="83" t="str">
        <f t="shared" si="58"/>
        <v/>
      </c>
      <c r="R289" s="45" t="str">
        <f t="shared" si="58"/>
        <v/>
      </c>
      <c r="S289" s="83" t="str">
        <f>IF($A289="","",IF(S$6="NÃO",0,IF($A289=0,DATEDIF(ESTRUTURA!$F$3,ESTRUTURA!$F$4,"m")*Tabela!$H$17,Tabela!$H$17)))</f>
        <v/>
      </c>
      <c r="T289" s="45" t="str">
        <f>IF($A289="","",IF(T$6="NÃO",0,IF($A289=0,DATEDIF(ESTRUTURA!$F$3,ESTRUTURA!$F$4,"m")*Tabela!$H$18,Tabela!$H$18)))</f>
        <v/>
      </c>
      <c r="U289" s="83" t="str">
        <f t="shared" si="57"/>
        <v/>
      </c>
      <c r="V289" s="45" t="str">
        <f>IF($A289="","",IF(V$6="NÃO",0,IF($A289=0,DATEDIF(ESTRUTURA!$F$3,ESTRUTURA!$F$4,"m")*Tabela!$H$20,Tabela!$H$20)))</f>
        <v/>
      </c>
      <c r="W289" s="83" t="str">
        <f t="shared" si="57"/>
        <v/>
      </c>
      <c r="X289" s="45" t="str">
        <f t="shared" si="57"/>
        <v/>
      </c>
      <c r="Y289" s="83" t="str">
        <f>IF($A289="","",IF(Y$6="NÃO",0,IF(A289=0,Tabela!$H$23,IF(AND(MONTH(ESTRUTURA!C289)=MONTH(ESTRUTURA!$F$3),A289&gt;0),Tabela!$H$23,0))))</f>
        <v/>
      </c>
      <c r="Z289" s="45" t="str">
        <f t="shared" si="57"/>
        <v/>
      </c>
      <c r="AA289" s="83" t="str">
        <f>IF($A289="","",IF(AA$6="NÃO",0,Tabela!$H$25*nm_séries))</f>
        <v/>
      </c>
      <c r="AB289" s="45" t="str">
        <f t="shared" si="57"/>
        <v/>
      </c>
      <c r="AC289" s="83" t="str">
        <f>IF($A289="","",IF(AC$6="NÃO",0,IF(A289=0,Tabela!$H$27,IF(MOD(A289,3)=0,Tabela!$H$27,0))))</f>
        <v/>
      </c>
      <c r="AD289" s="45" t="str">
        <f t="shared" si="57"/>
        <v/>
      </c>
      <c r="AE289" s="83" t="str">
        <f t="shared" si="57"/>
        <v/>
      </c>
      <c r="AF289" s="45" t="str">
        <f>IF($A289="","",IF(AF$6="NÃO",0,IF(AND(MONTH(ESTRUTURA!C289)=MONTH(ESTRUTURA!$F$3),A289&gt;0),Tabela!$H$30,0)))</f>
        <v/>
      </c>
      <c r="AG289" s="83" t="str">
        <f t="shared" si="57"/>
        <v/>
      </c>
      <c r="AH289" s="45" t="str">
        <f t="shared" si="57"/>
        <v/>
      </c>
      <c r="AI289" s="83" t="str">
        <f>IF($A289="","",IF(AI$6="NÃO",0,IF($A289=0,DATEDIF(ESTRUTURA!$F$3,ESTRUTURA!$F$4,"m")*Tabela!$H$33,Tabela!$H$33)))</f>
        <v/>
      </c>
      <c r="AJ289" s="45" t="str">
        <f t="shared" si="49"/>
        <v/>
      </c>
    </row>
    <row r="290" spans="1:36" x14ac:dyDescent="0.2">
      <c r="A290" s="89" t="str">
        <f>ESTRUTURA!A290</f>
        <v/>
      </c>
      <c r="B290" s="81">
        <f t="shared" si="55"/>
        <v>0</v>
      </c>
      <c r="C290" s="83" t="str">
        <f t="shared" si="58"/>
        <v/>
      </c>
      <c r="D290" s="45" t="str">
        <f t="shared" si="58"/>
        <v/>
      </c>
      <c r="E290" s="83" t="str">
        <f t="shared" si="58"/>
        <v/>
      </c>
      <c r="F290" s="45" t="str">
        <f>IF($A290="","",IF(F$6="NÃO",0,Tabela!$H$34*nm_lastro))</f>
        <v/>
      </c>
      <c r="G290" s="83" t="str">
        <f t="shared" si="58"/>
        <v/>
      </c>
      <c r="H290" s="45" t="str">
        <f>IF($A290="","",IF(H$6="NÃO",0,IF($A290=0,DATEDIF(ESTRUTURA!$F$3,ESTRUTURA!$F$4,"m")*Tabela!$H$6,Tabela!$H$6)))</f>
        <v/>
      </c>
      <c r="I290" s="83" t="str">
        <f t="shared" si="58"/>
        <v/>
      </c>
      <c r="J290" s="45" t="str">
        <f>IF($A290="","",IF(J$6="NÃO",0,IF($A290=0,DATEDIF(ESTRUTURA!$F$3,ESTRUTURA!$F$4,"m")*Tabela!$H$8,IF(J$6="NÃO",0,Tabela!$H$8))))</f>
        <v/>
      </c>
      <c r="K290" s="83" t="str">
        <f t="shared" si="58"/>
        <v/>
      </c>
      <c r="L290" s="45" t="str">
        <f t="shared" si="58"/>
        <v/>
      </c>
      <c r="M290" s="83" t="str">
        <f t="shared" si="58"/>
        <v/>
      </c>
      <c r="N290" s="45" t="str">
        <f t="shared" si="58"/>
        <v/>
      </c>
      <c r="O290" s="83" t="str">
        <f t="shared" si="58"/>
        <v/>
      </c>
      <c r="P290" s="45" t="str">
        <f t="shared" si="56"/>
        <v/>
      </c>
      <c r="Q290" s="83" t="str">
        <f t="shared" si="58"/>
        <v/>
      </c>
      <c r="R290" s="45" t="str">
        <f t="shared" si="58"/>
        <v/>
      </c>
      <c r="S290" s="83" t="str">
        <f>IF($A290="","",IF(S$6="NÃO",0,IF($A290=0,DATEDIF(ESTRUTURA!$F$3,ESTRUTURA!$F$4,"m")*Tabela!$H$17,Tabela!$H$17)))</f>
        <v/>
      </c>
      <c r="T290" s="45" t="str">
        <f>IF($A290="","",IF(T$6="NÃO",0,IF($A290=0,DATEDIF(ESTRUTURA!$F$3,ESTRUTURA!$F$4,"m")*Tabela!$H$18,Tabela!$H$18)))</f>
        <v/>
      </c>
      <c r="U290" s="83" t="str">
        <f t="shared" si="57"/>
        <v/>
      </c>
      <c r="V290" s="45" t="str">
        <f>IF($A290="","",IF(V$6="NÃO",0,IF($A290=0,DATEDIF(ESTRUTURA!$F$3,ESTRUTURA!$F$4,"m")*Tabela!$H$20,Tabela!$H$20)))</f>
        <v/>
      </c>
      <c r="W290" s="83" t="str">
        <f t="shared" si="57"/>
        <v/>
      </c>
      <c r="X290" s="45" t="str">
        <f t="shared" si="57"/>
        <v/>
      </c>
      <c r="Y290" s="83" t="str">
        <f>IF($A290="","",IF(Y$6="NÃO",0,IF(A290=0,Tabela!$H$23,IF(AND(MONTH(ESTRUTURA!C290)=MONTH(ESTRUTURA!$F$3),A290&gt;0),Tabela!$H$23,0))))</f>
        <v/>
      </c>
      <c r="Z290" s="45" t="str">
        <f t="shared" si="57"/>
        <v/>
      </c>
      <c r="AA290" s="83" t="str">
        <f>IF($A290="","",IF(AA$6="NÃO",0,Tabela!$H$25*nm_séries))</f>
        <v/>
      </c>
      <c r="AB290" s="45" t="str">
        <f t="shared" si="57"/>
        <v/>
      </c>
      <c r="AC290" s="83" t="str">
        <f>IF($A290="","",IF(AC$6="NÃO",0,IF(A290=0,Tabela!$H$27,IF(MOD(A290,3)=0,Tabela!$H$27,0))))</f>
        <v/>
      </c>
      <c r="AD290" s="45" t="str">
        <f t="shared" si="57"/>
        <v/>
      </c>
      <c r="AE290" s="83" t="str">
        <f t="shared" si="57"/>
        <v/>
      </c>
      <c r="AF290" s="45" t="str">
        <f>IF($A290="","",IF(AF$6="NÃO",0,IF(AND(MONTH(ESTRUTURA!C290)=MONTH(ESTRUTURA!$F$3),A290&gt;0),Tabela!$H$30,0)))</f>
        <v/>
      </c>
      <c r="AG290" s="83" t="str">
        <f t="shared" si="57"/>
        <v/>
      </c>
      <c r="AH290" s="45" t="str">
        <f t="shared" si="57"/>
        <v/>
      </c>
      <c r="AI290" s="83" t="str">
        <f>IF($A290="","",IF(AI$6="NÃO",0,IF($A290=0,DATEDIF(ESTRUTURA!$F$3,ESTRUTURA!$F$4,"m")*Tabela!$H$33,Tabela!$H$33)))</f>
        <v/>
      </c>
      <c r="AJ290" s="45" t="str">
        <f t="shared" si="49"/>
        <v/>
      </c>
    </row>
    <row r="291" spans="1:36" x14ac:dyDescent="0.2">
      <c r="A291" s="89" t="str">
        <f>ESTRUTURA!A291</f>
        <v/>
      </c>
      <c r="B291" s="81">
        <f t="shared" si="55"/>
        <v>0</v>
      </c>
      <c r="C291" s="83" t="str">
        <f t="shared" si="58"/>
        <v/>
      </c>
      <c r="D291" s="45" t="str">
        <f t="shared" si="58"/>
        <v/>
      </c>
      <c r="E291" s="83" t="str">
        <f t="shared" si="58"/>
        <v/>
      </c>
      <c r="F291" s="45" t="str">
        <f>IF($A291="","",IF(F$6="NÃO",0,Tabela!$H$34*nm_lastro))</f>
        <v/>
      </c>
      <c r="G291" s="83" t="str">
        <f t="shared" si="58"/>
        <v/>
      </c>
      <c r="H291" s="45" t="str">
        <f>IF($A291="","",IF(H$6="NÃO",0,IF($A291=0,DATEDIF(ESTRUTURA!$F$3,ESTRUTURA!$F$4,"m")*Tabela!$H$6,Tabela!$H$6)))</f>
        <v/>
      </c>
      <c r="I291" s="83" t="str">
        <f t="shared" si="58"/>
        <v/>
      </c>
      <c r="J291" s="45" t="str">
        <f>IF($A291="","",IF(J$6="NÃO",0,IF($A291=0,DATEDIF(ESTRUTURA!$F$3,ESTRUTURA!$F$4,"m")*Tabela!$H$8,IF(J$6="NÃO",0,Tabela!$H$8))))</f>
        <v/>
      </c>
      <c r="K291" s="83" t="str">
        <f t="shared" si="58"/>
        <v/>
      </c>
      <c r="L291" s="45" t="str">
        <f t="shared" si="58"/>
        <v/>
      </c>
      <c r="M291" s="83" t="str">
        <f t="shared" si="58"/>
        <v/>
      </c>
      <c r="N291" s="45" t="str">
        <f t="shared" si="58"/>
        <v/>
      </c>
      <c r="O291" s="83" t="str">
        <f t="shared" si="58"/>
        <v/>
      </c>
      <c r="P291" s="45" t="str">
        <f t="shared" si="56"/>
        <v/>
      </c>
      <c r="Q291" s="83" t="str">
        <f t="shared" si="58"/>
        <v/>
      </c>
      <c r="R291" s="45" t="str">
        <f t="shared" si="58"/>
        <v/>
      </c>
      <c r="S291" s="83" t="str">
        <f>IF($A291="","",IF(S$6="NÃO",0,IF($A291=0,DATEDIF(ESTRUTURA!$F$3,ESTRUTURA!$F$4,"m")*Tabela!$H$17,Tabela!$H$17)))</f>
        <v/>
      </c>
      <c r="T291" s="45" t="str">
        <f>IF($A291="","",IF(T$6="NÃO",0,IF($A291=0,DATEDIF(ESTRUTURA!$F$3,ESTRUTURA!$F$4,"m")*Tabela!$H$18,Tabela!$H$18)))</f>
        <v/>
      </c>
      <c r="U291" s="83" t="str">
        <f t="shared" si="57"/>
        <v/>
      </c>
      <c r="V291" s="45" t="str">
        <f>IF($A291="","",IF(V$6="NÃO",0,IF($A291=0,DATEDIF(ESTRUTURA!$F$3,ESTRUTURA!$F$4,"m")*Tabela!$H$20,Tabela!$H$20)))</f>
        <v/>
      </c>
      <c r="W291" s="83" t="str">
        <f t="shared" si="57"/>
        <v/>
      </c>
      <c r="X291" s="45" t="str">
        <f t="shared" si="57"/>
        <v/>
      </c>
      <c r="Y291" s="83" t="str">
        <f>IF($A291="","",IF(Y$6="NÃO",0,IF(A291=0,Tabela!$H$23,IF(AND(MONTH(ESTRUTURA!C291)=MONTH(ESTRUTURA!$F$3),A291&gt;0),Tabela!$H$23,0))))</f>
        <v/>
      </c>
      <c r="Z291" s="45" t="str">
        <f t="shared" si="57"/>
        <v/>
      </c>
      <c r="AA291" s="83" t="str">
        <f>IF($A291="","",IF(AA$6="NÃO",0,Tabela!$H$25*nm_séries))</f>
        <v/>
      </c>
      <c r="AB291" s="45" t="str">
        <f t="shared" si="57"/>
        <v/>
      </c>
      <c r="AC291" s="83" t="str">
        <f>IF($A291="","",IF(AC$6="NÃO",0,IF(A291=0,Tabela!$H$27,IF(MOD(A291,3)=0,Tabela!$H$27,0))))</f>
        <v/>
      </c>
      <c r="AD291" s="45" t="str">
        <f t="shared" si="57"/>
        <v/>
      </c>
      <c r="AE291" s="83" t="str">
        <f t="shared" si="57"/>
        <v/>
      </c>
      <c r="AF291" s="45" t="str">
        <f>IF($A291="","",IF(AF$6="NÃO",0,IF(AND(MONTH(ESTRUTURA!C291)=MONTH(ESTRUTURA!$F$3),A291&gt;0),Tabela!$H$30,0)))</f>
        <v/>
      </c>
      <c r="AG291" s="83" t="str">
        <f t="shared" si="57"/>
        <v/>
      </c>
      <c r="AH291" s="45" t="str">
        <f t="shared" si="57"/>
        <v/>
      </c>
      <c r="AI291" s="83" t="str">
        <f>IF($A291="","",IF(AI$6="NÃO",0,IF($A291=0,DATEDIF(ESTRUTURA!$F$3,ESTRUTURA!$F$4,"m")*Tabela!$H$33,Tabela!$H$33)))</f>
        <v/>
      </c>
      <c r="AJ291" s="45" t="str">
        <f t="shared" si="49"/>
        <v/>
      </c>
    </row>
    <row r="292" spans="1:36" x14ac:dyDescent="0.2">
      <c r="A292" s="89" t="str">
        <f>ESTRUTURA!A292</f>
        <v/>
      </c>
      <c r="B292" s="81">
        <f t="shared" si="55"/>
        <v>0</v>
      </c>
      <c r="C292" s="83" t="str">
        <f t="shared" si="58"/>
        <v/>
      </c>
      <c r="D292" s="45" t="str">
        <f t="shared" si="58"/>
        <v/>
      </c>
      <c r="E292" s="83" t="str">
        <f t="shared" si="58"/>
        <v/>
      </c>
      <c r="F292" s="45" t="str">
        <f>IF($A292="","",IF(F$6="NÃO",0,Tabela!$H$34*nm_lastro))</f>
        <v/>
      </c>
      <c r="G292" s="83" t="str">
        <f t="shared" si="58"/>
        <v/>
      </c>
      <c r="H292" s="45" t="str">
        <f>IF($A292="","",IF(H$6="NÃO",0,IF($A292=0,DATEDIF(ESTRUTURA!$F$3,ESTRUTURA!$F$4,"m")*Tabela!$H$6,Tabela!$H$6)))</f>
        <v/>
      </c>
      <c r="I292" s="83" t="str">
        <f t="shared" si="58"/>
        <v/>
      </c>
      <c r="J292" s="45" t="str">
        <f>IF($A292="","",IF(J$6="NÃO",0,IF($A292=0,DATEDIF(ESTRUTURA!$F$3,ESTRUTURA!$F$4,"m")*Tabela!$H$8,IF(J$6="NÃO",0,Tabela!$H$8))))</f>
        <v/>
      </c>
      <c r="K292" s="83" t="str">
        <f t="shared" si="58"/>
        <v/>
      </c>
      <c r="L292" s="45" t="str">
        <f t="shared" si="58"/>
        <v/>
      </c>
      <c r="M292" s="83" t="str">
        <f t="shared" si="58"/>
        <v/>
      </c>
      <c r="N292" s="45" t="str">
        <f t="shared" si="58"/>
        <v/>
      </c>
      <c r="O292" s="83" t="str">
        <f t="shared" si="58"/>
        <v/>
      </c>
      <c r="P292" s="45" t="str">
        <f t="shared" si="56"/>
        <v/>
      </c>
      <c r="Q292" s="83" t="str">
        <f t="shared" si="58"/>
        <v/>
      </c>
      <c r="R292" s="45" t="str">
        <f t="shared" si="58"/>
        <v/>
      </c>
      <c r="S292" s="83" t="str">
        <f>IF($A292="","",IF(S$6="NÃO",0,IF($A292=0,DATEDIF(ESTRUTURA!$F$3,ESTRUTURA!$F$4,"m")*Tabela!$H$17,Tabela!$H$17)))</f>
        <v/>
      </c>
      <c r="T292" s="45" t="str">
        <f>IF($A292="","",IF(T$6="NÃO",0,IF($A292=0,DATEDIF(ESTRUTURA!$F$3,ESTRUTURA!$F$4,"m")*Tabela!$H$18,Tabela!$H$18)))</f>
        <v/>
      </c>
      <c r="U292" s="83" t="str">
        <f t="shared" si="57"/>
        <v/>
      </c>
      <c r="V292" s="45" t="str">
        <f>IF($A292="","",IF(V$6="NÃO",0,IF($A292=0,DATEDIF(ESTRUTURA!$F$3,ESTRUTURA!$F$4,"m")*Tabela!$H$20,Tabela!$H$20)))</f>
        <v/>
      </c>
      <c r="W292" s="83" t="str">
        <f t="shared" si="57"/>
        <v/>
      </c>
      <c r="X292" s="45" t="str">
        <f t="shared" si="57"/>
        <v/>
      </c>
      <c r="Y292" s="83" t="str">
        <f>IF($A292="","",IF(Y$6="NÃO",0,IF(A292=0,Tabela!$H$23,IF(AND(MONTH(ESTRUTURA!C292)=MONTH(ESTRUTURA!$F$3),A292&gt;0),Tabela!$H$23,0))))</f>
        <v/>
      </c>
      <c r="Z292" s="45" t="str">
        <f t="shared" si="57"/>
        <v/>
      </c>
      <c r="AA292" s="83" t="str">
        <f>IF($A292="","",IF(AA$6="NÃO",0,Tabela!$H$25*nm_séries))</f>
        <v/>
      </c>
      <c r="AB292" s="45" t="str">
        <f t="shared" si="57"/>
        <v/>
      </c>
      <c r="AC292" s="83" t="str">
        <f>IF($A292="","",IF(AC$6="NÃO",0,IF(A292=0,Tabela!$H$27,IF(MOD(A292,3)=0,Tabela!$H$27,0))))</f>
        <v/>
      </c>
      <c r="AD292" s="45" t="str">
        <f t="shared" si="57"/>
        <v/>
      </c>
      <c r="AE292" s="83" t="str">
        <f t="shared" si="57"/>
        <v/>
      </c>
      <c r="AF292" s="45" t="str">
        <f>IF($A292="","",IF(AF$6="NÃO",0,IF(AND(MONTH(ESTRUTURA!C292)=MONTH(ESTRUTURA!$F$3),A292&gt;0),Tabela!$H$30,0)))</f>
        <v/>
      </c>
      <c r="AG292" s="83" t="str">
        <f t="shared" si="57"/>
        <v/>
      </c>
      <c r="AH292" s="45" t="str">
        <f t="shared" si="57"/>
        <v/>
      </c>
      <c r="AI292" s="83" t="str">
        <f>IF($A292="","",IF(AI$6="NÃO",0,IF($A292=0,DATEDIF(ESTRUTURA!$F$3,ESTRUTURA!$F$4,"m")*Tabela!$H$33,Tabela!$H$33)))</f>
        <v/>
      </c>
      <c r="AJ292" s="45" t="str">
        <f t="shared" si="49"/>
        <v/>
      </c>
    </row>
    <row r="293" spans="1:36" x14ac:dyDescent="0.2">
      <c r="A293" s="89" t="str">
        <f>ESTRUTURA!A293</f>
        <v/>
      </c>
      <c r="B293" s="81">
        <f t="shared" si="55"/>
        <v>0</v>
      </c>
      <c r="C293" s="83" t="str">
        <f t="shared" si="58"/>
        <v/>
      </c>
      <c r="D293" s="45" t="str">
        <f t="shared" si="58"/>
        <v/>
      </c>
      <c r="E293" s="83" t="str">
        <f t="shared" si="58"/>
        <v/>
      </c>
      <c r="F293" s="45" t="str">
        <f>IF($A293="","",IF(F$6="NÃO",0,Tabela!$H$34*nm_lastro))</f>
        <v/>
      </c>
      <c r="G293" s="83" t="str">
        <f t="shared" si="58"/>
        <v/>
      </c>
      <c r="H293" s="45" t="str">
        <f>IF($A293="","",IF(H$6="NÃO",0,IF($A293=0,DATEDIF(ESTRUTURA!$F$3,ESTRUTURA!$F$4,"m")*Tabela!$H$6,Tabela!$H$6)))</f>
        <v/>
      </c>
      <c r="I293" s="83" t="str">
        <f t="shared" si="58"/>
        <v/>
      </c>
      <c r="J293" s="45" t="str">
        <f>IF($A293="","",IF(J$6="NÃO",0,IF($A293=0,DATEDIF(ESTRUTURA!$F$3,ESTRUTURA!$F$4,"m")*Tabela!$H$8,IF(J$6="NÃO",0,Tabela!$H$8))))</f>
        <v/>
      </c>
      <c r="K293" s="83" t="str">
        <f t="shared" si="58"/>
        <v/>
      </c>
      <c r="L293" s="45" t="str">
        <f t="shared" si="58"/>
        <v/>
      </c>
      <c r="M293" s="83" t="str">
        <f t="shared" si="58"/>
        <v/>
      </c>
      <c r="N293" s="45" t="str">
        <f t="shared" si="58"/>
        <v/>
      </c>
      <c r="O293" s="83" t="str">
        <f t="shared" si="58"/>
        <v/>
      </c>
      <c r="P293" s="45" t="str">
        <f t="shared" si="56"/>
        <v/>
      </c>
      <c r="Q293" s="83" t="str">
        <f t="shared" si="58"/>
        <v/>
      </c>
      <c r="R293" s="45" t="str">
        <f t="shared" si="58"/>
        <v/>
      </c>
      <c r="S293" s="83" t="str">
        <f>IF($A293="","",IF(S$6="NÃO",0,IF($A293=0,DATEDIF(ESTRUTURA!$F$3,ESTRUTURA!$F$4,"m")*Tabela!$H$17,Tabela!$H$17)))</f>
        <v/>
      </c>
      <c r="T293" s="45" t="str">
        <f>IF($A293="","",IF(T$6="NÃO",0,IF($A293=0,DATEDIF(ESTRUTURA!$F$3,ESTRUTURA!$F$4,"m")*Tabela!$H$18,Tabela!$H$18)))</f>
        <v/>
      </c>
      <c r="U293" s="83" t="str">
        <f t="shared" si="57"/>
        <v/>
      </c>
      <c r="V293" s="45" t="str">
        <f>IF($A293="","",IF(V$6="NÃO",0,IF($A293=0,DATEDIF(ESTRUTURA!$F$3,ESTRUTURA!$F$4,"m")*Tabela!$H$20,Tabela!$H$20)))</f>
        <v/>
      </c>
      <c r="W293" s="83" t="str">
        <f t="shared" si="57"/>
        <v/>
      </c>
      <c r="X293" s="45" t="str">
        <f t="shared" si="57"/>
        <v/>
      </c>
      <c r="Y293" s="83" t="str">
        <f>IF($A293="","",IF(Y$6="NÃO",0,IF(A293=0,Tabela!$H$23,IF(AND(MONTH(ESTRUTURA!C293)=MONTH(ESTRUTURA!$F$3),A293&gt;0),Tabela!$H$23,0))))</f>
        <v/>
      </c>
      <c r="Z293" s="45" t="str">
        <f t="shared" si="57"/>
        <v/>
      </c>
      <c r="AA293" s="83" t="str">
        <f>IF($A293="","",IF(AA$6="NÃO",0,Tabela!$H$25*nm_séries))</f>
        <v/>
      </c>
      <c r="AB293" s="45" t="str">
        <f t="shared" si="57"/>
        <v/>
      </c>
      <c r="AC293" s="83" t="str">
        <f>IF($A293="","",IF(AC$6="NÃO",0,IF(A293=0,Tabela!$H$27,IF(MOD(A293,3)=0,Tabela!$H$27,0))))</f>
        <v/>
      </c>
      <c r="AD293" s="45" t="str">
        <f t="shared" si="57"/>
        <v/>
      </c>
      <c r="AE293" s="83" t="str">
        <f t="shared" si="57"/>
        <v/>
      </c>
      <c r="AF293" s="45" t="str">
        <f>IF($A293="","",IF(AF$6="NÃO",0,IF(AND(MONTH(ESTRUTURA!C293)=MONTH(ESTRUTURA!$F$3),A293&gt;0),Tabela!$H$30,0)))</f>
        <v/>
      </c>
      <c r="AG293" s="83" t="str">
        <f t="shared" si="57"/>
        <v/>
      </c>
      <c r="AH293" s="45" t="str">
        <f t="shared" si="57"/>
        <v/>
      </c>
      <c r="AI293" s="83" t="str">
        <f>IF($A293="","",IF(AI$6="NÃO",0,IF($A293=0,DATEDIF(ESTRUTURA!$F$3,ESTRUTURA!$F$4,"m")*Tabela!$H$33,Tabela!$H$33)))</f>
        <v/>
      </c>
      <c r="AJ293" s="45" t="str">
        <f t="shared" si="49"/>
        <v/>
      </c>
    </row>
    <row r="294" spans="1:36" x14ac:dyDescent="0.2">
      <c r="A294" s="89" t="str">
        <f>ESTRUTURA!A294</f>
        <v/>
      </c>
      <c r="B294" s="81">
        <f t="shared" si="55"/>
        <v>0</v>
      </c>
      <c r="C294" s="83" t="str">
        <f t="shared" si="58"/>
        <v/>
      </c>
      <c r="D294" s="45" t="str">
        <f t="shared" si="58"/>
        <v/>
      </c>
      <c r="E294" s="83" t="str">
        <f t="shared" si="58"/>
        <v/>
      </c>
      <c r="F294" s="45" t="str">
        <f>IF($A294="","",IF(F$6="NÃO",0,Tabela!$H$34*nm_lastro))</f>
        <v/>
      </c>
      <c r="G294" s="83" t="str">
        <f t="shared" si="58"/>
        <v/>
      </c>
      <c r="H294" s="45" t="str">
        <f>IF($A294="","",IF(H$6="NÃO",0,IF($A294=0,DATEDIF(ESTRUTURA!$F$3,ESTRUTURA!$F$4,"m")*Tabela!$H$6,Tabela!$H$6)))</f>
        <v/>
      </c>
      <c r="I294" s="83" t="str">
        <f t="shared" si="58"/>
        <v/>
      </c>
      <c r="J294" s="45" t="str">
        <f>IF($A294="","",IF(J$6="NÃO",0,IF($A294=0,DATEDIF(ESTRUTURA!$F$3,ESTRUTURA!$F$4,"m")*Tabela!$H$8,IF(J$6="NÃO",0,Tabela!$H$8))))</f>
        <v/>
      </c>
      <c r="K294" s="83" t="str">
        <f t="shared" si="58"/>
        <v/>
      </c>
      <c r="L294" s="45" t="str">
        <f t="shared" si="58"/>
        <v/>
      </c>
      <c r="M294" s="83" t="str">
        <f t="shared" si="58"/>
        <v/>
      </c>
      <c r="N294" s="45" t="str">
        <f t="shared" si="58"/>
        <v/>
      </c>
      <c r="O294" s="83" t="str">
        <f t="shared" si="58"/>
        <v/>
      </c>
      <c r="P294" s="45" t="str">
        <f t="shared" si="56"/>
        <v/>
      </c>
      <c r="Q294" s="83" t="str">
        <f t="shared" si="58"/>
        <v/>
      </c>
      <c r="R294" s="45" t="str">
        <f t="shared" si="58"/>
        <v/>
      </c>
      <c r="S294" s="83" t="str">
        <f>IF($A294="","",IF(S$6="NÃO",0,IF($A294=0,DATEDIF(ESTRUTURA!$F$3,ESTRUTURA!$F$4,"m")*Tabela!$H$17,Tabela!$H$17)))</f>
        <v/>
      </c>
      <c r="T294" s="45" t="str">
        <f>IF($A294="","",IF(T$6="NÃO",0,IF($A294=0,DATEDIF(ESTRUTURA!$F$3,ESTRUTURA!$F$4,"m")*Tabela!$H$18,Tabela!$H$18)))</f>
        <v/>
      </c>
      <c r="U294" s="83" t="str">
        <f t="shared" si="57"/>
        <v/>
      </c>
      <c r="V294" s="45" t="str">
        <f>IF($A294="","",IF(V$6="NÃO",0,IF($A294=0,DATEDIF(ESTRUTURA!$F$3,ESTRUTURA!$F$4,"m")*Tabela!$H$20,Tabela!$H$20)))</f>
        <v/>
      </c>
      <c r="W294" s="83" t="str">
        <f t="shared" si="57"/>
        <v/>
      </c>
      <c r="X294" s="45" t="str">
        <f t="shared" si="57"/>
        <v/>
      </c>
      <c r="Y294" s="83" t="str">
        <f>IF($A294="","",IF(Y$6="NÃO",0,IF(A294=0,Tabela!$H$23,IF(AND(MONTH(ESTRUTURA!C294)=MONTH(ESTRUTURA!$F$3),A294&gt;0),Tabela!$H$23,0))))</f>
        <v/>
      </c>
      <c r="Z294" s="45" t="str">
        <f t="shared" si="57"/>
        <v/>
      </c>
      <c r="AA294" s="83" t="str">
        <f>IF($A294="","",IF(AA$6="NÃO",0,Tabela!$H$25*nm_séries))</f>
        <v/>
      </c>
      <c r="AB294" s="45" t="str">
        <f t="shared" si="57"/>
        <v/>
      </c>
      <c r="AC294" s="83" t="str">
        <f>IF($A294="","",IF(AC$6="NÃO",0,IF(A294=0,Tabela!$H$27,IF(MOD(A294,3)=0,Tabela!$H$27,0))))</f>
        <v/>
      </c>
      <c r="AD294" s="45" t="str">
        <f t="shared" si="57"/>
        <v/>
      </c>
      <c r="AE294" s="83" t="str">
        <f t="shared" si="57"/>
        <v/>
      </c>
      <c r="AF294" s="45" t="str">
        <f>IF($A294="","",IF(AF$6="NÃO",0,IF(AND(MONTH(ESTRUTURA!C294)=MONTH(ESTRUTURA!$F$3),A294&gt;0),Tabela!$H$30,0)))</f>
        <v/>
      </c>
      <c r="AG294" s="83" t="str">
        <f t="shared" si="57"/>
        <v/>
      </c>
      <c r="AH294" s="45" t="str">
        <f t="shared" si="57"/>
        <v/>
      </c>
      <c r="AI294" s="83" t="str">
        <f>IF($A294="","",IF(AI$6="NÃO",0,IF($A294=0,DATEDIF(ESTRUTURA!$F$3,ESTRUTURA!$F$4,"m")*Tabela!$H$33,Tabela!$H$33)))</f>
        <v/>
      </c>
      <c r="AJ294" s="45" t="str">
        <f t="shared" si="49"/>
        <v/>
      </c>
    </row>
    <row r="295" spans="1:36" x14ac:dyDescent="0.2">
      <c r="A295" s="89" t="str">
        <f>ESTRUTURA!A295</f>
        <v/>
      </c>
      <c r="B295" s="81">
        <f t="shared" si="55"/>
        <v>0</v>
      </c>
      <c r="C295" s="83" t="str">
        <f t="shared" si="58"/>
        <v/>
      </c>
      <c r="D295" s="45" t="str">
        <f t="shared" si="58"/>
        <v/>
      </c>
      <c r="E295" s="83" t="str">
        <f t="shared" si="58"/>
        <v/>
      </c>
      <c r="F295" s="45" t="str">
        <f>IF($A295="","",IF(F$6="NÃO",0,Tabela!$H$34*nm_lastro))</f>
        <v/>
      </c>
      <c r="G295" s="83" t="str">
        <f t="shared" si="58"/>
        <v/>
      </c>
      <c r="H295" s="45" t="str">
        <f>IF($A295="","",IF(H$6="NÃO",0,IF($A295=0,DATEDIF(ESTRUTURA!$F$3,ESTRUTURA!$F$4,"m")*Tabela!$H$6,Tabela!$H$6)))</f>
        <v/>
      </c>
      <c r="I295" s="83" t="str">
        <f t="shared" si="58"/>
        <v/>
      </c>
      <c r="J295" s="45" t="str">
        <f>IF($A295="","",IF(J$6="NÃO",0,IF($A295=0,DATEDIF(ESTRUTURA!$F$3,ESTRUTURA!$F$4,"m")*Tabela!$H$8,IF(J$6="NÃO",0,Tabela!$H$8))))</f>
        <v/>
      </c>
      <c r="K295" s="83" t="str">
        <f t="shared" si="58"/>
        <v/>
      </c>
      <c r="L295" s="45" t="str">
        <f t="shared" si="58"/>
        <v/>
      </c>
      <c r="M295" s="83" t="str">
        <f t="shared" si="58"/>
        <v/>
      </c>
      <c r="N295" s="45" t="str">
        <f t="shared" si="58"/>
        <v/>
      </c>
      <c r="O295" s="83" t="str">
        <f t="shared" si="58"/>
        <v/>
      </c>
      <c r="P295" s="45" t="str">
        <f t="shared" si="56"/>
        <v/>
      </c>
      <c r="Q295" s="83" t="str">
        <f t="shared" si="58"/>
        <v/>
      </c>
      <c r="R295" s="45" t="str">
        <f t="shared" si="58"/>
        <v/>
      </c>
      <c r="S295" s="83" t="str">
        <f>IF($A295="","",IF(S$6="NÃO",0,IF($A295=0,DATEDIF(ESTRUTURA!$F$3,ESTRUTURA!$F$4,"m")*Tabela!$H$17,Tabela!$H$17)))</f>
        <v/>
      </c>
      <c r="T295" s="45" t="str">
        <f>IF($A295="","",IF(T$6="NÃO",0,IF($A295=0,DATEDIF(ESTRUTURA!$F$3,ESTRUTURA!$F$4,"m")*Tabela!$H$18,Tabela!$H$18)))</f>
        <v/>
      </c>
      <c r="U295" s="83" t="str">
        <f t="shared" si="57"/>
        <v/>
      </c>
      <c r="V295" s="45" t="str">
        <f>IF($A295="","",IF(V$6="NÃO",0,IF($A295=0,DATEDIF(ESTRUTURA!$F$3,ESTRUTURA!$F$4,"m")*Tabela!$H$20,Tabela!$H$20)))</f>
        <v/>
      </c>
      <c r="W295" s="83" t="str">
        <f t="shared" si="57"/>
        <v/>
      </c>
      <c r="X295" s="45" t="str">
        <f t="shared" si="57"/>
        <v/>
      </c>
      <c r="Y295" s="83" t="str">
        <f>IF($A295="","",IF(Y$6="NÃO",0,IF(A295=0,Tabela!$H$23,IF(AND(MONTH(ESTRUTURA!C295)=MONTH(ESTRUTURA!$F$3),A295&gt;0),Tabela!$H$23,0))))</f>
        <v/>
      </c>
      <c r="Z295" s="45" t="str">
        <f t="shared" si="57"/>
        <v/>
      </c>
      <c r="AA295" s="83" t="str">
        <f>IF($A295="","",IF(AA$6="NÃO",0,Tabela!$H$25*nm_séries))</f>
        <v/>
      </c>
      <c r="AB295" s="45" t="str">
        <f t="shared" si="57"/>
        <v/>
      </c>
      <c r="AC295" s="83" t="str">
        <f>IF($A295="","",IF(AC$6="NÃO",0,IF(A295=0,Tabela!$H$27,IF(MOD(A295,3)=0,Tabela!$H$27,0))))</f>
        <v/>
      </c>
      <c r="AD295" s="45" t="str">
        <f t="shared" si="57"/>
        <v/>
      </c>
      <c r="AE295" s="83" t="str">
        <f t="shared" si="57"/>
        <v/>
      </c>
      <c r="AF295" s="45" t="str">
        <f>IF($A295="","",IF(AF$6="NÃO",0,IF(AND(MONTH(ESTRUTURA!C295)=MONTH(ESTRUTURA!$F$3),A295&gt;0),Tabela!$H$30,0)))</f>
        <v/>
      </c>
      <c r="AG295" s="83" t="str">
        <f t="shared" si="57"/>
        <v/>
      </c>
      <c r="AH295" s="45" t="str">
        <f t="shared" si="57"/>
        <v/>
      </c>
      <c r="AI295" s="83" t="str">
        <f>IF($A295="","",IF(AI$6="NÃO",0,IF($A295=0,DATEDIF(ESTRUTURA!$F$3,ESTRUTURA!$F$4,"m")*Tabela!$H$33,Tabela!$H$33)))</f>
        <v/>
      </c>
      <c r="AJ295" s="45" t="str">
        <f t="shared" si="49"/>
        <v/>
      </c>
    </row>
    <row r="296" spans="1:36" x14ac:dyDescent="0.2">
      <c r="A296" s="89" t="str">
        <f>ESTRUTURA!A296</f>
        <v/>
      </c>
      <c r="B296" s="81">
        <f t="shared" si="55"/>
        <v>0</v>
      </c>
      <c r="C296" s="83" t="str">
        <f t="shared" si="58"/>
        <v/>
      </c>
      <c r="D296" s="45" t="str">
        <f t="shared" si="58"/>
        <v/>
      </c>
      <c r="E296" s="83" t="str">
        <f t="shared" si="58"/>
        <v/>
      </c>
      <c r="F296" s="45" t="str">
        <f>IF($A296="","",IF(F$6="NÃO",0,Tabela!$H$34*nm_lastro))</f>
        <v/>
      </c>
      <c r="G296" s="83" t="str">
        <f t="shared" si="58"/>
        <v/>
      </c>
      <c r="H296" s="45" t="str">
        <f>IF($A296="","",IF(H$6="NÃO",0,IF($A296=0,DATEDIF(ESTRUTURA!$F$3,ESTRUTURA!$F$4,"m")*Tabela!$H$6,Tabela!$H$6)))</f>
        <v/>
      </c>
      <c r="I296" s="83" t="str">
        <f t="shared" si="58"/>
        <v/>
      </c>
      <c r="J296" s="45" t="str">
        <f>IF($A296="","",IF(J$6="NÃO",0,IF($A296=0,DATEDIF(ESTRUTURA!$F$3,ESTRUTURA!$F$4,"m")*Tabela!$H$8,IF(J$6="NÃO",0,Tabela!$H$8))))</f>
        <v/>
      </c>
      <c r="K296" s="83" t="str">
        <f t="shared" si="58"/>
        <v/>
      </c>
      <c r="L296" s="45" t="str">
        <f t="shared" si="58"/>
        <v/>
      </c>
      <c r="M296" s="83" t="str">
        <f t="shared" si="58"/>
        <v/>
      </c>
      <c r="N296" s="45" t="str">
        <f t="shared" si="58"/>
        <v/>
      </c>
      <c r="O296" s="83" t="str">
        <f t="shared" si="58"/>
        <v/>
      </c>
      <c r="P296" s="45" t="str">
        <f t="shared" si="56"/>
        <v/>
      </c>
      <c r="Q296" s="83" t="str">
        <f t="shared" si="58"/>
        <v/>
      </c>
      <c r="R296" s="45" t="str">
        <f t="shared" si="58"/>
        <v/>
      </c>
      <c r="S296" s="83" t="str">
        <f>IF($A296="","",IF(S$6="NÃO",0,IF($A296=0,DATEDIF(ESTRUTURA!$F$3,ESTRUTURA!$F$4,"m")*Tabela!$H$17,Tabela!$H$17)))</f>
        <v/>
      </c>
      <c r="T296" s="45" t="str">
        <f>IF($A296="","",IF(T$6="NÃO",0,IF($A296=0,DATEDIF(ESTRUTURA!$F$3,ESTRUTURA!$F$4,"m")*Tabela!$H$18,Tabela!$H$18)))</f>
        <v/>
      </c>
      <c r="U296" s="83" t="str">
        <f t="shared" si="57"/>
        <v/>
      </c>
      <c r="V296" s="45" t="str">
        <f>IF($A296="","",IF(V$6="NÃO",0,IF($A296=0,DATEDIF(ESTRUTURA!$F$3,ESTRUTURA!$F$4,"m")*Tabela!$H$20,Tabela!$H$20)))</f>
        <v/>
      </c>
      <c r="W296" s="83" t="str">
        <f t="shared" si="57"/>
        <v/>
      </c>
      <c r="X296" s="45" t="str">
        <f t="shared" si="57"/>
        <v/>
      </c>
      <c r="Y296" s="83" t="str">
        <f>IF($A296="","",IF(Y$6="NÃO",0,IF(A296=0,Tabela!$H$23,IF(AND(MONTH(ESTRUTURA!C296)=MONTH(ESTRUTURA!$F$3),A296&gt;0),Tabela!$H$23,0))))</f>
        <v/>
      </c>
      <c r="Z296" s="45" t="str">
        <f t="shared" si="57"/>
        <v/>
      </c>
      <c r="AA296" s="83" t="str">
        <f>IF($A296="","",IF(AA$6="NÃO",0,Tabela!$H$25*nm_séries))</f>
        <v/>
      </c>
      <c r="AB296" s="45" t="str">
        <f t="shared" si="57"/>
        <v/>
      </c>
      <c r="AC296" s="83" t="str">
        <f>IF($A296="","",IF(AC$6="NÃO",0,IF(A296=0,Tabela!$H$27,IF(MOD(A296,3)=0,Tabela!$H$27,0))))</f>
        <v/>
      </c>
      <c r="AD296" s="45" t="str">
        <f t="shared" si="57"/>
        <v/>
      </c>
      <c r="AE296" s="83" t="str">
        <f t="shared" si="57"/>
        <v/>
      </c>
      <c r="AF296" s="45" t="str">
        <f>IF($A296="","",IF(AF$6="NÃO",0,IF(AND(MONTH(ESTRUTURA!C296)=MONTH(ESTRUTURA!$F$3),A296&gt;0),Tabela!$H$30,0)))</f>
        <v/>
      </c>
      <c r="AG296" s="83" t="str">
        <f t="shared" si="57"/>
        <v/>
      </c>
      <c r="AH296" s="45" t="str">
        <f t="shared" si="57"/>
        <v/>
      </c>
      <c r="AI296" s="83" t="str">
        <f>IF($A296="","",IF(AI$6="NÃO",0,IF($A296=0,DATEDIF(ESTRUTURA!$F$3,ESTRUTURA!$F$4,"m")*Tabela!$H$33,Tabela!$H$33)))</f>
        <v/>
      </c>
      <c r="AJ296" s="45" t="str">
        <f t="shared" si="49"/>
        <v/>
      </c>
    </row>
    <row r="297" spans="1:36" x14ac:dyDescent="0.2">
      <c r="A297" s="89" t="str">
        <f>ESTRUTURA!A297</f>
        <v/>
      </c>
      <c r="B297" s="81">
        <f t="shared" si="55"/>
        <v>0</v>
      </c>
      <c r="C297" s="83" t="str">
        <f t="shared" si="58"/>
        <v/>
      </c>
      <c r="D297" s="45" t="str">
        <f t="shared" si="58"/>
        <v/>
      </c>
      <c r="E297" s="83" t="str">
        <f t="shared" si="58"/>
        <v/>
      </c>
      <c r="F297" s="45" t="str">
        <f>IF($A297="","",IF(F$6="NÃO",0,Tabela!$H$34*nm_lastro))</f>
        <v/>
      </c>
      <c r="G297" s="83" t="str">
        <f t="shared" si="58"/>
        <v/>
      </c>
      <c r="H297" s="45" t="str">
        <f>IF($A297="","",IF(H$6="NÃO",0,IF($A297=0,DATEDIF(ESTRUTURA!$F$3,ESTRUTURA!$F$4,"m")*Tabela!$H$6,Tabela!$H$6)))</f>
        <v/>
      </c>
      <c r="I297" s="83" t="str">
        <f t="shared" si="58"/>
        <v/>
      </c>
      <c r="J297" s="45" t="str">
        <f>IF($A297="","",IF(J$6="NÃO",0,IF($A297=0,DATEDIF(ESTRUTURA!$F$3,ESTRUTURA!$F$4,"m")*Tabela!$H$8,IF(J$6="NÃO",0,Tabela!$H$8))))</f>
        <v/>
      </c>
      <c r="K297" s="83" t="str">
        <f t="shared" si="58"/>
        <v/>
      </c>
      <c r="L297" s="45" t="str">
        <f t="shared" si="58"/>
        <v/>
      </c>
      <c r="M297" s="83" t="str">
        <f t="shared" si="58"/>
        <v/>
      </c>
      <c r="N297" s="45" t="str">
        <f t="shared" si="58"/>
        <v/>
      </c>
      <c r="O297" s="83" t="str">
        <f t="shared" si="58"/>
        <v/>
      </c>
      <c r="P297" s="45" t="str">
        <f t="shared" si="56"/>
        <v/>
      </c>
      <c r="Q297" s="83" t="str">
        <f t="shared" si="58"/>
        <v/>
      </c>
      <c r="R297" s="45" t="str">
        <f t="shared" si="58"/>
        <v/>
      </c>
      <c r="S297" s="83" t="str">
        <f>IF($A297="","",IF(S$6="NÃO",0,IF($A297=0,DATEDIF(ESTRUTURA!$F$3,ESTRUTURA!$F$4,"m")*Tabela!$H$17,Tabela!$H$17)))</f>
        <v/>
      </c>
      <c r="T297" s="45" t="str">
        <f>IF($A297="","",IF(T$6="NÃO",0,IF($A297=0,DATEDIF(ESTRUTURA!$F$3,ESTRUTURA!$F$4,"m")*Tabela!$H$18,Tabela!$H$18)))</f>
        <v/>
      </c>
      <c r="U297" s="83" t="str">
        <f t="shared" si="57"/>
        <v/>
      </c>
      <c r="V297" s="45" t="str">
        <f>IF($A297="","",IF(V$6="NÃO",0,IF($A297=0,DATEDIF(ESTRUTURA!$F$3,ESTRUTURA!$F$4,"m")*Tabela!$H$20,Tabela!$H$20)))</f>
        <v/>
      </c>
      <c r="W297" s="83" t="str">
        <f t="shared" si="57"/>
        <v/>
      </c>
      <c r="X297" s="45" t="str">
        <f t="shared" si="57"/>
        <v/>
      </c>
      <c r="Y297" s="83" t="str">
        <f>IF($A297="","",IF(Y$6="NÃO",0,IF(A297=0,Tabela!$H$23,IF(AND(MONTH(ESTRUTURA!C297)=MONTH(ESTRUTURA!$F$3),A297&gt;0),Tabela!$H$23,0))))</f>
        <v/>
      </c>
      <c r="Z297" s="45" t="str">
        <f t="shared" si="57"/>
        <v/>
      </c>
      <c r="AA297" s="83" t="str">
        <f>IF($A297="","",IF(AA$6="NÃO",0,Tabela!$H$25*nm_séries))</f>
        <v/>
      </c>
      <c r="AB297" s="45" t="str">
        <f t="shared" si="57"/>
        <v/>
      </c>
      <c r="AC297" s="83" t="str">
        <f>IF($A297="","",IF(AC$6="NÃO",0,IF(A297=0,Tabela!$H$27,IF(MOD(A297,3)=0,Tabela!$H$27,0))))</f>
        <v/>
      </c>
      <c r="AD297" s="45" t="str">
        <f t="shared" si="57"/>
        <v/>
      </c>
      <c r="AE297" s="83" t="str">
        <f t="shared" si="57"/>
        <v/>
      </c>
      <c r="AF297" s="45" t="str">
        <f>IF($A297="","",IF(AF$6="NÃO",0,IF(AND(MONTH(ESTRUTURA!C297)=MONTH(ESTRUTURA!$F$3),A297&gt;0),Tabela!$H$30,0)))</f>
        <v/>
      </c>
      <c r="AG297" s="83" t="str">
        <f t="shared" si="57"/>
        <v/>
      </c>
      <c r="AH297" s="45" t="str">
        <f t="shared" si="57"/>
        <v/>
      </c>
      <c r="AI297" s="83" t="str">
        <f>IF($A297="","",IF(AI$6="NÃO",0,IF($A297=0,DATEDIF(ESTRUTURA!$F$3,ESTRUTURA!$F$4,"m")*Tabela!$H$33,Tabela!$H$33)))</f>
        <v/>
      </c>
      <c r="AJ297" s="45" t="str">
        <f t="shared" si="49"/>
        <v/>
      </c>
    </row>
    <row r="298" spans="1:36" x14ac:dyDescent="0.2">
      <c r="A298" s="89" t="str">
        <f>ESTRUTURA!A298</f>
        <v/>
      </c>
      <c r="B298" s="81">
        <f t="shared" si="55"/>
        <v>0</v>
      </c>
      <c r="C298" s="83" t="str">
        <f t="shared" si="58"/>
        <v/>
      </c>
      <c r="D298" s="45" t="str">
        <f t="shared" si="58"/>
        <v/>
      </c>
      <c r="E298" s="83" t="str">
        <f t="shared" si="58"/>
        <v/>
      </c>
      <c r="F298" s="45" t="str">
        <f>IF($A298="","",IF(F$6="NÃO",0,Tabela!$H$34*nm_lastro))</f>
        <v/>
      </c>
      <c r="G298" s="83" t="str">
        <f t="shared" si="58"/>
        <v/>
      </c>
      <c r="H298" s="45" t="str">
        <f>IF($A298="","",IF(H$6="NÃO",0,IF($A298=0,DATEDIF(ESTRUTURA!$F$3,ESTRUTURA!$F$4,"m")*Tabela!$H$6,Tabela!$H$6)))</f>
        <v/>
      </c>
      <c r="I298" s="83" t="str">
        <f t="shared" si="58"/>
        <v/>
      </c>
      <c r="J298" s="45" t="str">
        <f>IF($A298="","",IF(J$6="NÃO",0,IF($A298=0,DATEDIF(ESTRUTURA!$F$3,ESTRUTURA!$F$4,"m")*Tabela!$H$8,IF(J$6="NÃO",0,Tabela!$H$8))))</f>
        <v/>
      </c>
      <c r="K298" s="83" t="str">
        <f t="shared" si="58"/>
        <v/>
      </c>
      <c r="L298" s="45" t="str">
        <f t="shared" si="58"/>
        <v/>
      </c>
      <c r="M298" s="83" t="str">
        <f t="shared" si="58"/>
        <v/>
      </c>
      <c r="N298" s="45" t="str">
        <f t="shared" si="58"/>
        <v/>
      </c>
      <c r="O298" s="83" t="str">
        <f t="shared" si="58"/>
        <v/>
      </c>
      <c r="P298" s="45" t="str">
        <f t="shared" si="56"/>
        <v/>
      </c>
      <c r="Q298" s="83" t="str">
        <f t="shared" si="58"/>
        <v/>
      </c>
      <c r="R298" s="45" t="str">
        <f t="shared" si="58"/>
        <v/>
      </c>
      <c r="S298" s="83" t="str">
        <f>IF($A298="","",IF(S$6="NÃO",0,IF($A298=0,DATEDIF(ESTRUTURA!$F$3,ESTRUTURA!$F$4,"m")*Tabela!$H$17,Tabela!$H$17)))</f>
        <v/>
      </c>
      <c r="T298" s="45" t="str">
        <f>IF($A298="","",IF(T$6="NÃO",0,IF($A298=0,DATEDIF(ESTRUTURA!$F$3,ESTRUTURA!$F$4,"m")*Tabela!$H$18,Tabela!$H$18)))</f>
        <v/>
      </c>
      <c r="U298" s="83" t="str">
        <f t="shared" si="57"/>
        <v/>
      </c>
      <c r="V298" s="45" t="str">
        <f>IF($A298="","",IF(V$6="NÃO",0,IF($A298=0,DATEDIF(ESTRUTURA!$F$3,ESTRUTURA!$F$4,"m")*Tabela!$H$20,Tabela!$H$20)))</f>
        <v/>
      </c>
      <c r="W298" s="83" t="str">
        <f t="shared" si="57"/>
        <v/>
      </c>
      <c r="X298" s="45" t="str">
        <f t="shared" si="57"/>
        <v/>
      </c>
      <c r="Y298" s="83" t="str">
        <f>IF($A298="","",IF(Y$6="NÃO",0,IF(A298=0,Tabela!$H$23,IF(AND(MONTH(ESTRUTURA!C298)=MONTH(ESTRUTURA!$F$3),A298&gt;0),Tabela!$H$23,0))))</f>
        <v/>
      </c>
      <c r="Z298" s="45" t="str">
        <f t="shared" si="57"/>
        <v/>
      </c>
      <c r="AA298" s="83" t="str">
        <f>IF($A298="","",IF(AA$6="NÃO",0,Tabela!$H$25*nm_séries))</f>
        <v/>
      </c>
      <c r="AB298" s="45" t="str">
        <f t="shared" si="57"/>
        <v/>
      </c>
      <c r="AC298" s="83" t="str">
        <f>IF($A298="","",IF(AC$6="NÃO",0,IF(A298=0,Tabela!$H$27,IF(MOD(A298,3)=0,Tabela!$H$27,0))))</f>
        <v/>
      </c>
      <c r="AD298" s="45" t="str">
        <f t="shared" si="57"/>
        <v/>
      </c>
      <c r="AE298" s="83" t="str">
        <f t="shared" si="57"/>
        <v/>
      </c>
      <c r="AF298" s="45" t="str">
        <f>IF($A298="","",IF(AF$6="NÃO",0,IF(AND(MONTH(ESTRUTURA!C298)=MONTH(ESTRUTURA!$F$3),A298&gt;0),Tabela!$H$30,0)))</f>
        <v/>
      </c>
      <c r="AG298" s="83" t="str">
        <f t="shared" si="57"/>
        <v/>
      </c>
      <c r="AH298" s="45" t="str">
        <f t="shared" si="57"/>
        <v/>
      </c>
      <c r="AI298" s="83" t="str">
        <f>IF($A298="","",IF(AI$6="NÃO",0,IF($A298=0,DATEDIF(ESTRUTURA!$F$3,ESTRUTURA!$F$4,"m")*Tabela!$H$33,Tabela!$H$33)))</f>
        <v/>
      </c>
      <c r="AJ298" s="45" t="str">
        <f t="shared" si="49"/>
        <v/>
      </c>
    </row>
    <row r="299" spans="1:36" x14ac:dyDescent="0.2">
      <c r="A299" s="89" t="str">
        <f>ESTRUTURA!A299</f>
        <v/>
      </c>
      <c r="B299" s="81">
        <f t="shared" si="55"/>
        <v>0</v>
      </c>
      <c r="C299" s="83" t="str">
        <f t="shared" si="58"/>
        <v/>
      </c>
      <c r="D299" s="45" t="str">
        <f t="shared" si="58"/>
        <v/>
      </c>
      <c r="E299" s="83" t="str">
        <f t="shared" si="58"/>
        <v/>
      </c>
      <c r="F299" s="45" t="str">
        <f>IF($A299="","",IF(F$6="NÃO",0,Tabela!$H$34*nm_lastro))</f>
        <v/>
      </c>
      <c r="G299" s="83" t="str">
        <f t="shared" si="58"/>
        <v/>
      </c>
      <c r="H299" s="45" t="str">
        <f>IF($A299="","",IF(H$6="NÃO",0,IF($A299=0,DATEDIF(ESTRUTURA!$F$3,ESTRUTURA!$F$4,"m")*Tabela!$H$6,Tabela!$H$6)))</f>
        <v/>
      </c>
      <c r="I299" s="83" t="str">
        <f t="shared" si="58"/>
        <v/>
      </c>
      <c r="J299" s="45" t="str">
        <f>IF($A299="","",IF(J$6="NÃO",0,IF($A299=0,DATEDIF(ESTRUTURA!$F$3,ESTRUTURA!$F$4,"m")*Tabela!$H$8,IF(J$6="NÃO",0,Tabela!$H$8))))</f>
        <v/>
      </c>
      <c r="K299" s="83" t="str">
        <f t="shared" si="58"/>
        <v/>
      </c>
      <c r="L299" s="45" t="str">
        <f t="shared" si="58"/>
        <v/>
      </c>
      <c r="M299" s="83" t="str">
        <f t="shared" si="58"/>
        <v/>
      </c>
      <c r="N299" s="45" t="str">
        <f t="shared" si="58"/>
        <v/>
      </c>
      <c r="O299" s="83" t="str">
        <f t="shared" si="58"/>
        <v/>
      </c>
      <c r="P299" s="45" t="str">
        <f t="shared" si="56"/>
        <v/>
      </c>
      <c r="Q299" s="83" t="str">
        <f t="shared" si="58"/>
        <v/>
      </c>
      <c r="R299" s="45" t="str">
        <f t="shared" si="58"/>
        <v/>
      </c>
      <c r="S299" s="83" t="str">
        <f>IF($A299="","",IF(S$6="NÃO",0,IF($A299=0,DATEDIF(ESTRUTURA!$F$3,ESTRUTURA!$F$4,"m")*Tabela!$H$17,Tabela!$H$17)))</f>
        <v/>
      </c>
      <c r="T299" s="45" t="str">
        <f>IF($A299="","",IF(T$6="NÃO",0,IF($A299=0,DATEDIF(ESTRUTURA!$F$3,ESTRUTURA!$F$4,"m")*Tabela!$H$18,Tabela!$H$18)))</f>
        <v/>
      </c>
      <c r="U299" s="83" t="str">
        <f t="shared" ref="U299:AH314" si="59">IF($A299="","",IF(U$6="NÃO",0,0))</f>
        <v/>
      </c>
      <c r="V299" s="45" t="str">
        <f>IF($A299="","",IF(V$6="NÃO",0,IF($A299=0,DATEDIF(ESTRUTURA!$F$3,ESTRUTURA!$F$4,"m")*Tabela!$H$20,Tabela!$H$20)))</f>
        <v/>
      </c>
      <c r="W299" s="83" t="str">
        <f t="shared" si="59"/>
        <v/>
      </c>
      <c r="X299" s="45" t="str">
        <f t="shared" si="59"/>
        <v/>
      </c>
      <c r="Y299" s="83" t="str">
        <f>IF($A299="","",IF(Y$6="NÃO",0,IF(A299=0,Tabela!$H$23,IF(AND(MONTH(ESTRUTURA!C299)=MONTH(ESTRUTURA!$F$3),A299&gt;0),Tabela!$H$23,0))))</f>
        <v/>
      </c>
      <c r="Z299" s="45" t="str">
        <f t="shared" si="59"/>
        <v/>
      </c>
      <c r="AA299" s="83" t="str">
        <f>IF($A299="","",IF(AA$6="NÃO",0,Tabela!$H$25*nm_séries))</f>
        <v/>
      </c>
      <c r="AB299" s="45" t="str">
        <f t="shared" si="59"/>
        <v/>
      </c>
      <c r="AC299" s="83" t="str">
        <f>IF($A299="","",IF(AC$6="NÃO",0,IF(A299=0,Tabela!$H$27,IF(MOD(A299,3)=0,Tabela!$H$27,0))))</f>
        <v/>
      </c>
      <c r="AD299" s="45" t="str">
        <f t="shared" si="59"/>
        <v/>
      </c>
      <c r="AE299" s="83" t="str">
        <f t="shared" si="59"/>
        <v/>
      </c>
      <c r="AF299" s="45" t="str">
        <f>IF($A299="","",IF(AF$6="NÃO",0,IF(AND(MONTH(ESTRUTURA!C299)=MONTH(ESTRUTURA!$F$3),A299&gt;0),Tabela!$H$30,0)))</f>
        <v/>
      </c>
      <c r="AG299" s="83" t="str">
        <f t="shared" si="59"/>
        <v/>
      </c>
      <c r="AH299" s="45" t="str">
        <f t="shared" si="59"/>
        <v/>
      </c>
      <c r="AI299" s="83" t="str">
        <f>IF($A299="","",IF(AI$6="NÃO",0,IF($A299=0,DATEDIF(ESTRUTURA!$F$3,ESTRUTURA!$F$4,"m")*Tabela!$H$33,Tabela!$H$33)))</f>
        <v/>
      </c>
      <c r="AJ299" s="45" t="str">
        <f t="shared" si="49"/>
        <v/>
      </c>
    </row>
    <row r="300" spans="1:36" x14ac:dyDescent="0.2">
      <c r="A300" s="89" t="str">
        <f>ESTRUTURA!A300</f>
        <v/>
      </c>
      <c r="B300" s="81">
        <f t="shared" si="55"/>
        <v>0</v>
      </c>
      <c r="C300" s="83" t="str">
        <f t="shared" ref="C300:R315" si="60">IF($A300="","",IF(C$6="NÃO",0,0))</f>
        <v/>
      </c>
      <c r="D300" s="45" t="str">
        <f t="shared" si="60"/>
        <v/>
      </c>
      <c r="E300" s="83" t="str">
        <f t="shared" si="60"/>
        <v/>
      </c>
      <c r="F300" s="45" t="str">
        <f>IF($A300="","",IF(F$6="NÃO",0,Tabela!$H$34*nm_lastro))</f>
        <v/>
      </c>
      <c r="G300" s="83" t="str">
        <f t="shared" si="60"/>
        <v/>
      </c>
      <c r="H300" s="45" t="str">
        <f>IF($A300="","",IF(H$6="NÃO",0,IF($A300=0,DATEDIF(ESTRUTURA!$F$3,ESTRUTURA!$F$4,"m")*Tabela!$H$6,Tabela!$H$6)))</f>
        <v/>
      </c>
      <c r="I300" s="83" t="str">
        <f t="shared" si="60"/>
        <v/>
      </c>
      <c r="J300" s="45" t="str">
        <f>IF($A300="","",IF(J$6="NÃO",0,IF($A300=0,DATEDIF(ESTRUTURA!$F$3,ESTRUTURA!$F$4,"m")*Tabela!$H$8,IF(J$6="NÃO",0,Tabela!$H$8))))</f>
        <v/>
      </c>
      <c r="K300" s="83" t="str">
        <f t="shared" si="60"/>
        <v/>
      </c>
      <c r="L300" s="45" t="str">
        <f t="shared" si="60"/>
        <v/>
      </c>
      <c r="M300" s="83" t="str">
        <f t="shared" si="60"/>
        <v/>
      </c>
      <c r="N300" s="45" t="str">
        <f t="shared" si="60"/>
        <v/>
      </c>
      <c r="O300" s="83" t="str">
        <f t="shared" si="60"/>
        <v/>
      </c>
      <c r="P300" s="45" t="str">
        <f t="shared" si="60"/>
        <v/>
      </c>
      <c r="Q300" s="83" t="str">
        <f t="shared" si="60"/>
        <v/>
      </c>
      <c r="R300" s="45" t="str">
        <f t="shared" si="60"/>
        <v/>
      </c>
      <c r="S300" s="83" t="str">
        <f>IF($A300="","",IF(S$6="NÃO",0,IF($A300=0,DATEDIF(ESTRUTURA!$F$3,ESTRUTURA!$F$4,"m")*Tabela!$H$17,Tabela!$H$17)))</f>
        <v/>
      </c>
      <c r="T300" s="45" t="str">
        <f>IF($A300="","",IF(T$6="NÃO",0,IF($A300=0,DATEDIF(ESTRUTURA!$F$3,ESTRUTURA!$F$4,"m")*Tabela!$H$18,Tabela!$H$18)))</f>
        <v/>
      </c>
      <c r="U300" s="83" t="str">
        <f t="shared" si="59"/>
        <v/>
      </c>
      <c r="V300" s="45" t="str">
        <f>IF($A300="","",IF(V$6="NÃO",0,IF($A300=0,DATEDIF(ESTRUTURA!$F$3,ESTRUTURA!$F$4,"m")*Tabela!$H$20,Tabela!$H$20)))</f>
        <v/>
      </c>
      <c r="W300" s="83" t="str">
        <f t="shared" si="59"/>
        <v/>
      </c>
      <c r="X300" s="45" t="str">
        <f t="shared" si="59"/>
        <v/>
      </c>
      <c r="Y300" s="83" t="str">
        <f>IF($A300="","",IF(Y$6="NÃO",0,IF(A300=0,Tabela!$H$23,IF(AND(MONTH(ESTRUTURA!C300)=MONTH(ESTRUTURA!$F$3),A300&gt;0),Tabela!$H$23,0))))</f>
        <v/>
      </c>
      <c r="Z300" s="45" t="str">
        <f t="shared" si="59"/>
        <v/>
      </c>
      <c r="AA300" s="83" t="str">
        <f>IF($A300="","",IF(AA$6="NÃO",0,Tabela!$H$25*nm_séries))</f>
        <v/>
      </c>
      <c r="AB300" s="45" t="str">
        <f t="shared" si="59"/>
        <v/>
      </c>
      <c r="AC300" s="83" t="str">
        <f>IF($A300="","",IF(AC$6="NÃO",0,IF(A300=0,Tabela!$H$27,IF(MOD(A300,3)=0,Tabela!$H$27,0))))</f>
        <v/>
      </c>
      <c r="AD300" s="45" t="str">
        <f t="shared" si="59"/>
        <v/>
      </c>
      <c r="AE300" s="83" t="str">
        <f t="shared" si="59"/>
        <v/>
      </c>
      <c r="AF300" s="45" t="str">
        <f>IF($A300="","",IF(AF$6="NÃO",0,IF(AND(MONTH(ESTRUTURA!C300)=MONTH(ESTRUTURA!$F$3),A300&gt;0),Tabela!$H$30,0)))</f>
        <v/>
      </c>
      <c r="AG300" s="83" t="str">
        <f t="shared" si="59"/>
        <v/>
      </c>
      <c r="AH300" s="45" t="str">
        <f t="shared" si="59"/>
        <v/>
      </c>
      <c r="AI300" s="83" t="str">
        <f>IF($A300="","",IF(AI$6="NÃO",0,IF($A300=0,DATEDIF(ESTRUTURA!$F$3,ESTRUTURA!$F$4,"m")*Tabela!$H$33,Tabela!$H$33)))</f>
        <v/>
      </c>
      <c r="AJ300" s="45" t="str">
        <f t="shared" si="49"/>
        <v/>
      </c>
    </row>
    <row r="301" spans="1:36" x14ac:dyDescent="0.2">
      <c r="A301" s="89" t="str">
        <f>ESTRUTURA!A301</f>
        <v/>
      </c>
      <c r="B301" s="81">
        <f t="shared" si="55"/>
        <v>0</v>
      </c>
      <c r="C301" s="83" t="str">
        <f t="shared" si="60"/>
        <v/>
      </c>
      <c r="D301" s="45" t="str">
        <f t="shared" si="60"/>
        <v/>
      </c>
      <c r="E301" s="83" t="str">
        <f t="shared" si="60"/>
        <v/>
      </c>
      <c r="F301" s="45" t="str">
        <f>IF($A301="","",IF(F$6="NÃO",0,Tabela!$H$34*nm_lastro))</f>
        <v/>
      </c>
      <c r="G301" s="83" t="str">
        <f t="shared" si="60"/>
        <v/>
      </c>
      <c r="H301" s="45" t="str">
        <f>IF($A301="","",IF(H$6="NÃO",0,IF($A301=0,DATEDIF(ESTRUTURA!$F$3,ESTRUTURA!$F$4,"m")*Tabela!$H$6,Tabela!$H$6)))</f>
        <v/>
      </c>
      <c r="I301" s="83" t="str">
        <f t="shared" si="60"/>
        <v/>
      </c>
      <c r="J301" s="45" t="str">
        <f>IF($A301="","",IF(J$6="NÃO",0,IF($A301=0,DATEDIF(ESTRUTURA!$F$3,ESTRUTURA!$F$4,"m")*Tabela!$H$8,IF(J$6="NÃO",0,Tabela!$H$8))))</f>
        <v/>
      </c>
      <c r="K301" s="83" t="str">
        <f t="shared" si="60"/>
        <v/>
      </c>
      <c r="L301" s="45" t="str">
        <f t="shared" si="60"/>
        <v/>
      </c>
      <c r="M301" s="83" t="str">
        <f t="shared" si="60"/>
        <v/>
      </c>
      <c r="N301" s="45" t="str">
        <f t="shared" si="60"/>
        <v/>
      </c>
      <c r="O301" s="83" t="str">
        <f t="shared" si="60"/>
        <v/>
      </c>
      <c r="P301" s="45" t="str">
        <f t="shared" si="60"/>
        <v/>
      </c>
      <c r="Q301" s="83" t="str">
        <f t="shared" si="60"/>
        <v/>
      </c>
      <c r="R301" s="45" t="str">
        <f t="shared" si="60"/>
        <v/>
      </c>
      <c r="S301" s="83" t="str">
        <f>IF($A301="","",IF(S$6="NÃO",0,IF($A301=0,DATEDIF(ESTRUTURA!$F$3,ESTRUTURA!$F$4,"m")*Tabela!$H$17,Tabela!$H$17)))</f>
        <v/>
      </c>
      <c r="T301" s="45" t="str">
        <f>IF($A301="","",IF(T$6="NÃO",0,IF($A301=0,DATEDIF(ESTRUTURA!$F$3,ESTRUTURA!$F$4,"m")*Tabela!$H$18,Tabela!$H$18)))</f>
        <v/>
      </c>
      <c r="U301" s="83" t="str">
        <f t="shared" si="59"/>
        <v/>
      </c>
      <c r="V301" s="45" t="str">
        <f>IF($A301="","",IF(V$6="NÃO",0,IF($A301=0,DATEDIF(ESTRUTURA!$F$3,ESTRUTURA!$F$4,"m")*Tabela!$H$20,Tabela!$H$20)))</f>
        <v/>
      </c>
      <c r="W301" s="83" t="str">
        <f t="shared" si="59"/>
        <v/>
      </c>
      <c r="X301" s="45" t="str">
        <f t="shared" si="59"/>
        <v/>
      </c>
      <c r="Y301" s="83" t="str">
        <f>IF($A301="","",IF(Y$6="NÃO",0,IF(A301=0,Tabela!$H$23,IF(AND(MONTH(ESTRUTURA!C301)=MONTH(ESTRUTURA!$F$3),A301&gt;0),Tabela!$H$23,0))))</f>
        <v/>
      </c>
      <c r="Z301" s="45" t="str">
        <f t="shared" si="59"/>
        <v/>
      </c>
      <c r="AA301" s="83" t="str">
        <f>IF($A301="","",IF(AA$6="NÃO",0,Tabela!$H$25*nm_séries))</f>
        <v/>
      </c>
      <c r="AB301" s="45" t="str">
        <f t="shared" si="59"/>
        <v/>
      </c>
      <c r="AC301" s="83" t="str">
        <f>IF($A301="","",IF(AC$6="NÃO",0,IF(A301=0,Tabela!$H$27,IF(MOD(A301,3)=0,Tabela!$H$27,0))))</f>
        <v/>
      </c>
      <c r="AD301" s="45" t="str">
        <f t="shared" si="59"/>
        <v/>
      </c>
      <c r="AE301" s="83" t="str">
        <f t="shared" si="59"/>
        <v/>
      </c>
      <c r="AF301" s="45" t="str">
        <f>IF($A301="","",IF(AF$6="NÃO",0,IF(AND(MONTH(ESTRUTURA!C301)=MONTH(ESTRUTURA!$F$3),A301&gt;0),Tabela!$H$30,0)))</f>
        <v/>
      </c>
      <c r="AG301" s="83" t="str">
        <f t="shared" si="59"/>
        <v/>
      </c>
      <c r="AH301" s="45" t="str">
        <f t="shared" si="59"/>
        <v/>
      </c>
      <c r="AI301" s="83" t="str">
        <f>IF($A301="","",IF(AI$6="NÃO",0,IF($A301=0,DATEDIF(ESTRUTURA!$F$3,ESTRUTURA!$F$4,"m")*Tabela!$H$33,Tabela!$H$33)))</f>
        <v/>
      </c>
      <c r="AJ301" s="45" t="str">
        <f t="shared" si="49"/>
        <v/>
      </c>
    </row>
    <row r="302" spans="1:36" x14ac:dyDescent="0.2">
      <c r="A302" s="89" t="str">
        <f>ESTRUTURA!A302</f>
        <v/>
      </c>
      <c r="B302" s="81">
        <f t="shared" si="55"/>
        <v>0</v>
      </c>
      <c r="C302" s="83" t="str">
        <f t="shared" si="60"/>
        <v/>
      </c>
      <c r="D302" s="45" t="str">
        <f t="shared" si="60"/>
        <v/>
      </c>
      <c r="E302" s="83" t="str">
        <f t="shared" si="60"/>
        <v/>
      </c>
      <c r="F302" s="45" t="str">
        <f>IF($A302="","",IF(F$6="NÃO",0,Tabela!$H$34*nm_lastro))</f>
        <v/>
      </c>
      <c r="G302" s="83" t="str">
        <f t="shared" si="60"/>
        <v/>
      </c>
      <c r="H302" s="45" t="str">
        <f>IF($A302="","",IF(H$6="NÃO",0,IF($A302=0,DATEDIF(ESTRUTURA!$F$3,ESTRUTURA!$F$4,"m")*Tabela!$H$6,Tabela!$H$6)))</f>
        <v/>
      </c>
      <c r="I302" s="83" t="str">
        <f t="shared" si="60"/>
        <v/>
      </c>
      <c r="J302" s="45" t="str">
        <f>IF($A302="","",IF(J$6="NÃO",0,IF($A302=0,DATEDIF(ESTRUTURA!$F$3,ESTRUTURA!$F$4,"m")*Tabela!$H$8,IF(J$6="NÃO",0,Tabela!$H$8))))</f>
        <v/>
      </c>
      <c r="K302" s="83" t="str">
        <f t="shared" si="60"/>
        <v/>
      </c>
      <c r="L302" s="45" t="str">
        <f t="shared" si="60"/>
        <v/>
      </c>
      <c r="M302" s="83" t="str">
        <f t="shared" si="60"/>
        <v/>
      </c>
      <c r="N302" s="45" t="str">
        <f t="shared" si="60"/>
        <v/>
      </c>
      <c r="O302" s="83" t="str">
        <f t="shared" si="60"/>
        <v/>
      </c>
      <c r="P302" s="45" t="str">
        <f t="shared" si="60"/>
        <v/>
      </c>
      <c r="Q302" s="83" t="str">
        <f t="shared" si="60"/>
        <v/>
      </c>
      <c r="R302" s="45" t="str">
        <f t="shared" si="60"/>
        <v/>
      </c>
      <c r="S302" s="83" t="str">
        <f>IF($A302="","",IF(S$6="NÃO",0,IF($A302=0,DATEDIF(ESTRUTURA!$F$3,ESTRUTURA!$F$4,"m")*Tabela!$H$17,Tabela!$H$17)))</f>
        <v/>
      </c>
      <c r="T302" s="45" t="str">
        <f>IF($A302="","",IF(T$6="NÃO",0,IF($A302=0,DATEDIF(ESTRUTURA!$F$3,ESTRUTURA!$F$4,"m")*Tabela!$H$18,Tabela!$H$18)))</f>
        <v/>
      </c>
      <c r="U302" s="83" t="str">
        <f t="shared" si="59"/>
        <v/>
      </c>
      <c r="V302" s="45" t="str">
        <f>IF($A302="","",IF(V$6="NÃO",0,IF($A302=0,DATEDIF(ESTRUTURA!$F$3,ESTRUTURA!$F$4,"m")*Tabela!$H$20,Tabela!$H$20)))</f>
        <v/>
      </c>
      <c r="W302" s="83" t="str">
        <f t="shared" si="59"/>
        <v/>
      </c>
      <c r="X302" s="45" t="str">
        <f t="shared" si="59"/>
        <v/>
      </c>
      <c r="Y302" s="83" t="str">
        <f>IF($A302="","",IF(Y$6="NÃO",0,IF(A302=0,Tabela!$H$23,IF(AND(MONTH(ESTRUTURA!C302)=MONTH(ESTRUTURA!$F$3),A302&gt;0),Tabela!$H$23,0))))</f>
        <v/>
      </c>
      <c r="Z302" s="45" t="str">
        <f t="shared" si="59"/>
        <v/>
      </c>
      <c r="AA302" s="83" t="str">
        <f>IF($A302="","",IF(AA$6="NÃO",0,Tabela!$H$25*nm_séries))</f>
        <v/>
      </c>
      <c r="AB302" s="45" t="str">
        <f t="shared" si="59"/>
        <v/>
      </c>
      <c r="AC302" s="83" t="str">
        <f>IF($A302="","",IF(AC$6="NÃO",0,IF(A302=0,Tabela!$H$27,IF(MOD(A302,3)=0,Tabela!$H$27,0))))</f>
        <v/>
      </c>
      <c r="AD302" s="45" t="str">
        <f t="shared" si="59"/>
        <v/>
      </c>
      <c r="AE302" s="83" t="str">
        <f t="shared" si="59"/>
        <v/>
      </c>
      <c r="AF302" s="45" t="str">
        <f>IF($A302="","",IF(AF$6="NÃO",0,IF(AND(MONTH(ESTRUTURA!C302)=MONTH(ESTRUTURA!$F$3),A302&gt;0),Tabela!$H$30,0)))</f>
        <v/>
      </c>
      <c r="AG302" s="83" t="str">
        <f t="shared" si="59"/>
        <v/>
      </c>
      <c r="AH302" s="45" t="str">
        <f t="shared" si="59"/>
        <v/>
      </c>
      <c r="AI302" s="83" t="str">
        <f>IF($A302="","",IF(AI$6="NÃO",0,IF($A302=0,DATEDIF(ESTRUTURA!$F$3,ESTRUTURA!$F$4,"m")*Tabela!$H$33,Tabela!$H$33)))</f>
        <v/>
      </c>
      <c r="AJ302" s="45" t="str">
        <f t="shared" si="49"/>
        <v/>
      </c>
    </row>
    <row r="303" spans="1:36" x14ac:dyDescent="0.2">
      <c r="A303" s="89" t="str">
        <f>ESTRUTURA!A303</f>
        <v/>
      </c>
      <c r="B303" s="81">
        <f t="shared" si="55"/>
        <v>0</v>
      </c>
      <c r="C303" s="83" t="str">
        <f t="shared" si="60"/>
        <v/>
      </c>
      <c r="D303" s="45" t="str">
        <f t="shared" si="60"/>
        <v/>
      </c>
      <c r="E303" s="83" t="str">
        <f t="shared" si="60"/>
        <v/>
      </c>
      <c r="F303" s="45" t="str">
        <f>IF($A303="","",IF(F$6="NÃO",0,Tabela!$H$34*nm_lastro))</f>
        <v/>
      </c>
      <c r="G303" s="83" t="str">
        <f t="shared" si="60"/>
        <v/>
      </c>
      <c r="H303" s="45" t="str">
        <f>IF($A303="","",IF(H$6="NÃO",0,IF($A303=0,DATEDIF(ESTRUTURA!$F$3,ESTRUTURA!$F$4,"m")*Tabela!$H$6,Tabela!$H$6)))</f>
        <v/>
      </c>
      <c r="I303" s="83" t="str">
        <f t="shared" si="60"/>
        <v/>
      </c>
      <c r="J303" s="45" t="str">
        <f>IF($A303="","",IF(J$6="NÃO",0,IF($A303=0,DATEDIF(ESTRUTURA!$F$3,ESTRUTURA!$F$4,"m")*Tabela!$H$8,IF(J$6="NÃO",0,Tabela!$H$8))))</f>
        <v/>
      </c>
      <c r="K303" s="83" t="str">
        <f t="shared" si="60"/>
        <v/>
      </c>
      <c r="L303" s="45" t="str">
        <f t="shared" si="60"/>
        <v/>
      </c>
      <c r="M303" s="83" t="str">
        <f t="shared" si="60"/>
        <v/>
      </c>
      <c r="N303" s="45" t="str">
        <f t="shared" si="60"/>
        <v/>
      </c>
      <c r="O303" s="83" t="str">
        <f t="shared" si="60"/>
        <v/>
      </c>
      <c r="P303" s="45" t="str">
        <f t="shared" si="60"/>
        <v/>
      </c>
      <c r="Q303" s="83" t="str">
        <f t="shared" si="60"/>
        <v/>
      </c>
      <c r="R303" s="45" t="str">
        <f t="shared" si="60"/>
        <v/>
      </c>
      <c r="S303" s="83" t="str">
        <f>IF($A303="","",IF(S$6="NÃO",0,IF($A303=0,DATEDIF(ESTRUTURA!$F$3,ESTRUTURA!$F$4,"m")*Tabela!$H$17,Tabela!$H$17)))</f>
        <v/>
      </c>
      <c r="T303" s="45" t="str">
        <f>IF($A303="","",IF(T$6="NÃO",0,IF($A303=0,DATEDIF(ESTRUTURA!$F$3,ESTRUTURA!$F$4,"m")*Tabela!$H$18,Tabela!$H$18)))</f>
        <v/>
      </c>
      <c r="U303" s="83" t="str">
        <f t="shared" si="59"/>
        <v/>
      </c>
      <c r="V303" s="45" t="str">
        <f>IF($A303="","",IF(V$6="NÃO",0,IF($A303=0,DATEDIF(ESTRUTURA!$F$3,ESTRUTURA!$F$4,"m")*Tabela!$H$20,Tabela!$H$20)))</f>
        <v/>
      </c>
      <c r="W303" s="83" t="str">
        <f t="shared" si="59"/>
        <v/>
      </c>
      <c r="X303" s="45" t="str">
        <f t="shared" si="59"/>
        <v/>
      </c>
      <c r="Y303" s="83" t="str">
        <f>IF($A303="","",IF(Y$6="NÃO",0,IF(A303=0,Tabela!$H$23,IF(AND(MONTH(ESTRUTURA!C303)=MONTH(ESTRUTURA!$F$3),A303&gt;0),Tabela!$H$23,0))))</f>
        <v/>
      </c>
      <c r="Z303" s="45" t="str">
        <f t="shared" si="59"/>
        <v/>
      </c>
      <c r="AA303" s="83" t="str">
        <f>IF($A303="","",IF(AA$6="NÃO",0,Tabela!$H$25*nm_séries))</f>
        <v/>
      </c>
      <c r="AB303" s="45" t="str">
        <f t="shared" si="59"/>
        <v/>
      </c>
      <c r="AC303" s="83" t="str">
        <f>IF($A303="","",IF(AC$6="NÃO",0,IF(A303=0,Tabela!$H$27,IF(MOD(A303,3)=0,Tabela!$H$27,0))))</f>
        <v/>
      </c>
      <c r="AD303" s="45" t="str">
        <f t="shared" si="59"/>
        <v/>
      </c>
      <c r="AE303" s="83" t="str">
        <f t="shared" si="59"/>
        <v/>
      </c>
      <c r="AF303" s="45" t="str">
        <f>IF($A303="","",IF(AF$6="NÃO",0,IF(AND(MONTH(ESTRUTURA!C303)=MONTH(ESTRUTURA!$F$3),A303&gt;0),Tabela!$H$30,0)))</f>
        <v/>
      </c>
      <c r="AG303" s="83" t="str">
        <f t="shared" si="59"/>
        <v/>
      </c>
      <c r="AH303" s="45" t="str">
        <f t="shared" si="59"/>
        <v/>
      </c>
      <c r="AI303" s="83" t="str">
        <f>IF($A303="","",IF(AI$6="NÃO",0,IF($A303=0,DATEDIF(ESTRUTURA!$F$3,ESTRUTURA!$F$4,"m")*Tabela!$H$33,Tabela!$H$33)))</f>
        <v/>
      </c>
      <c r="AJ303" s="45" t="str">
        <f t="shared" si="49"/>
        <v/>
      </c>
    </row>
    <row r="304" spans="1:36" x14ac:dyDescent="0.2">
      <c r="A304" s="89" t="str">
        <f>ESTRUTURA!A304</f>
        <v/>
      </c>
      <c r="B304" s="81">
        <f t="shared" si="55"/>
        <v>0</v>
      </c>
      <c r="C304" s="83" t="str">
        <f t="shared" si="60"/>
        <v/>
      </c>
      <c r="D304" s="45" t="str">
        <f t="shared" si="60"/>
        <v/>
      </c>
      <c r="E304" s="83" t="str">
        <f t="shared" si="60"/>
        <v/>
      </c>
      <c r="F304" s="45" t="str">
        <f>IF($A304="","",IF(F$6="NÃO",0,Tabela!$H$34*nm_lastro))</f>
        <v/>
      </c>
      <c r="G304" s="83" t="str">
        <f t="shared" si="60"/>
        <v/>
      </c>
      <c r="H304" s="45" t="str">
        <f>IF($A304="","",IF(H$6="NÃO",0,IF($A304=0,DATEDIF(ESTRUTURA!$F$3,ESTRUTURA!$F$4,"m")*Tabela!$H$6,Tabela!$H$6)))</f>
        <v/>
      </c>
      <c r="I304" s="83" t="str">
        <f t="shared" si="60"/>
        <v/>
      </c>
      <c r="J304" s="45" t="str">
        <f>IF($A304="","",IF(J$6="NÃO",0,IF($A304=0,DATEDIF(ESTRUTURA!$F$3,ESTRUTURA!$F$4,"m")*Tabela!$H$8,IF(J$6="NÃO",0,Tabela!$H$8))))</f>
        <v/>
      </c>
      <c r="K304" s="83" t="str">
        <f t="shared" si="60"/>
        <v/>
      </c>
      <c r="L304" s="45" t="str">
        <f t="shared" si="60"/>
        <v/>
      </c>
      <c r="M304" s="83" t="str">
        <f t="shared" si="60"/>
        <v/>
      </c>
      <c r="N304" s="45" t="str">
        <f t="shared" si="60"/>
        <v/>
      </c>
      <c r="O304" s="83" t="str">
        <f t="shared" si="60"/>
        <v/>
      </c>
      <c r="P304" s="45" t="str">
        <f t="shared" si="60"/>
        <v/>
      </c>
      <c r="Q304" s="83" t="str">
        <f t="shared" si="60"/>
        <v/>
      </c>
      <c r="R304" s="45" t="str">
        <f t="shared" si="60"/>
        <v/>
      </c>
      <c r="S304" s="83" t="str">
        <f>IF($A304="","",IF(S$6="NÃO",0,IF($A304=0,DATEDIF(ESTRUTURA!$F$3,ESTRUTURA!$F$4,"m")*Tabela!$H$17,Tabela!$H$17)))</f>
        <v/>
      </c>
      <c r="T304" s="45" t="str">
        <f>IF($A304="","",IF(T$6="NÃO",0,IF($A304=0,DATEDIF(ESTRUTURA!$F$3,ESTRUTURA!$F$4,"m")*Tabela!$H$18,Tabela!$H$18)))</f>
        <v/>
      </c>
      <c r="U304" s="83" t="str">
        <f t="shared" si="59"/>
        <v/>
      </c>
      <c r="V304" s="45" t="str">
        <f>IF($A304="","",IF(V$6="NÃO",0,IF($A304=0,DATEDIF(ESTRUTURA!$F$3,ESTRUTURA!$F$4,"m")*Tabela!$H$20,Tabela!$H$20)))</f>
        <v/>
      </c>
      <c r="W304" s="83" t="str">
        <f t="shared" si="59"/>
        <v/>
      </c>
      <c r="X304" s="45" t="str">
        <f t="shared" si="59"/>
        <v/>
      </c>
      <c r="Y304" s="83" t="str">
        <f>IF($A304="","",IF(Y$6="NÃO",0,IF(A304=0,Tabela!$H$23,IF(AND(MONTH(ESTRUTURA!C304)=MONTH(ESTRUTURA!$F$3),A304&gt;0),Tabela!$H$23,0))))</f>
        <v/>
      </c>
      <c r="Z304" s="45" t="str">
        <f t="shared" si="59"/>
        <v/>
      </c>
      <c r="AA304" s="83" t="str">
        <f>IF($A304="","",IF(AA$6="NÃO",0,Tabela!$H$25*nm_séries))</f>
        <v/>
      </c>
      <c r="AB304" s="45" t="str">
        <f t="shared" si="59"/>
        <v/>
      </c>
      <c r="AC304" s="83" t="str">
        <f>IF($A304="","",IF(AC$6="NÃO",0,IF(A304=0,Tabela!$H$27,IF(MOD(A304,3)=0,Tabela!$H$27,0))))</f>
        <v/>
      </c>
      <c r="AD304" s="45" t="str">
        <f t="shared" si="59"/>
        <v/>
      </c>
      <c r="AE304" s="83" t="str">
        <f t="shared" si="59"/>
        <v/>
      </c>
      <c r="AF304" s="45" t="str">
        <f>IF($A304="","",IF(AF$6="NÃO",0,IF(AND(MONTH(ESTRUTURA!C304)=MONTH(ESTRUTURA!$F$3),A304&gt;0),Tabela!$H$30,0)))</f>
        <v/>
      </c>
      <c r="AG304" s="83" t="str">
        <f t="shared" si="59"/>
        <v/>
      </c>
      <c r="AH304" s="45" t="str">
        <f t="shared" si="59"/>
        <v/>
      </c>
      <c r="AI304" s="83" t="str">
        <f>IF($A304="","",IF(AI$6="NÃO",0,IF($A304=0,DATEDIF(ESTRUTURA!$F$3,ESTRUTURA!$F$4,"m")*Tabela!$H$33,Tabela!$H$33)))</f>
        <v/>
      </c>
      <c r="AJ304" s="45" t="str">
        <f t="shared" si="49"/>
        <v/>
      </c>
    </row>
    <row r="305" spans="1:36" x14ac:dyDescent="0.2">
      <c r="A305" s="89" t="str">
        <f>ESTRUTURA!A305</f>
        <v/>
      </c>
      <c r="B305" s="81">
        <f t="shared" si="55"/>
        <v>0</v>
      </c>
      <c r="C305" s="83" t="str">
        <f t="shared" si="60"/>
        <v/>
      </c>
      <c r="D305" s="45" t="str">
        <f t="shared" si="60"/>
        <v/>
      </c>
      <c r="E305" s="83" t="str">
        <f t="shared" si="60"/>
        <v/>
      </c>
      <c r="F305" s="45" t="str">
        <f>IF($A305="","",IF(F$6="NÃO",0,Tabela!$H$34*nm_lastro))</f>
        <v/>
      </c>
      <c r="G305" s="83" t="str">
        <f t="shared" si="60"/>
        <v/>
      </c>
      <c r="H305" s="45" t="str">
        <f>IF($A305="","",IF(H$6="NÃO",0,IF($A305=0,DATEDIF(ESTRUTURA!$F$3,ESTRUTURA!$F$4,"m")*Tabela!$H$6,Tabela!$H$6)))</f>
        <v/>
      </c>
      <c r="I305" s="83" t="str">
        <f t="shared" si="60"/>
        <v/>
      </c>
      <c r="J305" s="45" t="str">
        <f>IF($A305="","",IF(J$6="NÃO",0,IF($A305=0,DATEDIF(ESTRUTURA!$F$3,ESTRUTURA!$F$4,"m")*Tabela!$H$8,IF(J$6="NÃO",0,Tabela!$H$8))))</f>
        <v/>
      </c>
      <c r="K305" s="83" t="str">
        <f t="shared" si="60"/>
        <v/>
      </c>
      <c r="L305" s="45" t="str">
        <f t="shared" si="60"/>
        <v/>
      </c>
      <c r="M305" s="83" t="str">
        <f t="shared" si="60"/>
        <v/>
      </c>
      <c r="N305" s="45" t="str">
        <f t="shared" si="60"/>
        <v/>
      </c>
      <c r="O305" s="83" t="str">
        <f t="shared" si="60"/>
        <v/>
      </c>
      <c r="P305" s="45" t="str">
        <f t="shared" si="60"/>
        <v/>
      </c>
      <c r="Q305" s="83" t="str">
        <f t="shared" si="60"/>
        <v/>
      </c>
      <c r="R305" s="45" t="str">
        <f t="shared" si="60"/>
        <v/>
      </c>
      <c r="S305" s="83" t="str">
        <f>IF($A305="","",IF(S$6="NÃO",0,IF($A305=0,DATEDIF(ESTRUTURA!$F$3,ESTRUTURA!$F$4,"m")*Tabela!$H$17,Tabela!$H$17)))</f>
        <v/>
      </c>
      <c r="T305" s="45" t="str">
        <f>IF($A305="","",IF(T$6="NÃO",0,IF($A305=0,DATEDIF(ESTRUTURA!$F$3,ESTRUTURA!$F$4,"m")*Tabela!$H$18,Tabela!$H$18)))</f>
        <v/>
      </c>
      <c r="U305" s="83" t="str">
        <f t="shared" si="59"/>
        <v/>
      </c>
      <c r="V305" s="45" t="str">
        <f>IF($A305="","",IF(V$6="NÃO",0,IF($A305=0,DATEDIF(ESTRUTURA!$F$3,ESTRUTURA!$F$4,"m")*Tabela!$H$20,Tabela!$H$20)))</f>
        <v/>
      </c>
      <c r="W305" s="83" t="str">
        <f t="shared" si="59"/>
        <v/>
      </c>
      <c r="X305" s="45" t="str">
        <f t="shared" si="59"/>
        <v/>
      </c>
      <c r="Y305" s="83" t="str">
        <f>IF($A305="","",IF(Y$6="NÃO",0,IF(A305=0,Tabela!$H$23,IF(AND(MONTH(ESTRUTURA!C305)=MONTH(ESTRUTURA!$F$3),A305&gt;0),Tabela!$H$23,0))))</f>
        <v/>
      </c>
      <c r="Z305" s="45" t="str">
        <f t="shared" si="59"/>
        <v/>
      </c>
      <c r="AA305" s="83" t="str">
        <f>IF($A305="","",IF(AA$6="NÃO",0,Tabela!$H$25*nm_séries))</f>
        <v/>
      </c>
      <c r="AB305" s="45" t="str">
        <f t="shared" si="59"/>
        <v/>
      </c>
      <c r="AC305" s="83" t="str">
        <f>IF($A305="","",IF(AC$6="NÃO",0,IF(A305=0,Tabela!$H$27,IF(MOD(A305,3)=0,Tabela!$H$27,0))))</f>
        <v/>
      </c>
      <c r="AD305" s="45" t="str">
        <f t="shared" si="59"/>
        <v/>
      </c>
      <c r="AE305" s="83" t="str">
        <f t="shared" si="59"/>
        <v/>
      </c>
      <c r="AF305" s="45" t="str">
        <f>IF($A305="","",IF(AF$6="NÃO",0,IF(AND(MONTH(ESTRUTURA!C305)=MONTH(ESTRUTURA!$F$3),A305&gt;0),Tabela!$H$30,0)))</f>
        <v/>
      </c>
      <c r="AG305" s="83" t="str">
        <f t="shared" si="59"/>
        <v/>
      </c>
      <c r="AH305" s="45" t="str">
        <f t="shared" si="59"/>
        <v/>
      </c>
      <c r="AI305" s="83" t="str">
        <f>IF($A305="","",IF(AI$6="NÃO",0,IF($A305=0,DATEDIF(ESTRUTURA!$F$3,ESTRUTURA!$F$4,"m")*Tabela!$H$33,Tabela!$H$33)))</f>
        <v/>
      </c>
      <c r="AJ305" s="45" t="str">
        <f t="shared" si="49"/>
        <v/>
      </c>
    </row>
    <row r="306" spans="1:36" x14ac:dyDescent="0.2">
      <c r="A306" s="89" t="str">
        <f>ESTRUTURA!A306</f>
        <v/>
      </c>
      <c r="B306" s="81">
        <f t="shared" si="55"/>
        <v>0</v>
      </c>
      <c r="C306" s="83" t="str">
        <f t="shared" si="60"/>
        <v/>
      </c>
      <c r="D306" s="45" t="str">
        <f t="shared" si="60"/>
        <v/>
      </c>
      <c r="E306" s="83" t="str">
        <f t="shared" si="60"/>
        <v/>
      </c>
      <c r="F306" s="45" t="str">
        <f>IF($A306="","",IF(F$6="NÃO",0,Tabela!$H$34*nm_lastro))</f>
        <v/>
      </c>
      <c r="G306" s="83" t="str">
        <f t="shared" si="60"/>
        <v/>
      </c>
      <c r="H306" s="45" t="str">
        <f>IF($A306="","",IF(H$6="NÃO",0,IF($A306=0,DATEDIF(ESTRUTURA!$F$3,ESTRUTURA!$F$4,"m")*Tabela!$H$6,Tabela!$H$6)))</f>
        <v/>
      </c>
      <c r="I306" s="83" t="str">
        <f t="shared" si="60"/>
        <v/>
      </c>
      <c r="J306" s="45" t="str">
        <f>IF($A306="","",IF(J$6="NÃO",0,IF($A306=0,DATEDIF(ESTRUTURA!$F$3,ESTRUTURA!$F$4,"m")*Tabela!$H$8,IF(J$6="NÃO",0,Tabela!$H$8))))</f>
        <v/>
      </c>
      <c r="K306" s="83" t="str">
        <f t="shared" si="60"/>
        <v/>
      </c>
      <c r="L306" s="45" t="str">
        <f t="shared" si="60"/>
        <v/>
      </c>
      <c r="M306" s="83" t="str">
        <f t="shared" si="60"/>
        <v/>
      </c>
      <c r="N306" s="45" t="str">
        <f t="shared" si="60"/>
        <v/>
      </c>
      <c r="O306" s="83" t="str">
        <f t="shared" si="60"/>
        <v/>
      </c>
      <c r="P306" s="45" t="str">
        <f t="shared" si="60"/>
        <v/>
      </c>
      <c r="Q306" s="83" t="str">
        <f t="shared" si="60"/>
        <v/>
      </c>
      <c r="R306" s="45" t="str">
        <f t="shared" si="60"/>
        <v/>
      </c>
      <c r="S306" s="83" t="str">
        <f>IF($A306="","",IF(S$6="NÃO",0,IF($A306=0,DATEDIF(ESTRUTURA!$F$3,ESTRUTURA!$F$4,"m")*Tabela!$H$17,Tabela!$H$17)))</f>
        <v/>
      </c>
      <c r="T306" s="45" t="str">
        <f>IF($A306="","",IF(T$6="NÃO",0,IF($A306=0,DATEDIF(ESTRUTURA!$F$3,ESTRUTURA!$F$4,"m")*Tabela!$H$18,Tabela!$H$18)))</f>
        <v/>
      </c>
      <c r="U306" s="83" t="str">
        <f t="shared" si="59"/>
        <v/>
      </c>
      <c r="V306" s="45" t="str">
        <f>IF($A306="","",IF(V$6="NÃO",0,IF($A306=0,DATEDIF(ESTRUTURA!$F$3,ESTRUTURA!$F$4,"m")*Tabela!$H$20,Tabela!$H$20)))</f>
        <v/>
      </c>
      <c r="W306" s="83" t="str">
        <f t="shared" si="59"/>
        <v/>
      </c>
      <c r="X306" s="45" t="str">
        <f t="shared" si="59"/>
        <v/>
      </c>
      <c r="Y306" s="83" t="str">
        <f>IF($A306="","",IF(Y$6="NÃO",0,IF(A306=0,Tabela!$H$23,IF(AND(MONTH(ESTRUTURA!C306)=MONTH(ESTRUTURA!$F$3),A306&gt;0),Tabela!$H$23,0))))</f>
        <v/>
      </c>
      <c r="Z306" s="45" t="str">
        <f t="shared" si="59"/>
        <v/>
      </c>
      <c r="AA306" s="83" t="str">
        <f>IF($A306="","",IF(AA$6="NÃO",0,Tabela!$H$25*nm_séries))</f>
        <v/>
      </c>
      <c r="AB306" s="45" t="str">
        <f t="shared" si="59"/>
        <v/>
      </c>
      <c r="AC306" s="83" t="str">
        <f>IF($A306="","",IF(AC$6="NÃO",0,IF(A306=0,Tabela!$H$27,IF(MOD(A306,3)=0,Tabela!$H$27,0))))</f>
        <v/>
      </c>
      <c r="AD306" s="45" t="str">
        <f t="shared" si="59"/>
        <v/>
      </c>
      <c r="AE306" s="83" t="str">
        <f t="shared" si="59"/>
        <v/>
      </c>
      <c r="AF306" s="45" t="str">
        <f>IF($A306="","",IF(AF$6="NÃO",0,IF(AND(MONTH(ESTRUTURA!C306)=MONTH(ESTRUTURA!$F$3),A306&gt;0),Tabela!$H$30,0)))</f>
        <v/>
      </c>
      <c r="AG306" s="83" t="str">
        <f t="shared" si="59"/>
        <v/>
      </c>
      <c r="AH306" s="45" t="str">
        <f t="shared" si="59"/>
        <v/>
      </c>
      <c r="AI306" s="83" t="str">
        <f>IF($A306="","",IF(AI$6="NÃO",0,IF($A306=0,DATEDIF(ESTRUTURA!$F$3,ESTRUTURA!$F$4,"m")*Tabela!$H$33,Tabela!$H$33)))</f>
        <v/>
      </c>
      <c r="AJ306" s="45" t="str">
        <f t="shared" si="49"/>
        <v/>
      </c>
    </row>
    <row r="307" spans="1:36" x14ac:dyDescent="0.2">
      <c r="A307" s="89" t="str">
        <f>ESTRUTURA!A307</f>
        <v/>
      </c>
      <c r="B307" s="81">
        <f t="shared" si="55"/>
        <v>0</v>
      </c>
      <c r="C307" s="83" t="str">
        <f t="shared" si="60"/>
        <v/>
      </c>
      <c r="D307" s="45" t="str">
        <f t="shared" si="60"/>
        <v/>
      </c>
      <c r="E307" s="83" t="str">
        <f t="shared" si="60"/>
        <v/>
      </c>
      <c r="F307" s="45" t="str">
        <f>IF($A307="","",IF(F$6="NÃO",0,Tabela!$H$34*nm_lastro))</f>
        <v/>
      </c>
      <c r="G307" s="83" t="str">
        <f t="shared" si="60"/>
        <v/>
      </c>
      <c r="H307" s="45" t="str">
        <f>IF($A307="","",IF(H$6="NÃO",0,IF($A307=0,DATEDIF(ESTRUTURA!$F$3,ESTRUTURA!$F$4,"m")*Tabela!$H$6,Tabela!$H$6)))</f>
        <v/>
      </c>
      <c r="I307" s="83" t="str">
        <f t="shared" si="60"/>
        <v/>
      </c>
      <c r="J307" s="45" t="str">
        <f>IF($A307="","",IF(J$6="NÃO",0,IF($A307=0,DATEDIF(ESTRUTURA!$F$3,ESTRUTURA!$F$4,"m")*Tabela!$H$8,IF(J$6="NÃO",0,Tabela!$H$8))))</f>
        <v/>
      </c>
      <c r="K307" s="83" t="str">
        <f t="shared" si="60"/>
        <v/>
      </c>
      <c r="L307" s="45" t="str">
        <f t="shared" si="60"/>
        <v/>
      </c>
      <c r="M307" s="83" t="str">
        <f t="shared" si="60"/>
        <v/>
      </c>
      <c r="N307" s="45" t="str">
        <f t="shared" si="60"/>
        <v/>
      </c>
      <c r="O307" s="83" t="str">
        <f t="shared" si="60"/>
        <v/>
      </c>
      <c r="P307" s="45" t="str">
        <f t="shared" si="60"/>
        <v/>
      </c>
      <c r="Q307" s="83" t="str">
        <f t="shared" si="60"/>
        <v/>
      </c>
      <c r="R307" s="45" t="str">
        <f t="shared" si="60"/>
        <v/>
      </c>
      <c r="S307" s="83" t="str">
        <f>IF($A307="","",IF(S$6="NÃO",0,IF($A307=0,DATEDIF(ESTRUTURA!$F$3,ESTRUTURA!$F$4,"m")*Tabela!$H$17,Tabela!$H$17)))</f>
        <v/>
      </c>
      <c r="T307" s="45" t="str">
        <f>IF($A307="","",IF(T$6="NÃO",0,IF($A307=0,DATEDIF(ESTRUTURA!$F$3,ESTRUTURA!$F$4,"m")*Tabela!$H$18,Tabela!$H$18)))</f>
        <v/>
      </c>
      <c r="U307" s="83" t="str">
        <f t="shared" si="59"/>
        <v/>
      </c>
      <c r="V307" s="45" t="str">
        <f>IF($A307="","",IF(V$6="NÃO",0,IF($A307=0,DATEDIF(ESTRUTURA!$F$3,ESTRUTURA!$F$4,"m")*Tabela!$H$20,Tabela!$H$20)))</f>
        <v/>
      </c>
      <c r="W307" s="83" t="str">
        <f t="shared" si="59"/>
        <v/>
      </c>
      <c r="X307" s="45" t="str">
        <f t="shared" si="59"/>
        <v/>
      </c>
      <c r="Y307" s="83" t="str">
        <f>IF($A307="","",IF(Y$6="NÃO",0,IF(A307=0,Tabela!$H$23,IF(AND(MONTH(ESTRUTURA!C307)=MONTH(ESTRUTURA!$F$3),A307&gt;0),Tabela!$H$23,0))))</f>
        <v/>
      </c>
      <c r="Z307" s="45" t="str">
        <f t="shared" si="59"/>
        <v/>
      </c>
      <c r="AA307" s="83" t="str">
        <f>IF($A307="","",IF(AA$6="NÃO",0,Tabela!$H$25*nm_séries))</f>
        <v/>
      </c>
      <c r="AB307" s="45" t="str">
        <f t="shared" si="59"/>
        <v/>
      </c>
      <c r="AC307" s="83" t="str">
        <f>IF($A307="","",IF(AC$6="NÃO",0,IF(A307=0,Tabela!$H$27,IF(MOD(A307,3)=0,Tabela!$H$27,0))))</f>
        <v/>
      </c>
      <c r="AD307" s="45" t="str">
        <f t="shared" si="59"/>
        <v/>
      </c>
      <c r="AE307" s="83" t="str">
        <f t="shared" si="59"/>
        <v/>
      </c>
      <c r="AF307" s="45" t="str">
        <f>IF($A307="","",IF(AF$6="NÃO",0,IF(AND(MONTH(ESTRUTURA!C307)=MONTH(ESTRUTURA!$F$3),A307&gt;0),Tabela!$H$30,0)))</f>
        <v/>
      </c>
      <c r="AG307" s="83" t="str">
        <f t="shared" si="59"/>
        <v/>
      </c>
      <c r="AH307" s="45" t="str">
        <f t="shared" si="59"/>
        <v/>
      </c>
      <c r="AI307" s="83" t="str">
        <f>IF($A307="","",IF(AI$6="NÃO",0,IF($A307=0,DATEDIF(ESTRUTURA!$F$3,ESTRUTURA!$F$4,"m")*Tabela!$H$33,Tabela!$H$33)))</f>
        <v/>
      </c>
      <c r="AJ307" s="45" t="str">
        <f t="shared" si="49"/>
        <v/>
      </c>
    </row>
    <row r="308" spans="1:36" x14ac:dyDescent="0.2">
      <c r="A308" s="89" t="str">
        <f>ESTRUTURA!A308</f>
        <v/>
      </c>
      <c r="B308" s="81">
        <f t="shared" si="55"/>
        <v>0</v>
      </c>
      <c r="C308" s="83" t="str">
        <f t="shared" si="60"/>
        <v/>
      </c>
      <c r="D308" s="45" t="str">
        <f t="shared" si="60"/>
        <v/>
      </c>
      <c r="E308" s="83" t="str">
        <f t="shared" si="60"/>
        <v/>
      </c>
      <c r="F308" s="45" t="str">
        <f>IF($A308="","",IF(F$6="NÃO",0,Tabela!$H$34*nm_lastro))</f>
        <v/>
      </c>
      <c r="G308" s="83" t="str">
        <f t="shared" si="60"/>
        <v/>
      </c>
      <c r="H308" s="45" t="str">
        <f>IF($A308="","",IF(H$6="NÃO",0,IF($A308=0,DATEDIF(ESTRUTURA!$F$3,ESTRUTURA!$F$4,"m")*Tabela!$H$6,Tabela!$H$6)))</f>
        <v/>
      </c>
      <c r="I308" s="83" t="str">
        <f t="shared" si="60"/>
        <v/>
      </c>
      <c r="J308" s="45" t="str">
        <f>IF($A308="","",IF(J$6="NÃO",0,IF($A308=0,DATEDIF(ESTRUTURA!$F$3,ESTRUTURA!$F$4,"m")*Tabela!$H$8,IF(J$6="NÃO",0,Tabela!$H$8))))</f>
        <v/>
      </c>
      <c r="K308" s="83" t="str">
        <f t="shared" si="60"/>
        <v/>
      </c>
      <c r="L308" s="45" t="str">
        <f t="shared" si="60"/>
        <v/>
      </c>
      <c r="M308" s="83" t="str">
        <f t="shared" si="60"/>
        <v/>
      </c>
      <c r="N308" s="45" t="str">
        <f t="shared" si="60"/>
        <v/>
      </c>
      <c r="O308" s="83" t="str">
        <f t="shared" si="60"/>
        <v/>
      </c>
      <c r="P308" s="45" t="str">
        <f t="shared" si="60"/>
        <v/>
      </c>
      <c r="Q308" s="83" t="str">
        <f t="shared" si="60"/>
        <v/>
      </c>
      <c r="R308" s="45" t="str">
        <f t="shared" si="60"/>
        <v/>
      </c>
      <c r="S308" s="83" t="str">
        <f>IF($A308="","",IF(S$6="NÃO",0,IF($A308=0,DATEDIF(ESTRUTURA!$F$3,ESTRUTURA!$F$4,"m")*Tabela!$H$17,Tabela!$H$17)))</f>
        <v/>
      </c>
      <c r="T308" s="45" t="str">
        <f>IF($A308="","",IF(T$6="NÃO",0,IF($A308=0,DATEDIF(ESTRUTURA!$F$3,ESTRUTURA!$F$4,"m")*Tabela!$H$18,Tabela!$H$18)))</f>
        <v/>
      </c>
      <c r="U308" s="83" t="str">
        <f t="shared" si="59"/>
        <v/>
      </c>
      <c r="V308" s="45" t="str">
        <f>IF($A308="","",IF(V$6="NÃO",0,IF($A308=0,DATEDIF(ESTRUTURA!$F$3,ESTRUTURA!$F$4,"m")*Tabela!$H$20,Tabela!$H$20)))</f>
        <v/>
      </c>
      <c r="W308" s="83" t="str">
        <f t="shared" si="59"/>
        <v/>
      </c>
      <c r="X308" s="45" t="str">
        <f t="shared" si="59"/>
        <v/>
      </c>
      <c r="Y308" s="83" t="str">
        <f>IF($A308="","",IF(Y$6="NÃO",0,IF(A308=0,Tabela!$H$23,IF(AND(MONTH(ESTRUTURA!C308)=MONTH(ESTRUTURA!$F$3),A308&gt;0),Tabela!$H$23,0))))</f>
        <v/>
      </c>
      <c r="Z308" s="45" t="str">
        <f t="shared" si="59"/>
        <v/>
      </c>
      <c r="AA308" s="83" t="str">
        <f>IF($A308="","",IF(AA$6="NÃO",0,Tabela!$H$25*nm_séries))</f>
        <v/>
      </c>
      <c r="AB308" s="45" t="str">
        <f t="shared" si="59"/>
        <v/>
      </c>
      <c r="AC308" s="83" t="str">
        <f>IF($A308="","",IF(AC$6="NÃO",0,IF(A308=0,Tabela!$H$27,IF(MOD(A308,3)=0,Tabela!$H$27,0))))</f>
        <v/>
      </c>
      <c r="AD308" s="45" t="str">
        <f t="shared" si="59"/>
        <v/>
      </c>
      <c r="AE308" s="83" t="str">
        <f t="shared" si="59"/>
        <v/>
      </c>
      <c r="AF308" s="45" t="str">
        <f>IF($A308="","",IF(AF$6="NÃO",0,IF(AND(MONTH(ESTRUTURA!C308)=MONTH(ESTRUTURA!$F$3),A308&gt;0),Tabela!$H$30,0)))</f>
        <v/>
      </c>
      <c r="AG308" s="83" t="str">
        <f t="shared" si="59"/>
        <v/>
      </c>
      <c r="AH308" s="45" t="str">
        <f t="shared" si="59"/>
        <v/>
      </c>
      <c r="AI308" s="83" t="str">
        <f>IF($A308="","",IF(AI$6="NÃO",0,IF($A308=0,DATEDIF(ESTRUTURA!$F$3,ESTRUTURA!$F$4,"m")*Tabela!$H$33,Tabela!$H$33)))</f>
        <v/>
      </c>
      <c r="AJ308" s="45" t="str">
        <f t="shared" si="49"/>
        <v/>
      </c>
    </row>
    <row r="309" spans="1:36" x14ac:dyDescent="0.2">
      <c r="A309" s="89" t="str">
        <f>ESTRUTURA!A309</f>
        <v/>
      </c>
      <c r="B309" s="81">
        <f t="shared" si="55"/>
        <v>0</v>
      </c>
      <c r="C309" s="83" t="str">
        <f t="shared" si="60"/>
        <v/>
      </c>
      <c r="D309" s="45" t="str">
        <f t="shared" si="60"/>
        <v/>
      </c>
      <c r="E309" s="83" t="str">
        <f t="shared" si="60"/>
        <v/>
      </c>
      <c r="F309" s="45" t="str">
        <f>IF($A309="","",IF(F$6="NÃO",0,Tabela!$H$34*nm_lastro))</f>
        <v/>
      </c>
      <c r="G309" s="83" t="str">
        <f t="shared" si="60"/>
        <v/>
      </c>
      <c r="H309" s="45" t="str">
        <f>IF($A309="","",IF(H$6="NÃO",0,IF($A309=0,DATEDIF(ESTRUTURA!$F$3,ESTRUTURA!$F$4,"m")*Tabela!$H$6,Tabela!$H$6)))</f>
        <v/>
      </c>
      <c r="I309" s="83" t="str">
        <f t="shared" si="60"/>
        <v/>
      </c>
      <c r="J309" s="45" t="str">
        <f>IF($A309="","",IF(J$6="NÃO",0,IF($A309=0,DATEDIF(ESTRUTURA!$F$3,ESTRUTURA!$F$4,"m")*Tabela!$H$8,IF(J$6="NÃO",0,Tabela!$H$8))))</f>
        <v/>
      </c>
      <c r="K309" s="83" t="str">
        <f t="shared" si="60"/>
        <v/>
      </c>
      <c r="L309" s="45" t="str">
        <f t="shared" si="60"/>
        <v/>
      </c>
      <c r="M309" s="83" t="str">
        <f t="shared" si="60"/>
        <v/>
      </c>
      <c r="N309" s="45" t="str">
        <f t="shared" si="60"/>
        <v/>
      </c>
      <c r="O309" s="83" t="str">
        <f t="shared" si="60"/>
        <v/>
      </c>
      <c r="P309" s="45" t="str">
        <f t="shared" si="60"/>
        <v/>
      </c>
      <c r="Q309" s="83" t="str">
        <f t="shared" si="60"/>
        <v/>
      </c>
      <c r="R309" s="45" t="str">
        <f t="shared" si="60"/>
        <v/>
      </c>
      <c r="S309" s="83" t="str">
        <f>IF($A309="","",IF(S$6="NÃO",0,IF($A309=0,DATEDIF(ESTRUTURA!$F$3,ESTRUTURA!$F$4,"m")*Tabela!$H$17,Tabela!$H$17)))</f>
        <v/>
      </c>
      <c r="T309" s="45" t="str">
        <f>IF($A309="","",IF(T$6="NÃO",0,IF($A309=0,DATEDIF(ESTRUTURA!$F$3,ESTRUTURA!$F$4,"m")*Tabela!$H$18,Tabela!$H$18)))</f>
        <v/>
      </c>
      <c r="U309" s="83" t="str">
        <f t="shared" si="59"/>
        <v/>
      </c>
      <c r="V309" s="45" t="str">
        <f>IF($A309="","",IF(V$6="NÃO",0,IF($A309=0,DATEDIF(ESTRUTURA!$F$3,ESTRUTURA!$F$4,"m")*Tabela!$H$20,Tabela!$H$20)))</f>
        <v/>
      </c>
      <c r="W309" s="83" t="str">
        <f t="shared" si="59"/>
        <v/>
      </c>
      <c r="X309" s="45" t="str">
        <f t="shared" si="59"/>
        <v/>
      </c>
      <c r="Y309" s="83" t="str">
        <f>IF($A309="","",IF(Y$6="NÃO",0,IF(A309=0,Tabela!$H$23,IF(AND(MONTH(ESTRUTURA!C309)=MONTH(ESTRUTURA!$F$3),A309&gt;0),Tabela!$H$23,0))))</f>
        <v/>
      </c>
      <c r="Z309" s="45" t="str">
        <f t="shared" si="59"/>
        <v/>
      </c>
      <c r="AA309" s="83" t="str">
        <f>IF($A309="","",IF(AA$6="NÃO",0,Tabela!$H$25*nm_séries))</f>
        <v/>
      </c>
      <c r="AB309" s="45" t="str">
        <f t="shared" si="59"/>
        <v/>
      </c>
      <c r="AC309" s="83" t="str">
        <f>IF($A309="","",IF(AC$6="NÃO",0,IF(A309=0,Tabela!$H$27,IF(MOD(A309,3)=0,Tabela!$H$27,0))))</f>
        <v/>
      </c>
      <c r="AD309" s="45" t="str">
        <f t="shared" si="59"/>
        <v/>
      </c>
      <c r="AE309" s="83" t="str">
        <f t="shared" si="59"/>
        <v/>
      </c>
      <c r="AF309" s="45" t="str">
        <f>IF($A309="","",IF(AF$6="NÃO",0,IF(AND(MONTH(ESTRUTURA!C309)=MONTH(ESTRUTURA!$F$3),A309&gt;0),Tabela!$H$30,0)))</f>
        <v/>
      </c>
      <c r="AG309" s="83" t="str">
        <f t="shared" si="59"/>
        <v/>
      </c>
      <c r="AH309" s="45" t="str">
        <f t="shared" si="59"/>
        <v/>
      </c>
      <c r="AI309" s="83" t="str">
        <f>IF($A309="","",IF(AI$6="NÃO",0,IF($A309=0,DATEDIF(ESTRUTURA!$F$3,ESTRUTURA!$F$4,"m")*Tabela!$H$33,Tabela!$H$33)))</f>
        <v/>
      </c>
      <c r="AJ309" s="45" t="str">
        <f t="shared" si="49"/>
        <v/>
      </c>
    </row>
    <row r="310" spans="1:36" x14ac:dyDescent="0.2">
      <c r="A310" s="89" t="str">
        <f>ESTRUTURA!A310</f>
        <v/>
      </c>
      <c r="B310" s="81">
        <f t="shared" si="55"/>
        <v>0</v>
      </c>
      <c r="C310" s="83" t="str">
        <f t="shared" si="60"/>
        <v/>
      </c>
      <c r="D310" s="45" t="str">
        <f t="shared" si="60"/>
        <v/>
      </c>
      <c r="E310" s="83" t="str">
        <f t="shared" si="60"/>
        <v/>
      </c>
      <c r="F310" s="45" t="str">
        <f>IF($A310="","",IF(F$6="NÃO",0,Tabela!$H$34*nm_lastro))</f>
        <v/>
      </c>
      <c r="G310" s="83" t="str">
        <f t="shared" si="60"/>
        <v/>
      </c>
      <c r="H310" s="45" t="str">
        <f>IF($A310="","",IF(H$6="NÃO",0,IF($A310=0,DATEDIF(ESTRUTURA!$F$3,ESTRUTURA!$F$4,"m")*Tabela!$H$6,Tabela!$H$6)))</f>
        <v/>
      </c>
      <c r="I310" s="83" t="str">
        <f t="shared" si="60"/>
        <v/>
      </c>
      <c r="J310" s="45" t="str">
        <f>IF($A310="","",IF(J$6="NÃO",0,IF($A310=0,DATEDIF(ESTRUTURA!$F$3,ESTRUTURA!$F$4,"m")*Tabela!$H$8,IF(J$6="NÃO",0,Tabela!$H$8))))</f>
        <v/>
      </c>
      <c r="K310" s="83" t="str">
        <f t="shared" si="60"/>
        <v/>
      </c>
      <c r="L310" s="45" t="str">
        <f t="shared" si="60"/>
        <v/>
      </c>
      <c r="M310" s="83" t="str">
        <f t="shared" si="60"/>
        <v/>
      </c>
      <c r="N310" s="45" t="str">
        <f t="shared" si="60"/>
        <v/>
      </c>
      <c r="O310" s="83" t="str">
        <f t="shared" si="60"/>
        <v/>
      </c>
      <c r="P310" s="45" t="str">
        <f t="shared" si="60"/>
        <v/>
      </c>
      <c r="Q310" s="83" t="str">
        <f t="shared" si="60"/>
        <v/>
      </c>
      <c r="R310" s="45" t="str">
        <f t="shared" si="60"/>
        <v/>
      </c>
      <c r="S310" s="83" t="str">
        <f>IF($A310="","",IF(S$6="NÃO",0,IF($A310=0,DATEDIF(ESTRUTURA!$F$3,ESTRUTURA!$F$4,"m")*Tabela!$H$17,Tabela!$H$17)))</f>
        <v/>
      </c>
      <c r="T310" s="45" t="str">
        <f>IF($A310="","",IF(T$6="NÃO",0,IF($A310=0,DATEDIF(ESTRUTURA!$F$3,ESTRUTURA!$F$4,"m")*Tabela!$H$18,Tabela!$H$18)))</f>
        <v/>
      </c>
      <c r="U310" s="83" t="str">
        <f t="shared" si="59"/>
        <v/>
      </c>
      <c r="V310" s="45" t="str">
        <f>IF($A310="","",IF(V$6="NÃO",0,IF($A310=0,DATEDIF(ESTRUTURA!$F$3,ESTRUTURA!$F$4,"m")*Tabela!$H$20,Tabela!$H$20)))</f>
        <v/>
      </c>
      <c r="W310" s="83" t="str">
        <f t="shared" si="59"/>
        <v/>
      </c>
      <c r="X310" s="45" t="str">
        <f t="shared" si="59"/>
        <v/>
      </c>
      <c r="Y310" s="83" t="str">
        <f>IF($A310="","",IF(Y$6="NÃO",0,IF(A310=0,Tabela!$H$23,IF(AND(MONTH(ESTRUTURA!C310)=MONTH(ESTRUTURA!$F$3),A310&gt;0),Tabela!$H$23,0))))</f>
        <v/>
      </c>
      <c r="Z310" s="45" t="str">
        <f t="shared" si="59"/>
        <v/>
      </c>
      <c r="AA310" s="83" t="str">
        <f>IF($A310="","",IF(AA$6="NÃO",0,Tabela!$H$25*nm_séries))</f>
        <v/>
      </c>
      <c r="AB310" s="45" t="str">
        <f t="shared" si="59"/>
        <v/>
      </c>
      <c r="AC310" s="83" t="str">
        <f>IF($A310="","",IF(AC$6="NÃO",0,IF(A310=0,Tabela!$H$27,IF(MOD(A310,3)=0,Tabela!$H$27,0))))</f>
        <v/>
      </c>
      <c r="AD310" s="45" t="str">
        <f t="shared" si="59"/>
        <v/>
      </c>
      <c r="AE310" s="83" t="str">
        <f t="shared" si="59"/>
        <v/>
      </c>
      <c r="AF310" s="45" t="str">
        <f>IF($A310="","",IF(AF$6="NÃO",0,IF(AND(MONTH(ESTRUTURA!C310)=MONTH(ESTRUTURA!$F$3),A310&gt;0),Tabela!$H$30,0)))</f>
        <v/>
      </c>
      <c r="AG310" s="83" t="str">
        <f t="shared" si="59"/>
        <v/>
      </c>
      <c r="AH310" s="45" t="str">
        <f t="shared" si="59"/>
        <v/>
      </c>
      <c r="AI310" s="83" t="str">
        <f>IF($A310="","",IF(AI$6="NÃO",0,IF($A310=0,DATEDIF(ESTRUTURA!$F$3,ESTRUTURA!$F$4,"m")*Tabela!$H$33,Tabela!$H$33)))</f>
        <v/>
      </c>
      <c r="AJ310" s="45" t="str">
        <f t="shared" si="49"/>
        <v/>
      </c>
    </row>
    <row r="311" spans="1:36" x14ac:dyDescent="0.2">
      <c r="A311" s="89" t="str">
        <f>ESTRUTURA!A311</f>
        <v/>
      </c>
      <c r="B311" s="81">
        <f t="shared" si="55"/>
        <v>0</v>
      </c>
      <c r="C311" s="83" t="str">
        <f t="shared" si="60"/>
        <v/>
      </c>
      <c r="D311" s="45" t="str">
        <f t="shared" si="60"/>
        <v/>
      </c>
      <c r="E311" s="83" t="str">
        <f t="shared" si="60"/>
        <v/>
      </c>
      <c r="F311" s="45" t="str">
        <f>IF($A311="","",IF(F$6="NÃO",0,Tabela!$H$34*nm_lastro))</f>
        <v/>
      </c>
      <c r="G311" s="83" t="str">
        <f t="shared" si="60"/>
        <v/>
      </c>
      <c r="H311" s="45" t="str">
        <f>IF($A311="","",IF(H$6="NÃO",0,IF($A311=0,DATEDIF(ESTRUTURA!$F$3,ESTRUTURA!$F$4,"m")*Tabela!$H$6,Tabela!$H$6)))</f>
        <v/>
      </c>
      <c r="I311" s="83" t="str">
        <f t="shared" si="60"/>
        <v/>
      </c>
      <c r="J311" s="45" t="str">
        <f>IF($A311="","",IF(J$6="NÃO",0,IF($A311=0,DATEDIF(ESTRUTURA!$F$3,ESTRUTURA!$F$4,"m")*Tabela!$H$8,IF(J$6="NÃO",0,Tabela!$H$8))))</f>
        <v/>
      </c>
      <c r="K311" s="83" t="str">
        <f t="shared" si="60"/>
        <v/>
      </c>
      <c r="L311" s="45" t="str">
        <f t="shared" si="60"/>
        <v/>
      </c>
      <c r="M311" s="83" t="str">
        <f t="shared" si="60"/>
        <v/>
      </c>
      <c r="N311" s="45" t="str">
        <f t="shared" si="60"/>
        <v/>
      </c>
      <c r="O311" s="83" t="str">
        <f t="shared" si="60"/>
        <v/>
      </c>
      <c r="P311" s="45" t="str">
        <f t="shared" si="60"/>
        <v/>
      </c>
      <c r="Q311" s="83" t="str">
        <f t="shared" si="60"/>
        <v/>
      </c>
      <c r="R311" s="45" t="str">
        <f t="shared" si="60"/>
        <v/>
      </c>
      <c r="S311" s="83" t="str">
        <f>IF($A311="","",IF(S$6="NÃO",0,IF($A311=0,DATEDIF(ESTRUTURA!$F$3,ESTRUTURA!$F$4,"m")*Tabela!$H$17,Tabela!$H$17)))</f>
        <v/>
      </c>
      <c r="T311" s="45" t="str">
        <f>IF($A311="","",IF(T$6="NÃO",0,IF($A311=0,DATEDIF(ESTRUTURA!$F$3,ESTRUTURA!$F$4,"m")*Tabela!$H$18,Tabela!$H$18)))</f>
        <v/>
      </c>
      <c r="U311" s="83" t="str">
        <f t="shared" si="59"/>
        <v/>
      </c>
      <c r="V311" s="45" t="str">
        <f>IF($A311="","",IF(V$6="NÃO",0,IF($A311=0,DATEDIF(ESTRUTURA!$F$3,ESTRUTURA!$F$4,"m")*Tabela!$H$20,Tabela!$H$20)))</f>
        <v/>
      </c>
      <c r="W311" s="83" t="str">
        <f t="shared" si="59"/>
        <v/>
      </c>
      <c r="X311" s="45" t="str">
        <f t="shared" si="59"/>
        <v/>
      </c>
      <c r="Y311" s="83" t="str">
        <f>IF($A311="","",IF(Y$6="NÃO",0,IF(A311=0,Tabela!$H$23,IF(AND(MONTH(ESTRUTURA!C311)=MONTH(ESTRUTURA!$F$3),A311&gt;0),Tabela!$H$23,0))))</f>
        <v/>
      </c>
      <c r="Z311" s="45" t="str">
        <f t="shared" si="59"/>
        <v/>
      </c>
      <c r="AA311" s="83" t="str">
        <f>IF($A311="","",IF(AA$6="NÃO",0,Tabela!$H$25*nm_séries))</f>
        <v/>
      </c>
      <c r="AB311" s="45" t="str">
        <f t="shared" si="59"/>
        <v/>
      </c>
      <c r="AC311" s="83" t="str">
        <f>IF($A311="","",IF(AC$6="NÃO",0,IF(A311=0,Tabela!$H$27,IF(MOD(A311,3)=0,Tabela!$H$27,0))))</f>
        <v/>
      </c>
      <c r="AD311" s="45" t="str">
        <f t="shared" si="59"/>
        <v/>
      </c>
      <c r="AE311" s="83" t="str">
        <f t="shared" si="59"/>
        <v/>
      </c>
      <c r="AF311" s="45" t="str">
        <f>IF($A311="","",IF(AF$6="NÃO",0,IF(AND(MONTH(ESTRUTURA!C311)=MONTH(ESTRUTURA!$F$3),A311&gt;0),Tabela!$H$30,0)))</f>
        <v/>
      </c>
      <c r="AG311" s="83" t="str">
        <f t="shared" si="59"/>
        <v/>
      </c>
      <c r="AH311" s="45" t="str">
        <f t="shared" si="59"/>
        <v/>
      </c>
      <c r="AI311" s="83" t="str">
        <f>IF($A311="","",IF(AI$6="NÃO",0,IF($A311=0,DATEDIF(ESTRUTURA!$F$3,ESTRUTURA!$F$4,"m")*Tabela!$H$33,Tabela!$H$33)))</f>
        <v/>
      </c>
      <c r="AJ311" s="45" t="str">
        <f t="shared" si="49"/>
        <v/>
      </c>
    </row>
    <row r="312" spans="1:36" x14ac:dyDescent="0.2">
      <c r="A312" s="89" t="str">
        <f>ESTRUTURA!A312</f>
        <v/>
      </c>
      <c r="B312" s="81">
        <f t="shared" si="55"/>
        <v>0</v>
      </c>
      <c r="C312" s="83" t="str">
        <f t="shared" si="60"/>
        <v/>
      </c>
      <c r="D312" s="45" t="str">
        <f t="shared" si="60"/>
        <v/>
      </c>
      <c r="E312" s="83" t="str">
        <f t="shared" si="60"/>
        <v/>
      </c>
      <c r="F312" s="45" t="str">
        <f>IF($A312="","",IF(F$6="NÃO",0,Tabela!$H$34*nm_lastro))</f>
        <v/>
      </c>
      <c r="G312" s="83" t="str">
        <f t="shared" si="60"/>
        <v/>
      </c>
      <c r="H312" s="45" t="str">
        <f>IF($A312="","",IF(H$6="NÃO",0,IF($A312=0,DATEDIF(ESTRUTURA!$F$3,ESTRUTURA!$F$4,"m")*Tabela!$H$6,Tabela!$H$6)))</f>
        <v/>
      </c>
      <c r="I312" s="83" t="str">
        <f t="shared" si="60"/>
        <v/>
      </c>
      <c r="J312" s="45" t="str">
        <f>IF($A312="","",IF(J$6="NÃO",0,IF($A312=0,DATEDIF(ESTRUTURA!$F$3,ESTRUTURA!$F$4,"m")*Tabela!$H$8,IF(J$6="NÃO",0,Tabela!$H$8))))</f>
        <v/>
      </c>
      <c r="K312" s="83" t="str">
        <f t="shared" si="60"/>
        <v/>
      </c>
      <c r="L312" s="45" t="str">
        <f t="shared" si="60"/>
        <v/>
      </c>
      <c r="M312" s="83" t="str">
        <f t="shared" si="60"/>
        <v/>
      </c>
      <c r="N312" s="45" t="str">
        <f t="shared" si="60"/>
        <v/>
      </c>
      <c r="O312" s="83" t="str">
        <f t="shared" si="60"/>
        <v/>
      </c>
      <c r="P312" s="45" t="str">
        <f t="shared" si="60"/>
        <v/>
      </c>
      <c r="Q312" s="83" t="str">
        <f t="shared" si="60"/>
        <v/>
      </c>
      <c r="R312" s="45" t="str">
        <f t="shared" si="60"/>
        <v/>
      </c>
      <c r="S312" s="83" t="str">
        <f>IF($A312="","",IF(S$6="NÃO",0,IF($A312=0,DATEDIF(ESTRUTURA!$F$3,ESTRUTURA!$F$4,"m")*Tabela!$H$17,Tabela!$H$17)))</f>
        <v/>
      </c>
      <c r="T312" s="45" t="str">
        <f>IF($A312="","",IF(T$6="NÃO",0,IF($A312=0,DATEDIF(ESTRUTURA!$F$3,ESTRUTURA!$F$4,"m")*Tabela!$H$18,Tabela!$H$18)))</f>
        <v/>
      </c>
      <c r="U312" s="83" t="str">
        <f t="shared" si="59"/>
        <v/>
      </c>
      <c r="V312" s="45" t="str">
        <f>IF($A312="","",IF(V$6="NÃO",0,IF($A312=0,DATEDIF(ESTRUTURA!$F$3,ESTRUTURA!$F$4,"m")*Tabela!$H$20,Tabela!$H$20)))</f>
        <v/>
      </c>
      <c r="W312" s="83" t="str">
        <f t="shared" si="59"/>
        <v/>
      </c>
      <c r="X312" s="45" t="str">
        <f t="shared" si="59"/>
        <v/>
      </c>
      <c r="Y312" s="83" t="str">
        <f>IF($A312="","",IF(Y$6="NÃO",0,IF(A312=0,Tabela!$H$23,IF(AND(MONTH(ESTRUTURA!C312)=MONTH(ESTRUTURA!$F$3),A312&gt;0),Tabela!$H$23,0))))</f>
        <v/>
      </c>
      <c r="Z312" s="45" t="str">
        <f t="shared" si="59"/>
        <v/>
      </c>
      <c r="AA312" s="83" t="str">
        <f>IF($A312="","",IF(AA$6="NÃO",0,Tabela!$H$25*nm_séries))</f>
        <v/>
      </c>
      <c r="AB312" s="45" t="str">
        <f t="shared" si="59"/>
        <v/>
      </c>
      <c r="AC312" s="83" t="str">
        <f>IF($A312="","",IF(AC$6="NÃO",0,IF(A312=0,Tabela!$H$27,IF(MOD(A312,3)=0,Tabela!$H$27,0))))</f>
        <v/>
      </c>
      <c r="AD312" s="45" t="str">
        <f t="shared" si="59"/>
        <v/>
      </c>
      <c r="AE312" s="83" t="str">
        <f t="shared" si="59"/>
        <v/>
      </c>
      <c r="AF312" s="45" t="str">
        <f>IF($A312="","",IF(AF$6="NÃO",0,IF(AND(MONTH(ESTRUTURA!C312)=MONTH(ESTRUTURA!$F$3),A312&gt;0),Tabela!$H$30,0)))</f>
        <v/>
      </c>
      <c r="AG312" s="83" t="str">
        <f t="shared" si="59"/>
        <v/>
      </c>
      <c r="AH312" s="45" t="str">
        <f t="shared" si="59"/>
        <v/>
      </c>
      <c r="AI312" s="83" t="str">
        <f>IF($A312="","",IF(AI$6="NÃO",0,IF($A312=0,DATEDIF(ESTRUTURA!$F$3,ESTRUTURA!$F$4,"m")*Tabela!$H$33,Tabela!$H$33)))</f>
        <v/>
      </c>
      <c r="AJ312" s="45" t="str">
        <f t="shared" si="49"/>
        <v/>
      </c>
    </row>
    <row r="313" spans="1:36" x14ac:dyDescent="0.2">
      <c r="A313" s="89" t="str">
        <f>ESTRUTURA!A313</f>
        <v/>
      </c>
      <c r="B313" s="81">
        <f t="shared" si="55"/>
        <v>0</v>
      </c>
      <c r="C313" s="83" t="str">
        <f t="shared" si="60"/>
        <v/>
      </c>
      <c r="D313" s="45" t="str">
        <f t="shared" si="60"/>
        <v/>
      </c>
      <c r="E313" s="83" t="str">
        <f t="shared" si="60"/>
        <v/>
      </c>
      <c r="F313" s="45" t="str">
        <f>IF($A313="","",IF(F$6="NÃO",0,Tabela!$H$34*nm_lastro))</f>
        <v/>
      </c>
      <c r="G313" s="83" t="str">
        <f t="shared" si="60"/>
        <v/>
      </c>
      <c r="H313" s="45" t="str">
        <f>IF($A313="","",IF(H$6="NÃO",0,IF($A313=0,DATEDIF(ESTRUTURA!$F$3,ESTRUTURA!$F$4,"m")*Tabela!$H$6,Tabela!$H$6)))</f>
        <v/>
      </c>
      <c r="I313" s="83" t="str">
        <f t="shared" si="60"/>
        <v/>
      </c>
      <c r="J313" s="45" t="str">
        <f>IF($A313="","",IF(J$6="NÃO",0,IF($A313=0,DATEDIF(ESTRUTURA!$F$3,ESTRUTURA!$F$4,"m")*Tabela!$H$8,IF(J$6="NÃO",0,Tabela!$H$8))))</f>
        <v/>
      </c>
      <c r="K313" s="83" t="str">
        <f t="shared" si="60"/>
        <v/>
      </c>
      <c r="L313" s="45" t="str">
        <f t="shared" si="60"/>
        <v/>
      </c>
      <c r="M313" s="83" t="str">
        <f t="shared" si="60"/>
        <v/>
      </c>
      <c r="N313" s="45" t="str">
        <f t="shared" si="60"/>
        <v/>
      </c>
      <c r="O313" s="83" t="str">
        <f t="shared" si="60"/>
        <v/>
      </c>
      <c r="P313" s="45" t="str">
        <f t="shared" si="60"/>
        <v/>
      </c>
      <c r="Q313" s="83" t="str">
        <f t="shared" si="60"/>
        <v/>
      </c>
      <c r="R313" s="45" t="str">
        <f t="shared" si="60"/>
        <v/>
      </c>
      <c r="S313" s="83" t="str">
        <f>IF($A313="","",IF(S$6="NÃO",0,IF($A313=0,DATEDIF(ESTRUTURA!$F$3,ESTRUTURA!$F$4,"m")*Tabela!$H$17,Tabela!$H$17)))</f>
        <v/>
      </c>
      <c r="T313" s="45" t="str">
        <f>IF($A313="","",IF(T$6="NÃO",0,IF($A313=0,DATEDIF(ESTRUTURA!$F$3,ESTRUTURA!$F$4,"m")*Tabela!$H$18,Tabela!$H$18)))</f>
        <v/>
      </c>
      <c r="U313" s="83" t="str">
        <f t="shared" si="59"/>
        <v/>
      </c>
      <c r="V313" s="45" t="str">
        <f>IF($A313="","",IF(V$6="NÃO",0,IF($A313=0,DATEDIF(ESTRUTURA!$F$3,ESTRUTURA!$F$4,"m")*Tabela!$H$20,Tabela!$H$20)))</f>
        <v/>
      </c>
      <c r="W313" s="83" t="str">
        <f t="shared" si="59"/>
        <v/>
      </c>
      <c r="X313" s="45" t="str">
        <f t="shared" si="59"/>
        <v/>
      </c>
      <c r="Y313" s="83" t="str">
        <f>IF($A313="","",IF(Y$6="NÃO",0,IF(A313=0,Tabela!$H$23,IF(AND(MONTH(ESTRUTURA!C313)=MONTH(ESTRUTURA!$F$3),A313&gt;0),Tabela!$H$23,0))))</f>
        <v/>
      </c>
      <c r="Z313" s="45" t="str">
        <f t="shared" si="59"/>
        <v/>
      </c>
      <c r="AA313" s="83" t="str">
        <f>IF($A313="","",IF(AA$6="NÃO",0,Tabela!$H$25*nm_séries))</f>
        <v/>
      </c>
      <c r="AB313" s="45" t="str">
        <f t="shared" si="59"/>
        <v/>
      </c>
      <c r="AC313" s="83" t="str">
        <f>IF($A313="","",IF(AC$6="NÃO",0,IF(A313=0,Tabela!$H$27,IF(MOD(A313,3)=0,Tabela!$H$27,0))))</f>
        <v/>
      </c>
      <c r="AD313" s="45" t="str">
        <f t="shared" si="59"/>
        <v/>
      </c>
      <c r="AE313" s="83" t="str">
        <f t="shared" si="59"/>
        <v/>
      </c>
      <c r="AF313" s="45" t="str">
        <f>IF($A313="","",IF(AF$6="NÃO",0,IF(AND(MONTH(ESTRUTURA!C313)=MONTH(ESTRUTURA!$F$3),A313&gt;0),Tabela!$H$30,0)))</f>
        <v/>
      </c>
      <c r="AG313" s="83" t="str">
        <f t="shared" si="59"/>
        <v/>
      </c>
      <c r="AH313" s="45" t="str">
        <f t="shared" si="59"/>
        <v/>
      </c>
      <c r="AI313" s="83" t="str">
        <f>IF($A313="","",IF(AI$6="NÃO",0,IF($A313=0,DATEDIF(ESTRUTURA!$F$3,ESTRUTURA!$F$4,"m")*Tabela!$H$33,Tabela!$H$33)))</f>
        <v/>
      </c>
      <c r="AJ313" s="45" t="str">
        <f t="shared" ref="AJ313:AJ371" si="61">IF($A313="","",IF(AJ$6="NÃO",0,0))</f>
        <v/>
      </c>
    </row>
    <row r="314" spans="1:36" x14ac:dyDescent="0.2">
      <c r="A314" s="89" t="str">
        <f>ESTRUTURA!A314</f>
        <v/>
      </c>
      <c r="B314" s="81">
        <f t="shared" si="55"/>
        <v>0</v>
      </c>
      <c r="C314" s="83" t="str">
        <f t="shared" si="60"/>
        <v/>
      </c>
      <c r="D314" s="45" t="str">
        <f t="shared" si="60"/>
        <v/>
      </c>
      <c r="E314" s="83" t="str">
        <f t="shared" si="60"/>
        <v/>
      </c>
      <c r="F314" s="45" t="str">
        <f>IF($A314="","",IF(F$6="NÃO",0,Tabela!$H$34*nm_lastro))</f>
        <v/>
      </c>
      <c r="G314" s="83" t="str">
        <f t="shared" si="60"/>
        <v/>
      </c>
      <c r="H314" s="45" t="str">
        <f>IF($A314="","",IF(H$6="NÃO",0,IF($A314=0,DATEDIF(ESTRUTURA!$F$3,ESTRUTURA!$F$4,"m")*Tabela!$H$6,Tabela!$H$6)))</f>
        <v/>
      </c>
      <c r="I314" s="83" t="str">
        <f t="shared" si="60"/>
        <v/>
      </c>
      <c r="J314" s="45" t="str">
        <f>IF($A314="","",IF(J$6="NÃO",0,IF($A314=0,DATEDIF(ESTRUTURA!$F$3,ESTRUTURA!$F$4,"m")*Tabela!$H$8,IF(J$6="NÃO",0,Tabela!$H$8))))</f>
        <v/>
      </c>
      <c r="K314" s="83" t="str">
        <f t="shared" si="60"/>
        <v/>
      </c>
      <c r="L314" s="45" t="str">
        <f t="shared" si="60"/>
        <v/>
      </c>
      <c r="M314" s="83" t="str">
        <f t="shared" si="60"/>
        <v/>
      </c>
      <c r="N314" s="45" t="str">
        <f t="shared" si="60"/>
        <v/>
      </c>
      <c r="O314" s="83" t="str">
        <f t="shared" si="60"/>
        <v/>
      </c>
      <c r="P314" s="45" t="str">
        <f t="shared" ref="P314:P331" si="62">IF($A314="","",IF(P$6="NÃO",0,0))</f>
        <v/>
      </c>
      <c r="Q314" s="83" t="str">
        <f t="shared" si="60"/>
        <v/>
      </c>
      <c r="R314" s="45" t="str">
        <f t="shared" si="60"/>
        <v/>
      </c>
      <c r="S314" s="83" t="str">
        <f>IF($A314="","",IF(S$6="NÃO",0,IF($A314=0,DATEDIF(ESTRUTURA!$F$3,ESTRUTURA!$F$4,"m")*Tabela!$H$17,Tabela!$H$17)))</f>
        <v/>
      </c>
      <c r="T314" s="45" t="str">
        <f>IF($A314="","",IF(T$6="NÃO",0,IF($A314=0,DATEDIF(ESTRUTURA!$F$3,ESTRUTURA!$F$4,"m")*Tabela!$H$18,Tabela!$H$18)))</f>
        <v/>
      </c>
      <c r="U314" s="83" t="str">
        <f t="shared" si="59"/>
        <v/>
      </c>
      <c r="V314" s="45" t="str">
        <f>IF($A314="","",IF(V$6="NÃO",0,IF($A314=0,DATEDIF(ESTRUTURA!$F$3,ESTRUTURA!$F$4,"m")*Tabela!$H$20,Tabela!$H$20)))</f>
        <v/>
      </c>
      <c r="W314" s="83" t="str">
        <f t="shared" si="59"/>
        <v/>
      </c>
      <c r="X314" s="45" t="str">
        <f t="shared" si="59"/>
        <v/>
      </c>
      <c r="Y314" s="83" t="str">
        <f>IF($A314="","",IF(Y$6="NÃO",0,IF(A314=0,Tabela!$H$23,IF(AND(MONTH(ESTRUTURA!C314)=MONTH(ESTRUTURA!$F$3),A314&gt;0),Tabela!$H$23,0))))</f>
        <v/>
      </c>
      <c r="Z314" s="45" t="str">
        <f t="shared" si="59"/>
        <v/>
      </c>
      <c r="AA314" s="83" t="str">
        <f>IF($A314="","",IF(AA$6="NÃO",0,Tabela!$H$25*nm_séries))</f>
        <v/>
      </c>
      <c r="AB314" s="45" t="str">
        <f t="shared" si="59"/>
        <v/>
      </c>
      <c r="AC314" s="83" t="str">
        <f>IF($A314="","",IF(AC$6="NÃO",0,IF(A314=0,Tabela!$H$27,IF(MOD(A314,3)=0,Tabela!$H$27,0))))</f>
        <v/>
      </c>
      <c r="AD314" s="45" t="str">
        <f t="shared" si="59"/>
        <v/>
      </c>
      <c r="AE314" s="83" t="str">
        <f t="shared" si="59"/>
        <v/>
      </c>
      <c r="AF314" s="45" t="str">
        <f>IF($A314="","",IF(AF$6="NÃO",0,IF(AND(MONTH(ESTRUTURA!C314)=MONTH(ESTRUTURA!$F$3),A314&gt;0),Tabela!$H$30,0)))</f>
        <v/>
      </c>
      <c r="AG314" s="83" t="str">
        <f t="shared" si="59"/>
        <v/>
      </c>
      <c r="AH314" s="45" t="str">
        <f t="shared" si="59"/>
        <v/>
      </c>
      <c r="AI314" s="83" t="str">
        <f>IF($A314="","",IF(AI$6="NÃO",0,IF($A314=0,DATEDIF(ESTRUTURA!$F$3,ESTRUTURA!$F$4,"m")*Tabela!$H$33,Tabela!$H$33)))</f>
        <v/>
      </c>
      <c r="AJ314" s="45" t="str">
        <f t="shared" si="61"/>
        <v/>
      </c>
    </row>
    <row r="315" spans="1:36" x14ac:dyDescent="0.2">
      <c r="A315" s="89" t="str">
        <f>ESTRUTURA!A315</f>
        <v/>
      </c>
      <c r="B315" s="81">
        <f t="shared" si="55"/>
        <v>0</v>
      </c>
      <c r="C315" s="83" t="str">
        <f t="shared" si="60"/>
        <v/>
      </c>
      <c r="D315" s="45" t="str">
        <f t="shared" si="60"/>
        <v/>
      </c>
      <c r="E315" s="83" t="str">
        <f t="shared" si="60"/>
        <v/>
      </c>
      <c r="F315" s="45" t="str">
        <f>IF($A315="","",IF(F$6="NÃO",0,Tabela!$H$34*nm_lastro))</f>
        <v/>
      </c>
      <c r="G315" s="83" t="str">
        <f t="shared" si="60"/>
        <v/>
      </c>
      <c r="H315" s="45" t="str">
        <f>IF($A315="","",IF(H$6="NÃO",0,IF($A315=0,DATEDIF(ESTRUTURA!$F$3,ESTRUTURA!$F$4,"m")*Tabela!$H$6,Tabela!$H$6)))</f>
        <v/>
      </c>
      <c r="I315" s="83" t="str">
        <f t="shared" si="60"/>
        <v/>
      </c>
      <c r="J315" s="45" t="str">
        <f>IF($A315="","",IF(J$6="NÃO",0,IF($A315=0,DATEDIF(ESTRUTURA!$F$3,ESTRUTURA!$F$4,"m")*Tabela!$H$8,IF(J$6="NÃO",0,Tabela!$H$8))))</f>
        <v/>
      </c>
      <c r="K315" s="83" t="str">
        <f t="shared" si="60"/>
        <v/>
      </c>
      <c r="L315" s="45" t="str">
        <f t="shared" si="60"/>
        <v/>
      </c>
      <c r="M315" s="83" t="str">
        <f t="shared" si="60"/>
        <v/>
      </c>
      <c r="N315" s="45" t="str">
        <f t="shared" si="60"/>
        <v/>
      </c>
      <c r="O315" s="83" t="str">
        <f t="shared" si="60"/>
        <v/>
      </c>
      <c r="P315" s="45" t="str">
        <f t="shared" si="62"/>
        <v/>
      </c>
      <c r="Q315" s="83" t="str">
        <f t="shared" si="60"/>
        <v/>
      </c>
      <c r="R315" s="45" t="str">
        <f t="shared" si="60"/>
        <v/>
      </c>
      <c r="S315" s="83" t="str">
        <f>IF($A315="","",IF(S$6="NÃO",0,IF($A315=0,DATEDIF(ESTRUTURA!$F$3,ESTRUTURA!$F$4,"m")*Tabela!$H$17,Tabela!$H$17)))</f>
        <v/>
      </c>
      <c r="T315" s="45" t="str">
        <f>IF($A315="","",IF(T$6="NÃO",0,IF($A315=0,DATEDIF(ESTRUTURA!$F$3,ESTRUTURA!$F$4,"m")*Tabela!$H$18,Tabela!$H$18)))</f>
        <v/>
      </c>
      <c r="U315" s="83" t="str">
        <f t="shared" ref="U315:AH330" si="63">IF($A315="","",IF(U$6="NÃO",0,0))</f>
        <v/>
      </c>
      <c r="V315" s="45" t="str">
        <f>IF($A315="","",IF(V$6="NÃO",0,IF($A315=0,DATEDIF(ESTRUTURA!$F$3,ESTRUTURA!$F$4,"m")*Tabela!$H$20,Tabela!$H$20)))</f>
        <v/>
      </c>
      <c r="W315" s="83" t="str">
        <f t="shared" si="63"/>
        <v/>
      </c>
      <c r="X315" s="45" t="str">
        <f t="shared" si="63"/>
        <v/>
      </c>
      <c r="Y315" s="83" t="str">
        <f>IF($A315="","",IF(Y$6="NÃO",0,IF(A315=0,Tabela!$H$23,IF(AND(MONTH(ESTRUTURA!C315)=MONTH(ESTRUTURA!$F$3),A315&gt;0),Tabela!$H$23,0))))</f>
        <v/>
      </c>
      <c r="Z315" s="45" t="str">
        <f t="shared" si="63"/>
        <v/>
      </c>
      <c r="AA315" s="83" t="str">
        <f>IF($A315="","",IF(AA$6="NÃO",0,Tabela!$H$25*nm_séries))</f>
        <v/>
      </c>
      <c r="AB315" s="45" t="str">
        <f t="shared" si="63"/>
        <v/>
      </c>
      <c r="AC315" s="83" t="str">
        <f>IF($A315="","",IF(AC$6="NÃO",0,IF(A315=0,Tabela!$H$27,IF(MOD(A315,3)=0,Tabela!$H$27,0))))</f>
        <v/>
      </c>
      <c r="AD315" s="45" t="str">
        <f t="shared" si="63"/>
        <v/>
      </c>
      <c r="AE315" s="83" t="str">
        <f t="shared" si="63"/>
        <v/>
      </c>
      <c r="AF315" s="45" t="str">
        <f>IF($A315="","",IF(AF$6="NÃO",0,IF(AND(MONTH(ESTRUTURA!C315)=MONTH(ESTRUTURA!$F$3),A315&gt;0),Tabela!$H$30,0)))</f>
        <v/>
      </c>
      <c r="AG315" s="83" t="str">
        <f t="shared" si="63"/>
        <v/>
      </c>
      <c r="AH315" s="45" t="str">
        <f t="shared" si="63"/>
        <v/>
      </c>
      <c r="AI315" s="83" t="str">
        <f>IF($A315="","",IF(AI$6="NÃO",0,IF($A315=0,DATEDIF(ESTRUTURA!$F$3,ESTRUTURA!$F$4,"m")*Tabela!$H$33,Tabela!$H$33)))</f>
        <v/>
      </c>
      <c r="AJ315" s="45" t="str">
        <f t="shared" si="61"/>
        <v/>
      </c>
    </row>
    <row r="316" spans="1:36" x14ac:dyDescent="0.2">
      <c r="A316" s="89" t="str">
        <f>ESTRUTURA!A316</f>
        <v/>
      </c>
      <c r="B316" s="81">
        <f t="shared" si="55"/>
        <v>0</v>
      </c>
      <c r="C316" s="83" t="str">
        <f t="shared" ref="C316:R331" si="64">IF($A316="","",IF(C$6="NÃO",0,0))</f>
        <v/>
      </c>
      <c r="D316" s="45" t="str">
        <f t="shared" si="64"/>
        <v/>
      </c>
      <c r="E316" s="83" t="str">
        <f t="shared" si="64"/>
        <v/>
      </c>
      <c r="F316" s="45" t="str">
        <f>IF($A316="","",IF(F$6="NÃO",0,Tabela!$H$34*nm_lastro))</f>
        <v/>
      </c>
      <c r="G316" s="83" t="str">
        <f t="shared" si="64"/>
        <v/>
      </c>
      <c r="H316" s="45" t="str">
        <f>IF($A316="","",IF(H$6="NÃO",0,IF($A316=0,DATEDIF(ESTRUTURA!$F$3,ESTRUTURA!$F$4,"m")*Tabela!$H$6,Tabela!$H$6)))</f>
        <v/>
      </c>
      <c r="I316" s="83" t="str">
        <f t="shared" si="64"/>
        <v/>
      </c>
      <c r="J316" s="45" t="str">
        <f>IF($A316="","",IF(J$6="NÃO",0,IF($A316=0,DATEDIF(ESTRUTURA!$F$3,ESTRUTURA!$F$4,"m")*Tabela!$H$8,IF(J$6="NÃO",0,Tabela!$H$8))))</f>
        <v/>
      </c>
      <c r="K316" s="83" t="str">
        <f t="shared" si="64"/>
        <v/>
      </c>
      <c r="L316" s="45" t="str">
        <f t="shared" si="64"/>
        <v/>
      </c>
      <c r="M316" s="83" t="str">
        <f t="shared" si="64"/>
        <v/>
      </c>
      <c r="N316" s="45" t="str">
        <f t="shared" si="64"/>
        <v/>
      </c>
      <c r="O316" s="83" t="str">
        <f t="shared" si="64"/>
        <v/>
      </c>
      <c r="P316" s="45" t="str">
        <f t="shared" si="62"/>
        <v/>
      </c>
      <c r="Q316" s="83" t="str">
        <f t="shared" si="64"/>
        <v/>
      </c>
      <c r="R316" s="45" t="str">
        <f t="shared" si="64"/>
        <v/>
      </c>
      <c r="S316" s="83" t="str">
        <f>IF($A316="","",IF(S$6="NÃO",0,IF($A316=0,DATEDIF(ESTRUTURA!$F$3,ESTRUTURA!$F$4,"m")*Tabela!$H$17,Tabela!$H$17)))</f>
        <v/>
      </c>
      <c r="T316" s="45" t="str">
        <f>IF($A316="","",IF(T$6="NÃO",0,IF($A316=0,DATEDIF(ESTRUTURA!$F$3,ESTRUTURA!$F$4,"m")*Tabela!$H$18,Tabela!$H$18)))</f>
        <v/>
      </c>
      <c r="U316" s="83" t="str">
        <f t="shared" si="63"/>
        <v/>
      </c>
      <c r="V316" s="45" t="str">
        <f>IF($A316="","",IF(V$6="NÃO",0,IF($A316=0,DATEDIF(ESTRUTURA!$F$3,ESTRUTURA!$F$4,"m")*Tabela!$H$20,Tabela!$H$20)))</f>
        <v/>
      </c>
      <c r="W316" s="83" t="str">
        <f t="shared" si="63"/>
        <v/>
      </c>
      <c r="X316" s="45" t="str">
        <f t="shared" si="63"/>
        <v/>
      </c>
      <c r="Y316" s="83" t="str">
        <f>IF($A316="","",IF(Y$6="NÃO",0,IF(A316=0,Tabela!$H$23,IF(AND(MONTH(ESTRUTURA!C316)=MONTH(ESTRUTURA!$F$3),A316&gt;0),Tabela!$H$23,0))))</f>
        <v/>
      </c>
      <c r="Z316" s="45" t="str">
        <f t="shared" si="63"/>
        <v/>
      </c>
      <c r="AA316" s="83" t="str">
        <f>IF($A316="","",IF(AA$6="NÃO",0,Tabela!$H$25*nm_séries))</f>
        <v/>
      </c>
      <c r="AB316" s="45" t="str">
        <f t="shared" si="63"/>
        <v/>
      </c>
      <c r="AC316" s="83" t="str">
        <f>IF($A316="","",IF(AC$6="NÃO",0,IF(A316=0,Tabela!$H$27,IF(MOD(A316,3)=0,Tabela!$H$27,0))))</f>
        <v/>
      </c>
      <c r="AD316" s="45" t="str">
        <f t="shared" si="63"/>
        <v/>
      </c>
      <c r="AE316" s="83" t="str">
        <f t="shared" si="63"/>
        <v/>
      </c>
      <c r="AF316" s="45" t="str">
        <f>IF($A316="","",IF(AF$6="NÃO",0,IF(AND(MONTH(ESTRUTURA!C316)=MONTH(ESTRUTURA!$F$3),A316&gt;0),Tabela!$H$30,0)))</f>
        <v/>
      </c>
      <c r="AG316" s="83" t="str">
        <f t="shared" si="63"/>
        <v/>
      </c>
      <c r="AH316" s="45" t="str">
        <f t="shared" si="63"/>
        <v/>
      </c>
      <c r="AI316" s="83" t="str">
        <f>IF($A316="","",IF(AI$6="NÃO",0,IF($A316=0,DATEDIF(ESTRUTURA!$F$3,ESTRUTURA!$F$4,"m")*Tabela!$H$33,Tabela!$H$33)))</f>
        <v/>
      </c>
      <c r="AJ316" s="45" t="str">
        <f t="shared" si="61"/>
        <v/>
      </c>
    </row>
    <row r="317" spans="1:36" x14ac:dyDescent="0.2">
      <c r="A317" s="89" t="str">
        <f>ESTRUTURA!A317</f>
        <v/>
      </c>
      <c r="B317" s="81">
        <f t="shared" si="55"/>
        <v>0</v>
      </c>
      <c r="C317" s="83" t="str">
        <f t="shared" si="64"/>
        <v/>
      </c>
      <c r="D317" s="45" t="str">
        <f t="shared" si="64"/>
        <v/>
      </c>
      <c r="E317" s="83" t="str">
        <f t="shared" si="64"/>
        <v/>
      </c>
      <c r="F317" s="45" t="str">
        <f>IF($A317="","",IF(F$6="NÃO",0,Tabela!$H$34*nm_lastro))</f>
        <v/>
      </c>
      <c r="G317" s="83" t="str">
        <f t="shared" si="64"/>
        <v/>
      </c>
      <c r="H317" s="45" t="str">
        <f>IF($A317="","",IF(H$6="NÃO",0,IF($A317=0,DATEDIF(ESTRUTURA!$F$3,ESTRUTURA!$F$4,"m")*Tabela!$H$6,Tabela!$H$6)))</f>
        <v/>
      </c>
      <c r="I317" s="83" t="str">
        <f t="shared" si="64"/>
        <v/>
      </c>
      <c r="J317" s="45" t="str">
        <f>IF($A317="","",IF(J$6="NÃO",0,IF($A317=0,DATEDIF(ESTRUTURA!$F$3,ESTRUTURA!$F$4,"m")*Tabela!$H$8,IF(J$6="NÃO",0,Tabela!$H$8))))</f>
        <v/>
      </c>
      <c r="K317" s="83" t="str">
        <f t="shared" si="64"/>
        <v/>
      </c>
      <c r="L317" s="45" t="str">
        <f t="shared" si="64"/>
        <v/>
      </c>
      <c r="M317" s="83" t="str">
        <f t="shared" si="64"/>
        <v/>
      </c>
      <c r="N317" s="45" t="str">
        <f t="shared" si="64"/>
        <v/>
      </c>
      <c r="O317" s="83" t="str">
        <f t="shared" si="64"/>
        <v/>
      </c>
      <c r="P317" s="45" t="str">
        <f t="shared" si="62"/>
        <v/>
      </c>
      <c r="Q317" s="83" t="str">
        <f t="shared" si="64"/>
        <v/>
      </c>
      <c r="R317" s="45" t="str">
        <f t="shared" si="64"/>
        <v/>
      </c>
      <c r="S317" s="83" t="str">
        <f>IF($A317="","",IF(S$6="NÃO",0,IF($A317=0,DATEDIF(ESTRUTURA!$F$3,ESTRUTURA!$F$4,"m")*Tabela!$H$17,Tabela!$H$17)))</f>
        <v/>
      </c>
      <c r="T317" s="45" t="str">
        <f>IF($A317="","",IF(T$6="NÃO",0,IF($A317=0,DATEDIF(ESTRUTURA!$F$3,ESTRUTURA!$F$4,"m")*Tabela!$H$18,Tabela!$H$18)))</f>
        <v/>
      </c>
      <c r="U317" s="83" t="str">
        <f t="shared" si="63"/>
        <v/>
      </c>
      <c r="V317" s="45" t="str">
        <f>IF($A317="","",IF(V$6="NÃO",0,IF($A317=0,DATEDIF(ESTRUTURA!$F$3,ESTRUTURA!$F$4,"m")*Tabela!$H$20,Tabela!$H$20)))</f>
        <v/>
      </c>
      <c r="W317" s="83" t="str">
        <f t="shared" si="63"/>
        <v/>
      </c>
      <c r="X317" s="45" t="str">
        <f t="shared" si="63"/>
        <v/>
      </c>
      <c r="Y317" s="83" t="str">
        <f>IF($A317="","",IF(Y$6="NÃO",0,IF(A317=0,Tabela!$H$23,IF(AND(MONTH(ESTRUTURA!C317)=MONTH(ESTRUTURA!$F$3),A317&gt;0),Tabela!$H$23,0))))</f>
        <v/>
      </c>
      <c r="Z317" s="45" t="str">
        <f t="shared" si="63"/>
        <v/>
      </c>
      <c r="AA317" s="83" t="str">
        <f>IF($A317="","",IF(AA$6="NÃO",0,Tabela!$H$25*nm_séries))</f>
        <v/>
      </c>
      <c r="AB317" s="45" t="str">
        <f t="shared" si="63"/>
        <v/>
      </c>
      <c r="AC317" s="83" t="str">
        <f>IF($A317="","",IF(AC$6="NÃO",0,IF(A317=0,Tabela!$H$27,IF(MOD(A317,3)=0,Tabela!$H$27,0))))</f>
        <v/>
      </c>
      <c r="AD317" s="45" t="str">
        <f t="shared" si="63"/>
        <v/>
      </c>
      <c r="AE317" s="83" t="str">
        <f t="shared" si="63"/>
        <v/>
      </c>
      <c r="AF317" s="45" t="str">
        <f>IF($A317="","",IF(AF$6="NÃO",0,IF(AND(MONTH(ESTRUTURA!C317)=MONTH(ESTRUTURA!$F$3),A317&gt;0),Tabela!$H$30,0)))</f>
        <v/>
      </c>
      <c r="AG317" s="83" t="str">
        <f t="shared" si="63"/>
        <v/>
      </c>
      <c r="AH317" s="45" t="str">
        <f t="shared" si="63"/>
        <v/>
      </c>
      <c r="AI317" s="83" t="str">
        <f>IF($A317="","",IF(AI$6="NÃO",0,IF($A317=0,DATEDIF(ESTRUTURA!$F$3,ESTRUTURA!$F$4,"m")*Tabela!$H$33,Tabela!$H$33)))</f>
        <v/>
      </c>
      <c r="AJ317" s="45" t="str">
        <f t="shared" si="61"/>
        <v/>
      </c>
    </row>
    <row r="318" spans="1:36" x14ac:dyDescent="0.2">
      <c r="A318" s="89" t="str">
        <f>ESTRUTURA!A318</f>
        <v/>
      </c>
      <c r="B318" s="81">
        <f t="shared" si="55"/>
        <v>0</v>
      </c>
      <c r="C318" s="83" t="str">
        <f t="shared" si="64"/>
        <v/>
      </c>
      <c r="D318" s="45" t="str">
        <f t="shared" si="64"/>
        <v/>
      </c>
      <c r="E318" s="83" t="str">
        <f t="shared" si="64"/>
        <v/>
      </c>
      <c r="F318" s="45" t="str">
        <f>IF($A318="","",IF(F$6="NÃO",0,Tabela!$H$34*nm_lastro))</f>
        <v/>
      </c>
      <c r="G318" s="83" t="str">
        <f t="shared" si="64"/>
        <v/>
      </c>
      <c r="H318" s="45" t="str">
        <f>IF($A318="","",IF(H$6="NÃO",0,IF($A318=0,DATEDIF(ESTRUTURA!$F$3,ESTRUTURA!$F$4,"m")*Tabela!$H$6,Tabela!$H$6)))</f>
        <v/>
      </c>
      <c r="I318" s="83" t="str">
        <f t="shared" si="64"/>
        <v/>
      </c>
      <c r="J318" s="45" t="str">
        <f>IF($A318="","",IF(J$6="NÃO",0,IF($A318=0,DATEDIF(ESTRUTURA!$F$3,ESTRUTURA!$F$4,"m")*Tabela!$H$8,IF(J$6="NÃO",0,Tabela!$H$8))))</f>
        <v/>
      </c>
      <c r="K318" s="83" t="str">
        <f t="shared" si="64"/>
        <v/>
      </c>
      <c r="L318" s="45" t="str">
        <f t="shared" si="64"/>
        <v/>
      </c>
      <c r="M318" s="83" t="str">
        <f t="shared" si="64"/>
        <v/>
      </c>
      <c r="N318" s="45" t="str">
        <f t="shared" si="64"/>
        <v/>
      </c>
      <c r="O318" s="83" t="str">
        <f t="shared" si="64"/>
        <v/>
      </c>
      <c r="P318" s="45" t="str">
        <f t="shared" si="62"/>
        <v/>
      </c>
      <c r="Q318" s="83" t="str">
        <f t="shared" si="64"/>
        <v/>
      </c>
      <c r="R318" s="45" t="str">
        <f t="shared" si="64"/>
        <v/>
      </c>
      <c r="S318" s="83" t="str">
        <f>IF($A318="","",IF(S$6="NÃO",0,IF($A318=0,DATEDIF(ESTRUTURA!$F$3,ESTRUTURA!$F$4,"m")*Tabela!$H$17,Tabela!$H$17)))</f>
        <v/>
      </c>
      <c r="T318" s="45" t="str">
        <f>IF($A318="","",IF(T$6="NÃO",0,IF($A318=0,DATEDIF(ESTRUTURA!$F$3,ESTRUTURA!$F$4,"m")*Tabela!$H$18,Tabela!$H$18)))</f>
        <v/>
      </c>
      <c r="U318" s="83" t="str">
        <f t="shared" si="63"/>
        <v/>
      </c>
      <c r="V318" s="45" t="str">
        <f>IF($A318="","",IF(V$6="NÃO",0,IF($A318=0,DATEDIF(ESTRUTURA!$F$3,ESTRUTURA!$F$4,"m")*Tabela!$H$20,Tabela!$H$20)))</f>
        <v/>
      </c>
      <c r="W318" s="83" t="str">
        <f t="shared" si="63"/>
        <v/>
      </c>
      <c r="X318" s="45" t="str">
        <f t="shared" si="63"/>
        <v/>
      </c>
      <c r="Y318" s="83" t="str">
        <f>IF($A318="","",IF(Y$6="NÃO",0,IF(A318=0,Tabela!$H$23,IF(AND(MONTH(ESTRUTURA!C318)=MONTH(ESTRUTURA!$F$3),A318&gt;0),Tabela!$H$23,0))))</f>
        <v/>
      </c>
      <c r="Z318" s="45" t="str">
        <f t="shared" si="63"/>
        <v/>
      </c>
      <c r="AA318" s="83" t="str">
        <f>IF($A318="","",IF(AA$6="NÃO",0,Tabela!$H$25*nm_séries))</f>
        <v/>
      </c>
      <c r="AB318" s="45" t="str">
        <f t="shared" si="63"/>
        <v/>
      </c>
      <c r="AC318" s="83" t="str">
        <f>IF($A318="","",IF(AC$6="NÃO",0,IF(A318=0,Tabela!$H$27,IF(MOD(A318,3)=0,Tabela!$H$27,0))))</f>
        <v/>
      </c>
      <c r="AD318" s="45" t="str">
        <f t="shared" si="63"/>
        <v/>
      </c>
      <c r="AE318" s="83" t="str">
        <f t="shared" si="63"/>
        <v/>
      </c>
      <c r="AF318" s="45" t="str">
        <f>IF($A318="","",IF(AF$6="NÃO",0,IF(AND(MONTH(ESTRUTURA!C318)=MONTH(ESTRUTURA!$F$3),A318&gt;0),Tabela!$H$30,0)))</f>
        <v/>
      </c>
      <c r="AG318" s="83" t="str">
        <f t="shared" si="63"/>
        <v/>
      </c>
      <c r="AH318" s="45" t="str">
        <f t="shared" si="63"/>
        <v/>
      </c>
      <c r="AI318" s="83" t="str">
        <f>IF($A318="","",IF(AI$6="NÃO",0,IF($A318=0,DATEDIF(ESTRUTURA!$F$3,ESTRUTURA!$F$4,"m")*Tabela!$H$33,Tabela!$H$33)))</f>
        <v/>
      </c>
      <c r="AJ318" s="45" t="str">
        <f t="shared" si="61"/>
        <v/>
      </c>
    </row>
    <row r="319" spans="1:36" x14ac:dyDescent="0.2">
      <c r="A319" s="89" t="str">
        <f>ESTRUTURA!A319</f>
        <v/>
      </c>
      <c r="B319" s="81">
        <f t="shared" si="55"/>
        <v>0</v>
      </c>
      <c r="C319" s="83" t="str">
        <f t="shared" si="64"/>
        <v/>
      </c>
      <c r="D319" s="45" t="str">
        <f t="shared" si="64"/>
        <v/>
      </c>
      <c r="E319" s="83" t="str">
        <f t="shared" si="64"/>
        <v/>
      </c>
      <c r="F319" s="45" t="str">
        <f>IF($A319="","",IF(F$6="NÃO",0,Tabela!$H$34*nm_lastro))</f>
        <v/>
      </c>
      <c r="G319" s="83" t="str">
        <f t="shared" si="64"/>
        <v/>
      </c>
      <c r="H319" s="45" t="str">
        <f>IF($A319="","",IF(H$6="NÃO",0,IF($A319=0,DATEDIF(ESTRUTURA!$F$3,ESTRUTURA!$F$4,"m")*Tabela!$H$6,Tabela!$H$6)))</f>
        <v/>
      </c>
      <c r="I319" s="83" t="str">
        <f t="shared" si="64"/>
        <v/>
      </c>
      <c r="J319" s="45" t="str">
        <f>IF($A319="","",IF(J$6="NÃO",0,IF($A319=0,DATEDIF(ESTRUTURA!$F$3,ESTRUTURA!$F$4,"m")*Tabela!$H$8,IF(J$6="NÃO",0,Tabela!$H$8))))</f>
        <v/>
      </c>
      <c r="K319" s="83" t="str">
        <f t="shared" si="64"/>
        <v/>
      </c>
      <c r="L319" s="45" t="str">
        <f t="shared" si="64"/>
        <v/>
      </c>
      <c r="M319" s="83" t="str">
        <f t="shared" si="64"/>
        <v/>
      </c>
      <c r="N319" s="45" t="str">
        <f t="shared" si="64"/>
        <v/>
      </c>
      <c r="O319" s="83" t="str">
        <f t="shared" si="64"/>
        <v/>
      </c>
      <c r="P319" s="45" t="str">
        <f t="shared" si="62"/>
        <v/>
      </c>
      <c r="Q319" s="83" t="str">
        <f t="shared" si="64"/>
        <v/>
      </c>
      <c r="R319" s="45" t="str">
        <f t="shared" si="64"/>
        <v/>
      </c>
      <c r="S319" s="83" t="str">
        <f>IF($A319="","",IF(S$6="NÃO",0,IF($A319=0,DATEDIF(ESTRUTURA!$F$3,ESTRUTURA!$F$4,"m")*Tabela!$H$17,Tabela!$H$17)))</f>
        <v/>
      </c>
      <c r="T319" s="45" t="str">
        <f>IF($A319="","",IF(T$6="NÃO",0,IF($A319=0,DATEDIF(ESTRUTURA!$F$3,ESTRUTURA!$F$4,"m")*Tabela!$H$18,Tabela!$H$18)))</f>
        <v/>
      </c>
      <c r="U319" s="83" t="str">
        <f t="shared" si="63"/>
        <v/>
      </c>
      <c r="V319" s="45" t="str">
        <f>IF($A319="","",IF(V$6="NÃO",0,IF($A319=0,DATEDIF(ESTRUTURA!$F$3,ESTRUTURA!$F$4,"m")*Tabela!$H$20,Tabela!$H$20)))</f>
        <v/>
      </c>
      <c r="W319" s="83" t="str">
        <f t="shared" si="63"/>
        <v/>
      </c>
      <c r="X319" s="45" t="str">
        <f t="shared" si="63"/>
        <v/>
      </c>
      <c r="Y319" s="83" t="str">
        <f>IF($A319="","",IF(Y$6="NÃO",0,IF(A319=0,Tabela!$H$23,IF(AND(MONTH(ESTRUTURA!C319)=MONTH(ESTRUTURA!$F$3),A319&gt;0),Tabela!$H$23,0))))</f>
        <v/>
      </c>
      <c r="Z319" s="45" t="str">
        <f t="shared" si="63"/>
        <v/>
      </c>
      <c r="AA319" s="83" t="str">
        <f>IF($A319="","",IF(AA$6="NÃO",0,Tabela!$H$25*nm_séries))</f>
        <v/>
      </c>
      <c r="AB319" s="45" t="str">
        <f t="shared" si="63"/>
        <v/>
      </c>
      <c r="AC319" s="83" t="str">
        <f>IF($A319="","",IF(AC$6="NÃO",0,IF(A319=0,Tabela!$H$27,IF(MOD(A319,3)=0,Tabela!$H$27,0))))</f>
        <v/>
      </c>
      <c r="AD319" s="45" t="str">
        <f t="shared" si="63"/>
        <v/>
      </c>
      <c r="AE319" s="83" t="str">
        <f t="shared" si="63"/>
        <v/>
      </c>
      <c r="AF319" s="45" t="str">
        <f>IF($A319="","",IF(AF$6="NÃO",0,IF(AND(MONTH(ESTRUTURA!C319)=MONTH(ESTRUTURA!$F$3),A319&gt;0),Tabela!$H$30,0)))</f>
        <v/>
      </c>
      <c r="AG319" s="83" t="str">
        <f t="shared" si="63"/>
        <v/>
      </c>
      <c r="AH319" s="45" t="str">
        <f t="shared" si="63"/>
        <v/>
      </c>
      <c r="AI319" s="83" t="str">
        <f>IF($A319="","",IF(AI$6="NÃO",0,IF($A319=0,DATEDIF(ESTRUTURA!$F$3,ESTRUTURA!$F$4,"m")*Tabela!$H$33,Tabela!$H$33)))</f>
        <v/>
      </c>
      <c r="AJ319" s="45" t="str">
        <f t="shared" si="61"/>
        <v/>
      </c>
    </row>
    <row r="320" spans="1:36" x14ac:dyDescent="0.2">
      <c r="A320" s="89" t="str">
        <f>ESTRUTURA!A320</f>
        <v/>
      </c>
      <c r="B320" s="81">
        <f t="shared" si="55"/>
        <v>0</v>
      </c>
      <c r="C320" s="83" t="str">
        <f t="shared" si="64"/>
        <v/>
      </c>
      <c r="D320" s="45" t="str">
        <f t="shared" si="64"/>
        <v/>
      </c>
      <c r="E320" s="83" t="str">
        <f t="shared" si="64"/>
        <v/>
      </c>
      <c r="F320" s="45" t="str">
        <f>IF($A320="","",IF(F$6="NÃO",0,Tabela!$H$34*nm_lastro))</f>
        <v/>
      </c>
      <c r="G320" s="83" t="str">
        <f t="shared" si="64"/>
        <v/>
      </c>
      <c r="H320" s="45" t="str">
        <f>IF($A320="","",IF(H$6="NÃO",0,IF($A320=0,DATEDIF(ESTRUTURA!$F$3,ESTRUTURA!$F$4,"m")*Tabela!$H$6,Tabela!$H$6)))</f>
        <v/>
      </c>
      <c r="I320" s="83" t="str">
        <f t="shared" si="64"/>
        <v/>
      </c>
      <c r="J320" s="45" t="str">
        <f>IF($A320="","",IF(J$6="NÃO",0,IF($A320=0,DATEDIF(ESTRUTURA!$F$3,ESTRUTURA!$F$4,"m")*Tabela!$H$8,IF(J$6="NÃO",0,Tabela!$H$8))))</f>
        <v/>
      </c>
      <c r="K320" s="83" t="str">
        <f t="shared" si="64"/>
        <v/>
      </c>
      <c r="L320" s="45" t="str">
        <f t="shared" si="64"/>
        <v/>
      </c>
      <c r="M320" s="83" t="str">
        <f t="shared" si="64"/>
        <v/>
      </c>
      <c r="N320" s="45" t="str">
        <f t="shared" si="64"/>
        <v/>
      </c>
      <c r="O320" s="83" t="str">
        <f t="shared" si="64"/>
        <v/>
      </c>
      <c r="P320" s="45" t="str">
        <f t="shared" si="62"/>
        <v/>
      </c>
      <c r="Q320" s="83" t="str">
        <f t="shared" si="64"/>
        <v/>
      </c>
      <c r="R320" s="45" t="str">
        <f t="shared" si="64"/>
        <v/>
      </c>
      <c r="S320" s="83" t="str">
        <f>IF($A320="","",IF(S$6="NÃO",0,IF($A320=0,DATEDIF(ESTRUTURA!$F$3,ESTRUTURA!$F$4,"m")*Tabela!$H$17,Tabela!$H$17)))</f>
        <v/>
      </c>
      <c r="T320" s="45" t="str">
        <f>IF($A320="","",IF(T$6="NÃO",0,IF($A320=0,DATEDIF(ESTRUTURA!$F$3,ESTRUTURA!$F$4,"m")*Tabela!$H$18,Tabela!$H$18)))</f>
        <v/>
      </c>
      <c r="U320" s="83" t="str">
        <f t="shared" si="63"/>
        <v/>
      </c>
      <c r="V320" s="45" t="str">
        <f>IF($A320="","",IF(V$6="NÃO",0,IF($A320=0,DATEDIF(ESTRUTURA!$F$3,ESTRUTURA!$F$4,"m")*Tabela!$H$20,Tabela!$H$20)))</f>
        <v/>
      </c>
      <c r="W320" s="83" t="str">
        <f t="shared" si="63"/>
        <v/>
      </c>
      <c r="X320" s="45" t="str">
        <f t="shared" si="63"/>
        <v/>
      </c>
      <c r="Y320" s="83" t="str">
        <f>IF($A320="","",IF(Y$6="NÃO",0,IF(A320=0,Tabela!$H$23,IF(AND(MONTH(ESTRUTURA!C320)=MONTH(ESTRUTURA!$F$3),A320&gt;0),Tabela!$H$23,0))))</f>
        <v/>
      </c>
      <c r="Z320" s="45" t="str">
        <f t="shared" si="63"/>
        <v/>
      </c>
      <c r="AA320" s="83" t="str">
        <f>IF($A320="","",IF(AA$6="NÃO",0,Tabela!$H$25*nm_séries))</f>
        <v/>
      </c>
      <c r="AB320" s="45" t="str">
        <f t="shared" si="63"/>
        <v/>
      </c>
      <c r="AC320" s="83" t="str">
        <f>IF($A320="","",IF(AC$6="NÃO",0,IF(A320=0,Tabela!$H$27,IF(MOD(A320,3)=0,Tabela!$H$27,0))))</f>
        <v/>
      </c>
      <c r="AD320" s="45" t="str">
        <f t="shared" si="63"/>
        <v/>
      </c>
      <c r="AE320" s="83" t="str">
        <f t="shared" si="63"/>
        <v/>
      </c>
      <c r="AF320" s="45" t="str">
        <f>IF($A320="","",IF(AF$6="NÃO",0,IF(AND(MONTH(ESTRUTURA!C320)=MONTH(ESTRUTURA!$F$3),A320&gt;0),Tabela!$H$30,0)))</f>
        <v/>
      </c>
      <c r="AG320" s="83" t="str">
        <f t="shared" si="63"/>
        <v/>
      </c>
      <c r="AH320" s="45" t="str">
        <f t="shared" si="63"/>
        <v/>
      </c>
      <c r="AI320" s="83" t="str">
        <f>IF($A320="","",IF(AI$6="NÃO",0,IF($A320=0,DATEDIF(ESTRUTURA!$F$3,ESTRUTURA!$F$4,"m")*Tabela!$H$33,Tabela!$H$33)))</f>
        <v/>
      </c>
      <c r="AJ320" s="45" t="str">
        <f t="shared" si="61"/>
        <v/>
      </c>
    </row>
    <row r="321" spans="1:36" x14ac:dyDescent="0.2">
      <c r="A321" s="89" t="str">
        <f>ESTRUTURA!A321</f>
        <v/>
      </c>
      <c r="B321" s="81">
        <f t="shared" si="55"/>
        <v>0</v>
      </c>
      <c r="C321" s="83" t="str">
        <f t="shared" si="64"/>
        <v/>
      </c>
      <c r="D321" s="45" t="str">
        <f t="shared" si="64"/>
        <v/>
      </c>
      <c r="E321" s="83" t="str">
        <f t="shared" si="64"/>
        <v/>
      </c>
      <c r="F321" s="45" t="str">
        <f>IF($A321="","",IF(F$6="NÃO",0,Tabela!$H$34*nm_lastro))</f>
        <v/>
      </c>
      <c r="G321" s="83" t="str">
        <f t="shared" si="64"/>
        <v/>
      </c>
      <c r="H321" s="45" t="str">
        <f>IF($A321="","",IF(H$6="NÃO",0,IF($A321=0,DATEDIF(ESTRUTURA!$F$3,ESTRUTURA!$F$4,"m")*Tabela!$H$6,Tabela!$H$6)))</f>
        <v/>
      </c>
      <c r="I321" s="83" t="str">
        <f t="shared" si="64"/>
        <v/>
      </c>
      <c r="J321" s="45" t="str">
        <f>IF($A321="","",IF(J$6="NÃO",0,IF($A321=0,DATEDIF(ESTRUTURA!$F$3,ESTRUTURA!$F$4,"m")*Tabela!$H$8,IF(J$6="NÃO",0,Tabela!$H$8))))</f>
        <v/>
      </c>
      <c r="K321" s="83" t="str">
        <f t="shared" si="64"/>
        <v/>
      </c>
      <c r="L321" s="45" t="str">
        <f t="shared" si="64"/>
        <v/>
      </c>
      <c r="M321" s="83" t="str">
        <f t="shared" si="64"/>
        <v/>
      </c>
      <c r="N321" s="45" t="str">
        <f t="shared" si="64"/>
        <v/>
      </c>
      <c r="O321" s="83" t="str">
        <f t="shared" si="64"/>
        <v/>
      </c>
      <c r="P321" s="45" t="str">
        <f t="shared" si="62"/>
        <v/>
      </c>
      <c r="Q321" s="83" t="str">
        <f t="shared" si="64"/>
        <v/>
      </c>
      <c r="R321" s="45" t="str">
        <f t="shared" si="64"/>
        <v/>
      </c>
      <c r="S321" s="83" t="str">
        <f>IF($A321="","",IF(S$6="NÃO",0,IF($A321=0,DATEDIF(ESTRUTURA!$F$3,ESTRUTURA!$F$4,"m")*Tabela!$H$17,Tabela!$H$17)))</f>
        <v/>
      </c>
      <c r="T321" s="45" t="str">
        <f>IF($A321="","",IF(T$6="NÃO",0,IF($A321=0,DATEDIF(ESTRUTURA!$F$3,ESTRUTURA!$F$4,"m")*Tabela!$H$18,Tabela!$H$18)))</f>
        <v/>
      </c>
      <c r="U321" s="83" t="str">
        <f t="shared" si="63"/>
        <v/>
      </c>
      <c r="V321" s="45" t="str">
        <f>IF($A321="","",IF(V$6="NÃO",0,IF($A321=0,DATEDIF(ESTRUTURA!$F$3,ESTRUTURA!$F$4,"m")*Tabela!$H$20,Tabela!$H$20)))</f>
        <v/>
      </c>
      <c r="W321" s="83" t="str">
        <f t="shared" si="63"/>
        <v/>
      </c>
      <c r="X321" s="45" t="str">
        <f t="shared" si="63"/>
        <v/>
      </c>
      <c r="Y321" s="83" t="str">
        <f>IF($A321="","",IF(Y$6="NÃO",0,IF(A321=0,Tabela!$H$23,IF(AND(MONTH(ESTRUTURA!C321)=MONTH(ESTRUTURA!$F$3),A321&gt;0),Tabela!$H$23,0))))</f>
        <v/>
      </c>
      <c r="Z321" s="45" t="str">
        <f t="shared" si="63"/>
        <v/>
      </c>
      <c r="AA321" s="83" t="str">
        <f>IF($A321="","",IF(AA$6="NÃO",0,Tabela!$H$25*nm_séries))</f>
        <v/>
      </c>
      <c r="AB321" s="45" t="str">
        <f t="shared" si="63"/>
        <v/>
      </c>
      <c r="AC321" s="83" t="str">
        <f>IF($A321="","",IF(AC$6="NÃO",0,IF(A321=0,Tabela!$H$27,IF(MOD(A321,3)=0,Tabela!$H$27,0))))</f>
        <v/>
      </c>
      <c r="AD321" s="45" t="str">
        <f t="shared" si="63"/>
        <v/>
      </c>
      <c r="AE321" s="83" t="str">
        <f t="shared" si="63"/>
        <v/>
      </c>
      <c r="AF321" s="45" t="str">
        <f>IF($A321="","",IF(AF$6="NÃO",0,IF(AND(MONTH(ESTRUTURA!C321)=MONTH(ESTRUTURA!$F$3),A321&gt;0),Tabela!$H$30,0)))</f>
        <v/>
      </c>
      <c r="AG321" s="83" t="str">
        <f t="shared" si="63"/>
        <v/>
      </c>
      <c r="AH321" s="45" t="str">
        <f t="shared" si="63"/>
        <v/>
      </c>
      <c r="AI321" s="83" t="str">
        <f>IF($A321="","",IF(AI$6="NÃO",0,IF($A321=0,DATEDIF(ESTRUTURA!$F$3,ESTRUTURA!$F$4,"m")*Tabela!$H$33,Tabela!$H$33)))</f>
        <v/>
      </c>
      <c r="AJ321" s="45" t="str">
        <f t="shared" si="61"/>
        <v/>
      </c>
    </row>
    <row r="322" spans="1:36" x14ac:dyDescent="0.2">
      <c r="A322" s="89" t="str">
        <f>ESTRUTURA!A322</f>
        <v/>
      </c>
      <c r="B322" s="81">
        <f t="shared" si="55"/>
        <v>0</v>
      </c>
      <c r="C322" s="83" t="str">
        <f t="shared" si="64"/>
        <v/>
      </c>
      <c r="D322" s="45" t="str">
        <f t="shared" si="64"/>
        <v/>
      </c>
      <c r="E322" s="83" t="str">
        <f t="shared" si="64"/>
        <v/>
      </c>
      <c r="F322" s="45" t="str">
        <f>IF($A322="","",IF(F$6="NÃO",0,Tabela!$H$34*nm_lastro))</f>
        <v/>
      </c>
      <c r="G322" s="83" t="str">
        <f t="shared" si="64"/>
        <v/>
      </c>
      <c r="H322" s="45" t="str">
        <f>IF($A322="","",IF(H$6="NÃO",0,IF($A322=0,DATEDIF(ESTRUTURA!$F$3,ESTRUTURA!$F$4,"m")*Tabela!$H$6,Tabela!$H$6)))</f>
        <v/>
      </c>
      <c r="I322" s="83" t="str">
        <f t="shared" si="64"/>
        <v/>
      </c>
      <c r="J322" s="45" t="str">
        <f>IF($A322="","",IF(J$6="NÃO",0,IF($A322=0,DATEDIF(ESTRUTURA!$F$3,ESTRUTURA!$F$4,"m")*Tabela!$H$8,IF(J$6="NÃO",0,Tabela!$H$8))))</f>
        <v/>
      </c>
      <c r="K322" s="83" t="str">
        <f t="shared" si="64"/>
        <v/>
      </c>
      <c r="L322" s="45" t="str">
        <f t="shared" si="64"/>
        <v/>
      </c>
      <c r="M322" s="83" t="str">
        <f t="shared" si="64"/>
        <v/>
      </c>
      <c r="N322" s="45" t="str">
        <f t="shared" si="64"/>
        <v/>
      </c>
      <c r="O322" s="83" t="str">
        <f t="shared" si="64"/>
        <v/>
      </c>
      <c r="P322" s="45" t="str">
        <f t="shared" si="62"/>
        <v/>
      </c>
      <c r="Q322" s="83" t="str">
        <f t="shared" si="64"/>
        <v/>
      </c>
      <c r="R322" s="45" t="str">
        <f t="shared" si="64"/>
        <v/>
      </c>
      <c r="S322" s="83" t="str">
        <f>IF($A322="","",IF(S$6="NÃO",0,IF($A322=0,DATEDIF(ESTRUTURA!$F$3,ESTRUTURA!$F$4,"m")*Tabela!$H$17,Tabela!$H$17)))</f>
        <v/>
      </c>
      <c r="T322" s="45" t="str">
        <f>IF($A322="","",IF(T$6="NÃO",0,IF($A322=0,DATEDIF(ESTRUTURA!$F$3,ESTRUTURA!$F$4,"m")*Tabela!$H$18,Tabela!$H$18)))</f>
        <v/>
      </c>
      <c r="U322" s="83" t="str">
        <f t="shared" si="63"/>
        <v/>
      </c>
      <c r="V322" s="45" t="str">
        <f>IF($A322="","",IF(V$6="NÃO",0,IF($A322=0,DATEDIF(ESTRUTURA!$F$3,ESTRUTURA!$F$4,"m")*Tabela!$H$20,Tabela!$H$20)))</f>
        <v/>
      </c>
      <c r="W322" s="83" t="str">
        <f t="shared" si="63"/>
        <v/>
      </c>
      <c r="X322" s="45" t="str">
        <f t="shared" si="63"/>
        <v/>
      </c>
      <c r="Y322" s="83" t="str">
        <f>IF($A322="","",IF(Y$6="NÃO",0,IF(A322=0,Tabela!$H$23,IF(AND(MONTH(ESTRUTURA!C322)=MONTH(ESTRUTURA!$F$3),A322&gt;0),Tabela!$H$23,0))))</f>
        <v/>
      </c>
      <c r="Z322" s="45" t="str">
        <f t="shared" si="63"/>
        <v/>
      </c>
      <c r="AA322" s="83" t="str">
        <f>IF($A322="","",IF(AA$6="NÃO",0,Tabela!$H$25*nm_séries))</f>
        <v/>
      </c>
      <c r="AB322" s="45" t="str">
        <f t="shared" si="63"/>
        <v/>
      </c>
      <c r="AC322" s="83" t="str">
        <f>IF($A322="","",IF(AC$6="NÃO",0,IF(A322=0,Tabela!$H$27,IF(MOD(A322,3)=0,Tabela!$H$27,0))))</f>
        <v/>
      </c>
      <c r="AD322" s="45" t="str">
        <f t="shared" si="63"/>
        <v/>
      </c>
      <c r="AE322" s="83" t="str">
        <f t="shared" si="63"/>
        <v/>
      </c>
      <c r="AF322" s="45" t="str">
        <f>IF($A322="","",IF(AF$6="NÃO",0,IF(AND(MONTH(ESTRUTURA!C322)=MONTH(ESTRUTURA!$F$3),A322&gt;0),Tabela!$H$30,0)))</f>
        <v/>
      </c>
      <c r="AG322" s="83" t="str">
        <f t="shared" si="63"/>
        <v/>
      </c>
      <c r="AH322" s="45" t="str">
        <f t="shared" si="63"/>
        <v/>
      </c>
      <c r="AI322" s="83" t="str">
        <f>IF($A322="","",IF(AI$6="NÃO",0,IF($A322=0,DATEDIF(ESTRUTURA!$F$3,ESTRUTURA!$F$4,"m")*Tabela!$H$33,Tabela!$H$33)))</f>
        <v/>
      </c>
      <c r="AJ322" s="45" t="str">
        <f t="shared" si="61"/>
        <v/>
      </c>
    </row>
    <row r="323" spans="1:36" x14ac:dyDescent="0.2">
      <c r="A323" s="89" t="str">
        <f>ESTRUTURA!A323</f>
        <v/>
      </c>
      <c r="B323" s="81">
        <f t="shared" si="55"/>
        <v>0</v>
      </c>
      <c r="C323" s="83" t="str">
        <f t="shared" si="64"/>
        <v/>
      </c>
      <c r="D323" s="45" t="str">
        <f t="shared" si="64"/>
        <v/>
      </c>
      <c r="E323" s="83" t="str">
        <f t="shared" si="64"/>
        <v/>
      </c>
      <c r="F323" s="45" t="str">
        <f>IF($A323="","",IF(F$6="NÃO",0,Tabela!$H$34*nm_lastro))</f>
        <v/>
      </c>
      <c r="G323" s="83" t="str">
        <f t="shared" si="64"/>
        <v/>
      </c>
      <c r="H323" s="45" t="str">
        <f>IF($A323="","",IF(H$6="NÃO",0,IF($A323=0,DATEDIF(ESTRUTURA!$F$3,ESTRUTURA!$F$4,"m")*Tabela!$H$6,Tabela!$H$6)))</f>
        <v/>
      </c>
      <c r="I323" s="83" t="str">
        <f t="shared" si="64"/>
        <v/>
      </c>
      <c r="J323" s="45" t="str">
        <f>IF($A323="","",IF(J$6="NÃO",0,IF($A323=0,DATEDIF(ESTRUTURA!$F$3,ESTRUTURA!$F$4,"m")*Tabela!$H$8,IF(J$6="NÃO",0,Tabela!$H$8))))</f>
        <v/>
      </c>
      <c r="K323" s="83" t="str">
        <f t="shared" si="64"/>
        <v/>
      </c>
      <c r="L323" s="45" t="str">
        <f t="shared" si="64"/>
        <v/>
      </c>
      <c r="M323" s="83" t="str">
        <f t="shared" si="64"/>
        <v/>
      </c>
      <c r="N323" s="45" t="str">
        <f t="shared" si="64"/>
        <v/>
      </c>
      <c r="O323" s="83" t="str">
        <f t="shared" si="64"/>
        <v/>
      </c>
      <c r="P323" s="45" t="str">
        <f t="shared" si="62"/>
        <v/>
      </c>
      <c r="Q323" s="83" t="str">
        <f t="shared" si="64"/>
        <v/>
      </c>
      <c r="R323" s="45" t="str">
        <f t="shared" si="64"/>
        <v/>
      </c>
      <c r="S323" s="83" t="str">
        <f>IF($A323="","",IF(S$6="NÃO",0,IF($A323=0,DATEDIF(ESTRUTURA!$F$3,ESTRUTURA!$F$4,"m")*Tabela!$H$17,Tabela!$H$17)))</f>
        <v/>
      </c>
      <c r="T323" s="45" t="str">
        <f>IF($A323="","",IF(T$6="NÃO",0,IF($A323=0,DATEDIF(ESTRUTURA!$F$3,ESTRUTURA!$F$4,"m")*Tabela!$H$18,Tabela!$H$18)))</f>
        <v/>
      </c>
      <c r="U323" s="83" t="str">
        <f t="shared" si="63"/>
        <v/>
      </c>
      <c r="V323" s="45" t="str">
        <f>IF($A323="","",IF(V$6="NÃO",0,IF($A323=0,DATEDIF(ESTRUTURA!$F$3,ESTRUTURA!$F$4,"m")*Tabela!$H$20,Tabela!$H$20)))</f>
        <v/>
      </c>
      <c r="W323" s="83" t="str">
        <f t="shared" si="63"/>
        <v/>
      </c>
      <c r="X323" s="45" t="str">
        <f t="shared" si="63"/>
        <v/>
      </c>
      <c r="Y323" s="83" t="str">
        <f>IF($A323="","",IF(Y$6="NÃO",0,IF(A323=0,Tabela!$H$23,IF(AND(MONTH(ESTRUTURA!C323)=MONTH(ESTRUTURA!$F$3),A323&gt;0),Tabela!$H$23,0))))</f>
        <v/>
      </c>
      <c r="Z323" s="45" t="str">
        <f t="shared" si="63"/>
        <v/>
      </c>
      <c r="AA323" s="83" t="str">
        <f>IF($A323="","",IF(AA$6="NÃO",0,Tabela!$H$25*nm_séries))</f>
        <v/>
      </c>
      <c r="AB323" s="45" t="str">
        <f t="shared" si="63"/>
        <v/>
      </c>
      <c r="AC323" s="83" t="str">
        <f>IF($A323="","",IF(AC$6="NÃO",0,IF(A323=0,Tabela!$H$27,IF(MOD(A323,3)=0,Tabela!$H$27,0))))</f>
        <v/>
      </c>
      <c r="AD323" s="45" t="str">
        <f t="shared" si="63"/>
        <v/>
      </c>
      <c r="AE323" s="83" t="str">
        <f t="shared" si="63"/>
        <v/>
      </c>
      <c r="AF323" s="45" t="str">
        <f>IF($A323="","",IF(AF$6="NÃO",0,IF(AND(MONTH(ESTRUTURA!C323)=MONTH(ESTRUTURA!$F$3),A323&gt;0),Tabela!$H$30,0)))</f>
        <v/>
      </c>
      <c r="AG323" s="83" t="str">
        <f t="shared" si="63"/>
        <v/>
      </c>
      <c r="AH323" s="45" t="str">
        <f t="shared" si="63"/>
        <v/>
      </c>
      <c r="AI323" s="83" t="str">
        <f>IF($A323="","",IF(AI$6="NÃO",0,IF($A323=0,DATEDIF(ESTRUTURA!$F$3,ESTRUTURA!$F$4,"m")*Tabela!$H$33,Tabela!$H$33)))</f>
        <v/>
      </c>
      <c r="AJ323" s="45" t="str">
        <f t="shared" si="61"/>
        <v/>
      </c>
    </row>
    <row r="324" spans="1:36" x14ac:dyDescent="0.2">
      <c r="A324" s="89" t="str">
        <f>ESTRUTURA!A324</f>
        <v/>
      </c>
      <c r="B324" s="81">
        <f t="shared" si="55"/>
        <v>0</v>
      </c>
      <c r="C324" s="83" t="str">
        <f t="shared" si="64"/>
        <v/>
      </c>
      <c r="D324" s="45" t="str">
        <f t="shared" si="64"/>
        <v/>
      </c>
      <c r="E324" s="83" t="str">
        <f t="shared" si="64"/>
        <v/>
      </c>
      <c r="F324" s="45" t="str">
        <f>IF($A324="","",IF(F$6="NÃO",0,Tabela!$H$34*nm_lastro))</f>
        <v/>
      </c>
      <c r="G324" s="83" t="str">
        <f t="shared" si="64"/>
        <v/>
      </c>
      <c r="H324" s="45" t="str">
        <f>IF($A324="","",IF(H$6="NÃO",0,IF($A324=0,DATEDIF(ESTRUTURA!$F$3,ESTRUTURA!$F$4,"m")*Tabela!$H$6,Tabela!$H$6)))</f>
        <v/>
      </c>
      <c r="I324" s="83" t="str">
        <f t="shared" si="64"/>
        <v/>
      </c>
      <c r="J324" s="45" t="str">
        <f>IF($A324="","",IF(J$6="NÃO",0,IF($A324=0,DATEDIF(ESTRUTURA!$F$3,ESTRUTURA!$F$4,"m")*Tabela!$H$8,IF(J$6="NÃO",0,Tabela!$H$8))))</f>
        <v/>
      </c>
      <c r="K324" s="83" t="str">
        <f t="shared" si="64"/>
        <v/>
      </c>
      <c r="L324" s="45" t="str">
        <f t="shared" si="64"/>
        <v/>
      </c>
      <c r="M324" s="83" t="str">
        <f t="shared" si="64"/>
        <v/>
      </c>
      <c r="N324" s="45" t="str">
        <f t="shared" si="64"/>
        <v/>
      </c>
      <c r="O324" s="83" t="str">
        <f t="shared" si="64"/>
        <v/>
      </c>
      <c r="P324" s="45" t="str">
        <f t="shared" si="62"/>
        <v/>
      </c>
      <c r="Q324" s="83" t="str">
        <f t="shared" si="64"/>
        <v/>
      </c>
      <c r="R324" s="45" t="str">
        <f t="shared" si="64"/>
        <v/>
      </c>
      <c r="S324" s="83" t="str">
        <f>IF($A324="","",IF(S$6="NÃO",0,IF($A324=0,DATEDIF(ESTRUTURA!$F$3,ESTRUTURA!$F$4,"m")*Tabela!$H$17,Tabela!$H$17)))</f>
        <v/>
      </c>
      <c r="T324" s="45" t="str">
        <f>IF($A324="","",IF(T$6="NÃO",0,IF($A324=0,DATEDIF(ESTRUTURA!$F$3,ESTRUTURA!$F$4,"m")*Tabela!$H$18,Tabela!$H$18)))</f>
        <v/>
      </c>
      <c r="U324" s="83" t="str">
        <f t="shared" si="63"/>
        <v/>
      </c>
      <c r="V324" s="45" t="str">
        <f>IF($A324="","",IF(V$6="NÃO",0,IF($A324=0,DATEDIF(ESTRUTURA!$F$3,ESTRUTURA!$F$4,"m")*Tabela!$H$20,Tabela!$H$20)))</f>
        <v/>
      </c>
      <c r="W324" s="83" t="str">
        <f t="shared" si="63"/>
        <v/>
      </c>
      <c r="X324" s="45" t="str">
        <f t="shared" si="63"/>
        <v/>
      </c>
      <c r="Y324" s="83" t="str">
        <f>IF($A324="","",IF(Y$6="NÃO",0,IF(A324=0,Tabela!$H$23,IF(AND(MONTH(ESTRUTURA!C324)=MONTH(ESTRUTURA!$F$3),A324&gt;0),Tabela!$H$23,0))))</f>
        <v/>
      </c>
      <c r="Z324" s="45" t="str">
        <f t="shared" si="63"/>
        <v/>
      </c>
      <c r="AA324" s="83" t="str">
        <f>IF($A324="","",IF(AA$6="NÃO",0,Tabela!$H$25*nm_séries))</f>
        <v/>
      </c>
      <c r="AB324" s="45" t="str">
        <f t="shared" si="63"/>
        <v/>
      </c>
      <c r="AC324" s="83" t="str">
        <f>IF($A324="","",IF(AC$6="NÃO",0,IF(A324=0,Tabela!$H$27,IF(MOD(A324,3)=0,Tabela!$H$27,0))))</f>
        <v/>
      </c>
      <c r="AD324" s="45" t="str">
        <f t="shared" si="63"/>
        <v/>
      </c>
      <c r="AE324" s="83" t="str">
        <f t="shared" si="63"/>
        <v/>
      </c>
      <c r="AF324" s="45" t="str">
        <f>IF($A324="","",IF(AF$6="NÃO",0,IF(AND(MONTH(ESTRUTURA!C324)=MONTH(ESTRUTURA!$F$3),A324&gt;0),Tabela!$H$30,0)))</f>
        <v/>
      </c>
      <c r="AG324" s="83" t="str">
        <f t="shared" si="63"/>
        <v/>
      </c>
      <c r="AH324" s="45" t="str">
        <f t="shared" si="63"/>
        <v/>
      </c>
      <c r="AI324" s="83" t="str">
        <f>IF($A324="","",IF(AI$6="NÃO",0,IF($A324=0,DATEDIF(ESTRUTURA!$F$3,ESTRUTURA!$F$4,"m")*Tabela!$H$33,Tabela!$H$33)))</f>
        <v/>
      </c>
      <c r="AJ324" s="45" t="str">
        <f t="shared" si="61"/>
        <v/>
      </c>
    </row>
    <row r="325" spans="1:36" x14ac:dyDescent="0.2">
      <c r="A325" s="89" t="str">
        <f>ESTRUTURA!A325</f>
        <v/>
      </c>
      <c r="B325" s="81">
        <f t="shared" si="55"/>
        <v>0</v>
      </c>
      <c r="C325" s="83" t="str">
        <f t="shared" si="64"/>
        <v/>
      </c>
      <c r="D325" s="45" t="str">
        <f t="shared" si="64"/>
        <v/>
      </c>
      <c r="E325" s="83" t="str">
        <f t="shared" si="64"/>
        <v/>
      </c>
      <c r="F325" s="45" t="str">
        <f>IF($A325="","",IF(F$6="NÃO",0,Tabela!$H$34*nm_lastro))</f>
        <v/>
      </c>
      <c r="G325" s="83" t="str">
        <f t="shared" si="64"/>
        <v/>
      </c>
      <c r="H325" s="45" t="str">
        <f>IF($A325="","",IF(H$6="NÃO",0,IF($A325=0,DATEDIF(ESTRUTURA!$F$3,ESTRUTURA!$F$4,"m")*Tabela!$H$6,Tabela!$H$6)))</f>
        <v/>
      </c>
      <c r="I325" s="83" t="str">
        <f t="shared" si="64"/>
        <v/>
      </c>
      <c r="J325" s="45" t="str">
        <f>IF($A325="","",IF(J$6="NÃO",0,IF($A325=0,DATEDIF(ESTRUTURA!$F$3,ESTRUTURA!$F$4,"m")*Tabela!$H$8,IF(J$6="NÃO",0,Tabela!$H$8))))</f>
        <v/>
      </c>
      <c r="K325" s="83" t="str">
        <f t="shared" si="64"/>
        <v/>
      </c>
      <c r="L325" s="45" t="str">
        <f t="shared" si="64"/>
        <v/>
      </c>
      <c r="M325" s="83" t="str">
        <f t="shared" si="64"/>
        <v/>
      </c>
      <c r="N325" s="45" t="str">
        <f t="shared" si="64"/>
        <v/>
      </c>
      <c r="O325" s="83" t="str">
        <f t="shared" si="64"/>
        <v/>
      </c>
      <c r="P325" s="45" t="str">
        <f t="shared" si="62"/>
        <v/>
      </c>
      <c r="Q325" s="83" t="str">
        <f t="shared" si="64"/>
        <v/>
      </c>
      <c r="R325" s="45" t="str">
        <f t="shared" si="64"/>
        <v/>
      </c>
      <c r="S325" s="83" t="str">
        <f>IF($A325="","",IF(S$6="NÃO",0,IF($A325=0,DATEDIF(ESTRUTURA!$F$3,ESTRUTURA!$F$4,"m")*Tabela!$H$17,Tabela!$H$17)))</f>
        <v/>
      </c>
      <c r="T325" s="45" t="str">
        <f>IF($A325="","",IF(T$6="NÃO",0,IF($A325=0,DATEDIF(ESTRUTURA!$F$3,ESTRUTURA!$F$4,"m")*Tabela!$H$18,Tabela!$H$18)))</f>
        <v/>
      </c>
      <c r="U325" s="83" t="str">
        <f t="shared" si="63"/>
        <v/>
      </c>
      <c r="V325" s="45" t="str">
        <f>IF($A325="","",IF(V$6="NÃO",0,IF($A325=0,DATEDIF(ESTRUTURA!$F$3,ESTRUTURA!$F$4,"m")*Tabela!$H$20,Tabela!$H$20)))</f>
        <v/>
      </c>
      <c r="W325" s="83" t="str">
        <f t="shared" si="63"/>
        <v/>
      </c>
      <c r="X325" s="45" t="str">
        <f t="shared" si="63"/>
        <v/>
      </c>
      <c r="Y325" s="83" t="str">
        <f>IF($A325="","",IF(Y$6="NÃO",0,IF(A325=0,Tabela!$H$23,IF(AND(MONTH(ESTRUTURA!C325)=MONTH(ESTRUTURA!$F$3),A325&gt;0),Tabela!$H$23,0))))</f>
        <v/>
      </c>
      <c r="Z325" s="45" t="str">
        <f t="shared" si="63"/>
        <v/>
      </c>
      <c r="AA325" s="83" t="str">
        <f>IF($A325="","",IF(AA$6="NÃO",0,Tabela!$H$25*nm_séries))</f>
        <v/>
      </c>
      <c r="AB325" s="45" t="str">
        <f t="shared" si="63"/>
        <v/>
      </c>
      <c r="AC325" s="83" t="str">
        <f>IF($A325="","",IF(AC$6="NÃO",0,IF(A325=0,Tabela!$H$27,IF(MOD(A325,3)=0,Tabela!$H$27,0))))</f>
        <v/>
      </c>
      <c r="AD325" s="45" t="str">
        <f t="shared" si="63"/>
        <v/>
      </c>
      <c r="AE325" s="83" t="str">
        <f t="shared" si="63"/>
        <v/>
      </c>
      <c r="AF325" s="45" t="str">
        <f>IF($A325="","",IF(AF$6="NÃO",0,IF(AND(MONTH(ESTRUTURA!C325)=MONTH(ESTRUTURA!$F$3),A325&gt;0),Tabela!$H$30,0)))</f>
        <v/>
      </c>
      <c r="AG325" s="83" t="str">
        <f t="shared" si="63"/>
        <v/>
      </c>
      <c r="AH325" s="45" t="str">
        <f t="shared" si="63"/>
        <v/>
      </c>
      <c r="AI325" s="83" t="str">
        <f>IF($A325="","",IF(AI$6="NÃO",0,IF($A325=0,DATEDIF(ESTRUTURA!$F$3,ESTRUTURA!$F$4,"m")*Tabela!$H$33,Tabela!$H$33)))</f>
        <v/>
      </c>
      <c r="AJ325" s="45" t="str">
        <f t="shared" si="61"/>
        <v/>
      </c>
    </row>
    <row r="326" spans="1:36" x14ac:dyDescent="0.2">
      <c r="A326" s="89" t="str">
        <f>ESTRUTURA!A326</f>
        <v/>
      </c>
      <c r="B326" s="81">
        <f t="shared" si="55"/>
        <v>0</v>
      </c>
      <c r="C326" s="83" t="str">
        <f t="shared" si="64"/>
        <v/>
      </c>
      <c r="D326" s="45" t="str">
        <f t="shared" si="64"/>
        <v/>
      </c>
      <c r="E326" s="83" t="str">
        <f t="shared" si="64"/>
        <v/>
      </c>
      <c r="F326" s="45" t="str">
        <f>IF($A326="","",IF(F$6="NÃO",0,Tabela!$H$34*nm_lastro))</f>
        <v/>
      </c>
      <c r="G326" s="83" t="str">
        <f t="shared" si="64"/>
        <v/>
      </c>
      <c r="H326" s="45" t="str">
        <f>IF($A326="","",IF(H$6="NÃO",0,IF($A326=0,DATEDIF(ESTRUTURA!$F$3,ESTRUTURA!$F$4,"m")*Tabela!$H$6,Tabela!$H$6)))</f>
        <v/>
      </c>
      <c r="I326" s="83" t="str">
        <f t="shared" si="64"/>
        <v/>
      </c>
      <c r="J326" s="45" t="str">
        <f>IF($A326="","",IF(J$6="NÃO",0,IF($A326=0,DATEDIF(ESTRUTURA!$F$3,ESTRUTURA!$F$4,"m")*Tabela!$H$8,IF(J$6="NÃO",0,Tabela!$H$8))))</f>
        <v/>
      </c>
      <c r="K326" s="83" t="str">
        <f t="shared" si="64"/>
        <v/>
      </c>
      <c r="L326" s="45" t="str">
        <f t="shared" si="64"/>
        <v/>
      </c>
      <c r="M326" s="83" t="str">
        <f t="shared" si="64"/>
        <v/>
      </c>
      <c r="N326" s="45" t="str">
        <f t="shared" si="64"/>
        <v/>
      </c>
      <c r="O326" s="83" t="str">
        <f t="shared" si="64"/>
        <v/>
      </c>
      <c r="P326" s="45" t="str">
        <f t="shared" si="62"/>
        <v/>
      </c>
      <c r="Q326" s="83" t="str">
        <f t="shared" si="64"/>
        <v/>
      </c>
      <c r="R326" s="45" t="str">
        <f t="shared" si="64"/>
        <v/>
      </c>
      <c r="S326" s="83" t="str">
        <f>IF($A326="","",IF(S$6="NÃO",0,IF($A326=0,DATEDIF(ESTRUTURA!$F$3,ESTRUTURA!$F$4,"m")*Tabela!$H$17,Tabela!$H$17)))</f>
        <v/>
      </c>
      <c r="T326" s="45" t="str">
        <f>IF($A326="","",IF(T$6="NÃO",0,IF($A326=0,DATEDIF(ESTRUTURA!$F$3,ESTRUTURA!$F$4,"m")*Tabela!$H$18,Tabela!$H$18)))</f>
        <v/>
      </c>
      <c r="U326" s="83" t="str">
        <f t="shared" si="63"/>
        <v/>
      </c>
      <c r="V326" s="45" t="str">
        <f>IF($A326="","",IF(V$6="NÃO",0,IF($A326=0,DATEDIF(ESTRUTURA!$F$3,ESTRUTURA!$F$4,"m")*Tabela!$H$20,Tabela!$H$20)))</f>
        <v/>
      </c>
      <c r="W326" s="83" t="str">
        <f t="shared" si="63"/>
        <v/>
      </c>
      <c r="X326" s="45" t="str">
        <f t="shared" si="63"/>
        <v/>
      </c>
      <c r="Y326" s="83" t="str">
        <f>IF($A326="","",IF(Y$6="NÃO",0,IF(A326=0,Tabela!$H$23,IF(AND(MONTH(ESTRUTURA!C326)=MONTH(ESTRUTURA!$F$3),A326&gt;0),Tabela!$H$23,0))))</f>
        <v/>
      </c>
      <c r="Z326" s="45" t="str">
        <f t="shared" si="63"/>
        <v/>
      </c>
      <c r="AA326" s="83" t="str">
        <f>IF($A326="","",IF(AA$6="NÃO",0,Tabela!$H$25*nm_séries))</f>
        <v/>
      </c>
      <c r="AB326" s="45" t="str">
        <f t="shared" si="63"/>
        <v/>
      </c>
      <c r="AC326" s="83" t="str">
        <f>IF($A326="","",IF(AC$6="NÃO",0,IF(A326=0,Tabela!$H$27,IF(MOD(A326,3)=0,Tabela!$H$27,0))))</f>
        <v/>
      </c>
      <c r="AD326" s="45" t="str">
        <f t="shared" si="63"/>
        <v/>
      </c>
      <c r="AE326" s="83" t="str">
        <f t="shared" si="63"/>
        <v/>
      </c>
      <c r="AF326" s="45" t="str">
        <f>IF($A326="","",IF(AF$6="NÃO",0,IF(AND(MONTH(ESTRUTURA!C326)=MONTH(ESTRUTURA!$F$3),A326&gt;0),Tabela!$H$30,0)))</f>
        <v/>
      </c>
      <c r="AG326" s="83" t="str">
        <f t="shared" si="63"/>
        <v/>
      </c>
      <c r="AH326" s="45" t="str">
        <f t="shared" si="63"/>
        <v/>
      </c>
      <c r="AI326" s="83" t="str">
        <f>IF($A326="","",IF(AI$6="NÃO",0,IF($A326=0,DATEDIF(ESTRUTURA!$F$3,ESTRUTURA!$F$4,"m")*Tabela!$H$33,Tabela!$H$33)))</f>
        <v/>
      </c>
      <c r="AJ326" s="45" t="str">
        <f t="shared" si="61"/>
        <v/>
      </c>
    </row>
    <row r="327" spans="1:36" x14ac:dyDescent="0.2">
      <c r="A327" s="89" t="str">
        <f>ESTRUTURA!A327</f>
        <v/>
      </c>
      <c r="B327" s="81">
        <f t="shared" si="55"/>
        <v>0</v>
      </c>
      <c r="C327" s="83" t="str">
        <f t="shared" si="64"/>
        <v/>
      </c>
      <c r="D327" s="45" t="str">
        <f t="shared" si="64"/>
        <v/>
      </c>
      <c r="E327" s="83" t="str">
        <f t="shared" si="64"/>
        <v/>
      </c>
      <c r="F327" s="45" t="str">
        <f>IF($A327="","",IF(F$6="NÃO",0,Tabela!$H$34*nm_lastro))</f>
        <v/>
      </c>
      <c r="G327" s="83" t="str">
        <f t="shared" si="64"/>
        <v/>
      </c>
      <c r="H327" s="45" t="str">
        <f>IF($A327="","",IF(H$6="NÃO",0,IF($A327=0,DATEDIF(ESTRUTURA!$F$3,ESTRUTURA!$F$4,"m")*Tabela!$H$6,Tabela!$H$6)))</f>
        <v/>
      </c>
      <c r="I327" s="83" t="str">
        <f t="shared" si="64"/>
        <v/>
      </c>
      <c r="J327" s="45" t="str">
        <f>IF($A327="","",IF(J$6="NÃO",0,IF($A327=0,DATEDIF(ESTRUTURA!$F$3,ESTRUTURA!$F$4,"m")*Tabela!$H$8,IF(J$6="NÃO",0,Tabela!$H$8))))</f>
        <v/>
      </c>
      <c r="K327" s="83" t="str">
        <f t="shared" si="64"/>
        <v/>
      </c>
      <c r="L327" s="45" t="str">
        <f t="shared" si="64"/>
        <v/>
      </c>
      <c r="M327" s="83" t="str">
        <f t="shared" si="64"/>
        <v/>
      </c>
      <c r="N327" s="45" t="str">
        <f t="shared" si="64"/>
        <v/>
      </c>
      <c r="O327" s="83" t="str">
        <f t="shared" si="64"/>
        <v/>
      </c>
      <c r="P327" s="45" t="str">
        <f t="shared" si="62"/>
        <v/>
      </c>
      <c r="Q327" s="83" t="str">
        <f t="shared" si="64"/>
        <v/>
      </c>
      <c r="R327" s="45" t="str">
        <f t="shared" si="64"/>
        <v/>
      </c>
      <c r="S327" s="83" t="str">
        <f>IF($A327="","",IF(S$6="NÃO",0,IF($A327=0,DATEDIF(ESTRUTURA!$F$3,ESTRUTURA!$F$4,"m")*Tabela!$H$17,Tabela!$H$17)))</f>
        <v/>
      </c>
      <c r="T327" s="45" t="str">
        <f>IF($A327="","",IF(T$6="NÃO",0,IF($A327=0,DATEDIF(ESTRUTURA!$F$3,ESTRUTURA!$F$4,"m")*Tabela!$H$18,Tabela!$H$18)))</f>
        <v/>
      </c>
      <c r="U327" s="83" t="str">
        <f t="shared" si="63"/>
        <v/>
      </c>
      <c r="V327" s="45" t="str">
        <f>IF($A327="","",IF(V$6="NÃO",0,IF($A327=0,DATEDIF(ESTRUTURA!$F$3,ESTRUTURA!$F$4,"m")*Tabela!$H$20,Tabela!$H$20)))</f>
        <v/>
      </c>
      <c r="W327" s="83" t="str">
        <f t="shared" si="63"/>
        <v/>
      </c>
      <c r="X327" s="45" t="str">
        <f t="shared" si="63"/>
        <v/>
      </c>
      <c r="Y327" s="83" t="str">
        <f>IF($A327="","",IF(Y$6="NÃO",0,IF(A327=0,Tabela!$H$23,IF(AND(MONTH(ESTRUTURA!C327)=MONTH(ESTRUTURA!$F$3),A327&gt;0),Tabela!$H$23,0))))</f>
        <v/>
      </c>
      <c r="Z327" s="45" t="str">
        <f t="shared" si="63"/>
        <v/>
      </c>
      <c r="AA327" s="83" t="str">
        <f>IF($A327="","",IF(AA$6="NÃO",0,Tabela!$H$25*nm_séries))</f>
        <v/>
      </c>
      <c r="AB327" s="45" t="str">
        <f t="shared" si="63"/>
        <v/>
      </c>
      <c r="AC327" s="83" t="str">
        <f>IF($A327="","",IF(AC$6="NÃO",0,IF(A327=0,Tabela!$H$27,IF(MOD(A327,3)=0,Tabela!$H$27,0))))</f>
        <v/>
      </c>
      <c r="AD327" s="45" t="str">
        <f t="shared" si="63"/>
        <v/>
      </c>
      <c r="AE327" s="83" t="str">
        <f t="shared" si="63"/>
        <v/>
      </c>
      <c r="AF327" s="45" t="str">
        <f>IF($A327="","",IF(AF$6="NÃO",0,IF(AND(MONTH(ESTRUTURA!C327)=MONTH(ESTRUTURA!$F$3),A327&gt;0),Tabela!$H$30,0)))</f>
        <v/>
      </c>
      <c r="AG327" s="83" t="str">
        <f t="shared" si="63"/>
        <v/>
      </c>
      <c r="AH327" s="45" t="str">
        <f t="shared" si="63"/>
        <v/>
      </c>
      <c r="AI327" s="83" t="str">
        <f>IF($A327="","",IF(AI$6="NÃO",0,IF($A327=0,DATEDIF(ESTRUTURA!$F$3,ESTRUTURA!$F$4,"m")*Tabela!$H$33,Tabela!$H$33)))</f>
        <v/>
      </c>
      <c r="AJ327" s="45" t="str">
        <f t="shared" si="61"/>
        <v/>
      </c>
    </row>
    <row r="328" spans="1:36" x14ac:dyDescent="0.2">
      <c r="A328" s="89" t="str">
        <f>ESTRUTURA!A328</f>
        <v/>
      </c>
      <c r="B328" s="81">
        <f t="shared" si="55"/>
        <v>0</v>
      </c>
      <c r="C328" s="83" t="str">
        <f t="shared" si="64"/>
        <v/>
      </c>
      <c r="D328" s="45" t="str">
        <f t="shared" si="64"/>
        <v/>
      </c>
      <c r="E328" s="83" t="str">
        <f t="shared" si="64"/>
        <v/>
      </c>
      <c r="F328" s="45" t="str">
        <f>IF($A328="","",IF(F$6="NÃO",0,Tabela!$H$34*nm_lastro))</f>
        <v/>
      </c>
      <c r="G328" s="83" t="str">
        <f t="shared" si="64"/>
        <v/>
      </c>
      <c r="H328" s="45" t="str">
        <f>IF($A328="","",IF(H$6="NÃO",0,IF($A328=0,DATEDIF(ESTRUTURA!$F$3,ESTRUTURA!$F$4,"m")*Tabela!$H$6,Tabela!$H$6)))</f>
        <v/>
      </c>
      <c r="I328" s="83" t="str">
        <f t="shared" si="64"/>
        <v/>
      </c>
      <c r="J328" s="45" t="str">
        <f>IF($A328="","",IF(J$6="NÃO",0,IF($A328=0,DATEDIF(ESTRUTURA!$F$3,ESTRUTURA!$F$4,"m")*Tabela!$H$8,IF(J$6="NÃO",0,Tabela!$H$8))))</f>
        <v/>
      </c>
      <c r="K328" s="83" t="str">
        <f t="shared" si="64"/>
        <v/>
      </c>
      <c r="L328" s="45" t="str">
        <f t="shared" si="64"/>
        <v/>
      </c>
      <c r="M328" s="83" t="str">
        <f t="shared" si="64"/>
        <v/>
      </c>
      <c r="N328" s="45" t="str">
        <f t="shared" si="64"/>
        <v/>
      </c>
      <c r="O328" s="83" t="str">
        <f t="shared" si="64"/>
        <v/>
      </c>
      <c r="P328" s="45" t="str">
        <f t="shared" si="62"/>
        <v/>
      </c>
      <c r="Q328" s="83" t="str">
        <f t="shared" si="64"/>
        <v/>
      </c>
      <c r="R328" s="45" t="str">
        <f t="shared" si="64"/>
        <v/>
      </c>
      <c r="S328" s="83" t="str">
        <f>IF($A328="","",IF(S$6="NÃO",0,IF($A328=0,DATEDIF(ESTRUTURA!$F$3,ESTRUTURA!$F$4,"m")*Tabela!$H$17,Tabela!$H$17)))</f>
        <v/>
      </c>
      <c r="T328" s="45" t="str">
        <f>IF($A328="","",IF(T$6="NÃO",0,IF($A328=0,DATEDIF(ESTRUTURA!$F$3,ESTRUTURA!$F$4,"m")*Tabela!$H$18,Tabela!$H$18)))</f>
        <v/>
      </c>
      <c r="U328" s="83" t="str">
        <f t="shared" si="63"/>
        <v/>
      </c>
      <c r="V328" s="45" t="str">
        <f>IF($A328="","",IF(V$6="NÃO",0,IF($A328=0,DATEDIF(ESTRUTURA!$F$3,ESTRUTURA!$F$4,"m")*Tabela!$H$20,Tabela!$H$20)))</f>
        <v/>
      </c>
      <c r="W328" s="83" t="str">
        <f t="shared" si="63"/>
        <v/>
      </c>
      <c r="X328" s="45" t="str">
        <f t="shared" si="63"/>
        <v/>
      </c>
      <c r="Y328" s="83" t="str">
        <f>IF($A328="","",IF(Y$6="NÃO",0,IF(A328=0,Tabela!$H$23,IF(AND(MONTH(ESTRUTURA!C328)=MONTH(ESTRUTURA!$F$3),A328&gt;0),Tabela!$H$23,0))))</f>
        <v/>
      </c>
      <c r="Z328" s="45" t="str">
        <f t="shared" si="63"/>
        <v/>
      </c>
      <c r="AA328" s="83" t="str">
        <f>IF($A328="","",IF(AA$6="NÃO",0,Tabela!$H$25*nm_séries))</f>
        <v/>
      </c>
      <c r="AB328" s="45" t="str">
        <f t="shared" si="63"/>
        <v/>
      </c>
      <c r="AC328" s="83" t="str">
        <f>IF($A328="","",IF(AC$6="NÃO",0,IF(A328=0,Tabela!$H$27,IF(MOD(A328,3)=0,Tabela!$H$27,0))))</f>
        <v/>
      </c>
      <c r="AD328" s="45" t="str">
        <f t="shared" si="63"/>
        <v/>
      </c>
      <c r="AE328" s="83" t="str">
        <f t="shared" si="63"/>
        <v/>
      </c>
      <c r="AF328" s="45" t="str">
        <f>IF($A328="","",IF(AF$6="NÃO",0,IF(AND(MONTH(ESTRUTURA!C328)=MONTH(ESTRUTURA!$F$3),A328&gt;0),Tabela!$H$30,0)))</f>
        <v/>
      </c>
      <c r="AG328" s="83" t="str">
        <f t="shared" si="63"/>
        <v/>
      </c>
      <c r="AH328" s="45" t="str">
        <f t="shared" si="63"/>
        <v/>
      </c>
      <c r="AI328" s="83" t="str">
        <f>IF($A328="","",IF(AI$6="NÃO",0,IF($A328=0,DATEDIF(ESTRUTURA!$F$3,ESTRUTURA!$F$4,"m")*Tabela!$H$33,Tabela!$H$33)))</f>
        <v/>
      </c>
      <c r="AJ328" s="45" t="str">
        <f t="shared" si="61"/>
        <v/>
      </c>
    </row>
    <row r="329" spans="1:36" x14ac:dyDescent="0.2">
      <c r="A329" s="89" t="str">
        <f>ESTRUTURA!A329</f>
        <v/>
      </c>
      <c r="B329" s="81">
        <f t="shared" si="55"/>
        <v>0</v>
      </c>
      <c r="C329" s="83" t="str">
        <f t="shared" si="64"/>
        <v/>
      </c>
      <c r="D329" s="45" t="str">
        <f t="shared" si="64"/>
        <v/>
      </c>
      <c r="E329" s="83" t="str">
        <f t="shared" si="64"/>
        <v/>
      </c>
      <c r="F329" s="45" t="str">
        <f>IF($A329="","",IF(F$6="NÃO",0,Tabela!$H$34*nm_lastro))</f>
        <v/>
      </c>
      <c r="G329" s="83" t="str">
        <f t="shared" si="64"/>
        <v/>
      </c>
      <c r="H329" s="45" t="str">
        <f>IF($A329="","",IF(H$6="NÃO",0,IF($A329=0,DATEDIF(ESTRUTURA!$F$3,ESTRUTURA!$F$4,"m")*Tabela!$H$6,Tabela!$H$6)))</f>
        <v/>
      </c>
      <c r="I329" s="83" t="str">
        <f t="shared" si="64"/>
        <v/>
      </c>
      <c r="J329" s="45" t="str">
        <f>IF($A329="","",IF(J$6="NÃO",0,IF($A329=0,DATEDIF(ESTRUTURA!$F$3,ESTRUTURA!$F$4,"m")*Tabela!$H$8,IF(J$6="NÃO",0,Tabela!$H$8))))</f>
        <v/>
      </c>
      <c r="K329" s="83" t="str">
        <f t="shared" si="64"/>
        <v/>
      </c>
      <c r="L329" s="45" t="str">
        <f t="shared" si="64"/>
        <v/>
      </c>
      <c r="M329" s="83" t="str">
        <f t="shared" si="64"/>
        <v/>
      </c>
      <c r="N329" s="45" t="str">
        <f t="shared" si="64"/>
        <v/>
      </c>
      <c r="O329" s="83" t="str">
        <f t="shared" si="64"/>
        <v/>
      </c>
      <c r="P329" s="45" t="str">
        <f t="shared" si="62"/>
        <v/>
      </c>
      <c r="Q329" s="83" t="str">
        <f t="shared" si="64"/>
        <v/>
      </c>
      <c r="R329" s="45" t="str">
        <f t="shared" si="64"/>
        <v/>
      </c>
      <c r="S329" s="83" t="str">
        <f>IF($A329="","",IF(S$6="NÃO",0,IF($A329=0,DATEDIF(ESTRUTURA!$F$3,ESTRUTURA!$F$4,"m")*Tabela!$H$17,Tabela!$H$17)))</f>
        <v/>
      </c>
      <c r="T329" s="45" t="str">
        <f>IF($A329="","",IF(T$6="NÃO",0,IF($A329=0,DATEDIF(ESTRUTURA!$F$3,ESTRUTURA!$F$4,"m")*Tabela!$H$18,Tabela!$H$18)))</f>
        <v/>
      </c>
      <c r="U329" s="83" t="str">
        <f t="shared" si="63"/>
        <v/>
      </c>
      <c r="V329" s="45" t="str">
        <f>IF($A329="","",IF(V$6="NÃO",0,IF($A329=0,DATEDIF(ESTRUTURA!$F$3,ESTRUTURA!$F$4,"m")*Tabela!$H$20,Tabela!$H$20)))</f>
        <v/>
      </c>
      <c r="W329" s="83" t="str">
        <f t="shared" si="63"/>
        <v/>
      </c>
      <c r="X329" s="45" t="str">
        <f t="shared" si="63"/>
        <v/>
      </c>
      <c r="Y329" s="83" t="str">
        <f>IF($A329="","",IF(Y$6="NÃO",0,IF(A329=0,Tabela!$H$23,IF(AND(MONTH(ESTRUTURA!C329)=MONTH(ESTRUTURA!$F$3),A329&gt;0),Tabela!$H$23,0))))</f>
        <v/>
      </c>
      <c r="Z329" s="45" t="str">
        <f t="shared" si="63"/>
        <v/>
      </c>
      <c r="AA329" s="83" t="str">
        <f>IF($A329="","",IF(AA$6="NÃO",0,Tabela!$H$25*nm_séries))</f>
        <v/>
      </c>
      <c r="AB329" s="45" t="str">
        <f t="shared" si="63"/>
        <v/>
      </c>
      <c r="AC329" s="83" t="str">
        <f>IF($A329="","",IF(AC$6="NÃO",0,IF(A329=0,Tabela!$H$27,IF(MOD(A329,3)=0,Tabela!$H$27,0))))</f>
        <v/>
      </c>
      <c r="AD329" s="45" t="str">
        <f t="shared" si="63"/>
        <v/>
      </c>
      <c r="AE329" s="83" t="str">
        <f t="shared" si="63"/>
        <v/>
      </c>
      <c r="AF329" s="45" t="str">
        <f>IF($A329="","",IF(AF$6="NÃO",0,IF(AND(MONTH(ESTRUTURA!C329)=MONTH(ESTRUTURA!$F$3),A329&gt;0),Tabela!$H$30,0)))</f>
        <v/>
      </c>
      <c r="AG329" s="83" t="str">
        <f t="shared" si="63"/>
        <v/>
      </c>
      <c r="AH329" s="45" t="str">
        <f t="shared" si="63"/>
        <v/>
      </c>
      <c r="AI329" s="83" t="str">
        <f>IF($A329="","",IF(AI$6="NÃO",0,IF($A329=0,DATEDIF(ESTRUTURA!$F$3,ESTRUTURA!$F$4,"m")*Tabela!$H$33,Tabela!$H$33)))</f>
        <v/>
      </c>
      <c r="AJ329" s="45" t="str">
        <f t="shared" si="61"/>
        <v/>
      </c>
    </row>
    <row r="330" spans="1:36" x14ac:dyDescent="0.2">
      <c r="A330" s="89" t="str">
        <f>ESTRUTURA!A330</f>
        <v/>
      </c>
      <c r="B330" s="81">
        <f t="shared" si="55"/>
        <v>0</v>
      </c>
      <c r="C330" s="83" t="str">
        <f t="shared" si="64"/>
        <v/>
      </c>
      <c r="D330" s="45" t="str">
        <f t="shared" si="64"/>
        <v/>
      </c>
      <c r="E330" s="83" t="str">
        <f t="shared" si="64"/>
        <v/>
      </c>
      <c r="F330" s="45" t="str">
        <f>IF($A330="","",IF(F$6="NÃO",0,Tabela!$H$34*nm_lastro))</f>
        <v/>
      </c>
      <c r="G330" s="83" t="str">
        <f t="shared" si="64"/>
        <v/>
      </c>
      <c r="H330" s="45" t="str">
        <f>IF($A330="","",IF(H$6="NÃO",0,IF($A330=0,DATEDIF(ESTRUTURA!$F$3,ESTRUTURA!$F$4,"m")*Tabela!$H$6,Tabela!$H$6)))</f>
        <v/>
      </c>
      <c r="I330" s="83" t="str">
        <f t="shared" si="64"/>
        <v/>
      </c>
      <c r="J330" s="45" t="str">
        <f>IF($A330="","",IF(J$6="NÃO",0,IF($A330=0,DATEDIF(ESTRUTURA!$F$3,ESTRUTURA!$F$4,"m")*Tabela!$H$8,IF(J$6="NÃO",0,Tabela!$H$8))))</f>
        <v/>
      </c>
      <c r="K330" s="83" t="str">
        <f t="shared" si="64"/>
        <v/>
      </c>
      <c r="L330" s="45" t="str">
        <f t="shared" si="64"/>
        <v/>
      </c>
      <c r="M330" s="83" t="str">
        <f t="shared" si="64"/>
        <v/>
      </c>
      <c r="N330" s="45" t="str">
        <f t="shared" si="64"/>
        <v/>
      </c>
      <c r="O330" s="83" t="str">
        <f t="shared" si="64"/>
        <v/>
      </c>
      <c r="P330" s="45" t="str">
        <f t="shared" si="62"/>
        <v/>
      </c>
      <c r="Q330" s="83" t="str">
        <f t="shared" si="64"/>
        <v/>
      </c>
      <c r="R330" s="45" t="str">
        <f t="shared" si="64"/>
        <v/>
      </c>
      <c r="S330" s="83" t="str">
        <f>IF($A330="","",IF(S$6="NÃO",0,IF($A330=0,DATEDIF(ESTRUTURA!$F$3,ESTRUTURA!$F$4,"m")*Tabela!$H$17,Tabela!$H$17)))</f>
        <v/>
      </c>
      <c r="T330" s="45" t="str">
        <f>IF($A330="","",IF(T$6="NÃO",0,IF($A330=0,DATEDIF(ESTRUTURA!$F$3,ESTRUTURA!$F$4,"m")*Tabela!$H$18,Tabela!$H$18)))</f>
        <v/>
      </c>
      <c r="U330" s="83" t="str">
        <f t="shared" si="63"/>
        <v/>
      </c>
      <c r="V330" s="45" t="str">
        <f>IF($A330="","",IF(V$6="NÃO",0,IF($A330=0,DATEDIF(ESTRUTURA!$F$3,ESTRUTURA!$F$4,"m")*Tabela!$H$20,Tabela!$H$20)))</f>
        <v/>
      </c>
      <c r="W330" s="83" t="str">
        <f t="shared" si="63"/>
        <v/>
      </c>
      <c r="X330" s="45" t="str">
        <f t="shared" si="63"/>
        <v/>
      </c>
      <c r="Y330" s="83" t="str">
        <f>IF($A330="","",IF(Y$6="NÃO",0,IF(A330=0,Tabela!$H$23,IF(AND(MONTH(ESTRUTURA!C330)=MONTH(ESTRUTURA!$F$3),A330&gt;0),Tabela!$H$23,0))))</f>
        <v/>
      </c>
      <c r="Z330" s="45" t="str">
        <f t="shared" si="63"/>
        <v/>
      </c>
      <c r="AA330" s="83" t="str">
        <f>IF($A330="","",IF(AA$6="NÃO",0,Tabela!$H$25*nm_séries))</f>
        <v/>
      </c>
      <c r="AB330" s="45" t="str">
        <f t="shared" si="63"/>
        <v/>
      </c>
      <c r="AC330" s="83" t="str">
        <f>IF($A330="","",IF(AC$6="NÃO",0,IF(A330=0,Tabela!$H$27,IF(MOD(A330,3)=0,Tabela!$H$27,0))))</f>
        <v/>
      </c>
      <c r="AD330" s="45" t="str">
        <f t="shared" si="63"/>
        <v/>
      </c>
      <c r="AE330" s="83" t="str">
        <f t="shared" si="63"/>
        <v/>
      </c>
      <c r="AF330" s="45" t="str">
        <f>IF($A330="","",IF(AF$6="NÃO",0,IF(AND(MONTH(ESTRUTURA!C330)=MONTH(ESTRUTURA!$F$3),A330&gt;0),Tabela!$H$30,0)))</f>
        <v/>
      </c>
      <c r="AG330" s="83" t="str">
        <f t="shared" si="63"/>
        <v/>
      </c>
      <c r="AH330" s="45" t="str">
        <f t="shared" si="63"/>
        <v/>
      </c>
      <c r="AI330" s="83" t="str">
        <f>IF($A330="","",IF(AI$6="NÃO",0,IF($A330=0,DATEDIF(ESTRUTURA!$F$3,ESTRUTURA!$F$4,"m")*Tabela!$H$33,Tabela!$H$33)))</f>
        <v/>
      </c>
      <c r="AJ330" s="45" t="str">
        <f t="shared" si="61"/>
        <v/>
      </c>
    </row>
    <row r="331" spans="1:36" x14ac:dyDescent="0.2">
      <c r="A331" s="89" t="str">
        <f>ESTRUTURA!A331</f>
        <v/>
      </c>
      <c r="B331" s="81">
        <f t="shared" si="55"/>
        <v>0</v>
      </c>
      <c r="C331" s="83" t="str">
        <f t="shared" si="64"/>
        <v/>
      </c>
      <c r="D331" s="45" t="str">
        <f t="shared" si="64"/>
        <v/>
      </c>
      <c r="E331" s="83" t="str">
        <f t="shared" si="64"/>
        <v/>
      </c>
      <c r="F331" s="45" t="str">
        <f>IF($A331="","",IF(F$6="NÃO",0,Tabela!$H$34*nm_lastro))</f>
        <v/>
      </c>
      <c r="G331" s="83" t="str">
        <f t="shared" si="64"/>
        <v/>
      </c>
      <c r="H331" s="45" t="str">
        <f>IF($A331="","",IF(H$6="NÃO",0,IF($A331=0,DATEDIF(ESTRUTURA!$F$3,ESTRUTURA!$F$4,"m")*Tabela!$H$6,Tabela!$H$6)))</f>
        <v/>
      </c>
      <c r="I331" s="83" t="str">
        <f t="shared" si="64"/>
        <v/>
      </c>
      <c r="J331" s="45" t="str">
        <f>IF($A331="","",IF(J$6="NÃO",0,IF($A331=0,DATEDIF(ESTRUTURA!$F$3,ESTRUTURA!$F$4,"m")*Tabela!$H$8,IF(J$6="NÃO",0,Tabela!$H$8))))</f>
        <v/>
      </c>
      <c r="K331" s="83" t="str">
        <f t="shared" si="64"/>
        <v/>
      </c>
      <c r="L331" s="45" t="str">
        <f t="shared" si="64"/>
        <v/>
      </c>
      <c r="M331" s="83" t="str">
        <f t="shared" si="64"/>
        <v/>
      </c>
      <c r="N331" s="45" t="str">
        <f t="shared" si="64"/>
        <v/>
      </c>
      <c r="O331" s="83" t="str">
        <f t="shared" si="64"/>
        <v/>
      </c>
      <c r="P331" s="45" t="str">
        <f t="shared" si="62"/>
        <v/>
      </c>
      <c r="Q331" s="83" t="str">
        <f t="shared" si="64"/>
        <v/>
      </c>
      <c r="R331" s="45" t="str">
        <f t="shared" si="64"/>
        <v/>
      </c>
      <c r="S331" s="83" t="str">
        <f>IF($A331="","",IF(S$6="NÃO",0,IF($A331=0,DATEDIF(ESTRUTURA!$F$3,ESTRUTURA!$F$4,"m")*Tabela!$H$17,Tabela!$H$17)))</f>
        <v/>
      </c>
      <c r="T331" s="45" t="str">
        <f>IF($A331="","",IF(T$6="NÃO",0,IF($A331=0,DATEDIF(ESTRUTURA!$F$3,ESTRUTURA!$F$4,"m")*Tabela!$H$18,Tabela!$H$18)))</f>
        <v/>
      </c>
      <c r="U331" s="83" t="str">
        <f t="shared" ref="U331:AH346" si="65">IF($A331="","",IF(U$6="NÃO",0,0))</f>
        <v/>
      </c>
      <c r="V331" s="45" t="str">
        <f>IF($A331="","",IF(V$6="NÃO",0,IF($A331=0,DATEDIF(ESTRUTURA!$F$3,ESTRUTURA!$F$4,"m")*Tabela!$H$20,Tabela!$H$20)))</f>
        <v/>
      </c>
      <c r="W331" s="83" t="str">
        <f t="shared" si="65"/>
        <v/>
      </c>
      <c r="X331" s="45" t="str">
        <f t="shared" si="65"/>
        <v/>
      </c>
      <c r="Y331" s="83" t="str">
        <f>IF($A331="","",IF(Y$6="NÃO",0,IF(A331=0,Tabela!$H$23,IF(AND(MONTH(ESTRUTURA!C331)=MONTH(ESTRUTURA!$F$3),A331&gt;0),Tabela!$H$23,0))))</f>
        <v/>
      </c>
      <c r="Z331" s="45" t="str">
        <f t="shared" si="65"/>
        <v/>
      </c>
      <c r="AA331" s="83" t="str">
        <f>IF($A331="","",IF(AA$6="NÃO",0,Tabela!$H$25*nm_séries))</f>
        <v/>
      </c>
      <c r="AB331" s="45" t="str">
        <f t="shared" si="65"/>
        <v/>
      </c>
      <c r="AC331" s="83" t="str">
        <f>IF($A331="","",IF(AC$6="NÃO",0,IF(A331=0,Tabela!$H$27,IF(MOD(A331,3)=0,Tabela!$H$27,0))))</f>
        <v/>
      </c>
      <c r="AD331" s="45" t="str">
        <f t="shared" si="65"/>
        <v/>
      </c>
      <c r="AE331" s="83" t="str">
        <f t="shared" si="65"/>
        <v/>
      </c>
      <c r="AF331" s="45" t="str">
        <f>IF($A331="","",IF(AF$6="NÃO",0,IF(AND(MONTH(ESTRUTURA!C331)=MONTH(ESTRUTURA!$F$3),A331&gt;0),Tabela!$H$30,0)))</f>
        <v/>
      </c>
      <c r="AG331" s="83" t="str">
        <f t="shared" si="65"/>
        <v/>
      </c>
      <c r="AH331" s="45" t="str">
        <f t="shared" si="65"/>
        <v/>
      </c>
      <c r="AI331" s="83" t="str">
        <f>IF($A331="","",IF(AI$6="NÃO",0,IF($A331=0,DATEDIF(ESTRUTURA!$F$3,ESTRUTURA!$F$4,"m")*Tabela!$H$33,Tabela!$H$33)))</f>
        <v/>
      </c>
      <c r="AJ331" s="45" t="str">
        <f t="shared" si="61"/>
        <v/>
      </c>
    </row>
    <row r="332" spans="1:36" x14ac:dyDescent="0.2">
      <c r="A332" s="89" t="str">
        <f>ESTRUTURA!A332</f>
        <v/>
      </c>
      <c r="B332" s="81">
        <f t="shared" si="55"/>
        <v>0</v>
      </c>
      <c r="C332" s="83" t="str">
        <f t="shared" ref="C332:R347" si="66">IF($A332="","",IF(C$6="NÃO",0,0))</f>
        <v/>
      </c>
      <c r="D332" s="45" t="str">
        <f t="shared" si="66"/>
        <v/>
      </c>
      <c r="E332" s="83" t="str">
        <f t="shared" si="66"/>
        <v/>
      </c>
      <c r="F332" s="45" t="str">
        <f>IF($A332="","",IF(F$6="NÃO",0,Tabela!$H$34*nm_lastro))</f>
        <v/>
      </c>
      <c r="G332" s="83" t="str">
        <f t="shared" si="66"/>
        <v/>
      </c>
      <c r="H332" s="45" t="str">
        <f>IF($A332="","",IF(H$6="NÃO",0,IF($A332=0,DATEDIF(ESTRUTURA!$F$3,ESTRUTURA!$F$4,"m")*Tabela!$H$6,Tabela!$H$6)))</f>
        <v/>
      </c>
      <c r="I332" s="83" t="str">
        <f t="shared" si="66"/>
        <v/>
      </c>
      <c r="J332" s="45" t="str">
        <f>IF($A332="","",IF(J$6="NÃO",0,IF($A332=0,DATEDIF(ESTRUTURA!$F$3,ESTRUTURA!$F$4,"m")*Tabela!$H$8,IF(J$6="NÃO",0,Tabela!$H$8))))</f>
        <v/>
      </c>
      <c r="K332" s="83" t="str">
        <f t="shared" si="66"/>
        <v/>
      </c>
      <c r="L332" s="45" t="str">
        <f t="shared" si="66"/>
        <v/>
      </c>
      <c r="M332" s="83" t="str">
        <f t="shared" si="66"/>
        <v/>
      </c>
      <c r="N332" s="45" t="str">
        <f t="shared" si="66"/>
        <v/>
      </c>
      <c r="O332" s="83" t="str">
        <f t="shared" si="66"/>
        <v/>
      </c>
      <c r="P332" s="45" t="str">
        <f t="shared" si="66"/>
        <v/>
      </c>
      <c r="Q332" s="83" t="str">
        <f t="shared" si="66"/>
        <v/>
      </c>
      <c r="R332" s="45" t="str">
        <f t="shared" si="66"/>
        <v/>
      </c>
      <c r="S332" s="83" t="str">
        <f>IF($A332="","",IF(S$6="NÃO",0,IF($A332=0,DATEDIF(ESTRUTURA!$F$3,ESTRUTURA!$F$4,"m")*Tabela!$H$17,Tabela!$H$17)))</f>
        <v/>
      </c>
      <c r="T332" s="45" t="str">
        <f>IF($A332="","",IF(T$6="NÃO",0,IF($A332=0,DATEDIF(ESTRUTURA!$F$3,ESTRUTURA!$F$4,"m")*Tabela!$H$18,Tabela!$H$18)))</f>
        <v/>
      </c>
      <c r="U332" s="83" t="str">
        <f t="shared" si="65"/>
        <v/>
      </c>
      <c r="V332" s="45" t="str">
        <f>IF($A332="","",IF(V$6="NÃO",0,IF($A332=0,DATEDIF(ESTRUTURA!$F$3,ESTRUTURA!$F$4,"m")*Tabela!$H$20,Tabela!$H$20)))</f>
        <v/>
      </c>
      <c r="W332" s="83" t="str">
        <f t="shared" si="65"/>
        <v/>
      </c>
      <c r="X332" s="45" t="str">
        <f t="shared" si="65"/>
        <v/>
      </c>
      <c r="Y332" s="83" t="str">
        <f>IF($A332="","",IF(Y$6="NÃO",0,IF(A332=0,Tabela!$H$23,IF(AND(MONTH(ESTRUTURA!C332)=MONTH(ESTRUTURA!$F$3),A332&gt;0),Tabela!$H$23,0))))</f>
        <v/>
      </c>
      <c r="Z332" s="45" t="str">
        <f t="shared" si="65"/>
        <v/>
      </c>
      <c r="AA332" s="83" t="str">
        <f>IF($A332="","",IF(AA$6="NÃO",0,Tabela!$H$25*nm_séries))</f>
        <v/>
      </c>
      <c r="AB332" s="45" t="str">
        <f t="shared" si="65"/>
        <v/>
      </c>
      <c r="AC332" s="83" t="str">
        <f>IF($A332="","",IF(AC$6="NÃO",0,IF(A332=0,Tabela!$H$27,IF(MOD(A332,3)=0,Tabela!$H$27,0))))</f>
        <v/>
      </c>
      <c r="AD332" s="45" t="str">
        <f t="shared" si="65"/>
        <v/>
      </c>
      <c r="AE332" s="83" t="str">
        <f t="shared" si="65"/>
        <v/>
      </c>
      <c r="AF332" s="45" t="str">
        <f>IF($A332="","",IF(AF$6="NÃO",0,IF(AND(MONTH(ESTRUTURA!C332)=MONTH(ESTRUTURA!$F$3),A332&gt;0),Tabela!$H$30,0)))</f>
        <v/>
      </c>
      <c r="AG332" s="83" t="str">
        <f t="shared" si="65"/>
        <v/>
      </c>
      <c r="AH332" s="45" t="str">
        <f t="shared" si="65"/>
        <v/>
      </c>
      <c r="AI332" s="83" t="str">
        <f>IF($A332="","",IF(AI$6="NÃO",0,IF($A332=0,DATEDIF(ESTRUTURA!$F$3,ESTRUTURA!$F$4,"m")*Tabela!$H$33,Tabela!$H$33)))</f>
        <v/>
      </c>
      <c r="AJ332" s="45" t="str">
        <f t="shared" si="61"/>
        <v/>
      </c>
    </row>
    <row r="333" spans="1:36" x14ac:dyDescent="0.2">
      <c r="A333" s="89" t="str">
        <f>ESTRUTURA!A333</f>
        <v/>
      </c>
      <c r="B333" s="81">
        <f t="shared" ref="B333:B371" si="67">IF($C$2="SIM",0,-SUM(C333:AJ333))</f>
        <v>0</v>
      </c>
      <c r="C333" s="83" t="str">
        <f t="shared" si="66"/>
        <v/>
      </c>
      <c r="D333" s="45" t="str">
        <f t="shared" si="66"/>
        <v/>
      </c>
      <c r="E333" s="83" t="str">
        <f t="shared" si="66"/>
        <v/>
      </c>
      <c r="F333" s="45" t="str">
        <f>IF($A333="","",IF(F$6="NÃO",0,Tabela!$H$34*nm_lastro))</f>
        <v/>
      </c>
      <c r="G333" s="83" t="str">
        <f t="shared" si="66"/>
        <v/>
      </c>
      <c r="H333" s="45" t="str">
        <f>IF($A333="","",IF(H$6="NÃO",0,IF($A333=0,DATEDIF(ESTRUTURA!$F$3,ESTRUTURA!$F$4,"m")*Tabela!$H$6,Tabela!$H$6)))</f>
        <v/>
      </c>
      <c r="I333" s="83" t="str">
        <f t="shared" si="66"/>
        <v/>
      </c>
      <c r="J333" s="45" t="str">
        <f>IF($A333="","",IF(J$6="NÃO",0,IF($A333=0,DATEDIF(ESTRUTURA!$F$3,ESTRUTURA!$F$4,"m")*Tabela!$H$8,IF(J$6="NÃO",0,Tabela!$H$8))))</f>
        <v/>
      </c>
      <c r="K333" s="83" t="str">
        <f t="shared" si="66"/>
        <v/>
      </c>
      <c r="L333" s="45" t="str">
        <f t="shared" si="66"/>
        <v/>
      </c>
      <c r="M333" s="83" t="str">
        <f t="shared" si="66"/>
        <v/>
      </c>
      <c r="N333" s="45" t="str">
        <f t="shared" si="66"/>
        <v/>
      </c>
      <c r="O333" s="83" t="str">
        <f t="shared" si="66"/>
        <v/>
      </c>
      <c r="P333" s="45" t="str">
        <f t="shared" si="66"/>
        <v/>
      </c>
      <c r="Q333" s="83" t="str">
        <f t="shared" si="66"/>
        <v/>
      </c>
      <c r="R333" s="45" t="str">
        <f t="shared" si="66"/>
        <v/>
      </c>
      <c r="S333" s="83" t="str">
        <f>IF($A333="","",IF(S$6="NÃO",0,IF($A333=0,DATEDIF(ESTRUTURA!$F$3,ESTRUTURA!$F$4,"m")*Tabela!$H$17,Tabela!$H$17)))</f>
        <v/>
      </c>
      <c r="T333" s="45" t="str">
        <f>IF($A333="","",IF(T$6="NÃO",0,IF($A333=0,DATEDIF(ESTRUTURA!$F$3,ESTRUTURA!$F$4,"m")*Tabela!$H$18,Tabela!$H$18)))</f>
        <v/>
      </c>
      <c r="U333" s="83" t="str">
        <f t="shared" si="65"/>
        <v/>
      </c>
      <c r="V333" s="45" t="str">
        <f>IF($A333="","",IF(V$6="NÃO",0,IF($A333=0,DATEDIF(ESTRUTURA!$F$3,ESTRUTURA!$F$4,"m")*Tabela!$H$20,Tabela!$H$20)))</f>
        <v/>
      </c>
      <c r="W333" s="83" t="str">
        <f t="shared" si="65"/>
        <v/>
      </c>
      <c r="X333" s="45" t="str">
        <f t="shared" si="65"/>
        <v/>
      </c>
      <c r="Y333" s="83" t="str">
        <f>IF($A333="","",IF(Y$6="NÃO",0,IF(A333=0,Tabela!$H$23,IF(AND(MONTH(ESTRUTURA!C333)=MONTH(ESTRUTURA!$F$3),A333&gt;0),Tabela!$H$23,0))))</f>
        <v/>
      </c>
      <c r="Z333" s="45" t="str">
        <f t="shared" si="65"/>
        <v/>
      </c>
      <c r="AA333" s="83" t="str">
        <f>IF($A333="","",IF(AA$6="NÃO",0,Tabela!$H$25*nm_séries))</f>
        <v/>
      </c>
      <c r="AB333" s="45" t="str">
        <f t="shared" si="65"/>
        <v/>
      </c>
      <c r="AC333" s="83" t="str">
        <f>IF($A333="","",IF(AC$6="NÃO",0,IF(A333=0,Tabela!$H$27,IF(MOD(A333,3)=0,Tabela!$H$27,0))))</f>
        <v/>
      </c>
      <c r="AD333" s="45" t="str">
        <f t="shared" si="65"/>
        <v/>
      </c>
      <c r="AE333" s="83" t="str">
        <f t="shared" si="65"/>
        <v/>
      </c>
      <c r="AF333" s="45" t="str">
        <f>IF($A333="","",IF(AF$6="NÃO",0,IF(AND(MONTH(ESTRUTURA!C333)=MONTH(ESTRUTURA!$F$3),A333&gt;0),Tabela!$H$30,0)))</f>
        <v/>
      </c>
      <c r="AG333" s="83" t="str">
        <f t="shared" si="65"/>
        <v/>
      </c>
      <c r="AH333" s="45" t="str">
        <f t="shared" si="65"/>
        <v/>
      </c>
      <c r="AI333" s="83" t="str">
        <f>IF($A333="","",IF(AI$6="NÃO",0,IF($A333=0,DATEDIF(ESTRUTURA!$F$3,ESTRUTURA!$F$4,"m")*Tabela!$H$33,Tabela!$H$33)))</f>
        <v/>
      </c>
      <c r="AJ333" s="45" t="str">
        <f t="shared" si="61"/>
        <v/>
      </c>
    </row>
    <row r="334" spans="1:36" x14ac:dyDescent="0.2">
      <c r="A334" s="89" t="str">
        <f>ESTRUTURA!A334</f>
        <v/>
      </c>
      <c r="B334" s="81">
        <f t="shared" si="67"/>
        <v>0</v>
      </c>
      <c r="C334" s="83" t="str">
        <f t="shared" si="66"/>
        <v/>
      </c>
      <c r="D334" s="45" t="str">
        <f t="shared" si="66"/>
        <v/>
      </c>
      <c r="E334" s="83" t="str">
        <f t="shared" si="66"/>
        <v/>
      </c>
      <c r="F334" s="45" t="str">
        <f>IF($A334="","",IF(F$6="NÃO",0,Tabela!$H$34*nm_lastro))</f>
        <v/>
      </c>
      <c r="G334" s="83" t="str">
        <f t="shared" si="66"/>
        <v/>
      </c>
      <c r="H334" s="45" t="str">
        <f>IF($A334="","",IF(H$6="NÃO",0,IF($A334=0,DATEDIF(ESTRUTURA!$F$3,ESTRUTURA!$F$4,"m")*Tabela!$H$6,Tabela!$H$6)))</f>
        <v/>
      </c>
      <c r="I334" s="83" t="str">
        <f t="shared" si="66"/>
        <v/>
      </c>
      <c r="J334" s="45" t="str">
        <f>IF($A334="","",IF(J$6="NÃO",0,IF($A334=0,DATEDIF(ESTRUTURA!$F$3,ESTRUTURA!$F$4,"m")*Tabela!$H$8,IF(J$6="NÃO",0,Tabela!$H$8))))</f>
        <v/>
      </c>
      <c r="K334" s="83" t="str">
        <f t="shared" si="66"/>
        <v/>
      </c>
      <c r="L334" s="45" t="str">
        <f t="shared" si="66"/>
        <v/>
      </c>
      <c r="M334" s="83" t="str">
        <f t="shared" si="66"/>
        <v/>
      </c>
      <c r="N334" s="45" t="str">
        <f t="shared" si="66"/>
        <v/>
      </c>
      <c r="O334" s="83" t="str">
        <f t="shared" si="66"/>
        <v/>
      </c>
      <c r="P334" s="45" t="str">
        <f t="shared" si="66"/>
        <v/>
      </c>
      <c r="Q334" s="83" t="str">
        <f t="shared" si="66"/>
        <v/>
      </c>
      <c r="R334" s="45" t="str">
        <f t="shared" si="66"/>
        <v/>
      </c>
      <c r="S334" s="83" t="str">
        <f>IF($A334="","",IF(S$6="NÃO",0,IF($A334=0,DATEDIF(ESTRUTURA!$F$3,ESTRUTURA!$F$4,"m")*Tabela!$H$17,Tabela!$H$17)))</f>
        <v/>
      </c>
      <c r="T334" s="45" t="str">
        <f>IF($A334="","",IF(T$6="NÃO",0,IF($A334=0,DATEDIF(ESTRUTURA!$F$3,ESTRUTURA!$F$4,"m")*Tabela!$H$18,Tabela!$H$18)))</f>
        <v/>
      </c>
      <c r="U334" s="83" t="str">
        <f t="shared" si="65"/>
        <v/>
      </c>
      <c r="V334" s="45" t="str">
        <f>IF($A334="","",IF(V$6="NÃO",0,IF($A334=0,DATEDIF(ESTRUTURA!$F$3,ESTRUTURA!$F$4,"m")*Tabela!$H$20,Tabela!$H$20)))</f>
        <v/>
      </c>
      <c r="W334" s="83" t="str">
        <f t="shared" si="65"/>
        <v/>
      </c>
      <c r="X334" s="45" t="str">
        <f t="shared" si="65"/>
        <v/>
      </c>
      <c r="Y334" s="83" t="str">
        <f>IF($A334="","",IF(Y$6="NÃO",0,IF(A334=0,Tabela!$H$23,IF(AND(MONTH(ESTRUTURA!C334)=MONTH(ESTRUTURA!$F$3),A334&gt;0),Tabela!$H$23,0))))</f>
        <v/>
      </c>
      <c r="Z334" s="45" t="str">
        <f t="shared" si="65"/>
        <v/>
      </c>
      <c r="AA334" s="83" t="str">
        <f>IF($A334="","",IF(AA$6="NÃO",0,Tabela!$H$25*nm_séries))</f>
        <v/>
      </c>
      <c r="AB334" s="45" t="str">
        <f t="shared" si="65"/>
        <v/>
      </c>
      <c r="AC334" s="83" t="str">
        <f>IF($A334="","",IF(AC$6="NÃO",0,IF(A334=0,Tabela!$H$27,IF(MOD(A334,3)=0,Tabela!$H$27,0))))</f>
        <v/>
      </c>
      <c r="AD334" s="45" t="str">
        <f t="shared" si="65"/>
        <v/>
      </c>
      <c r="AE334" s="83" t="str">
        <f t="shared" si="65"/>
        <v/>
      </c>
      <c r="AF334" s="45" t="str">
        <f>IF($A334="","",IF(AF$6="NÃO",0,IF(AND(MONTH(ESTRUTURA!C334)=MONTH(ESTRUTURA!$F$3),A334&gt;0),Tabela!$H$30,0)))</f>
        <v/>
      </c>
      <c r="AG334" s="83" t="str">
        <f t="shared" si="65"/>
        <v/>
      </c>
      <c r="AH334" s="45" t="str">
        <f t="shared" si="65"/>
        <v/>
      </c>
      <c r="AI334" s="83" t="str">
        <f>IF($A334="","",IF(AI$6="NÃO",0,IF($A334=0,DATEDIF(ESTRUTURA!$F$3,ESTRUTURA!$F$4,"m")*Tabela!$H$33,Tabela!$H$33)))</f>
        <v/>
      </c>
      <c r="AJ334" s="45" t="str">
        <f t="shared" si="61"/>
        <v/>
      </c>
    </row>
    <row r="335" spans="1:36" x14ac:dyDescent="0.2">
      <c r="A335" s="89" t="str">
        <f>ESTRUTURA!A335</f>
        <v/>
      </c>
      <c r="B335" s="81">
        <f t="shared" si="67"/>
        <v>0</v>
      </c>
      <c r="C335" s="83" t="str">
        <f t="shared" si="66"/>
        <v/>
      </c>
      <c r="D335" s="45" t="str">
        <f t="shared" si="66"/>
        <v/>
      </c>
      <c r="E335" s="83" t="str">
        <f t="shared" si="66"/>
        <v/>
      </c>
      <c r="F335" s="45" t="str">
        <f>IF($A335="","",IF(F$6="NÃO",0,Tabela!$H$34*nm_lastro))</f>
        <v/>
      </c>
      <c r="G335" s="83" t="str">
        <f t="shared" si="66"/>
        <v/>
      </c>
      <c r="H335" s="45" t="str">
        <f>IF($A335="","",IF(H$6="NÃO",0,IF($A335=0,DATEDIF(ESTRUTURA!$F$3,ESTRUTURA!$F$4,"m")*Tabela!$H$6,Tabela!$H$6)))</f>
        <v/>
      </c>
      <c r="I335" s="83" t="str">
        <f t="shared" si="66"/>
        <v/>
      </c>
      <c r="J335" s="45" t="str">
        <f>IF($A335="","",IF(J$6="NÃO",0,IF($A335=0,DATEDIF(ESTRUTURA!$F$3,ESTRUTURA!$F$4,"m")*Tabela!$H$8,IF(J$6="NÃO",0,Tabela!$H$8))))</f>
        <v/>
      </c>
      <c r="K335" s="83" t="str">
        <f t="shared" si="66"/>
        <v/>
      </c>
      <c r="L335" s="45" t="str">
        <f t="shared" si="66"/>
        <v/>
      </c>
      <c r="M335" s="83" t="str">
        <f t="shared" si="66"/>
        <v/>
      </c>
      <c r="N335" s="45" t="str">
        <f t="shared" si="66"/>
        <v/>
      </c>
      <c r="O335" s="83" t="str">
        <f t="shared" si="66"/>
        <v/>
      </c>
      <c r="P335" s="45" t="str">
        <f t="shared" si="66"/>
        <v/>
      </c>
      <c r="Q335" s="83" t="str">
        <f t="shared" si="66"/>
        <v/>
      </c>
      <c r="R335" s="45" t="str">
        <f t="shared" si="66"/>
        <v/>
      </c>
      <c r="S335" s="83" t="str">
        <f>IF($A335="","",IF(S$6="NÃO",0,IF($A335=0,DATEDIF(ESTRUTURA!$F$3,ESTRUTURA!$F$4,"m")*Tabela!$H$17,Tabela!$H$17)))</f>
        <v/>
      </c>
      <c r="T335" s="45" t="str">
        <f>IF($A335="","",IF(T$6="NÃO",0,IF($A335=0,DATEDIF(ESTRUTURA!$F$3,ESTRUTURA!$F$4,"m")*Tabela!$H$18,Tabela!$H$18)))</f>
        <v/>
      </c>
      <c r="U335" s="83" t="str">
        <f t="shared" si="65"/>
        <v/>
      </c>
      <c r="V335" s="45" t="str">
        <f>IF($A335="","",IF(V$6="NÃO",0,IF($A335=0,DATEDIF(ESTRUTURA!$F$3,ESTRUTURA!$F$4,"m")*Tabela!$H$20,Tabela!$H$20)))</f>
        <v/>
      </c>
      <c r="W335" s="83" t="str">
        <f t="shared" si="65"/>
        <v/>
      </c>
      <c r="X335" s="45" t="str">
        <f t="shared" si="65"/>
        <v/>
      </c>
      <c r="Y335" s="83" t="str">
        <f>IF($A335="","",IF(Y$6="NÃO",0,IF(A335=0,Tabela!$H$23,IF(AND(MONTH(ESTRUTURA!C335)=MONTH(ESTRUTURA!$F$3),A335&gt;0),Tabela!$H$23,0))))</f>
        <v/>
      </c>
      <c r="Z335" s="45" t="str">
        <f t="shared" si="65"/>
        <v/>
      </c>
      <c r="AA335" s="83" t="str">
        <f>IF($A335="","",IF(AA$6="NÃO",0,Tabela!$H$25*nm_séries))</f>
        <v/>
      </c>
      <c r="AB335" s="45" t="str">
        <f t="shared" si="65"/>
        <v/>
      </c>
      <c r="AC335" s="83" t="str">
        <f>IF($A335="","",IF(AC$6="NÃO",0,IF(A335=0,Tabela!$H$27,IF(MOD(A335,3)=0,Tabela!$H$27,0))))</f>
        <v/>
      </c>
      <c r="AD335" s="45" t="str">
        <f t="shared" si="65"/>
        <v/>
      </c>
      <c r="AE335" s="83" t="str">
        <f t="shared" si="65"/>
        <v/>
      </c>
      <c r="AF335" s="45" t="str">
        <f>IF($A335="","",IF(AF$6="NÃO",0,IF(AND(MONTH(ESTRUTURA!C335)=MONTH(ESTRUTURA!$F$3),A335&gt;0),Tabela!$H$30,0)))</f>
        <v/>
      </c>
      <c r="AG335" s="83" t="str">
        <f t="shared" si="65"/>
        <v/>
      </c>
      <c r="AH335" s="45" t="str">
        <f t="shared" si="65"/>
        <v/>
      </c>
      <c r="AI335" s="83" t="str">
        <f>IF($A335="","",IF(AI$6="NÃO",0,IF($A335=0,DATEDIF(ESTRUTURA!$F$3,ESTRUTURA!$F$4,"m")*Tabela!$H$33,Tabela!$H$33)))</f>
        <v/>
      </c>
      <c r="AJ335" s="45" t="str">
        <f t="shared" si="61"/>
        <v/>
      </c>
    </row>
    <row r="336" spans="1:36" x14ac:dyDescent="0.2">
      <c r="A336" s="89" t="str">
        <f>ESTRUTURA!A336</f>
        <v/>
      </c>
      <c r="B336" s="81">
        <f t="shared" si="67"/>
        <v>0</v>
      </c>
      <c r="C336" s="83" t="str">
        <f t="shared" si="66"/>
        <v/>
      </c>
      <c r="D336" s="45" t="str">
        <f t="shared" si="66"/>
        <v/>
      </c>
      <c r="E336" s="83" t="str">
        <f t="shared" si="66"/>
        <v/>
      </c>
      <c r="F336" s="45" t="str">
        <f>IF($A336="","",IF(F$6="NÃO",0,Tabela!$H$34*nm_lastro))</f>
        <v/>
      </c>
      <c r="G336" s="83" t="str">
        <f t="shared" si="66"/>
        <v/>
      </c>
      <c r="H336" s="45" t="str">
        <f>IF($A336="","",IF(H$6="NÃO",0,IF($A336=0,DATEDIF(ESTRUTURA!$F$3,ESTRUTURA!$F$4,"m")*Tabela!$H$6,Tabela!$H$6)))</f>
        <v/>
      </c>
      <c r="I336" s="83" t="str">
        <f t="shared" si="66"/>
        <v/>
      </c>
      <c r="J336" s="45" t="str">
        <f>IF($A336="","",IF(J$6="NÃO",0,IF($A336=0,DATEDIF(ESTRUTURA!$F$3,ESTRUTURA!$F$4,"m")*Tabela!$H$8,IF(J$6="NÃO",0,Tabela!$H$8))))</f>
        <v/>
      </c>
      <c r="K336" s="83" t="str">
        <f t="shared" si="66"/>
        <v/>
      </c>
      <c r="L336" s="45" t="str">
        <f t="shared" si="66"/>
        <v/>
      </c>
      <c r="M336" s="83" t="str">
        <f t="shared" si="66"/>
        <v/>
      </c>
      <c r="N336" s="45" t="str">
        <f t="shared" si="66"/>
        <v/>
      </c>
      <c r="O336" s="83" t="str">
        <f t="shared" si="66"/>
        <v/>
      </c>
      <c r="P336" s="45" t="str">
        <f t="shared" si="66"/>
        <v/>
      </c>
      <c r="Q336" s="83" t="str">
        <f t="shared" si="66"/>
        <v/>
      </c>
      <c r="R336" s="45" t="str">
        <f t="shared" si="66"/>
        <v/>
      </c>
      <c r="S336" s="83" t="str">
        <f>IF($A336="","",IF(S$6="NÃO",0,IF($A336=0,DATEDIF(ESTRUTURA!$F$3,ESTRUTURA!$F$4,"m")*Tabela!$H$17,Tabela!$H$17)))</f>
        <v/>
      </c>
      <c r="T336" s="45" t="str">
        <f>IF($A336="","",IF(T$6="NÃO",0,IF($A336=0,DATEDIF(ESTRUTURA!$F$3,ESTRUTURA!$F$4,"m")*Tabela!$H$18,Tabela!$H$18)))</f>
        <v/>
      </c>
      <c r="U336" s="83" t="str">
        <f t="shared" si="65"/>
        <v/>
      </c>
      <c r="V336" s="45" t="str">
        <f>IF($A336="","",IF(V$6="NÃO",0,IF($A336=0,DATEDIF(ESTRUTURA!$F$3,ESTRUTURA!$F$4,"m")*Tabela!$H$20,Tabela!$H$20)))</f>
        <v/>
      </c>
      <c r="W336" s="83" t="str">
        <f t="shared" si="65"/>
        <v/>
      </c>
      <c r="X336" s="45" t="str">
        <f t="shared" si="65"/>
        <v/>
      </c>
      <c r="Y336" s="83" t="str">
        <f>IF($A336="","",IF(Y$6="NÃO",0,IF(A336=0,Tabela!$H$23,IF(AND(MONTH(ESTRUTURA!C336)=MONTH(ESTRUTURA!$F$3),A336&gt;0),Tabela!$H$23,0))))</f>
        <v/>
      </c>
      <c r="Z336" s="45" t="str">
        <f t="shared" si="65"/>
        <v/>
      </c>
      <c r="AA336" s="83" t="str">
        <f>IF($A336="","",IF(AA$6="NÃO",0,Tabela!$H$25*nm_séries))</f>
        <v/>
      </c>
      <c r="AB336" s="45" t="str">
        <f t="shared" si="65"/>
        <v/>
      </c>
      <c r="AC336" s="83" t="str">
        <f>IF($A336="","",IF(AC$6="NÃO",0,IF(A336=0,Tabela!$H$27,IF(MOD(A336,3)=0,Tabela!$H$27,0))))</f>
        <v/>
      </c>
      <c r="AD336" s="45" t="str">
        <f t="shared" si="65"/>
        <v/>
      </c>
      <c r="AE336" s="83" t="str">
        <f t="shared" si="65"/>
        <v/>
      </c>
      <c r="AF336" s="45" t="str">
        <f>IF($A336="","",IF(AF$6="NÃO",0,IF(AND(MONTH(ESTRUTURA!C336)=MONTH(ESTRUTURA!$F$3),A336&gt;0),Tabela!$H$30,0)))</f>
        <v/>
      </c>
      <c r="AG336" s="83" t="str">
        <f t="shared" si="65"/>
        <v/>
      </c>
      <c r="AH336" s="45" t="str">
        <f t="shared" si="65"/>
        <v/>
      </c>
      <c r="AI336" s="83" t="str">
        <f>IF($A336="","",IF(AI$6="NÃO",0,IF($A336=0,DATEDIF(ESTRUTURA!$F$3,ESTRUTURA!$F$4,"m")*Tabela!$H$33,Tabela!$H$33)))</f>
        <v/>
      </c>
      <c r="AJ336" s="45" t="str">
        <f t="shared" si="61"/>
        <v/>
      </c>
    </row>
    <row r="337" spans="1:36" x14ac:dyDescent="0.2">
      <c r="A337" s="89" t="str">
        <f>ESTRUTURA!A337</f>
        <v/>
      </c>
      <c r="B337" s="81">
        <f t="shared" si="67"/>
        <v>0</v>
      </c>
      <c r="C337" s="83" t="str">
        <f t="shared" si="66"/>
        <v/>
      </c>
      <c r="D337" s="45" t="str">
        <f t="shared" si="66"/>
        <v/>
      </c>
      <c r="E337" s="83" t="str">
        <f t="shared" si="66"/>
        <v/>
      </c>
      <c r="F337" s="45" t="str">
        <f>IF($A337="","",IF(F$6="NÃO",0,Tabela!$H$34*nm_lastro))</f>
        <v/>
      </c>
      <c r="G337" s="83" t="str">
        <f t="shared" si="66"/>
        <v/>
      </c>
      <c r="H337" s="45" t="str">
        <f>IF($A337="","",IF(H$6="NÃO",0,IF($A337=0,DATEDIF(ESTRUTURA!$F$3,ESTRUTURA!$F$4,"m")*Tabela!$H$6,Tabela!$H$6)))</f>
        <v/>
      </c>
      <c r="I337" s="83" t="str">
        <f t="shared" si="66"/>
        <v/>
      </c>
      <c r="J337" s="45" t="str">
        <f>IF($A337="","",IF(J$6="NÃO",0,IF($A337=0,DATEDIF(ESTRUTURA!$F$3,ESTRUTURA!$F$4,"m")*Tabela!$H$8,IF(J$6="NÃO",0,Tabela!$H$8))))</f>
        <v/>
      </c>
      <c r="K337" s="83" t="str">
        <f t="shared" si="66"/>
        <v/>
      </c>
      <c r="L337" s="45" t="str">
        <f t="shared" si="66"/>
        <v/>
      </c>
      <c r="M337" s="83" t="str">
        <f t="shared" si="66"/>
        <v/>
      </c>
      <c r="N337" s="45" t="str">
        <f t="shared" si="66"/>
        <v/>
      </c>
      <c r="O337" s="83" t="str">
        <f t="shared" si="66"/>
        <v/>
      </c>
      <c r="P337" s="45" t="str">
        <f t="shared" si="66"/>
        <v/>
      </c>
      <c r="Q337" s="83" t="str">
        <f t="shared" si="66"/>
        <v/>
      </c>
      <c r="R337" s="45" t="str">
        <f t="shared" si="66"/>
        <v/>
      </c>
      <c r="S337" s="83" t="str">
        <f>IF($A337="","",IF(S$6="NÃO",0,IF($A337=0,DATEDIF(ESTRUTURA!$F$3,ESTRUTURA!$F$4,"m")*Tabela!$H$17,Tabela!$H$17)))</f>
        <v/>
      </c>
      <c r="T337" s="45" t="str">
        <f>IF($A337="","",IF(T$6="NÃO",0,IF($A337=0,DATEDIF(ESTRUTURA!$F$3,ESTRUTURA!$F$4,"m")*Tabela!$H$18,Tabela!$H$18)))</f>
        <v/>
      </c>
      <c r="U337" s="83" t="str">
        <f t="shared" si="65"/>
        <v/>
      </c>
      <c r="V337" s="45" t="str">
        <f>IF($A337="","",IF(V$6="NÃO",0,IF($A337=0,DATEDIF(ESTRUTURA!$F$3,ESTRUTURA!$F$4,"m")*Tabela!$H$20,Tabela!$H$20)))</f>
        <v/>
      </c>
      <c r="W337" s="83" t="str">
        <f t="shared" si="65"/>
        <v/>
      </c>
      <c r="X337" s="45" t="str">
        <f t="shared" si="65"/>
        <v/>
      </c>
      <c r="Y337" s="83" t="str">
        <f>IF($A337="","",IF(Y$6="NÃO",0,IF(A337=0,Tabela!$H$23,IF(AND(MONTH(ESTRUTURA!C337)=MONTH(ESTRUTURA!$F$3),A337&gt;0),Tabela!$H$23,0))))</f>
        <v/>
      </c>
      <c r="Z337" s="45" t="str">
        <f t="shared" si="65"/>
        <v/>
      </c>
      <c r="AA337" s="83" t="str">
        <f>IF($A337="","",IF(AA$6="NÃO",0,Tabela!$H$25*nm_séries))</f>
        <v/>
      </c>
      <c r="AB337" s="45" t="str">
        <f t="shared" si="65"/>
        <v/>
      </c>
      <c r="AC337" s="83" t="str">
        <f>IF($A337="","",IF(AC$6="NÃO",0,IF(A337=0,Tabela!$H$27,IF(MOD(A337,3)=0,Tabela!$H$27,0))))</f>
        <v/>
      </c>
      <c r="AD337" s="45" t="str">
        <f t="shared" si="65"/>
        <v/>
      </c>
      <c r="AE337" s="83" t="str">
        <f t="shared" si="65"/>
        <v/>
      </c>
      <c r="AF337" s="45" t="str">
        <f>IF($A337="","",IF(AF$6="NÃO",0,IF(AND(MONTH(ESTRUTURA!C337)=MONTH(ESTRUTURA!$F$3),A337&gt;0),Tabela!$H$30,0)))</f>
        <v/>
      </c>
      <c r="AG337" s="83" t="str">
        <f t="shared" si="65"/>
        <v/>
      </c>
      <c r="AH337" s="45" t="str">
        <f t="shared" si="65"/>
        <v/>
      </c>
      <c r="AI337" s="83" t="str">
        <f>IF($A337="","",IF(AI$6="NÃO",0,IF($A337=0,DATEDIF(ESTRUTURA!$F$3,ESTRUTURA!$F$4,"m")*Tabela!$H$33,Tabela!$H$33)))</f>
        <v/>
      </c>
      <c r="AJ337" s="45" t="str">
        <f t="shared" si="61"/>
        <v/>
      </c>
    </row>
    <row r="338" spans="1:36" x14ac:dyDescent="0.2">
      <c r="A338" s="89" t="str">
        <f>ESTRUTURA!A338</f>
        <v/>
      </c>
      <c r="B338" s="81">
        <f t="shared" si="67"/>
        <v>0</v>
      </c>
      <c r="C338" s="83" t="str">
        <f t="shared" si="66"/>
        <v/>
      </c>
      <c r="D338" s="45" t="str">
        <f t="shared" si="66"/>
        <v/>
      </c>
      <c r="E338" s="83" t="str">
        <f t="shared" si="66"/>
        <v/>
      </c>
      <c r="F338" s="45" t="str">
        <f>IF($A338="","",IF(F$6="NÃO",0,Tabela!$H$34*nm_lastro))</f>
        <v/>
      </c>
      <c r="G338" s="83" t="str">
        <f t="shared" si="66"/>
        <v/>
      </c>
      <c r="H338" s="45" t="str">
        <f>IF($A338="","",IF(H$6="NÃO",0,IF($A338=0,DATEDIF(ESTRUTURA!$F$3,ESTRUTURA!$F$4,"m")*Tabela!$H$6,Tabela!$H$6)))</f>
        <v/>
      </c>
      <c r="I338" s="83" t="str">
        <f t="shared" si="66"/>
        <v/>
      </c>
      <c r="J338" s="45" t="str">
        <f>IF($A338="","",IF(J$6="NÃO",0,IF($A338=0,DATEDIF(ESTRUTURA!$F$3,ESTRUTURA!$F$4,"m")*Tabela!$H$8,IF(J$6="NÃO",0,Tabela!$H$8))))</f>
        <v/>
      </c>
      <c r="K338" s="83" t="str">
        <f t="shared" si="66"/>
        <v/>
      </c>
      <c r="L338" s="45" t="str">
        <f t="shared" si="66"/>
        <v/>
      </c>
      <c r="M338" s="83" t="str">
        <f t="shared" si="66"/>
        <v/>
      </c>
      <c r="N338" s="45" t="str">
        <f t="shared" si="66"/>
        <v/>
      </c>
      <c r="O338" s="83" t="str">
        <f t="shared" si="66"/>
        <v/>
      </c>
      <c r="P338" s="45" t="str">
        <f t="shared" si="66"/>
        <v/>
      </c>
      <c r="Q338" s="83" t="str">
        <f t="shared" si="66"/>
        <v/>
      </c>
      <c r="R338" s="45" t="str">
        <f t="shared" si="66"/>
        <v/>
      </c>
      <c r="S338" s="83" t="str">
        <f>IF($A338="","",IF(S$6="NÃO",0,IF($A338=0,DATEDIF(ESTRUTURA!$F$3,ESTRUTURA!$F$4,"m")*Tabela!$H$17,Tabela!$H$17)))</f>
        <v/>
      </c>
      <c r="T338" s="45" t="str">
        <f>IF($A338="","",IF(T$6="NÃO",0,IF($A338=0,DATEDIF(ESTRUTURA!$F$3,ESTRUTURA!$F$4,"m")*Tabela!$H$18,Tabela!$H$18)))</f>
        <v/>
      </c>
      <c r="U338" s="83" t="str">
        <f t="shared" si="65"/>
        <v/>
      </c>
      <c r="V338" s="45" t="str">
        <f>IF($A338="","",IF(V$6="NÃO",0,IF($A338=0,DATEDIF(ESTRUTURA!$F$3,ESTRUTURA!$F$4,"m")*Tabela!$H$20,Tabela!$H$20)))</f>
        <v/>
      </c>
      <c r="W338" s="83" t="str">
        <f t="shared" si="65"/>
        <v/>
      </c>
      <c r="X338" s="45" t="str">
        <f t="shared" si="65"/>
        <v/>
      </c>
      <c r="Y338" s="83" t="str">
        <f>IF($A338="","",IF(Y$6="NÃO",0,IF(A338=0,Tabela!$H$23,IF(AND(MONTH(ESTRUTURA!C338)=MONTH(ESTRUTURA!$F$3),A338&gt;0),Tabela!$H$23,0))))</f>
        <v/>
      </c>
      <c r="Z338" s="45" t="str">
        <f t="shared" si="65"/>
        <v/>
      </c>
      <c r="AA338" s="83" t="str">
        <f>IF($A338="","",IF(AA$6="NÃO",0,Tabela!$H$25*nm_séries))</f>
        <v/>
      </c>
      <c r="AB338" s="45" t="str">
        <f t="shared" si="65"/>
        <v/>
      </c>
      <c r="AC338" s="83" t="str">
        <f>IF($A338="","",IF(AC$6="NÃO",0,IF(A338=0,Tabela!$H$27,IF(MOD(A338,3)=0,Tabela!$H$27,0))))</f>
        <v/>
      </c>
      <c r="AD338" s="45" t="str">
        <f t="shared" si="65"/>
        <v/>
      </c>
      <c r="AE338" s="83" t="str">
        <f t="shared" si="65"/>
        <v/>
      </c>
      <c r="AF338" s="45" t="str">
        <f>IF($A338="","",IF(AF$6="NÃO",0,IF(AND(MONTH(ESTRUTURA!C338)=MONTH(ESTRUTURA!$F$3),A338&gt;0),Tabela!$H$30,0)))</f>
        <v/>
      </c>
      <c r="AG338" s="83" t="str">
        <f t="shared" si="65"/>
        <v/>
      </c>
      <c r="AH338" s="45" t="str">
        <f t="shared" si="65"/>
        <v/>
      </c>
      <c r="AI338" s="83" t="str">
        <f>IF($A338="","",IF(AI$6="NÃO",0,IF($A338=0,DATEDIF(ESTRUTURA!$F$3,ESTRUTURA!$F$4,"m")*Tabela!$H$33,Tabela!$H$33)))</f>
        <v/>
      </c>
      <c r="AJ338" s="45" t="str">
        <f t="shared" si="61"/>
        <v/>
      </c>
    </row>
    <row r="339" spans="1:36" x14ac:dyDescent="0.2">
      <c r="A339" s="89" t="str">
        <f>ESTRUTURA!A339</f>
        <v/>
      </c>
      <c r="B339" s="81">
        <f t="shared" si="67"/>
        <v>0</v>
      </c>
      <c r="C339" s="83" t="str">
        <f t="shared" si="66"/>
        <v/>
      </c>
      <c r="D339" s="45" t="str">
        <f t="shared" si="66"/>
        <v/>
      </c>
      <c r="E339" s="83" t="str">
        <f t="shared" si="66"/>
        <v/>
      </c>
      <c r="F339" s="45" t="str">
        <f>IF($A339="","",IF(F$6="NÃO",0,Tabela!$H$34*nm_lastro))</f>
        <v/>
      </c>
      <c r="G339" s="83" t="str">
        <f t="shared" si="66"/>
        <v/>
      </c>
      <c r="H339" s="45" t="str">
        <f>IF($A339="","",IF(H$6="NÃO",0,IF($A339=0,DATEDIF(ESTRUTURA!$F$3,ESTRUTURA!$F$4,"m")*Tabela!$H$6,Tabela!$H$6)))</f>
        <v/>
      </c>
      <c r="I339" s="83" t="str">
        <f t="shared" si="66"/>
        <v/>
      </c>
      <c r="J339" s="45" t="str">
        <f>IF($A339="","",IF(J$6="NÃO",0,IF($A339=0,DATEDIF(ESTRUTURA!$F$3,ESTRUTURA!$F$4,"m")*Tabela!$H$8,IF(J$6="NÃO",0,Tabela!$H$8))))</f>
        <v/>
      </c>
      <c r="K339" s="83" t="str">
        <f t="shared" si="66"/>
        <v/>
      </c>
      <c r="L339" s="45" t="str">
        <f t="shared" si="66"/>
        <v/>
      </c>
      <c r="M339" s="83" t="str">
        <f t="shared" si="66"/>
        <v/>
      </c>
      <c r="N339" s="45" t="str">
        <f t="shared" si="66"/>
        <v/>
      </c>
      <c r="O339" s="83" t="str">
        <f t="shared" si="66"/>
        <v/>
      </c>
      <c r="P339" s="45" t="str">
        <f t="shared" si="66"/>
        <v/>
      </c>
      <c r="Q339" s="83" t="str">
        <f t="shared" si="66"/>
        <v/>
      </c>
      <c r="R339" s="45" t="str">
        <f t="shared" si="66"/>
        <v/>
      </c>
      <c r="S339" s="83" t="str">
        <f>IF($A339="","",IF(S$6="NÃO",0,IF($A339=0,DATEDIF(ESTRUTURA!$F$3,ESTRUTURA!$F$4,"m")*Tabela!$H$17,Tabela!$H$17)))</f>
        <v/>
      </c>
      <c r="T339" s="45" t="str">
        <f>IF($A339="","",IF(T$6="NÃO",0,IF($A339=0,DATEDIF(ESTRUTURA!$F$3,ESTRUTURA!$F$4,"m")*Tabela!$H$18,Tabela!$H$18)))</f>
        <v/>
      </c>
      <c r="U339" s="83" t="str">
        <f t="shared" si="65"/>
        <v/>
      </c>
      <c r="V339" s="45" t="str">
        <f>IF($A339="","",IF(V$6="NÃO",0,IF($A339=0,DATEDIF(ESTRUTURA!$F$3,ESTRUTURA!$F$4,"m")*Tabela!$H$20,Tabela!$H$20)))</f>
        <v/>
      </c>
      <c r="W339" s="83" t="str">
        <f t="shared" si="65"/>
        <v/>
      </c>
      <c r="X339" s="45" t="str">
        <f t="shared" si="65"/>
        <v/>
      </c>
      <c r="Y339" s="83" t="str">
        <f>IF($A339="","",IF(Y$6="NÃO",0,IF(A339=0,Tabela!$H$23,IF(AND(MONTH(ESTRUTURA!C339)=MONTH(ESTRUTURA!$F$3),A339&gt;0),Tabela!$H$23,0))))</f>
        <v/>
      </c>
      <c r="Z339" s="45" t="str">
        <f t="shared" si="65"/>
        <v/>
      </c>
      <c r="AA339" s="83" t="str">
        <f>IF($A339="","",IF(AA$6="NÃO",0,Tabela!$H$25*nm_séries))</f>
        <v/>
      </c>
      <c r="AB339" s="45" t="str">
        <f t="shared" si="65"/>
        <v/>
      </c>
      <c r="AC339" s="83" t="str">
        <f>IF($A339="","",IF(AC$6="NÃO",0,IF(A339=0,Tabela!$H$27,IF(MOD(A339,3)=0,Tabela!$H$27,0))))</f>
        <v/>
      </c>
      <c r="AD339" s="45" t="str">
        <f t="shared" si="65"/>
        <v/>
      </c>
      <c r="AE339" s="83" t="str">
        <f t="shared" si="65"/>
        <v/>
      </c>
      <c r="AF339" s="45" t="str">
        <f>IF($A339="","",IF(AF$6="NÃO",0,IF(AND(MONTH(ESTRUTURA!C339)=MONTH(ESTRUTURA!$F$3),A339&gt;0),Tabela!$H$30,0)))</f>
        <v/>
      </c>
      <c r="AG339" s="83" t="str">
        <f t="shared" si="65"/>
        <v/>
      </c>
      <c r="AH339" s="45" t="str">
        <f t="shared" si="65"/>
        <v/>
      </c>
      <c r="AI339" s="83" t="str">
        <f>IF($A339="","",IF(AI$6="NÃO",0,IF($A339=0,DATEDIF(ESTRUTURA!$F$3,ESTRUTURA!$F$4,"m")*Tabela!$H$33,Tabela!$H$33)))</f>
        <v/>
      </c>
      <c r="AJ339" s="45" t="str">
        <f t="shared" si="61"/>
        <v/>
      </c>
    </row>
    <row r="340" spans="1:36" x14ac:dyDescent="0.2">
      <c r="A340" s="89" t="str">
        <f>ESTRUTURA!A340</f>
        <v/>
      </c>
      <c r="B340" s="81">
        <f t="shared" si="67"/>
        <v>0</v>
      </c>
      <c r="C340" s="83" t="str">
        <f t="shared" si="66"/>
        <v/>
      </c>
      <c r="D340" s="45" t="str">
        <f t="shared" si="66"/>
        <v/>
      </c>
      <c r="E340" s="83" t="str">
        <f t="shared" si="66"/>
        <v/>
      </c>
      <c r="F340" s="45" t="str">
        <f>IF($A340="","",IF(F$6="NÃO",0,Tabela!$H$34*nm_lastro))</f>
        <v/>
      </c>
      <c r="G340" s="83" t="str">
        <f t="shared" si="66"/>
        <v/>
      </c>
      <c r="H340" s="45" t="str">
        <f>IF($A340="","",IF(H$6="NÃO",0,IF($A340=0,DATEDIF(ESTRUTURA!$F$3,ESTRUTURA!$F$4,"m")*Tabela!$H$6,Tabela!$H$6)))</f>
        <v/>
      </c>
      <c r="I340" s="83" t="str">
        <f t="shared" si="66"/>
        <v/>
      </c>
      <c r="J340" s="45" t="str">
        <f>IF($A340="","",IF(J$6="NÃO",0,IF($A340=0,DATEDIF(ESTRUTURA!$F$3,ESTRUTURA!$F$4,"m")*Tabela!$H$8,IF(J$6="NÃO",0,Tabela!$H$8))))</f>
        <v/>
      </c>
      <c r="K340" s="83" t="str">
        <f t="shared" si="66"/>
        <v/>
      </c>
      <c r="L340" s="45" t="str">
        <f t="shared" si="66"/>
        <v/>
      </c>
      <c r="M340" s="83" t="str">
        <f t="shared" si="66"/>
        <v/>
      </c>
      <c r="N340" s="45" t="str">
        <f t="shared" si="66"/>
        <v/>
      </c>
      <c r="O340" s="83" t="str">
        <f t="shared" si="66"/>
        <v/>
      </c>
      <c r="P340" s="45" t="str">
        <f t="shared" si="66"/>
        <v/>
      </c>
      <c r="Q340" s="83" t="str">
        <f t="shared" si="66"/>
        <v/>
      </c>
      <c r="R340" s="45" t="str">
        <f t="shared" si="66"/>
        <v/>
      </c>
      <c r="S340" s="83" t="str">
        <f>IF($A340="","",IF(S$6="NÃO",0,IF($A340=0,DATEDIF(ESTRUTURA!$F$3,ESTRUTURA!$F$4,"m")*Tabela!$H$17,Tabela!$H$17)))</f>
        <v/>
      </c>
      <c r="T340" s="45" t="str">
        <f>IF($A340="","",IF(T$6="NÃO",0,IF($A340=0,DATEDIF(ESTRUTURA!$F$3,ESTRUTURA!$F$4,"m")*Tabela!$H$18,Tabela!$H$18)))</f>
        <v/>
      </c>
      <c r="U340" s="83" t="str">
        <f t="shared" si="65"/>
        <v/>
      </c>
      <c r="V340" s="45" t="str">
        <f>IF($A340="","",IF(V$6="NÃO",0,IF($A340=0,DATEDIF(ESTRUTURA!$F$3,ESTRUTURA!$F$4,"m")*Tabela!$H$20,Tabela!$H$20)))</f>
        <v/>
      </c>
      <c r="W340" s="83" t="str">
        <f t="shared" si="65"/>
        <v/>
      </c>
      <c r="X340" s="45" t="str">
        <f t="shared" si="65"/>
        <v/>
      </c>
      <c r="Y340" s="83" t="str">
        <f>IF($A340="","",IF(Y$6="NÃO",0,IF(A340=0,Tabela!$H$23,IF(AND(MONTH(ESTRUTURA!C340)=MONTH(ESTRUTURA!$F$3),A340&gt;0),Tabela!$H$23,0))))</f>
        <v/>
      </c>
      <c r="Z340" s="45" t="str">
        <f t="shared" si="65"/>
        <v/>
      </c>
      <c r="AA340" s="83" t="str">
        <f>IF($A340="","",IF(AA$6="NÃO",0,Tabela!$H$25*nm_séries))</f>
        <v/>
      </c>
      <c r="AB340" s="45" t="str">
        <f t="shared" si="65"/>
        <v/>
      </c>
      <c r="AC340" s="83" t="str">
        <f>IF($A340="","",IF(AC$6="NÃO",0,IF(A340=0,Tabela!$H$27,IF(MOD(A340,3)=0,Tabela!$H$27,0))))</f>
        <v/>
      </c>
      <c r="AD340" s="45" t="str">
        <f t="shared" si="65"/>
        <v/>
      </c>
      <c r="AE340" s="83" t="str">
        <f t="shared" si="65"/>
        <v/>
      </c>
      <c r="AF340" s="45" t="str">
        <f>IF($A340="","",IF(AF$6="NÃO",0,IF(AND(MONTH(ESTRUTURA!C340)=MONTH(ESTRUTURA!$F$3),A340&gt;0),Tabela!$H$30,0)))</f>
        <v/>
      </c>
      <c r="AG340" s="83" t="str">
        <f t="shared" si="65"/>
        <v/>
      </c>
      <c r="AH340" s="45" t="str">
        <f t="shared" si="65"/>
        <v/>
      </c>
      <c r="AI340" s="83" t="str">
        <f>IF($A340="","",IF(AI$6="NÃO",0,IF($A340=0,DATEDIF(ESTRUTURA!$F$3,ESTRUTURA!$F$4,"m")*Tabela!$H$33,Tabela!$H$33)))</f>
        <v/>
      </c>
      <c r="AJ340" s="45" t="str">
        <f t="shared" si="61"/>
        <v/>
      </c>
    </row>
    <row r="341" spans="1:36" x14ac:dyDescent="0.2">
      <c r="A341" s="89" t="str">
        <f>ESTRUTURA!A341</f>
        <v/>
      </c>
      <c r="B341" s="81">
        <f t="shared" si="67"/>
        <v>0</v>
      </c>
      <c r="C341" s="83" t="str">
        <f t="shared" si="66"/>
        <v/>
      </c>
      <c r="D341" s="45" t="str">
        <f t="shared" si="66"/>
        <v/>
      </c>
      <c r="E341" s="83" t="str">
        <f t="shared" si="66"/>
        <v/>
      </c>
      <c r="F341" s="45" t="str">
        <f>IF($A341="","",IF(F$6="NÃO",0,Tabela!$H$34*nm_lastro))</f>
        <v/>
      </c>
      <c r="G341" s="83" t="str">
        <f t="shared" si="66"/>
        <v/>
      </c>
      <c r="H341" s="45" t="str">
        <f>IF($A341="","",IF(H$6="NÃO",0,IF($A341=0,DATEDIF(ESTRUTURA!$F$3,ESTRUTURA!$F$4,"m")*Tabela!$H$6,Tabela!$H$6)))</f>
        <v/>
      </c>
      <c r="I341" s="83" t="str">
        <f t="shared" si="66"/>
        <v/>
      </c>
      <c r="J341" s="45" t="str">
        <f>IF($A341="","",IF(J$6="NÃO",0,IF($A341=0,DATEDIF(ESTRUTURA!$F$3,ESTRUTURA!$F$4,"m")*Tabela!$H$8,IF(J$6="NÃO",0,Tabela!$H$8))))</f>
        <v/>
      </c>
      <c r="K341" s="83" t="str">
        <f t="shared" si="66"/>
        <v/>
      </c>
      <c r="L341" s="45" t="str">
        <f t="shared" si="66"/>
        <v/>
      </c>
      <c r="M341" s="83" t="str">
        <f t="shared" si="66"/>
        <v/>
      </c>
      <c r="N341" s="45" t="str">
        <f t="shared" si="66"/>
        <v/>
      </c>
      <c r="O341" s="83" t="str">
        <f t="shared" si="66"/>
        <v/>
      </c>
      <c r="P341" s="45" t="str">
        <f t="shared" si="66"/>
        <v/>
      </c>
      <c r="Q341" s="83" t="str">
        <f t="shared" si="66"/>
        <v/>
      </c>
      <c r="R341" s="45" t="str">
        <f t="shared" si="66"/>
        <v/>
      </c>
      <c r="S341" s="83" t="str">
        <f>IF($A341="","",IF(S$6="NÃO",0,IF($A341=0,DATEDIF(ESTRUTURA!$F$3,ESTRUTURA!$F$4,"m")*Tabela!$H$17,Tabela!$H$17)))</f>
        <v/>
      </c>
      <c r="T341" s="45" t="str">
        <f>IF($A341="","",IF(T$6="NÃO",0,IF($A341=0,DATEDIF(ESTRUTURA!$F$3,ESTRUTURA!$F$4,"m")*Tabela!$H$18,Tabela!$H$18)))</f>
        <v/>
      </c>
      <c r="U341" s="83" t="str">
        <f t="shared" si="65"/>
        <v/>
      </c>
      <c r="V341" s="45" t="str">
        <f>IF($A341="","",IF(V$6="NÃO",0,IF($A341=0,DATEDIF(ESTRUTURA!$F$3,ESTRUTURA!$F$4,"m")*Tabela!$H$20,Tabela!$H$20)))</f>
        <v/>
      </c>
      <c r="W341" s="83" t="str">
        <f t="shared" si="65"/>
        <v/>
      </c>
      <c r="X341" s="45" t="str">
        <f t="shared" si="65"/>
        <v/>
      </c>
      <c r="Y341" s="83" t="str">
        <f>IF($A341="","",IF(Y$6="NÃO",0,IF(A341=0,Tabela!$H$23,IF(AND(MONTH(ESTRUTURA!C341)=MONTH(ESTRUTURA!$F$3),A341&gt;0),Tabela!$H$23,0))))</f>
        <v/>
      </c>
      <c r="Z341" s="45" t="str">
        <f t="shared" si="65"/>
        <v/>
      </c>
      <c r="AA341" s="83" t="str">
        <f>IF($A341="","",IF(AA$6="NÃO",0,Tabela!$H$25*nm_séries))</f>
        <v/>
      </c>
      <c r="AB341" s="45" t="str">
        <f t="shared" si="65"/>
        <v/>
      </c>
      <c r="AC341" s="83" t="str">
        <f>IF($A341="","",IF(AC$6="NÃO",0,IF(A341=0,Tabela!$H$27,IF(MOD(A341,3)=0,Tabela!$H$27,0))))</f>
        <v/>
      </c>
      <c r="AD341" s="45" t="str">
        <f t="shared" si="65"/>
        <v/>
      </c>
      <c r="AE341" s="83" t="str">
        <f t="shared" si="65"/>
        <v/>
      </c>
      <c r="AF341" s="45" t="str">
        <f>IF($A341="","",IF(AF$6="NÃO",0,IF(AND(MONTH(ESTRUTURA!C341)=MONTH(ESTRUTURA!$F$3),A341&gt;0),Tabela!$H$30,0)))</f>
        <v/>
      </c>
      <c r="AG341" s="83" t="str">
        <f t="shared" si="65"/>
        <v/>
      </c>
      <c r="AH341" s="45" t="str">
        <f t="shared" si="65"/>
        <v/>
      </c>
      <c r="AI341" s="83" t="str">
        <f>IF($A341="","",IF(AI$6="NÃO",0,IF($A341=0,DATEDIF(ESTRUTURA!$F$3,ESTRUTURA!$F$4,"m")*Tabela!$H$33,Tabela!$H$33)))</f>
        <v/>
      </c>
      <c r="AJ341" s="45" t="str">
        <f t="shared" si="61"/>
        <v/>
      </c>
    </row>
    <row r="342" spans="1:36" x14ac:dyDescent="0.2">
      <c r="A342" s="89" t="str">
        <f>ESTRUTURA!A342</f>
        <v/>
      </c>
      <c r="B342" s="81">
        <f t="shared" si="67"/>
        <v>0</v>
      </c>
      <c r="C342" s="83" t="str">
        <f t="shared" si="66"/>
        <v/>
      </c>
      <c r="D342" s="45" t="str">
        <f t="shared" si="66"/>
        <v/>
      </c>
      <c r="E342" s="83" t="str">
        <f t="shared" si="66"/>
        <v/>
      </c>
      <c r="F342" s="45" t="str">
        <f>IF($A342="","",IF(F$6="NÃO",0,Tabela!$H$34*nm_lastro))</f>
        <v/>
      </c>
      <c r="G342" s="83" t="str">
        <f t="shared" si="66"/>
        <v/>
      </c>
      <c r="H342" s="45" t="str">
        <f>IF($A342="","",IF(H$6="NÃO",0,IF($A342=0,DATEDIF(ESTRUTURA!$F$3,ESTRUTURA!$F$4,"m")*Tabela!$H$6,Tabela!$H$6)))</f>
        <v/>
      </c>
      <c r="I342" s="83" t="str">
        <f t="shared" si="66"/>
        <v/>
      </c>
      <c r="J342" s="45" t="str">
        <f>IF($A342="","",IF(J$6="NÃO",0,IF($A342=0,DATEDIF(ESTRUTURA!$F$3,ESTRUTURA!$F$4,"m")*Tabela!$H$8,IF(J$6="NÃO",0,Tabela!$H$8))))</f>
        <v/>
      </c>
      <c r="K342" s="83" t="str">
        <f t="shared" si="66"/>
        <v/>
      </c>
      <c r="L342" s="45" t="str">
        <f t="shared" si="66"/>
        <v/>
      </c>
      <c r="M342" s="83" t="str">
        <f t="shared" si="66"/>
        <v/>
      </c>
      <c r="N342" s="45" t="str">
        <f t="shared" si="66"/>
        <v/>
      </c>
      <c r="O342" s="83" t="str">
        <f t="shared" si="66"/>
        <v/>
      </c>
      <c r="P342" s="45" t="str">
        <f t="shared" si="66"/>
        <v/>
      </c>
      <c r="Q342" s="83" t="str">
        <f t="shared" si="66"/>
        <v/>
      </c>
      <c r="R342" s="45" t="str">
        <f t="shared" si="66"/>
        <v/>
      </c>
      <c r="S342" s="83" t="str">
        <f>IF($A342="","",IF(S$6="NÃO",0,IF($A342=0,DATEDIF(ESTRUTURA!$F$3,ESTRUTURA!$F$4,"m")*Tabela!$H$17,Tabela!$H$17)))</f>
        <v/>
      </c>
      <c r="T342" s="45" t="str">
        <f>IF($A342="","",IF(T$6="NÃO",0,IF($A342=0,DATEDIF(ESTRUTURA!$F$3,ESTRUTURA!$F$4,"m")*Tabela!$H$18,Tabela!$H$18)))</f>
        <v/>
      </c>
      <c r="U342" s="83" t="str">
        <f t="shared" si="65"/>
        <v/>
      </c>
      <c r="V342" s="45" t="str">
        <f>IF($A342="","",IF(V$6="NÃO",0,IF($A342=0,DATEDIF(ESTRUTURA!$F$3,ESTRUTURA!$F$4,"m")*Tabela!$H$20,Tabela!$H$20)))</f>
        <v/>
      </c>
      <c r="W342" s="83" t="str">
        <f t="shared" si="65"/>
        <v/>
      </c>
      <c r="X342" s="45" t="str">
        <f t="shared" si="65"/>
        <v/>
      </c>
      <c r="Y342" s="83" t="str">
        <f>IF($A342="","",IF(Y$6="NÃO",0,IF(A342=0,Tabela!$H$23,IF(AND(MONTH(ESTRUTURA!C342)=MONTH(ESTRUTURA!$F$3),A342&gt;0),Tabela!$H$23,0))))</f>
        <v/>
      </c>
      <c r="Z342" s="45" t="str">
        <f t="shared" si="65"/>
        <v/>
      </c>
      <c r="AA342" s="83" t="str">
        <f>IF($A342="","",IF(AA$6="NÃO",0,Tabela!$H$25*nm_séries))</f>
        <v/>
      </c>
      <c r="AB342" s="45" t="str">
        <f t="shared" si="65"/>
        <v/>
      </c>
      <c r="AC342" s="83" t="str">
        <f>IF($A342="","",IF(AC$6="NÃO",0,IF(A342=0,Tabela!$H$27,IF(MOD(A342,3)=0,Tabela!$H$27,0))))</f>
        <v/>
      </c>
      <c r="AD342" s="45" t="str">
        <f t="shared" si="65"/>
        <v/>
      </c>
      <c r="AE342" s="83" t="str">
        <f t="shared" si="65"/>
        <v/>
      </c>
      <c r="AF342" s="45" t="str">
        <f>IF($A342="","",IF(AF$6="NÃO",0,IF(AND(MONTH(ESTRUTURA!C342)=MONTH(ESTRUTURA!$F$3),A342&gt;0),Tabela!$H$30,0)))</f>
        <v/>
      </c>
      <c r="AG342" s="83" t="str">
        <f t="shared" si="65"/>
        <v/>
      </c>
      <c r="AH342" s="45" t="str">
        <f t="shared" si="65"/>
        <v/>
      </c>
      <c r="AI342" s="83" t="str">
        <f>IF($A342="","",IF(AI$6="NÃO",0,IF($A342=0,DATEDIF(ESTRUTURA!$F$3,ESTRUTURA!$F$4,"m")*Tabela!$H$33,Tabela!$H$33)))</f>
        <v/>
      </c>
      <c r="AJ342" s="45" t="str">
        <f t="shared" si="61"/>
        <v/>
      </c>
    </row>
    <row r="343" spans="1:36" x14ac:dyDescent="0.2">
      <c r="A343" s="89" t="str">
        <f>ESTRUTURA!A343</f>
        <v/>
      </c>
      <c r="B343" s="81">
        <f t="shared" si="67"/>
        <v>0</v>
      </c>
      <c r="C343" s="83" t="str">
        <f t="shared" si="66"/>
        <v/>
      </c>
      <c r="D343" s="45" t="str">
        <f t="shared" si="66"/>
        <v/>
      </c>
      <c r="E343" s="83" t="str">
        <f t="shared" si="66"/>
        <v/>
      </c>
      <c r="F343" s="45" t="str">
        <f>IF($A343="","",IF(F$6="NÃO",0,Tabela!$H$34*nm_lastro))</f>
        <v/>
      </c>
      <c r="G343" s="83" t="str">
        <f t="shared" si="66"/>
        <v/>
      </c>
      <c r="H343" s="45" t="str">
        <f>IF($A343="","",IF(H$6="NÃO",0,IF($A343=0,DATEDIF(ESTRUTURA!$F$3,ESTRUTURA!$F$4,"m")*Tabela!$H$6,Tabela!$H$6)))</f>
        <v/>
      </c>
      <c r="I343" s="83" t="str">
        <f t="shared" si="66"/>
        <v/>
      </c>
      <c r="J343" s="45" t="str">
        <f>IF($A343="","",IF(J$6="NÃO",0,IF($A343=0,DATEDIF(ESTRUTURA!$F$3,ESTRUTURA!$F$4,"m")*Tabela!$H$8,IF(J$6="NÃO",0,Tabela!$H$8))))</f>
        <v/>
      </c>
      <c r="K343" s="83" t="str">
        <f t="shared" si="66"/>
        <v/>
      </c>
      <c r="L343" s="45" t="str">
        <f t="shared" si="66"/>
        <v/>
      </c>
      <c r="M343" s="83" t="str">
        <f t="shared" si="66"/>
        <v/>
      </c>
      <c r="N343" s="45" t="str">
        <f t="shared" si="66"/>
        <v/>
      </c>
      <c r="O343" s="83" t="str">
        <f t="shared" si="66"/>
        <v/>
      </c>
      <c r="P343" s="45" t="str">
        <f t="shared" si="66"/>
        <v/>
      </c>
      <c r="Q343" s="83" t="str">
        <f t="shared" si="66"/>
        <v/>
      </c>
      <c r="R343" s="45" t="str">
        <f t="shared" si="66"/>
        <v/>
      </c>
      <c r="S343" s="83" t="str">
        <f>IF($A343="","",IF(S$6="NÃO",0,IF($A343=0,DATEDIF(ESTRUTURA!$F$3,ESTRUTURA!$F$4,"m")*Tabela!$H$17,Tabela!$H$17)))</f>
        <v/>
      </c>
      <c r="T343" s="45" t="str">
        <f>IF($A343="","",IF(T$6="NÃO",0,IF($A343=0,DATEDIF(ESTRUTURA!$F$3,ESTRUTURA!$F$4,"m")*Tabela!$H$18,Tabela!$H$18)))</f>
        <v/>
      </c>
      <c r="U343" s="83" t="str">
        <f t="shared" si="65"/>
        <v/>
      </c>
      <c r="V343" s="45" t="str">
        <f>IF($A343="","",IF(V$6="NÃO",0,IF($A343=0,DATEDIF(ESTRUTURA!$F$3,ESTRUTURA!$F$4,"m")*Tabela!$H$20,Tabela!$H$20)))</f>
        <v/>
      </c>
      <c r="W343" s="83" t="str">
        <f t="shared" si="65"/>
        <v/>
      </c>
      <c r="X343" s="45" t="str">
        <f t="shared" si="65"/>
        <v/>
      </c>
      <c r="Y343" s="83" t="str">
        <f>IF($A343="","",IF(Y$6="NÃO",0,IF(A343=0,Tabela!$H$23,IF(AND(MONTH(ESTRUTURA!C343)=MONTH(ESTRUTURA!$F$3),A343&gt;0),Tabela!$H$23,0))))</f>
        <v/>
      </c>
      <c r="Z343" s="45" t="str">
        <f t="shared" si="65"/>
        <v/>
      </c>
      <c r="AA343" s="83" t="str">
        <f>IF($A343="","",IF(AA$6="NÃO",0,Tabela!$H$25*nm_séries))</f>
        <v/>
      </c>
      <c r="AB343" s="45" t="str">
        <f t="shared" si="65"/>
        <v/>
      </c>
      <c r="AC343" s="83" t="str">
        <f>IF($A343="","",IF(AC$6="NÃO",0,IF(A343=0,Tabela!$H$27,IF(MOD(A343,3)=0,Tabela!$H$27,0))))</f>
        <v/>
      </c>
      <c r="AD343" s="45" t="str">
        <f t="shared" si="65"/>
        <v/>
      </c>
      <c r="AE343" s="83" t="str">
        <f t="shared" si="65"/>
        <v/>
      </c>
      <c r="AF343" s="45" t="str">
        <f>IF($A343="","",IF(AF$6="NÃO",0,IF(AND(MONTH(ESTRUTURA!C343)=MONTH(ESTRUTURA!$F$3),A343&gt;0),Tabela!$H$30,0)))</f>
        <v/>
      </c>
      <c r="AG343" s="83" t="str">
        <f t="shared" si="65"/>
        <v/>
      </c>
      <c r="AH343" s="45" t="str">
        <f t="shared" si="65"/>
        <v/>
      </c>
      <c r="AI343" s="83" t="str">
        <f>IF($A343="","",IF(AI$6="NÃO",0,IF($A343=0,DATEDIF(ESTRUTURA!$F$3,ESTRUTURA!$F$4,"m")*Tabela!$H$33,Tabela!$H$33)))</f>
        <v/>
      </c>
      <c r="AJ343" s="45" t="str">
        <f t="shared" si="61"/>
        <v/>
      </c>
    </row>
    <row r="344" spans="1:36" x14ac:dyDescent="0.2">
      <c r="A344" s="89" t="str">
        <f>ESTRUTURA!A344</f>
        <v/>
      </c>
      <c r="B344" s="81">
        <f t="shared" si="67"/>
        <v>0</v>
      </c>
      <c r="C344" s="83" t="str">
        <f t="shared" si="66"/>
        <v/>
      </c>
      <c r="D344" s="45" t="str">
        <f t="shared" si="66"/>
        <v/>
      </c>
      <c r="E344" s="83" t="str">
        <f t="shared" si="66"/>
        <v/>
      </c>
      <c r="F344" s="45" t="str">
        <f>IF($A344="","",IF(F$6="NÃO",0,Tabela!$H$34*nm_lastro))</f>
        <v/>
      </c>
      <c r="G344" s="83" t="str">
        <f t="shared" si="66"/>
        <v/>
      </c>
      <c r="H344" s="45" t="str">
        <f>IF($A344="","",IF(H$6="NÃO",0,IF($A344=0,DATEDIF(ESTRUTURA!$F$3,ESTRUTURA!$F$4,"m")*Tabela!$H$6,Tabela!$H$6)))</f>
        <v/>
      </c>
      <c r="I344" s="83" t="str">
        <f t="shared" si="66"/>
        <v/>
      </c>
      <c r="J344" s="45" t="str">
        <f>IF($A344="","",IF(J$6="NÃO",0,IF($A344=0,DATEDIF(ESTRUTURA!$F$3,ESTRUTURA!$F$4,"m")*Tabela!$H$8,IF(J$6="NÃO",0,Tabela!$H$8))))</f>
        <v/>
      </c>
      <c r="K344" s="83" t="str">
        <f t="shared" si="66"/>
        <v/>
      </c>
      <c r="L344" s="45" t="str">
        <f t="shared" si="66"/>
        <v/>
      </c>
      <c r="M344" s="83" t="str">
        <f t="shared" si="66"/>
        <v/>
      </c>
      <c r="N344" s="45" t="str">
        <f t="shared" si="66"/>
        <v/>
      </c>
      <c r="O344" s="83" t="str">
        <f t="shared" si="66"/>
        <v/>
      </c>
      <c r="P344" s="45" t="str">
        <f t="shared" si="66"/>
        <v/>
      </c>
      <c r="Q344" s="83" t="str">
        <f t="shared" si="66"/>
        <v/>
      </c>
      <c r="R344" s="45" t="str">
        <f t="shared" si="66"/>
        <v/>
      </c>
      <c r="S344" s="83" t="str">
        <f>IF($A344="","",IF(S$6="NÃO",0,IF($A344=0,DATEDIF(ESTRUTURA!$F$3,ESTRUTURA!$F$4,"m")*Tabela!$H$17,Tabela!$H$17)))</f>
        <v/>
      </c>
      <c r="T344" s="45" t="str">
        <f>IF($A344="","",IF(T$6="NÃO",0,IF($A344=0,DATEDIF(ESTRUTURA!$F$3,ESTRUTURA!$F$4,"m")*Tabela!$H$18,Tabela!$H$18)))</f>
        <v/>
      </c>
      <c r="U344" s="83" t="str">
        <f t="shared" si="65"/>
        <v/>
      </c>
      <c r="V344" s="45" t="str">
        <f>IF($A344="","",IF(V$6="NÃO",0,IF($A344=0,DATEDIF(ESTRUTURA!$F$3,ESTRUTURA!$F$4,"m")*Tabela!$H$20,Tabela!$H$20)))</f>
        <v/>
      </c>
      <c r="W344" s="83" t="str">
        <f t="shared" si="65"/>
        <v/>
      </c>
      <c r="X344" s="45" t="str">
        <f t="shared" si="65"/>
        <v/>
      </c>
      <c r="Y344" s="83" t="str">
        <f>IF($A344="","",IF(Y$6="NÃO",0,IF(A344=0,Tabela!$H$23,IF(AND(MONTH(ESTRUTURA!C344)=MONTH(ESTRUTURA!$F$3),A344&gt;0),Tabela!$H$23,0))))</f>
        <v/>
      </c>
      <c r="Z344" s="45" t="str">
        <f t="shared" si="65"/>
        <v/>
      </c>
      <c r="AA344" s="83" t="str">
        <f>IF($A344="","",IF(AA$6="NÃO",0,Tabela!$H$25*nm_séries))</f>
        <v/>
      </c>
      <c r="AB344" s="45" t="str">
        <f t="shared" si="65"/>
        <v/>
      </c>
      <c r="AC344" s="83" t="str">
        <f>IF($A344="","",IF(AC$6="NÃO",0,IF(A344=0,Tabela!$H$27,IF(MOD(A344,3)=0,Tabela!$H$27,0))))</f>
        <v/>
      </c>
      <c r="AD344" s="45" t="str">
        <f t="shared" si="65"/>
        <v/>
      </c>
      <c r="AE344" s="83" t="str">
        <f t="shared" si="65"/>
        <v/>
      </c>
      <c r="AF344" s="45" t="str">
        <f>IF($A344="","",IF(AF$6="NÃO",0,IF(AND(MONTH(ESTRUTURA!C344)=MONTH(ESTRUTURA!$F$3),A344&gt;0),Tabela!$H$30,0)))</f>
        <v/>
      </c>
      <c r="AG344" s="83" t="str">
        <f t="shared" si="65"/>
        <v/>
      </c>
      <c r="AH344" s="45" t="str">
        <f t="shared" si="65"/>
        <v/>
      </c>
      <c r="AI344" s="83" t="str">
        <f>IF($A344="","",IF(AI$6="NÃO",0,IF($A344=0,DATEDIF(ESTRUTURA!$F$3,ESTRUTURA!$F$4,"m")*Tabela!$H$33,Tabela!$H$33)))</f>
        <v/>
      </c>
      <c r="AJ344" s="45" t="str">
        <f t="shared" si="61"/>
        <v/>
      </c>
    </row>
    <row r="345" spans="1:36" x14ac:dyDescent="0.2">
      <c r="A345" s="89" t="str">
        <f>ESTRUTURA!A345</f>
        <v/>
      </c>
      <c r="B345" s="81">
        <f t="shared" si="67"/>
        <v>0</v>
      </c>
      <c r="C345" s="83" t="str">
        <f t="shared" si="66"/>
        <v/>
      </c>
      <c r="D345" s="45" t="str">
        <f t="shared" si="66"/>
        <v/>
      </c>
      <c r="E345" s="83" t="str">
        <f t="shared" si="66"/>
        <v/>
      </c>
      <c r="F345" s="45" t="str">
        <f>IF($A345="","",IF(F$6="NÃO",0,Tabela!$H$34*nm_lastro))</f>
        <v/>
      </c>
      <c r="G345" s="83" t="str">
        <f t="shared" si="66"/>
        <v/>
      </c>
      <c r="H345" s="45" t="str">
        <f>IF($A345="","",IF(H$6="NÃO",0,IF($A345=0,DATEDIF(ESTRUTURA!$F$3,ESTRUTURA!$F$4,"m")*Tabela!$H$6,Tabela!$H$6)))</f>
        <v/>
      </c>
      <c r="I345" s="83" t="str">
        <f t="shared" si="66"/>
        <v/>
      </c>
      <c r="J345" s="45" t="str">
        <f>IF($A345="","",IF(J$6="NÃO",0,IF($A345=0,DATEDIF(ESTRUTURA!$F$3,ESTRUTURA!$F$4,"m")*Tabela!$H$8,IF(J$6="NÃO",0,Tabela!$H$8))))</f>
        <v/>
      </c>
      <c r="K345" s="83" t="str">
        <f t="shared" si="66"/>
        <v/>
      </c>
      <c r="L345" s="45" t="str">
        <f t="shared" si="66"/>
        <v/>
      </c>
      <c r="M345" s="83" t="str">
        <f t="shared" si="66"/>
        <v/>
      </c>
      <c r="N345" s="45" t="str">
        <f t="shared" si="66"/>
        <v/>
      </c>
      <c r="O345" s="83" t="str">
        <f t="shared" si="66"/>
        <v/>
      </c>
      <c r="P345" s="45" t="str">
        <f t="shared" si="66"/>
        <v/>
      </c>
      <c r="Q345" s="83" t="str">
        <f t="shared" si="66"/>
        <v/>
      </c>
      <c r="R345" s="45" t="str">
        <f t="shared" si="66"/>
        <v/>
      </c>
      <c r="S345" s="83" t="str">
        <f>IF($A345="","",IF(S$6="NÃO",0,IF($A345=0,DATEDIF(ESTRUTURA!$F$3,ESTRUTURA!$F$4,"m")*Tabela!$H$17,Tabela!$H$17)))</f>
        <v/>
      </c>
      <c r="T345" s="45" t="str">
        <f>IF($A345="","",IF(T$6="NÃO",0,IF($A345=0,DATEDIF(ESTRUTURA!$F$3,ESTRUTURA!$F$4,"m")*Tabela!$H$18,Tabela!$H$18)))</f>
        <v/>
      </c>
      <c r="U345" s="83" t="str">
        <f t="shared" si="65"/>
        <v/>
      </c>
      <c r="V345" s="45" t="str">
        <f>IF($A345="","",IF(V$6="NÃO",0,IF($A345=0,DATEDIF(ESTRUTURA!$F$3,ESTRUTURA!$F$4,"m")*Tabela!$H$20,Tabela!$H$20)))</f>
        <v/>
      </c>
      <c r="W345" s="83" t="str">
        <f t="shared" si="65"/>
        <v/>
      </c>
      <c r="X345" s="45" t="str">
        <f t="shared" si="65"/>
        <v/>
      </c>
      <c r="Y345" s="83" t="str">
        <f>IF($A345="","",IF(Y$6="NÃO",0,IF(A345=0,Tabela!$H$23,IF(AND(MONTH(ESTRUTURA!C345)=MONTH(ESTRUTURA!$F$3),A345&gt;0),Tabela!$H$23,0))))</f>
        <v/>
      </c>
      <c r="Z345" s="45" t="str">
        <f t="shared" si="65"/>
        <v/>
      </c>
      <c r="AA345" s="83" t="str">
        <f>IF($A345="","",IF(AA$6="NÃO",0,Tabela!$H$25*nm_séries))</f>
        <v/>
      </c>
      <c r="AB345" s="45" t="str">
        <f t="shared" si="65"/>
        <v/>
      </c>
      <c r="AC345" s="83" t="str">
        <f>IF($A345="","",IF(AC$6="NÃO",0,IF(A345=0,Tabela!$H$27,IF(MOD(A345,3)=0,Tabela!$H$27,0))))</f>
        <v/>
      </c>
      <c r="AD345" s="45" t="str">
        <f t="shared" si="65"/>
        <v/>
      </c>
      <c r="AE345" s="83" t="str">
        <f t="shared" si="65"/>
        <v/>
      </c>
      <c r="AF345" s="45" t="str">
        <f>IF($A345="","",IF(AF$6="NÃO",0,IF(AND(MONTH(ESTRUTURA!C345)=MONTH(ESTRUTURA!$F$3),A345&gt;0),Tabela!$H$30,0)))</f>
        <v/>
      </c>
      <c r="AG345" s="83" t="str">
        <f t="shared" si="65"/>
        <v/>
      </c>
      <c r="AH345" s="45" t="str">
        <f t="shared" si="65"/>
        <v/>
      </c>
      <c r="AI345" s="83" t="str">
        <f>IF($A345="","",IF(AI$6="NÃO",0,IF($A345=0,DATEDIF(ESTRUTURA!$F$3,ESTRUTURA!$F$4,"m")*Tabela!$H$33,Tabela!$H$33)))</f>
        <v/>
      </c>
      <c r="AJ345" s="45" t="str">
        <f t="shared" si="61"/>
        <v/>
      </c>
    </row>
    <row r="346" spans="1:36" x14ac:dyDescent="0.2">
      <c r="A346" s="89" t="str">
        <f>ESTRUTURA!A346</f>
        <v/>
      </c>
      <c r="B346" s="81">
        <f t="shared" si="67"/>
        <v>0</v>
      </c>
      <c r="C346" s="83" t="str">
        <f t="shared" si="66"/>
        <v/>
      </c>
      <c r="D346" s="45" t="str">
        <f t="shared" si="66"/>
        <v/>
      </c>
      <c r="E346" s="83" t="str">
        <f t="shared" si="66"/>
        <v/>
      </c>
      <c r="F346" s="45" t="str">
        <f>IF($A346="","",IF(F$6="NÃO",0,Tabela!$H$34*nm_lastro))</f>
        <v/>
      </c>
      <c r="G346" s="83" t="str">
        <f t="shared" si="66"/>
        <v/>
      </c>
      <c r="H346" s="45" t="str">
        <f>IF($A346="","",IF(H$6="NÃO",0,IF($A346=0,DATEDIF(ESTRUTURA!$F$3,ESTRUTURA!$F$4,"m")*Tabela!$H$6,Tabela!$H$6)))</f>
        <v/>
      </c>
      <c r="I346" s="83" t="str">
        <f t="shared" si="66"/>
        <v/>
      </c>
      <c r="J346" s="45" t="str">
        <f>IF($A346="","",IF(J$6="NÃO",0,IF($A346=0,DATEDIF(ESTRUTURA!$F$3,ESTRUTURA!$F$4,"m")*Tabela!$H$8,IF(J$6="NÃO",0,Tabela!$H$8))))</f>
        <v/>
      </c>
      <c r="K346" s="83" t="str">
        <f t="shared" si="66"/>
        <v/>
      </c>
      <c r="L346" s="45" t="str">
        <f t="shared" si="66"/>
        <v/>
      </c>
      <c r="M346" s="83" t="str">
        <f t="shared" si="66"/>
        <v/>
      </c>
      <c r="N346" s="45" t="str">
        <f t="shared" si="66"/>
        <v/>
      </c>
      <c r="O346" s="83" t="str">
        <f t="shared" si="66"/>
        <v/>
      </c>
      <c r="P346" s="45" t="str">
        <f t="shared" ref="P346:P363" si="68">IF($A346="","",IF(P$6="NÃO",0,0))</f>
        <v/>
      </c>
      <c r="Q346" s="83" t="str">
        <f t="shared" si="66"/>
        <v/>
      </c>
      <c r="R346" s="45" t="str">
        <f t="shared" si="66"/>
        <v/>
      </c>
      <c r="S346" s="83" t="str">
        <f>IF($A346="","",IF(S$6="NÃO",0,IF($A346=0,DATEDIF(ESTRUTURA!$F$3,ESTRUTURA!$F$4,"m")*Tabela!$H$17,Tabela!$H$17)))</f>
        <v/>
      </c>
      <c r="T346" s="45" t="str">
        <f>IF($A346="","",IF(T$6="NÃO",0,IF($A346=0,DATEDIF(ESTRUTURA!$F$3,ESTRUTURA!$F$4,"m")*Tabela!$H$18,Tabela!$H$18)))</f>
        <v/>
      </c>
      <c r="U346" s="83" t="str">
        <f t="shared" si="65"/>
        <v/>
      </c>
      <c r="V346" s="45" t="str">
        <f>IF($A346="","",IF(V$6="NÃO",0,IF($A346=0,DATEDIF(ESTRUTURA!$F$3,ESTRUTURA!$F$4,"m")*Tabela!$H$20,Tabela!$H$20)))</f>
        <v/>
      </c>
      <c r="W346" s="83" t="str">
        <f t="shared" si="65"/>
        <v/>
      </c>
      <c r="X346" s="45" t="str">
        <f t="shared" si="65"/>
        <v/>
      </c>
      <c r="Y346" s="83" t="str">
        <f>IF($A346="","",IF(Y$6="NÃO",0,IF(A346=0,Tabela!$H$23,IF(AND(MONTH(ESTRUTURA!C346)=MONTH(ESTRUTURA!$F$3),A346&gt;0),Tabela!$H$23,0))))</f>
        <v/>
      </c>
      <c r="Z346" s="45" t="str">
        <f t="shared" si="65"/>
        <v/>
      </c>
      <c r="AA346" s="83" t="str">
        <f>IF($A346="","",IF(AA$6="NÃO",0,Tabela!$H$25*nm_séries))</f>
        <v/>
      </c>
      <c r="AB346" s="45" t="str">
        <f t="shared" si="65"/>
        <v/>
      </c>
      <c r="AC346" s="83" t="str">
        <f>IF($A346="","",IF(AC$6="NÃO",0,IF(A346=0,Tabela!$H$27,IF(MOD(A346,3)=0,Tabela!$H$27,0))))</f>
        <v/>
      </c>
      <c r="AD346" s="45" t="str">
        <f t="shared" si="65"/>
        <v/>
      </c>
      <c r="AE346" s="83" t="str">
        <f t="shared" si="65"/>
        <v/>
      </c>
      <c r="AF346" s="45" t="str">
        <f>IF($A346="","",IF(AF$6="NÃO",0,IF(AND(MONTH(ESTRUTURA!C346)=MONTH(ESTRUTURA!$F$3),A346&gt;0),Tabela!$H$30,0)))</f>
        <v/>
      </c>
      <c r="AG346" s="83" t="str">
        <f t="shared" si="65"/>
        <v/>
      </c>
      <c r="AH346" s="45" t="str">
        <f t="shared" si="65"/>
        <v/>
      </c>
      <c r="AI346" s="83" t="str">
        <f>IF($A346="","",IF(AI$6="NÃO",0,IF($A346=0,DATEDIF(ESTRUTURA!$F$3,ESTRUTURA!$F$4,"m")*Tabela!$H$33,Tabela!$H$33)))</f>
        <v/>
      </c>
      <c r="AJ346" s="45" t="str">
        <f t="shared" si="61"/>
        <v/>
      </c>
    </row>
    <row r="347" spans="1:36" x14ac:dyDescent="0.2">
      <c r="A347" s="89" t="str">
        <f>ESTRUTURA!A347</f>
        <v/>
      </c>
      <c r="B347" s="81">
        <f t="shared" si="67"/>
        <v>0</v>
      </c>
      <c r="C347" s="83" t="str">
        <f t="shared" si="66"/>
        <v/>
      </c>
      <c r="D347" s="45" t="str">
        <f t="shared" si="66"/>
        <v/>
      </c>
      <c r="E347" s="83" t="str">
        <f t="shared" si="66"/>
        <v/>
      </c>
      <c r="F347" s="45" t="str">
        <f>IF($A347="","",IF(F$6="NÃO",0,Tabela!$H$34*nm_lastro))</f>
        <v/>
      </c>
      <c r="G347" s="83" t="str">
        <f t="shared" si="66"/>
        <v/>
      </c>
      <c r="H347" s="45" t="str">
        <f>IF($A347="","",IF(H$6="NÃO",0,IF($A347=0,DATEDIF(ESTRUTURA!$F$3,ESTRUTURA!$F$4,"m")*Tabela!$H$6,Tabela!$H$6)))</f>
        <v/>
      </c>
      <c r="I347" s="83" t="str">
        <f t="shared" si="66"/>
        <v/>
      </c>
      <c r="J347" s="45" t="str">
        <f>IF($A347="","",IF(J$6="NÃO",0,IF($A347=0,DATEDIF(ESTRUTURA!$F$3,ESTRUTURA!$F$4,"m")*Tabela!$H$8,IF(J$6="NÃO",0,Tabela!$H$8))))</f>
        <v/>
      </c>
      <c r="K347" s="83" t="str">
        <f t="shared" si="66"/>
        <v/>
      </c>
      <c r="L347" s="45" t="str">
        <f t="shared" si="66"/>
        <v/>
      </c>
      <c r="M347" s="83" t="str">
        <f t="shared" si="66"/>
        <v/>
      </c>
      <c r="N347" s="45" t="str">
        <f t="shared" si="66"/>
        <v/>
      </c>
      <c r="O347" s="83" t="str">
        <f t="shared" si="66"/>
        <v/>
      </c>
      <c r="P347" s="45" t="str">
        <f t="shared" si="68"/>
        <v/>
      </c>
      <c r="Q347" s="83" t="str">
        <f t="shared" si="66"/>
        <v/>
      </c>
      <c r="R347" s="45" t="str">
        <f t="shared" si="66"/>
        <v/>
      </c>
      <c r="S347" s="83" t="str">
        <f>IF($A347="","",IF(S$6="NÃO",0,IF($A347=0,DATEDIF(ESTRUTURA!$F$3,ESTRUTURA!$F$4,"m")*Tabela!$H$17,Tabela!$H$17)))</f>
        <v/>
      </c>
      <c r="T347" s="45" t="str">
        <f>IF($A347="","",IF(T$6="NÃO",0,IF($A347=0,DATEDIF(ESTRUTURA!$F$3,ESTRUTURA!$F$4,"m")*Tabela!$H$18,Tabela!$H$18)))</f>
        <v/>
      </c>
      <c r="U347" s="83" t="str">
        <f t="shared" ref="U347:AH362" si="69">IF($A347="","",IF(U$6="NÃO",0,0))</f>
        <v/>
      </c>
      <c r="V347" s="45" t="str">
        <f>IF($A347="","",IF(V$6="NÃO",0,IF($A347=0,DATEDIF(ESTRUTURA!$F$3,ESTRUTURA!$F$4,"m")*Tabela!$H$20,Tabela!$H$20)))</f>
        <v/>
      </c>
      <c r="W347" s="83" t="str">
        <f t="shared" si="69"/>
        <v/>
      </c>
      <c r="X347" s="45" t="str">
        <f t="shared" si="69"/>
        <v/>
      </c>
      <c r="Y347" s="83" t="str">
        <f>IF($A347="","",IF(Y$6="NÃO",0,IF(A347=0,Tabela!$H$23,IF(AND(MONTH(ESTRUTURA!C347)=MONTH(ESTRUTURA!$F$3),A347&gt;0),Tabela!$H$23,0))))</f>
        <v/>
      </c>
      <c r="Z347" s="45" t="str">
        <f t="shared" si="69"/>
        <v/>
      </c>
      <c r="AA347" s="83" t="str">
        <f>IF($A347="","",IF(AA$6="NÃO",0,Tabela!$H$25*nm_séries))</f>
        <v/>
      </c>
      <c r="AB347" s="45" t="str">
        <f t="shared" si="69"/>
        <v/>
      </c>
      <c r="AC347" s="83" t="str">
        <f>IF($A347="","",IF(AC$6="NÃO",0,IF(A347=0,Tabela!$H$27,IF(MOD(A347,3)=0,Tabela!$H$27,0))))</f>
        <v/>
      </c>
      <c r="AD347" s="45" t="str">
        <f t="shared" si="69"/>
        <v/>
      </c>
      <c r="AE347" s="83" t="str">
        <f t="shared" si="69"/>
        <v/>
      </c>
      <c r="AF347" s="45" t="str">
        <f>IF($A347="","",IF(AF$6="NÃO",0,IF(AND(MONTH(ESTRUTURA!C347)=MONTH(ESTRUTURA!$F$3),A347&gt;0),Tabela!$H$30,0)))</f>
        <v/>
      </c>
      <c r="AG347" s="83" t="str">
        <f t="shared" si="69"/>
        <v/>
      </c>
      <c r="AH347" s="45" t="str">
        <f t="shared" si="69"/>
        <v/>
      </c>
      <c r="AI347" s="83" t="str">
        <f>IF($A347="","",IF(AI$6="NÃO",0,IF($A347=0,DATEDIF(ESTRUTURA!$F$3,ESTRUTURA!$F$4,"m")*Tabela!$H$33,Tabela!$H$33)))</f>
        <v/>
      </c>
      <c r="AJ347" s="45" t="str">
        <f t="shared" si="61"/>
        <v/>
      </c>
    </row>
    <row r="348" spans="1:36" x14ac:dyDescent="0.2">
      <c r="A348" s="89" t="str">
        <f>ESTRUTURA!A348</f>
        <v/>
      </c>
      <c r="B348" s="81">
        <f t="shared" si="67"/>
        <v>0</v>
      </c>
      <c r="C348" s="83" t="str">
        <f t="shared" ref="C348:R363" si="70">IF($A348="","",IF(C$6="NÃO",0,0))</f>
        <v/>
      </c>
      <c r="D348" s="45" t="str">
        <f t="shared" si="70"/>
        <v/>
      </c>
      <c r="E348" s="83" t="str">
        <f t="shared" si="70"/>
        <v/>
      </c>
      <c r="F348" s="45" t="str">
        <f>IF($A348="","",IF(F$6="NÃO",0,Tabela!$H$34*nm_lastro))</f>
        <v/>
      </c>
      <c r="G348" s="83" t="str">
        <f t="shared" si="70"/>
        <v/>
      </c>
      <c r="H348" s="45" t="str">
        <f>IF($A348="","",IF(H$6="NÃO",0,IF($A348=0,DATEDIF(ESTRUTURA!$F$3,ESTRUTURA!$F$4,"m")*Tabela!$H$6,Tabela!$H$6)))</f>
        <v/>
      </c>
      <c r="I348" s="83" t="str">
        <f t="shared" si="70"/>
        <v/>
      </c>
      <c r="J348" s="45" t="str">
        <f>IF($A348="","",IF(J$6="NÃO",0,IF($A348=0,DATEDIF(ESTRUTURA!$F$3,ESTRUTURA!$F$4,"m")*Tabela!$H$8,IF(J$6="NÃO",0,Tabela!$H$8))))</f>
        <v/>
      </c>
      <c r="K348" s="83" t="str">
        <f t="shared" si="70"/>
        <v/>
      </c>
      <c r="L348" s="45" t="str">
        <f t="shared" si="70"/>
        <v/>
      </c>
      <c r="M348" s="83" t="str">
        <f t="shared" si="70"/>
        <v/>
      </c>
      <c r="N348" s="45" t="str">
        <f t="shared" si="70"/>
        <v/>
      </c>
      <c r="O348" s="83" t="str">
        <f t="shared" si="70"/>
        <v/>
      </c>
      <c r="P348" s="45" t="str">
        <f t="shared" si="68"/>
        <v/>
      </c>
      <c r="Q348" s="83" t="str">
        <f t="shared" si="70"/>
        <v/>
      </c>
      <c r="R348" s="45" t="str">
        <f t="shared" si="70"/>
        <v/>
      </c>
      <c r="S348" s="83" t="str">
        <f>IF($A348="","",IF(S$6="NÃO",0,IF($A348=0,DATEDIF(ESTRUTURA!$F$3,ESTRUTURA!$F$4,"m")*Tabela!$H$17,Tabela!$H$17)))</f>
        <v/>
      </c>
      <c r="T348" s="45" t="str">
        <f>IF($A348="","",IF(T$6="NÃO",0,IF($A348=0,DATEDIF(ESTRUTURA!$F$3,ESTRUTURA!$F$4,"m")*Tabela!$H$18,Tabela!$H$18)))</f>
        <v/>
      </c>
      <c r="U348" s="83" t="str">
        <f t="shared" si="69"/>
        <v/>
      </c>
      <c r="V348" s="45" t="str">
        <f>IF($A348="","",IF(V$6="NÃO",0,IF($A348=0,DATEDIF(ESTRUTURA!$F$3,ESTRUTURA!$F$4,"m")*Tabela!$H$20,Tabela!$H$20)))</f>
        <v/>
      </c>
      <c r="W348" s="83" t="str">
        <f t="shared" si="69"/>
        <v/>
      </c>
      <c r="X348" s="45" t="str">
        <f t="shared" si="69"/>
        <v/>
      </c>
      <c r="Y348" s="83" t="str">
        <f>IF($A348="","",IF(Y$6="NÃO",0,IF(A348=0,Tabela!$H$23,IF(AND(MONTH(ESTRUTURA!C348)=MONTH(ESTRUTURA!$F$3),A348&gt;0),Tabela!$H$23,0))))</f>
        <v/>
      </c>
      <c r="Z348" s="45" t="str">
        <f t="shared" si="69"/>
        <v/>
      </c>
      <c r="AA348" s="83" t="str">
        <f>IF($A348="","",IF(AA$6="NÃO",0,Tabela!$H$25*nm_séries))</f>
        <v/>
      </c>
      <c r="AB348" s="45" t="str">
        <f t="shared" si="69"/>
        <v/>
      </c>
      <c r="AC348" s="83" t="str">
        <f>IF($A348="","",IF(AC$6="NÃO",0,IF(A348=0,Tabela!$H$27,IF(MOD(A348,3)=0,Tabela!$H$27,0))))</f>
        <v/>
      </c>
      <c r="AD348" s="45" t="str">
        <f t="shared" si="69"/>
        <v/>
      </c>
      <c r="AE348" s="83" t="str">
        <f t="shared" si="69"/>
        <v/>
      </c>
      <c r="AF348" s="45" t="str">
        <f>IF($A348="","",IF(AF$6="NÃO",0,IF(AND(MONTH(ESTRUTURA!C348)=MONTH(ESTRUTURA!$F$3),A348&gt;0),Tabela!$H$30,0)))</f>
        <v/>
      </c>
      <c r="AG348" s="83" t="str">
        <f t="shared" si="69"/>
        <v/>
      </c>
      <c r="AH348" s="45" t="str">
        <f t="shared" si="69"/>
        <v/>
      </c>
      <c r="AI348" s="83" t="str">
        <f>IF($A348="","",IF(AI$6="NÃO",0,IF($A348=0,DATEDIF(ESTRUTURA!$F$3,ESTRUTURA!$F$4,"m")*Tabela!$H$33,Tabela!$H$33)))</f>
        <v/>
      </c>
      <c r="AJ348" s="45" t="str">
        <f t="shared" si="61"/>
        <v/>
      </c>
    </row>
    <row r="349" spans="1:36" x14ac:dyDescent="0.2">
      <c r="A349" s="89" t="str">
        <f>ESTRUTURA!A349</f>
        <v/>
      </c>
      <c r="B349" s="81">
        <f t="shared" si="67"/>
        <v>0</v>
      </c>
      <c r="C349" s="83" t="str">
        <f t="shared" si="70"/>
        <v/>
      </c>
      <c r="D349" s="45" t="str">
        <f t="shared" si="70"/>
        <v/>
      </c>
      <c r="E349" s="83" t="str">
        <f t="shared" si="70"/>
        <v/>
      </c>
      <c r="F349" s="45" t="str">
        <f>IF($A349="","",IF(F$6="NÃO",0,Tabela!$H$34*nm_lastro))</f>
        <v/>
      </c>
      <c r="G349" s="83" t="str">
        <f t="shared" si="70"/>
        <v/>
      </c>
      <c r="H349" s="45" t="str">
        <f>IF($A349="","",IF(H$6="NÃO",0,IF($A349=0,DATEDIF(ESTRUTURA!$F$3,ESTRUTURA!$F$4,"m")*Tabela!$H$6,Tabela!$H$6)))</f>
        <v/>
      </c>
      <c r="I349" s="83" t="str">
        <f t="shared" si="70"/>
        <v/>
      </c>
      <c r="J349" s="45" t="str">
        <f>IF($A349="","",IF(J$6="NÃO",0,IF($A349=0,DATEDIF(ESTRUTURA!$F$3,ESTRUTURA!$F$4,"m")*Tabela!$H$8,IF(J$6="NÃO",0,Tabela!$H$8))))</f>
        <v/>
      </c>
      <c r="K349" s="83" t="str">
        <f t="shared" si="70"/>
        <v/>
      </c>
      <c r="L349" s="45" t="str">
        <f t="shared" si="70"/>
        <v/>
      </c>
      <c r="M349" s="83" t="str">
        <f t="shared" si="70"/>
        <v/>
      </c>
      <c r="N349" s="45" t="str">
        <f t="shared" si="70"/>
        <v/>
      </c>
      <c r="O349" s="83" t="str">
        <f t="shared" si="70"/>
        <v/>
      </c>
      <c r="P349" s="45" t="str">
        <f t="shared" si="68"/>
        <v/>
      </c>
      <c r="Q349" s="83" t="str">
        <f t="shared" si="70"/>
        <v/>
      </c>
      <c r="R349" s="45" t="str">
        <f t="shared" si="70"/>
        <v/>
      </c>
      <c r="S349" s="83" t="str">
        <f>IF($A349="","",IF(S$6="NÃO",0,IF($A349=0,DATEDIF(ESTRUTURA!$F$3,ESTRUTURA!$F$4,"m")*Tabela!$H$17,Tabela!$H$17)))</f>
        <v/>
      </c>
      <c r="T349" s="45" t="str">
        <f>IF($A349="","",IF(T$6="NÃO",0,IF($A349=0,DATEDIF(ESTRUTURA!$F$3,ESTRUTURA!$F$4,"m")*Tabela!$H$18,Tabela!$H$18)))</f>
        <v/>
      </c>
      <c r="U349" s="83" t="str">
        <f t="shared" si="69"/>
        <v/>
      </c>
      <c r="V349" s="45" t="str">
        <f>IF($A349="","",IF(V$6="NÃO",0,IF($A349=0,DATEDIF(ESTRUTURA!$F$3,ESTRUTURA!$F$4,"m")*Tabela!$H$20,Tabela!$H$20)))</f>
        <v/>
      </c>
      <c r="W349" s="83" t="str">
        <f t="shared" si="69"/>
        <v/>
      </c>
      <c r="X349" s="45" t="str">
        <f t="shared" si="69"/>
        <v/>
      </c>
      <c r="Y349" s="83" t="str">
        <f>IF($A349="","",IF(Y$6="NÃO",0,IF(A349=0,Tabela!$H$23,IF(AND(MONTH(ESTRUTURA!C349)=MONTH(ESTRUTURA!$F$3),A349&gt;0),Tabela!$H$23,0))))</f>
        <v/>
      </c>
      <c r="Z349" s="45" t="str">
        <f t="shared" si="69"/>
        <v/>
      </c>
      <c r="AA349" s="83" t="str">
        <f>IF($A349="","",IF(AA$6="NÃO",0,Tabela!$H$25*nm_séries))</f>
        <v/>
      </c>
      <c r="AB349" s="45" t="str">
        <f t="shared" si="69"/>
        <v/>
      </c>
      <c r="AC349" s="83" t="str">
        <f>IF($A349="","",IF(AC$6="NÃO",0,IF(A349=0,Tabela!$H$27,IF(MOD(A349,3)=0,Tabela!$H$27,0))))</f>
        <v/>
      </c>
      <c r="AD349" s="45" t="str">
        <f t="shared" si="69"/>
        <v/>
      </c>
      <c r="AE349" s="83" t="str">
        <f t="shared" si="69"/>
        <v/>
      </c>
      <c r="AF349" s="45" t="str">
        <f>IF($A349="","",IF(AF$6="NÃO",0,IF(AND(MONTH(ESTRUTURA!C349)=MONTH(ESTRUTURA!$F$3),A349&gt;0),Tabela!$H$30,0)))</f>
        <v/>
      </c>
      <c r="AG349" s="83" t="str">
        <f t="shared" si="69"/>
        <v/>
      </c>
      <c r="AH349" s="45" t="str">
        <f t="shared" si="69"/>
        <v/>
      </c>
      <c r="AI349" s="83" t="str">
        <f>IF($A349="","",IF(AI$6="NÃO",0,IF($A349=0,DATEDIF(ESTRUTURA!$F$3,ESTRUTURA!$F$4,"m")*Tabela!$H$33,Tabela!$H$33)))</f>
        <v/>
      </c>
      <c r="AJ349" s="45" t="str">
        <f t="shared" si="61"/>
        <v/>
      </c>
    </row>
    <row r="350" spans="1:36" x14ac:dyDescent="0.2">
      <c r="A350" s="89" t="str">
        <f>ESTRUTURA!A350</f>
        <v/>
      </c>
      <c r="B350" s="81">
        <f t="shared" si="67"/>
        <v>0</v>
      </c>
      <c r="C350" s="83" t="str">
        <f t="shared" si="70"/>
        <v/>
      </c>
      <c r="D350" s="45" t="str">
        <f t="shared" si="70"/>
        <v/>
      </c>
      <c r="E350" s="83" t="str">
        <f t="shared" si="70"/>
        <v/>
      </c>
      <c r="F350" s="45" t="str">
        <f>IF($A350="","",IF(F$6="NÃO",0,Tabela!$H$34*nm_lastro))</f>
        <v/>
      </c>
      <c r="G350" s="83" t="str">
        <f t="shared" si="70"/>
        <v/>
      </c>
      <c r="H350" s="45" t="str">
        <f>IF($A350="","",IF(H$6="NÃO",0,IF($A350=0,DATEDIF(ESTRUTURA!$F$3,ESTRUTURA!$F$4,"m")*Tabela!$H$6,Tabela!$H$6)))</f>
        <v/>
      </c>
      <c r="I350" s="83" t="str">
        <f t="shared" si="70"/>
        <v/>
      </c>
      <c r="J350" s="45" t="str">
        <f>IF($A350="","",IF(J$6="NÃO",0,IF($A350=0,DATEDIF(ESTRUTURA!$F$3,ESTRUTURA!$F$4,"m")*Tabela!$H$8,IF(J$6="NÃO",0,Tabela!$H$8))))</f>
        <v/>
      </c>
      <c r="K350" s="83" t="str">
        <f t="shared" si="70"/>
        <v/>
      </c>
      <c r="L350" s="45" t="str">
        <f t="shared" si="70"/>
        <v/>
      </c>
      <c r="M350" s="83" t="str">
        <f t="shared" si="70"/>
        <v/>
      </c>
      <c r="N350" s="45" t="str">
        <f t="shared" si="70"/>
        <v/>
      </c>
      <c r="O350" s="83" t="str">
        <f t="shared" si="70"/>
        <v/>
      </c>
      <c r="P350" s="45" t="str">
        <f t="shared" si="68"/>
        <v/>
      </c>
      <c r="Q350" s="83" t="str">
        <f t="shared" si="70"/>
        <v/>
      </c>
      <c r="R350" s="45" t="str">
        <f t="shared" si="70"/>
        <v/>
      </c>
      <c r="S350" s="83" t="str">
        <f>IF($A350="","",IF(S$6="NÃO",0,IF($A350=0,DATEDIF(ESTRUTURA!$F$3,ESTRUTURA!$F$4,"m")*Tabela!$H$17,Tabela!$H$17)))</f>
        <v/>
      </c>
      <c r="T350" s="45" t="str">
        <f>IF($A350="","",IF(T$6="NÃO",0,IF($A350=0,DATEDIF(ESTRUTURA!$F$3,ESTRUTURA!$F$4,"m")*Tabela!$H$18,Tabela!$H$18)))</f>
        <v/>
      </c>
      <c r="U350" s="83" t="str">
        <f t="shared" si="69"/>
        <v/>
      </c>
      <c r="V350" s="45" t="str">
        <f>IF($A350="","",IF(V$6="NÃO",0,IF($A350=0,DATEDIF(ESTRUTURA!$F$3,ESTRUTURA!$F$4,"m")*Tabela!$H$20,Tabela!$H$20)))</f>
        <v/>
      </c>
      <c r="W350" s="83" t="str">
        <f t="shared" si="69"/>
        <v/>
      </c>
      <c r="X350" s="45" t="str">
        <f t="shared" si="69"/>
        <v/>
      </c>
      <c r="Y350" s="83" t="str">
        <f>IF($A350="","",IF(Y$6="NÃO",0,IF(A350=0,Tabela!$H$23,IF(AND(MONTH(ESTRUTURA!C350)=MONTH(ESTRUTURA!$F$3),A350&gt;0),Tabela!$H$23,0))))</f>
        <v/>
      </c>
      <c r="Z350" s="45" t="str">
        <f t="shared" si="69"/>
        <v/>
      </c>
      <c r="AA350" s="83" t="str">
        <f>IF($A350="","",IF(AA$6="NÃO",0,Tabela!$H$25*nm_séries))</f>
        <v/>
      </c>
      <c r="AB350" s="45" t="str">
        <f t="shared" si="69"/>
        <v/>
      </c>
      <c r="AC350" s="83" t="str">
        <f>IF($A350="","",IF(AC$6="NÃO",0,IF(A350=0,Tabela!$H$27,IF(MOD(A350,3)=0,Tabela!$H$27,0))))</f>
        <v/>
      </c>
      <c r="AD350" s="45" t="str">
        <f t="shared" si="69"/>
        <v/>
      </c>
      <c r="AE350" s="83" t="str">
        <f t="shared" si="69"/>
        <v/>
      </c>
      <c r="AF350" s="45" t="str">
        <f>IF($A350="","",IF(AF$6="NÃO",0,IF(AND(MONTH(ESTRUTURA!C350)=MONTH(ESTRUTURA!$F$3),A350&gt;0),Tabela!$H$30,0)))</f>
        <v/>
      </c>
      <c r="AG350" s="83" t="str">
        <f t="shared" si="69"/>
        <v/>
      </c>
      <c r="AH350" s="45" t="str">
        <f t="shared" si="69"/>
        <v/>
      </c>
      <c r="AI350" s="83" t="str">
        <f>IF($A350="","",IF(AI$6="NÃO",0,IF($A350=0,DATEDIF(ESTRUTURA!$F$3,ESTRUTURA!$F$4,"m")*Tabela!$H$33,Tabela!$H$33)))</f>
        <v/>
      </c>
      <c r="AJ350" s="45" t="str">
        <f t="shared" si="61"/>
        <v/>
      </c>
    </row>
    <row r="351" spans="1:36" x14ac:dyDescent="0.2">
      <c r="A351" s="89" t="str">
        <f>ESTRUTURA!A351</f>
        <v/>
      </c>
      <c r="B351" s="81">
        <f t="shared" si="67"/>
        <v>0</v>
      </c>
      <c r="C351" s="83" t="str">
        <f t="shared" si="70"/>
        <v/>
      </c>
      <c r="D351" s="45" t="str">
        <f t="shared" si="70"/>
        <v/>
      </c>
      <c r="E351" s="83" t="str">
        <f t="shared" si="70"/>
        <v/>
      </c>
      <c r="F351" s="45" t="str">
        <f>IF($A351="","",IF(F$6="NÃO",0,Tabela!$H$34*nm_lastro))</f>
        <v/>
      </c>
      <c r="G351" s="83" t="str">
        <f t="shared" si="70"/>
        <v/>
      </c>
      <c r="H351" s="45" t="str">
        <f>IF($A351="","",IF(H$6="NÃO",0,IF($A351=0,DATEDIF(ESTRUTURA!$F$3,ESTRUTURA!$F$4,"m")*Tabela!$H$6,Tabela!$H$6)))</f>
        <v/>
      </c>
      <c r="I351" s="83" t="str">
        <f t="shared" si="70"/>
        <v/>
      </c>
      <c r="J351" s="45" t="str">
        <f>IF($A351="","",IF(J$6="NÃO",0,IF($A351=0,DATEDIF(ESTRUTURA!$F$3,ESTRUTURA!$F$4,"m")*Tabela!$H$8,IF(J$6="NÃO",0,Tabela!$H$8))))</f>
        <v/>
      </c>
      <c r="K351" s="83" t="str">
        <f t="shared" si="70"/>
        <v/>
      </c>
      <c r="L351" s="45" t="str">
        <f t="shared" si="70"/>
        <v/>
      </c>
      <c r="M351" s="83" t="str">
        <f t="shared" si="70"/>
        <v/>
      </c>
      <c r="N351" s="45" t="str">
        <f t="shared" si="70"/>
        <v/>
      </c>
      <c r="O351" s="83" t="str">
        <f t="shared" si="70"/>
        <v/>
      </c>
      <c r="P351" s="45" t="str">
        <f t="shared" si="68"/>
        <v/>
      </c>
      <c r="Q351" s="83" t="str">
        <f t="shared" si="70"/>
        <v/>
      </c>
      <c r="R351" s="45" t="str">
        <f t="shared" si="70"/>
        <v/>
      </c>
      <c r="S351" s="83" t="str">
        <f>IF($A351="","",IF(S$6="NÃO",0,IF($A351=0,DATEDIF(ESTRUTURA!$F$3,ESTRUTURA!$F$4,"m")*Tabela!$H$17,Tabela!$H$17)))</f>
        <v/>
      </c>
      <c r="T351" s="45" t="str">
        <f>IF($A351="","",IF(T$6="NÃO",0,IF($A351=0,DATEDIF(ESTRUTURA!$F$3,ESTRUTURA!$F$4,"m")*Tabela!$H$18,Tabela!$H$18)))</f>
        <v/>
      </c>
      <c r="U351" s="83" t="str">
        <f t="shared" si="69"/>
        <v/>
      </c>
      <c r="V351" s="45" t="str">
        <f>IF($A351="","",IF(V$6="NÃO",0,IF($A351=0,DATEDIF(ESTRUTURA!$F$3,ESTRUTURA!$F$4,"m")*Tabela!$H$20,Tabela!$H$20)))</f>
        <v/>
      </c>
      <c r="W351" s="83" t="str">
        <f t="shared" si="69"/>
        <v/>
      </c>
      <c r="X351" s="45" t="str">
        <f t="shared" si="69"/>
        <v/>
      </c>
      <c r="Y351" s="83" t="str">
        <f>IF($A351="","",IF(Y$6="NÃO",0,IF(A351=0,Tabela!$H$23,IF(AND(MONTH(ESTRUTURA!C351)=MONTH(ESTRUTURA!$F$3),A351&gt;0),Tabela!$H$23,0))))</f>
        <v/>
      </c>
      <c r="Z351" s="45" t="str">
        <f t="shared" si="69"/>
        <v/>
      </c>
      <c r="AA351" s="83" t="str">
        <f>IF($A351="","",IF(AA$6="NÃO",0,Tabela!$H$25*nm_séries))</f>
        <v/>
      </c>
      <c r="AB351" s="45" t="str">
        <f t="shared" si="69"/>
        <v/>
      </c>
      <c r="AC351" s="83" t="str">
        <f>IF($A351="","",IF(AC$6="NÃO",0,IF(A351=0,Tabela!$H$27,IF(MOD(A351,3)=0,Tabela!$H$27,0))))</f>
        <v/>
      </c>
      <c r="AD351" s="45" t="str">
        <f t="shared" si="69"/>
        <v/>
      </c>
      <c r="AE351" s="83" t="str">
        <f t="shared" si="69"/>
        <v/>
      </c>
      <c r="AF351" s="45" t="str">
        <f>IF($A351="","",IF(AF$6="NÃO",0,IF(AND(MONTH(ESTRUTURA!C351)=MONTH(ESTRUTURA!$F$3),A351&gt;0),Tabela!$H$30,0)))</f>
        <v/>
      </c>
      <c r="AG351" s="83" t="str">
        <f t="shared" si="69"/>
        <v/>
      </c>
      <c r="AH351" s="45" t="str">
        <f t="shared" si="69"/>
        <v/>
      </c>
      <c r="AI351" s="83" t="str">
        <f>IF($A351="","",IF(AI$6="NÃO",0,IF($A351=0,DATEDIF(ESTRUTURA!$F$3,ESTRUTURA!$F$4,"m")*Tabela!$H$33,Tabela!$H$33)))</f>
        <v/>
      </c>
      <c r="AJ351" s="45" t="str">
        <f t="shared" si="61"/>
        <v/>
      </c>
    </row>
    <row r="352" spans="1:36" x14ac:dyDescent="0.2">
      <c r="A352" s="89" t="str">
        <f>ESTRUTURA!A352</f>
        <v/>
      </c>
      <c r="B352" s="81">
        <f t="shared" si="67"/>
        <v>0</v>
      </c>
      <c r="C352" s="83" t="str">
        <f t="shared" si="70"/>
        <v/>
      </c>
      <c r="D352" s="45" t="str">
        <f t="shared" si="70"/>
        <v/>
      </c>
      <c r="E352" s="83" t="str">
        <f t="shared" si="70"/>
        <v/>
      </c>
      <c r="F352" s="45" t="str">
        <f>IF($A352="","",IF(F$6="NÃO",0,Tabela!$H$34*nm_lastro))</f>
        <v/>
      </c>
      <c r="G352" s="83" t="str">
        <f t="shared" si="70"/>
        <v/>
      </c>
      <c r="H352" s="45" t="str">
        <f>IF($A352="","",IF(H$6="NÃO",0,IF($A352=0,DATEDIF(ESTRUTURA!$F$3,ESTRUTURA!$F$4,"m")*Tabela!$H$6,Tabela!$H$6)))</f>
        <v/>
      </c>
      <c r="I352" s="83" t="str">
        <f t="shared" si="70"/>
        <v/>
      </c>
      <c r="J352" s="45" t="str">
        <f>IF($A352="","",IF(J$6="NÃO",0,IF($A352=0,DATEDIF(ESTRUTURA!$F$3,ESTRUTURA!$F$4,"m")*Tabela!$H$8,IF(J$6="NÃO",0,Tabela!$H$8))))</f>
        <v/>
      </c>
      <c r="K352" s="83" t="str">
        <f t="shared" si="70"/>
        <v/>
      </c>
      <c r="L352" s="45" t="str">
        <f t="shared" si="70"/>
        <v/>
      </c>
      <c r="M352" s="83" t="str">
        <f t="shared" si="70"/>
        <v/>
      </c>
      <c r="N352" s="45" t="str">
        <f t="shared" si="70"/>
        <v/>
      </c>
      <c r="O352" s="83" t="str">
        <f t="shared" si="70"/>
        <v/>
      </c>
      <c r="P352" s="45" t="str">
        <f t="shared" si="68"/>
        <v/>
      </c>
      <c r="Q352" s="83" t="str">
        <f t="shared" si="70"/>
        <v/>
      </c>
      <c r="R352" s="45" t="str">
        <f t="shared" si="70"/>
        <v/>
      </c>
      <c r="S352" s="83" t="str">
        <f>IF($A352="","",IF(S$6="NÃO",0,IF($A352=0,DATEDIF(ESTRUTURA!$F$3,ESTRUTURA!$F$4,"m")*Tabela!$H$17,Tabela!$H$17)))</f>
        <v/>
      </c>
      <c r="T352" s="45" t="str">
        <f>IF($A352="","",IF(T$6="NÃO",0,IF($A352=0,DATEDIF(ESTRUTURA!$F$3,ESTRUTURA!$F$4,"m")*Tabela!$H$18,Tabela!$H$18)))</f>
        <v/>
      </c>
      <c r="U352" s="83" t="str">
        <f t="shared" si="69"/>
        <v/>
      </c>
      <c r="V352" s="45" t="str">
        <f>IF($A352="","",IF(V$6="NÃO",0,IF($A352=0,DATEDIF(ESTRUTURA!$F$3,ESTRUTURA!$F$4,"m")*Tabela!$H$20,Tabela!$H$20)))</f>
        <v/>
      </c>
      <c r="W352" s="83" t="str">
        <f t="shared" si="69"/>
        <v/>
      </c>
      <c r="X352" s="45" t="str">
        <f t="shared" si="69"/>
        <v/>
      </c>
      <c r="Y352" s="83" t="str">
        <f>IF($A352="","",IF(Y$6="NÃO",0,IF(A352=0,Tabela!$H$23,IF(AND(MONTH(ESTRUTURA!C352)=MONTH(ESTRUTURA!$F$3),A352&gt;0),Tabela!$H$23,0))))</f>
        <v/>
      </c>
      <c r="Z352" s="45" t="str">
        <f t="shared" si="69"/>
        <v/>
      </c>
      <c r="AA352" s="83" t="str">
        <f>IF($A352="","",IF(AA$6="NÃO",0,Tabela!$H$25*nm_séries))</f>
        <v/>
      </c>
      <c r="AB352" s="45" t="str">
        <f t="shared" si="69"/>
        <v/>
      </c>
      <c r="AC352" s="83" t="str">
        <f>IF($A352="","",IF(AC$6="NÃO",0,IF(A352=0,Tabela!$H$27,IF(MOD(A352,3)=0,Tabela!$H$27,0))))</f>
        <v/>
      </c>
      <c r="AD352" s="45" t="str">
        <f t="shared" si="69"/>
        <v/>
      </c>
      <c r="AE352" s="83" t="str">
        <f t="shared" si="69"/>
        <v/>
      </c>
      <c r="AF352" s="45" t="str">
        <f>IF($A352="","",IF(AF$6="NÃO",0,IF(AND(MONTH(ESTRUTURA!C352)=MONTH(ESTRUTURA!$F$3),A352&gt;0),Tabela!$H$30,0)))</f>
        <v/>
      </c>
      <c r="AG352" s="83" t="str">
        <f t="shared" si="69"/>
        <v/>
      </c>
      <c r="AH352" s="45" t="str">
        <f t="shared" si="69"/>
        <v/>
      </c>
      <c r="AI352" s="83" t="str">
        <f>IF($A352="","",IF(AI$6="NÃO",0,IF($A352=0,DATEDIF(ESTRUTURA!$F$3,ESTRUTURA!$F$4,"m")*Tabela!$H$33,Tabela!$H$33)))</f>
        <v/>
      </c>
      <c r="AJ352" s="45" t="str">
        <f t="shared" si="61"/>
        <v/>
      </c>
    </row>
    <row r="353" spans="1:36" x14ac:dyDescent="0.2">
      <c r="A353" s="89" t="str">
        <f>ESTRUTURA!A353</f>
        <v/>
      </c>
      <c r="B353" s="81">
        <f t="shared" si="67"/>
        <v>0</v>
      </c>
      <c r="C353" s="83" t="str">
        <f t="shared" si="70"/>
        <v/>
      </c>
      <c r="D353" s="45" t="str">
        <f t="shared" si="70"/>
        <v/>
      </c>
      <c r="E353" s="83" t="str">
        <f t="shared" si="70"/>
        <v/>
      </c>
      <c r="F353" s="45" t="str">
        <f>IF($A353="","",IF(F$6="NÃO",0,Tabela!$H$34*nm_lastro))</f>
        <v/>
      </c>
      <c r="G353" s="83" t="str">
        <f t="shared" si="70"/>
        <v/>
      </c>
      <c r="H353" s="45" t="str">
        <f>IF($A353="","",IF(H$6="NÃO",0,IF($A353=0,DATEDIF(ESTRUTURA!$F$3,ESTRUTURA!$F$4,"m")*Tabela!$H$6,Tabela!$H$6)))</f>
        <v/>
      </c>
      <c r="I353" s="83" t="str">
        <f t="shared" si="70"/>
        <v/>
      </c>
      <c r="J353" s="45" t="str">
        <f>IF($A353="","",IF(J$6="NÃO",0,IF($A353=0,DATEDIF(ESTRUTURA!$F$3,ESTRUTURA!$F$4,"m")*Tabela!$H$8,IF(J$6="NÃO",0,Tabela!$H$8))))</f>
        <v/>
      </c>
      <c r="K353" s="83" t="str">
        <f t="shared" si="70"/>
        <v/>
      </c>
      <c r="L353" s="45" t="str">
        <f t="shared" si="70"/>
        <v/>
      </c>
      <c r="M353" s="83" t="str">
        <f t="shared" si="70"/>
        <v/>
      </c>
      <c r="N353" s="45" t="str">
        <f t="shared" si="70"/>
        <v/>
      </c>
      <c r="O353" s="83" t="str">
        <f t="shared" si="70"/>
        <v/>
      </c>
      <c r="P353" s="45" t="str">
        <f t="shared" si="68"/>
        <v/>
      </c>
      <c r="Q353" s="83" t="str">
        <f t="shared" si="70"/>
        <v/>
      </c>
      <c r="R353" s="45" t="str">
        <f t="shared" si="70"/>
        <v/>
      </c>
      <c r="S353" s="83" t="str">
        <f>IF($A353="","",IF(S$6="NÃO",0,IF($A353=0,DATEDIF(ESTRUTURA!$F$3,ESTRUTURA!$F$4,"m")*Tabela!$H$17,Tabela!$H$17)))</f>
        <v/>
      </c>
      <c r="T353" s="45" t="str">
        <f>IF($A353="","",IF(T$6="NÃO",0,IF($A353=0,DATEDIF(ESTRUTURA!$F$3,ESTRUTURA!$F$4,"m")*Tabela!$H$18,Tabela!$H$18)))</f>
        <v/>
      </c>
      <c r="U353" s="83" t="str">
        <f t="shared" si="69"/>
        <v/>
      </c>
      <c r="V353" s="45" t="str">
        <f>IF($A353="","",IF(V$6="NÃO",0,IF($A353=0,DATEDIF(ESTRUTURA!$F$3,ESTRUTURA!$F$4,"m")*Tabela!$H$20,Tabela!$H$20)))</f>
        <v/>
      </c>
      <c r="W353" s="83" t="str">
        <f t="shared" si="69"/>
        <v/>
      </c>
      <c r="X353" s="45" t="str">
        <f t="shared" si="69"/>
        <v/>
      </c>
      <c r="Y353" s="83" t="str">
        <f>IF($A353="","",IF(Y$6="NÃO",0,IF(A353=0,Tabela!$H$23,IF(AND(MONTH(ESTRUTURA!C353)=MONTH(ESTRUTURA!$F$3),A353&gt;0),Tabela!$H$23,0))))</f>
        <v/>
      </c>
      <c r="Z353" s="45" t="str">
        <f t="shared" si="69"/>
        <v/>
      </c>
      <c r="AA353" s="83" t="str">
        <f>IF($A353="","",IF(AA$6="NÃO",0,Tabela!$H$25*nm_séries))</f>
        <v/>
      </c>
      <c r="AB353" s="45" t="str">
        <f t="shared" si="69"/>
        <v/>
      </c>
      <c r="AC353" s="83" t="str">
        <f>IF($A353="","",IF(AC$6="NÃO",0,IF(A353=0,Tabela!$H$27,IF(MOD(A353,3)=0,Tabela!$H$27,0))))</f>
        <v/>
      </c>
      <c r="AD353" s="45" t="str">
        <f t="shared" si="69"/>
        <v/>
      </c>
      <c r="AE353" s="83" t="str">
        <f t="shared" si="69"/>
        <v/>
      </c>
      <c r="AF353" s="45" t="str">
        <f>IF($A353="","",IF(AF$6="NÃO",0,IF(AND(MONTH(ESTRUTURA!C353)=MONTH(ESTRUTURA!$F$3),A353&gt;0),Tabela!$H$30,0)))</f>
        <v/>
      </c>
      <c r="AG353" s="83" t="str">
        <f t="shared" si="69"/>
        <v/>
      </c>
      <c r="AH353" s="45" t="str">
        <f t="shared" si="69"/>
        <v/>
      </c>
      <c r="AI353" s="83" t="str">
        <f>IF($A353="","",IF(AI$6="NÃO",0,IF($A353=0,DATEDIF(ESTRUTURA!$F$3,ESTRUTURA!$F$4,"m")*Tabela!$H$33,Tabela!$H$33)))</f>
        <v/>
      </c>
      <c r="AJ353" s="45" t="str">
        <f t="shared" si="61"/>
        <v/>
      </c>
    </row>
    <row r="354" spans="1:36" x14ac:dyDescent="0.2">
      <c r="A354" s="89" t="str">
        <f>ESTRUTURA!A354</f>
        <v/>
      </c>
      <c r="B354" s="81">
        <f t="shared" si="67"/>
        <v>0</v>
      </c>
      <c r="C354" s="83" t="str">
        <f t="shared" si="70"/>
        <v/>
      </c>
      <c r="D354" s="45" t="str">
        <f t="shared" si="70"/>
        <v/>
      </c>
      <c r="E354" s="83" t="str">
        <f t="shared" si="70"/>
        <v/>
      </c>
      <c r="F354" s="45" t="str">
        <f>IF($A354="","",IF(F$6="NÃO",0,Tabela!$H$34*nm_lastro))</f>
        <v/>
      </c>
      <c r="G354" s="83" t="str">
        <f t="shared" si="70"/>
        <v/>
      </c>
      <c r="H354" s="45" t="str">
        <f>IF($A354="","",IF(H$6="NÃO",0,IF($A354=0,DATEDIF(ESTRUTURA!$F$3,ESTRUTURA!$F$4,"m")*Tabela!$H$6,Tabela!$H$6)))</f>
        <v/>
      </c>
      <c r="I354" s="83" t="str">
        <f t="shared" si="70"/>
        <v/>
      </c>
      <c r="J354" s="45" t="str">
        <f>IF($A354="","",IF(J$6="NÃO",0,IF($A354=0,DATEDIF(ESTRUTURA!$F$3,ESTRUTURA!$F$4,"m")*Tabela!$H$8,IF(J$6="NÃO",0,Tabela!$H$8))))</f>
        <v/>
      </c>
      <c r="K354" s="83" t="str">
        <f t="shared" si="70"/>
        <v/>
      </c>
      <c r="L354" s="45" t="str">
        <f t="shared" si="70"/>
        <v/>
      </c>
      <c r="M354" s="83" t="str">
        <f t="shared" si="70"/>
        <v/>
      </c>
      <c r="N354" s="45" t="str">
        <f t="shared" si="70"/>
        <v/>
      </c>
      <c r="O354" s="83" t="str">
        <f t="shared" si="70"/>
        <v/>
      </c>
      <c r="P354" s="45" t="str">
        <f t="shared" si="68"/>
        <v/>
      </c>
      <c r="Q354" s="83" t="str">
        <f t="shared" si="70"/>
        <v/>
      </c>
      <c r="R354" s="45" t="str">
        <f t="shared" si="70"/>
        <v/>
      </c>
      <c r="S354" s="83" t="str">
        <f>IF($A354="","",IF(S$6="NÃO",0,IF($A354=0,DATEDIF(ESTRUTURA!$F$3,ESTRUTURA!$F$4,"m")*Tabela!$H$17,Tabela!$H$17)))</f>
        <v/>
      </c>
      <c r="T354" s="45" t="str">
        <f>IF($A354="","",IF(T$6="NÃO",0,IF($A354=0,DATEDIF(ESTRUTURA!$F$3,ESTRUTURA!$F$4,"m")*Tabela!$H$18,Tabela!$H$18)))</f>
        <v/>
      </c>
      <c r="U354" s="83" t="str">
        <f t="shared" si="69"/>
        <v/>
      </c>
      <c r="V354" s="45" t="str">
        <f>IF($A354="","",IF(V$6="NÃO",0,IF($A354=0,DATEDIF(ESTRUTURA!$F$3,ESTRUTURA!$F$4,"m")*Tabela!$H$20,Tabela!$H$20)))</f>
        <v/>
      </c>
      <c r="W354" s="83" t="str">
        <f t="shared" si="69"/>
        <v/>
      </c>
      <c r="X354" s="45" t="str">
        <f t="shared" si="69"/>
        <v/>
      </c>
      <c r="Y354" s="83" t="str">
        <f>IF($A354="","",IF(Y$6="NÃO",0,IF(A354=0,Tabela!$H$23,IF(AND(MONTH(ESTRUTURA!C354)=MONTH(ESTRUTURA!$F$3),A354&gt;0),Tabela!$H$23,0))))</f>
        <v/>
      </c>
      <c r="Z354" s="45" t="str">
        <f t="shared" si="69"/>
        <v/>
      </c>
      <c r="AA354" s="83" t="str">
        <f>IF($A354="","",IF(AA$6="NÃO",0,Tabela!$H$25*nm_séries))</f>
        <v/>
      </c>
      <c r="AB354" s="45" t="str">
        <f t="shared" si="69"/>
        <v/>
      </c>
      <c r="AC354" s="83" t="str">
        <f>IF($A354="","",IF(AC$6="NÃO",0,IF(A354=0,Tabela!$H$27,IF(MOD(A354,3)=0,Tabela!$H$27,0))))</f>
        <v/>
      </c>
      <c r="AD354" s="45" t="str">
        <f t="shared" si="69"/>
        <v/>
      </c>
      <c r="AE354" s="83" t="str">
        <f t="shared" si="69"/>
        <v/>
      </c>
      <c r="AF354" s="45" t="str">
        <f>IF($A354="","",IF(AF$6="NÃO",0,IF(AND(MONTH(ESTRUTURA!C354)=MONTH(ESTRUTURA!$F$3),A354&gt;0),Tabela!$H$30,0)))</f>
        <v/>
      </c>
      <c r="AG354" s="83" t="str">
        <f t="shared" si="69"/>
        <v/>
      </c>
      <c r="AH354" s="45" t="str">
        <f t="shared" si="69"/>
        <v/>
      </c>
      <c r="AI354" s="83" t="str">
        <f>IF($A354="","",IF(AI$6="NÃO",0,IF($A354=0,DATEDIF(ESTRUTURA!$F$3,ESTRUTURA!$F$4,"m")*Tabela!$H$33,Tabela!$H$33)))</f>
        <v/>
      </c>
      <c r="AJ354" s="45" t="str">
        <f t="shared" si="61"/>
        <v/>
      </c>
    </row>
    <row r="355" spans="1:36" x14ac:dyDescent="0.2">
      <c r="A355" s="89" t="str">
        <f>ESTRUTURA!A355</f>
        <v/>
      </c>
      <c r="B355" s="81">
        <f t="shared" si="67"/>
        <v>0</v>
      </c>
      <c r="C355" s="83" t="str">
        <f t="shared" si="70"/>
        <v/>
      </c>
      <c r="D355" s="45" t="str">
        <f t="shared" si="70"/>
        <v/>
      </c>
      <c r="E355" s="83" t="str">
        <f t="shared" si="70"/>
        <v/>
      </c>
      <c r="F355" s="45" t="str">
        <f>IF($A355="","",IF(F$6="NÃO",0,Tabela!$H$34*nm_lastro))</f>
        <v/>
      </c>
      <c r="G355" s="83" t="str">
        <f t="shared" si="70"/>
        <v/>
      </c>
      <c r="H355" s="45" t="str">
        <f>IF($A355="","",IF(H$6="NÃO",0,IF($A355=0,DATEDIF(ESTRUTURA!$F$3,ESTRUTURA!$F$4,"m")*Tabela!$H$6,Tabela!$H$6)))</f>
        <v/>
      </c>
      <c r="I355" s="83" t="str">
        <f t="shared" si="70"/>
        <v/>
      </c>
      <c r="J355" s="45" t="str">
        <f>IF($A355="","",IF(J$6="NÃO",0,IF($A355=0,DATEDIF(ESTRUTURA!$F$3,ESTRUTURA!$F$4,"m")*Tabela!$H$8,IF(J$6="NÃO",0,Tabela!$H$8))))</f>
        <v/>
      </c>
      <c r="K355" s="83" t="str">
        <f t="shared" si="70"/>
        <v/>
      </c>
      <c r="L355" s="45" t="str">
        <f t="shared" si="70"/>
        <v/>
      </c>
      <c r="M355" s="83" t="str">
        <f t="shared" si="70"/>
        <v/>
      </c>
      <c r="N355" s="45" t="str">
        <f t="shared" si="70"/>
        <v/>
      </c>
      <c r="O355" s="83" t="str">
        <f t="shared" si="70"/>
        <v/>
      </c>
      <c r="P355" s="45" t="str">
        <f t="shared" si="68"/>
        <v/>
      </c>
      <c r="Q355" s="83" t="str">
        <f t="shared" si="70"/>
        <v/>
      </c>
      <c r="R355" s="45" t="str">
        <f t="shared" si="70"/>
        <v/>
      </c>
      <c r="S355" s="83" t="str">
        <f>IF($A355="","",IF(S$6="NÃO",0,IF($A355=0,DATEDIF(ESTRUTURA!$F$3,ESTRUTURA!$F$4,"m")*Tabela!$H$17,Tabela!$H$17)))</f>
        <v/>
      </c>
      <c r="T355" s="45" t="str">
        <f>IF($A355="","",IF(T$6="NÃO",0,IF($A355=0,DATEDIF(ESTRUTURA!$F$3,ESTRUTURA!$F$4,"m")*Tabela!$H$18,Tabela!$H$18)))</f>
        <v/>
      </c>
      <c r="U355" s="83" t="str">
        <f t="shared" si="69"/>
        <v/>
      </c>
      <c r="V355" s="45" t="str">
        <f>IF($A355="","",IF(V$6="NÃO",0,IF($A355=0,DATEDIF(ESTRUTURA!$F$3,ESTRUTURA!$F$4,"m")*Tabela!$H$20,Tabela!$H$20)))</f>
        <v/>
      </c>
      <c r="W355" s="83" t="str">
        <f t="shared" si="69"/>
        <v/>
      </c>
      <c r="X355" s="45" t="str">
        <f t="shared" si="69"/>
        <v/>
      </c>
      <c r="Y355" s="83" t="str">
        <f>IF($A355="","",IF(Y$6="NÃO",0,IF(A355=0,Tabela!$H$23,IF(AND(MONTH(ESTRUTURA!C355)=MONTH(ESTRUTURA!$F$3),A355&gt;0),Tabela!$H$23,0))))</f>
        <v/>
      </c>
      <c r="Z355" s="45" t="str">
        <f t="shared" si="69"/>
        <v/>
      </c>
      <c r="AA355" s="83" t="str">
        <f>IF($A355="","",IF(AA$6="NÃO",0,Tabela!$H$25*nm_séries))</f>
        <v/>
      </c>
      <c r="AB355" s="45" t="str">
        <f t="shared" si="69"/>
        <v/>
      </c>
      <c r="AC355" s="83" t="str">
        <f>IF($A355="","",IF(AC$6="NÃO",0,IF(A355=0,Tabela!$H$27,IF(MOD(A355,3)=0,Tabela!$H$27,0))))</f>
        <v/>
      </c>
      <c r="AD355" s="45" t="str">
        <f t="shared" si="69"/>
        <v/>
      </c>
      <c r="AE355" s="83" t="str">
        <f t="shared" si="69"/>
        <v/>
      </c>
      <c r="AF355" s="45" t="str">
        <f>IF($A355="","",IF(AF$6="NÃO",0,IF(AND(MONTH(ESTRUTURA!C355)=MONTH(ESTRUTURA!$F$3),A355&gt;0),Tabela!$H$30,0)))</f>
        <v/>
      </c>
      <c r="AG355" s="83" t="str">
        <f t="shared" si="69"/>
        <v/>
      </c>
      <c r="AH355" s="45" t="str">
        <f t="shared" si="69"/>
        <v/>
      </c>
      <c r="AI355" s="83" t="str">
        <f>IF($A355="","",IF(AI$6="NÃO",0,IF($A355=0,DATEDIF(ESTRUTURA!$F$3,ESTRUTURA!$F$4,"m")*Tabela!$H$33,Tabela!$H$33)))</f>
        <v/>
      </c>
      <c r="AJ355" s="45" t="str">
        <f t="shared" si="61"/>
        <v/>
      </c>
    </row>
    <row r="356" spans="1:36" x14ac:dyDescent="0.2">
      <c r="A356" s="89" t="str">
        <f>ESTRUTURA!A356</f>
        <v/>
      </c>
      <c r="B356" s="81">
        <f t="shared" si="67"/>
        <v>0</v>
      </c>
      <c r="C356" s="83" t="str">
        <f t="shared" si="70"/>
        <v/>
      </c>
      <c r="D356" s="45" t="str">
        <f t="shared" si="70"/>
        <v/>
      </c>
      <c r="E356" s="83" t="str">
        <f t="shared" si="70"/>
        <v/>
      </c>
      <c r="F356" s="45" t="str">
        <f>IF($A356="","",IF(F$6="NÃO",0,Tabela!$H$34*nm_lastro))</f>
        <v/>
      </c>
      <c r="G356" s="83" t="str">
        <f t="shared" si="70"/>
        <v/>
      </c>
      <c r="H356" s="45" t="str">
        <f>IF($A356="","",IF(H$6="NÃO",0,IF($A356=0,DATEDIF(ESTRUTURA!$F$3,ESTRUTURA!$F$4,"m")*Tabela!$H$6,Tabela!$H$6)))</f>
        <v/>
      </c>
      <c r="I356" s="83" t="str">
        <f t="shared" si="70"/>
        <v/>
      </c>
      <c r="J356" s="45" t="str">
        <f>IF($A356="","",IF(J$6="NÃO",0,IF($A356=0,DATEDIF(ESTRUTURA!$F$3,ESTRUTURA!$F$4,"m")*Tabela!$H$8,IF(J$6="NÃO",0,Tabela!$H$8))))</f>
        <v/>
      </c>
      <c r="K356" s="83" t="str">
        <f t="shared" si="70"/>
        <v/>
      </c>
      <c r="L356" s="45" t="str">
        <f t="shared" si="70"/>
        <v/>
      </c>
      <c r="M356" s="83" t="str">
        <f t="shared" si="70"/>
        <v/>
      </c>
      <c r="N356" s="45" t="str">
        <f t="shared" si="70"/>
        <v/>
      </c>
      <c r="O356" s="83" t="str">
        <f t="shared" si="70"/>
        <v/>
      </c>
      <c r="P356" s="45" t="str">
        <f t="shared" si="68"/>
        <v/>
      </c>
      <c r="Q356" s="83" t="str">
        <f t="shared" si="70"/>
        <v/>
      </c>
      <c r="R356" s="45" t="str">
        <f t="shared" si="70"/>
        <v/>
      </c>
      <c r="S356" s="83" t="str">
        <f>IF($A356="","",IF(S$6="NÃO",0,IF($A356=0,DATEDIF(ESTRUTURA!$F$3,ESTRUTURA!$F$4,"m")*Tabela!$H$17,Tabela!$H$17)))</f>
        <v/>
      </c>
      <c r="T356" s="45" t="str">
        <f>IF($A356="","",IF(T$6="NÃO",0,IF($A356=0,DATEDIF(ESTRUTURA!$F$3,ESTRUTURA!$F$4,"m")*Tabela!$H$18,Tabela!$H$18)))</f>
        <v/>
      </c>
      <c r="U356" s="83" t="str">
        <f t="shared" si="69"/>
        <v/>
      </c>
      <c r="V356" s="45" t="str">
        <f>IF($A356="","",IF(V$6="NÃO",0,IF($A356=0,DATEDIF(ESTRUTURA!$F$3,ESTRUTURA!$F$4,"m")*Tabela!$H$20,Tabela!$H$20)))</f>
        <v/>
      </c>
      <c r="W356" s="83" t="str">
        <f t="shared" si="69"/>
        <v/>
      </c>
      <c r="X356" s="45" t="str">
        <f t="shared" si="69"/>
        <v/>
      </c>
      <c r="Y356" s="83" t="str">
        <f>IF($A356="","",IF(Y$6="NÃO",0,IF(A356=0,Tabela!$H$23,IF(AND(MONTH(ESTRUTURA!C356)=MONTH(ESTRUTURA!$F$3),A356&gt;0),Tabela!$H$23,0))))</f>
        <v/>
      </c>
      <c r="Z356" s="45" t="str">
        <f t="shared" si="69"/>
        <v/>
      </c>
      <c r="AA356" s="83" t="str">
        <f>IF($A356="","",IF(AA$6="NÃO",0,Tabela!$H$25*nm_séries))</f>
        <v/>
      </c>
      <c r="AB356" s="45" t="str">
        <f t="shared" si="69"/>
        <v/>
      </c>
      <c r="AC356" s="83" t="str">
        <f>IF($A356="","",IF(AC$6="NÃO",0,IF(A356=0,Tabela!$H$27,IF(MOD(A356,3)=0,Tabela!$H$27,0))))</f>
        <v/>
      </c>
      <c r="AD356" s="45" t="str">
        <f t="shared" si="69"/>
        <v/>
      </c>
      <c r="AE356" s="83" t="str">
        <f t="shared" si="69"/>
        <v/>
      </c>
      <c r="AF356" s="45" t="str">
        <f>IF($A356="","",IF(AF$6="NÃO",0,IF(AND(MONTH(ESTRUTURA!C356)=MONTH(ESTRUTURA!$F$3),A356&gt;0),Tabela!$H$30,0)))</f>
        <v/>
      </c>
      <c r="AG356" s="83" t="str">
        <f t="shared" si="69"/>
        <v/>
      </c>
      <c r="AH356" s="45" t="str">
        <f t="shared" si="69"/>
        <v/>
      </c>
      <c r="AI356" s="83" t="str">
        <f>IF($A356="","",IF(AI$6="NÃO",0,IF($A356=0,DATEDIF(ESTRUTURA!$F$3,ESTRUTURA!$F$4,"m")*Tabela!$H$33,Tabela!$H$33)))</f>
        <v/>
      </c>
      <c r="AJ356" s="45" t="str">
        <f t="shared" si="61"/>
        <v/>
      </c>
    </row>
    <row r="357" spans="1:36" x14ac:dyDescent="0.2">
      <c r="A357" s="89" t="str">
        <f>ESTRUTURA!A357</f>
        <v/>
      </c>
      <c r="B357" s="81">
        <f t="shared" si="67"/>
        <v>0</v>
      </c>
      <c r="C357" s="83" t="str">
        <f t="shared" si="70"/>
        <v/>
      </c>
      <c r="D357" s="45" t="str">
        <f t="shared" si="70"/>
        <v/>
      </c>
      <c r="E357" s="83" t="str">
        <f t="shared" si="70"/>
        <v/>
      </c>
      <c r="F357" s="45" t="str">
        <f>IF($A357="","",IF(F$6="NÃO",0,Tabela!$H$34*nm_lastro))</f>
        <v/>
      </c>
      <c r="G357" s="83" t="str">
        <f t="shared" si="70"/>
        <v/>
      </c>
      <c r="H357" s="45" t="str">
        <f>IF($A357="","",IF(H$6="NÃO",0,IF($A357=0,DATEDIF(ESTRUTURA!$F$3,ESTRUTURA!$F$4,"m")*Tabela!$H$6,Tabela!$H$6)))</f>
        <v/>
      </c>
      <c r="I357" s="83" t="str">
        <f t="shared" si="70"/>
        <v/>
      </c>
      <c r="J357" s="45" t="str">
        <f>IF($A357="","",IF(J$6="NÃO",0,IF($A357=0,DATEDIF(ESTRUTURA!$F$3,ESTRUTURA!$F$4,"m")*Tabela!$H$8,IF(J$6="NÃO",0,Tabela!$H$8))))</f>
        <v/>
      </c>
      <c r="K357" s="83" t="str">
        <f t="shared" si="70"/>
        <v/>
      </c>
      <c r="L357" s="45" t="str">
        <f t="shared" si="70"/>
        <v/>
      </c>
      <c r="M357" s="83" t="str">
        <f t="shared" si="70"/>
        <v/>
      </c>
      <c r="N357" s="45" t="str">
        <f t="shared" si="70"/>
        <v/>
      </c>
      <c r="O357" s="83" t="str">
        <f t="shared" si="70"/>
        <v/>
      </c>
      <c r="P357" s="45" t="str">
        <f t="shared" si="68"/>
        <v/>
      </c>
      <c r="Q357" s="83" t="str">
        <f t="shared" si="70"/>
        <v/>
      </c>
      <c r="R357" s="45" t="str">
        <f t="shared" si="70"/>
        <v/>
      </c>
      <c r="S357" s="83" t="str">
        <f>IF($A357="","",IF(S$6="NÃO",0,IF($A357=0,DATEDIF(ESTRUTURA!$F$3,ESTRUTURA!$F$4,"m")*Tabela!$H$17,Tabela!$H$17)))</f>
        <v/>
      </c>
      <c r="T357" s="45" t="str">
        <f>IF($A357="","",IF(T$6="NÃO",0,IF($A357=0,DATEDIF(ESTRUTURA!$F$3,ESTRUTURA!$F$4,"m")*Tabela!$H$18,Tabela!$H$18)))</f>
        <v/>
      </c>
      <c r="U357" s="83" t="str">
        <f t="shared" si="69"/>
        <v/>
      </c>
      <c r="V357" s="45" t="str">
        <f>IF($A357="","",IF(V$6="NÃO",0,IF($A357=0,DATEDIF(ESTRUTURA!$F$3,ESTRUTURA!$F$4,"m")*Tabela!$H$20,Tabela!$H$20)))</f>
        <v/>
      </c>
      <c r="W357" s="83" t="str">
        <f t="shared" si="69"/>
        <v/>
      </c>
      <c r="X357" s="45" t="str">
        <f t="shared" si="69"/>
        <v/>
      </c>
      <c r="Y357" s="83" t="str">
        <f>IF($A357="","",IF(Y$6="NÃO",0,IF(A357=0,Tabela!$H$23,IF(AND(MONTH(ESTRUTURA!C357)=MONTH(ESTRUTURA!$F$3),A357&gt;0),Tabela!$H$23,0))))</f>
        <v/>
      </c>
      <c r="Z357" s="45" t="str">
        <f t="shared" si="69"/>
        <v/>
      </c>
      <c r="AA357" s="83" t="str">
        <f>IF($A357="","",IF(AA$6="NÃO",0,Tabela!$H$25*nm_séries))</f>
        <v/>
      </c>
      <c r="AB357" s="45" t="str">
        <f t="shared" si="69"/>
        <v/>
      </c>
      <c r="AC357" s="83" t="str">
        <f>IF($A357="","",IF(AC$6="NÃO",0,IF(A357=0,Tabela!$H$27,IF(MOD(A357,3)=0,Tabela!$H$27,0))))</f>
        <v/>
      </c>
      <c r="AD357" s="45" t="str">
        <f t="shared" si="69"/>
        <v/>
      </c>
      <c r="AE357" s="83" t="str">
        <f t="shared" si="69"/>
        <v/>
      </c>
      <c r="AF357" s="45" t="str">
        <f>IF($A357="","",IF(AF$6="NÃO",0,IF(AND(MONTH(ESTRUTURA!C357)=MONTH(ESTRUTURA!$F$3),A357&gt;0),Tabela!$H$30,0)))</f>
        <v/>
      </c>
      <c r="AG357" s="83" t="str">
        <f t="shared" si="69"/>
        <v/>
      </c>
      <c r="AH357" s="45" t="str">
        <f t="shared" si="69"/>
        <v/>
      </c>
      <c r="AI357" s="83" t="str">
        <f>IF($A357="","",IF(AI$6="NÃO",0,IF($A357=0,DATEDIF(ESTRUTURA!$F$3,ESTRUTURA!$F$4,"m")*Tabela!$H$33,Tabela!$H$33)))</f>
        <v/>
      </c>
      <c r="AJ357" s="45" t="str">
        <f t="shared" si="61"/>
        <v/>
      </c>
    </row>
    <row r="358" spans="1:36" x14ac:dyDescent="0.2">
      <c r="A358" s="89" t="str">
        <f>ESTRUTURA!A358</f>
        <v/>
      </c>
      <c r="B358" s="81">
        <f t="shared" si="67"/>
        <v>0</v>
      </c>
      <c r="C358" s="83" t="str">
        <f t="shared" si="70"/>
        <v/>
      </c>
      <c r="D358" s="45" t="str">
        <f t="shared" si="70"/>
        <v/>
      </c>
      <c r="E358" s="83" t="str">
        <f t="shared" si="70"/>
        <v/>
      </c>
      <c r="F358" s="45" t="str">
        <f>IF($A358="","",IF(F$6="NÃO",0,Tabela!$H$34*nm_lastro))</f>
        <v/>
      </c>
      <c r="G358" s="83" t="str">
        <f t="shared" si="70"/>
        <v/>
      </c>
      <c r="H358" s="45" t="str">
        <f>IF($A358="","",IF(H$6="NÃO",0,IF($A358=0,DATEDIF(ESTRUTURA!$F$3,ESTRUTURA!$F$4,"m")*Tabela!$H$6,Tabela!$H$6)))</f>
        <v/>
      </c>
      <c r="I358" s="83" t="str">
        <f t="shared" si="70"/>
        <v/>
      </c>
      <c r="J358" s="45" t="str">
        <f>IF($A358="","",IF(J$6="NÃO",0,IF($A358=0,DATEDIF(ESTRUTURA!$F$3,ESTRUTURA!$F$4,"m")*Tabela!$H$8,IF(J$6="NÃO",0,Tabela!$H$8))))</f>
        <v/>
      </c>
      <c r="K358" s="83" t="str">
        <f t="shared" si="70"/>
        <v/>
      </c>
      <c r="L358" s="45" t="str">
        <f t="shared" si="70"/>
        <v/>
      </c>
      <c r="M358" s="83" t="str">
        <f t="shared" si="70"/>
        <v/>
      </c>
      <c r="N358" s="45" t="str">
        <f t="shared" si="70"/>
        <v/>
      </c>
      <c r="O358" s="83" t="str">
        <f t="shared" si="70"/>
        <v/>
      </c>
      <c r="P358" s="45" t="str">
        <f t="shared" si="68"/>
        <v/>
      </c>
      <c r="Q358" s="83" t="str">
        <f t="shared" si="70"/>
        <v/>
      </c>
      <c r="R358" s="45" t="str">
        <f t="shared" si="70"/>
        <v/>
      </c>
      <c r="S358" s="83" t="str">
        <f>IF($A358="","",IF(S$6="NÃO",0,IF($A358=0,DATEDIF(ESTRUTURA!$F$3,ESTRUTURA!$F$4,"m")*Tabela!$H$17,Tabela!$H$17)))</f>
        <v/>
      </c>
      <c r="T358" s="45" t="str">
        <f>IF($A358="","",IF(T$6="NÃO",0,IF($A358=0,DATEDIF(ESTRUTURA!$F$3,ESTRUTURA!$F$4,"m")*Tabela!$H$18,Tabela!$H$18)))</f>
        <v/>
      </c>
      <c r="U358" s="83" t="str">
        <f t="shared" si="69"/>
        <v/>
      </c>
      <c r="V358" s="45" t="str">
        <f>IF($A358="","",IF(V$6="NÃO",0,IF($A358=0,DATEDIF(ESTRUTURA!$F$3,ESTRUTURA!$F$4,"m")*Tabela!$H$20,Tabela!$H$20)))</f>
        <v/>
      </c>
      <c r="W358" s="83" t="str">
        <f t="shared" si="69"/>
        <v/>
      </c>
      <c r="X358" s="45" t="str">
        <f t="shared" si="69"/>
        <v/>
      </c>
      <c r="Y358" s="83" t="str">
        <f>IF($A358="","",IF(Y$6="NÃO",0,IF(A358=0,Tabela!$H$23,IF(AND(MONTH(ESTRUTURA!C358)=MONTH(ESTRUTURA!$F$3),A358&gt;0),Tabela!$H$23,0))))</f>
        <v/>
      </c>
      <c r="Z358" s="45" t="str">
        <f t="shared" si="69"/>
        <v/>
      </c>
      <c r="AA358" s="83" t="str">
        <f>IF($A358="","",IF(AA$6="NÃO",0,Tabela!$H$25*nm_séries))</f>
        <v/>
      </c>
      <c r="AB358" s="45" t="str">
        <f t="shared" si="69"/>
        <v/>
      </c>
      <c r="AC358" s="83" t="str">
        <f>IF($A358="","",IF(AC$6="NÃO",0,IF(A358=0,Tabela!$H$27,IF(MOD(A358,3)=0,Tabela!$H$27,0))))</f>
        <v/>
      </c>
      <c r="AD358" s="45" t="str">
        <f t="shared" si="69"/>
        <v/>
      </c>
      <c r="AE358" s="83" t="str">
        <f t="shared" si="69"/>
        <v/>
      </c>
      <c r="AF358" s="45" t="str">
        <f>IF($A358="","",IF(AF$6="NÃO",0,IF(AND(MONTH(ESTRUTURA!C358)=MONTH(ESTRUTURA!$F$3),A358&gt;0),Tabela!$H$30,0)))</f>
        <v/>
      </c>
      <c r="AG358" s="83" t="str">
        <f t="shared" si="69"/>
        <v/>
      </c>
      <c r="AH358" s="45" t="str">
        <f t="shared" si="69"/>
        <v/>
      </c>
      <c r="AI358" s="83" t="str">
        <f>IF($A358="","",IF(AI$6="NÃO",0,IF($A358=0,DATEDIF(ESTRUTURA!$F$3,ESTRUTURA!$F$4,"m")*Tabela!$H$33,Tabela!$H$33)))</f>
        <v/>
      </c>
      <c r="AJ358" s="45" t="str">
        <f t="shared" si="61"/>
        <v/>
      </c>
    </row>
    <row r="359" spans="1:36" x14ac:dyDescent="0.2">
      <c r="A359" s="89" t="str">
        <f>ESTRUTURA!A359</f>
        <v/>
      </c>
      <c r="B359" s="81">
        <f t="shared" si="67"/>
        <v>0</v>
      </c>
      <c r="C359" s="83" t="str">
        <f t="shared" si="70"/>
        <v/>
      </c>
      <c r="D359" s="45" t="str">
        <f t="shared" si="70"/>
        <v/>
      </c>
      <c r="E359" s="83" t="str">
        <f t="shared" si="70"/>
        <v/>
      </c>
      <c r="F359" s="45" t="str">
        <f>IF($A359="","",IF(F$6="NÃO",0,Tabela!$H$34*nm_lastro))</f>
        <v/>
      </c>
      <c r="G359" s="83" t="str">
        <f t="shared" si="70"/>
        <v/>
      </c>
      <c r="H359" s="45" t="str">
        <f>IF($A359="","",IF(H$6="NÃO",0,IF($A359=0,DATEDIF(ESTRUTURA!$F$3,ESTRUTURA!$F$4,"m")*Tabela!$H$6,Tabela!$H$6)))</f>
        <v/>
      </c>
      <c r="I359" s="83" t="str">
        <f t="shared" si="70"/>
        <v/>
      </c>
      <c r="J359" s="45" t="str">
        <f>IF($A359="","",IF(J$6="NÃO",0,IF($A359=0,DATEDIF(ESTRUTURA!$F$3,ESTRUTURA!$F$4,"m")*Tabela!$H$8,IF(J$6="NÃO",0,Tabela!$H$8))))</f>
        <v/>
      </c>
      <c r="K359" s="83" t="str">
        <f t="shared" si="70"/>
        <v/>
      </c>
      <c r="L359" s="45" t="str">
        <f t="shared" si="70"/>
        <v/>
      </c>
      <c r="M359" s="83" t="str">
        <f t="shared" si="70"/>
        <v/>
      </c>
      <c r="N359" s="45" t="str">
        <f t="shared" si="70"/>
        <v/>
      </c>
      <c r="O359" s="83" t="str">
        <f t="shared" si="70"/>
        <v/>
      </c>
      <c r="P359" s="45" t="str">
        <f t="shared" si="68"/>
        <v/>
      </c>
      <c r="Q359" s="83" t="str">
        <f t="shared" si="70"/>
        <v/>
      </c>
      <c r="R359" s="45" t="str">
        <f t="shared" si="70"/>
        <v/>
      </c>
      <c r="S359" s="83" t="str">
        <f>IF($A359="","",IF(S$6="NÃO",0,IF($A359=0,DATEDIF(ESTRUTURA!$F$3,ESTRUTURA!$F$4,"m")*Tabela!$H$17,Tabela!$H$17)))</f>
        <v/>
      </c>
      <c r="T359" s="45" t="str">
        <f>IF($A359="","",IF(T$6="NÃO",0,IF($A359=0,DATEDIF(ESTRUTURA!$F$3,ESTRUTURA!$F$4,"m")*Tabela!$H$18,Tabela!$H$18)))</f>
        <v/>
      </c>
      <c r="U359" s="83" t="str">
        <f t="shared" si="69"/>
        <v/>
      </c>
      <c r="V359" s="45" t="str">
        <f>IF($A359="","",IF(V$6="NÃO",0,IF($A359=0,DATEDIF(ESTRUTURA!$F$3,ESTRUTURA!$F$4,"m")*Tabela!$H$20,Tabela!$H$20)))</f>
        <v/>
      </c>
      <c r="W359" s="83" t="str">
        <f t="shared" si="69"/>
        <v/>
      </c>
      <c r="X359" s="45" t="str">
        <f t="shared" si="69"/>
        <v/>
      </c>
      <c r="Y359" s="83" t="str">
        <f>IF($A359="","",IF(Y$6="NÃO",0,IF(A359=0,Tabela!$H$23,IF(AND(MONTH(ESTRUTURA!C359)=MONTH(ESTRUTURA!$F$3),A359&gt;0),Tabela!$H$23,0))))</f>
        <v/>
      </c>
      <c r="Z359" s="45" t="str">
        <f t="shared" si="69"/>
        <v/>
      </c>
      <c r="AA359" s="83" t="str">
        <f>IF($A359="","",IF(AA$6="NÃO",0,Tabela!$H$25*nm_séries))</f>
        <v/>
      </c>
      <c r="AB359" s="45" t="str">
        <f t="shared" si="69"/>
        <v/>
      </c>
      <c r="AC359" s="83" t="str">
        <f>IF($A359="","",IF(AC$6="NÃO",0,IF(A359=0,Tabela!$H$27,IF(MOD(A359,3)=0,Tabela!$H$27,0))))</f>
        <v/>
      </c>
      <c r="AD359" s="45" t="str">
        <f t="shared" si="69"/>
        <v/>
      </c>
      <c r="AE359" s="83" t="str">
        <f t="shared" si="69"/>
        <v/>
      </c>
      <c r="AF359" s="45" t="str">
        <f>IF($A359="","",IF(AF$6="NÃO",0,IF(AND(MONTH(ESTRUTURA!C359)=MONTH(ESTRUTURA!$F$3),A359&gt;0),Tabela!$H$30,0)))</f>
        <v/>
      </c>
      <c r="AG359" s="83" t="str">
        <f t="shared" si="69"/>
        <v/>
      </c>
      <c r="AH359" s="45" t="str">
        <f t="shared" si="69"/>
        <v/>
      </c>
      <c r="AI359" s="83" t="str">
        <f>IF($A359="","",IF(AI$6="NÃO",0,IF($A359=0,DATEDIF(ESTRUTURA!$F$3,ESTRUTURA!$F$4,"m")*Tabela!$H$33,Tabela!$H$33)))</f>
        <v/>
      </c>
      <c r="AJ359" s="45" t="str">
        <f t="shared" si="61"/>
        <v/>
      </c>
    </row>
    <row r="360" spans="1:36" x14ac:dyDescent="0.2">
      <c r="A360" s="89" t="str">
        <f>ESTRUTURA!A360</f>
        <v/>
      </c>
      <c r="B360" s="81">
        <f t="shared" si="67"/>
        <v>0</v>
      </c>
      <c r="C360" s="83" t="str">
        <f t="shared" si="70"/>
        <v/>
      </c>
      <c r="D360" s="45" t="str">
        <f t="shared" si="70"/>
        <v/>
      </c>
      <c r="E360" s="83" t="str">
        <f t="shared" si="70"/>
        <v/>
      </c>
      <c r="F360" s="45" t="str">
        <f>IF($A360="","",IF(F$6="NÃO",0,Tabela!$H$34*nm_lastro))</f>
        <v/>
      </c>
      <c r="G360" s="83" t="str">
        <f t="shared" si="70"/>
        <v/>
      </c>
      <c r="H360" s="45" t="str">
        <f>IF($A360="","",IF(H$6="NÃO",0,IF($A360=0,DATEDIF(ESTRUTURA!$F$3,ESTRUTURA!$F$4,"m")*Tabela!$H$6,Tabela!$H$6)))</f>
        <v/>
      </c>
      <c r="I360" s="83" t="str">
        <f t="shared" si="70"/>
        <v/>
      </c>
      <c r="J360" s="45" t="str">
        <f>IF($A360="","",IF(J$6="NÃO",0,IF($A360=0,DATEDIF(ESTRUTURA!$F$3,ESTRUTURA!$F$4,"m")*Tabela!$H$8,IF(J$6="NÃO",0,Tabela!$H$8))))</f>
        <v/>
      </c>
      <c r="K360" s="83" t="str">
        <f t="shared" si="70"/>
        <v/>
      </c>
      <c r="L360" s="45" t="str">
        <f t="shared" si="70"/>
        <v/>
      </c>
      <c r="M360" s="83" t="str">
        <f t="shared" si="70"/>
        <v/>
      </c>
      <c r="N360" s="45" t="str">
        <f t="shared" si="70"/>
        <v/>
      </c>
      <c r="O360" s="83" t="str">
        <f t="shared" si="70"/>
        <v/>
      </c>
      <c r="P360" s="45" t="str">
        <f t="shared" si="68"/>
        <v/>
      </c>
      <c r="Q360" s="83" t="str">
        <f t="shared" si="70"/>
        <v/>
      </c>
      <c r="R360" s="45" t="str">
        <f t="shared" si="70"/>
        <v/>
      </c>
      <c r="S360" s="83" t="str">
        <f>IF($A360="","",IF(S$6="NÃO",0,IF($A360=0,DATEDIF(ESTRUTURA!$F$3,ESTRUTURA!$F$4,"m")*Tabela!$H$17,Tabela!$H$17)))</f>
        <v/>
      </c>
      <c r="T360" s="45" t="str">
        <f>IF($A360="","",IF(T$6="NÃO",0,IF($A360=0,DATEDIF(ESTRUTURA!$F$3,ESTRUTURA!$F$4,"m")*Tabela!$H$18,Tabela!$H$18)))</f>
        <v/>
      </c>
      <c r="U360" s="83" t="str">
        <f t="shared" si="69"/>
        <v/>
      </c>
      <c r="V360" s="45" t="str">
        <f>IF($A360="","",IF(V$6="NÃO",0,IF($A360=0,DATEDIF(ESTRUTURA!$F$3,ESTRUTURA!$F$4,"m")*Tabela!$H$20,Tabela!$H$20)))</f>
        <v/>
      </c>
      <c r="W360" s="83" t="str">
        <f t="shared" si="69"/>
        <v/>
      </c>
      <c r="X360" s="45" t="str">
        <f t="shared" si="69"/>
        <v/>
      </c>
      <c r="Y360" s="83" t="str">
        <f>IF($A360="","",IF(Y$6="NÃO",0,IF(A360=0,Tabela!$H$23,IF(AND(MONTH(ESTRUTURA!C360)=MONTH(ESTRUTURA!$F$3),A360&gt;0),Tabela!$H$23,0))))</f>
        <v/>
      </c>
      <c r="Z360" s="45" t="str">
        <f t="shared" si="69"/>
        <v/>
      </c>
      <c r="AA360" s="83" t="str">
        <f>IF($A360="","",IF(AA$6="NÃO",0,Tabela!$H$25*nm_séries))</f>
        <v/>
      </c>
      <c r="AB360" s="45" t="str">
        <f t="shared" si="69"/>
        <v/>
      </c>
      <c r="AC360" s="83" t="str">
        <f>IF($A360="","",IF(AC$6="NÃO",0,IF(A360=0,Tabela!$H$27,IF(MOD(A360,3)=0,Tabela!$H$27,0))))</f>
        <v/>
      </c>
      <c r="AD360" s="45" t="str">
        <f t="shared" si="69"/>
        <v/>
      </c>
      <c r="AE360" s="83" t="str">
        <f t="shared" si="69"/>
        <v/>
      </c>
      <c r="AF360" s="45" t="str">
        <f>IF($A360="","",IF(AF$6="NÃO",0,IF(AND(MONTH(ESTRUTURA!C360)=MONTH(ESTRUTURA!$F$3),A360&gt;0),Tabela!$H$30,0)))</f>
        <v/>
      </c>
      <c r="AG360" s="83" t="str">
        <f t="shared" si="69"/>
        <v/>
      </c>
      <c r="AH360" s="45" t="str">
        <f t="shared" si="69"/>
        <v/>
      </c>
      <c r="AI360" s="83" t="str">
        <f>IF($A360="","",IF(AI$6="NÃO",0,IF($A360=0,DATEDIF(ESTRUTURA!$F$3,ESTRUTURA!$F$4,"m")*Tabela!$H$33,Tabela!$H$33)))</f>
        <v/>
      </c>
      <c r="AJ360" s="45" t="str">
        <f t="shared" si="61"/>
        <v/>
      </c>
    </row>
    <row r="361" spans="1:36" x14ac:dyDescent="0.2">
      <c r="A361" s="89" t="str">
        <f>ESTRUTURA!A361</f>
        <v/>
      </c>
      <c r="B361" s="81">
        <f t="shared" si="67"/>
        <v>0</v>
      </c>
      <c r="C361" s="83" t="str">
        <f t="shared" si="70"/>
        <v/>
      </c>
      <c r="D361" s="45" t="str">
        <f t="shared" si="70"/>
        <v/>
      </c>
      <c r="E361" s="83" t="str">
        <f t="shared" si="70"/>
        <v/>
      </c>
      <c r="F361" s="45" t="str">
        <f>IF($A361="","",IF(F$6="NÃO",0,Tabela!$H$34*nm_lastro))</f>
        <v/>
      </c>
      <c r="G361" s="83" t="str">
        <f t="shared" si="70"/>
        <v/>
      </c>
      <c r="H361" s="45" t="str">
        <f>IF($A361="","",IF(H$6="NÃO",0,IF($A361=0,DATEDIF(ESTRUTURA!$F$3,ESTRUTURA!$F$4,"m")*Tabela!$H$6,Tabela!$H$6)))</f>
        <v/>
      </c>
      <c r="I361" s="83" t="str">
        <f t="shared" si="70"/>
        <v/>
      </c>
      <c r="J361" s="45" t="str">
        <f>IF($A361="","",IF(J$6="NÃO",0,IF($A361=0,DATEDIF(ESTRUTURA!$F$3,ESTRUTURA!$F$4,"m")*Tabela!$H$8,IF(J$6="NÃO",0,Tabela!$H$8))))</f>
        <v/>
      </c>
      <c r="K361" s="83" t="str">
        <f t="shared" si="70"/>
        <v/>
      </c>
      <c r="L361" s="45" t="str">
        <f t="shared" si="70"/>
        <v/>
      </c>
      <c r="M361" s="83" t="str">
        <f t="shared" si="70"/>
        <v/>
      </c>
      <c r="N361" s="45" t="str">
        <f t="shared" si="70"/>
        <v/>
      </c>
      <c r="O361" s="83" t="str">
        <f t="shared" si="70"/>
        <v/>
      </c>
      <c r="P361" s="45" t="str">
        <f t="shared" si="68"/>
        <v/>
      </c>
      <c r="Q361" s="83" t="str">
        <f t="shared" si="70"/>
        <v/>
      </c>
      <c r="R361" s="45" t="str">
        <f t="shared" si="70"/>
        <v/>
      </c>
      <c r="S361" s="83" t="str">
        <f>IF($A361="","",IF(S$6="NÃO",0,IF($A361=0,DATEDIF(ESTRUTURA!$F$3,ESTRUTURA!$F$4,"m")*Tabela!$H$17,Tabela!$H$17)))</f>
        <v/>
      </c>
      <c r="T361" s="45" t="str">
        <f>IF($A361="","",IF(T$6="NÃO",0,IF($A361=0,DATEDIF(ESTRUTURA!$F$3,ESTRUTURA!$F$4,"m")*Tabela!$H$18,Tabela!$H$18)))</f>
        <v/>
      </c>
      <c r="U361" s="83" t="str">
        <f t="shared" si="69"/>
        <v/>
      </c>
      <c r="V361" s="45" t="str">
        <f>IF($A361="","",IF(V$6="NÃO",0,IF($A361=0,DATEDIF(ESTRUTURA!$F$3,ESTRUTURA!$F$4,"m")*Tabela!$H$20,Tabela!$H$20)))</f>
        <v/>
      </c>
      <c r="W361" s="83" t="str">
        <f t="shared" si="69"/>
        <v/>
      </c>
      <c r="X361" s="45" t="str">
        <f t="shared" si="69"/>
        <v/>
      </c>
      <c r="Y361" s="83" t="str">
        <f>IF($A361="","",IF(Y$6="NÃO",0,IF(A361=0,Tabela!$H$23,IF(AND(MONTH(ESTRUTURA!C361)=MONTH(ESTRUTURA!$F$3),A361&gt;0),Tabela!$H$23,0))))</f>
        <v/>
      </c>
      <c r="Z361" s="45" t="str">
        <f t="shared" si="69"/>
        <v/>
      </c>
      <c r="AA361" s="83" t="str">
        <f>IF($A361="","",IF(AA$6="NÃO",0,Tabela!$H$25*nm_séries))</f>
        <v/>
      </c>
      <c r="AB361" s="45" t="str">
        <f t="shared" si="69"/>
        <v/>
      </c>
      <c r="AC361" s="83" t="str">
        <f>IF($A361="","",IF(AC$6="NÃO",0,IF(A361=0,Tabela!$H$27,IF(MOD(A361,3)=0,Tabela!$H$27,0))))</f>
        <v/>
      </c>
      <c r="AD361" s="45" t="str">
        <f t="shared" si="69"/>
        <v/>
      </c>
      <c r="AE361" s="83" t="str">
        <f t="shared" si="69"/>
        <v/>
      </c>
      <c r="AF361" s="45" t="str">
        <f>IF($A361="","",IF(AF$6="NÃO",0,IF(AND(MONTH(ESTRUTURA!C361)=MONTH(ESTRUTURA!$F$3),A361&gt;0),Tabela!$H$30,0)))</f>
        <v/>
      </c>
      <c r="AG361" s="83" t="str">
        <f t="shared" si="69"/>
        <v/>
      </c>
      <c r="AH361" s="45" t="str">
        <f t="shared" si="69"/>
        <v/>
      </c>
      <c r="AI361" s="83" t="str">
        <f>IF($A361="","",IF(AI$6="NÃO",0,IF($A361=0,DATEDIF(ESTRUTURA!$F$3,ESTRUTURA!$F$4,"m")*Tabela!$H$33,Tabela!$H$33)))</f>
        <v/>
      </c>
      <c r="AJ361" s="45" t="str">
        <f t="shared" si="61"/>
        <v/>
      </c>
    </row>
    <row r="362" spans="1:36" x14ac:dyDescent="0.2">
      <c r="A362" s="89" t="str">
        <f>ESTRUTURA!A362</f>
        <v/>
      </c>
      <c r="B362" s="81">
        <f t="shared" si="67"/>
        <v>0</v>
      </c>
      <c r="C362" s="83" t="str">
        <f t="shared" si="70"/>
        <v/>
      </c>
      <c r="D362" s="45" t="str">
        <f t="shared" si="70"/>
        <v/>
      </c>
      <c r="E362" s="83" t="str">
        <f t="shared" si="70"/>
        <v/>
      </c>
      <c r="F362" s="45" t="str">
        <f>IF($A362="","",IF(F$6="NÃO",0,Tabela!$H$34*nm_lastro))</f>
        <v/>
      </c>
      <c r="G362" s="83" t="str">
        <f t="shared" si="70"/>
        <v/>
      </c>
      <c r="H362" s="45" t="str">
        <f>IF($A362="","",IF(H$6="NÃO",0,IF($A362=0,DATEDIF(ESTRUTURA!$F$3,ESTRUTURA!$F$4,"m")*Tabela!$H$6,Tabela!$H$6)))</f>
        <v/>
      </c>
      <c r="I362" s="83" t="str">
        <f t="shared" si="70"/>
        <v/>
      </c>
      <c r="J362" s="45" t="str">
        <f>IF($A362="","",IF(J$6="NÃO",0,IF($A362=0,DATEDIF(ESTRUTURA!$F$3,ESTRUTURA!$F$4,"m")*Tabela!$H$8,IF(J$6="NÃO",0,Tabela!$H$8))))</f>
        <v/>
      </c>
      <c r="K362" s="83" t="str">
        <f t="shared" si="70"/>
        <v/>
      </c>
      <c r="L362" s="45" t="str">
        <f t="shared" si="70"/>
        <v/>
      </c>
      <c r="M362" s="83" t="str">
        <f t="shared" si="70"/>
        <v/>
      </c>
      <c r="N362" s="45" t="str">
        <f t="shared" si="70"/>
        <v/>
      </c>
      <c r="O362" s="83" t="str">
        <f t="shared" si="70"/>
        <v/>
      </c>
      <c r="P362" s="45" t="str">
        <f t="shared" si="68"/>
        <v/>
      </c>
      <c r="Q362" s="83" t="str">
        <f t="shared" si="70"/>
        <v/>
      </c>
      <c r="R362" s="45" t="str">
        <f t="shared" si="70"/>
        <v/>
      </c>
      <c r="S362" s="83" t="str">
        <f>IF($A362="","",IF(S$6="NÃO",0,IF($A362=0,DATEDIF(ESTRUTURA!$F$3,ESTRUTURA!$F$4,"m")*Tabela!$H$17,Tabela!$H$17)))</f>
        <v/>
      </c>
      <c r="T362" s="45" t="str">
        <f>IF($A362="","",IF(T$6="NÃO",0,IF($A362=0,DATEDIF(ESTRUTURA!$F$3,ESTRUTURA!$F$4,"m")*Tabela!$H$18,Tabela!$H$18)))</f>
        <v/>
      </c>
      <c r="U362" s="83" t="str">
        <f t="shared" si="69"/>
        <v/>
      </c>
      <c r="V362" s="45" t="str">
        <f>IF($A362="","",IF(V$6="NÃO",0,IF($A362=0,DATEDIF(ESTRUTURA!$F$3,ESTRUTURA!$F$4,"m")*Tabela!$H$20,Tabela!$H$20)))</f>
        <v/>
      </c>
      <c r="W362" s="83" t="str">
        <f t="shared" si="69"/>
        <v/>
      </c>
      <c r="X362" s="45" t="str">
        <f t="shared" si="69"/>
        <v/>
      </c>
      <c r="Y362" s="83" t="str">
        <f>IF($A362="","",IF(Y$6="NÃO",0,IF(A362=0,Tabela!$H$23,IF(AND(MONTH(ESTRUTURA!C362)=MONTH(ESTRUTURA!$F$3),A362&gt;0),Tabela!$H$23,0))))</f>
        <v/>
      </c>
      <c r="Z362" s="45" t="str">
        <f t="shared" si="69"/>
        <v/>
      </c>
      <c r="AA362" s="83" t="str">
        <f>IF($A362="","",IF(AA$6="NÃO",0,Tabela!$H$25*nm_séries))</f>
        <v/>
      </c>
      <c r="AB362" s="45" t="str">
        <f t="shared" si="69"/>
        <v/>
      </c>
      <c r="AC362" s="83" t="str">
        <f>IF($A362="","",IF(AC$6="NÃO",0,IF(A362=0,Tabela!$H$27,IF(MOD(A362,3)=0,Tabela!$H$27,0))))</f>
        <v/>
      </c>
      <c r="AD362" s="45" t="str">
        <f t="shared" si="69"/>
        <v/>
      </c>
      <c r="AE362" s="83" t="str">
        <f t="shared" si="69"/>
        <v/>
      </c>
      <c r="AF362" s="45" t="str">
        <f>IF($A362="","",IF(AF$6="NÃO",0,IF(AND(MONTH(ESTRUTURA!C362)=MONTH(ESTRUTURA!$F$3),A362&gt;0),Tabela!$H$30,0)))</f>
        <v/>
      </c>
      <c r="AG362" s="83" t="str">
        <f t="shared" si="69"/>
        <v/>
      </c>
      <c r="AH362" s="45" t="str">
        <f t="shared" si="69"/>
        <v/>
      </c>
      <c r="AI362" s="83" t="str">
        <f>IF($A362="","",IF(AI$6="NÃO",0,IF($A362=0,DATEDIF(ESTRUTURA!$F$3,ESTRUTURA!$F$4,"m")*Tabela!$H$33,Tabela!$H$33)))</f>
        <v/>
      </c>
      <c r="AJ362" s="45" t="str">
        <f t="shared" si="61"/>
        <v/>
      </c>
    </row>
    <row r="363" spans="1:36" x14ac:dyDescent="0.2">
      <c r="A363" s="89" t="str">
        <f>ESTRUTURA!A363</f>
        <v/>
      </c>
      <c r="B363" s="81">
        <f t="shared" si="67"/>
        <v>0</v>
      </c>
      <c r="C363" s="83" t="str">
        <f t="shared" si="70"/>
        <v/>
      </c>
      <c r="D363" s="45" t="str">
        <f t="shared" si="70"/>
        <v/>
      </c>
      <c r="E363" s="83" t="str">
        <f t="shared" si="70"/>
        <v/>
      </c>
      <c r="F363" s="45" t="str">
        <f>IF($A363="","",IF(F$6="NÃO",0,Tabela!$H$34*nm_lastro))</f>
        <v/>
      </c>
      <c r="G363" s="83" t="str">
        <f t="shared" si="70"/>
        <v/>
      </c>
      <c r="H363" s="45" t="str">
        <f>IF($A363="","",IF(H$6="NÃO",0,IF($A363=0,DATEDIF(ESTRUTURA!$F$3,ESTRUTURA!$F$4,"m")*Tabela!$H$6,Tabela!$H$6)))</f>
        <v/>
      </c>
      <c r="I363" s="83" t="str">
        <f t="shared" si="70"/>
        <v/>
      </c>
      <c r="J363" s="45" t="str">
        <f>IF($A363="","",IF(J$6="NÃO",0,IF($A363=0,DATEDIF(ESTRUTURA!$F$3,ESTRUTURA!$F$4,"m")*Tabela!$H$8,IF(J$6="NÃO",0,Tabela!$H$8))))</f>
        <v/>
      </c>
      <c r="K363" s="83" t="str">
        <f t="shared" si="70"/>
        <v/>
      </c>
      <c r="L363" s="45" t="str">
        <f t="shared" si="70"/>
        <v/>
      </c>
      <c r="M363" s="83" t="str">
        <f t="shared" si="70"/>
        <v/>
      </c>
      <c r="N363" s="45" t="str">
        <f t="shared" si="70"/>
        <v/>
      </c>
      <c r="O363" s="83" t="str">
        <f t="shared" si="70"/>
        <v/>
      </c>
      <c r="P363" s="45" t="str">
        <f t="shared" si="68"/>
        <v/>
      </c>
      <c r="Q363" s="83" t="str">
        <f t="shared" si="70"/>
        <v/>
      </c>
      <c r="R363" s="45" t="str">
        <f t="shared" si="70"/>
        <v/>
      </c>
      <c r="S363" s="83" t="str">
        <f>IF($A363="","",IF(S$6="NÃO",0,IF($A363=0,DATEDIF(ESTRUTURA!$F$3,ESTRUTURA!$F$4,"m")*Tabela!$H$17,Tabela!$H$17)))</f>
        <v/>
      </c>
      <c r="T363" s="45" t="str">
        <f>IF($A363="","",IF(T$6="NÃO",0,IF($A363=0,DATEDIF(ESTRUTURA!$F$3,ESTRUTURA!$F$4,"m")*Tabela!$H$18,Tabela!$H$18)))</f>
        <v/>
      </c>
      <c r="U363" s="83" t="str">
        <f t="shared" ref="U363:AH371" si="71">IF($A363="","",IF(U$6="NÃO",0,0))</f>
        <v/>
      </c>
      <c r="V363" s="45" t="str">
        <f>IF($A363="","",IF(V$6="NÃO",0,IF($A363=0,DATEDIF(ESTRUTURA!$F$3,ESTRUTURA!$F$4,"m")*Tabela!$H$20,Tabela!$H$20)))</f>
        <v/>
      </c>
      <c r="W363" s="83" t="str">
        <f t="shared" si="71"/>
        <v/>
      </c>
      <c r="X363" s="45" t="str">
        <f t="shared" si="71"/>
        <v/>
      </c>
      <c r="Y363" s="83" t="str">
        <f>IF($A363="","",IF(Y$6="NÃO",0,IF(A363=0,Tabela!$H$23,IF(AND(MONTH(ESTRUTURA!C363)=MONTH(ESTRUTURA!$F$3),A363&gt;0),Tabela!$H$23,0))))</f>
        <v/>
      </c>
      <c r="Z363" s="45" t="str">
        <f t="shared" si="71"/>
        <v/>
      </c>
      <c r="AA363" s="83" t="str">
        <f>IF($A363="","",IF(AA$6="NÃO",0,Tabela!$H$25*nm_séries))</f>
        <v/>
      </c>
      <c r="AB363" s="45" t="str">
        <f t="shared" si="71"/>
        <v/>
      </c>
      <c r="AC363" s="83" t="str">
        <f>IF($A363="","",IF(AC$6="NÃO",0,IF(A363=0,Tabela!$H$27,IF(MOD(A363,3)=0,Tabela!$H$27,0))))</f>
        <v/>
      </c>
      <c r="AD363" s="45" t="str">
        <f t="shared" si="71"/>
        <v/>
      </c>
      <c r="AE363" s="83" t="str">
        <f t="shared" si="71"/>
        <v/>
      </c>
      <c r="AF363" s="45" t="str">
        <f>IF($A363="","",IF(AF$6="NÃO",0,IF(AND(MONTH(ESTRUTURA!C363)=MONTH(ESTRUTURA!$F$3),A363&gt;0),Tabela!$H$30,0)))</f>
        <v/>
      </c>
      <c r="AG363" s="83" t="str">
        <f t="shared" si="71"/>
        <v/>
      </c>
      <c r="AH363" s="45" t="str">
        <f t="shared" si="71"/>
        <v/>
      </c>
      <c r="AI363" s="83" t="str">
        <f>IF($A363="","",IF(AI$6="NÃO",0,IF($A363=0,DATEDIF(ESTRUTURA!$F$3,ESTRUTURA!$F$4,"m")*Tabela!$H$33,Tabela!$H$33)))</f>
        <v/>
      </c>
      <c r="AJ363" s="45" t="str">
        <f t="shared" si="61"/>
        <v/>
      </c>
    </row>
    <row r="364" spans="1:36" x14ac:dyDescent="0.2">
      <c r="A364" s="89" t="str">
        <f>ESTRUTURA!A364</f>
        <v/>
      </c>
      <c r="B364" s="81">
        <f t="shared" si="67"/>
        <v>0</v>
      </c>
      <c r="C364" s="83" t="str">
        <f t="shared" ref="C364:R371" si="72">IF($A364="","",IF(C$6="NÃO",0,0))</f>
        <v/>
      </c>
      <c r="D364" s="45" t="str">
        <f t="shared" si="72"/>
        <v/>
      </c>
      <c r="E364" s="83" t="str">
        <f t="shared" si="72"/>
        <v/>
      </c>
      <c r="F364" s="45" t="str">
        <f>IF($A364="","",IF(F$6="NÃO",0,Tabela!$H$34*nm_lastro))</f>
        <v/>
      </c>
      <c r="G364" s="83" t="str">
        <f t="shared" si="72"/>
        <v/>
      </c>
      <c r="H364" s="45" t="str">
        <f>IF($A364="","",IF(H$6="NÃO",0,IF($A364=0,DATEDIF(ESTRUTURA!$F$3,ESTRUTURA!$F$4,"m")*Tabela!$H$6,Tabela!$H$6)))</f>
        <v/>
      </c>
      <c r="I364" s="83" t="str">
        <f t="shared" si="72"/>
        <v/>
      </c>
      <c r="J364" s="45" t="str">
        <f>IF($A364="","",IF(J$6="NÃO",0,IF($A364=0,DATEDIF(ESTRUTURA!$F$3,ESTRUTURA!$F$4,"m")*Tabela!$H$8,IF(J$6="NÃO",0,Tabela!$H$8))))</f>
        <v/>
      </c>
      <c r="K364" s="83" t="str">
        <f t="shared" si="72"/>
        <v/>
      </c>
      <c r="L364" s="45" t="str">
        <f t="shared" si="72"/>
        <v/>
      </c>
      <c r="M364" s="83" t="str">
        <f t="shared" si="72"/>
        <v/>
      </c>
      <c r="N364" s="45" t="str">
        <f t="shared" si="72"/>
        <v/>
      </c>
      <c r="O364" s="83" t="str">
        <f t="shared" si="72"/>
        <v/>
      </c>
      <c r="P364" s="45" t="str">
        <f t="shared" si="72"/>
        <v/>
      </c>
      <c r="Q364" s="83" t="str">
        <f t="shared" si="72"/>
        <v/>
      </c>
      <c r="R364" s="45" t="str">
        <f t="shared" si="72"/>
        <v/>
      </c>
      <c r="S364" s="83" t="str">
        <f>IF($A364="","",IF(S$6="NÃO",0,IF($A364=0,DATEDIF(ESTRUTURA!$F$3,ESTRUTURA!$F$4,"m")*Tabela!$H$17,Tabela!$H$17)))</f>
        <v/>
      </c>
      <c r="T364" s="45" t="str">
        <f>IF($A364="","",IF(T$6="NÃO",0,IF($A364=0,DATEDIF(ESTRUTURA!$F$3,ESTRUTURA!$F$4,"m")*Tabela!$H$18,Tabela!$H$18)))</f>
        <v/>
      </c>
      <c r="U364" s="83" t="str">
        <f t="shared" si="71"/>
        <v/>
      </c>
      <c r="V364" s="45" t="str">
        <f>IF($A364="","",IF(V$6="NÃO",0,IF($A364=0,DATEDIF(ESTRUTURA!$F$3,ESTRUTURA!$F$4,"m")*Tabela!$H$20,Tabela!$H$20)))</f>
        <v/>
      </c>
      <c r="W364" s="83" t="str">
        <f t="shared" si="71"/>
        <v/>
      </c>
      <c r="X364" s="45" t="str">
        <f t="shared" si="71"/>
        <v/>
      </c>
      <c r="Y364" s="83" t="str">
        <f>IF($A364="","",IF(Y$6="NÃO",0,IF(A364=0,Tabela!$H$23,IF(AND(MONTH(ESTRUTURA!C364)=MONTH(ESTRUTURA!$F$3),A364&gt;0),Tabela!$H$23,0))))</f>
        <v/>
      </c>
      <c r="Z364" s="45" t="str">
        <f t="shared" si="71"/>
        <v/>
      </c>
      <c r="AA364" s="83" t="str">
        <f>IF($A364="","",IF(AA$6="NÃO",0,Tabela!$H$25*nm_séries))</f>
        <v/>
      </c>
      <c r="AB364" s="45" t="str">
        <f t="shared" si="71"/>
        <v/>
      </c>
      <c r="AC364" s="83" t="str">
        <f>IF($A364="","",IF(AC$6="NÃO",0,IF(A364=0,Tabela!$H$27,IF(MOD(A364,3)=0,Tabela!$H$27,0))))</f>
        <v/>
      </c>
      <c r="AD364" s="45" t="str">
        <f t="shared" si="71"/>
        <v/>
      </c>
      <c r="AE364" s="83" t="str">
        <f t="shared" si="71"/>
        <v/>
      </c>
      <c r="AF364" s="45" t="str">
        <f>IF($A364="","",IF(AF$6="NÃO",0,IF(AND(MONTH(ESTRUTURA!C364)=MONTH(ESTRUTURA!$F$3),A364&gt;0),Tabela!$H$30,0)))</f>
        <v/>
      </c>
      <c r="AG364" s="83" t="str">
        <f t="shared" si="71"/>
        <v/>
      </c>
      <c r="AH364" s="45" t="str">
        <f t="shared" si="71"/>
        <v/>
      </c>
      <c r="AI364" s="83" t="str">
        <f>IF($A364="","",IF(AI$6="NÃO",0,IF($A364=0,DATEDIF(ESTRUTURA!$F$3,ESTRUTURA!$F$4,"m")*Tabela!$H$33,Tabela!$H$33)))</f>
        <v/>
      </c>
      <c r="AJ364" s="45" t="str">
        <f t="shared" si="61"/>
        <v/>
      </c>
    </row>
    <row r="365" spans="1:36" x14ac:dyDescent="0.2">
      <c r="A365" s="89" t="str">
        <f>ESTRUTURA!A365</f>
        <v/>
      </c>
      <c r="B365" s="81">
        <f t="shared" si="67"/>
        <v>0</v>
      </c>
      <c r="C365" s="83" t="str">
        <f t="shared" si="72"/>
        <v/>
      </c>
      <c r="D365" s="45" t="str">
        <f t="shared" si="72"/>
        <v/>
      </c>
      <c r="E365" s="83" t="str">
        <f t="shared" si="72"/>
        <v/>
      </c>
      <c r="F365" s="45" t="str">
        <f>IF($A365="","",IF(F$6="NÃO",0,Tabela!$H$34*nm_lastro))</f>
        <v/>
      </c>
      <c r="G365" s="83" t="str">
        <f t="shared" si="72"/>
        <v/>
      </c>
      <c r="H365" s="45" t="str">
        <f>IF($A365="","",IF(H$6="NÃO",0,IF($A365=0,DATEDIF(ESTRUTURA!$F$3,ESTRUTURA!$F$4,"m")*Tabela!$H$6,Tabela!$H$6)))</f>
        <v/>
      </c>
      <c r="I365" s="83" t="str">
        <f t="shared" si="72"/>
        <v/>
      </c>
      <c r="J365" s="45" t="str">
        <f>IF($A365="","",IF(J$6="NÃO",0,IF($A365=0,DATEDIF(ESTRUTURA!$F$3,ESTRUTURA!$F$4,"m")*Tabela!$H$8,IF(J$6="NÃO",0,Tabela!$H$8))))</f>
        <v/>
      </c>
      <c r="K365" s="83" t="str">
        <f t="shared" si="72"/>
        <v/>
      </c>
      <c r="L365" s="45" t="str">
        <f t="shared" si="72"/>
        <v/>
      </c>
      <c r="M365" s="83" t="str">
        <f t="shared" si="72"/>
        <v/>
      </c>
      <c r="N365" s="45" t="str">
        <f t="shared" si="72"/>
        <v/>
      </c>
      <c r="O365" s="83" t="str">
        <f t="shared" si="72"/>
        <v/>
      </c>
      <c r="P365" s="45" t="str">
        <f t="shared" si="72"/>
        <v/>
      </c>
      <c r="Q365" s="83" t="str">
        <f t="shared" si="72"/>
        <v/>
      </c>
      <c r="R365" s="45" t="str">
        <f t="shared" si="72"/>
        <v/>
      </c>
      <c r="S365" s="83" t="str">
        <f>IF($A365="","",IF(S$6="NÃO",0,IF($A365=0,DATEDIF(ESTRUTURA!$F$3,ESTRUTURA!$F$4,"m")*Tabela!$H$17,Tabela!$H$17)))</f>
        <v/>
      </c>
      <c r="T365" s="45" t="str">
        <f>IF($A365="","",IF(T$6="NÃO",0,IF($A365=0,DATEDIF(ESTRUTURA!$F$3,ESTRUTURA!$F$4,"m")*Tabela!$H$18,Tabela!$H$18)))</f>
        <v/>
      </c>
      <c r="U365" s="83" t="str">
        <f t="shared" si="71"/>
        <v/>
      </c>
      <c r="V365" s="45" t="str">
        <f>IF($A365="","",IF(V$6="NÃO",0,IF($A365=0,DATEDIF(ESTRUTURA!$F$3,ESTRUTURA!$F$4,"m")*Tabela!$H$20,Tabela!$H$20)))</f>
        <v/>
      </c>
      <c r="W365" s="83" t="str">
        <f t="shared" si="71"/>
        <v/>
      </c>
      <c r="X365" s="45" t="str">
        <f t="shared" si="71"/>
        <v/>
      </c>
      <c r="Y365" s="83" t="str">
        <f>IF($A365="","",IF(Y$6="NÃO",0,IF(A365=0,Tabela!$H$23,IF(AND(MONTH(ESTRUTURA!C365)=MONTH(ESTRUTURA!$F$3),A365&gt;0),Tabela!$H$23,0))))</f>
        <v/>
      </c>
      <c r="Z365" s="45" t="str">
        <f t="shared" si="71"/>
        <v/>
      </c>
      <c r="AA365" s="83" t="str">
        <f>IF($A365="","",IF(AA$6="NÃO",0,Tabela!$H$25*nm_séries))</f>
        <v/>
      </c>
      <c r="AB365" s="45" t="str">
        <f t="shared" si="71"/>
        <v/>
      </c>
      <c r="AC365" s="83" t="str">
        <f>IF($A365="","",IF(AC$6="NÃO",0,IF(A365=0,Tabela!$H$27,IF(MOD(A365,3)=0,Tabela!$H$27,0))))</f>
        <v/>
      </c>
      <c r="AD365" s="45" t="str">
        <f t="shared" si="71"/>
        <v/>
      </c>
      <c r="AE365" s="83" t="str">
        <f t="shared" si="71"/>
        <v/>
      </c>
      <c r="AF365" s="45" t="str">
        <f>IF($A365="","",IF(AF$6="NÃO",0,IF(AND(MONTH(ESTRUTURA!C365)=MONTH(ESTRUTURA!$F$3),A365&gt;0),Tabela!$H$30,0)))</f>
        <v/>
      </c>
      <c r="AG365" s="83" t="str">
        <f t="shared" si="71"/>
        <v/>
      </c>
      <c r="AH365" s="45" t="str">
        <f t="shared" si="71"/>
        <v/>
      </c>
      <c r="AI365" s="83" t="str">
        <f>IF($A365="","",IF(AI$6="NÃO",0,IF($A365=0,DATEDIF(ESTRUTURA!$F$3,ESTRUTURA!$F$4,"m")*Tabela!$H$33,Tabela!$H$33)))</f>
        <v/>
      </c>
      <c r="AJ365" s="45" t="str">
        <f t="shared" si="61"/>
        <v/>
      </c>
    </row>
    <row r="366" spans="1:36" x14ac:dyDescent="0.2">
      <c r="A366" s="89" t="str">
        <f>ESTRUTURA!A366</f>
        <v/>
      </c>
      <c r="B366" s="81">
        <f t="shared" si="67"/>
        <v>0</v>
      </c>
      <c r="C366" s="83" t="str">
        <f t="shared" si="72"/>
        <v/>
      </c>
      <c r="D366" s="45" t="str">
        <f t="shared" si="72"/>
        <v/>
      </c>
      <c r="E366" s="83" t="str">
        <f t="shared" si="72"/>
        <v/>
      </c>
      <c r="F366" s="45" t="str">
        <f>IF($A366="","",IF(F$6="NÃO",0,Tabela!$H$34*nm_lastro))</f>
        <v/>
      </c>
      <c r="G366" s="83" t="str">
        <f t="shared" si="72"/>
        <v/>
      </c>
      <c r="H366" s="45" t="str">
        <f>IF($A366="","",IF(H$6="NÃO",0,IF($A366=0,DATEDIF(ESTRUTURA!$F$3,ESTRUTURA!$F$4,"m")*Tabela!$H$6,Tabela!$H$6)))</f>
        <v/>
      </c>
      <c r="I366" s="83" t="str">
        <f t="shared" si="72"/>
        <v/>
      </c>
      <c r="J366" s="45" t="str">
        <f>IF($A366="","",IF(J$6="NÃO",0,IF($A366=0,DATEDIF(ESTRUTURA!$F$3,ESTRUTURA!$F$4,"m")*Tabela!$H$8,IF(J$6="NÃO",0,Tabela!$H$8))))</f>
        <v/>
      </c>
      <c r="K366" s="83" t="str">
        <f t="shared" si="72"/>
        <v/>
      </c>
      <c r="L366" s="45" t="str">
        <f t="shared" si="72"/>
        <v/>
      </c>
      <c r="M366" s="83" t="str">
        <f t="shared" si="72"/>
        <v/>
      </c>
      <c r="N366" s="45" t="str">
        <f t="shared" si="72"/>
        <v/>
      </c>
      <c r="O366" s="83" t="str">
        <f t="shared" si="72"/>
        <v/>
      </c>
      <c r="P366" s="45" t="str">
        <f t="shared" si="72"/>
        <v/>
      </c>
      <c r="Q366" s="83" t="str">
        <f t="shared" si="72"/>
        <v/>
      </c>
      <c r="R366" s="45" t="str">
        <f t="shared" si="72"/>
        <v/>
      </c>
      <c r="S366" s="83" t="str">
        <f>IF($A366="","",IF(S$6="NÃO",0,IF($A366=0,DATEDIF(ESTRUTURA!$F$3,ESTRUTURA!$F$4,"m")*Tabela!$H$17,Tabela!$H$17)))</f>
        <v/>
      </c>
      <c r="T366" s="45" t="str">
        <f>IF($A366="","",IF(T$6="NÃO",0,IF($A366=0,DATEDIF(ESTRUTURA!$F$3,ESTRUTURA!$F$4,"m")*Tabela!$H$18,Tabela!$H$18)))</f>
        <v/>
      </c>
      <c r="U366" s="83" t="str">
        <f t="shared" si="71"/>
        <v/>
      </c>
      <c r="V366" s="45" t="str">
        <f>IF($A366="","",IF(V$6="NÃO",0,IF($A366=0,DATEDIF(ESTRUTURA!$F$3,ESTRUTURA!$F$4,"m")*Tabela!$H$20,Tabela!$H$20)))</f>
        <v/>
      </c>
      <c r="W366" s="83" t="str">
        <f t="shared" si="71"/>
        <v/>
      </c>
      <c r="X366" s="45" t="str">
        <f t="shared" si="71"/>
        <v/>
      </c>
      <c r="Y366" s="83" t="str">
        <f>IF($A366="","",IF(Y$6="NÃO",0,IF(A366=0,Tabela!$H$23,IF(AND(MONTH(ESTRUTURA!C366)=MONTH(ESTRUTURA!$F$3),A366&gt;0),Tabela!$H$23,0))))</f>
        <v/>
      </c>
      <c r="Z366" s="45" t="str">
        <f t="shared" si="71"/>
        <v/>
      </c>
      <c r="AA366" s="83" t="str">
        <f>IF($A366="","",IF(AA$6="NÃO",0,Tabela!$H$25*nm_séries))</f>
        <v/>
      </c>
      <c r="AB366" s="45" t="str">
        <f t="shared" si="71"/>
        <v/>
      </c>
      <c r="AC366" s="83" t="str">
        <f>IF($A366="","",IF(AC$6="NÃO",0,IF(A366=0,Tabela!$H$27,IF(MOD(A366,3)=0,Tabela!$H$27,0))))</f>
        <v/>
      </c>
      <c r="AD366" s="45" t="str">
        <f t="shared" si="71"/>
        <v/>
      </c>
      <c r="AE366" s="83" t="str">
        <f t="shared" si="71"/>
        <v/>
      </c>
      <c r="AF366" s="45" t="str">
        <f>IF($A366="","",IF(AF$6="NÃO",0,IF(AND(MONTH(ESTRUTURA!C366)=MONTH(ESTRUTURA!$F$3),A366&gt;0),Tabela!$H$30,0)))</f>
        <v/>
      </c>
      <c r="AG366" s="83" t="str">
        <f t="shared" si="71"/>
        <v/>
      </c>
      <c r="AH366" s="45" t="str">
        <f t="shared" si="71"/>
        <v/>
      </c>
      <c r="AI366" s="83" t="str">
        <f>IF($A366="","",IF(AI$6="NÃO",0,IF($A366=0,DATEDIF(ESTRUTURA!$F$3,ESTRUTURA!$F$4,"m")*Tabela!$H$33,Tabela!$H$33)))</f>
        <v/>
      </c>
      <c r="AJ366" s="45" t="str">
        <f t="shared" si="61"/>
        <v/>
      </c>
    </row>
    <row r="367" spans="1:36" x14ac:dyDescent="0.2">
      <c r="A367" s="89" t="str">
        <f>ESTRUTURA!A367</f>
        <v/>
      </c>
      <c r="B367" s="81">
        <f t="shared" si="67"/>
        <v>0</v>
      </c>
      <c r="C367" s="83" t="str">
        <f t="shared" si="72"/>
        <v/>
      </c>
      <c r="D367" s="45" t="str">
        <f t="shared" si="72"/>
        <v/>
      </c>
      <c r="E367" s="83" t="str">
        <f t="shared" si="72"/>
        <v/>
      </c>
      <c r="F367" s="45" t="str">
        <f>IF($A367="","",IF(F$6="NÃO",0,Tabela!$H$34*nm_lastro))</f>
        <v/>
      </c>
      <c r="G367" s="83" t="str">
        <f t="shared" si="72"/>
        <v/>
      </c>
      <c r="H367" s="45" t="str">
        <f>IF($A367="","",IF(H$6="NÃO",0,IF($A367=0,DATEDIF(ESTRUTURA!$F$3,ESTRUTURA!$F$4,"m")*Tabela!$H$6,Tabela!$H$6)))</f>
        <v/>
      </c>
      <c r="I367" s="83" t="str">
        <f t="shared" si="72"/>
        <v/>
      </c>
      <c r="J367" s="45" t="str">
        <f>IF($A367="","",IF(J$6="NÃO",0,IF($A367=0,DATEDIF(ESTRUTURA!$F$3,ESTRUTURA!$F$4,"m")*Tabela!$H$8,IF(J$6="NÃO",0,Tabela!$H$8))))</f>
        <v/>
      </c>
      <c r="K367" s="83" t="str">
        <f t="shared" si="72"/>
        <v/>
      </c>
      <c r="L367" s="45" t="str">
        <f t="shared" si="72"/>
        <v/>
      </c>
      <c r="M367" s="83" t="str">
        <f t="shared" si="72"/>
        <v/>
      </c>
      <c r="N367" s="45" t="str">
        <f t="shared" si="72"/>
        <v/>
      </c>
      <c r="O367" s="83" t="str">
        <f t="shared" si="72"/>
        <v/>
      </c>
      <c r="P367" s="45" t="str">
        <f t="shared" si="72"/>
        <v/>
      </c>
      <c r="Q367" s="83" t="str">
        <f t="shared" si="72"/>
        <v/>
      </c>
      <c r="R367" s="45" t="str">
        <f t="shared" si="72"/>
        <v/>
      </c>
      <c r="S367" s="83" t="str">
        <f>IF($A367="","",IF(S$6="NÃO",0,IF($A367=0,DATEDIF(ESTRUTURA!$F$3,ESTRUTURA!$F$4,"m")*Tabela!$H$17,Tabela!$H$17)))</f>
        <v/>
      </c>
      <c r="T367" s="45" t="str">
        <f>IF($A367="","",IF(T$6="NÃO",0,IF($A367=0,DATEDIF(ESTRUTURA!$F$3,ESTRUTURA!$F$4,"m")*Tabela!$H$18,Tabela!$H$18)))</f>
        <v/>
      </c>
      <c r="U367" s="83" t="str">
        <f t="shared" si="71"/>
        <v/>
      </c>
      <c r="V367" s="45" t="str">
        <f>IF($A367="","",IF(V$6="NÃO",0,IF($A367=0,DATEDIF(ESTRUTURA!$F$3,ESTRUTURA!$F$4,"m")*Tabela!$H$20,Tabela!$H$20)))</f>
        <v/>
      </c>
      <c r="W367" s="83" t="str">
        <f t="shared" si="71"/>
        <v/>
      </c>
      <c r="X367" s="45" t="str">
        <f t="shared" si="71"/>
        <v/>
      </c>
      <c r="Y367" s="83" t="str">
        <f>IF($A367="","",IF(Y$6="NÃO",0,IF(A367=0,Tabela!$H$23,IF(AND(MONTH(ESTRUTURA!C367)=MONTH(ESTRUTURA!$F$3),A367&gt;0),Tabela!$H$23,0))))</f>
        <v/>
      </c>
      <c r="Z367" s="45" t="str">
        <f t="shared" si="71"/>
        <v/>
      </c>
      <c r="AA367" s="83" t="str">
        <f>IF($A367="","",IF(AA$6="NÃO",0,Tabela!$H$25*nm_séries))</f>
        <v/>
      </c>
      <c r="AB367" s="45" t="str">
        <f t="shared" si="71"/>
        <v/>
      </c>
      <c r="AC367" s="83" t="str">
        <f>IF($A367="","",IF(AC$6="NÃO",0,IF(A367=0,Tabela!$H$27,IF(MOD(A367,3)=0,Tabela!$H$27,0))))</f>
        <v/>
      </c>
      <c r="AD367" s="45" t="str">
        <f t="shared" si="71"/>
        <v/>
      </c>
      <c r="AE367" s="83" t="str">
        <f t="shared" si="71"/>
        <v/>
      </c>
      <c r="AF367" s="45" t="str">
        <f>IF($A367="","",IF(AF$6="NÃO",0,IF(AND(MONTH(ESTRUTURA!C367)=MONTH(ESTRUTURA!$F$3),A367&gt;0),Tabela!$H$30,0)))</f>
        <v/>
      </c>
      <c r="AG367" s="83" t="str">
        <f t="shared" si="71"/>
        <v/>
      </c>
      <c r="AH367" s="45" t="str">
        <f t="shared" si="71"/>
        <v/>
      </c>
      <c r="AI367" s="83" t="str">
        <f>IF($A367="","",IF(AI$6="NÃO",0,IF($A367=0,DATEDIF(ESTRUTURA!$F$3,ESTRUTURA!$F$4,"m")*Tabela!$H$33,Tabela!$H$33)))</f>
        <v/>
      </c>
      <c r="AJ367" s="45" t="str">
        <f t="shared" si="61"/>
        <v/>
      </c>
    </row>
    <row r="368" spans="1:36" x14ac:dyDescent="0.2">
      <c r="A368" s="89" t="str">
        <f>ESTRUTURA!A368</f>
        <v/>
      </c>
      <c r="B368" s="81">
        <f t="shared" si="67"/>
        <v>0</v>
      </c>
      <c r="C368" s="83" t="str">
        <f t="shared" si="72"/>
        <v/>
      </c>
      <c r="D368" s="45" t="str">
        <f t="shared" si="72"/>
        <v/>
      </c>
      <c r="E368" s="83" t="str">
        <f t="shared" si="72"/>
        <v/>
      </c>
      <c r="F368" s="45" t="str">
        <f>IF($A368="","",IF(F$6="NÃO",0,Tabela!$H$34*nm_lastro))</f>
        <v/>
      </c>
      <c r="G368" s="83" t="str">
        <f t="shared" si="72"/>
        <v/>
      </c>
      <c r="H368" s="45" t="str">
        <f>IF($A368="","",IF(H$6="NÃO",0,IF($A368=0,DATEDIF(ESTRUTURA!$F$3,ESTRUTURA!$F$4,"m")*Tabela!$H$6,Tabela!$H$6)))</f>
        <v/>
      </c>
      <c r="I368" s="83" t="str">
        <f t="shared" si="72"/>
        <v/>
      </c>
      <c r="J368" s="45" t="str">
        <f>IF($A368="","",IF(J$6="NÃO",0,IF($A368=0,DATEDIF(ESTRUTURA!$F$3,ESTRUTURA!$F$4,"m")*Tabela!$H$8,IF(J$6="NÃO",0,Tabela!$H$8))))</f>
        <v/>
      </c>
      <c r="K368" s="83" t="str">
        <f t="shared" si="72"/>
        <v/>
      </c>
      <c r="L368" s="45" t="str">
        <f t="shared" si="72"/>
        <v/>
      </c>
      <c r="M368" s="83" t="str">
        <f t="shared" si="72"/>
        <v/>
      </c>
      <c r="N368" s="45" t="str">
        <f t="shared" si="72"/>
        <v/>
      </c>
      <c r="O368" s="83" t="str">
        <f t="shared" si="72"/>
        <v/>
      </c>
      <c r="P368" s="45" t="str">
        <f t="shared" si="72"/>
        <v/>
      </c>
      <c r="Q368" s="83" t="str">
        <f t="shared" si="72"/>
        <v/>
      </c>
      <c r="R368" s="45" t="str">
        <f t="shared" si="72"/>
        <v/>
      </c>
      <c r="S368" s="83" t="str">
        <f>IF($A368="","",IF(S$6="NÃO",0,IF($A368=0,DATEDIF(ESTRUTURA!$F$3,ESTRUTURA!$F$4,"m")*Tabela!$H$17,Tabela!$H$17)))</f>
        <v/>
      </c>
      <c r="T368" s="45" t="str">
        <f>IF($A368="","",IF(T$6="NÃO",0,IF($A368=0,DATEDIF(ESTRUTURA!$F$3,ESTRUTURA!$F$4,"m")*Tabela!$H$18,Tabela!$H$18)))</f>
        <v/>
      </c>
      <c r="U368" s="83" t="str">
        <f t="shared" si="71"/>
        <v/>
      </c>
      <c r="V368" s="45" t="str">
        <f>IF($A368="","",IF(V$6="NÃO",0,IF($A368=0,DATEDIF(ESTRUTURA!$F$3,ESTRUTURA!$F$4,"m")*Tabela!$H$20,Tabela!$H$20)))</f>
        <v/>
      </c>
      <c r="W368" s="83" t="str">
        <f t="shared" si="71"/>
        <v/>
      </c>
      <c r="X368" s="45" t="str">
        <f t="shared" si="71"/>
        <v/>
      </c>
      <c r="Y368" s="83" t="str">
        <f>IF($A368="","",IF(Y$6="NÃO",0,IF(A368=0,Tabela!$H$23,IF(AND(MONTH(ESTRUTURA!C368)=MONTH(ESTRUTURA!$F$3),A368&gt;0),Tabela!$H$23,0))))</f>
        <v/>
      </c>
      <c r="Z368" s="45" t="str">
        <f t="shared" si="71"/>
        <v/>
      </c>
      <c r="AA368" s="83" t="str">
        <f>IF($A368="","",IF(AA$6="NÃO",0,Tabela!$H$25*nm_séries))</f>
        <v/>
      </c>
      <c r="AB368" s="45" t="str">
        <f t="shared" si="71"/>
        <v/>
      </c>
      <c r="AC368" s="83" t="str">
        <f>IF($A368="","",IF(AC$6="NÃO",0,IF(A368=0,Tabela!$H$27,IF(MOD(A368,3)=0,Tabela!$H$27,0))))</f>
        <v/>
      </c>
      <c r="AD368" s="45" t="str">
        <f t="shared" si="71"/>
        <v/>
      </c>
      <c r="AE368" s="83" t="str">
        <f t="shared" si="71"/>
        <v/>
      </c>
      <c r="AF368" s="45" t="str">
        <f>IF($A368="","",IF(AF$6="NÃO",0,IF(AND(MONTH(ESTRUTURA!C368)=MONTH(ESTRUTURA!$F$3),A368&gt;0),Tabela!$H$30,0)))</f>
        <v/>
      </c>
      <c r="AG368" s="83" t="str">
        <f t="shared" si="71"/>
        <v/>
      </c>
      <c r="AH368" s="45" t="str">
        <f t="shared" si="71"/>
        <v/>
      </c>
      <c r="AI368" s="83" t="str">
        <f>IF($A368="","",IF(AI$6="NÃO",0,IF($A368=0,DATEDIF(ESTRUTURA!$F$3,ESTRUTURA!$F$4,"m")*Tabela!$H$33,Tabela!$H$33)))</f>
        <v/>
      </c>
      <c r="AJ368" s="45" t="str">
        <f t="shared" si="61"/>
        <v/>
      </c>
    </row>
    <row r="369" spans="1:36" x14ac:dyDescent="0.2">
      <c r="A369" s="89" t="str">
        <f>ESTRUTURA!A369</f>
        <v/>
      </c>
      <c r="B369" s="81">
        <f t="shared" si="67"/>
        <v>0</v>
      </c>
      <c r="C369" s="83" t="str">
        <f t="shared" si="72"/>
        <v/>
      </c>
      <c r="D369" s="45" t="str">
        <f t="shared" si="72"/>
        <v/>
      </c>
      <c r="E369" s="83" t="str">
        <f t="shared" si="72"/>
        <v/>
      </c>
      <c r="F369" s="45" t="str">
        <f>IF($A369="","",IF(F$6="NÃO",0,Tabela!$H$34*nm_lastro))</f>
        <v/>
      </c>
      <c r="G369" s="83" t="str">
        <f t="shared" si="72"/>
        <v/>
      </c>
      <c r="H369" s="45" t="str">
        <f>IF($A369="","",IF(H$6="NÃO",0,IF($A369=0,DATEDIF(ESTRUTURA!$F$3,ESTRUTURA!$F$4,"m")*Tabela!$H$6,Tabela!$H$6)))</f>
        <v/>
      </c>
      <c r="I369" s="83" t="str">
        <f t="shared" si="72"/>
        <v/>
      </c>
      <c r="J369" s="45" t="str">
        <f>IF($A369="","",IF(J$6="NÃO",0,IF($A369=0,DATEDIF(ESTRUTURA!$F$3,ESTRUTURA!$F$4,"m")*Tabela!$H$8,IF(J$6="NÃO",0,Tabela!$H$8))))</f>
        <v/>
      </c>
      <c r="K369" s="83" t="str">
        <f t="shared" si="72"/>
        <v/>
      </c>
      <c r="L369" s="45" t="str">
        <f t="shared" si="72"/>
        <v/>
      </c>
      <c r="M369" s="83" t="str">
        <f t="shared" si="72"/>
        <v/>
      </c>
      <c r="N369" s="45" t="str">
        <f t="shared" si="72"/>
        <v/>
      </c>
      <c r="O369" s="83" t="str">
        <f t="shared" si="72"/>
        <v/>
      </c>
      <c r="P369" s="45" t="str">
        <f t="shared" si="72"/>
        <v/>
      </c>
      <c r="Q369" s="83" t="str">
        <f t="shared" si="72"/>
        <v/>
      </c>
      <c r="R369" s="45" t="str">
        <f t="shared" si="72"/>
        <v/>
      </c>
      <c r="S369" s="83" t="str">
        <f>IF($A369="","",IF(S$6="NÃO",0,IF($A369=0,DATEDIF(ESTRUTURA!$F$3,ESTRUTURA!$F$4,"m")*Tabela!$H$17,Tabela!$H$17)))</f>
        <v/>
      </c>
      <c r="T369" s="45" t="str">
        <f>IF($A369="","",IF(T$6="NÃO",0,IF($A369=0,DATEDIF(ESTRUTURA!$F$3,ESTRUTURA!$F$4,"m")*Tabela!$H$18,Tabela!$H$18)))</f>
        <v/>
      </c>
      <c r="U369" s="83" t="str">
        <f t="shared" si="71"/>
        <v/>
      </c>
      <c r="V369" s="45" t="str">
        <f>IF($A369="","",IF(V$6="NÃO",0,IF($A369=0,DATEDIF(ESTRUTURA!$F$3,ESTRUTURA!$F$4,"m")*Tabela!$H$20,Tabela!$H$20)))</f>
        <v/>
      </c>
      <c r="W369" s="83" t="str">
        <f t="shared" si="71"/>
        <v/>
      </c>
      <c r="X369" s="45" t="str">
        <f t="shared" si="71"/>
        <v/>
      </c>
      <c r="Y369" s="83" t="str">
        <f>IF($A369="","",IF(Y$6="NÃO",0,IF(A369=0,Tabela!$H$23,IF(AND(MONTH(ESTRUTURA!C369)=MONTH(ESTRUTURA!$F$3),A369&gt;0),Tabela!$H$23,0))))</f>
        <v/>
      </c>
      <c r="Z369" s="45" t="str">
        <f t="shared" si="71"/>
        <v/>
      </c>
      <c r="AA369" s="83" t="str">
        <f>IF($A369="","",IF(AA$6="NÃO",0,Tabela!$H$25*nm_séries))</f>
        <v/>
      </c>
      <c r="AB369" s="45" t="str">
        <f t="shared" si="71"/>
        <v/>
      </c>
      <c r="AC369" s="83" t="str">
        <f>IF($A369="","",IF(AC$6="NÃO",0,IF(A369=0,Tabela!$H$27,IF(MOD(A369,3)=0,Tabela!$H$27,0))))</f>
        <v/>
      </c>
      <c r="AD369" s="45" t="str">
        <f t="shared" si="71"/>
        <v/>
      </c>
      <c r="AE369" s="83" t="str">
        <f t="shared" si="71"/>
        <v/>
      </c>
      <c r="AF369" s="45" t="str">
        <f>IF($A369="","",IF(AF$6="NÃO",0,IF(AND(MONTH(ESTRUTURA!C369)=MONTH(ESTRUTURA!$F$3),A369&gt;0),Tabela!$H$30,0)))</f>
        <v/>
      </c>
      <c r="AG369" s="83" t="str">
        <f t="shared" si="71"/>
        <v/>
      </c>
      <c r="AH369" s="45" t="str">
        <f t="shared" si="71"/>
        <v/>
      </c>
      <c r="AI369" s="83" t="str">
        <f>IF($A369="","",IF(AI$6="NÃO",0,IF($A369=0,DATEDIF(ESTRUTURA!$F$3,ESTRUTURA!$F$4,"m")*Tabela!$H$33,Tabela!$H$33)))</f>
        <v/>
      </c>
      <c r="AJ369" s="45" t="str">
        <f t="shared" si="61"/>
        <v/>
      </c>
    </row>
    <row r="370" spans="1:36" x14ac:dyDescent="0.2">
      <c r="A370" s="89" t="str">
        <f>ESTRUTURA!A370</f>
        <v/>
      </c>
      <c r="B370" s="81">
        <f t="shared" si="67"/>
        <v>0</v>
      </c>
      <c r="C370" s="83" t="str">
        <f t="shared" si="72"/>
        <v/>
      </c>
      <c r="D370" s="45" t="str">
        <f t="shared" si="72"/>
        <v/>
      </c>
      <c r="E370" s="83" t="str">
        <f t="shared" si="72"/>
        <v/>
      </c>
      <c r="F370" s="45" t="str">
        <f>IF($A370="","",IF(F$6="NÃO",0,Tabela!$H$34*nm_lastro))</f>
        <v/>
      </c>
      <c r="G370" s="83" t="str">
        <f t="shared" si="72"/>
        <v/>
      </c>
      <c r="H370" s="45" t="str">
        <f>IF($A370="","",IF(H$6="NÃO",0,IF($A370=0,DATEDIF(ESTRUTURA!$F$3,ESTRUTURA!$F$4,"m")*Tabela!$H$6,Tabela!$H$6)))</f>
        <v/>
      </c>
      <c r="I370" s="83" t="str">
        <f t="shared" si="72"/>
        <v/>
      </c>
      <c r="J370" s="45" t="str">
        <f>IF($A370="","",IF(J$6="NÃO",0,IF($A370=0,DATEDIF(ESTRUTURA!$F$3,ESTRUTURA!$F$4,"m")*Tabela!$H$8,IF(J$6="NÃO",0,Tabela!$H$8))))</f>
        <v/>
      </c>
      <c r="K370" s="83" t="str">
        <f t="shared" si="72"/>
        <v/>
      </c>
      <c r="L370" s="45" t="str">
        <f t="shared" si="72"/>
        <v/>
      </c>
      <c r="M370" s="83" t="str">
        <f t="shared" si="72"/>
        <v/>
      </c>
      <c r="N370" s="45" t="str">
        <f t="shared" si="72"/>
        <v/>
      </c>
      <c r="O370" s="83" t="str">
        <f t="shared" si="72"/>
        <v/>
      </c>
      <c r="P370" s="45" t="str">
        <f t="shared" si="72"/>
        <v/>
      </c>
      <c r="Q370" s="83" t="str">
        <f t="shared" si="72"/>
        <v/>
      </c>
      <c r="R370" s="45" t="str">
        <f t="shared" si="72"/>
        <v/>
      </c>
      <c r="S370" s="83" t="str">
        <f>IF($A370="","",IF(S$6="NÃO",0,IF($A370=0,DATEDIF(ESTRUTURA!$F$3,ESTRUTURA!$F$4,"m")*Tabela!$H$17,Tabela!$H$17)))</f>
        <v/>
      </c>
      <c r="T370" s="45" t="str">
        <f>IF($A370="","",IF(T$6="NÃO",0,IF($A370=0,DATEDIF(ESTRUTURA!$F$3,ESTRUTURA!$F$4,"m")*Tabela!$H$18,Tabela!$H$18)))</f>
        <v/>
      </c>
      <c r="U370" s="83" t="str">
        <f t="shared" si="71"/>
        <v/>
      </c>
      <c r="V370" s="45" t="str">
        <f>IF($A370="","",IF(V$6="NÃO",0,IF($A370=0,DATEDIF(ESTRUTURA!$F$3,ESTRUTURA!$F$4,"m")*Tabela!$H$20,Tabela!$H$20)))</f>
        <v/>
      </c>
      <c r="W370" s="83" t="str">
        <f t="shared" si="71"/>
        <v/>
      </c>
      <c r="X370" s="45" t="str">
        <f t="shared" si="71"/>
        <v/>
      </c>
      <c r="Y370" s="83" t="str">
        <f>IF($A370="","",IF(Y$6="NÃO",0,IF(A370=0,Tabela!$H$23,IF(AND(MONTH(ESTRUTURA!C370)=MONTH(ESTRUTURA!$F$3),A370&gt;0),Tabela!$H$23,0))))</f>
        <v/>
      </c>
      <c r="Z370" s="45" t="str">
        <f t="shared" si="71"/>
        <v/>
      </c>
      <c r="AA370" s="83" t="str">
        <f>IF($A370="","",IF(AA$6="NÃO",0,Tabela!$H$25*nm_séries))</f>
        <v/>
      </c>
      <c r="AB370" s="45" t="str">
        <f t="shared" si="71"/>
        <v/>
      </c>
      <c r="AC370" s="83" t="str">
        <f>IF($A370="","",IF(AC$6="NÃO",0,IF(A370=0,Tabela!$H$27,IF(MOD(A370,3)=0,Tabela!$H$27,0))))</f>
        <v/>
      </c>
      <c r="AD370" s="45" t="str">
        <f t="shared" si="71"/>
        <v/>
      </c>
      <c r="AE370" s="83" t="str">
        <f t="shared" si="71"/>
        <v/>
      </c>
      <c r="AF370" s="45" t="str">
        <f>IF($A370="","",IF(AF$6="NÃO",0,IF(AND(MONTH(ESTRUTURA!C370)=MONTH(ESTRUTURA!$F$3),A370&gt;0),Tabela!$H$30,0)))</f>
        <v/>
      </c>
      <c r="AG370" s="83" t="str">
        <f t="shared" si="71"/>
        <v/>
      </c>
      <c r="AH370" s="45" t="str">
        <f t="shared" si="71"/>
        <v/>
      </c>
      <c r="AI370" s="83" t="str">
        <f>IF($A370="","",IF(AI$6="NÃO",0,IF($A370=0,DATEDIF(ESTRUTURA!$F$3,ESTRUTURA!$F$4,"m")*Tabela!$H$33,Tabela!$H$33)))</f>
        <v/>
      </c>
      <c r="AJ370" s="45" t="str">
        <f t="shared" si="61"/>
        <v/>
      </c>
    </row>
    <row r="371" spans="1:36" x14ac:dyDescent="0.2">
      <c r="A371" s="89" t="str">
        <f>ESTRUTURA!A371</f>
        <v/>
      </c>
      <c r="B371" s="81">
        <f t="shared" si="67"/>
        <v>0</v>
      </c>
      <c r="C371" s="83" t="str">
        <f t="shared" si="72"/>
        <v/>
      </c>
      <c r="D371" s="45" t="str">
        <f t="shared" si="72"/>
        <v/>
      </c>
      <c r="E371" s="83" t="str">
        <f t="shared" si="72"/>
        <v/>
      </c>
      <c r="F371" s="45" t="str">
        <f>IF($A371="","",IF(F$6="NÃO",0,Tabela!$H$34*nm_lastro))</f>
        <v/>
      </c>
      <c r="G371" s="83" t="str">
        <f t="shared" si="72"/>
        <v/>
      </c>
      <c r="H371" s="45" t="str">
        <f>IF($A371="","",IF(H$6="NÃO",0,IF($A371=0,DATEDIF(ESTRUTURA!$F$3,ESTRUTURA!$F$4,"m")*Tabela!$H$6,Tabela!$H$6)))</f>
        <v/>
      </c>
      <c r="I371" s="83" t="str">
        <f t="shared" si="72"/>
        <v/>
      </c>
      <c r="J371" s="45" t="str">
        <f>IF($A371="","",IF(J$6="NÃO",0,IF($A371=0,DATEDIF(ESTRUTURA!$F$3,ESTRUTURA!$F$4,"m")*Tabela!$H$8,IF(J$6="NÃO",0,Tabela!$H$8))))</f>
        <v/>
      </c>
      <c r="K371" s="83" t="str">
        <f t="shared" si="72"/>
        <v/>
      </c>
      <c r="L371" s="45" t="str">
        <f t="shared" si="72"/>
        <v/>
      </c>
      <c r="M371" s="83" t="str">
        <f t="shared" si="72"/>
        <v/>
      </c>
      <c r="N371" s="45" t="str">
        <f t="shared" si="72"/>
        <v/>
      </c>
      <c r="O371" s="83" t="str">
        <f t="shared" si="72"/>
        <v/>
      </c>
      <c r="P371" s="45" t="str">
        <f t="shared" si="72"/>
        <v/>
      </c>
      <c r="Q371" s="83" t="str">
        <f t="shared" si="72"/>
        <v/>
      </c>
      <c r="R371" s="45" t="str">
        <f t="shared" si="72"/>
        <v/>
      </c>
      <c r="S371" s="83" t="str">
        <f>IF($A371="","",IF(S$6="NÃO",0,IF($A371=0,DATEDIF(ESTRUTURA!$F$3,ESTRUTURA!$F$4,"m")*Tabela!$H$17,Tabela!$H$17)))</f>
        <v/>
      </c>
      <c r="T371" s="45" t="str">
        <f>IF($A371="","",IF(T$6="NÃO",0,IF($A371=0,DATEDIF(ESTRUTURA!$F$3,ESTRUTURA!$F$4,"m")*Tabela!$H$18,Tabela!$H$18)))</f>
        <v/>
      </c>
      <c r="U371" s="83" t="str">
        <f t="shared" si="71"/>
        <v/>
      </c>
      <c r="V371" s="45" t="str">
        <f>IF($A371="","",IF(V$6="NÃO",0,IF($A371=0,DATEDIF(ESTRUTURA!$F$3,ESTRUTURA!$F$4,"m")*Tabela!$H$20,Tabela!$H$20)))</f>
        <v/>
      </c>
      <c r="W371" s="83" t="str">
        <f t="shared" si="71"/>
        <v/>
      </c>
      <c r="X371" s="45" t="str">
        <f t="shared" si="71"/>
        <v/>
      </c>
      <c r="Y371" s="83" t="str">
        <f>IF($A371="","",IF(Y$6="NÃO",0,IF(A371=0,Tabela!$H$23,IF(AND(MONTH(ESTRUTURA!C371)=MONTH(ESTRUTURA!$F$3),A371&gt;0),Tabela!$H$23,0))))</f>
        <v/>
      </c>
      <c r="Z371" s="45" t="str">
        <f t="shared" si="71"/>
        <v/>
      </c>
      <c r="AA371" s="83" t="str">
        <f>IF($A371="","",IF(AA$6="NÃO",0,Tabela!$H$25*nm_séries))</f>
        <v/>
      </c>
      <c r="AB371" s="45" t="str">
        <f t="shared" si="71"/>
        <v/>
      </c>
      <c r="AC371" s="83" t="str">
        <f>IF($A371="","",IF(AC$6="NÃO",0,IF(A371=0,Tabela!$H$27,IF(MOD(A371,3)=0,Tabela!$H$27,0))))</f>
        <v/>
      </c>
      <c r="AD371" s="45" t="str">
        <f t="shared" si="71"/>
        <v/>
      </c>
      <c r="AE371" s="83" t="str">
        <f t="shared" si="71"/>
        <v/>
      </c>
      <c r="AF371" s="45" t="str">
        <f>IF($A371="","",IF(AF$6="NÃO",0,IF(AND(MONTH(ESTRUTURA!C371)=MONTH(ESTRUTURA!$F$3),A371&gt;0),Tabela!$H$30,0)))</f>
        <v/>
      </c>
      <c r="AG371" s="83" t="str">
        <f t="shared" si="71"/>
        <v/>
      </c>
      <c r="AH371" s="45" t="str">
        <f t="shared" si="71"/>
        <v/>
      </c>
      <c r="AI371" s="83" t="str">
        <f>IF($A371="","",IF(AI$6="NÃO",0,IF($A371=0,DATEDIF(ESTRUTURA!$F$3,ESTRUTURA!$F$4,"m")*Tabela!$H$33,Tabela!$H$33)))</f>
        <v/>
      </c>
      <c r="AJ371" s="45" t="str">
        <f t="shared" si="61"/>
        <v/>
      </c>
    </row>
  </sheetData>
  <conditionalFormatting sqref="A32:A193">
    <cfRule type="containsBlanks" dxfId="38" priority="87">
      <formula>LEN(TRIM(A32))=0</formula>
    </cfRule>
  </conditionalFormatting>
  <conditionalFormatting sqref="A12:B12 A13:A218">
    <cfRule type="containsBlanks" dxfId="37" priority="84">
      <formula>LEN(TRIM(A12))=0</formula>
    </cfRule>
  </conditionalFormatting>
  <conditionalFormatting sqref="C12">
    <cfRule type="containsBlanks" dxfId="36" priority="63">
      <formula>LEN(TRIM(C12))=0</formula>
    </cfRule>
  </conditionalFormatting>
  <conditionalFormatting sqref="D12">
    <cfRule type="containsBlanks" dxfId="35" priority="62">
      <formula>LEN(TRIM(D12))=0</formula>
    </cfRule>
  </conditionalFormatting>
  <conditionalFormatting sqref="A219:A371">
    <cfRule type="containsBlanks" dxfId="34" priority="61">
      <formula>LEN(TRIM(A219))=0</formula>
    </cfRule>
  </conditionalFormatting>
  <conditionalFormatting sqref="C13:C371">
    <cfRule type="containsBlanks" dxfId="33" priority="43">
      <formula>LEN(TRIM(C13))=0</formula>
    </cfRule>
  </conditionalFormatting>
  <conditionalFormatting sqref="D13:D371">
    <cfRule type="containsBlanks" dxfId="32" priority="42">
      <formula>LEN(TRIM(D13))=0</formula>
    </cfRule>
  </conditionalFormatting>
  <conditionalFormatting sqref="B13:B371">
    <cfRule type="containsBlanks" dxfId="31" priority="15">
      <formula>LEN(TRIM(B13))=0</formula>
    </cfRule>
  </conditionalFormatting>
  <conditionalFormatting sqref="C6:D6">
    <cfRule type="cellIs" dxfId="30" priority="13" operator="equal">
      <formula>"NÃO"</formula>
    </cfRule>
    <cfRule type="cellIs" dxfId="29" priority="14" operator="equal">
      <formula>"SIM"</formula>
    </cfRule>
  </conditionalFormatting>
  <conditionalFormatting sqref="E12 G12 I12 K12 M12 O12 Q12 S12 U12 W12 Y12 AA12 AC12 AE12 AG12 AI12">
    <cfRule type="containsBlanks" dxfId="28" priority="7">
      <formula>LEN(TRIM(E12))=0</formula>
    </cfRule>
  </conditionalFormatting>
  <conditionalFormatting sqref="F12 H12 J12 L12 N12 P12 R12 T12 V12 X12 Z12 AB12 AD12 AF12 AH12 AJ12">
    <cfRule type="containsBlanks" dxfId="27" priority="6">
      <formula>LEN(TRIM(F12))=0</formula>
    </cfRule>
  </conditionalFormatting>
  <conditionalFormatting sqref="E13:E371 G13:G371 I13:I371 K13:K371 M13:M371 O13:O371 Q13:Q371 S13:S371 U13:U371 W13:W371 Y13:Y371 AA13:AA371 AC13:AC371 AE13:AE371 AG13:AG371 AI13:AI371">
    <cfRule type="containsBlanks" dxfId="26" priority="5">
      <formula>LEN(TRIM(E13))=0</formula>
    </cfRule>
  </conditionalFormatting>
  <conditionalFormatting sqref="F13:F371 H13:H371 L13:L371 N13:N371 P13:P371 R13:R371 T13:T371 V13:V371 X13:X371 Z13:Z371 AB13:AB371 AD13:AD371 AF13:AF371 AH13:AH371 AJ13:AJ371">
    <cfRule type="containsBlanks" dxfId="25" priority="4">
      <formula>LEN(TRIM(F13))=0</formula>
    </cfRule>
  </conditionalFormatting>
  <conditionalFormatting sqref="E6:AJ6">
    <cfRule type="cellIs" dxfId="24" priority="2" operator="equal">
      <formula>"NÃO"</formula>
    </cfRule>
    <cfRule type="cellIs" dxfId="23" priority="3" operator="equal">
      <formula>"SIM"</formula>
    </cfRule>
  </conditionalFormatting>
  <conditionalFormatting sqref="J13:J371">
    <cfRule type="containsBlanks" dxfId="22" priority="1">
      <formula>LEN(TRIM(J13))=0</formula>
    </cfRule>
  </conditionalFormatting>
  <dataValidations count="1">
    <dataValidation type="list" allowBlank="1" showInputMessage="1" showErrorMessage="1" sqref="C2 C6:AJ6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H12:H371 R11 S12:S371 V12:V371 Y12:Y371 AA12:AA371 AF12:AF371 AI12:AI371 F12:F371 J12:J371 AC12:AC371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4:Q370"/>
  <sheetViews>
    <sheetView showGridLines="0" zoomScale="55" zoomScaleNormal="55" workbookViewId="0">
      <selection activeCell="M50" sqref="M50"/>
    </sheetView>
  </sheetViews>
  <sheetFormatPr defaultRowHeight="16.5" x14ac:dyDescent="0.3"/>
  <cols>
    <col min="1" max="4" width="17" customWidth="1"/>
    <col min="5" max="5" width="18.25" bestFit="1" customWidth="1"/>
    <col min="7" max="10" width="17" customWidth="1"/>
    <col min="11" max="11" width="18.25" bestFit="1" customWidth="1"/>
    <col min="13" max="16" width="17" customWidth="1"/>
    <col min="17" max="17" width="18.25" bestFit="1" customWidth="1"/>
  </cols>
  <sheetData>
    <row r="4" spans="1:17" x14ac:dyDescent="0.3">
      <c r="A4" s="507" t="s">
        <v>310</v>
      </c>
      <c r="B4" s="507"/>
      <c r="C4" s="508">
        <f>sd_se</f>
        <v>0</v>
      </c>
      <c r="D4" s="508"/>
      <c r="E4" s="112"/>
      <c r="F4" s="112"/>
      <c r="G4" s="507" t="s">
        <v>310</v>
      </c>
      <c r="H4" s="507"/>
      <c r="I4" s="508">
        <f>sd_subp</f>
        <v>0</v>
      </c>
      <c r="J4" s="508"/>
      <c r="K4" s="112"/>
      <c r="L4" s="112"/>
      <c r="M4" s="507" t="s">
        <v>310</v>
      </c>
      <c r="N4" s="507"/>
      <c r="O4" s="508">
        <f>sd_sub</f>
        <v>0</v>
      </c>
      <c r="P4" s="508"/>
      <c r="Q4" s="112"/>
    </row>
    <row r="5" spans="1:17" x14ac:dyDescent="0.3">
      <c r="A5" s="507" t="s">
        <v>311</v>
      </c>
      <c r="B5" s="507"/>
      <c r="C5" s="509">
        <f>IFERROR(IF(C4=C7*TRUNC(C4/C7,8),TRUNC(C4/C7,8),IF(C4&lt;C7*TRUNC(C4/C7,8),TRUNC(C4/C7,8)-0.00000001,TRUNC(C4/C7,8)+0.00000001)),0)</f>
        <v>0</v>
      </c>
      <c r="D5" s="509"/>
      <c r="E5" s="112"/>
      <c r="F5" s="112"/>
      <c r="G5" s="507" t="s">
        <v>311</v>
      </c>
      <c r="H5" s="507"/>
      <c r="I5" s="509">
        <f>IFERROR(IF(I4=I7*TRUNC(I4/I7,8),TRUNC(I4/I7,8),IF(I4&lt;I7*TRUNC(I4/I7,8),TRUNC(I4/I7,8)-0.00000001,TRUNC(I4/I7,8)+0.00000001)),0)</f>
        <v>0</v>
      </c>
      <c r="J5" s="509"/>
      <c r="K5" s="112"/>
      <c r="L5" s="112"/>
      <c r="M5" s="507" t="s">
        <v>311</v>
      </c>
      <c r="N5" s="507"/>
      <c r="O5" s="509">
        <f>IFERROR(IF(O4=O7*TRUNC(O4/O7,8),TRUNC(O4/O7,8),IF(O4&lt;O7*TRUNC(O4/O7,8),TRUNC(O4/O7,8)-0.00000001,TRUNC(O4/O7,8)+0.00000001)),0)</f>
        <v>0</v>
      </c>
      <c r="P5" s="509"/>
      <c r="Q5" s="112"/>
    </row>
    <row r="6" spans="1:17" x14ac:dyDescent="0.3">
      <c r="A6" s="507" t="s">
        <v>312</v>
      </c>
      <c r="B6" s="507"/>
      <c r="C6" s="506">
        <f>tx_se</f>
        <v>0</v>
      </c>
      <c r="D6" s="506"/>
      <c r="E6" s="112"/>
      <c r="F6" s="112"/>
      <c r="G6" s="507" t="s">
        <v>312</v>
      </c>
      <c r="H6" s="507"/>
      <c r="I6" s="506">
        <f>tx_subp</f>
        <v>0</v>
      </c>
      <c r="J6" s="506"/>
      <c r="K6" s="112"/>
      <c r="L6" s="112"/>
      <c r="M6" s="507" t="s">
        <v>312</v>
      </c>
      <c r="N6" s="507"/>
      <c r="O6" s="506">
        <f>tx_sub</f>
        <v>0.1268</v>
      </c>
      <c r="P6" s="506"/>
      <c r="Q6" s="112"/>
    </row>
    <row r="7" spans="1:17" x14ac:dyDescent="0.3">
      <c r="A7" s="507" t="s">
        <v>313</v>
      </c>
      <c r="B7" s="507"/>
      <c r="C7" s="387">
        <f>ROUNDDOWN(C4/50000,0)</f>
        <v>0</v>
      </c>
      <c r="D7" s="387"/>
      <c r="E7" s="112"/>
      <c r="F7" s="112"/>
      <c r="G7" s="507" t="s">
        <v>313</v>
      </c>
      <c r="H7" s="507"/>
      <c r="I7" s="387">
        <f>ROUNDDOWN(I4/50000,0)</f>
        <v>0</v>
      </c>
      <c r="J7" s="387"/>
      <c r="K7" s="112"/>
      <c r="L7" s="112"/>
      <c r="M7" s="507" t="s">
        <v>313</v>
      </c>
      <c r="N7" s="507"/>
      <c r="O7" s="387">
        <f>ROUNDDOWN(O4/50000,0)</f>
        <v>0</v>
      </c>
      <c r="P7" s="387"/>
      <c r="Q7" s="112"/>
    </row>
    <row r="8" spans="1:17" x14ac:dyDescent="0.3">
      <c r="C8" s="165"/>
      <c r="D8" s="165"/>
      <c r="I8" s="165"/>
      <c r="J8" s="165"/>
      <c r="O8" s="165"/>
      <c r="P8" s="165"/>
    </row>
    <row r="9" spans="1:17" ht="17.25" x14ac:dyDescent="0.3">
      <c r="A9" s="510" t="s">
        <v>194</v>
      </c>
      <c r="B9" s="511"/>
      <c r="C9" s="511"/>
      <c r="D9" s="511"/>
      <c r="E9" s="512"/>
      <c r="G9" s="510" t="s">
        <v>280</v>
      </c>
      <c r="H9" s="511"/>
      <c r="I9" s="511"/>
      <c r="J9" s="511"/>
      <c r="K9" s="512"/>
      <c r="M9" s="510" t="s">
        <v>281</v>
      </c>
      <c r="N9" s="511"/>
      <c r="O9" s="511"/>
      <c r="P9" s="511"/>
      <c r="Q9" s="512"/>
    </row>
    <row r="10" spans="1:17" x14ac:dyDescent="0.3">
      <c r="A10" s="145" t="s">
        <v>309</v>
      </c>
      <c r="B10" s="145" t="s">
        <v>305</v>
      </c>
      <c r="C10" s="145" t="s">
        <v>306</v>
      </c>
      <c r="D10" s="145" t="s">
        <v>307</v>
      </c>
      <c r="E10" s="145" t="s">
        <v>308</v>
      </c>
      <c r="G10" s="145" t="s">
        <v>309</v>
      </c>
      <c r="H10" s="145" t="s">
        <v>305</v>
      </c>
      <c r="I10" s="145" t="s">
        <v>306</v>
      </c>
      <c r="J10" s="145" t="s">
        <v>307</v>
      </c>
      <c r="K10" s="145" t="s">
        <v>308</v>
      </c>
      <c r="M10" s="145" t="s">
        <v>309</v>
      </c>
      <c r="N10" s="145" t="s">
        <v>305</v>
      </c>
      <c r="O10" s="145" t="s">
        <v>306</v>
      </c>
      <c r="P10" s="145" t="s">
        <v>307</v>
      </c>
      <c r="Q10" s="145" t="s">
        <v>308</v>
      </c>
    </row>
    <row r="11" spans="1:17" x14ac:dyDescent="0.3">
      <c r="A11" s="161">
        <f>IF(ESTRUTURA!A12&gt;prazo_se,"",ESTRUTURA!A12)</f>
        <v>1</v>
      </c>
      <c r="B11" s="162">
        <f>IF(A11="","",ESTRUTURA!C12)</f>
        <v>42993</v>
      </c>
      <c r="C11" s="162">
        <f>IF(A11="","",ESTRUTURA!E12)</f>
        <v>42996</v>
      </c>
      <c r="D11" s="164">
        <f>IF($A11="","",IF(A11=prazo_se,1,IFERROR(TRUNC(ESTRUTURA!R12/ESTRUTURA!T11,6),0)*100))</f>
        <v>0</v>
      </c>
      <c r="E11" s="163"/>
      <c r="G11" s="161">
        <f>IF(ESTRUTURA!A12&gt;prazo_subp,"",ESTRUTURA!A12)</f>
        <v>1</v>
      </c>
      <c r="H11" s="162">
        <f>IF(G11="","",ESTRUTURA!C12)</f>
        <v>42993</v>
      </c>
      <c r="I11" s="162">
        <f>IF(G11="","",ESTRUTURA!E12)</f>
        <v>42996</v>
      </c>
      <c r="J11" s="164">
        <f>IF($G11="","",IF(G11=prazo_subp,1,IFERROR(TRUNC(ESTRUTURA!Y12/ESTRUTURA!AA11,6),0)*100))</f>
        <v>0</v>
      </c>
      <c r="K11" s="163"/>
      <c r="M11" s="161">
        <f>IF(ESTRUTURA!A12&gt;prazo_sub,"",ESTRUTURA!A12)</f>
        <v>1</v>
      </c>
      <c r="N11" s="162">
        <f>IF(M11="","",ESTRUTURA!C12)</f>
        <v>42993</v>
      </c>
      <c r="O11" s="162">
        <f>IF(M11="","",ESTRUTURA!E12)</f>
        <v>42996</v>
      </c>
      <c r="P11" s="164">
        <f>IF($M11="","",IF(M11=prazo_sub,1,IFERROR(TRUNC(ESTRUTURA!AE12/ESTRUTURA!AG11,6),0)*100))</f>
        <v>0</v>
      </c>
      <c r="Q11" s="163"/>
    </row>
    <row r="12" spans="1:17" x14ac:dyDescent="0.3">
      <c r="A12" s="161">
        <f>IF(ESTRUTURA!A13&gt;prazo_se,"",ESTRUTURA!A13)</f>
        <v>2</v>
      </c>
      <c r="B12" s="162">
        <f>ESTRUTURA!C13</f>
        <v>43023</v>
      </c>
      <c r="C12" s="162">
        <f>ESTRUTURA!E13</f>
        <v>43025</v>
      </c>
      <c r="D12" s="164">
        <f>IF($A12="","",IF(A12=prazo_se,1,IFERROR(TRUNC(ESTRUTURA!R13/ESTRUTURA!T12,6),0)*100))</f>
        <v>0</v>
      </c>
      <c r="E12" s="163"/>
      <c r="G12" s="161">
        <f>IF(ESTRUTURA!A13&gt;prazo_subp,"",ESTRUTURA!A13)</f>
        <v>2</v>
      </c>
      <c r="H12" s="162">
        <f>IF(G12="","",ESTRUTURA!C13)</f>
        <v>43023</v>
      </c>
      <c r="I12" s="162">
        <f>IF(G12="","",ESTRUTURA!E13)</f>
        <v>43025</v>
      </c>
      <c r="J12" s="164">
        <f>IF($G12="","",IF(G12=prazo_subp,1,IFERROR(TRUNC(ESTRUTURA!Y13/ESTRUTURA!AA12,6),0)*100))</f>
        <v>0</v>
      </c>
      <c r="K12" s="163"/>
      <c r="M12" s="161">
        <f>ESTRUTURA!M13</f>
        <v>0</v>
      </c>
      <c r="N12" s="162">
        <f>ESTRUTURA!O13</f>
        <v>0</v>
      </c>
      <c r="O12" s="162">
        <f>ESTRUTURA!Q13</f>
        <v>0</v>
      </c>
      <c r="P12" s="164">
        <f>IF($M12="","",IF(M12=prazo_sub,1,IFERROR(TRUNC(ESTRUTURA!AE13/ESTRUTURA!AG12,6),0)*100))</f>
        <v>0</v>
      </c>
      <c r="Q12" s="163"/>
    </row>
    <row r="13" spans="1:17" x14ac:dyDescent="0.3">
      <c r="A13" s="161">
        <f>IF(ESTRUTURA!A14&gt;prazo_se,"",ESTRUTURA!A14)</f>
        <v>3</v>
      </c>
      <c r="B13" s="162">
        <f>ESTRUTURA!C14</f>
        <v>43054</v>
      </c>
      <c r="C13" s="162">
        <f>ESTRUTURA!E14</f>
        <v>43056</v>
      </c>
      <c r="D13" s="164">
        <f>IF($A13="","",IF(A13=prazo_se,1,IFERROR(TRUNC(ESTRUTURA!R14/ESTRUTURA!T13,6),0)*100))</f>
        <v>0</v>
      </c>
      <c r="E13" s="163"/>
      <c r="G13" s="161">
        <f>IF(ESTRUTURA!A14&gt;prazo_subp,"",ESTRUTURA!A14)</f>
        <v>3</v>
      </c>
      <c r="H13" s="162">
        <f>IF(G13="","",ESTRUTURA!C14)</f>
        <v>43054</v>
      </c>
      <c r="I13" s="162">
        <f>IF(G13="","",ESTRUTURA!E14)</f>
        <v>43056</v>
      </c>
      <c r="J13" s="164">
        <f>IF($G13="","",IF(G13=prazo_subp,1,IFERROR(TRUNC(ESTRUTURA!Y14/ESTRUTURA!AA13,6),0)*100))</f>
        <v>0</v>
      </c>
      <c r="K13" s="163"/>
      <c r="M13" s="161">
        <f>ESTRUTURA!M14</f>
        <v>0</v>
      </c>
      <c r="N13" s="162">
        <f>ESTRUTURA!O14</f>
        <v>0</v>
      </c>
      <c r="O13" s="162">
        <f>ESTRUTURA!Q14</f>
        <v>0</v>
      </c>
      <c r="P13" s="164">
        <f>IF($M13="","",IF(M13=prazo_sub,1,IFERROR(TRUNC(ESTRUTURA!AE14/ESTRUTURA!AG13,6),0)*100))</f>
        <v>0</v>
      </c>
      <c r="Q13" s="163"/>
    </row>
    <row r="14" spans="1:17" x14ac:dyDescent="0.3">
      <c r="A14" s="161">
        <f>IF(ESTRUTURA!A15&gt;prazo_se,"",ESTRUTURA!A15)</f>
        <v>4</v>
      </c>
      <c r="B14" s="162">
        <f>ESTRUTURA!C15</f>
        <v>43084</v>
      </c>
      <c r="C14" s="162">
        <f>ESTRUTURA!E15</f>
        <v>43087</v>
      </c>
      <c r="D14" s="164">
        <f>IF($A14="","",IF(A14=prazo_se,1,IFERROR(TRUNC(ESTRUTURA!R15/ESTRUTURA!T14,6),0)*100))</f>
        <v>0</v>
      </c>
      <c r="E14" s="163"/>
      <c r="G14" s="161">
        <f>IF(ESTRUTURA!A15&gt;prazo_subp,"",ESTRUTURA!A15)</f>
        <v>4</v>
      </c>
      <c r="H14" s="162">
        <f>IF(G14="","",ESTRUTURA!C15)</f>
        <v>43084</v>
      </c>
      <c r="I14" s="162">
        <f>IF(G14="","",ESTRUTURA!E15)</f>
        <v>43087</v>
      </c>
      <c r="J14" s="164">
        <f>IF($G14="","",IF(G14=prazo_subp,1,IFERROR(TRUNC(ESTRUTURA!Y15/ESTRUTURA!AA14,6),0)*100))</f>
        <v>0</v>
      </c>
      <c r="K14" s="163"/>
      <c r="M14" s="161">
        <f>ESTRUTURA!M15</f>
        <v>0</v>
      </c>
      <c r="N14" s="162">
        <f>ESTRUTURA!O15</f>
        <v>0</v>
      </c>
      <c r="O14" s="162">
        <f>ESTRUTURA!Q15</f>
        <v>0</v>
      </c>
      <c r="P14" s="164">
        <f>IF($M14="","",IF(M14=prazo_sub,1,IFERROR(TRUNC(ESTRUTURA!AE15/ESTRUTURA!AG14,6),0)*100))</f>
        <v>0</v>
      </c>
      <c r="Q14" s="163"/>
    </row>
    <row r="15" spans="1:17" x14ac:dyDescent="0.3">
      <c r="A15" s="161">
        <f>IF(ESTRUTURA!A16&gt;prazo_se,"",ESTRUTURA!A16)</f>
        <v>5</v>
      </c>
      <c r="B15" s="162">
        <f>ESTRUTURA!C16</f>
        <v>43115</v>
      </c>
      <c r="C15" s="162">
        <f>ESTRUTURA!E16</f>
        <v>43116</v>
      </c>
      <c r="D15" s="164">
        <f>IF($A15="","",IF(A15=prazo_se,1,IFERROR(TRUNC(ESTRUTURA!R16/ESTRUTURA!T15,6),0)*100))</f>
        <v>0</v>
      </c>
      <c r="E15" s="163"/>
      <c r="G15" s="161">
        <f>IF(ESTRUTURA!A16&gt;prazo_subp,"",ESTRUTURA!A16)</f>
        <v>5</v>
      </c>
      <c r="H15" s="162">
        <f>IF(G15="","",ESTRUTURA!C16)</f>
        <v>43115</v>
      </c>
      <c r="I15" s="162">
        <f>IF(G15="","",ESTRUTURA!E16)</f>
        <v>43116</v>
      </c>
      <c r="J15" s="164">
        <f>IF($G15="","",IF(G15=prazo_subp,1,IFERROR(TRUNC(ESTRUTURA!Y16/ESTRUTURA!AA15,6),0)*100))</f>
        <v>0</v>
      </c>
      <c r="K15" s="163"/>
      <c r="M15" s="161">
        <f>ESTRUTURA!M16</f>
        <v>0</v>
      </c>
      <c r="N15" s="162">
        <f>ESTRUTURA!O16</f>
        <v>0</v>
      </c>
      <c r="O15" s="162">
        <f>ESTRUTURA!Q16</f>
        <v>0</v>
      </c>
      <c r="P15" s="164">
        <f>IF($M15="","",IF(M15=prazo_sub,1,IFERROR(TRUNC(ESTRUTURA!AE16/ESTRUTURA!AG15,6),0)*100))</f>
        <v>0</v>
      </c>
      <c r="Q15" s="163"/>
    </row>
    <row r="16" spans="1:17" x14ac:dyDescent="0.3">
      <c r="A16" s="161">
        <f>IF(ESTRUTURA!A17&gt;prazo_se,"",ESTRUTURA!A17)</f>
        <v>6</v>
      </c>
      <c r="B16" s="162">
        <f>ESTRUTURA!C17</f>
        <v>43146</v>
      </c>
      <c r="C16" s="162">
        <f>ESTRUTURA!E17</f>
        <v>43147</v>
      </c>
      <c r="D16" s="164">
        <f>IF($A16="","",IF(A16=prazo_se,1,IFERROR(TRUNC(ESTRUTURA!R17/ESTRUTURA!T16,6),0)*100))</f>
        <v>0</v>
      </c>
      <c r="E16" s="163"/>
      <c r="G16" s="161">
        <f>IF(ESTRUTURA!A17&gt;prazo_subp,"",ESTRUTURA!A17)</f>
        <v>6</v>
      </c>
      <c r="H16" s="162">
        <f>IF(G16="","",ESTRUTURA!C17)</f>
        <v>43146</v>
      </c>
      <c r="I16" s="162">
        <f>IF(G16="","",ESTRUTURA!E17)</f>
        <v>43147</v>
      </c>
      <c r="J16" s="164">
        <f>IF($G16="","",IF(G16=prazo_subp,1,IFERROR(TRUNC(ESTRUTURA!Y17/ESTRUTURA!AA16,6),0)*100))</f>
        <v>0</v>
      </c>
      <c r="K16" s="163"/>
      <c r="M16" s="161">
        <f>ESTRUTURA!M17</f>
        <v>0</v>
      </c>
      <c r="N16" s="162">
        <f>ESTRUTURA!O17</f>
        <v>0</v>
      </c>
      <c r="O16" s="162">
        <f>ESTRUTURA!Q17</f>
        <v>0</v>
      </c>
      <c r="P16" s="164">
        <f>IF($M16="","",IF(M16=prazo_sub,1,IFERROR(TRUNC(ESTRUTURA!AE17/ESTRUTURA!AG16,6),0)*100))</f>
        <v>0</v>
      </c>
      <c r="Q16" s="163"/>
    </row>
    <row r="17" spans="1:17" x14ac:dyDescent="0.3">
      <c r="A17" s="161">
        <f>IF(ESTRUTURA!A18&gt;prazo_se,"",ESTRUTURA!A18)</f>
        <v>7</v>
      </c>
      <c r="B17" s="162">
        <f>ESTRUTURA!C18</f>
        <v>43174</v>
      </c>
      <c r="C17" s="162">
        <f>ESTRUTURA!E18</f>
        <v>43175</v>
      </c>
      <c r="D17" s="164">
        <f>IF($A17="","",IF(A17=prazo_se,1,IFERROR(TRUNC(ESTRUTURA!R18/ESTRUTURA!T17,6),0)*100))</f>
        <v>0</v>
      </c>
      <c r="E17" s="163"/>
      <c r="G17" s="161">
        <f>IF(ESTRUTURA!A18&gt;prazo_subp,"",ESTRUTURA!A18)</f>
        <v>7</v>
      </c>
      <c r="H17" s="162">
        <f>IF(G17="","",ESTRUTURA!C18)</f>
        <v>43174</v>
      </c>
      <c r="I17" s="162">
        <f>IF(G17="","",ESTRUTURA!E18)</f>
        <v>43175</v>
      </c>
      <c r="J17" s="164">
        <f>IF($G17="","",IF(G17=prazo_subp,1,IFERROR(TRUNC(ESTRUTURA!Y18/ESTRUTURA!AA17,6),0)*100))</f>
        <v>0</v>
      </c>
      <c r="K17" s="163"/>
      <c r="M17" s="161">
        <f>ESTRUTURA!M18</f>
        <v>0</v>
      </c>
      <c r="N17" s="162">
        <f>ESTRUTURA!O18</f>
        <v>0</v>
      </c>
      <c r="O17" s="162">
        <f>ESTRUTURA!Q18</f>
        <v>0</v>
      </c>
      <c r="P17" s="164">
        <f>IF($M17="","",IF(M17=prazo_sub,1,IFERROR(TRUNC(ESTRUTURA!AE18/ESTRUTURA!AG17,6),0)*100))</f>
        <v>0</v>
      </c>
      <c r="Q17" s="163"/>
    </row>
    <row r="18" spans="1:17" x14ac:dyDescent="0.3">
      <c r="A18" s="161">
        <f>IF(ESTRUTURA!A19&gt;prazo_se,"",ESTRUTURA!A19)</f>
        <v>8</v>
      </c>
      <c r="B18" s="162">
        <f>ESTRUTURA!C19</f>
        <v>43205</v>
      </c>
      <c r="C18" s="162">
        <f>ESTRUTURA!E19</f>
        <v>43207</v>
      </c>
      <c r="D18" s="164">
        <f>IF($A18="","",IF(A18=prazo_se,1,IFERROR(TRUNC(ESTRUTURA!R19/ESTRUTURA!T18,6),0)*100))</f>
        <v>0</v>
      </c>
      <c r="E18" s="163"/>
      <c r="G18" s="161">
        <f>IF(ESTRUTURA!A19&gt;prazo_subp,"",ESTRUTURA!A19)</f>
        <v>8</v>
      </c>
      <c r="H18" s="162">
        <f>IF(G18="","",ESTRUTURA!C19)</f>
        <v>43205</v>
      </c>
      <c r="I18" s="162">
        <f>IF(G18="","",ESTRUTURA!E19)</f>
        <v>43207</v>
      </c>
      <c r="J18" s="164">
        <f>IF($G18="","",IF(G18=prazo_subp,1,IFERROR(TRUNC(ESTRUTURA!Y19/ESTRUTURA!AA18,6),0)*100))</f>
        <v>0</v>
      </c>
      <c r="K18" s="163"/>
      <c r="M18" s="161">
        <f>ESTRUTURA!M19</f>
        <v>0</v>
      </c>
      <c r="N18" s="162">
        <f>ESTRUTURA!O19</f>
        <v>0</v>
      </c>
      <c r="O18" s="162">
        <f>ESTRUTURA!Q19</f>
        <v>0</v>
      </c>
      <c r="P18" s="164">
        <f>IF($M18="","",IF(M18=prazo_sub,1,IFERROR(TRUNC(ESTRUTURA!AE19/ESTRUTURA!AG18,6),0)*100))</f>
        <v>0</v>
      </c>
      <c r="Q18" s="163"/>
    </row>
    <row r="19" spans="1:17" x14ac:dyDescent="0.3">
      <c r="A19" s="161">
        <f>IF(ESTRUTURA!A20&gt;prazo_se,"",ESTRUTURA!A20)</f>
        <v>9</v>
      </c>
      <c r="B19" s="162">
        <f>ESTRUTURA!C20</f>
        <v>43235</v>
      </c>
      <c r="C19" s="162">
        <f>ESTRUTURA!E20</f>
        <v>43236</v>
      </c>
      <c r="D19" s="164">
        <f>IF($A19="","",IF(A19=prazo_se,1,IFERROR(TRUNC(ESTRUTURA!R20/ESTRUTURA!T19,6),0)*100))</f>
        <v>0</v>
      </c>
      <c r="E19" s="163"/>
      <c r="G19" s="161">
        <f>IF(ESTRUTURA!A20&gt;prazo_subp,"",ESTRUTURA!A20)</f>
        <v>9</v>
      </c>
      <c r="H19" s="162">
        <f>IF(G19="","",ESTRUTURA!C20)</f>
        <v>43235</v>
      </c>
      <c r="I19" s="162">
        <f>IF(G19="","",ESTRUTURA!E20)</f>
        <v>43236</v>
      </c>
      <c r="J19" s="164">
        <f>IF($G19="","",IF(G19=prazo_subp,1,IFERROR(TRUNC(ESTRUTURA!Y20/ESTRUTURA!AA19,6),0)*100))</f>
        <v>0</v>
      </c>
      <c r="K19" s="163"/>
      <c r="M19" s="161">
        <f>ESTRUTURA!M20</f>
        <v>0</v>
      </c>
      <c r="N19" s="162">
        <f>ESTRUTURA!O20</f>
        <v>0</v>
      </c>
      <c r="O19" s="162">
        <f>ESTRUTURA!Q20</f>
        <v>0</v>
      </c>
      <c r="P19" s="164">
        <f>IF($M19="","",IF(M19=prazo_sub,1,IFERROR(TRUNC(ESTRUTURA!AE20/ESTRUTURA!AG19,6),0)*100))</f>
        <v>0</v>
      </c>
      <c r="Q19" s="163"/>
    </row>
    <row r="20" spans="1:17" x14ac:dyDescent="0.3">
      <c r="A20" s="161">
        <f>IF(ESTRUTURA!A21&gt;prazo_se,"",ESTRUTURA!A21)</f>
        <v>10</v>
      </c>
      <c r="B20" s="162">
        <f>ESTRUTURA!C21</f>
        <v>43266</v>
      </c>
      <c r="C20" s="162">
        <f>ESTRUTURA!E21</f>
        <v>43269</v>
      </c>
      <c r="D20" s="164">
        <f>IF($A20="","",IF(A20=prazo_se,1,IFERROR(TRUNC(ESTRUTURA!R21/ESTRUTURA!T20,6),0)*100))</f>
        <v>0</v>
      </c>
      <c r="E20" s="163"/>
      <c r="G20" s="161">
        <f>IF(ESTRUTURA!A21&gt;prazo_subp,"",ESTRUTURA!A21)</f>
        <v>10</v>
      </c>
      <c r="H20" s="162">
        <f>IF(G20="","",ESTRUTURA!C21)</f>
        <v>43266</v>
      </c>
      <c r="I20" s="162">
        <f>IF(G20="","",ESTRUTURA!E21)</f>
        <v>43269</v>
      </c>
      <c r="J20" s="164">
        <f>IF($G20="","",IF(G20=prazo_subp,1,IFERROR(TRUNC(ESTRUTURA!Y21/ESTRUTURA!AA20,6),0)*100))</f>
        <v>0</v>
      </c>
      <c r="K20" s="163"/>
      <c r="M20" s="161">
        <f>ESTRUTURA!M21</f>
        <v>0</v>
      </c>
      <c r="N20" s="162">
        <f>ESTRUTURA!O21</f>
        <v>0</v>
      </c>
      <c r="O20" s="162">
        <f>ESTRUTURA!Q21</f>
        <v>0</v>
      </c>
      <c r="P20" s="164">
        <f>IF($M20="","",IF(M20=prazo_sub,1,IFERROR(TRUNC(ESTRUTURA!AE21/ESTRUTURA!AG20,6),0)*100))</f>
        <v>0</v>
      </c>
      <c r="Q20" s="163"/>
    </row>
    <row r="21" spans="1:17" x14ac:dyDescent="0.3">
      <c r="A21" s="161">
        <f>IF(ESTRUTURA!A22&gt;prazo_se,"",ESTRUTURA!A22)</f>
        <v>11</v>
      </c>
      <c r="B21" s="162">
        <f>ESTRUTURA!C22</f>
        <v>43296</v>
      </c>
      <c r="C21" s="162">
        <f>ESTRUTURA!E22</f>
        <v>43298</v>
      </c>
      <c r="D21" s="164">
        <f>IF($A21="","",IF(A21=prazo_se,1,IFERROR(TRUNC(ESTRUTURA!R22/ESTRUTURA!T21,6),0)*100))</f>
        <v>0</v>
      </c>
      <c r="E21" s="163"/>
      <c r="G21" s="161">
        <f>IF(ESTRUTURA!A22&gt;prazo_subp,"",ESTRUTURA!A22)</f>
        <v>11</v>
      </c>
      <c r="H21" s="162">
        <f>IF(G21="","",ESTRUTURA!C22)</f>
        <v>43296</v>
      </c>
      <c r="I21" s="162">
        <f>IF(G21="","",ESTRUTURA!E22)</f>
        <v>43298</v>
      </c>
      <c r="J21" s="164">
        <f>IF($G21="","",IF(G21=prazo_subp,1,IFERROR(TRUNC(ESTRUTURA!Y22/ESTRUTURA!AA21,6),0)*100))</f>
        <v>0</v>
      </c>
      <c r="K21" s="163"/>
      <c r="M21" s="161">
        <f>ESTRUTURA!M22</f>
        <v>0</v>
      </c>
      <c r="N21" s="162">
        <f>ESTRUTURA!O22</f>
        <v>0</v>
      </c>
      <c r="O21" s="162">
        <f>ESTRUTURA!Q22</f>
        <v>0</v>
      </c>
      <c r="P21" s="164">
        <f>IF($M21="","",IF(M21=prazo_sub,1,IFERROR(TRUNC(ESTRUTURA!AE22/ESTRUTURA!AG21,6),0)*100))</f>
        <v>0</v>
      </c>
      <c r="Q21" s="163"/>
    </row>
    <row r="22" spans="1:17" x14ac:dyDescent="0.3">
      <c r="A22" s="161">
        <f>IF(ESTRUTURA!A23&gt;prazo_se,"",ESTRUTURA!A23)</f>
        <v>12</v>
      </c>
      <c r="B22" s="162">
        <f>ESTRUTURA!C23</f>
        <v>43327</v>
      </c>
      <c r="C22" s="162">
        <f>ESTRUTURA!E23</f>
        <v>43328</v>
      </c>
      <c r="D22" s="164">
        <f>IF($A22="","",IF(A22=prazo_se,1,IFERROR(TRUNC(ESTRUTURA!R23/ESTRUTURA!T22,6),0)*100))</f>
        <v>0</v>
      </c>
      <c r="E22" s="163"/>
      <c r="G22" s="161">
        <f>IF(ESTRUTURA!A23&gt;prazo_subp,"",ESTRUTURA!A23)</f>
        <v>12</v>
      </c>
      <c r="H22" s="162">
        <f>IF(G22="","",ESTRUTURA!C23)</f>
        <v>43327</v>
      </c>
      <c r="I22" s="162">
        <f>IF(G22="","",ESTRUTURA!E23)</f>
        <v>43328</v>
      </c>
      <c r="J22" s="164">
        <f>IF($G22="","",IF(G22=prazo_subp,1,IFERROR(TRUNC(ESTRUTURA!Y23/ESTRUTURA!AA22,6),0)*100))</f>
        <v>0</v>
      </c>
      <c r="K22" s="163"/>
      <c r="M22" s="161">
        <f>ESTRUTURA!M23</f>
        <v>0</v>
      </c>
      <c r="N22" s="162">
        <f>ESTRUTURA!O23</f>
        <v>0</v>
      </c>
      <c r="O22" s="162">
        <f>ESTRUTURA!Q23</f>
        <v>0</v>
      </c>
      <c r="P22" s="164">
        <f>IF($M22="","",IF(M22=prazo_sub,1,IFERROR(TRUNC(ESTRUTURA!AE23/ESTRUTURA!AG22,6),0)*100))</f>
        <v>0</v>
      </c>
      <c r="Q22" s="163"/>
    </row>
    <row r="23" spans="1:17" x14ac:dyDescent="0.3">
      <c r="A23" s="161">
        <f>IF(ESTRUTURA!A24&gt;prazo_se,"",ESTRUTURA!A24)</f>
        <v>13</v>
      </c>
      <c r="B23" s="162">
        <f>ESTRUTURA!C24</f>
        <v>43358</v>
      </c>
      <c r="C23" s="162">
        <f>ESTRUTURA!E24</f>
        <v>43361</v>
      </c>
      <c r="D23" s="164">
        <f>IF($A23="","",IF(A23=prazo_se,1,IFERROR(TRUNC(ESTRUTURA!R24/ESTRUTURA!T23,6),0)*100))</f>
        <v>0</v>
      </c>
      <c r="E23" s="163"/>
      <c r="G23" s="161">
        <f>IF(ESTRUTURA!A24&gt;prazo_subp,"",ESTRUTURA!A24)</f>
        <v>13</v>
      </c>
      <c r="H23" s="162">
        <f>IF(G23="","",ESTRUTURA!C24)</f>
        <v>43358</v>
      </c>
      <c r="I23" s="162">
        <f>IF(G23="","",ESTRUTURA!E24)</f>
        <v>43361</v>
      </c>
      <c r="J23" s="164">
        <f>IF($G23="","",IF(G23=prazo_subp,1,IFERROR(TRUNC(ESTRUTURA!Y24/ESTRUTURA!AA23,6),0)*100))</f>
        <v>0</v>
      </c>
      <c r="K23" s="163"/>
      <c r="M23" s="161">
        <f>ESTRUTURA!M24</f>
        <v>0</v>
      </c>
      <c r="N23" s="162">
        <f>ESTRUTURA!O24</f>
        <v>0</v>
      </c>
      <c r="O23" s="162">
        <f>ESTRUTURA!Q24</f>
        <v>0</v>
      </c>
      <c r="P23" s="164">
        <f>IF($M23="","",IF(M23=prazo_sub,1,IFERROR(TRUNC(ESTRUTURA!AE24/ESTRUTURA!AG23,6),0)*100))</f>
        <v>0</v>
      </c>
      <c r="Q23" s="163"/>
    </row>
    <row r="24" spans="1:17" x14ac:dyDescent="0.3">
      <c r="A24" s="161">
        <f>IF(ESTRUTURA!A25&gt;prazo_se,"",ESTRUTURA!A25)</f>
        <v>14</v>
      </c>
      <c r="B24" s="162">
        <f>ESTRUTURA!C25</f>
        <v>43388</v>
      </c>
      <c r="C24" s="162">
        <f>ESTRUTURA!E25</f>
        <v>43389</v>
      </c>
      <c r="D24" s="164">
        <f>IF($A24="","",IF(A24=prazo_se,1,IFERROR(TRUNC(ESTRUTURA!R25/ESTRUTURA!T24,6),0)*100))</f>
        <v>0</v>
      </c>
      <c r="E24" s="163"/>
      <c r="G24" s="161">
        <f>IF(ESTRUTURA!A25&gt;prazo_subp,"",ESTRUTURA!A25)</f>
        <v>14</v>
      </c>
      <c r="H24" s="162">
        <f>IF(G24="","",ESTRUTURA!C25)</f>
        <v>43388</v>
      </c>
      <c r="I24" s="162">
        <f>IF(G24="","",ESTRUTURA!E25)</f>
        <v>43389</v>
      </c>
      <c r="J24" s="164">
        <f>IF($G24="","",IF(G24=prazo_subp,1,IFERROR(TRUNC(ESTRUTURA!Y25/ESTRUTURA!AA24,6),0)*100))</f>
        <v>0</v>
      </c>
      <c r="K24" s="163"/>
      <c r="M24" s="161">
        <f>ESTRUTURA!M25</f>
        <v>0</v>
      </c>
      <c r="N24" s="162">
        <f>ESTRUTURA!O25</f>
        <v>0</v>
      </c>
      <c r="O24" s="162">
        <f>ESTRUTURA!Q25</f>
        <v>0</v>
      </c>
      <c r="P24" s="164">
        <f>IF($M24="","",IF(M24=prazo_sub,1,IFERROR(TRUNC(ESTRUTURA!AE25/ESTRUTURA!AG24,6),0)*100))</f>
        <v>0</v>
      </c>
      <c r="Q24" s="163"/>
    </row>
    <row r="25" spans="1:17" x14ac:dyDescent="0.3">
      <c r="A25" s="161">
        <f>IF(ESTRUTURA!A26&gt;prazo_se,"",ESTRUTURA!A26)</f>
        <v>15</v>
      </c>
      <c r="B25" s="162">
        <f>ESTRUTURA!C26</f>
        <v>43419</v>
      </c>
      <c r="C25" s="162">
        <f>ESTRUTURA!E26</f>
        <v>43423</v>
      </c>
      <c r="D25" s="164">
        <f>IF($A25="","",IF(A25=prazo_se,1,IFERROR(TRUNC(ESTRUTURA!R26/ESTRUTURA!T25,6),0)*100))</f>
        <v>0</v>
      </c>
      <c r="E25" s="163"/>
      <c r="G25" s="161">
        <f>IF(ESTRUTURA!A26&gt;prazo_subp,"",ESTRUTURA!A26)</f>
        <v>15</v>
      </c>
      <c r="H25" s="162">
        <f>IF(G25="","",ESTRUTURA!C26)</f>
        <v>43419</v>
      </c>
      <c r="I25" s="162">
        <f>IF(G25="","",ESTRUTURA!E26)</f>
        <v>43423</v>
      </c>
      <c r="J25" s="164">
        <f>IF($G25="","",IF(G25=prazo_subp,1,IFERROR(TRUNC(ESTRUTURA!Y26/ESTRUTURA!AA25,6),0)*100))</f>
        <v>0</v>
      </c>
      <c r="K25" s="163"/>
      <c r="M25" s="161">
        <f>ESTRUTURA!M26</f>
        <v>0</v>
      </c>
      <c r="N25" s="162">
        <f>ESTRUTURA!O26</f>
        <v>0</v>
      </c>
      <c r="O25" s="162">
        <f>ESTRUTURA!Q26</f>
        <v>0</v>
      </c>
      <c r="P25" s="164">
        <f>IF($M25="","",IF(M25=prazo_sub,1,IFERROR(TRUNC(ESTRUTURA!AE26/ESTRUTURA!AG25,6),0)*100))</f>
        <v>0</v>
      </c>
      <c r="Q25" s="163"/>
    </row>
    <row r="26" spans="1:17" x14ac:dyDescent="0.3">
      <c r="A26" s="161">
        <f>IF(ESTRUTURA!A27&gt;prazo_se,"",ESTRUTURA!A27)</f>
        <v>16</v>
      </c>
      <c r="B26" s="162">
        <f>ESTRUTURA!C27</f>
        <v>43449</v>
      </c>
      <c r="C26" s="162">
        <f>ESTRUTURA!E27</f>
        <v>43452</v>
      </c>
      <c r="D26" s="164">
        <f>IF($A26="","",IF(A26=prazo_se,1,IFERROR(TRUNC(ESTRUTURA!R27/ESTRUTURA!T26,6),0)*100))</f>
        <v>0</v>
      </c>
      <c r="E26" s="163"/>
      <c r="G26" s="161">
        <f>IF(ESTRUTURA!A27&gt;prazo_subp,"",ESTRUTURA!A27)</f>
        <v>16</v>
      </c>
      <c r="H26" s="162">
        <f>IF(G26="","",ESTRUTURA!C27)</f>
        <v>43449</v>
      </c>
      <c r="I26" s="162">
        <f>IF(G26="","",ESTRUTURA!E27)</f>
        <v>43452</v>
      </c>
      <c r="J26" s="164">
        <f>IF($G26="","",IF(G26=prazo_subp,1,IFERROR(TRUNC(ESTRUTURA!Y27/ESTRUTURA!AA26,6),0)*100))</f>
        <v>0</v>
      </c>
      <c r="K26" s="163"/>
      <c r="M26" s="161">
        <f>ESTRUTURA!M27</f>
        <v>0</v>
      </c>
      <c r="N26" s="162">
        <f>ESTRUTURA!O27</f>
        <v>0</v>
      </c>
      <c r="O26" s="162">
        <f>ESTRUTURA!Q27</f>
        <v>0</v>
      </c>
      <c r="P26" s="164">
        <f>IF($M26="","",IF(M26=prazo_sub,1,IFERROR(TRUNC(ESTRUTURA!AE27/ESTRUTURA!AG26,6),0)*100))</f>
        <v>0</v>
      </c>
      <c r="Q26" s="163"/>
    </row>
    <row r="27" spans="1:17" x14ac:dyDescent="0.3">
      <c r="A27" s="161">
        <f>IF(ESTRUTURA!A28&gt;prazo_se,"",ESTRUTURA!A28)</f>
        <v>17</v>
      </c>
      <c r="B27" s="162">
        <f>ESTRUTURA!C28</f>
        <v>43480</v>
      </c>
      <c r="C27" s="162">
        <f>ESTRUTURA!E28</f>
        <v>43481</v>
      </c>
      <c r="D27" s="164">
        <f>IF($A27="","",IF(A27=prazo_se,1,IFERROR(TRUNC(ESTRUTURA!R28/ESTRUTURA!T27,6),0)*100))</f>
        <v>0</v>
      </c>
      <c r="E27" s="163"/>
      <c r="G27" s="161">
        <f>IF(ESTRUTURA!A28&gt;prazo_subp,"",ESTRUTURA!A28)</f>
        <v>17</v>
      </c>
      <c r="H27" s="162">
        <f>IF(G27="","",ESTRUTURA!C28)</f>
        <v>43480</v>
      </c>
      <c r="I27" s="162">
        <f>IF(G27="","",ESTRUTURA!E28)</f>
        <v>43481</v>
      </c>
      <c r="J27" s="164">
        <f>IF($G27="","",IF(G27=prazo_subp,1,IFERROR(TRUNC(ESTRUTURA!Y28/ESTRUTURA!AA27,6),0)*100))</f>
        <v>0</v>
      </c>
      <c r="K27" s="163"/>
      <c r="M27" s="161">
        <f>ESTRUTURA!M28</f>
        <v>0</v>
      </c>
      <c r="N27" s="162">
        <f>ESTRUTURA!O28</f>
        <v>0</v>
      </c>
      <c r="O27" s="162">
        <f>ESTRUTURA!Q28</f>
        <v>0</v>
      </c>
      <c r="P27" s="164">
        <f>IF($M27="","",IF(M27=prazo_sub,1,IFERROR(TRUNC(ESTRUTURA!AE28/ESTRUTURA!AG27,6),0)*100))</f>
        <v>0</v>
      </c>
      <c r="Q27" s="163"/>
    </row>
    <row r="28" spans="1:17" x14ac:dyDescent="0.3">
      <c r="A28" s="161">
        <f>IF(ESTRUTURA!A29&gt;prazo_se,"",ESTRUTURA!A29)</f>
        <v>18</v>
      </c>
      <c r="B28" s="162">
        <f>ESTRUTURA!C29</f>
        <v>43511</v>
      </c>
      <c r="C28" s="162">
        <f>ESTRUTURA!E29</f>
        <v>43514</v>
      </c>
      <c r="D28" s="164">
        <f>IF($A28="","",IF(A28=prazo_se,1,IFERROR(TRUNC(ESTRUTURA!R29/ESTRUTURA!T28,6),0)*100))</f>
        <v>0</v>
      </c>
      <c r="E28" s="163"/>
      <c r="G28" s="161">
        <f>IF(ESTRUTURA!A29&gt;prazo_subp,"",ESTRUTURA!A29)</f>
        <v>18</v>
      </c>
      <c r="H28" s="162">
        <f>IF(G28="","",ESTRUTURA!C29)</f>
        <v>43511</v>
      </c>
      <c r="I28" s="162">
        <f>IF(G28="","",ESTRUTURA!E29)</f>
        <v>43514</v>
      </c>
      <c r="J28" s="164">
        <f>IF($G28="","",IF(G28=prazo_subp,1,IFERROR(TRUNC(ESTRUTURA!Y29/ESTRUTURA!AA28,6),0)*100))</f>
        <v>0</v>
      </c>
      <c r="K28" s="163"/>
      <c r="M28" s="161">
        <f>ESTRUTURA!M29</f>
        <v>0</v>
      </c>
      <c r="N28" s="162">
        <f>ESTRUTURA!O29</f>
        <v>0</v>
      </c>
      <c r="O28" s="162">
        <f>ESTRUTURA!Q29</f>
        <v>0</v>
      </c>
      <c r="P28" s="164">
        <f>IF($M28="","",IF(M28=prazo_sub,1,IFERROR(TRUNC(ESTRUTURA!AE29/ESTRUTURA!AG28,6),0)*100))</f>
        <v>0</v>
      </c>
      <c r="Q28" s="163"/>
    </row>
    <row r="29" spans="1:17" x14ac:dyDescent="0.3">
      <c r="A29" s="161">
        <f>IF(ESTRUTURA!A30&gt;prazo_se,"",ESTRUTURA!A30)</f>
        <v>19</v>
      </c>
      <c r="B29" s="162">
        <f>ESTRUTURA!C30</f>
        <v>43539</v>
      </c>
      <c r="C29" s="162">
        <f>ESTRUTURA!E30</f>
        <v>43542</v>
      </c>
      <c r="D29" s="164">
        <f>IF($A29="","",IF(A29=prazo_se,1,IFERROR(TRUNC(ESTRUTURA!R30/ESTRUTURA!T29,6),0)*100))</f>
        <v>0</v>
      </c>
      <c r="E29" s="163"/>
      <c r="G29" s="161">
        <f>IF(ESTRUTURA!A30&gt;prazo_subp,"",ESTRUTURA!A30)</f>
        <v>19</v>
      </c>
      <c r="H29" s="162">
        <f>IF(G29="","",ESTRUTURA!C30)</f>
        <v>43539</v>
      </c>
      <c r="I29" s="162">
        <f>IF(G29="","",ESTRUTURA!E30)</f>
        <v>43542</v>
      </c>
      <c r="J29" s="164">
        <f>IF($G29="","",IF(G29=prazo_subp,1,IFERROR(TRUNC(ESTRUTURA!Y30/ESTRUTURA!AA29,6),0)*100))</f>
        <v>0</v>
      </c>
      <c r="K29" s="163"/>
      <c r="M29" s="161">
        <f>ESTRUTURA!M30</f>
        <v>0</v>
      </c>
      <c r="N29" s="162">
        <f>ESTRUTURA!O30</f>
        <v>0</v>
      </c>
      <c r="O29" s="162">
        <f>ESTRUTURA!Q30</f>
        <v>0</v>
      </c>
      <c r="P29" s="164">
        <f>IF($M29="","",IF(M29=prazo_sub,1,IFERROR(TRUNC(ESTRUTURA!AE30/ESTRUTURA!AG29,6),0)*100))</f>
        <v>0</v>
      </c>
      <c r="Q29" s="163"/>
    </row>
    <row r="30" spans="1:17" x14ac:dyDescent="0.3">
      <c r="A30" s="161">
        <f>IF(ESTRUTURA!A31&gt;prazo_se,"",ESTRUTURA!A31)</f>
        <v>20</v>
      </c>
      <c r="B30" s="162">
        <f>ESTRUTURA!C31</f>
        <v>43570</v>
      </c>
      <c r="C30" s="162">
        <f>ESTRUTURA!E31</f>
        <v>43571</v>
      </c>
      <c r="D30" s="164">
        <f>IF($A30="","",IF(A30=prazo_se,1,IFERROR(TRUNC(ESTRUTURA!R31/ESTRUTURA!T30,6),0)*100))</f>
        <v>0</v>
      </c>
      <c r="E30" s="163"/>
      <c r="G30" s="161">
        <f>IF(ESTRUTURA!A31&gt;prazo_subp,"",ESTRUTURA!A31)</f>
        <v>20</v>
      </c>
      <c r="H30" s="162">
        <f>IF(G30="","",ESTRUTURA!C31)</f>
        <v>43570</v>
      </c>
      <c r="I30" s="162">
        <f>IF(G30="","",ESTRUTURA!E31)</f>
        <v>43571</v>
      </c>
      <c r="J30" s="164">
        <f>IF($G30="","",IF(G30=prazo_subp,1,IFERROR(TRUNC(ESTRUTURA!Y31/ESTRUTURA!AA30,6),0)*100))</f>
        <v>0</v>
      </c>
      <c r="K30" s="163"/>
      <c r="M30" s="161">
        <f>ESTRUTURA!M31</f>
        <v>0</v>
      </c>
      <c r="N30" s="162">
        <f>ESTRUTURA!O31</f>
        <v>0</v>
      </c>
      <c r="O30" s="162">
        <f>ESTRUTURA!Q31</f>
        <v>0</v>
      </c>
      <c r="P30" s="164">
        <f>IF($M30="","",IF(M30=prazo_sub,1,IFERROR(TRUNC(ESTRUTURA!AE31/ESTRUTURA!AG30,6),0)*100))</f>
        <v>0</v>
      </c>
      <c r="Q30" s="163"/>
    </row>
    <row r="31" spans="1:17" x14ac:dyDescent="0.3">
      <c r="A31" s="161">
        <f>IF(ESTRUTURA!A32&gt;prazo_se,"",ESTRUTURA!A32)</f>
        <v>21</v>
      </c>
      <c r="B31" s="162">
        <f>ESTRUTURA!C32</f>
        <v>43600</v>
      </c>
      <c r="C31" s="162">
        <f>ESTRUTURA!E32</f>
        <v>43601</v>
      </c>
      <c r="D31" s="164">
        <f>IF($A31="","",IF(A31=prazo_se,1,IFERROR(TRUNC(ESTRUTURA!R32/ESTRUTURA!T31,6),0)*100))</f>
        <v>0</v>
      </c>
      <c r="E31" s="163"/>
      <c r="G31" s="161">
        <f>IF(ESTRUTURA!A32&gt;prazo_subp,"",ESTRUTURA!A32)</f>
        <v>21</v>
      </c>
      <c r="H31" s="162">
        <f>IF(G31="","",ESTRUTURA!C32)</f>
        <v>43600</v>
      </c>
      <c r="I31" s="162">
        <f>IF(G31="","",ESTRUTURA!E32)</f>
        <v>43601</v>
      </c>
      <c r="J31" s="164">
        <f>IF($G31="","",IF(G31=prazo_subp,1,IFERROR(TRUNC(ESTRUTURA!Y32/ESTRUTURA!AA31,6),0)*100))</f>
        <v>0</v>
      </c>
      <c r="K31" s="163"/>
      <c r="M31" s="161">
        <f>ESTRUTURA!M32</f>
        <v>0</v>
      </c>
      <c r="N31" s="162">
        <f>ESTRUTURA!O32</f>
        <v>0</v>
      </c>
      <c r="O31" s="162">
        <f>ESTRUTURA!Q32</f>
        <v>0</v>
      </c>
      <c r="P31" s="164">
        <f>IF($M31="","",IF(M31=prazo_sub,1,IFERROR(TRUNC(ESTRUTURA!AE32/ESTRUTURA!AG31,6),0)*100))</f>
        <v>0</v>
      </c>
      <c r="Q31" s="163"/>
    </row>
    <row r="32" spans="1:17" x14ac:dyDescent="0.3">
      <c r="A32" s="161">
        <f>IF(ESTRUTURA!A33&gt;prazo_se,"",ESTRUTURA!A33)</f>
        <v>22</v>
      </c>
      <c r="B32" s="162">
        <f>ESTRUTURA!C33</f>
        <v>43631</v>
      </c>
      <c r="C32" s="162">
        <f>ESTRUTURA!E33</f>
        <v>43634</v>
      </c>
      <c r="D32" s="164">
        <f>IF($A32="","",IF(A32=prazo_se,1,IFERROR(TRUNC(ESTRUTURA!R33/ESTRUTURA!T32,6),0)*100))</f>
        <v>0</v>
      </c>
      <c r="E32" s="163"/>
      <c r="G32" s="161">
        <f>IF(ESTRUTURA!A33&gt;prazo_subp,"",ESTRUTURA!A33)</f>
        <v>22</v>
      </c>
      <c r="H32" s="162">
        <f>IF(G32="","",ESTRUTURA!C33)</f>
        <v>43631</v>
      </c>
      <c r="I32" s="162">
        <f>IF(G32="","",ESTRUTURA!E33)</f>
        <v>43634</v>
      </c>
      <c r="J32" s="164">
        <f>IF($G32="","",IF(G32=prazo_subp,1,IFERROR(TRUNC(ESTRUTURA!Y33/ESTRUTURA!AA32,6),0)*100))</f>
        <v>0</v>
      </c>
      <c r="K32" s="163"/>
      <c r="M32" s="161">
        <f>ESTRUTURA!M33</f>
        <v>0</v>
      </c>
      <c r="N32" s="162">
        <f>ESTRUTURA!O33</f>
        <v>0</v>
      </c>
      <c r="O32" s="162">
        <f>ESTRUTURA!Q33</f>
        <v>0</v>
      </c>
      <c r="P32" s="164">
        <f>IF($M32="","",IF(M32=prazo_sub,1,IFERROR(TRUNC(ESTRUTURA!AE33/ESTRUTURA!AG32,6),0)*100))</f>
        <v>0</v>
      </c>
      <c r="Q32" s="163"/>
    </row>
    <row r="33" spans="1:17" x14ac:dyDescent="0.3">
      <c r="A33" s="161">
        <f>IF(ESTRUTURA!A34&gt;prazo_se,"",ESTRUTURA!A34)</f>
        <v>23</v>
      </c>
      <c r="B33" s="162">
        <f>ESTRUTURA!C34</f>
        <v>43661</v>
      </c>
      <c r="C33" s="162">
        <f>ESTRUTURA!E34</f>
        <v>43662</v>
      </c>
      <c r="D33" s="164">
        <f>IF($A33="","",IF(A33=prazo_se,1,IFERROR(TRUNC(ESTRUTURA!R34/ESTRUTURA!T33,6),0)*100))</f>
        <v>0</v>
      </c>
      <c r="E33" s="163"/>
      <c r="G33" s="161">
        <f>IF(ESTRUTURA!A34&gt;prazo_subp,"",ESTRUTURA!A34)</f>
        <v>23</v>
      </c>
      <c r="H33" s="162">
        <f>IF(G33="","",ESTRUTURA!C34)</f>
        <v>43661</v>
      </c>
      <c r="I33" s="162">
        <f>IF(G33="","",ESTRUTURA!E34)</f>
        <v>43662</v>
      </c>
      <c r="J33" s="164">
        <f>IF($G33="","",IF(G33=prazo_subp,1,IFERROR(TRUNC(ESTRUTURA!Y34/ESTRUTURA!AA33,6),0)*100))</f>
        <v>0</v>
      </c>
      <c r="K33" s="163"/>
      <c r="M33" s="161">
        <f>ESTRUTURA!M34</f>
        <v>0</v>
      </c>
      <c r="N33" s="162">
        <f>ESTRUTURA!O34</f>
        <v>0</v>
      </c>
      <c r="O33" s="162">
        <f>ESTRUTURA!Q34</f>
        <v>0</v>
      </c>
      <c r="P33" s="164">
        <f>IF($M33="","",IF(M33=prazo_sub,1,IFERROR(TRUNC(ESTRUTURA!AE34/ESTRUTURA!AG33,6),0)*100))</f>
        <v>0</v>
      </c>
      <c r="Q33" s="163"/>
    </row>
    <row r="34" spans="1:17" x14ac:dyDescent="0.3">
      <c r="A34" s="161">
        <f>IF(ESTRUTURA!A35&gt;prazo_se,"",ESTRUTURA!A35)</f>
        <v>24</v>
      </c>
      <c r="B34" s="162">
        <f>ESTRUTURA!C35</f>
        <v>43692</v>
      </c>
      <c r="C34" s="162">
        <f>ESTRUTURA!E35</f>
        <v>43693</v>
      </c>
      <c r="D34" s="164">
        <f>IF($A34="","",IF(A34=prazo_se,1,IFERROR(TRUNC(ESTRUTURA!R35/ESTRUTURA!T34,6),0)*100))</f>
        <v>0</v>
      </c>
      <c r="E34" s="163"/>
      <c r="G34" s="161">
        <f>IF(ESTRUTURA!A35&gt;prazo_subp,"",ESTRUTURA!A35)</f>
        <v>24</v>
      </c>
      <c r="H34" s="162">
        <f>IF(G34="","",ESTRUTURA!C35)</f>
        <v>43692</v>
      </c>
      <c r="I34" s="162">
        <f>IF(G34="","",ESTRUTURA!E35)</f>
        <v>43693</v>
      </c>
      <c r="J34" s="164">
        <f>IF($G34="","",IF(G34=prazo_subp,1,IFERROR(TRUNC(ESTRUTURA!Y35/ESTRUTURA!AA34,6),0)*100))</f>
        <v>0</v>
      </c>
      <c r="K34" s="163"/>
      <c r="M34" s="161">
        <f>ESTRUTURA!M35</f>
        <v>0</v>
      </c>
      <c r="N34" s="162">
        <f>ESTRUTURA!O35</f>
        <v>0</v>
      </c>
      <c r="O34" s="162">
        <f>ESTRUTURA!Q35</f>
        <v>0</v>
      </c>
      <c r="P34" s="164">
        <f>IF($M34="","",IF(M34=prazo_sub,1,IFERROR(TRUNC(ESTRUTURA!AE35/ESTRUTURA!AG34,6),0)*100))</f>
        <v>0</v>
      </c>
      <c r="Q34" s="163"/>
    </row>
    <row r="35" spans="1:17" x14ac:dyDescent="0.3">
      <c r="A35" s="161">
        <f>IF(ESTRUTURA!A36&gt;prazo_se,"",ESTRUTURA!A36)</f>
        <v>25</v>
      </c>
      <c r="B35" s="162">
        <f>ESTRUTURA!C36</f>
        <v>43723</v>
      </c>
      <c r="C35" s="162">
        <f>ESTRUTURA!E36</f>
        <v>43725</v>
      </c>
      <c r="D35" s="164">
        <f>IF($A35="","",IF(A35=prazo_se,1,IFERROR(TRUNC(ESTRUTURA!R36/ESTRUTURA!T35,6),0)*100))</f>
        <v>0</v>
      </c>
      <c r="E35" s="163"/>
      <c r="G35" s="161">
        <f>IF(ESTRUTURA!A36&gt;prazo_subp,"",ESTRUTURA!A36)</f>
        <v>25</v>
      </c>
      <c r="H35" s="162">
        <f>IF(G35="","",ESTRUTURA!C36)</f>
        <v>43723</v>
      </c>
      <c r="I35" s="162">
        <f>IF(G35="","",ESTRUTURA!E36)</f>
        <v>43725</v>
      </c>
      <c r="J35" s="164">
        <f>IF($G35="","",IF(G35=prazo_subp,1,IFERROR(TRUNC(ESTRUTURA!Y36/ESTRUTURA!AA35,6),0)*100))</f>
        <v>0</v>
      </c>
      <c r="K35" s="163"/>
      <c r="M35" s="161">
        <f>ESTRUTURA!M36</f>
        <v>0</v>
      </c>
      <c r="N35" s="162">
        <f>ESTRUTURA!O36</f>
        <v>0</v>
      </c>
      <c r="O35" s="162">
        <f>ESTRUTURA!Q36</f>
        <v>0</v>
      </c>
      <c r="P35" s="164">
        <f>IF($M35="","",IF(M35=prazo_sub,1,IFERROR(TRUNC(ESTRUTURA!AE36/ESTRUTURA!AG35,6),0)*100))</f>
        <v>0</v>
      </c>
      <c r="Q35" s="163"/>
    </row>
    <row r="36" spans="1:17" x14ac:dyDescent="0.3">
      <c r="A36" s="161">
        <f>IF(ESTRUTURA!A37&gt;prazo_se,"",ESTRUTURA!A37)</f>
        <v>26</v>
      </c>
      <c r="B36" s="162">
        <f>ESTRUTURA!C37</f>
        <v>43753</v>
      </c>
      <c r="C36" s="162">
        <f>ESTRUTURA!E37</f>
        <v>43754</v>
      </c>
      <c r="D36" s="164">
        <f>IF($A36="","",IF(A36=prazo_se,1,IFERROR(TRUNC(ESTRUTURA!R37/ESTRUTURA!T36,6),0)*100))</f>
        <v>0</v>
      </c>
      <c r="E36" s="163"/>
      <c r="G36" s="161">
        <f>IF(ESTRUTURA!A37&gt;prazo_subp,"",ESTRUTURA!A37)</f>
        <v>26</v>
      </c>
      <c r="H36" s="162">
        <f>IF(G36="","",ESTRUTURA!C37)</f>
        <v>43753</v>
      </c>
      <c r="I36" s="162">
        <f>IF(G36="","",ESTRUTURA!E37)</f>
        <v>43754</v>
      </c>
      <c r="J36" s="164">
        <f>IF($G36="","",IF(G36=prazo_subp,1,IFERROR(TRUNC(ESTRUTURA!Y37/ESTRUTURA!AA36,6),0)*100))</f>
        <v>0</v>
      </c>
      <c r="K36" s="163"/>
      <c r="M36" s="161">
        <f>ESTRUTURA!M37</f>
        <v>0</v>
      </c>
      <c r="N36" s="162">
        <f>ESTRUTURA!O37</f>
        <v>0</v>
      </c>
      <c r="O36" s="162">
        <f>ESTRUTURA!Q37</f>
        <v>0</v>
      </c>
      <c r="P36" s="164">
        <f>IF($M36="","",IF(M36=prazo_sub,1,IFERROR(TRUNC(ESTRUTURA!AE37/ESTRUTURA!AG36,6),0)*100))</f>
        <v>0</v>
      </c>
      <c r="Q36" s="163"/>
    </row>
    <row r="37" spans="1:17" x14ac:dyDescent="0.3">
      <c r="A37" s="161">
        <f>IF(ESTRUTURA!A38&gt;prazo_se,"",ESTRUTURA!A38)</f>
        <v>27</v>
      </c>
      <c r="B37" s="162">
        <f>ESTRUTURA!C38</f>
        <v>43784</v>
      </c>
      <c r="C37" s="162">
        <f>ESTRUTURA!E38</f>
        <v>43788</v>
      </c>
      <c r="D37" s="164">
        <f>IF($A37="","",IF(A37=prazo_se,1,IFERROR(TRUNC(ESTRUTURA!R38/ESTRUTURA!T37,6),0)*100))</f>
        <v>0</v>
      </c>
      <c r="E37" s="163"/>
      <c r="G37" s="161">
        <f>IF(ESTRUTURA!A38&gt;prazo_subp,"",ESTRUTURA!A38)</f>
        <v>27</v>
      </c>
      <c r="H37" s="162">
        <f>IF(G37="","",ESTRUTURA!C38)</f>
        <v>43784</v>
      </c>
      <c r="I37" s="162">
        <f>IF(G37="","",ESTRUTURA!E38)</f>
        <v>43788</v>
      </c>
      <c r="J37" s="164">
        <f>IF($G37="","",IF(G37=prazo_subp,1,IFERROR(TRUNC(ESTRUTURA!Y38/ESTRUTURA!AA37,6),0)*100))</f>
        <v>0</v>
      </c>
      <c r="K37" s="163"/>
      <c r="M37" s="161">
        <f>ESTRUTURA!M38</f>
        <v>0</v>
      </c>
      <c r="N37" s="162">
        <f>ESTRUTURA!O38</f>
        <v>0</v>
      </c>
      <c r="O37" s="162">
        <f>ESTRUTURA!Q38</f>
        <v>0</v>
      </c>
      <c r="P37" s="164">
        <f>IF($M37="","",IF(M37=prazo_sub,1,IFERROR(TRUNC(ESTRUTURA!AE38/ESTRUTURA!AG37,6),0)*100))</f>
        <v>0</v>
      </c>
      <c r="Q37" s="163"/>
    </row>
    <row r="38" spans="1:17" x14ac:dyDescent="0.3">
      <c r="A38" s="161">
        <f>IF(ESTRUTURA!A39&gt;prazo_se,"",ESTRUTURA!A39)</f>
        <v>28</v>
      </c>
      <c r="B38" s="162">
        <f>ESTRUTURA!C39</f>
        <v>43814</v>
      </c>
      <c r="C38" s="162">
        <f>ESTRUTURA!E39</f>
        <v>43816</v>
      </c>
      <c r="D38" s="164">
        <f>IF($A38="","",IF(A38=prazo_se,1,IFERROR(TRUNC(ESTRUTURA!R39/ESTRUTURA!T38,6),0)*100))</f>
        <v>0</v>
      </c>
      <c r="E38" s="163"/>
      <c r="G38" s="161">
        <f>IF(ESTRUTURA!A39&gt;prazo_subp,"",ESTRUTURA!A39)</f>
        <v>28</v>
      </c>
      <c r="H38" s="162">
        <f>IF(G38="","",ESTRUTURA!C39)</f>
        <v>43814</v>
      </c>
      <c r="I38" s="162">
        <f>IF(G38="","",ESTRUTURA!E39)</f>
        <v>43816</v>
      </c>
      <c r="J38" s="164">
        <f>IF($G38="","",IF(G38=prazo_subp,1,IFERROR(TRUNC(ESTRUTURA!Y39/ESTRUTURA!AA38,6),0)*100))</f>
        <v>0</v>
      </c>
      <c r="K38" s="163"/>
      <c r="M38" s="161">
        <f>ESTRUTURA!M39</f>
        <v>0</v>
      </c>
      <c r="N38" s="162">
        <f>ESTRUTURA!O39</f>
        <v>0</v>
      </c>
      <c r="O38" s="162">
        <f>ESTRUTURA!Q39</f>
        <v>0</v>
      </c>
      <c r="P38" s="164">
        <f>IF($M38="","",IF(M38=prazo_sub,1,IFERROR(TRUNC(ESTRUTURA!AE39/ESTRUTURA!AG38,6),0)*100))</f>
        <v>0</v>
      </c>
      <c r="Q38" s="163"/>
    </row>
    <row r="39" spans="1:17" x14ac:dyDescent="0.3">
      <c r="A39" s="161">
        <f>IF(ESTRUTURA!A40&gt;prazo_se,"",ESTRUTURA!A40)</f>
        <v>29</v>
      </c>
      <c r="B39" s="162">
        <f>ESTRUTURA!C40</f>
        <v>43845</v>
      </c>
      <c r="C39" s="162">
        <f>ESTRUTURA!E40</f>
        <v>43846</v>
      </c>
      <c r="D39" s="164">
        <f>IF($A39="","",IF(A39=prazo_se,1,IFERROR(TRUNC(ESTRUTURA!R40/ESTRUTURA!T39,6),0)*100))</f>
        <v>0</v>
      </c>
      <c r="E39" s="163"/>
      <c r="G39" s="161">
        <f>IF(ESTRUTURA!A40&gt;prazo_subp,"",ESTRUTURA!A40)</f>
        <v>29</v>
      </c>
      <c r="H39" s="162">
        <f>IF(G39="","",ESTRUTURA!C40)</f>
        <v>43845</v>
      </c>
      <c r="I39" s="162">
        <f>IF(G39="","",ESTRUTURA!E40)</f>
        <v>43846</v>
      </c>
      <c r="J39" s="164">
        <f>IF($G39="","",IF(G39=prazo_subp,1,IFERROR(TRUNC(ESTRUTURA!Y40/ESTRUTURA!AA39,6),0)*100))</f>
        <v>0</v>
      </c>
      <c r="K39" s="163"/>
      <c r="M39" s="161">
        <f>ESTRUTURA!M40</f>
        <v>0</v>
      </c>
      <c r="N39" s="162">
        <f>ESTRUTURA!O40</f>
        <v>0</v>
      </c>
      <c r="O39" s="162">
        <f>ESTRUTURA!Q40</f>
        <v>0</v>
      </c>
      <c r="P39" s="164">
        <f>IF($M39="","",IF(M39=prazo_sub,1,IFERROR(TRUNC(ESTRUTURA!AE40/ESTRUTURA!AG39,6),0)*100))</f>
        <v>0</v>
      </c>
      <c r="Q39" s="163"/>
    </row>
    <row r="40" spans="1:17" x14ac:dyDescent="0.3">
      <c r="A40" s="161">
        <f>IF(ESTRUTURA!A41&gt;prazo_se,"",ESTRUTURA!A41)</f>
        <v>30</v>
      </c>
      <c r="B40" s="162">
        <f>ESTRUTURA!C41</f>
        <v>43876</v>
      </c>
      <c r="C40" s="162">
        <f>ESTRUTURA!E41</f>
        <v>43879</v>
      </c>
      <c r="D40" s="164">
        <f>IF($A40="","",IF(A40=prazo_se,1,IFERROR(TRUNC(ESTRUTURA!R41/ESTRUTURA!T40,6),0)*100))</f>
        <v>0</v>
      </c>
      <c r="E40" s="163"/>
      <c r="G40" s="161">
        <f>IF(ESTRUTURA!A41&gt;prazo_subp,"",ESTRUTURA!A41)</f>
        <v>30</v>
      </c>
      <c r="H40" s="162">
        <f>IF(G40="","",ESTRUTURA!C41)</f>
        <v>43876</v>
      </c>
      <c r="I40" s="162">
        <f>IF(G40="","",ESTRUTURA!E41)</f>
        <v>43879</v>
      </c>
      <c r="J40" s="164">
        <f>IF($G40="","",IF(G40=prazo_subp,1,IFERROR(TRUNC(ESTRUTURA!Y41/ESTRUTURA!AA40,6),0)*100))</f>
        <v>0</v>
      </c>
      <c r="K40" s="163"/>
      <c r="M40" s="161">
        <f>ESTRUTURA!M41</f>
        <v>0</v>
      </c>
      <c r="N40" s="162">
        <f>ESTRUTURA!O41</f>
        <v>0</v>
      </c>
      <c r="O40" s="162">
        <f>ESTRUTURA!Q41</f>
        <v>0</v>
      </c>
      <c r="P40" s="164">
        <f>IF($M40="","",IF(M40=prazo_sub,1,IFERROR(TRUNC(ESTRUTURA!AE41/ESTRUTURA!AG40,6),0)*100))</f>
        <v>0</v>
      </c>
      <c r="Q40" s="163"/>
    </row>
    <row r="41" spans="1:17" x14ac:dyDescent="0.3">
      <c r="A41" s="161">
        <f>IF(ESTRUTURA!A42&gt;prazo_se,"",ESTRUTURA!A42)</f>
        <v>31</v>
      </c>
      <c r="B41" s="162">
        <f>ESTRUTURA!C42</f>
        <v>43905</v>
      </c>
      <c r="C41" s="162">
        <f>ESTRUTURA!E42</f>
        <v>43907</v>
      </c>
      <c r="D41" s="164">
        <f>IF($A41="","",IF(A41=prazo_se,1,IFERROR(TRUNC(ESTRUTURA!R42/ESTRUTURA!T41,6),0)*100))</f>
        <v>0</v>
      </c>
      <c r="E41" s="163"/>
      <c r="G41" s="161">
        <f>IF(ESTRUTURA!A42&gt;prazo_subp,"",ESTRUTURA!A42)</f>
        <v>31</v>
      </c>
      <c r="H41" s="162">
        <f>IF(G41="","",ESTRUTURA!C42)</f>
        <v>43905</v>
      </c>
      <c r="I41" s="162">
        <f>IF(G41="","",ESTRUTURA!E42)</f>
        <v>43907</v>
      </c>
      <c r="J41" s="164">
        <f>IF($G41="","",IF(G41=prazo_subp,1,IFERROR(TRUNC(ESTRUTURA!Y42/ESTRUTURA!AA41,6),0)*100))</f>
        <v>0</v>
      </c>
      <c r="K41" s="163"/>
      <c r="M41" s="161">
        <f>ESTRUTURA!M42</f>
        <v>0</v>
      </c>
      <c r="N41" s="162">
        <f>ESTRUTURA!O42</f>
        <v>0</v>
      </c>
      <c r="O41" s="162">
        <f>ESTRUTURA!Q42</f>
        <v>0</v>
      </c>
      <c r="P41" s="164">
        <f>IF($M41="","",IF(M41=prazo_sub,1,IFERROR(TRUNC(ESTRUTURA!AE42/ESTRUTURA!AG41,6),0)*100))</f>
        <v>0</v>
      </c>
      <c r="Q41" s="163"/>
    </row>
    <row r="42" spans="1:17" x14ac:dyDescent="0.3">
      <c r="A42" s="161">
        <f>IF(ESTRUTURA!A43&gt;prazo_se,"",ESTRUTURA!A43)</f>
        <v>32</v>
      </c>
      <c r="B42" s="162">
        <f>ESTRUTURA!C43</f>
        <v>43936</v>
      </c>
      <c r="C42" s="162">
        <f>ESTRUTURA!E43</f>
        <v>43937</v>
      </c>
      <c r="D42" s="164">
        <f>IF($A42="","",IF(A42=prazo_se,1,IFERROR(TRUNC(ESTRUTURA!R43/ESTRUTURA!T42,6),0)*100))</f>
        <v>0</v>
      </c>
      <c r="E42" s="163"/>
      <c r="G42" s="161">
        <f>IF(ESTRUTURA!A43&gt;prazo_subp,"",ESTRUTURA!A43)</f>
        <v>32</v>
      </c>
      <c r="H42" s="162">
        <f>IF(G42="","",ESTRUTURA!C43)</f>
        <v>43936</v>
      </c>
      <c r="I42" s="162">
        <f>IF(G42="","",ESTRUTURA!E43)</f>
        <v>43937</v>
      </c>
      <c r="J42" s="164">
        <f>IF($G42="","",IF(G42=prazo_subp,1,IFERROR(TRUNC(ESTRUTURA!Y43/ESTRUTURA!AA42,6),0)*100))</f>
        <v>0</v>
      </c>
      <c r="K42" s="163"/>
      <c r="M42" s="161">
        <f>ESTRUTURA!M43</f>
        <v>0</v>
      </c>
      <c r="N42" s="162">
        <f>ESTRUTURA!O43</f>
        <v>0</v>
      </c>
      <c r="O42" s="162">
        <f>ESTRUTURA!Q43</f>
        <v>0</v>
      </c>
      <c r="P42" s="164">
        <f>IF($M42="","",IF(M42=prazo_sub,1,IFERROR(TRUNC(ESTRUTURA!AE43/ESTRUTURA!AG42,6),0)*100))</f>
        <v>0</v>
      </c>
      <c r="Q42" s="163"/>
    </row>
    <row r="43" spans="1:17" x14ac:dyDescent="0.3">
      <c r="A43" s="161">
        <f>IF(ESTRUTURA!A44&gt;prazo_se,"",ESTRUTURA!A44)</f>
        <v>33</v>
      </c>
      <c r="B43" s="162">
        <f>ESTRUTURA!C44</f>
        <v>43966</v>
      </c>
      <c r="C43" s="162">
        <f>ESTRUTURA!E44</f>
        <v>43969</v>
      </c>
      <c r="D43" s="164">
        <f>IF($A43="","",IF(A43=prazo_se,1,IFERROR(TRUNC(ESTRUTURA!R44/ESTRUTURA!T43,6),0)*100))</f>
        <v>0</v>
      </c>
      <c r="E43" s="163"/>
      <c r="G43" s="161">
        <f>IF(ESTRUTURA!A44&gt;prazo_subp,"",ESTRUTURA!A44)</f>
        <v>33</v>
      </c>
      <c r="H43" s="162">
        <f>IF(G43="","",ESTRUTURA!C44)</f>
        <v>43966</v>
      </c>
      <c r="I43" s="162">
        <f>IF(G43="","",ESTRUTURA!E44)</f>
        <v>43969</v>
      </c>
      <c r="J43" s="164">
        <f>IF($G43="","",IF(G43=prazo_subp,1,IFERROR(TRUNC(ESTRUTURA!Y44/ESTRUTURA!AA43,6),0)*100))</f>
        <v>0</v>
      </c>
      <c r="K43" s="163"/>
      <c r="M43" s="161">
        <f>ESTRUTURA!M44</f>
        <v>0</v>
      </c>
      <c r="N43" s="162">
        <f>ESTRUTURA!O44</f>
        <v>0</v>
      </c>
      <c r="O43" s="162">
        <f>ESTRUTURA!Q44</f>
        <v>0</v>
      </c>
      <c r="P43" s="164">
        <f>IF($M43="","",IF(M43=prazo_sub,1,IFERROR(TRUNC(ESTRUTURA!AE44/ESTRUTURA!AG43,6),0)*100))</f>
        <v>0</v>
      </c>
      <c r="Q43" s="163"/>
    </row>
    <row r="44" spans="1:17" x14ac:dyDescent="0.3">
      <c r="A44" s="161">
        <f>IF(ESTRUTURA!A45&gt;prazo_se,"",ESTRUTURA!A45)</f>
        <v>34</v>
      </c>
      <c r="B44" s="162">
        <f>ESTRUTURA!C45</f>
        <v>43997</v>
      </c>
      <c r="C44" s="162">
        <f>ESTRUTURA!E45</f>
        <v>43998</v>
      </c>
      <c r="D44" s="164">
        <f>IF($A44="","",IF(A44=prazo_se,1,IFERROR(TRUNC(ESTRUTURA!R45/ESTRUTURA!T44,6),0)*100))</f>
        <v>0</v>
      </c>
      <c r="E44" s="163"/>
      <c r="G44" s="161">
        <f>IF(ESTRUTURA!A45&gt;prazo_subp,"",ESTRUTURA!A45)</f>
        <v>34</v>
      </c>
      <c r="H44" s="162">
        <f>IF(G44="","",ESTRUTURA!C45)</f>
        <v>43997</v>
      </c>
      <c r="I44" s="162">
        <f>IF(G44="","",ESTRUTURA!E45)</f>
        <v>43998</v>
      </c>
      <c r="J44" s="164">
        <f>IF($G44="","",IF(G44=prazo_subp,1,IFERROR(TRUNC(ESTRUTURA!Y45/ESTRUTURA!AA44,6),0)*100))</f>
        <v>0</v>
      </c>
      <c r="K44" s="163"/>
      <c r="M44" s="161">
        <f>ESTRUTURA!M45</f>
        <v>0</v>
      </c>
      <c r="N44" s="162">
        <f>ESTRUTURA!O45</f>
        <v>0</v>
      </c>
      <c r="O44" s="162">
        <f>ESTRUTURA!Q45</f>
        <v>0</v>
      </c>
      <c r="P44" s="164">
        <f>IF($M44="","",IF(M44=prazo_sub,1,IFERROR(TRUNC(ESTRUTURA!AE45/ESTRUTURA!AG44,6),0)*100))</f>
        <v>0</v>
      </c>
      <c r="Q44" s="163"/>
    </row>
    <row r="45" spans="1:17" x14ac:dyDescent="0.3">
      <c r="A45" s="161">
        <f>IF(ESTRUTURA!A46&gt;prazo_se,"",ESTRUTURA!A46)</f>
        <v>35</v>
      </c>
      <c r="B45" s="162">
        <f>ESTRUTURA!C46</f>
        <v>44027</v>
      </c>
      <c r="C45" s="162">
        <f>ESTRUTURA!E46</f>
        <v>44028</v>
      </c>
      <c r="D45" s="164">
        <f>IF($A45="","",IF(A45=prazo_se,1,IFERROR(TRUNC(ESTRUTURA!R46/ESTRUTURA!T45,6),0)*100))</f>
        <v>0</v>
      </c>
      <c r="E45" s="163"/>
      <c r="G45" s="161">
        <f>IF(ESTRUTURA!A46&gt;prazo_subp,"",ESTRUTURA!A46)</f>
        <v>35</v>
      </c>
      <c r="H45" s="162">
        <f>IF(G45="","",ESTRUTURA!C46)</f>
        <v>44027</v>
      </c>
      <c r="I45" s="162">
        <f>IF(G45="","",ESTRUTURA!E46)</f>
        <v>44028</v>
      </c>
      <c r="J45" s="164">
        <f>IF($G45="","",IF(G45=prazo_subp,1,IFERROR(TRUNC(ESTRUTURA!Y46/ESTRUTURA!AA45,6),0)*100))</f>
        <v>0</v>
      </c>
      <c r="K45" s="163"/>
      <c r="M45" s="161">
        <f>ESTRUTURA!M46</f>
        <v>0</v>
      </c>
      <c r="N45" s="162">
        <f>ESTRUTURA!O46</f>
        <v>0</v>
      </c>
      <c r="O45" s="162">
        <f>ESTRUTURA!Q46</f>
        <v>0</v>
      </c>
      <c r="P45" s="164">
        <f>IF($M45="","",IF(M45=prazo_sub,1,IFERROR(TRUNC(ESTRUTURA!AE46/ESTRUTURA!AG45,6),0)*100))</f>
        <v>0</v>
      </c>
      <c r="Q45" s="163"/>
    </row>
    <row r="46" spans="1:17" x14ac:dyDescent="0.3">
      <c r="A46" s="161">
        <f>IF(ESTRUTURA!A47&gt;prazo_se,"",ESTRUTURA!A47)</f>
        <v>36</v>
      </c>
      <c r="B46" s="162">
        <f>ESTRUTURA!C47</f>
        <v>44058</v>
      </c>
      <c r="C46" s="162">
        <f>ESTRUTURA!E47</f>
        <v>44061</v>
      </c>
      <c r="D46" s="164">
        <f>IF($A46="","",IF(A46=prazo_se,1,IFERROR(TRUNC(ESTRUTURA!R47/ESTRUTURA!T46,6),0)*100))</f>
        <v>0</v>
      </c>
      <c r="E46" s="163"/>
      <c r="G46" s="161">
        <f>IF(ESTRUTURA!A47&gt;prazo_subp,"",ESTRUTURA!A47)</f>
        <v>36</v>
      </c>
      <c r="H46" s="162">
        <f>IF(G46="","",ESTRUTURA!C47)</f>
        <v>44058</v>
      </c>
      <c r="I46" s="162">
        <f>IF(G46="","",ESTRUTURA!E47)</f>
        <v>44061</v>
      </c>
      <c r="J46" s="164">
        <f>IF($G46="","",IF(G46=prazo_subp,1,IFERROR(TRUNC(ESTRUTURA!Y47/ESTRUTURA!AA46,6),0)*100))</f>
        <v>0</v>
      </c>
      <c r="K46" s="163"/>
      <c r="M46" s="161">
        <f>ESTRUTURA!M47</f>
        <v>0</v>
      </c>
      <c r="N46" s="162">
        <f>ESTRUTURA!O47</f>
        <v>0</v>
      </c>
      <c r="O46" s="162">
        <f>ESTRUTURA!Q47</f>
        <v>0</v>
      </c>
      <c r="P46" s="164">
        <f>IF($M46="","",IF(M46=prazo_sub,1,IFERROR(TRUNC(ESTRUTURA!AE47/ESTRUTURA!AG46,6),0)*100))</f>
        <v>0</v>
      </c>
      <c r="Q46" s="163"/>
    </row>
    <row r="47" spans="1:17" x14ac:dyDescent="0.3">
      <c r="A47" s="161">
        <f>IF(ESTRUTURA!A48&gt;prazo_se,"",ESTRUTURA!A48)</f>
        <v>37</v>
      </c>
      <c r="B47" s="162">
        <f>ESTRUTURA!C48</f>
        <v>44089</v>
      </c>
      <c r="C47" s="162">
        <f>ESTRUTURA!E48</f>
        <v>44090</v>
      </c>
      <c r="D47" s="164">
        <f>IF($A47="","",IF(A47=prazo_se,1,IFERROR(TRUNC(ESTRUTURA!R48/ESTRUTURA!T47,6),0)*100))</f>
        <v>0</v>
      </c>
      <c r="E47" s="163"/>
      <c r="G47" s="161">
        <f>IF(ESTRUTURA!A48&gt;prazo_subp,"",ESTRUTURA!A48)</f>
        <v>37</v>
      </c>
      <c r="H47" s="162">
        <f>IF(G47="","",ESTRUTURA!C48)</f>
        <v>44089</v>
      </c>
      <c r="I47" s="162">
        <f>IF(G47="","",ESTRUTURA!E48)</f>
        <v>44090</v>
      </c>
      <c r="J47" s="164">
        <f>IF($G47="","",IF(G47=prazo_subp,1,IFERROR(TRUNC(ESTRUTURA!Y48/ESTRUTURA!AA47,6),0)*100))</f>
        <v>0</v>
      </c>
      <c r="K47" s="163"/>
      <c r="M47" s="161">
        <f>ESTRUTURA!M48</f>
        <v>0</v>
      </c>
      <c r="N47" s="162">
        <f>ESTRUTURA!O48</f>
        <v>0</v>
      </c>
      <c r="O47" s="162">
        <f>ESTRUTURA!Q48</f>
        <v>0</v>
      </c>
      <c r="P47" s="164">
        <f>IF($M47="","",IF(M47=prazo_sub,1,IFERROR(TRUNC(ESTRUTURA!AE48/ESTRUTURA!AG47,6),0)*100))</f>
        <v>0</v>
      </c>
      <c r="Q47" s="163"/>
    </row>
    <row r="48" spans="1:17" x14ac:dyDescent="0.3">
      <c r="A48" s="161">
        <f>IF(ESTRUTURA!A49&gt;prazo_se,"",ESTRUTURA!A49)</f>
        <v>38</v>
      </c>
      <c r="B48" s="162">
        <f>ESTRUTURA!C49</f>
        <v>44119</v>
      </c>
      <c r="C48" s="162">
        <f>ESTRUTURA!E49</f>
        <v>44120</v>
      </c>
      <c r="D48" s="164">
        <f>IF($A48="","",IF(A48=prazo_se,1,IFERROR(TRUNC(ESTRUTURA!R49/ESTRUTURA!T48,6),0)*100))</f>
        <v>0</v>
      </c>
      <c r="E48" s="163"/>
      <c r="G48" s="161">
        <f>IF(ESTRUTURA!A49&gt;prazo_subp,"",ESTRUTURA!A49)</f>
        <v>38</v>
      </c>
      <c r="H48" s="162">
        <f>IF(G48="","",ESTRUTURA!C49)</f>
        <v>44119</v>
      </c>
      <c r="I48" s="162">
        <f>IF(G48="","",ESTRUTURA!E49)</f>
        <v>44120</v>
      </c>
      <c r="J48" s="164">
        <f>IF($G48="","",IF(G48=prazo_subp,1,IFERROR(TRUNC(ESTRUTURA!Y49/ESTRUTURA!AA48,6),0)*100))</f>
        <v>0</v>
      </c>
      <c r="K48" s="163"/>
      <c r="M48" s="161">
        <f>ESTRUTURA!M49</f>
        <v>0</v>
      </c>
      <c r="N48" s="162">
        <f>ESTRUTURA!O49</f>
        <v>0</v>
      </c>
      <c r="O48" s="162">
        <f>ESTRUTURA!Q49</f>
        <v>0</v>
      </c>
      <c r="P48" s="164">
        <f>IF($M48="","",IF(M48=prazo_sub,1,IFERROR(TRUNC(ESTRUTURA!AE49/ESTRUTURA!AG48,6),0)*100))</f>
        <v>0</v>
      </c>
      <c r="Q48" s="163"/>
    </row>
    <row r="49" spans="1:17" x14ac:dyDescent="0.3">
      <c r="A49" s="161">
        <f>IF(ESTRUTURA!A50&gt;prazo_se,"",ESTRUTURA!A50)</f>
        <v>39</v>
      </c>
      <c r="B49" s="162">
        <f>ESTRUTURA!C50</f>
        <v>44150</v>
      </c>
      <c r="C49" s="162">
        <f>ESTRUTURA!E50</f>
        <v>44152</v>
      </c>
      <c r="D49" s="164">
        <f>IF($A49="","",IF(A49=prazo_se,1,IFERROR(TRUNC(ESTRUTURA!R50/ESTRUTURA!T49,6),0)*100))</f>
        <v>0</v>
      </c>
      <c r="E49" s="163"/>
      <c r="G49" s="161">
        <f>IF(ESTRUTURA!A50&gt;prazo_subp,"",ESTRUTURA!A50)</f>
        <v>39</v>
      </c>
      <c r="H49" s="162">
        <f>IF(G49="","",ESTRUTURA!C50)</f>
        <v>44150</v>
      </c>
      <c r="I49" s="162">
        <f>IF(G49="","",ESTRUTURA!E50)</f>
        <v>44152</v>
      </c>
      <c r="J49" s="164">
        <f>IF($G49="","",IF(G49=prazo_subp,1,IFERROR(TRUNC(ESTRUTURA!Y50/ESTRUTURA!AA49,6),0)*100))</f>
        <v>0</v>
      </c>
      <c r="K49" s="163"/>
      <c r="M49" s="161">
        <f>ESTRUTURA!M50</f>
        <v>0</v>
      </c>
      <c r="N49" s="162">
        <f>ESTRUTURA!O50</f>
        <v>0</v>
      </c>
      <c r="O49" s="162">
        <f>ESTRUTURA!Q50</f>
        <v>0</v>
      </c>
      <c r="P49" s="164">
        <f>IF($M49="","",IF(M49=prazo_sub,1,IFERROR(TRUNC(ESTRUTURA!AE50/ESTRUTURA!AG49,6),0)*100))</f>
        <v>0</v>
      </c>
      <c r="Q49" s="163"/>
    </row>
    <row r="50" spans="1:17" x14ac:dyDescent="0.3">
      <c r="A50" s="161">
        <f>IF(ESTRUTURA!A51&gt;prazo_se,"",ESTRUTURA!A51)</f>
        <v>40</v>
      </c>
      <c r="B50" s="162">
        <f>ESTRUTURA!C51</f>
        <v>44180</v>
      </c>
      <c r="C50" s="162">
        <f>ESTRUTURA!E51</f>
        <v>44181</v>
      </c>
      <c r="D50" s="164">
        <f>IF($A50="","",IF(A50=prazo_se,1,IFERROR(TRUNC(ESTRUTURA!R51/ESTRUTURA!T50,6),0)*100))</f>
        <v>0</v>
      </c>
      <c r="E50" s="163"/>
      <c r="G50" s="161">
        <f>IF(ESTRUTURA!A51&gt;prazo_subp,"",ESTRUTURA!A51)</f>
        <v>40</v>
      </c>
      <c r="H50" s="162">
        <f>IF(G50="","",ESTRUTURA!C51)</f>
        <v>44180</v>
      </c>
      <c r="I50" s="162">
        <f>IF(G50="","",ESTRUTURA!E51)</f>
        <v>44181</v>
      </c>
      <c r="J50" s="164">
        <f>IF($G50="","",IF(G50=prazo_subp,1,IFERROR(TRUNC(ESTRUTURA!Y51/ESTRUTURA!AA50,6),0)*100))</f>
        <v>0</v>
      </c>
      <c r="K50" s="163"/>
      <c r="M50" s="161">
        <f>ESTRUTURA!M51</f>
        <v>0</v>
      </c>
      <c r="N50" s="162">
        <f>ESTRUTURA!O51</f>
        <v>0</v>
      </c>
      <c r="O50" s="162">
        <f>ESTRUTURA!Q51</f>
        <v>0</v>
      </c>
      <c r="P50" s="164">
        <f>IF($M50="","",IF(M50=prazo_sub,1,IFERROR(TRUNC(ESTRUTURA!AE51/ESTRUTURA!AG50,6),0)*100))</f>
        <v>0</v>
      </c>
      <c r="Q50" s="163"/>
    </row>
    <row r="51" spans="1:17" x14ac:dyDescent="0.3">
      <c r="A51" s="161">
        <f>IF(ESTRUTURA!A52&gt;prazo_se,"",ESTRUTURA!A52)</f>
        <v>41</v>
      </c>
      <c r="B51" s="162">
        <f>ESTRUTURA!C52</f>
        <v>44211</v>
      </c>
      <c r="C51" s="162">
        <f>ESTRUTURA!E52</f>
        <v>44214</v>
      </c>
      <c r="D51" s="164">
        <f>IF($A51="","",IF(A51=prazo_se,1,IFERROR(TRUNC(ESTRUTURA!R52/ESTRUTURA!T51,6),0)*100))</f>
        <v>0</v>
      </c>
      <c r="E51" s="163"/>
      <c r="G51" s="161">
        <f>IF(ESTRUTURA!A52&gt;prazo_subp,"",ESTRUTURA!A52)</f>
        <v>41</v>
      </c>
      <c r="H51" s="162">
        <f>IF(G51="","",ESTRUTURA!C52)</f>
        <v>44211</v>
      </c>
      <c r="I51" s="162">
        <f>IF(G51="","",ESTRUTURA!E52)</f>
        <v>44214</v>
      </c>
      <c r="J51" s="164">
        <f>IF($G51="","",IF(G51=prazo_subp,1,IFERROR(TRUNC(ESTRUTURA!Y52/ESTRUTURA!AA51,6),0)*100))</f>
        <v>0</v>
      </c>
      <c r="K51" s="163"/>
      <c r="M51" s="161">
        <f>ESTRUTURA!M52</f>
        <v>0</v>
      </c>
      <c r="N51" s="162">
        <f>ESTRUTURA!O52</f>
        <v>0</v>
      </c>
      <c r="O51" s="162">
        <f>ESTRUTURA!Q52</f>
        <v>0</v>
      </c>
      <c r="P51" s="164">
        <f>IF($M51="","",IF(M51=prazo_sub,1,IFERROR(TRUNC(ESTRUTURA!AE52/ESTRUTURA!AG51,6),0)*100))</f>
        <v>0</v>
      </c>
      <c r="Q51" s="163"/>
    </row>
    <row r="52" spans="1:17" x14ac:dyDescent="0.3">
      <c r="A52" s="161">
        <f>IF(ESTRUTURA!A53&gt;prazo_se,"",ESTRUTURA!A53)</f>
        <v>42</v>
      </c>
      <c r="B52" s="162">
        <f>ESTRUTURA!C53</f>
        <v>44242</v>
      </c>
      <c r="C52" s="162">
        <f>ESTRUTURA!E53</f>
        <v>44245</v>
      </c>
      <c r="D52" s="164">
        <f>IF($A52="","",IF(A52=prazo_se,1,IFERROR(TRUNC(ESTRUTURA!R53/ESTRUTURA!T52,6),0)*100))</f>
        <v>0</v>
      </c>
      <c r="E52" s="163"/>
      <c r="G52" s="161">
        <f>IF(ESTRUTURA!A53&gt;prazo_subp,"",ESTRUTURA!A53)</f>
        <v>42</v>
      </c>
      <c r="H52" s="162">
        <f>IF(G52="","",ESTRUTURA!C53)</f>
        <v>44242</v>
      </c>
      <c r="I52" s="162">
        <f>IF(G52="","",ESTRUTURA!E53)</f>
        <v>44245</v>
      </c>
      <c r="J52" s="164">
        <f>IF($G52="","",IF(G52=prazo_subp,1,IFERROR(TRUNC(ESTRUTURA!Y53/ESTRUTURA!AA52,6),0)*100))</f>
        <v>0</v>
      </c>
      <c r="K52" s="163"/>
      <c r="M52" s="161">
        <f>ESTRUTURA!M53</f>
        <v>0</v>
      </c>
      <c r="N52" s="162">
        <f>ESTRUTURA!O53</f>
        <v>0</v>
      </c>
      <c r="O52" s="162">
        <f>ESTRUTURA!Q53</f>
        <v>0</v>
      </c>
      <c r="P52" s="164">
        <f>IF($M52="","",IF(M52=prazo_sub,1,IFERROR(TRUNC(ESTRUTURA!AE53/ESTRUTURA!AG52,6),0)*100))</f>
        <v>0</v>
      </c>
      <c r="Q52" s="163"/>
    </row>
    <row r="53" spans="1:17" x14ac:dyDescent="0.3">
      <c r="A53" s="161">
        <f>IF(ESTRUTURA!A54&gt;prazo_se,"",ESTRUTURA!A54)</f>
        <v>43</v>
      </c>
      <c r="B53" s="162">
        <f>ESTRUTURA!C54</f>
        <v>44270</v>
      </c>
      <c r="C53" s="162">
        <f>ESTRUTURA!E54</f>
        <v>44271</v>
      </c>
      <c r="D53" s="164">
        <f>IF($A53="","",IF(A53=prazo_se,1,IFERROR(TRUNC(ESTRUTURA!R54/ESTRUTURA!T53,6),0)*100))</f>
        <v>0</v>
      </c>
      <c r="E53" s="163"/>
      <c r="G53" s="161">
        <f>IF(ESTRUTURA!A54&gt;prazo_subp,"",ESTRUTURA!A54)</f>
        <v>43</v>
      </c>
      <c r="H53" s="162">
        <f>IF(G53="","",ESTRUTURA!C54)</f>
        <v>44270</v>
      </c>
      <c r="I53" s="162">
        <f>IF(G53="","",ESTRUTURA!E54)</f>
        <v>44271</v>
      </c>
      <c r="J53" s="164">
        <f>IF($G53="","",IF(G53=prazo_subp,1,IFERROR(TRUNC(ESTRUTURA!Y54/ESTRUTURA!AA53,6),0)*100))</f>
        <v>0</v>
      </c>
      <c r="K53" s="163"/>
      <c r="M53" s="161">
        <f>ESTRUTURA!M54</f>
        <v>0</v>
      </c>
      <c r="N53" s="162">
        <f>ESTRUTURA!O54</f>
        <v>0</v>
      </c>
      <c r="O53" s="162">
        <f>ESTRUTURA!Q54</f>
        <v>0</v>
      </c>
      <c r="P53" s="164">
        <f>IF($M53="","",IF(M53=prazo_sub,1,IFERROR(TRUNC(ESTRUTURA!AE54/ESTRUTURA!AG53,6),0)*100))</f>
        <v>0</v>
      </c>
      <c r="Q53" s="163"/>
    </row>
    <row r="54" spans="1:17" x14ac:dyDescent="0.3">
      <c r="A54" s="161">
        <f>IF(ESTRUTURA!A55&gt;prazo_se,"",ESTRUTURA!A55)</f>
        <v>44</v>
      </c>
      <c r="B54" s="162">
        <f>ESTRUTURA!C55</f>
        <v>44301</v>
      </c>
      <c r="C54" s="162">
        <f>ESTRUTURA!E55</f>
        <v>44302</v>
      </c>
      <c r="D54" s="164">
        <f>IF($A54="","",IF(A54=prazo_se,1,IFERROR(TRUNC(ESTRUTURA!R55/ESTRUTURA!T54,6),0)*100))</f>
        <v>0</v>
      </c>
      <c r="E54" s="163"/>
      <c r="G54" s="161">
        <f>IF(ESTRUTURA!A55&gt;prazo_subp,"",ESTRUTURA!A55)</f>
        <v>44</v>
      </c>
      <c r="H54" s="162">
        <f>IF(G54="","",ESTRUTURA!C55)</f>
        <v>44301</v>
      </c>
      <c r="I54" s="162">
        <f>IF(G54="","",ESTRUTURA!E55)</f>
        <v>44302</v>
      </c>
      <c r="J54" s="164">
        <f>IF($G54="","",IF(G54=prazo_subp,1,IFERROR(TRUNC(ESTRUTURA!Y55/ESTRUTURA!AA54,6),0)*100))</f>
        <v>0</v>
      </c>
      <c r="K54" s="163"/>
      <c r="M54" s="161">
        <f>ESTRUTURA!M55</f>
        <v>0</v>
      </c>
      <c r="N54" s="162">
        <f>ESTRUTURA!O55</f>
        <v>0</v>
      </c>
      <c r="O54" s="162">
        <f>ESTRUTURA!Q55</f>
        <v>0</v>
      </c>
      <c r="P54" s="164">
        <f>IF($M54="","",IF(M54=prazo_sub,1,IFERROR(TRUNC(ESTRUTURA!AE55/ESTRUTURA!AG54,6),0)*100))</f>
        <v>0</v>
      </c>
      <c r="Q54" s="163"/>
    </row>
    <row r="55" spans="1:17" x14ac:dyDescent="0.3">
      <c r="A55" s="161">
        <f>IF(ESTRUTURA!A56&gt;prazo_se,"",ESTRUTURA!A56)</f>
        <v>45</v>
      </c>
      <c r="B55" s="162">
        <f>ESTRUTURA!C56</f>
        <v>44331</v>
      </c>
      <c r="C55" s="162">
        <f>ESTRUTURA!E56</f>
        <v>44334</v>
      </c>
      <c r="D55" s="164">
        <f>IF($A55="","",IF(A55=prazo_se,1,IFERROR(TRUNC(ESTRUTURA!R56/ESTRUTURA!T55,6),0)*100))</f>
        <v>0</v>
      </c>
      <c r="E55" s="163"/>
      <c r="G55" s="161">
        <f>IF(ESTRUTURA!A56&gt;prazo_subp,"",ESTRUTURA!A56)</f>
        <v>45</v>
      </c>
      <c r="H55" s="162">
        <f>IF(G55="","",ESTRUTURA!C56)</f>
        <v>44331</v>
      </c>
      <c r="I55" s="162">
        <f>IF(G55="","",ESTRUTURA!E56)</f>
        <v>44334</v>
      </c>
      <c r="J55" s="164">
        <f>IF($G55="","",IF(G55=prazo_subp,1,IFERROR(TRUNC(ESTRUTURA!Y56/ESTRUTURA!AA55,6),0)*100))</f>
        <v>0</v>
      </c>
      <c r="K55" s="163"/>
      <c r="M55" s="161">
        <f>ESTRUTURA!M56</f>
        <v>0</v>
      </c>
      <c r="N55" s="162">
        <f>ESTRUTURA!O56</f>
        <v>0</v>
      </c>
      <c r="O55" s="162">
        <f>ESTRUTURA!Q56</f>
        <v>0</v>
      </c>
      <c r="P55" s="164">
        <f>IF($M55="","",IF(M55=prazo_sub,1,IFERROR(TRUNC(ESTRUTURA!AE56/ESTRUTURA!AG55,6),0)*100))</f>
        <v>0</v>
      </c>
      <c r="Q55" s="163"/>
    </row>
    <row r="56" spans="1:17" x14ac:dyDescent="0.3">
      <c r="A56" s="161">
        <f>IF(ESTRUTURA!A57&gt;prazo_se,"",ESTRUTURA!A57)</f>
        <v>46</v>
      </c>
      <c r="B56" s="162">
        <f>ESTRUTURA!C57</f>
        <v>44362</v>
      </c>
      <c r="C56" s="162">
        <f>ESTRUTURA!E57</f>
        <v>44363</v>
      </c>
      <c r="D56" s="164">
        <f>IF($A56="","",IF(A56=prazo_se,1,IFERROR(TRUNC(ESTRUTURA!R57/ESTRUTURA!T56,6),0)*100))</f>
        <v>0</v>
      </c>
      <c r="E56" s="163"/>
      <c r="G56" s="161">
        <f>IF(ESTRUTURA!A57&gt;prazo_subp,"",ESTRUTURA!A57)</f>
        <v>46</v>
      </c>
      <c r="H56" s="162">
        <f>IF(G56="","",ESTRUTURA!C57)</f>
        <v>44362</v>
      </c>
      <c r="I56" s="162">
        <f>IF(G56="","",ESTRUTURA!E57)</f>
        <v>44363</v>
      </c>
      <c r="J56" s="164">
        <f>IF($G56="","",IF(G56=prazo_subp,1,IFERROR(TRUNC(ESTRUTURA!Y57/ESTRUTURA!AA56,6),0)*100))</f>
        <v>0</v>
      </c>
      <c r="K56" s="163"/>
      <c r="M56" s="161">
        <f>ESTRUTURA!M57</f>
        <v>0</v>
      </c>
      <c r="N56" s="162">
        <f>ESTRUTURA!O57</f>
        <v>0</v>
      </c>
      <c r="O56" s="162">
        <f>ESTRUTURA!Q57</f>
        <v>0</v>
      </c>
      <c r="P56" s="164">
        <f>IF($M56="","",IF(M56=prazo_sub,1,IFERROR(TRUNC(ESTRUTURA!AE57/ESTRUTURA!AG56,6),0)*100))</f>
        <v>0</v>
      </c>
      <c r="Q56" s="163"/>
    </row>
    <row r="57" spans="1:17" x14ac:dyDescent="0.3">
      <c r="A57" s="161">
        <f>IF(ESTRUTURA!A58&gt;prazo_se,"",ESTRUTURA!A58)</f>
        <v>47</v>
      </c>
      <c r="B57" s="162">
        <f>ESTRUTURA!C58</f>
        <v>44392</v>
      </c>
      <c r="C57" s="162">
        <f>ESTRUTURA!E58</f>
        <v>44393</v>
      </c>
      <c r="D57" s="164">
        <f>IF($A57="","",IF(A57=prazo_se,1,IFERROR(TRUNC(ESTRUTURA!R58/ESTRUTURA!T57,6),0)*100))</f>
        <v>0</v>
      </c>
      <c r="E57" s="163"/>
      <c r="G57" s="161">
        <f>IF(ESTRUTURA!A58&gt;prazo_subp,"",ESTRUTURA!A58)</f>
        <v>47</v>
      </c>
      <c r="H57" s="162">
        <f>IF(G57="","",ESTRUTURA!C58)</f>
        <v>44392</v>
      </c>
      <c r="I57" s="162">
        <f>IF(G57="","",ESTRUTURA!E58)</f>
        <v>44393</v>
      </c>
      <c r="J57" s="164">
        <f>IF($G57="","",IF(G57=prazo_subp,1,IFERROR(TRUNC(ESTRUTURA!Y58/ESTRUTURA!AA57,6),0)*100))</f>
        <v>0</v>
      </c>
      <c r="K57" s="163"/>
      <c r="M57" s="161">
        <f>ESTRUTURA!M58</f>
        <v>0</v>
      </c>
      <c r="N57" s="162">
        <f>ESTRUTURA!O58</f>
        <v>0</v>
      </c>
      <c r="O57" s="162">
        <f>ESTRUTURA!Q58</f>
        <v>0</v>
      </c>
      <c r="P57" s="164">
        <f>IF($M57="","",IF(M57=prazo_sub,1,IFERROR(TRUNC(ESTRUTURA!AE58/ESTRUTURA!AG57,6),0)*100))</f>
        <v>0</v>
      </c>
      <c r="Q57" s="163"/>
    </row>
    <row r="58" spans="1:17" x14ac:dyDescent="0.3">
      <c r="A58" s="161">
        <f>IF(ESTRUTURA!A59&gt;prazo_se,"",ESTRUTURA!A59)</f>
        <v>48</v>
      </c>
      <c r="B58" s="162">
        <f>ESTRUTURA!C59</f>
        <v>44423</v>
      </c>
      <c r="C58" s="162">
        <f>ESTRUTURA!E59</f>
        <v>44425</v>
      </c>
      <c r="D58" s="164">
        <f>IF($A58="","",IF(A58=prazo_se,1,IFERROR(TRUNC(ESTRUTURA!R59/ESTRUTURA!T58,6),0)*100))</f>
        <v>0</v>
      </c>
      <c r="E58" s="163"/>
      <c r="G58" s="161">
        <f>IF(ESTRUTURA!A59&gt;prazo_subp,"",ESTRUTURA!A59)</f>
        <v>48</v>
      </c>
      <c r="H58" s="162">
        <f>IF(G58="","",ESTRUTURA!C59)</f>
        <v>44423</v>
      </c>
      <c r="I58" s="162">
        <f>IF(G58="","",ESTRUTURA!E59)</f>
        <v>44425</v>
      </c>
      <c r="J58" s="164">
        <f>IF($G58="","",IF(G58=prazo_subp,1,IFERROR(TRUNC(ESTRUTURA!Y59/ESTRUTURA!AA58,6),0)*100))</f>
        <v>0</v>
      </c>
      <c r="K58" s="163"/>
      <c r="M58" s="161">
        <f>ESTRUTURA!M59</f>
        <v>0</v>
      </c>
      <c r="N58" s="162">
        <f>ESTRUTURA!O59</f>
        <v>0</v>
      </c>
      <c r="O58" s="162">
        <f>ESTRUTURA!Q59</f>
        <v>0</v>
      </c>
      <c r="P58" s="164">
        <f>IF($M58="","",IF(M58=prazo_sub,1,IFERROR(TRUNC(ESTRUTURA!AE59/ESTRUTURA!AG58,6),0)*100))</f>
        <v>0</v>
      </c>
      <c r="Q58" s="163"/>
    </row>
    <row r="59" spans="1:17" x14ac:dyDescent="0.3">
      <c r="A59" s="161">
        <f>IF(ESTRUTURA!A60&gt;prazo_se,"",ESTRUTURA!A60)</f>
        <v>49</v>
      </c>
      <c r="B59" s="162">
        <f>ESTRUTURA!C60</f>
        <v>44454</v>
      </c>
      <c r="C59" s="162">
        <f>ESTRUTURA!E60</f>
        <v>44455</v>
      </c>
      <c r="D59" s="164">
        <f>IF($A59="","",IF(A59=prazo_se,1,IFERROR(TRUNC(ESTRUTURA!R60/ESTRUTURA!T59,6),0)*100))</f>
        <v>0</v>
      </c>
      <c r="E59" s="163"/>
      <c r="G59" s="161">
        <f>IF(ESTRUTURA!A60&gt;prazo_subp,"",ESTRUTURA!A60)</f>
        <v>49</v>
      </c>
      <c r="H59" s="162">
        <f>IF(G59="","",ESTRUTURA!C60)</f>
        <v>44454</v>
      </c>
      <c r="I59" s="162">
        <f>IF(G59="","",ESTRUTURA!E60)</f>
        <v>44455</v>
      </c>
      <c r="J59" s="164">
        <f>IF($G59="","",IF(G59=prazo_subp,1,IFERROR(TRUNC(ESTRUTURA!Y60/ESTRUTURA!AA59,6),0)*100))</f>
        <v>0</v>
      </c>
      <c r="K59" s="163"/>
      <c r="M59" s="161">
        <f>ESTRUTURA!M60</f>
        <v>0</v>
      </c>
      <c r="N59" s="162">
        <f>ESTRUTURA!O60</f>
        <v>0</v>
      </c>
      <c r="O59" s="162">
        <f>ESTRUTURA!Q60</f>
        <v>0</v>
      </c>
      <c r="P59" s="164">
        <f>IF($M59="","",IF(M59=prazo_sub,1,IFERROR(TRUNC(ESTRUTURA!AE60/ESTRUTURA!AG59,6),0)*100))</f>
        <v>0</v>
      </c>
      <c r="Q59" s="163"/>
    </row>
    <row r="60" spans="1:17" x14ac:dyDescent="0.3">
      <c r="A60" s="161">
        <f>IF(ESTRUTURA!A61&gt;prazo_se,"",ESTRUTURA!A61)</f>
        <v>50</v>
      </c>
      <c r="B60" s="162">
        <f>ESTRUTURA!C61</f>
        <v>44484</v>
      </c>
      <c r="C60" s="162">
        <f>ESTRUTURA!E61</f>
        <v>44487</v>
      </c>
      <c r="D60" s="164">
        <f>IF($A60="","",IF(A60=prazo_se,1,IFERROR(TRUNC(ESTRUTURA!R61/ESTRUTURA!T60,6),0)*100))</f>
        <v>0</v>
      </c>
      <c r="E60" s="163"/>
      <c r="G60" s="161">
        <f>IF(ESTRUTURA!A61&gt;prazo_subp,"",ESTRUTURA!A61)</f>
        <v>50</v>
      </c>
      <c r="H60" s="162">
        <f>IF(G60="","",ESTRUTURA!C61)</f>
        <v>44484</v>
      </c>
      <c r="I60" s="162">
        <f>IF(G60="","",ESTRUTURA!E61)</f>
        <v>44487</v>
      </c>
      <c r="J60" s="164">
        <f>IF($G60="","",IF(G60=prazo_subp,1,IFERROR(TRUNC(ESTRUTURA!Y61/ESTRUTURA!AA60,6),0)*100))</f>
        <v>0</v>
      </c>
      <c r="K60" s="163"/>
      <c r="M60" s="161">
        <f>ESTRUTURA!M61</f>
        <v>0</v>
      </c>
      <c r="N60" s="162">
        <f>ESTRUTURA!O61</f>
        <v>0</v>
      </c>
      <c r="O60" s="162">
        <f>ESTRUTURA!Q61</f>
        <v>0</v>
      </c>
      <c r="P60" s="164">
        <f>IF($M60="","",IF(M60=prazo_sub,1,IFERROR(TRUNC(ESTRUTURA!AE61/ESTRUTURA!AG60,6),0)*100))</f>
        <v>0</v>
      </c>
      <c r="Q60" s="163"/>
    </row>
    <row r="61" spans="1:17" x14ac:dyDescent="0.3">
      <c r="A61" s="161">
        <f>IF(ESTRUTURA!A62&gt;prazo_se,"",ESTRUTURA!A62)</f>
        <v>51</v>
      </c>
      <c r="B61" s="162">
        <f>ESTRUTURA!C62</f>
        <v>44515</v>
      </c>
      <c r="C61" s="162">
        <f>ESTRUTURA!E62</f>
        <v>44517</v>
      </c>
      <c r="D61" s="164">
        <f>IF($A61="","",IF(A61=prazo_se,1,IFERROR(TRUNC(ESTRUTURA!R62/ESTRUTURA!T61,6),0)*100))</f>
        <v>0</v>
      </c>
      <c r="E61" s="163"/>
      <c r="G61" s="161">
        <f>IF(ESTRUTURA!A62&gt;prazo_subp,"",ESTRUTURA!A62)</f>
        <v>51</v>
      </c>
      <c r="H61" s="162">
        <f>IF(G61="","",ESTRUTURA!C62)</f>
        <v>44515</v>
      </c>
      <c r="I61" s="162">
        <f>IF(G61="","",ESTRUTURA!E62)</f>
        <v>44517</v>
      </c>
      <c r="J61" s="164">
        <f>IF($G61="","",IF(G61=prazo_subp,1,IFERROR(TRUNC(ESTRUTURA!Y62/ESTRUTURA!AA61,6),0)*100))</f>
        <v>0</v>
      </c>
      <c r="K61" s="163"/>
      <c r="M61" s="161">
        <f>ESTRUTURA!M62</f>
        <v>0</v>
      </c>
      <c r="N61" s="162">
        <f>ESTRUTURA!O62</f>
        <v>0</v>
      </c>
      <c r="O61" s="162">
        <f>ESTRUTURA!Q62</f>
        <v>0</v>
      </c>
      <c r="P61" s="164">
        <f>IF($M61="","",IF(M61=prazo_sub,1,IFERROR(TRUNC(ESTRUTURA!AE62/ESTRUTURA!AG61,6),0)*100))</f>
        <v>0</v>
      </c>
      <c r="Q61" s="163"/>
    </row>
    <row r="62" spans="1:17" x14ac:dyDescent="0.3">
      <c r="A62" s="161">
        <f>IF(ESTRUTURA!A63&gt;prazo_se,"",ESTRUTURA!A63)</f>
        <v>52</v>
      </c>
      <c r="B62" s="162">
        <f>ESTRUTURA!C63</f>
        <v>44545</v>
      </c>
      <c r="C62" s="162">
        <f>ESTRUTURA!E63</f>
        <v>44546</v>
      </c>
      <c r="D62" s="164">
        <f>IF($A62="","",IF(A62=prazo_se,1,IFERROR(TRUNC(ESTRUTURA!R63/ESTRUTURA!T62,6),0)*100))</f>
        <v>0</v>
      </c>
      <c r="E62" s="163"/>
      <c r="G62" s="161">
        <f>IF(ESTRUTURA!A63&gt;prazo_subp,"",ESTRUTURA!A63)</f>
        <v>52</v>
      </c>
      <c r="H62" s="162">
        <f>IF(G62="","",ESTRUTURA!C63)</f>
        <v>44545</v>
      </c>
      <c r="I62" s="162">
        <f>IF(G62="","",ESTRUTURA!E63)</f>
        <v>44546</v>
      </c>
      <c r="J62" s="164">
        <f>IF($G62="","",IF(G62=prazo_subp,1,IFERROR(TRUNC(ESTRUTURA!Y63/ESTRUTURA!AA62,6),0)*100))</f>
        <v>0</v>
      </c>
      <c r="K62" s="163"/>
      <c r="M62" s="161">
        <f>ESTRUTURA!M63</f>
        <v>0</v>
      </c>
      <c r="N62" s="162">
        <f>ESTRUTURA!O63</f>
        <v>0</v>
      </c>
      <c r="O62" s="162">
        <f>ESTRUTURA!Q63</f>
        <v>0</v>
      </c>
      <c r="P62" s="164">
        <f>IF($M62="","",IF(M62=prazo_sub,1,IFERROR(TRUNC(ESTRUTURA!AE63/ESTRUTURA!AG62,6),0)*100))</f>
        <v>0</v>
      </c>
      <c r="Q62" s="163"/>
    </row>
    <row r="63" spans="1:17" x14ac:dyDescent="0.3">
      <c r="A63" s="161">
        <f>IF(ESTRUTURA!A64&gt;prazo_se,"",ESTRUTURA!A64)</f>
        <v>53</v>
      </c>
      <c r="B63" s="162">
        <f>ESTRUTURA!C64</f>
        <v>44576</v>
      </c>
      <c r="C63" s="162">
        <f>ESTRUTURA!E64</f>
        <v>44579</v>
      </c>
      <c r="D63" s="164">
        <f>IF($A63="","",IF(A63=prazo_se,1,IFERROR(TRUNC(ESTRUTURA!R64/ESTRUTURA!T63,6),0)*100))</f>
        <v>0</v>
      </c>
      <c r="E63" s="163"/>
      <c r="G63" s="161">
        <f>IF(ESTRUTURA!A64&gt;prazo_subp,"",ESTRUTURA!A64)</f>
        <v>53</v>
      </c>
      <c r="H63" s="162">
        <f>IF(G63="","",ESTRUTURA!C64)</f>
        <v>44576</v>
      </c>
      <c r="I63" s="162">
        <f>IF(G63="","",ESTRUTURA!E64)</f>
        <v>44579</v>
      </c>
      <c r="J63" s="164">
        <f>IF($G63="","",IF(G63=prazo_subp,1,IFERROR(TRUNC(ESTRUTURA!Y64/ESTRUTURA!AA63,6),0)*100))</f>
        <v>0</v>
      </c>
      <c r="K63" s="163"/>
      <c r="M63" s="161">
        <f>ESTRUTURA!M64</f>
        <v>0</v>
      </c>
      <c r="N63" s="162">
        <f>ESTRUTURA!O64</f>
        <v>0</v>
      </c>
      <c r="O63" s="162">
        <f>ESTRUTURA!Q64</f>
        <v>0</v>
      </c>
      <c r="P63" s="164">
        <f>IF($M63="","",IF(M63=prazo_sub,1,IFERROR(TRUNC(ESTRUTURA!AE64/ESTRUTURA!AG63,6),0)*100))</f>
        <v>0</v>
      </c>
      <c r="Q63" s="163"/>
    </row>
    <row r="64" spans="1:17" x14ac:dyDescent="0.3">
      <c r="A64" s="161">
        <f>IF(ESTRUTURA!A65&gt;prazo_se,"",ESTRUTURA!A65)</f>
        <v>54</v>
      </c>
      <c r="B64" s="162">
        <f>ESTRUTURA!C65</f>
        <v>44607</v>
      </c>
      <c r="C64" s="162">
        <f>ESTRUTURA!E65</f>
        <v>44608</v>
      </c>
      <c r="D64" s="164">
        <f>IF($A64="","",IF(A64=prazo_se,1,IFERROR(TRUNC(ESTRUTURA!R65/ESTRUTURA!T64,6),0)*100))</f>
        <v>0</v>
      </c>
      <c r="E64" s="163"/>
      <c r="G64" s="161">
        <f>IF(ESTRUTURA!A65&gt;prazo_subp,"",ESTRUTURA!A65)</f>
        <v>54</v>
      </c>
      <c r="H64" s="162">
        <f>IF(G64="","",ESTRUTURA!C65)</f>
        <v>44607</v>
      </c>
      <c r="I64" s="162">
        <f>IF(G64="","",ESTRUTURA!E65)</f>
        <v>44608</v>
      </c>
      <c r="J64" s="164">
        <f>IF($G64="","",IF(G64=prazo_subp,1,IFERROR(TRUNC(ESTRUTURA!Y65/ESTRUTURA!AA64,6),0)*100))</f>
        <v>0</v>
      </c>
      <c r="K64" s="163"/>
      <c r="M64" s="161">
        <f>ESTRUTURA!M65</f>
        <v>0</v>
      </c>
      <c r="N64" s="162">
        <f>ESTRUTURA!O65</f>
        <v>0</v>
      </c>
      <c r="O64" s="162">
        <f>ESTRUTURA!Q65</f>
        <v>0</v>
      </c>
      <c r="P64" s="164">
        <f>IF($M64="","",IF(M64=prazo_sub,1,IFERROR(TRUNC(ESTRUTURA!AE65/ESTRUTURA!AG64,6),0)*100))</f>
        <v>0</v>
      </c>
      <c r="Q64" s="163"/>
    </row>
    <row r="65" spans="1:17" x14ac:dyDescent="0.3">
      <c r="A65" s="161">
        <f>IF(ESTRUTURA!A66&gt;prazo_se,"",ESTRUTURA!A66)</f>
        <v>55</v>
      </c>
      <c r="B65" s="162">
        <f>ESTRUTURA!C66</f>
        <v>44635</v>
      </c>
      <c r="C65" s="162">
        <f>ESTRUTURA!E66</f>
        <v>44636</v>
      </c>
      <c r="D65" s="164">
        <f>IF($A65="","",IF(A65=prazo_se,1,IFERROR(TRUNC(ESTRUTURA!R66/ESTRUTURA!T65,6),0)*100))</f>
        <v>0</v>
      </c>
      <c r="E65" s="163"/>
      <c r="G65" s="161">
        <f>IF(ESTRUTURA!A66&gt;prazo_subp,"",ESTRUTURA!A66)</f>
        <v>55</v>
      </c>
      <c r="H65" s="162">
        <f>IF(G65="","",ESTRUTURA!C66)</f>
        <v>44635</v>
      </c>
      <c r="I65" s="162">
        <f>IF(G65="","",ESTRUTURA!E66)</f>
        <v>44636</v>
      </c>
      <c r="J65" s="164">
        <f>IF($G65="","",IF(G65=prazo_subp,1,IFERROR(TRUNC(ESTRUTURA!Y66/ESTRUTURA!AA65,6),0)*100))</f>
        <v>0</v>
      </c>
      <c r="K65" s="163"/>
      <c r="M65" s="161">
        <f>ESTRUTURA!M66</f>
        <v>0</v>
      </c>
      <c r="N65" s="162">
        <f>ESTRUTURA!O66</f>
        <v>0</v>
      </c>
      <c r="O65" s="162">
        <f>ESTRUTURA!Q66</f>
        <v>0</v>
      </c>
      <c r="P65" s="164">
        <f>IF($M65="","",IF(M65=prazo_sub,1,IFERROR(TRUNC(ESTRUTURA!AE66/ESTRUTURA!AG65,6),0)*100))</f>
        <v>0</v>
      </c>
      <c r="Q65" s="163"/>
    </row>
    <row r="66" spans="1:17" x14ac:dyDescent="0.3">
      <c r="A66" s="161">
        <f>IF(ESTRUTURA!A67&gt;prazo_se,"",ESTRUTURA!A67)</f>
        <v>56</v>
      </c>
      <c r="B66" s="162">
        <f>ESTRUTURA!C67</f>
        <v>44666</v>
      </c>
      <c r="C66" s="162">
        <f>ESTRUTURA!E67</f>
        <v>44670</v>
      </c>
      <c r="D66" s="164">
        <f>IF($A66="","",IF(A66=prazo_se,1,IFERROR(TRUNC(ESTRUTURA!R67/ESTRUTURA!T66,6),0)*100))</f>
        <v>0</v>
      </c>
      <c r="E66" s="163"/>
      <c r="G66" s="161">
        <f>IF(ESTRUTURA!A67&gt;prazo_subp,"",ESTRUTURA!A67)</f>
        <v>56</v>
      </c>
      <c r="H66" s="162">
        <f>IF(G66="","",ESTRUTURA!C67)</f>
        <v>44666</v>
      </c>
      <c r="I66" s="162">
        <f>IF(G66="","",ESTRUTURA!E67)</f>
        <v>44670</v>
      </c>
      <c r="J66" s="164">
        <f>IF($G66="","",IF(G66=prazo_subp,1,IFERROR(TRUNC(ESTRUTURA!Y67/ESTRUTURA!AA66,6),0)*100))</f>
        <v>0</v>
      </c>
      <c r="K66" s="163"/>
      <c r="M66" s="161">
        <f>ESTRUTURA!M67</f>
        <v>0</v>
      </c>
      <c r="N66" s="162">
        <f>ESTRUTURA!O67</f>
        <v>0</v>
      </c>
      <c r="O66" s="162">
        <f>ESTRUTURA!Q67</f>
        <v>0</v>
      </c>
      <c r="P66" s="164">
        <f>IF($M66="","",IF(M66=prazo_sub,1,IFERROR(TRUNC(ESTRUTURA!AE67/ESTRUTURA!AG66,6),0)*100))</f>
        <v>0</v>
      </c>
      <c r="Q66" s="163"/>
    </row>
    <row r="67" spans="1:17" x14ac:dyDescent="0.3">
      <c r="A67" s="161">
        <f>IF(ESTRUTURA!A68&gt;prazo_se,"",ESTRUTURA!A68)</f>
        <v>57</v>
      </c>
      <c r="B67" s="162">
        <f>ESTRUTURA!C68</f>
        <v>44696</v>
      </c>
      <c r="C67" s="162">
        <f>ESTRUTURA!E68</f>
        <v>44698</v>
      </c>
      <c r="D67" s="164">
        <f>IF($A67="","",IF(A67=prazo_se,1,IFERROR(TRUNC(ESTRUTURA!R68/ESTRUTURA!T67,6),0)*100))</f>
        <v>0</v>
      </c>
      <c r="E67" s="163"/>
      <c r="G67" s="161">
        <f>IF(ESTRUTURA!A68&gt;prazo_subp,"",ESTRUTURA!A68)</f>
        <v>57</v>
      </c>
      <c r="H67" s="162">
        <f>IF(G67="","",ESTRUTURA!C68)</f>
        <v>44696</v>
      </c>
      <c r="I67" s="162">
        <f>IF(G67="","",ESTRUTURA!E68)</f>
        <v>44698</v>
      </c>
      <c r="J67" s="164">
        <f>IF($G67="","",IF(G67=prazo_subp,1,IFERROR(TRUNC(ESTRUTURA!Y68/ESTRUTURA!AA67,6),0)*100))</f>
        <v>0</v>
      </c>
      <c r="K67" s="163"/>
      <c r="M67" s="161">
        <f>ESTRUTURA!M68</f>
        <v>0</v>
      </c>
      <c r="N67" s="162">
        <f>ESTRUTURA!O68</f>
        <v>0</v>
      </c>
      <c r="O67" s="162">
        <f>ESTRUTURA!Q68</f>
        <v>0</v>
      </c>
      <c r="P67" s="164">
        <f>IF($M67="","",IF(M67=prazo_sub,1,IFERROR(TRUNC(ESTRUTURA!AE68/ESTRUTURA!AG67,6),0)*100))</f>
        <v>0</v>
      </c>
      <c r="Q67" s="163"/>
    </row>
    <row r="68" spans="1:17" x14ac:dyDescent="0.3">
      <c r="A68" s="161">
        <f>IF(ESTRUTURA!A69&gt;prazo_se,"",ESTRUTURA!A69)</f>
        <v>58</v>
      </c>
      <c r="B68" s="162">
        <f>ESTRUTURA!C69</f>
        <v>44727</v>
      </c>
      <c r="C68" s="162">
        <f>ESTRUTURA!E69</f>
        <v>44729</v>
      </c>
      <c r="D68" s="164">
        <f>IF($A68="","",IF(A68=prazo_se,1,IFERROR(TRUNC(ESTRUTURA!R69/ESTRUTURA!T68,6),0)*100))</f>
        <v>0</v>
      </c>
      <c r="E68" s="163"/>
      <c r="G68" s="161">
        <f>IF(ESTRUTURA!A69&gt;prazo_subp,"",ESTRUTURA!A69)</f>
        <v>58</v>
      </c>
      <c r="H68" s="162">
        <f>IF(G68="","",ESTRUTURA!C69)</f>
        <v>44727</v>
      </c>
      <c r="I68" s="162">
        <f>IF(G68="","",ESTRUTURA!E69)</f>
        <v>44729</v>
      </c>
      <c r="J68" s="164">
        <f>IF($G68="","",IF(G68=prazo_subp,1,IFERROR(TRUNC(ESTRUTURA!Y69/ESTRUTURA!AA68,6),0)*100))</f>
        <v>0</v>
      </c>
      <c r="K68" s="163"/>
      <c r="M68" s="161">
        <f>ESTRUTURA!M69</f>
        <v>0</v>
      </c>
      <c r="N68" s="162">
        <f>ESTRUTURA!O69</f>
        <v>0</v>
      </c>
      <c r="O68" s="162">
        <f>ESTRUTURA!Q69</f>
        <v>0</v>
      </c>
      <c r="P68" s="164">
        <f>IF($M68="","",IF(M68=prazo_sub,1,IFERROR(TRUNC(ESTRUTURA!AE69/ESTRUTURA!AG68,6),0)*100))</f>
        <v>0</v>
      </c>
      <c r="Q68" s="163"/>
    </row>
    <row r="69" spans="1:17" x14ac:dyDescent="0.3">
      <c r="A69" s="161">
        <f>IF(ESTRUTURA!A70&gt;prazo_se,"",ESTRUTURA!A70)</f>
        <v>59</v>
      </c>
      <c r="B69" s="162">
        <f>ESTRUTURA!C70</f>
        <v>44757</v>
      </c>
      <c r="C69" s="162">
        <f>ESTRUTURA!E70</f>
        <v>44760</v>
      </c>
      <c r="D69" s="164">
        <f>IF($A69="","",IF(A69=prazo_se,1,IFERROR(TRUNC(ESTRUTURA!R70/ESTRUTURA!T69,6),0)*100))</f>
        <v>0</v>
      </c>
      <c r="E69" s="163"/>
      <c r="G69" s="161">
        <f>IF(ESTRUTURA!A70&gt;prazo_subp,"",ESTRUTURA!A70)</f>
        <v>59</v>
      </c>
      <c r="H69" s="162">
        <f>IF(G69="","",ESTRUTURA!C70)</f>
        <v>44757</v>
      </c>
      <c r="I69" s="162">
        <f>IF(G69="","",ESTRUTURA!E70)</f>
        <v>44760</v>
      </c>
      <c r="J69" s="164">
        <f>IF($G69="","",IF(G69=prazo_subp,1,IFERROR(TRUNC(ESTRUTURA!Y70/ESTRUTURA!AA69,6),0)*100))</f>
        <v>0</v>
      </c>
      <c r="K69" s="163"/>
      <c r="M69" s="161">
        <f>ESTRUTURA!M70</f>
        <v>0</v>
      </c>
      <c r="N69" s="162">
        <f>ESTRUTURA!O70</f>
        <v>0</v>
      </c>
      <c r="O69" s="162">
        <f>ESTRUTURA!Q70</f>
        <v>0</v>
      </c>
      <c r="P69" s="164">
        <f>IF($M69="","",IF(M69=prazo_sub,1,IFERROR(TRUNC(ESTRUTURA!AE70/ESTRUTURA!AG69,6),0)*100))</f>
        <v>0</v>
      </c>
      <c r="Q69" s="163"/>
    </row>
    <row r="70" spans="1:17" x14ac:dyDescent="0.3">
      <c r="A70" s="161">
        <f>IF(ESTRUTURA!A71&gt;prazo_se,"",ESTRUTURA!A71)</f>
        <v>60</v>
      </c>
      <c r="B70" s="162">
        <f>ESTRUTURA!C71</f>
        <v>44788</v>
      </c>
      <c r="C70" s="162">
        <f>ESTRUTURA!E71</f>
        <v>44789</v>
      </c>
      <c r="D70" s="164">
        <f>IF($A70="","",IF(A70=prazo_se,1,IFERROR(TRUNC(ESTRUTURA!R71/ESTRUTURA!T70,6),0)*100))</f>
        <v>0</v>
      </c>
      <c r="E70" s="163"/>
      <c r="G70" s="161">
        <f>IF(ESTRUTURA!A71&gt;prazo_subp,"",ESTRUTURA!A71)</f>
        <v>60</v>
      </c>
      <c r="H70" s="162">
        <f>IF(G70="","",ESTRUTURA!C71)</f>
        <v>44788</v>
      </c>
      <c r="I70" s="162">
        <f>IF(G70="","",ESTRUTURA!E71)</f>
        <v>44789</v>
      </c>
      <c r="J70" s="164">
        <f>IF($G70="","",IF(G70=prazo_subp,1,IFERROR(TRUNC(ESTRUTURA!Y71/ESTRUTURA!AA70,6),0)*100))</f>
        <v>0</v>
      </c>
      <c r="K70" s="163"/>
      <c r="M70" s="161">
        <f>ESTRUTURA!M71</f>
        <v>0</v>
      </c>
      <c r="N70" s="162">
        <f>ESTRUTURA!O71</f>
        <v>0</v>
      </c>
      <c r="O70" s="162">
        <f>ESTRUTURA!Q71</f>
        <v>0</v>
      </c>
      <c r="P70" s="164">
        <f>IF($M70="","",IF(M70=prazo_sub,1,IFERROR(TRUNC(ESTRUTURA!AE71/ESTRUTURA!AG70,6),0)*100))</f>
        <v>0</v>
      </c>
      <c r="Q70" s="163"/>
    </row>
    <row r="71" spans="1:17" x14ac:dyDescent="0.3">
      <c r="A71" s="161">
        <f>IF(ESTRUTURA!A72&gt;prazo_se,"",ESTRUTURA!A72)</f>
        <v>61</v>
      </c>
      <c r="B71" s="162">
        <f>ESTRUTURA!C72</f>
        <v>44819</v>
      </c>
      <c r="C71" s="162">
        <f>ESTRUTURA!E72</f>
        <v>44820</v>
      </c>
      <c r="D71" s="164">
        <f>IF($A71="","",IF(A71=prazo_se,1,IFERROR(TRUNC(ESTRUTURA!R72/ESTRUTURA!T71,6),0)*100))</f>
        <v>0</v>
      </c>
      <c r="E71" s="163"/>
      <c r="G71" s="161">
        <f>IF(ESTRUTURA!A72&gt;prazo_subp,"",ESTRUTURA!A72)</f>
        <v>61</v>
      </c>
      <c r="H71" s="162">
        <f>IF(G71="","",ESTRUTURA!C72)</f>
        <v>44819</v>
      </c>
      <c r="I71" s="162">
        <f>IF(G71="","",ESTRUTURA!E72)</f>
        <v>44820</v>
      </c>
      <c r="J71" s="164">
        <f>IF($G71="","",IF(G71=prazo_subp,1,IFERROR(TRUNC(ESTRUTURA!Y72/ESTRUTURA!AA71,6),0)*100))</f>
        <v>0</v>
      </c>
      <c r="K71" s="163"/>
      <c r="M71" s="161">
        <f>ESTRUTURA!M72</f>
        <v>0</v>
      </c>
      <c r="N71" s="162">
        <f>ESTRUTURA!O72</f>
        <v>0</v>
      </c>
      <c r="O71" s="162">
        <f>ESTRUTURA!Q72</f>
        <v>0</v>
      </c>
      <c r="P71" s="164">
        <f>IF($M71="","",IF(M71=prazo_sub,1,IFERROR(TRUNC(ESTRUTURA!AE72/ESTRUTURA!AG71,6),0)*100))</f>
        <v>0</v>
      </c>
      <c r="Q71" s="163"/>
    </row>
    <row r="72" spans="1:17" x14ac:dyDescent="0.3">
      <c r="A72" s="161">
        <f>IF(ESTRUTURA!A73&gt;prazo_se,"",ESTRUTURA!A73)</f>
        <v>62</v>
      </c>
      <c r="B72" s="162">
        <f>ESTRUTURA!C73</f>
        <v>44849</v>
      </c>
      <c r="C72" s="162">
        <f>ESTRUTURA!E73</f>
        <v>44852</v>
      </c>
      <c r="D72" s="164">
        <f>IF($A72="","",IF(A72=prazo_se,1,IFERROR(TRUNC(ESTRUTURA!R73/ESTRUTURA!T72,6),0)*100))</f>
        <v>0</v>
      </c>
      <c r="E72" s="163"/>
      <c r="G72" s="161">
        <f>IF(ESTRUTURA!A73&gt;prazo_subp,"",ESTRUTURA!A73)</f>
        <v>62</v>
      </c>
      <c r="H72" s="162">
        <f>IF(G72="","",ESTRUTURA!C73)</f>
        <v>44849</v>
      </c>
      <c r="I72" s="162">
        <f>IF(G72="","",ESTRUTURA!E73)</f>
        <v>44852</v>
      </c>
      <c r="J72" s="164">
        <f>IF($G72="","",IF(G72=prazo_subp,1,IFERROR(TRUNC(ESTRUTURA!Y73/ESTRUTURA!AA72,6),0)*100))</f>
        <v>0</v>
      </c>
      <c r="K72" s="163"/>
      <c r="M72" s="161">
        <f>ESTRUTURA!M73</f>
        <v>0</v>
      </c>
      <c r="N72" s="162">
        <f>ESTRUTURA!O73</f>
        <v>0</v>
      </c>
      <c r="O72" s="162">
        <f>ESTRUTURA!Q73</f>
        <v>0</v>
      </c>
      <c r="P72" s="164">
        <f>IF($M72="","",IF(M72=prazo_sub,1,IFERROR(TRUNC(ESTRUTURA!AE73/ESTRUTURA!AG72,6),0)*100))</f>
        <v>0</v>
      </c>
      <c r="Q72" s="163"/>
    </row>
    <row r="73" spans="1:17" x14ac:dyDescent="0.3">
      <c r="A73" s="161">
        <f>IF(ESTRUTURA!A74&gt;prazo_se,"",ESTRUTURA!A74)</f>
        <v>63</v>
      </c>
      <c r="B73" s="162">
        <f>ESTRUTURA!C74</f>
        <v>44880</v>
      </c>
      <c r="C73" s="162">
        <f>ESTRUTURA!E74</f>
        <v>44882</v>
      </c>
      <c r="D73" s="164">
        <f>IF($A73="","",IF(A73=prazo_se,1,IFERROR(TRUNC(ESTRUTURA!R74/ESTRUTURA!T73,6),0)*100))</f>
        <v>0</v>
      </c>
      <c r="E73" s="163"/>
      <c r="G73" s="161">
        <f>IF(ESTRUTURA!A74&gt;prazo_subp,"",ESTRUTURA!A74)</f>
        <v>63</v>
      </c>
      <c r="H73" s="162">
        <f>IF(G73="","",ESTRUTURA!C74)</f>
        <v>44880</v>
      </c>
      <c r="I73" s="162">
        <f>IF(G73="","",ESTRUTURA!E74)</f>
        <v>44882</v>
      </c>
      <c r="J73" s="164">
        <f>IF($G73="","",IF(G73=prazo_subp,1,IFERROR(TRUNC(ESTRUTURA!Y74/ESTRUTURA!AA73,6),0)*100))</f>
        <v>0</v>
      </c>
      <c r="K73" s="163"/>
      <c r="M73" s="161">
        <f>ESTRUTURA!M74</f>
        <v>0</v>
      </c>
      <c r="N73" s="162">
        <f>ESTRUTURA!O74</f>
        <v>0</v>
      </c>
      <c r="O73" s="162">
        <f>ESTRUTURA!Q74</f>
        <v>0</v>
      </c>
      <c r="P73" s="164">
        <f>IF($M73="","",IF(M73=prazo_sub,1,IFERROR(TRUNC(ESTRUTURA!AE74/ESTRUTURA!AG73,6),0)*100))</f>
        <v>0</v>
      </c>
      <c r="Q73" s="163"/>
    </row>
    <row r="74" spans="1:17" x14ac:dyDescent="0.3">
      <c r="A74" s="161">
        <f>IF(ESTRUTURA!A75&gt;prazo_se,"",ESTRUTURA!A75)</f>
        <v>64</v>
      </c>
      <c r="B74" s="162">
        <f>ESTRUTURA!C75</f>
        <v>44910</v>
      </c>
      <c r="C74" s="162">
        <f>ESTRUTURA!E75</f>
        <v>44911</v>
      </c>
      <c r="D74" s="164">
        <f>IF($A74="","",IF(A74=prazo_se,1,IFERROR(TRUNC(ESTRUTURA!R75/ESTRUTURA!T74,6),0)*100))</f>
        <v>0</v>
      </c>
      <c r="E74" s="163"/>
      <c r="G74" s="161">
        <f>IF(ESTRUTURA!A75&gt;prazo_subp,"",ESTRUTURA!A75)</f>
        <v>64</v>
      </c>
      <c r="H74" s="162">
        <f>IF(G74="","",ESTRUTURA!C75)</f>
        <v>44910</v>
      </c>
      <c r="I74" s="162">
        <f>IF(G74="","",ESTRUTURA!E75)</f>
        <v>44911</v>
      </c>
      <c r="J74" s="164">
        <f>IF($G74="","",IF(G74=prazo_subp,1,IFERROR(TRUNC(ESTRUTURA!Y75/ESTRUTURA!AA74,6),0)*100))</f>
        <v>0</v>
      </c>
      <c r="K74" s="163"/>
      <c r="M74" s="161">
        <f>ESTRUTURA!M75</f>
        <v>0</v>
      </c>
      <c r="N74" s="162">
        <f>ESTRUTURA!O75</f>
        <v>0</v>
      </c>
      <c r="O74" s="162">
        <f>ESTRUTURA!Q75</f>
        <v>0</v>
      </c>
      <c r="P74" s="164">
        <f>IF($M74="","",IF(M74=prazo_sub,1,IFERROR(TRUNC(ESTRUTURA!AE75/ESTRUTURA!AG74,6),0)*100))</f>
        <v>0</v>
      </c>
      <c r="Q74" s="163"/>
    </row>
    <row r="75" spans="1:17" x14ac:dyDescent="0.3">
      <c r="A75" s="161">
        <f>IF(ESTRUTURA!A76&gt;prazo_se,"",ESTRUTURA!A76)</f>
        <v>65</v>
      </c>
      <c r="B75" s="162">
        <f>ESTRUTURA!C76</f>
        <v>44941</v>
      </c>
      <c r="C75" s="162">
        <f>ESTRUTURA!E76</f>
        <v>44943</v>
      </c>
      <c r="D75" s="164">
        <f>IF($A75="","",IF(A75=prazo_se,1,IFERROR(TRUNC(ESTRUTURA!R76/ESTRUTURA!T75,6),0)*100))</f>
        <v>0</v>
      </c>
      <c r="E75" s="163"/>
      <c r="G75" s="161">
        <f>IF(ESTRUTURA!A76&gt;prazo_subp,"",ESTRUTURA!A76)</f>
        <v>65</v>
      </c>
      <c r="H75" s="162">
        <f>IF(G75="","",ESTRUTURA!C76)</f>
        <v>44941</v>
      </c>
      <c r="I75" s="162">
        <f>IF(G75="","",ESTRUTURA!E76)</f>
        <v>44943</v>
      </c>
      <c r="J75" s="164">
        <f>IF($G75="","",IF(G75=prazo_subp,1,IFERROR(TRUNC(ESTRUTURA!Y76/ESTRUTURA!AA75,6),0)*100))</f>
        <v>0</v>
      </c>
      <c r="K75" s="163"/>
      <c r="M75" s="161">
        <f>ESTRUTURA!M76</f>
        <v>0</v>
      </c>
      <c r="N75" s="162">
        <f>ESTRUTURA!O76</f>
        <v>0</v>
      </c>
      <c r="O75" s="162">
        <f>ESTRUTURA!Q76</f>
        <v>0</v>
      </c>
      <c r="P75" s="164">
        <f>IF($M75="","",IF(M75=prazo_sub,1,IFERROR(TRUNC(ESTRUTURA!AE76/ESTRUTURA!AG75,6),0)*100))</f>
        <v>0</v>
      </c>
      <c r="Q75" s="163"/>
    </row>
    <row r="76" spans="1:17" x14ac:dyDescent="0.3">
      <c r="A76" s="161">
        <f>IF(ESTRUTURA!A77&gt;prazo_se,"",ESTRUTURA!A77)</f>
        <v>66</v>
      </c>
      <c r="B76" s="162">
        <f>ESTRUTURA!C77</f>
        <v>44972</v>
      </c>
      <c r="C76" s="162">
        <f>ESTRUTURA!E77</f>
        <v>44973</v>
      </c>
      <c r="D76" s="164">
        <f>IF($A76="","",IF(A76=prazo_se,1,IFERROR(TRUNC(ESTRUTURA!R77/ESTRUTURA!T76,6),0)*100))</f>
        <v>0</v>
      </c>
      <c r="E76" s="163"/>
      <c r="G76" s="161">
        <f>IF(ESTRUTURA!A77&gt;prazo_subp,"",ESTRUTURA!A77)</f>
        <v>66</v>
      </c>
      <c r="H76" s="162">
        <f>IF(G76="","",ESTRUTURA!C77)</f>
        <v>44972</v>
      </c>
      <c r="I76" s="162">
        <f>IF(G76="","",ESTRUTURA!E77)</f>
        <v>44973</v>
      </c>
      <c r="J76" s="164">
        <f>IF($G76="","",IF(G76=prazo_subp,1,IFERROR(TRUNC(ESTRUTURA!Y77/ESTRUTURA!AA76,6),0)*100))</f>
        <v>0</v>
      </c>
      <c r="K76" s="163"/>
      <c r="M76" s="161">
        <f>ESTRUTURA!M77</f>
        <v>0</v>
      </c>
      <c r="N76" s="162">
        <f>ESTRUTURA!O77</f>
        <v>0</v>
      </c>
      <c r="O76" s="162">
        <f>ESTRUTURA!Q77</f>
        <v>0</v>
      </c>
      <c r="P76" s="164">
        <f>IF($M76="","",IF(M76=prazo_sub,1,IFERROR(TRUNC(ESTRUTURA!AE77/ESTRUTURA!AG76,6),0)*100))</f>
        <v>0</v>
      </c>
      <c r="Q76" s="163"/>
    </row>
    <row r="77" spans="1:17" x14ac:dyDescent="0.3">
      <c r="A77" s="161">
        <f>IF(ESTRUTURA!A78&gt;prazo_se,"",ESTRUTURA!A78)</f>
        <v>67</v>
      </c>
      <c r="B77" s="162">
        <f>ESTRUTURA!C78</f>
        <v>45000</v>
      </c>
      <c r="C77" s="162">
        <f>ESTRUTURA!E78</f>
        <v>45001</v>
      </c>
      <c r="D77" s="164">
        <f>IF($A77="","",IF(A77=prazo_se,1,IFERROR(TRUNC(ESTRUTURA!R78/ESTRUTURA!T77,6),0)*100))</f>
        <v>0</v>
      </c>
      <c r="E77" s="163"/>
      <c r="G77" s="161">
        <f>IF(ESTRUTURA!A78&gt;prazo_subp,"",ESTRUTURA!A78)</f>
        <v>67</v>
      </c>
      <c r="H77" s="162">
        <f>IF(G77="","",ESTRUTURA!C78)</f>
        <v>45000</v>
      </c>
      <c r="I77" s="162">
        <f>IF(G77="","",ESTRUTURA!E78)</f>
        <v>45001</v>
      </c>
      <c r="J77" s="164">
        <f>IF($G77="","",IF(G77=prazo_subp,1,IFERROR(TRUNC(ESTRUTURA!Y78/ESTRUTURA!AA77,6),0)*100))</f>
        <v>0</v>
      </c>
      <c r="K77" s="163"/>
      <c r="M77" s="161">
        <f>ESTRUTURA!M78</f>
        <v>0</v>
      </c>
      <c r="N77" s="162">
        <f>ESTRUTURA!O78</f>
        <v>0</v>
      </c>
      <c r="O77" s="162">
        <f>ESTRUTURA!Q78</f>
        <v>0</v>
      </c>
      <c r="P77" s="164">
        <f>IF($M77="","",IF(M77=prazo_sub,1,IFERROR(TRUNC(ESTRUTURA!AE78/ESTRUTURA!AG77,6),0)*100))</f>
        <v>0</v>
      </c>
      <c r="Q77" s="163"/>
    </row>
    <row r="78" spans="1:17" x14ac:dyDescent="0.3">
      <c r="A78" s="161">
        <f>IF(ESTRUTURA!A79&gt;prazo_se,"",ESTRUTURA!A79)</f>
        <v>68</v>
      </c>
      <c r="B78" s="162">
        <f>ESTRUTURA!C79</f>
        <v>45031</v>
      </c>
      <c r="C78" s="162">
        <f>ESTRUTURA!E79</f>
        <v>45034</v>
      </c>
      <c r="D78" s="164">
        <f>IF($A78="","",IF(A78=prazo_se,1,IFERROR(TRUNC(ESTRUTURA!R79/ESTRUTURA!T78,6),0)*100))</f>
        <v>0</v>
      </c>
      <c r="E78" s="163"/>
      <c r="G78" s="161">
        <f>IF(ESTRUTURA!A79&gt;prazo_subp,"",ESTRUTURA!A79)</f>
        <v>68</v>
      </c>
      <c r="H78" s="162">
        <f>IF(G78="","",ESTRUTURA!C79)</f>
        <v>45031</v>
      </c>
      <c r="I78" s="162">
        <f>IF(G78="","",ESTRUTURA!E79)</f>
        <v>45034</v>
      </c>
      <c r="J78" s="164">
        <f>IF($G78="","",IF(G78=prazo_subp,1,IFERROR(TRUNC(ESTRUTURA!Y79/ESTRUTURA!AA78,6),0)*100))</f>
        <v>0</v>
      </c>
      <c r="K78" s="163"/>
      <c r="M78" s="161">
        <f>ESTRUTURA!M79</f>
        <v>0</v>
      </c>
      <c r="N78" s="162">
        <f>ESTRUTURA!O79</f>
        <v>0</v>
      </c>
      <c r="O78" s="162">
        <f>ESTRUTURA!Q79</f>
        <v>0</v>
      </c>
      <c r="P78" s="164">
        <f>IF($M78="","",IF(M78=prazo_sub,1,IFERROR(TRUNC(ESTRUTURA!AE79/ESTRUTURA!AG78,6),0)*100))</f>
        <v>0</v>
      </c>
      <c r="Q78" s="163"/>
    </row>
    <row r="79" spans="1:17" x14ac:dyDescent="0.3">
      <c r="A79" s="161">
        <f>IF(ESTRUTURA!A80&gt;prazo_se,"",ESTRUTURA!A80)</f>
        <v>69</v>
      </c>
      <c r="B79" s="162">
        <f>ESTRUTURA!C80</f>
        <v>45061</v>
      </c>
      <c r="C79" s="162">
        <f>ESTRUTURA!E80</f>
        <v>45062</v>
      </c>
      <c r="D79" s="164">
        <f>IF($A79="","",IF(A79=prazo_se,1,IFERROR(TRUNC(ESTRUTURA!R80/ESTRUTURA!T79,6),0)*100))</f>
        <v>0</v>
      </c>
      <c r="E79" s="163"/>
      <c r="G79" s="161">
        <f>IF(ESTRUTURA!A80&gt;prazo_subp,"",ESTRUTURA!A80)</f>
        <v>69</v>
      </c>
      <c r="H79" s="162">
        <f>IF(G79="","",ESTRUTURA!C80)</f>
        <v>45061</v>
      </c>
      <c r="I79" s="162">
        <f>IF(G79="","",ESTRUTURA!E80)</f>
        <v>45062</v>
      </c>
      <c r="J79" s="164">
        <f>IF($G79="","",IF(G79=prazo_subp,1,IFERROR(TRUNC(ESTRUTURA!Y80/ESTRUTURA!AA79,6),0)*100))</f>
        <v>0</v>
      </c>
      <c r="K79" s="163"/>
      <c r="M79" s="161">
        <f>ESTRUTURA!M80</f>
        <v>0</v>
      </c>
      <c r="N79" s="162">
        <f>ESTRUTURA!O80</f>
        <v>0</v>
      </c>
      <c r="O79" s="162">
        <f>ESTRUTURA!Q80</f>
        <v>0</v>
      </c>
      <c r="P79" s="164">
        <f>IF($M79="","",IF(M79=prazo_sub,1,IFERROR(TRUNC(ESTRUTURA!AE80/ESTRUTURA!AG79,6),0)*100))</f>
        <v>0</v>
      </c>
      <c r="Q79" s="163"/>
    </row>
    <row r="80" spans="1:17" x14ac:dyDescent="0.3">
      <c r="A80" s="161">
        <f>IF(ESTRUTURA!A81&gt;prazo_se,"",ESTRUTURA!A81)</f>
        <v>70</v>
      </c>
      <c r="B80" s="162">
        <f>ESTRUTURA!C81</f>
        <v>45092</v>
      </c>
      <c r="C80" s="162">
        <f>ESTRUTURA!E81</f>
        <v>45093</v>
      </c>
      <c r="D80" s="164">
        <f>IF($A80="","",IF(A80=prazo_se,1,IFERROR(TRUNC(ESTRUTURA!R81/ESTRUTURA!T80,6),0)*100))</f>
        <v>0</v>
      </c>
      <c r="E80" s="163"/>
      <c r="G80" s="161">
        <f>IF(ESTRUTURA!A81&gt;prazo_subp,"",ESTRUTURA!A81)</f>
        <v>70</v>
      </c>
      <c r="H80" s="162">
        <f>IF(G80="","",ESTRUTURA!C81)</f>
        <v>45092</v>
      </c>
      <c r="I80" s="162">
        <f>IF(G80="","",ESTRUTURA!E81)</f>
        <v>45093</v>
      </c>
      <c r="J80" s="164">
        <f>IF($G80="","",IF(G80=prazo_subp,1,IFERROR(TRUNC(ESTRUTURA!Y81/ESTRUTURA!AA80,6),0)*100))</f>
        <v>0</v>
      </c>
      <c r="K80" s="163"/>
      <c r="M80" s="161">
        <f>ESTRUTURA!M81</f>
        <v>0</v>
      </c>
      <c r="N80" s="162">
        <f>ESTRUTURA!O81</f>
        <v>0</v>
      </c>
      <c r="O80" s="162">
        <f>ESTRUTURA!Q81</f>
        <v>0</v>
      </c>
      <c r="P80" s="164">
        <f>IF($M80="","",IF(M80=prazo_sub,1,IFERROR(TRUNC(ESTRUTURA!AE81/ESTRUTURA!AG80,6),0)*100))</f>
        <v>0</v>
      </c>
      <c r="Q80" s="163"/>
    </row>
    <row r="81" spans="1:17" x14ac:dyDescent="0.3">
      <c r="A81" s="161">
        <f>IF(ESTRUTURA!A82&gt;prazo_se,"",ESTRUTURA!A82)</f>
        <v>71</v>
      </c>
      <c r="B81" s="162">
        <f>ESTRUTURA!C82</f>
        <v>45122</v>
      </c>
      <c r="C81" s="162">
        <f>ESTRUTURA!E82</f>
        <v>45125</v>
      </c>
      <c r="D81" s="164">
        <f>IF($A81="","",IF(A81=prazo_se,1,IFERROR(TRUNC(ESTRUTURA!R82/ESTRUTURA!T81,6),0)*100))</f>
        <v>0</v>
      </c>
      <c r="E81" s="163"/>
      <c r="G81" s="161">
        <f>IF(ESTRUTURA!A82&gt;prazo_subp,"",ESTRUTURA!A82)</f>
        <v>71</v>
      </c>
      <c r="H81" s="162">
        <f>IF(G81="","",ESTRUTURA!C82)</f>
        <v>45122</v>
      </c>
      <c r="I81" s="162">
        <f>IF(G81="","",ESTRUTURA!E82)</f>
        <v>45125</v>
      </c>
      <c r="J81" s="164">
        <f>IF($G81="","",IF(G81=prazo_subp,1,IFERROR(TRUNC(ESTRUTURA!Y82/ESTRUTURA!AA81,6),0)*100))</f>
        <v>0</v>
      </c>
      <c r="K81" s="163"/>
      <c r="M81" s="161">
        <f>ESTRUTURA!M82</f>
        <v>0</v>
      </c>
      <c r="N81" s="162">
        <f>ESTRUTURA!O82</f>
        <v>0</v>
      </c>
      <c r="O81" s="162">
        <f>ESTRUTURA!Q82</f>
        <v>0</v>
      </c>
      <c r="P81" s="164">
        <f>IF($M81="","",IF(M81=prazo_sub,1,IFERROR(TRUNC(ESTRUTURA!AE82/ESTRUTURA!AG81,6),0)*100))</f>
        <v>0</v>
      </c>
      <c r="Q81" s="163"/>
    </row>
    <row r="82" spans="1:17" x14ac:dyDescent="0.3">
      <c r="A82" s="161">
        <f>IF(ESTRUTURA!A83&gt;prazo_se,"",ESTRUTURA!A83)</f>
        <v>72</v>
      </c>
      <c r="B82" s="162">
        <f>ESTRUTURA!C83</f>
        <v>45153</v>
      </c>
      <c r="C82" s="162">
        <f>ESTRUTURA!E83</f>
        <v>45154</v>
      </c>
      <c r="D82" s="164">
        <f>IF($A82="","",IF(A82=prazo_se,1,IFERROR(TRUNC(ESTRUTURA!R83/ESTRUTURA!T82,6),0)*100))</f>
        <v>0</v>
      </c>
      <c r="E82" s="163"/>
      <c r="G82" s="161">
        <f>IF(ESTRUTURA!A83&gt;prazo_subp,"",ESTRUTURA!A83)</f>
        <v>72</v>
      </c>
      <c r="H82" s="162">
        <f>IF(G82="","",ESTRUTURA!C83)</f>
        <v>45153</v>
      </c>
      <c r="I82" s="162">
        <f>IF(G82="","",ESTRUTURA!E83)</f>
        <v>45154</v>
      </c>
      <c r="J82" s="164">
        <f>IF($G82="","",IF(G82=prazo_subp,1,IFERROR(TRUNC(ESTRUTURA!Y83/ESTRUTURA!AA82,6),0)*100))</f>
        <v>0</v>
      </c>
      <c r="K82" s="163"/>
      <c r="M82" s="161">
        <f>ESTRUTURA!M83</f>
        <v>0</v>
      </c>
      <c r="N82" s="162">
        <f>ESTRUTURA!O83</f>
        <v>0</v>
      </c>
      <c r="O82" s="162">
        <f>ESTRUTURA!Q83</f>
        <v>0</v>
      </c>
      <c r="P82" s="164">
        <f>IF($M82="","",IF(M82=prazo_sub,1,IFERROR(TRUNC(ESTRUTURA!AE83/ESTRUTURA!AG82,6),0)*100))</f>
        <v>0</v>
      </c>
      <c r="Q82" s="163"/>
    </row>
    <row r="83" spans="1:17" x14ac:dyDescent="0.3">
      <c r="A83" s="161">
        <f>IF(ESTRUTURA!A84&gt;prazo_se,"",ESTRUTURA!A84)</f>
        <v>73</v>
      </c>
      <c r="B83" s="162">
        <f>ESTRUTURA!C84</f>
        <v>45184</v>
      </c>
      <c r="C83" s="162">
        <f>ESTRUTURA!E84</f>
        <v>45187</v>
      </c>
      <c r="D83" s="164">
        <f>IF($A83="","",IF(A83=prazo_se,1,IFERROR(TRUNC(ESTRUTURA!R84/ESTRUTURA!T83,6),0)*100))</f>
        <v>0</v>
      </c>
      <c r="E83" s="163"/>
      <c r="G83" s="161">
        <f>IF(ESTRUTURA!A84&gt;prazo_subp,"",ESTRUTURA!A84)</f>
        <v>73</v>
      </c>
      <c r="H83" s="162">
        <f>IF(G83="","",ESTRUTURA!C84)</f>
        <v>45184</v>
      </c>
      <c r="I83" s="162">
        <f>IF(G83="","",ESTRUTURA!E84)</f>
        <v>45187</v>
      </c>
      <c r="J83" s="164">
        <f>IF($G83="","",IF(G83=prazo_subp,1,IFERROR(TRUNC(ESTRUTURA!Y84/ESTRUTURA!AA83,6),0)*100))</f>
        <v>0</v>
      </c>
      <c r="K83" s="163"/>
      <c r="M83" s="161">
        <f>ESTRUTURA!M84</f>
        <v>0</v>
      </c>
      <c r="N83" s="162">
        <f>ESTRUTURA!O84</f>
        <v>0</v>
      </c>
      <c r="O83" s="162">
        <f>ESTRUTURA!Q84</f>
        <v>0</v>
      </c>
      <c r="P83" s="164">
        <f>IF($M83="","",IF(M83=prazo_sub,1,IFERROR(TRUNC(ESTRUTURA!AE84/ESTRUTURA!AG83,6),0)*100))</f>
        <v>0</v>
      </c>
      <c r="Q83" s="163"/>
    </row>
    <row r="84" spans="1:17" x14ac:dyDescent="0.3">
      <c r="A84" s="161">
        <f>IF(ESTRUTURA!A85&gt;prazo_se,"",ESTRUTURA!A85)</f>
        <v>74</v>
      </c>
      <c r="B84" s="162">
        <f>ESTRUTURA!C85</f>
        <v>45214</v>
      </c>
      <c r="C84" s="162">
        <f>ESTRUTURA!E85</f>
        <v>45216</v>
      </c>
      <c r="D84" s="164">
        <f>IF($A84="","",IF(A84=prazo_se,1,IFERROR(TRUNC(ESTRUTURA!R85/ESTRUTURA!T84,6),0)*100))</f>
        <v>0</v>
      </c>
      <c r="E84" s="163"/>
      <c r="G84" s="161">
        <f>IF(ESTRUTURA!A85&gt;prazo_subp,"",ESTRUTURA!A85)</f>
        <v>74</v>
      </c>
      <c r="H84" s="162">
        <f>IF(G84="","",ESTRUTURA!C85)</f>
        <v>45214</v>
      </c>
      <c r="I84" s="162">
        <f>IF(G84="","",ESTRUTURA!E85)</f>
        <v>45216</v>
      </c>
      <c r="J84" s="164">
        <f>IF($G84="","",IF(G84=prazo_subp,1,IFERROR(TRUNC(ESTRUTURA!Y85/ESTRUTURA!AA84,6),0)*100))</f>
        <v>0</v>
      </c>
      <c r="K84" s="163"/>
      <c r="M84" s="161">
        <f>ESTRUTURA!M85</f>
        <v>0</v>
      </c>
      <c r="N84" s="162">
        <f>ESTRUTURA!O85</f>
        <v>0</v>
      </c>
      <c r="O84" s="162">
        <f>ESTRUTURA!Q85</f>
        <v>0</v>
      </c>
      <c r="P84" s="164">
        <f>IF($M84="","",IF(M84=prazo_sub,1,IFERROR(TRUNC(ESTRUTURA!AE85/ESTRUTURA!AG84,6),0)*100))</f>
        <v>0</v>
      </c>
      <c r="Q84" s="163"/>
    </row>
    <row r="85" spans="1:17" x14ac:dyDescent="0.3">
      <c r="A85" s="161">
        <f>IF(ESTRUTURA!A86&gt;prazo_se,"",ESTRUTURA!A86)</f>
        <v>75</v>
      </c>
      <c r="B85" s="162">
        <f>ESTRUTURA!C86</f>
        <v>45245</v>
      </c>
      <c r="C85" s="162">
        <f>ESTRUTURA!E86</f>
        <v>45247</v>
      </c>
      <c r="D85" s="164">
        <f>IF($A85="","",IF(A85=prazo_se,1,IFERROR(TRUNC(ESTRUTURA!R86/ESTRUTURA!T85,6),0)*100))</f>
        <v>0</v>
      </c>
      <c r="E85" s="163"/>
      <c r="G85" s="161">
        <f>IF(ESTRUTURA!A86&gt;prazo_subp,"",ESTRUTURA!A86)</f>
        <v>75</v>
      </c>
      <c r="H85" s="162">
        <f>IF(G85="","",ESTRUTURA!C86)</f>
        <v>45245</v>
      </c>
      <c r="I85" s="162">
        <f>IF(G85="","",ESTRUTURA!E86)</f>
        <v>45247</v>
      </c>
      <c r="J85" s="164">
        <f>IF($G85="","",IF(G85=prazo_subp,1,IFERROR(TRUNC(ESTRUTURA!Y86/ESTRUTURA!AA85,6),0)*100))</f>
        <v>0</v>
      </c>
      <c r="K85" s="163"/>
      <c r="M85" s="161">
        <f>ESTRUTURA!M86</f>
        <v>0</v>
      </c>
      <c r="N85" s="162">
        <f>ESTRUTURA!O86</f>
        <v>0</v>
      </c>
      <c r="O85" s="162">
        <f>ESTRUTURA!Q86</f>
        <v>0</v>
      </c>
      <c r="P85" s="164">
        <f>IF($M85="","",IF(M85=prazo_sub,1,IFERROR(TRUNC(ESTRUTURA!AE86/ESTRUTURA!AG85,6),0)*100))</f>
        <v>0</v>
      </c>
      <c r="Q85" s="163"/>
    </row>
    <row r="86" spans="1:17" x14ac:dyDescent="0.3">
      <c r="A86" s="161">
        <f>IF(ESTRUTURA!A87&gt;prazo_se,"",ESTRUTURA!A87)</f>
        <v>76</v>
      </c>
      <c r="B86" s="162">
        <f>ESTRUTURA!C87</f>
        <v>45275</v>
      </c>
      <c r="C86" s="162">
        <f>ESTRUTURA!E87</f>
        <v>45278</v>
      </c>
      <c r="D86" s="164">
        <f>IF($A86="","",IF(A86=prazo_se,1,IFERROR(TRUNC(ESTRUTURA!R87/ESTRUTURA!T86,6),0)*100))</f>
        <v>0</v>
      </c>
      <c r="E86" s="163"/>
      <c r="G86" s="161">
        <f>IF(ESTRUTURA!A87&gt;prazo_subp,"",ESTRUTURA!A87)</f>
        <v>76</v>
      </c>
      <c r="H86" s="162">
        <f>IF(G86="","",ESTRUTURA!C87)</f>
        <v>45275</v>
      </c>
      <c r="I86" s="162">
        <f>IF(G86="","",ESTRUTURA!E87)</f>
        <v>45278</v>
      </c>
      <c r="J86" s="164">
        <f>IF($G86="","",IF(G86=prazo_subp,1,IFERROR(TRUNC(ESTRUTURA!Y87/ESTRUTURA!AA86,6),0)*100))</f>
        <v>0</v>
      </c>
      <c r="K86" s="163"/>
      <c r="M86" s="161">
        <f>ESTRUTURA!M87</f>
        <v>0</v>
      </c>
      <c r="N86" s="162">
        <f>ESTRUTURA!O87</f>
        <v>0</v>
      </c>
      <c r="O86" s="162">
        <f>ESTRUTURA!Q87</f>
        <v>0</v>
      </c>
      <c r="P86" s="164">
        <f>IF($M86="","",IF(M86=prazo_sub,1,IFERROR(TRUNC(ESTRUTURA!AE87/ESTRUTURA!AG86,6),0)*100))</f>
        <v>0</v>
      </c>
      <c r="Q86" s="163"/>
    </row>
    <row r="87" spans="1:17" x14ac:dyDescent="0.3">
      <c r="A87" s="161">
        <f>IF(ESTRUTURA!A88&gt;prazo_se,"",ESTRUTURA!A88)</f>
        <v>77</v>
      </c>
      <c r="B87" s="162">
        <f>ESTRUTURA!C88</f>
        <v>45306</v>
      </c>
      <c r="C87" s="162">
        <f>ESTRUTURA!E88</f>
        <v>45307</v>
      </c>
      <c r="D87" s="164">
        <f>IF($A87="","",IF(A87=prazo_se,1,IFERROR(TRUNC(ESTRUTURA!R88/ESTRUTURA!T87,6),0)*100))</f>
        <v>0</v>
      </c>
      <c r="E87" s="163"/>
      <c r="G87" s="161">
        <f>IF(ESTRUTURA!A88&gt;prazo_subp,"",ESTRUTURA!A88)</f>
        <v>77</v>
      </c>
      <c r="H87" s="162">
        <f>IF(G87="","",ESTRUTURA!C88)</f>
        <v>45306</v>
      </c>
      <c r="I87" s="162">
        <f>IF(G87="","",ESTRUTURA!E88)</f>
        <v>45307</v>
      </c>
      <c r="J87" s="164">
        <f>IF($G87="","",IF(G87=prazo_subp,1,IFERROR(TRUNC(ESTRUTURA!Y88/ESTRUTURA!AA87,6),0)*100))</f>
        <v>0</v>
      </c>
      <c r="K87" s="163"/>
      <c r="M87" s="161">
        <f>ESTRUTURA!M88</f>
        <v>0</v>
      </c>
      <c r="N87" s="162">
        <f>ESTRUTURA!O88</f>
        <v>0</v>
      </c>
      <c r="O87" s="162">
        <f>ESTRUTURA!Q88</f>
        <v>0</v>
      </c>
      <c r="P87" s="164">
        <f>IF($M87="","",IF(M87=prazo_sub,1,IFERROR(TRUNC(ESTRUTURA!AE88/ESTRUTURA!AG87,6),0)*100))</f>
        <v>0</v>
      </c>
      <c r="Q87" s="163"/>
    </row>
    <row r="88" spans="1:17" x14ac:dyDescent="0.3">
      <c r="A88" s="161">
        <f>IF(ESTRUTURA!A89&gt;prazo_se,"",ESTRUTURA!A89)</f>
        <v>78</v>
      </c>
      <c r="B88" s="162">
        <f>ESTRUTURA!C89</f>
        <v>45337</v>
      </c>
      <c r="C88" s="162">
        <f>ESTRUTURA!E89</f>
        <v>45338</v>
      </c>
      <c r="D88" s="164">
        <f>IF($A88="","",IF(A88=prazo_se,1,IFERROR(TRUNC(ESTRUTURA!R89/ESTRUTURA!T88,6),0)*100))</f>
        <v>0</v>
      </c>
      <c r="E88" s="163"/>
      <c r="G88" s="161">
        <f>IF(ESTRUTURA!A89&gt;prazo_subp,"",ESTRUTURA!A89)</f>
        <v>78</v>
      </c>
      <c r="H88" s="162">
        <f>IF(G88="","",ESTRUTURA!C89)</f>
        <v>45337</v>
      </c>
      <c r="I88" s="162">
        <f>IF(G88="","",ESTRUTURA!E89)</f>
        <v>45338</v>
      </c>
      <c r="J88" s="164">
        <f>IF($G88="","",IF(G88=prazo_subp,1,IFERROR(TRUNC(ESTRUTURA!Y89/ESTRUTURA!AA88,6),0)*100))</f>
        <v>0</v>
      </c>
      <c r="K88" s="163"/>
      <c r="M88" s="161">
        <f>ESTRUTURA!M89</f>
        <v>0</v>
      </c>
      <c r="N88" s="162">
        <f>ESTRUTURA!O89</f>
        <v>0</v>
      </c>
      <c r="O88" s="162">
        <f>ESTRUTURA!Q89</f>
        <v>0</v>
      </c>
      <c r="P88" s="164">
        <f>IF($M88="","",IF(M88=prazo_sub,1,IFERROR(TRUNC(ESTRUTURA!AE89/ESTRUTURA!AG88,6),0)*100))</f>
        <v>0</v>
      </c>
      <c r="Q88" s="163"/>
    </row>
    <row r="89" spans="1:17" x14ac:dyDescent="0.3">
      <c r="A89" s="161">
        <f>IF(ESTRUTURA!A90&gt;prazo_se,"",ESTRUTURA!A90)</f>
        <v>79</v>
      </c>
      <c r="B89" s="162">
        <f>ESTRUTURA!C90</f>
        <v>45366</v>
      </c>
      <c r="C89" s="162">
        <f>ESTRUTURA!E90</f>
        <v>45369</v>
      </c>
      <c r="D89" s="164">
        <f>IF($A89="","",IF(A89=prazo_se,1,IFERROR(TRUNC(ESTRUTURA!R90/ESTRUTURA!T89,6),0)*100))</f>
        <v>0</v>
      </c>
      <c r="E89" s="163"/>
      <c r="G89" s="161">
        <f>IF(ESTRUTURA!A90&gt;prazo_subp,"",ESTRUTURA!A90)</f>
        <v>79</v>
      </c>
      <c r="H89" s="162">
        <f>IF(G89="","",ESTRUTURA!C90)</f>
        <v>45366</v>
      </c>
      <c r="I89" s="162">
        <f>IF(G89="","",ESTRUTURA!E90)</f>
        <v>45369</v>
      </c>
      <c r="J89" s="164">
        <f>IF($G89="","",IF(G89=prazo_subp,1,IFERROR(TRUNC(ESTRUTURA!Y90/ESTRUTURA!AA89,6),0)*100))</f>
        <v>0</v>
      </c>
      <c r="K89" s="163"/>
      <c r="M89" s="161">
        <f>ESTRUTURA!M90</f>
        <v>0</v>
      </c>
      <c r="N89" s="162">
        <f>ESTRUTURA!O90</f>
        <v>0</v>
      </c>
      <c r="O89" s="162">
        <f>ESTRUTURA!Q90</f>
        <v>0</v>
      </c>
      <c r="P89" s="164">
        <f>IF($M89="","",IF(M89=prazo_sub,1,IFERROR(TRUNC(ESTRUTURA!AE90/ESTRUTURA!AG89,6),0)*100))</f>
        <v>0</v>
      </c>
      <c r="Q89" s="163"/>
    </row>
    <row r="90" spans="1:17" x14ac:dyDescent="0.3">
      <c r="A90" s="161">
        <f>IF(ESTRUTURA!A91&gt;prazo_se,"",ESTRUTURA!A91)</f>
        <v>80</v>
      </c>
      <c r="B90" s="162">
        <f>ESTRUTURA!C91</f>
        <v>45397</v>
      </c>
      <c r="C90" s="162">
        <f>ESTRUTURA!E91</f>
        <v>45398</v>
      </c>
      <c r="D90" s="164">
        <f>IF($A90="","",IF(A90=prazo_se,1,IFERROR(TRUNC(ESTRUTURA!R91/ESTRUTURA!T90,6),0)*100))</f>
        <v>0</v>
      </c>
      <c r="E90" s="163"/>
      <c r="G90" s="161">
        <f>IF(ESTRUTURA!A91&gt;prazo_subp,"",ESTRUTURA!A91)</f>
        <v>80</v>
      </c>
      <c r="H90" s="162">
        <f>IF(G90="","",ESTRUTURA!C91)</f>
        <v>45397</v>
      </c>
      <c r="I90" s="162">
        <f>IF(G90="","",ESTRUTURA!E91)</f>
        <v>45398</v>
      </c>
      <c r="J90" s="164">
        <f>IF($G90="","",IF(G90=prazo_subp,1,IFERROR(TRUNC(ESTRUTURA!Y91/ESTRUTURA!AA90,6),0)*100))</f>
        <v>0</v>
      </c>
      <c r="K90" s="163"/>
      <c r="M90" s="161">
        <f>ESTRUTURA!M91</f>
        <v>0</v>
      </c>
      <c r="N90" s="162">
        <f>ESTRUTURA!O91</f>
        <v>0</v>
      </c>
      <c r="O90" s="162">
        <f>ESTRUTURA!Q91</f>
        <v>0</v>
      </c>
      <c r="P90" s="164">
        <f>IF($M90="","",IF(M90=prazo_sub,1,IFERROR(TRUNC(ESTRUTURA!AE91/ESTRUTURA!AG90,6),0)*100))</f>
        <v>0</v>
      </c>
      <c r="Q90" s="163"/>
    </row>
    <row r="91" spans="1:17" x14ac:dyDescent="0.3">
      <c r="A91" s="161">
        <f>IF(ESTRUTURA!A92&gt;prazo_se,"",ESTRUTURA!A92)</f>
        <v>81</v>
      </c>
      <c r="B91" s="162">
        <f>ESTRUTURA!C92</f>
        <v>45427</v>
      </c>
      <c r="C91" s="162">
        <f>ESTRUTURA!E92</f>
        <v>45428</v>
      </c>
      <c r="D91" s="164">
        <f>IF($A91="","",IF(A91=prazo_se,1,IFERROR(TRUNC(ESTRUTURA!R92/ESTRUTURA!T91,6),0)*100))</f>
        <v>0</v>
      </c>
      <c r="E91" s="163"/>
      <c r="G91" s="161">
        <f>IF(ESTRUTURA!A92&gt;prazo_subp,"",ESTRUTURA!A92)</f>
        <v>81</v>
      </c>
      <c r="H91" s="162">
        <f>IF(G91="","",ESTRUTURA!C92)</f>
        <v>45427</v>
      </c>
      <c r="I91" s="162">
        <f>IF(G91="","",ESTRUTURA!E92)</f>
        <v>45428</v>
      </c>
      <c r="J91" s="164">
        <f>IF($G91="","",IF(G91=prazo_subp,1,IFERROR(TRUNC(ESTRUTURA!Y92/ESTRUTURA!AA91,6),0)*100))</f>
        <v>0</v>
      </c>
      <c r="K91" s="163"/>
      <c r="M91" s="161">
        <f>ESTRUTURA!M92</f>
        <v>0</v>
      </c>
      <c r="N91" s="162">
        <f>ESTRUTURA!O92</f>
        <v>0</v>
      </c>
      <c r="O91" s="162">
        <f>ESTRUTURA!Q92</f>
        <v>0</v>
      </c>
      <c r="P91" s="164">
        <f>IF($M91="","",IF(M91=prazo_sub,1,IFERROR(TRUNC(ESTRUTURA!AE92/ESTRUTURA!AG91,6),0)*100))</f>
        <v>0</v>
      </c>
      <c r="Q91" s="163"/>
    </row>
    <row r="92" spans="1:17" x14ac:dyDescent="0.3">
      <c r="A92" s="161">
        <f>IF(ESTRUTURA!A93&gt;prazo_se,"",ESTRUTURA!A93)</f>
        <v>82</v>
      </c>
      <c r="B92" s="162">
        <f>ESTRUTURA!C93</f>
        <v>45458</v>
      </c>
      <c r="C92" s="162">
        <f>ESTRUTURA!E93</f>
        <v>45461</v>
      </c>
      <c r="D92" s="164">
        <f>IF($A92="","",IF(A92=prazo_se,1,IFERROR(TRUNC(ESTRUTURA!R93/ESTRUTURA!T92,6),0)*100))</f>
        <v>0</v>
      </c>
      <c r="E92" s="163"/>
      <c r="G92" s="161">
        <f>IF(ESTRUTURA!A93&gt;prazo_subp,"",ESTRUTURA!A93)</f>
        <v>82</v>
      </c>
      <c r="H92" s="162">
        <f>IF(G92="","",ESTRUTURA!C93)</f>
        <v>45458</v>
      </c>
      <c r="I92" s="162">
        <f>IF(G92="","",ESTRUTURA!E93)</f>
        <v>45461</v>
      </c>
      <c r="J92" s="164">
        <f>IF($G92="","",IF(G92=prazo_subp,1,IFERROR(TRUNC(ESTRUTURA!Y93/ESTRUTURA!AA92,6),0)*100))</f>
        <v>0</v>
      </c>
      <c r="K92" s="163"/>
      <c r="M92" s="161">
        <f>ESTRUTURA!M93</f>
        <v>0</v>
      </c>
      <c r="N92" s="162">
        <f>ESTRUTURA!O93</f>
        <v>0</v>
      </c>
      <c r="O92" s="162">
        <f>ESTRUTURA!Q93</f>
        <v>0</v>
      </c>
      <c r="P92" s="164">
        <f>IF($M92="","",IF(M92=prazo_sub,1,IFERROR(TRUNC(ESTRUTURA!AE93/ESTRUTURA!AG92,6),0)*100))</f>
        <v>0</v>
      </c>
      <c r="Q92" s="163"/>
    </row>
    <row r="93" spans="1:17" x14ac:dyDescent="0.3">
      <c r="A93" s="161">
        <f>IF(ESTRUTURA!A94&gt;prazo_se,"",ESTRUTURA!A94)</f>
        <v>83</v>
      </c>
      <c r="B93" s="162">
        <f>ESTRUTURA!C94</f>
        <v>45488</v>
      </c>
      <c r="C93" s="162">
        <f>ESTRUTURA!E94</f>
        <v>45489</v>
      </c>
      <c r="D93" s="164">
        <f>IF($A93="","",IF(A93=prazo_se,1,IFERROR(TRUNC(ESTRUTURA!R94/ESTRUTURA!T93,6),0)*100))</f>
        <v>0</v>
      </c>
      <c r="E93" s="163"/>
      <c r="G93" s="161">
        <f>IF(ESTRUTURA!A94&gt;prazo_subp,"",ESTRUTURA!A94)</f>
        <v>83</v>
      </c>
      <c r="H93" s="162">
        <f>IF(G93="","",ESTRUTURA!C94)</f>
        <v>45488</v>
      </c>
      <c r="I93" s="162">
        <f>IF(G93="","",ESTRUTURA!E94)</f>
        <v>45489</v>
      </c>
      <c r="J93" s="164">
        <f>IF($G93="","",IF(G93=prazo_subp,1,IFERROR(TRUNC(ESTRUTURA!Y94/ESTRUTURA!AA93,6),0)*100))</f>
        <v>0</v>
      </c>
      <c r="K93" s="163"/>
      <c r="M93" s="161">
        <f>ESTRUTURA!M94</f>
        <v>0</v>
      </c>
      <c r="N93" s="162">
        <f>ESTRUTURA!O94</f>
        <v>0</v>
      </c>
      <c r="O93" s="162">
        <f>ESTRUTURA!Q94</f>
        <v>0</v>
      </c>
      <c r="P93" s="164">
        <f>IF($M93="","",IF(M93=prazo_sub,1,IFERROR(TRUNC(ESTRUTURA!AE94/ESTRUTURA!AG93,6),0)*100))</f>
        <v>0</v>
      </c>
      <c r="Q93" s="163"/>
    </row>
    <row r="94" spans="1:17" x14ac:dyDescent="0.3">
      <c r="A94" s="161">
        <f>IF(ESTRUTURA!A95&gt;prazo_se,"",ESTRUTURA!A95)</f>
        <v>84</v>
      </c>
      <c r="B94" s="162">
        <f>ESTRUTURA!C95</f>
        <v>45519</v>
      </c>
      <c r="C94" s="162">
        <f>ESTRUTURA!E95</f>
        <v>45520</v>
      </c>
      <c r="D94" s="164">
        <f>IF($A94="","",IF(A94=prazo_se,1,IFERROR(TRUNC(ESTRUTURA!R95/ESTRUTURA!T94,6),0)*100))</f>
        <v>0</v>
      </c>
      <c r="E94" s="163"/>
      <c r="G94" s="161">
        <f>IF(ESTRUTURA!A95&gt;prazo_subp,"",ESTRUTURA!A95)</f>
        <v>84</v>
      </c>
      <c r="H94" s="162">
        <f>IF(G94="","",ESTRUTURA!C95)</f>
        <v>45519</v>
      </c>
      <c r="I94" s="162">
        <f>IF(G94="","",ESTRUTURA!E95)</f>
        <v>45520</v>
      </c>
      <c r="J94" s="164">
        <f>IF($G94="","",IF(G94=prazo_subp,1,IFERROR(TRUNC(ESTRUTURA!Y95/ESTRUTURA!AA94,6),0)*100))</f>
        <v>0</v>
      </c>
      <c r="K94" s="163"/>
      <c r="M94" s="161">
        <f>ESTRUTURA!M95</f>
        <v>0</v>
      </c>
      <c r="N94" s="162">
        <f>ESTRUTURA!O95</f>
        <v>0</v>
      </c>
      <c r="O94" s="162">
        <f>ESTRUTURA!Q95</f>
        <v>0</v>
      </c>
      <c r="P94" s="164">
        <f>IF($M94="","",IF(M94=prazo_sub,1,IFERROR(TRUNC(ESTRUTURA!AE95/ESTRUTURA!AG94,6),0)*100))</f>
        <v>0</v>
      </c>
      <c r="Q94" s="163"/>
    </row>
    <row r="95" spans="1:17" x14ac:dyDescent="0.3">
      <c r="A95" s="161">
        <f>IF(ESTRUTURA!A96&gt;prazo_se,"",ESTRUTURA!A96)</f>
        <v>85</v>
      </c>
      <c r="B95" s="162">
        <f>ESTRUTURA!C96</f>
        <v>45550</v>
      </c>
      <c r="C95" s="162">
        <f>ESTRUTURA!E96</f>
        <v>45552</v>
      </c>
      <c r="D95" s="164">
        <f>IF($A95="","",IF(A95=prazo_se,1,IFERROR(TRUNC(ESTRUTURA!R96/ESTRUTURA!T95,6),0)*100))</f>
        <v>0</v>
      </c>
      <c r="E95" s="163"/>
      <c r="G95" s="161">
        <f>IF(ESTRUTURA!A96&gt;prazo_subp,"",ESTRUTURA!A96)</f>
        <v>85</v>
      </c>
      <c r="H95" s="162">
        <f>IF(G95="","",ESTRUTURA!C96)</f>
        <v>45550</v>
      </c>
      <c r="I95" s="162">
        <f>IF(G95="","",ESTRUTURA!E96)</f>
        <v>45552</v>
      </c>
      <c r="J95" s="164">
        <f>IF($G95="","",IF(G95=prazo_subp,1,IFERROR(TRUNC(ESTRUTURA!Y96/ESTRUTURA!AA95,6),0)*100))</f>
        <v>0</v>
      </c>
      <c r="K95" s="163"/>
      <c r="M95" s="161">
        <f>ESTRUTURA!M96</f>
        <v>0</v>
      </c>
      <c r="N95" s="162">
        <f>ESTRUTURA!O96</f>
        <v>0</v>
      </c>
      <c r="O95" s="162">
        <f>ESTRUTURA!Q96</f>
        <v>0</v>
      </c>
      <c r="P95" s="164">
        <f>IF($M95="","",IF(M95=prazo_sub,1,IFERROR(TRUNC(ESTRUTURA!AE96/ESTRUTURA!AG95,6),0)*100))</f>
        <v>0</v>
      </c>
      <c r="Q95" s="163"/>
    </row>
    <row r="96" spans="1:17" x14ac:dyDescent="0.3">
      <c r="A96" s="161">
        <f>IF(ESTRUTURA!A97&gt;prazo_se,"",ESTRUTURA!A97)</f>
        <v>86</v>
      </c>
      <c r="B96" s="162">
        <f>ESTRUTURA!C97</f>
        <v>45580</v>
      </c>
      <c r="C96" s="162">
        <f>ESTRUTURA!E97</f>
        <v>45581</v>
      </c>
      <c r="D96" s="164">
        <f>IF($A96="","",IF(A96=prazo_se,1,IFERROR(TRUNC(ESTRUTURA!R97/ESTRUTURA!T96,6),0)*100))</f>
        <v>0</v>
      </c>
      <c r="E96" s="163"/>
      <c r="G96" s="161">
        <f>IF(ESTRUTURA!A97&gt;prazo_subp,"",ESTRUTURA!A97)</f>
        <v>86</v>
      </c>
      <c r="H96" s="162">
        <f>IF(G96="","",ESTRUTURA!C97)</f>
        <v>45580</v>
      </c>
      <c r="I96" s="162">
        <f>IF(G96="","",ESTRUTURA!E97)</f>
        <v>45581</v>
      </c>
      <c r="J96" s="164">
        <f>IF($G96="","",IF(G96=prazo_subp,1,IFERROR(TRUNC(ESTRUTURA!Y97/ESTRUTURA!AA96,6),0)*100))</f>
        <v>0</v>
      </c>
      <c r="K96" s="163"/>
      <c r="M96" s="161">
        <f>ESTRUTURA!M97</f>
        <v>0</v>
      </c>
      <c r="N96" s="162">
        <f>ESTRUTURA!O97</f>
        <v>0</v>
      </c>
      <c r="O96" s="162">
        <f>ESTRUTURA!Q97</f>
        <v>0</v>
      </c>
      <c r="P96" s="164">
        <f>IF($M96="","",IF(M96=prazo_sub,1,IFERROR(TRUNC(ESTRUTURA!AE97/ESTRUTURA!AG96,6),0)*100))</f>
        <v>0</v>
      </c>
      <c r="Q96" s="163"/>
    </row>
    <row r="97" spans="1:17" x14ac:dyDescent="0.3">
      <c r="A97" s="161">
        <f>IF(ESTRUTURA!A98&gt;prazo_se,"",ESTRUTURA!A98)</f>
        <v>87</v>
      </c>
      <c r="B97" s="162">
        <f>ESTRUTURA!C98</f>
        <v>45611</v>
      </c>
      <c r="C97" s="162">
        <f>ESTRUTURA!E98</f>
        <v>45615</v>
      </c>
      <c r="D97" s="164">
        <f>IF($A97="","",IF(A97=prazo_se,1,IFERROR(TRUNC(ESTRUTURA!R98/ESTRUTURA!T97,6),0)*100))</f>
        <v>0</v>
      </c>
      <c r="E97" s="163"/>
      <c r="G97" s="161">
        <f>IF(ESTRUTURA!A98&gt;prazo_subp,"",ESTRUTURA!A98)</f>
        <v>87</v>
      </c>
      <c r="H97" s="162">
        <f>IF(G97="","",ESTRUTURA!C98)</f>
        <v>45611</v>
      </c>
      <c r="I97" s="162">
        <f>IF(G97="","",ESTRUTURA!E98)</f>
        <v>45615</v>
      </c>
      <c r="J97" s="164">
        <f>IF($G97="","",IF(G97=prazo_subp,1,IFERROR(TRUNC(ESTRUTURA!Y98/ESTRUTURA!AA97,6),0)*100))</f>
        <v>0</v>
      </c>
      <c r="K97" s="163"/>
      <c r="M97" s="161">
        <f>ESTRUTURA!M98</f>
        <v>0</v>
      </c>
      <c r="N97" s="162">
        <f>ESTRUTURA!O98</f>
        <v>0</v>
      </c>
      <c r="O97" s="162">
        <f>ESTRUTURA!Q98</f>
        <v>0</v>
      </c>
      <c r="P97" s="164">
        <f>IF($M97="","",IF(M97=prazo_sub,1,IFERROR(TRUNC(ESTRUTURA!AE98/ESTRUTURA!AG97,6),0)*100))</f>
        <v>0</v>
      </c>
      <c r="Q97" s="163"/>
    </row>
    <row r="98" spans="1:17" x14ac:dyDescent="0.3">
      <c r="A98" s="161">
        <f>IF(ESTRUTURA!A99&gt;prazo_se,"",ESTRUTURA!A99)</f>
        <v>88</v>
      </c>
      <c r="B98" s="162">
        <f>ESTRUTURA!C99</f>
        <v>45641</v>
      </c>
      <c r="C98" s="162">
        <f>ESTRUTURA!E99</f>
        <v>45643</v>
      </c>
      <c r="D98" s="164">
        <f>IF($A98="","",IF(A98=prazo_se,1,IFERROR(TRUNC(ESTRUTURA!R99/ESTRUTURA!T98,6),0)*100))</f>
        <v>0</v>
      </c>
      <c r="E98" s="163"/>
      <c r="G98" s="161">
        <f>IF(ESTRUTURA!A99&gt;prazo_subp,"",ESTRUTURA!A99)</f>
        <v>88</v>
      </c>
      <c r="H98" s="162">
        <f>IF(G98="","",ESTRUTURA!C99)</f>
        <v>45641</v>
      </c>
      <c r="I98" s="162">
        <f>IF(G98="","",ESTRUTURA!E99)</f>
        <v>45643</v>
      </c>
      <c r="J98" s="164">
        <f>IF($G98="","",IF(G98=prazo_subp,1,IFERROR(TRUNC(ESTRUTURA!Y99/ESTRUTURA!AA98,6),0)*100))</f>
        <v>0</v>
      </c>
      <c r="K98" s="163"/>
      <c r="M98" s="161">
        <f>ESTRUTURA!M99</f>
        <v>0</v>
      </c>
      <c r="N98" s="162">
        <f>ESTRUTURA!O99</f>
        <v>0</v>
      </c>
      <c r="O98" s="162">
        <f>ESTRUTURA!Q99</f>
        <v>0</v>
      </c>
      <c r="P98" s="164">
        <f>IF($M98="","",IF(M98=prazo_sub,1,IFERROR(TRUNC(ESTRUTURA!AE99/ESTRUTURA!AG98,6),0)*100))</f>
        <v>0</v>
      </c>
      <c r="Q98" s="163"/>
    </row>
    <row r="99" spans="1:17" x14ac:dyDescent="0.3">
      <c r="A99" s="161">
        <f>IF(ESTRUTURA!A100&gt;prazo_se,"",ESTRUTURA!A100)</f>
        <v>89</v>
      </c>
      <c r="B99" s="162">
        <f>ESTRUTURA!C100</f>
        <v>45672</v>
      </c>
      <c r="C99" s="162">
        <f>ESTRUTURA!E100</f>
        <v>45673</v>
      </c>
      <c r="D99" s="164">
        <f>IF($A99="","",IF(A99=prazo_se,1,IFERROR(TRUNC(ESTRUTURA!R100/ESTRUTURA!T99,6),0)*100))</f>
        <v>0</v>
      </c>
      <c r="E99" s="163"/>
      <c r="G99" s="161">
        <f>IF(ESTRUTURA!A100&gt;prazo_subp,"",ESTRUTURA!A100)</f>
        <v>89</v>
      </c>
      <c r="H99" s="162">
        <f>IF(G99="","",ESTRUTURA!C100)</f>
        <v>45672</v>
      </c>
      <c r="I99" s="162">
        <f>IF(G99="","",ESTRUTURA!E100)</f>
        <v>45673</v>
      </c>
      <c r="J99" s="164">
        <f>IF($G99="","",IF(G99=prazo_subp,1,IFERROR(TRUNC(ESTRUTURA!Y100/ESTRUTURA!AA99,6),0)*100))</f>
        <v>0</v>
      </c>
      <c r="K99" s="163"/>
      <c r="M99" s="161">
        <f>ESTRUTURA!M100</f>
        <v>0</v>
      </c>
      <c r="N99" s="162">
        <f>ESTRUTURA!O100</f>
        <v>0</v>
      </c>
      <c r="O99" s="162">
        <f>ESTRUTURA!Q100</f>
        <v>0</v>
      </c>
      <c r="P99" s="164">
        <f>IF($M99="","",IF(M99=prazo_sub,1,IFERROR(TRUNC(ESTRUTURA!AE100/ESTRUTURA!AG99,6),0)*100))</f>
        <v>0</v>
      </c>
      <c r="Q99" s="163"/>
    </row>
    <row r="100" spans="1:17" x14ac:dyDescent="0.3">
      <c r="A100" s="161">
        <f>IF(ESTRUTURA!A101&gt;prazo_se,"",ESTRUTURA!A101)</f>
        <v>90</v>
      </c>
      <c r="B100" s="162">
        <f>ESTRUTURA!C101</f>
        <v>45703</v>
      </c>
      <c r="C100" s="162">
        <f>ESTRUTURA!E101</f>
        <v>45706</v>
      </c>
      <c r="D100" s="164">
        <f>IF($A100="","",IF(A100=prazo_se,1,IFERROR(TRUNC(ESTRUTURA!R101/ESTRUTURA!T100,6),0)*100))</f>
        <v>0</v>
      </c>
      <c r="E100" s="163"/>
      <c r="G100" s="161">
        <f>IF(ESTRUTURA!A101&gt;prazo_subp,"",ESTRUTURA!A101)</f>
        <v>90</v>
      </c>
      <c r="H100" s="162">
        <f>IF(G100="","",ESTRUTURA!C101)</f>
        <v>45703</v>
      </c>
      <c r="I100" s="162">
        <f>IF(G100="","",ESTRUTURA!E101)</f>
        <v>45706</v>
      </c>
      <c r="J100" s="164">
        <f>IF($G100="","",IF(G100=prazo_subp,1,IFERROR(TRUNC(ESTRUTURA!Y101/ESTRUTURA!AA100,6),0)*100))</f>
        <v>0</v>
      </c>
      <c r="K100" s="163"/>
      <c r="M100" s="161">
        <f>ESTRUTURA!M101</f>
        <v>0</v>
      </c>
      <c r="N100" s="162">
        <f>ESTRUTURA!O101</f>
        <v>0</v>
      </c>
      <c r="O100" s="162">
        <f>ESTRUTURA!Q101</f>
        <v>0</v>
      </c>
      <c r="P100" s="164">
        <f>IF($M100="","",IF(M100=prazo_sub,1,IFERROR(TRUNC(ESTRUTURA!AE101/ESTRUTURA!AG100,6),0)*100))</f>
        <v>0</v>
      </c>
      <c r="Q100" s="163"/>
    </row>
    <row r="101" spans="1:17" x14ac:dyDescent="0.3">
      <c r="A101" s="161">
        <f>IF(ESTRUTURA!A102&gt;prazo_se,"",ESTRUTURA!A102)</f>
        <v>91</v>
      </c>
      <c r="B101" s="162">
        <f>ESTRUTURA!C102</f>
        <v>45731</v>
      </c>
      <c r="C101" s="162">
        <f>ESTRUTURA!E102</f>
        <v>45734</v>
      </c>
      <c r="D101" s="164">
        <f>IF($A101="","",IF(A101=prazo_se,1,IFERROR(TRUNC(ESTRUTURA!R102/ESTRUTURA!T101,6),0)*100))</f>
        <v>0</v>
      </c>
      <c r="E101" s="163"/>
      <c r="G101" s="161">
        <f>IF(ESTRUTURA!A102&gt;prazo_subp,"",ESTRUTURA!A102)</f>
        <v>91</v>
      </c>
      <c r="H101" s="162">
        <f>IF(G101="","",ESTRUTURA!C102)</f>
        <v>45731</v>
      </c>
      <c r="I101" s="162">
        <f>IF(G101="","",ESTRUTURA!E102)</f>
        <v>45734</v>
      </c>
      <c r="J101" s="164">
        <f>IF($G101="","",IF(G101=prazo_subp,1,IFERROR(TRUNC(ESTRUTURA!Y102/ESTRUTURA!AA101,6),0)*100))</f>
        <v>0</v>
      </c>
      <c r="K101" s="163"/>
      <c r="M101" s="161">
        <f>ESTRUTURA!M102</f>
        <v>0</v>
      </c>
      <c r="N101" s="162">
        <f>ESTRUTURA!O102</f>
        <v>0</v>
      </c>
      <c r="O101" s="162">
        <f>ESTRUTURA!Q102</f>
        <v>0</v>
      </c>
      <c r="P101" s="164">
        <f>IF($M101="","",IF(M101=prazo_sub,1,IFERROR(TRUNC(ESTRUTURA!AE102/ESTRUTURA!AG101,6),0)*100))</f>
        <v>0</v>
      </c>
      <c r="Q101" s="163"/>
    </row>
    <row r="102" spans="1:17" x14ac:dyDescent="0.3">
      <c r="A102" s="161">
        <f>IF(ESTRUTURA!A103&gt;prazo_se,"",ESTRUTURA!A103)</f>
        <v>92</v>
      </c>
      <c r="B102" s="162">
        <f>ESTRUTURA!C103</f>
        <v>45762</v>
      </c>
      <c r="C102" s="162">
        <f>ESTRUTURA!E103</f>
        <v>45763</v>
      </c>
      <c r="D102" s="164">
        <f>IF($A102="","",IF(A102=prazo_se,1,IFERROR(TRUNC(ESTRUTURA!R103/ESTRUTURA!T102,6),0)*100))</f>
        <v>0</v>
      </c>
      <c r="E102" s="163"/>
      <c r="G102" s="161">
        <f>IF(ESTRUTURA!A103&gt;prazo_subp,"",ESTRUTURA!A103)</f>
        <v>92</v>
      </c>
      <c r="H102" s="162">
        <f>IF(G102="","",ESTRUTURA!C103)</f>
        <v>45762</v>
      </c>
      <c r="I102" s="162">
        <f>IF(G102="","",ESTRUTURA!E103)</f>
        <v>45763</v>
      </c>
      <c r="J102" s="164">
        <f>IF($G102="","",IF(G102=prazo_subp,1,IFERROR(TRUNC(ESTRUTURA!Y103/ESTRUTURA!AA102,6),0)*100))</f>
        <v>0</v>
      </c>
      <c r="K102" s="163"/>
      <c r="M102" s="161">
        <f>ESTRUTURA!M103</f>
        <v>0</v>
      </c>
      <c r="N102" s="162">
        <f>ESTRUTURA!O103</f>
        <v>0</v>
      </c>
      <c r="O102" s="162">
        <f>ESTRUTURA!Q103</f>
        <v>0</v>
      </c>
      <c r="P102" s="164">
        <f>IF($M102="","",IF(M102=prazo_sub,1,IFERROR(TRUNC(ESTRUTURA!AE103/ESTRUTURA!AG102,6),0)*100))</f>
        <v>0</v>
      </c>
      <c r="Q102" s="163"/>
    </row>
    <row r="103" spans="1:17" x14ac:dyDescent="0.3">
      <c r="A103" s="161">
        <f>IF(ESTRUTURA!A104&gt;prazo_se,"",ESTRUTURA!A104)</f>
        <v>93</v>
      </c>
      <c r="B103" s="162">
        <f>ESTRUTURA!C104</f>
        <v>45792</v>
      </c>
      <c r="C103" s="162">
        <f>ESTRUTURA!E104</f>
        <v>45793</v>
      </c>
      <c r="D103" s="164">
        <f>IF($A103="","",IF(A103=prazo_se,1,IFERROR(TRUNC(ESTRUTURA!R104/ESTRUTURA!T103,6),0)*100))</f>
        <v>0</v>
      </c>
      <c r="E103" s="163"/>
      <c r="G103" s="161">
        <f>IF(ESTRUTURA!A104&gt;prazo_subp,"",ESTRUTURA!A104)</f>
        <v>93</v>
      </c>
      <c r="H103" s="162">
        <f>IF(G103="","",ESTRUTURA!C104)</f>
        <v>45792</v>
      </c>
      <c r="I103" s="162">
        <f>IF(G103="","",ESTRUTURA!E104)</f>
        <v>45793</v>
      </c>
      <c r="J103" s="164">
        <f>IF($G103="","",IF(G103=prazo_subp,1,IFERROR(TRUNC(ESTRUTURA!Y104/ESTRUTURA!AA103,6),0)*100))</f>
        <v>0</v>
      </c>
      <c r="K103" s="163"/>
      <c r="M103" s="161">
        <f>ESTRUTURA!M104</f>
        <v>0</v>
      </c>
      <c r="N103" s="162">
        <f>ESTRUTURA!O104</f>
        <v>0</v>
      </c>
      <c r="O103" s="162">
        <f>ESTRUTURA!Q104</f>
        <v>0</v>
      </c>
      <c r="P103" s="164">
        <f>IF($M103="","",IF(M103=prazo_sub,1,IFERROR(TRUNC(ESTRUTURA!AE104/ESTRUTURA!AG103,6),0)*100))</f>
        <v>0</v>
      </c>
      <c r="Q103" s="163"/>
    </row>
    <row r="104" spans="1:17" x14ac:dyDescent="0.3">
      <c r="A104" s="161">
        <f>IF(ESTRUTURA!A105&gt;prazo_se,"",ESTRUTURA!A105)</f>
        <v>94</v>
      </c>
      <c r="B104" s="162">
        <f>ESTRUTURA!C105</f>
        <v>45823</v>
      </c>
      <c r="C104" s="162">
        <f>ESTRUTURA!E105</f>
        <v>45825</v>
      </c>
      <c r="D104" s="164">
        <f>IF($A104="","",IF(A104=prazo_se,1,IFERROR(TRUNC(ESTRUTURA!R105/ESTRUTURA!T104,6),0)*100))</f>
        <v>0</v>
      </c>
      <c r="E104" s="163"/>
      <c r="G104" s="161">
        <f>IF(ESTRUTURA!A105&gt;prazo_subp,"",ESTRUTURA!A105)</f>
        <v>94</v>
      </c>
      <c r="H104" s="162">
        <f>IF(G104="","",ESTRUTURA!C105)</f>
        <v>45823</v>
      </c>
      <c r="I104" s="162">
        <f>IF(G104="","",ESTRUTURA!E105)</f>
        <v>45825</v>
      </c>
      <c r="J104" s="164">
        <f>IF($G104="","",IF(G104=prazo_subp,1,IFERROR(TRUNC(ESTRUTURA!Y105/ESTRUTURA!AA104,6),0)*100))</f>
        <v>0</v>
      </c>
      <c r="K104" s="163"/>
      <c r="M104" s="161">
        <f>ESTRUTURA!M105</f>
        <v>0</v>
      </c>
      <c r="N104" s="162">
        <f>ESTRUTURA!O105</f>
        <v>0</v>
      </c>
      <c r="O104" s="162">
        <f>ESTRUTURA!Q105</f>
        <v>0</v>
      </c>
      <c r="P104" s="164">
        <f>IF($M104="","",IF(M104=prazo_sub,1,IFERROR(TRUNC(ESTRUTURA!AE105/ESTRUTURA!AG104,6),0)*100))</f>
        <v>0</v>
      </c>
      <c r="Q104" s="163"/>
    </row>
    <row r="105" spans="1:17" x14ac:dyDescent="0.3">
      <c r="A105" s="161">
        <f>IF(ESTRUTURA!A106&gt;prazo_se,"",ESTRUTURA!A106)</f>
        <v>95</v>
      </c>
      <c r="B105" s="162">
        <f>ESTRUTURA!C106</f>
        <v>45853</v>
      </c>
      <c r="C105" s="162">
        <f>ESTRUTURA!E106</f>
        <v>45854</v>
      </c>
      <c r="D105" s="164">
        <f>IF($A105="","",IF(A105=prazo_se,1,IFERROR(TRUNC(ESTRUTURA!R106/ESTRUTURA!T105,6),0)*100))</f>
        <v>0</v>
      </c>
      <c r="E105" s="163"/>
      <c r="G105" s="161">
        <f>IF(ESTRUTURA!A106&gt;prazo_subp,"",ESTRUTURA!A106)</f>
        <v>95</v>
      </c>
      <c r="H105" s="162">
        <f>IF(G105="","",ESTRUTURA!C106)</f>
        <v>45853</v>
      </c>
      <c r="I105" s="162">
        <f>IF(G105="","",ESTRUTURA!E106)</f>
        <v>45854</v>
      </c>
      <c r="J105" s="164">
        <f>IF($G105="","",IF(G105=prazo_subp,1,IFERROR(TRUNC(ESTRUTURA!Y106/ESTRUTURA!AA105,6),0)*100))</f>
        <v>0</v>
      </c>
      <c r="K105" s="163"/>
      <c r="M105" s="161">
        <f>ESTRUTURA!M106</f>
        <v>0</v>
      </c>
      <c r="N105" s="162">
        <f>ESTRUTURA!O106</f>
        <v>0</v>
      </c>
      <c r="O105" s="162">
        <f>ESTRUTURA!Q106</f>
        <v>0</v>
      </c>
      <c r="P105" s="164">
        <f>IF($M105="","",IF(M105=prazo_sub,1,IFERROR(TRUNC(ESTRUTURA!AE106/ESTRUTURA!AG105,6),0)*100))</f>
        <v>0</v>
      </c>
      <c r="Q105" s="163"/>
    </row>
    <row r="106" spans="1:17" x14ac:dyDescent="0.3">
      <c r="A106" s="161">
        <f>IF(ESTRUTURA!A107&gt;prazo_se,"",ESTRUTURA!A107)</f>
        <v>96</v>
      </c>
      <c r="B106" s="162">
        <f>ESTRUTURA!C107</f>
        <v>45884</v>
      </c>
      <c r="C106" s="162">
        <f>ESTRUTURA!E107</f>
        <v>45887</v>
      </c>
      <c r="D106" s="164">
        <f>IF($A106="","",IF(A106=prazo_se,1,IFERROR(TRUNC(ESTRUTURA!R107/ESTRUTURA!T106,6),0)*100))</f>
        <v>0</v>
      </c>
      <c r="E106" s="163"/>
      <c r="G106" s="161">
        <f>IF(ESTRUTURA!A107&gt;prazo_subp,"",ESTRUTURA!A107)</f>
        <v>96</v>
      </c>
      <c r="H106" s="162">
        <f>IF(G106="","",ESTRUTURA!C107)</f>
        <v>45884</v>
      </c>
      <c r="I106" s="162">
        <f>IF(G106="","",ESTRUTURA!E107)</f>
        <v>45887</v>
      </c>
      <c r="J106" s="164">
        <f>IF($G106="","",IF(G106=prazo_subp,1,IFERROR(TRUNC(ESTRUTURA!Y107/ESTRUTURA!AA106,6),0)*100))</f>
        <v>0</v>
      </c>
      <c r="K106" s="163"/>
      <c r="M106" s="161">
        <f>ESTRUTURA!M107</f>
        <v>0</v>
      </c>
      <c r="N106" s="162">
        <f>ESTRUTURA!O107</f>
        <v>0</v>
      </c>
      <c r="O106" s="162">
        <f>ESTRUTURA!Q107</f>
        <v>0</v>
      </c>
      <c r="P106" s="164">
        <f>IF($M106="","",IF(M106=prazo_sub,1,IFERROR(TRUNC(ESTRUTURA!AE107/ESTRUTURA!AG106,6),0)*100))</f>
        <v>0</v>
      </c>
      <c r="Q106" s="163"/>
    </row>
    <row r="107" spans="1:17" x14ac:dyDescent="0.3">
      <c r="A107" s="161">
        <f>IF(ESTRUTURA!A108&gt;prazo_se,"",ESTRUTURA!A108)</f>
        <v>97</v>
      </c>
      <c r="B107" s="162">
        <f>ESTRUTURA!C108</f>
        <v>45915</v>
      </c>
      <c r="C107" s="162">
        <f>ESTRUTURA!E108</f>
        <v>45916</v>
      </c>
      <c r="D107" s="164">
        <f>IF($A107="","",IF(A107=prazo_se,1,IFERROR(TRUNC(ESTRUTURA!R108/ESTRUTURA!T107,6),0)*100))</f>
        <v>0</v>
      </c>
      <c r="E107" s="163"/>
      <c r="G107" s="161">
        <f>IF(ESTRUTURA!A108&gt;prazo_subp,"",ESTRUTURA!A108)</f>
        <v>97</v>
      </c>
      <c r="H107" s="162">
        <f>IF(G107="","",ESTRUTURA!C108)</f>
        <v>45915</v>
      </c>
      <c r="I107" s="162">
        <f>IF(G107="","",ESTRUTURA!E108)</f>
        <v>45916</v>
      </c>
      <c r="J107" s="164">
        <f>IF($G107="","",IF(G107=prazo_subp,1,IFERROR(TRUNC(ESTRUTURA!Y108/ESTRUTURA!AA107,6),0)*100))</f>
        <v>0</v>
      </c>
      <c r="K107" s="163"/>
      <c r="M107" s="161">
        <f>ESTRUTURA!M108</f>
        <v>0</v>
      </c>
      <c r="N107" s="162">
        <f>ESTRUTURA!O108</f>
        <v>0</v>
      </c>
      <c r="O107" s="162">
        <f>ESTRUTURA!Q108</f>
        <v>0</v>
      </c>
      <c r="P107" s="164">
        <f>IF($M107="","",IF(M107=prazo_sub,1,IFERROR(TRUNC(ESTRUTURA!AE108/ESTRUTURA!AG107,6),0)*100))</f>
        <v>0</v>
      </c>
      <c r="Q107" s="163"/>
    </row>
    <row r="108" spans="1:17" x14ac:dyDescent="0.3">
      <c r="A108" s="161">
        <f>IF(ESTRUTURA!A109&gt;prazo_se,"",ESTRUTURA!A109)</f>
        <v>98</v>
      </c>
      <c r="B108" s="162">
        <f>ESTRUTURA!C109</f>
        <v>45945</v>
      </c>
      <c r="C108" s="162">
        <f>ESTRUTURA!E109</f>
        <v>45946</v>
      </c>
      <c r="D108" s="164">
        <f>IF($A108="","",IF(A108=prazo_se,1,IFERROR(TRUNC(ESTRUTURA!R109/ESTRUTURA!T108,6),0)*100))</f>
        <v>0</v>
      </c>
      <c r="E108" s="163"/>
      <c r="G108" s="161">
        <f>IF(ESTRUTURA!A109&gt;prazo_subp,"",ESTRUTURA!A109)</f>
        <v>98</v>
      </c>
      <c r="H108" s="162">
        <f>IF(G108="","",ESTRUTURA!C109)</f>
        <v>45945</v>
      </c>
      <c r="I108" s="162">
        <f>IF(G108="","",ESTRUTURA!E109)</f>
        <v>45946</v>
      </c>
      <c r="J108" s="164">
        <f>IF($G108="","",IF(G108=prazo_subp,1,IFERROR(TRUNC(ESTRUTURA!Y109/ESTRUTURA!AA108,6),0)*100))</f>
        <v>0</v>
      </c>
      <c r="K108" s="163"/>
      <c r="M108" s="161">
        <f>ESTRUTURA!M109</f>
        <v>0</v>
      </c>
      <c r="N108" s="162">
        <f>ESTRUTURA!O109</f>
        <v>0</v>
      </c>
      <c r="O108" s="162">
        <f>ESTRUTURA!Q109</f>
        <v>0</v>
      </c>
      <c r="P108" s="164">
        <f>IF($M108="","",IF(M108=prazo_sub,1,IFERROR(TRUNC(ESTRUTURA!AE109/ESTRUTURA!AG108,6),0)*100))</f>
        <v>0</v>
      </c>
      <c r="Q108" s="163"/>
    </row>
    <row r="109" spans="1:17" x14ac:dyDescent="0.3">
      <c r="A109" s="161">
        <f>IF(ESTRUTURA!A110&gt;prazo_se,"",ESTRUTURA!A110)</f>
        <v>99</v>
      </c>
      <c r="B109" s="162">
        <f>ESTRUTURA!C110</f>
        <v>45976</v>
      </c>
      <c r="C109" s="162">
        <f>ESTRUTURA!E110</f>
        <v>45979</v>
      </c>
      <c r="D109" s="164">
        <f>IF($A109="","",IF(A109=prazo_se,1,IFERROR(TRUNC(ESTRUTURA!R110/ESTRUTURA!T109,6),0)*100))</f>
        <v>0</v>
      </c>
      <c r="E109" s="163"/>
      <c r="G109" s="161">
        <f>IF(ESTRUTURA!A110&gt;prazo_subp,"",ESTRUTURA!A110)</f>
        <v>99</v>
      </c>
      <c r="H109" s="162">
        <f>IF(G109="","",ESTRUTURA!C110)</f>
        <v>45976</v>
      </c>
      <c r="I109" s="162">
        <f>IF(G109="","",ESTRUTURA!E110)</f>
        <v>45979</v>
      </c>
      <c r="J109" s="164">
        <f>IF($G109="","",IF(G109=prazo_subp,1,IFERROR(TRUNC(ESTRUTURA!Y110/ESTRUTURA!AA109,6),0)*100))</f>
        <v>0</v>
      </c>
      <c r="K109" s="163"/>
      <c r="M109" s="161">
        <f>ESTRUTURA!M110</f>
        <v>0</v>
      </c>
      <c r="N109" s="162">
        <f>ESTRUTURA!O110</f>
        <v>0</v>
      </c>
      <c r="O109" s="162">
        <f>ESTRUTURA!Q110</f>
        <v>0</v>
      </c>
      <c r="P109" s="164">
        <f>IF($M109="","",IF(M109=prazo_sub,1,IFERROR(TRUNC(ESTRUTURA!AE110/ESTRUTURA!AG109,6),0)*100))</f>
        <v>0</v>
      </c>
      <c r="Q109" s="163"/>
    </row>
    <row r="110" spans="1:17" x14ac:dyDescent="0.3">
      <c r="A110" s="161">
        <f>IF(ESTRUTURA!A111&gt;prazo_se,"",ESTRUTURA!A111)</f>
        <v>100</v>
      </c>
      <c r="B110" s="162">
        <f>ESTRUTURA!C111</f>
        <v>46006</v>
      </c>
      <c r="C110" s="162">
        <f>ESTRUTURA!E111</f>
        <v>46007</v>
      </c>
      <c r="D110" s="164">
        <f>IF($A110="","",IF(A110=prazo_se,1,IFERROR(TRUNC(ESTRUTURA!R111/ESTRUTURA!T110,6),0)*100))</f>
        <v>0</v>
      </c>
      <c r="E110" s="163"/>
      <c r="G110" s="161">
        <f>IF(ESTRUTURA!A111&gt;prazo_subp,"",ESTRUTURA!A111)</f>
        <v>100</v>
      </c>
      <c r="H110" s="162">
        <f>IF(G110="","",ESTRUTURA!C111)</f>
        <v>46006</v>
      </c>
      <c r="I110" s="162">
        <f>IF(G110="","",ESTRUTURA!E111)</f>
        <v>46007</v>
      </c>
      <c r="J110" s="164">
        <f>IF($G110="","",IF(G110=prazo_subp,1,IFERROR(TRUNC(ESTRUTURA!Y111/ESTRUTURA!AA110,6),0)*100))</f>
        <v>0</v>
      </c>
      <c r="K110" s="163"/>
      <c r="M110" s="161">
        <f>ESTRUTURA!M111</f>
        <v>0</v>
      </c>
      <c r="N110" s="162">
        <f>ESTRUTURA!O111</f>
        <v>0</v>
      </c>
      <c r="O110" s="162">
        <f>ESTRUTURA!Q111</f>
        <v>0</v>
      </c>
      <c r="P110" s="164">
        <f>IF($M110="","",IF(M110=prazo_sub,1,IFERROR(TRUNC(ESTRUTURA!AE111/ESTRUTURA!AG110,6),0)*100))</f>
        <v>0</v>
      </c>
      <c r="Q110" s="163"/>
    </row>
    <row r="111" spans="1:17" x14ac:dyDescent="0.3">
      <c r="A111" s="161">
        <f>IF(ESTRUTURA!A112&gt;prazo_se,"",ESTRUTURA!A112)</f>
        <v>101</v>
      </c>
      <c r="B111" s="162">
        <f>ESTRUTURA!C112</f>
        <v>46037</v>
      </c>
      <c r="C111" s="162">
        <f>ESTRUTURA!E112</f>
        <v>46038</v>
      </c>
      <c r="D111" s="164">
        <f>IF($A111="","",IF(A111=prazo_se,1,IFERROR(TRUNC(ESTRUTURA!R112/ESTRUTURA!T111,6),0)*100))</f>
        <v>0</v>
      </c>
      <c r="E111" s="163"/>
      <c r="G111" s="161">
        <f>IF(ESTRUTURA!A112&gt;prazo_subp,"",ESTRUTURA!A112)</f>
        <v>101</v>
      </c>
      <c r="H111" s="162">
        <f>IF(G111="","",ESTRUTURA!C112)</f>
        <v>46037</v>
      </c>
      <c r="I111" s="162">
        <f>IF(G111="","",ESTRUTURA!E112)</f>
        <v>46038</v>
      </c>
      <c r="J111" s="164">
        <f>IF($G111="","",IF(G111=prazo_subp,1,IFERROR(TRUNC(ESTRUTURA!Y112/ESTRUTURA!AA111,6),0)*100))</f>
        <v>0</v>
      </c>
      <c r="K111" s="163"/>
      <c r="M111" s="161">
        <f>ESTRUTURA!M112</f>
        <v>0</v>
      </c>
      <c r="N111" s="162">
        <f>ESTRUTURA!O112</f>
        <v>0</v>
      </c>
      <c r="O111" s="162">
        <f>ESTRUTURA!Q112</f>
        <v>0</v>
      </c>
      <c r="P111" s="164">
        <f>IF($M111="","",IF(M111=prazo_sub,1,IFERROR(TRUNC(ESTRUTURA!AE112/ESTRUTURA!AG111,6),0)*100))</f>
        <v>0</v>
      </c>
      <c r="Q111" s="163"/>
    </row>
    <row r="112" spans="1:17" x14ac:dyDescent="0.3">
      <c r="A112" s="161">
        <f>IF(ESTRUTURA!A113&gt;prazo_se,"",ESTRUTURA!A113)</f>
        <v>102</v>
      </c>
      <c r="B112" s="162">
        <f>ESTRUTURA!C113</f>
        <v>46068</v>
      </c>
      <c r="C112" s="162">
        <f>ESTRUTURA!E113</f>
        <v>46072</v>
      </c>
      <c r="D112" s="164">
        <f>IF($A112="","",IF(A112=prazo_se,1,IFERROR(TRUNC(ESTRUTURA!R113/ESTRUTURA!T112,6),0)*100))</f>
        <v>0</v>
      </c>
      <c r="E112" s="163"/>
      <c r="G112" s="161">
        <f>IF(ESTRUTURA!A113&gt;prazo_subp,"",ESTRUTURA!A113)</f>
        <v>102</v>
      </c>
      <c r="H112" s="162">
        <f>IF(G112="","",ESTRUTURA!C113)</f>
        <v>46068</v>
      </c>
      <c r="I112" s="162">
        <f>IF(G112="","",ESTRUTURA!E113)</f>
        <v>46072</v>
      </c>
      <c r="J112" s="164">
        <f>IF($G112="","",IF(G112=prazo_subp,1,IFERROR(TRUNC(ESTRUTURA!Y113/ESTRUTURA!AA112,6),0)*100))</f>
        <v>0</v>
      </c>
      <c r="K112" s="163"/>
      <c r="M112" s="161">
        <f>ESTRUTURA!M113</f>
        <v>0</v>
      </c>
      <c r="N112" s="162">
        <f>ESTRUTURA!O113</f>
        <v>0</v>
      </c>
      <c r="O112" s="162">
        <f>ESTRUTURA!Q113</f>
        <v>0</v>
      </c>
      <c r="P112" s="164">
        <f>IF($M112="","",IF(M112=prazo_sub,1,IFERROR(TRUNC(ESTRUTURA!AE113/ESTRUTURA!AG112,6),0)*100))</f>
        <v>0</v>
      </c>
      <c r="Q112" s="163"/>
    </row>
    <row r="113" spans="1:17" x14ac:dyDescent="0.3">
      <c r="A113" s="161">
        <f>IF(ESTRUTURA!A114&gt;prazo_se,"",ESTRUTURA!A114)</f>
        <v>103</v>
      </c>
      <c r="B113" s="162">
        <f>ESTRUTURA!C114</f>
        <v>46096</v>
      </c>
      <c r="C113" s="162">
        <f>ESTRUTURA!E114</f>
        <v>46098</v>
      </c>
      <c r="D113" s="164">
        <f>IF($A113="","",IF(A113=prazo_se,1,IFERROR(TRUNC(ESTRUTURA!R114/ESTRUTURA!T113,6),0)*100))</f>
        <v>0</v>
      </c>
      <c r="E113" s="163"/>
      <c r="G113" s="161">
        <f>IF(ESTRUTURA!A114&gt;prazo_subp,"",ESTRUTURA!A114)</f>
        <v>103</v>
      </c>
      <c r="H113" s="162">
        <f>IF(G113="","",ESTRUTURA!C114)</f>
        <v>46096</v>
      </c>
      <c r="I113" s="162">
        <f>IF(G113="","",ESTRUTURA!E114)</f>
        <v>46098</v>
      </c>
      <c r="J113" s="164">
        <f>IF($G113="","",IF(G113=prazo_subp,1,IFERROR(TRUNC(ESTRUTURA!Y114/ESTRUTURA!AA113,6),0)*100))</f>
        <v>0</v>
      </c>
      <c r="K113" s="163"/>
      <c r="M113" s="161">
        <f>ESTRUTURA!M114</f>
        <v>0</v>
      </c>
      <c r="N113" s="162">
        <f>ESTRUTURA!O114</f>
        <v>0</v>
      </c>
      <c r="O113" s="162">
        <f>ESTRUTURA!Q114</f>
        <v>0</v>
      </c>
      <c r="P113" s="164">
        <f>IF($M113="","",IF(M113=prazo_sub,1,IFERROR(TRUNC(ESTRUTURA!AE114/ESTRUTURA!AG113,6),0)*100))</f>
        <v>0</v>
      </c>
      <c r="Q113" s="163"/>
    </row>
    <row r="114" spans="1:17" x14ac:dyDescent="0.3">
      <c r="A114" s="161">
        <f>IF(ESTRUTURA!A115&gt;prazo_se,"",ESTRUTURA!A115)</f>
        <v>104</v>
      </c>
      <c r="B114" s="162">
        <f>ESTRUTURA!C115</f>
        <v>46127</v>
      </c>
      <c r="C114" s="162">
        <f>ESTRUTURA!E115</f>
        <v>46128</v>
      </c>
      <c r="D114" s="164">
        <f>IF($A114="","",IF(A114=prazo_se,1,IFERROR(TRUNC(ESTRUTURA!R115/ESTRUTURA!T114,6),0)*100))</f>
        <v>0</v>
      </c>
      <c r="E114" s="163"/>
      <c r="G114" s="161">
        <f>IF(ESTRUTURA!A115&gt;prazo_subp,"",ESTRUTURA!A115)</f>
        <v>104</v>
      </c>
      <c r="H114" s="162">
        <f>IF(G114="","",ESTRUTURA!C115)</f>
        <v>46127</v>
      </c>
      <c r="I114" s="162">
        <f>IF(G114="","",ESTRUTURA!E115)</f>
        <v>46128</v>
      </c>
      <c r="J114" s="164">
        <f>IF($G114="","",IF(G114=prazo_subp,1,IFERROR(TRUNC(ESTRUTURA!Y115/ESTRUTURA!AA114,6),0)*100))</f>
        <v>0</v>
      </c>
      <c r="K114" s="163"/>
      <c r="M114" s="161">
        <f>ESTRUTURA!M115</f>
        <v>0</v>
      </c>
      <c r="N114" s="162">
        <f>ESTRUTURA!O115</f>
        <v>0</v>
      </c>
      <c r="O114" s="162">
        <f>ESTRUTURA!Q115</f>
        <v>0</v>
      </c>
      <c r="P114" s="164">
        <f>IF($M114="","",IF(M114=prazo_sub,1,IFERROR(TRUNC(ESTRUTURA!AE115/ESTRUTURA!AG114,6),0)*100))</f>
        <v>0</v>
      </c>
      <c r="Q114" s="163"/>
    </row>
    <row r="115" spans="1:17" x14ac:dyDescent="0.3">
      <c r="A115" s="161">
        <f>IF(ESTRUTURA!A116&gt;prazo_se,"",ESTRUTURA!A116)</f>
        <v>105</v>
      </c>
      <c r="B115" s="162">
        <f>ESTRUTURA!C116</f>
        <v>46157</v>
      </c>
      <c r="C115" s="162">
        <f>ESTRUTURA!E116</f>
        <v>46160</v>
      </c>
      <c r="D115" s="164">
        <f>IF($A115="","",IF(A115=prazo_se,1,IFERROR(TRUNC(ESTRUTURA!R116/ESTRUTURA!T115,6),0)*100))</f>
        <v>0</v>
      </c>
      <c r="E115" s="163"/>
      <c r="G115" s="161">
        <f>IF(ESTRUTURA!A116&gt;prazo_subp,"",ESTRUTURA!A116)</f>
        <v>105</v>
      </c>
      <c r="H115" s="162">
        <f>IF(G115="","",ESTRUTURA!C116)</f>
        <v>46157</v>
      </c>
      <c r="I115" s="162">
        <f>IF(G115="","",ESTRUTURA!E116)</f>
        <v>46160</v>
      </c>
      <c r="J115" s="164">
        <f>IF($G115="","",IF(G115=prazo_subp,1,IFERROR(TRUNC(ESTRUTURA!Y116/ESTRUTURA!AA115,6),0)*100))</f>
        <v>0</v>
      </c>
      <c r="K115" s="163"/>
      <c r="M115" s="161">
        <f>ESTRUTURA!M116</f>
        <v>0</v>
      </c>
      <c r="N115" s="162">
        <f>ESTRUTURA!O116</f>
        <v>0</v>
      </c>
      <c r="O115" s="162">
        <f>ESTRUTURA!Q116</f>
        <v>0</v>
      </c>
      <c r="P115" s="164">
        <f>IF($M115="","",IF(M115=prazo_sub,1,IFERROR(TRUNC(ESTRUTURA!AE116/ESTRUTURA!AG115,6),0)*100))</f>
        <v>0</v>
      </c>
      <c r="Q115" s="163"/>
    </row>
    <row r="116" spans="1:17" x14ac:dyDescent="0.3">
      <c r="A116" s="161">
        <f>IF(ESTRUTURA!A117&gt;prazo_se,"",ESTRUTURA!A117)</f>
        <v>106</v>
      </c>
      <c r="B116" s="162">
        <f>ESTRUTURA!C117</f>
        <v>46188</v>
      </c>
      <c r="C116" s="162">
        <f>ESTRUTURA!E117</f>
        <v>46189</v>
      </c>
      <c r="D116" s="164">
        <f>IF($A116="","",IF(A116=prazo_se,1,IFERROR(TRUNC(ESTRUTURA!R117/ESTRUTURA!T116,6),0)*100))</f>
        <v>0</v>
      </c>
      <c r="E116" s="163"/>
      <c r="G116" s="161">
        <f>IF(ESTRUTURA!A117&gt;prazo_subp,"",ESTRUTURA!A117)</f>
        <v>106</v>
      </c>
      <c r="H116" s="162">
        <f>IF(G116="","",ESTRUTURA!C117)</f>
        <v>46188</v>
      </c>
      <c r="I116" s="162">
        <f>IF(G116="","",ESTRUTURA!E117)</f>
        <v>46189</v>
      </c>
      <c r="J116" s="164">
        <f>IF($G116="","",IF(G116=prazo_subp,1,IFERROR(TRUNC(ESTRUTURA!Y117/ESTRUTURA!AA116,6),0)*100))</f>
        <v>0</v>
      </c>
      <c r="K116" s="163"/>
      <c r="M116" s="161">
        <f>ESTRUTURA!M117</f>
        <v>0</v>
      </c>
      <c r="N116" s="162">
        <f>ESTRUTURA!O117</f>
        <v>0</v>
      </c>
      <c r="O116" s="162">
        <f>ESTRUTURA!Q117</f>
        <v>0</v>
      </c>
      <c r="P116" s="164">
        <f>IF($M116="","",IF(M116=prazo_sub,1,IFERROR(TRUNC(ESTRUTURA!AE117/ESTRUTURA!AG116,6),0)*100))</f>
        <v>0</v>
      </c>
      <c r="Q116" s="163"/>
    </row>
    <row r="117" spans="1:17" x14ac:dyDescent="0.3">
      <c r="A117" s="161">
        <f>IF(ESTRUTURA!A118&gt;prazo_se,"",ESTRUTURA!A118)</f>
        <v>107</v>
      </c>
      <c r="B117" s="162">
        <f>ESTRUTURA!C118</f>
        <v>46218</v>
      </c>
      <c r="C117" s="162">
        <f>ESTRUTURA!E118</f>
        <v>46219</v>
      </c>
      <c r="D117" s="164">
        <f>IF($A117="","",IF(A117=prazo_se,1,IFERROR(TRUNC(ESTRUTURA!R118/ESTRUTURA!T117,6),0)*100))</f>
        <v>0</v>
      </c>
      <c r="E117" s="163"/>
      <c r="G117" s="161">
        <f>IF(ESTRUTURA!A118&gt;prazo_subp,"",ESTRUTURA!A118)</f>
        <v>107</v>
      </c>
      <c r="H117" s="162">
        <f>IF(G117="","",ESTRUTURA!C118)</f>
        <v>46218</v>
      </c>
      <c r="I117" s="162">
        <f>IF(G117="","",ESTRUTURA!E118)</f>
        <v>46219</v>
      </c>
      <c r="J117" s="164">
        <f>IF($G117="","",IF(G117=prazo_subp,1,IFERROR(TRUNC(ESTRUTURA!Y118/ESTRUTURA!AA117,6),0)*100))</f>
        <v>0</v>
      </c>
      <c r="K117" s="163"/>
      <c r="M117" s="161">
        <f>ESTRUTURA!M118</f>
        <v>0</v>
      </c>
      <c r="N117" s="162">
        <f>ESTRUTURA!O118</f>
        <v>0</v>
      </c>
      <c r="O117" s="162">
        <f>ESTRUTURA!Q118</f>
        <v>0</v>
      </c>
      <c r="P117" s="164">
        <f>IF($M117="","",IF(M117=prazo_sub,1,IFERROR(TRUNC(ESTRUTURA!AE118/ESTRUTURA!AG117,6),0)*100))</f>
        <v>0</v>
      </c>
      <c r="Q117" s="163"/>
    </row>
    <row r="118" spans="1:17" x14ac:dyDescent="0.3">
      <c r="A118" s="161">
        <f>IF(ESTRUTURA!A119&gt;prazo_se,"",ESTRUTURA!A119)</f>
        <v>108</v>
      </c>
      <c r="B118" s="162">
        <f>ESTRUTURA!C119</f>
        <v>46249</v>
      </c>
      <c r="C118" s="162">
        <f>ESTRUTURA!E119</f>
        <v>46252</v>
      </c>
      <c r="D118" s="164">
        <f>IF($A118="","",IF(A118=prazo_se,1,IFERROR(TRUNC(ESTRUTURA!R119/ESTRUTURA!T118,6),0)*100))</f>
        <v>0</v>
      </c>
      <c r="E118" s="163"/>
      <c r="G118" s="161">
        <f>IF(ESTRUTURA!A119&gt;prazo_subp,"",ESTRUTURA!A119)</f>
        <v>108</v>
      </c>
      <c r="H118" s="162">
        <f>IF(G118="","",ESTRUTURA!C119)</f>
        <v>46249</v>
      </c>
      <c r="I118" s="162">
        <f>IF(G118="","",ESTRUTURA!E119)</f>
        <v>46252</v>
      </c>
      <c r="J118" s="164">
        <f>IF($G118="","",IF(G118=prazo_subp,1,IFERROR(TRUNC(ESTRUTURA!Y119/ESTRUTURA!AA118,6),0)*100))</f>
        <v>0</v>
      </c>
      <c r="K118" s="163"/>
      <c r="M118" s="161">
        <f>ESTRUTURA!M119</f>
        <v>0</v>
      </c>
      <c r="N118" s="162">
        <f>ESTRUTURA!O119</f>
        <v>0</v>
      </c>
      <c r="O118" s="162">
        <f>ESTRUTURA!Q119</f>
        <v>0</v>
      </c>
      <c r="P118" s="164">
        <f>IF($M118="","",IF(M118=prazo_sub,1,IFERROR(TRUNC(ESTRUTURA!AE119/ESTRUTURA!AG118,6),0)*100))</f>
        <v>0</v>
      </c>
      <c r="Q118" s="163"/>
    </row>
    <row r="119" spans="1:17" x14ac:dyDescent="0.3">
      <c r="A119" s="161">
        <f>IF(ESTRUTURA!A120&gt;prazo_se,"",ESTRUTURA!A120)</f>
        <v>109</v>
      </c>
      <c r="B119" s="162">
        <f>ESTRUTURA!C120</f>
        <v>46280</v>
      </c>
      <c r="C119" s="162">
        <f>ESTRUTURA!E120</f>
        <v>46281</v>
      </c>
      <c r="D119" s="164">
        <f>IF($A119="","",IF(A119=prazo_se,1,IFERROR(TRUNC(ESTRUTURA!R120/ESTRUTURA!T119,6),0)*100))</f>
        <v>0</v>
      </c>
      <c r="E119" s="163"/>
      <c r="G119" s="161">
        <f>IF(ESTRUTURA!A120&gt;prazo_subp,"",ESTRUTURA!A120)</f>
        <v>109</v>
      </c>
      <c r="H119" s="162">
        <f>IF(G119="","",ESTRUTURA!C120)</f>
        <v>46280</v>
      </c>
      <c r="I119" s="162">
        <f>IF(G119="","",ESTRUTURA!E120)</f>
        <v>46281</v>
      </c>
      <c r="J119" s="164">
        <f>IF($G119="","",IF(G119=prazo_subp,1,IFERROR(TRUNC(ESTRUTURA!Y120/ESTRUTURA!AA119,6),0)*100))</f>
        <v>0</v>
      </c>
      <c r="K119" s="163"/>
      <c r="M119" s="161">
        <f>ESTRUTURA!M120</f>
        <v>0</v>
      </c>
      <c r="N119" s="162">
        <f>ESTRUTURA!O120</f>
        <v>0</v>
      </c>
      <c r="O119" s="162">
        <f>ESTRUTURA!Q120</f>
        <v>0</v>
      </c>
      <c r="P119" s="164">
        <f>IF($M119="","",IF(M119=prazo_sub,1,IFERROR(TRUNC(ESTRUTURA!AE120/ESTRUTURA!AG119,6),0)*100))</f>
        <v>0</v>
      </c>
      <c r="Q119" s="163"/>
    </row>
    <row r="120" spans="1:17" x14ac:dyDescent="0.3">
      <c r="A120" s="161">
        <f>IF(ESTRUTURA!A121&gt;prazo_se,"",ESTRUTURA!A121)</f>
        <v>110</v>
      </c>
      <c r="B120" s="162">
        <f>ESTRUTURA!C121</f>
        <v>46310</v>
      </c>
      <c r="C120" s="162">
        <f>ESTRUTURA!E121</f>
        <v>46311</v>
      </c>
      <c r="D120" s="164">
        <f>IF($A120="","",IF(A120=prazo_se,1,IFERROR(TRUNC(ESTRUTURA!R121/ESTRUTURA!T120,6),0)*100))</f>
        <v>0</v>
      </c>
      <c r="E120" s="163"/>
      <c r="G120" s="161">
        <f>IF(ESTRUTURA!A121&gt;prazo_subp,"",ESTRUTURA!A121)</f>
        <v>110</v>
      </c>
      <c r="H120" s="162">
        <f>IF(G120="","",ESTRUTURA!C121)</f>
        <v>46310</v>
      </c>
      <c r="I120" s="162">
        <f>IF(G120="","",ESTRUTURA!E121)</f>
        <v>46311</v>
      </c>
      <c r="J120" s="164">
        <f>IF($G120="","",IF(G120=prazo_subp,1,IFERROR(TRUNC(ESTRUTURA!Y121/ESTRUTURA!AA120,6),0)*100))</f>
        <v>0</v>
      </c>
      <c r="K120" s="163"/>
      <c r="M120" s="161">
        <f>ESTRUTURA!M121</f>
        <v>0</v>
      </c>
      <c r="N120" s="162">
        <f>ESTRUTURA!O121</f>
        <v>0</v>
      </c>
      <c r="O120" s="162">
        <f>ESTRUTURA!Q121</f>
        <v>0</v>
      </c>
      <c r="P120" s="164">
        <f>IF($M120="","",IF(M120=prazo_sub,1,IFERROR(TRUNC(ESTRUTURA!AE121/ESTRUTURA!AG120,6),0)*100))</f>
        <v>0</v>
      </c>
      <c r="Q120" s="163"/>
    </row>
    <row r="121" spans="1:17" x14ac:dyDescent="0.3">
      <c r="A121" s="161">
        <f>IF(ESTRUTURA!A122&gt;prazo_se,"",ESTRUTURA!A122)</f>
        <v>111</v>
      </c>
      <c r="B121" s="162">
        <f>ESTRUTURA!C122</f>
        <v>46341</v>
      </c>
      <c r="C121" s="162">
        <f>ESTRUTURA!E122</f>
        <v>46343</v>
      </c>
      <c r="D121" s="164">
        <f>IF($A121="","",IF(A121=prazo_se,1,IFERROR(TRUNC(ESTRUTURA!R122/ESTRUTURA!T121,6),0)*100))</f>
        <v>0</v>
      </c>
      <c r="E121" s="163"/>
      <c r="G121" s="161">
        <f>IF(ESTRUTURA!A122&gt;prazo_subp,"",ESTRUTURA!A122)</f>
        <v>111</v>
      </c>
      <c r="H121" s="162">
        <f>IF(G121="","",ESTRUTURA!C122)</f>
        <v>46341</v>
      </c>
      <c r="I121" s="162">
        <f>IF(G121="","",ESTRUTURA!E122)</f>
        <v>46343</v>
      </c>
      <c r="J121" s="164">
        <f>IF($G121="","",IF(G121=prazo_subp,1,IFERROR(TRUNC(ESTRUTURA!Y122/ESTRUTURA!AA121,6),0)*100))</f>
        <v>0</v>
      </c>
      <c r="K121" s="163"/>
      <c r="M121" s="161">
        <f>ESTRUTURA!M122</f>
        <v>0</v>
      </c>
      <c r="N121" s="162">
        <f>ESTRUTURA!O122</f>
        <v>0</v>
      </c>
      <c r="O121" s="162">
        <f>ESTRUTURA!Q122</f>
        <v>0</v>
      </c>
      <c r="P121" s="164">
        <f>IF($M121="","",IF(M121=prazo_sub,1,IFERROR(TRUNC(ESTRUTURA!AE122/ESTRUTURA!AG121,6),0)*100))</f>
        <v>0</v>
      </c>
      <c r="Q121" s="163"/>
    </row>
    <row r="122" spans="1:17" x14ac:dyDescent="0.3">
      <c r="A122" s="161">
        <f>IF(ESTRUTURA!A123&gt;prazo_se,"",ESTRUTURA!A123)</f>
        <v>112</v>
      </c>
      <c r="B122" s="162">
        <f>ESTRUTURA!C123</f>
        <v>46371</v>
      </c>
      <c r="C122" s="162">
        <f>ESTRUTURA!E123</f>
        <v>46372</v>
      </c>
      <c r="D122" s="164">
        <f>IF($A122="","",IF(A122=prazo_se,1,IFERROR(TRUNC(ESTRUTURA!R123/ESTRUTURA!T122,6),0)*100))</f>
        <v>0</v>
      </c>
      <c r="E122" s="163"/>
      <c r="G122" s="161">
        <f>IF(ESTRUTURA!A123&gt;prazo_subp,"",ESTRUTURA!A123)</f>
        <v>112</v>
      </c>
      <c r="H122" s="162">
        <f>IF(G122="","",ESTRUTURA!C123)</f>
        <v>46371</v>
      </c>
      <c r="I122" s="162">
        <f>IF(G122="","",ESTRUTURA!E123)</f>
        <v>46372</v>
      </c>
      <c r="J122" s="164">
        <f>IF($G122="","",IF(G122=prazo_subp,1,IFERROR(TRUNC(ESTRUTURA!Y123/ESTRUTURA!AA122,6),0)*100))</f>
        <v>0</v>
      </c>
      <c r="K122" s="163"/>
      <c r="M122" s="161">
        <f>ESTRUTURA!M123</f>
        <v>0</v>
      </c>
      <c r="N122" s="162">
        <f>ESTRUTURA!O123</f>
        <v>0</v>
      </c>
      <c r="O122" s="162">
        <f>ESTRUTURA!Q123</f>
        <v>0</v>
      </c>
      <c r="P122" s="164">
        <f>IF($M122="","",IF(M122=prazo_sub,1,IFERROR(TRUNC(ESTRUTURA!AE123/ESTRUTURA!AG122,6),0)*100))</f>
        <v>0</v>
      </c>
      <c r="Q122" s="163"/>
    </row>
    <row r="123" spans="1:17" x14ac:dyDescent="0.3">
      <c r="A123" s="161">
        <f>IF(ESTRUTURA!A124&gt;prazo_se,"",ESTRUTURA!A124)</f>
        <v>113</v>
      </c>
      <c r="B123" s="162">
        <f>ESTRUTURA!C124</f>
        <v>46402</v>
      </c>
      <c r="C123" s="162">
        <f>ESTRUTURA!E124</f>
        <v>46405</v>
      </c>
      <c r="D123" s="164">
        <f>IF($A123="","",IF(A123=prazo_se,1,IFERROR(TRUNC(ESTRUTURA!R124/ESTRUTURA!T123,6),0)*100))</f>
        <v>0</v>
      </c>
      <c r="E123" s="163"/>
      <c r="G123" s="161">
        <f>IF(ESTRUTURA!A124&gt;prazo_subp,"",ESTRUTURA!A124)</f>
        <v>113</v>
      </c>
      <c r="H123" s="162">
        <f>IF(G123="","",ESTRUTURA!C124)</f>
        <v>46402</v>
      </c>
      <c r="I123" s="162">
        <f>IF(G123="","",ESTRUTURA!E124)</f>
        <v>46405</v>
      </c>
      <c r="J123" s="164">
        <f>IF($G123="","",IF(G123=prazo_subp,1,IFERROR(TRUNC(ESTRUTURA!Y124/ESTRUTURA!AA123,6),0)*100))</f>
        <v>0</v>
      </c>
      <c r="K123" s="163"/>
      <c r="M123" s="161">
        <f>ESTRUTURA!M124</f>
        <v>0</v>
      </c>
      <c r="N123" s="162">
        <f>ESTRUTURA!O124</f>
        <v>0</v>
      </c>
      <c r="O123" s="162">
        <f>ESTRUTURA!Q124</f>
        <v>0</v>
      </c>
      <c r="P123" s="164">
        <f>IF($M123="","",IF(M123=prazo_sub,1,IFERROR(TRUNC(ESTRUTURA!AE124/ESTRUTURA!AG123,6),0)*100))</f>
        <v>0</v>
      </c>
      <c r="Q123" s="163"/>
    </row>
    <row r="124" spans="1:17" x14ac:dyDescent="0.3">
      <c r="A124" s="161">
        <f>IF(ESTRUTURA!A125&gt;prazo_se,"",ESTRUTURA!A125)</f>
        <v>114</v>
      </c>
      <c r="B124" s="162">
        <f>ESTRUTURA!C125</f>
        <v>46433</v>
      </c>
      <c r="C124" s="162">
        <f>ESTRUTURA!E125</f>
        <v>46434</v>
      </c>
      <c r="D124" s="164">
        <f>IF($A124="","",IF(A124=prazo_se,1,IFERROR(TRUNC(ESTRUTURA!R125/ESTRUTURA!T124,6),0)*100))</f>
        <v>0</v>
      </c>
      <c r="E124" s="163"/>
      <c r="G124" s="161">
        <f>IF(ESTRUTURA!A125&gt;prazo_subp,"",ESTRUTURA!A125)</f>
        <v>114</v>
      </c>
      <c r="H124" s="162">
        <f>IF(G124="","",ESTRUTURA!C125)</f>
        <v>46433</v>
      </c>
      <c r="I124" s="162">
        <f>IF(G124="","",ESTRUTURA!E125)</f>
        <v>46434</v>
      </c>
      <c r="J124" s="164">
        <f>IF($G124="","",IF(G124=prazo_subp,1,IFERROR(TRUNC(ESTRUTURA!Y125/ESTRUTURA!AA124,6),0)*100))</f>
        <v>0</v>
      </c>
      <c r="K124" s="163"/>
      <c r="M124" s="161">
        <f>ESTRUTURA!M125</f>
        <v>0</v>
      </c>
      <c r="N124" s="162">
        <f>ESTRUTURA!O125</f>
        <v>0</v>
      </c>
      <c r="O124" s="162">
        <f>ESTRUTURA!Q125</f>
        <v>0</v>
      </c>
      <c r="P124" s="164">
        <f>IF($M124="","",IF(M124=prazo_sub,1,IFERROR(TRUNC(ESTRUTURA!AE125/ESTRUTURA!AG124,6),0)*100))</f>
        <v>0</v>
      </c>
      <c r="Q124" s="163"/>
    </row>
    <row r="125" spans="1:17" x14ac:dyDescent="0.3">
      <c r="A125" s="161">
        <f>IF(ESTRUTURA!A126&gt;prazo_se,"",ESTRUTURA!A126)</f>
        <v>115</v>
      </c>
      <c r="B125" s="162">
        <f>ESTRUTURA!C126</f>
        <v>46461</v>
      </c>
      <c r="C125" s="162">
        <f>ESTRUTURA!E126</f>
        <v>46462</v>
      </c>
      <c r="D125" s="164">
        <f>IF($A125="","",IF(A125=prazo_se,1,IFERROR(TRUNC(ESTRUTURA!R126/ESTRUTURA!T125,6),0)*100))</f>
        <v>0</v>
      </c>
      <c r="E125" s="163"/>
      <c r="G125" s="161">
        <f>IF(ESTRUTURA!A126&gt;prazo_subp,"",ESTRUTURA!A126)</f>
        <v>115</v>
      </c>
      <c r="H125" s="162">
        <f>IF(G125="","",ESTRUTURA!C126)</f>
        <v>46461</v>
      </c>
      <c r="I125" s="162">
        <f>IF(G125="","",ESTRUTURA!E126)</f>
        <v>46462</v>
      </c>
      <c r="J125" s="164">
        <f>IF($G125="","",IF(G125=prazo_subp,1,IFERROR(TRUNC(ESTRUTURA!Y126/ESTRUTURA!AA125,6),0)*100))</f>
        <v>0</v>
      </c>
      <c r="K125" s="163"/>
      <c r="M125" s="161">
        <f>ESTRUTURA!M126</f>
        <v>0</v>
      </c>
      <c r="N125" s="162">
        <f>ESTRUTURA!O126</f>
        <v>0</v>
      </c>
      <c r="O125" s="162">
        <f>ESTRUTURA!Q126</f>
        <v>0</v>
      </c>
      <c r="P125" s="164">
        <f>IF($M125="","",IF(M125=prazo_sub,1,IFERROR(TRUNC(ESTRUTURA!AE126/ESTRUTURA!AG125,6),0)*100))</f>
        <v>0</v>
      </c>
      <c r="Q125" s="163"/>
    </row>
    <row r="126" spans="1:17" x14ac:dyDescent="0.3">
      <c r="A126" s="161">
        <f>IF(ESTRUTURA!A127&gt;prazo_se,"",ESTRUTURA!A127)</f>
        <v>116</v>
      </c>
      <c r="B126" s="162">
        <f>ESTRUTURA!C127</f>
        <v>46492</v>
      </c>
      <c r="C126" s="162">
        <f>ESTRUTURA!E127</f>
        <v>46493</v>
      </c>
      <c r="D126" s="164">
        <f>IF($A126="","",IF(A126=prazo_se,1,IFERROR(TRUNC(ESTRUTURA!R127/ESTRUTURA!T126,6),0)*100))</f>
        <v>0</v>
      </c>
      <c r="E126" s="163"/>
      <c r="G126" s="161">
        <f>IF(ESTRUTURA!A127&gt;prazo_subp,"",ESTRUTURA!A127)</f>
        <v>116</v>
      </c>
      <c r="H126" s="162">
        <f>IF(G126="","",ESTRUTURA!C127)</f>
        <v>46492</v>
      </c>
      <c r="I126" s="162">
        <f>IF(G126="","",ESTRUTURA!E127)</f>
        <v>46493</v>
      </c>
      <c r="J126" s="164">
        <f>IF($G126="","",IF(G126=prazo_subp,1,IFERROR(TRUNC(ESTRUTURA!Y127/ESTRUTURA!AA126,6),0)*100))</f>
        <v>0</v>
      </c>
      <c r="K126" s="163"/>
      <c r="M126" s="161">
        <f>ESTRUTURA!M127</f>
        <v>0</v>
      </c>
      <c r="N126" s="162">
        <f>ESTRUTURA!O127</f>
        <v>0</v>
      </c>
      <c r="O126" s="162">
        <f>ESTRUTURA!Q127</f>
        <v>0</v>
      </c>
      <c r="P126" s="164">
        <f>IF($M126="","",IF(M126=prazo_sub,1,IFERROR(TRUNC(ESTRUTURA!AE127/ESTRUTURA!AG126,6),0)*100))</f>
        <v>0</v>
      </c>
      <c r="Q126" s="163"/>
    </row>
    <row r="127" spans="1:17" x14ac:dyDescent="0.3">
      <c r="A127" s="161">
        <f>IF(ESTRUTURA!A128&gt;prazo_se,"",ESTRUTURA!A128)</f>
        <v>117</v>
      </c>
      <c r="B127" s="162">
        <f>ESTRUTURA!C128</f>
        <v>46522</v>
      </c>
      <c r="C127" s="162">
        <f>ESTRUTURA!E128</f>
        <v>46525</v>
      </c>
      <c r="D127" s="164">
        <f>IF($A127="","",IF(A127=prazo_se,1,IFERROR(TRUNC(ESTRUTURA!R128/ESTRUTURA!T127,6),0)*100))</f>
        <v>0</v>
      </c>
      <c r="E127" s="163"/>
      <c r="G127" s="161">
        <f>IF(ESTRUTURA!A128&gt;prazo_subp,"",ESTRUTURA!A128)</f>
        <v>117</v>
      </c>
      <c r="H127" s="162">
        <f>IF(G127="","",ESTRUTURA!C128)</f>
        <v>46522</v>
      </c>
      <c r="I127" s="162">
        <f>IF(G127="","",ESTRUTURA!E128)</f>
        <v>46525</v>
      </c>
      <c r="J127" s="164">
        <f>IF($G127="","",IF(G127=prazo_subp,1,IFERROR(TRUNC(ESTRUTURA!Y128/ESTRUTURA!AA127,6),0)*100))</f>
        <v>0</v>
      </c>
      <c r="K127" s="163"/>
      <c r="M127" s="161">
        <f>ESTRUTURA!M128</f>
        <v>0</v>
      </c>
      <c r="N127" s="162">
        <f>ESTRUTURA!O128</f>
        <v>0</v>
      </c>
      <c r="O127" s="162">
        <f>ESTRUTURA!Q128</f>
        <v>0</v>
      </c>
      <c r="P127" s="164">
        <f>IF($M127="","",IF(M127=prazo_sub,1,IFERROR(TRUNC(ESTRUTURA!AE128/ESTRUTURA!AG127,6),0)*100))</f>
        <v>0</v>
      </c>
      <c r="Q127" s="163"/>
    </row>
    <row r="128" spans="1:17" x14ac:dyDescent="0.3">
      <c r="A128" s="161">
        <f>IF(ESTRUTURA!A129&gt;prazo_se,"",ESTRUTURA!A129)</f>
        <v>118</v>
      </c>
      <c r="B128" s="162">
        <f>ESTRUTURA!C129</f>
        <v>46553</v>
      </c>
      <c r="C128" s="162">
        <f>ESTRUTURA!E129</f>
        <v>46554</v>
      </c>
      <c r="D128" s="164">
        <f>IF($A128="","",IF(A128=prazo_se,1,IFERROR(TRUNC(ESTRUTURA!R129/ESTRUTURA!T128,6),0)*100))</f>
        <v>0</v>
      </c>
      <c r="E128" s="163"/>
      <c r="G128" s="161">
        <f>IF(ESTRUTURA!A129&gt;prazo_subp,"",ESTRUTURA!A129)</f>
        <v>118</v>
      </c>
      <c r="H128" s="162">
        <f>IF(G128="","",ESTRUTURA!C129)</f>
        <v>46553</v>
      </c>
      <c r="I128" s="162">
        <f>IF(G128="","",ESTRUTURA!E129)</f>
        <v>46554</v>
      </c>
      <c r="J128" s="164">
        <f>IF($G128="","",IF(G128=prazo_subp,1,IFERROR(TRUNC(ESTRUTURA!Y129/ESTRUTURA!AA128,6),0)*100))</f>
        <v>0</v>
      </c>
      <c r="K128" s="163"/>
      <c r="M128" s="161">
        <f>ESTRUTURA!M129</f>
        <v>0</v>
      </c>
      <c r="N128" s="162">
        <f>ESTRUTURA!O129</f>
        <v>0</v>
      </c>
      <c r="O128" s="162">
        <f>ESTRUTURA!Q129</f>
        <v>0</v>
      </c>
      <c r="P128" s="164">
        <f>IF($M128="","",IF(M128=prazo_sub,1,IFERROR(TRUNC(ESTRUTURA!AE129/ESTRUTURA!AG128,6),0)*100))</f>
        <v>0</v>
      </c>
      <c r="Q128" s="163"/>
    </row>
    <row r="129" spans="1:17" x14ac:dyDescent="0.3">
      <c r="A129" s="161">
        <f>IF(ESTRUTURA!A130&gt;prazo_se,"",ESTRUTURA!A130)</f>
        <v>119</v>
      </c>
      <c r="B129" s="162">
        <f>ESTRUTURA!C130</f>
        <v>46583</v>
      </c>
      <c r="C129" s="162">
        <f>ESTRUTURA!E130</f>
        <v>46584</v>
      </c>
      <c r="D129" s="164">
        <f>IF($A129="","",IF(A129=prazo_se,1,IFERROR(TRUNC(ESTRUTURA!R130/ESTRUTURA!T129,6),0)*100))</f>
        <v>0</v>
      </c>
      <c r="E129" s="163"/>
      <c r="G129" s="161">
        <f>IF(ESTRUTURA!A130&gt;prazo_subp,"",ESTRUTURA!A130)</f>
        <v>119</v>
      </c>
      <c r="H129" s="162">
        <f>IF(G129="","",ESTRUTURA!C130)</f>
        <v>46583</v>
      </c>
      <c r="I129" s="162">
        <f>IF(G129="","",ESTRUTURA!E130)</f>
        <v>46584</v>
      </c>
      <c r="J129" s="164">
        <f>IF($G129="","",IF(G129=prazo_subp,1,IFERROR(TRUNC(ESTRUTURA!Y130/ESTRUTURA!AA129,6),0)*100))</f>
        <v>0</v>
      </c>
      <c r="K129" s="163"/>
      <c r="M129" s="161">
        <f>ESTRUTURA!M130</f>
        <v>0</v>
      </c>
      <c r="N129" s="162">
        <f>ESTRUTURA!O130</f>
        <v>0</v>
      </c>
      <c r="O129" s="162">
        <f>ESTRUTURA!Q130</f>
        <v>0</v>
      </c>
      <c r="P129" s="164">
        <f>IF($M129="","",IF(M129=prazo_sub,1,IFERROR(TRUNC(ESTRUTURA!AE130/ESTRUTURA!AG129,6),0)*100))</f>
        <v>0</v>
      </c>
      <c r="Q129" s="163"/>
    </row>
    <row r="130" spans="1:17" x14ac:dyDescent="0.3">
      <c r="A130" s="161">
        <f>IF(ESTRUTURA!A131&gt;prazo_se,"",ESTRUTURA!A131)</f>
        <v>120</v>
      </c>
      <c r="B130" s="162">
        <f>ESTRUTURA!C131</f>
        <v>46614</v>
      </c>
      <c r="C130" s="162">
        <f>ESTRUTURA!E131</f>
        <v>46616</v>
      </c>
      <c r="D130" s="164">
        <f>IF($A130="","",IF(A130=prazo_se,1,IFERROR(TRUNC(ESTRUTURA!R131/ESTRUTURA!T130,6),0)*100))</f>
        <v>1</v>
      </c>
      <c r="E130" s="163"/>
      <c r="G130" s="161">
        <f>IF(ESTRUTURA!A131&gt;prazo_subp,"",ESTRUTURA!A131)</f>
        <v>120</v>
      </c>
      <c r="H130" s="162">
        <f>IF(G130="","",ESTRUTURA!C131)</f>
        <v>46614</v>
      </c>
      <c r="I130" s="162">
        <f>IF(G130="","",ESTRUTURA!E131)</f>
        <v>46616</v>
      </c>
      <c r="J130" s="164">
        <f>IF($G130="","",IF(G130=prazo_subp,1,IFERROR(TRUNC(ESTRUTURA!Y131/ESTRUTURA!AA130,6),0)*100))</f>
        <v>0</v>
      </c>
      <c r="K130" s="163"/>
      <c r="M130" s="161">
        <f>ESTRUTURA!M131</f>
        <v>0</v>
      </c>
      <c r="N130" s="162">
        <f>ESTRUTURA!O131</f>
        <v>0</v>
      </c>
      <c r="O130" s="162">
        <f>ESTRUTURA!Q131</f>
        <v>0</v>
      </c>
      <c r="P130" s="164">
        <f>IF($M130="","",IF(M130=prazo_sub,1,IFERROR(TRUNC(ESTRUTURA!AE131/ESTRUTURA!AG130,6),0)*100))</f>
        <v>0</v>
      </c>
      <c r="Q130" s="163"/>
    </row>
    <row r="131" spans="1:17" x14ac:dyDescent="0.3">
      <c r="A131" s="161" t="str">
        <f>IF(ESTRUTURA!A132&gt;prazo_se,"",ESTRUTURA!A132)</f>
        <v/>
      </c>
      <c r="B131" s="162" t="str">
        <f>ESTRUTURA!C132</f>
        <v/>
      </c>
      <c r="C131" s="162" t="str">
        <f>ESTRUTURA!E132</f>
        <v/>
      </c>
      <c r="D131" s="164" t="str">
        <f>IF($A131="","",IF(A131=prazo_se,1,IFERROR(TRUNC(ESTRUTURA!R132/ESTRUTURA!T131,6),0)*100))</f>
        <v/>
      </c>
      <c r="E131" s="163"/>
      <c r="G131" s="161" t="str">
        <f>IF(ESTRUTURA!A132&gt;prazo_subp,"",ESTRUTURA!A132)</f>
        <v/>
      </c>
      <c r="H131" s="162" t="str">
        <f>IF(G131="","",ESTRUTURA!C132)</f>
        <v/>
      </c>
      <c r="I131" s="162" t="str">
        <f>IF(G131="","",ESTRUTURA!E132)</f>
        <v/>
      </c>
      <c r="J131" s="164" t="str">
        <f>IF($G131="","",IF(G131=prazo_subp,1,IFERROR(TRUNC(ESTRUTURA!Y132/ESTRUTURA!AA131,6),0)*100))</f>
        <v/>
      </c>
      <c r="K131" s="163"/>
      <c r="M131" s="161" t="str">
        <f>ESTRUTURA!M132</f>
        <v/>
      </c>
      <c r="N131" s="162" t="str">
        <f>ESTRUTURA!O132</f>
        <v/>
      </c>
      <c r="O131" s="162" t="str">
        <f>ESTRUTURA!Q132</f>
        <v/>
      </c>
      <c r="P131" s="164" t="str">
        <f>IF($M131="","",IF(M131=prazo_sub,1,IFERROR(TRUNC(ESTRUTURA!AE132/ESTRUTURA!AG131,6),0)*100))</f>
        <v/>
      </c>
      <c r="Q131" s="163"/>
    </row>
    <row r="132" spans="1:17" x14ac:dyDescent="0.3">
      <c r="A132" s="161" t="str">
        <f>IF(ESTRUTURA!A133&gt;prazo_se,"",ESTRUTURA!A133)</f>
        <v/>
      </c>
      <c r="B132" s="162" t="str">
        <f>ESTRUTURA!C133</f>
        <v/>
      </c>
      <c r="C132" s="162" t="str">
        <f>ESTRUTURA!E133</f>
        <v/>
      </c>
      <c r="D132" s="164" t="str">
        <f>IF($A132="","",IF(A132=prazo_se,1,IFERROR(TRUNC(ESTRUTURA!R133/ESTRUTURA!T132,6),0)*100))</f>
        <v/>
      </c>
      <c r="E132" s="163"/>
      <c r="G132" s="161" t="str">
        <f>IF(ESTRUTURA!A133&gt;prazo_subp,"",ESTRUTURA!A133)</f>
        <v/>
      </c>
      <c r="H132" s="162" t="str">
        <f>IF(G132="","",ESTRUTURA!C133)</f>
        <v/>
      </c>
      <c r="I132" s="162" t="str">
        <f>IF(G132="","",ESTRUTURA!E133)</f>
        <v/>
      </c>
      <c r="J132" s="164" t="str">
        <f>IF($G132="","",IF(G132=prazo_subp,1,IFERROR(TRUNC(ESTRUTURA!Y133/ESTRUTURA!AA132,6),0)*100))</f>
        <v/>
      </c>
      <c r="K132" s="163"/>
      <c r="M132" s="161" t="str">
        <f>ESTRUTURA!M133</f>
        <v/>
      </c>
      <c r="N132" s="162" t="str">
        <f>ESTRUTURA!O133</f>
        <v/>
      </c>
      <c r="O132" s="162" t="str">
        <f>ESTRUTURA!Q133</f>
        <v/>
      </c>
      <c r="P132" s="164" t="str">
        <f>IF($M132="","",IF(M132=prazo_sub,1,IFERROR(TRUNC(ESTRUTURA!AE133/ESTRUTURA!AG132,6),0)*100))</f>
        <v/>
      </c>
      <c r="Q132" s="163"/>
    </row>
    <row r="133" spans="1:17" x14ac:dyDescent="0.3">
      <c r="A133" s="161" t="str">
        <f>IF(ESTRUTURA!A134&gt;prazo_se,"",ESTRUTURA!A134)</f>
        <v/>
      </c>
      <c r="B133" s="162" t="str">
        <f>ESTRUTURA!C134</f>
        <v/>
      </c>
      <c r="C133" s="162" t="str">
        <f>ESTRUTURA!E134</f>
        <v/>
      </c>
      <c r="D133" s="164" t="str">
        <f>IF($A133="","",IF(A133=prazo_se,1,IFERROR(TRUNC(ESTRUTURA!R134/ESTRUTURA!T133,6),0)*100))</f>
        <v/>
      </c>
      <c r="E133" s="163"/>
      <c r="G133" s="161" t="str">
        <f>IF(ESTRUTURA!A134&gt;prazo_subp,"",ESTRUTURA!A134)</f>
        <v/>
      </c>
      <c r="H133" s="162" t="str">
        <f>IF(G133="","",ESTRUTURA!C134)</f>
        <v/>
      </c>
      <c r="I133" s="162" t="str">
        <f>IF(G133="","",ESTRUTURA!E134)</f>
        <v/>
      </c>
      <c r="J133" s="164" t="str">
        <f>IF($G133="","",IF(G133=prazo_subp,1,IFERROR(TRUNC(ESTRUTURA!Y134/ESTRUTURA!AA133,6),0)*100))</f>
        <v/>
      </c>
      <c r="K133" s="163"/>
      <c r="M133" s="161" t="str">
        <f>ESTRUTURA!M134</f>
        <v/>
      </c>
      <c r="N133" s="162" t="str">
        <f>ESTRUTURA!O134</f>
        <v/>
      </c>
      <c r="O133" s="162" t="str">
        <f>ESTRUTURA!Q134</f>
        <v/>
      </c>
      <c r="P133" s="164" t="str">
        <f>IF($M133="","",IF(M133=prazo_sub,1,IFERROR(TRUNC(ESTRUTURA!AE134/ESTRUTURA!AG133,6),0)*100))</f>
        <v/>
      </c>
      <c r="Q133" s="163"/>
    </row>
    <row r="134" spans="1:17" x14ac:dyDescent="0.3">
      <c r="A134" s="161" t="str">
        <f>IF(ESTRUTURA!A135&gt;prazo_se,"",ESTRUTURA!A135)</f>
        <v/>
      </c>
      <c r="B134" s="162" t="str">
        <f>ESTRUTURA!C135</f>
        <v/>
      </c>
      <c r="C134" s="162" t="str">
        <f>ESTRUTURA!E135</f>
        <v/>
      </c>
      <c r="D134" s="164" t="str">
        <f>IF($A134="","",IF(A134=prazo_se,1,IFERROR(TRUNC(ESTRUTURA!R135/ESTRUTURA!T134,6),0)*100))</f>
        <v/>
      </c>
      <c r="E134" s="163"/>
      <c r="G134" s="161" t="str">
        <f>IF(ESTRUTURA!A135&gt;prazo_subp,"",ESTRUTURA!A135)</f>
        <v/>
      </c>
      <c r="H134" s="162" t="str">
        <f>IF(G134="","",ESTRUTURA!C135)</f>
        <v/>
      </c>
      <c r="I134" s="162" t="str">
        <f>IF(G134="","",ESTRUTURA!E135)</f>
        <v/>
      </c>
      <c r="J134" s="164" t="str">
        <f>IF($G134="","",IF(G134=prazo_subp,1,IFERROR(TRUNC(ESTRUTURA!Y135/ESTRUTURA!AA134,6),0)*100))</f>
        <v/>
      </c>
      <c r="K134" s="163"/>
      <c r="M134" s="161" t="str">
        <f>ESTRUTURA!M135</f>
        <v/>
      </c>
      <c r="N134" s="162" t="str">
        <f>ESTRUTURA!O135</f>
        <v/>
      </c>
      <c r="O134" s="162" t="str">
        <f>ESTRUTURA!Q135</f>
        <v/>
      </c>
      <c r="P134" s="164" t="str">
        <f>IF($M134="","",IF(M134=prazo_sub,1,IFERROR(TRUNC(ESTRUTURA!AE135/ESTRUTURA!AG134,6),0)*100))</f>
        <v/>
      </c>
      <c r="Q134" s="163"/>
    </row>
    <row r="135" spans="1:17" x14ac:dyDescent="0.3">
      <c r="A135" s="161" t="str">
        <f>IF(ESTRUTURA!A136&gt;prazo_se,"",ESTRUTURA!A136)</f>
        <v/>
      </c>
      <c r="B135" s="162" t="str">
        <f>ESTRUTURA!C136</f>
        <v/>
      </c>
      <c r="C135" s="162" t="str">
        <f>ESTRUTURA!E136</f>
        <v/>
      </c>
      <c r="D135" s="164" t="str">
        <f>IF($A135="","",IF(A135=prazo_se,1,IFERROR(TRUNC(ESTRUTURA!R136/ESTRUTURA!T135,6),0)*100))</f>
        <v/>
      </c>
      <c r="E135" s="163"/>
      <c r="G135" s="161" t="str">
        <f>IF(ESTRUTURA!A136&gt;prazo_subp,"",ESTRUTURA!A136)</f>
        <v/>
      </c>
      <c r="H135" s="162" t="str">
        <f>IF(G135="","",ESTRUTURA!C136)</f>
        <v/>
      </c>
      <c r="I135" s="162" t="str">
        <f>IF(G135="","",ESTRUTURA!E136)</f>
        <v/>
      </c>
      <c r="J135" s="164" t="str">
        <f>IF($G135="","",IF(G135=prazo_subp,1,IFERROR(TRUNC(ESTRUTURA!Y136/ESTRUTURA!AA135,6),0)*100))</f>
        <v/>
      </c>
      <c r="K135" s="163"/>
      <c r="M135" s="161" t="str">
        <f>ESTRUTURA!M136</f>
        <v/>
      </c>
      <c r="N135" s="162" t="str">
        <f>ESTRUTURA!O136</f>
        <v/>
      </c>
      <c r="O135" s="162" t="str">
        <f>ESTRUTURA!Q136</f>
        <v/>
      </c>
      <c r="P135" s="164" t="str">
        <f>IF($M135="","",IF(M135=prazo_sub,1,IFERROR(TRUNC(ESTRUTURA!AE136/ESTRUTURA!AG135,6),0)*100))</f>
        <v/>
      </c>
      <c r="Q135" s="163"/>
    </row>
    <row r="136" spans="1:17" x14ac:dyDescent="0.3">
      <c r="A136" s="161" t="str">
        <f>IF(ESTRUTURA!A137&gt;prazo_se,"",ESTRUTURA!A137)</f>
        <v/>
      </c>
      <c r="B136" s="162" t="str">
        <f>ESTRUTURA!C137</f>
        <v/>
      </c>
      <c r="C136" s="162" t="str">
        <f>ESTRUTURA!E137</f>
        <v/>
      </c>
      <c r="D136" s="164" t="str">
        <f>IF($A136="","",IF(A136=prazo_se,1,IFERROR(TRUNC(ESTRUTURA!R137/ESTRUTURA!T136,6),0)*100))</f>
        <v/>
      </c>
      <c r="E136" s="163"/>
      <c r="G136" s="161" t="str">
        <f>IF(ESTRUTURA!A137&gt;prazo_subp,"",ESTRUTURA!A137)</f>
        <v/>
      </c>
      <c r="H136" s="162" t="str">
        <f>IF(G136="","",ESTRUTURA!C137)</f>
        <v/>
      </c>
      <c r="I136" s="162" t="str">
        <f>IF(G136="","",ESTRUTURA!E137)</f>
        <v/>
      </c>
      <c r="J136" s="164" t="str">
        <f>IF($G136="","",IF(G136=prazo_subp,1,IFERROR(TRUNC(ESTRUTURA!Y137/ESTRUTURA!AA136,6),0)*100))</f>
        <v/>
      </c>
      <c r="K136" s="163"/>
      <c r="M136" s="161" t="str">
        <f>ESTRUTURA!M137</f>
        <v/>
      </c>
      <c r="N136" s="162" t="str">
        <f>ESTRUTURA!O137</f>
        <v/>
      </c>
      <c r="O136" s="162" t="str">
        <f>ESTRUTURA!Q137</f>
        <v/>
      </c>
      <c r="P136" s="164" t="str">
        <f>IF($M136="","",IF(M136=prazo_sub,1,IFERROR(TRUNC(ESTRUTURA!AE137/ESTRUTURA!AG136,6),0)*100))</f>
        <v/>
      </c>
      <c r="Q136" s="163"/>
    </row>
    <row r="137" spans="1:17" x14ac:dyDescent="0.3">
      <c r="A137" s="161" t="str">
        <f>IF(ESTRUTURA!A138&gt;prazo_se,"",ESTRUTURA!A138)</f>
        <v/>
      </c>
      <c r="B137" s="162" t="str">
        <f>ESTRUTURA!C138</f>
        <v/>
      </c>
      <c r="C137" s="162" t="str">
        <f>ESTRUTURA!E138</f>
        <v/>
      </c>
      <c r="D137" s="164" t="str">
        <f>IF($A137="","",IF(A137=prazo_se,1,IFERROR(TRUNC(ESTRUTURA!R138/ESTRUTURA!T137,6),0)*100))</f>
        <v/>
      </c>
      <c r="E137" s="163"/>
      <c r="G137" s="161" t="str">
        <f>IF(ESTRUTURA!A138&gt;prazo_subp,"",ESTRUTURA!A138)</f>
        <v/>
      </c>
      <c r="H137" s="162" t="str">
        <f>IF(G137="","",ESTRUTURA!C138)</f>
        <v/>
      </c>
      <c r="I137" s="162" t="str">
        <f>IF(G137="","",ESTRUTURA!E138)</f>
        <v/>
      </c>
      <c r="J137" s="164" t="str">
        <f>IF($G137="","",IF(G137=prazo_subp,1,IFERROR(TRUNC(ESTRUTURA!Y138/ESTRUTURA!AA137,6),0)*100))</f>
        <v/>
      </c>
      <c r="K137" s="163"/>
      <c r="M137" s="161" t="str">
        <f>ESTRUTURA!M138</f>
        <v/>
      </c>
      <c r="N137" s="162" t="str">
        <f>ESTRUTURA!O138</f>
        <v/>
      </c>
      <c r="O137" s="162" t="str">
        <f>ESTRUTURA!Q138</f>
        <v/>
      </c>
      <c r="P137" s="164" t="str">
        <f>IF($M137="","",IF(M137=prazo_sub,1,IFERROR(TRUNC(ESTRUTURA!AE138/ESTRUTURA!AG137,6),0)*100))</f>
        <v/>
      </c>
      <c r="Q137" s="163"/>
    </row>
    <row r="138" spans="1:17" x14ac:dyDescent="0.3">
      <c r="A138" s="161" t="str">
        <f>IF(ESTRUTURA!A139&gt;prazo_se,"",ESTRUTURA!A139)</f>
        <v/>
      </c>
      <c r="B138" s="162" t="str">
        <f>ESTRUTURA!C139</f>
        <v/>
      </c>
      <c r="C138" s="162" t="str">
        <f>ESTRUTURA!E139</f>
        <v/>
      </c>
      <c r="D138" s="164" t="str">
        <f>IF($A138="","",IF(A138=prazo_se,1,IFERROR(TRUNC(ESTRUTURA!R139/ESTRUTURA!T138,6),0)*100))</f>
        <v/>
      </c>
      <c r="E138" s="163"/>
      <c r="G138" s="161" t="str">
        <f>IF(ESTRUTURA!A139&gt;prazo_subp,"",ESTRUTURA!A139)</f>
        <v/>
      </c>
      <c r="H138" s="162" t="str">
        <f>IF(G138="","",ESTRUTURA!C139)</f>
        <v/>
      </c>
      <c r="I138" s="162" t="str">
        <f>IF(G138="","",ESTRUTURA!E139)</f>
        <v/>
      </c>
      <c r="J138" s="164" t="str">
        <f>IF($G138="","",IF(G138=prazo_subp,1,IFERROR(TRUNC(ESTRUTURA!Y139/ESTRUTURA!AA138,6),0)*100))</f>
        <v/>
      </c>
      <c r="K138" s="163"/>
      <c r="M138" s="161" t="str">
        <f>ESTRUTURA!M139</f>
        <v/>
      </c>
      <c r="N138" s="162" t="str">
        <f>ESTRUTURA!O139</f>
        <v/>
      </c>
      <c r="O138" s="162" t="str">
        <f>ESTRUTURA!Q139</f>
        <v/>
      </c>
      <c r="P138" s="164" t="str">
        <f>IF($M138="","",IF(M138=prazo_sub,1,IFERROR(TRUNC(ESTRUTURA!AE139/ESTRUTURA!AG138,6),0)*100))</f>
        <v/>
      </c>
      <c r="Q138" s="163"/>
    </row>
    <row r="139" spans="1:17" x14ac:dyDescent="0.3">
      <c r="A139" s="161" t="str">
        <f>IF(ESTRUTURA!A140&gt;prazo_se,"",ESTRUTURA!A140)</f>
        <v/>
      </c>
      <c r="B139" s="162" t="str">
        <f>ESTRUTURA!C140</f>
        <v/>
      </c>
      <c r="C139" s="162" t="str">
        <f>ESTRUTURA!E140</f>
        <v/>
      </c>
      <c r="D139" s="164" t="str">
        <f>IF($A139="","",IF(A139=prazo_se,1,IFERROR(TRUNC(ESTRUTURA!R140/ESTRUTURA!T139,6),0)*100))</f>
        <v/>
      </c>
      <c r="E139" s="163"/>
      <c r="G139" s="161" t="str">
        <f>IF(ESTRUTURA!A140&gt;prazo_subp,"",ESTRUTURA!A140)</f>
        <v/>
      </c>
      <c r="H139" s="162" t="str">
        <f>IF(G139="","",ESTRUTURA!C140)</f>
        <v/>
      </c>
      <c r="I139" s="162" t="str">
        <f>IF(G139="","",ESTRUTURA!E140)</f>
        <v/>
      </c>
      <c r="J139" s="164" t="str">
        <f>IF($G139="","",IF(G139=prazo_subp,1,IFERROR(TRUNC(ESTRUTURA!Y140/ESTRUTURA!AA139,6),0)*100))</f>
        <v/>
      </c>
      <c r="K139" s="163"/>
      <c r="M139" s="161" t="str">
        <f>ESTRUTURA!M140</f>
        <v/>
      </c>
      <c r="N139" s="162" t="str">
        <f>ESTRUTURA!O140</f>
        <v/>
      </c>
      <c r="O139" s="162" t="str">
        <f>ESTRUTURA!Q140</f>
        <v/>
      </c>
      <c r="P139" s="164" t="str">
        <f>IF($M139="","",IF(M139=prazo_sub,1,IFERROR(TRUNC(ESTRUTURA!AE140/ESTRUTURA!AG139,6),0)*100))</f>
        <v/>
      </c>
      <c r="Q139" s="163"/>
    </row>
    <row r="140" spans="1:17" x14ac:dyDescent="0.3">
      <c r="A140" s="161" t="str">
        <f>IF(ESTRUTURA!A141&gt;prazo_se,"",ESTRUTURA!A141)</f>
        <v/>
      </c>
      <c r="B140" s="162" t="str">
        <f>ESTRUTURA!C141</f>
        <v/>
      </c>
      <c r="C140" s="162" t="str">
        <f>ESTRUTURA!E141</f>
        <v/>
      </c>
      <c r="D140" s="164" t="str">
        <f>IF($A140="","",IF(A140=prazo_se,1,IFERROR(TRUNC(ESTRUTURA!R141/ESTRUTURA!T140,6),0)*100))</f>
        <v/>
      </c>
      <c r="E140" s="163"/>
      <c r="G140" s="161" t="str">
        <f>IF(ESTRUTURA!A141&gt;prazo_subp,"",ESTRUTURA!A141)</f>
        <v/>
      </c>
      <c r="H140" s="162" t="str">
        <f>IF(G140="","",ESTRUTURA!C141)</f>
        <v/>
      </c>
      <c r="I140" s="162" t="str">
        <f>IF(G140="","",ESTRUTURA!E141)</f>
        <v/>
      </c>
      <c r="J140" s="164" t="str">
        <f>IF($G140="","",IF(G140=prazo_subp,1,IFERROR(TRUNC(ESTRUTURA!Y141/ESTRUTURA!AA140,6),0)*100))</f>
        <v/>
      </c>
      <c r="K140" s="163"/>
      <c r="M140" s="161" t="str">
        <f>ESTRUTURA!M141</f>
        <v/>
      </c>
      <c r="N140" s="162" t="str">
        <f>ESTRUTURA!O141</f>
        <v/>
      </c>
      <c r="O140" s="162" t="str">
        <f>ESTRUTURA!Q141</f>
        <v/>
      </c>
      <c r="P140" s="164" t="str">
        <f>IF($M140="","",IF(M140=prazo_sub,1,IFERROR(TRUNC(ESTRUTURA!AE141/ESTRUTURA!AG140,6),0)*100))</f>
        <v/>
      </c>
      <c r="Q140" s="163"/>
    </row>
    <row r="141" spans="1:17" x14ac:dyDescent="0.3">
      <c r="A141" s="161" t="str">
        <f>IF(ESTRUTURA!A142&gt;prazo_se,"",ESTRUTURA!A142)</f>
        <v/>
      </c>
      <c r="B141" s="162" t="str">
        <f>ESTRUTURA!C142</f>
        <v/>
      </c>
      <c r="C141" s="162" t="str">
        <f>ESTRUTURA!E142</f>
        <v/>
      </c>
      <c r="D141" s="164" t="str">
        <f>IF($A141="","",IF(A141=prazo_se,1,IFERROR(TRUNC(ESTRUTURA!R142/ESTRUTURA!T141,6),0)*100))</f>
        <v/>
      </c>
      <c r="E141" s="163"/>
      <c r="G141" s="161" t="str">
        <f>IF(ESTRUTURA!A142&gt;prazo_subp,"",ESTRUTURA!A142)</f>
        <v/>
      </c>
      <c r="H141" s="162" t="str">
        <f>IF(G141="","",ESTRUTURA!C142)</f>
        <v/>
      </c>
      <c r="I141" s="162" t="str">
        <f>IF(G141="","",ESTRUTURA!E142)</f>
        <v/>
      </c>
      <c r="J141" s="164" t="str">
        <f>IF($G141="","",IF(G141=prazo_subp,1,IFERROR(TRUNC(ESTRUTURA!Y142/ESTRUTURA!AA141,6),0)*100))</f>
        <v/>
      </c>
      <c r="K141" s="163"/>
      <c r="M141" s="161" t="str">
        <f>ESTRUTURA!M142</f>
        <v/>
      </c>
      <c r="N141" s="162" t="str">
        <f>ESTRUTURA!O142</f>
        <v/>
      </c>
      <c r="O141" s="162" t="str">
        <f>ESTRUTURA!Q142</f>
        <v/>
      </c>
      <c r="P141" s="164" t="str">
        <f>IF($M141="","",IF(M141=prazo_sub,1,IFERROR(TRUNC(ESTRUTURA!AE142/ESTRUTURA!AG141,6),0)*100))</f>
        <v/>
      </c>
      <c r="Q141" s="163"/>
    </row>
    <row r="142" spans="1:17" x14ac:dyDescent="0.3">
      <c r="A142" s="161" t="str">
        <f>IF(ESTRUTURA!A143&gt;prazo_se,"",ESTRUTURA!A143)</f>
        <v/>
      </c>
      <c r="B142" s="162" t="str">
        <f>ESTRUTURA!C143</f>
        <v/>
      </c>
      <c r="C142" s="162" t="str">
        <f>ESTRUTURA!E143</f>
        <v/>
      </c>
      <c r="D142" s="164" t="str">
        <f>IF($A142="","",IF(A142=prazo_se,1,IFERROR(TRUNC(ESTRUTURA!R143/ESTRUTURA!T142,6),0)*100))</f>
        <v/>
      </c>
      <c r="E142" s="163"/>
      <c r="G142" s="161" t="str">
        <f>IF(ESTRUTURA!A143&gt;prazo_subp,"",ESTRUTURA!A143)</f>
        <v/>
      </c>
      <c r="H142" s="162" t="str">
        <f>IF(G142="","",ESTRUTURA!C143)</f>
        <v/>
      </c>
      <c r="I142" s="162" t="str">
        <f>IF(G142="","",ESTRUTURA!E143)</f>
        <v/>
      </c>
      <c r="J142" s="164" t="str">
        <f>IF($G142="","",IF(G142=prazo_subp,1,IFERROR(TRUNC(ESTRUTURA!Y143/ESTRUTURA!AA142,6),0)*100))</f>
        <v/>
      </c>
      <c r="K142" s="163"/>
      <c r="M142" s="161" t="str">
        <f>ESTRUTURA!M143</f>
        <v/>
      </c>
      <c r="N142" s="162" t="str">
        <f>ESTRUTURA!O143</f>
        <v/>
      </c>
      <c r="O142" s="162" t="str">
        <f>ESTRUTURA!Q143</f>
        <v/>
      </c>
      <c r="P142" s="164" t="str">
        <f>IF($M142="","",IF(M142=prazo_sub,1,IFERROR(TRUNC(ESTRUTURA!AE143/ESTRUTURA!AG142,6),0)*100))</f>
        <v/>
      </c>
      <c r="Q142" s="163"/>
    </row>
    <row r="143" spans="1:17" x14ac:dyDescent="0.3">
      <c r="A143" s="161" t="str">
        <f>IF(ESTRUTURA!A144&gt;prazo_se,"",ESTRUTURA!A144)</f>
        <v/>
      </c>
      <c r="B143" s="162" t="str">
        <f>ESTRUTURA!C144</f>
        <v/>
      </c>
      <c r="C143" s="162" t="str">
        <f>ESTRUTURA!E144</f>
        <v/>
      </c>
      <c r="D143" s="164" t="str">
        <f>IF($A143="","",IF(A143=prazo_se,1,IFERROR(TRUNC(ESTRUTURA!R144/ESTRUTURA!T143,6),0)*100))</f>
        <v/>
      </c>
      <c r="E143" s="163"/>
      <c r="G143" s="161" t="str">
        <f>IF(ESTRUTURA!A144&gt;prazo_subp,"",ESTRUTURA!A144)</f>
        <v/>
      </c>
      <c r="H143" s="162" t="str">
        <f>IF(G143="","",ESTRUTURA!C144)</f>
        <v/>
      </c>
      <c r="I143" s="162" t="str">
        <f>IF(G143="","",ESTRUTURA!E144)</f>
        <v/>
      </c>
      <c r="J143" s="164" t="str">
        <f>IF($G143="","",IF(G143=prazo_subp,1,IFERROR(TRUNC(ESTRUTURA!Y144/ESTRUTURA!AA143,6),0)*100))</f>
        <v/>
      </c>
      <c r="K143" s="163"/>
      <c r="M143" s="161" t="str">
        <f>ESTRUTURA!M144</f>
        <v/>
      </c>
      <c r="N143" s="162" t="str">
        <f>ESTRUTURA!O144</f>
        <v/>
      </c>
      <c r="O143" s="162" t="str">
        <f>ESTRUTURA!Q144</f>
        <v/>
      </c>
      <c r="P143" s="164" t="str">
        <f>IF($M143="","",IF(M143=prazo_sub,1,IFERROR(TRUNC(ESTRUTURA!AE144/ESTRUTURA!AG143,6),0)*100))</f>
        <v/>
      </c>
      <c r="Q143" s="163"/>
    </row>
    <row r="144" spans="1:17" x14ac:dyDescent="0.3">
      <c r="A144" s="161" t="str">
        <f>IF(ESTRUTURA!A145&gt;prazo_se,"",ESTRUTURA!A145)</f>
        <v/>
      </c>
      <c r="B144" s="162" t="str">
        <f>ESTRUTURA!C145</f>
        <v/>
      </c>
      <c r="C144" s="162" t="str">
        <f>ESTRUTURA!E145</f>
        <v/>
      </c>
      <c r="D144" s="164" t="str">
        <f>IF($A144="","",IF(A144=prazo_se,1,IFERROR(TRUNC(ESTRUTURA!R145/ESTRUTURA!T144,6),0)*100))</f>
        <v/>
      </c>
      <c r="E144" s="163"/>
      <c r="G144" s="161" t="str">
        <f>IF(ESTRUTURA!A145&gt;prazo_subp,"",ESTRUTURA!A145)</f>
        <v/>
      </c>
      <c r="H144" s="162" t="str">
        <f>IF(G144="","",ESTRUTURA!C145)</f>
        <v/>
      </c>
      <c r="I144" s="162" t="str">
        <f>IF(G144="","",ESTRUTURA!E145)</f>
        <v/>
      </c>
      <c r="J144" s="164" t="str">
        <f>IF($G144="","",IF(G144=prazo_subp,1,IFERROR(TRUNC(ESTRUTURA!Y145/ESTRUTURA!AA144,6),0)*100))</f>
        <v/>
      </c>
      <c r="K144" s="163"/>
      <c r="M144" s="161" t="str">
        <f>ESTRUTURA!M145</f>
        <v/>
      </c>
      <c r="N144" s="162" t="str">
        <f>ESTRUTURA!O145</f>
        <v/>
      </c>
      <c r="O144" s="162" t="str">
        <f>ESTRUTURA!Q145</f>
        <v/>
      </c>
      <c r="P144" s="164" t="str">
        <f>IF($M144="","",IF(M144=prazo_sub,1,IFERROR(TRUNC(ESTRUTURA!AE145/ESTRUTURA!AG144,6),0)*100))</f>
        <v/>
      </c>
      <c r="Q144" s="163"/>
    </row>
    <row r="145" spans="1:17" x14ac:dyDescent="0.3">
      <c r="A145" s="161" t="str">
        <f>IF(ESTRUTURA!A146&gt;prazo_se,"",ESTRUTURA!A146)</f>
        <v/>
      </c>
      <c r="B145" s="162" t="str">
        <f>ESTRUTURA!C146</f>
        <v/>
      </c>
      <c r="C145" s="162" t="str">
        <f>ESTRUTURA!E146</f>
        <v/>
      </c>
      <c r="D145" s="164" t="str">
        <f>IF($A145="","",IF(A145=prazo_se,1,IFERROR(TRUNC(ESTRUTURA!R146/ESTRUTURA!T145,6),0)*100))</f>
        <v/>
      </c>
      <c r="E145" s="163"/>
      <c r="G145" s="161" t="str">
        <f>IF(ESTRUTURA!A146&gt;prazo_subp,"",ESTRUTURA!A146)</f>
        <v/>
      </c>
      <c r="H145" s="162" t="str">
        <f>IF(G145="","",ESTRUTURA!C146)</f>
        <v/>
      </c>
      <c r="I145" s="162" t="str">
        <f>IF(G145="","",ESTRUTURA!E146)</f>
        <v/>
      </c>
      <c r="J145" s="164" t="str">
        <f>IF($G145="","",IF(G145=prazo_subp,1,IFERROR(TRUNC(ESTRUTURA!Y146/ESTRUTURA!AA145,6),0)*100))</f>
        <v/>
      </c>
      <c r="K145" s="163"/>
      <c r="M145" s="161" t="str">
        <f>ESTRUTURA!M146</f>
        <v/>
      </c>
      <c r="N145" s="162" t="str">
        <f>ESTRUTURA!O146</f>
        <v/>
      </c>
      <c r="O145" s="162" t="str">
        <f>ESTRUTURA!Q146</f>
        <v/>
      </c>
      <c r="P145" s="164" t="str">
        <f>IF($M145="","",IF(M145=prazo_sub,1,IFERROR(TRUNC(ESTRUTURA!AE146/ESTRUTURA!AG145,6),0)*100))</f>
        <v/>
      </c>
      <c r="Q145" s="163"/>
    </row>
    <row r="146" spans="1:17" x14ac:dyDescent="0.3">
      <c r="A146" s="161" t="str">
        <f>IF(ESTRUTURA!A147&gt;prazo_se,"",ESTRUTURA!A147)</f>
        <v/>
      </c>
      <c r="B146" s="162" t="str">
        <f>ESTRUTURA!C147</f>
        <v/>
      </c>
      <c r="C146" s="162" t="str">
        <f>ESTRUTURA!E147</f>
        <v/>
      </c>
      <c r="D146" s="164" t="str">
        <f>IF($A146="","",IF(A146=prazo_se,1,IFERROR(TRUNC(ESTRUTURA!R147/ESTRUTURA!T146,6),0)*100))</f>
        <v/>
      </c>
      <c r="E146" s="163"/>
      <c r="G146" s="161" t="str">
        <f>IF(ESTRUTURA!A147&gt;prazo_subp,"",ESTRUTURA!A147)</f>
        <v/>
      </c>
      <c r="H146" s="162" t="str">
        <f>IF(G146="","",ESTRUTURA!C147)</f>
        <v/>
      </c>
      <c r="I146" s="162" t="str">
        <f>IF(G146="","",ESTRUTURA!E147)</f>
        <v/>
      </c>
      <c r="J146" s="164" t="str">
        <f>IF($G146="","",IF(G146=prazo_subp,1,IFERROR(TRUNC(ESTRUTURA!Y147/ESTRUTURA!AA146,6),0)*100))</f>
        <v/>
      </c>
      <c r="K146" s="163"/>
      <c r="M146" s="161" t="str">
        <f>ESTRUTURA!M147</f>
        <v/>
      </c>
      <c r="N146" s="162" t="str">
        <f>ESTRUTURA!O147</f>
        <v/>
      </c>
      <c r="O146" s="162" t="str">
        <f>ESTRUTURA!Q147</f>
        <v/>
      </c>
      <c r="P146" s="164" t="str">
        <f>IF($M146="","",IF(M146=prazo_sub,1,IFERROR(TRUNC(ESTRUTURA!AE147/ESTRUTURA!AG146,6),0)*100))</f>
        <v/>
      </c>
      <c r="Q146" s="163"/>
    </row>
    <row r="147" spans="1:17" x14ac:dyDescent="0.3">
      <c r="A147" s="161" t="str">
        <f>IF(ESTRUTURA!A148&gt;prazo_se,"",ESTRUTURA!A148)</f>
        <v/>
      </c>
      <c r="B147" s="162" t="str">
        <f>ESTRUTURA!C148</f>
        <v/>
      </c>
      <c r="C147" s="162" t="str">
        <f>ESTRUTURA!E148</f>
        <v/>
      </c>
      <c r="D147" s="164" t="str">
        <f>IF($A147="","",IF(A147=prazo_se,1,IFERROR(TRUNC(ESTRUTURA!R148/ESTRUTURA!T147,6),0)*100))</f>
        <v/>
      </c>
      <c r="E147" s="163"/>
      <c r="G147" s="161" t="str">
        <f>IF(ESTRUTURA!A148&gt;prazo_subp,"",ESTRUTURA!A148)</f>
        <v/>
      </c>
      <c r="H147" s="162" t="str">
        <f>IF(G147="","",ESTRUTURA!C148)</f>
        <v/>
      </c>
      <c r="I147" s="162" t="str">
        <f>IF(G147="","",ESTRUTURA!E148)</f>
        <v/>
      </c>
      <c r="J147" s="164" t="str">
        <f>IF($G147="","",IF(G147=prazo_subp,1,IFERROR(TRUNC(ESTRUTURA!Y148/ESTRUTURA!AA147,6),0)*100))</f>
        <v/>
      </c>
      <c r="K147" s="163"/>
      <c r="M147" s="161" t="str">
        <f>ESTRUTURA!M148</f>
        <v/>
      </c>
      <c r="N147" s="162" t="str">
        <f>ESTRUTURA!O148</f>
        <v/>
      </c>
      <c r="O147" s="162" t="str">
        <f>ESTRUTURA!Q148</f>
        <v/>
      </c>
      <c r="P147" s="164" t="str">
        <f>IF($M147="","",IF(M147=prazo_sub,1,IFERROR(TRUNC(ESTRUTURA!AE148/ESTRUTURA!AG147,6),0)*100))</f>
        <v/>
      </c>
      <c r="Q147" s="163"/>
    </row>
    <row r="148" spans="1:17" x14ac:dyDescent="0.3">
      <c r="A148" s="161" t="str">
        <f>IF(ESTRUTURA!A149&gt;prazo_se,"",ESTRUTURA!A149)</f>
        <v/>
      </c>
      <c r="B148" s="162" t="str">
        <f>ESTRUTURA!C149</f>
        <v/>
      </c>
      <c r="C148" s="162" t="str">
        <f>ESTRUTURA!E149</f>
        <v/>
      </c>
      <c r="D148" s="164" t="str">
        <f>IF($A148="","",IF(A148=prazo_se,1,IFERROR(TRUNC(ESTRUTURA!R149/ESTRUTURA!T148,6),0)*100))</f>
        <v/>
      </c>
      <c r="E148" s="163"/>
      <c r="G148" s="161" t="str">
        <f>IF(ESTRUTURA!A149&gt;prazo_subp,"",ESTRUTURA!A149)</f>
        <v/>
      </c>
      <c r="H148" s="162" t="str">
        <f>IF(G148="","",ESTRUTURA!C149)</f>
        <v/>
      </c>
      <c r="I148" s="162" t="str">
        <f>IF(G148="","",ESTRUTURA!E149)</f>
        <v/>
      </c>
      <c r="J148" s="164" t="str">
        <f>IF($G148="","",IF(G148=prazo_subp,1,IFERROR(TRUNC(ESTRUTURA!Y149/ESTRUTURA!AA148,6),0)*100))</f>
        <v/>
      </c>
      <c r="K148" s="163"/>
      <c r="M148" s="161" t="str">
        <f>ESTRUTURA!M149</f>
        <v/>
      </c>
      <c r="N148" s="162" t="str">
        <f>ESTRUTURA!O149</f>
        <v/>
      </c>
      <c r="O148" s="162" t="str">
        <f>ESTRUTURA!Q149</f>
        <v/>
      </c>
      <c r="P148" s="164" t="str">
        <f>IF($M148="","",IF(M148=prazo_sub,1,IFERROR(TRUNC(ESTRUTURA!AE149/ESTRUTURA!AG148,6),0)*100))</f>
        <v/>
      </c>
      <c r="Q148" s="163"/>
    </row>
    <row r="149" spans="1:17" x14ac:dyDescent="0.3">
      <c r="A149" s="161" t="str">
        <f>IF(ESTRUTURA!A150&gt;prazo_se,"",ESTRUTURA!A150)</f>
        <v/>
      </c>
      <c r="B149" s="162" t="str">
        <f>ESTRUTURA!C150</f>
        <v/>
      </c>
      <c r="C149" s="162" t="str">
        <f>ESTRUTURA!E150</f>
        <v/>
      </c>
      <c r="D149" s="164" t="str">
        <f>IF($A149="","",IF(A149=prazo_se,1,IFERROR(TRUNC(ESTRUTURA!R150/ESTRUTURA!T149,6),0)*100))</f>
        <v/>
      </c>
      <c r="E149" s="163"/>
      <c r="G149" s="161" t="str">
        <f>IF(ESTRUTURA!A150&gt;prazo_subp,"",ESTRUTURA!A150)</f>
        <v/>
      </c>
      <c r="H149" s="162" t="str">
        <f>IF(G149="","",ESTRUTURA!C150)</f>
        <v/>
      </c>
      <c r="I149" s="162" t="str">
        <f>IF(G149="","",ESTRUTURA!E150)</f>
        <v/>
      </c>
      <c r="J149" s="164" t="str">
        <f>IF($G149="","",IF(G149=prazo_subp,1,IFERROR(TRUNC(ESTRUTURA!Y150/ESTRUTURA!AA149,6),0)*100))</f>
        <v/>
      </c>
      <c r="K149" s="163"/>
      <c r="M149" s="161" t="str">
        <f>ESTRUTURA!M150</f>
        <v/>
      </c>
      <c r="N149" s="162" t="str">
        <f>ESTRUTURA!O150</f>
        <v/>
      </c>
      <c r="O149" s="162" t="str">
        <f>ESTRUTURA!Q150</f>
        <v/>
      </c>
      <c r="P149" s="164" t="str">
        <f>IF($M149="","",IF(M149=prazo_sub,1,IFERROR(TRUNC(ESTRUTURA!AE150/ESTRUTURA!AG149,6),0)*100))</f>
        <v/>
      </c>
      <c r="Q149" s="163"/>
    </row>
    <row r="150" spans="1:17" x14ac:dyDescent="0.3">
      <c r="A150" s="161" t="str">
        <f>IF(ESTRUTURA!A151&gt;prazo_se,"",ESTRUTURA!A151)</f>
        <v/>
      </c>
      <c r="B150" s="162" t="str">
        <f>ESTRUTURA!C151</f>
        <v/>
      </c>
      <c r="C150" s="162" t="str">
        <f>ESTRUTURA!E151</f>
        <v/>
      </c>
      <c r="D150" s="164" t="str">
        <f>IF($A150="","",IF(A150=prazo_se,1,IFERROR(TRUNC(ESTRUTURA!R151/ESTRUTURA!T150,6),0)*100))</f>
        <v/>
      </c>
      <c r="E150" s="163"/>
      <c r="G150" s="161" t="str">
        <f>IF(ESTRUTURA!A151&gt;prazo_subp,"",ESTRUTURA!A151)</f>
        <v/>
      </c>
      <c r="H150" s="162" t="str">
        <f>IF(G150="","",ESTRUTURA!C151)</f>
        <v/>
      </c>
      <c r="I150" s="162" t="str">
        <f>IF(G150="","",ESTRUTURA!E151)</f>
        <v/>
      </c>
      <c r="J150" s="164" t="str">
        <f>IF($G150="","",IF(G150=prazo_subp,1,IFERROR(TRUNC(ESTRUTURA!Y151/ESTRUTURA!AA150,6),0)*100))</f>
        <v/>
      </c>
      <c r="K150" s="163"/>
      <c r="M150" s="161" t="str">
        <f>ESTRUTURA!M151</f>
        <v/>
      </c>
      <c r="N150" s="162" t="str">
        <f>ESTRUTURA!O151</f>
        <v/>
      </c>
      <c r="O150" s="162" t="str">
        <f>ESTRUTURA!Q151</f>
        <v/>
      </c>
      <c r="P150" s="164" t="str">
        <f>IF($M150="","",IF(M150=prazo_sub,1,IFERROR(TRUNC(ESTRUTURA!AE151/ESTRUTURA!AG150,6),0)*100))</f>
        <v/>
      </c>
      <c r="Q150" s="163"/>
    </row>
    <row r="151" spans="1:17" x14ac:dyDescent="0.3">
      <c r="A151" s="161" t="str">
        <f>IF(ESTRUTURA!A152&gt;prazo_se,"",ESTRUTURA!A152)</f>
        <v/>
      </c>
      <c r="B151" s="162" t="str">
        <f>ESTRUTURA!C152</f>
        <v/>
      </c>
      <c r="C151" s="162" t="str">
        <f>ESTRUTURA!E152</f>
        <v/>
      </c>
      <c r="D151" s="164" t="str">
        <f>IF($A151="","",IF(A151=prazo_se,1,IFERROR(TRUNC(ESTRUTURA!R152/ESTRUTURA!T151,6),0)*100))</f>
        <v/>
      </c>
      <c r="E151" s="163"/>
      <c r="G151" s="161" t="str">
        <f>IF(ESTRUTURA!A152&gt;prazo_subp,"",ESTRUTURA!A152)</f>
        <v/>
      </c>
      <c r="H151" s="162" t="str">
        <f>IF(G151="","",ESTRUTURA!C152)</f>
        <v/>
      </c>
      <c r="I151" s="162" t="str">
        <f>IF(G151="","",ESTRUTURA!E152)</f>
        <v/>
      </c>
      <c r="J151" s="164" t="str">
        <f>IF($G151="","",IF(G151=prazo_subp,1,IFERROR(TRUNC(ESTRUTURA!Y152/ESTRUTURA!AA151,6),0)*100))</f>
        <v/>
      </c>
      <c r="K151" s="163"/>
      <c r="M151" s="161" t="str">
        <f>ESTRUTURA!M152</f>
        <v/>
      </c>
      <c r="N151" s="162" t="str">
        <f>ESTRUTURA!O152</f>
        <v/>
      </c>
      <c r="O151" s="162" t="str">
        <f>ESTRUTURA!Q152</f>
        <v/>
      </c>
      <c r="P151" s="164" t="str">
        <f>IF($M151="","",IF(M151=prazo_sub,1,IFERROR(TRUNC(ESTRUTURA!AE152/ESTRUTURA!AG151,6),0)*100))</f>
        <v/>
      </c>
      <c r="Q151" s="163"/>
    </row>
    <row r="152" spans="1:17" x14ac:dyDescent="0.3">
      <c r="A152" s="161" t="str">
        <f>IF(ESTRUTURA!A153&gt;prazo_se,"",ESTRUTURA!A153)</f>
        <v/>
      </c>
      <c r="B152" s="162" t="str">
        <f>ESTRUTURA!C153</f>
        <v/>
      </c>
      <c r="C152" s="162" t="str">
        <f>ESTRUTURA!E153</f>
        <v/>
      </c>
      <c r="D152" s="164" t="str">
        <f>IF($A152="","",IF(A152=prazo_se,1,IFERROR(TRUNC(ESTRUTURA!R153/ESTRUTURA!T152,6),0)*100))</f>
        <v/>
      </c>
      <c r="E152" s="163"/>
      <c r="G152" s="161" t="str">
        <f>IF(ESTRUTURA!A153&gt;prazo_subp,"",ESTRUTURA!A153)</f>
        <v/>
      </c>
      <c r="H152" s="162" t="str">
        <f>IF(G152="","",ESTRUTURA!C153)</f>
        <v/>
      </c>
      <c r="I152" s="162" t="str">
        <f>IF(G152="","",ESTRUTURA!E153)</f>
        <v/>
      </c>
      <c r="J152" s="164" t="str">
        <f>IF($G152="","",IF(G152=prazo_subp,1,IFERROR(TRUNC(ESTRUTURA!Y153/ESTRUTURA!AA152,6),0)*100))</f>
        <v/>
      </c>
      <c r="K152" s="163"/>
      <c r="M152" s="161" t="str">
        <f>ESTRUTURA!M153</f>
        <v/>
      </c>
      <c r="N152" s="162" t="str">
        <f>ESTRUTURA!O153</f>
        <v/>
      </c>
      <c r="O152" s="162" t="str">
        <f>ESTRUTURA!Q153</f>
        <v/>
      </c>
      <c r="P152" s="164" t="str">
        <f>IF($M152="","",IF(M152=prazo_sub,1,IFERROR(TRUNC(ESTRUTURA!AE153/ESTRUTURA!AG152,6),0)*100))</f>
        <v/>
      </c>
      <c r="Q152" s="163"/>
    </row>
    <row r="153" spans="1:17" x14ac:dyDescent="0.3">
      <c r="A153" s="161" t="str">
        <f>IF(ESTRUTURA!A154&gt;prazo_se,"",ESTRUTURA!A154)</f>
        <v/>
      </c>
      <c r="B153" s="162" t="str">
        <f>ESTRUTURA!C154</f>
        <v/>
      </c>
      <c r="C153" s="162" t="str">
        <f>ESTRUTURA!E154</f>
        <v/>
      </c>
      <c r="D153" s="164" t="str">
        <f>IF($A153="","",IF(A153=prazo_se,1,IFERROR(TRUNC(ESTRUTURA!R154/ESTRUTURA!T153,6),0)*100))</f>
        <v/>
      </c>
      <c r="E153" s="163"/>
      <c r="G153" s="161" t="str">
        <f>IF(ESTRUTURA!A154&gt;prazo_subp,"",ESTRUTURA!A154)</f>
        <v/>
      </c>
      <c r="H153" s="162" t="str">
        <f>IF(G153="","",ESTRUTURA!C154)</f>
        <v/>
      </c>
      <c r="I153" s="162" t="str">
        <f>IF(G153="","",ESTRUTURA!E154)</f>
        <v/>
      </c>
      <c r="J153" s="164" t="str">
        <f>IF($G153="","",IF(G153=prazo_subp,1,IFERROR(TRUNC(ESTRUTURA!Y154/ESTRUTURA!AA153,6),0)*100))</f>
        <v/>
      </c>
      <c r="K153" s="163"/>
      <c r="M153" s="161" t="str">
        <f>ESTRUTURA!M154</f>
        <v/>
      </c>
      <c r="N153" s="162" t="str">
        <f>ESTRUTURA!O154</f>
        <v/>
      </c>
      <c r="O153" s="162" t="str">
        <f>ESTRUTURA!Q154</f>
        <v/>
      </c>
      <c r="P153" s="164" t="str">
        <f>IF($M153="","",IF(M153=prazo_sub,1,IFERROR(TRUNC(ESTRUTURA!AE154/ESTRUTURA!AG153,6),0)*100))</f>
        <v/>
      </c>
      <c r="Q153" s="163"/>
    </row>
    <row r="154" spans="1:17" x14ac:dyDescent="0.3">
      <c r="A154" s="161" t="str">
        <f>IF(ESTRUTURA!A155&gt;prazo_se,"",ESTRUTURA!A155)</f>
        <v/>
      </c>
      <c r="B154" s="162" t="str">
        <f>ESTRUTURA!C155</f>
        <v/>
      </c>
      <c r="C154" s="162" t="str">
        <f>ESTRUTURA!E155</f>
        <v/>
      </c>
      <c r="D154" s="164" t="str">
        <f>IF($A154="","",IF(A154=prazo_se,1,IFERROR(TRUNC(ESTRUTURA!R155/ESTRUTURA!T154,6),0)*100))</f>
        <v/>
      </c>
      <c r="E154" s="163"/>
      <c r="G154" s="161" t="str">
        <f>IF(ESTRUTURA!A155&gt;prazo_subp,"",ESTRUTURA!A155)</f>
        <v/>
      </c>
      <c r="H154" s="162" t="str">
        <f>IF(G154="","",ESTRUTURA!C155)</f>
        <v/>
      </c>
      <c r="I154" s="162" t="str">
        <f>IF(G154="","",ESTRUTURA!E155)</f>
        <v/>
      </c>
      <c r="J154" s="164" t="str">
        <f>IF($G154="","",IF(G154=prazo_subp,1,IFERROR(TRUNC(ESTRUTURA!Y155/ESTRUTURA!AA154,6),0)*100))</f>
        <v/>
      </c>
      <c r="K154" s="163"/>
      <c r="M154" s="161" t="str">
        <f>ESTRUTURA!M155</f>
        <v/>
      </c>
      <c r="N154" s="162" t="str">
        <f>ESTRUTURA!O155</f>
        <v/>
      </c>
      <c r="O154" s="162" t="str">
        <f>ESTRUTURA!Q155</f>
        <v/>
      </c>
      <c r="P154" s="164" t="str">
        <f>IF($M154="","",IF(M154=prazo_sub,1,IFERROR(TRUNC(ESTRUTURA!AE155/ESTRUTURA!AG154,6),0)*100))</f>
        <v/>
      </c>
      <c r="Q154" s="163"/>
    </row>
    <row r="155" spans="1:17" x14ac:dyDescent="0.3">
      <c r="A155" s="161" t="str">
        <f>IF(ESTRUTURA!A156&gt;prazo_se,"",ESTRUTURA!A156)</f>
        <v/>
      </c>
      <c r="B155" s="162" t="str">
        <f>ESTRUTURA!C156</f>
        <v/>
      </c>
      <c r="C155" s="162" t="str">
        <f>ESTRUTURA!E156</f>
        <v/>
      </c>
      <c r="D155" s="164" t="str">
        <f>IF($A155="","",IF(A155=prazo_se,1,IFERROR(TRUNC(ESTRUTURA!R156/ESTRUTURA!T155,6),0)*100))</f>
        <v/>
      </c>
      <c r="E155" s="163"/>
      <c r="G155" s="161" t="str">
        <f>IF(ESTRUTURA!A156&gt;prazo_subp,"",ESTRUTURA!A156)</f>
        <v/>
      </c>
      <c r="H155" s="162" t="str">
        <f>IF(G155="","",ESTRUTURA!C156)</f>
        <v/>
      </c>
      <c r="I155" s="162" t="str">
        <f>IF(G155="","",ESTRUTURA!E156)</f>
        <v/>
      </c>
      <c r="J155" s="164" t="str">
        <f>IF($G155="","",IF(G155=prazo_subp,1,IFERROR(TRUNC(ESTRUTURA!Y156/ESTRUTURA!AA155,6),0)*100))</f>
        <v/>
      </c>
      <c r="K155" s="163"/>
      <c r="M155" s="161" t="str">
        <f>ESTRUTURA!M156</f>
        <v/>
      </c>
      <c r="N155" s="162" t="str">
        <f>ESTRUTURA!O156</f>
        <v/>
      </c>
      <c r="O155" s="162" t="str">
        <f>ESTRUTURA!Q156</f>
        <v/>
      </c>
      <c r="P155" s="164" t="str">
        <f>IF($M155="","",IF(M155=prazo_sub,1,IFERROR(TRUNC(ESTRUTURA!AE156/ESTRUTURA!AG155,6),0)*100))</f>
        <v/>
      </c>
      <c r="Q155" s="163"/>
    </row>
    <row r="156" spans="1:17" x14ac:dyDescent="0.3">
      <c r="A156" s="161" t="str">
        <f>IF(ESTRUTURA!A157&gt;prazo_se,"",ESTRUTURA!A157)</f>
        <v/>
      </c>
      <c r="B156" s="162" t="str">
        <f>ESTRUTURA!C157</f>
        <v/>
      </c>
      <c r="C156" s="162" t="str">
        <f>ESTRUTURA!E157</f>
        <v/>
      </c>
      <c r="D156" s="164" t="str">
        <f>IF($A156="","",IF(A156=prazo_se,1,IFERROR(TRUNC(ESTRUTURA!R157/ESTRUTURA!T156,6),0)*100))</f>
        <v/>
      </c>
      <c r="E156" s="163"/>
      <c r="G156" s="161" t="str">
        <f>IF(ESTRUTURA!A157&gt;prazo_subp,"",ESTRUTURA!A157)</f>
        <v/>
      </c>
      <c r="H156" s="162" t="str">
        <f>IF(G156="","",ESTRUTURA!C157)</f>
        <v/>
      </c>
      <c r="I156" s="162" t="str">
        <f>IF(G156="","",ESTRUTURA!E157)</f>
        <v/>
      </c>
      <c r="J156" s="164" t="str">
        <f>IF($G156="","",IF(G156=prazo_subp,1,IFERROR(TRUNC(ESTRUTURA!Y157/ESTRUTURA!AA156,6),0)*100))</f>
        <v/>
      </c>
      <c r="K156" s="163"/>
      <c r="M156" s="161" t="str">
        <f>ESTRUTURA!M157</f>
        <v/>
      </c>
      <c r="N156" s="162" t="str">
        <f>ESTRUTURA!O157</f>
        <v/>
      </c>
      <c r="O156" s="162" t="str">
        <f>ESTRUTURA!Q157</f>
        <v/>
      </c>
      <c r="P156" s="164" t="str">
        <f>IF($M156="","",IF(M156=prazo_sub,1,IFERROR(TRUNC(ESTRUTURA!AE157/ESTRUTURA!AG156,6),0)*100))</f>
        <v/>
      </c>
      <c r="Q156" s="163"/>
    </row>
    <row r="157" spans="1:17" x14ac:dyDescent="0.3">
      <c r="A157" s="161" t="str">
        <f>IF(ESTRUTURA!A158&gt;prazo_se,"",ESTRUTURA!A158)</f>
        <v/>
      </c>
      <c r="B157" s="162" t="str">
        <f>ESTRUTURA!C158</f>
        <v/>
      </c>
      <c r="C157" s="162" t="str">
        <f>ESTRUTURA!E158</f>
        <v/>
      </c>
      <c r="D157" s="164" t="str">
        <f>IF($A157="","",IF(A157=prazo_se,1,IFERROR(TRUNC(ESTRUTURA!R158/ESTRUTURA!T157,6),0)*100))</f>
        <v/>
      </c>
      <c r="E157" s="163"/>
      <c r="G157" s="161" t="str">
        <f>IF(ESTRUTURA!A158&gt;prazo_subp,"",ESTRUTURA!A158)</f>
        <v/>
      </c>
      <c r="H157" s="162" t="str">
        <f>IF(G157="","",ESTRUTURA!C158)</f>
        <v/>
      </c>
      <c r="I157" s="162" t="str">
        <f>IF(G157="","",ESTRUTURA!E158)</f>
        <v/>
      </c>
      <c r="J157" s="164" t="str">
        <f>IF($G157="","",IF(G157=prazo_subp,1,IFERROR(TRUNC(ESTRUTURA!Y158/ESTRUTURA!AA157,6),0)*100))</f>
        <v/>
      </c>
      <c r="K157" s="163"/>
      <c r="M157" s="161" t="str">
        <f>ESTRUTURA!M158</f>
        <v/>
      </c>
      <c r="N157" s="162" t="str">
        <f>ESTRUTURA!O158</f>
        <v/>
      </c>
      <c r="O157" s="162" t="str">
        <f>ESTRUTURA!Q158</f>
        <v/>
      </c>
      <c r="P157" s="164" t="str">
        <f>IF($M157="","",IF(M157=prazo_sub,1,IFERROR(TRUNC(ESTRUTURA!AE158/ESTRUTURA!AG157,6),0)*100))</f>
        <v/>
      </c>
      <c r="Q157" s="163"/>
    </row>
    <row r="158" spans="1:17" x14ac:dyDescent="0.3">
      <c r="A158" s="161" t="str">
        <f>IF(ESTRUTURA!A159&gt;prazo_se,"",ESTRUTURA!A159)</f>
        <v/>
      </c>
      <c r="B158" s="162" t="str">
        <f>ESTRUTURA!C159</f>
        <v/>
      </c>
      <c r="C158" s="162" t="str">
        <f>ESTRUTURA!E159</f>
        <v/>
      </c>
      <c r="D158" s="164" t="str">
        <f>IF($A158="","",IF(A158=prazo_se,1,IFERROR(TRUNC(ESTRUTURA!R159/ESTRUTURA!T158,6),0)*100))</f>
        <v/>
      </c>
      <c r="E158" s="163"/>
      <c r="G158" s="161" t="str">
        <f>IF(ESTRUTURA!A159&gt;prazo_subp,"",ESTRUTURA!A159)</f>
        <v/>
      </c>
      <c r="H158" s="162" t="str">
        <f>IF(G158="","",ESTRUTURA!C159)</f>
        <v/>
      </c>
      <c r="I158" s="162" t="str">
        <f>IF(G158="","",ESTRUTURA!E159)</f>
        <v/>
      </c>
      <c r="J158" s="164" t="str">
        <f>IF($G158="","",IF(G158=prazo_subp,1,IFERROR(TRUNC(ESTRUTURA!Y159/ESTRUTURA!AA158,6),0)*100))</f>
        <v/>
      </c>
      <c r="K158" s="163"/>
      <c r="M158" s="161" t="str">
        <f>ESTRUTURA!M159</f>
        <v/>
      </c>
      <c r="N158" s="162" t="str">
        <f>ESTRUTURA!O159</f>
        <v/>
      </c>
      <c r="O158" s="162" t="str">
        <f>ESTRUTURA!Q159</f>
        <v/>
      </c>
      <c r="P158" s="164" t="str">
        <f>IF($M158="","",IF(M158=prazo_sub,1,IFERROR(TRUNC(ESTRUTURA!AE159/ESTRUTURA!AG158,6),0)*100))</f>
        <v/>
      </c>
      <c r="Q158" s="163"/>
    </row>
    <row r="159" spans="1:17" x14ac:dyDescent="0.3">
      <c r="A159" s="161" t="str">
        <f>IF(ESTRUTURA!A160&gt;prazo_se,"",ESTRUTURA!A160)</f>
        <v/>
      </c>
      <c r="B159" s="162" t="str">
        <f>ESTRUTURA!C160</f>
        <v/>
      </c>
      <c r="C159" s="162" t="str">
        <f>ESTRUTURA!E160</f>
        <v/>
      </c>
      <c r="D159" s="164" t="str">
        <f>IF($A159="","",IF(A159=prazo_se,1,IFERROR(TRUNC(ESTRUTURA!R160/ESTRUTURA!T159,6),0)*100))</f>
        <v/>
      </c>
      <c r="E159" s="163"/>
      <c r="G159" s="161" t="str">
        <f>IF(ESTRUTURA!A160&gt;prazo_subp,"",ESTRUTURA!A160)</f>
        <v/>
      </c>
      <c r="H159" s="162" t="str">
        <f>IF(G159="","",ESTRUTURA!C160)</f>
        <v/>
      </c>
      <c r="I159" s="162" t="str">
        <f>IF(G159="","",ESTRUTURA!E160)</f>
        <v/>
      </c>
      <c r="J159" s="164" t="str">
        <f>IF($G159="","",IF(G159=prazo_subp,1,IFERROR(TRUNC(ESTRUTURA!Y160/ESTRUTURA!AA159,6),0)*100))</f>
        <v/>
      </c>
      <c r="K159" s="163"/>
      <c r="M159" s="161" t="str">
        <f>ESTRUTURA!M160</f>
        <v/>
      </c>
      <c r="N159" s="162" t="str">
        <f>ESTRUTURA!O160</f>
        <v/>
      </c>
      <c r="O159" s="162" t="str">
        <f>ESTRUTURA!Q160</f>
        <v/>
      </c>
      <c r="P159" s="164" t="str">
        <f>IF($M159="","",IF(M159=prazo_sub,1,IFERROR(TRUNC(ESTRUTURA!AE160/ESTRUTURA!AG159,6),0)*100))</f>
        <v/>
      </c>
      <c r="Q159" s="163"/>
    </row>
    <row r="160" spans="1:17" x14ac:dyDescent="0.3">
      <c r="A160" s="161" t="str">
        <f>IF(ESTRUTURA!A161&gt;prazo_se,"",ESTRUTURA!A161)</f>
        <v/>
      </c>
      <c r="B160" s="162" t="str">
        <f>ESTRUTURA!C161</f>
        <v/>
      </c>
      <c r="C160" s="162" t="str">
        <f>ESTRUTURA!E161</f>
        <v/>
      </c>
      <c r="D160" s="164" t="str">
        <f>IF($A160="","",IF(A160=prazo_se,1,IFERROR(TRUNC(ESTRUTURA!R161/ESTRUTURA!T160,6),0)*100))</f>
        <v/>
      </c>
      <c r="E160" s="163"/>
      <c r="G160" s="161" t="str">
        <f>IF(ESTRUTURA!A161&gt;prazo_subp,"",ESTRUTURA!A161)</f>
        <v/>
      </c>
      <c r="H160" s="162" t="str">
        <f>IF(G160="","",ESTRUTURA!C161)</f>
        <v/>
      </c>
      <c r="I160" s="162" t="str">
        <f>IF(G160="","",ESTRUTURA!E161)</f>
        <v/>
      </c>
      <c r="J160" s="164" t="str">
        <f>IF($G160="","",IF(G160=prazo_subp,1,IFERROR(TRUNC(ESTRUTURA!Y161/ESTRUTURA!AA160,6),0)*100))</f>
        <v/>
      </c>
      <c r="K160" s="163"/>
      <c r="M160" s="161" t="str">
        <f>ESTRUTURA!M161</f>
        <v/>
      </c>
      <c r="N160" s="162" t="str">
        <f>ESTRUTURA!O161</f>
        <v/>
      </c>
      <c r="O160" s="162" t="str">
        <f>ESTRUTURA!Q161</f>
        <v/>
      </c>
      <c r="P160" s="164" t="str">
        <f>IF($M160="","",IF(M160=prazo_sub,1,IFERROR(TRUNC(ESTRUTURA!AE161/ESTRUTURA!AG160,6),0)*100))</f>
        <v/>
      </c>
      <c r="Q160" s="163"/>
    </row>
    <row r="161" spans="1:17" x14ac:dyDescent="0.3">
      <c r="A161" s="161" t="str">
        <f>IF(ESTRUTURA!A162&gt;prazo_se,"",ESTRUTURA!A162)</f>
        <v/>
      </c>
      <c r="B161" s="162" t="str">
        <f>ESTRUTURA!C162</f>
        <v/>
      </c>
      <c r="C161" s="162" t="str">
        <f>ESTRUTURA!E162</f>
        <v/>
      </c>
      <c r="D161" s="164" t="str">
        <f>IF($A161="","",IF(A161=prazo_se,1,IFERROR(TRUNC(ESTRUTURA!R162/ESTRUTURA!T161,6),0)*100))</f>
        <v/>
      </c>
      <c r="E161" s="163"/>
      <c r="G161" s="161" t="str">
        <f>IF(ESTRUTURA!A162&gt;prazo_subp,"",ESTRUTURA!A162)</f>
        <v/>
      </c>
      <c r="H161" s="162" t="str">
        <f>IF(G161="","",ESTRUTURA!C162)</f>
        <v/>
      </c>
      <c r="I161" s="162" t="str">
        <f>IF(G161="","",ESTRUTURA!E162)</f>
        <v/>
      </c>
      <c r="J161" s="164" t="str">
        <f>IF($G161="","",IF(G161=prazo_subp,1,IFERROR(TRUNC(ESTRUTURA!Y162/ESTRUTURA!AA161,6),0)*100))</f>
        <v/>
      </c>
      <c r="K161" s="163"/>
      <c r="M161" s="161" t="str">
        <f>ESTRUTURA!M162</f>
        <v/>
      </c>
      <c r="N161" s="162" t="str">
        <f>ESTRUTURA!O162</f>
        <v/>
      </c>
      <c r="O161" s="162" t="str">
        <f>ESTRUTURA!Q162</f>
        <v/>
      </c>
      <c r="P161" s="164" t="str">
        <f>IF($M161="","",IF(M161=prazo_sub,1,IFERROR(TRUNC(ESTRUTURA!AE162/ESTRUTURA!AG161,6),0)*100))</f>
        <v/>
      </c>
      <c r="Q161" s="163"/>
    </row>
    <row r="162" spans="1:17" x14ac:dyDescent="0.3">
      <c r="A162" s="161" t="str">
        <f>IF(ESTRUTURA!A163&gt;prazo_se,"",ESTRUTURA!A163)</f>
        <v/>
      </c>
      <c r="B162" s="162" t="str">
        <f>ESTRUTURA!C163</f>
        <v/>
      </c>
      <c r="C162" s="162" t="str">
        <f>ESTRUTURA!E163</f>
        <v/>
      </c>
      <c r="D162" s="164" t="str">
        <f>IF($A162="","",IF(A162=prazo_se,1,IFERROR(TRUNC(ESTRUTURA!R163/ESTRUTURA!T162,6),0)*100))</f>
        <v/>
      </c>
      <c r="E162" s="163"/>
      <c r="G162" s="161" t="str">
        <f>IF(ESTRUTURA!A163&gt;prazo_subp,"",ESTRUTURA!A163)</f>
        <v/>
      </c>
      <c r="H162" s="162" t="str">
        <f>IF(G162="","",ESTRUTURA!C163)</f>
        <v/>
      </c>
      <c r="I162" s="162" t="str">
        <f>IF(G162="","",ESTRUTURA!E163)</f>
        <v/>
      </c>
      <c r="J162" s="164" t="str">
        <f>IF($G162="","",IF(G162=prazo_subp,1,IFERROR(TRUNC(ESTRUTURA!Y163/ESTRUTURA!AA162,6),0)*100))</f>
        <v/>
      </c>
      <c r="K162" s="163"/>
      <c r="M162" s="161" t="str">
        <f>ESTRUTURA!M163</f>
        <v/>
      </c>
      <c r="N162" s="162" t="str">
        <f>ESTRUTURA!O163</f>
        <v/>
      </c>
      <c r="O162" s="162" t="str">
        <f>ESTRUTURA!Q163</f>
        <v/>
      </c>
      <c r="P162" s="164" t="str">
        <f>IF($M162="","",IF(M162=prazo_sub,1,IFERROR(TRUNC(ESTRUTURA!AE163/ESTRUTURA!AG162,6),0)*100))</f>
        <v/>
      </c>
      <c r="Q162" s="163"/>
    </row>
    <row r="163" spans="1:17" x14ac:dyDescent="0.3">
      <c r="A163" s="161" t="str">
        <f>IF(ESTRUTURA!A164&gt;prazo_se,"",ESTRUTURA!A164)</f>
        <v/>
      </c>
      <c r="B163" s="162" t="str">
        <f>ESTRUTURA!C164</f>
        <v/>
      </c>
      <c r="C163" s="162" t="str">
        <f>ESTRUTURA!E164</f>
        <v/>
      </c>
      <c r="D163" s="164" t="str">
        <f>IF($A163="","",IF(A163=prazo_se,1,IFERROR(TRUNC(ESTRUTURA!R164/ESTRUTURA!T163,6),0)*100))</f>
        <v/>
      </c>
      <c r="E163" s="163"/>
      <c r="G163" s="161" t="str">
        <f>IF(ESTRUTURA!A164&gt;prazo_subp,"",ESTRUTURA!A164)</f>
        <v/>
      </c>
      <c r="H163" s="162" t="str">
        <f>IF(G163="","",ESTRUTURA!C164)</f>
        <v/>
      </c>
      <c r="I163" s="162" t="str">
        <f>IF(G163="","",ESTRUTURA!E164)</f>
        <v/>
      </c>
      <c r="J163" s="164" t="str">
        <f>IF($G163="","",IF(G163=prazo_subp,1,IFERROR(TRUNC(ESTRUTURA!Y164/ESTRUTURA!AA163,6),0)*100))</f>
        <v/>
      </c>
      <c r="K163" s="163"/>
      <c r="M163" s="161" t="str">
        <f>ESTRUTURA!M164</f>
        <v/>
      </c>
      <c r="N163" s="162" t="str">
        <f>ESTRUTURA!O164</f>
        <v/>
      </c>
      <c r="O163" s="162" t="str">
        <f>ESTRUTURA!Q164</f>
        <v/>
      </c>
      <c r="P163" s="164" t="str">
        <f>IF($M163="","",IF(M163=prazo_sub,1,IFERROR(TRUNC(ESTRUTURA!AE164/ESTRUTURA!AG163,6),0)*100))</f>
        <v/>
      </c>
      <c r="Q163" s="163"/>
    </row>
    <row r="164" spans="1:17" x14ac:dyDescent="0.3">
      <c r="A164" s="161" t="str">
        <f>IF(ESTRUTURA!A165&gt;prazo_se,"",ESTRUTURA!A165)</f>
        <v/>
      </c>
      <c r="B164" s="162" t="str">
        <f>ESTRUTURA!C165</f>
        <v/>
      </c>
      <c r="C164" s="162" t="str">
        <f>ESTRUTURA!E165</f>
        <v/>
      </c>
      <c r="D164" s="164" t="str">
        <f>IF($A164="","",IF(A164=prazo_se,1,IFERROR(TRUNC(ESTRUTURA!R165/ESTRUTURA!T164,6),0)*100))</f>
        <v/>
      </c>
      <c r="E164" s="163"/>
      <c r="G164" s="161" t="str">
        <f>IF(ESTRUTURA!A165&gt;prazo_subp,"",ESTRUTURA!A165)</f>
        <v/>
      </c>
      <c r="H164" s="162" t="str">
        <f>IF(G164="","",ESTRUTURA!C165)</f>
        <v/>
      </c>
      <c r="I164" s="162" t="str">
        <f>IF(G164="","",ESTRUTURA!E165)</f>
        <v/>
      </c>
      <c r="J164" s="164" t="str">
        <f>IF($G164="","",IF(G164=prazo_subp,1,IFERROR(TRUNC(ESTRUTURA!Y165/ESTRUTURA!AA164,6),0)*100))</f>
        <v/>
      </c>
      <c r="K164" s="163"/>
      <c r="M164" s="161" t="str">
        <f>ESTRUTURA!M165</f>
        <v/>
      </c>
      <c r="N164" s="162" t="str">
        <f>ESTRUTURA!O165</f>
        <v/>
      </c>
      <c r="O164" s="162" t="str">
        <f>ESTRUTURA!Q165</f>
        <v/>
      </c>
      <c r="P164" s="164" t="str">
        <f>IF($M164="","",IF(M164=prazo_sub,1,IFERROR(TRUNC(ESTRUTURA!AE165/ESTRUTURA!AG164,6),0)*100))</f>
        <v/>
      </c>
      <c r="Q164" s="163"/>
    </row>
    <row r="165" spans="1:17" x14ac:dyDescent="0.3">
      <c r="A165" s="161" t="str">
        <f>IF(ESTRUTURA!A166&gt;prazo_se,"",ESTRUTURA!A166)</f>
        <v/>
      </c>
      <c r="B165" s="162" t="str">
        <f>ESTRUTURA!C166</f>
        <v/>
      </c>
      <c r="C165" s="162" t="str">
        <f>ESTRUTURA!E166</f>
        <v/>
      </c>
      <c r="D165" s="164" t="str">
        <f>IF($A165="","",IF(A165=prazo_se,1,IFERROR(TRUNC(ESTRUTURA!R166/ESTRUTURA!T165,6),0)*100))</f>
        <v/>
      </c>
      <c r="E165" s="163"/>
      <c r="G165" s="161" t="str">
        <f>IF(ESTRUTURA!A166&gt;prazo_subp,"",ESTRUTURA!A166)</f>
        <v/>
      </c>
      <c r="H165" s="162" t="str">
        <f>IF(G165="","",ESTRUTURA!C166)</f>
        <v/>
      </c>
      <c r="I165" s="162" t="str">
        <f>IF(G165="","",ESTRUTURA!E166)</f>
        <v/>
      </c>
      <c r="J165" s="164" t="str">
        <f>IF($G165="","",IF(G165=prazo_subp,1,IFERROR(TRUNC(ESTRUTURA!Y166/ESTRUTURA!AA165,6),0)*100))</f>
        <v/>
      </c>
      <c r="K165" s="163"/>
      <c r="M165" s="161" t="str">
        <f>ESTRUTURA!M166</f>
        <v/>
      </c>
      <c r="N165" s="162" t="str">
        <f>ESTRUTURA!O166</f>
        <v/>
      </c>
      <c r="O165" s="162" t="str">
        <f>ESTRUTURA!Q166</f>
        <v/>
      </c>
      <c r="P165" s="164" t="str">
        <f>IF($M165="","",IF(M165=prazo_sub,1,IFERROR(TRUNC(ESTRUTURA!AE166/ESTRUTURA!AG165,6),0)*100))</f>
        <v/>
      </c>
      <c r="Q165" s="163"/>
    </row>
    <row r="166" spans="1:17" x14ac:dyDescent="0.3">
      <c r="A166" s="161" t="str">
        <f>IF(ESTRUTURA!A167&gt;prazo_se,"",ESTRUTURA!A167)</f>
        <v/>
      </c>
      <c r="B166" s="162" t="str">
        <f>ESTRUTURA!C167</f>
        <v/>
      </c>
      <c r="C166" s="162" t="str">
        <f>ESTRUTURA!E167</f>
        <v/>
      </c>
      <c r="D166" s="164" t="str">
        <f>IF($A166="","",IF(A166=prazo_se,1,IFERROR(TRUNC(ESTRUTURA!R167/ESTRUTURA!T166,6),0)*100))</f>
        <v/>
      </c>
      <c r="E166" s="163"/>
      <c r="G166" s="161" t="str">
        <f>IF(ESTRUTURA!A167&gt;prazo_subp,"",ESTRUTURA!A167)</f>
        <v/>
      </c>
      <c r="H166" s="162" t="str">
        <f>IF(G166="","",ESTRUTURA!C167)</f>
        <v/>
      </c>
      <c r="I166" s="162" t="str">
        <f>IF(G166="","",ESTRUTURA!E167)</f>
        <v/>
      </c>
      <c r="J166" s="164" t="str">
        <f>IF($G166="","",IF(G166=prazo_subp,1,IFERROR(TRUNC(ESTRUTURA!Y167/ESTRUTURA!AA166,6),0)*100))</f>
        <v/>
      </c>
      <c r="K166" s="163"/>
      <c r="M166" s="161" t="str">
        <f>ESTRUTURA!M167</f>
        <v/>
      </c>
      <c r="N166" s="162" t="str">
        <f>ESTRUTURA!O167</f>
        <v/>
      </c>
      <c r="O166" s="162" t="str">
        <f>ESTRUTURA!Q167</f>
        <v/>
      </c>
      <c r="P166" s="164" t="str">
        <f>IF($M166="","",IF(M166=prazo_sub,1,IFERROR(TRUNC(ESTRUTURA!AE167/ESTRUTURA!AG166,6),0)*100))</f>
        <v/>
      </c>
      <c r="Q166" s="163"/>
    </row>
    <row r="167" spans="1:17" x14ac:dyDescent="0.3">
      <c r="A167" s="161" t="str">
        <f>IF(ESTRUTURA!A168&gt;prazo_se,"",ESTRUTURA!A168)</f>
        <v/>
      </c>
      <c r="B167" s="162" t="str">
        <f>ESTRUTURA!C168</f>
        <v/>
      </c>
      <c r="C167" s="162" t="str">
        <f>ESTRUTURA!E168</f>
        <v/>
      </c>
      <c r="D167" s="164" t="str">
        <f>IF($A167="","",IF(A167=prazo_se,1,IFERROR(TRUNC(ESTRUTURA!R168/ESTRUTURA!T167,6),0)*100))</f>
        <v/>
      </c>
      <c r="E167" s="163"/>
      <c r="G167" s="161" t="str">
        <f>IF(ESTRUTURA!A168&gt;prazo_subp,"",ESTRUTURA!A168)</f>
        <v/>
      </c>
      <c r="H167" s="162" t="str">
        <f>IF(G167="","",ESTRUTURA!C168)</f>
        <v/>
      </c>
      <c r="I167" s="162" t="str">
        <f>IF(G167="","",ESTRUTURA!E168)</f>
        <v/>
      </c>
      <c r="J167" s="164" t="str">
        <f>IF($G167="","",IF(G167=prazo_subp,1,IFERROR(TRUNC(ESTRUTURA!Y168/ESTRUTURA!AA167,6),0)*100))</f>
        <v/>
      </c>
      <c r="K167" s="163"/>
      <c r="M167" s="161" t="str">
        <f>ESTRUTURA!M168</f>
        <v/>
      </c>
      <c r="N167" s="162" t="str">
        <f>ESTRUTURA!O168</f>
        <v/>
      </c>
      <c r="O167" s="162" t="str">
        <f>ESTRUTURA!Q168</f>
        <v/>
      </c>
      <c r="P167" s="164" t="str">
        <f>IF($M167="","",IF(M167=prazo_sub,1,IFERROR(TRUNC(ESTRUTURA!AE168/ESTRUTURA!AG167,6),0)*100))</f>
        <v/>
      </c>
      <c r="Q167" s="163"/>
    </row>
    <row r="168" spans="1:17" x14ac:dyDescent="0.3">
      <c r="A168" s="161" t="str">
        <f>IF(ESTRUTURA!A169&gt;prazo_se,"",ESTRUTURA!A169)</f>
        <v/>
      </c>
      <c r="B168" s="162" t="str">
        <f>ESTRUTURA!C169</f>
        <v/>
      </c>
      <c r="C168" s="162" t="str">
        <f>ESTRUTURA!E169</f>
        <v/>
      </c>
      <c r="D168" s="164" t="str">
        <f>IF($A168="","",IF(A168=prazo_se,1,IFERROR(TRUNC(ESTRUTURA!R169/ESTRUTURA!T168,6),0)*100))</f>
        <v/>
      </c>
      <c r="E168" s="163"/>
      <c r="G168" s="161" t="str">
        <f>IF(ESTRUTURA!A169&gt;prazo_subp,"",ESTRUTURA!A169)</f>
        <v/>
      </c>
      <c r="H168" s="162" t="str">
        <f>IF(G168="","",ESTRUTURA!C169)</f>
        <v/>
      </c>
      <c r="I168" s="162" t="str">
        <f>IF(G168="","",ESTRUTURA!E169)</f>
        <v/>
      </c>
      <c r="J168" s="164" t="str">
        <f>IF($G168="","",IF(G168=prazo_subp,1,IFERROR(TRUNC(ESTRUTURA!Y169/ESTRUTURA!AA168,6),0)*100))</f>
        <v/>
      </c>
      <c r="K168" s="163"/>
      <c r="M168" s="161" t="str">
        <f>ESTRUTURA!M169</f>
        <v/>
      </c>
      <c r="N168" s="162" t="str">
        <f>ESTRUTURA!O169</f>
        <v/>
      </c>
      <c r="O168" s="162" t="str">
        <f>ESTRUTURA!Q169</f>
        <v/>
      </c>
      <c r="P168" s="164" t="str">
        <f>IF($M168="","",IF(M168=prazo_sub,1,IFERROR(TRUNC(ESTRUTURA!AE169/ESTRUTURA!AG168,6),0)*100))</f>
        <v/>
      </c>
      <c r="Q168" s="163"/>
    </row>
    <row r="169" spans="1:17" x14ac:dyDescent="0.3">
      <c r="A169" s="161" t="str">
        <f>IF(ESTRUTURA!A170&gt;prazo_se,"",ESTRUTURA!A170)</f>
        <v/>
      </c>
      <c r="B169" s="162" t="str">
        <f>ESTRUTURA!C170</f>
        <v/>
      </c>
      <c r="C169" s="162" t="str">
        <f>ESTRUTURA!E170</f>
        <v/>
      </c>
      <c r="D169" s="164" t="str">
        <f>IF($A169="","",IF(A169=prazo_se,1,IFERROR(TRUNC(ESTRUTURA!R170/ESTRUTURA!T169,6),0)*100))</f>
        <v/>
      </c>
      <c r="E169" s="163"/>
      <c r="G169" s="161" t="str">
        <f>IF(ESTRUTURA!A170&gt;prazo_subp,"",ESTRUTURA!A170)</f>
        <v/>
      </c>
      <c r="H169" s="162" t="str">
        <f>IF(G169="","",ESTRUTURA!C170)</f>
        <v/>
      </c>
      <c r="I169" s="162" t="str">
        <f>IF(G169="","",ESTRUTURA!E170)</f>
        <v/>
      </c>
      <c r="J169" s="164" t="str">
        <f>IF($G169="","",IF(G169=prazo_subp,1,IFERROR(TRUNC(ESTRUTURA!Y170/ESTRUTURA!AA169,6),0)*100))</f>
        <v/>
      </c>
      <c r="K169" s="163"/>
      <c r="M169" s="161" t="str">
        <f>ESTRUTURA!M170</f>
        <v/>
      </c>
      <c r="N169" s="162" t="str">
        <f>ESTRUTURA!O170</f>
        <v/>
      </c>
      <c r="O169" s="162" t="str">
        <f>ESTRUTURA!Q170</f>
        <v/>
      </c>
      <c r="P169" s="164" t="str">
        <f>IF($M169="","",IF(M169=prazo_sub,1,IFERROR(TRUNC(ESTRUTURA!AE170/ESTRUTURA!AG169,6),0)*100))</f>
        <v/>
      </c>
      <c r="Q169" s="163"/>
    </row>
    <row r="170" spans="1:17" x14ac:dyDescent="0.3">
      <c r="A170" s="161" t="str">
        <f>IF(ESTRUTURA!A171&gt;prazo_se,"",ESTRUTURA!A171)</f>
        <v/>
      </c>
      <c r="B170" s="162" t="str">
        <f>ESTRUTURA!C171</f>
        <v/>
      </c>
      <c r="C170" s="162" t="str">
        <f>ESTRUTURA!E171</f>
        <v/>
      </c>
      <c r="D170" s="164" t="str">
        <f>IF($A170="","",IF(A170=prazo_se,1,IFERROR(TRUNC(ESTRUTURA!R171/ESTRUTURA!T170,6),0)*100))</f>
        <v/>
      </c>
      <c r="E170" s="163"/>
      <c r="G170" s="161" t="str">
        <f>IF(ESTRUTURA!A171&gt;prazo_subp,"",ESTRUTURA!A171)</f>
        <v/>
      </c>
      <c r="H170" s="162" t="str">
        <f>IF(G170="","",ESTRUTURA!C171)</f>
        <v/>
      </c>
      <c r="I170" s="162" t="str">
        <f>IF(G170="","",ESTRUTURA!E171)</f>
        <v/>
      </c>
      <c r="J170" s="164" t="str">
        <f>IF($G170="","",IF(G170=prazo_subp,1,IFERROR(TRUNC(ESTRUTURA!Y171/ESTRUTURA!AA170,6),0)*100))</f>
        <v/>
      </c>
      <c r="K170" s="163"/>
      <c r="M170" s="161" t="str">
        <f>ESTRUTURA!M171</f>
        <v/>
      </c>
      <c r="N170" s="162" t="str">
        <f>ESTRUTURA!O171</f>
        <v/>
      </c>
      <c r="O170" s="162" t="str">
        <f>ESTRUTURA!Q171</f>
        <v/>
      </c>
      <c r="P170" s="164" t="str">
        <f>IF($M170="","",IF(M170=prazo_sub,1,IFERROR(TRUNC(ESTRUTURA!AE171/ESTRUTURA!AG170,6),0)*100))</f>
        <v/>
      </c>
      <c r="Q170" s="163"/>
    </row>
    <row r="171" spans="1:17" x14ac:dyDescent="0.3">
      <c r="A171" s="161" t="str">
        <f>IF(ESTRUTURA!A172&gt;prazo_se,"",ESTRUTURA!A172)</f>
        <v/>
      </c>
      <c r="B171" s="162" t="str">
        <f>ESTRUTURA!C172</f>
        <v/>
      </c>
      <c r="C171" s="162" t="str">
        <f>ESTRUTURA!E172</f>
        <v/>
      </c>
      <c r="D171" s="164" t="str">
        <f>IF($A171="","",IF(A171=prazo_se,1,IFERROR(TRUNC(ESTRUTURA!R172/ESTRUTURA!T171,6),0)*100))</f>
        <v/>
      </c>
      <c r="E171" s="163"/>
      <c r="G171" s="161" t="str">
        <f>IF(ESTRUTURA!A172&gt;prazo_subp,"",ESTRUTURA!A172)</f>
        <v/>
      </c>
      <c r="H171" s="162" t="str">
        <f>IF(G171="","",ESTRUTURA!C172)</f>
        <v/>
      </c>
      <c r="I171" s="162" t="str">
        <f>IF(G171="","",ESTRUTURA!E172)</f>
        <v/>
      </c>
      <c r="J171" s="164" t="str">
        <f>IF($G171="","",IF(G171=prazo_subp,1,IFERROR(TRUNC(ESTRUTURA!Y172/ESTRUTURA!AA171,6),0)*100))</f>
        <v/>
      </c>
      <c r="K171" s="163"/>
      <c r="M171" s="161" t="str">
        <f>ESTRUTURA!M172</f>
        <v/>
      </c>
      <c r="N171" s="162" t="str">
        <f>ESTRUTURA!O172</f>
        <v/>
      </c>
      <c r="O171" s="162" t="str">
        <f>ESTRUTURA!Q172</f>
        <v/>
      </c>
      <c r="P171" s="164" t="str">
        <f>IF($M171="","",IF(M171=prazo_sub,1,IFERROR(TRUNC(ESTRUTURA!AE172/ESTRUTURA!AG171,6),0)*100))</f>
        <v/>
      </c>
      <c r="Q171" s="163"/>
    </row>
    <row r="172" spans="1:17" x14ac:dyDescent="0.3">
      <c r="A172" s="161" t="str">
        <f>IF(ESTRUTURA!A173&gt;prazo_se,"",ESTRUTURA!A173)</f>
        <v/>
      </c>
      <c r="B172" s="162" t="str">
        <f>ESTRUTURA!C173</f>
        <v/>
      </c>
      <c r="C172" s="162" t="str">
        <f>ESTRUTURA!E173</f>
        <v/>
      </c>
      <c r="D172" s="164" t="str">
        <f>IF($A172="","",IF(A172=prazo_se,1,IFERROR(TRUNC(ESTRUTURA!R173/ESTRUTURA!T172,6),0)*100))</f>
        <v/>
      </c>
      <c r="E172" s="163"/>
      <c r="G172" s="161" t="str">
        <f>IF(ESTRUTURA!A173&gt;prazo_subp,"",ESTRUTURA!A173)</f>
        <v/>
      </c>
      <c r="H172" s="162" t="str">
        <f>IF(G172="","",ESTRUTURA!C173)</f>
        <v/>
      </c>
      <c r="I172" s="162" t="str">
        <f>IF(G172="","",ESTRUTURA!E173)</f>
        <v/>
      </c>
      <c r="J172" s="164" t="str">
        <f>IF($G172="","",IF(G172=prazo_subp,1,IFERROR(TRUNC(ESTRUTURA!Y173/ESTRUTURA!AA172,6),0)*100))</f>
        <v/>
      </c>
      <c r="K172" s="163"/>
      <c r="M172" s="161" t="str">
        <f>ESTRUTURA!M173</f>
        <v/>
      </c>
      <c r="N172" s="162" t="str">
        <f>ESTRUTURA!O173</f>
        <v/>
      </c>
      <c r="O172" s="162" t="str">
        <f>ESTRUTURA!Q173</f>
        <v/>
      </c>
      <c r="P172" s="164" t="str">
        <f>IF($M172="","",IF(M172=prazo_sub,1,IFERROR(TRUNC(ESTRUTURA!AE173/ESTRUTURA!AG172,6),0)*100))</f>
        <v/>
      </c>
      <c r="Q172" s="163"/>
    </row>
    <row r="173" spans="1:17" x14ac:dyDescent="0.3">
      <c r="A173" s="161" t="str">
        <f>IF(ESTRUTURA!A174&gt;prazo_se,"",ESTRUTURA!A174)</f>
        <v/>
      </c>
      <c r="B173" s="162" t="str">
        <f>ESTRUTURA!C174</f>
        <v/>
      </c>
      <c r="C173" s="162" t="str">
        <f>ESTRUTURA!E174</f>
        <v/>
      </c>
      <c r="D173" s="164" t="str">
        <f>IF($A173="","",IF(A173=prazo_se,1,IFERROR(TRUNC(ESTRUTURA!R174/ESTRUTURA!T173,6),0)*100))</f>
        <v/>
      </c>
      <c r="E173" s="163"/>
      <c r="G173" s="161" t="str">
        <f>IF(ESTRUTURA!A174&gt;prazo_subp,"",ESTRUTURA!A174)</f>
        <v/>
      </c>
      <c r="H173" s="162" t="str">
        <f>IF(G173="","",ESTRUTURA!C174)</f>
        <v/>
      </c>
      <c r="I173" s="162" t="str">
        <f>IF(G173="","",ESTRUTURA!E174)</f>
        <v/>
      </c>
      <c r="J173" s="164" t="str">
        <f>IF($G173="","",IF(G173=prazo_subp,1,IFERROR(TRUNC(ESTRUTURA!Y174/ESTRUTURA!AA173,6),0)*100))</f>
        <v/>
      </c>
      <c r="K173" s="163"/>
      <c r="M173" s="161" t="str">
        <f>ESTRUTURA!M174</f>
        <v/>
      </c>
      <c r="N173" s="162" t="str">
        <f>ESTRUTURA!O174</f>
        <v/>
      </c>
      <c r="O173" s="162" t="str">
        <f>ESTRUTURA!Q174</f>
        <v/>
      </c>
      <c r="P173" s="164" t="str">
        <f>IF($M173="","",IF(M173=prazo_sub,1,IFERROR(TRUNC(ESTRUTURA!AE174/ESTRUTURA!AG173,6),0)*100))</f>
        <v/>
      </c>
      <c r="Q173" s="163"/>
    </row>
    <row r="174" spans="1:17" x14ac:dyDescent="0.3">
      <c r="A174" s="161" t="str">
        <f>IF(ESTRUTURA!A175&gt;prazo_se,"",ESTRUTURA!A175)</f>
        <v/>
      </c>
      <c r="B174" s="162" t="str">
        <f>ESTRUTURA!C175</f>
        <v/>
      </c>
      <c r="C174" s="162" t="str">
        <f>ESTRUTURA!E175</f>
        <v/>
      </c>
      <c r="D174" s="164" t="str">
        <f>IF($A174="","",IF(A174=prazo_se,1,IFERROR(TRUNC(ESTRUTURA!R175/ESTRUTURA!T174,6),0)*100))</f>
        <v/>
      </c>
      <c r="E174" s="163"/>
      <c r="G174" s="161" t="str">
        <f>IF(ESTRUTURA!A175&gt;prazo_subp,"",ESTRUTURA!A175)</f>
        <v/>
      </c>
      <c r="H174" s="162" t="str">
        <f>IF(G174="","",ESTRUTURA!C175)</f>
        <v/>
      </c>
      <c r="I174" s="162" t="str">
        <f>IF(G174="","",ESTRUTURA!E175)</f>
        <v/>
      </c>
      <c r="J174" s="164" t="str">
        <f>IF($G174="","",IF(G174=prazo_subp,1,IFERROR(TRUNC(ESTRUTURA!Y175/ESTRUTURA!AA174,6),0)*100))</f>
        <v/>
      </c>
      <c r="K174" s="163"/>
      <c r="M174" s="161" t="str">
        <f>ESTRUTURA!M175</f>
        <v/>
      </c>
      <c r="N174" s="162" t="str">
        <f>ESTRUTURA!O175</f>
        <v/>
      </c>
      <c r="O174" s="162" t="str">
        <f>ESTRUTURA!Q175</f>
        <v/>
      </c>
      <c r="P174" s="164" t="str">
        <f>IF($M174="","",IF(M174=prazo_sub,1,IFERROR(TRUNC(ESTRUTURA!AE175/ESTRUTURA!AG174,6),0)*100))</f>
        <v/>
      </c>
      <c r="Q174" s="163"/>
    </row>
    <row r="175" spans="1:17" x14ac:dyDescent="0.3">
      <c r="A175" s="161" t="str">
        <f>IF(ESTRUTURA!A176&gt;prazo_se,"",ESTRUTURA!A176)</f>
        <v/>
      </c>
      <c r="B175" s="162" t="str">
        <f>ESTRUTURA!C176</f>
        <v/>
      </c>
      <c r="C175" s="162" t="str">
        <f>ESTRUTURA!E176</f>
        <v/>
      </c>
      <c r="D175" s="164" t="str">
        <f>IF($A175="","",IF(A175=prazo_se,1,IFERROR(TRUNC(ESTRUTURA!R176/ESTRUTURA!T175,6),0)*100))</f>
        <v/>
      </c>
      <c r="E175" s="163"/>
      <c r="G175" s="161" t="str">
        <f>IF(ESTRUTURA!A176&gt;prazo_subp,"",ESTRUTURA!A176)</f>
        <v/>
      </c>
      <c r="H175" s="162" t="str">
        <f>IF(G175="","",ESTRUTURA!C176)</f>
        <v/>
      </c>
      <c r="I175" s="162" t="str">
        <f>IF(G175="","",ESTRUTURA!E176)</f>
        <v/>
      </c>
      <c r="J175" s="164" t="str">
        <f>IF($G175="","",IF(G175=prazo_subp,1,IFERROR(TRUNC(ESTRUTURA!Y176/ESTRUTURA!AA175,6),0)*100))</f>
        <v/>
      </c>
      <c r="K175" s="163"/>
      <c r="M175" s="161" t="str">
        <f>ESTRUTURA!M176</f>
        <v/>
      </c>
      <c r="N175" s="162" t="str">
        <f>ESTRUTURA!O176</f>
        <v/>
      </c>
      <c r="O175" s="162" t="str">
        <f>ESTRUTURA!Q176</f>
        <v/>
      </c>
      <c r="P175" s="164" t="str">
        <f>IF($M175="","",IF(M175=prazo_sub,1,IFERROR(TRUNC(ESTRUTURA!AE176/ESTRUTURA!AG175,6),0)*100))</f>
        <v/>
      </c>
      <c r="Q175" s="163"/>
    </row>
    <row r="176" spans="1:17" x14ac:dyDescent="0.3">
      <c r="A176" s="161" t="str">
        <f>IF(ESTRUTURA!A177&gt;prazo_se,"",ESTRUTURA!A177)</f>
        <v/>
      </c>
      <c r="B176" s="162" t="str">
        <f>ESTRUTURA!C177</f>
        <v/>
      </c>
      <c r="C176" s="162" t="str">
        <f>ESTRUTURA!E177</f>
        <v/>
      </c>
      <c r="D176" s="164" t="str">
        <f>IF($A176="","",IF(A176=prazo_se,1,IFERROR(TRUNC(ESTRUTURA!R177/ESTRUTURA!T176,6),0)*100))</f>
        <v/>
      </c>
      <c r="E176" s="163"/>
      <c r="G176" s="161" t="str">
        <f>IF(ESTRUTURA!A177&gt;prazo_subp,"",ESTRUTURA!A177)</f>
        <v/>
      </c>
      <c r="H176" s="162" t="str">
        <f>IF(G176="","",ESTRUTURA!C177)</f>
        <v/>
      </c>
      <c r="I176" s="162" t="str">
        <f>IF(G176="","",ESTRUTURA!E177)</f>
        <v/>
      </c>
      <c r="J176" s="164" t="str">
        <f>IF($G176="","",IF(G176=prazo_subp,1,IFERROR(TRUNC(ESTRUTURA!Y177/ESTRUTURA!AA176,6),0)*100))</f>
        <v/>
      </c>
      <c r="K176" s="163"/>
      <c r="M176" s="161" t="str">
        <f>ESTRUTURA!M177</f>
        <v/>
      </c>
      <c r="N176" s="162" t="str">
        <f>ESTRUTURA!O177</f>
        <v/>
      </c>
      <c r="O176" s="162" t="str">
        <f>ESTRUTURA!Q177</f>
        <v/>
      </c>
      <c r="P176" s="164" t="str">
        <f>IF($M176="","",IF(M176=prazo_sub,1,IFERROR(TRUNC(ESTRUTURA!AE177/ESTRUTURA!AG176,6),0)*100))</f>
        <v/>
      </c>
      <c r="Q176" s="163"/>
    </row>
    <row r="177" spans="1:17" x14ac:dyDescent="0.3">
      <c r="A177" s="161" t="str">
        <f>IF(ESTRUTURA!A178&gt;prazo_se,"",ESTRUTURA!A178)</f>
        <v/>
      </c>
      <c r="B177" s="162" t="str">
        <f>ESTRUTURA!C178</f>
        <v/>
      </c>
      <c r="C177" s="162" t="str">
        <f>ESTRUTURA!E178</f>
        <v/>
      </c>
      <c r="D177" s="164" t="str">
        <f>IF($A177="","",IF(A177=prazo_se,1,IFERROR(TRUNC(ESTRUTURA!R178/ESTRUTURA!T177,6),0)*100))</f>
        <v/>
      </c>
      <c r="E177" s="163"/>
      <c r="G177" s="161" t="str">
        <f>IF(ESTRUTURA!A178&gt;prazo_subp,"",ESTRUTURA!A178)</f>
        <v/>
      </c>
      <c r="H177" s="162" t="str">
        <f>IF(G177="","",ESTRUTURA!C178)</f>
        <v/>
      </c>
      <c r="I177" s="162" t="str">
        <f>IF(G177="","",ESTRUTURA!E178)</f>
        <v/>
      </c>
      <c r="J177" s="164" t="str">
        <f>IF($G177="","",IF(G177=prazo_subp,1,IFERROR(TRUNC(ESTRUTURA!Y178/ESTRUTURA!AA177,6),0)*100))</f>
        <v/>
      </c>
      <c r="K177" s="163"/>
      <c r="M177" s="161" t="str">
        <f>ESTRUTURA!M178</f>
        <v/>
      </c>
      <c r="N177" s="162" t="str">
        <f>ESTRUTURA!O178</f>
        <v/>
      </c>
      <c r="O177" s="162" t="str">
        <f>ESTRUTURA!Q178</f>
        <v/>
      </c>
      <c r="P177" s="164" t="str">
        <f>IF($M177="","",IF(M177=prazo_sub,1,IFERROR(TRUNC(ESTRUTURA!AE178/ESTRUTURA!AG177,6),0)*100))</f>
        <v/>
      </c>
      <c r="Q177" s="163"/>
    </row>
    <row r="178" spans="1:17" x14ac:dyDescent="0.3">
      <c r="A178" s="161" t="str">
        <f>IF(ESTRUTURA!A179&gt;prazo_se,"",ESTRUTURA!A179)</f>
        <v/>
      </c>
      <c r="B178" s="162" t="str">
        <f>ESTRUTURA!C179</f>
        <v/>
      </c>
      <c r="C178" s="162" t="str">
        <f>ESTRUTURA!E179</f>
        <v/>
      </c>
      <c r="D178" s="164" t="str">
        <f>IF($A178="","",IF(A178=prazo_se,1,IFERROR(TRUNC(ESTRUTURA!R179/ESTRUTURA!T178,6),0)*100))</f>
        <v/>
      </c>
      <c r="E178" s="163"/>
      <c r="G178" s="161" t="str">
        <f>IF(ESTRUTURA!A179&gt;prazo_subp,"",ESTRUTURA!A179)</f>
        <v/>
      </c>
      <c r="H178" s="162" t="str">
        <f>IF(G178="","",ESTRUTURA!C179)</f>
        <v/>
      </c>
      <c r="I178" s="162" t="str">
        <f>IF(G178="","",ESTRUTURA!E179)</f>
        <v/>
      </c>
      <c r="J178" s="164" t="str">
        <f>IF($G178="","",IF(G178=prazo_subp,1,IFERROR(TRUNC(ESTRUTURA!Y179/ESTRUTURA!AA178,6),0)*100))</f>
        <v/>
      </c>
      <c r="K178" s="163"/>
      <c r="M178" s="161" t="str">
        <f>ESTRUTURA!M179</f>
        <v/>
      </c>
      <c r="N178" s="162" t="str">
        <f>ESTRUTURA!O179</f>
        <v/>
      </c>
      <c r="O178" s="162" t="str">
        <f>ESTRUTURA!Q179</f>
        <v/>
      </c>
      <c r="P178" s="164" t="str">
        <f>IF($M178="","",IF(M178=prazo_sub,1,IFERROR(TRUNC(ESTRUTURA!AE179/ESTRUTURA!AG178,6),0)*100))</f>
        <v/>
      </c>
      <c r="Q178" s="163"/>
    </row>
    <row r="179" spans="1:17" x14ac:dyDescent="0.3">
      <c r="A179" s="161" t="str">
        <f>IF(ESTRUTURA!A180&gt;prazo_se,"",ESTRUTURA!A180)</f>
        <v/>
      </c>
      <c r="B179" s="162" t="str">
        <f>ESTRUTURA!C180</f>
        <v/>
      </c>
      <c r="C179" s="162" t="str">
        <f>ESTRUTURA!E180</f>
        <v/>
      </c>
      <c r="D179" s="164" t="str">
        <f>IF($A179="","",IF(A179=prazo_se,1,IFERROR(TRUNC(ESTRUTURA!R180/ESTRUTURA!T179,6),0)*100))</f>
        <v/>
      </c>
      <c r="E179" s="163"/>
      <c r="G179" s="161" t="str">
        <f>IF(ESTRUTURA!A180&gt;prazo_subp,"",ESTRUTURA!A180)</f>
        <v/>
      </c>
      <c r="H179" s="162" t="str">
        <f>IF(G179="","",ESTRUTURA!C180)</f>
        <v/>
      </c>
      <c r="I179" s="162" t="str">
        <f>IF(G179="","",ESTRUTURA!E180)</f>
        <v/>
      </c>
      <c r="J179" s="164" t="str">
        <f>IF($G179="","",IF(G179=prazo_subp,1,IFERROR(TRUNC(ESTRUTURA!Y180/ESTRUTURA!AA179,6),0)*100))</f>
        <v/>
      </c>
      <c r="K179" s="163"/>
      <c r="M179" s="161" t="str">
        <f>ESTRUTURA!M180</f>
        <v/>
      </c>
      <c r="N179" s="162" t="str">
        <f>ESTRUTURA!O180</f>
        <v/>
      </c>
      <c r="O179" s="162" t="str">
        <f>ESTRUTURA!Q180</f>
        <v/>
      </c>
      <c r="P179" s="164" t="str">
        <f>IF($M179="","",IF(M179=prazo_sub,1,IFERROR(TRUNC(ESTRUTURA!AE180/ESTRUTURA!AG179,6),0)*100))</f>
        <v/>
      </c>
      <c r="Q179" s="163"/>
    </row>
    <row r="180" spans="1:17" x14ac:dyDescent="0.3">
      <c r="A180" s="161" t="str">
        <f>IF(ESTRUTURA!A181&gt;prazo_se,"",ESTRUTURA!A181)</f>
        <v/>
      </c>
      <c r="B180" s="162" t="str">
        <f>ESTRUTURA!C181</f>
        <v/>
      </c>
      <c r="C180" s="162" t="str">
        <f>ESTRUTURA!E181</f>
        <v/>
      </c>
      <c r="D180" s="164" t="str">
        <f>IF($A180="","",IF(A180=prazo_se,1,IFERROR(TRUNC(ESTRUTURA!R181/ESTRUTURA!T180,6),0)*100))</f>
        <v/>
      </c>
      <c r="E180" s="163"/>
      <c r="G180" s="161" t="str">
        <f>IF(ESTRUTURA!A181&gt;prazo_subp,"",ESTRUTURA!A181)</f>
        <v/>
      </c>
      <c r="H180" s="162" t="str">
        <f>IF(G180="","",ESTRUTURA!C181)</f>
        <v/>
      </c>
      <c r="I180" s="162" t="str">
        <f>IF(G180="","",ESTRUTURA!E181)</f>
        <v/>
      </c>
      <c r="J180" s="164" t="str">
        <f>IF($G180="","",IF(G180=prazo_subp,1,IFERROR(TRUNC(ESTRUTURA!Y181/ESTRUTURA!AA180,6),0)*100))</f>
        <v/>
      </c>
      <c r="K180" s="163"/>
      <c r="M180" s="161" t="str">
        <f>ESTRUTURA!M181</f>
        <v/>
      </c>
      <c r="N180" s="162" t="str">
        <f>ESTRUTURA!O181</f>
        <v/>
      </c>
      <c r="O180" s="162" t="str">
        <f>ESTRUTURA!Q181</f>
        <v/>
      </c>
      <c r="P180" s="164" t="str">
        <f>IF($M180="","",IF(M180=prazo_sub,1,IFERROR(TRUNC(ESTRUTURA!AE181/ESTRUTURA!AG180,6),0)*100))</f>
        <v/>
      </c>
      <c r="Q180" s="163"/>
    </row>
    <row r="181" spans="1:17" x14ac:dyDescent="0.3">
      <c r="A181" s="161" t="str">
        <f>IF(ESTRUTURA!A182&gt;prazo_se,"",ESTRUTURA!A182)</f>
        <v/>
      </c>
      <c r="B181" s="162" t="str">
        <f>ESTRUTURA!C182</f>
        <v/>
      </c>
      <c r="C181" s="162" t="str">
        <f>ESTRUTURA!E182</f>
        <v/>
      </c>
      <c r="D181" s="164" t="str">
        <f>IF($A181="","",IF(A181=prazo_se,1,IFERROR(TRUNC(ESTRUTURA!R182/ESTRUTURA!T181,6),0)*100))</f>
        <v/>
      </c>
      <c r="E181" s="163"/>
      <c r="G181" s="161" t="str">
        <f>IF(ESTRUTURA!A182&gt;prazo_subp,"",ESTRUTURA!A182)</f>
        <v/>
      </c>
      <c r="H181" s="162" t="str">
        <f>IF(G181="","",ESTRUTURA!C182)</f>
        <v/>
      </c>
      <c r="I181" s="162" t="str">
        <f>IF(G181="","",ESTRUTURA!E182)</f>
        <v/>
      </c>
      <c r="J181" s="164" t="str">
        <f>IF($G181="","",IF(G181=prazo_subp,1,IFERROR(TRUNC(ESTRUTURA!Y182/ESTRUTURA!AA181,6),0)*100))</f>
        <v/>
      </c>
      <c r="K181" s="163"/>
      <c r="M181" s="161" t="str">
        <f>ESTRUTURA!M182</f>
        <v/>
      </c>
      <c r="N181" s="162" t="str">
        <f>ESTRUTURA!O182</f>
        <v/>
      </c>
      <c r="O181" s="162" t="str">
        <f>ESTRUTURA!Q182</f>
        <v/>
      </c>
      <c r="P181" s="164" t="str">
        <f>IF($M181="","",IF(M181=prazo_sub,1,IFERROR(TRUNC(ESTRUTURA!AE182/ESTRUTURA!AG181,6),0)*100))</f>
        <v/>
      </c>
      <c r="Q181" s="163"/>
    </row>
    <row r="182" spans="1:17" x14ac:dyDescent="0.3">
      <c r="A182" s="161" t="str">
        <f>IF(ESTRUTURA!A183&gt;prazo_se,"",ESTRUTURA!A183)</f>
        <v/>
      </c>
      <c r="B182" s="162" t="str">
        <f>ESTRUTURA!C183</f>
        <v/>
      </c>
      <c r="C182" s="162" t="str">
        <f>ESTRUTURA!E183</f>
        <v/>
      </c>
      <c r="D182" s="164" t="str">
        <f>IF($A182="","",IF(A182=prazo_se,1,IFERROR(TRUNC(ESTRUTURA!R183/ESTRUTURA!T182,6),0)*100))</f>
        <v/>
      </c>
      <c r="E182" s="163"/>
      <c r="G182" s="161" t="str">
        <f>IF(ESTRUTURA!A183&gt;prazo_subp,"",ESTRUTURA!A183)</f>
        <v/>
      </c>
      <c r="H182" s="162" t="str">
        <f>IF(G182="","",ESTRUTURA!C183)</f>
        <v/>
      </c>
      <c r="I182" s="162" t="str">
        <f>IF(G182="","",ESTRUTURA!E183)</f>
        <v/>
      </c>
      <c r="J182" s="164" t="str">
        <f>IF($G182="","",IF(G182=prazo_subp,1,IFERROR(TRUNC(ESTRUTURA!Y183/ESTRUTURA!AA182,6),0)*100))</f>
        <v/>
      </c>
      <c r="K182" s="163"/>
      <c r="M182" s="161" t="str">
        <f>ESTRUTURA!M183</f>
        <v/>
      </c>
      <c r="N182" s="162" t="str">
        <f>ESTRUTURA!O183</f>
        <v/>
      </c>
      <c r="O182" s="162" t="str">
        <f>ESTRUTURA!Q183</f>
        <v/>
      </c>
      <c r="P182" s="164" t="str">
        <f>IF($M182="","",IF(M182=prazo_sub,1,IFERROR(TRUNC(ESTRUTURA!AE183/ESTRUTURA!AG182,6),0)*100))</f>
        <v/>
      </c>
      <c r="Q182" s="163"/>
    </row>
    <row r="183" spans="1:17" x14ac:dyDescent="0.3">
      <c r="A183" s="161" t="str">
        <f>IF(ESTRUTURA!A184&gt;prazo_se,"",ESTRUTURA!A184)</f>
        <v/>
      </c>
      <c r="B183" s="162" t="str">
        <f>ESTRUTURA!C184</f>
        <v/>
      </c>
      <c r="C183" s="162" t="str">
        <f>ESTRUTURA!E184</f>
        <v/>
      </c>
      <c r="D183" s="164" t="str">
        <f>IF($A183="","",IF(A183=prazo_se,1,IFERROR(TRUNC(ESTRUTURA!R184/ESTRUTURA!T183,6),0)*100))</f>
        <v/>
      </c>
      <c r="E183" s="163"/>
      <c r="G183" s="161" t="str">
        <f>IF(ESTRUTURA!A184&gt;prazo_subp,"",ESTRUTURA!A184)</f>
        <v/>
      </c>
      <c r="H183" s="162" t="str">
        <f>IF(G183="","",ESTRUTURA!C184)</f>
        <v/>
      </c>
      <c r="I183" s="162" t="str">
        <f>IF(G183="","",ESTRUTURA!E184)</f>
        <v/>
      </c>
      <c r="J183" s="164" t="str">
        <f>IF($G183="","",IF(G183=prazo_subp,1,IFERROR(TRUNC(ESTRUTURA!Y184/ESTRUTURA!AA183,6),0)*100))</f>
        <v/>
      </c>
      <c r="K183" s="163"/>
      <c r="M183" s="161" t="str">
        <f>ESTRUTURA!M184</f>
        <v/>
      </c>
      <c r="N183" s="162" t="str">
        <f>ESTRUTURA!O184</f>
        <v/>
      </c>
      <c r="O183" s="162" t="str">
        <f>ESTRUTURA!Q184</f>
        <v/>
      </c>
      <c r="P183" s="164" t="str">
        <f>IF($M183="","",IF(M183=prazo_sub,1,IFERROR(TRUNC(ESTRUTURA!AE184/ESTRUTURA!AG183,6),0)*100))</f>
        <v/>
      </c>
      <c r="Q183" s="163"/>
    </row>
    <row r="184" spans="1:17" x14ac:dyDescent="0.3">
      <c r="A184" s="161" t="str">
        <f>IF(ESTRUTURA!A185&gt;prazo_se,"",ESTRUTURA!A185)</f>
        <v/>
      </c>
      <c r="B184" s="162" t="str">
        <f>ESTRUTURA!C185</f>
        <v/>
      </c>
      <c r="C184" s="162" t="str">
        <f>ESTRUTURA!E185</f>
        <v/>
      </c>
      <c r="D184" s="164" t="str">
        <f>IF($A184="","",IF(A184=prazo_se,1,IFERROR(TRUNC(ESTRUTURA!R185/ESTRUTURA!T184,6),0)*100))</f>
        <v/>
      </c>
      <c r="E184" s="163"/>
      <c r="G184" s="161" t="str">
        <f>IF(ESTRUTURA!A185&gt;prazo_subp,"",ESTRUTURA!A185)</f>
        <v/>
      </c>
      <c r="H184" s="162" t="str">
        <f>IF(G184="","",ESTRUTURA!C185)</f>
        <v/>
      </c>
      <c r="I184" s="162" t="str">
        <f>IF(G184="","",ESTRUTURA!E185)</f>
        <v/>
      </c>
      <c r="J184" s="164" t="str">
        <f>IF($G184="","",IF(G184=prazo_subp,1,IFERROR(TRUNC(ESTRUTURA!Y185/ESTRUTURA!AA184,6),0)*100))</f>
        <v/>
      </c>
      <c r="K184" s="163"/>
      <c r="M184" s="161" t="str">
        <f>ESTRUTURA!M185</f>
        <v/>
      </c>
      <c r="N184" s="162" t="str">
        <f>ESTRUTURA!O185</f>
        <v/>
      </c>
      <c r="O184" s="162" t="str">
        <f>ESTRUTURA!Q185</f>
        <v/>
      </c>
      <c r="P184" s="164" t="str">
        <f>IF($M184="","",IF(M184=prazo_sub,1,IFERROR(TRUNC(ESTRUTURA!AE185/ESTRUTURA!AG184,6),0)*100))</f>
        <v/>
      </c>
      <c r="Q184" s="163"/>
    </row>
    <row r="185" spans="1:17" x14ac:dyDescent="0.3">
      <c r="A185" s="161" t="str">
        <f>IF(ESTRUTURA!A186&gt;prazo_se,"",ESTRUTURA!A186)</f>
        <v/>
      </c>
      <c r="B185" s="162" t="str">
        <f>ESTRUTURA!C186</f>
        <v/>
      </c>
      <c r="C185" s="162" t="str">
        <f>ESTRUTURA!E186</f>
        <v/>
      </c>
      <c r="D185" s="164" t="str">
        <f>IF($A185="","",IF(A185=prazo_se,1,IFERROR(TRUNC(ESTRUTURA!R186/ESTRUTURA!T185,6),0)*100))</f>
        <v/>
      </c>
      <c r="E185" s="163"/>
      <c r="G185" s="161" t="str">
        <f>IF(ESTRUTURA!A186&gt;prazo_subp,"",ESTRUTURA!A186)</f>
        <v/>
      </c>
      <c r="H185" s="162" t="str">
        <f>IF(G185="","",ESTRUTURA!C186)</f>
        <v/>
      </c>
      <c r="I185" s="162" t="str">
        <f>IF(G185="","",ESTRUTURA!E186)</f>
        <v/>
      </c>
      <c r="J185" s="164" t="str">
        <f>IF($G185="","",IF(G185=prazo_subp,1,IFERROR(TRUNC(ESTRUTURA!Y186/ESTRUTURA!AA185,6),0)*100))</f>
        <v/>
      </c>
      <c r="K185" s="163"/>
      <c r="M185" s="161" t="str">
        <f>ESTRUTURA!M186</f>
        <v/>
      </c>
      <c r="N185" s="162" t="str">
        <f>ESTRUTURA!O186</f>
        <v/>
      </c>
      <c r="O185" s="162" t="str">
        <f>ESTRUTURA!Q186</f>
        <v/>
      </c>
      <c r="P185" s="164" t="str">
        <f>IF($M185="","",IF(M185=prazo_sub,1,IFERROR(TRUNC(ESTRUTURA!AE186/ESTRUTURA!AG185,6),0)*100))</f>
        <v/>
      </c>
      <c r="Q185" s="163"/>
    </row>
    <row r="186" spans="1:17" x14ac:dyDescent="0.3">
      <c r="A186" s="161" t="str">
        <f>IF(ESTRUTURA!A187&gt;prazo_se,"",ESTRUTURA!A187)</f>
        <v/>
      </c>
      <c r="B186" s="162" t="str">
        <f>ESTRUTURA!C187</f>
        <v/>
      </c>
      <c r="C186" s="162" t="str">
        <f>ESTRUTURA!E187</f>
        <v/>
      </c>
      <c r="D186" s="164" t="str">
        <f>IF($A186="","",IF(A186=prazo_se,1,IFERROR(TRUNC(ESTRUTURA!R187/ESTRUTURA!T186,6),0)*100))</f>
        <v/>
      </c>
      <c r="E186" s="163"/>
      <c r="G186" s="161" t="str">
        <f>IF(ESTRUTURA!A187&gt;prazo_subp,"",ESTRUTURA!A187)</f>
        <v/>
      </c>
      <c r="H186" s="162" t="str">
        <f>IF(G186="","",ESTRUTURA!C187)</f>
        <v/>
      </c>
      <c r="I186" s="162" t="str">
        <f>IF(G186="","",ESTRUTURA!E187)</f>
        <v/>
      </c>
      <c r="J186" s="164" t="str">
        <f>IF($G186="","",IF(G186=prazo_subp,1,IFERROR(TRUNC(ESTRUTURA!Y187/ESTRUTURA!AA186,6),0)*100))</f>
        <v/>
      </c>
      <c r="K186" s="163"/>
      <c r="M186" s="161" t="str">
        <f>ESTRUTURA!M187</f>
        <v/>
      </c>
      <c r="N186" s="162" t="str">
        <f>ESTRUTURA!O187</f>
        <v/>
      </c>
      <c r="O186" s="162" t="str">
        <f>ESTRUTURA!Q187</f>
        <v/>
      </c>
      <c r="P186" s="164" t="str">
        <f>IF($M186="","",IF(M186=prazo_sub,1,IFERROR(TRUNC(ESTRUTURA!AE187/ESTRUTURA!AG186,6),0)*100))</f>
        <v/>
      </c>
      <c r="Q186" s="163"/>
    </row>
    <row r="187" spans="1:17" x14ac:dyDescent="0.3">
      <c r="A187" s="161" t="str">
        <f>IF(ESTRUTURA!A188&gt;prazo_se,"",ESTRUTURA!A188)</f>
        <v/>
      </c>
      <c r="B187" s="162" t="str">
        <f>ESTRUTURA!C188</f>
        <v/>
      </c>
      <c r="C187" s="162" t="str">
        <f>ESTRUTURA!E188</f>
        <v/>
      </c>
      <c r="D187" s="164" t="str">
        <f>IF($A187="","",IF(A187=prazo_se,1,IFERROR(TRUNC(ESTRUTURA!R188/ESTRUTURA!T187,6),0)*100))</f>
        <v/>
      </c>
      <c r="E187" s="163"/>
      <c r="G187" s="161" t="str">
        <f>IF(ESTRUTURA!A188&gt;prazo_subp,"",ESTRUTURA!A188)</f>
        <v/>
      </c>
      <c r="H187" s="162" t="str">
        <f>IF(G187="","",ESTRUTURA!C188)</f>
        <v/>
      </c>
      <c r="I187" s="162" t="str">
        <f>IF(G187="","",ESTRUTURA!E188)</f>
        <v/>
      </c>
      <c r="J187" s="164" t="str">
        <f>IF($G187="","",IF(G187=prazo_subp,1,IFERROR(TRUNC(ESTRUTURA!Y188/ESTRUTURA!AA187,6),0)*100))</f>
        <v/>
      </c>
      <c r="K187" s="163"/>
      <c r="M187" s="161" t="str">
        <f>ESTRUTURA!M188</f>
        <v/>
      </c>
      <c r="N187" s="162" t="str">
        <f>ESTRUTURA!O188</f>
        <v/>
      </c>
      <c r="O187" s="162" t="str">
        <f>ESTRUTURA!Q188</f>
        <v/>
      </c>
      <c r="P187" s="164" t="str">
        <f>IF($M187="","",IF(M187=prazo_sub,1,IFERROR(TRUNC(ESTRUTURA!AE188/ESTRUTURA!AG187,6),0)*100))</f>
        <v/>
      </c>
      <c r="Q187" s="163"/>
    </row>
    <row r="188" spans="1:17" x14ac:dyDescent="0.3">
      <c r="A188" s="161" t="str">
        <f>IF(ESTRUTURA!A189&gt;prazo_se,"",ESTRUTURA!A189)</f>
        <v/>
      </c>
      <c r="B188" s="162" t="str">
        <f>ESTRUTURA!C189</f>
        <v/>
      </c>
      <c r="C188" s="162" t="str">
        <f>ESTRUTURA!E189</f>
        <v/>
      </c>
      <c r="D188" s="164" t="str">
        <f>IF($A188="","",IF(A188=prazo_se,1,IFERROR(TRUNC(ESTRUTURA!R189/ESTRUTURA!T188,6),0)*100))</f>
        <v/>
      </c>
      <c r="E188" s="163"/>
      <c r="G188" s="161" t="str">
        <f>IF(ESTRUTURA!A189&gt;prazo_subp,"",ESTRUTURA!A189)</f>
        <v/>
      </c>
      <c r="H188" s="162" t="str">
        <f>IF(G188="","",ESTRUTURA!C189)</f>
        <v/>
      </c>
      <c r="I188" s="162" t="str">
        <f>IF(G188="","",ESTRUTURA!E189)</f>
        <v/>
      </c>
      <c r="J188" s="164" t="str">
        <f>IF($G188="","",IF(G188=prazo_subp,1,IFERROR(TRUNC(ESTRUTURA!Y189/ESTRUTURA!AA188,6),0)*100))</f>
        <v/>
      </c>
      <c r="K188" s="163"/>
      <c r="M188" s="161" t="str">
        <f>ESTRUTURA!M189</f>
        <v/>
      </c>
      <c r="N188" s="162" t="str">
        <f>ESTRUTURA!O189</f>
        <v/>
      </c>
      <c r="O188" s="162" t="str">
        <f>ESTRUTURA!Q189</f>
        <v/>
      </c>
      <c r="P188" s="164" t="str">
        <f>IF($M188="","",IF(M188=prazo_sub,1,IFERROR(TRUNC(ESTRUTURA!AE189/ESTRUTURA!AG188,6),0)*100))</f>
        <v/>
      </c>
      <c r="Q188" s="163"/>
    </row>
    <row r="189" spans="1:17" x14ac:dyDescent="0.3">
      <c r="A189" s="161" t="str">
        <f>IF(ESTRUTURA!A190&gt;prazo_se,"",ESTRUTURA!A190)</f>
        <v/>
      </c>
      <c r="B189" s="162" t="str">
        <f>ESTRUTURA!C190</f>
        <v/>
      </c>
      <c r="C189" s="162" t="str">
        <f>ESTRUTURA!E190</f>
        <v/>
      </c>
      <c r="D189" s="164" t="str">
        <f>IF($A189="","",IF(A189=prazo_se,1,IFERROR(TRUNC(ESTRUTURA!R190/ESTRUTURA!T189,6),0)*100))</f>
        <v/>
      </c>
      <c r="E189" s="163"/>
      <c r="G189" s="161" t="str">
        <f>IF(ESTRUTURA!A190&gt;prazo_subp,"",ESTRUTURA!A190)</f>
        <v/>
      </c>
      <c r="H189" s="162" t="str">
        <f>IF(G189="","",ESTRUTURA!C190)</f>
        <v/>
      </c>
      <c r="I189" s="162" t="str">
        <f>IF(G189="","",ESTRUTURA!E190)</f>
        <v/>
      </c>
      <c r="J189" s="164" t="str">
        <f>IF($G189="","",IF(G189=prazo_subp,1,IFERROR(TRUNC(ESTRUTURA!Y190/ESTRUTURA!AA189,6),0)*100))</f>
        <v/>
      </c>
      <c r="K189" s="163"/>
      <c r="M189" s="161" t="str">
        <f>ESTRUTURA!M190</f>
        <v/>
      </c>
      <c r="N189" s="162" t="str">
        <f>ESTRUTURA!O190</f>
        <v/>
      </c>
      <c r="O189" s="162" t="str">
        <f>ESTRUTURA!Q190</f>
        <v/>
      </c>
      <c r="P189" s="164" t="str">
        <f>IF($M189="","",IF(M189=prazo_sub,1,IFERROR(TRUNC(ESTRUTURA!AE190/ESTRUTURA!AG189,6),0)*100))</f>
        <v/>
      </c>
      <c r="Q189" s="163"/>
    </row>
    <row r="190" spans="1:17" x14ac:dyDescent="0.3">
      <c r="A190" s="161" t="str">
        <f>IF(ESTRUTURA!A191&gt;prazo_se,"",ESTRUTURA!A191)</f>
        <v/>
      </c>
      <c r="B190" s="162" t="str">
        <f>ESTRUTURA!C191</f>
        <v/>
      </c>
      <c r="C190" s="162" t="str">
        <f>ESTRUTURA!E191</f>
        <v/>
      </c>
      <c r="D190" s="164" t="str">
        <f>IF($A190="","",IF(A190=prazo_se,1,IFERROR(TRUNC(ESTRUTURA!R191/ESTRUTURA!T190,6),0)*100))</f>
        <v/>
      </c>
      <c r="E190" s="163"/>
      <c r="G190" s="161" t="str">
        <f>IF(ESTRUTURA!A191&gt;prazo_subp,"",ESTRUTURA!A191)</f>
        <v/>
      </c>
      <c r="H190" s="162" t="str">
        <f>IF(G190="","",ESTRUTURA!C191)</f>
        <v/>
      </c>
      <c r="I190" s="162" t="str">
        <f>IF(G190="","",ESTRUTURA!E191)</f>
        <v/>
      </c>
      <c r="J190" s="164" t="str">
        <f>IF($G190="","",IF(G190=prazo_subp,1,IFERROR(TRUNC(ESTRUTURA!Y191/ESTRUTURA!AA190,6),0)*100))</f>
        <v/>
      </c>
      <c r="K190" s="163"/>
      <c r="M190" s="161" t="str">
        <f>ESTRUTURA!M191</f>
        <v/>
      </c>
      <c r="N190" s="162" t="str">
        <f>ESTRUTURA!O191</f>
        <v/>
      </c>
      <c r="O190" s="162" t="str">
        <f>ESTRUTURA!Q191</f>
        <v/>
      </c>
      <c r="P190" s="164" t="str">
        <f>IF($M190="","",IF(M190=prazo_sub,1,IFERROR(TRUNC(ESTRUTURA!AE191/ESTRUTURA!AG190,6),0)*100))</f>
        <v/>
      </c>
      <c r="Q190" s="163"/>
    </row>
    <row r="191" spans="1:17" x14ac:dyDescent="0.3">
      <c r="A191" s="161" t="str">
        <f>IF(ESTRUTURA!A192&gt;prazo_se,"",ESTRUTURA!A192)</f>
        <v/>
      </c>
      <c r="B191" s="162" t="str">
        <f>ESTRUTURA!C192</f>
        <v/>
      </c>
      <c r="C191" s="162" t="str">
        <f>ESTRUTURA!E192</f>
        <v/>
      </c>
      <c r="D191" s="164" t="str">
        <f>IF($A191="","",IF(A191=prazo_se,1,IFERROR(TRUNC(ESTRUTURA!R192/ESTRUTURA!T191,6),0)*100))</f>
        <v/>
      </c>
      <c r="E191" s="163"/>
      <c r="G191" s="161" t="str">
        <f>IF(ESTRUTURA!A192&gt;prazo_subp,"",ESTRUTURA!A192)</f>
        <v/>
      </c>
      <c r="H191" s="162" t="str">
        <f>IF(G191="","",ESTRUTURA!C192)</f>
        <v/>
      </c>
      <c r="I191" s="162" t="str">
        <f>IF(G191="","",ESTRUTURA!E192)</f>
        <v/>
      </c>
      <c r="J191" s="164" t="str">
        <f>IF($G191="","",IF(G191=prazo_subp,1,IFERROR(TRUNC(ESTRUTURA!Y192/ESTRUTURA!AA191,6),0)*100))</f>
        <v/>
      </c>
      <c r="K191" s="163"/>
      <c r="M191" s="161" t="str">
        <f>ESTRUTURA!M192</f>
        <v/>
      </c>
      <c r="N191" s="162" t="str">
        <f>ESTRUTURA!O192</f>
        <v/>
      </c>
      <c r="O191" s="162" t="str">
        <f>ESTRUTURA!Q192</f>
        <v/>
      </c>
      <c r="P191" s="164" t="str">
        <f>IF($M191="","",IF(M191=prazo_sub,1,IFERROR(TRUNC(ESTRUTURA!AE192/ESTRUTURA!AG191,6),0)*100))</f>
        <v/>
      </c>
      <c r="Q191" s="163"/>
    </row>
    <row r="192" spans="1:17" x14ac:dyDescent="0.3">
      <c r="A192" s="161" t="str">
        <f>IF(ESTRUTURA!A193&gt;prazo_se,"",ESTRUTURA!A193)</f>
        <v/>
      </c>
      <c r="B192" s="162" t="str">
        <f>ESTRUTURA!C193</f>
        <v/>
      </c>
      <c r="C192" s="162" t="str">
        <f>ESTRUTURA!E193</f>
        <v/>
      </c>
      <c r="D192" s="164" t="str">
        <f>IF($A192="","",IF(A192=prazo_se,1,IFERROR(TRUNC(ESTRUTURA!R193/ESTRUTURA!T192,6),0)*100))</f>
        <v/>
      </c>
      <c r="E192" s="163"/>
      <c r="G192" s="161" t="str">
        <f>IF(ESTRUTURA!A193&gt;prazo_subp,"",ESTRUTURA!A193)</f>
        <v/>
      </c>
      <c r="H192" s="162" t="str">
        <f>IF(G192="","",ESTRUTURA!C193)</f>
        <v/>
      </c>
      <c r="I192" s="162" t="str">
        <f>IF(G192="","",ESTRUTURA!E193)</f>
        <v/>
      </c>
      <c r="J192" s="164" t="str">
        <f>IF($G192="","",IF(G192=prazo_subp,1,IFERROR(TRUNC(ESTRUTURA!Y193/ESTRUTURA!AA192,6),0)*100))</f>
        <v/>
      </c>
      <c r="K192" s="163"/>
      <c r="M192" s="161" t="str">
        <f>ESTRUTURA!M193</f>
        <v/>
      </c>
      <c r="N192" s="162" t="str">
        <f>ESTRUTURA!O193</f>
        <v/>
      </c>
      <c r="O192" s="162" t="str">
        <f>ESTRUTURA!Q193</f>
        <v/>
      </c>
      <c r="P192" s="164" t="str">
        <f>IF($M192="","",IF(M192=prazo_sub,1,IFERROR(TRUNC(ESTRUTURA!AE193/ESTRUTURA!AG192,6),0)*100))</f>
        <v/>
      </c>
      <c r="Q192" s="163"/>
    </row>
    <row r="193" spans="1:17" x14ac:dyDescent="0.3">
      <c r="A193" s="161" t="str">
        <f>IF(ESTRUTURA!A194&gt;prazo_se,"",ESTRUTURA!A194)</f>
        <v/>
      </c>
      <c r="B193" s="162" t="str">
        <f>ESTRUTURA!C194</f>
        <v/>
      </c>
      <c r="C193" s="162" t="str">
        <f>ESTRUTURA!E194</f>
        <v/>
      </c>
      <c r="D193" s="164" t="str">
        <f>IF($A193="","",IF(A193=prazo_se,1,IFERROR(TRUNC(ESTRUTURA!R194/ESTRUTURA!T193,6),0)*100))</f>
        <v/>
      </c>
      <c r="E193" s="163"/>
      <c r="G193" s="161" t="str">
        <f>IF(ESTRUTURA!A194&gt;prazo_subp,"",ESTRUTURA!A194)</f>
        <v/>
      </c>
      <c r="H193" s="162" t="str">
        <f>IF(G193="","",ESTRUTURA!C194)</f>
        <v/>
      </c>
      <c r="I193" s="162" t="str">
        <f>IF(G193="","",ESTRUTURA!E194)</f>
        <v/>
      </c>
      <c r="J193" s="164" t="str">
        <f>IF($G193="","",IF(G193=prazo_subp,1,IFERROR(TRUNC(ESTRUTURA!Y194/ESTRUTURA!AA193,6),0)*100))</f>
        <v/>
      </c>
      <c r="K193" s="163"/>
      <c r="M193" s="161" t="str">
        <f>ESTRUTURA!M194</f>
        <v/>
      </c>
      <c r="N193" s="162" t="str">
        <f>ESTRUTURA!O194</f>
        <v/>
      </c>
      <c r="O193" s="162" t="str">
        <f>ESTRUTURA!Q194</f>
        <v/>
      </c>
      <c r="P193" s="164" t="str">
        <f>IF($M193="","",IF(M193=prazo_sub,1,IFERROR(TRUNC(ESTRUTURA!AE194/ESTRUTURA!AG193,6),0)*100))</f>
        <v/>
      </c>
      <c r="Q193" s="163"/>
    </row>
    <row r="194" spans="1:17" x14ac:dyDescent="0.3">
      <c r="A194" s="161" t="str">
        <f>IF(ESTRUTURA!A195&gt;prazo_se,"",ESTRUTURA!A195)</f>
        <v/>
      </c>
      <c r="B194" s="162" t="str">
        <f>ESTRUTURA!C195</f>
        <v/>
      </c>
      <c r="C194" s="162" t="str">
        <f>ESTRUTURA!E195</f>
        <v/>
      </c>
      <c r="D194" s="164" t="str">
        <f>IF($A194="","",IF(A194=prazo_se,1,IFERROR(TRUNC(ESTRUTURA!R195/ESTRUTURA!T194,6),0)*100))</f>
        <v/>
      </c>
      <c r="E194" s="163"/>
      <c r="G194" s="161" t="str">
        <f>IF(ESTRUTURA!A195&gt;prazo_subp,"",ESTRUTURA!A195)</f>
        <v/>
      </c>
      <c r="H194" s="162" t="str">
        <f>IF(G194="","",ESTRUTURA!C195)</f>
        <v/>
      </c>
      <c r="I194" s="162" t="str">
        <f>IF(G194="","",ESTRUTURA!E195)</f>
        <v/>
      </c>
      <c r="J194" s="164" t="str">
        <f>IF($G194="","",IF(G194=prazo_subp,1,IFERROR(TRUNC(ESTRUTURA!Y195/ESTRUTURA!AA194,6),0)*100))</f>
        <v/>
      </c>
      <c r="K194" s="163"/>
      <c r="M194" s="161" t="str">
        <f>ESTRUTURA!M195</f>
        <v/>
      </c>
      <c r="N194" s="162" t="str">
        <f>ESTRUTURA!O195</f>
        <v/>
      </c>
      <c r="O194" s="162" t="str">
        <f>ESTRUTURA!Q195</f>
        <v/>
      </c>
      <c r="P194" s="164" t="str">
        <f>IF($M194="","",IF(M194=prazo_sub,1,IFERROR(TRUNC(ESTRUTURA!AE195/ESTRUTURA!AG194,6),0)*100))</f>
        <v/>
      </c>
      <c r="Q194" s="163"/>
    </row>
    <row r="195" spans="1:17" x14ac:dyDescent="0.3">
      <c r="A195" s="161" t="str">
        <f>IF(ESTRUTURA!A196&gt;prazo_se,"",ESTRUTURA!A196)</f>
        <v/>
      </c>
      <c r="B195" s="162" t="str">
        <f>ESTRUTURA!C196</f>
        <v/>
      </c>
      <c r="C195" s="162" t="str">
        <f>ESTRUTURA!E196</f>
        <v/>
      </c>
      <c r="D195" s="164" t="str">
        <f>IF($A195="","",IF(A195=prazo_se,1,IFERROR(TRUNC(ESTRUTURA!R196/ESTRUTURA!T195,6),0)*100))</f>
        <v/>
      </c>
      <c r="E195" s="163"/>
      <c r="G195" s="161" t="str">
        <f>IF(ESTRUTURA!A196&gt;prazo_subp,"",ESTRUTURA!A196)</f>
        <v/>
      </c>
      <c r="H195" s="162" t="str">
        <f>IF(G195="","",ESTRUTURA!C196)</f>
        <v/>
      </c>
      <c r="I195" s="162" t="str">
        <f>IF(G195="","",ESTRUTURA!E196)</f>
        <v/>
      </c>
      <c r="J195" s="164" t="str">
        <f>IF($G195="","",IF(G195=prazo_subp,1,IFERROR(TRUNC(ESTRUTURA!Y196/ESTRUTURA!AA195,6),0)*100))</f>
        <v/>
      </c>
      <c r="K195" s="163"/>
      <c r="M195" s="161" t="str">
        <f>ESTRUTURA!M196</f>
        <v/>
      </c>
      <c r="N195" s="162" t="str">
        <f>ESTRUTURA!O196</f>
        <v/>
      </c>
      <c r="O195" s="162" t="str">
        <f>ESTRUTURA!Q196</f>
        <v/>
      </c>
      <c r="P195" s="164" t="str">
        <f>IF($M195="","",IF(M195=prazo_sub,1,IFERROR(TRUNC(ESTRUTURA!AE196/ESTRUTURA!AG195,6),0)*100))</f>
        <v/>
      </c>
      <c r="Q195" s="163"/>
    </row>
    <row r="196" spans="1:17" x14ac:dyDescent="0.3">
      <c r="A196" s="161" t="str">
        <f>IF(ESTRUTURA!A197&gt;prazo_se,"",ESTRUTURA!A197)</f>
        <v/>
      </c>
      <c r="B196" s="162" t="str">
        <f>ESTRUTURA!C197</f>
        <v/>
      </c>
      <c r="C196" s="162" t="str">
        <f>ESTRUTURA!E197</f>
        <v/>
      </c>
      <c r="D196" s="164" t="str">
        <f>IF($A196="","",IF(A196=prazo_se,1,IFERROR(TRUNC(ESTRUTURA!R197/ESTRUTURA!T196,6),0)*100))</f>
        <v/>
      </c>
      <c r="E196" s="163"/>
      <c r="G196" s="161" t="str">
        <f>IF(ESTRUTURA!A197&gt;prazo_subp,"",ESTRUTURA!A197)</f>
        <v/>
      </c>
      <c r="H196" s="162" t="str">
        <f>IF(G196="","",ESTRUTURA!C197)</f>
        <v/>
      </c>
      <c r="I196" s="162" t="str">
        <f>IF(G196="","",ESTRUTURA!E197)</f>
        <v/>
      </c>
      <c r="J196" s="164" t="str">
        <f>IF($G196="","",IF(G196=prazo_subp,1,IFERROR(TRUNC(ESTRUTURA!Y197/ESTRUTURA!AA196,6),0)*100))</f>
        <v/>
      </c>
      <c r="K196" s="163"/>
      <c r="M196" s="161" t="str">
        <f>ESTRUTURA!M197</f>
        <v/>
      </c>
      <c r="N196" s="162" t="str">
        <f>ESTRUTURA!O197</f>
        <v/>
      </c>
      <c r="O196" s="162" t="str">
        <f>ESTRUTURA!Q197</f>
        <v/>
      </c>
      <c r="P196" s="164" t="str">
        <f>IF($M196="","",IF(M196=prazo_sub,1,IFERROR(TRUNC(ESTRUTURA!AE197/ESTRUTURA!AG196,6),0)*100))</f>
        <v/>
      </c>
      <c r="Q196" s="163"/>
    </row>
    <row r="197" spans="1:17" x14ac:dyDescent="0.3">
      <c r="A197" s="161" t="str">
        <f>IF(ESTRUTURA!A198&gt;prazo_se,"",ESTRUTURA!A198)</f>
        <v/>
      </c>
      <c r="B197" s="162" t="str">
        <f>ESTRUTURA!C198</f>
        <v/>
      </c>
      <c r="C197" s="162" t="str">
        <f>ESTRUTURA!E198</f>
        <v/>
      </c>
      <c r="D197" s="164" t="str">
        <f>IF($A197="","",IF(A197=prazo_se,1,IFERROR(TRUNC(ESTRUTURA!R198/ESTRUTURA!T197,6),0)*100))</f>
        <v/>
      </c>
      <c r="E197" s="163"/>
      <c r="G197" s="161" t="str">
        <f>IF(ESTRUTURA!A198&gt;prazo_subp,"",ESTRUTURA!A198)</f>
        <v/>
      </c>
      <c r="H197" s="162" t="str">
        <f>IF(G197="","",ESTRUTURA!C198)</f>
        <v/>
      </c>
      <c r="I197" s="162" t="str">
        <f>IF(G197="","",ESTRUTURA!E198)</f>
        <v/>
      </c>
      <c r="J197" s="164" t="str">
        <f>IF($G197="","",IF(G197=prazo_subp,1,IFERROR(TRUNC(ESTRUTURA!Y198/ESTRUTURA!AA197,6),0)*100))</f>
        <v/>
      </c>
      <c r="K197" s="163"/>
      <c r="M197" s="161" t="str">
        <f>ESTRUTURA!M198</f>
        <v/>
      </c>
      <c r="N197" s="162" t="str">
        <f>ESTRUTURA!O198</f>
        <v/>
      </c>
      <c r="O197" s="162" t="str">
        <f>ESTRUTURA!Q198</f>
        <v/>
      </c>
      <c r="P197" s="164" t="str">
        <f>IF($M197="","",IF(M197=prazo_sub,1,IFERROR(TRUNC(ESTRUTURA!AE198/ESTRUTURA!AG197,6),0)*100))</f>
        <v/>
      </c>
      <c r="Q197" s="163"/>
    </row>
    <row r="198" spans="1:17" x14ac:dyDescent="0.3">
      <c r="A198" s="161" t="str">
        <f>IF(ESTRUTURA!A199&gt;prazo_se,"",ESTRUTURA!A199)</f>
        <v/>
      </c>
      <c r="B198" s="162" t="str">
        <f>ESTRUTURA!C199</f>
        <v/>
      </c>
      <c r="C198" s="162" t="str">
        <f>ESTRUTURA!E199</f>
        <v/>
      </c>
      <c r="D198" s="164" t="str">
        <f>IF($A198="","",IF(A198=prazo_se,1,IFERROR(TRUNC(ESTRUTURA!R199/ESTRUTURA!T198,6),0)*100))</f>
        <v/>
      </c>
      <c r="E198" s="163"/>
      <c r="G198" s="161" t="str">
        <f>IF(ESTRUTURA!A199&gt;prazo_subp,"",ESTRUTURA!A199)</f>
        <v/>
      </c>
      <c r="H198" s="162" t="str">
        <f>IF(G198="","",ESTRUTURA!C199)</f>
        <v/>
      </c>
      <c r="I198" s="162" t="str">
        <f>IF(G198="","",ESTRUTURA!E199)</f>
        <v/>
      </c>
      <c r="J198" s="164" t="str">
        <f>IF($G198="","",IF(G198=prazo_subp,1,IFERROR(TRUNC(ESTRUTURA!Y199/ESTRUTURA!AA198,6),0)*100))</f>
        <v/>
      </c>
      <c r="K198" s="163"/>
      <c r="M198" s="161" t="str">
        <f>ESTRUTURA!M199</f>
        <v/>
      </c>
      <c r="N198" s="162" t="str">
        <f>ESTRUTURA!O199</f>
        <v/>
      </c>
      <c r="O198" s="162" t="str">
        <f>ESTRUTURA!Q199</f>
        <v/>
      </c>
      <c r="P198" s="164" t="str">
        <f>IF($M198="","",IF(M198=prazo_sub,1,IFERROR(TRUNC(ESTRUTURA!AE199/ESTRUTURA!AG198,6),0)*100))</f>
        <v/>
      </c>
      <c r="Q198" s="163"/>
    </row>
    <row r="199" spans="1:17" x14ac:dyDescent="0.3">
      <c r="A199" s="161" t="str">
        <f>IF(ESTRUTURA!A200&gt;prazo_se,"",ESTRUTURA!A200)</f>
        <v/>
      </c>
      <c r="B199" s="162" t="str">
        <f>ESTRUTURA!C200</f>
        <v/>
      </c>
      <c r="C199" s="162" t="str">
        <f>ESTRUTURA!E200</f>
        <v/>
      </c>
      <c r="D199" s="164" t="str">
        <f>IF($A199="","",IF(A199=prazo_se,1,IFERROR(TRUNC(ESTRUTURA!R200/ESTRUTURA!T199,6),0)*100))</f>
        <v/>
      </c>
      <c r="E199" s="163"/>
      <c r="G199" s="161" t="str">
        <f>IF(ESTRUTURA!A200&gt;prazo_subp,"",ESTRUTURA!A200)</f>
        <v/>
      </c>
      <c r="H199" s="162" t="str">
        <f>IF(G199="","",ESTRUTURA!C200)</f>
        <v/>
      </c>
      <c r="I199" s="162" t="str">
        <f>IF(G199="","",ESTRUTURA!E200)</f>
        <v/>
      </c>
      <c r="J199" s="164" t="str">
        <f>IF($G199="","",IF(G199=prazo_subp,1,IFERROR(TRUNC(ESTRUTURA!Y200/ESTRUTURA!AA199,6),0)*100))</f>
        <v/>
      </c>
      <c r="K199" s="163"/>
      <c r="M199" s="161" t="str">
        <f>ESTRUTURA!M200</f>
        <v/>
      </c>
      <c r="N199" s="162" t="str">
        <f>ESTRUTURA!O200</f>
        <v/>
      </c>
      <c r="O199" s="162" t="str">
        <f>ESTRUTURA!Q200</f>
        <v/>
      </c>
      <c r="P199" s="164" t="str">
        <f>IF($M199="","",IF(M199=prazo_sub,1,IFERROR(TRUNC(ESTRUTURA!AE200/ESTRUTURA!AG199,6),0)*100))</f>
        <v/>
      </c>
      <c r="Q199" s="163"/>
    </row>
    <row r="200" spans="1:17" x14ac:dyDescent="0.3">
      <c r="A200" s="161" t="str">
        <f>IF(ESTRUTURA!A201&gt;prazo_se,"",ESTRUTURA!A201)</f>
        <v/>
      </c>
      <c r="B200" s="162" t="str">
        <f>ESTRUTURA!C201</f>
        <v/>
      </c>
      <c r="C200" s="162" t="str">
        <f>ESTRUTURA!E201</f>
        <v/>
      </c>
      <c r="D200" s="164" t="str">
        <f>IF($A200="","",IF(A200=prazo_se,1,IFERROR(TRUNC(ESTRUTURA!R201/ESTRUTURA!T200,6),0)*100))</f>
        <v/>
      </c>
      <c r="E200" s="163"/>
      <c r="G200" s="161" t="str">
        <f>IF(ESTRUTURA!A201&gt;prazo_subp,"",ESTRUTURA!A201)</f>
        <v/>
      </c>
      <c r="H200" s="162" t="str">
        <f>IF(G200="","",ESTRUTURA!C201)</f>
        <v/>
      </c>
      <c r="I200" s="162" t="str">
        <f>IF(G200="","",ESTRUTURA!E201)</f>
        <v/>
      </c>
      <c r="J200" s="164" t="str">
        <f>IF($G200="","",IF(G200=prazo_subp,1,IFERROR(TRUNC(ESTRUTURA!Y201/ESTRUTURA!AA200,6),0)*100))</f>
        <v/>
      </c>
      <c r="K200" s="163"/>
      <c r="M200" s="161" t="str">
        <f>ESTRUTURA!M201</f>
        <v/>
      </c>
      <c r="N200" s="162" t="str">
        <f>ESTRUTURA!O201</f>
        <v/>
      </c>
      <c r="O200" s="162" t="str">
        <f>ESTRUTURA!Q201</f>
        <v/>
      </c>
      <c r="P200" s="164" t="str">
        <f>IF($M200="","",IF(M200=prazo_sub,1,IFERROR(TRUNC(ESTRUTURA!AE201/ESTRUTURA!AG200,6),0)*100))</f>
        <v/>
      </c>
      <c r="Q200" s="163"/>
    </row>
    <row r="201" spans="1:17" x14ac:dyDescent="0.3">
      <c r="A201" s="161" t="str">
        <f>IF(ESTRUTURA!A202&gt;prazo_se,"",ESTRUTURA!A202)</f>
        <v/>
      </c>
      <c r="B201" s="162" t="str">
        <f>ESTRUTURA!C202</f>
        <v/>
      </c>
      <c r="C201" s="162" t="str">
        <f>ESTRUTURA!E202</f>
        <v/>
      </c>
      <c r="D201" s="164" t="str">
        <f>IF($A201="","",IF(A201=prazo_se,1,IFERROR(TRUNC(ESTRUTURA!R202/ESTRUTURA!T201,6),0)*100))</f>
        <v/>
      </c>
      <c r="E201" s="163"/>
      <c r="G201" s="161" t="str">
        <f>IF(ESTRUTURA!A202&gt;prazo_subp,"",ESTRUTURA!A202)</f>
        <v/>
      </c>
      <c r="H201" s="162" t="str">
        <f>IF(G201="","",ESTRUTURA!C202)</f>
        <v/>
      </c>
      <c r="I201" s="162" t="str">
        <f>IF(G201="","",ESTRUTURA!E202)</f>
        <v/>
      </c>
      <c r="J201" s="164" t="str">
        <f>IF($G201="","",IF(G201=prazo_subp,1,IFERROR(TRUNC(ESTRUTURA!Y202/ESTRUTURA!AA201,6),0)*100))</f>
        <v/>
      </c>
      <c r="K201" s="163"/>
      <c r="M201" s="161" t="str">
        <f>ESTRUTURA!M202</f>
        <v/>
      </c>
      <c r="N201" s="162" t="str">
        <f>ESTRUTURA!O202</f>
        <v/>
      </c>
      <c r="O201" s="162" t="str">
        <f>ESTRUTURA!Q202</f>
        <v/>
      </c>
      <c r="P201" s="164" t="str">
        <f>IF($M201="","",IF(M201=prazo_sub,1,IFERROR(TRUNC(ESTRUTURA!AE202/ESTRUTURA!AG201,6),0)*100))</f>
        <v/>
      </c>
      <c r="Q201" s="163"/>
    </row>
    <row r="202" spans="1:17" x14ac:dyDescent="0.3">
      <c r="A202" s="161" t="str">
        <f>IF(ESTRUTURA!A203&gt;prazo_se,"",ESTRUTURA!A203)</f>
        <v/>
      </c>
      <c r="B202" s="162" t="str">
        <f>ESTRUTURA!C203</f>
        <v/>
      </c>
      <c r="C202" s="162" t="str">
        <f>ESTRUTURA!E203</f>
        <v/>
      </c>
      <c r="D202" s="164" t="str">
        <f>IF($A202="","",IF(A202=prazo_se,1,IFERROR(TRUNC(ESTRUTURA!R203/ESTRUTURA!T202,6),0)*100))</f>
        <v/>
      </c>
      <c r="E202" s="163"/>
      <c r="G202" s="161" t="str">
        <f>IF(ESTRUTURA!A203&gt;prazo_subp,"",ESTRUTURA!A203)</f>
        <v/>
      </c>
      <c r="H202" s="162" t="str">
        <f>IF(G202="","",ESTRUTURA!C203)</f>
        <v/>
      </c>
      <c r="I202" s="162" t="str">
        <f>IF(G202="","",ESTRUTURA!E203)</f>
        <v/>
      </c>
      <c r="J202" s="164" t="str">
        <f>IF($G202="","",IF(G202=prazo_subp,1,IFERROR(TRUNC(ESTRUTURA!Y203/ESTRUTURA!AA202,6),0)*100))</f>
        <v/>
      </c>
      <c r="K202" s="163"/>
      <c r="M202" s="161" t="str">
        <f>ESTRUTURA!M203</f>
        <v/>
      </c>
      <c r="N202" s="162" t="str">
        <f>ESTRUTURA!O203</f>
        <v/>
      </c>
      <c r="O202" s="162" t="str">
        <f>ESTRUTURA!Q203</f>
        <v/>
      </c>
      <c r="P202" s="164" t="str">
        <f>IF($M202="","",IF(M202=prazo_sub,1,IFERROR(TRUNC(ESTRUTURA!AE203/ESTRUTURA!AG202,6),0)*100))</f>
        <v/>
      </c>
      <c r="Q202" s="163"/>
    </row>
    <row r="203" spans="1:17" x14ac:dyDescent="0.3">
      <c r="A203" s="161" t="str">
        <f>IF(ESTRUTURA!A204&gt;prazo_se,"",ESTRUTURA!A204)</f>
        <v/>
      </c>
      <c r="B203" s="162" t="str">
        <f>ESTRUTURA!C204</f>
        <v/>
      </c>
      <c r="C203" s="162" t="str">
        <f>ESTRUTURA!E204</f>
        <v/>
      </c>
      <c r="D203" s="164" t="str">
        <f>IF($A203="","",IF(A203=prazo_se,1,IFERROR(TRUNC(ESTRUTURA!R204/ESTRUTURA!T203,6),0)*100))</f>
        <v/>
      </c>
      <c r="E203" s="163"/>
      <c r="G203" s="161" t="str">
        <f>IF(ESTRUTURA!A204&gt;prazo_subp,"",ESTRUTURA!A204)</f>
        <v/>
      </c>
      <c r="H203" s="162" t="str">
        <f>IF(G203="","",ESTRUTURA!C204)</f>
        <v/>
      </c>
      <c r="I203" s="162" t="str">
        <f>IF(G203="","",ESTRUTURA!E204)</f>
        <v/>
      </c>
      <c r="J203" s="164" t="str">
        <f>IF($G203="","",IF(G203=prazo_subp,1,IFERROR(TRUNC(ESTRUTURA!Y204/ESTRUTURA!AA203,6),0)*100))</f>
        <v/>
      </c>
      <c r="K203" s="163"/>
      <c r="M203" s="161" t="str">
        <f>ESTRUTURA!M204</f>
        <v/>
      </c>
      <c r="N203" s="162" t="str">
        <f>ESTRUTURA!O204</f>
        <v/>
      </c>
      <c r="O203" s="162" t="str">
        <f>ESTRUTURA!Q204</f>
        <v/>
      </c>
      <c r="P203" s="164" t="str">
        <f>IF($M203="","",IF(M203=prazo_sub,1,IFERROR(TRUNC(ESTRUTURA!AE204/ESTRUTURA!AG203,6),0)*100))</f>
        <v/>
      </c>
      <c r="Q203" s="163"/>
    </row>
    <row r="204" spans="1:17" x14ac:dyDescent="0.3">
      <c r="A204" s="161" t="str">
        <f>IF(ESTRUTURA!A205&gt;prazo_se,"",ESTRUTURA!A205)</f>
        <v/>
      </c>
      <c r="B204" s="162" t="str">
        <f>ESTRUTURA!C205</f>
        <v/>
      </c>
      <c r="C204" s="162" t="str">
        <f>ESTRUTURA!E205</f>
        <v/>
      </c>
      <c r="D204" s="164" t="str">
        <f>IF($A204="","",IF(A204=prazo_se,1,IFERROR(TRUNC(ESTRUTURA!R205/ESTRUTURA!T204,6),0)*100))</f>
        <v/>
      </c>
      <c r="E204" s="163"/>
      <c r="G204" s="161" t="str">
        <f>IF(ESTRUTURA!A205&gt;prazo_subp,"",ESTRUTURA!A205)</f>
        <v/>
      </c>
      <c r="H204" s="162" t="str">
        <f>IF(G204="","",ESTRUTURA!C205)</f>
        <v/>
      </c>
      <c r="I204" s="162" t="str">
        <f>IF(G204="","",ESTRUTURA!E205)</f>
        <v/>
      </c>
      <c r="J204" s="164" t="str">
        <f>IF($G204="","",IF(G204=prazo_subp,1,IFERROR(TRUNC(ESTRUTURA!Y205/ESTRUTURA!AA204,6),0)*100))</f>
        <v/>
      </c>
      <c r="K204" s="163"/>
      <c r="M204" s="161" t="str">
        <f>ESTRUTURA!M205</f>
        <v/>
      </c>
      <c r="N204" s="162" t="str">
        <f>ESTRUTURA!O205</f>
        <v/>
      </c>
      <c r="O204" s="162" t="str">
        <f>ESTRUTURA!Q205</f>
        <v/>
      </c>
      <c r="P204" s="164" t="str">
        <f>IF($M204="","",IF(M204=prazo_sub,1,IFERROR(TRUNC(ESTRUTURA!AE205/ESTRUTURA!AG204,6),0)*100))</f>
        <v/>
      </c>
      <c r="Q204" s="163"/>
    </row>
    <row r="205" spans="1:17" x14ac:dyDescent="0.3">
      <c r="A205" s="161" t="str">
        <f>IF(ESTRUTURA!A206&gt;prazo_se,"",ESTRUTURA!A206)</f>
        <v/>
      </c>
      <c r="B205" s="162" t="str">
        <f>ESTRUTURA!C206</f>
        <v/>
      </c>
      <c r="C205" s="162" t="str">
        <f>ESTRUTURA!E206</f>
        <v/>
      </c>
      <c r="D205" s="164" t="str">
        <f>IF($A205="","",IF(A205=prazo_se,1,IFERROR(TRUNC(ESTRUTURA!R206/ESTRUTURA!T205,6),0)*100))</f>
        <v/>
      </c>
      <c r="E205" s="163"/>
      <c r="G205" s="161" t="str">
        <f>IF(ESTRUTURA!A206&gt;prazo_subp,"",ESTRUTURA!A206)</f>
        <v/>
      </c>
      <c r="H205" s="162" t="str">
        <f>IF(G205="","",ESTRUTURA!C206)</f>
        <v/>
      </c>
      <c r="I205" s="162" t="str">
        <f>IF(G205="","",ESTRUTURA!E206)</f>
        <v/>
      </c>
      <c r="J205" s="164" t="str">
        <f>IF($G205="","",IF(G205=prazo_subp,1,IFERROR(TRUNC(ESTRUTURA!Y206/ESTRUTURA!AA205,6),0)*100))</f>
        <v/>
      </c>
      <c r="K205" s="163"/>
      <c r="M205" s="161" t="str">
        <f>ESTRUTURA!M206</f>
        <v/>
      </c>
      <c r="N205" s="162" t="str">
        <f>ESTRUTURA!O206</f>
        <v/>
      </c>
      <c r="O205" s="162" t="str">
        <f>ESTRUTURA!Q206</f>
        <v/>
      </c>
      <c r="P205" s="164" t="str">
        <f>IF($M205="","",IF(M205=prazo_sub,1,IFERROR(TRUNC(ESTRUTURA!AE206/ESTRUTURA!AG205,6),0)*100))</f>
        <v/>
      </c>
      <c r="Q205" s="163"/>
    </row>
    <row r="206" spans="1:17" x14ac:dyDescent="0.3">
      <c r="A206" s="161" t="str">
        <f>IF(ESTRUTURA!A207&gt;prazo_se,"",ESTRUTURA!A207)</f>
        <v/>
      </c>
      <c r="B206" s="162" t="str">
        <f>ESTRUTURA!C207</f>
        <v/>
      </c>
      <c r="C206" s="162" t="str">
        <f>ESTRUTURA!E207</f>
        <v/>
      </c>
      <c r="D206" s="164" t="str">
        <f>IF($A206="","",IF(A206=prazo_se,1,IFERROR(TRUNC(ESTRUTURA!R207/ESTRUTURA!T206,6),0)*100))</f>
        <v/>
      </c>
      <c r="E206" s="163"/>
      <c r="G206" s="161" t="str">
        <f>IF(ESTRUTURA!A207&gt;prazo_subp,"",ESTRUTURA!A207)</f>
        <v/>
      </c>
      <c r="H206" s="162" t="str">
        <f>IF(G206="","",ESTRUTURA!C207)</f>
        <v/>
      </c>
      <c r="I206" s="162" t="str">
        <f>IF(G206="","",ESTRUTURA!E207)</f>
        <v/>
      </c>
      <c r="J206" s="164" t="str">
        <f>IF($G206="","",IF(G206=prazo_subp,1,IFERROR(TRUNC(ESTRUTURA!Y207/ESTRUTURA!AA206,6),0)*100))</f>
        <v/>
      </c>
      <c r="K206" s="163"/>
      <c r="M206" s="161" t="str">
        <f>ESTRUTURA!M207</f>
        <v/>
      </c>
      <c r="N206" s="162" t="str">
        <f>ESTRUTURA!O207</f>
        <v/>
      </c>
      <c r="O206" s="162" t="str">
        <f>ESTRUTURA!Q207</f>
        <v/>
      </c>
      <c r="P206" s="164" t="str">
        <f>IF($M206="","",IF(M206=prazo_sub,1,IFERROR(TRUNC(ESTRUTURA!AE207/ESTRUTURA!AG206,6),0)*100))</f>
        <v/>
      </c>
      <c r="Q206" s="163"/>
    </row>
    <row r="207" spans="1:17" x14ac:dyDescent="0.3">
      <c r="A207" s="161" t="str">
        <f>IF(ESTRUTURA!A208&gt;prazo_se,"",ESTRUTURA!A208)</f>
        <v/>
      </c>
      <c r="B207" s="162" t="str">
        <f>ESTRUTURA!C208</f>
        <v/>
      </c>
      <c r="C207" s="162" t="str">
        <f>ESTRUTURA!E208</f>
        <v/>
      </c>
      <c r="D207" s="164" t="str">
        <f>IF($A207="","",IF(A207=prazo_se,1,IFERROR(TRUNC(ESTRUTURA!R208/ESTRUTURA!T207,6),0)*100))</f>
        <v/>
      </c>
      <c r="E207" s="163"/>
      <c r="G207" s="161" t="str">
        <f>IF(ESTRUTURA!A208&gt;prazo_subp,"",ESTRUTURA!A208)</f>
        <v/>
      </c>
      <c r="H207" s="162" t="str">
        <f>IF(G207="","",ESTRUTURA!C208)</f>
        <v/>
      </c>
      <c r="I207" s="162" t="str">
        <f>IF(G207="","",ESTRUTURA!E208)</f>
        <v/>
      </c>
      <c r="J207" s="164" t="str">
        <f>IF($G207="","",IF(G207=prazo_subp,1,IFERROR(TRUNC(ESTRUTURA!Y208/ESTRUTURA!AA207,6),0)*100))</f>
        <v/>
      </c>
      <c r="K207" s="163"/>
      <c r="M207" s="161" t="str">
        <f>ESTRUTURA!M208</f>
        <v/>
      </c>
      <c r="N207" s="162" t="str">
        <f>ESTRUTURA!O208</f>
        <v/>
      </c>
      <c r="O207" s="162" t="str">
        <f>ESTRUTURA!Q208</f>
        <v/>
      </c>
      <c r="P207" s="164" t="str">
        <f>IF($M207="","",IF(M207=prazo_sub,1,IFERROR(TRUNC(ESTRUTURA!AE208/ESTRUTURA!AG207,6),0)*100))</f>
        <v/>
      </c>
      <c r="Q207" s="163"/>
    </row>
    <row r="208" spans="1:17" x14ac:dyDescent="0.3">
      <c r="A208" s="161" t="str">
        <f>IF(ESTRUTURA!A209&gt;prazo_se,"",ESTRUTURA!A209)</f>
        <v/>
      </c>
      <c r="B208" s="162" t="str">
        <f>ESTRUTURA!C209</f>
        <v/>
      </c>
      <c r="C208" s="162" t="str">
        <f>ESTRUTURA!E209</f>
        <v/>
      </c>
      <c r="D208" s="164" t="str">
        <f>IF($A208="","",IF(A208=prazo_se,1,IFERROR(TRUNC(ESTRUTURA!R209/ESTRUTURA!T208,6),0)*100))</f>
        <v/>
      </c>
      <c r="E208" s="163"/>
      <c r="G208" s="161" t="str">
        <f>IF(ESTRUTURA!A209&gt;prazo_subp,"",ESTRUTURA!A209)</f>
        <v/>
      </c>
      <c r="H208" s="162" t="str">
        <f>IF(G208="","",ESTRUTURA!C209)</f>
        <v/>
      </c>
      <c r="I208" s="162" t="str">
        <f>IF(G208="","",ESTRUTURA!E209)</f>
        <v/>
      </c>
      <c r="J208" s="164" t="str">
        <f>IF($G208="","",IF(G208=prazo_subp,1,IFERROR(TRUNC(ESTRUTURA!Y209/ESTRUTURA!AA208,6),0)*100))</f>
        <v/>
      </c>
      <c r="K208" s="163"/>
      <c r="M208" s="161" t="str">
        <f>ESTRUTURA!M209</f>
        <v/>
      </c>
      <c r="N208" s="162" t="str">
        <f>ESTRUTURA!O209</f>
        <v/>
      </c>
      <c r="O208" s="162" t="str">
        <f>ESTRUTURA!Q209</f>
        <v/>
      </c>
      <c r="P208" s="164" t="str">
        <f>IF($M208="","",IF(M208=prazo_sub,1,IFERROR(TRUNC(ESTRUTURA!AE209/ESTRUTURA!AG208,6),0)*100))</f>
        <v/>
      </c>
      <c r="Q208" s="163"/>
    </row>
    <row r="209" spans="1:17" x14ac:dyDescent="0.3">
      <c r="A209" s="161" t="str">
        <f>IF(ESTRUTURA!A210&gt;prazo_se,"",ESTRUTURA!A210)</f>
        <v/>
      </c>
      <c r="B209" s="162" t="str">
        <f>ESTRUTURA!C210</f>
        <v/>
      </c>
      <c r="C209" s="162" t="str">
        <f>ESTRUTURA!E210</f>
        <v/>
      </c>
      <c r="D209" s="164" t="str">
        <f>IF($A209="","",IF(A209=prazo_se,1,IFERROR(TRUNC(ESTRUTURA!R210/ESTRUTURA!T209,6),0)*100))</f>
        <v/>
      </c>
      <c r="E209" s="163"/>
      <c r="G209" s="161" t="str">
        <f>IF(ESTRUTURA!A210&gt;prazo_subp,"",ESTRUTURA!A210)</f>
        <v/>
      </c>
      <c r="H209" s="162" t="str">
        <f>IF(G209="","",ESTRUTURA!C210)</f>
        <v/>
      </c>
      <c r="I209" s="162" t="str">
        <f>IF(G209="","",ESTRUTURA!E210)</f>
        <v/>
      </c>
      <c r="J209" s="164" t="str">
        <f>IF($G209="","",IF(G209=prazo_subp,1,IFERROR(TRUNC(ESTRUTURA!Y210/ESTRUTURA!AA209,6),0)*100))</f>
        <v/>
      </c>
      <c r="K209" s="163"/>
      <c r="M209" s="161" t="str">
        <f>ESTRUTURA!M210</f>
        <v/>
      </c>
      <c r="N209" s="162" t="str">
        <f>ESTRUTURA!O210</f>
        <v/>
      </c>
      <c r="O209" s="162" t="str">
        <f>ESTRUTURA!Q210</f>
        <v/>
      </c>
      <c r="P209" s="164" t="str">
        <f>IF($M209="","",IF(M209=prazo_sub,1,IFERROR(TRUNC(ESTRUTURA!AE210/ESTRUTURA!AG209,6),0)*100))</f>
        <v/>
      </c>
      <c r="Q209" s="163"/>
    </row>
    <row r="210" spans="1:17" x14ac:dyDescent="0.3">
      <c r="A210" s="161" t="str">
        <f>IF(ESTRUTURA!A211&gt;prazo_se,"",ESTRUTURA!A211)</f>
        <v/>
      </c>
      <c r="B210" s="162" t="str">
        <f>ESTRUTURA!C211</f>
        <v/>
      </c>
      <c r="C210" s="162" t="str">
        <f>ESTRUTURA!E211</f>
        <v/>
      </c>
      <c r="D210" s="164" t="str">
        <f>IF($A210="","",IF(A210=prazo_se,1,IFERROR(TRUNC(ESTRUTURA!R211/ESTRUTURA!T210,6),0)*100))</f>
        <v/>
      </c>
      <c r="E210" s="163"/>
      <c r="G210" s="161" t="str">
        <f>IF(ESTRUTURA!A211&gt;prazo_subp,"",ESTRUTURA!A211)</f>
        <v/>
      </c>
      <c r="H210" s="162" t="str">
        <f>IF(G210="","",ESTRUTURA!C211)</f>
        <v/>
      </c>
      <c r="I210" s="162" t="str">
        <f>IF(G210="","",ESTRUTURA!E211)</f>
        <v/>
      </c>
      <c r="J210" s="164" t="str">
        <f>IF($G210="","",IF(G210=prazo_subp,1,IFERROR(TRUNC(ESTRUTURA!Y211/ESTRUTURA!AA210,6),0)*100))</f>
        <v/>
      </c>
      <c r="K210" s="163"/>
      <c r="M210" s="161" t="str">
        <f>ESTRUTURA!M211</f>
        <v/>
      </c>
      <c r="N210" s="162" t="str">
        <f>ESTRUTURA!O211</f>
        <v/>
      </c>
      <c r="O210" s="162" t="str">
        <f>ESTRUTURA!Q211</f>
        <v/>
      </c>
      <c r="P210" s="164" t="str">
        <f>IF($M210="","",IF(M210=prazo_sub,1,IFERROR(TRUNC(ESTRUTURA!AE211/ESTRUTURA!AG210,6),0)*100))</f>
        <v/>
      </c>
      <c r="Q210" s="163"/>
    </row>
    <row r="211" spans="1:17" x14ac:dyDescent="0.3">
      <c r="A211" s="161" t="str">
        <f>IF(ESTRUTURA!A212&gt;prazo_se,"",ESTRUTURA!A212)</f>
        <v/>
      </c>
      <c r="B211" s="162" t="str">
        <f>ESTRUTURA!C212</f>
        <v/>
      </c>
      <c r="C211" s="162" t="str">
        <f>ESTRUTURA!E212</f>
        <v/>
      </c>
      <c r="D211" s="164" t="str">
        <f>IF($A211="","",IF(A211=prazo_se,1,IFERROR(TRUNC(ESTRUTURA!R212/ESTRUTURA!T211,6),0)*100))</f>
        <v/>
      </c>
      <c r="E211" s="163"/>
      <c r="G211" s="161" t="str">
        <f>IF(ESTRUTURA!A212&gt;prazo_subp,"",ESTRUTURA!A212)</f>
        <v/>
      </c>
      <c r="H211" s="162" t="str">
        <f>IF(G211="","",ESTRUTURA!C212)</f>
        <v/>
      </c>
      <c r="I211" s="162" t="str">
        <f>IF(G211="","",ESTRUTURA!E212)</f>
        <v/>
      </c>
      <c r="J211" s="164" t="str">
        <f>IF($G211="","",IF(G211=prazo_subp,1,IFERROR(TRUNC(ESTRUTURA!Y212/ESTRUTURA!AA211,6),0)*100))</f>
        <v/>
      </c>
      <c r="K211" s="163"/>
      <c r="M211" s="161" t="str">
        <f>ESTRUTURA!M212</f>
        <v/>
      </c>
      <c r="N211" s="162" t="str">
        <f>ESTRUTURA!O212</f>
        <v/>
      </c>
      <c r="O211" s="162" t="str">
        <f>ESTRUTURA!Q212</f>
        <v/>
      </c>
      <c r="P211" s="164" t="str">
        <f>IF($M211="","",IF(M211=prazo_sub,1,IFERROR(TRUNC(ESTRUTURA!AE212/ESTRUTURA!AG211,6),0)*100))</f>
        <v/>
      </c>
      <c r="Q211" s="163"/>
    </row>
    <row r="212" spans="1:17" x14ac:dyDescent="0.3">
      <c r="A212" s="161" t="str">
        <f>IF(ESTRUTURA!A213&gt;prazo_se,"",ESTRUTURA!A213)</f>
        <v/>
      </c>
      <c r="B212" s="162" t="str">
        <f>ESTRUTURA!C213</f>
        <v/>
      </c>
      <c r="C212" s="162" t="str">
        <f>ESTRUTURA!E213</f>
        <v/>
      </c>
      <c r="D212" s="164" t="str">
        <f>IF($A212="","",IF(A212=prazo_se,1,IFERROR(TRUNC(ESTRUTURA!R213/ESTRUTURA!T212,6),0)*100))</f>
        <v/>
      </c>
      <c r="E212" s="163"/>
      <c r="G212" s="161" t="str">
        <f>IF(ESTRUTURA!A213&gt;prazo_subp,"",ESTRUTURA!A213)</f>
        <v/>
      </c>
      <c r="H212" s="162" t="str">
        <f>IF(G212="","",ESTRUTURA!C213)</f>
        <v/>
      </c>
      <c r="I212" s="162" t="str">
        <f>IF(G212="","",ESTRUTURA!E213)</f>
        <v/>
      </c>
      <c r="J212" s="164" t="str">
        <f>IF($G212="","",IF(G212=prazo_subp,1,IFERROR(TRUNC(ESTRUTURA!Y213/ESTRUTURA!AA212,6),0)*100))</f>
        <v/>
      </c>
      <c r="K212" s="163"/>
      <c r="M212" s="161" t="str">
        <f>ESTRUTURA!M213</f>
        <v/>
      </c>
      <c r="N212" s="162" t="str">
        <f>ESTRUTURA!O213</f>
        <v/>
      </c>
      <c r="O212" s="162" t="str">
        <f>ESTRUTURA!Q213</f>
        <v/>
      </c>
      <c r="P212" s="164" t="str">
        <f>IF($M212="","",IF(M212=prazo_sub,1,IFERROR(TRUNC(ESTRUTURA!AE213/ESTRUTURA!AG212,6),0)*100))</f>
        <v/>
      </c>
      <c r="Q212" s="163"/>
    </row>
    <row r="213" spans="1:17" x14ac:dyDescent="0.3">
      <c r="A213" s="161" t="str">
        <f>IF(ESTRUTURA!A214&gt;prazo_se,"",ESTRUTURA!A214)</f>
        <v/>
      </c>
      <c r="B213" s="162" t="str">
        <f>ESTRUTURA!C214</f>
        <v/>
      </c>
      <c r="C213" s="162" t="str">
        <f>ESTRUTURA!E214</f>
        <v/>
      </c>
      <c r="D213" s="164" t="str">
        <f>IF($A213="","",IF(A213=prazo_se,1,IFERROR(TRUNC(ESTRUTURA!R214/ESTRUTURA!T213,6),0)*100))</f>
        <v/>
      </c>
      <c r="E213" s="163"/>
      <c r="G213" s="161" t="str">
        <f>IF(ESTRUTURA!A214&gt;prazo_subp,"",ESTRUTURA!A214)</f>
        <v/>
      </c>
      <c r="H213" s="162" t="str">
        <f>IF(G213="","",ESTRUTURA!C214)</f>
        <v/>
      </c>
      <c r="I213" s="162" t="str">
        <f>IF(G213="","",ESTRUTURA!E214)</f>
        <v/>
      </c>
      <c r="J213" s="164" t="str">
        <f>IF($G213="","",IF(G213=prazo_subp,1,IFERROR(TRUNC(ESTRUTURA!Y214/ESTRUTURA!AA213,6),0)*100))</f>
        <v/>
      </c>
      <c r="K213" s="163"/>
      <c r="M213" s="161" t="str">
        <f>ESTRUTURA!M214</f>
        <v/>
      </c>
      <c r="N213" s="162" t="str">
        <f>ESTRUTURA!O214</f>
        <v/>
      </c>
      <c r="O213" s="162" t="str">
        <f>ESTRUTURA!Q214</f>
        <v/>
      </c>
      <c r="P213" s="164" t="str">
        <f>IF($M213="","",IF(M213=prazo_sub,1,IFERROR(TRUNC(ESTRUTURA!AE214/ESTRUTURA!AG213,6),0)*100))</f>
        <v/>
      </c>
      <c r="Q213" s="163"/>
    </row>
    <row r="214" spans="1:17" x14ac:dyDescent="0.3">
      <c r="A214" s="161" t="str">
        <f>IF(ESTRUTURA!A215&gt;prazo_se,"",ESTRUTURA!A215)</f>
        <v/>
      </c>
      <c r="B214" s="162" t="str">
        <f>ESTRUTURA!C215</f>
        <v/>
      </c>
      <c r="C214" s="162" t="str">
        <f>ESTRUTURA!E215</f>
        <v/>
      </c>
      <c r="D214" s="164" t="str">
        <f>IF($A214="","",IF(A214=prazo_se,1,IFERROR(TRUNC(ESTRUTURA!R215/ESTRUTURA!T214,6),0)*100))</f>
        <v/>
      </c>
      <c r="E214" s="163"/>
      <c r="G214" s="161" t="str">
        <f>IF(ESTRUTURA!A215&gt;prazo_subp,"",ESTRUTURA!A215)</f>
        <v/>
      </c>
      <c r="H214" s="162" t="str">
        <f>IF(G214="","",ESTRUTURA!C215)</f>
        <v/>
      </c>
      <c r="I214" s="162" t="str">
        <f>IF(G214="","",ESTRUTURA!E215)</f>
        <v/>
      </c>
      <c r="J214" s="164" t="str">
        <f>IF($G214="","",IF(G214=prazo_subp,1,IFERROR(TRUNC(ESTRUTURA!Y215/ESTRUTURA!AA214,6),0)*100))</f>
        <v/>
      </c>
      <c r="K214" s="163"/>
      <c r="M214" s="161" t="str">
        <f>ESTRUTURA!M215</f>
        <v/>
      </c>
      <c r="N214" s="162" t="str">
        <f>ESTRUTURA!O215</f>
        <v/>
      </c>
      <c r="O214" s="162" t="str">
        <f>ESTRUTURA!Q215</f>
        <v/>
      </c>
      <c r="P214" s="164" t="str">
        <f>IF($M214="","",IF(M214=prazo_sub,1,IFERROR(TRUNC(ESTRUTURA!AE215/ESTRUTURA!AG214,6),0)*100))</f>
        <v/>
      </c>
      <c r="Q214" s="163"/>
    </row>
    <row r="215" spans="1:17" x14ac:dyDescent="0.3">
      <c r="A215" s="161" t="str">
        <f>IF(ESTRUTURA!A216&gt;prazo_se,"",ESTRUTURA!A216)</f>
        <v/>
      </c>
      <c r="B215" s="162" t="str">
        <f>ESTRUTURA!C216</f>
        <v/>
      </c>
      <c r="C215" s="162" t="str">
        <f>ESTRUTURA!E216</f>
        <v/>
      </c>
      <c r="D215" s="164" t="str">
        <f>IF($A215="","",IF(A215=prazo_se,1,IFERROR(TRUNC(ESTRUTURA!R216/ESTRUTURA!T215,6),0)*100))</f>
        <v/>
      </c>
      <c r="E215" s="163"/>
      <c r="G215" s="161" t="str">
        <f>IF(ESTRUTURA!A216&gt;prazo_subp,"",ESTRUTURA!A216)</f>
        <v/>
      </c>
      <c r="H215" s="162" t="str">
        <f>IF(G215="","",ESTRUTURA!C216)</f>
        <v/>
      </c>
      <c r="I215" s="162" t="str">
        <f>IF(G215="","",ESTRUTURA!E216)</f>
        <v/>
      </c>
      <c r="J215" s="164" t="str">
        <f>IF($G215="","",IF(G215=prazo_subp,1,IFERROR(TRUNC(ESTRUTURA!Y216/ESTRUTURA!AA215,6),0)*100))</f>
        <v/>
      </c>
      <c r="K215" s="163"/>
      <c r="M215" s="161" t="str">
        <f>ESTRUTURA!M216</f>
        <v/>
      </c>
      <c r="N215" s="162" t="str">
        <f>ESTRUTURA!O216</f>
        <v/>
      </c>
      <c r="O215" s="162" t="str">
        <f>ESTRUTURA!Q216</f>
        <v/>
      </c>
      <c r="P215" s="164" t="str">
        <f>IF($M215="","",IF(M215=prazo_sub,1,IFERROR(TRUNC(ESTRUTURA!AE216/ESTRUTURA!AG215,6),0)*100))</f>
        <v/>
      </c>
      <c r="Q215" s="163"/>
    </row>
    <row r="216" spans="1:17" x14ac:dyDescent="0.3">
      <c r="A216" s="161" t="str">
        <f>IF(ESTRUTURA!A217&gt;prazo_se,"",ESTRUTURA!A217)</f>
        <v/>
      </c>
      <c r="B216" s="162" t="str">
        <f>ESTRUTURA!C217</f>
        <v/>
      </c>
      <c r="C216" s="162" t="str">
        <f>ESTRUTURA!E217</f>
        <v/>
      </c>
      <c r="D216" s="164" t="str">
        <f>IF($A216="","",IF(A216=prazo_se,1,IFERROR(TRUNC(ESTRUTURA!R217/ESTRUTURA!T216,6),0)*100))</f>
        <v/>
      </c>
      <c r="E216" s="163"/>
      <c r="G216" s="161" t="str">
        <f>IF(ESTRUTURA!A217&gt;prazo_subp,"",ESTRUTURA!A217)</f>
        <v/>
      </c>
      <c r="H216" s="162" t="str">
        <f>IF(G216="","",ESTRUTURA!C217)</f>
        <v/>
      </c>
      <c r="I216" s="162" t="str">
        <f>IF(G216="","",ESTRUTURA!E217)</f>
        <v/>
      </c>
      <c r="J216" s="164" t="str">
        <f>IF($G216="","",IF(G216=prazo_subp,1,IFERROR(TRUNC(ESTRUTURA!Y217/ESTRUTURA!AA216,6),0)*100))</f>
        <v/>
      </c>
      <c r="K216" s="163"/>
      <c r="M216" s="161" t="str">
        <f>ESTRUTURA!M217</f>
        <v/>
      </c>
      <c r="N216" s="162" t="str">
        <f>ESTRUTURA!O217</f>
        <v/>
      </c>
      <c r="O216" s="162" t="str">
        <f>ESTRUTURA!Q217</f>
        <v/>
      </c>
      <c r="P216" s="164" t="str">
        <f>IF($M216="","",IF(M216=prazo_sub,1,IFERROR(TRUNC(ESTRUTURA!AE217/ESTRUTURA!AG216,6),0)*100))</f>
        <v/>
      </c>
      <c r="Q216" s="163"/>
    </row>
    <row r="217" spans="1:17" x14ac:dyDescent="0.3">
      <c r="A217" s="161" t="str">
        <f>IF(ESTRUTURA!A218&gt;prazo_se,"",ESTRUTURA!A218)</f>
        <v/>
      </c>
      <c r="B217" s="162" t="str">
        <f>ESTRUTURA!C218</f>
        <v/>
      </c>
      <c r="C217" s="162" t="str">
        <f>ESTRUTURA!E218</f>
        <v/>
      </c>
      <c r="D217" s="164" t="str">
        <f>IF($A217="","",IF(A217=prazo_se,1,IFERROR(TRUNC(ESTRUTURA!R218/ESTRUTURA!T217,6),0)*100))</f>
        <v/>
      </c>
      <c r="E217" s="163"/>
      <c r="G217" s="161" t="str">
        <f>IF(ESTRUTURA!A218&gt;prazo_subp,"",ESTRUTURA!A218)</f>
        <v/>
      </c>
      <c r="H217" s="162" t="str">
        <f>IF(G217="","",ESTRUTURA!C218)</f>
        <v/>
      </c>
      <c r="I217" s="162" t="str">
        <f>IF(G217="","",ESTRUTURA!E218)</f>
        <v/>
      </c>
      <c r="J217" s="164" t="str">
        <f>IF($G217="","",IF(G217=prazo_subp,1,IFERROR(TRUNC(ESTRUTURA!Y218/ESTRUTURA!AA217,6),0)*100))</f>
        <v/>
      </c>
      <c r="K217" s="163"/>
      <c r="M217" s="161" t="str">
        <f>ESTRUTURA!M218</f>
        <v/>
      </c>
      <c r="N217" s="162" t="str">
        <f>ESTRUTURA!O218</f>
        <v/>
      </c>
      <c r="O217" s="162" t="str">
        <f>ESTRUTURA!Q218</f>
        <v/>
      </c>
      <c r="P217" s="164" t="str">
        <f>IF($M217="","",IF(M217=prazo_sub,1,IFERROR(TRUNC(ESTRUTURA!AE218/ESTRUTURA!AG217,6),0)*100))</f>
        <v/>
      </c>
      <c r="Q217" s="163"/>
    </row>
    <row r="218" spans="1:17" x14ac:dyDescent="0.3">
      <c r="A218" s="161" t="str">
        <f>IF(ESTRUTURA!A219&gt;prazo_se,"",ESTRUTURA!A219)</f>
        <v/>
      </c>
      <c r="B218" s="162" t="str">
        <f>ESTRUTURA!C219</f>
        <v/>
      </c>
      <c r="C218" s="162" t="str">
        <f>ESTRUTURA!E219</f>
        <v/>
      </c>
      <c r="D218" s="164" t="str">
        <f>IF($A218="","",IF(A218=prazo_se,1,IFERROR(TRUNC(ESTRUTURA!R219/ESTRUTURA!T218,6),0)*100))</f>
        <v/>
      </c>
      <c r="E218" s="163"/>
      <c r="G218" s="161" t="str">
        <f>IF(ESTRUTURA!A219&gt;prazo_subp,"",ESTRUTURA!A219)</f>
        <v/>
      </c>
      <c r="H218" s="162" t="str">
        <f>IF(G218="","",ESTRUTURA!C219)</f>
        <v/>
      </c>
      <c r="I218" s="162" t="str">
        <f>IF(G218="","",ESTRUTURA!E219)</f>
        <v/>
      </c>
      <c r="J218" s="164" t="str">
        <f>IF($G218="","",IF(G218=prazo_subp,1,IFERROR(TRUNC(ESTRUTURA!Y219/ESTRUTURA!AA218,6),0)*100))</f>
        <v/>
      </c>
      <c r="K218" s="163"/>
      <c r="M218" s="161" t="str">
        <f>ESTRUTURA!M219</f>
        <v/>
      </c>
      <c r="N218" s="162" t="str">
        <f>ESTRUTURA!O219</f>
        <v/>
      </c>
      <c r="O218" s="162" t="str">
        <f>ESTRUTURA!Q219</f>
        <v/>
      </c>
      <c r="P218" s="164" t="str">
        <f>IF($M218="","",IF(M218=prazo_sub,1,IFERROR(TRUNC(ESTRUTURA!AE219/ESTRUTURA!AG218,6),0)*100))</f>
        <v/>
      </c>
      <c r="Q218" s="163"/>
    </row>
    <row r="219" spans="1:17" x14ac:dyDescent="0.3">
      <c r="A219" s="161" t="str">
        <f>IF(ESTRUTURA!A220&gt;prazo_se,"",ESTRUTURA!A220)</f>
        <v/>
      </c>
      <c r="B219" s="162" t="str">
        <f>ESTRUTURA!C220</f>
        <v/>
      </c>
      <c r="C219" s="162" t="str">
        <f>ESTRUTURA!E220</f>
        <v/>
      </c>
      <c r="D219" s="164" t="str">
        <f>IF($A219="","",IF(A219=prazo_se,1,IFERROR(TRUNC(ESTRUTURA!R220/ESTRUTURA!T219,6),0)*100))</f>
        <v/>
      </c>
      <c r="E219" s="163"/>
      <c r="G219" s="161" t="str">
        <f>IF(ESTRUTURA!A220&gt;prazo_subp,"",ESTRUTURA!A220)</f>
        <v/>
      </c>
      <c r="H219" s="162" t="str">
        <f>IF(G219="","",ESTRUTURA!C220)</f>
        <v/>
      </c>
      <c r="I219" s="162" t="str">
        <f>IF(G219="","",ESTRUTURA!E220)</f>
        <v/>
      </c>
      <c r="J219" s="164" t="str">
        <f>IF($G219="","",IF(G219=prazo_subp,1,IFERROR(TRUNC(ESTRUTURA!Y220/ESTRUTURA!AA219,6),0)*100))</f>
        <v/>
      </c>
      <c r="K219" s="163"/>
      <c r="M219" s="161" t="str">
        <f>ESTRUTURA!M220</f>
        <v/>
      </c>
      <c r="N219" s="162" t="str">
        <f>ESTRUTURA!O220</f>
        <v/>
      </c>
      <c r="O219" s="162" t="str">
        <f>ESTRUTURA!Q220</f>
        <v/>
      </c>
      <c r="P219" s="164" t="str">
        <f>IF($M219="","",IF(M219=prazo_sub,1,IFERROR(TRUNC(ESTRUTURA!AE220/ESTRUTURA!AG219,6),0)*100))</f>
        <v/>
      </c>
      <c r="Q219" s="163"/>
    </row>
    <row r="220" spans="1:17" x14ac:dyDescent="0.3">
      <c r="A220" s="161" t="str">
        <f>IF(ESTRUTURA!A221&gt;prazo_se,"",ESTRUTURA!A221)</f>
        <v/>
      </c>
      <c r="B220" s="162" t="str">
        <f>ESTRUTURA!C221</f>
        <v/>
      </c>
      <c r="C220" s="162" t="str">
        <f>ESTRUTURA!E221</f>
        <v/>
      </c>
      <c r="D220" s="164" t="str">
        <f>IF($A220="","",IF(A220=prazo_se,1,IFERROR(TRUNC(ESTRUTURA!R221/ESTRUTURA!T220,6),0)*100))</f>
        <v/>
      </c>
      <c r="E220" s="163"/>
      <c r="G220" s="161" t="str">
        <f>IF(ESTRUTURA!A221&gt;prazo_subp,"",ESTRUTURA!A221)</f>
        <v/>
      </c>
      <c r="H220" s="162" t="str">
        <f>IF(G220="","",ESTRUTURA!C221)</f>
        <v/>
      </c>
      <c r="I220" s="162" t="str">
        <f>IF(G220="","",ESTRUTURA!E221)</f>
        <v/>
      </c>
      <c r="J220" s="164" t="str">
        <f>IF($G220="","",IF(G220=prazo_subp,1,IFERROR(TRUNC(ESTRUTURA!Y221/ESTRUTURA!AA220,6),0)*100))</f>
        <v/>
      </c>
      <c r="K220" s="163"/>
      <c r="M220" s="161" t="str">
        <f>ESTRUTURA!M221</f>
        <v/>
      </c>
      <c r="N220" s="162" t="str">
        <f>ESTRUTURA!O221</f>
        <v/>
      </c>
      <c r="O220" s="162" t="str">
        <f>ESTRUTURA!Q221</f>
        <v/>
      </c>
      <c r="P220" s="164" t="str">
        <f>IF($M220="","",IF(M220=prazo_sub,1,IFERROR(TRUNC(ESTRUTURA!AE221/ESTRUTURA!AG220,6),0)*100))</f>
        <v/>
      </c>
      <c r="Q220" s="163"/>
    </row>
    <row r="221" spans="1:17" x14ac:dyDescent="0.3">
      <c r="A221" s="161" t="str">
        <f>IF(ESTRUTURA!A222&gt;prazo_se,"",ESTRUTURA!A222)</f>
        <v/>
      </c>
      <c r="B221" s="162" t="str">
        <f>ESTRUTURA!C222</f>
        <v/>
      </c>
      <c r="C221" s="162" t="str">
        <f>ESTRUTURA!E222</f>
        <v/>
      </c>
      <c r="D221" s="164" t="str">
        <f>IF($A221="","",IF(A221=prazo_se,1,IFERROR(TRUNC(ESTRUTURA!R222/ESTRUTURA!T221,6),0)*100))</f>
        <v/>
      </c>
      <c r="E221" s="163"/>
      <c r="G221" s="161" t="str">
        <f>IF(ESTRUTURA!A222&gt;prazo_subp,"",ESTRUTURA!A222)</f>
        <v/>
      </c>
      <c r="H221" s="162" t="str">
        <f>IF(G221="","",ESTRUTURA!C222)</f>
        <v/>
      </c>
      <c r="I221" s="162" t="str">
        <f>IF(G221="","",ESTRUTURA!E222)</f>
        <v/>
      </c>
      <c r="J221" s="164" t="str">
        <f>IF($G221="","",IF(G221=prazo_subp,1,IFERROR(TRUNC(ESTRUTURA!Y222/ESTRUTURA!AA221,6),0)*100))</f>
        <v/>
      </c>
      <c r="K221" s="163"/>
      <c r="M221" s="161" t="str">
        <f>ESTRUTURA!M222</f>
        <v/>
      </c>
      <c r="N221" s="162" t="str">
        <f>ESTRUTURA!O222</f>
        <v/>
      </c>
      <c r="O221" s="162" t="str">
        <f>ESTRUTURA!Q222</f>
        <v/>
      </c>
      <c r="P221" s="164" t="str">
        <f>IF($M221="","",IF(M221=prazo_sub,1,IFERROR(TRUNC(ESTRUTURA!AE222/ESTRUTURA!AG221,6),0)*100))</f>
        <v/>
      </c>
      <c r="Q221" s="163"/>
    </row>
    <row r="222" spans="1:17" x14ac:dyDescent="0.3">
      <c r="A222" s="161" t="str">
        <f>IF(ESTRUTURA!A223&gt;prazo_se,"",ESTRUTURA!A223)</f>
        <v/>
      </c>
      <c r="B222" s="162" t="str">
        <f>ESTRUTURA!C223</f>
        <v/>
      </c>
      <c r="C222" s="162" t="str">
        <f>ESTRUTURA!E223</f>
        <v/>
      </c>
      <c r="D222" s="164" t="str">
        <f>IF($A222="","",IF(A222=prazo_se,1,IFERROR(TRUNC(ESTRUTURA!R223/ESTRUTURA!T222,6),0)*100))</f>
        <v/>
      </c>
      <c r="E222" s="163"/>
      <c r="G222" s="161" t="str">
        <f>IF(ESTRUTURA!A223&gt;prazo_subp,"",ESTRUTURA!A223)</f>
        <v/>
      </c>
      <c r="H222" s="162" t="str">
        <f>IF(G222="","",ESTRUTURA!C223)</f>
        <v/>
      </c>
      <c r="I222" s="162" t="str">
        <f>IF(G222="","",ESTRUTURA!E223)</f>
        <v/>
      </c>
      <c r="J222" s="164" t="str">
        <f>IF($G222="","",IF(G222=prazo_subp,1,IFERROR(TRUNC(ESTRUTURA!Y223/ESTRUTURA!AA222,6),0)*100))</f>
        <v/>
      </c>
      <c r="K222" s="163"/>
      <c r="M222" s="161" t="str">
        <f>ESTRUTURA!M223</f>
        <v/>
      </c>
      <c r="N222" s="162" t="str">
        <f>ESTRUTURA!O223</f>
        <v/>
      </c>
      <c r="O222" s="162" t="str">
        <f>ESTRUTURA!Q223</f>
        <v/>
      </c>
      <c r="P222" s="164" t="str">
        <f>IF($M222="","",IF(M222=prazo_sub,1,IFERROR(TRUNC(ESTRUTURA!AE223/ESTRUTURA!AG222,6),0)*100))</f>
        <v/>
      </c>
      <c r="Q222" s="163"/>
    </row>
    <row r="223" spans="1:17" x14ac:dyDescent="0.3">
      <c r="A223" s="161" t="str">
        <f>IF(ESTRUTURA!A224&gt;prazo_se,"",ESTRUTURA!A224)</f>
        <v/>
      </c>
      <c r="B223" s="162" t="str">
        <f>ESTRUTURA!C224</f>
        <v/>
      </c>
      <c r="C223" s="162" t="str">
        <f>ESTRUTURA!E224</f>
        <v/>
      </c>
      <c r="D223" s="164" t="str">
        <f>IF($A223="","",IF(A223=prazo_se,1,IFERROR(TRUNC(ESTRUTURA!R224/ESTRUTURA!T223,6),0)*100))</f>
        <v/>
      </c>
      <c r="E223" s="163"/>
      <c r="G223" s="161" t="str">
        <f>IF(ESTRUTURA!A224&gt;prazo_subp,"",ESTRUTURA!A224)</f>
        <v/>
      </c>
      <c r="H223" s="162" t="str">
        <f>IF(G223="","",ESTRUTURA!C224)</f>
        <v/>
      </c>
      <c r="I223" s="162" t="str">
        <f>IF(G223="","",ESTRUTURA!E224)</f>
        <v/>
      </c>
      <c r="J223" s="164" t="str">
        <f>IF($G223="","",IF(G223=prazo_subp,1,IFERROR(TRUNC(ESTRUTURA!Y224/ESTRUTURA!AA223,6),0)*100))</f>
        <v/>
      </c>
      <c r="K223" s="163"/>
      <c r="M223" s="161" t="str">
        <f>ESTRUTURA!M224</f>
        <v/>
      </c>
      <c r="N223" s="162" t="str">
        <f>ESTRUTURA!O224</f>
        <v/>
      </c>
      <c r="O223" s="162" t="str">
        <f>ESTRUTURA!Q224</f>
        <v/>
      </c>
      <c r="P223" s="164" t="str">
        <f>IF($M223="","",IF(M223=prazo_sub,1,IFERROR(TRUNC(ESTRUTURA!AE224/ESTRUTURA!AG223,6),0)*100))</f>
        <v/>
      </c>
      <c r="Q223" s="163"/>
    </row>
    <row r="224" spans="1:17" x14ac:dyDescent="0.3">
      <c r="A224" s="161" t="str">
        <f>IF(ESTRUTURA!A225&gt;prazo_se,"",ESTRUTURA!A225)</f>
        <v/>
      </c>
      <c r="B224" s="162" t="str">
        <f>ESTRUTURA!C225</f>
        <v/>
      </c>
      <c r="C224" s="162" t="str">
        <f>ESTRUTURA!E225</f>
        <v/>
      </c>
      <c r="D224" s="164" t="str">
        <f>IF($A224="","",IF(A224=prazo_se,1,IFERROR(TRUNC(ESTRUTURA!R225/ESTRUTURA!T224,6),0)*100))</f>
        <v/>
      </c>
      <c r="E224" s="163"/>
      <c r="G224" s="161" t="str">
        <f>IF(ESTRUTURA!A225&gt;prazo_subp,"",ESTRUTURA!A225)</f>
        <v/>
      </c>
      <c r="H224" s="162" t="str">
        <f>IF(G224="","",ESTRUTURA!C225)</f>
        <v/>
      </c>
      <c r="I224" s="162" t="str">
        <f>IF(G224="","",ESTRUTURA!E225)</f>
        <v/>
      </c>
      <c r="J224" s="164" t="str">
        <f>IF($G224="","",IF(G224=prazo_subp,1,IFERROR(TRUNC(ESTRUTURA!Y225/ESTRUTURA!AA224,6),0)*100))</f>
        <v/>
      </c>
      <c r="K224" s="163"/>
      <c r="M224" s="161" t="str">
        <f>ESTRUTURA!M225</f>
        <v/>
      </c>
      <c r="N224" s="162" t="str">
        <f>ESTRUTURA!O225</f>
        <v/>
      </c>
      <c r="O224" s="162" t="str">
        <f>ESTRUTURA!Q225</f>
        <v/>
      </c>
      <c r="P224" s="164" t="str">
        <f>IF($M224="","",IF(M224=prazo_sub,1,IFERROR(TRUNC(ESTRUTURA!AE225/ESTRUTURA!AG224,6),0)*100))</f>
        <v/>
      </c>
      <c r="Q224" s="163"/>
    </row>
    <row r="225" spans="1:17" x14ac:dyDescent="0.3">
      <c r="A225" s="161" t="str">
        <f>IF(ESTRUTURA!A226&gt;prazo_se,"",ESTRUTURA!A226)</f>
        <v/>
      </c>
      <c r="B225" s="162" t="str">
        <f>ESTRUTURA!C226</f>
        <v/>
      </c>
      <c r="C225" s="162" t="str">
        <f>ESTRUTURA!E226</f>
        <v/>
      </c>
      <c r="D225" s="164" t="str">
        <f>IF($A225="","",IF(A225=prazo_se,1,IFERROR(TRUNC(ESTRUTURA!R226/ESTRUTURA!T225,6),0)*100))</f>
        <v/>
      </c>
      <c r="E225" s="163"/>
      <c r="G225" s="161" t="str">
        <f>IF(ESTRUTURA!A226&gt;prazo_subp,"",ESTRUTURA!A226)</f>
        <v/>
      </c>
      <c r="H225" s="162" t="str">
        <f>IF(G225="","",ESTRUTURA!C226)</f>
        <v/>
      </c>
      <c r="I225" s="162" t="str">
        <f>IF(G225="","",ESTRUTURA!E226)</f>
        <v/>
      </c>
      <c r="J225" s="164" t="str">
        <f>IF($G225="","",IF(G225=prazo_subp,1,IFERROR(TRUNC(ESTRUTURA!Y226/ESTRUTURA!AA225,6),0)*100))</f>
        <v/>
      </c>
      <c r="K225" s="163"/>
      <c r="M225" s="161" t="str">
        <f>ESTRUTURA!M226</f>
        <v/>
      </c>
      <c r="N225" s="162" t="str">
        <f>ESTRUTURA!O226</f>
        <v/>
      </c>
      <c r="O225" s="162" t="str">
        <f>ESTRUTURA!Q226</f>
        <v/>
      </c>
      <c r="P225" s="164" t="str">
        <f>IF($M225="","",IF(M225=prazo_sub,1,IFERROR(TRUNC(ESTRUTURA!AE226/ESTRUTURA!AG225,6),0)*100))</f>
        <v/>
      </c>
      <c r="Q225" s="163"/>
    </row>
    <row r="226" spans="1:17" x14ac:dyDescent="0.3">
      <c r="A226" s="161" t="str">
        <f>IF(ESTRUTURA!A227&gt;prazo_se,"",ESTRUTURA!A227)</f>
        <v/>
      </c>
      <c r="B226" s="162" t="str">
        <f>ESTRUTURA!C227</f>
        <v/>
      </c>
      <c r="C226" s="162" t="str">
        <f>ESTRUTURA!E227</f>
        <v/>
      </c>
      <c r="D226" s="164" t="str">
        <f>IF($A226="","",IF(A226=prazo_se,1,IFERROR(TRUNC(ESTRUTURA!R227/ESTRUTURA!T226,6),0)*100))</f>
        <v/>
      </c>
      <c r="E226" s="163"/>
      <c r="G226" s="161" t="str">
        <f>IF(ESTRUTURA!A227&gt;prazo_subp,"",ESTRUTURA!A227)</f>
        <v/>
      </c>
      <c r="H226" s="162" t="str">
        <f>IF(G226="","",ESTRUTURA!C227)</f>
        <v/>
      </c>
      <c r="I226" s="162" t="str">
        <f>IF(G226="","",ESTRUTURA!E227)</f>
        <v/>
      </c>
      <c r="J226" s="164" t="str">
        <f>IF($G226="","",IF(G226=prazo_subp,1,IFERROR(TRUNC(ESTRUTURA!Y227/ESTRUTURA!AA226,6),0)*100))</f>
        <v/>
      </c>
      <c r="K226" s="163"/>
      <c r="M226" s="161" t="str">
        <f>ESTRUTURA!M227</f>
        <v/>
      </c>
      <c r="N226" s="162" t="str">
        <f>ESTRUTURA!O227</f>
        <v/>
      </c>
      <c r="O226" s="162" t="str">
        <f>ESTRUTURA!Q227</f>
        <v/>
      </c>
      <c r="P226" s="164" t="str">
        <f>IF($M226="","",IF(M226=prazo_sub,1,IFERROR(TRUNC(ESTRUTURA!AE227/ESTRUTURA!AG226,6),0)*100))</f>
        <v/>
      </c>
      <c r="Q226" s="163"/>
    </row>
    <row r="227" spans="1:17" x14ac:dyDescent="0.3">
      <c r="A227" s="161" t="str">
        <f>IF(ESTRUTURA!A228&gt;prazo_se,"",ESTRUTURA!A228)</f>
        <v/>
      </c>
      <c r="B227" s="162" t="str">
        <f>ESTRUTURA!C228</f>
        <v/>
      </c>
      <c r="C227" s="162" t="str">
        <f>ESTRUTURA!E228</f>
        <v/>
      </c>
      <c r="D227" s="164" t="str">
        <f>IF($A227="","",IF(A227=prazo_se,1,IFERROR(TRUNC(ESTRUTURA!R228/ESTRUTURA!T227,6),0)*100))</f>
        <v/>
      </c>
      <c r="E227" s="163"/>
      <c r="G227" s="161" t="str">
        <f>IF(ESTRUTURA!A228&gt;prazo_subp,"",ESTRUTURA!A228)</f>
        <v/>
      </c>
      <c r="H227" s="162" t="str">
        <f>IF(G227="","",ESTRUTURA!C228)</f>
        <v/>
      </c>
      <c r="I227" s="162" t="str">
        <f>IF(G227="","",ESTRUTURA!E228)</f>
        <v/>
      </c>
      <c r="J227" s="164" t="str">
        <f>IF($G227="","",IF(G227=prazo_subp,1,IFERROR(TRUNC(ESTRUTURA!Y228/ESTRUTURA!AA227,6),0)*100))</f>
        <v/>
      </c>
      <c r="K227" s="163"/>
      <c r="M227" s="161" t="str">
        <f>ESTRUTURA!M228</f>
        <v/>
      </c>
      <c r="N227" s="162" t="str">
        <f>ESTRUTURA!O228</f>
        <v/>
      </c>
      <c r="O227" s="162" t="str">
        <f>ESTRUTURA!Q228</f>
        <v/>
      </c>
      <c r="P227" s="164" t="str">
        <f>IF($M227="","",IF(M227=prazo_sub,1,IFERROR(TRUNC(ESTRUTURA!AE228/ESTRUTURA!AG227,6),0)*100))</f>
        <v/>
      </c>
      <c r="Q227" s="163"/>
    </row>
    <row r="228" spans="1:17" x14ac:dyDescent="0.3">
      <c r="A228" s="161" t="str">
        <f>IF(ESTRUTURA!A229&gt;prazo_se,"",ESTRUTURA!A229)</f>
        <v/>
      </c>
      <c r="B228" s="162" t="str">
        <f>ESTRUTURA!C229</f>
        <v/>
      </c>
      <c r="C228" s="162" t="str">
        <f>ESTRUTURA!E229</f>
        <v/>
      </c>
      <c r="D228" s="164" t="str">
        <f>IF($A228="","",IF(A228=prazo_se,1,IFERROR(TRUNC(ESTRUTURA!R229/ESTRUTURA!T228,6),0)*100))</f>
        <v/>
      </c>
      <c r="E228" s="163"/>
      <c r="G228" s="161" t="str">
        <f>IF(ESTRUTURA!A229&gt;prazo_subp,"",ESTRUTURA!A229)</f>
        <v/>
      </c>
      <c r="H228" s="162" t="str">
        <f>IF(G228="","",ESTRUTURA!C229)</f>
        <v/>
      </c>
      <c r="I228" s="162" t="str">
        <f>IF(G228="","",ESTRUTURA!E229)</f>
        <v/>
      </c>
      <c r="J228" s="164" t="str">
        <f>IF($G228="","",IF(G228=prazo_subp,1,IFERROR(TRUNC(ESTRUTURA!Y229/ESTRUTURA!AA228,6),0)*100))</f>
        <v/>
      </c>
      <c r="K228" s="163"/>
      <c r="M228" s="161" t="str">
        <f>ESTRUTURA!M229</f>
        <v/>
      </c>
      <c r="N228" s="162" t="str">
        <f>ESTRUTURA!O229</f>
        <v/>
      </c>
      <c r="O228" s="162" t="str">
        <f>ESTRUTURA!Q229</f>
        <v/>
      </c>
      <c r="P228" s="164" t="str">
        <f>IF($M228="","",IF(M228=prazo_sub,1,IFERROR(TRUNC(ESTRUTURA!AE229/ESTRUTURA!AG228,6),0)*100))</f>
        <v/>
      </c>
      <c r="Q228" s="163"/>
    </row>
    <row r="229" spans="1:17" x14ac:dyDescent="0.3">
      <c r="A229" s="161" t="str">
        <f>IF(ESTRUTURA!A230&gt;prazo_se,"",ESTRUTURA!A230)</f>
        <v/>
      </c>
      <c r="B229" s="162" t="str">
        <f>ESTRUTURA!C230</f>
        <v/>
      </c>
      <c r="C229" s="162" t="str">
        <f>ESTRUTURA!E230</f>
        <v/>
      </c>
      <c r="D229" s="164" t="str">
        <f>IF($A229="","",IF(A229=prazo_se,1,IFERROR(TRUNC(ESTRUTURA!R230/ESTRUTURA!T229,6),0)*100))</f>
        <v/>
      </c>
      <c r="E229" s="163"/>
      <c r="G229" s="161" t="str">
        <f>IF(ESTRUTURA!A230&gt;prazo_subp,"",ESTRUTURA!A230)</f>
        <v/>
      </c>
      <c r="H229" s="162" t="str">
        <f>IF(G229="","",ESTRUTURA!C230)</f>
        <v/>
      </c>
      <c r="I229" s="162" t="str">
        <f>IF(G229="","",ESTRUTURA!E230)</f>
        <v/>
      </c>
      <c r="J229" s="164" t="str">
        <f>IF($G229="","",IF(G229=prazo_subp,1,IFERROR(TRUNC(ESTRUTURA!Y230/ESTRUTURA!AA229,6),0)*100))</f>
        <v/>
      </c>
      <c r="K229" s="163"/>
      <c r="M229" s="161" t="str">
        <f>ESTRUTURA!M230</f>
        <v/>
      </c>
      <c r="N229" s="162" t="str">
        <f>ESTRUTURA!O230</f>
        <v/>
      </c>
      <c r="O229" s="162" t="str">
        <f>ESTRUTURA!Q230</f>
        <v/>
      </c>
      <c r="P229" s="164" t="str">
        <f>IF($M229="","",IF(M229=prazo_sub,1,IFERROR(TRUNC(ESTRUTURA!AE230/ESTRUTURA!AG229,6),0)*100))</f>
        <v/>
      </c>
      <c r="Q229" s="163"/>
    </row>
    <row r="230" spans="1:17" x14ac:dyDescent="0.3">
      <c r="A230" s="161" t="str">
        <f>IF(ESTRUTURA!A231&gt;prazo_se,"",ESTRUTURA!A231)</f>
        <v/>
      </c>
      <c r="B230" s="162" t="str">
        <f>ESTRUTURA!C231</f>
        <v/>
      </c>
      <c r="C230" s="162" t="str">
        <f>ESTRUTURA!E231</f>
        <v/>
      </c>
      <c r="D230" s="164" t="str">
        <f>IF($A230="","",IF(A230=prazo_se,1,IFERROR(TRUNC(ESTRUTURA!R231/ESTRUTURA!T230,6),0)*100))</f>
        <v/>
      </c>
      <c r="E230" s="163"/>
      <c r="G230" s="161" t="str">
        <f>IF(ESTRUTURA!A231&gt;prazo_subp,"",ESTRUTURA!A231)</f>
        <v/>
      </c>
      <c r="H230" s="162" t="str">
        <f>IF(G230="","",ESTRUTURA!C231)</f>
        <v/>
      </c>
      <c r="I230" s="162" t="str">
        <f>IF(G230="","",ESTRUTURA!E231)</f>
        <v/>
      </c>
      <c r="J230" s="164" t="str">
        <f>IF($G230="","",IF(G230=prazo_subp,1,IFERROR(TRUNC(ESTRUTURA!Y231/ESTRUTURA!AA230,6),0)*100))</f>
        <v/>
      </c>
      <c r="K230" s="163"/>
      <c r="M230" s="161" t="str">
        <f>ESTRUTURA!M231</f>
        <v/>
      </c>
      <c r="N230" s="162" t="str">
        <f>ESTRUTURA!O231</f>
        <v/>
      </c>
      <c r="O230" s="162" t="str">
        <f>ESTRUTURA!Q231</f>
        <v/>
      </c>
      <c r="P230" s="164" t="str">
        <f>IF($M230="","",IF(M230=prazo_sub,1,IFERROR(TRUNC(ESTRUTURA!AE231/ESTRUTURA!AG230,6),0)*100))</f>
        <v/>
      </c>
      <c r="Q230" s="163"/>
    </row>
    <row r="231" spans="1:17" x14ac:dyDescent="0.3">
      <c r="A231" s="161" t="str">
        <f>IF(ESTRUTURA!A232&gt;prazo_se,"",ESTRUTURA!A232)</f>
        <v/>
      </c>
      <c r="B231" s="162" t="str">
        <f>ESTRUTURA!C232</f>
        <v/>
      </c>
      <c r="C231" s="162" t="str">
        <f>ESTRUTURA!E232</f>
        <v/>
      </c>
      <c r="D231" s="164" t="str">
        <f>IF($A231="","",IF(A231=prazo_se,1,IFERROR(TRUNC(ESTRUTURA!R232/ESTRUTURA!T231,6),0)*100))</f>
        <v/>
      </c>
      <c r="E231" s="163"/>
      <c r="G231" s="161" t="str">
        <f>IF(ESTRUTURA!A232&gt;prazo_subp,"",ESTRUTURA!A232)</f>
        <v/>
      </c>
      <c r="H231" s="162" t="str">
        <f>IF(G231="","",ESTRUTURA!C232)</f>
        <v/>
      </c>
      <c r="I231" s="162" t="str">
        <f>IF(G231="","",ESTRUTURA!E232)</f>
        <v/>
      </c>
      <c r="J231" s="164" t="str">
        <f>IF($G231="","",IF(G231=prazo_subp,1,IFERROR(TRUNC(ESTRUTURA!Y232/ESTRUTURA!AA231,6),0)*100))</f>
        <v/>
      </c>
      <c r="K231" s="163"/>
      <c r="M231" s="161" t="str">
        <f>ESTRUTURA!M232</f>
        <v/>
      </c>
      <c r="N231" s="162" t="str">
        <f>ESTRUTURA!O232</f>
        <v/>
      </c>
      <c r="O231" s="162" t="str">
        <f>ESTRUTURA!Q232</f>
        <v/>
      </c>
      <c r="P231" s="164" t="str">
        <f>IF($M231="","",IF(M231=prazo_sub,1,IFERROR(TRUNC(ESTRUTURA!AE232/ESTRUTURA!AG231,6),0)*100))</f>
        <v/>
      </c>
      <c r="Q231" s="163"/>
    </row>
    <row r="232" spans="1:17" x14ac:dyDescent="0.3">
      <c r="A232" s="161" t="str">
        <f>IF(ESTRUTURA!A233&gt;prazo_se,"",ESTRUTURA!A233)</f>
        <v/>
      </c>
      <c r="B232" s="162" t="str">
        <f>ESTRUTURA!C233</f>
        <v/>
      </c>
      <c r="C232" s="162" t="str">
        <f>ESTRUTURA!E233</f>
        <v/>
      </c>
      <c r="D232" s="164" t="str">
        <f>IF($A232="","",IF(A232=prazo_se,1,IFERROR(TRUNC(ESTRUTURA!R233/ESTRUTURA!T232,6),0)*100))</f>
        <v/>
      </c>
      <c r="E232" s="163"/>
      <c r="G232" s="161" t="str">
        <f>IF(ESTRUTURA!A233&gt;prazo_subp,"",ESTRUTURA!A233)</f>
        <v/>
      </c>
      <c r="H232" s="162" t="str">
        <f>IF(G232="","",ESTRUTURA!C233)</f>
        <v/>
      </c>
      <c r="I232" s="162" t="str">
        <f>IF(G232="","",ESTRUTURA!E233)</f>
        <v/>
      </c>
      <c r="J232" s="164" t="str">
        <f>IF($G232="","",IF(G232=prazo_subp,1,IFERROR(TRUNC(ESTRUTURA!Y233/ESTRUTURA!AA232,6),0)*100))</f>
        <v/>
      </c>
      <c r="K232" s="163"/>
      <c r="M232" s="161" t="str">
        <f>ESTRUTURA!M233</f>
        <v/>
      </c>
      <c r="N232" s="162" t="str">
        <f>ESTRUTURA!O233</f>
        <v/>
      </c>
      <c r="O232" s="162" t="str">
        <f>ESTRUTURA!Q233</f>
        <v/>
      </c>
      <c r="P232" s="164" t="str">
        <f>IF($M232="","",IF(M232=prazo_sub,1,IFERROR(TRUNC(ESTRUTURA!AE233/ESTRUTURA!AG232,6),0)*100))</f>
        <v/>
      </c>
      <c r="Q232" s="163"/>
    </row>
    <row r="233" spans="1:17" x14ac:dyDescent="0.3">
      <c r="A233" s="161" t="str">
        <f>IF(ESTRUTURA!A234&gt;prazo_se,"",ESTRUTURA!A234)</f>
        <v/>
      </c>
      <c r="B233" s="162" t="str">
        <f>ESTRUTURA!C234</f>
        <v/>
      </c>
      <c r="C233" s="162" t="str">
        <f>ESTRUTURA!E234</f>
        <v/>
      </c>
      <c r="D233" s="164" t="str">
        <f>IF($A233="","",IF(A233=prazo_se,1,IFERROR(TRUNC(ESTRUTURA!R234/ESTRUTURA!T233,6),0)*100))</f>
        <v/>
      </c>
      <c r="E233" s="163"/>
      <c r="G233" s="161" t="str">
        <f>IF(ESTRUTURA!A234&gt;prazo_subp,"",ESTRUTURA!A234)</f>
        <v/>
      </c>
      <c r="H233" s="162" t="str">
        <f>IF(G233="","",ESTRUTURA!C234)</f>
        <v/>
      </c>
      <c r="I233" s="162" t="str">
        <f>IF(G233="","",ESTRUTURA!E234)</f>
        <v/>
      </c>
      <c r="J233" s="164" t="str">
        <f>IF($G233="","",IF(G233=prazo_subp,1,IFERROR(TRUNC(ESTRUTURA!Y234/ESTRUTURA!AA233,6),0)*100))</f>
        <v/>
      </c>
      <c r="K233" s="163"/>
      <c r="M233" s="161" t="str">
        <f>ESTRUTURA!M234</f>
        <v/>
      </c>
      <c r="N233" s="162" t="str">
        <f>ESTRUTURA!O234</f>
        <v/>
      </c>
      <c r="O233" s="162" t="str">
        <f>ESTRUTURA!Q234</f>
        <v/>
      </c>
      <c r="P233" s="164" t="str">
        <f>IF($M233="","",IF(M233=prazo_sub,1,IFERROR(TRUNC(ESTRUTURA!AE234/ESTRUTURA!AG233,6),0)*100))</f>
        <v/>
      </c>
      <c r="Q233" s="163"/>
    </row>
    <row r="234" spans="1:17" x14ac:dyDescent="0.3">
      <c r="A234" s="161" t="str">
        <f>IF(ESTRUTURA!A235&gt;prazo_se,"",ESTRUTURA!A235)</f>
        <v/>
      </c>
      <c r="B234" s="162" t="str">
        <f>ESTRUTURA!C235</f>
        <v/>
      </c>
      <c r="C234" s="162" t="str">
        <f>ESTRUTURA!E235</f>
        <v/>
      </c>
      <c r="D234" s="164" t="str">
        <f>IF($A234="","",IF(A234=prazo_se,1,IFERROR(TRUNC(ESTRUTURA!R235/ESTRUTURA!T234,6),0)*100))</f>
        <v/>
      </c>
      <c r="E234" s="163"/>
      <c r="G234" s="161" t="str">
        <f>IF(ESTRUTURA!A235&gt;prazo_subp,"",ESTRUTURA!A235)</f>
        <v/>
      </c>
      <c r="H234" s="162" t="str">
        <f>IF(G234="","",ESTRUTURA!C235)</f>
        <v/>
      </c>
      <c r="I234" s="162" t="str">
        <f>IF(G234="","",ESTRUTURA!E235)</f>
        <v/>
      </c>
      <c r="J234" s="164" t="str">
        <f>IF($G234="","",IF(G234=prazo_subp,1,IFERROR(TRUNC(ESTRUTURA!Y235/ESTRUTURA!AA234,6),0)*100))</f>
        <v/>
      </c>
      <c r="K234" s="163"/>
      <c r="M234" s="161" t="str">
        <f>ESTRUTURA!M235</f>
        <v/>
      </c>
      <c r="N234" s="162" t="str">
        <f>ESTRUTURA!O235</f>
        <v/>
      </c>
      <c r="O234" s="162" t="str">
        <f>ESTRUTURA!Q235</f>
        <v/>
      </c>
      <c r="P234" s="164" t="str">
        <f>IF($M234="","",IF(M234=prazo_sub,1,IFERROR(TRUNC(ESTRUTURA!AE235/ESTRUTURA!AG234,6),0)*100))</f>
        <v/>
      </c>
      <c r="Q234" s="163"/>
    </row>
    <row r="235" spans="1:17" x14ac:dyDescent="0.3">
      <c r="A235" s="161" t="str">
        <f>IF(ESTRUTURA!A236&gt;prazo_se,"",ESTRUTURA!A236)</f>
        <v/>
      </c>
      <c r="B235" s="162" t="str">
        <f>ESTRUTURA!C236</f>
        <v/>
      </c>
      <c r="C235" s="162" t="str">
        <f>ESTRUTURA!E236</f>
        <v/>
      </c>
      <c r="D235" s="164" t="str">
        <f>IF($A235="","",IF(A235=prazo_se,1,IFERROR(TRUNC(ESTRUTURA!R236/ESTRUTURA!T235,6),0)*100))</f>
        <v/>
      </c>
      <c r="E235" s="163"/>
      <c r="G235" s="161" t="str">
        <f>IF(ESTRUTURA!A236&gt;prazo_subp,"",ESTRUTURA!A236)</f>
        <v/>
      </c>
      <c r="H235" s="162" t="str">
        <f>IF(G235="","",ESTRUTURA!C236)</f>
        <v/>
      </c>
      <c r="I235" s="162" t="str">
        <f>IF(G235="","",ESTRUTURA!E236)</f>
        <v/>
      </c>
      <c r="J235" s="164" t="str">
        <f>IF($G235="","",IF(G235=prazo_subp,1,IFERROR(TRUNC(ESTRUTURA!Y236/ESTRUTURA!AA235,6),0)*100))</f>
        <v/>
      </c>
      <c r="K235" s="163"/>
      <c r="M235" s="161" t="str">
        <f>ESTRUTURA!M236</f>
        <v/>
      </c>
      <c r="N235" s="162" t="str">
        <f>ESTRUTURA!O236</f>
        <v/>
      </c>
      <c r="O235" s="162" t="str">
        <f>ESTRUTURA!Q236</f>
        <v/>
      </c>
      <c r="P235" s="164" t="str">
        <f>IF($M235="","",IF(M235=prazo_sub,1,IFERROR(TRUNC(ESTRUTURA!AE236/ESTRUTURA!AG235,6),0)*100))</f>
        <v/>
      </c>
      <c r="Q235" s="163"/>
    </row>
    <row r="236" spans="1:17" x14ac:dyDescent="0.3">
      <c r="A236" s="161" t="str">
        <f>IF(ESTRUTURA!A237&gt;prazo_se,"",ESTRUTURA!A237)</f>
        <v/>
      </c>
      <c r="B236" s="162" t="str">
        <f>ESTRUTURA!C237</f>
        <v/>
      </c>
      <c r="C236" s="162" t="str">
        <f>ESTRUTURA!E237</f>
        <v/>
      </c>
      <c r="D236" s="164" t="str">
        <f>IF($A236="","",IF(A236=prazo_se,1,IFERROR(TRUNC(ESTRUTURA!R237/ESTRUTURA!T236,6),0)*100))</f>
        <v/>
      </c>
      <c r="E236" s="163"/>
      <c r="G236" s="161" t="str">
        <f>IF(ESTRUTURA!A237&gt;prazo_subp,"",ESTRUTURA!A237)</f>
        <v/>
      </c>
      <c r="H236" s="162" t="str">
        <f>IF(G236="","",ESTRUTURA!C237)</f>
        <v/>
      </c>
      <c r="I236" s="162" t="str">
        <f>IF(G236="","",ESTRUTURA!E237)</f>
        <v/>
      </c>
      <c r="J236" s="164" t="str">
        <f>IF($G236="","",IF(G236=prazo_subp,1,IFERROR(TRUNC(ESTRUTURA!Y237/ESTRUTURA!AA236,6),0)*100))</f>
        <v/>
      </c>
      <c r="K236" s="163"/>
      <c r="M236" s="161" t="str">
        <f>ESTRUTURA!M237</f>
        <v/>
      </c>
      <c r="N236" s="162" t="str">
        <f>ESTRUTURA!O237</f>
        <v/>
      </c>
      <c r="O236" s="162" t="str">
        <f>ESTRUTURA!Q237</f>
        <v/>
      </c>
      <c r="P236" s="164" t="str">
        <f>IF($M236="","",IF(M236=prazo_sub,1,IFERROR(TRUNC(ESTRUTURA!AE237/ESTRUTURA!AG236,6),0)*100))</f>
        <v/>
      </c>
      <c r="Q236" s="163"/>
    </row>
    <row r="237" spans="1:17" x14ac:dyDescent="0.3">
      <c r="A237" s="161" t="str">
        <f>IF(ESTRUTURA!A238&gt;prazo_se,"",ESTRUTURA!A238)</f>
        <v/>
      </c>
      <c r="B237" s="162" t="str">
        <f>ESTRUTURA!C238</f>
        <v/>
      </c>
      <c r="C237" s="162" t="str">
        <f>ESTRUTURA!E238</f>
        <v/>
      </c>
      <c r="D237" s="164" t="str">
        <f>IF($A237="","",IF(A237=prazo_se,1,IFERROR(TRUNC(ESTRUTURA!R238/ESTRUTURA!T237,6),0)*100))</f>
        <v/>
      </c>
      <c r="E237" s="163"/>
      <c r="G237" s="161" t="str">
        <f>IF(ESTRUTURA!A238&gt;prazo_subp,"",ESTRUTURA!A238)</f>
        <v/>
      </c>
      <c r="H237" s="162" t="str">
        <f>IF(G237="","",ESTRUTURA!C238)</f>
        <v/>
      </c>
      <c r="I237" s="162" t="str">
        <f>IF(G237="","",ESTRUTURA!E238)</f>
        <v/>
      </c>
      <c r="J237" s="164" t="str">
        <f>IF($G237="","",IF(G237=prazo_subp,1,IFERROR(TRUNC(ESTRUTURA!Y238/ESTRUTURA!AA237,6),0)*100))</f>
        <v/>
      </c>
      <c r="K237" s="163"/>
      <c r="M237" s="161" t="str">
        <f>ESTRUTURA!M238</f>
        <v/>
      </c>
      <c r="N237" s="162" t="str">
        <f>ESTRUTURA!O238</f>
        <v/>
      </c>
      <c r="O237" s="162" t="str">
        <f>ESTRUTURA!Q238</f>
        <v/>
      </c>
      <c r="P237" s="164" t="str">
        <f>IF($M237="","",IF(M237=prazo_sub,1,IFERROR(TRUNC(ESTRUTURA!AE238/ESTRUTURA!AG237,6),0)*100))</f>
        <v/>
      </c>
      <c r="Q237" s="163"/>
    </row>
    <row r="238" spans="1:17" x14ac:dyDescent="0.3">
      <c r="A238" s="161" t="str">
        <f>IF(ESTRUTURA!A239&gt;prazo_se,"",ESTRUTURA!A239)</f>
        <v/>
      </c>
      <c r="B238" s="162" t="str">
        <f>ESTRUTURA!C239</f>
        <v/>
      </c>
      <c r="C238" s="162" t="str">
        <f>ESTRUTURA!E239</f>
        <v/>
      </c>
      <c r="D238" s="164" t="str">
        <f>IF($A238="","",IF(A238=prazo_se,1,IFERROR(TRUNC(ESTRUTURA!R239/ESTRUTURA!T238,6),0)*100))</f>
        <v/>
      </c>
      <c r="E238" s="163"/>
      <c r="G238" s="161" t="str">
        <f>IF(ESTRUTURA!A239&gt;prazo_subp,"",ESTRUTURA!A239)</f>
        <v/>
      </c>
      <c r="H238" s="162" t="str">
        <f>IF(G238="","",ESTRUTURA!C239)</f>
        <v/>
      </c>
      <c r="I238" s="162" t="str">
        <f>IF(G238="","",ESTRUTURA!E239)</f>
        <v/>
      </c>
      <c r="J238" s="164" t="str">
        <f>IF($G238="","",IF(G238=prazo_subp,1,IFERROR(TRUNC(ESTRUTURA!Y239/ESTRUTURA!AA238,6),0)*100))</f>
        <v/>
      </c>
      <c r="K238" s="163"/>
      <c r="M238" s="161" t="str">
        <f>ESTRUTURA!M239</f>
        <v/>
      </c>
      <c r="N238" s="162" t="str">
        <f>ESTRUTURA!O239</f>
        <v/>
      </c>
      <c r="O238" s="162" t="str">
        <f>ESTRUTURA!Q239</f>
        <v/>
      </c>
      <c r="P238" s="164" t="str">
        <f>IF($M238="","",IF(M238=prazo_sub,1,IFERROR(TRUNC(ESTRUTURA!AE239/ESTRUTURA!AG238,6),0)*100))</f>
        <v/>
      </c>
      <c r="Q238" s="163"/>
    </row>
    <row r="239" spans="1:17" x14ac:dyDescent="0.3">
      <c r="A239" s="161" t="str">
        <f>IF(ESTRUTURA!A240&gt;prazo_se,"",ESTRUTURA!A240)</f>
        <v/>
      </c>
      <c r="B239" s="162" t="str">
        <f>ESTRUTURA!C240</f>
        <v/>
      </c>
      <c r="C239" s="162" t="str">
        <f>ESTRUTURA!E240</f>
        <v/>
      </c>
      <c r="D239" s="164" t="str">
        <f>IF($A239="","",IF(A239=prazo_se,1,IFERROR(TRUNC(ESTRUTURA!R240/ESTRUTURA!T239,6),0)*100))</f>
        <v/>
      </c>
      <c r="E239" s="163"/>
      <c r="G239" s="161" t="str">
        <f>IF(ESTRUTURA!A240&gt;prazo_subp,"",ESTRUTURA!A240)</f>
        <v/>
      </c>
      <c r="H239" s="162" t="str">
        <f>IF(G239="","",ESTRUTURA!C240)</f>
        <v/>
      </c>
      <c r="I239" s="162" t="str">
        <f>IF(G239="","",ESTRUTURA!E240)</f>
        <v/>
      </c>
      <c r="J239" s="164" t="str">
        <f>IF($G239="","",IF(G239=prazo_subp,1,IFERROR(TRUNC(ESTRUTURA!Y240/ESTRUTURA!AA239,6),0)*100))</f>
        <v/>
      </c>
      <c r="K239" s="163"/>
      <c r="M239" s="161" t="str">
        <f>ESTRUTURA!M240</f>
        <v/>
      </c>
      <c r="N239" s="162" t="str">
        <f>ESTRUTURA!O240</f>
        <v/>
      </c>
      <c r="O239" s="162" t="str">
        <f>ESTRUTURA!Q240</f>
        <v/>
      </c>
      <c r="P239" s="164" t="str">
        <f>IF($M239="","",IF(M239=prazo_sub,1,IFERROR(TRUNC(ESTRUTURA!AE240/ESTRUTURA!AG239,6),0)*100))</f>
        <v/>
      </c>
      <c r="Q239" s="163"/>
    </row>
    <row r="240" spans="1:17" x14ac:dyDescent="0.3">
      <c r="A240" s="161" t="str">
        <f>IF(ESTRUTURA!A241&gt;prazo_se,"",ESTRUTURA!A241)</f>
        <v/>
      </c>
      <c r="B240" s="162" t="str">
        <f>ESTRUTURA!C241</f>
        <v/>
      </c>
      <c r="C240" s="162" t="str">
        <f>ESTRUTURA!E241</f>
        <v/>
      </c>
      <c r="D240" s="164" t="str">
        <f>IF($A240="","",IF(A240=prazo_se,1,IFERROR(TRUNC(ESTRUTURA!R241/ESTRUTURA!T240,6),0)*100))</f>
        <v/>
      </c>
      <c r="E240" s="163"/>
      <c r="G240" s="161" t="str">
        <f>IF(ESTRUTURA!A241&gt;prazo_subp,"",ESTRUTURA!A241)</f>
        <v/>
      </c>
      <c r="H240" s="162" t="str">
        <f>IF(G240="","",ESTRUTURA!C241)</f>
        <v/>
      </c>
      <c r="I240" s="162" t="str">
        <f>IF(G240="","",ESTRUTURA!E241)</f>
        <v/>
      </c>
      <c r="J240" s="164" t="str">
        <f>IF($G240="","",IF(G240=prazo_subp,1,IFERROR(TRUNC(ESTRUTURA!Y241/ESTRUTURA!AA240,6),0)*100))</f>
        <v/>
      </c>
      <c r="K240" s="163"/>
      <c r="M240" s="161" t="str">
        <f>ESTRUTURA!M241</f>
        <v/>
      </c>
      <c r="N240" s="162" t="str">
        <f>ESTRUTURA!O241</f>
        <v/>
      </c>
      <c r="O240" s="162" t="str">
        <f>ESTRUTURA!Q241</f>
        <v/>
      </c>
      <c r="P240" s="164" t="str">
        <f>IF($M240="","",IF(M240=prazo_sub,1,IFERROR(TRUNC(ESTRUTURA!AE241/ESTRUTURA!AG240,6),0)*100))</f>
        <v/>
      </c>
      <c r="Q240" s="163"/>
    </row>
    <row r="241" spans="1:17" x14ac:dyDescent="0.3">
      <c r="A241" s="161" t="str">
        <f>IF(ESTRUTURA!A242&gt;prazo_se,"",ESTRUTURA!A242)</f>
        <v/>
      </c>
      <c r="B241" s="162" t="str">
        <f>ESTRUTURA!C242</f>
        <v/>
      </c>
      <c r="C241" s="162" t="str">
        <f>ESTRUTURA!E242</f>
        <v/>
      </c>
      <c r="D241" s="164" t="str">
        <f>IF($A241="","",IF(A241=prazo_se,1,IFERROR(TRUNC(ESTRUTURA!R242/ESTRUTURA!T241,6),0)*100))</f>
        <v/>
      </c>
      <c r="E241" s="163"/>
      <c r="G241" s="161" t="str">
        <f>IF(ESTRUTURA!A242&gt;prazo_subp,"",ESTRUTURA!A242)</f>
        <v/>
      </c>
      <c r="H241" s="162" t="str">
        <f>IF(G241="","",ESTRUTURA!C242)</f>
        <v/>
      </c>
      <c r="I241" s="162" t="str">
        <f>IF(G241="","",ESTRUTURA!E242)</f>
        <v/>
      </c>
      <c r="J241" s="164" t="str">
        <f>IF($G241="","",IF(G241=prazo_subp,1,IFERROR(TRUNC(ESTRUTURA!Y242/ESTRUTURA!AA241,6),0)*100))</f>
        <v/>
      </c>
      <c r="K241" s="163"/>
      <c r="M241" s="161" t="str">
        <f>ESTRUTURA!M242</f>
        <v/>
      </c>
      <c r="N241" s="162" t="str">
        <f>ESTRUTURA!O242</f>
        <v/>
      </c>
      <c r="O241" s="162" t="str">
        <f>ESTRUTURA!Q242</f>
        <v/>
      </c>
      <c r="P241" s="164" t="str">
        <f>IF($M241="","",IF(M241=prazo_sub,1,IFERROR(TRUNC(ESTRUTURA!AE242/ESTRUTURA!AG241,6),0)*100))</f>
        <v/>
      </c>
      <c r="Q241" s="163"/>
    </row>
    <row r="242" spans="1:17" x14ac:dyDescent="0.3">
      <c r="A242" s="161" t="str">
        <f>IF(ESTRUTURA!A243&gt;prazo_se,"",ESTRUTURA!A243)</f>
        <v/>
      </c>
      <c r="B242" s="162" t="str">
        <f>ESTRUTURA!C243</f>
        <v/>
      </c>
      <c r="C242" s="162" t="str">
        <f>ESTRUTURA!E243</f>
        <v/>
      </c>
      <c r="D242" s="164" t="str">
        <f>IF($A242="","",IF(A242=prazo_se,1,IFERROR(TRUNC(ESTRUTURA!R243/ESTRUTURA!T242,6),0)*100))</f>
        <v/>
      </c>
      <c r="E242" s="163"/>
      <c r="G242" s="161" t="str">
        <f>IF(ESTRUTURA!A243&gt;prazo_subp,"",ESTRUTURA!A243)</f>
        <v/>
      </c>
      <c r="H242" s="162" t="str">
        <f>IF(G242="","",ESTRUTURA!C243)</f>
        <v/>
      </c>
      <c r="I242" s="162" t="str">
        <f>IF(G242="","",ESTRUTURA!E243)</f>
        <v/>
      </c>
      <c r="J242" s="164" t="str">
        <f>IF($G242="","",IF(G242=prazo_subp,1,IFERROR(TRUNC(ESTRUTURA!Y243/ESTRUTURA!AA242,6),0)*100))</f>
        <v/>
      </c>
      <c r="K242" s="163"/>
      <c r="M242" s="161" t="str">
        <f>ESTRUTURA!M243</f>
        <v/>
      </c>
      <c r="N242" s="162" t="str">
        <f>ESTRUTURA!O243</f>
        <v/>
      </c>
      <c r="O242" s="162" t="str">
        <f>ESTRUTURA!Q243</f>
        <v/>
      </c>
      <c r="P242" s="164" t="str">
        <f>IF($M242="","",IF(M242=prazo_sub,1,IFERROR(TRUNC(ESTRUTURA!AE243/ESTRUTURA!AG242,6),0)*100))</f>
        <v/>
      </c>
      <c r="Q242" s="163"/>
    </row>
    <row r="243" spans="1:17" x14ac:dyDescent="0.3">
      <c r="A243" s="161" t="str">
        <f>IF(ESTRUTURA!A244&gt;prazo_se,"",ESTRUTURA!A244)</f>
        <v/>
      </c>
      <c r="B243" s="162" t="str">
        <f>ESTRUTURA!C244</f>
        <v/>
      </c>
      <c r="C243" s="162" t="str">
        <f>ESTRUTURA!E244</f>
        <v/>
      </c>
      <c r="D243" s="164" t="str">
        <f>IF($A243="","",IF(A243=prazo_se,1,IFERROR(TRUNC(ESTRUTURA!R244/ESTRUTURA!T243,6),0)*100))</f>
        <v/>
      </c>
      <c r="E243" s="163"/>
      <c r="G243" s="161" t="str">
        <f>IF(ESTRUTURA!A244&gt;prazo_subp,"",ESTRUTURA!A244)</f>
        <v/>
      </c>
      <c r="H243" s="162" t="str">
        <f>IF(G243="","",ESTRUTURA!C244)</f>
        <v/>
      </c>
      <c r="I243" s="162" t="str">
        <f>IF(G243="","",ESTRUTURA!E244)</f>
        <v/>
      </c>
      <c r="J243" s="164" t="str">
        <f>IF($G243="","",IF(G243=prazo_subp,1,IFERROR(TRUNC(ESTRUTURA!Y244/ESTRUTURA!AA243,6),0)*100))</f>
        <v/>
      </c>
      <c r="K243" s="163"/>
      <c r="M243" s="161" t="str">
        <f>ESTRUTURA!M244</f>
        <v/>
      </c>
      <c r="N243" s="162" t="str">
        <f>ESTRUTURA!O244</f>
        <v/>
      </c>
      <c r="O243" s="162" t="str">
        <f>ESTRUTURA!Q244</f>
        <v/>
      </c>
      <c r="P243" s="164" t="str">
        <f>IF($M243="","",IF(M243=prazo_sub,1,IFERROR(TRUNC(ESTRUTURA!AE244/ESTRUTURA!AG243,6),0)*100))</f>
        <v/>
      </c>
      <c r="Q243" s="163"/>
    </row>
    <row r="244" spans="1:17" x14ac:dyDescent="0.3">
      <c r="A244" s="161" t="str">
        <f>IF(ESTRUTURA!A245&gt;prazo_se,"",ESTRUTURA!A245)</f>
        <v/>
      </c>
      <c r="B244" s="162" t="str">
        <f>ESTRUTURA!C245</f>
        <v/>
      </c>
      <c r="C244" s="162" t="str">
        <f>ESTRUTURA!E245</f>
        <v/>
      </c>
      <c r="D244" s="164" t="str">
        <f>IF($A244="","",IF(A244=prazo_se,1,IFERROR(TRUNC(ESTRUTURA!R245/ESTRUTURA!T244,6),0)*100))</f>
        <v/>
      </c>
      <c r="E244" s="163"/>
      <c r="G244" s="161" t="str">
        <f>IF(ESTRUTURA!A245&gt;prazo_subp,"",ESTRUTURA!A245)</f>
        <v/>
      </c>
      <c r="H244" s="162" t="str">
        <f>IF(G244="","",ESTRUTURA!C245)</f>
        <v/>
      </c>
      <c r="I244" s="162" t="str">
        <f>IF(G244="","",ESTRUTURA!E245)</f>
        <v/>
      </c>
      <c r="J244" s="164" t="str">
        <f>IF($G244="","",IF(G244=prazo_subp,1,IFERROR(TRUNC(ESTRUTURA!Y245/ESTRUTURA!AA244,6),0)*100))</f>
        <v/>
      </c>
      <c r="K244" s="163"/>
      <c r="M244" s="161" t="str">
        <f>ESTRUTURA!M245</f>
        <v/>
      </c>
      <c r="N244" s="162" t="str">
        <f>ESTRUTURA!O245</f>
        <v/>
      </c>
      <c r="O244" s="162" t="str">
        <f>ESTRUTURA!Q245</f>
        <v/>
      </c>
      <c r="P244" s="164" t="str">
        <f>IF($M244="","",IF(M244=prazo_sub,1,IFERROR(TRUNC(ESTRUTURA!AE245/ESTRUTURA!AG244,6),0)*100))</f>
        <v/>
      </c>
      <c r="Q244" s="163"/>
    </row>
    <row r="245" spans="1:17" x14ac:dyDescent="0.3">
      <c r="A245" s="161" t="str">
        <f>IF(ESTRUTURA!A246&gt;prazo_se,"",ESTRUTURA!A246)</f>
        <v/>
      </c>
      <c r="B245" s="162" t="str">
        <f>ESTRUTURA!C246</f>
        <v/>
      </c>
      <c r="C245" s="162" t="str">
        <f>ESTRUTURA!E246</f>
        <v/>
      </c>
      <c r="D245" s="164" t="str">
        <f>IF($A245="","",IF(A245=prazo_se,1,IFERROR(TRUNC(ESTRUTURA!R246/ESTRUTURA!T245,6),0)*100))</f>
        <v/>
      </c>
      <c r="E245" s="163"/>
      <c r="G245" s="161" t="str">
        <f>IF(ESTRUTURA!A246&gt;prazo_subp,"",ESTRUTURA!A246)</f>
        <v/>
      </c>
      <c r="H245" s="162" t="str">
        <f>IF(G245="","",ESTRUTURA!C246)</f>
        <v/>
      </c>
      <c r="I245" s="162" t="str">
        <f>IF(G245="","",ESTRUTURA!E246)</f>
        <v/>
      </c>
      <c r="J245" s="164" t="str">
        <f>IF($G245="","",IF(G245=prazo_subp,1,IFERROR(TRUNC(ESTRUTURA!Y246/ESTRUTURA!AA245,6),0)*100))</f>
        <v/>
      </c>
      <c r="K245" s="163"/>
      <c r="M245" s="161" t="str">
        <f>ESTRUTURA!M246</f>
        <v/>
      </c>
      <c r="N245" s="162" t="str">
        <f>ESTRUTURA!O246</f>
        <v/>
      </c>
      <c r="O245" s="162" t="str">
        <f>ESTRUTURA!Q246</f>
        <v/>
      </c>
      <c r="P245" s="164" t="str">
        <f>IF($M245="","",IF(M245=prazo_sub,1,IFERROR(TRUNC(ESTRUTURA!AE246/ESTRUTURA!AG245,6),0)*100))</f>
        <v/>
      </c>
      <c r="Q245" s="163"/>
    </row>
    <row r="246" spans="1:17" x14ac:dyDescent="0.3">
      <c r="A246" s="161" t="str">
        <f>IF(ESTRUTURA!A247&gt;prazo_se,"",ESTRUTURA!A247)</f>
        <v/>
      </c>
      <c r="B246" s="162" t="str">
        <f>ESTRUTURA!C247</f>
        <v/>
      </c>
      <c r="C246" s="162" t="str">
        <f>ESTRUTURA!E247</f>
        <v/>
      </c>
      <c r="D246" s="164" t="str">
        <f>IF($A246="","",IF(A246=prazo_se,1,IFERROR(TRUNC(ESTRUTURA!R247/ESTRUTURA!T246,6),0)*100))</f>
        <v/>
      </c>
      <c r="E246" s="163"/>
      <c r="G246" s="161" t="str">
        <f>IF(ESTRUTURA!A247&gt;prazo_subp,"",ESTRUTURA!A247)</f>
        <v/>
      </c>
      <c r="H246" s="162" t="str">
        <f>IF(G246="","",ESTRUTURA!C247)</f>
        <v/>
      </c>
      <c r="I246" s="162" t="str">
        <f>IF(G246="","",ESTRUTURA!E247)</f>
        <v/>
      </c>
      <c r="J246" s="164" t="str">
        <f>IF($G246="","",IF(G246=prazo_subp,1,IFERROR(TRUNC(ESTRUTURA!Y247/ESTRUTURA!AA246,6),0)*100))</f>
        <v/>
      </c>
      <c r="K246" s="163"/>
      <c r="M246" s="161" t="str">
        <f>ESTRUTURA!M247</f>
        <v/>
      </c>
      <c r="N246" s="162" t="str">
        <f>ESTRUTURA!O247</f>
        <v/>
      </c>
      <c r="O246" s="162" t="str">
        <f>ESTRUTURA!Q247</f>
        <v/>
      </c>
      <c r="P246" s="164" t="str">
        <f>IF($M246="","",IF(M246=prazo_sub,1,IFERROR(TRUNC(ESTRUTURA!AE247/ESTRUTURA!AG246,6),0)*100))</f>
        <v/>
      </c>
      <c r="Q246" s="163"/>
    </row>
    <row r="247" spans="1:17" x14ac:dyDescent="0.3">
      <c r="A247" s="161" t="str">
        <f>IF(ESTRUTURA!A248&gt;prazo_se,"",ESTRUTURA!A248)</f>
        <v/>
      </c>
      <c r="B247" s="162" t="str">
        <f>ESTRUTURA!C248</f>
        <v/>
      </c>
      <c r="C247" s="162" t="str">
        <f>ESTRUTURA!E248</f>
        <v/>
      </c>
      <c r="D247" s="164" t="str">
        <f>IF($A247="","",IF(A247=prazo_se,1,IFERROR(TRUNC(ESTRUTURA!R248/ESTRUTURA!T247,6),0)*100))</f>
        <v/>
      </c>
      <c r="E247" s="163"/>
      <c r="G247" s="161" t="str">
        <f>IF(ESTRUTURA!A248&gt;prazo_subp,"",ESTRUTURA!A248)</f>
        <v/>
      </c>
      <c r="H247" s="162" t="str">
        <f>IF(G247="","",ESTRUTURA!C248)</f>
        <v/>
      </c>
      <c r="I247" s="162" t="str">
        <f>IF(G247="","",ESTRUTURA!E248)</f>
        <v/>
      </c>
      <c r="J247" s="164" t="str">
        <f>IF($G247="","",IF(G247=prazo_subp,1,IFERROR(TRUNC(ESTRUTURA!Y248/ESTRUTURA!AA247,6),0)*100))</f>
        <v/>
      </c>
      <c r="K247" s="163"/>
      <c r="M247" s="161" t="str">
        <f>ESTRUTURA!M248</f>
        <v/>
      </c>
      <c r="N247" s="162" t="str">
        <f>ESTRUTURA!O248</f>
        <v/>
      </c>
      <c r="O247" s="162" t="str">
        <f>ESTRUTURA!Q248</f>
        <v/>
      </c>
      <c r="P247" s="164" t="str">
        <f>IF($M247="","",IF(M247=prazo_sub,1,IFERROR(TRUNC(ESTRUTURA!AE248/ESTRUTURA!AG247,6),0)*100))</f>
        <v/>
      </c>
      <c r="Q247" s="163"/>
    </row>
    <row r="248" spans="1:17" x14ac:dyDescent="0.3">
      <c r="A248" s="161" t="str">
        <f>IF(ESTRUTURA!A249&gt;prazo_se,"",ESTRUTURA!A249)</f>
        <v/>
      </c>
      <c r="B248" s="162" t="str">
        <f>ESTRUTURA!C249</f>
        <v/>
      </c>
      <c r="C248" s="162" t="str">
        <f>ESTRUTURA!E249</f>
        <v/>
      </c>
      <c r="D248" s="164" t="str">
        <f>IF($A248="","",IF(A248=prazo_se,1,IFERROR(TRUNC(ESTRUTURA!R249/ESTRUTURA!T248,6),0)*100))</f>
        <v/>
      </c>
      <c r="E248" s="163"/>
      <c r="G248" s="161" t="str">
        <f>IF(ESTRUTURA!A249&gt;prazo_subp,"",ESTRUTURA!A249)</f>
        <v/>
      </c>
      <c r="H248" s="162" t="str">
        <f>IF(G248="","",ESTRUTURA!C249)</f>
        <v/>
      </c>
      <c r="I248" s="162" t="str">
        <f>IF(G248="","",ESTRUTURA!E249)</f>
        <v/>
      </c>
      <c r="J248" s="164" t="str">
        <f>IF($G248="","",IF(G248=prazo_subp,1,IFERROR(TRUNC(ESTRUTURA!Y249/ESTRUTURA!AA248,6),0)*100))</f>
        <v/>
      </c>
      <c r="K248" s="163"/>
      <c r="M248" s="161" t="str">
        <f>ESTRUTURA!M249</f>
        <v/>
      </c>
      <c r="N248" s="162" t="str">
        <f>ESTRUTURA!O249</f>
        <v/>
      </c>
      <c r="O248" s="162" t="str">
        <f>ESTRUTURA!Q249</f>
        <v/>
      </c>
      <c r="P248" s="164" t="str">
        <f>IF($M248="","",IF(M248=prazo_sub,1,IFERROR(TRUNC(ESTRUTURA!AE249/ESTRUTURA!AG248,6),0)*100))</f>
        <v/>
      </c>
      <c r="Q248" s="163"/>
    </row>
    <row r="249" spans="1:17" x14ac:dyDescent="0.3">
      <c r="A249" s="161" t="str">
        <f>IF(ESTRUTURA!A250&gt;prazo_se,"",ESTRUTURA!A250)</f>
        <v/>
      </c>
      <c r="B249" s="162" t="str">
        <f>ESTRUTURA!C250</f>
        <v/>
      </c>
      <c r="C249" s="162" t="str">
        <f>ESTRUTURA!E250</f>
        <v/>
      </c>
      <c r="D249" s="164" t="str">
        <f>IF($A249="","",IF(A249=prazo_se,1,IFERROR(TRUNC(ESTRUTURA!R250/ESTRUTURA!T249,6),0)*100))</f>
        <v/>
      </c>
      <c r="E249" s="163"/>
      <c r="G249" s="161" t="str">
        <f>IF(ESTRUTURA!A250&gt;prazo_subp,"",ESTRUTURA!A250)</f>
        <v/>
      </c>
      <c r="H249" s="162" t="str">
        <f>IF(G249="","",ESTRUTURA!C250)</f>
        <v/>
      </c>
      <c r="I249" s="162" t="str">
        <f>IF(G249="","",ESTRUTURA!E250)</f>
        <v/>
      </c>
      <c r="J249" s="164" t="str">
        <f>IF($G249="","",IF(G249=prazo_subp,1,IFERROR(TRUNC(ESTRUTURA!Y250/ESTRUTURA!AA249,6),0)*100))</f>
        <v/>
      </c>
      <c r="K249" s="163"/>
      <c r="M249" s="161" t="str">
        <f>ESTRUTURA!M250</f>
        <v/>
      </c>
      <c r="N249" s="162" t="str">
        <f>ESTRUTURA!O250</f>
        <v/>
      </c>
      <c r="O249" s="162" t="str">
        <f>ESTRUTURA!Q250</f>
        <v/>
      </c>
      <c r="P249" s="164" t="str">
        <f>IF($M249="","",IF(M249=prazo_sub,1,IFERROR(TRUNC(ESTRUTURA!AE250/ESTRUTURA!AG249,6),0)*100))</f>
        <v/>
      </c>
      <c r="Q249" s="163"/>
    </row>
    <row r="250" spans="1:17" x14ac:dyDescent="0.3">
      <c r="A250" s="161" t="str">
        <f>IF(ESTRUTURA!A251&gt;prazo_se,"",ESTRUTURA!A251)</f>
        <v/>
      </c>
      <c r="B250" s="162" t="str">
        <f>ESTRUTURA!C251</f>
        <v/>
      </c>
      <c r="C250" s="162" t="str">
        <f>ESTRUTURA!E251</f>
        <v/>
      </c>
      <c r="D250" s="164" t="str">
        <f>IF($A250="","",IF(A250=prazo_se,1,IFERROR(TRUNC(ESTRUTURA!R251/ESTRUTURA!T250,6),0)*100))</f>
        <v/>
      </c>
      <c r="E250" s="163"/>
      <c r="G250" s="161" t="str">
        <f>IF(ESTRUTURA!A251&gt;prazo_subp,"",ESTRUTURA!A251)</f>
        <v/>
      </c>
      <c r="H250" s="162" t="str">
        <f>IF(G250="","",ESTRUTURA!C251)</f>
        <v/>
      </c>
      <c r="I250" s="162" t="str">
        <f>IF(G250="","",ESTRUTURA!E251)</f>
        <v/>
      </c>
      <c r="J250" s="164" t="str">
        <f>IF($G250="","",IF(G250=prazo_subp,1,IFERROR(TRUNC(ESTRUTURA!Y251/ESTRUTURA!AA250,6),0)*100))</f>
        <v/>
      </c>
      <c r="K250" s="163"/>
      <c r="M250" s="161" t="str">
        <f>ESTRUTURA!M251</f>
        <v/>
      </c>
      <c r="N250" s="162" t="str">
        <f>ESTRUTURA!O251</f>
        <v/>
      </c>
      <c r="O250" s="162" t="str">
        <f>ESTRUTURA!Q251</f>
        <v/>
      </c>
      <c r="P250" s="164" t="str">
        <f>IF($M250="","",IF(M250=prazo_sub,1,IFERROR(TRUNC(ESTRUTURA!AE251/ESTRUTURA!AG250,6),0)*100))</f>
        <v/>
      </c>
      <c r="Q250" s="163"/>
    </row>
    <row r="251" spans="1:17" x14ac:dyDescent="0.3">
      <c r="A251" s="161" t="str">
        <f>IF(ESTRUTURA!A252&gt;prazo_se,"",ESTRUTURA!A252)</f>
        <v/>
      </c>
      <c r="B251" s="162" t="str">
        <f>ESTRUTURA!C252</f>
        <v/>
      </c>
      <c r="C251" s="162" t="str">
        <f>ESTRUTURA!E252</f>
        <v/>
      </c>
      <c r="D251" s="164" t="str">
        <f>IF($A251="","",IF(A251=prazo_se,1,IFERROR(TRUNC(ESTRUTURA!R252/ESTRUTURA!T251,6),0)*100))</f>
        <v/>
      </c>
      <c r="E251" s="163"/>
      <c r="G251" s="161" t="str">
        <f>IF(ESTRUTURA!A252&gt;prazo_subp,"",ESTRUTURA!A252)</f>
        <v/>
      </c>
      <c r="H251" s="162" t="str">
        <f>IF(G251="","",ESTRUTURA!C252)</f>
        <v/>
      </c>
      <c r="I251" s="162" t="str">
        <f>IF(G251="","",ESTRUTURA!E252)</f>
        <v/>
      </c>
      <c r="J251" s="164" t="str">
        <f>IF($G251="","",IF(G251=prazo_subp,1,IFERROR(TRUNC(ESTRUTURA!Y252/ESTRUTURA!AA251,6),0)*100))</f>
        <v/>
      </c>
      <c r="K251" s="163"/>
      <c r="M251" s="161" t="str">
        <f>ESTRUTURA!M252</f>
        <v/>
      </c>
      <c r="N251" s="162" t="str">
        <f>ESTRUTURA!O252</f>
        <v/>
      </c>
      <c r="O251" s="162" t="str">
        <f>ESTRUTURA!Q252</f>
        <v/>
      </c>
      <c r="P251" s="164" t="str">
        <f>IF($M251="","",IF(M251=prazo_sub,1,IFERROR(TRUNC(ESTRUTURA!AE252/ESTRUTURA!AG251,6),0)*100))</f>
        <v/>
      </c>
      <c r="Q251" s="163"/>
    </row>
    <row r="252" spans="1:17" x14ac:dyDescent="0.3">
      <c r="A252" s="161" t="str">
        <f>IF(ESTRUTURA!A253&gt;prazo_se,"",ESTRUTURA!A253)</f>
        <v/>
      </c>
      <c r="B252" s="162" t="str">
        <f>ESTRUTURA!C253</f>
        <v/>
      </c>
      <c r="C252" s="162" t="str">
        <f>ESTRUTURA!E253</f>
        <v/>
      </c>
      <c r="D252" s="164" t="str">
        <f>IF($A252="","",IF(A252=prazo_se,1,IFERROR(TRUNC(ESTRUTURA!R253/ESTRUTURA!T252,6),0)*100))</f>
        <v/>
      </c>
      <c r="E252" s="163"/>
      <c r="G252" s="161" t="str">
        <f>IF(ESTRUTURA!A253&gt;prazo_subp,"",ESTRUTURA!A253)</f>
        <v/>
      </c>
      <c r="H252" s="162" t="str">
        <f>IF(G252="","",ESTRUTURA!C253)</f>
        <v/>
      </c>
      <c r="I252" s="162" t="str">
        <f>IF(G252="","",ESTRUTURA!E253)</f>
        <v/>
      </c>
      <c r="J252" s="164" t="str">
        <f>IF($G252="","",IF(G252=prazo_subp,1,IFERROR(TRUNC(ESTRUTURA!Y253/ESTRUTURA!AA252,6),0)*100))</f>
        <v/>
      </c>
      <c r="K252" s="163"/>
      <c r="M252" s="161" t="str">
        <f>ESTRUTURA!M253</f>
        <v/>
      </c>
      <c r="N252" s="162" t="str">
        <f>ESTRUTURA!O253</f>
        <v/>
      </c>
      <c r="O252" s="162" t="str">
        <f>ESTRUTURA!Q253</f>
        <v/>
      </c>
      <c r="P252" s="164" t="str">
        <f>IF($M252="","",IF(M252=prazo_sub,1,IFERROR(TRUNC(ESTRUTURA!AE253/ESTRUTURA!AG252,6),0)*100))</f>
        <v/>
      </c>
      <c r="Q252" s="163"/>
    </row>
    <row r="253" spans="1:17" x14ac:dyDescent="0.3">
      <c r="A253" s="161" t="str">
        <f>IF(ESTRUTURA!A254&gt;prazo_se,"",ESTRUTURA!A254)</f>
        <v/>
      </c>
      <c r="B253" s="162" t="str">
        <f>ESTRUTURA!C254</f>
        <v/>
      </c>
      <c r="C253" s="162" t="str">
        <f>ESTRUTURA!E254</f>
        <v/>
      </c>
      <c r="D253" s="164" t="str">
        <f>IF($A253="","",IF(A253=prazo_se,1,IFERROR(TRUNC(ESTRUTURA!R254/ESTRUTURA!T253,6),0)*100))</f>
        <v/>
      </c>
      <c r="E253" s="163"/>
      <c r="G253" s="161" t="str">
        <f>IF(ESTRUTURA!A254&gt;prazo_subp,"",ESTRUTURA!A254)</f>
        <v/>
      </c>
      <c r="H253" s="162" t="str">
        <f>IF(G253="","",ESTRUTURA!C254)</f>
        <v/>
      </c>
      <c r="I253" s="162" t="str">
        <f>IF(G253="","",ESTRUTURA!E254)</f>
        <v/>
      </c>
      <c r="J253" s="164" t="str">
        <f>IF($G253="","",IF(G253=prazo_subp,1,IFERROR(TRUNC(ESTRUTURA!Y254/ESTRUTURA!AA253,6),0)*100))</f>
        <v/>
      </c>
      <c r="K253" s="163"/>
      <c r="M253" s="161" t="str">
        <f>ESTRUTURA!M254</f>
        <v/>
      </c>
      <c r="N253" s="162" t="str">
        <f>ESTRUTURA!O254</f>
        <v/>
      </c>
      <c r="O253" s="162" t="str">
        <f>ESTRUTURA!Q254</f>
        <v/>
      </c>
      <c r="P253" s="164" t="str">
        <f>IF($M253="","",IF(M253=prazo_sub,1,IFERROR(TRUNC(ESTRUTURA!AE254/ESTRUTURA!AG253,6),0)*100))</f>
        <v/>
      </c>
      <c r="Q253" s="163"/>
    </row>
    <row r="254" spans="1:17" x14ac:dyDescent="0.3">
      <c r="A254" s="161" t="str">
        <f>IF(ESTRUTURA!A255&gt;prazo_se,"",ESTRUTURA!A255)</f>
        <v/>
      </c>
      <c r="B254" s="162" t="str">
        <f>ESTRUTURA!C255</f>
        <v/>
      </c>
      <c r="C254" s="162" t="str">
        <f>ESTRUTURA!E255</f>
        <v/>
      </c>
      <c r="D254" s="164" t="str">
        <f>IF($A254="","",IF(A254=prazo_se,1,IFERROR(TRUNC(ESTRUTURA!R255/ESTRUTURA!T254,6),0)*100))</f>
        <v/>
      </c>
      <c r="E254" s="163"/>
      <c r="G254" s="161" t="str">
        <f>IF(ESTRUTURA!A255&gt;prazo_subp,"",ESTRUTURA!A255)</f>
        <v/>
      </c>
      <c r="H254" s="162" t="str">
        <f>IF(G254="","",ESTRUTURA!C255)</f>
        <v/>
      </c>
      <c r="I254" s="162" t="str">
        <f>IF(G254="","",ESTRUTURA!E255)</f>
        <v/>
      </c>
      <c r="J254" s="164" t="str">
        <f>IF($G254="","",IF(G254=prazo_subp,1,IFERROR(TRUNC(ESTRUTURA!Y255/ESTRUTURA!AA254,6),0)*100))</f>
        <v/>
      </c>
      <c r="K254" s="163"/>
      <c r="M254" s="161" t="str">
        <f>ESTRUTURA!M255</f>
        <v/>
      </c>
      <c r="N254" s="162" t="str">
        <f>ESTRUTURA!O255</f>
        <v/>
      </c>
      <c r="O254" s="162" t="str">
        <f>ESTRUTURA!Q255</f>
        <v/>
      </c>
      <c r="P254" s="164" t="str">
        <f>IF($M254="","",IF(M254=prazo_sub,1,IFERROR(TRUNC(ESTRUTURA!AE255/ESTRUTURA!AG254,6),0)*100))</f>
        <v/>
      </c>
      <c r="Q254" s="163"/>
    </row>
    <row r="255" spans="1:17" x14ac:dyDescent="0.3">
      <c r="A255" s="161" t="str">
        <f>IF(ESTRUTURA!A256&gt;prazo_se,"",ESTRUTURA!A256)</f>
        <v/>
      </c>
      <c r="B255" s="162" t="str">
        <f>ESTRUTURA!C256</f>
        <v/>
      </c>
      <c r="C255" s="162" t="str">
        <f>ESTRUTURA!E256</f>
        <v/>
      </c>
      <c r="D255" s="164" t="str">
        <f>IF($A255="","",IF(A255=prazo_se,1,IFERROR(TRUNC(ESTRUTURA!R256/ESTRUTURA!T255,6),0)*100))</f>
        <v/>
      </c>
      <c r="E255" s="163"/>
      <c r="G255" s="161" t="str">
        <f>IF(ESTRUTURA!A256&gt;prazo_subp,"",ESTRUTURA!A256)</f>
        <v/>
      </c>
      <c r="H255" s="162" t="str">
        <f>IF(G255="","",ESTRUTURA!C256)</f>
        <v/>
      </c>
      <c r="I255" s="162" t="str">
        <f>IF(G255="","",ESTRUTURA!E256)</f>
        <v/>
      </c>
      <c r="J255" s="164" t="str">
        <f>IF($G255="","",IF(G255=prazo_subp,1,IFERROR(TRUNC(ESTRUTURA!Y256/ESTRUTURA!AA255,6),0)*100))</f>
        <v/>
      </c>
      <c r="K255" s="163"/>
      <c r="M255" s="161" t="str">
        <f>ESTRUTURA!M256</f>
        <v/>
      </c>
      <c r="N255" s="162" t="str">
        <f>ESTRUTURA!O256</f>
        <v/>
      </c>
      <c r="O255" s="162" t="str">
        <f>ESTRUTURA!Q256</f>
        <v/>
      </c>
      <c r="P255" s="164" t="str">
        <f>IF($M255="","",IF(M255=prazo_sub,1,IFERROR(TRUNC(ESTRUTURA!AE256/ESTRUTURA!AG255,6),0)*100))</f>
        <v/>
      </c>
      <c r="Q255" s="163"/>
    </row>
    <row r="256" spans="1:17" x14ac:dyDescent="0.3">
      <c r="A256" s="161" t="str">
        <f>IF(ESTRUTURA!A257&gt;prazo_se,"",ESTRUTURA!A257)</f>
        <v/>
      </c>
      <c r="B256" s="162" t="str">
        <f>ESTRUTURA!C257</f>
        <v/>
      </c>
      <c r="C256" s="162" t="str">
        <f>ESTRUTURA!E257</f>
        <v/>
      </c>
      <c r="D256" s="164" t="str">
        <f>IF($A256="","",IF(A256=prazo_se,1,IFERROR(TRUNC(ESTRUTURA!R257/ESTRUTURA!T256,6),0)*100))</f>
        <v/>
      </c>
      <c r="E256" s="163"/>
      <c r="G256" s="161" t="str">
        <f>IF(ESTRUTURA!A257&gt;prazo_subp,"",ESTRUTURA!A257)</f>
        <v/>
      </c>
      <c r="H256" s="162" t="str">
        <f>IF(G256="","",ESTRUTURA!C257)</f>
        <v/>
      </c>
      <c r="I256" s="162" t="str">
        <f>IF(G256="","",ESTRUTURA!E257)</f>
        <v/>
      </c>
      <c r="J256" s="164" t="str">
        <f>IF($G256="","",IF(G256=prazo_subp,1,IFERROR(TRUNC(ESTRUTURA!Y257/ESTRUTURA!AA256,6),0)*100))</f>
        <v/>
      </c>
      <c r="K256" s="163"/>
      <c r="M256" s="161" t="str">
        <f>ESTRUTURA!M257</f>
        <v/>
      </c>
      <c r="N256" s="162" t="str">
        <f>ESTRUTURA!O257</f>
        <v/>
      </c>
      <c r="O256" s="162" t="str">
        <f>ESTRUTURA!Q257</f>
        <v/>
      </c>
      <c r="P256" s="164" t="str">
        <f>IF($M256="","",IF(M256=prazo_sub,1,IFERROR(TRUNC(ESTRUTURA!AE257/ESTRUTURA!AG256,6),0)*100))</f>
        <v/>
      </c>
      <c r="Q256" s="163"/>
    </row>
    <row r="257" spans="1:17" x14ac:dyDescent="0.3">
      <c r="A257" s="161" t="str">
        <f>IF(ESTRUTURA!A258&gt;prazo_se,"",ESTRUTURA!A258)</f>
        <v/>
      </c>
      <c r="B257" s="162" t="str">
        <f>ESTRUTURA!C258</f>
        <v/>
      </c>
      <c r="C257" s="162" t="str">
        <f>ESTRUTURA!E258</f>
        <v/>
      </c>
      <c r="D257" s="164" t="str">
        <f>IF($A257="","",IF(A257=prazo_se,1,IFERROR(TRUNC(ESTRUTURA!R258/ESTRUTURA!T257,6),0)*100))</f>
        <v/>
      </c>
      <c r="E257" s="163"/>
      <c r="G257" s="161" t="str">
        <f>IF(ESTRUTURA!A258&gt;prazo_subp,"",ESTRUTURA!A258)</f>
        <v/>
      </c>
      <c r="H257" s="162" t="str">
        <f>IF(G257="","",ESTRUTURA!C258)</f>
        <v/>
      </c>
      <c r="I257" s="162" t="str">
        <f>IF(G257="","",ESTRUTURA!E258)</f>
        <v/>
      </c>
      <c r="J257" s="164" t="str">
        <f>IF($G257="","",IF(G257=prazo_subp,1,IFERROR(TRUNC(ESTRUTURA!Y258/ESTRUTURA!AA257,6),0)*100))</f>
        <v/>
      </c>
      <c r="K257" s="163"/>
      <c r="M257" s="161" t="str">
        <f>ESTRUTURA!M258</f>
        <v/>
      </c>
      <c r="N257" s="162" t="str">
        <f>ESTRUTURA!O258</f>
        <v/>
      </c>
      <c r="O257" s="162" t="str">
        <f>ESTRUTURA!Q258</f>
        <v/>
      </c>
      <c r="P257" s="164" t="str">
        <f>IF($M257="","",IF(M257=prazo_sub,1,IFERROR(TRUNC(ESTRUTURA!AE258/ESTRUTURA!AG257,6),0)*100))</f>
        <v/>
      </c>
      <c r="Q257" s="163"/>
    </row>
    <row r="258" spans="1:17" x14ac:dyDescent="0.3">
      <c r="A258" s="161" t="str">
        <f>IF(ESTRUTURA!A259&gt;prazo_se,"",ESTRUTURA!A259)</f>
        <v/>
      </c>
      <c r="B258" s="162" t="str">
        <f>ESTRUTURA!C259</f>
        <v/>
      </c>
      <c r="C258" s="162" t="str">
        <f>ESTRUTURA!E259</f>
        <v/>
      </c>
      <c r="D258" s="164" t="str">
        <f>IF($A258="","",IF(A258=prazo_se,1,IFERROR(TRUNC(ESTRUTURA!R259/ESTRUTURA!T258,6),0)*100))</f>
        <v/>
      </c>
      <c r="E258" s="163"/>
      <c r="G258" s="161" t="str">
        <f>IF(ESTRUTURA!A259&gt;prazo_subp,"",ESTRUTURA!A259)</f>
        <v/>
      </c>
      <c r="H258" s="162" t="str">
        <f>IF(G258="","",ESTRUTURA!C259)</f>
        <v/>
      </c>
      <c r="I258" s="162" t="str">
        <f>IF(G258="","",ESTRUTURA!E259)</f>
        <v/>
      </c>
      <c r="J258" s="164" t="str">
        <f>IF($G258="","",IF(G258=prazo_subp,1,IFERROR(TRUNC(ESTRUTURA!Y259/ESTRUTURA!AA258,6),0)*100))</f>
        <v/>
      </c>
      <c r="K258" s="163"/>
      <c r="M258" s="161" t="str">
        <f>ESTRUTURA!M259</f>
        <v/>
      </c>
      <c r="N258" s="162" t="str">
        <f>ESTRUTURA!O259</f>
        <v/>
      </c>
      <c r="O258" s="162" t="str">
        <f>ESTRUTURA!Q259</f>
        <v/>
      </c>
      <c r="P258" s="164" t="str">
        <f>IF($M258="","",IF(M258=prazo_sub,1,IFERROR(TRUNC(ESTRUTURA!AE259/ESTRUTURA!AG258,6),0)*100))</f>
        <v/>
      </c>
      <c r="Q258" s="163"/>
    </row>
    <row r="259" spans="1:17" x14ac:dyDescent="0.3">
      <c r="A259" s="161" t="str">
        <f>IF(ESTRUTURA!A260&gt;prazo_se,"",ESTRUTURA!A260)</f>
        <v/>
      </c>
      <c r="B259" s="162" t="str">
        <f>ESTRUTURA!C260</f>
        <v/>
      </c>
      <c r="C259" s="162" t="str">
        <f>ESTRUTURA!E260</f>
        <v/>
      </c>
      <c r="D259" s="164" t="str">
        <f>IF($A259="","",IF(A259=prazo_se,1,IFERROR(TRUNC(ESTRUTURA!R260/ESTRUTURA!T259,6),0)*100))</f>
        <v/>
      </c>
      <c r="E259" s="163"/>
      <c r="G259" s="161" t="str">
        <f>IF(ESTRUTURA!A260&gt;prazo_subp,"",ESTRUTURA!A260)</f>
        <v/>
      </c>
      <c r="H259" s="162" t="str">
        <f>IF(G259="","",ESTRUTURA!C260)</f>
        <v/>
      </c>
      <c r="I259" s="162" t="str">
        <f>IF(G259="","",ESTRUTURA!E260)</f>
        <v/>
      </c>
      <c r="J259" s="164" t="str">
        <f>IF($G259="","",IF(G259=prazo_subp,1,IFERROR(TRUNC(ESTRUTURA!Y260/ESTRUTURA!AA259,6),0)*100))</f>
        <v/>
      </c>
      <c r="K259" s="163"/>
      <c r="M259" s="161" t="str">
        <f>ESTRUTURA!M260</f>
        <v/>
      </c>
      <c r="N259" s="162" t="str">
        <f>ESTRUTURA!O260</f>
        <v/>
      </c>
      <c r="O259" s="162" t="str">
        <f>ESTRUTURA!Q260</f>
        <v/>
      </c>
      <c r="P259" s="164" t="str">
        <f>IF($M259="","",IF(M259=prazo_sub,1,IFERROR(TRUNC(ESTRUTURA!AE260/ESTRUTURA!AG259,6),0)*100))</f>
        <v/>
      </c>
      <c r="Q259" s="163"/>
    </row>
    <row r="260" spans="1:17" x14ac:dyDescent="0.3">
      <c r="A260" s="161" t="str">
        <f>IF(ESTRUTURA!A261&gt;prazo_se,"",ESTRUTURA!A261)</f>
        <v/>
      </c>
      <c r="B260" s="162" t="str">
        <f>ESTRUTURA!C261</f>
        <v/>
      </c>
      <c r="C260" s="162" t="str">
        <f>ESTRUTURA!E261</f>
        <v/>
      </c>
      <c r="D260" s="164" t="str">
        <f>IF($A260="","",IF(A260=prazo_se,1,IFERROR(TRUNC(ESTRUTURA!R261/ESTRUTURA!T260,6),0)*100))</f>
        <v/>
      </c>
      <c r="E260" s="163"/>
      <c r="G260" s="161" t="str">
        <f>IF(ESTRUTURA!A261&gt;prazo_subp,"",ESTRUTURA!A261)</f>
        <v/>
      </c>
      <c r="H260" s="162" t="str">
        <f>IF(G260="","",ESTRUTURA!C261)</f>
        <v/>
      </c>
      <c r="I260" s="162" t="str">
        <f>IF(G260="","",ESTRUTURA!E261)</f>
        <v/>
      </c>
      <c r="J260" s="164" t="str">
        <f>IF($G260="","",IF(G260=prazo_subp,1,IFERROR(TRUNC(ESTRUTURA!Y261/ESTRUTURA!AA260,6),0)*100))</f>
        <v/>
      </c>
      <c r="K260" s="163"/>
      <c r="M260" s="161" t="str">
        <f>ESTRUTURA!M261</f>
        <v/>
      </c>
      <c r="N260" s="162" t="str">
        <f>ESTRUTURA!O261</f>
        <v/>
      </c>
      <c r="O260" s="162" t="str">
        <f>ESTRUTURA!Q261</f>
        <v/>
      </c>
      <c r="P260" s="164" t="str">
        <f>IF($M260="","",IF(M260=prazo_sub,1,IFERROR(TRUNC(ESTRUTURA!AE261/ESTRUTURA!AG260,6),0)*100))</f>
        <v/>
      </c>
      <c r="Q260" s="163"/>
    </row>
    <row r="261" spans="1:17" x14ac:dyDescent="0.3">
      <c r="A261" s="161" t="str">
        <f>IF(ESTRUTURA!A262&gt;prazo_se,"",ESTRUTURA!A262)</f>
        <v/>
      </c>
      <c r="B261" s="162" t="str">
        <f>ESTRUTURA!C262</f>
        <v/>
      </c>
      <c r="C261" s="162" t="str">
        <f>ESTRUTURA!E262</f>
        <v/>
      </c>
      <c r="D261" s="164" t="str">
        <f>IF($A261="","",IF(A261=prazo_se,1,IFERROR(TRUNC(ESTRUTURA!R262/ESTRUTURA!T261,6),0)*100))</f>
        <v/>
      </c>
      <c r="E261" s="163"/>
      <c r="G261" s="161" t="str">
        <f>IF(ESTRUTURA!A262&gt;prazo_subp,"",ESTRUTURA!A262)</f>
        <v/>
      </c>
      <c r="H261" s="162" t="str">
        <f>IF(G261="","",ESTRUTURA!C262)</f>
        <v/>
      </c>
      <c r="I261" s="162" t="str">
        <f>IF(G261="","",ESTRUTURA!E262)</f>
        <v/>
      </c>
      <c r="J261" s="164" t="str">
        <f>IF($G261="","",IF(G261=prazo_subp,1,IFERROR(TRUNC(ESTRUTURA!Y262/ESTRUTURA!AA261,6),0)*100))</f>
        <v/>
      </c>
      <c r="K261" s="163"/>
      <c r="M261" s="161" t="str">
        <f>ESTRUTURA!M262</f>
        <v/>
      </c>
      <c r="N261" s="162" t="str">
        <f>ESTRUTURA!O262</f>
        <v/>
      </c>
      <c r="O261" s="162" t="str">
        <f>ESTRUTURA!Q262</f>
        <v/>
      </c>
      <c r="P261" s="164" t="str">
        <f>IF($M261="","",IF(M261=prazo_sub,1,IFERROR(TRUNC(ESTRUTURA!AE262/ESTRUTURA!AG261,6),0)*100))</f>
        <v/>
      </c>
      <c r="Q261" s="163"/>
    </row>
    <row r="262" spans="1:17" x14ac:dyDescent="0.3">
      <c r="A262" s="161" t="str">
        <f>IF(ESTRUTURA!A263&gt;prazo_se,"",ESTRUTURA!A263)</f>
        <v/>
      </c>
      <c r="B262" s="162" t="str">
        <f>ESTRUTURA!C263</f>
        <v/>
      </c>
      <c r="C262" s="162" t="str">
        <f>ESTRUTURA!E263</f>
        <v/>
      </c>
      <c r="D262" s="164" t="str">
        <f>IF($A262="","",IF(A262=prazo_se,1,IFERROR(TRUNC(ESTRUTURA!R263/ESTRUTURA!T262,6),0)*100))</f>
        <v/>
      </c>
      <c r="E262" s="163"/>
      <c r="G262" s="161" t="str">
        <f>IF(ESTRUTURA!A263&gt;prazo_subp,"",ESTRUTURA!A263)</f>
        <v/>
      </c>
      <c r="H262" s="162" t="str">
        <f>IF(G262="","",ESTRUTURA!C263)</f>
        <v/>
      </c>
      <c r="I262" s="162" t="str">
        <f>IF(G262="","",ESTRUTURA!E263)</f>
        <v/>
      </c>
      <c r="J262" s="164" t="str">
        <f>IF($G262="","",IF(G262=prazo_subp,1,IFERROR(TRUNC(ESTRUTURA!Y263/ESTRUTURA!AA262,6),0)*100))</f>
        <v/>
      </c>
      <c r="K262" s="163"/>
      <c r="M262" s="161" t="str">
        <f>ESTRUTURA!M263</f>
        <v/>
      </c>
      <c r="N262" s="162" t="str">
        <f>ESTRUTURA!O263</f>
        <v/>
      </c>
      <c r="O262" s="162" t="str">
        <f>ESTRUTURA!Q263</f>
        <v/>
      </c>
      <c r="P262" s="164" t="str">
        <f>IF($M262="","",IF(M262=prazo_sub,1,IFERROR(TRUNC(ESTRUTURA!AE263/ESTRUTURA!AG262,6),0)*100))</f>
        <v/>
      </c>
      <c r="Q262" s="163"/>
    </row>
    <row r="263" spans="1:17" x14ac:dyDescent="0.3">
      <c r="A263" s="161" t="str">
        <f>IF(ESTRUTURA!A264&gt;prazo_se,"",ESTRUTURA!A264)</f>
        <v/>
      </c>
      <c r="B263" s="162" t="str">
        <f>ESTRUTURA!C264</f>
        <v/>
      </c>
      <c r="C263" s="162" t="str">
        <f>ESTRUTURA!E264</f>
        <v/>
      </c>
      <c r="D263" s="164" t="str">
        <f>IF($A263="","",IF(A263=prazo_se,1,IFERROR(TRUNC(ESTRUTURA!R264/ESTRUTURA!T263,6),0)*100))</f>
        <v/>
      </c>
      <c r="E263" s="163"/>
      <c r="G263" s="161" t="str">
        <f>IF(ESTRUTURA!A264&gt;prazo_subp,"",ESTRUTURA!A264)</f>
        <v/>
      </c>
      <c r="H263" s="162" t="str">
        <f>IF(G263="","",ESTRUTURA!C264)</f>
        <v/>
      </c>
      <c r="I263" s="162" t="str">
        <f>IF(G263="","",ESTRUTURA!E264)</f>
        <v/>
      </c>
      <c r="J263" s="164" t="str">
        <f>IF($G263="","",IF(G263=prazo_subp,1,IFERROR(TRUNC(ESTRUTURA!Y264/ESTRUTURA!AA263,6),0)*100))</f>
        <v/>
      </c>
      <c r="K263" s="163"/>
      <c r="M263" s="161" t="str">
        <f>ESTRUTURA!M264</f>
        <v/>
      </c>
      <c r="N263" s="162" t="str">
        <f>ESTRUTURA!O264</f>
        <v/>
      </c>
      <c r="O263" s="162" t="str">
        <f>ESTRUTURA!Q264</f>
        <v/>
      </c>
      <c r="P263" s="164" t="str">
        <f>IF($M263="","",IF(M263=prazo_sub,1,IFERROR(TRUNC(ESTRUTURA!AE264/ESTRUTURA!AG263,6),0)*100))</f>
        <v/>
      </c>
      <c r="Q263" s="163"/>
    </row>
    <row r="264" spans="1:17" x14ac:dyDescent="0.3">
      <c r="A264" s="161" t="str">
        <f>IF(ESTRUTURA!A265&gt;prazo_se,"",ESTRUTURA!A265)</f>
        <v/>
      </c>
      <c r="B264" s="162" t="str">
        <f>ESTRUTURA!C265</f>
        <v/>
      </c>
      <c r="C264" s="162" t="str">
        <f>ESTRUTURA!E265</f>
        <v/>
      </c>
      <c r="D264" s="164" t="str">
        <f>IF($A264="","",IF(A264=prazo_se,1,IFERROR(TRUNC(ESTRUTURA!R265/ESTRUTURA!T264,6),0)*100))</f>
        <v/>
      </c>
      <c r="E264" s="163"/>
      <c r="G264" s="161" t="str">
        <f>IF(ESTRUTURA!A265&gt;prazo_subp,"",ESTRUTURA!A265)</f>
        <v/>
      </c>
      <c r="H264" s="162" t="str">
        <f>IF(G264="","",ESTRUTURA!C265)</f>
        <v/>
      </c>
      <c r="I264" s="162" t="str">
        <f>IF(G264="","",ESTRUTURA!E265)</f>
        <v/>
      </c>
      <c r="J264" s="164" t="str">
        <f>IF($G264="","",IF(G264=prazo_subp,1,IFERROR(TRUNC(ESTRUTURA!Y265/ESTRUTURA!AA264,6),0)*100))</f>
        <v/>
      </c>
      <c r="K264" s="163"/>
      <c r="M264" s="161" t="str">
        <f>ESTRUTURA!M265</f>
        <v/>
      </c>
      <c r="N264" s="162" t="str">
        <f>ESTRUTURA!O265</f>
        <v/>
      </c>
      <c r="O264" s="162" t="str">
        <f>ESTRUTURA!Q265</f>
        <v/>
      </c>
      <c r="P264" s="164" t="str">
        <f>IF($M264="","",IF(M264=prazo_sub,1,IFERROR(TRUNC(ESTRUTURA!AE265/ESTRUTURA!AG264,6),0)*100))</f>
        <v/>
      </c>
      <c r="Q264" s="163"/>
    </row>
    <row r="265" spans="1:17" x14ac:dyDescent="0.3">
      <c r="A265" s="161" t="str">
        <f>IF(ESTRUTURA!A266&gt;prazo_se,"",ESTRUTURA!A266)</f>
        <v/>
      </c>
      <c r="B265" s="162" t="str">
        <f>ESTRUTURA!C266</f>
        <v/>
      </c>
      <c r="C265" s="162" t="str">
        <f>ESTRUTURA!E266</f>
        <v/>
      </c>
      <c r="D265" s="164" t="str">
        <f>IF($A265="","",IF(A265=prazo_se,1,IFERROR(TRUNC(ESTRUTURA!R266/ESTRUTURA!T265,6),0)*100))</f>
        <v/>
      </c>
      <c r="E265" s="163"/>
      <c r="G265" s="161" t="str">
        <f>IF(ESTRUTURA!A266&gt;prazo_subp,"",ESTRUTURA!A266)</f>
        <v/>
      </c>
      <c r="H265" s="162" t="str">
        <f>IF(G265="","",ESTRUTURA!C266)</f>
        <v/>
      </c>
      <c r="I265" s="162" t="str">
        <f>IF(G265="","",ESTRUTURA!E266)</f>
        <v/>
      </c>
      <c r="J265" s="164" t="str">
        <f>IF($G265="","",IF(G265=prazo_subp,1,IFERROR(TRUNC(ESTRUTURA!Y266/ESTRUTURA!AA265,6),0)*100))</f>
        <v/>
      </c>
      <c r="K265" s="163"/>
      <c r="M265" s="161" t="str">
        <f>ESTRUTURA!M266</f>
        <v/>
      </c>
      <c r="N265" s="162" t="str">
        <f>ESTRUTURA!O266</f>
        <v/>
      </c>
      <c r="O265" s="162" t="str">
        <f>ESTRUTURA!Q266</f>
        <v/>
      </c>
      <c r="P265" s="164" t="str">
        <f>IF($M265="","",IF(M265=prazo_sub,1,IFERROR(TRUNC(ESTRUTURA!AE266/ESTRUTURA!AG265,6),0)*100))</f>
        <v/>
      </c>
      <c r="Q265" s="163"/>
    </row>
    <row r="266" spans="1:17" x14ac:dyDescent="0.3">
      <c r="A266" s="161" t="str">
        <f>IF(ESTRUTURA!A267&gt;prazo_se,"",ESTRUTURA!A267)</f>
        <v/>
      </c>
      <c r="B266" s="162" t="str">
        <f>ESTRUTURA!C267</f>
        <v/>
      </c>
      <c r="C266" s="162" t="str">
        <f>ESTRUTURA!E267</f>
        <v/>
      </c>
      <c r="D266" s="164" t="str">
        <f>IF($A266="","",IF(A266=prazo_se,1,IFERROR(TRUNC(ESTRUTURA!R267/ESTRUTURA!T266,6),0)*100))</f>
        <v/>
      </c>
      <c r="E266" s="163"/>
      <c r="G266" s="161" t="str">
        <f>IF(ESTRUTURA!A267&gt;prazo_subp,"",ESTRUTURA!A267)</f>
        <v/>
      </c>
      <c r="H266" s="162" t="str">
        <f>IF(G266="","",ESTRUTURA!C267)</f>
        <v/>
      </c>
      <c r="I266" s="162" t="str">
        <f>IF(G266="","",ESTRUTURA!E267)</f>
        <v/>
      </c>
      <c r="J266" s="164" t="str">
        <f>IF($G266="","",IF(G266=prazo_subp,1,IFERROR(TRUNC(ESTRUTURA!Y267/ESTRUTURA!AA266,6),0)*100))</f>
        <v/>
      </c>
      <c r="K266" s="163"/>
      <c r="M266" s="161" t="str">
        <f>ESTRUTURA!M267</f>
        <v/>
      </c>
      <c r="N266" s="162" t="str">
        <f>ESTRUTURA!O267</f>
        <v/>
      </c>
      <c r="O266" s="162" t="str">
        <f>ESTRUTURA!Q267</f>
        <v/>
      </c>
      <c r="P266" s="164" t="str">
        <f>IF($M266="","",IF(M266=prazo_sub,1,IFERROR(TRUNC(ESTRUTURA!AE267/ESTRUTURA!AG266,6),0)*100))</f>
        <v/>
      </c>
      <c r="Q266" s="163"/>
    </row>
    <row r="267" spans="1:17" x14ac:dyDescent="0.3">
      <c r="A267" s="161" t="str">
        <f>IF(ESTRUTURA!A268&gt;prazo_se,"",ESTRUTURA!A268)</f>
        <v/>
      </c>
      <c r="B267" s="162" t="str">
        <f>ESTRUTURA!C268</f>
        <v/>
      </c>
      <c r="C267" s="162" t="str">
        <f>ESTRUTURA!E268</f>
        <v/>
      </c>
      <c r="D267" s="164" t="str">
        <f>IF($A267="","",IF(A267=prazo_se,1,IFERROR(TRUNC(ESTRUTURA!R268/ESTRUTURA!T267,6),0)*100))</f>
        <v/>
      </c>
      <c r="E267" s="163"/>
      <c r="G267" s="161" t="str">
        <f>IF(ESTRUTURA!A268&gt;prazo_subp,"",ESTRUTURA!A268)</f>
        <v/>
      </c>
      <c r="H267" s="162" t="str">
        <f>IF(G267="","",ESTRUTURA!C268)</f>
        <v/>
      </c>
      <c r="I267" s="162" t="str">
        <f>IF(G267="","",ESTRUTURA!E268)</f>
        <v/>
      </c>
      <c r="J267" s="164" t="str">
        <f>IF($G267="","",IF(G267=prazo_subp,1,IFERROR(TRUNC(ESTRUTURA!Y268/ESTRUTURA!AA267,6),0)*100))</f>
        <v/>
      </c>
      <c r="K267" s="163"/>
      <c r="M267" s="161" t="str">
        <f>ESTRUTURA!M268</f>
        <v/>
      </c>
      <c r="N267" s="162" t="str">
        <f>ESTRUTURA!O268</f>
        <v/>
      </c>
      <c r="O267" s="162" t="str">
        <f>ESTRUTURA!Q268</f>
        <v/>
      </c>
      <c r="P267" s="164" t="str">
        <f>IF($M267="","",IF(M267=prazo_sub,1,IFERROR(TRUNC(ESTRUTURA!AE268/ESTRUTURA!AG267,6),0)*100))</f>
        <v/>
      </c>
      <c r="Q267" s="163"/>
    </row>
    <row r="268" spans="1:17" x14ac:dyDescent="0.3">
      <c r="A268" s="161" t="str">
        <f>IF(ESTRUTURA!A269&gt;prazo_se,"",ESTRUTURA!A269)</f>
        <v/>
      </c>
      <c r="B268" s="162" t="str">
        <f>ESTRUTURA!C269</f>
        <v/>
      </c>
      <c r="C268" s="162" t="str">
        <f>ESTRUTURA!E269</f>
        <v/>
      </c>
      <c r="D268" s="164" t="str">
        <f>IF($A268="","",IF(A268=prazo_se,1,IFERROR(TRUNC(ESTRUTURA!R269/ESTRUTURA!T268,6),0)*100))</f>
        <v/>
      </c>
      <c r="E268" s="163"/>
      <c r="G268" s="161" t="str">
        <f>IF(ESTRUTURA!A269&gt;prazo_subp,"",ESTRUTURA!A269)</f>
        <v/>
      </c>
      <c r="H268" s="162" t="str">
        <f>IF(G268="","",ESTRUTURA!C269)</f>
        <v/>
      </c>
      <c r="I268" s="162" t="str">
        <f>IF(G268="","",ESTRUTURA!E269)</f>
        <v/>
      </c>
      <c r="J268" s="164" t="str">
        <f>IF($G268="","",IF(G268=prazo_subp,1,IFERROR(TRUNC(ESTRUTURA!Y269/ESTRUTURA!AA268,6),0)*100))</f>
        <v/>
      </c>
      <c r="K268" s="163"/>
      <c r="M268" s="161" t="str">
        <f>ESTRUTURA!M269</f>
        <v/>
      </c>
      <c r="N268" s="162" t="str">
        <f>ESTRUTURA!O269</f>
        <v/>
      </c>
      <c r="O268" s="162" t="str">
        <f>ESTRUTURA!Q269</f>
        <v/>
      </c>
      <c r="P268" s="164" t="str">
        <f>IF($M268="","",IF(M268=prazo_sub,1,IFERROR(TRUNC(ESTRUTURA!AE269/ESTRUTURA!AG268,6),0)*100))</f>
        <v/>
      </c>
      <c r="Q268" s="163"/>
    </row>
    <row r="269" spans="1:17" x14ac:dyDescent="0.3">
      <c r="A269" s="161" t="str">
        <f>IF(ESTRUTURA!A270&gt;prazo_se,"",ESTRUTURA!A270)</f>
        <v/>
      </c>
      <c r="B269" s="162" t="str">
        <f>ESTRUTURA!C270</f>
        <v/>
      </c>
      <c r="C269" s="162" t="str">
        <f>ESTRUTURA!E270</f>
        <v/>
      </c>
      <c r="D269" s="164" t="str">
        <f>IF($A269="","",IF(A269=prazo_se,1,IFERROR(TRUNC(ESTRUTURA!R270/ESTRUTURA!T269,6),0)*100))</f>
        <v/>
      </c>
      <c r="E269" s="163"/>
      <c r="G269" s="161" t="str">
        <f>IF(ESTRUTURA!A270&gt;prazo_subp,"",ESTRUTURA!A270)</f>
        <v/>
      </c>
      <c r="H269" s="162" t="str">
        <f>IF(G269="","",ESTRUTURA!C270)</f>
        <v/>
      </c>
      <c r="I269" s="162" t="str">
        <f>IF(G269="","",ESTRUTURA!E270)</f>
        <v/>
      </c>
      <c r="J269" s="164" t="str">
        <f>IF($G269="","",IF(G269=prazo_subp,1,IFERROR(TRUNC(ESTRUTURA!Y270/ESTRUTURA!AA269,6),0)*100))</f>
        <v/>
      </c>
      <c r="K269" s="163"/>
      <c r="M269" s="161" t="str">
        <f>ESTRUTURA!M270</f>
        <v/>
      </c>
      <c r="N269" s="162" t="str">
        <f>ESTRUTURA!O270</f>
        <v/>
      </c>
      <c r="O269" s="162" t="str">
        <f>ESTRUTURA!Q270</f>
        <v/>
      </c>
      <c r="P269" s="164" t="str">
        <f>IF($M269="","",IF(M269=prazo_sub,1,IFERROR(TRUNC(ESTRUTURA!AE270/ESTRUTURA!AG269,6),0)*100))</f>
        <v/>
      </c>
      <c r="Q269" s="163"/>
    </row>
    <row r="270" spans="1:17" x14ac:dyDescent="0.3">
      <c r="A270" s="161" t="str">
        <f>IF(ESTRUTURA!A271&gt;prazo_se,"",ESTRUTURA!A271)</f>
        <v/>
      </c>
      <c r="B270" s="162" t="str">
        <f>ESTRUTURA!C271</f>
        <v/>
      </c>
      <c r="C270" s="162" t="str">
        <f>ESTRUTURA!E271</f>
        <v/>
      </c>
      <c r="D270" s="164" t="str">
        <f>IF($A270="","",IF(A270=prazo_se,1,IFERROR(TRUNC(ESTRUTURA!R271/ESTRUTURA!T270,6),0)*100))</f>
        <v/>
      </c>
      <c r="E270" s="163"/>
      <c r="G270" s="161" t="str">
        <f>IF(ESTRUTURA!A271&gt;prazo_subp,"",ESTRUTURA!A271)</f>
        <v/>
      </c>
      <c r="H270" s="162" t="str">
        <f>IF(G270="","",ESTRUTURA!C271)</f>
        <v/>
      </c>
      <c r="I270" s="162" t="str">
        <f>IF(G270="","",ESTRUTURA!E271)</f>
        <v/>
      </c>
      <c r="J270" s="164" t="str">
        <f>IF($G270="","",IF(G270=prazo_subp,1,IFERROR(TRUNC(ESTRUTURA!Y271/ESTRUTURA!AA270,6),0)*100))</f>
        <v/>
      </c>
      <c r="K270" s="163"/>
      <c r="M270" s="161" t="str">
        <f>ESTRUTURA!M271</f>
        <v/>
      </c>
      <c r="N270" s="162" t="str">
        <f>ESTRUTURA!O271</f>
        <v/>
      </c>
      <c r="O270" s="162" t="str">
        <f>ESTRUTURA!Q271</f>
        <v/>
      </c>
      <c r="P270" s="164" t="str">
        <f>IF($M270="","",IF(M270=prazo_sub,1,IFERROR(TRUNC(ESTRUTURA!AE271/ESTRUTURA!AG270,6),0)*100))</f>
        <v/>
      </c>
      <c r="Q270" s="163"/>
    </row>
    <row r="271" spans="1:17" x14ac:dyDescent="0.3">
      <c r="A271" s="161" t="str">
        <f>IF(ESTRUTURA!A272&gt;prazo_se,"",ESTRUTURA!A272)</f>
        <v/>
      </c>
      <c r="B271" s="162" t="str">
        <f>ESTRUTURA!C272</f>
        <v/>
      </c>
      <c r="C271" s="162" t="str">
        <f>ESTRUTURA!E272</f>
        <v/>
      </c>
      <c r="D271" s="164" t="str">
        <f>IF($A271="","",IF(A271=prazo_se,1,IFERROR(TRUNC(ESTRUTURA!R272/ESTRUTURA!T271,6),0)*100))</f>
        <v/>
      </c>
      <c r="E271" s="163"/>
      <c r="G271" s="161" t="str">
        <f>IF(ESTRUTURA!A272&gt;prazo_subp,"",ESTRUTURA!A272)</f>
        <v/>
      </c>
      <c r="H271" s="162" t="str">
        <f>IF(G271="","",ESTRUTURA!C272)</f>
        <v/>
      </c>
      <c r="I271" s="162" t="str">
        <f>IF(G271="","",ESTRUTURA!E272)</f>
        <v/>
      </c>
      <c r="J271" s="164" t="str">
        <f>IF($G271="","",IF(G271=prazo_subp,1,IFERROR(TRUNC(ESTRUTURA!Y272/ESTRUTURA!AA271,6),0)*100))</f>
        <v/>
      </c>
      <c r="K271" s="163"/>
      <c r="M271" s="161" t="str">
        <f>ESTRUTURA!M272</f>
        <v/>
      </c>
      <c r="N271" s="162" t="str">
        <f>ESTRUTURA!O272</f>
        <v/>
      </c>
      <c r="O271" s="162" t="str">
        <f>ESTRUTURA!Q272</f>
        <v/>
      </c>
      <c r="P271" s="164" t="str">
        <f>IF($M271="","",IF(M271=prazo_sub,1,IFERROR(TRUNC(ESTRUTURA!AE272/ESTRUTURA!AG271,6),0)*100))</f>
        <v/>
      </c>
      <c r="Q271" s="163"/>
    </row>
    <row r="272" spans="1:17" x14ac:dyDescent="0.3">
      <c r="A272" s="161" t="str">
        <f>IF(ESTRUTURA!A273&gt;prazo_se,"",ESTRUTURA!A273)</f>
        <v/>
      </c>
      <c r="B272" s="162" t="str">
        <f>ESTRUTURA!C273</f>
        <v/>
      </c>
      <c r="C272" s="162" t="str">
        <f>ESTRUTURA!E273</f>
        <v/>
      </c>
      <c r="D272" s="164" t="str">
        <f>IF($A272="","",IF(A272=prazo_se,1,IFERROR(TRUNC(ESTRUTURA!R273/ESTRUTURA!T272,6),0)*100))</f>
        <v/>
      </c>
      <c r="E272" s="163"/>
      <c r="G272" s="161" t="str">
        <f>IF(ESTRUTURA!A273&gt;prazo_subp,"",ESTRUTURA!A273)</f>
        <v/>
      </c>
      <c r="H272" s="162" t="str">
        <f>IF(G272="","",ESTRUTURA!C273)</f>
        <v/>
      </c>
      <c r="I272" s="162" t="str">
        <f>IF(G272="","",ESTRUTURA!E273)</f>
        <v/>
      </c>
      <c r="J272" s="164" t="str">
        <f>IF($G272="","",IF(G272=prazo_subp,1,IFERROR(TRUNC(ESTRUTURA!Y273/ESTRUTURA!AA272,6),0)*100))</f>
        <v/>
      </c>
      <c r="K272" s="163"/>
      <c r="M272" s="161" t="str">
        <f>ESTRUTURA!M273</f>
        <v/>
      </c>
      <c r="N272" s="162" t="str">
        <f>ESTRUTURA!O273</f>
        <v/>
      </c>
      <c r="O272" s="162" t="str">
        <f>ESTRUTURA!Q273</f>
        <v/>
      </c>
      <c r="P272" s="164" t="str">
        <f>IF($M272="","",IF(M272=prazo_sub,1,IFERROR(TRUNC(ESTRUTURA!AE273/ESTRUTURA!AG272,6),0)*100))</f>
        <v/>
      </c>
      <c r="Q272" s="163"/>
    </row>
    <row r="273" spans="1:17" x14ac:dyDescent="0.3">
      <c r="A273" s="161" t="str">
        <f>IF(ESTRUTURA!A274&gt;prazo_se,"",ESTRUTURA!A274)</f>
        <v/>
      </c>
      <c r="B273" s="162" t="str">
        <f>ESTRUTURA!C274</f>
        <v/>
      </c>
      <c r="C273" s="162" t="str">
        <f>ESTRUTURA!E274</f>
        <v/>
      </c>
      <c r="D273" s="164" t="str">
        <f>IF($A273="","",IF(A273=prazo_se,1,IFERROR(TRUNC(ESTRUTURA!R274/ESTRUTURA!T273,6),0)*100))</f>
        <v/>
      </c>
      <c r="E273" s="163"/>
      <c r="G273" s="161" t="str">
        <f>IF(ESTRUTURA!A274&gt;prazo_subp,"",ESTRUTURA!A274)</f>
        <v/>
      </c>
      <c r="H273" s="162" t="str">
        <f>IF(G273="","",ESTRUTURA!C274)</f>
        <v/>
      </c>
      <c r="I273" s="162" t="str">
        <f>IF(G273="","",ESTRUTURA!E274)</f>
        <v/>
      </c>
      <c r="J273" s="164" t="str">
        <f>IF($G273="","",IF(G273=prazo_subp,1,IFERROR(TRUNC(ESTRUTURA!Y274/ESTRUTURA!AA273,6),0)*100))</f>
        <v/>
      </c>
      <c r="K273" s="163"/>
      <c r="M273" s="161" t="str">
        <f>ESTRUTURA!M274</f>
        <v/>
      </c>
      <c r="N273" s="162" t="str">
        <f>ESTRUTURA!O274</f>
        <v/>
      </c>
      <c r="O273" s="162" t="str">
        <f>ESTRUTURA!Q274</f>
        <v/>
      </c>
      <c r="P273" s="164" t="str">
        <f>IF($M273="","",IF(M273=prazo_sub,1,IFERROR(TRUNC(ESTRUTURA!AE274/ESTRUTURA!AG273,6),0)*100))</f>
        <v/>
      </c>
      <c r="Q273" s="163"/>
    </row>
    <row r="274" spans="1:17" x14ac:dyDescent="0.3">
      <c r="A274" s="161" t="str">
        <f>IF(ESTRUTURA!A275&gt;prazo_se,"",ESTRUTURA!A275)</f>
        <v/>
      </c>
      <c r="B274" s="162" t="str">
        <f>ESTRUTURA!C275</f>
        <v/>
      </c>
      <c r="C274" s="162" t="str">
        <f>ESTRUTURA!E275</f>
        <v/>
      </c>
      <c r="D274" s="164" t="str">
        <f>IF($A274="","",IF(A274=prazo_se,1,IFERROR(TRUNC(ESTRUTURA!R275/ESTRUTURA!T274,6),0)*100))</f>
        <v/>
      </c>
      <c r="E274" s="163"/>
      <c r="G274" s="161" t="str">
        <f>IF(ESTRUTURA!A275&gt;prazo_subp,"",ESTRUTURA!A275)</f>
        <v/>
      </c>
      <c r="H274" s="162" t="str">
        <f>IF(G274="","",ESTRUTURA!C275)</f>
        <v/>
      </c>
      <c r="I274" s="162" t="str">
        <f>IF(G274="","",ESTRUTURA!E275)</f>
        <v/>
      </c>
      <c r="J274" s="164" t="str">
        <f>IF($G274="","",IF(G274=prazo_subp,1,IFERROR(TRUNC(ESTRUTURA!Y275/ESTRUTURA!AA274,6),0)*100))</f>
        <v/>
      </c>
      <c r="K274" s="163"/>
      <c r="M274" s="161" t="str">
        <f>ESTRUTURA!M275</f>
        <v/>
      </c>
      <c r="N274" s="162" t="str">
        <f>ESTRUTURA!O275</f>
        <v/>
      </c>
      <c r="O274" s="162" t="str">
        <f>ESTRUTURA!Q275</f>
        <v/>
      </c>
      <c r="P274" s="164" t="str">
        <f>IF($M274="","",IF(M274=prazo_sub,1,IFERROR(TRUNC(ESTRUTURA!AE275/ESTRUTURA!AG274,6),0)*100))</f>
        <v/>
      </c>
      <c r="Q274" s="163"/>
    </row>
    <row r="275" spans="1:17" x14ac:dyDescent="0.3">
      <c r="A275" s="161" t="str">
        <f>IF(ESTRUTURA!A276&gt;prazo_se,"",ESTRUTURA!A276)</f>
        <v/>
      </c>
      <c r="B275" s="162" t="str">
        <f>ESTRUTURA!C276</f>
        <v/>
      </c>
      <c r="C275" s="162" t="str">
        <f>ESTRUTURA!E276</f>
        <v/>
      </c>
      <c r="D275" s="164" t="str">
        <f>IF($A275="","",IF(A275=prazo_se,1,IFERROR(TRUNC(ESTRUTURA!R276/ESTRUTURA!T275,6),0)*100))</f>
        <v/>
      </c>
      <c r="E275" s="163"/>
      <c r="G275" s="161" t="str">
        <f>IF(ESTRUTURA!A276&gt;prazo_subp,"",ESTRUTURA!A276)</f>
        <v/>
      </c>
      <c r="H275" s="162" t="str">
        <f>IF(G275="","",ESTRUTURA!C276)</f>
        <v/>
      </c>
      <c r="I275" s="162" t="str">
        <f>IF(G275="","",ESTRUTURA!E276)</f>
        <v/>
      </c>
      <c r="J275" s="164" t="str">
        <f>IF($G275="","",IF(G275=prazo_subp,1,IFERROR(TRUNC(ESTRUTURA!Y276/ESTRUTURA!AA275,6),0)*100))</f>
        <v/>
      </c>
      <c r="K275" s="163"/>
      <c r="M275" s="161" t="str">
        <f>ESTRUTURA!M276</f>
        <v/>
      </c>
      <c r="N275" s="162" t="str">
        <f>ESTRUTURA!O276</f>
        <v/>
      </c>
      <c r="O275" s="162" t="str">
        <f>ESTRUTURA!Q276</f>
        <v/>
      </c>
      <c r="P275" s="164" t="str">
        <f>IF($M275="","",IF(M275=prazo_sub,1,IFERROR(TRUNC(ESTRUTURA!AE276/ESTRUTURA!AG275,6),0)*100))</f>
        <v/>
      </c>
      <c r="Q275" s="163"/>
    </row>
    <row r="276" spans="1:17" x14ac:dyDescent="0.3">
      <c r="A276" s="161" t="str">
        <f>IF(ESTRUTURA!A277&gt;prazo_se,"",ESTRUTURA!A277)</f>
        <v/>
      </c>
      <c r="B276" s="162" t="str">
        <f>ESTRUTURA!C277</f>
        <v/>
      </c>
      <c r="C276" s="162" t="str">
        <f>ESTRUTURA!E277</f>
        <v/>
      </c>
      <c r="D276" s="164" t="str">
        <f>IF($A276="","",IF(A276=prazo_se,1,IFERROR(TRUNC(ESTRUTURA!R277/ESTRUTURA!T276,6),0)*100))</f>
        <v/>
      </c>
      <c r="E276" s="163"/>
      <c r="G276" s="161" t="str">
        <f>IF(ESTRUTURA!A277&gt;prazo_subp,"",ESTRUTURA!A277)</f>
        <v/>
      </c>
      <c r="H276" s="162" t="str">
        <f>IF(G276="","",ESTRUTURA!C277)</f>
        <v/>
      </c>
      <c r="I276" s="162" t="str">
        <f>IF(G276="","",ESTRUTURA!E277)</f>
        <v/>
      </c>
      <c r="J276" s="164" t="str">
        <f>IF($G276="","",IF(G276=prazo_subp,1,IFERROR(TRUNC(ESTRUTURA!Y277/ESTRUTURA!AA276,6),0)*100))</f>
        <v/>
      </c>
      <c r="K276" s="163"/>
      <c r="M276" s="161" t="str">
        <f>ESTRUTURA!M277</f>
        <v/>
      </c>
      <c r="N276" s="162" t="str">
        <f>ESTRUTURA!O277</f>
        <v/>
      </c>
      <c r="O276" s="162" t="str">
        <f>ESTRUTURA!Q277</f>
        <v/>
      </c>
      <c r="P276" s="164" t="str">
        <f>IF($M276="","",IF(M276=prazo_sub,1,IFERROR(TRUNC(ESTRUTURA!AE277/ESTRUTURA!AG276,6),0)*100))</f>
        <v/>
      </c>
      <c r="Q276" s="163"/>
    </row>
    <row r="277" spans="1:17" x14ac:dyDescent="0.3">
      <c r="A277" s="161" t="str">
        <f>IF(ESTRUTURA!A278&gt;prazo_se,"",ESTRUTURA!A278)</f>
        <v/>
      </c>
      <c r="B277" s="162" t="str">
        <f>ESTRUTURA!C278</f>
        <v/>
      </c>
      <c r="C277" s="162" t="str">
        <f>ESTRUTURA!E278</f>
        <v/>
      </c>
      <c r="D277" s="164" t="str">
        <f>IF($A277="","",IF(A277=prazo_se,1,IFERROR(TRUNC(ESTRUTURA!R278/ESTRUTURA!T277,6),0)*100))</f>
        <v/>
      </c>
      <c r="E277" s="163"/>
      <c r="G277" s="161" t="str">
        <f>IF(ESTRUTURA!A278&gt;prazo_subp,"",ESTRUTURA!A278)</f>
        <v/>
      </c>
      <c r="H277" s="162" t="str">
        <f>IF(G277="","",ESTRUTURA!C278)</f>
        <v/>
      </c>
      <c r="I277" s="162" t="str">
        <f>IF(G277="","",ESTRUTURA!E278)</f>
        <v/>
      </c>
      <c r="J277" s="164" t="str">
        <f>IF($G277="","",IF(G277=prazo_subp,1,IFERROR(TRUNC(ESTRUTURA!Y278/ESTRUTURA!AA277,6),0)*100))</f>
        <v/>
      </c>
      <c r="K277" s="163"/>
      <c r="M277" s="161" t="str">
        <f>ESTRUTURA!M278</f>
        <v/>
      </c>
      <c r="N277" s="162" t="str">
        <f>ESTRUTURA!O278</f>
        <v/>
      </c>
      <c r="O277" s="162" t="str">
        <f>ESTRUTURA!Q278</f>
        <v/>
      </c>
      <c r="P277" s="164" t="str">
        <f>IF($M277="","",IF(M277=prazo_sub,1,IFERROR(TRUNC(ESTRUTURA!AE278/ESTRUTURA!AG277,6),0)*100))</f>
        <v/>
      </c>
      <c r="Q277" s="163"/>
    </row>
    <row r="278" spans="1:17" x14ac:dyDescent="0.3">
      <c r="A278" s="161" t="str">
        <f>IF(ESTRUTURA!A279&gt;prazo_se,"",ESTRUTURA!A279)</f>
        <v/>
      </c>
      <c r="B278" s="162" t="str">
        <f>ESTRUTURA!C279</f>
        <v/>
      </c>
      <c r="C278" s="162" t="str">
        <f>ESTRUTURA!E279</f>
        <v/>
      </c>
      <c r="D278" s="164" t="str">
        <f>IF($A278="","",IF(A278=prazo_se,1,IFERROR(TRUNC(ESTRUTURA!R279/ESTRUTURA!T278,6),0)*100))</f>
        <v/>
      </c>
      <c r="E278" s="163"/>
      <c r="G278" s="161" t="str">
        <f>IF(ESTRUTURA!A279&gt;prazo_subp,"",ESTRUTURA!A279)</f>
        <v/>
      </c>
      <c r="H278" s="162" t="str">
        <f>IF(G278="","",ESTRUTURA!C279)</f>
        <v/>
      </c>
      <c r="I278" s="162" t="str">
        <f>IF(G278="","",ESTRUTURA!E279)</f>
        <v/>
      </c>
      <c r="J278" s="164" t="str">
        <f>IF($G278="","",IF(G278=prazo_subp,1,IFERROR(TRUNC(ESTRUTURA!Y279/ESTRUTURA!AA278,6),0)*100))</f>
        <v/>
      </c>
      <c r="K278" s="163"/>
      <c r="M278" s="161" t="str">
        <f>ESTRUTURA!M279</f>
        <v/>
      </c>
      <c r="N278" s="162" t="str">
        <f>ESTRUTURA!O279</f>
        <v/>
      </c>
      <c r="O278" s="162" t="str">
        <f>ESTRUTURA!Q279</f>
        <v/>
      </c>
      <c r="P278" s="164" t="str">
        <f>IF($M278="","",IF(M278=prazo_sub,1,IFERROR(TRUNC(ESTRUTURA!AE279/ESTRUTURA!AG278,6),0)*100))</f>
        <v/>
      </c>
      <c r="Q278" s="163"/>
    </row>
    <row r="279" spans="1:17" x14ac:dyDescent="0.3">
      <c r="A279" s="161" t="str">
        <f>IF(ESTRUTURA!A280&gt;prazo_se,"",ESTRUTURA!A280)</f>
        <v/>
      </c>
      <c r="B279" s="162" t="str">
        <f>ESTRUTURA!C280</f>
        <v/>
      </c>
      <c r="C279" s="162" t="str">
        <f>ESTRUTURA!E280</f>
        <v/>
      </c>
      <c r="D279" s="164" t="str">
        <f>IF($A279="","",IF(A279=prazo_se,1,IFERROR(TRUNC(ESTRUTURA!R280/ESTRUTURA!T279,6),0)*100))</f>
        <v/>
      </c>
      <c r="E279" s="163"/>
      <c r="G279" s="161" t="str">
        <f>IF(ESTRUTURA!A280&gt;prazo_subp,"",ESTRUTURA!A280)</f>
        <v/>
      </c>
      <c r="H279" s="162" t="str">
        <f>IF(G279="","",ESTRUTURA!C280)</f>
        <v/>
      </c>
      <c r="I279" s="162" t="str">
        <f>IF(G279="","",ESTRUTURA!E280)</f>
        <v/>
      </c>
      <c r="J279" s="164" t="str">
        <f>IF($G279="","",IF(G279=prazo_subp,1,IFERROR(TRUNC(ESTRUTURA!Y280/ESTRUTURA!AA279,6),0)*100))</f>
        <v/>
      </c>
      <c r="K279" s="163"/>
      <c r="M279" s="161" t="str">
        <f>ESTRUTURA!M280</f>
        <v/>
      </c>
      <c r="N279" s="162" t="str">
        <f>ESTRUTURA!O280</f>
        <v/>
      </c>
      <c r="O279" s="162" t="str">
        <f>ESTRUTURA!Q280</f>
        <v/>
      </c>
      <c r="P279" s="164" t="str">
        <f>IF($M279="","",IF(M279=prazo_sub,1,IFERROR(TRUNC(ESTRUTURA!AE280/ESTRUTURA!AG279,6),0)*100))</f>
        <v/>
      </c>
      <c r="Q279" s="163"/>
    </row>
    <row r="280" spans="1:17" x14ac:dyDescent="0.3">
      <c r="A280" s="161" t="str">
        <f>IF(ESTRUTURA!A281&gt;prazo_se,"",ESTRUTURA!A281)</f>
        <v/>
      </c>
      <c r="B280" s="162" t="str">
        <f>ESTRUTURA!C281</f>
        <v/>
      </c>
      <c r="C280" s="162" t="str">
        <f>ESTRUTURA!E281</f>
        <v/>
      </c>
      <c r="D280" s="164" t="str">
        <f>IF($A280="","",IF(A280=prazo_se,1,IFERROR(TRUNC(ESTRUTURA!R281/ESTRUTURA!T280,6),0)*100))</f>
        <v/>
      </c>
      <c r="E280" s="163"/>
      <c r="G280" s="161" t="str">
        <f>IF(ESTRUTURA!A281&gt;prazo_subp,"",ESTRUTURA!A281)</f>
        <v/>
      </c>
      <c r="H280" s="162" t="str">
        <f>IF(G280="","",ESTRUTURA!C281)</f>
        <v/>
      </c>
      <c r="I280" s="162" t="str">
        <f>IF(G280="","",ESTRUTURA!E281)</f>
        <v/>
      </c>
      <c r="J280" s="164" t="str">
        <f>IF($G280="","",IF(G280=prazo_subp,1,IFERROR(TRUNC(ESTRUTURA!Y281/ESTRUTURA!AA280,6),0)*100))</f>
        <v/>
      </c>
      <c r="K280" s="163"/>
      <c r="M280" s="161" t="str">
        <f>ESTRUTURA!M281</f>
        <v/>
      </c>
      <c r="N280" s="162" t="str">
        <f>ESTRUTURA!O281</f>
        <v/>
      </c>
      <c r="O280" s="162" t="str">
        <f>ESTRUTURA!Q281</f>
        <v/>
      </c>
      <c r="P280" s="164" t="str">
        <f>IF($M280="","",IF(M280=prazo_sub,1,IFERROR(TRUNC(ESTRUTURA!AE281/ESTRUTURA!AG280,6),0)*100))</f>
        <v/>
      </c>
      <c r="Q280" s="163"/>
    </row>
    <row r="281" spans="1:17" x14ac:dyDescent="0.3">
      <c r="A281" s="161" t="str">
        <f>IF(ESTRUTURA!A282&gt;prazo_se,"",ESTRUTURA!A282)</f>
        <v/>
      </c>
      <c r="B281" s="162" t="str">
        <f>ESTRUTURA!C282</f>
        <v/>
      </c>
      <c r="C281" s="162" t="str">
        <f>ESTRUTURA!E282</f>
        <v/>
      </c>
      <c r="D281" s="164" t="str">
        <f>IF($A281="","",IF(A281=prazo_se,1,IFERROR(TRUNC(ESTRUTURA!R282/ESTRUTURA!T281,6),0)*100))</f>
        <v/>
      </c>
      <c r="E281" s="163"/>
      <c r="G281" s="161" t="str">
        <f>IF(ESTRUTURA!A282&gt;prazo_subp,"",ESTRUTURA!A282)</f>
        <v/>
      </c>
      <c r="H281" s="162" t="str">
        <f>IF(G281="","",ESTRUTURA!C282)</f>
        <v/>
      </c>
      <c r="I281" s="162" t="str">
        <f>IF(G281="","",ESTRUTURA!E282)</f>
        <v/>
      </c>
      <c r="J281" s="164" t="str">
        <f>IF($G281="","",IF(G281=prazo_subp,1,IFERROR(TRUNC(ESTRUTURA!Y282/ESTRUTURA!AA281,6),0)*100))</f>
        <v/>
      </c>
      <c r="K281" s="163"/>
      <c r="M281" s="161" t="str">
        <f>ESTRUTURA!M282</f>
        <v/>
      </c>
      <c r="N281" s="162" t="str">
        <f>ESTRUTURA!O282</f>
        <v/>
      </c>
      <c r="O281" s="162" t="str">
        <f>ESTRUTURA!Q282</f>
        <v/>
      </c>
      <c r="P281" s="164" t="str">
        <f>IF($M281="","",IF(M281=prazo_sub,1,IFERROR(TRUNC(ESTRUTURA!AE282/ESTRUTURA!AG281,6),0)*100))</f>
        <v/>
      </c>
      <c r="Q281" s="163"/>
    </row>
    <row r="282" spans="1:17" x14ac:dyDescent="0.3">
      <c r="A282" s="161" t="str">
        <f>IF(ESTRUTURA!A283&gt;prazo_se,"",ESTRUTURA!A283)</f>
        <v/>
      </c>
      <c r="B282" s="162" t="str">
        <f>ESTRUTURA!C283</f>
        <v/>
      </c>
      <c r="C282" s="162" t="str">
        <f>ESTRUTURA!E283</f>
        <v/>
      </c>
      <c r="D282" s="164" t="str">
        <f>IF($A282="","",IF(A282=prazo_se,1,IFERROR(TRUNC(ESTRUTURA!R283/ESTRUTURA!T282,6),0)*100))</f>
        <v/>
      </c>
      <c r="E282" s="163"/>
      <c r="G282" s="161" t="str">
        <f>IF(ESTRUTURA!A283&gt;prazo_subp,"",ESTRUTURA!A283)</f>
        <v/>
      </c>
      <c r="H282" s="162" t="str">
        <f>IF(G282="","",ESTRUTURA!C283)</f>
        <v/>
      </c>
      <c r="I282" s="162" t="str">
        <f>IF(G282="","",ESTRUTURA!E283)</f>
        <v/>
      </c>
      <c r="J282" s="164" t="str">
        <f>IF($G282="","",IF(G282=prazo_subp,1,IFERROR(TRUNC(ESTRUTURA!Y283/ESTRUTURA!AA282,6),0)*100))</f>
        <v/>
      </c>
      <c r="K282" s="163"/>
      <c r="M282" s="161" t="str">
        <f>ESTRUTURA!M283</f>
        <v/>
      </c>
      <c r="N282" s="162" t="str">
        <f>ESTRUTURA!O283</f>
        <v/>
      </c>
      <c r="O282" s="162" t="str">
        <f>ESTRUTURA!Q283</f>
        <v/>
      </c>
      <c r="P282" s="164" t="str">
        <f>IF($M282="","",IF(M282=prazo_sub,1,IFERROR(TRUNC(ESTRUTURA!AE283/ESTRUTURA!AG282,6),0)*100))</f>
        <v/>
      </c>
      <c r="Q282" s="163"/>
    </row>
    <row r="283" spans="1:17" x14ac:dyDescent="0.3">
      <c r="A283" s="161" t="str">
        <f>IF(ESTRUTURA!A284&gt;prazo_se,"",ESTRUTURA!A284)</f>
        <v/>
      </c>
      <c r="B283" s="162" t="str">
        <f>ESTRUTURA!C284</f>
        <v/>
      </c>
      <c r="C283" s="162" t="str">
        <f>ESTRUTURA!E284</f>
        <v/>
      </c>
      <c r="D283" s="164" t="str">
        <f>IF($A283="","",IF(A283=prazo_se,1,IFERROR(TRUNC(ESTRUTURA!R284/ESTRUTURA!T283,6),0)*100))</f>
        <v/>
      </c>
      <c r="E283" s="163"/>
      <c r="G283" s="161" t="str">
        <f>IF(ESTRUTURA!A284&gt;prazo_subp,"",ESTRUTURA!A284)</f>
        <v/>
      </c>
      <c r="H283" s="162" t="str">
        <f>IF(G283="","",ESTRUTURA!C284)</f>
        <v/>
      </c>
      <c r="I283" s="162" t="str">
        <f>IF(G283="","",ESTRUTURA!E284)</f>
        <v/>
      </c>
      <c r="J283" s="164" t="str">
        <f>IF($G283="","",IF(G283=prazo_subp,1,IFERROR(TRUNC(ESTRUTURA!Y284/ESTRUTURA!AA283,6),0)*100))</f>
        <v/>
      </c>
      <c r="K283" s="163"/>
      <c r="M283" s="161" t="str">
        <f>ESTRUTURA!M284</f>
        <v/>
      </c>
      <c r="N283" s="162" t="str">
        <f>ESTRUTURA!O284</f>
        <v/>
      </c>
      <c r="O283" s="162" t="str">
        <f>ESTRUTURA!Q284</f>
        <v/>
      </c>
      <c r="P283" s="164" t="str">
        <f>IF($M283="","",IF(M283=prazo_sub,1,IFERROR(TRUNC(ESTRUTURA!AE284/ESTRUTURA!AG283,6),0)*100))</f>
        <v/>
      </c>
      <c r="Q283" s="163"/>
    </row>
    <row r="284" spans="1:17" x14ac:dyDescent="0.3">
      <c r="A284" s="161" t="str">
        <f>IF(ESTRUTURA!A285&gt;prazo_se,"",ESTRUTURA!A285)</f>
        <v/>
      </c>
      <c r="B284" s="162" t="str">
        <f>ESTRUTURA!C285</f>
        <v/>
      </c>
      <c r="C284" s="162" t="str">
        <f>ESTRUTURA!E285</f>
        <v/>
      </c>
      <c r="D284" s="164" t="str">
        <f>IF($A284="","",IF(A284=prazo_se,1,IFERROR(TRUNC(ESTRUTURA!R285/ESTRUTURA!T284,6),0)*100))</f>
        <v/>
      </c>
      <c r="E284" s="163"/>
      <c r="G284" s="161" t="str">
        <f>IF(ESTRUTURA!A285&gt;prazo_subp,"",ESTRUTURA!A285)</f>
        <v/>
      </c>
      <c r="H284" s="162" t="str">
        <f>IF(G284="","",ESTRUTURA!C285)</f>
        <v/>
      </c>
      <c r="I284" s="162" t="str">
        <f>IF(G284="","",ESTRUTURA!E285)</f>
        <v/>
      </c>
      <c r="J284" s="164" t="str">
        <f>IF($G284="","",IF(G284=prazo_subp,1,IFERROR(TRUNC(ESTRUTURA!Y285/ESTRUTURA!AA284,6),0)*100))</f>
        <v/>
      </c>
      <c r="K284" s="163"/>
      <c r="M284" s="161" t="str">
        <f>ESTRUTURA!M285</f>
        <v/>
      </c>
      <c r="N284" s="162" t="str">
        <f>ESTRUTURA!O285</f>
        <v/>
      </c>
      <c r="O284" s="162" t="str">
        <f>ESTRUTURA!Q285</f>
        <v/>
      </c>
      <c r="P284" s="164" t="str">
        <f>IF($M284="","",IF(M284=prazo_sub,1,IFERROR(TRUNC(ESTRUTURA!AE285/ESTRUTURA!AG284,6),0)*100))</f>
        <v/>
      </c>
      <c r="Q284" s="163"/>
    </row>
    <row r="285" spans="1:17" x14ac:dyDescent="0.3">
      <c r="A285" s="161" t="str">
        <f>IF(ESTRUTURA!A286&gt;prazo_se,"",ESTRUTURA!A286)</f>
        <v/>
      </c>
      <c r="B285" s="162" t="str">
        <f>ESTRUTURA!C286</f>
        <v/>
      </c>
      <c r="C285" s="162" t="str">
        <f>ESTRUTURA!E286</f>
        <v/>
      </c>
      <c r="D285" s="164" t="str">
        <f>IF($A285="","",IF(A285=prazo_se,1,IFERROR(TRUNC(ESTRUTURA!R286/ESTRUTURA!T285,6),0)*100))</f>
        <v/>
      </c>
      <c r="E285" s="163"/>
      <c r="G285" s="161" t="str">
        <f>IF(ESTRUTURA!A286&gt;prazo_subp,"",ESTRUTURA!A286)</f>
        <v/>
      </c>
      <c r="H285" s="162" t="str">
        <f>IF(G285="","",ESTRUTURA!C286)</f>
        <v/>
      </c>
      <c r="I285" s="162" t="str">
        <f>IF(G285="","",ESTRUTURA!E286)</f>
        <v/>
      </c>
      <c r="J285" s="164" t="str">
        <f>IF($G285="","",IF(G285=prazo_subp,1,IFERROR(TRUNC(ESTRUTURA!Y286/ESTRUTURA!AA285,6),0)*100))</f>
        <v/>
      </c>
      <c r="K285" s="163"/>
      <c r="M285" s="161" t="str">
        <f>ESTRUTURA!M286</f>
        <v/>
      </c>
      <c r="N285" s="162" t="str">
        <f>ESTRUTURA!O286</f>
        <v/>
      </c>
      <c r="O285" s="162" t="str">
        <f>ESTRUTURA!Q286</f>
        <v/>
      </c>
      <c r="P285" s="164" t="str">
        <f>IF($M285="","",IF(M285=prazo_sub,1,IFERROR(TRUNC(ESTRUTURA!AE286/ESTRUTURA!AG285,6),0)*100))</f>
        <v/>
      </c>
      <c r="Q285" s="163"/>
    </row>
    <row r="286" spans="1:17" x14ac:dyDescent="0.3">
      <c r="A286" s="161" t="str">
        <f>IF(ESTRUTURA!A287&gt;prazo_se,"",ESTRUTURA!A287)</f>
        <v/>
      </c>
      <c r="B286" s="162" t="str">
        <f>ESTRUTURA!C287</f>
        <v/>
      </c>
      <c r="C286" s="162" t="str">
        <f>ESTRUTURA!E287</f>
        <v/>
      </c>
      <c r="D286" s="164" t="str">
        <f>IF($A286="","",IF(A286=prazo_se,1,IFERROR(TRUNC(ESTRUTURA!R287/ESTRUTURA!T286,6),0)*100))</f>
        <v/>
      </c>
      <c r="E286" s="163"/>
      <c r="G286" s="161" t="str">
        <f>IF(ESTRUTURA!A287&gt;prazo_subp,"",ESTRUTURA!A287)</f>
        <v/>
      </c>
      <c r="H286" s="162" t="str">
        <f>IF(G286="","",ESTRUTURA!C287)</f>
        <v/>
      </c>
      <c r="I286" s="162" t="str">
        <f>IF(G286="","",ESTRUTURA!E287)</f>
        <v/>
      </c>
      <c r="J286" s="164" t="str">
        <f>IF($G286="","",IF(G286=prazo_subp,1,IFERROR(TRUNC(ESTRUTURA!Y287/ESTRUTURA!AA286,6),0)*100))</f>
        <v/>
      </c>
      <c r="K286" s="163"/>
      <c r="M286" s="161" t="str">
        <f>ESTRUTURA!M287</f>
        <v/>
      </c>
      <c r="N286" s="162" t="str">
        <f>ESTRUTURA!O287</f>
        <v/>
      </c>
      <c r="O286" s="162" t="str">
        <f>ESTRUTURA!Q287</f>
        <v/>
      </c>
      <c r="P286" s="164" t="str">
        <f>IF($M286="","",IF(M286=prazo_sub,1,IFERROR(TRUNC(ESTRUTURA!AE287/ESTRUTURA!AG286,6),0)*100))</f>
        <v/>
      </c>
      <c r="Q286" s="163"/>
    </row>
    <row r="287" spans="1:17" x14ac:dyDescent="0.3">
      <c r="A287" s="161" t="str">
        <f>IF(ESTRUTURA!A288&gt;prazo_se,"",ESTRUTURA!A288)</f>
        <v/>
      </c>
      <c r="B287" s="162" t="str">
        <f>ESTRUTURA!C288</f>
        <v/>
      </c>
      <c r="C287" s="162" t="str">
        <f>ESTRUTURA!E288</f>
        <v/>
      </c>
      <c r="D287" s="164" t="str">
        <f>IF($A287="","",IF(A287=prazo_se,1,IFERROR(TRUNC(ESTRUTURA!R288/ESTRUTURA!T287,6),0)*100))</f>
        <v/>
      </c>
      <c r="E287" s="163"/>
      <c r="G287" s="161" t="str">
        <f>IF(ESTRUTURA!A288&gt;prazo_subp,"",ESTRUTURA!A288)</f>
        <v/>
      </c>
      <c r="H287" s="162" t="str">
        <f>IF(G287="","",ESTRUTURA!C288)</f>
        <v/>
      </c>
      <c r="I287" s="162" t="str">
        <f>IF(G287="","",ESTRUTURA!E288)</f>
        <v/>
      </c>
      <c r="J287" s="164" t="str">
        <f>IF($G287="","",IF(G287=prazo_subp,1,IFERROR(TRUNC(ESTRUTURA!Y288/ESTRUTURA!AA287,6),0)*100))</f>
        <v/>
      </c>
      <c r="K287" s="163"/>
      <c r="M287" s="161" t="str">
        <f>ESTRUTURA!M288</f>
        <v/>
      </c>
      <c r="N287" s="162" t="str">
        <f>ESTRUTURA!O288</f>
        <v/>
      </c>
      <c r="O287" s="162" t="str">
        <f>ESTRUTURA!Q288</f>
        <v/>
      </c>
      <c r="P287" s="164" t="str">
        <f>IF($M287="","",IF(M287=prazo_sub,1,IFERROR(TRUNC(ESTRUTURA!AE288/ESTRUTURA!AG287,6),0)*100))</f>
        <v/>
      </c>
      <c r="Q287" s="163"/>
    </row>
    <row r="288" spans="1:17" x14ac:dyDescent="0.3">
      <c r="A288" s="161" t="str">
        <f>IF(ESTRUTURA!A289&gt;prazo_se,"",ESTRUTURA!A289)</f>
        <v/>
      </c>
      <c r="B288" s="162" t="str">
        <f>ESTRUTURA!C289</f>
        <v/>
      </c>
      <c r="C288" s="162" t="str">
        <f>ESTRUTURA!E289</f>
        <v/>
      </c>
      <c r="D288" s="164" t="str">
        <f>IF($A288="","",IF(A288=prazo_se,1,IFERROR(TRUNC(ESTRUTURA!R289/ESTRUTURA!T288,6),0)*100))</f>
        <v/>
      </c>
      <c r="E288" s="163"/>
      <c r="G288" s="161" t="str">
        <f>IF(ESTRUTURA!A289&gt;prazo_subp,"",ESTRUTURA!A289)</f>
        <v/>
      </c>
      <c r="H288" s="162" t="str">
        <f>IF(G288="","",ESTRUTURA!C289)</f>
        <v/>
      </c>
      <c r="I288" s="162" t="str">
        <f>IF(G288="","",ESTRUTURA!E289)</f>
        <v/>
      </c>
      <c r="J288" s="164" t="str">
        <f>IF($G288="","",IF(G288=prazo_subp,1,IFERROR(TRUNC(ESTRUTURA!Y289/ESTRUTURA!AA288,6),0)*100))</f>
        <v/>
      </c>
      <c r="K288" s="163"/>
      <c r="M288" s="161" t="str">
        <f>ESTRUTURA!M289</f>
        <v/>
      </c>
      <c r="N288" s="162" t="str">
        <f>ESTRUTURA!O289</f>
        <v/>
      </c>
      <c r="O288" s="162" t="str">
        <f>ESTRUTURA!Q289</f>
        <v/>
      </c>
      <c r="P288" s="164" t="str">
        <f>IF($M288="","",IF(M288=prazo_sub,1,IFERROR(TRUNC(ESTRUTURA!AE289/ESTRUTURA!AG288,6),0)*100))</f>
        <v/>
      </c>
      <c r="Q288" s="163"/>
    </row>
    <row r="289" spans="1:17" x14ac:dyDescent="0.3">
      <c r="A289" s="161" t="str">
        <f>IF(ESTRUTURA!A290&gt;prazo_se,"",ESTRUTURA!A290)</f>
        <v/>
      </c>
      <c r="B289" s="162" t="str">
        <f>ESTRUTURA!C290</f>
        <v/>
      </c>
      <c r="C289" s="162" t="str">
        <f>ESTRUTURA!E290</f>
        <v/>
      </c>
      <c r="D289" s="164" t="str">
        <f>IF($A289="","",IF(A289=prazo_se,1,IFERROR(TRUNC(ESTRUTURA!R290/ESTRUTURA!T289,6),0)*100))</f>
        <v/>
      </c>
      <c r="E289" s="163"/>
      <c r="G289" s="161" t="str">
        <f>IF(ESTRUTURA!A290&gt;prazo_subp,"",ESTRUTURA!A290)</f>
        <v/>
      </c>
      <c r="H289" s="162" t="str">
        <f>IF(G289="","",ESTRUTURA!C290)</f>
        <v/>
      </c>
      <c r="I289" s="162" t="str">
        <f>IF(G289="","",ESTRUTURA!E290)</f>
        <v/>
      </c>
      <c r="J289" s="164" t="str">
        <f>IF($G289="","",IF(G289=prazo_subp,1,IFERROR(TRUNC(ESTRUTURA!Y290/ESTRUTURA!AA289,6),0)*100))</f>
        <v/>
      </c>
      <c r="K289" s="163"/>
      <c r="M289" s="161" t="str">
        <f>ESTRUTURA!M290</f>
        <v/>
      </c>
      <c r="N289" s="162" t="str">
        <f>ESTRUTURA!O290</f>
        <v/>
      </c>
      <c r="O289" s="162" t="str">
        <f>ESTRUTURA!Q290</f>
        <v/>
      </c>
      <c r="P289" s="164" t="str">
        <f>IF($M289="","",IF(M289=prazo_sub,1,IFERROR(TRUNC(ESTRUTURA!AE290/ESTRUTURA!AG289,6),0)*100))</f>
        <v/>
      </c>
      <c r="Q289" s="163"/>
    </row>
    <row r="290" spans="1:17" x14ac:dyDescent="0.3">
      <c r="A290" s="161" t="str">
        <f>IF(ESTRUTURA!A291&gt;prazo_se,"",ESTRUTURA!A291)</f>
        <v/>
      </c>
      <c r="B290" s="162" t="str">
        <f>ESTRUTURA!C291</f>
        <v/>
      </c>
      <c r="C290" s="162" t="str">
        <f>ESTRUTURA!E291</f>
        <v/>
      </c>
      <c r="D290" s="164" t="str">
        <f>IF($A290="","",IF(A290=prazo_se,1,IFERROR(TRUNC(ESTRUTURA!R291/ESTRUTURA!T290,6),0)*100))</f>
        <v/>
      </c>
      <c r="E290" s="163"/>
      <c r="G290" s="161" t="str">
        <f>IF(ESTRUTURA!A291&gt;prazo_subp,"",ESTRUTURA!A291)</f>
        <v/>
      </c>
      <c r="H290" s="162" t="str">
        <f>IF(G290="","",ESTRUTURA!C291)</f>
        <v/>
      </c>
      <c r="I290" s="162" t="str">
        <f>IF(G290="","",ESTRUTURA!E291)</f>
        <v/>
      </c>
      <c r="J290" s="164" t="str">
        <f>IF($G290="","",IF(G290=prazo_subp,1,IFERROR(TRUNC(ESTRUTURA!Y291/ESTRUTURA!AA290,6),0)*100))</f>
        <v/>
      </c>
      <c r="K290" s="163"/>
      <c r="M290" s="161" t="str">
        <f>ESTRUTURA!M291</f>
        <v/>
      </c>
      <c r="N290" s="162" t="str">
        <f>ESTRUTURA!O291</f>
        <v/>
      </c>
      <c r="O290" s="162" t="str">
        <f>ESTRUTURA!Q291</f>
        <v/>
      </c>
      <c r="P290" s="164" t="str">
        <f>IF($M290="","",IF(M290=prazo_sub,1,IFERROR(TRUNC(ESTRUTURA!AE291/ESTRUTURA!AG290,6),0)*100))</f>
        <v/>
      </c>
      <c r="Q290" s="163"/>
    </row>
    <row r="291" spans="1:17" x14ac:dyDescent="0.3">
      <c r="A291" s="161" t="str">
        <f>IF(ESTRUTURA!A292&gt;prazo_se,"",ESTRUTURA!A292)</f>
        <v/>
      </c>
      <c r="B291" s="162" t="str">
        <f>ESTRUTURA!C292</f>
        <v/>
      </c>
      <c r="C291" s="162" t="str">
        <f>ESTRUTURA!E292</f>
        <v/>
      </c>
      <c r="D291" s="164" t="str">
        <f>IF($A291="","",IF(A291=prazo_se,1,IFERROR(TRUNC(ESTRUTURA!R292/ESTRUTURA!T291,6),0)*100))</f>
        <v/>
      </c>
      <c r="E291" s="163"/>
      <c r="G291" s="161" t="str">
        <f>IF(ESTRUTURA!A292&gt;prazo_subp,"",ESTRUTURA!A292)</f>
        <v/>
      </c>
      <c r="H291" s="162" t="str">
        <f>IF(G291="","",ESTRUTURA!C292)</f>
        <v/>
      </c>
      <c r="I291" s="162" t="str">
        <f>IF(G291="","",ESTRUTURA!E292)</f>
        <v/>
      </c>
      <c r="J291" s="164" t="str">
        <f>IF($G291="","",IF(G291=prazo_subp,1,IFERROR(TRUNC(ESTRUTURA!Y292/ESTRUTURA!AA291,6),0)*100))</f>
        <v/>
      </c>
      <c r="K291" s="163"/>
      <c r="M291" s="161" t="str">
        <f>ESTRUTURA!M292</f>
        <v/>
      </c>
      <c r="N291" s="162" t="str">
        <f>ESTRUTURA!O292</f>
        <v/>
      </c>
      <c r="O291" s="162" t="str">
        <f>ESTRUTURA!Q292</f>
        <v/>
      </c>
      <c r="P291" s="164" t="str">
        <f>IF($M291="","",IF(M291=prazo_sub,1,IFERROR(TRUNC(ESTRUTURA!AE292/ESTRUTURA!AG291,6),0)*100))</f>
        <v/>
      </c>
      <c r="Q291" s="163"/>
    </row>
    <row r="292" spans="1:17" x14ac:dyDescent="0.3">
      <c r="A292" s="161" t="str">
        <f>IF(ESTRUTURA!A293&gt;prazo_se,"",ESTRUTURA!A293)</f>
        <v/>
      </c>
      <c r="B292" s="162" t="str">
        <f>ESTRUTURA!C293</f>
        <v/>
      </c>
      <c r="C292" s="162" t="str">
        <f>ESTRUTURA!E293</f>
        <v/>
      </c>
      <c r="D292" s="164" t="str">
        <f>IF($A292="","",IF(A292=prazo_se,1,IFERROR(TRUNC(ESTRUTURA!R293/ESTRUTURA!T292,6),0)*100))</f>
        <v/>
      </c>
      <c r="E292" s="163"/>
      <c r="G292" s="161" t="str">
        <f>IF(ESTRUTURA!A293&gt;prazo_subp,"",ESTRUTURA!A293)</f>
        <v/>
      </c>
      <c r="H292" s="162" t="str">
        <f>IF(G292="","",ESTRUTURA!C293)</f>
        <v/>
      </c>
      <c r="I292" s="162" t="str">
        <f>IF(G292="","",ESTRUTURA!E293)</f>
        <v/>
      </c>
      <c r="J292" s="164" t="str">
        <f>IF($G292="","",IF(G292=prazo_subp,1,IFERROR(TRUNC(ESTRUTURA!Y293/ESTRUTURA!AA292,6),0)*100))</f>
        <v/>
      </c>
      <c r="K292" s="163"/>
      <c r="M292" s="161" t="str">
        <f>ESTRUTURA!M293</f>
        <v/>
      </c>
      <c r="N292" s="162" t="str">
        <f>ESTRUTURA!O293</f>
        <v/>
      </c>
      <c r="O292" s="162" t="str">
        <f>ESTRUTURA!Q293</f>
        <v/>
      </c>
      <c r="P292" s="164" t="str">
        <f>IF($M292="","",IF(M292=prazo_sub,1,IFERROR(TRUNC(ESTRUTURA!AE293/ESTRUTURA!AG292,6),0)*100))</f>
        <v/>
      </c>
      <c r="Q292" s="163"/>
    </row>
    <row r="293" spans="1:17" x14ac:dyDescent="0.3">
      <c r="A293" s="161" t="str">
        <f>IF(ESTRUTURA!A294&gt;prazo_se,"",ESTRUTURA!A294)</f>
        <v/>
      </c>
      <c r="B293" s="162" t="str">
        <f>ESTRUTURA!C294</f>
        <v/>
      </c>
      <c r="C293" s="162" t="str">
        <f>ESTRUTURA!E294</f>
        <v/>
      </c>
      <c r="D293" s="164" t="str">
        <f>IF($A293="","",IF(A293=prazo_se,1,IFERROR(TRUNC(ESTRUTURA!R294/ESTRUTURA!T293,6),0)*100))</f>
        <v/>
      </c>
      <c r="E293" s="163"/>
      <c r="G293" s="161" t="str">
        <f>IF(ESTRUTURA!A294&gt;prazo_subp,"",ESTRUTURA!A294)</f>
        <v/>
      </c>
      <c r="H293" s="162" t="str">
        <f>IF(G293="","",ESTRUTURA!C294)</f>
        <v/>
      </c>
      <c r="I293" s="162" t="str">
        <f>IF(G293="","",ESTRUTURA!E294)</f>
        <v/>
      </c>
      <c r="J293" s="164" t="str">
        <f>IF($G293="","",IF(G293=prazo_subp,1,IFERROR(TRUNC(ESTRUTURA!Y294/ESTRUTURA!AA293,6),0)*100))</f>
        <v/>
      </c>
      <c r="K293" s="163"/>
      <c r="M293" s="161" t="str">
        <f>ESTRUTURA!M294</f>
        <v/>
      </c>
      <c r="N293" s="162" t="str">
        <f>ESTRUTURA!O294</f>
        <v/>
      </c>
      <c r="O293" s="162" t="str">
        <f>ESTRUTURA!Q294</f>
        <v/>
      </c>
      <c r="P293" s="164" t="str">
        <f>IF($M293="","",IF(M293=prazo_sub,1,IFERROR(TRUNC(ESTRUTURA!AE294/ESTRUTURA!AG293,6),0)*100))</f>
        <v/>
      </c>
      <c r="Q293" s="163"/>
    </row>
    <row r="294" spans="1:17" x14ac:dyDescent="0.3">
      <c r="A294" s="161" t="str">
        <f>IF(ESTRUTURA!A295&gt;prazo_se,"",ESTRUTURA!A295)</f>
        <v/>
      </c>
      <c r="B294" s="162" t="str">
        <f>ESTRUTURA!C295</f>
        <v/>
      </c>
      <c r="C294" s="162" t="str">
        <f>ESTRUTURA!E295</f>
        <v/>
      </c>
      <c r="D294" s="164" t="str">
        <f>IF($A294="","",IF(A294=prazo_se,1,IFERROR(TRUNC(ESTRUTURA!R295/ESTRUTURA!T294,6),0)*100))</f>
        <v/>
      </c>
      <c r="E294" s="163"/>
      <c r="G294" s="161" t="str">
        <f>IF(ESTRUTURA!A295&gt;prazo_subp,"",ESTRUTURA!A295)</f>
        <v/>
      </c>
      <c r="H294" s="162" t="str">
        <f>IF(G294="","",ESTRUTURA!C295)</f>
        <v/>
      </c>
      <c r="I294" s="162" t="str">
        <f>IF(G294="","",ESTRUTURA!E295)</f>
        <v/>
      </c>
      <c r="J294" s="164" t="str">
        <f>IF($G294="","",IF(G294=prazo_subp,1,IFERROR(TRUNC(ESTRUTURA!Y295/ESTRUTURA!AA294,6),0)*100))</f>
        <v/>
      </c>
      <c r="K294" s="163"/>
      <c r="M294" s="161" t="str">
        <f>ESTRUTURA!M295</f>
        <v/>
      </c>
      <c r="N294" s="162" t="str">
        <f>ESTRUTURA!O295</f>
        <v/>
      </c>
      <c r="O294" s="162" t="str">
        <f>ESTRUTURA!Q295</f>
        <v/>
      </c>
      <c r="P294" s="164" t="str">
        <f>IF($M294="","",IF(M294=prazo_sub,1,IFERROR(TRUNC(ESTRUTURA!AE295/ESTRUTURA!AG294,6),0)*100))</f>
        <v/>
      </c>
      <c r="Q294" s="163"/>
    </row>
    <row r="295" spans="1:17" x14ac:dyDescent="0.3">
      <c r="A295" s="161" t="str">
        <f>IF(ESTRUTURA!A296&gt;prazo_se,"",ESTRUTURA!A296)</f>
        <v/>
      </c>
      <c r="B295" s="162" t="str">
        <f>ESTRUTURA!C296</f>
        <v/>
      </c>
      <c r="C295" s="162" t="str">
        <f>ESTRUTURA!E296</f>
        <v/>
      </c>
      <c r="D295" s="164" t="str">
        <f>IF($A295="","",IF(A295=prazo_se,1,IFERROR(TRUNC(ESTRUTURA!R296/ESTRUTURA!T295,6),0)*100))</f>
        <v/>
      </c>
      <c r="E295" s="163"/>
      <c r="G295" s="161" t="str">
        <f>IF(ESTRUTURA!A296&gt;prazo_subp,"",ESTRUTURA!A296)</f>
        <v/>
      </c>
      <c r="H295" s="162" t="str">
        <f>IF(G295="","",ESTRUTURA!C296)</f>
        <v/>
      </c>
      <c r="I295" s="162" t="str">
        <f>IF(G295="","",ESTRUTURA!E296)</f>
        <v/>
      </c>
      <c r="J295" s="164" t="str">
        <f>IF($G295="","",IF(G295=prazo_subp,1,IFERROR(TRUNC(ESTRUTURA!Y296/ESTRUTURA!AA295,6),0)*100))</f>
        <v/>
      </c>
      <c r="K295" s="163"/>
      <c r="M295" s="161" t="str">
        <f>ESTRUTURA!M296</f>
        <v/>
      </c>
      <c r="N295" s="162" t="str">
        <f>ESTRUTURA!O296</f>
        <v/>
      </c>
      <c r="O295" s="162" t="str">
        <f>ESTRUTURA!Q296</f>
        <v/>
      </c>
      <c r="P295" s="164" t="str">
        <f>IF($M295="","",IF(M295=prazo_sub,1,IFERROR(TRUNC(ESTRUTURA!AE296/ESTRUTURA!AG295,6),0)*100))</f>
        <v/>
      </c>
      <c r="Q295" s="163"/>
    </row>
    <row r="296" spans="1:17" x14ac:dyDescent="0.3">
      <c r="A296" s="161" t="str">
        <f>IF(ESTRUTURA!A297&gt;prazo_se,"",ESTRUTURA!A297)</f>
        <v/>
      </c>
      <c r="B296" s="162" t="str">
        <f>ESTRUTURA!C297</f>
        <v/>
      </c>
      <c r="C296" s="162" t="str">
        <f>ESTRUTURA!E297</f>
        <v/>
      </c>
      <c r="D296" s="164" t="str">
        <f>IF($A296="","",IF(A296=prazo_se,1,IFERROR(TRUNC(ESTRUTURA!R297/ESTRUTURA!T296,6),0)*100))</f>
        <v/>
      </c>
      <c r="E296" s="163"/>
      <c r="G296" s="161" t="str">
        <f>IF(ESTRUTURA!A297&gt;prazo_subp,"",ESTRUTURA!A297)</f>
        <v/>
      </c>
      <c r="H296" s="162" t="str">
        <f>IF(G296="","",ESTRUTURA!C297)</f>
        <v/>
      </c>
      <c r="I296" s="162" t="str">
        <f>IF(G296="","",ESTRUTURA!E297)</f>
        <v/>
      </c>
      <c r="J296" s="164" t="str">
        <f>IF($G296="","",IF(G296=prazo_subp,1,IFERROR(TRUNC(ESTRUTURA!Y297/ESTRUTURA!AA296,6),0)*100))</f>
        <v/>
      </c>
      <c r="K296" s="163"/>
      <c r="M296" s="161" t="str">
        <f>ESTRUTURA!M297</f>
        <v/>
      </c>
      <c r="N296" s="162" t="str">
        <f>ESTRUTURA!O297</f>
        <v/>
      </c>
      <c r="O296" s="162" t="str">
        <f>ESTRUTURA!Q297</f>
        <v/>
      </c>
      <c r="P296" s="164" t="str">
        <f>IF($M296="","",IF(M296=prazo_sub,1,IFERROR(TRUNC(ESTRUTURA!AE297/ESTRUTURA!AG296,6),0)*100))</f>
        <v/>
      </c>
      <c r="Q296" s="163"/>
    </row>
    <row r="297" spans="1:17" x14ac:dyDescent="0.3">
      <c r="A297" s="161" t="str">
        <f>IF(ESTRUTURA!A298&gt;prazo_se,"",ESTRUTURA!A298)</f>
        <v/>
      </c>
      <c r="B297" s="162" t="str">
        <f>ESTRUTURA!C298</f>
        <v/>
      </c>
      <c r="C297" s="162" t="str">
        <f>ESTRUTURA!E298</f>
        <v/>
      </c>
      <c r="D297" s="164" t="str">
        <f>IF($A297="","",IF(A297=prazo_se,1,IFERROR(TRUNC(ESTRUTURA!R298/ESTRUTURA!T297,6),0)*100))</f>
        <v/>
      </c>
      <c r="E297" s="163"/>
      <c r="G297" s="161" t="str">
        <f>IF(ESTRUTURA!A298&gt;prazo_subp,"",ESTRUTURA!A298)</f>
        <v/>
      </c>
      <c r="H297" s="162" t="str">
        <f>IF(G297="","",ESTRUTURA!C298)</f>
        <v/>
      </c>
      <c r="I297" s="162" t="str">
        <f>IF(G297="","",ESTRUTURA!E298)</f>
        <v/>
      </c>
      <c r="J297" s="164" t="str">
        <f>IF($G297="","",IF(G297=prazo_subp,1,IFERROR(TRUNC(ESTRUTURA!Y298/ESTRUTURA!AA297,6),0)*100))</f>
        <v/>
      </c>
      <c r="K297" s="163"/>
      <c r="M297" s="161" t="str">
        <f>ESTRUTURA!M298</f>
        <v/>
      </c>
      <c r="N297" s="162" t="str">
        <f>ESTRUTURA!O298</f>
        <v/>
      </c>
      <c r="O297" s="162" t="str">
        <f>ESTRUTURA!Q298</f>
        <v/>
      </c>
      <c r="P297" s="164" t="str">
        <f>IF($M297="","",IF(M297=prazo_sub,1,IFERROR(TRUNC(ESTRUTURA!AE298/ESTRUTURA!AG297,6),0)*100))</f>
        <v/>
      </c>
      <c r="Q297" s="163"/>
    </row>
    <row r="298" spans="1:17" x14ac:dyDescent="0.3">
      <c r="A298" s="161" t="str">
        <f>IF(ESTRUTURA!A299&gt;prazo_se,"",ESTRUTURA!A299)</f>
        <v/>
      </c>
      <c r="B298" s="162" t="str">
        <f>ESTRUTURA!C299</f>
        <v/>
      </c>
      <c r="C298" s="162" t="str">
        <f>ESTRUTURA!E299</f>
        <v/>
      </c>
      <c r="D298" s="164" t="str">
        <f>IF($A298="","",IF(A298=prazo_se,1,IFERROR(TRUNC(ESTRUTURA!R299/ESTRUTURA!T298,6),0)*100))</f>
        <v/>
      </c>
      <c r="E298" s="163"/>
      <c r="G298" s="161" t="str">
        <f>IF(ESTRUTURA!A299&gt;prazo_subp,"",ESTRUTURA!A299)</f>
        <v/>
      </c>
      <c r="H298" s="162" t="str">
        <f>IF(G298="","",ESTRUTURA!C299)</f>
        <v/>
      </c>
      <c r="I298" s="162" t="str">
        <f>IF(G298="","",ESTRUTURA!E299)</f>
        <v/>
      </c>
      <c r="J298" s="164" t="str">
        <f>IF($G298="","",IF(G298=prazo_subp,1,IFERROR(TRUNC(ESTRUTURA!Y299/ESTRUTURA!AA298,6),0)*100))</f>
        <v/>
      </c>
      <c r="K298" s="163"/>
      <c r="M298" s="161" t="str">
        <f>ESTRUTURA!M299</f>
        <v/>
      </c>
      <c r="N298" s="162" t="str">
        <f>ESTRUTURA!O299</f>
        <v/>
      </c>
      <c r="O298" s="162" t="str">
        <f>ESTRUTURA!Q299</f>
        <v/>
      </c>
      <c r="P298" s="164" t="str">
        <f>IF($M298="","",IF(M298=prazo_sub,1,IFERROR(TRUNC(ESTRUTURA!AE299/ESTRUTURA!AG298,6),0)*100))</f>
        <v/>
      </c>
      <c r="Q298" s="163"/>
    </row>
    <row r="299" spans="1:17" x14ac:dyDescent="0.3">
      <c r="A299" s="161" t="str">
        <f>IF(ESTRUTURA!A300&gt;prazo_se,"",ESTRUTURA!A300)</f>
        <v/>
      </c>
      <c r="B299" s="162" t="str">
        <f>ESTRUTURA!C300</f>
        <v/>
      </c>
      <c r="C299" s="162" t="str">
        <f>ESTRUTURA!E300</f>
        <v/>
      </c>
      <c r="D299" s="164" t="str">
        <f>IF($A299="","",IF(A299=prazo_se,1,IFERROR(TRUNC(ESTRUTURA!R300/ESTRUTURA!T299,6),0)*100))</f>
        <v/>
      </c>
      <c r="E299" s="163"/>
      <c r="G299" s="161" t="str">
        <f>IF(ESTRUTURA!A300&gt;prazo_subp,"",ESTRUTURA!A300)</f>
        <v/>
      </c>
      <c r="H299" s="162" t="str">
        <f>IF(G299="","",ESTRUTURA!C300)</f>
        <v/>
      </c>
      <c r="I299" s="162" t="str">
        <f>IF(G299="","",ESTRUTURA!E300)</f>
        <v/>
      </c>
      <c r="J299" s="164" t="str">
        <f>IF($G299="","",IF(G299=prazo_subp,1,IFERROR(TRUNC(ESTRUTURA!Y300/ESTRUTURA!AA299,6),0)*100))</f>
        <v/>
      </c>
      <c r="K299" s="163"/>
      <c r="M299" s="161" t="str">
        <f>ESTRUTURA!M300</f>
        <v/>
      </c>
      <c r="N299" s="162" t="str">
        <f>ESTRUTURA!O300</f>
        <v/>
      </c>
      <c r="O299" s="162" t="str">
        <f>ESTRUTURA!Q300</f>
        <v/>
      </c>
      <c r="P299" s="164" t="str">
        <f>IF($M299="","",IF(M299=prazo_sub,1,IFERROR(TRUNC(ESTRUTURA!AE300/ESTRUTURA!AG299,6),0)*100))</f>
        <v/>
      </c>
      <c r="Q299" s="163"/>
    </row>
    <row r="300" spans="1:17" x14ac:dyDescent="0.3">
      <c r="A300" s="161" t="str">
        <f>IF(ESTRUTURA!A301&gt;prazo_se,"",ESTRUTURA!A301)</f>
        <v/>
      </c>
      <c r="B300" s="162" t="str">
        <f>ESTRUTURA!C301</f>
        <v/>
      </c>
      <c r="C300" s="162" t="str">
        <f>ESTRUTURA!E301</f>
        <v/>
      </c>
      <c r="D300" s="164" t="str">
        <f>IF($A300="","",IF(A300=prazo_se,1,IFERROR(TRUNC(ESTRUTURA!R301/ESTRUTURA!T300,6),0)*100))</f>
        <v/>
      </c>
      <c r="E300" s="163"/>
      <c r="G300" s="161" t="str">
        <f>IF(ESTRUTURA!A301&gt;prazo_subp,"",ESTRUTURA!A301)</f>
        <v/>
      </c>
      <c r="H300" s="162" t="str">
        <f>IF(G300="","",ESTRUTURA!C301)</f>
        <v/>
      </c>
      <c r="I300" s="162" t="str">
        <f>IF(G300="","",ESTRUTURA!E301)</f>
        <v/>
      </c>
      <c r="J300" s="164" t="str">
        <f>IF($G300="","",IF(G300=prazo_subp,1,IFERROR(TRUNC(ESTRUTURA!Y301/ESTRUTURA!AA300,6),0)*100))</f>
        <v/>
      </c>
      <c r="K300" s="163"/>
      <c r="M300" s="161" t="str">
        <f>ESTRUTURA!M301</f>
        <v/>
      </c>
      <c r="N300" s="162" t="str">
        <f>ESTRUTURA!O301</f>
        <v/>
      </c>
      <c r="O300" s="162" t="str">
        <f>ESTRUTURA!Q301</f>
        <v/>
      </c>
      <c r="P300" s="164" t="str">
        <f>IF($M300="","",IF(M300=prazo_sub,1,IFERROR(TRUNC(ESTRUTURA!AE301/ESTRUTURA!AG300,6),0)*100))</f>
        <v/>
      </c>
      <c r="Q300" s="163"/>
    </row>
    <row r="301" spans="1:17" x14ac:dyDescent="0.3">
      <c r="A301" s="161" t="str">
        <f>IF(ESTRUTURA!A302&gt;prazo_se,"",ESTRUTURA!A302)</f>
        <v/>
      </c>
      <c r="B301" s="162" t="str">
        <f>ESTRUTURA!C302</f>
        <v/>
      </c>
      <c r="C301" s="162" t="str">
        <f>ESTRUTURA!E302</f>
        <v/>
      </c>
      <c r="D301" s="164" t="str">
        <f>IF($A301="","",IF(A301=prazo_se,1,IFERROR(TRUNC(ESTRUTURA!R302/ESTRUTURA!T301,6),0)*100))</f>
        <v/>
      </c>
      <c r="E301" s="163"/>
      <c r="G301" s="161" t="str">
        <f>IF(ESTRUTURA!A302&gt;prazo_subp,"",ESTRUTURA!A302)</f>
        <v/>
      </c>
      <c r="H301" s="162" t="str">
        <f>IF(G301="","",ESTRUTURA!C302)</f>
        <v/>
      </c>
      <c r="I301" s="162" t="str">
        <f>IF(G301="","",ESTRUTURA!E302)</f>
        <v/>
      </c>
      <c r="J301" s="164" t="str">
        <f>IF($G301="","",IF(G301=prazo_subp,1,IFERROR(TRUNC(ESTRUTURA!Y302/ESTRUTURA!AA301,6),0)*100))</f>
        <v/>
      </c>
      <c r="K301" s="163"/>
      <c r="M301" s="161" t="str">
        <f>ESTRUTURA!M302</f>
        <v/>
      </c>
      <c r="N301" s="162" t="str">
        <f>ESTRUTURA!O302</f>
        <v/>
      </c>
      <c r="O301" s="162" t="str">
        <f>ESTRUTURA!Q302</f>
        <v/>
      </c>
      <c r="P301" s="164" t="str">
        <f>IF($M301="","",IF(M301=prazo_sub,1,IFERROR(TRUNC(ESTRUTURA!AE302/ESTRUTURA!AG301,6),0)*100))</f>
        <v/>
      </c>
      <c r="Q301" s="163"/>
    </row>
    <row r="302" spans="1:17" x14ac:dyDescent="0.3">
      <c r="A302" s="161" t="str">
        <f>IF(ESTRUTURA!A303&gt;prazo_se,"",ESTRUTURA!A303)</f>
        <v/>
      </c>
      <c r="B302" s="162" t="str">
        <f>ESTRUTURA!C303</f>
        <v/>
      </c>
      <c r="C302" s="162" t="str">
        <f>ESTRUTURA!E303</f>
        <v/>
      </c>
      <c r="D302" s="164" t="str">
        <f>IF($A302="","",IF(A302=prazo_se,1,IFERROR(TRUNC(ESTRUTURA!R303/ESTRUTURA!T302,6),0)*100))</f>
        <v/>
      </c>
      <c r="E302" s="163"/>
      <c r="G302" s="161" t="str">
        <f>IF(ESTRUTURA!A303&gt;prazo_subp,"",ESTRUTURA!A303)</f>
        <v/>
      </c>
      <c r="H302" s="162" t="str">
        <f>IF(G302="","",ESTRUTURA!C303)</f>
        <v/>
      </c>
      <c r="I302" s="162" t="str">
        <f>IF(G302="","",ESTRUTURA!E303)</f>
        <v/>
      </c>
      <c r="J302" s="164" t="str">
        <f>IF($G302="","",IF(G302=prazo_subp,1,IFERROR(TRUNC(ESTRUTURA!Y303/ESTRUTURA!AA302,6),0)*100))</f>
        <v/>
      </c>
      <c r="K302" s="163"/>
      <c r="M302" s="161" t="str">
        <f>ESTRUTURA!M303</f>
        <v/>
      </c>
      <c r="N302" s="162" t="str">
        <f>ESTRUTURA!O303</f>
        <v/>
      </c>
      <c r="O302" s="162" t="str">
        <f>ESTRUTURA!Q303</f>
        <v/>
      </c>
      <c r="P302" s="164" t="str">
        <f>IF($M302="","",IF(M302=prazo_sub,1,IFERROR(TRUNC(ESTRUTURA!AE303/ESTRUTURA!AG302,6),0)*100))</f>
        <v/>
      </c>
      <c r="Q302" s="163"/>
    </row>
    <row r="303" spans="1:17" x14ac:dyDescent="0.3">
      <c r="A303" s="161" t="str">
        <f>IF(ESTRUTURA!A304&gt;prazo_se,"",ESTRUTURA!A304)</f>
        <v/>
      </c>
      <c r="B303" s="162" t="str">
        <f>ESTRUTURA!C304</f>
        <v/>
      </c>
      <c r="C303" s="162" t="str">
        <f>ESTRUTURA!E304</f>
        <v/>
      </c>
      <c r="D303" s="164" t="str">
        <f>IF($A303="","",IF(A303=prazo_se,1,IFERROR(TRUNC(ESTRUTURA!R304/ESTRUTURA!T303,6),0)*100))</f>
        <v/>
      </c>
      <c r="E303" s="163"/>
      <c r="G303" s="161" t="str">
        <f>IF(ESTRUTURA!A304&gt;prazo_subp,"",ESTRUTURA!A304)</f>
        <v/>
      </c>
      <c r="H303" s="162" t="str">
        <f>IF(G303="","",ESTRUTURA!C304)</f>
        <v/>
      </c>
      <c r="I303" s="162" t="str">
        <f>IF(G303="","",ESTRUTURA!E304)</f>
        <v/>
      </c>
      <c r="J303" s="164" t="str">
        <f>IF($G303="","",IF(G303=prazo_subp,1,IFERROR(TRUNC(ESTRUTURA!Y304/ESTRUTURA!AA303,6),0)*100))</f>
        <v/>
      </c>
      <c r="K303" s="163"/>
      <c r="M303" s="161" t="str">
        <f>ESTRUTURA!M304</f>
        <v/>
      </c>
      <c r="N303" s="162" t="str">
        <f>ESTRUTURA!O304</f>
        <v/>
      </c>
      <c r="O303" s="162" t="str">
        <f>ESTRUTURA!Q304</f>
        <v/>
      </c>
      <c r="P303" s="164" t="str">
        <f>IF($M303="","",IF(M303=prazo_sub,1,IFERROR(TRUNC(ESTRUTURA!AE304/ESTRUTURA!AG303,6),0)*100))</f>
        <v/>
      </c>
      <c r="Q303" s="163"/>
    </row>
    <row r="304" spans="1:17" x14ac:dyDescent="0.3">
      <c r="A304" s="161" t="str">
        <f>IF(ESTRUTURA!A305&gt;prazo_se,"",ESTRUTURA!A305)</f>
        <v/>
      </c>
      <c r="B304" s="162" t="str">
        <f>ESTRUTURA!C305</f>
        <v/>
      </c>
      <c r="C304" s="162" t="str">
        <f>ESTRUTURA!E305</f>
        <v/>
      </c>
      <c r="D304" s="164" t="str">
        <f>IF($A304="","",IF(A304=prazo_se,1,IFERROR(TRUNC(ESTRUTURA!R305/ESTRUTURA!T304,6),0)*100))</f>
        <v/>
      </c>
      <c r="E304" s="163"/>
      <c r="G304" s="161" t="str">
        <f>IF(ESTRUTURA!A305&gt;prazo_subp,"",ESTRUTURA!A305)</f>
        <v/>
      </c>
      <c r="H304" s="162" t="str">
        <f>IF(G304="","",ESTRUTURA!C305)</f>
        <v/>
      </c>
      <c r="I304" s="162" t="str">
        <f>IF(G304="","",ESTRUTURA!E305)</f>
        <v/>
      </c>
      <c r="J304" s="164" t="str">
        <f>IF($G304="","",IF(G304=prazo_subp,1,IFERROR(TRUNC(ESTRUTURA!Y305/ESTRUTURA!AA304,6),0)*100))</f>
        <v/>
      </c>
      <c r="K304" s="163"/>
      <c r="M304" s="161" t="str">
        <f>ESTRUTURA!M305</f>
        <v/>
      </c>
      <c r="N304" s="162" t="str">
        <f>ESTRUTURA!O305</f>
        <v/>
      </c>
      <c r="O304" s="162" t="str">
        <f>ESTRUTURA!Q305</f>
        <v/>
      </c>
      <c r="P304" s="164" t="str">
        <f>IF($M304="","",IF(M304=prazo_sub,1,IFERROR(TRUNC(ESTRUTURA!AE305/ESTRUTURA!AG304,6),0)*100))</f>
        <v/>
      </c>
      <c r="Q304" s="163"/>
    </row>
    <row r="305" spans="1:17" x14ac:dyDescent="0.3">
      <c r="A305" s="161" t="str">
        <f>IF(ESTRUTURA!A306&gt;prazo_se,"",ESTRUTURA!A306)</f>
        <v/>
      </c>
      <c r="B305" s="162" t="str">
        <f>ESTRUTURA!C306</f>
        <v/>
      </c>
      <c r="C305" s="162" t="str">
        <f>ESTRUTURA!E306</f>
        <v/>
      </c>
      <c r="D305" s="164" t="str">
        <f>IF($A305="","",IF(A305=prazo_se,1,IFERROR(TRUNC(ESTRUTURA!R306/ESTRUTURA!T305,6),0)*100))</f>
        <v/>
      </c>
      <c r="E305" s="163"/>
      <c r="G305" s="161" t="str">
        <f>IF(ESTRUTURA!A306&gt;prazo_subp,"",ESTRUTURA!A306)</f>
        <v/>
      </c>
      <c r="H305" s="162" t="str">
        <f>IF(G305="","",ESTRUTURA!C306)</f>
        <v/>
      </c>
      <c r="I305" s="162" t="str">
        <f>IF(G305="","",ESTRUTURA!E306)</f>
        <v/>
      </c>
      <c r="J305" s="164" t="str">
        <f>IF($G305="","",IF(G305=prazo_subp,1,IFERROR(TRUNC(ESTRUTURA!Y306/ESTRUTURA!AA305,6),0)*100))</f>
        <v/>
      </c>
      <c r="K305" s="163"/>
      <c r="M305" s="161" t="str">
        <f>ESTRUTURA!M306</f>
        <v/>
      </c>
      <c r="N305" s="162" t="str">
        <f>ESTRUTURA!O306</f>
        <v/>
      </c>
      <c r="O305" s="162" t="str">
        <f>ESTRUTURA!Q306</f>
        <v/>
      </c>
      <c r="P305" s="164" t="str">
        <f>IF($M305="","",IF(M305=prazo_sub,1,IFERROR(TRUNC(ESTRUTURA!AE306/ESTRUTURA!AG305,6),0)*100))</f>
        <v/>
      </c>
      <c r="Q305" s="163"/>
    </row>
    <row r="306" spans="1:17" x14ac:dyDescent="0.3">
      <c r="A306" s="161" t="str">
        <f>IF(ESTRUTURA!A307&gt;prazo_se,"",ESTRUTURA!A307)</f>
        <v/>
      </c>
      <c r="B306" s="162" t="str">
        <f>ESTRUTURA!C307</f>
        <v/>
      </c>
      <c r="C306" s="162" t="str">
        <f>ESTRUTURA!E307</f>
        <v/>
      </c>
      <c r="D306" s="164" t="str">
        <f>IF($A306="","",IF(A306=prazo_se,1,IFERROR(TRUNC(ESTRUTURA!R307/ESTRUTURA!T306,6),0)*100))</f>
        <v/>
      </c>
      <c r="E306" s="163"/>
      <c r="G306" s="161" t="str">
        <f>IF(ESTRUTURA!A307&gt;prazo_subp,"",ESTRUTURA!A307)</f>
        <v/>
      </c>
      <c r="H306" s="162" t="str">
        <f>IF(G306="","",ESTRUTURA!C307)</f>
        <v/>
      </c>
      <c r="I306" s="162" t="str">
        <f>IF(G306="","",ESTRUTURA!E307)</f>
        <v/>
      </c>
      <c r="J306" s="164" t="str">
        <f>IF($G306="","",IF(G306=prazo_subp,1,IFERROR(TRUNC(ESTRUTURA!Y307/ESTRUTURA!AA306,6),0)*100))</f>
        <v/>
      </c>
      <c r="K306" s="163"/>
      <c r="M306" s="161" t="str">
        <f>ESTRUTURA!M307</f>
        <v/>
      </c>
      <c r="N306" s="162" t="str">
        <f>ESTRUTURA!O307</f>
        <v/>
      </c>
      <c r="O306" s="162" t="str">
        <f>ESTRUTURA!Q307</f>
        <v/>
      </c>
      <c r="P306" s="164" t="str">
        <f>IF($M306="","",IF(M306=prazo_sub,1,IFERROR(TRUNC(ESTRUTURA!AE307/ESTRUTURA!AG306,6),0)*100))</f>
        <v/>
      </c>
      <c r="Q306" s="163"/>
    </row>
    <row r="307" spans="1:17" x14ac:dyDescent="0.3">
      <c r="A307" s="161" t="str">
        <f>IF(ESTRUTURA!A308&gt;prazo_se,"",ESTRUTURA!A308)</f>
        <v/>
      </c>
      <c r="B307" s="162" t="str">
        <f>ESTRUTURA!C308</f>
        <v/>
      </c>
      <c r="C307" s="162" t="str">
        <f>ESTRUTURA!E308</f>
        <v/>
      </c>
      <c r="D307" s="164" t="str">
        <f>IF($A307="","",IF(A307=prazo_se,1,IFERROR(TRUNC(ESTRUTURA!R308/ESTRUTURA!T307,6),0)*100))</f>
        <v/>
      </c>
      <c r="E307" s="163"/>
      <c r="G307" s="161" t="str">
        <f>IF(ESTRUTURA!A308&gt;prazo_subp,"",ESTRUTURA!A308)</f>
        <v/>
      </c>
      <c r="H307" s="162" t="str">
        <f>IF(G307="","",ESTRUTURA!C308)</f>
        <v/>
      </c>
      <c r="I307" s="162" t="str">
        <f>IF(G307="","",ESTRUTURA!E308)</f>
        <v/>
      </c>
      <c r="J307" s="164" t="str">
        <f>IF($G307="","",IF(G307=prazo_subp,1,IFERROR(TRUNC(ESTRUTURA!Y308/ESTRUTURA!AA307,6),0)*100))</f>
        <v/>
      </c>
      <c r="K307" s="163"/>
      <c r="M307" s="161" t="str">
        <f>ESTRUTURA!M308</f>
        <v/>
      </c>
      <c r="N307" s="162" t="str">
        <f>ESTRUTURA!O308</f>
        <v/>
      </c>
      <c r="O307" s="162" t="str">
        <f>ESTRUTURA!Q308</f>
        <v/>
      </c>
      <c r="P307" s="164" t="str">
        <f>IF($M307="","",IF(M307=prazo_sub,1,IFERROR(TRUNC(ESTRUTURA!AE308/ESTRUTURA!AG307,6),0)*100))</f>
        <v/>
      </c>
      <c r="Q307" s="163"/>
    </row>
    <row r="308" spans="1:17" x14ac:dyDescent="0.3">
      <c r="A308" s="161" t="str">
        <f>IF(ESTRUTURA!A309&gt;prazo_se,"",ESTRUTURA!A309)</f>
        <v/>
      </c>
      <c r="B308" s="162" t="str">
        <f>ESTRUTURA!C309</f>
        <v/>
      </c>
      <c r="C308" s="162" t="str">
        <f>ESTRUTURA!E309</f>
        <v/>
      </c>
      <c r="D308" s="164" t="str">
        <f>IF($A308="","",IF(A308=prazo_se,1,IFERROR(TRUNC(ESTRUTURA!R309/ESTRUTURA!T308,6),0)*100))</f>
        <v/>
      </c>
      <c r="E308" s="163"/>
      <c r="G308" s="161" t="str">
        <f>IF(ESTRUTURA!A309&gt;prazo_subp,"",ESTRUTURA!A309)</f>
        <v/>
      </c>
      <c r="H308" s="162" t="str">
        <f>IF(G308="","",ESTRUTURA!C309)</f>
        <v/>
      </c>
      <c r="I308" s="162" t="str">
        <f>IF(G308="","",ESTRUTURA!E309)</f>
        <v/>
      </c>
      <c r="J308" s="164" t="str">
        <f>IF($G308="","",IF(G308=prazo_subp,1,IFERROR(TRUNC(ESTRUTURA!Y309/ESTRUTURA!AA308,6),0)*100))</f>
        <v/>
      </c>
      <c r="K308" s="163"/>
      <c r="M308" s="161" t="str">
        <f>ESTRUTURA!M309</f>
        <v/>
      </c>
      <c r="N308" s="162" t="str">
        <f>ESTRUTURA!O309</f>
        <v/>
      </c>
      <c r="O308" s="162" t="str">
        <f>ESTRUTURA!Q309</f>
        <v/>
      </c>
      <c r="P308" s="164" t="str">
        <f>IF($M308="","",IF(M308=prazo_sub,1,IFERROR(TRUNC(ESTRUTURA!AE309/ESTRUTURA!AG308,6),0)*100))</f>
        <v/>
      </c>
      <c r="Q308" s="163"/>
    </row>
    <row r="309" spans="1:17" x14ac:dyDescent="0.3">
      <c r="A309" s="161" t="str">
        <f>IF(ESTRUTURA!A310&gt;prazo_se,"",ESTRUTURA!A310)</f>
        <v/>
      </c>
      <c r="B309" s="162" t="str">
        <f>ESTRUTURA!C310</f>
        <v/>
      </c>
      <c r="C309" s="162" t="str">
        <f>ESTRUTURA!E310</f>
        <v/>
      </c>
      <c r="D309" s="164" t="str">
        <f>IF($A309="","",IF(A309=prazo_se,1,IFERROR(TRUNC(ESTRUTURA!R310/ESTRUTURA!T309,6),0)*100))</f>
        <v/>
      </c>
      <c r="E309" s="163"/>
      <c r="G309" s="161" t="str">
        <f>IF(ESTRUTURA!A310&gt;prazo_subp,"",ESTRUTURA!A310)</f>
        <v/>
      </c>
      <c r="H309" s="162" t="str">
        <f>IF(G309="","",ESTRUTURA!C310)</f>
        <v/>
      </c>
      <c r="I309" s="162" t="str">
        <f>IF(G309="","",ESTRUTURA!E310)</f>
        <v/>
      </c>
      <c r="J309" s="164" t="str">
        <f>IF($G309="","",IF(G309=prazo_subp,1,IFERROR(TRUNC(ESTRUTURA!Y310/ESTRUTURA!AA309,6),0)*100))</f>
        <v/>
      </c>
      <c r="K309" s="163"/>
      <c r="M309" s="161" t="str">
        <f>ESTRUTURA!M310</f>
        <v/>
      </c>
      <c r="N309" s="162" t="str">
        <f>ESTRUTURA!O310</f>
        <v/>
      </c>
      <c r="O309" s="162" t="str">
        <f>ESTRUTURA!Q310</f>
        <v/>
      </c>
      <c r="P309" s="164" t="str">
        <f>IF($M309="","",IF(M309=prazo_sub,1,IFERROR(TRUNC(ESTRUTURA!AE310/ESTRUTURA!AG309,6),0)*100))</f>
        <v/>
      </c>
      <c r="Q309" s="163"/>
    </row>
    <row r="310" spans="1:17" x14ac:dyDescent="0.3">
      <c r="A310" s="161" t="str">
        <f>IF(ESTRUTURA!A311&gt;prazo_se,"",ESTRUTURA!A311)</f>
        <v/>
      </c>
      <c r="B310" s="162" t="str">
        <f>ESTRUTURA!C311</f>
        <v/>
      </c>
      <c r="C310" s="162" t="str">
        <f>ESTRUTURA!E311</f>
        <v/>
      </c>
      <c r="D310" s="164" t="str">
        <f>IF($A310="","",IF(A310=prazo_se,1,IFERROR(TRUNC(ESTRUTURA!R311/ESTRUTURA!T310,6),0)*100))</f>
        <v/>
      </c>
      <c r="E310" s="163"/>
      <c r="G310" s="161" t="str">
        <f>IF(ESTRUTURA!A311&gt;prazo_subp,"",ESTRUTURA!A311)</f>
        <v/>
      </c>
      <c r="H310" s="162" t="str">
        <f>IF(G310="","",ESTRUTURA!C311)</f>
        <v/>
      </c>
      <c r="I310" s="162" t="str">
        <f>IF(G310="","",ESTRUTURA!E311)</f>
        <v/>
      </c>
      <c r="J310" s="164" t="str">
        <f>IF($G310="","",IF(G310=prazo_subp,1,IFERROR(TRUNC(ESTRUTURA!Y311/ESTRUTURA!AA310,6),0)*100))</f>
        <v/>
      </c>
      <c r="K310" s="163"/>
      <c r="M310" s="161" t="str">
        <f>ESTRUTURA!M311</f>
        <v/>
      </c>
      <c r="N310" s="162" t="str">
        <f>ESTRUTURA!O311</f>
        <v/>
      </c>
      <c r="O310" s="162" t="str">
        <f>ESTRUTURA!Q311</f>
        <v/>
      </c>
      <c r="P310" s="164" t="str">
        <f>IF($M310="","",IF(M310=prazo_sub,1,IFERROR(TRUNC(ESTRUTURA!AE311/ESTRUTURA!AG310,6),0)*100))</f>
        <v/>
      </c>
      <c r="Q310" s="163"/>
    </row>
    <row r="311" spans="1:17" x14ac:dyDescent="0.3">
      <c r="A311" s="161" t="str">
        <f>IF(ESTRUTURA!A312&gt;prazo_se,"",ESTRUTURA!A312)</f>
        <v/>
      </c>
      <c r="B311" s="162" t="str">
        <f>ESTRUTURA!C312</f>
        <v/>
      </c>
      <c r="C311" s="162" t="str">
        <f>ESTRUTURA!E312</f>
        <v/>
      </c>
      <c r="D311" s="164" t="str">
        <f>IF($A311="","",IF(A311=prazo_se,1,IFERROR(TRUNC(ESTRUTURA!R312/ESTRUTURA!T311,6),0)*100))</f>
        <v/>
      </c>
      <c r="E311" s="163"/>
      <c r="G311" s="161" t="str">
        <f>IF(ESTRUTURA!A312&gt;prazo_subp,"",ESTRUTURA!A312)</f>
        <v/>
      </c>
      <c r="H311" s="162" t="str">
        <f>IF(G311="","",ESTRUTURA!C312)</f>
        <v/>
      </c>
      <c r="I311" s="162" t="str">
        <f>IF(G311="","",ESTRUTURA!E312)</f>
        <v/>
      </c>
      <c r="J311" s="164" t="str">
        <f>IF($G311="","",IF(G311=prazo_subp,1,IFERROR(TRUNC(ESTRUTURA!Y312/ESTRUTURA!AA311,6),0)*100))</f>
        <v/>
      </c>
      <c r="K311" s="163"/>
      <c r="M311" s="161" t="str">
        <f>ESTRUTURA!M312</f>
        <v/>
      </c>
      <c r="N311" s="162" t="str">
        <f>ESTRUTURA!O312</f>
        <v/>
      </c>
      <c r="O311" s="162" t="str">
        <f>ESTRUTURA!Q312</f>
        <v/>
      </c>
      <c r="P311" s="164" t="str">
        <f>IF($M311="","",IF(M311=prazo_sub,1,IFERROR(TRUNC(ESTRUTURA!AE312/ESTRUTURA!AG311,6),0)*100))</f>
        <v/>
      </c>
      <c r="Q311" s="163"/>
    </row>
    <row r="312" spans="1:17" x14ac:dyDescent="0.3">
      <c r="A312" s="161" t="str">
        <f>IF(ESTRUTURA!A313&gt;prazo_se,"",ESTRUTURA!A313)</f>
        <v/>
      </c>
      <c r="B312" s="162" t="str">
        <f>ESTRUTURA!C313</f>
        <v/>
      </c>
      <c r="C312" s="162" t="str">
        <f>ESTRUTURA!E313</f>
        <v/>
      </c>
      <c r="D312" s="164" t="str">
        <f>IF($A312="","",IF(A312=prazo_se,1,IFERROR(TRUNC(ESTRUTURA!R313/ESTRUTURA!T312,6),0)*100))</f>
        <v/>
      </c>
      <c r="E312" s="163"/>
      <c r="G312" s="161" t="str">
        <f>IF(ESTRUTURA!A313&gt;prazo_subp,"",ESTRUTURA!A313)</f>
        <v/>
      </c>
      <c r="H312" s="162" t="str">
        <f>IF(G312="","",ESTRUTURA!C313)</f>
        <v/>
      </c>
      <c r="I312" s="162" t="str">
        <f>IF(G312="","",ESTRUTURA!E313)</f>
        <v/>
      </c>
      <c r="J312" s="164" t="str">
        <f>IF($G312="","",IF(G312=prazo_subp,1,IFERROR(TRUNC(ESTRUTURA!Y313/ESTRUTURA!AA312,6),0)*100))</f>
        <v/>
      </c>
      <c r="K312" s="163"/>
      <c r="M312" s="161" t="str">
        <f>ESTRUTURA!M313</f>
        <v/>
      </c>
      <c r="N312" s="162" t="str">
        <f>ESTRUTURA!O313</f>
        <v/>
      </c>
      <c r="O312" s="162" t="str">
        <f>ESTRUTURA!Q313</f>
        <v/>
      </c>
      <c r="P312" s="164" t="str">
        <f>IF($M312="","",IF(M312=prazo_sub,1,IFERROR(TRUNC(ESTRUTURA!AE313/ESTRUTURA!AG312,6),0)*100))</f>
        <v/>
      </c>
      <c r="Q312" s="163"/>
    </row>
    <row r="313" spans="1:17" x14ac:dyDescent="0.3">
      <c r="A313" s="161" t="str">
        <f>IF(ESTRUTURA!A314&gt;prazo_se,"",ESTRUTURA!A314)</f>
        <v/>
      </c>
      <c r="B313" s="162" t="str">
        <f>ESTRUTURA!C314</f>
        <v/>
      </c>
      <c r="C313" s="162" t="str">
        <f>ESTRUTURA!E314</f>
        <v/>
      </c>
      <c r="D313" s="164" t="str">
        <f>IF($A313="","",IF(A313=prazo_se,1,IFERROR(TRUNC(ESTRUTURA!R314/ESTRUTURA!T313,6),0)*100))</f>
        <v/>
      </c>
      <c r="E313" s="163"/>
      <c r="G313" s="161" t="str">
        <f>IF(ESTRUTURA!A314&gt;prazo_subp,"",ESTRUTURA!A314)</f>
        <v/>
      </c>
      <c r="H313" s="162" t="str">
        <f>IF(G313="","",ESTRUTURA!C314)</f>
        <v/>
      </c>
      <c r="I313" s="162" t="str">
        <f>IF(G313="","",ESTRUTURA!E314)</f>
        <v/>
      </c>
      <c r="J313" s="164" t="str">
        <f>IF($G313="","",IF(G313=prazo_subp,1,IFERROR(TRUNC(ESTRUTURA!Y314/ESTRUTURA!AA313,6),0)*100))</f>
        <v/>
      </c>
      <c r="K313" s="163"/>
      <c r="M313" s="161" t="str">
        <f>ESTRUTURA!M314</f>
        <v/>
      </c>
      <c r="N313" s="162" t="str">
        <f>ESTRUTURA!O314</f>
        <v/>
      </c>
      <c r="O313" s="162" t="str">
        <f>ESTRUTURA!Q314</f>
        <v/>
      </c>
      <c r="P313" s="164" t="str">
        <f>IF($M313="","",IF(M313=prazo_sub,1,IFERROR(TRUNC(ESTRUTURA!AE314/ESTRUTURA!AG313,6),0)*100))</f>
        <v/>
      </c>
      <c r="Q313" s="163"/>
    </row>
    <row r="314" spans="1:17" x14ac:dyDescent="0.3">
      <c r="A314" s="161" t="str">
        <f>IF(ESTRUTURA!A315&gt;prazo_se,"",ESTRUTURA!A315)</f>
        <v/>
      </c>
      <c r="B314" s="162" t="str">
        <f>ESTRUTURA!C315</f>
        <v/>
      </c>
      <c r="C314" s="162" t="str">
        <f>ESTRUTURA!E315</f>
        <v/>
      </c>
      <c r="D314" s="164" t="str">
        <f>IF($A314="","",IF(A314=prazo_se,1,IFERROR(TRUNC(ESTRUTURA!R315/ESTRUTURA!T314,6),0)*100))</f>
        <v/>
      </c>
      <c r="E314" s="163"/>
      <c r="G314" s="161" t="str">
        <f>IF(ESTRUTURA!A315&gt;prazo_subp,"",ESTRUTURA!A315)</f>
        <v/>
      </c>
      <c r="H314" s="162" t="str">
        <f>IF(G314="","",ESTRUTURA!C315)</f>
        <v/>
      </c>
      <c r="I314" s="162" t="str">
        <f>IF(G314="","",ESTRUTURA!E315)</f>
        <v/>
      </c>
      <c r="J314" s="164" t="str">
        <f>IF($G314="","",IF(G314=prazo_subp,1,IFERROR(TRUNC(ESTRUTURA!Y315/ESTRUTURA!AA314,6),0)*100))</f>
        <v/>
      </c>
      <c r="K314" s="163"/>
      <c r="M314" s="161" t="str">
        <f>ESTRUTURA!M315</f>
        <v/>
      </c>
      <c r="N314" s="162" t="str">
        <f>ESTRUTURA!O315</f>
        <v/>
      </c>
      <c r="O314" s="162" t="str">
        <f>ESTRUTURA!Q315</f>
        <v/>
      </c>
      <c r="P314" s="164" t="str">
        <f>IF($M314="","",IF(M314=prazo_sub,1,IFERROR(TRUNC(ESTRUTURA!AE315/ESTRUTURA!AG314,6),0)*100))</f>
        <v/>
      </c>
      <c r="Q314" s="163"/>
    </row>
    <row r="315" spans="1:17" x14ac:dyDescent="0.3">
      <c r="A315" s="161" t="str">
        <f>IF(ESTRUTURA!A316&gt;prazo_se,"",ESTRUTURA!A316)</f>
        <v/>
      </c>
      <c r="B315" s="162" t="str">
        <f>ESTRUTURA!C316</f>
        <v/>
      </c>
      <c r="C315" s="162" t="str">
        <f>ESTRUTURA!E316</f>
        <v/>
      </c>
      <c r="D315" s="164" t="str">
        <f>IF($A315="","",IF(A315=prazo_se,1,IFERROR(TRUNC(ESTRUTURA!R316/ESTRUTURA!T315,6),0)*100))</f>
        <v/>
      </c>
      <c r="E315" s="163"/>
      <c r="G315" s="161" t="str">
        <f>IF(ESTRUTURA!A316&gt;prazo_subp,"",ESTRUTURA!A316)</f>
        <v/>
      </c>
      <c r="H315" s="162" t="str">
        <f>IF(G315="","",ESTRUTURA!C316)</f>
        <v/>
      </c>
      <c r="I315" s="162" t="str">
        <f>IF(G315="","",ESTRUTURA!E316)</f>
        <v/>
      </c>
      <c r="J315" s="164" t="str">
        <f>IF($G315="","",IF(G315=prazo_subp,1,IFERROR(TRUNC(ESTRUTURA!Y316/ESTRUTURA!AA315,6),0)*100))</f>
        <v/>
      </c>
      <c r="K315" s="163"/>
      <c r="M315" s="161" t="str">
        <f>ESTRUTURA!M316</f>
        <v/>
      </c>
      <c r="N315" s="162" t="str">
        <f>ESTRUTURA!O316</f>
        <v/>
      </c>
      <c r="O315" s="162" t="str">
        <f>ESTRUTURA!Q316</f>
        <v/>
      </c>
      <c r="P315" s="164" t="str">
        <f>IF($M315="","",IF(M315=prazo_sub,1,IFERROR(TRUNC(ESTRUTURA!AE316/ESTRUTURA!AG315,6),0)*100))</f>
        <v/>
      </c>
      <c r="Q315" s="163"/>
    </row>
    <row r="316" spans="1:17" x14ac:dyDescent="0.3">
      <c r="A316" s="161" t="str">
        <f>IF(ESTRUTURA!A317&gt;prazo_se,"",ESTRUTURA!A317)</f>
        <v/>
      </c>
      <c r="B316" s="162" t="str">
        <f>ESTRUTURA!C317</f>
        <v/>
      </c>
      <c r="C316" s="162" t="str">
        <f>ESTRUTURA!E317</f>
        <v/>
      </c>
      <c r="D316" s="164" t="str">
        <f>IF($A316="","",IF(A316=prazo_se,1,IFERROR(TRUNC(ESTRUTURA!R317/ESTRUTURA!T316,6),0)*100))</f>
        <v/>
      </c>
      <c r="E316" s="163"/>
      <c r="G316" s="161" t="str">
        <f>IF(ESTRUTURA!A317&gt;prazo_subp,"",ESTRUTURA!A317)</f>
        <v/>
      </c>
      <c r="H316" s="162" t="str">
        <f>IF(G316="","",ESTRUTURA!C317)</f>
        <v/>
      </c>
      <c r="I316" s="162" t="str">
        <f>IF(G316="","",ESTRUTURA!E317)</f>
        <v/>
      </c>
      <c r="J316" s="164" t="str">
        <f>IF($G316="","",IF(G316=prazo_subp,1,IFERROR(TRUNC(ESTRUTURA!Y317/ESTRUTURA!AA316,6),0)*100))</f>
        <v/>
      </c>
      <c r="K316" s="163"/>
      <c r="M316" s="161" t="str">
        <f>ESTRUTURA!M317</f>
        <v/>
      </c>
      <c r="N316" s="162" t="str">
        <f>ESTRUTURA!O317</f>
        <v/>
      </c>
      <c r="O316" s="162" t="str">
        <f>ESTRUTURA!Q317</f>
        <v/>
      </c>
      <c r="P316" s="164" t="str">
        <f>IF($M316="","",IF(M316=prazo_sub,1,IFERROR(TRUNC(ESTRUTURA!AE317/ESTRUTURA!AG316,6),0)*100))</f>
        <v/>
      </c>
      <c r="Q316" s="163"/>
    </row>
    <row r="317" spans="1:17" x14ac:dyDescent="0.3">
      <c r="A317" s="161" t="str">
        <f>IF(ESTRUTURA!A318&gt;prazo_se,"",ESTRUTURA!A318)</f>
        <v/>
      </c>
      <c r="B317" s="162" t="str">
        <f>ESTRUTURA!C318</f>
        <v/>
      </c>
      <c r="C317" s="162" t="str">
        <f>ESTRUTURA!E318</f>
        <v/>
      </c>
      <c r="D317" s="164" t="str">
        <f>IF($A317="","",IF(A317=prazo_se,1,IFERROR(TRUNC(ESTRUTURA!R318/ESTRUTURA!T317,6),0)*100))</f>
        <v/>
      </c>
      <c r="E317" s="163"/>
      <c r="G317" s="161" t="str">
        <f>IF(ESTRUTURA!A318&gt;prazo_subp,"",ESTRUTURA!A318)</f>
        <v/>
      </c>
      <c r="H317" s="162" t="str">
        <f>IF(G317="","",ESTRUTURA!C318)</f>
        <v/>
      </c>
      <c r="I317" s="162" t="str">
        <f>IF(G317="","",ESTRUTURA!E318)</f>
        <v/>
      </c>
      <c r="J317" s="164" t="str">
        <f>IF($G317="","",IF(G317=prazo_subp,1,IFERROR(TRUNC(ESTRUTURA!Y318/ESTRUTURA!AA317,6),0)*100))</f>
        <v/>
      </c>
      <c r="K317" s="163"/>
      <c r="M317" s="161" t="str">
        <f>ESTRUTURA!M318</f>
        <v/>
      </c>
      <c r="N317" s="162" t="str">
        <f>ESTRUTURA!O318</f>
        <v/>
      </c>
      <c r="O317" s="162" t="str">
        <f>ESTRUTURA!Q318</f>
        <v/>
      </c>
      <c r="P317" s="164" t="str">
        <f>IF($M317="","",IF(M317=prazo_sub,1,IFERROR(TRUNC(ESTRUTURA!AE318/ESTRUTURA!AG317,6),0)*100))</f>
        <v/>
      </c>
      <c r="Q317" s="163"/>
    </row>
    <row r="318" spans="1:17" x14ac:dyDescent="0.3">
      <c r="A318" s="161" t="str">
        <f>IF(ESTRUTURA!A319&gt;prazo_se,"",ESTRUTURA!A319)</f>
        <v/>
      </c>
      <c r="B318" s="162" t="str">
        <f>ESTRUTURA!C319</f>
        <v/>
      </c>
      <c r="C318" s="162" t="str">
        <f>ESTRUTURA!E319</f>
        <v/>
      </c>
      <c r="D318" s="164" t="str">
        <f>IF($A318="","",IF(A318=prazo_se,1,IFERROR(TRUNC(ESTRUTURA!R319/ESTRUTURA!T318,6),0)*100))</f>
        <v/>
      </c>
      <c r="E318" s="163"/>
      <c r="G318" s="161" t="str">
        <f>IF(ESTRUTURA!A319&gt;prazo_subp,"",ESTRUTURA!A319)</f>
        <v/>
      </c>
      <c r="H318" s="162" t="str">
        <f>IF(G318="","",ESTRUTURA!C319)</f>
        <v/>
      </c>
      <c r="I318" s="162" t="str">
        <f>IF(G318="","",ESTRUTURA!E319)</f>
        <v/>
      </c>
      <c r="J318" s="164" t="str">
        <f>IF($G318="","",IF(G318=prazo_subp,1,IFERROR(TRUNC(ESTRUTURA!Y319/ESTRUTURA!AA318,6),0)*100))</f>
        <v/>
      </c>
      <c r="K318" s="163"/>
      <c r="M318" s="161" t="str">
        <f>ESTRUTURA!M319</f>
        <v/>
      </c>
      <c r="N318" s="162" t="str">
        <f>ESTRUTURA!O319</f>
        <v/>
      </c>
      <c r="O318" s="162" t="str">
        <f>ESTRUTURA!Q319</f>
        <v/>
      </c>
      <c r="P318" s="164" t="str">
        <f>IF($M318="","",IF(M318=prazo_sub,1,IFERROR(TRUNC(ESTRUTURA!AE319/ESTRUTURA!AG318,6),0)*100))</f>
        <v/>
      </c>
      <c r="Q318" s="163"/>
    </row>
    <row r="319" spans="1:17" x14ac:dyDescent="0.3">
      <c r="A319" s="161" t="str">
        <f>IF(ESTRUTURA!A320&gt;prazo_se,"",ESTRUTURA!A320)</f>
        <v/>
      </c>
      <c r="B319" s="162" t="str">
        <f>ESTRUTURA!C320</f>
        <v/>
      </c>
      <c r="C319" s="162" t="str">
        <f>ESTRUTURA!E320</f>
        <v/>
      </c>
      <c r="D319" s="164" t="str">
        <f>IF($A319="","",IF(A319=prazo_se,1,IFERROR(TRUNC(ESTRUTURA!R320/ESTRUTURA!T319,6),0)*100))</f>
        <v/>
      </c>
      <c r="E319" s="163"/>
      <c r="G319" s="161" t="str">
        <f>IF(ESTRUTURA!A320&gt;prazo_subp,"",ESTRUTURA!A320)</f>
        <v/>
      </c>
      <c r="H319" s="162" t="str">
        <f>IF(G319="","",ESTRUTURA!C320)</f>
        <v/>
      </c>
      <c r="I319" s="162" t="str">
        <f>IF(G319="","",ESTRUTURA!E320)</f>
        <v/>
      </c>
      <c r="J319" s="164" t="str">
        <f>IF($G319="","",IF(G319=prazo_subp,1,IFERROR(TRUNC(ESTRUTURA!Y320/ESTRUTURA!AA319,6),0)*100))</f>
        <v/>
      </c>
      <c r="K319" s="163"/>
      <c r="M319" s="161" t="str">
        <f>ESTRUTURA!M320</f>
        <v/>
      </c>
      <c r="N319" s="162" t="str">
        <f>ESTRUTURA!O320</f>
        <v/>
      </c>
      <c r="O319" s="162" t="str">
        <f>ESTRUTURA!Q320</f>
        <v/>
      </c>
      <c r="P319" s="164" t="str">
        <f>IF($M319="","",IF(M319=prazo_sub,1,IFERROR(TRUNC(ESTRUTURA!AE320/ESTRUTURA!AG319,6),0)*100))</f>
        <v/>
      </c>
      <c r="Q319" s="163"/>
    </row>
    <row r="320" spans="1:17" x14ac:dyDescent="0.3">
      <c r="A320" s="161" t="str">
        <f>IF(ESTRUTURA!A321&gt;prazo_se,"",ESTRUTURA!A321)</f>
        <v/>
      </c>
      <c r="B320" s="162" t="str">
        <f>ESTRUTURA!C321</f>
        <v/>
      </c>
      <c r="C320" s="162" t="str">
        <f>ESTRUTURA!E321</f>
        <v/>
      </c>
      <c r="D320" s="164" t="str">
        <f>IF($A320="","",IF(A320=prazo_se,1,IFERROR(TRUNC(ESTRUTURA!R321/ESTRUTURA!T320,6),0)*100))</f>
        <v/>
      </c>
      <c r="E320" s="163"/>
      <c r="G320" s="161" t="str">
        <f>IF(ESTRUTURA!A321&gt;prazo_subp,"",ESTRUTURA!A321)</f>
        <v/>
      </c>
      <c r="H320" s="162" t="str">
        <f>IF(G320="","",ESTRUTURA!C321)</f>
        <v/>
      </c>
      <c r="I320" s="162" t="str">
        <f>IF(G320="","",ESTRUTURA!E321)</f>
        <v/>
      </c>
      <c r="J320" s="164" t="str">
        <f>IF($G320="","",IF(G320=prazo_subp,1,IFERROR(TRUNC(ESTRUTURA!Y321/ESTRUTURA!AA320,6),0)*100))</f>
        <v/>
      </c>
      <c r="K320" s="163"/>
      <c r="M320" s="161" t="str">
        <f>ESTRUTURA!M321</f>
        <v/>
      </c>
      <c r="N320" s="162" t="str">
        <f>ESTRUTURA!O321</f>
        <v/>
      </c>
      <c r="O320" s="162" t="str">
        <f>ESTRUTURA!Q321</f>
        <v/>
      </c>
      <c r="P320" s="164" t="str">
        <f>IF($M320="","",IF(M320=prazo_sub,1,IFERROR(TRUNC(ESTRUTURA!AE321/ESTRUTURA!AG320,6),0)*100))</f>
        <v/>
      </c>
      <c r="Q320" s="163"/>
    </row>
    <row r="321" spans="1:17" x14ac:dyDescent="0.3">
      <c r="A321" s="161" t="str">
        <f>IF(ESTRUTURA!A322&gt;prazo_se,"",ESTRUTURA!A322)</f>
        <v/>
      </c>
      <c r="B321" s="162" t="str">
        <f>ESTRUTURA!C322</f>
        <v/>
      </c>
      <c r="C321" s="162" t="str">
        <f>ESTRUTURA!E322</f>
        <v/>
      </c>
      <c r="D321" s="164" t="str">
        <f>IF($A321="","",IF(A321=prazo_se,1,IFERROR(TRUNC(ESTRUTURA!R322/ESTRUTURA!T321,6),0)*100))</f>
        <v/>
      </c>
      <c r="E321" s="163"/>
      <c r="G321" s="161" t="str">
        <f>IF(ESTRUTURA!A322&gt;prazo_subp,"",ESTRUTURA!A322)</f>
        <v/>
      </c>
      <c r="H321" s="162" t="str">
        <f>IF(G321="","",ESTRUTURA!C322)</f>
        <v/>
      </c>
      <c r="I321" s="162" t="str">
        <f>IF(G321="","",ESTRUTURA!E322)</f>
        <v/>
      </c>
      <c r="J321" s="164" t="str">
        <f>IF($G321="","",IF(G321=prazo_subp,1,IFERROR(TRUNC(ESTRUTURA!Y322/ESTRUTURA!AA321,6),0)*100))</f>
        <v/>
      </c>
      <c r="K321" s="163"/>
      <c r="M321" s="161" t="str">
        <f>ESTRUTURA!M322</f>
        <v/>
      </c>
      <c r="N321" s="162" t="str">
        <f>ESTRUTURA!O322</f>
        <v/>
      </c>
      <c r="O321" s="162" t="str">
        <f>ESTRUTURA!Q322</f>
        <v/>
      </c>
      <c r="P321" s="164" t="str">
        <f>IF($M321="","",IF(M321=prazo_sub,1,IFERROR(TRUNC(ESTRUTURA!AE322/ESTRUTURA!AG321,6),0)*100))</f>
        <v/>
      </c>
      <c r="Q321" s="163"/>
    </row>
    <row r="322" spans="1:17" x14ac:dyDescent="0.3">
      <c r="A322" s="161" t="str">
        <f>IF(ESTRUTURA!A323&gt;prazo_se,"",ESTRUTURA!A323)</f>
        <v/>
      </c>
      <c r="B322" s="162" t="str">
        <f>ESTRUTURA!C323</f>
        <v/>
      </c>
      <c r="C322" s="162" t="str">
        <f>ESTRUTURA!E323</f>
        <v/>
      </c>
      <c r="D322" s="164" t="str">
        <f>IF($A322="","",IF(A322=prazo_se,1,IFERROR(TRUNC(ESTRUTURA!R323/ESTRUTURA!T322,6),0)*100))</f>
        <v/>
      </c>
      <c r="E322" s="163"/>
      <c r="G322" s="161" t="str">
        <f>IF(ESTRUTURA!A323&gt;prazo_subp,"",ESTRUTURA!A323)</f>
        <v/>
      </c>
      <c r="H322" s="162" t="str">
        <f>IF(G322="","",ESTRUTURA!C323)</f>
        <v/>
      </c>
      <c r="I322" s="162" t="str">
        <f>IF(G322="","",ESTRUTURA!E323)</f>
        <v/>
      </c>
      <c r="J322" s="164" t="str">
        <f>IF($G322="","",IF(G322=prazo_subp,1,IFERROR(TRUNC(ESTRUTURA!Y323/ESTRUTURA!AA322,6),0)*100))</f>
        <v/>
      </c>
      <c r="K322" s="163"/>
      <c r="M322" s="161" t="str">
        <f>ESTRUTURA!M323</f>
        <v/>
      </c>
      <c r="N322" s="162" t="str">
        <f>ESTRUTURA!O323</f>
        <v/>
      </c>
      <c r="O322" s="162" t="str">
        <f>ESTRUTURA!Q323</f>
        <v/>
      </c>
      <c r="P322" s="164" t="str">
        <f>IF($M322="","",IF(M322=prazo_sub,1,IFERROR(TRUNC(ESTRUTURA!AE323/ESTRUTURA!AG322,6),0)*100))</f>
        <v/>
      </c>
      <c r="Q322" s="163"/>
    </row>
    <row r="323" spans="1:17" x14ac:dyDescent="0.3">
      <c r="A323" s="161" t="str">
        <f>IF(ESTRUTURA!A324&gt;prazo_se,"",ESTRUTURA!A324)</f>
        <v/>
      </c>
      <c r="B323" s="162" t="str">
        <f>ESTRUTURA!C324</f>
        <v/>
      </c>
      <c r="C323" s="162" t="str">
        <f>ESTRUTURA!E324</f>
        <v/>
      </c>
      <c r="D323" s="164" t="str">
        <f>IF($A323="","",IF(A323=prazo_se,1,IFERROR(TRUNC(ESTRUTURA!R324/ESTRUTURA!T323,6),0)*100))</f>
        <v/>
      </c>
      <c r="E323" s="163"/>
      <c r="G323" s="161" t="str">
        <f>IF(ESTRUTURA!A324&gt;prazo_subp,"",ESTRUTURA!A324)</f>
        <v/>
      </c>
      <c r="H323" s="162" t="str">
        <f>IF(G323="","",ESTRUTURA!C324)</f>
        <v/>
      </c>
      <c r="I323" s="162" t="str">
        <f>IF(G323="","",ESTRUTURA!E324)</f>
        <v/>
      </c>
      <c r="J323" s="164" t="str">
        <f>IF($G323="","",IF(G323=prazo_subp,1,IFERROR(TRUNC(ESTRUTURA!Y324/ESTRUTURA!AA323,6),0)*100))</f>
        <v/>
      </c>
      <c r="K323" s="163"/>
      <c r="M323" s="161" t="str">
        <f>ESTRUTURA!M324</f>
        <v/>
      </c>
      <c r="N323" s="162" t="str">
        <f>ESTRUTURA!O324</f>
        <v/>
      </c>
      <c r="O323" s="162" t="str">
        <f>ESTRUTURA!Q324</f>
        <v/>
      </c>
      <c r="P323" s="164" t="str">
        <f>IF($M323="","",IF(M323=prazo_sub,1,IFERROR(TRUNC(ESTRUTURA!AE324/ESTRUTURA!AG323,6),0)*100))</f>
        <v/>
      </c>
      <c r="Q323" s="163"/>
    </row>
    <row r="324" spans="1:17" x14ac:dyDescent="0.3">
      <c r="A324" s="161" t="str">
        <f>IF(ESTRUTURA!A325&gt;prazo_se,"",ESTRUTURA!A325)</f>
        <v/>
      </c>
      <c r="B324" s="162" t="str">
        <f>ESTRUTURA!C325</f>
        <v/>
      </c>
      <c r="C324" s="162" t="str">
        <f>ESTRUTURA!E325</f>
        <v/>
      </c>
      <c r="D324" s="164" t="str">
        <f>IF($A324="","",IF(A324=prazo_se,1,IFERROR(TRUNC(ESTRUTURA!R325/ESTRUTURA!T324,6),0)*100))</f>
        <v/>
      </c>
      <c r="E324" s="163"/>
      <c r="G324" s="161" t="str">
        <f>IF(ESTRUTURA!A325&gt;prazo_subp,"",ESTRUTURA!A325)</f>
        <v/>
      </c>
      <c r="H324" s="162" t="str">
        <f>IF(G324="","",ESTRUTURA!C325)</f>
        <v/>
      </c>
      <c r="I324" s="162" t="str">
        <f>IF(G324="","",ESTRUTURA!E325)</f>
        <v/>
      </c>
      <c r="J324" s="164" t="str">
        <f>IF($G324="","",IF(G324=prazo_subp,1,IFERROR(TRUNC(ESTRUTURA!Y325/ESTRUTURA!AA324,6),0)*100))</f>
        <v/>
      </c>
      <c r="K324" s="163"/>
      <c r="M324" s="161" t="str">
        <f>ESTRUTURA!M325</f>
        <v/>
      </c>
      <c r="N324" s="162" t="str">
        <f>ESTRUTURA!O325</f>
        <v/>
      </c>
      <c r="O324" s="162" t="str">
        <f>ESTRUTURA!Q325</f>
        <v/>
      </c>
      <c r="P324" s="164" t="str">
        <f>IF($M324="","",IF(M324=prazo_sub,1,IFERROR(TRUNC(ESTRUTURA!AE325/ESTRUTURA!AG324,6),0)*100))</f>
        <v/>
      </c>
      <c r="Q324" s="163"/>
    </row>
    <row r="325" spans="1:17" x14ac:dyDescent="0.3">
      <c r="A325" s="161" t="str">
        <f>IF(ESTRUTURA!A326&gt;prazo_se,"",ESTRUTURA!A326)</f>
        <v/>
      </c>
      <c r="B325" s="162" t="str">
        <f>ESTRUTURA!C326</f>
        <v/>
      </c>
      <c r="C325" s="162" t="str">
        <f>ESTRUTURA!E326</f>
        <v/>
      </c>
      <c r="D325" s="164" t="str">
        <f>IF($A325="","",IF(A325=prazo_se,1,IFERROR(TRUNC(ESTRUTURA!R326/ESTRUTURA!T325,6),0)*100))</f>
        <v/>
      </c>
      <c r="E325" s="163"/>
      <c r="G325" s="161" t="str">
        <f>IF(ESTRUTURA!A326&gt;prazo_subp,"",ESTRUTURA!A326)</f>
        <v/>
      </c>
      <c r="H325" s="162" t="str">
        <f>IF(G325="","",ESTRUTURA!C326)</f>
        <v/>
      </c>
      <c r="I325" s="162" t="str">
        <f>IF(G325="","",ESTRUTURA!E326)</f>
        <v/>
      </c>
      <c r="J325" s="164" t="str">
        <f>IF($G325="","",IF(G325=prazo_subp,1,IFERROR(TRUNC(ESTRUTURA!Y326/ESTRUTURA!AA325,6),0)*100))</f>
        <v/>
      </c>
      <c r="K325" s="163"/>
      <c r="M325" s="161" t="str">
        <f>ESTRUTURA!M326</f>
        <v/>
      </c>
      <c r="N325" s="162" t="str">
        <f>ESTRUTURA!O326</f>
        <v/>
      </c>
      <c r="O325" s="162" t="str">
        <f>ESTRUTURA!Q326</f>
        <v/>
      </c>
      <c r="P325" s="164" t="str">
        <f>IF($M325="","",IF(M325=prazo_sub,1,IFERROR(TRUNC(ESTRUTURA!AE326/ESTRUTURA!AG325,6),0)*100))</f>
        <v/>
      </c>
      <c r="Q325" s="163"/>
    </row>
    <row r="326" spans="1:17" x14ac:dyDescent="0.3">
      <c r="A326" s="161" t="str">
        <f>IF(ESTRUTURA!A327&gt;prazo_se,"",ESTRUTURA!A327)</f>
        <v/>
      </c>
      <c r="B326" s="162" t="str">
        <f>ESTRUTURA!C327</f>
        <v/>
      </c>
      <c r="C326" s="162" t="str">
        <f>ESTRUTURA!E327</f>
        <v/>
      </c>
      <c r="D326" s="164" t="str">
        <f>IF($A326="","",IF(A326=prazo_se,1,IFERROR(TRUNC(ESTRUTURA!R327/ESTRUTURA!T326,6),0)*100))</f>
        <v/>
      </c>
      <c r="E326" s="163"/>
      <c r="G326" s="161" t="str">
        <f>IF(ESTRUTURA!A327&gt;prazo_subp,"",ESTRUTURA!A327)</f>
        <v/>
      </c>
      <c r="H326" s="162" t="str">
        <f>IF(G326="","",ESTRUTURA!C327)</f>
        <v/>
      </c>
      <c r="I326" s="162" t="str">
        <f>IF(G326="","",ESTRUTURA!E327)</f>
        <v/>
      </c>
      <c r="J326" s="164" t="str">
        <f>IF($G326="","",IF(G326=prazo_subp,1,IFERROR(TRUNC(ESTRUTURA!Y327/ESTRUTURA!AA326,6),0)*100))</f>
        <v/>
      </c>
      <c r="K326" s="163"/>
      <c r="M326" s="161" t="str">
        <f>ESTRUTURA!M327</f>
        <v/>
      </c>
      <c r="N326" s="162" t="str">
        <f>ESTRUTURA!O327</f>
        <v/>
      </c>
      <c r="O326" s="162" t="str">
        <f>ESTRUTURA!Q327</f>
        <v/>
      </c>
      <c r="P326" s="164" t="str">
        <f>IF($M326="","",IF(M326=prazo_sub,1,IFERROR(TRUNC(ESTRUTURA!AE327/ESTRUTURA!AG326,6),0)*100))</f>
        <v/>
      </c>
      <c r="Q326" s="163"/>
    </row>
    <row r="327" spans="1:17" x14ac:dyDescent="0.3">
      <c r="A327" s="161" t="str">
        <f>IF(ESTRUTURA!A328&gt;prazo_se,"",ESTRUTURA!A328)</f>
        <v/>
      </c>
      <c r="B327" s="162" t="str">
        <f>ESTRUTURA!C328</f>
        <v/>
      </c>
      <c r="C327" s="162" t="str">
        <f>ESTRUTURA!E328</f>
        <v/>
      </c>
      <c r="D327" s="164" t="str">
        <f>IF($A327="","",IF(A327=prazo_se,1,IFERROR(TRUNC(ESTRUTURA!R328/ESTRUTURA!T327,6),0)*100))</f>
        <v/>
      </c>
      <c r="E327" s="163"/>
      <c r="G327" s="161" t="str">
        <f>IF(ESTRUTURA!A328&gt;prazo_subp,"",ESTRUTURA!A328)</f>
        <v/>
      </c>
      <c r="H327" s="162" t="str">
        <f>IF(G327="","",ESTRUTURA!C328)</f>
        <v/>
      </c>
      <c r="I327" s="162" t="str">
        <f>IF(G327="","",ESTRUTURA!E328)</f>
        <v/>
      </c>
      <c r="J327" s="164" t="str">
        <f>IF($G327="","",IF(G327=prazo_subp,1,IFERROR(TRUNC(ESTRUTURA!Y328/ESTRUTURA!AA327,6),0)*100))</f>
        <v/>
      </c>
      <c r="K327" s="163"/>
      <c r="M327" s="161" t="str">
        <f>ESTRUTURA!M328</f>
        <v/>
      </c>
      <c r="N327" s="162" t="str">
        <f>ESTRUTURA!O328</f>
        <v/>
      </c>
      <c r="O327" s="162" t="str">
        <f>ESTRUTURA!Q328</f>
        <v/>
      </c>
      <c r="P327" s="164" t="str">
        <f>IF($M327="","",IF(M327=prazo_sub,1,IFERROR(TRUNC(ESTRUTURA!AE328/ESTRUTURA!AG327,6),0)*100))</f>
        <v/>
      </c>
      <c r="Q327" s="163"/>
    </row>
    <row r="328" spans="1:17" x14ac:dyDescent="0.3">
      <c r="A328" s="161" t="str">
        <f>IF(ESTRUTURA!A329&gt;prazo_se,"",ESTRUTURA!A329)</f>
        <v/>
      </c>
      <c r="B328" s="162" t="str">
        <f>ESTRUTURA!C329</f>
        <v/>
      </c>
      <c r="C328" s="162" t="str">
        <f>ESTRUTURA!E329</f>
        <v/>
      </c>
      <c r="D328" s="164" t="str">
        <f>IF($A328="","",IF(A328=prazo_se,1,IFERROR(TRUNC(ESTRUTURA!R329/ESTRUTURA!T328,6),0)*100))</f>
        <v/>
      </c>
      <c r="E328" s="163"/>
      <c r="G328" s="161" t="str">
        <f>IF(ESTRUTURA!A329&gt;prazo_subp,"",ESTRUTURA!A329)</f>
        <v/>
      </c>
      <c r="H328" s="162" t="str">
        <f>IF(G328="","",ESTRUTURA!C329)</f>
        <v/>
      </c>
      <c r="I328" s="162" t="str">
        <f>IF(G328="","",ESTRUTURA!E329)</f>
        <v/>
      </c>
      <c r="J328" s="164" t="str">
        <f>IF($G328="","",IF(G328=prazo_subp,1,IFERROR(TRUNC(ESTRUTURA!Y329/ESTRUTURA!AA328,6),0)*100))</f>
        <v/>
      </c>
      <c r="K328" s="163"/>
      <c r="M328" s="161" t="str">
        <f>ESTRUTURA!M329</f>
        <v/>
      </c>
      <c r="N328" s="162" t="str">
        <f>ESTRUTURA!O329</f>
        <v/>
      </c>
      <c r="O328" s="162" t="str">
        <f>ESTRUTURA!Q329</f>
        <v/>
      </c>
      <c r="P328" s="164" t="str">
        <f>IF($M328="","",IF(M328=prazo_sub,1,IFERROR(TRUNC(ESTRUTURA!AE329/ESTRUTURA!AG328,6),0)*100))</f>
        <v/>
      </c>
      <c r="Q328" s="163"/>
    </row>
    <row r="329" spans="1:17" x14ac:dyDescent="0.3">
      <c r="A329" s="161" t="str">
        <f>IF(ESTRUTURA!A330&gt;prazo_se,"",ESTRUTURA!A330)</f>
        <v/>
      </c>
      <c r="B329" s="162" t="str">
        <f>ESTRUTURA!C330</f>
        <v/>
      </c>
      <c r="C329" s="162" t="str">
        <f>ESTRUTURA!E330</f>
        <v/>
      </c>
      <c r="D329" s="164" t="str">
        <f>IF($A329="","",IF(A329=prazo_se,1,IFERROR(TRUNC(ESTRUTURA!R330/ESTRUTURA!T329,6),0)*100))</f>
        <v/>
      </c>
      <c r="E329" s="163"/>
      <c r="G329" s="161" t="str">
        <f>IF(ESTRUTURA!A330&gt;prazo_subp,"",ESTRUTURA!A330)</f>
        <v/>
      </c>
      <c r="H329" s="162" t="str">
        <f>IF(G329="","",ESTRUTURA!C330)</f>
        <v/>
      </c>
      <c r="I329" s="162" t="str">
        <f>IF(G329="","",ESTRUTURA!E330)</f>
        <v/>
      </c>
      <c r="J329" s="164" t="str">
        <f>IF($G329="","",IF(G329=prazo_subp,1,IFERROR(TRUNC(ESTRUTURA!Y330/ESTRUTURA!AA329,6),0)*100))</f>
        <v/>
      </c>
      <c r="K329" s="163"/>
      <c r="M329" s="161" t="str">
        <f>ESTRUTURA!M330</f>
        <v/>
      </c>
      <c r="N329" s="162" t="str">
        <f>ESTRUTURA!O330</f>
        <v/>
      </c>
      <c r="O329" s="162" t="str">
        <f>ESTRUTURA!Q330</f>
        <v/>
      </c>
      <c r="P329" s="164" t="str">
        <f>IF($M329="","",IF(M329=prazo_sub,1,IFERROR(TRUNC(ESTRUTURA!AE330/ESTRUTURA!AG329,6),0)*100))</f>
        <v/>
      </c>
      <c r="Q329" s="163"/>
    </row>
    <row r="330" spans="1:17" x14ac:dyDescent="0.3">
      <c r="A330" s="161" t="str">
        <f>IF(ESTRUTURA!A331&gt;prazo_se,"",ESTRUTURA!A331)</f>
        <v/>
      </c>
      <c r="B330" s="162" t="str">
        <f>ESTRUTURA!C331</f>
        <v/>
      </c>
      <c r="C330" s="162" t="str">
        <f>ESTRUTURA!E331</f>
        <v/>
      </c>
      <c r="D330" s="164" t="str">
        <f>IF($A330="","",IF(A330=prazo_se,1,IFERROR(TRUNC(ESTRUTURA!R331/ESTRUTURA!T330,6),0)*100))</f>
        <v/>
      </c>
      <c r="E330" s="163"/>
      <c r="G330" s="161" t="str">
        <f>IF(ESTRUTURA!A331&gt;prazo_subp,"",ESTRUTURA!A331)</f>
        <v/>
      </c>
      <c r="H330" s="162" t="str">
        <f>IF(G330="","",ESTRUTURA!C331)</f>
        <v/>
      </c>
      <c r="I330" s="162" t="str">
        <f>IF(G330="","",ESTRUTURA!E331)</f>
        <v/>
      </c>
      <c r="J330" s="164" t="str">
        <f>IF($G330="","",IF(G330=prazo_subp,1,IFERROR(TRUNC(ESTRUTURA!Y331/ESTRUTURA!AA330,6),0)*100))</f>
        <v/>
      </c>
      <c r="K330" s="163"/>
      <c r="M330" s="161" t="str">
        <f>ESTRUTURA!M331</f>
        <v/>
      </c>
      <c r="N330" s="162" t="str">
        <f>ESTRUTURA!O331</f>
        <v/>
      </c>
      <c r="O330" s="162" t="str">
        <f>ESTRUTURA!Q331</f>
        <v/>
      </c>
      <c r="P330" s="164" t="str">
        <f>IF($M330="","",IF(M330=prazo_sub,1,IFERROR(TRUNC(ESTRUTURA!AE331/ESTRUTURA!AG330,6),0)*100))</f>
        <v/>
      </c>
      <c r="Q330" s="163"/>
    </row>
    <row r="331" spans="1:17" x14ac:dyDescent="0.3">
      <c r="A331" s="161" t="str">
        <f>IF(ESTRUTURA!A332&gt;prazo_se,"",ESTRUTURA!A332)</f>
        <v/>
      </c>
      <c r="B331" s="162" t="str">
        <f>ESTRUTURA!C332</f>
        <v/>
      </c>
      <c r="C331" s="162" t="str">
        <f>ESTRUTURA!E332</f>
        <v/>
      </c>
      <c r="D331" s="164" t="str">
        <f>IF($A331="","",IF(A331=prazo_se,1,IFERROR(TRUNC(ESTRUTURA!R332/ESTRUTURA!T331,6),0)*100))</f>
        <v/>
      </c>
      <c r="E331" s="163"/>
      <c r="G331" s="161" t="str">
        <f>IF(ESTRUTURA!A332&gt;prazo_subp,"",ESTRUTURA!A332)</f>
        <v/>
      </c>
      <c r="H331" s="162" t="str">
        <f>IF(G331="","",ESTRUTURA!C332)</f>
        <v/>
      </c>
      <c r="I331" s="162" t="str">
        <f>IF(G331="","",ESTRUTURA!E332)</f>
        <v/>
      </c>
      <c r="J331" s="164" t="str">
        <f>IF($G331="","",IF(G331=prazo_subp,1,IFERROR(TRUNC(ESTRUTURA!Y332/ESTRUTURA!AA331,6),0)*100))</f>
        <v/>
      </c>
      <c r="K331" s="163"/>
      <c r="M331" s="161" t="str">
        <f>ESTRUTURA!M332</f>
        <v/>
      </c>
      <c r="N331" s="162" t="str">
        <f>ESTRUTURA!O332</f>
        <v/>
      </c>
      <c r="O331" s="162" t="str">
        <f>ESTRUTURA!Q332</f>
        <v/>
      </c>
      <c r="P331" s="164" t="str">
        <f>IF($M331="","",IF(M331=prazo_sub,1,IFERROR(TRUNC(ESTRUTURA!AE332/ESTRUTURA!AG331,6),0)*100))</f>
        <v/>
      </c>
      <c r="Q331" s="163"/>
    </row>
    <row r="332" spans="1:17" x14ac:dyDescent="0.3">
      <c r="A332" s="161" t="str">
        <f>IF(ESTRUTURA!A333&gt;prazo_se,"",ESTRUTURA!A333)</f>
        <v/>
      </c>
      <c r="B332" s="162" t="str">
        <f>ESTRUTURA!C333</f>
        <v/>
      </c>
      <c r="C332" s="162" t="str">
        <f>ESTRUTURA!E333</f>
        <v/>
      </c>
      <c r="D332" s="164" t="str">
        <f>IF($A332="","",IF(A332=prazo_se,1,IFERROR(TRUNC(ESTRUTURA!R333/ESTRUTURA!T332,6),0)*100))</f>
        <v/>
      </c>
      <c r="E332" s="163"/>
      <c r="G332" s="161" t="str">
        <f>IF(ESTRUTURA!A333&gt;prazo_subp,"",ESTRUTURA!A333)</f>
        <v/>
      </c>
      <c r="H332" s="162" t="str">
        <f>IF(G332="","",ESTRUTURA!C333)</f>
        <v/>
      </c>
      <c r="I332" s="162" t="str">
        <f>IF(G332="","",ESTRUTURA!E333)</f>
        <v/>
      </c>
      <c r="J332" s="164" t="str">
        <f>IF($G332="","",IF(G332=prazo_subp,1,IFERROR(TRUNC(ESTRUTURA!Y333/ESTRUTURA!AA332,6),0)*100))</f>
        <v/>
      </c>
      <c r="K332" s="163"/>
      <c r="M332" s="161" t="str">
        <f>ESTRUTURA!M333</f>
        <v/>
      </c>
      <c r="N332" s="162" t="str">
        <f>ESTRUTURA!O333</f>
        <v/>
      </c>
      <c r="O332" s="162" t="str">
        <f>ESTRUTURA!Q333</f>
        <v/>
      </c>
      <c r="P332" s="164" t="str">
        <f>IF($M332="","",IF(M332=prazo_sub,1,IFERROR(TRUNC(ESTRUTURA!AE333/ESTRUTURA!AG332,6),0)*100))</f>
        <v/>
      </c>
      <c r="Q332" s="163"/>
    </row>
    <row r="333" spans="1:17" x14ac:dyDescent="0.3">
      <c r="A333" s="161" t="str">
        <f>IF(ESTRUTURA!A334&gt;prazo_se,"",ESTRUTURA!A334)</f>
        <v/>
      </c>
      <c r="B333" s="162" t="str">
        <f>ESTRUTURA!C334</f>
        <v/>
      </c>
      <c r="C333" s="162" t="str">
        <f>ESTRUTURA!E334</f>
        <v/>
      </c>
      <c r="D333" s="164" t="str">
        <f>IF($A333="","",IF(A333=prazo_se,1,IFERROR(TRUNC(ESTRUTURA!R334/ESTRUTURA!T333,6),0)*100))</f>
        <v/>
      </c>
      <c r="E333" s="163"/>
      <c r="G333" s="161" t="str">
        <f>IF(ESTRUTURA!A334&gt;prazo_subp,"",ESTRUTURA!A334)</f>
        <v/>
      </c>
      <c r="H333" s="162" t="str">
        <f>IF(G333="","",ESTRUTURA!C334)</f>
        <v/>
      </c>
      <c r="I333" s="162" t="str">
        <f>IF(G333="","",ESTRUTURA!E334)</f>
        <v/>
      </c>
      <c r="J333" s="164" t="str">
        <f>IF($G333="","",IF(G333=prazo_subp,1,IFERROR(TRUNC(ESTRUTURA!Y334/ESTRUTURA!AA333,6),0)*100))</f>
        <v/>
      </c>
      <c r="K333" s="163"/>
      <c r="M333" s="161" t="str">
        <f>ESTRUTURA!M334</f>
        <v/>
      </c>
      <c r="N333" s="162" t="str">
        <f>ESTRUTURA!O334</f>
        <v/>
      </c>
      <c r="O333" s="162" t="str">
        <f>ESTRUTURA!Q334</f>
        <v/>
      </c>
      <c r="P333" s="164" t="str">
        <f>IF($M333="","",IF(M333=prazo_sub,1,IFERROR(TRUNC(ESTRUTURA!AE334/ESTRUTURA!AG333,6),0)*100))</f>
        <v/>
      </c>
      <c r="Q333" s="163"/>
    </row>
    <row r="334" spans="1:17" x14ac:dyDescent="0.3">
      <c r="A334" s="161" t="str">
        <f>IF(ESTRUTURA!A335&gt;prazo_se,"",ESTRUTURA!A335)</f>
        <v/>
      </c>
      <c r="B334" s="162" t="str">
        <f>ESTRUTURA!C335</f>
        <v/>
      </c>
      <c r="C334" s="162" t="str">
        <f>ESTRUTURA!E335</f>
        <v/>
      </c>
      <c r="D334" s="164" t="str">
        <f>IF($A334="","",IF(A334=prazo_se,1,IFERROR(TRUNC(ESTRUTURA!R335/ESTRUTURA!T334,6),0)*100))</f>
        <v/>
      </c>
      <c r="E334" s="163"/>
      <c r="G334" s="161" t="str">
        <f>IF(ESTRUTURA!A335&gt;prazo_subp,"",ESTRUTURA!A335)</f>
        <v/>
      </c>
      <c r="H334" s="162" t="str">
        <f>IF(G334="","",ESTRUTURA!C335)</f>
        <v/>
      </c>
      <c r="I334" s="162" t="str">
        <f>IF(G334="","",ESTRUTURA!E335)</f>
        <v/>
      </c>
      <c r="J334" s="164" t="str">
        <f>IF($G334="","",IF(G334=prazo_subp,1,IFERROR(TRUNC(ESTRUTURA!Y335/ESTRUTURA!AA334,6),0)*100))</f>
        <v/>
      </c>
      <c r="K334" s="163"/>
      <c r="M334" s="161" t="str">
        <f>ESTRUTURA!M335</f>
        <v/>
      </c>
      <c r="N334" s="162" t="str">
        <f>ESTRUTURA!O335</f>
        <v/>
      </c>
      <c r="O334" s="162" t="str">
        <f>ESTRUTURA!Q335</f>
        <v/>
      </c>
      <c r="P334" s="164" t="str">
        <f>IF($M334="","",IF(M334=prazo_sub,1,IFERROR(TRUNC(ESTRUTURA!AE335/ESTRUTURA!AG334,6),0)*100))</f>
        <v/>
      </c>
      <c r="Q334" s="163"/>
    </row>
    <row r="335" spans="1:17" x14ac:dyDescent="0.3">
      <c r="A335" s="161" t="str">
        <f>IF(ESTRUTURA!A336&gt;prazo_se,"",ESTRUTURA!A336)</f>
        <v/>
      </c>
      <c r="B335" s="162" t="str">
        <f>ESTRUTURA!C336</f>
        <v/>
      </c>
      <c r="C335" s="162" t="str">
        <f>ESTRUTURA!E336</f>
        <v/>
      </c>
      <c r="D335" s="164" t="str">
        <f>IF($A335="","",IF(A335=prazo_se,1,IFERROR(TRUNC(ESTRUTURA!R336/ESTRUTURA!T335,6),0)*100))</f>
        <v/>
      </c>
      <c r="E335" s="163"/>
      <c r="G335" s="161" t="str">
        <f>IF(ESTRUTURA!A336&gt;prazo_subp,"",ESTRUTURA!A336)</f>
        <v/>
      </c>
      <c r="H335" s="162" t="str">
        <f>IF(G335="","",ESTRUTURA!C336)</f>
        <v/>
      </c>
      <c r="I335" s="162" t="str">
        <f>IF(G335="","",ESTRUTURA!E336)</f>
        <v/>
      </c>
      <c r="J335" s="164" t="str">
        <f>IF($G335="","",IF(G335=prazo_subp,1,IFERROR(TRUNC(ESTRUTURA!Y336/ESTRUTURA!AA335,6),0)*100))</f>
        <v/>
      </c>
      <c r="K335" s="163"/>
      <c r="M335" s="161" t="str">
        <f>ESTRUTURA!M336</f>
        <v/>
      </c>
      <c r="N335" s="162" t="str">
        <f>ESTRUTURA!O336</f>
        <v/>
      </c>
      <c r="O335" s="162" t="str">
        <f>ESTRUTURA!Q336</f>
        <v/>
      </c>
      <c r="P335" s="164" t="str">
        <f>IF($M335="","",IF(M335=prazo_sub,1,IFERROR(TRUNC(ESTRUTURA!AE336/ESTRUTURA!AG335,6),0)*100))</f>
        <v/>
      </c>
      <c r="Q335" s="163"/>
    </row>
    <row r="336" spans="1:17" x14ac:dyDescent="0.3">
      <c r="A336" s="161" t="str">
        <f>IF(ESTRUTURA!A337&gt;prazo_se,"",ESTRUTURA!A337)</f>
        <v/>
      </c>
      <c r="B336" s="162" t="str">
        <f>ESTRUTURA!C337</f>
        <v/>
      </c>
      <c r="C336" s="162" t="str">
        <f>ESTRUTURA!E337</f>
        <v/>
      </c>
      <c r="D336" s="164" t="str">
        <f>IF($A336="","",IF(A336=prazo_se,1,IFERROR(TRUNC(ESTRUTURA!R337/ESTRUTURA!T336,6),0)*100))</f>
        <v/>
      </c>
      <c r="E336" s="163"/>
      <c r="G336" s="161" t="str">
        <f>IF(ESTRUTURA!A337&gt;prazo_subp,"",ESTRUTURA!A337)</f>
        <v/>
      </c>
      <c r="H336" s="162" t="str">
        <f>IF(G336="","",ESTRUTURA!C337)</f>
        <v/>
      </c>
      <c r="I336" s="162" t="str">
        <f>IF(G336="","",ESTRUTURA!E337)</f>
        <v/>
      </c>
      <c r="J336" s="164" t="str">
        <f>IF($G336="","",IF(G336=prazo_subp,1,IFERROR(TRUNC(ESTRUTURA!Y337/ESTRUTURA!AA336,6),0)*100))</f>
        <v/>
      </c>
      <c r="K336" s="163"/>
      <c r="M336" s="161" t="str">
        <f>ESTRUTURA!M337</f>
        <v/>
      </c>
      <c r="N336" s="162" t="str">
        <f>ESTRUTURA!O337</f>
        <v/>
      </c>
      <c r="O336" s="162" t="str">
        <f>ESTRUTURA!Q337</f>
        <v/>
      </c>
      <c r="P336" s="164" t="str">
        <f>IF($M336="","",IF(M336=prazo_sub,1,IFERROR(TRUNC(ESTRUTURA!AE337/ESTRUTURA!AG336,6),0)*100))</f>
        <v/>
      </c>
      <c r="Q336" s="163"/>
    </row>
    <row r="337" spans="1:17" x14ac:dyDescent="0.3">
      <c r="A337" s="161" t="str">
        <f>IF(ESTRUTURA!A338&gt;prazo_se,"",ESTRUTURA!A338)</f>
        <v/>
      </c>
      <c r="B337" s="162" t="str">
        <f>ESTRUTURA!C338</f>
        <v/>
      </c>
      <c r="C337" s="162" t="str">
        <f>ESTRUTURA!E338</f>
        <v/>
      </c>
      <c r="D337" s="164" t="str">
        <f>IF($A337="","",IF(A337=prazo_se,1,IFERROR(TRUNC(ESTRUTURA!R338/ESTRUTURA!T337,6),0)*100))</f>
        <v/>
      </c>
      <c r="E337" s="163"/>
      <c r="G337" s="161" t="str">
        <f>IF(ESTRUTURA!A338&gt;prazo_subp,"",ESTRUTURA!A338)</f>
        <v/>
      </c>
      <c r="H337" s="162" t="str">
        <f>IF(G337="","",ESTRUTURA!C338)</f>
        <v/>
      </c>
      <c r="I337" s="162" t="str">
        <f>IF(G337="","",ESTRUTURA!E338)</f>
        <v/>
      </c>
      <c r="J337" s="164" t="str">
        <f>IF($G337="","",IF(G337=prazo_subp,1,IFERROR(TRUNC(ESTRUTURA!Y338/ESTRUTURA!AA337,6),0)*100))</f>
        <v/>
      </c>
      <c r="K337" s="163"/>
      <c r="M337" s="161" t="str">
        <f>ESTRUTURA!M338</f>
        <v/>
      </c>
      <c r="N337" s="162" t="str">
        <f>ESTRUTURA!O338</f>
        <v/>
      </c>
      <c r="O337" s="162" t="str">
        <f>ESTRUTURA!Q338</f>
        <v/>
      </c>
      <c r="P337" s="164" t="str">
        <f>IF($M337="","",IF(M337=prazo_sub,1,IFERROR(TRUNC(ESTRUTURA!AE338/ESTRUTURA!AG337,6),0)*100))</f>
        <v/>
      </c>
      <c r="Q337" s="163"/>
    </row>
    <row r="338" spans="1:17" x14ac:dyDescent="0.3">
      <c r="A338" s="161" t="str">
        <f>IF(ESTRUTURA!A339&gt;prazo_se,"",ESTRUTURA!A339)</f>
        <v/>
      </c>
      <c r="B338" s="162" t="str">
        <f>ESTRUTURA!C339</f>
        <v/>
      </c>
      <c r="C338" s="162" t="str">
        <f>ESTRUTURA!E339</f>
        <v/>
      </c>
      <c r="D338" s="164" t="str">
        <f>IF($A338="","",IF(A338=prazo_se,1,IFERROR(TRUNC(ESTRUTURA!R339/ESTRUTURA!T338,6),0)*100))</f>
        <v/>
      </c>
      <c r="E338" s="163"/>
      <c r="G338" s="161" t="str">
        <f>IF(ESTRUTURA!A339&gt;prazo_subp,"",ESTRUTURA!A339)</f>
        <v/>
      </c>
      <c r="H338" s="162" t="str">
        <f>IF(G338="","",ESTRUTURA!C339)</f>
        <v/>
      </c>
      <c r="I338" s="162" t="str">
        <f>IF(G338="","",ESTRUTURA!E339)</f>
        <v/>
      </c>
      <c r="J338" s="164" t="str">
        <f>IF($G338="","",IF(G338=prazo_subp,1,IFERROR(TRUNC(ESTRUTURA!Y339/ESTRUTURA!AA338,6),0)*100))</f>
        <v/>
      </c>
      <c r="K338" s="163"/>
      <c r="M338" s="161" t="str">
        <f>ESTRUTURA!M339</f>
        <v/>
      </c>
      <c r="N338" s="162" t="str">
        <f>ESTRUTURA!O339</f>
        <v/>
      </c>
      <c r="O338" s="162" t="str">
        <f>ESTRUTURA!Q339</f>
        <v/>
      </c>
      <c r="P338" s="164" t="str">
        <f>IF($M338="","",IF(M338=prazo_sub,1,IFERROR(TRUNC(ESTRUTURA!AE339/ESTRUTURA!AG338,6),0)*100))</f>
        <v/>
      </c>
      <c r="Q338" s="163"/>
    </row>
    <row r="339" spans="1:17" x14ac:dyDescent="0.3">
      <c r="A339" s="161" t="str">
        <f>IF(ESTRUTURA!A340&gt;prazo_se,"",ESTRUTURA!A340)</f>
        <v/>
      </c>
      <c r="B339" s="162" t="str">
        <f>ESTRUTURA!C340</f>
        <v/>
      </c>
      <c r="C339" s="162" t="str">
        <f>ESTRUTURA!E340</f>
        <v/>
      </c>
      <c r="D339" s="164" t="str">
        <f>IF($A339="","",IF(A339=prazo_se,1,IFERROR(TRUNC(ESTRUTURA!R340/ESTRUTURA!T339,6),0)*100))</f>
        <v/>
      </c>
      <c r="E339" s="163"/>
      <c r="G339" s="161" t="str">
        <f>IF(ESTRUTURA!A340&gt;prazo_subp,"",ESTRUTURA!A340)</f>
        <v/>
      </c>
      <c r="H339" s="162" t="str">
        <f>IF(G339="","",ESTRUTURA!C340)</f>
        <v/>
      </c>
      <c r="I339" s="162" t="str">
        <f>IF(G339="","",ESTRUTURA!E340)</f>
        <v/>
      </c>
      <c r="J339" s="164" t="str">
        <f>IF($G339="","",IF(G339=prazo_subp,1,IFERROR(TRUNC(ESTRUTURA!Y340/ESTRUTURA!AA339,6),0)*100))</f>
        <v/>
      </c>
      <c r="K339" s="163"/>
      <c r="M339" s="161" t="str">
        <f>ESTRUTURA!M340</f>
        <v/>
      </c>
      <c r="N339" s="162" t="str">
        <f>ESTRUTURA!O340</f>
        <v/>
      </c>
      <c r="O339" s="162" t="str">
        <f>ESTRUTURA!Q340</f>
        <v/>
      </c>
      <c r="P339" s="164" t="str">
        <f>IF($M339="","",IF(M339=prazo_sub,1,IFERROR(TRUNC(ESTRUTURA!AE340/ESTRUTURA!AG339,6),0)*100))</f>
        <v/>
      </c>
      <c r="Q339" s="163"/>
    </row>
    <row r="340" spans="1:17" x14ac:dyDescent="0.3">
      <c r="A340" s="161" t="str">
        <f>IF(ESTRUTURA!A341&gt;prazo_se,"",ESTRUTURA!A341)</f>
        <v/>
      </c>
      <c r="B340" s="162" t="str">
        <f>ESTRUTURA!C341</f>
        <v/>
      </c>
      <c r="C340" s="162" t="str">
        <f>ESTRUTURA!E341</f>
        <v/>
      </c>
      <c r="D340" s="164" t="str">
        <f>IF($A340="","",IF(A340=prazo_se,1,IFERROR(TRUNC(ESTRUTURA!R341/ESTRUTURA!T340,6),0)*100))</f>
        <v/>
      </c>
      <c r="E340" s="163"/>
      <c r="G340" s="161" t="str">
        <f>IF(ESTRUTURA!A341&gt;prazo_subp,"",ESTRUTURA!A341)</f>
        <v/>
      </c>
      <c r="H340" s="162" t="str">
        <f>IF(G340="","",ESTRUTURA!C341)</f>
        <v/>
      </c>
      <c r="I340" s="162" t="str">
        <f>IF(G340="","",ESTRUTURA!E341)</f>
        <v/>
      </c>
      <c r="J340" s="164" t="str">
        <f>IF($G340="","",IF(G340=prazo_subp,1,IFERROR(TRUNC(ESTRUTURA!Y341/ESTRUTURA!AA340,6),0)*100))</f>
        <v/>
      </c>
      <c r="K340" s="163"/>
      <c r="M340" s="161" t="str">
        <f>ESTRUTURA!M341</f>
        <v/>
      </c>
      <c r="N340" s="162" t="str">
        <f>ESTRUTURA!O341</f>
        <v/>
      </c>
      <c r="O340" s="162" t="str">
        <f>ESTRUTURA!Q341</f>
        <v/>
      </c>
      <c r="P340" s="164" t="str">
        <f>IF($M340="","",IF(M340=prazo_sub,1,IFERROR(TRUNC(ESTRUTURA!AE341/ESTRUTURA!AG340,6),0)*100))</f>
        <v/>
      </c>
      <c r="Q340" s="163"/>
    </row>
    <row r="341" spans="1:17" x14ac:dyDescent="0.3">
      <c r="A341" s="161" t="str">
        <f>IF(ESTRUTURA!A342&gt;prazo_se,"",ESTRUTURA!A342)</f>
        <v/>
      </c>
      <c r="B341" s="162" t="str">
        <f>ESTRUTURA!C342</f>
        <v/>
      </c>
      <c r="C341" s="162" t="str">
        <f>ESTRUTURA!E342</f>
        <v/>
      </c>
      <c r="D341" s="164" t="str">
        <f>IF($A341="","",IF(A341=prazo_se,1,IFERROR(TRUNC(ESTRUTURA!R342/ESTRUTURA!T341,6),0)*100))</f>
        <v/>
      </c>
      <c r="E341" s="163"/>
      <c r="G341" s="161" t="str">
        <f>IF(ESTRUTURA!A342&gt;prazo_subp,"",ESTRUTURA!A342)</f>
        <v/>
      </c>
      <c r="H341" s="162" t="str">
        <f>IF(G341="","",ESTRUTURA!C342)</f>
        <v/>
      </c>
      <c r="I341" s="162" t="str">
        <f>IF(G341="","",ESTRUTURA!E342)</f>
        <v/>
      </c>
      <c r="J341" s="164" t="str">
        <f>IF($G341="","",IF(G341=prazo_subp,1,IFERROR(TRUNC(ESTRUTURA!Y342/ESTRUTURA!AA341,6),0)*100))</f>
        <v/>
      </c>
      <c r="K341" s="163"/>
      <c r="M341" s="161" t="str">
        <f>ESTRUTURA!M342</f>
        <v/>
      </c>
      <c r="N341" s="162" t="str">
        <f>ESTRUTURA!O342</f>
        <v/>
      </c>
      <c r="O341" s="162" t="str">
        <f>ESTRUTURA!Q342</f>
        <v/>
      </c>
      <c r="P341" s="164" t="str">
        <f>IF($M341="","",IF(M341=prazo_sub,1,IFERROR(TRUNC(ESTRUTURA!AE342/ESTRUTURA!AG341,6),0)*100))</f>
        <v/>
      </c>
      <c r="Q341" s="163"/>
    </row>
    <row r="342" spans="1:17" x14ac:dyDescent="0.3">
      <c r="A342" s="161" t="str">
        <f>IF(ESTRUTURA!A343&gt;prazo_se,"",ESTRUTURA!A343)</f>
        <v/>
      </c>
      <c r="B342" s="162" t="str">
        <f>ESTRUTURA!C343</f>
        <v/>
      </c>
      <c r="C342" s="162" t="str">
        <f>ESTRUTURA!E343</f>
        <v/>
      </c>
      <c r="D342" s="164" t="str">
        <f>IF($A342="","",IF(A342=prazo_se,1,IFERROR(TRUNC(ESTRUTURA!R343/ESTRUTURA!T342,6),0)*100))</f>
        <v/>
      </c>
      <c r="E342" s="163"/>
      <c r="G342" s="161" t="str">
        <f>IF(ESTRUTURA!A343&gt;prazo_subp,"",ESTRUTURA!A343)</f>
        <v/>
      </c>
      <c r="H342" s="162" t="str">
        <f>IF(G342="","",ESTRUTURA!C343)</f>
        <v/>
      </c>
      <c r="I342" s="162" t="str">
        <f>IF(G342="","",ESTRUTURA!E343)</f>
        <v/>
      </c>
      <c r="J342" s="164" t="str">
        <f>IF($G342="","",IF(G342=prazo_subp,1,IFERROR(TRUNC(ESTRUTURA!Y343/ESTRUTURA!AA342,6),0)*100))</f>
        <v/>
      </c>
      <c r="K342" s="163"/>
      <c r="M342" s="161" t="str">
        <f>ESTRUTURA!M343</f>
        <v/>
      </c>
      <c r="N342" s="162" t="str">
        <f>ESTRUTURA!O343</f>
        <v/>
      </c>
      <c r="O342" s="162" t="str">
        <f>ESTRUTURA!Q343</f>
        <v/>
      </c>
      <c r="P342" s="164" t="str">
        <f>IF($M342="","",IF(M342=prazo_sub,1,IFERROR(TRUNC(ESTRUTURA!AE343/ESTRUTURA!AG342,6),0)*100))</f>
        <v/>
      </c>
      <c r="Q342" s="163"/>
    </row>
    <row r="343" spans="1:17" x14ac:dyDescent="0.3">
      <c r="A343" s="161" t="str">
        <f>IF(ESTRUTURA!A344&gt;prazo_se,"",ESTRUTURA!A344)</f>
        <v/>
      </c>
      <c r="B343" s="162" t="str">
        <f>ESTRUTURA!C344</f>
        <v/>
      </c>
      <c r="C343" s="162" t="str">
        <f>ESTRUTURA!E344</f>
        <v/>
      </c>
      <c r="D343" s="164" t="str">
        <f>IF($A343="","",IF(A343=prazo_se,1,IFERROR(TRUNC(ESTRUTURA!R344/ESTRUTURA!T343,6),0)*100))</f>
        <v/>
      </c>
      <c r="E343" s="163"/>
      <c r="G343" s="161" t="str">
        <f>IF(ESTRUTURA!A344&gt;prazo_subp,"",ESTRUTURA!A344)</f>
        <v/>
      </c>
      <c r="H343" s="162" t="str">
        <f>IF(G343="","",ESTRUTURA!C344)</f>
        <v/>
      </c>
      <c r="I343" s="162" t="str">
        <f>IF(G343="","",ESTRUTURA!E344)</f>
        <v/>
      </c>
      <c r="J343" s="164" t="str">
        <f>IF($G343="","",IF(G343=prazo_subp,1,IFERROR(TRUNC(ESTRUTURA!Y344/ESTRUTURA!AA343,6),0)*100))</f>
        <v/>
      </c>
      <c r="K343" s="163"/>
      <c r="M343" s="161" t="str">
        <f>ESTRUTURA!M344</f>
        <v/>
      </c>
      <c r="N343" s="162" t="str">
        <f>ESTRUTURA!O344</f>
        <v/>
      </c>
      <c r="O343" s="162" t="str">
        <f>ESTRUTURA!Q344</f>
        <v/>
      </c>
      <c r="P343" s="164" t="str">
        <f>IF($M343="","",IF(M343=prazo_sub,1,IFERROR(TRUNC(ESTRUTURA!AE344/ESTRUTURA!AG343,6),0)*100))</f>
        <v/>
      </c>
      <c r="Q343" s="163"/>
    </row>
    <row r="344" spans="1:17" x14ac:dyDescent="0.3">
      <c r="A344" s="161" t="str">
        <f>IF(ESTRUTURA!A345&gt;prazo_se,"",ESTRUTURA!A345)</f>
        <v/>
      </c>
      <c r="B344" s="162" t="str">
        <f>ESTRUTURA!C345</f>
        <v/>
      </c>
      <c r="C344" s="162" t="str">
        <f>ESTRUTURA!E345</f>
        <v/>
      </c>
      <c r="D344" s="164" t="str">
        <f>IF($A344="","",IF(A344=prazo_se,1,IFERROR(TRUNC(ESTRUTURA!R345/ESTRUTURA!T344,6),0)*100))</f>
        <v/>
      </c>
      <c r="E344" s="163"/>
      <c r="G344" s="161" t="str">
        <f>IF(ESTRUTURA!A345&gt;prazo_subp,"",ESTRUTURA!A345)</f>
        <v/>
      </c>
      <c r="H344" s="162" t="str">
        <f>IF(G344="","",ESTRUTURA!C345)</f>
        <v/>
      </c>
      <c r="I344" s="162" t="str">
        <f>IF(G344="","",ESTRUTURA!E345)</f>
        <v/>
      </c>
      <c r="J344" s="164" t="str">
        <f>IF($G344="","",IF(G344=prazo_subp,1,IFERROR(TRUNC(ESTRUTURA!Y345/ESTRUTURA!AA344,6),0)*100))</f>
        <v/>
      </c>
      <c r="K344" s="163"/>
      <c r="M344" s="161" t="str">
        <f>ESTRUTURA!M345</f>
        <v/>
      </c>
      <c r="N344" s="162" t="str">
        <f>ESTRUTURA!O345</f>
        <v/>
      </c>
      <c r="O344" s="162" t="str">
        <f>ESTRUTURA!Q345</f>
        <v/>
      </c>
      <c r="P344" s="164" t="str">
        <f>IF($M344="","",IF(M344=prazo_sub,1,IFERROR(TRUNC(ESTRUTURA!AE345/ESTRUTURA!AG344,6),0)*100))</f>
        <v/>
      </c>
      <c r="Q344" s="163"/>
    </row>
    <row r="345" spans="1:17" x14ac:dyDescent="0.3">
      <c r="A345" s="161" t="str">
        <f>IF(ESTRUTURA!A346&gt;prazo_se,"",ESTRUTURA!A346)</f>
        <v/>
      </c>
      <c r="B345" s="162" t="str">
        <f>ESTRUTURA!C346</f>
        <v/>
      </c>
      <c r="C345" s="162" t="str">
        <f>ESTRUTURA!E346</f>
        <v/>
      </c>
      <c r="D345" s="164" t="str">
        <f>IF($A345="","",IF(A345=prazo_se,1,IFERROR(TRUNC(ESTRUTURA!R346/ESTRUTURA!T345,6),0)*100))</f>
        <v/>
      </c>
      <c r="E345" s="163"/>
      <c r="G345" s="161" t="str">
        <f>IF(ESTRUTURA!A346&gt;prazo_subp,"",ESTRUTURA!A346)</f>
        <v/>
      </c>
      <c r="H345" s="162" t="str">
        <f>IF(G345="","",ESTRUTURA!C346)</f>
        <v/>
      </c>
      <c r="I345" s="162" t="str">
        <f>IF(G345="","",ESTRUTURA!E346)</f>
        <v/>
      </c>
      <c r="J345" s="164" t="str">
        <f>IF($G345="","",IF(G345=prazo_subp,1,IFERROR(TRUNC(ESTRUTURA!Y346/ESTRUTURA!AA345,6),0)*100))</f>
        <v/>
      </c>
      <c r="K345" s="163"/>
      <c r="M345" s="161" t="str">
        <f>ESTRUTURA!M346</f>
        <v/>
      </c>
      <c r="N345" s="162" t="str">
        <f>ESTRUTURA!O346</f>
        <v/>
      </c>
      <c r="O345" s="162" t="str">
        <f>ESTRUTURA!Q346</f>
        <v/>
      </c>
      <c r="P345" s="164" t="str">
        <f>IF($M345="","",IF(M345=prazo_sub,1,IFERROR(TRUNC(ESTRUTURA!AE346/ESTRUTURA!AG345,6),0)*100))</f>
        <v/>
      </c>
      <c r="Q345" s="163"/>
    </row>
    <row r="346" spans="1:17" x14ac:dyDescent="0.3">
      <c r="A346" s="161" t="str">
        <f>IF(ESTRUTURA!A347&gt;prazo_se,"",ESTRUTURA!A347)</f>
        <v/>
      </c>
      <c r="B346" s="162" t="str">
        <f>ESTRUTURA!C347</f>
        <v/>
      </c>
      <c r="C346" s="162" t="str">
        <f>ESTRUTURA!E347</f>
        <v/>
      </c>
      <c r="D346" s="164" t="str">
        <f>IF($A346="","",IF(A346=prazo_se,1,IFERROR(TRUNC(ESTRUTURA!R347/ESTRUTURA!T346,6),0)*100))</f>
        <v/>
      </c>
      <c r="E346" s="163"/>
      <c r="G346" s="161" t="str">
        <f>IF(ESTRUTURA!A347&gt;prazo_subp,"",ESTRUTURA!A347)</f>
        <v/>
      </c>
      <c r="H346" s="162" t="str">
        <f>IF(G346="","",ESTRUTURA!C347)</f>
        <v/>
      </c>
      <c r="I346" s="162" t="str">
        <f>IF(G346="","",ESTRUTURA!E347)</f>
        <v/>
      </c>
      <c r="J346" s="164" t="str">
        <f>IF($G346="","",IF(G346=prazo_subp,1,IFERROR(TRUNC(ESTRUTURA!Y347/ESTRUTURA!AA346,6),0)*100))</f>
        <v/>
      </c>
      <c r="K346" s="163"/>
      <c r="M346" s="161" t="str">
        <f>ESTRUTURA!M347</f>
        <v/>
      </c>
      <c r="N346" s="162" t="str">
        <f>ESTRUTURA!O347</f>
        <v/>
      </c>
      <c r="O346" s="162" t="str">
        <f>ESTRUTURA!Q347</f>
        <v/>
      </c>
      <c r="P346" s="164" t="str">
        <f>IF($M346="","",IF(M346=prazo_sub,1,IFERROR(TRUNC(ESTRUTURA!AE347/ESTRUTURA!AG346,6),0)*100))</f>
        <v/>
      </c>
      <c r="Q346" s="163"/>
    </row>
    <row r="347" spans="1:17" x14ac:dyDescent="0.3">
      <c r="A347" s="161" t="str">
        <f>IF(ESTRUTURA!A348&gt;prazo_se,"",ESTRUTURA!A348)</f>
        <v/>
      </c>
      <c r="B347" s="162" t="str">
        <f>ESTRUTURA!C348</f>
        <v/>
      </c>
      <c r="C347" s="162" t="str">
        <f>ESTRUTURA!E348</f>
        <v/>
      </c>
      <c r="D347" s="164" t="str">
        <f>IF($A347="","",IF(A347=prazo_se,1,IFERROR(TRUNC(ESTRUTURA!R348/ESTRUTURA!T347,6),0)*100))</f>
        <v/>
      </c>
      <c r="E347" s="163"/>
      <c r="G347" s="161" t="str">
        <f>IF(ESTRUTURA!A348&gt;prazo_subp,"",ESTRUTURA!A348)</f>
        <v/>
      </c>
      <c r="H347" s="162" t="str">
        <f>IF(G347="","",ESTRUTURA!C348)</f>
        <v/>
      </c>
      <c r="I347" s="162" t="str">
        <f>IF(G347="","",ESTRUTURA!E348)</f>
        <v/>
      </c>
      <c r="J347" s="164" t="str">
        <f>IF($G347="","",IF(G347=prazo_subp,1,IFERROR(TRUNC(ESTRUTURA!Y348/ESTRUTURA!AA347,6),0)*100))</f>
        <v/>
      </c>
      <c r="K347" s="163"/>
      <c r="M347" s="161" t="str">
        <f>ESTRUTURA!M348</f>
        <v/>
      </c>
      <c r="N347" s="162" t="str">
        <f>ESTRUTURA!O348</f>
        <v/>
      </c>
      <c r="O347" s="162" t="str">
        <f>ESTRUTURA!Q348</f>
        <v/>
      </c>
      <c r="P347" s="164" t="str">
        <f>IF($M347="","",IF(M347=prazo_sub,1,IFERROR(TRUNC(ESTRUTURA!AE348/ESTRUTURA!AG347,6),0)*100))</f>
        <v/>
      </c>
      <c r="Q347" s="163"/>
    </row>
    <row r="348" spans="1:17" x14ac:dyDescent="0.3">
      <c r="A348" s="161" t="str">
        <f>IF(ESTRUTURA!A349&gt;prazo_se,"",ESTRUTURA!A349)</f>
        <v/>
      </c>
      <c r="B348" s="162" t="str">
        <f>ESTRUTURA!C349</f>
        <v/>
      </c>
      <c r="C348" s="162" t="str">
        <f>ESTRUTURA!E349</f>
        <v/>
      </c>
      <c r="D348" s="164" t="str">
        <f>IF($A348="","",IF(A348=prazo_se,1,IFERROR(TRUNC(ESTRUTURA!R349/ESTRUTURA!T348,6),0)*100))</f>
        <v/>
      </c>
      <c r="E348" s="163"/>
      <c r="G348" s="161" t="str">
        <f>IF(ESTRUTURA!A349&gt;prazo_subp,"",ESTRUTURA!A349)</f>
        <v/>
      </c>
      <c r="H348" s="162" t="str">
        <f>IF(G348="","",ESTRUTURA!C349)</f>
        <v/>
      </c>
      <c r="I348" s="162" t="str">
        <f>IF(G348="","",ESTRUTURA!E349)</f>
        <v/>
      </c>
      <c r="J348" s="164" t="str">
        <f>IF($G348="","",IF(G348=prazo_subp,1,IFERROR(TRUNC(ESTRUTURA!Y349/ESTRUTURA!AA348,6),0)*100))</f>
        <v/>
      </c>
      <c r="K348" s="163"/>
      <c r="M348" s="161" t="str">
        <f>ESTRUTURA!M349</f>
        <v/>
      </c>
      <c r="N348" s="162" t="str">
        <f>ESTRUTURA!O349</f>
        <v/>
      </c>
      <c r="O348" s="162" t="str">
        <f>ESTRUTURA!Q349</f>
        <v/>
      </c>
      <c r="P348" s="164" t="str">
        <f>IF($M348="","",IF(M348=prazo_sub,1,IFERROR(TRUNC(ESTRUTURA!AE349/ESTRUTURA!AG348,6),0)*100))</f>
        <v/>
      </c>
      <c r="Q348" s="163"/>
    </row>
    <row r="349" spans="1:17" x14ac:dyDescent="0.3">
      <c r="A349" s="161" t="str">
        <f>IF(ESTRUTURA!A350&gt;prazo_se,"",ESTRUTURA!A350)</f>
        <v/>
      </c>
      <c r="B349" s="162" t="str">
        <f>ESTRUTURA!C350</f>
        <v/>
      </c>
      <c r="C349" s="162" t="str">
        <f>ESTRUTURA!E350</f>
        <v/>
      </c>
      <c r="D349" s="164" t="str">
        <f>IF($A349="","",IF(A349=prazo_se,1,IFERROR(TRUNC(ESTRUTURA!R350/ESTRUTURA!T349,6),0)*100))</f>
        <v/>
      </c>
      <c r="E349" s="163"/>
      <c r="G349" s="161" t="str">
        <f>IF(ESTRUTURA!A350&gt;prazo_subp,"",ESTRUTURA!A350)</f>
        <v/>
      </c>
      <c r="H349" s="162" t="str">
        <f>IF(G349="","",ESTRUTURA!C350)</f>
        <v/>
      </c>
      <c r="I349" s="162" t="str">
        <f>IF(G349="","",ESTRUTURA!E350)</f>
        <v/>
      </c>
      <c r="J349" s="164" t="str">
        <f>IF($G349="","",IF(G349=prazo_subp,1,IFERROR(TRUNC(ESTRUTURA!Y350/ESTRUTURA!AA349,6),0)*100))</f>
        <v/>
      </c>
      <c r="K349" s="163"/>
      <c r="M349" s="161" t="str">
        <f>ESTRUTURA!M350</f>
        <v/>
      </c>
      <c r="N349" s="162" t="str">
        <f>ESTRUTURA!O350</f>
        <v/>
      </c>
      <c r="O349" s="162" t="str">
        <f>ESTRUTURA!Q350</f>
        <v/>
      </c>
      <c r="P349" s="164" t="str">
        <f>IF($M349="","",IF(M349=prazo_sub,1,IFERROR(TRUNC(ESTRUTURA!AE350/ESTRUTURA!AG349,6),0)*100))</f>
        <v/>
      </c>
      <c r="Q349" s="163"/>
    </row>
    <row r="350" spans="1:17" x14ac:dyDescent="0.3">
      <c r="A350" s="161" t="str">
        <f>IF(ESTRUTURA!A351&gt;prazo_se,"",ESTRUTURA!A351)</f>
        <v/>
      </c>
      <c r="B350" s="162" t="str">
        <f>ESTRUTURA!C351</f>
        <v/>
      </c>
      <c r="C350" s="162" t="str">
        <f>ESTRUTURA!E351</f>
        <v/>
      </c>
      <c r="D350" s="164" t="str">
        <f>IF($A350="","",IF(A350=prazo_se,1,IFERROR(TRUNC(ESTRUTURA!R351/ESTRUTURA!T350,6),0)*100))</f>
        <v/>
      </c>
      <c r="E350" s="163"/>
      <c r="G350" s="161" t="str">
        <f>IF(ESTRUTURA!A351&gt;prazo_subp,"",ESTRUTURA!A351)</f>
        <v/>
      </c>
      <c r="H350" s="162" t="str">
        <f>IF(G350="","",ESTRUTURA!C351)</f>
        <v/>
      </c>
      <c r="I350" s="162" t="str">
        <f>IF(G350="","",ESTRUTURA!E351)</f>
        <v/>
      </c>
      <c r="J350" s="164" t="str">
        <f>IF($G350="","",IF(G350=prazo_subp,1,IFERROR(TRUNC(ESTRUTURA!Y351/ESTRUTURA!AA350,6),0)*100))</f>
        <v/>
      </c>
      <c r="K350" s="163"/>
      <c r="M350" s="161" t="str">
        <f>ESTRUTURA!M351</f>
        <v/>
      </c>
      <c r="N350" s="162" t="str">
        <f>ESTRUTURA!O351</f>
        <v/>
      </c>
      <c r="O350" s="162" t="str">
        <f>ESTRUTURA!Q351</f>
        <v/>
      </c>
      <c r="P350" s="164" t="str">
        <f>IF($M350="","",IF(M350=prazo_sub,1,IFERROR(TRUNC(ESTRUTURA!AE351/ESTRUTURA!AG350,6),0)*100))</f>
        <v/>
      </c>
      <c r="Q350" s="163"/>
    </row>
    <row r="351" spans="1:17" x14ac:dyDescent="0.3">
      <c r="A351" s="161" t="str">
        <f>IF(ESTRUTURA!A352&gt;prazo_se,"",ESTRUTURA!A352)</f>
        <v/>
      </c>
      <c r="B351" s="162" t="str">
        <f>ESTRUTURA!C352</f>
        <v/>
      </c>
      <c r="C351" s="162" t="str">
        <f>ESTRUTURA!E352</f>
        <v/>
      </c>
      <c r="D351" s="164" t="str">
        <f>IF($A351="","",IF(A351=prazo_se,1,IFERROR(TRUNC(ESTRUTURA!R352/ESTRUTURA!T351,6),0)*100))</f>
        <v/>
      </c>
      <c r="E351" s="163"/>
      <c r="G351" s="161" t="str">
        <f>IF(ESTRUTURA!A352&gt;prazo_subp,"",ESTRUTURA!A352)</f>
        <v/>
      </c>
      <c r="H351" s="162" t="str">
        <f>IF(G351="","",ESTRUTURA!C352)</f>
        <v/>
      </c>
      <c r="I351" s="162" t="str">
        <f>IF(G351="","",ESTRUTURA!E352)</f>
        <v/>
      </c>
      <c r="J351" s="164" t="str">
        <f>IF($G351="","",IF(G351=prazo_subp,1,IFERROR(TRUNC(ESTRUTURA!Y352/ESTRUTURA!AA351,6),0)*100))</f>
        <v/>
      </c>
      <c r="K351" s="163"/>
      <c r="M351" s="161" t="str">
        <f>ESTRUTURA!M352</f>
        <v/>
      </c>
      <c r="N351" s="162" t="str">
        <f>ESTRUTURA!O352</f>
        <v/>
      </c>
      <c r="O351" s="162" t="str">
        <f>ESTRUTURA!Q352</f>
        <v/>
      </c>
      <c r="P351" s="164" t="str">
        <f>IF($M351="","",IF(M351=prazo_sub,1,IFERROR(TRUNC(ESTRUTURA!AE352/ESTRUTURA!AG351,6),0)*100))</f>
        <v/>
      </c>
      <c r="Q351" s="163"/>
    </row>
    <row r="352" spans="1:17" x14ac:dyDescent="0.3">
      <c r="A352" s="161" t="str">
        <f>IF(ESTRUTURA!A353&gt;prazo_se,"",ESTRUTURA!A353)</f>
        <v/>
      </c>
      <c r="B352" s="162" t="str">
        <f>ESTRUTURA!C353</f>
        <v/>
      </c>
      <c r="C352" s="162" t="str">
        <f>ESTRUTURA!E353</f>
        <v/>
      </c>
      <c r="D352" s="164" t="str">
        <f>IF($A352="","",IF(A352=prazo_se,1,IFERROR(TRUNC(ESTRUTURA!R353/ESTRUTURA!T352,6),0)*100))</f>
        <v/>
      </c>
      <c r="E352" s="163"/>
      <c r="G352" s="161" t="str">
        <f>IF(ESTRUTURA!A353&gt;prazo_subp,"",ESTRUTURA!A353)</f>
        <v/>
      </c>
      <c r="H352" s="162" t="str">
        <f>IF(G352="","",ESTRUTURA!C353)</f>
        <v/>
      </c>
      <c r="I352" s="162" t="str">
        <f>IF(G352="","",ESTRUTURA!E353)</f>
        <v/>
      </c>
      <c r="J352" s="164" t="str">
        <f>IF($G352="","",IF(G352=prazo_subp,1,IFERROR(TRUNC(ESTRUTURA!Y353/ESTRUTURA!AA352,6),0)*100))</f>
        <v/>
      </c>
      <c r="K352" s="163"/>
      <c r="M352" s="161" t="str">
        <f>ESTRUTURA!M353</f>
        <v/>
      </c>
      <c r="N352" s="162" t="str">
        <f>ESTRUTURA!O353</f>
        <v/>
      </c>
      <c r="O352" s="162" t="str">
        <f>ESTRUTURA!Q353</f>
        <v/>
      </c>
      <c r="P352" s="164" t="str">
        <f>IF($M352="","",IF(M352=prazo_sub,1,IFERROR(TRUNC(ESTRUTURA!AE353/ESTRUTURA!AG352,6),0)*100))</f>
        <v/>
      </c>
      <c r="Q352" s="163"/>
    </row>
    <row r="353" spans="1:17" x14ac:dyDescent="0.3">
      <c r="A353" s="161" t="str">
        <f>IF(ESTRUTURA!A354&gt;prazo_se,"",ESTRUTURA!A354)</f>
        <v/>
      </c>
      <c r="B353" s="162" t="str">
        <f>ESTRUTURA!C354</f>
        <v/>
      </c>
      <c r="C353" s="162" t="str">
        <f>ESTRUTURA!E354</f>
        <v/>
      </c>
      <c r="D353" s="164" t="str">
        <f>IF($A353="","",IF(A353=prazo_se,1,IFERROR(TRUNC(ESTRUTURA!R354/ESTRUTURA!T353,6),0)*100))</f>
        <v/>
      </c>
      <c r="E353" s="163"/>
      <c r="G353" s="161" t="str">
        <f>IF(ESTRUTURA!A354&gt;prazo_subp,"",ESTRUTURA!A354)</f>
        <v/>
      </c>
      <c r="H353" s="162" t="str">
        <f>IF(G353="","",ESTRUTURA!C354)</f>
        <v/>
      </c>
      <c r="I353" s="162" t="str">
        <f>IF(G353="","",ESTRUTURA!E354)</f>
        <v/>
      </c>
      <c r="J353" s="164" t="str">
        <f>IF($G353="","",IF(G353=prazo_subp,1,IFERROR(TRUNC(ESTRUTURA!Y354/ESTRUTURA!AA353,6),0)*100))</f>
        <v/>
      </c>
      <c r="K353" s="163"/>
      <c r="M353" s="161" t="str">
        <f>ESTRUTURA!M354</f>
        <v/>
      </c>
      <c r="N353" s="162" t="str">
        <f>ESTRUTURA!O354</f>
        <v/>
      </c>
      <c r="O353" s="162" t="str">
        <f>ESTRUTURA!Q354</f>
        <v/>
      </c>
      <c r="P353" s="164" t="str">
        <f>IF($M353="","",IF(M353=prazo_sub,1,IFERROR(TRUNC(ESTRUTURA!AE354/ESTRUTURA!AG353,6),0)*100))</f>
        <v/>
      </c>
      <c r="Q353" s="163"/>
    </row>
    <row r="354" spans="1:17" x14ac:dyDescent="0.3">
      <c r="A354" s="161" t="str">
        <f>IF(ESTRUTURA!A355&gt;prazo_se,"",ESTRUTURA!A355)</f>
        <v/>
      </c>
      <c r="B354" s="162" t="str">
        <f>ESTRUTURA!C355</f>
        <v/>
      </c>
      <c r="C354" s="162" t="str">
        <f>ESTRUTURA!E355</f>
        <v/>
      </c>
      <c r="D354" s="164" t="str">
        <f>IF($A354="","",IF(A354=prazo_se,1,IFERROR(TRUNC(ESTRUTURA!R355/ESTRUTURA!T354,6),0)*100))</f>
        <v/>
      </c>
      <c r="E354" s="163"/>
      <c r="G354" s="161" t="str">
        <f>IF(ESTRUTURA!A355&gt;prazo_subp,"",ESTRUTURA!A355)</f>
        <v/>
      </c>
      <c r="H354" s="162" t="str">
        <f>IF(G354="","",ESTRUTURA!C355)</f>
        <v/>
      </c>
      <c r="I354" s="162" t="str">
        <f>IF(G354="","",ESTRUTURA!E355)</f>
        <v/>
      </c>
      <c r="J354" s="164" t="str">
        <f>IF($G354="","",IF(G354=prazo_subp,1,IFERROR(TRUNC(ESTRUTURA!Y355/ESTRUTURA!AA354,6),0)*100))</f>
        <v/>
      </c>
      <c r="K354" s="163"/>
      <c r="M354" s="161" t="str">
        <f>ESTRUTURA!M355</f>
        <v/>
      </c>
      <c r="N354" s="162" t="str">
        <f>ESTRUTURA!O355</f>
        <v/>
      </c>
      <c r="O354" s="162" t="str">
        <f>ESTRUTURA!Q355</f>
        <v/>
      </c>
      <c r="P354" s="164" t="str">
        <f>IF($M354="","",IF(M354=prazo_sub,1,IFERROR(TRUNC(ESTRUTURA!AE355/ESTRUTURA!AG354,6),0)*100))</f>
        <v/>
      </c>
      <c r="Q354" s="163"/>
    </row>
    <row r="355" spans="1:17" x14ac:dyDescent="0.3">
      <c r="A355" s="161" t="str">
        <f>IF(ESTRUTURA!A356&gt;prazo_se,"",ESTRUTURA!A356)</f>
        <v/>
      </c>
      <c r="B355" s="162" t="str">
        <f>ESTRUTURA!C356</f>
        <v/>
      </c>
      <c r="C355" s="162" t="str">
        <f>ESTRUTURA!E356</f>
        <v/>
      </c>
      <c r="D355" s="164" t="str">
        <f>IF($A355="","",IF(A355=prazo_se,1,IFERROR(TRUNC(ESTRUTURA!R356/ESTRUTURA!T355,6),0)*100))</f>
        <v/>
      </c>
      <c r="E355" s="163"/>
      <c r="G355" s="161" t="str">
        <f>IF(ESTRUTURA!A356&gt;prazo_subp,"",ESTRUTURA!A356)</f>
        <v/>
      </c>
      <c r="H355" s="162" t="str">
        <f>IF(G355="","",ESTRUTURA!C356)</f>
        <v/>
      </c>
      <c r="I355" s="162" t="str">
        <f>IF(G355="","",ESTRUTURA!E356)</f>
        <v/>
      </c>
      <c r="J355" s="164" t="str">
        <f>IF($G355="","",IF(G355=prazo_subp,1,IFERROR(TRUNC(ESTRUTURA!Y356/ESTRUTURA!AA355,6),0)*100))</f>
        <v/>
      </c>
      <c r="K355" s="163"/>
      <c r="M355" s="161" t="str">
        <f>ESTRUTURA!M356</f>
        <v/>
      </c>
      <c r="N355" s="162" t="str">
        <f>ESTRUTURA!O356</f>
        <v/>
      </c>
      <c r="O355" s="162" t="str">
        <f>ESTRUTURA!Q356</f>
        <v/>
      </c>
      <c r="P355" s="164" t="str">
        <f>IF($M355="","",IF(M355=prazo_sub,1,IFERROR(TRUNC(ESTRUTURA!AE356/ESTRUTURA!AG355,6),0)*100))</f>
        <v/>
      </c>
      <c r="Q355" s="163"/>
    </row>
    <row r="356" spans="1:17" x14ac:dyDescent="0.3">
      <c r="A356" s="161" t="str">
        <f>IF(ESTRUTURA!A357&gt;prazo_se,"",ESTRUTURA!A357)</f>
        <v/>
      </c>
      <c r="B356" s="162" t="str">
        <f>ESTRUTURA!C357</f>
        <v/>
      </c>
      <c r="C356" s="162" t="str">
        <f>ESTRUTURA!E357</f>
        <v/>
      </c>
      <c r="D356" s="164" t="str">
        <f>IF($A356="","",IF(A356=prazo_se,1,IFERROR(TRUNC(ESTRUTURA!R357/ESTRUTURA!T356,6),0)*100))</f>
        <v/>
      </c>
      <c r="E356" s="163"/>
      <c r="G356" s="161" t="str">
        <f>IF(ESTRUTURA!A357&gt;prazo_subp,"",ESTRUTURA!A357)</f>
        <v/>
      </c>
      <c r="H356" s="162" t="str">
        <f>IF(G356="","",ESTRUTURA!C357)</f>
        <v/>
      </c>
      <c r="I356" s="162" t="str">
        <f>IF(G356="","",ESTRUTURA!E357)</f>
        <v/>
      </c>
      <c r="J356" s="164" t="str">
        <f>IF($G356="","",IF(G356=prazo_subp,1,IFERROR(TRUNC(ESTRUTURA!Y357/ESTRUTURA!AA356,6),0)*100))</f>
        <v/>
      </c>
      <c r="K356" s="163"/>
      <c r="M356" s="161" t="str">
        <f>ESTRUTURA!M357</f>
        <v/>
      </c>
      <c r="N356" s="162" t="str">
        <f>ESTRUTURA!O357</f>
        <v/>
      </c>
      <c r="O356" s="162" t="str">
        <f>ESTRUTURA!Q357</f>
        <v/>
      </c>
      <c r="P356" s="164" t="str">
        <f>IF($M356="","",IF(M356=prazo_sub,1,IFERROR(TRUNC(ESTRUTURA!AE357/ESTRUTURA!AG356,6),0)*100))</f>
        <v/>
      </c>
      <c r="Q356" s="163"/>
    </row>
    <row r="357" spans="1:17" x14ac:dyDescent="0.3">
      <c r="A357" s="161" t="str">
        <f>IF(ESTRUTURA!A358&gt;prazo_se,"",ESTRUTURA!A358)</f>
        <v/>
      </c>
      <c r="B357" s="162" t="str">
        <f>ESTRUTURA!C358</f>
        <v/>
      </c>
      <c r="C357" s="162" t="str">
        <f>ESTRUTURA!E358</f>
        <v/>
      </c>
      <c r="D357" s="164" t="str">
        <f>IF($A357="","",IF(A357=prazo_se,1,IFERROR(TRUNC(ESTRUTURA!R358/ESTRUTURA!T357,6),0)*100))</f>
        <v/>
      </c>
      <c r="E357" s="163"/>
      <c r="G357" s="161" t="str">
        <f>IF(ESTRUTURA!A358&gt;prazo_subp,"",ESTRUTURA!A358)</f>
        <v/>
      </c>
      <c r="H357" s="162" t="str">
        <f>IF(G357="","",ESTRUTURA!C358)</f>
        <v/>
      </c>
      <c r="I357" s="162" t="str">
        <f>IF(G357="","",ESTRUTURA!E358)</f>
        <v/>
      </c>
      <c r="J357" s="164" t="str">
        <f>IF($G357="","",IF(G357=prazo_subp,1,IFERROR(TRUNC(ESTRUTURA!Y358/ESTRUTURA!AA357,6),0)*100))</f>
        <v/>
      </c>
      <c r="K357" s="163"/>
      <c r="M357" s="161" t="str">
        <f>ESTRUTURA!M358</f>
        <v/>
      </c>
      <c r="N357" s="162" t="str">
        <f>ESTRUTURA!O358</f>
        <v/>
      </c>
      <c r="O357" s="162" t="str">
        <f>ESTRUTURA!Q358</f>
        <v/>
      </c>
      <c r="P357" s="164" t="str">
        <f>IF($M357="","",IF(M357=prazo_sub,1,IFERROR(TRUNC(ESTRUTURA!AE358/ESTRUTURA!AG357,6),0)*100))</f>
        <v/>
      </c>
      <c r="Q357" s="163"/>
    </row>
    <row r="358" spans="1:17" x14ac:dyDescent="0.3">
      <c r="A358" s="161" t="str">
        <f>IF(ESTRUTURA!A359&gt;prazo_se,"",ESTRUTURA!A359)</f>
        <v/>
      </c>
      <c r="B358" s="162" t="str">
        <f>ESTRUTURA!C359</f>
        <v/>
      </c>
      <c r="C358" s="162" t="str">
        <f>ESTRUTURA!E359</f>
        <v/>
      </c>
      <c r="D358" s="164" t="str">
        <f>IF($A358="","",IF(A358=prazo_se,1,IFERROR(TRUNC(ESTRUTURA!R359/ESTRUTURA!T358,6),0)*100))</f>
        <v/>
      </c>
      <c r="E358" s="163"/>
      <c r="G358" s="161" t="str">
        <f>IF(ESTRUTURA!A359&gt;prazo_subp,"",ESTRUTURA!A359)</f>
        <v/>
      </c>
      <c r="H358" s="162" t="str">
        <f>IF(G358="","",ESTRUTURA!C359)</f>
        <v/>
      </c>
      <c r="I358" s="162" t="str">
        <f>IF(G358="","",ESTRUTURA!E359)</f>
        <v/>
      </c>
      <c r="J358" s="164" t="str">
        <f>IF($G358="","",IF(G358=prazo_subp,1,IFERROR(TRUNC(ESTRUTURA!Y359/ESTRUTURA!AA358,6),0)*100))</f>
        <v/>
      </c>
      <c r="K358" s="163"/>
      <c r="M358" s="161" t="str">
        <f>ESTRUTURA!M359</f>
        <v/>
      </c>
      <c r="N358" s="162" t="str">
        <f>ESTRUTURA!O359</f>
        <v/>
      </c>
      <c r="O358" s="162" t="str">
        <f>ESTRUTURA!Q359</f>
        <v/>
      </c>
      <c r="P358" s="164" t="str">
        <f>IF($M358="","",IF(M358=prazo_sub,1,IFERROR(TRUNC(ESTRUTURA!AE359/ESTRUTURA!AG358,6),0)*100))</f>
        <v/>
      </c>
      <c r="Q358" s="163"/>
    </row>
    <row r="359" spans="1:17" x14ac:dyDescent="0.3">
      <c r="A359" s="161" t="str">
        <f>IF(ESTRUTURA!A360&gt;prazo_se,"",ESTRUTURA!A360)</f>
        <v/>
      </c>
      <c r="B359" s="162" t="str">
        <f>ESTRUTURA!C360</f>
        <v/>
      </c>
      <c r="C359" s="162" t="str">
        <f>ESTRUTURA!E360</f>
        <v/>
      </c>
      <c r="D359" s="164" t="str">
        <f>IF($A359="","",IF(A359=prazo_se,1,IFERROR(TRUNC(ESTRUTURA!R360/ESTRUTURA!T359,6),0)*100))</f>
        <v/>
      </c>
      <c r="E359" s="163"/>
      <c r="G359" s="161" t="str">
        <f>IF(ESTRUTURA!A360&gt;prazo_subp,"",ESTRUTURA!A360)</f>
        <v/>
      </c>
      <c r="H359" s="162" t="str">
        <f>IF(G359="","",ESTRUTURA!C360)</f>
        <v/>
      </c>
      <c r="I359" s="162" t="str">
        <f>IF(G359="","",ESTRUTURA!E360)</f>
        <v/>
      </c>
      <c r="J359" s="164" t="str">
        <f>IF($G359="","",IF(G359=prazo_subp,1,IFERROR(TRUNC(ESTRUTURA!Y360/ESTRUTURA!AA359,6),0)*100))</f>
        <v/>
      </c>
      <c r="K359" s="163"/>
      <c r="M359" s="161" t="str">
        <f>ESTRUTURA!M360</f>
        <v/>
      </c>
      <c r="N359" s="162" t="str">
        <f>ESTRUTURA!O360</f>
        <v/>
      </c>
      <c r="O359" s="162" t="str">
        <f>ESTRUTURA!Q360</f>
        <v/>
      </c>
      <c r="P359" s="164" t="str">
        <f>IF($M359="","",IF(M359=prazo_sub,1,IFERROR(TRUNC(ESTRUTURA!AE360/ESTRUTURA!AG359,6),0)*100))</f>
        <v/>
      </c>
      <c r="Q359" s="163"/>
    </row>
    <row r="360" spans="1:17" x14ac:dyDescent="0.3">
      <c r="A360" s="161" t="str">
        <f>IF(ESTRUTURA!A361&gt;prazo_se,"",ESTRUTURA!A361)</f>
        <v/>
      </c>
      <c r="B360" s="162" t="str">
        <f>ESTRUTURA!C361</f>
        <v/>
      </c>
      <c r="C360" s="162" t="str">
        <f>ESTRUTURA!E361</f>
        <v/>
      </c>
      <c r="D360" s="164" t="str">
        <f>IF($A360="","",IF(A360=prazo_se,1,IFERROR(TRUNC(ESTRUTURA!R361/ESTRUTURA!T360,6),0)*100))</f>
        <v/>
      </c>
      <c r="E360" s="163"/>
      <c r="G360" s="161" t="str">
        <f>IF(ESTRUTURA!A361&gt;prazo_subp,"",ESTRUTURA!A361)</f>
        <v/>
      </c>
      <c r="H360" s="162" t="str">
        <f>IF(G360="","",ESTRUTURA!C361)</f>
        <v/>
      </c>
      <c r="I360" s="162" t="str">
        <f>IF(G360="","",ESTRUTURA!E361)</f>
        <v/>
      </c>
      <c r="J360" s="164" t="str">
        <f>IF($G360="","",IF(G360=prazo_subp,1,IFERROR(TRUNC(ESTRUTURA!Y361/ESTRUTURA!AA360,6),0)*100))</f>
        <v/>
      </c>
      <c r="K360" s="163"/>
      <c r="M360" s="161" t="str">
        <f>ESTRUTURA!M361</f>
        <v/>
      </c>
      <c r="N360" s="162" t="str">
        <f>ESTRUTURA!O361</f>
        <v/>
      </c>
      <c r="O360" s="162" t="str">
        <f>ESTRUTURA!Q361</f>
        <v/>
      </c>
      <c r="P360" s="164" t="str">
        <f>IF($M360="","",IF(M360=prazo_sub,1,IFERROR(TRUNC(ESTRUTURA!AE361/ESTRUTURA!AG360,6),0)*100))</f>
        <v/>
      </c>
      <c r="Q360" s="163"/>
    </row>
    <row r="361" spans="1:17" x14ac:dyDescent="0.3">
      <c r="A361" s="161" t="str">
        <f>IF(ESTRUTURA!A362&gt;prazo_se,"",ESTRUTURA!A362)</f>
        <v/>
      </c>
      <c r="B361" s="162" t="str">
        <f>ESTRUTURA!C362</f>
        <v/>
      </c>
      <c r="C361" s="162" t="str">
        <f>ESTRUTURA!E362</f>
        <v/>
      </c>
      <c r="D361" s="164" t="str">
        <f>IF($A361="","",IF(A361=prazo_se,1,IFERROR(TRUNC(ESTRUTURA!R362/ESTRUTURA!T361,6),0)*100))</f>
        <v/>
      </c>
      <c r="E361" s="163"/>
      <c r="G361" s="161" t="str">
        <f>IF(ESTRUTURA!A362&gt;prazo_subp,"",ESTRUTURA!A362)</f>
        <v/>
      </c>
      <c r="H361" s="162" t="str">
        <f>IF(G361="","",ESTRUTURA!C362)</f>
        <v/>
      </c>
      <c r="I361" s="162" t="str">
        <f>IF(G361="","",ESTRUTURA!E362)</f>
        <v/>
      </c>
      <c r="J361" s="164" t="str">
        <f>IF($G361="","",IF(G361=prazo_subp,1,IFERROR(TRUNC(ESTRUTURA!Y362/ESTRUTURA!AA361,6),0)*100))</f>
        <v/>
      </c>
      <c r="K361" s="163"/>
      <c r="M361" s="161" t="str">
        <f>ESTRUTURA!M362</f>
        <v/>
      </c>
      <c r="N361" s="162" t="str">
        <f>ESTRUTURA!O362</f>
        <v/>
      </c>
      <c r="O361" s="162" t="str">
        <f>ESTRUTURA!Q362</f>
        <v/>
      </c>
      <c r="P361" s="164" t="str">
        <f>IF($M361="","",IF(M361=prazo_sub,1,IFERROR(TRUNC(ESTRUTURA!AE362/ESTRUTURA!AG361,6),0)*100))</f>
        <v/>
      </c>
      <c r="Q361" s="163"/>
    </row>
    <row r="362" spans="1:17" x14ac:dyDescent="0.3">
      <c r="A362" s="161" t="str">
        <f>IF(ESTRUTURA!A363&gt;prazo_se,"",ESTRUTURA!A363)</f>
        <v/>
      </c>
      <c r="B362" s="162" t="str">
        <f>ESTRUTURA!C363</f>
        <v/>
      </c>
      <c r="C362" s="162" t="str">
        <f>ESTRUTURA!E363</f>
        <v/>
      </c>
      <c r="D362" s="164" t="str">
        <f>IF($A362="","",IF(A362=prazo_se,1,IFERROR(TRUNC(ESTRUTURA!R363/ESTRUTURA!T362,6),0)*100))</f>
        <v/>
      </c>
      <c r="E362" s="163"/>
      <c r="G362" s="161" t="str">
        <f>IF(ESTRUTURA!A363&gt;prazo_subp,"",ESTRUTURA!A363)</f>
        <v/>
      </c>
      <c r="H362" s="162" t="str">
        <f>IF(G362="","",ESTRUTURA!C363)</f>
        <v/>
      </c>
      <c r="I362" s="162" t="str">
        <f>IF(G362="","",ESTRUTURA!E363)</f>
        <v/>
      </c>
      <c r="J362" s="164" t="str">
        <f>IF($G362="","",IF(G362=prazo_subp,1,IFERROR(TRUNC(ESTRUTURA!Y363/ESTRUTURA!AA362,6),0)*100))</f>
        <v/>
      </c>
      <c r="K362" s="163"/>
      <c r="M362" s="161" t="str">
        <f>ESTRUTURA!M363</f>
        <v/>
      </c>
      <c r="N362" s="162" t="str">
        <f>ESTRUTURA!O363</f>
        <v/>
      </c>
      <c r="O362" s="162" t="str">
        <f>ESTRUTURA!Q363</f>
        <v/>
      </c>
      <c r="P362" s="164" t="str">
        <f>IF($M362="","",IF(M362=prazo_sub,1,IFERROR(TRUNC(ESTRUTURA!AE363/ESTRUTURA!AG362,6),0)*100))</f>
        <v/>
      </c>
      <c r="Q362" s="163"/>
    </row>
    <row r="363" spans="1:17" x14ac:dyDescent="0.3">
      <c r="A363" s="161" t="str">
        <f>IF(ESTRUTURA!A364&gt;prazo_se,"",ESTRUTURA!A364)</f>
        <v/>
      </c>
      <c r="B363" s="162" t="str">
        <f>ESTRUTURA!C364</f>
        <v/>
      </c>
      <c r="C363" s="162" t="str">
        <f>ESTRUTURA!E364</f>
        <v/>
      </c>
      <c r="D363" s="164" t="str">
        <f>IF($A363="","",IF(A363=prazo_se,1,IFERROR(TRUNC(ESTRUTURA!R364/ESTRUTURA!T363,6),0)*100))</f>
        <v/>
      </c>
      <c r="E363" s="163"/>
      <c r="G363" s="161" t="str">
        <f>IF(ESTRUTURA!A364&gt;prazo_subp,"",ESTRUTURA!A364)</f>
        <v/>
      </c>
      <c r="H363" s="162" t="str">
        <f>IF(G363="","",ESTRUTURA!C364)</f>
        <v/>
      </c>
      <c r="I363" s="162" t="str">
        <f>IF(G363="","",ESTRUTURA!E364)</f>
        <v/>
      </c>
      <c r="J363" s="164" t="str">
        <f>IF($G363="","",IF(G363=prazo_subp,1,IFERROR(TRUNC(ESTRUTURA!Y364/ESTRUTURA!AA363,6),0)*100))</f>
        <v/>
      </c>
      <c r="K363" s="163"/>
      <c r="M363" s="161" t="str">
        <f>ESTRUTURA!M364</f>
        <v/>
      </c>
      <c r="N363" s="162" t="str">
        <f>ESTRUTURA!O364</f>
        <v/>
      </c>
      <c r="O363" s="162" t="str">
        <f>ESTRUTURA!Q364</f>
        <v/>
      </c>
      <c r="P363" s="164" t="str">
        <f>IF($M363="","",IF(M363=prazo_sub,1,IFERROR(TRUNC(ESTRUTURA!AE364/ESTRUTURA!AG363,6),0)*100))</f>
        <v/>
      </c>
      <c r="Q363" s="163"/>
    </row>
    <row r="364" spans="1:17" x14ac:dyDescent="0.3">
      <c r="A364" s="161" t="str">
        <f>IF(ESTRUTURA!A365&gt;prazo_se,"",ESTRUTURA!A365)</f>
        <v/>
      </c>
      <c r="B364" s="162" t="str">
        <f>ESTRUTURA!C365</f>
        <v/>
      </c>
      <c r="C364" s="162" t="str">
        <f>ESTRUTURA!E365</f>
        <v/>
      </c>
      <c r="D364" s="164" t="str">
        <f>IF($A364="","",IF(A364=prazo_se,1,IFERROR(TRUNC(ESTRUTURA!R365/ESTRUTURA!T364,6),0)*100))</f>
        <v/>
      </c>
      <c r="E364" s="163"/>
      <c r="G364" s="161" t="str">
        <f>IF(ESTRUTURA!A365&gt;prazo_subp,"",ESTRUTURA!A365)</f>
        <v/>
      </c>
      <c r="H364" s="162" t="str">
        <f>IF(G364="","",ESTRUTURA!C365)</f>
        <v/>
      </c>
      <c r="I364" s="162" t="str">
        <f>IF(G364="","",ESTRUTURA!E365)</f>
        <v/>
      </c>
      <c r="J364" s="164" t="str">
        <f>IF($G364="","",IF(G364=prazo_subp,1,IFERROR(TRUNC(ESTRUTURA!Y365/ESTRUTURA!AA364,6),0)*100))</f>
        <v/>
      </c>
      <c r="K364" s="163"/>
      <c r="M364" s="161" t="str">
        <f>ESTRUTURA!M365</f>
        <v/>
      </c>
      <c r="N364" s="162" t="str">
        <f>ESTRUTURA!O365</f>
        <v/>
      </c>
      <c r="O364" s="162" t="str">
        <f>ESTRUTURA!Q365</f>
        <v/>
      </c>
      <c r="P364" s="164" t="str">
        <f>IF($M364="","",IF(M364=prazo_sub,1,IFERROR(TRUNC(ESTRUTURA!AE365/ESTRUTURA!AG364,6),0)*100))</f>
        <v/>
      </c>
      <c r="Q364" s="163"/>
    </row>
    <row r="365" spans="1:17" x14ac:dyDescent="0.3">
      <c r="A365" s="161" t="str">
        <f>IF(ESTRUTURA!A366&gt;prazo_se,"",ESTRUTURA!A366)</f>
        <v/>
      </c>
      <c r="B365" s="162" t="str">
        <f>ESTRUTURA!C366</f>
        <v/>
      </c>
      <c r="C365" s="162" t="str">
        <f>ESTRUTURA!E366</f>
        <v/>
      </c>
      <c r="D365" s="164" t="str">
        <f>IF($A365="","",IF(A365=prazo_se,1,IFERROR(TRUNC(ESTRUTURA!R366/ESTRUTURA!T365,6),0)*100))</f>
        <v/>
      </c>
      <c r="E365" s="163"/>
      <c r="G365" s="161" t="str">
        <f>IF(ESTRUTURA!A366&gt;prazo_subp,"",ESTRUTURA!A366)</f>
        <v/>
      </c>
      <c r="H365" s="162" t="str">
        <f>IF(G365="","",ESTRUTURA!C366)</f>
        <v/>
      </c>
      <c r="I365" s="162" t="str">
        <f>IF(G365="","",ESTRUTURA!E366)</f>
        <v/>
      </c>
      <c r="J365" s="164" t="str">
        <f>IF($G365="","",IF(G365=prazo_subp,1,IFERROR(TRUNC(ESTRUTURA!Y366/ESTRUTURA!AA365,6),0)*100))</f>
        <v/>
      </c>
      <c r="K365" s="163"/>
      <c r="M365" s="161" t="str">
        <f>ESTRUTURA!M366</f>
        <v/>
      </c>
      <c r="N365" s="162" t="str">
        <f>ESTRUTURA!O366</f>
        <v/>
      </c>
      <c r="O365" s="162" t="str">
        <f>ESTRUTURA!Q366</f>
        <v/>
      </c>
      <c r="P365" s="164" t="str">
        <f>IF($M365="","",IF(M365=prazo_sub,1,IFERROR(TRUNC(ESTRUTURA!AE366/ESTRUTURA!AG365,6),0)*100))</f>
        <v/>
      </c>
      <c r="Q365" s="163"/>
    </row>
    <row r="366" spans="1:17" x14ac:dyDescent="0.3">
      <c r="A366" s="161" t="str">
        <f>IF(ESTRUTURA!A367&gt;prazo_se,"",ESTRUTURA!A367)</f>
        <v/>
      </c>
      <c r="B366" s="162" t="str">
        <f>ESTRUTURA!C367</f>
        <v/>
      </c>
      <c r="C366" s="162" t="str">
        <f>ESTRUTURA!E367</f>
        <v/>
      </c>
      <c r="D366" s="164" t="str">
        <f>IF($A366="","",IF(A366=prazo_se,1,IFERROR(TRUNC(ESTRUTURA!R367/ESTRUTURA!T366,6),0)*100))</f>
        <v/>
      </c>
      <c r="E366" s="163"/>
      <c r="G366" s="161" t="str">
        <f>IF(ESTRUTURA!A367&gt;prazo_subp,"",ESTRUTURA!A367)</f>
        <v/>
      </c>
      <c r="H366" s="162" t="str">
        <f>IF(G366="","",ESTRUTURA!C367)</f>
        <v/>
      </c>
      <c r="I366" s="162" t="str">
        <f>IF(G366="","",ESTRUTURA!E367)</f>
        <v/>
      </c>
      <c r="J366" s="164" t="str">
        <f>IF($G366="","",IF(G366=prazo_subp,1,IFERROR(TRUNC(ESTRUTURA!Y367/ESTRUTURA!AA366,6),0)*100))</f>
        <v/>
      </c>
      <c r="K366" s="163"/>
      <c r="M366" s="161" t="str">
        <f>ESTRUTURA!M367</f>
        <v/>
      </c>
      <c r="N366" s="162" t="str">
        <f>ESTRUTURA!O367</f>
        <v/>
      </c>
      <c r="O366" s="162" t="str">
        <f>ESTRUTURA!Q367</f>
        <v/>
      </c>
      <c r="P366" s="164" t="str">
        <f>IF($M366="","",IF(M366=prazo_sub,1,IFERROR(TRUNC(ESTRUTURA!AE367/ESTRUTURA!AG366,6),0)*100))</f>
        <v/>
      </c>
      <c r="Q366" s="163"/>
    </row>
    <row r="367" spans="1:17" x14ac:dyDescent="0.3">
      <c r="A367" s="161" t="str">
        <f>IF(ESTRUTURA!A368&gt;prazo_se,"",ESTRUTURA!A368)</f>
        <v/>
      </c>
      <c r="B367" s="162" t="str">
        <f>ESTRUTURA!C368</f>
        <v/>
      </c>
      <c r="C367" s="162" t="str">
        <f>ESTRUTURA!E368</f>
        <v/>
      </c>
      <c r="D367" s="164" t="str">
        <f>IF($A367="","",IF(A367=prazo_se,1,IFERROR(TRUNC(ESTRUTURA!R368/ESTRUTURA!T367,6),0)*100))</f>
        <v/>
      </c>
      <c r="E367" s="163"/>
      <c r="G367" s="161" t="str">
        <f>IF(ESTRUTURA!A368&gt;prazo_subp,"",ESTRUTURA!A368)</f>
        <v/>
      </c>
      <c r="H367" s="162" t="str">
        <f>IF(G367="","",ESTRUTURA!C368)</f>
        <v/>
      </c>
      <c r="I367" s="162" t="str">
        <f>IF(G367="","",ESTRUTURA!E368)</f>
        <v/>
      </c>
      <c r="J367" s="164" t="str">
        <f>IF($G367="","",IF(G367=prazo_subp,1,IFERROR(TRUNC(ESTRUTURA!Y368/ESTRUTURA!AA367,6),0)*100))</f>
        <v/>
      </c>
      <c r="K367" s="163"/>
      <c r="M367" s="161" t="str">
        <f>ESTRUTURA!M368</f>
        <v/>
      </c>
      <c r="N367" s="162" t="str">
        <f>ESTRUTURA!O368</f>
        <v/>
      </c>
      <c r="O367" s="162" t="str">
        <f>ESTRUTURA!Q368</f>
        <v/>
      </c>
      <c r="P367" s="164" t="str">
        <f>IF($M367="","",IF(M367=prazo_sub,1,IFERROR(TRUNC(ESTRUTURA!AE368/ESTRUTURA!AG367,6),0)*100))</f>
        <v/>
      </c>
      <c r="Q367" s="163"/>
    </row>
    <row r="368" spans="1:17" x14ac:dyDescent="0.3">
      <c r="A368" s="161" t="str">
        <f>IF(ESTRUTURA!A369&gt;prazo_se,"",ESTRUTURA!A369)</f>
        <v/>
      </c>
      <c r="B368" s="162" t="str">
        <f>ESTRUTURA!C369</f>
        <v/>
      </c>
      <c r="C368" s="162" t="str">
        <f>ESTRUTURA!E369</f>
        <v/>
      </c>
      <c r="D368" s="164" t="str">
        <f>IF($A368="","",IF(A368=prazo_se,1,IFERROR(TRUNC(ESTRUTURA!R369/ESTRUTURA!T368,6),0)*100))</f>
        <v/>
      </c>
      <c r="E368" s="163"/>
      <c r="G368" s="161" t="str">
        <f>IF(ESTRUTURA!A369&gt;prazo_subp,"",ESTRUTURA!A369)</f>
        <v/>
      </c>
      <c r="H368" s="162" t="str">
        <f>IF(G368="","",ESTRUTURA!C369)</f>
        <v/>
      </c>
      <c r="I368" s="162" t="str">
        <f>IF(G368="","",ESTRUTURA!E369)</f>
        <v/>
      </c>
      <c r="J368" s="164" t="str">
        <f>IF($G368="","",IF(G368=prazo_subp,1,IFERROR(TRUNC(ESTRUTURA!Y369/ESTRUTURA!AA368,6),0)*100))</f>
        <v/>
      </c>
      <c r="K368" s="163"/>
      <c r="M368" s="161" t="str">
        <f>ESTRUTURA!M369</f>
        <v/>
      </c>
      <c r="N368" s="162" t="str">
        <f>ESTRUTURA!O369</f>
        <v/>
      </c>
      <c r="O368" s="162" t="str">
        <f>ESTRUTURA!Q369</f>
        <v/>
      </c>
      <c r="P368" s="164" t="str">
        <f>IF($M368="","",IF(M368=prazo_sub,1,IFERROR(TRUNC(ESTRUTURA!AE369/ESTRUTURA!AG368,6),0)*100))</f>
        <v/>
      </c>
      <c r="Q368" s="163"/>
    </row>
    <row r="369" spans="1:17" x14ac:dyDescent="0.3">
      <c r="A369" s="161" t="str">
        <f>IF(ESTRUTURA!A370&gt;prazo_se,"",ESTRUTURA!A370)</f>
        <v/>
      </c>
      <c r="B369" s="162" t="str">
        <f>ESTRUTURA!C370</f>
        <v/>
      </c>
      <c r="C369" s="162" t="str">
        <f>ESTRUTURA!E370</f>
        <v/>
      </c>
      <c r="D369" s="164" t="str">
        <f>IF($A369="","",IF(A369=prazo_se,1,IFERROR(TRUNC(ESTRUTURA!R370/ESTRUTURA!T369,6),0)*100))</f>
        <v/>
      </c>
      <c r="E369" s="163"/>
      <c r="G369" s="161" t="str">
        <f>IF(ESTRUTURA!A370&gt;prazo_subp,"",ESTRUTURA!A370)</f>
        <v/>
      </c>
      <c r="H369" s="162" t="str">
        <f>IF(G369="","",ESTRUTURA!C370)</f>
        <v/>
      </c>
      <c r="I369" s="162" t="str">
        <f>IF(G369="","",ESTRUTURA!E370)</f>
        <v/>
      </c>
      <c r="J369" s="164" t="str">
        <f>IF($G369="","",IF(G369=prazo_subp,1,IFERROR(TRUNC(ESTRUTURA!Y370/ESTRUTURA!AA369,6),0)*100))</f>
        <v/>
      </c>
      <c r="K369" s="163"/>
      <c r="M369" s="161" t="str">
        <f>ESTRUTURA!M370</f>
        <v/>
      </c>
      <c r="N369" s="162" t="str">
        <f>ESTRUTURA!O370</f>
        <v/>
      </c>
      <c r="O369" s="162" t="str">
        <f>ESTRUTURA!Q370</f>
        <v/>
      </c>
      <c r="P369" s="164" t="str">
        <f>IF($M369="","",IF(M369=prazo_sub,1,IFERROR(TRUNC(ESTRUTURA!AE370/ESTRUTURA!AG369,6),0)*100))</f>
        <v/>
      </c>
      <c r="Q369" s="163"/>
    </row>
    <row r="370" spans="1:17" x14ac:dyDescent="0.3">
      <c r="A370" s="161" t="str">
        <f>IF(ESTRUTURA!A371&gt;prazo_se,"",ESTRUTURA!A371)</f>
        <v/>
      </c>
      <c r="B370" s="162" t="str">
        <f>ESTRUTURA!C371</f>
        <v/>
      </c>
      <c r="C370" s="162" t="str">
        <f>ESTRUTURA!E371</f>
        <v/>
      </c>
      <c r="D370" s="164" t="str">
        <f>IF($A370="","",IF(A370=prazo_se,1,IFERROR(TRUNC(ESTRUTURA!R371/ESTRUTURA!T370,6),0)*100))</f>
        <v/>
      </c>
      <c r="E370" s="163"/>
      <c r="G370" s="161" t="str">
        <f>IF(ESTRUTURA!A371&gt;prazo_subp,"",ESTRUTURA!A371)</f>
        <v/>
      </c>
      <c r="H370" s="162" t="str">
        <f>IF(G370="","",ESTRUTURA!C371)</f>
        <v/>
      </c>
      <c r="I370" s="162" t="str">
        <f>IF(G370="","",ESTRUTURA!E371)</f>
        <v/>
      </c>
      <c r="J370" s="164" t="str">
        <f>IF($G370="","",IF(G370=prazo_subp,1,IFERROR(TRUNC(ESTRUTURA!Y371/ESTRUTURA!AA370,6),0)*100))</f>
        <v/>
      </c>
      <c r="K370" s="163"/>
      <c r="M370" s="161" t="str">
        <f>ESTRUTURA!M371</f>
        <v/>
      </c>
      <c r="N370" s="162" t="str">
        <f>ESTRUTURA!O371</f>
        <v/>
      </c>
      <c r="O370" s="162" t="str">
        <f>ESTRUTURA!Q371</f>
        <v/>
      </c>
      <c r="P370" s="164" t="str">
        <f>IF($M370="","",IF(M370=prazo_sub,1,IFERROR(TRUNC(ESTRUTURA!AE371/ESTRUTURA!AG370,6),0)*100))</f>
        <v/>
      </c>
      <c r="Q370" s="163"/>
    </row>
  </sheetData>
  <mergeCells count="27">
    <mergeCell ref="A9:E9"/>
    <mergeCell ref="G9:K9"/>
    <mergeCell ref="M9:Q9"/>
    <mergeCell ref="A4:B4"/>
    <mergeCell ref="A5:B5"/>
    <mergeCell ref="A6:B6"/>
    <mergeCell ref="A7:B7"/>
    <mergeCell ref="C4:D4"/>
    <mergeCell ref="C5:D5"/>
    <mergeCell ref="C6:D6"/>
    <mergeCell ref="C7:D7"/>
    <mergeCell ref="G4:H4"/>
    <mergeCell ref="I4:J4"/>
    <mergeCell ref="G5:H5"/>
    <mergeCell ref="I5:J5"/>
    <mergeCell ref="G6:H6"/>
    <mergeCell ref="I6:J6"/>
    <mergeCell ref="O7:P7"/>
    <mergeCell ref="G7:H7"/>
    <mergeCell ref="I7:J7"/>
    <mergeCell ref="M4:N4"/>
    <mergeCell ref="O4:P4"/>
    <mergeCell ref="M5:N5"/>
    <mergeCell ref="O5:P5"/>
    <mergeCell ref="M6:N6"/>
    <mergeCell ref="O6:P6"/>
    <mergeCell ref="M7:N7"/>
  </mergeCells>
  <conditionalFormatting sqref="A11:D11 B12:C370">
    <cfRule type="containsBlanks" dxfId="21" priority="25">
      <formula>LEN(TRIM(A11))=0</formula>
    </cfRule>
  </conditionalFormatting>
  <conditionalFormatting sqref="M12:M370">
    <cfRule type="containsBlanks" dxfId="20" priority="11">
      <formula>LEN(TRIM(M12))=0</formula>
    </cfRule>
  </conditionalFormatting>
  <conditionalFormatting sqref="J11">
    <cfRule type="containsBlanks" dxfId="19" priority="7">
      <formula>LEN(TRIM(J11))=0</formula>
    </cfRule>
  </conditionalFormatting>
  <conditionalFormatting sqref="P11:P370">
    <cfRule type="containsBlanks" dxfId="18" priority="3">
      <formula>LEN(TRIM(P11))=0</formula>
    </cfRule>
  </conditionalFormatting>
  <conditionalFormatting sqref="G11:I11 H12:I370">
    <cfRule type="containsBlanks" dxfId="17" priority="16">
      <formula>LEN(TRIM(G11))=0</formula>
    </cfRule>
  </conditionalFormatting>
  <conditionalFormatting sqref="G12:G370">
    <cfRule type="containsBlanks" dxfId="16" priority="8">
      <formula>LEN(TRIM(G12))=0</formula>
    </cfRule>
  </conditionalFormatting>
  <conditionalFormatting sqref="M11:O11 N12:O370">
    <cfRule type="containsBlanks" dxfId="15" priority="13">
      <formula>LEN(TRIM(M11))=0</formula>
    </cfRule>
  </conditionalFormatting>
  <conditionalFormatting sqref="A12:A370">
    <cfRule type="containsBlanks" dxfId="14" priority="10">
      <formula>LEN(TRIM(A12))=0</formula>
    </cfRule>
  </conditionalFormatting>
  <conditionalFormatting sqref="D12:D370">
    <cfRule type="containsBlanks" dxfId="13" priority="2">
      <formula>LEN(TRIM(D12))=0</formula>
    </cfRule>
  </conditionalFormatting>
  <conditionalFormatting sqref="J12:J370">
    <cfRule type="containsBlanks" dxfId="12" priority="1">
      <formula>LEN(TRIM(J12))=0</formula>
    </cfRule>
  </conditionalFormatting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I29"/>
  <sheetViews>
    <sheetView showGridLines="0" workbookViewId="0">
      <selection activeCell="C18" sqref="C18"/>
    </sheetView>
  </sheetViews>
  <sheetFormatPr defaultRowHeight="16.5" x14ac:dyDescent="0.3"/>
  <cols>
    <col min="1" max="1" width="9" customWidth="1"/>
    <col min="2" max="2" width="20.375" bestFit="1" customWidth="1"/>
    <col min="3" max="7" width="24.5" customWidth="1"/>
  </cols>
  <sheetData>
    <row r="1" spans="1:9" x14ac:dyDescent="0.3">
      <c r="B1" s="2" t="s">
        <v>296</v>
      </c>
      <c r="H1" s="158">
        <f>AVERAGE(H3:H14)</f>
        <v>0</v>
      </c>
      <c r="I1" s="158">
        <f>AVERAGE(I3:I14)</f>
        <v>0</v>
      </c>
    </row>
    <row r="2" spans="1:9" x14ac:dyDescent="0.3">
      <c r="B2" s="154" t="s">
        <v>294</v>
      </c>
      <c r="C2" s="154" t="s">
        <v>295</v>
      </c>
      <c r="D2" s="156">
        <v>90</v>
      </c>
      <c r="E2" s="159">
        <v>90</v>
      </c>
      <c r="F2" s="155">
        <v>90</v>
      </c>
      <c r="G2" s="160">
        <v>90</v>
      </c>
      <c r="H2" s="2" t="s">
        <v>298</v>
      </c>
      <c r="I2" s="2" t="s">
        <v>299</v>
      </c>
    </row>
    <row r="3" spans="1:9" x14ac:dyDescent="0.3">
      <c r="A3" s="2">
        <v>1</v>
      </c>
      <c r="B3" s="132">
        <f>IFERROR(DATE(YEAR(EDATE(dt_base,-1)),MONTH(EDATE(dt_base,-1)),1),0)</f>
        <v>42856</v>
      </c>
      <c r="C3" s="70">
        <f>SUMIFS(BASE_ANALÍTICA!J:J,BASE_ANALÍTICA!S:S,$B$1,BASE_ANALÍTICA!N:N,INAD!$B3)</f>
        <v>0</v>
      </c>
      <c r="D3" s="70">
        <f>SUMIFS(BASE_ANALÍTICA!$J:$J,BASE_ANALÍTICA!$S:$S,$B$1,BASE_ANALÍTICA!$N:$N,INAD!$B3,BASE_ANALÍTICA!$P:$P,"Paga",BASE_ANALÍTICA!$Q:$Q,"&gt;"&amp;0,BASE_ANALÍTICA!$Q:$Q,"&lt;="&amp;INAD!D$2)</f>
        <v>0</v>
      </c>
      <c r="E3" s="70">
        <f>SUMIFS(BASE_ANALÍTICA!$J:$J,BASE_ANALÍTICA!$S:$S,$B$1,BASE_ANALÍTICA!$N:$N,INAD!$B3,BASE_ANALÍTICA!$P:$P,"Vencida",BASE_ANALÍTICA!$Q:$Q,"&gt;"&amp;0,BASE_ANALÍTICA!$Q:$Q,"&lt;="&amp;INAD!E$2)</f>
        <v>0</v>
      </c>
      <c r="F3" s="70">
        <f>SUMIFS(BASE_ANALÍTICA!$J:$J,BASE_ANALÍTICA!$S:$S,$B$1,BASE_ANALÍTICA!$N:$N,INAD!$B3,BASE_ANALÍTICA!$P:$P,"Paga",BASE_ANALÍTICA!$Q:$Q,"&gt;"&amp;F$2)</f>
        <v>0</v>
      </c>
      <c r="G3" s="70">
        <f>SUMIFS(BASE_ANALÍTICA!$J:$J,BASE_ANALÍTICA!$S:$S,$B$1,BASE_ANALÍTICA!$N:$N,INAD!$B3,BASE_ANALÍTICA!$P:$P,"Vencida",BASE_ANALÍTICA!$Q:$Q,"&gt;"&amp;G$2)</f>
        <v>0</v>
      </c>
      <c r="H3" s="157">
        <f>IFERROR((D3+E3)/C3,0)</f>
        <v>0</v>
      </c>
      <c r="I3" s="157">
        <f>IFERROR((F3+G3)/C3,0)</f>
        <v>0</v>
      </c>
    </row>
    <row r="4" spans="1:9" x14ac:dyDescent="0.3">
      <c r="A4" s="2">
        <f>A3+1</f>
        <v>2</v>
      </c>
      <c r="B4" s="132">
        <f>IFERROR(EDATE(B3,-1),0)</f>
        <v>42826</v>
      </c>
      <c r="C4" s="70">
        <f>SUMIFS(BASE_ANALÍTICA!J:J,BASE_ANALÍTICA!S:S,$B$1,BASE_ANALÍTICA!N:N,INAD!$B4)</f>
        <v>0</v>
      </c>
      <c r="D4" s="70">
        <f>SUMIFS(BASE_ANALÍTICA!$J:$J,BASE_ANALÍTICA!$S:$S,$B$1,BASE_ANALÍTICA!$N:$N,INAD!$B4,BASE_ANALÍTICA!$P:$P,"Paga",BASE_ANALÍTICA!$Q:$Q,"&gt;"&amp;0,BASE_ANALÍTICA!$Q:$Q,"&lt;="&amp;INAD!D$2)</f>
        <v>0</v>
      </c>
      <c r="E4" s="70">
        <f>SUMIFS(BASE_ANALÍTICA!$J:$J,BASE_ANALÍTICA!$S:$S,$B$1,BASE_ANALÍTICA!$N:$N,INAD!$B4,BASE_ANALÍTICA!$P:$P,"Vencida",BASE_ANALÍTICA!$Q:$Q,"&gt;"&amp;0,BASE_ANALÍTICA!$Q:$Q,"&lt;="&amp;INAD!E$2)</f>
        <v>0</v>
      </c>
      <c r="F4" s="70">
        <f>SUMIFS(BASE_ANALÍTICA!$J:$J,BASE_ANALÍTICA!$S:$S,$B$1,BASE_ANALÍTICA!$N:$N,INAD!$B4,BASE_ANALÍTICA!$P:$P,"Paga",BASE_ANALÍTICA!$Q:$Q,"&gt;"&amp;F$2)</f>
        <v>0</v>
      </c>
      <c r="G4" s="70">
        <f>SUMIFS(BASE_ANALÍTICA!$J:$J,BASE_ANALÍTICA!$S:$S,$B$1,BASE_ANALÍTICA!$N:$N,INAD!$B4,BASE_ANALÍTICA!$P:$P,"Vencida",BASE_ANALÍTICA!$Q:$Q,"&gt;"&amp;G$2)</f>
        <v>0</v>
      </c>
      <c r="H4" s="157">
        <f t="shared" ref="H4:H14" si="0">IFERROR((D4+E4)/C4,0)</f>
        <v>0</v>
      </c>
      <c r="I4" s="157">
        <f t="shared" ref="I4:I14" si="1">IFERROR((F4+G4)/C4,0)</f>
        <v>0</v>
      </c>
    </row>
    <row r="5" spans="1:9" x14ac:dyDescent="0.3">
      <c r="A5" s="2">
        <f t="shared" ref="A5:A14" si="2">A4+1</f>
        <v>3</v>
      </c>
      <c r="B5" s="132">
        <f t="shared" ref="B5:B14" si="3">IFERROR(EDATE(B4,-1),0)</f>
        <v>42795</v>
      </c>
      <c r="C5" s="70">
        <f>SUMIFS(BASE_ANALÍTICA!J:J,BASE_ANALÍTICA!S:S,$B$1,BASE_ANALÍTICA!N:N,INAD!$B5)</f>
        <v>0</v>
      </c>
      <c r="D5" s="70">
        <f>SUMIFS(BASE_ANALÍTICA!$J:$J,BASE_ANALÍTICA!$S:$S,$B$1,BASE_ANALÍTICA!$N:$N,INAD!$B5,BASE_ANALÍTICA!$P:$P,"Paga",BASE_ANALÍTICA!$Q:$Q,"&gt;"&amp;0,BASE_ANALÍTICA!$Q:$Q,"&lt;="&amp;INAD!D$2)</f>
        <v>0</v>
      </c>
      <c r="E5" s="70">
        <f>SUMIFS(BASE_ANALÍTICA!$J:$J,BASE_ANALÍTICA!$S:$S,$B$1,BASE_ANALÍTICA!$N:$N,INAD!$B5,BASE_ANALÍTICA!$P:$P,"Vencida",BASE_ANALÍTICA!$Q:$Q,"&gt;"&amp;0,BASE_ANALÍTICA!$Q:$Q,"&lt;="&amp;INAD!E$2)</f>
        <v>0</v>
      </c>
      <c r="F5" s="70">
        <f>SUMIFS(BASE_ANALÍTICA!$J:$J,BASE_ANALÍTICA!$S:$S,$B$1,BASE_ANALÍTICA!$N:$N,INAD!$B5,BASE_ANALÍTICA!$P:$P,"Paga",BASE_ANALÍTICA!$Q:$Q,"&gt;"&amp;F$2)</f>
        <v>0</v>
      </c>
      <c r="G5" s="70">
        <f>SUMIFS(BASE_ANALÍTICA!$J:$J,BASE_ANALÍTICA!$S:$S,$B$1,BASE_ANALÍTICA!$N:$N,INAD!$B5,BASE_ANALÍTICA!$P:$P,"Vencida",BASE_ANALÍTICA!$Q:$Q,"&gt;"&amp;G$2)</f>
        <v>0</v>
      </c>
      <c r="H5" s="157">
        <f t="shared" si="0"/>
        <v>0</v>
      </c>
      <c r="I5" s="157">
        <f t="shared" si="1"/>
        <v>0</v>
      </c>
    </row>
    <row r="6" spans="1:9" x14ac:dyDescent="0.3">
      <c r="A6" s="2">
        <f t="shared" si="2"/>
        <v>4</v>
      </c>
      <c r="B6" s="132">
        <f t="shared" si="3"/>
        <v>42767</v>
      </c>
      <c r="C6" s="70">
        <f>SUMIFS(BASE_ANALÍTICA!J:J,BASE_ANALÍTICA!S:S,$B$1,BASE_ANALÍTICA!N:N,INAD!$B6)</f>
        <v>0</v>
      </c>
      <c r="D6" s="70">
        <f>SUMIFS(BASE_ANALÍTICA!$J:$J,BASE_ANALÍTICA!$S:$S,$B$1,BASE_ANALÍTICA!$N:$N,INAD!$B6,BASE_ANALÍTICA!$P:$P,"Paga",BASE_ANALÍTICA!$Q:$Q,"&gt;"&amp;0,BASE_ANALÍTICA!$Q:$Q,"&lt;="&amp;INAD!D$2)</f>
        <v>0</v>
      </c>
      <c r="E6" s="70">
        <f>SUMIFS(BASE_ANALÍTICA!$J:$J,BASE_ANALÍTICA!$S:$S,$B$1,BASE_ANALÍTICA!$N:$N,INAD!$B6,BASE_ANALÍTICA!$P:$P,"Vencida",BASE_ANALÍTICA!$Q:$Q,"&gt;"&amp;0,BASE_ANALÍTICA!$Q:$Q,"&lt;="&amp;INAD!E$2)</f>
        <v>0</v>
      </c>
      <c r="F6" s="70">
        <f>SUMIFS(BASE_ANALÍTICA!$J:$J,BASE_ANALÍTICA!$S:$S,$B$1,BASE_ANALÍTICA!$N:$N,INAD!$B6,BASE_ANALÍTICA!$P:$P,"Paga",BASE_ANALÍTICA!$Q:$Q,"&gt;"&amp;F$2)</f>
        <v>0</v>
      </c>
      <c r="G6" s="70">
        <f>SUMIFS(BASE_ANALÍTICA!$J:$J,BASE_ANALÍTICA!$S:$S,$B$1,BASE_ANALÍTICA!$N:$N,INAD!$B6,BASE_ANALÍTICA!$P:$P,"Vencida",BASE_ANALÍTICA!$Q:$Q,"&gt;"&amp;G$2)</f>
        <v>0</v>
      </c>
      <c r="H6" s="157">
        <f t="shared" si="0"/>
        <v>0</v>
      </c>
      <c r="I6" s="157">
        <f t="shared" si="1"/>
        <v>0</v>
      </c>
    </row>
    <row r="7" spans="1:9" x14ac:dyDescent="0.3">
      <c r="A7" s="2">
        <f t="shared" si="2"/>
        <v>5</v>
      </c>
      <c r="B7" s="132">
        <f t="shared" si="3"/>
        <v>42736</v>
      </c>
      <c r="C7" s="70">
        <f>SUMIFS(BASE_ANALÍTICA!J:J,BASE_ANALÍTICA!S:S,$B$1,BASE_ANALÍTICA!N:N,INAD!$B7)</f>
        <v>0</v>
      </c>
      <c r="D7" s="70">
        <f>SUMIFS(BASE_ANALÍTICA!$J:$J,BASE_ANALÍTICA!$S:$S,$B$1,BASE_ANALÍTICA!$N:$N,INAD!$B7,BASE_ANALÍTICA!$P:$P,"Paga",BASE_ANALÍTICA!$Q:$Q,"&gt;"&amp;0,BASE_ANALÍTICA!$Q:$Q,"&lt;="&amp;INAD!D$2)</f>
        <v>0</v>
      </c>
      <c r="E7" s="70">
        <f>SUMIFS(BASE_ANALÍTICA!$J:$J,BASE_ANALÍTICA!$S:$S,$B$1,BASE_ANALÍTICA!$N:$N,INAD!$B7,BASE_ANALÍTICA!$P:$P,"Vencida",BASE_ANALÍTICA!$Q:$Q,"&gt;"&amp;0,BASE_ANALÍTICA!$Q:$Q,"&lt;="&amp;INAD!E$2)</f>
        <v>0</v>
      </c>
      <c r="F7" s="70">
        <f>SUMIFS(BASE_ANALÍTICA!$J:$J,BASE_ANALÍTICA!$S:$S,$B$1,BASE_ANALÍTICA!$N:$N,INAD!$B7,BASE_ANALÍTICA!$P:$P,"Paga",BASE_ANALÍTICA!$Q:$Q,"&gt;"&amp;F$2)</f>
        <v>0</v>
      </c>
      <c r="G7" s="70">
        <f>SUMIFS(BASE_ANALÍTICA!$J:$J,BASE_ANALÍTICA!$S:$S,$B$1,BASE_ANALÍTICA!$N:$N,INAD!$B7,BASE_ANALÍTICA!$P:$P,"Vencida",BASE_ANALÍTICA!$Q:$Q,"&gt;"&amp;G$2)</f>
        <v>0</v>
      </c>
      <c r="H7" s="157">
        <f t="shared" si="0"/>
        <v>0</v>
      </c>
      <c r="I7" s="157">
        <f t="shared" si="1"/>
        <v>0</v>
      </c>
    </row>
    <row r="8" spans="1:9" x14ac:dyDescent="0.3">
      <c r="A8" s="2">
        <f t="shared" si="2"/>
        <v>6</v>
      </c>
      <c r="B8" s="132">
        <f t="shared" si="3"/>
        <v>42705</v>
      </c>
      <c r="C8" s="70">
        <f>SUMIFS(BASE_ANALÍTICA!J:J,BASE_ANALÍTICA!S:S,$B$1,BASE_ANALÍTICA!N:N,INAD!$B8)</f>
        <v>0</v>
      </c>
      <c r="D8" s="70">
        <f>SUMIFS(BASE_ANALÍTICA!$J:$J,BASE_ANALÍTICA!$S:$S,$B$1,BASE_ANALÍTICA!$N:$N,INAD!$B8,BASE_ANALÍTICA!$P:$P,"Paga",BASE_ANALÍTICA!$Q:$Q,"&gt;"&amp;0,BASE_ANALÍTICA!$Q:$Q,"&lt;="&amp;INAD!D$2)</f>
        <v>0</v>
      </c>
      <c r="E8" s="70">
        <f>SUMIFS(BASE_ANALÍTICA!$J:$J,BASE_ANALÍTICA!$S:$S,$B$1,BASE_ANALÍTICA!$N:$N,INAD!$B8,BASE_ANALÍTICA!$P:$P,"Vencida",BASE_ANALÍTICA!$Q:$Q,"&gt;"&amp;0,BASE_ANALÍTICA!$Q:$Q,"&lt;="&amp;INAD!E$2)</f>
        <v>0</v>
      </c>
      <c r="F8" s="70">
        <f>SUMIFS(BASE_ANALÍTICA!$J:$J,BASE_ANALÍTICA!$S:$S,$B$1,BASE_ANALÍTICA!$N:$N,INAD!$B8,BASE_ANALÍTICA!$P:$P,"Paga",BASE_ANALÍTICA!$Q:$Q,"&gt;"&amp;F$2)</f>
        <v>0</v>
      </c>
      <c r="G8" s="70">
        <f>SUMIFS(BASE_ANALÍTICA!$J:$J,BASE_ANALÍTICA!$S:$S,$B$1,BASE_ANALÍTICA!$N:$N,INAD!$B8,BASE_ANALÍTICA!$P:$P,"Vencida",BASE_ANALÍTICA!$Q:$Q,"&gt;"&amp;G$2)</f>
        <v>0</v>
      </c>
      <c r="H8" s="157">
        <f t="shared" si="0"/>
        <v>0</v>
      </c>
      <c r="I8" s="157">
        <f t="shared" si="1"/>
        <v>0</v>
      </c>
    </row>
    <row r="9" spans="1:9" x14ac:dyDescent="0.3">
      <c r="A9" s="2">
        <f t="shared" si="2"/>
        <v>7</v>
      </c>
      <c r="B9" s="132">
        <f t="shared" si="3"/>
        <v>42675</v>
      </c>
      <c r="C9" s="70">
        <f>SUMIFS(BASE_ANALÍTICA!J:J,BASE_ANALÍTICA!S:S,$B$1,BASE_ANALÍTICA!N:N,INAD!$B9)</f>
        <v>0</v>
      </c>
      <c r="D9" s="70">
        <f>SUMIFS(BASE_ANALÍTICA!$J:$J,BASE_ANALÍTICA!$S:$S,$B$1,BASE_ANALÍTICA!$N:$N,INAD!$B9,BASE_ANALÍTICA!$P:$P,"Paga",BASE_ANALÍTICA!$Q:$Q,"&gt;"&amp;0,BASE_ANALÍTICA!$Q:$Q,"&lt;="&amp;INAD!D$2)</f>
        <v>0</v>
      </c>
      <c r="E9" s="70">
        <f>SUMIFS(BASE_ANALÍTICA!$J:$J,BASE_ANALÍTICA!$S:$S,$B$1,BASE_ANALÍTICA!$N:$N,INAD!$B9,BASE_ANALÍTICA!$P:$P,"Vencida",BASE_ANALÍTICA!$Q:$Q,"&gt;"&amp;0,BASE_ANALÍTICA!$Q:$Q,"&lt;="&amp;INAD!E$2)</f>
        <v>0</v>
      </c>
      <c r="F9" s="70">
        <f>SUMIFS(BASE_ANALÍTICA!$J:$J,BASE_ANALÍTICA!$S:$S,$B$1,BASE_ANALÍTICA!$N:$N,INAD!$B9,BASE_ANALÍTICA!$P:$P,"Paga",BASE_ANALÍTICA!$Q:$Q,"&gt;"&amp;F$2)</f>
        <v>0</v>
      </c>
      <c r="G9" s="70">
        <f>SUMIFS(BASE_ANALÍTICA!$J:$J,BASE_ANALÍTICA!$S:$S,$B$1,BASE_ANALÍTICA!$N:$N,INAD!$B9,BASE_ANALÍTICA!$P:$P,"Vencida",BASE_ANALÍTICA!$Q:$Q,"&gt;"&amp;G$2)</f>
        <v>0</v>
      </c>
      <c r="H9" s="157">
        <f t="shared" si="0"/>
        <v>0</v>
      </c>
      <c r="I9" s="157">
        <f t="shared" si="1"/>
        <v>0</v>
      </c>
    </row>
    <row r="10" spans="1:9" x14ac:dyDescent="0.3">
      <c r="A10" s="2">
        <f t="shared" si="2"/>
        <v>8</v>
      </c>
      <c r="B10" s="132">
        <f t="shared" si="3"/>
        <v>42644</v>
      </c>
      <c r="C10" s="70">
        <f>SUMIFS(BASE_ANALÍTICA!J:J,BASE_ANALÍTICA!S:S,$B$1,BASE_ANALÍTICA!N:N,INAD!$B10)</f>
        <v>0</v>
      </c>
      <c r="D10" s="70">
        <f>SUMIFS(BASE_ANALÍTICA!$J:$J,BASE_ANALÍTICA!$S:$S,$B$1,BASE_ANALÍTICA!$N:$N,INAD!$B10,BASE_ANALÍTICA!$P:$P,"Paga",BASE_ANALÍTICA!$Q:$Q,"&gt;"&amp;0,BASE_ANALÍTICA!$Q:$Q,"&lt;="&amp;INAD!D$2)</f>
        <v>0</v>
      </c>
      <c r="E10" s="70">
        <f>SUMIFS(BASE_ANALÍTICA!$J:$J,BASE_ANALÍTICA!$S:$S,$B$1,BASE_ANALÍTICA!$N:$N,INAD!$B10,BASE_ANALÍTICA!$P:$P,"Vencida",BASE_ANALÍTICA!$Q:$Q,"&gt;"&amp;0,BASE_ANALÍTICA!$Q:$Q,"&lt;="&amp;INAD!E$2)</f>
        <v>0</v>
      </c>
      <c r="F10" s="70">
        <f>SUMIFS(BASE_ANALÍTICA!$J:$J,BASE_ANALÍTICA!$S:$S,$B$1,BASE_ANALÍTICA!$N:$N,INAD!$B10,BASE_ANALÍTICA!$P:$P,"Paga",BASE_ANALÍTICA!$Q:$Q,"&gt;"&amp;F$2)</f>
        <v>0</v>
      </c>
      <c r="G10" s="70">
        <f>SUMIFS(BASE_ANALÍTICA!$J:$J,BASE_ANALÍTICA!$S:$S,$B$1,BASE_ANALÍTICA!$N:$N,INAD!$B10,BASE_ANALÍTICA!$P:$P,"Vencida",BASE_ANALÍTICA!$Q:$Q,"&gt;"&amp;G$2)</f>
        <v>0</v>
      </c>
      <c r="H10" s="157">
        <f t="shared" si="0"/>
        <v>0</v>
      </c>
      <c r="I10" s="157">
        <f t="shared" si="1"/>
        <v>0</v>
      </c>
    </row>
    <row r="11" spans="1:9" x14ac:dyDescent="0.3">
      <c r="A11" s="2">
        <f t="shared" si="2"/>
        <v>9</v>
      </c>
      <c r="B11" s="132">
        <f t="shared" si="3"/>
        <v>42614</v>
      </c>
      <c r="C11" s="70">
        <f>SUMIFS(BASE_ANALÍTICA!J:J,BASE_ANALÍTICA!S:S,$B$1,BASE_ANALÍTICA!N:N,INAD!$B11)</f>
        <v>0</v>
      </c>
      <c r="D11" s="70">
        <f>SUMIFS(BASE_ANALÍTICA!$J:$J,BASE_ANALÍTICA!$S:$S,$B$1,BASE_ANALÍTICA!$N:$N,INAD!$B11,BASE_ANALÍTICA!$P:$P,"Paga",BASE_ANALÍTICA!$Q:$Q,"&gt;"&amp;0,BASE_ANALÍTICA!$Q:$Q,"&lt;="&amp;INAD!D$2)</f>
        <v>0</v>
      </c>
      <c r="E11" s="70">
        <f>SUMIFS(BASE_ANALÍTICA!$J:$J,BASE_ANALÍTICA!$S:$S,$B$1,BASE_ANALÍTICA!$N:$N,INAD!$B11,BASE_ANALÍTICA!$P:$P,"Vencida",BASE_ANALÍTICA!$Q:$Q,"&gt;"&amp;0,BASE_ANALÍTICA!$Q:$Q,"&lt;="&amp;INAD!E$2)</f>
        <v>0</v>
      </c>
      <c r="F11" s="70">
        <f>SUMIFS(BASE_ANALÍTICA!$J:$J,BASE_ANALÍTICA!$S:$S,$B$1,BASE_ANALÍTICA!$N:$N,INAD!$B11,BASE_ANALÍTICA!$P:$P,"Paga",BASE_ANALÍTICA!$Q:$Q,"&gt;"&amp;F$2)</f>
        <v>0</v>
      </c>
      <c r="G11" s="70">
        <f>SUMIFS(BASE_ANALÍTICA!$J:$J,BASE_ANALÍTICA!$S:$S,$B$1,BASE_ANALÍTICA!$N:$N,INAD!$B11,BASE_ANALÍTICA!$P:$P,"Vencida",BASE_ANALÍTICA!$Q:$Q,"&gt;"&amp;G$2)</f>
        <v>0</v>
      </c>
      <c r="H11" s="157">
        <f t="shared" si="0"/>
        <v>0</v>
      </c>
      <c r="I11" s="157">
        <f t="shared" si="1"/>
        <v>0</v>
      </c>
    </row>
    <row r="12" spans="1:9" x14ac:dyDescent="0.3">
      <c r="A12" s="2">
        <f t="shared" si="2"/>
        <v>10</v>
      </c>
      <c r="B12" s="132">
        <f t="shared" si="3"/>
        <v>42583</v>
      </c>
      <c r="C12" s="70">
        <f>SUMIFS(BASE_ANALÍTICA!J:J,BASE_ANALÍTICA!S:S,$B$1,BASE_ANALÍTICA!N:N,INAD!$B12)</f>
        <v>0</v>
      </c>
      <c r="D12" s="70">
        <f>SUMIFS(BASE_ANALÍTICA!$J:$J,BASE_ANALÍTICA!$S:$S,$B$1,BASE_ANALÍTICA!$N:$N,INAD!$B12,BASE_ANALÍTICA!$P:$P,"Paga",BASE_ANALÍTICA!$Q:$Q,"&gt;"&amp;0,BASE_ANALÍTICA!$Q:$Q,"&lt;="&amp;INAD!D$2)</f>
        <v>0</v>
      </c>
      <c r="E12" s="70">
        <f>SUMIFS(BASE_ANALÍTICA!$J:$J,BASE_ANALÍTICA!$S:$S,$B$1,BASE_ANALÍTICA!$N:$N,INAD!$B12,BASE_ANALÍTICA!$P:$P,"Vencida",BASE_ANALÍTICA!$Q:$Q,"&gt;"&amp;0,BASE_ANALÍTICA!$Q:$Q,"&lt;="&amp;INAD!E$2)</f>
        <v>0</v>
      </c>
      <c r="F12" s="70">
        <f>SUMIFS(BASE_ANALÍTICA!$J:$J,BASE_ANALÍTICA!$S:$S,$B$1,BASE_ANALÍTICA!$N:$N,INAD!$B12,BASE_ANALÍTICA!$P:$P,"Paga",BASE_ANALÍTICA!$Q:$Q,"&gt;"&amp;F$2)</f>
        <v>0</v>
      </c>
      <c r="G12" s="70">
        <f>SUMIFS(BASE_ANALÍTICA!$J:$J,BASE_ANALÍTICA!$S:$S,$B$1,BASE_ANALÍTICA!$N:$N,INAD!$B12,BASE_ANALÍTICA!$P:$P,"Vencida",BASE_ANALÍTICA!$Q:$Q,"&gt;"&amp;G$2)</f>
        <v>0</v>
      </c>
      <c r="H12" s="157">
        <f t="shared" si="0"/>
        <v>0</v>
      </c>
      <c r="I12" s="157">
        <f t="shared" si="1"/>
        <v>0</v>
      </c>
    </row>
    <row r="13" spans="1:9" x14ac:dyDescent="0.3">
      <c r="A13" s="2">
        <f t="shared" si="2"/>
        <v>11</v>
      </c>
      <c r="B13" s="132">
        <f t="shared" si="3"/>
        <v>42552</v>
      </c>
      <c r="C13" s="70">
        <f>SUMIFS(BASE_ANALÍTICA!J:J,BASE_ANALÍTICA!S:S,$B$1,BASE_ANALÍTICA!N:N,INAD!$B13)</f>
        <v>0</v>
      </c>
      <c r="D13" s="70">
        <f>SUMIFS(BASE_ANALÍTICA!$J:$J,BASE_ANALÍTICA!$S:$S,$B$1,BASE_ANALÍTICA!$N:$N,INAD!$B13,BASE_ANALÍTICA!$P:$P,"Paga",BASE_ANALÍTICA!$Q:$Q,"&gt;"&amp;0,BASE_ANALÍTICA!$Q:$Q,"&lt;="&amp;INAD!D$2)</f>
        <v>0</v>
      </c>
      <c r="E13" s="70">
        <f>SUMIFS(BASE_ANALÍTICA!$J:$J,BASE_ANALÍTICA!$S:$S,$B$1,BASE_ANALÍTICA!$N:$N,INAD!$B13,BASE_ANALÍTICA!$P:$P,"Vencida",BASE_ANALÍTICA!$Q:$Q,"&gt;"&amp;0,BASE_ANALÍTICA!$Q:$Q,"&lt;="&amp;INAD!E$2)</f>
        <v>0</v>
      </c>
      <c r="F13" s="70">
        <f>SUMIFS(BASE_ANALÍTICA!$J:$J,BASE_ANALÍTICA!$S:$S,$B$1,BASE_ANALÍTICA!$N:$N,INAD!$B13,BASE_ANALÍTICA!$P:$P,"Paga",BASE_ANALÍTICA!$Q:$Q,"&gt;"&amp;F$2)</f>
        <v>0</v>
      </c>
      <c r="G13" s="70">
        <f>SUMIFS(BASE_ANALÍTICA!$J:$J,BASE_ANALÍTICA!$S:$S,$B$1,BASE_ANALÍTICA!$N:$N,INAD!$B13,BASE_ANALÍTICA!$P:$P,"Vencida",BASE_ANALÍTICA!$Q:$Q,"&gt;"&amp;G$2)</f>
        <v>0</v>
      </c>
      <c r="H13" s="157">
        <f t="shared" si="0"/>
        <v>0</v>
      </c>
      <c r="I13" s="157">
        <f t="shared" si="1"/>
        <v>0</v>
      </c>
    </row>
    <row r="14" spans="1:9" x14ac:dyDescent="0.3">
      <c r="A14" s="2">
        <f t="shared" si="2"/>
        <v>12</v>
      </c>
      <c r="B14" s="132">
        <f t="shared" si="3"/>
        <v>42522</v>
      </c>
      <c r="C14" s="70">
        <f>SUMIFS(BASE_ANALÍTICA!J:J,BASE_ANALÍTICA!S:S,$B$1,BASE_ANALÍTICA!N:N,INAD!$B14)</f>
        <v>0</v>
      </c>
      <c r="D14" s="70">
        <f>SUMIFS(BASE_ANALÍTICA!$J:$J,BASE_ANALÍTICA!$S:$S,$B$1,BASE_ANALÍTICA!$N:$N,INAD!$B14,BASE_ANALÍTICA!$P:$P,"Paga",BASE_ANALÍTICA!$Q:$Q,"&gt;"&amp;0,BASE_ANALÍTICA!$Q:$Q,"&lt;="&amp;INAD!D$2)</f>
        <v>0</v>
      </c>
      <c r="E14" s="70">
        <f>SUMIFS(BASE_ANALÍTICA!$J:$J,BASE_ANALÍTICA!$S:$S,$B$1,BASE_ANALÍTICA!$N:$N,INAD!$B14,BASE_ANALÍTICA!$P:$P,"Vencida",BASE_ANALÍTICA!$Q:$Q,"&gt;"&amp;0,BASE_ANALÍTICA!$Q:$Q,"&lt;="&amp;INAD!E$2)</f>
        <v>0</v>
      </c>
      <c r="F14" s="70">
        <f>SUMIFS(BASE_ANALÍTICA!$J:$J,BASE_ANALÍTICA!$S:$S,$B$1,BASE_ANALÍTICA!$N:$N,INAD!$B14,BASE_ANALÍTICA!$P:$P,"Paga",BASE_ANALÍTICA!$Q:$Q,"&gt;"&amp;F$2)</f>
        <v>0</v>
      </c>
      <c r="G14" s="70">
        <f>SUMIFS(BASE_ANALÍTICA!$J:$J,BASE_ANALÍTICA!$S:$S,$B$1,BASE_ANALÍTICA!$N:$N,INAD!$B14,BASE_ANALÍTICA!$P:$P,"Vencida",BASE_ANALÍTICA!$Q:$Q,"&gt;"&amp;G$2)</f>
        <v>0</v>
      </c>
      <c r="H14" s="157">
        <f t="shared" si="0"/>
        <v>0</v>
      </c>
      <c r="I14" s="157">
        <f t="shared" si="1"/>
        <v>0</v>
      </c>
    </row>
    <row r="15" spans="1:9" x14ac:dyDescent="0.3">
      <c r="A15" s="2"/>
      <c r="B15" s="2"/>
    </row>
    <row r="16" spans="1:9" x14ac:dyDescent="0.3">
      <c r="B16" s="2" t="s">
        <v>297</v>
      </c>
      <c r="H16" s="158">
        <f>AVERAGE(H18:H29)</f>
        <v>0</v>
      </c>
      <c r="I16" s="158">
        <f>AVERAGE(I18:I29)</f>
        <v>0</v>
      </c>
    </row>
    <row r="17" spans="1:9" x14ac:dyDescent="0.3">
      <c r="B17" s="154" t="s">
        <v>294</v>
      </c>
      <c r="C17" s="154" t="s">
        <v>295</v>
      </c>
      <c r="D17" s="156">
        <v>90</v>
      </c>
      <c r="E17" s="159">
        <v>90</v>
      </c>
      <c r="F17" s="155">
        <v>90</v>
      </c>
      <c r="G17" s="160">
        <v>90</v>
      </c>
      <c r="H17" s="2" t="s">
        <v>298</v>
      </c>
      <c r="I17" s="2" t="s">
        <v>299</v>
      </c>
    </row>
    <row r="18" spans="1:9" x14ac:dyDescent="0.3">
      <c r="A18" s="2">
        <f t="shared" ref="A18:B29" si="4">A3</f>
        <v>1</v>
      </c>
      <c r="B18" s="132">
        <f t="shared" si="4"/>
        <v>42856</v>
      </c>
      <c r="C18" s="70">
        <f>SUMIFS(BASE_ANALÍTICA!J:J,BASE_ANALÍTICA!S:S,$B$16,BASE_ANALÍTICA!N:N,INAD!$B18)</f>
        <v>0</v>
      </c>
      <c r="D18" s="70">
        <f>SUMIFS(BASE_ANALÍTICA!$J:$J,BASE_ANALÍTICA!$S:$S,$B$16,BASE_ANALÍTICA!$N:$N,INAD!$B18,BASE_ANALÍTICA!$P:$P,"Paga",BASE_ANALÍTICA!$Q:$Q,"&gt;"&amp;0,BASE_ANALÍTICA!$Q:$Q,"&lt;="&amp;INAD!D$2)</f>
        <v>0</v>
      </c>
      <c r="E18" s="70">
        <f>SUMIFS(BASE_ANALÍTICA!$J:$J,BASE_ANALÍTICA!$S:$S,$B$16,BASE_ANALÍTICA!$N:$N,INAD!$B18,BASE_ANALÍTICA!$P:$P,"Vencida",BASE_ANALÍTICA!$Q:$Q,"&gt;"&amp;0,BASE_ANALÍTICA!$Q:$Q,"&lt;="&amp;INAD!E$2)</f>
        <v>0</v>
      </c>
      <c r="F18" s="70">
        <f>SUMIFS(BASE_ANALÍTICA!$J:$J,BASE_ANALÍTICA!$S:$S,$B$16,BASE_ANALÍTICA!$N:$N,INAD!$B18,BASE_ANALÍTICA!$P:$P,"Paga",BASE_ANALÍTICA!$Q:$Q,"&gt;"&amp;F$2)</f>
        <v>0</v>
      </c>
      <c r="G18" s="70">
        <f>SUMIFS(BASE_ANALÍTICA!$J:$J,BASE_ANALÍTICA!$S:$S,$B$16,BASE_ANALÍTICA!$N:$N,INAD!$B18,BASE_ANALÍTICA!$P:$P,"Vencida",BASE_ANALÍTICA!$Q:$Q,"&gt;"&amp;G$2)</f>
        <v>0</v>
      </c>
      <c r="H18" s="157">
        <f>IFERROR((D18+E18)/C18,0)</f>
        <v>0</v>
      </c>
      <c r="I18" s="157">
        <f>IFERROR((F18+G18)/C18,0)</f>
        <v>0</v>
      </c>
    </row>
    <row r="19" spans="1:9" x14ac:dyDescent="0.3">
      <c r="A19" s="2">
        <f t="shared" si="4"/>
        <v>2</v>
      </c>
      <c r="B19" s="132">
        <f t="shared" si="4"/>
        <v>42826</v>
      </c>
      <c r="C19" s="70">
        <f>SUMIFS(BASE_ANALÍTICA!J:J,BASE_ANALÍTICA!S:S,$B$16,BASE_ANALÍTICA!N:N,INAD!$B19)</f>
        <v>0</v>
      </c>
      <c r="D19" s="70">
        <f>SUMIFS(BASE_ANALÍTICA!$J:$J,BASE_ANALÍTICA!$S:$S,$B$16,BASE_ANALÍTICA!$N:$N,INAD!$B19,BASE_ANALÍTICA!$P:$P,"Paga",BASE_ANALÍTICA!$Q:$Q,"&gt;"&amp;0,BASE_ANALÍTICA!$Q:$Q,"&lt;="&amp;INAD!D$2)</f>
        <v>0</v>
      </c>
      <c r="E19" s="70">
        <f>SUMIFS(BASE_ANALÍTICA!$J:$J,BASE_ANALÍTICA!$S:$S,$B$16,BASE_ANALÍTICA!$N:$N,INAD!$B19,BASE_ANALÍTICA!$P:$P,"Vencida",BASE_ANALÍTICA!$Q:$Q,"&gt;"&amp;0,BASE_ANALÍTICA!$Q:$Q,"&lt;="&amp;INAD!E$2)</f>
        <v>0</v>
      </c>
      <c r="F19" s="70">
        <f>SUMIFS(BASE_ANALÍTICA!$J:$J,BASE_ANALÍTICA!$S:$S,$B$16,BASE_ANALÍTICA!$N:$N,INAD!$B19,BASE_ANALÍTICA!$P:$P,"Paga",BASE_ANALÍTICA!$Q:$Q,"&gt;"&amp;F$2)</f>
        <v>0</v>
      </c>
      <c r="G19" s="70">
        <f>SUMIFS(BASE_ANALÍTICA!$J:$J,BASE_ANALÍTICA!$S:$S,$B$16,BASE_ANALÍTICA!$N:$N,INAD!$B19,BASE_ANALÍTICA!$P:$P,"Vencida",BASE_ANALÍTICA!$Q:$Q,"&gt;"&amp;G$2)</f>
        <v>0</v>
      </c>
      <c r="H19" s="157">
        <f t="shared" ref="H19:H29" si="5">IFERROR((D19+E19)/C19,0)</f>
        <v>0</v>
      </c>
      <c r="I19" s="157">
        <f t="shared" ref="I19:I29" si="6">IFERROR((F19+G19)/C19,0)</f>
        <v>0</v>
      </c>
    </row>
    <row r="20" spans="1:9" x14ac:dyDescent="0.3">
      <c r="A20" s="2">
        <f t="shared" si="4"/>
        <v>3</v>
      </c>
      <c r="B20" s="132">
        <f t="shared" si="4"/>
        <v>42795</v>
      </c>
      <c r="C20" s="70">
        <f>SUMIFS(BASE_ANALÍTICA!J:J,BASE_ANALÍTICA!S:S,$B$16,BASE_ANALÍTICA!N:N,INAD!$B20)</f>
        <v>0</v>
      </c>
      <c r="D20" s="70">
        <f>SUMIFS(BASE_ANALÍTICA!$J:$J,BASE_ANALÍTICA!$S:$S,$B$16,BASE_ANALÍTICA!$N:$N,INAD!$B20,BASE_ANALÍTICA!$P:$P,"Paga",BASE_ANALÍTICA!$Q:$Q,"&gt;"&amp;0,BASE_ANALÍTICA!$Q:$Q,"&lt;="&amp;INAD!D$2)</f>
        <v>0</v>
      </c>
      <c r="E20" s="70">
        <f>SUMIFS(BASE_ANALÍTICA!$J:$J,BASE_ANALÍTICA!$S:$S,$B$16,BASE_ANALÍTICA!$N:$N,INAD!$B20,BASE_ANALÍTICA!$P:$P,"Vencida",BASE_ANALÍTICA!$Q:$Q,"&gt;"&amp;0,BASE_ANALÍTICA!$Q:$Q,"&lt;="&amp;INAD!E$2)</f>
        <v>0</v>
      </c>
      <c r="F20" s="70">
        <f>SUMIFS(BASE_ANALÍTICA!$J:$J,BASE_ANALÍTICA!$S:$S,$B$16,BASE_ANALÍTICA!$N:$N,INAD!$B20,BASE_ANALÍTICA!$P:$P,"Paga",BASE_ANALÍTICA!$Q:$Q,"&gt;"&amp;F$2)</f>
        <v>0</v>
      </c>
      <c r="G20" s="70">
        <f>SUMIFS(BASE_ANALÍTICA!$J:$J,BASE_ANALÍTICA!$S:$S,$B$16,BASE_ANALÍTICA!$N:$N,INAD!$B20,BASE_ANALÍTICA!$P:$P,"Vencida",BASE_ANALÍTICA!$Q:$Q,"&gt;"&amp;G$2)</f>
        <v>0</v>
      </c>
      <c r="H20" s="157">
        <f t="shared" si="5"/>
        <v>0</v>
      </c>
      <c r="I20" s="157">
        <f t="shared" si="6"/>
        <v>0</v>
      </c>
    </row>
    <row r="21" spans="1:9" x14ac:dyDescent="0.3">
      <c r="A21" s="2">
        <f t="shared" si="4"/>
        <v>4</v>
      </c>
      <c r="B21" s="132">
        <f t="shared" si="4"/>
        <v>42767</v>
      </c>
      <c r="C21" s="70">
        <f>SUMIFS(BASE_ANALÍTICA!J:J,BASE_ANALÍTICA!S:S,$B$16,BASE_ANALÍTICA!N:N,INAD!$B21)</f>
        <v>0</v>
      </c>
      <c r="D21" s="70">
        <f>SUMIFS(BASE_ANALÍTICA!$J:$J,BASE_ANALÍTICA!$S:$S,$B$16,BASE_ANALÍTICA!$N:$N,INAD!$B21,BASE_ANALÍTICA!$P:$P,"Paga",BASE_ANALÍTICA!$Q:$Q,"&gt;"&amp;0,BASE_ANALÍTICA!$Q:$Q,"&lt;="&amp;INAD!D$2)</f>
        <v>0</v>
      </c>
      <c r="E21" s="70">
        <f>SUMIFS(BASE_ANALÍTICA!$J:$J,BASE_ANALÍTICA!$S:$S,$B$16,BASE_ANALÍTICA!$N:$N,INAD!$B21,BASE_ANALÍTICA!$P:$P,"Vencida",BASE_ANALÍTICA!$Q:$Q,"&gt;"&amp;0,BASE_ANALÍTICA!$Q:$Q,"&lt;="&amp;INAD!E$2)</f>
        <v>0</v>
      </c>
      <c r="F21" s="70">
        <f>SUMIFS(BASE_ANALÍTICA!$J:$J,BASE_ANALÍTICA!$S:$S,$B$16,BASE_ANALÍTICA!$N:$N,INAD!$B21,BASE_ANALÍTICA!$P:$P,"Paga",BASE_ANALÍTICA!$Q:$Q,"&gt;"&amp;F$2)</f>
        <v>0</v>
      </c>
      <c r="G21" s="70">
        <f>SUMIFS(BASE_ANALÍTICA!$J:$J,BASE_ANALÍTICA!$S:$S,$B$16,BASE_ANALÍTICA!$N:$N,INAD!$B21,BASE_ANALÍTICA!$P:$P,"Vencida",BASE_ANALÍTICA!$Q:$Q,"&gt;"&amp;G$2)</f>
        <v>0</v>
      </c>
      <c r="H21" s="157">
        <f t="shared" si="5"/>
        <v>0</v>
      </c>
      <c r="I21" s="157">
        <f t="shared" si="6"/>
        <v>0</v>
      </c>
    </row>
    <row r="22" spans="1:9" x14ac:dyDescent="0.3">
      <c r="A22" s="2">
        <f t="shared" si="4"/>
        <v>5</v>
      </c>
      <c r="B22" s="132">
        <f t="shared" si="4"/>
        <v>42736</v>
      </c>
      <c r="C22" s="70">
        <f>SUMIFS(BASE_ANALÍTICA!J:J,BASE_ANALÍTICA!S:S,$B$16,BASE_ANALÍTICA!N:N,INAD!$B22)</f>
        <v>0</v>
      </c>
      <c r="D22" s="70">
        <f>SUMIFS(BASE_ANALÍTICA!$J:$J,BASE_ANALÍTICA!$S:$S,$B$16,BASE_ANALÍTICA!$N:$N,INAD!$B22,BASE_ANALÍTICA!$P:$P,"Paga",BASE_ANALÍTICA!$Q:$Q,"&gt;"&amp;0,BASE_ANALÍTICA!$Q:$Q,"&lt;="&amp;INAD!D$2)</f>
        <v>0</v>
      </c>
      <c r="E22" s="70">
        <f>SUMIFS(BASE_ANALÍTICA!$J:$J,BASE_ANALÍTICA!$S:$S,$B$16,BASE_ANALÍTICA!$N:$N,INAD!$B22,BASE_ANALÍTICA!$P:$P,"Vencida",BASE_ANALÍTICA!$Q:$Q,"&gt;"&amp;0,BASE_ANALÍTICA!$Q:$Q,"&lt;="&amp;INAD!E$2)</f>
        <v>0</v>
      </c>
      <c r="F22" s="70">
        <f>SUMIFS(BASE_ANALÍTICA!$J:$J,BASE_ANALÍTICA!$S:$S,$B$16,BASE_ANALÍTICA!$N:$N,INAD!$B22,BASE_ANALÍTICA!$P:$P,"Paga",BASE_ANALÍTICA!$Q:$Q,"&gt;"&amp;F$2)</f>
        <v>0</v>
      </c>
      <c r="G22" s="70">
        <f>SUMIFS(BASE_ANALÍTICA!$J:$J,BASE_ANALÍTICA!$S:$S,$B$16,BASE_ANALÍTICA!$N:$N,INAD!$B22,BASE_ANALÍTICA!$P:$P,"Vencida",BASE_ANALÍTICA!$Q:$Q,"&gt;"&amp;G$2)</f>
        <v>0</v>
      </c>
      <c r="H22" s="157">
        <f t="shared" si="5"/>
        <v>0</v>
      </c>
      <c r="I22" s="157">
        <f t="shared" si="6"/>
        <v>0</v>
      </c>
    </row>
    <row r="23" spans="1:9" x14ac:dyDescent="0.3">
      <c r="A23" s="2">
        <f t="shared" si="4"/>
        <v>6</v>
      </c>
      <c r="B23" s="132">
        <f t="shared" si="4"/>
        <v>42705</v>
      </c>
      <c r="C23" s="70">
        <f>SUMIFS(BASE_ANALÍTICA!J:J,BASE_ANALÍTICA!S:S,$B$16,BASE_ANALÍTICA!N:N,INAD!$B23)</f>
        <v>0</v>
      </c>
      <c r="D23" s="70">
        <f>SUMIFS(BASE_ANALÍTICA!$J:$J,BASE_ANALÍTICA!$S:$S,$B$16,BASE_ANALÍTICA!$N:$N,INAD!$B23,BASE_ANALÍTICA!$P:$P,"Paga",BASE_ANALÍTICA!$Q:$Q,"&gt;"&amp;0,BASE_ANALÍTICA!$Q:$Q,"&lt;="&amp;INAD!D$2)</f>
        <v>0</v>
      </c>
      <c r="E23" s="70">
        <f>SUMIFS(BASE_ANALÍTICA!$J:$J,BASE_ANALÍTICA!$S:$S,$B$16,BASE_ANALÍTICA!$N:$N,INAD!$B23,BASE_ANALÍTICA!$P:$P,"Vencida",BASE_ANALÍTICA!$Q:$Q,"&gt;"&amp;0,BASE_ANALÍTICA!$Q:$Q,"&lt;="&amp;INAD!E$2)</f>
        <v>0</v>
      </c>
      <c r="F23" s="70">
        <f>SUMIFS(BASE_ANALÍTICA!$J:$J,BASE_ANALÍTICA!$S:$S,$B$16,BASE_ANALÍTICA!$N:$N,INAD!$B23,BASE_ANALÍTICA!$P:$P,"Paga",BASE_ANALÍTICA!$Q:$Q,"&gt;"&amp;F$2)</f>
        <v>0</v>
      </c>
      <c r="G23" s="70">
        <f>SUMIFS(BASE_ANALÍTICA!$J:$J,BASE_ANALÍTICA!$S:$S,$B$16,BASE_ANALÍTICA!$N:$N,INAD!$B23,BASE_ANALÍTICA!$P:$P,"Vencida",BASE_ANALÍTICA!$Q:$Q,"&gt;"&amp;G$2)</f>
        <v>0</v>
      </c>
      <c r="H23" s="157">
        <f t="shared" si="5"/>
        <v>0</v>
      </c>
      <c r="I23" s="157">
        <f t="shared" si="6"/>
        <v>0</v>
      </c>
    </row>
    <row r="24" spans="1:9" x14ac:dyDescent="0.3">
      <c r="A24" s="2">
        <f t="shared" si="4"/>
        <v>7</v>
      </c>
      <c r="B24" s="132">
        <f t="shared" si="4"/>
        <v>42675</v>
      </c>
      <c r="C24" s="70">
        <f>SUMIFS(BASE_ANALÍTICA!J:J,BASE_ANALÍTICA!S:S,$B$16,BASE_ANALÍTICA!N:N,INAD!$B24)</f>
        <v>0</v>
      </c>
      <c r="D24" s="70">
        <f>SUMIFS(BASE_ANALÍTICA!$J:$J,BASE_ANALÍTICA!$S:$S,$B$16,BASE_ANALÍTICA!$N:$N,INAD!$B24,BASE_ANALÍTICA!$P:$P,"Paga",BASE_ANALÍTICA!$Q:$Q,"&gt;"&amp;0,BASE_ANALÍTICA!$Q:$Q,"&lt;="&amp;INAD!D$2)</f>
        <v>0</v>
      </c>
      <c r="E24" s="70">
        <f>SUMIFS(BASE_ANALÍTICA!$J:$J,BASE_ANALÍTICA!$S:$S,$B$16,BASE_ANALÍTICA!$N:$N,INAD!$B24,BASE_ANALÍTICA!$P:$P,"Vencida",BASE_ANALÍTICA!$Q:$Q,"&gt;"&amp;0,BASE_ANALÍTICA!$Q:$Q,"&lt;="&amp;INAD!E$2)</f>
        <v>0</v>
      </c>
      <c r="F24" s="70">
        <f>SUMIFS(BASE_ANALÍTICA!$J:$J,BASE_ANALÍTICA!$S:$S,$B$16,BASE_ANALÍTICA!$N:$N,INAD!$B24,BASE_ANALÍTICA!$P:$P,"Paga",BASE_ANALÍTICA!$Q:$Q,"&gt;"&amp;F$2)</f>
        <v>0</v>
      </c>
      <c r="G24" s="70">
        <f>SUMIFS(BASE_ANALÍTICA!$J:$J,BASE_ANALÍTICA!$S:$S,$B$16,BASE_ANALÍTICA!$N:$N,INAD!$B24,BASE_ANALÍTICA!$P:$P,"Vencida",BASE_ANALÍTICA!$Q:$Q,"&gt;"&amp;G$2)</f>
        <v>0</v>
      </c>
      <c r="H24" s="157">
        <f t="shared" si="5"/>
        <v>0</v>
      </c>
      <c r="I24" s="157">
        <f t="shared" si="6"/>
        <v>0</v>
      </c>
    </row>
    <row r="25" spans="1:9" x14ac:dyDescent="0.3">
      <c r="A25" s="2">
        <f t="shared" si="4"/>
        <v>8</v>
      </c>
      <c r="B25" s="132">
        <f t="shared" si="4"/>
        <v>42644</v>
      </c>
      <c r="C25" s="70">
        <f>SUMIFS(BASE_ANALÍTICA!J:J,BASE_ANALÍTICA!S:S,$B$16,BASE_ANALÍTICA!N:N,INAD!$B25)</f>
        <v>0</v>
      </c>
      <c r="D25" s="70">
        <f>SUMIFS(BASE_ANALÍTICA!$J:$J,BASE_ANALÍTICA!$S:$S,$B$16,BASE_ANALÍTICA!$N:$N,INAD!$B25,BASE_ANALÍTICA!$P:$P,"Paga",BASE_ANALÍTICA!$Q:$Q,"&gt;"&amp;0,BASE_ANALÍTICA!$Q:$Q,"&lt;="&amp;INAD!D$2)</f>
        <v>0</v>
      </c>
      <c r="E25" s="70">
        <f>SUMIFS(BASE_ANALÍTICA!$J:$J,BASE_ANALÍTICA!$S:$S,$B$16,BASE_ANALÍTICA!$N:$N,INAD!$B25,BASE_ANALÍTICA!$P:$P,"Vencida",BASE_ANALÍTICA!$Q:$Q,"&gt;"&amp;0,BASE_ANALÍTICA!$Q:$Q,"&lt;="&amp;INAD!E$2)</f>
        <v>0</v>
      </c>
      <c r="F25" s="70">
        <f>SUMIFS(BASE_ANALÍTICA!$J:$J,BASE_ANALÍTICA!$S:$S,$B$16,BASE_ANALÍTICA!$N:$N,INAD!$B25,BASE_ANALÍTICA!$P:$P,"Paga",BASE_ANALÍTICA!$Q:$Q,"&gt;"&amp;F$2)</f>
        <v>0</v>
      </c>
      <c r="G25" s="70">
        <f>SUMIFS(BASE_ANALÍTICA!$J:$J,BASE_ANALÍTICA!$S:$S,$B$16,BASE_ANALÍTICA!$N:$N,INAD!$B25,BASE_ANALÍTICA!$P:$P,"Vencida",BASE_ANALÍTICA!$Q:$Q,"&gt;"&amp;G$2)</f>
        <v>0</v>
      </c>
      <c r="H25" s="157">
        <f t="shared" si="5"/>
        <v>0</v>
      </c>
      <c r="I25" s="157">
        <f t="shared" si="6"/>
        <v>0</v>
      </c>
    </row>
    <row r="26" spans="1:9" x14ac:dyDescent="0.3">
      <c r="A26" s="2">
        <f t="shared" si="4"/>
        <v>9</v>
      </c>
      <c r="B26" s="132">
        <f t="shared" si="4"/>
        <v>42614</v>
      </c>
      <c r="C26" s="70">
        <f>SUMIFS(BASE_ANALÍTICA!J:J,BASE_ANALÍTICA!S:S,$B$16,BASE_ANALÍTICA!N:N,INAD!$B26)</f>
        <v>0</v>
      </c>
      <c r="D26" s="70">
        <f>SUMIFS(BASE_ANALÍTICA!$J:$J,BASE_ANALÍTICA!$S:$S,$B$16,BASE_ANALÍTICA!$N:$N,INAD!$B26,BASE_ANALÍTICA!$P:$P,"Paga",BASE_ANALÍTICA!$Q:$Q,"&gt;"&amp;0,BASE_ANALÍTICA!$Q:$Q,"&lt;="&amp;INAD!D$2)</f>
        <v>0</v>
      </c>
      <c r="E26" s="70">
        <f>SUMIFS(BASE_ANALÍTICA!$J:$J,BASE_ANALÍTICA!$S:$S,$B$16,BASE_ANALÍTICA!$N:$N,INAD!$B26,BASE_ANALÍTICA!$P:$P,"Vencida",BASE_ANALÍTICA!$Q:$Q,"&gt;"&amp;0,BASE_ANALÍTICA!$Q:$Q,"&lt;="&amp;INAD!E$2)</f>
        <v>0</v>
      </c>
      <c r="F26" s="70">
        <f>SUMIFS(BASE_ANALÍTICA!$J:$J,BASE_ANALÍTICA!$S:$S,$B$16,BASE_ANALÍTICA!$N:$N,INAD!$B26,BASE_ANALÍTICA!$P:$P,"Paga",BASE_ANALÍTICA!$Q:$Q,"&gt;"&amp;F$2)</f>
        <v>0</v>
      </c>
      <c r="G26" s="70">
        <f>SUMIFS(BASE_ANALÍTICA!$J:$J,BASE_ANALÍTICA!$S:$S,$B$16,BASE_ANALÍTICA!$N:$N,INAD!$B26,BASE_ANALÍTICA!$P:$P,"Vencida",BASE_ANALÍTICA!$Q:$Q,"&gt;"&amp;G$2)</f>
        <v>0</v>
      </c>
      <c r="H26" s="157">
        <f t="shared" si="5"/>
        <v>0</v>
      </c>
      <c r="I26" s="157">
        <f t="shared" si="6"/>
        <v>0</v>
      </c>
    </row>
    <row r="27" spans="1:9" x14ac:dyDescent="0.3">
      <c r="A27" s="2">
        <f t="shared" si="4"/>
        <v>10</v>
      </c>
      <c r="B27" s="132">
        <f t="shared" si="4"/>
        <v>42583</v>
      </c>
      <c r="C27" s="70">
        <f>SUMIFS(BASE_ANALÍTICA!J:J,BASE_ANALÍTICA!S:S,$B$16,BASE_ANALÍTICA!N:N,INAD!$B27)</f>
        <v>0</v>
      </c>
      <c r="D27" s="70">
        <f>SUMIFS(BASE_ANALÍTICA!$J:$J,BASE_ANALÍTICA!$S:$S,$B$16,BASE_ANALÍTICA!$N:$N,INAD!$B27,BASE_ANALÍTICA!$P:$P,"Paga",BASE_ANALÍTICA!$Q:$Q,"&gt;"&amp;0,BASE_ANALÍTICA!$Q:$Q,"&lt;="&amp;INAD!D$2)</f>
        <v>0</v>
      </c>
      <c r="E27" s="70">
        <f>SUMIFS(BASE_ANALÍTICA!$J:$J,BASE_ANALÍTICA!$S:$S,$B$16,BASE_ANALÍTICA!$N:$N,INAD!$B27,BASE_ANALÍTICA!$P:$P,"Vencida",BASE_ANALÍTICA!$Q:$Q,"&gt;"&amp;0,BASE_ANALÍTICA!$Q:$Q,"&lt;="&amp;INAD!E$2)</f>
        <v>0</v>
      </c>
      <c r="F27" s="70">
        <f>SUMIFS(BASE_ANALÍTICA!$J:$J,BASE_ANALÍTICA!$S:$S,$B$16,BASE_ANALÍTICA!$N:$N,INAD!$B27,BASE_ANALÍTICA!$P:$P,"Paga",BASE_ANALÍTICA!$Q:$Q,"&gt;"&amp;F$2)</f>
        <v>0</v>
      </c>
      <c r="G27" s="70">
        <f>SUMIFS(BASE_ANALÍTICA!$J:$J,BASE_ANALÍTICA!$S:$S,$B$16,BASE_ANALÍTICA!$N:$N,INAD!$B27,BASE_ANALÍTICA!$P:$P,"Vencida",BASE_ANALÍTICA!$Q:$Q,"&gt;"&amp;G$2)</f>
        <v>0</v>
      </c>
      <c r="H27" s="157">
        <f t="shared" si="5"/>
        <v>0</v>
      </c>
      <c r="I27" s="157">
        <f t="shared" si="6"/>
        <v>0</v>
      </c>
    </row>
    <row r="28" spans="1:9" x14ac:dyDescent="0.3">
      <c r="A28" s="2">
        <f t="shared" si="4"/>
        <v>11</v>
      </c>
      <c r="B28" s="132">
        <f t="shared" si="4"/>
        <v>42552</v>
      </c>
      <c r="C28" s="70">
        <f>SUMIFS(BASE_ANALÍTICA!J:J,BASE_ANALÍTICA!S:S,$B$16,BASE_ANALÍTICA!N:N,INAD!$B28)</f>
        <v>0</v>
      </c>
      <c r="D28" s="70">
        <f>SUMIFS(BASE_ANALÍTICA!$J:$J,BASE_ANALÍTICA!$S:$S,$B$16,BASE_ANALÍTICA!$N:$N,INAD!$B28,BASE_ANALÍTICA!$P:$P,"Paga",BASE_ANALÍTICA!$Q:$Q,"&gt;"&amp;0,BASE_ANALÍTICA!$Q:$Q,"&lt;="&amp;INAD!D$2)</f>
        <v>0</v>
      </c>
      <c r="E28" s="70">
        <f>SUMIFS(BASE_ANALÍTICA!$J:$J,BASE_ANALÍTICA!$S:$S,$B$16,BASE_ANALÍTICA!$N:$N,INAD!$B28,BASE_ANALÍTICA!$P:$P,"Vencida",BASE_ANALÍTICA!$Q:$Q,"&gt;"&amp;0,BASE_ANALÍTICA!$Q:$Q,"&lt;="&amp;INAD!E$2)</f>
        <v>0</v>
      </c>
      <c r="F28" s="70">
        <f>SUMIFS(BASE_ANALÍTICA!$J:$J,BASE_ANALÍTICA!$S:$S,$B$16,BASE_ANALÍTICA!$N:$N,INAD!$B28,BASE_ANALÍTICA!$P:$P,"Paga",BASE_ANALÍTICA!$Q:$Q,"&gt;"&amp;F$2)</f>
        <v>0</v>
      </c>
      <c r="G28" s="70">
        <f>SUMIFS(BASE_ANALÍTICA!$J:$J,BASE_ANALÍTICA!$S:$S,$B$16,BASE_ANALÍTICA!$N:$N,INAD!$B28,BASE_ANALÍTICA!$P:$P,"Vencida",BASE_ANALÍTICA!$Q:$Q,"&gt;"&amp;G$2)</f>
        <v>0</v>
      </c>
      <c r="H28" s="157">
        <f t="shared" si="5"/>
        <v>0</v>
      </c>
      <c r="I28" s="157">
        <f t="shared" si="6"/>
        <v>0</v>
      </c>
    </row>
    <row r="29" spans="1:9" x14ac:dyDescent="0.3">
      <c r="A29" s="2">
        <f t="shared" si="4"/>
        <v>12</v>
      </c>
      <c r="B29" s="132">
        <f t="shared" si="4"/>
        <v>42522</v>
      </c>
      <c r="C29" s="70">
        <f>SUMIFS(BASE_ANALÍTICA!J:J,BASE_ANALÍTICA!S:S,$B$16,BASE_ANALÍTICA!N:N,INAD!$B29)</f>
        <v>0</v>
      </c>
      <c r="D29" s="70">
        <f>SUMIFS(BASE_ANALÍTICA!$J:$J,BASE_ANALÍTICA!$S:$S,$B$16,BASE_ANALÍTICA!$N:$N,INAD!$B29,BASE_ANALÍTICA!$P:$P,"Paga",BASE_ANALÍTICA!$Q:$Q,"&gt;"&amp;0,BASE_ANALÍTICA!$Q:$Q,"&lt;="&amp;INAD!D$2)</f>
        <v>0</v>
      </c>
      <c r="E29" s="70">
        <f>SUMIFS(BASE_ANALÍTICA!$J:$J,BASE_ANALÍTICA!$S:$S,$B$16,BASE_ANALÍTICA!$N:$N,INAD!$B29,BASE_ANALÍTICA!$P:$P,"Vencida",BASE_ANALÍTICA!$Q:$Q,"&gt;"&amp;0,BASE_ANALÍTICA!$Q:$Q,"&lt;="&amp;INAD!E$2)</f>
        <v>0</v>
      </c>
      <c r="F29" s="70">
        <f>SUMIFS(BASE_ANALÍTICA!$J:$J,BASE_ANALÍTICA!$S:$S,$B$16,BASE_ANALÍTICA!$N:$N,INAD!$B29,BASE_ANALÍTICA!$P:$P,"Paga",BASE_ANALÍTICA!$Q:$Q,"&gt;"&amp;F$2)</f>
        <v>0</v>
      </c>
      <c r="G29" s="70">
        <f>SUMIFS(BASE_ANALÍTICA!$J:$J,BASE_ANALÍTICA!$S:$S,$B$16,BASE_ANALÍTICA!$N:$N,INAD!$B29,BASE_ANALÍTICA!$P:$P,"Vencida",BASE_ANALÍTICA!$Q:$Q,"&gt;"&amp;G$2)</f>
        <v>0</v>
      </c>
      <c r="H29" s="157">
        <f t="shared" si="5"/>
        <v>0</v>
      </c>
      <c r="I29" s="157">
        <f t="shared" si="6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383"/>
  <sheetViews>
    <sheetView topLeftCell="L1" workbookViewId="0">
      <selection activeCell="T3" sqref="T3"/>
    </sheetView>
  </sheetViews>
  <sheetFormatPr defaultRowHeight="16.5" x14ac:dyDescent="0.3"/>
  <cols>
    <col min="1" max="1" width="7.75" customWidth="1"/>
    <col min="2" max="2" width="15.25" bestFit="1" customWidth="1"/>
    <col min="4" max="4" width="7.75" bestFit="1" customWidth="1"/>
    <col min="5" max="5" width="15.25" bestFit="1" customWidth="1"/>
    <col min="7" max="7" width="17.875" bestFit="1" customWidth="1"/>
    <col min="8" max="8" width="24.125" bestFit="1" customWidth="1"/>
    <col min="11" max="11" width="17.875" bestFit="1" customWidth="1"/>
    <col min="12" max="12" width="24.125" bestFit="1" customWidth="1"/>
    <col min="15" max="16" width="18.375" style="2" customWidth="1"/>
    <col min="17" max="17" width="23.25" style="2" bestFit="1" customWidth="1"/>
    <col min="18" max="18" width="18.375" style="2" customWidth="1"/>
    <col min="19" max="19" width="17.875" bestFit="1" customWidth="1"/>
    <col min="20" max="20" width="15" bestFit="1" customWidth="1"/>
    <col min="21" max="21" width="15.5" bestFit="1" customWidth="1"/>
    <col min="22" max="22" width="32.5" bestFit="1" customWidth="1"/>
    <col min="23" max="23" width="20.5" bestFit="1" customWidth="1"/>
  </cols>
  <sheetData>
    <row r="1" spans="1:22" x14ac:dyDescent="0.3">
      <c r="A1" s="2" t="s">
        <v>371</v>
      </c>
      <c r="B1" s="157" t="s">
        <v>370</v>
      </c>
      <c r="D1" t="s">
        <v>371</v>
      </c>
      <c r="E1" s="191" t="s">
        <v>370</v>
      </c>
      <c r="G1" s="192" t="s">
        <v>370</v>
      </c>
      <c r="H1" t="s">
        <v>375</v>
      </c>
      <c r="K1" s="192" t="s">
        <v>370</v>
      </c>
      <c r="L1" s="243" t="s">
        <v>32</v>
      </c>
      <c r="N1" s="2" t="s">
        <v>2</v>
      </c>
      <c r="O1" s="2" t="s">
        <v>132</v>
      </c>
      <c r="P1" s="2" t="s">
        <v>194</v>
      </c>
      <c r="Q1" s="2" t="s">
        <v>383</v>
      </c>
      <c r="R1" s="2" t="s">
        <v>384</v>
      </c>
      <c r="S1" s="192" t="s">
        <v>132</v>
      </c>
      <c r="T1" t="s">
        <v>404</v>
      </c>
    </row>
    <row r="2" spans="1:22" x14ac:dyDescent="0.3">
      <c r="A2" s="195" t="s">
        <v>338</v>
      </c>
      <c r="B2" s="157">
        <f>COUNTIFS(BASE_SINTÉTICA!$G:$G,A2,BASE_SINTÉTICA!$B:$B,"Elegível")/(nm_elegíveis)</f>
        <v>0</v>
      </c>
      <c r="D2" s="195" t="s">
        <v>338</v>
      </c>
      <c r="E2" s="157" t="str">
        <f>IFERROR(SUMIFS(BASE_SINTÉTICA!$AM:$AM,BASE_SINTÉTICA!$B:$B,"Elegível",BASE_SINTÉTICA!$G:$G,Gráficos_Apoio!D2)/(CAPA!$C$15*10^6),"-")</f>
        <v>-</v>
      </c>
      <c r="N2" s="2">
        <v>1</v>
      </c>
      <c r="O2" s="202">
        <f>IF(ESTRUTURA!H12="",0,ESTRUTURA!H12)</f>
        <v>0</v>
      </c>
      <c r="P2" s="202">
        <f>IF(ESTRUTURA!Q12="",0,ESTRUTURA!Q12)</f>
        <v>0</v>
      </c>
      <c r="Q2" s="202">
        <f>IF(ESTRUTURA!X12="",0,ESTRUTURA!X12)</f>
        <v>0</v>
      </c>
      <c r="R2" s="202">
        <f>IF(ESTRUTURA!AD12="",0,ESTRUTURA!AD12)</f>
        <v>0</v>
      </c>
    </row>
    <row r="3" spans="1:22" x14ac:dyDescent="0.3">
      <c r="A3" s="195" t="s">
        <v>339</v>
      </c>
      <c r="B3" s="157">
        <f>COUNTIFS(BASE_SINTÉTICA!$G:$G,A3,BASE_SINTÉTICA!$B:$B,"Elegível")/(nm_elegíveis)</f>
        <v>0</v>
      </c>
      <c r="D3" s="195" t="s">
        <v>339</v>
      </c>
      <c r="E3" s="157" t="str">
        <f>IFERROR(SUMIFS(BASE_SINTÉTICA!$AM:$AM,BASE_SINTÉTICA!$B:$B,"Elegível",BASE_SINTÉTICA!$G:$G,Gráficos_Apoio!D3)/(CAPA!$C$15*10^6),"-")</f>
        <v>-</v>
      </c>
      <c r="G3" s="192" t="s">
        <v>372</v>
      </c>
      <c r="H3" t="s">
        <v>374</v>
      </c>
      <c r="K3" s="192" t="s">
        <v>372</v>
      </c>
      <c r="L3" s="2" t="s">
        <v>374</v>
      </c>
      <c r="N3" s="2">
        <f>N2+1</f>
        <v>2</v>
      </c>
      <c r="O3" s="202">
        <f>IF(ESTRUTURA!H13="",0,ESTRUTURA!H13)</f>
        <v>0</v>
      </c>
      <c r="P3" s="202">
        <f>IF(ESTRUTURA!Q13="",0,ESTRUTURA!Q13)</f>
        <v>0</v>
      </c>
      <c r="Q3" s="202">
        <f>IF(ESTRUTURA!X13="",0,ESTRUTURA!X13)</f>
        <v>0</v>
      </c>
      <c r="R3" s="202">
        <f>IF(ESTRUTURA!AD13="",0,ESTRUTURA!AD13)</f>
        <v>0</v>
      </c>
      <c r="S3" s="192" t="s">
        <v>372</v>
      </c>
      <c r="T3" t="s">
        <v>385</v>
      </c>
      <c r="U3" t="s">
        <v>386</v>
      </c>
      <c r="V3" t="s">
        <v>387</v>
      </c>
    </row>
    <row r="4" spans="1:22" x14ac:dyDescent="0.3">
      <c r="A4" s="195" t="s">
        <v>340</v>
      </c>
      <c r="B4" s="157">
        <f>COUNTIFS(BASE_SINTÉTICA!$G:$G,A4,BASE_SINTÉTICA!$B:$B,"Elegível")/(nm_elegíveis)</f>
        <v>0</v>
      </c>
      <c r="D4" s="195" t="s">
        <v>340</v>
      </c>
      <c r="E4" s="157" t="str">
        <f>IFERROR(SUMIFS(BASE_SINTÉTICA!$AM:$AM,BASE_SINTÉTICA!$B:$B,"Elegível",BASE_SINTÉTICA!$G:$G,Gráficos_Apoio!D4)/(CAPA!$C$15*10^6),"-")</f>
        <v>-</v>
      </c>
      <c r="G4" s="193" t="s">
        <v>373</v>
      </c>
      <c r="H4" s="158"/>
      <c r="K4" s="193" t="s">
        <v>362</v>
      </c>
      <c r="L4" s="158">
        <v>0</v>
      </c>
      <c r="N4" s="2">
        <f t="shared" ref="N4:N67" si="0">N3+1</f>
        <v>3</v>
      </c>
      <c r="O4" s="202">
        <f>IF(ESTRUTURA!H14="",0,ESTRUTURA!H14)</f>
        <v>0</v>
      </c>
      <c r="P4" s="202">
        <f>IF(ESTRUTURA!Q14="",0,ESTRUTURA!Q14)</f>
        <v>0</v>
      </c>
      <c r="Q4" s="202">
        <f>IF(ESTRUTURA!X14="",0,ESTRUTURA!X14)</f>
        <v>0</v>
      </c>
      <c r="R4" s="202">
        <f>IF(ESTRUTURA!AD14="",0,ESTRUTURA!AD14)</f>
        <v>0</v>
      </c>
      <c r="S4" s="193">
        <v>1</v>
      </c>
      <c r="T4" s="194">
        <v>0</v>
      </c>
      <c r="U4" s="194">
        <v>0</v>
      </c>
      <c r="V4" s="194">
        <v>0</v>
      </c>
    </row>
    <row r="5" spans="1:22" x14ac:dyDescent="0.3">
      <c r="A5" s="195" t="s">
        <v>341</v>
      </c>
      <c r="B5" s="157">
        <f>COUNTIFS(BASE_SINTÉTICA!$G:$G,A5,BASE_SINTÉTICA!$B:$B,"Elegível")/(nm_elegíveis)</f>
        <v>0</v>
      </c>
      <c r="D5" s="195" t="s">
        <v>341</v>
      </c>
      <c r="E5" s="157" t="str">
        <f>IFERROR(SUMIFS(BASE_SINTÉTICA!$AM:$AM,BASE_SINTÉTICA!$B:$B,"Elegível",BASE_SINTÉTICA!$G:$G,Gráficos_Apoio!D5)/(CAPA!$C$15*10^6),"-")</f>
        <v>-</v>
      </c>
      <c r="K5" s="193" t="s">
        <v>357</v>
      </c>
      <c r="L5" s="158">
        <v>0</v>
      </c>
      <c r="N5" s="2">
        <f t="shared" si="0"/>
        <v>4</v>
      </c>
      <c r="O5" s="202">
        <f>IF(ESTRUTURA!H15="",0,ESTRUTURA!H15)</f>
        <v>0</v>
      </c>
      <c r="P5" s="202">
        <f>IF(ESTRUTURA!Q15="",0,ESTRUTURA!Q15)</f>
        <v>0</v>
      </c>
      <c r="Q5" s="202">
        <f>IF(ESTRUTURA!X15="",0,ESTRUTURA!X15)</f>
        <v>0</v>
      </c>
      <c r="R5" s="202">
        <f>IF(ESTRUTURA!AD15="",0,ESTRUTURA!AD15)</f>
        <v>0</v>
      </c>
      <c r="S5" s="193">
        <v>2</v>
      </c>
      <c r="T5" s="194">
        <v>0</v>
      </c>
      <c r="U5" s="194">
        <v>0</v>
      </c>
      <c r="V5" s="194">
        <v>0</v>
      </c>
    </row>
    <row r="6" spans="1:22" x14ac:dyDescent="0.3">
      <c r="A6" s="195" t="s">
        <v>342</v>
      </c>
      <c r="B6" s="157">
        <f>COUNTIFS(BASE_SINTÉTICA!$G:$G,A6,BASE_SINTÉTICA!$B:$B,"Elegível")/(nm_elegíveis)</f>
        <v>0</v>
      </c>
      <c r="D6" s="195" t="s">
        <v>342</v>
      </c>
      <c r="E6" s="157" t="str">
        <f>IFERROR(SUMIFS(BASE_SINTÉTICA!$AM:$AM,BASE_SINTÉTICA!$B:$B,"Elegível",BASE_SINTÉTICA!$G:$G,Gráficos_Apoio!D6)/(CAPA!$C$15*10^6),"-")</f>
        <v>-</v>
      </c>
      <c r="K6" s="193" t="s">
        <v>352</v>
      </c>
      <c r="L6" s="158">
        <v>0</v>
      </c>
      <c r="N6" s="2">
        <f t="shared" si="0"/>
        <v>5</v>
      </c>
      <c r="O6" s="202">
        <f>IF(ESTRUTURA!H16="",0,ESTRUTURA!H16)</f>
        <v>0</v>
      </c>
      <c r="P6" s="202">
        <f>IF(ESTRUTURA!Q16="",0,ESTRUTURA!Q16)</f>
        <v>0</v>
      </c>
      <c r="Q6" s="202">
        <f>IF(ESTRUTURA!X16="",0,ESTRUTURA!X16)</f>
        <v>0</v>
      </c>
      <c r="R6" s="202">
        <f>IF(ESTRUTURA!AD16="",0,ESTRUTURA!AD16)</f>
        <v>0</v>
      </c>
      <c r="S6" s="193">
        <v>3</v>
      </c>
      <c r="T6" s="194">
        <v>0</v>
      </c>
      <c r="U6" s="194">
        <v>0</v>
      </c>
      <c r="V6" s="194">
        <v>0</v>
      </c>
    </row>
    <row r="7" spans="1:22" x14ac:dyDescent="0.3">
      <c r="A7" s="195" t="s">
        <v>343</v>
      </c>
      <c r="B7" s="157">
        <f>COUNTIFS(BASE_SINTÉTICA!$G:$G,A7,BASE_SINTÉTICA!$B:$B,"Elegível")/(nm_elegíveis)</f>
        <v>0</v>
      </c>
      <c r="D7" s="195" t="s">
        <v>343</v>
      </c>
      <c r="E7" s="157" t="str">
        <f>IFERROR(SUMIFS(BASE_SINTÉTICA!$AM:$AM,BASE_SINTÉTICA!$B:$B,"Elegível",BASE_SINTÉTICA!$G:$G,Gráficos_Apoio!D7)/(CAPA!$C$15*10^6),"-")</f>
        <v>-</v>
      </c>
      <c r="K7" s="193" t="s">
        <v>344</v>
      </c>
      <c r="L7" s="158">
        <v>0</v>
      </c>
      <c r="N7" s="2">
        <f t="shared" si="0"/>
        <v>6</v>
      </c>
      <c r="O7" s="202">
        <f>IF(ESTRUTURA!H17="",0,ESTRUTURA!H17)</f>
        <v>0</v>
      </c>
      <c r="P7" s="202">
        <f>IF(ESTRUTURA!Q17="",0,ESTRUTURA!Q17)</f>
        <v>0</v>
      </c>
      <c r="Q7" s="202">
        <f>IF(ESTRUTURA!X17="",0,ESTRUTURA!X17)</f>
        <v>0</v>
      </c>
      <c r="R7" s="202">
        <f>IF(ESTRUTURA!AD17="",0,ESTRUTURA!AD17)</f>
        <v>0</v>
      </c>
      <c r="S7" s="193">
        <v>4</v>
      </c>
      <c r="T7" s="194">
        <v>0</v>
      </c>
      <c r="U7" s="194">
        <v>0</v>
      </c>
      <c r="V7" s="194">
        <v>0</v>
      </c>
    </row>
    <row r="8" spans="1:22" x14ac:dyDescent="0.3">
      <c r="A8" s="196" t="s">
        <v>344</v>
      </c>
      <c r="B8" s="157">
        <f>COUNTIFS(BASE_SINTÉTICA!$G:$G,A8,BASE_SINTÉTICA!$B:$B,"Elegível")/(nm_elegíveis)</f>
        <v>0</v>
      </c>
      <c r="D8" s="196" t="s">
        <v>344</v>
      </c>
      <c r="E8" s="157" t="str">
        <f>IFERROR(SUMIFS(BASE_SINTÉTICA!$AM:$AM,BASE_SINTÉTICA!$B:$B,"Elegível",BASE_SINTÉTICA!$G:$G,Gráficos_Apoio!D8)/(CAPA!$C$15*10^6),"-")</f>
        <v>-</v>
      </c>
      <c r="K8" s="193" t="s">
        <v>349</v>
      </c>
      <c r="L8" s="158">
        <v>0</v>
      </c>
      <c r="N8" s="2">
        <f t="shared" si="0"/>
        <v>7</v>
      </c>
      <c r="O8" s="202">
        <f>IF(ESTRUTURA!H18="",0,ESTRUTURA!H18)</f>
        <v>0</v>
      </c>
      <c r="P8" s="202">
        <f>IF(ESTRUTURA!Q18="",0,ESTRUTURA!Q18)</f>
        <v>0</v>
      </c>
      <c r="Q8" s="202">
        <f>IF(ESTRUTURA!X18="",0,ESTRUTURA!X18)</f>
        <v>0</v>
      </c>
      <c r="R8" s="202">
        <f>IF(ESTRUTURA!AD18="",0,ESTRUTURA!AD18)</f>
        <v>0</v>
      </c>
      <c r="S8" s="193">
        <v>5</v>
      </c>
      <c r="T8" s="194">
        <v>0</v>
      </c>
      <c r="U8" s="194">
        <v>0</v>
      </c>
      <c r="V8" s="194">
        <v>0</v>
      </c>
    </row>
    <row r="9" spans="1:22" x14ac:dyDescent="0.3">
      <c r="A9" s="197" t="s">
        <v>345</v>
      </c>
      <c r="B9" s="157">
        <f>COUNTIFS(BASE_SINTÉTICA!$G:$G,A9,BASE_SINTÉTICA!$B:$B,"Elegível")/(nm_elegíveis)</f>
        <v>0</v>
      </c>
      <c r="D9" s="197" t="s">
        <v>345</v>
      </c>
      <c r="E9" s="157" t="str">
        <f>IFERROR(SUMIFS(BASE_SINTÉTICA!$AM:$AM,BASE_SINTÉTICA!$B:$B,"Elegível",BASE_SINTÉTICA!$G:$G,Gráficos_Apoio!D9)/(CAPA!$C$15*10^6),"-")</f>
        <v>-</v>
      </c>
      <c r="K9" s="193" t="s">
        <v>345</v>
      </c>
      <c r="L9" s="158">
        <v>0</v>
      </c>
      <c r="N9" s="2">
        <f t="shared" si="0"/>
        <v>8</v>
      </c>
      <c r="O9" s="202">
        <f>IF(ESTRUTURA!H19="",0,ESTRUTURA!H19)</f>
        <v>0</v>
      </c>
      <c r="P9" s="202">
        <f>IF(ESTRUTURA!Q19="",0,ESTRUTURA!Q19)</f>
        <v>0</v>
      </c>
      <c r="Q9" s="202">
        <f>IF(ESTRUTURA!X19="",0,ESTRUTURA!X19)</f>
        <v>0</v>
      </c>
      <c r="R9" s="202">
        <f>IF(ESTRUTURA!AD19="",0,ESTRUTURA!AD19)</f>
        <v>0</v>
      </c>
      <c r="S9" s="193">
        <v>6</v>
      </c>
      <c r="T9" s="194">
        <v>0</v>
      </c>
      <c r="U9" s="194">
        <v>0</v>
      </c>
      <c r="V9" s="194">
        <v>0</v>
      </c>
    </row>
    <row r="10" spans="1:22" x14ac:dyDescent="0.3">
      <c r="A10" s="197" t="s">
        <v>346</v>
      </c>
      <c r="B10" s="157">
        <f>COUNTIFS(BASE_SINTÉTICA!$G:$G,A10,BASE_SINTÉTICA!$B:$B,"Elegível")/(nm_elegíveis)</f>
        <v>0</v>
      </c>
      <c r="D10" s="197" t="s">
        <v>346</v>
      </c>
      <c r="E10" s="157" t="str">
        <f>IFERROR(SUMIFS(BASE_SINTÉTICA!$AM:$AM,BASE_SINTÉTICA!$B:$B,"Elegível",BASE_SINTÉTICA!$G:$G,Gráficos_Apoio!D10)/(CAPA!$C$15*10^6),"-")</f>
        <v>-</v>
      </c>
      <c r="K10" s="193" t="s">
        <v>348</v>
      </c>
      <c r="L10" s="158">
        <v>0</v>
      </c>
      <c r="N10" s="2">
        <f t="shared" si="0"/>
        <v>9</v>
      </c>
      <c r="O10" s="202">
        <f>IF(ESTRUTURA!H20="",0,ESTRUTURA!H20)</f>
        <v>0</v>
      </c>
      <c r="P10" s="202">
        <f>IF(ESTRUTURA!Q20="",0,ESTRUTURA!Q20)</f>
        <v>0</v>
      </c>
      <c r="Q10" s="202">
        <f>IF(ESTRUTURA!X20="",0,ESTRUTURA!X20)</f>
        <v>0</v>
      </c>
      <c r="R10" s="202">
        <f>IF(ESTRUTURA!AD20="",0,ESTRUTURA!AD20)</f>
        <v>0</v>
      </c>
      <c r="S10" s="193">
        <v>7</v>
      </c>
      <c r="T10" s="194">
        <v>0</v>
      </c>
      <c r="U10" s="194">
        <v>0</v>
      </c>
      <c r="V10" s="194">
        <v>0</v>
      </c>
    </row>
    <row r="11" spans="1:22" x14ac:dyDescent="0.3">
      <c r="A11" s="197" t="s">
        <v>347</v>
      </c>
      <c r="B11" s="157">
        <f>COUNTIFS(BASE_SINTÉTICA!$G:$G,A11,BASE_SINTÉTICA!$B:$B,"Elegível")/(nm_elegíveis)</f>
        <v>0</v>
      </c>
      <c r="D11" s="197" t="s">
        <v>347</v>
      </c>
      <c r="E11" s="157" t="str">
        <f>IFERROR(SUMIFS(BASE_SINTÉTICA!$AM:$AM,BASE_SINTÉTICA!$B:$B,"Elegível",BASE_SINTÉTICA!$G:$G,Gráficos_Apoio!D11)/(CAPA!$C$15*10^6),"-")</f>
        <v>-</v>
      </c>
      <c r="K11" s="193" t="s">
        <v>346</v>
      </c>
      <c r="L11" s="158">
        <v>0</v>
      </c>
      <c r="N11" s="2">
        <f t="shared" si="0"/>
        <v>10</v>
      </c>
      <c r="O11" s="202">
        <f>IF(ESTRUTURA!H21="",0,ESTRUTURA!H21)</f>
        <v>0</v>
      </c>
      <c r="P11" s="202">
        <f>IF(ESTRUTURA!Q21="",0,ESTRUTURA!Q21)</f>
        <v>0</v>
      </c>
      <c r="Q11" s="202">
        <f>IF(ESTRUTURA!X21="",0,ESTRUTURA!X21)</f>
        <v>0</v>
      </c>
      <c r="R11" s="202">
        <f>IF(ESTRUTURA!AD21="",0,ESTRUTURA!AD21)</f>
        <v>0</v>
      </c>
      <c r="S11" s="193">
        <v>8</v>
      </c>
      <c r="T11" s="194">
        <v>0</v>
      </c>
      <c r="U11" s="194">
        <v>0</v>
      </c>
      <c r="V11" s="194">
        <v>0</v>
      </c>
    </row>
    <row r="12" spans="1:22" x14ac:dyDescent="0.3">
      <c r="A12" s="197" t="s">
        <v>348</v>
      </c>
      <c r="B12" s="157">
        <f>COUNTIFS(BASE_SINTÉTICA!$G:$G,A12,BASE_SINTÉTICA!$B:$B,"Elegível")/(nm_elegíveis)</f>
        <v>0</v>
      </c>
      <c r="D12" s="197" t="s">
        <v>348</v>
      </c>
      <c r="E12" s="157" t="str">
        <f>IFERROR(SUMIFS(BASE_SINTÉTICA!$AM:$AM,BASE_SINTÉTICA!$B:$B,"Elegível",BASE_SINTÉTICA!$G:$G,Gráficos_Apoio!D12)/(CAPA!$C$15*10^6),"-")</f>
        <v>-</v>
      </c>
      <c r="K12" s="193" t="s">
        <v>354</v>
      </c>
      <c r="L12" s="158">
        <v>0</v>
      </c>
      <c r="N12" s="2">
        <f t="shared" si="0"/>
        <v>11</v>
      </c>
      <c r="O12" s="202">
        <f>IF(ESTRUTURA!H22="",0,ESTRUTURA!H22)</f>
        <v>0</v>
      </c>
      <c r="P12" s="202">
        <f>IF(ESTRUTURA!Q22="",0,ESTRUTURA!Q22)</f>
        <v>0</v>
      </c>
      <c r="Q12" s="202">
        <f>IF(ESTRUTURA!X22="",0,ESTRUTURA!X22)</f>
        <v>0</v>
      </c>
      <c r="R12" s="202">
        <f>IF(ESTRUTURA!AD22="",0,ESTRUTURA!AD22)</f>
        <v>0</v>
      </c>
      <c r="S12" s="193">
        <v>9</v>
      </c>
      <c r="T12" s="194">
        <v>0</v>
      </c>
      <c r="U12" s="194">
        <v>0</v>
      </c>
      <c r="V12" s="194">
        <v>0</v>
      </c>
    </row>
    <row r="13" spans="1:22" x14ac:dyDescent="0.3">
      <c r="A13" s="197" t="s">
        <v>349</v>
      </c>
      <c r="B13" s="157">
        <f>COUNTIFS(BASE_SINTÉTICA!$G:$G,A13,BASE_SINTÉTICA!$B:$B,"Elegível")/(nm_elegíveis)</f>
        <v>0</v>
      </c>
      <c r="D13" s="197" t="s">
        <v>349</v>
      </c>
      <c r="E13" s="157" t="str">
        <f>IFERROR(SUMIFS(BASE_SINTÉTICA!$AM:$AM,BASE_SINTÉTICA!$B:$B,"Elegível",BASE_SINTÉTICA!$G:$G,Gráficos_Apoio!D13)/(CAPA!$C$15*10^6),"-")</f>
        <v>-</v>
      </c>
      <c r="K13" s="193" t="s">
        <v>340</v>
      </c>
      <c r="L13" s="158">
        <v>0</v>
      </c>
      <c r="N13" s="2">
        <f t="shared" si="0"/>
        <v>12</v>
      </c>
      <c r="O13" s="202">
        <f>IF(ESTRUTURA!H23="",0,ESTRUTURA!H23)</f>
        <v>0</v>
      </c>
      <c r="P13" s="202">
        <f>IF(ESTRUTURA!Q23="",0,ESTRUTURA!Q23)</f>
        <v>0</v>
      </c>
      <c r="Q13" s="202">
        <f>IF(ESTRUTURA!X23="",0,ESTRUTURA!X23)</f>
        <v>0</v>
      </c>
      <c r="R13" s="202">
        <f>IF(ESTRUTURA!AD23="",0,ESTRUTURA!AD23)</f>
        <v>0</v>
      </c>
      <c r="S13" s="193">
        <v>10</v>
      </c>
      <c r="T13" s="194">
        <v>0</v>
      </c>
      <c r="U13" s="194">
        <v>0</v>
      </c>
      <c r="V13" s="194">
        <v>0</v>
      </c>
    </row>
    <row r="14" spans="1:22" x14ac:dyDescent="0.3">
      <c r="A14" s="197" t="s">
        <v>350</v>
      </c>
      <c r="B14" s="157">
        <f>COUNTIFS(BASE_SINTÉTICA!$G:$G,A14,BASE_SINTÉTICA!$B:$B,"Elegível")/(nm_elegíveis)</f>
        <v>0</v>
      </c>
      <c r="D14" s="197" t="s">
        <v>350</v>
      </c>
      <c r="E14" s="157" t="str">
        <f>IFERROR(SUMIFS(BASE_SINTÉTICA!$AM:$AM,BASE_SINTÉTICA!$B:$B,"Elegível",BASE_SINTÉTICA!$G:$G,Gráficos_Apoio!D14)/(CAPA!$C$15*10^6),"-")</f>
        <v>-</v>
      </c>
      <c r="K14" s="193" t="s">
        <v>353</v>
      </c>
      <c r="L14" s="158">
        <v>0</v>
      </c>
      <c r="N14" s="2">
        <f t="shared" si="0"/>
        <v>13</v>
      </c>
      <c r="O14" s="202">
        <f>IF(ESTRUTURA!H24="",0,ESTRUTURA!H24)</f>
        <v>0</v>
      </c>
      <c r="P14" s="202">
        <f>IF(ESTRUTURA!Q24="",0,ESTRUTURA!Q24)</f>
        <v>0</v>
      </c>
      <c r="Q14" s="202">
        <f>IF(ESTRUTURA!X24="",0,ESTRUTURA!X24)</f>
        <v>0</v>
      </c>
      <c r="R14" s="202">
        <f>IF(ESTRUTURA!AD24="",0,ESTRUTURA!AD24)</f>
        <v>0</v>
      </c>
      <c r="S14" s="193">
        <v>11</v>
      </c>
      <c r="T14" s="194">
        <v>0</v>
      </c>
      <c r="U14" s="194">
        <v>0</v>
      </c>
      <c r="V14" s="194">
        <v>0</v>
      </c>
    </row>
    <row r="15" spans="1:22" x14ac:dyDescent="0.3">
      <c r="A15" s="197" t="s">
        <v>351</v>
      </c>
      <c r="B15" s="157">
        <f>COUNTIFS(BASE_SINTÉTICA!$G:$G,A15,BASE_SINTÉTICA!$B:$B,"Elegível")/(nm_elegíveis)</f>
        <v>0</v>
      </c>
      <c r="D15" s="197" t="s">
        <v>351</v>
      </c>
      <c r="E15" s="157" t="str">
        <f>IFERROR(SUMIFS(BASE_SINTÉTICA!$AM:$AM,BASE_SINTÉTICA!$B:$B,"Elegível",BASE_SINTÉTICA!$G:$G,Gráficos_Apoio!D15)/(CAPA!$C$15*10^6),"-")</f>
        <v>-</v>
      </c>
      <c r="K15" s="193" t="s">
        <v>351</v>
      </c>
      <c r="L15" s="158">
        <v>0</v>
      </c>
      <c r="N15" s="2">
        <f t="shared" si="0"/>
        <v>14</v>
      </c>
      <c r="O15" s="202">
        <f>IF(ESTRUTURA!H25="",0,ESTRUTURA!H25)</f>
        <v>0</v>
      </c>
      <c r="P15" s="202">
        <f>IF(ESTRUTURA!Q25="",0,ESTRUTURA!Q25)</f>
        <v>0</v>
      </c>
      <c r="Q15" s="202">
        <f>IF(ESTRUTURA!X25="",0,ESTRUTURA!X25)</f>
        <v>0</v>
      </c>
      <c r="R15" s="202">
        <f>IF(ESTRUTURA!AD25="",0,ESTRUTURA!AD25)</f>
        <v>0</v>
      </c>
      <c r="S15" s="193">
        <v>12</v>
      </c>
      <c r="T15" s="194">
        <v>0</v>
      </c>
      <c r="U15" s="194">
        <v>0</v>
      </c>
      <c r="V15" s="194">
        <v>0</v>
      </c>
    </row>
    <row r="16" spans="1:22" x14ac:dyDescent="0.3">
      <c r="A16" s="198" t="s">
        <v>353</v>
      </c>
      <c r="B16" s="157">
        <f>COUNTIFS(BASE_SINTÉTICA!$G:$G,A16,BASE_SINTÉTICA!$B:$B,"Elegível")/(nm_elegíveis)</f>
        <v>0</v>
      </c>
      <c r="D16" s="198" t="s">
        <v>353</v>
      </c>
      <c r="E16" s="157" t="str">
        <f>IFERROR(SUMIFS(BASE_SINTÉTICA!$AM:$AM,BASE_SINTÉTICA!$B:$B,"Elegível",BASE_SINTÉTICA!$G:$G,Gráficos_Apoio!D16)/(CAPA!$C$15*10^6),"-")</f>
        <v>-</v>
      </c>
      <c r="K16" s="193" t="s">
        <v>350</v>
      </c>
      <c r="L16" s="158">
        <v>0</v>
      </c>
      <c r="N16" s="2">
        <f t="shared" si="0"/>
        <v>15</v>
      </c>
      <c r="O16" s="202">
        <f>IF(ESTRUTURA!H26="",0,ESTRUTURA!H26)</f>
        <v>0</v>
      </c>
      <c r="P16" s="202">
        <f>IF(ESTRUTURA!Q26="",0,ESTRUTURA!Q26)</f>
        <v>0</v>
      </c>
      <c r="Q16" s="202">
        <f>IF(ESTRUTURA!X26="",0,ESTRUTURA!X26)</f>
        <v>0</v>
      </c>
      <c r="R16" s="202">
        <f>IF(ESTRUTURA!AD26="",0,ESTRUTURA!AD26)</f>
        <v>0</v>
      </c>
      <c r="S16" s="193">
        <v>13</v>
      </c>
      <c r="T16" s="194">
        <v>0</v>
      </c>
      <c r="U16" s="194">
        <v>0</v>
      </c>
      <c r="V16" s="194">
        <v>0</v>
      </c>
    </row>
    <row r="17" spans="1:22" x14ac:dyDescent="0.3">
      <c r="A17" s="198" t="s">
        <v>354</v>
      </c>
      <c r="B17" s="157">
        <f>COUNTIFS(BASE_SINTÉTICA!$G:$G,A17,BASE_SINTÉTICA!$B:$B,"Elegível")/(nm_elegíveis)</f>
        <v>0</v>
      </c>
      <c r="D17" s="198" t="s">
        <v>354</v>
      </c>
      <c r="E17" s="157" t="str">
        <f>IFERROR(SUMIFS(BASE_SINTÉTICA!$AM:$AM,BASE_SINTÉTICA!$B:$B,"Elegível",BASE_SINTÉTICA!$G:$G,Gráficos_Apoio!D17)/(CAPA!$C$15*10^6),"-")</f>
        <v>-</v>
      </c>
      <c r="K17" s="193" t="s">
        <v>356</v>
      </c>
      <c r="L17" s="158">
        <v>0</v>
      </c>
      <c r="N17" s="2">
        <f t="shared" si="0"/>
        <v>16</v>
      </c>
      <c r="O17" s="202">
        <f>IF(ESTRUTURA!H27="",0,ESTRUTURA!H27)</f>
        <v>0</v>
      </c>
      <c r="P17" s="202">
        <f>IF(ESTRUTURA!Q27="",0,ESTRUTURA!Q27)</f>
        <v>0</v>
      </c>
      <c r="Q17" s="202">
        <f>IF(ESTRUTURA!X27="",0,ESTRUTURA!X27)</f>
        <v>0</v>
      </c>
      <c r="R17" s="202">
        <f>IF(ESTRUTURA!AD27="",0,ESTRUTURA!AD27)</f>
        <v>0</v>
      </c>
      <c r="S17" s="193">
        <v>14</v>
      </c>
      <c r="T17" s="194">
        <v>0</v>
      </c>
      <c r="U17" s="194">
        <v>0</v>
      </c>
      <c r="V17" s="194">
        <v>0</v>
      </c>
    </row>
    <row r="18" spans="1:22" x14ac:dyDescent="0.3">
      <c r="A18" s="198" t="s">
        <v>355</v>
      </c>
      <c r="B18" s="157">
        <f>COUNTIFS(BASE_SINTÉTICA!$G:$G,A18,BASE_SINTÉTICA!$B:$B,"Elegível")/(nm_elegíveis)</f>
        <v>0</v>
      </c>
      <c r="D18" s="198" t="s">
        <v>355</v>
      </c>
      <c r="E18" s="157" t="str">
        <f>IFERROR(SUMIFS(BASE_SINTÉTICA!$AM:$AM,BASE_SINTÉTICA!$B:$B,"Elegível",BASE_SINTÉTICA!$G:$G,Gráficos_Apoio!D18)/(CAPA!$C$15*10^6),"-")</f>
        <v>-</v>
      </c>
      <c r="K18" s="193" t="s">
        <v>347</v>
      </c>
      <c r="L18" s="158">
        <v>0</v>
      </c>
      <c r="N18" s="2">
        <f t="shared" si="0"/>
        <v>17</v>
      </c>
      <c r="O18" s="202">
        <f>IF(ESTRUTURA!H28="",0,ESTRUTURA!H28)</f>
        <v>0</v>
      </c>
      <c r="P18" s="202">
        <f>IF(ESTRUTURA!Q28="",0,ESTRUTURA!Q28)</f>
        <v>0</v>
      </c>
      <c r="Q18" s="202">
        <f>IF(ESTRUTURA!X28="",0,ESTRUTURA!X28)</f>
        <v>0</v>
      </c>
      <c r="R18" s="202">
        <f>IF(ESTRUTURA!AD28="",0,ESTRUTURA!AD28)</f>
        <v>0</v>
      </c>
      <c r="S18" s="193">
        <v>15</v>
      </c>
      <c r="T18" s="194">
        <v>0</v>
      </c>
      <c r="U18" s="194">
        <v>0</v>
      </c>
      <c r="V18" s="194">
        <v>0</v>
      </c>
    </row>
    <row r="19" spans="1:22" x14ac:dyDescent="0.3">
      <c r="A19" s="198" t="s">
        <v>356</v>
      </c>
      <c r="B19" s="157">
        <f>COUNTIFS(BASE_SINTÉTICA!$G:$G,A19,BASE_SINTÉTICA!$B:$B,"Elegível")/(nm_elegíveis)</f>
        <v>0</v>
      </c>
      <c r="D19" s="198" t="s">
        <v>356</v>
      </c>
      <c r="E19" s="157" t="str">
        <f>IFERROR(SUMIFS(BASE_SINTÉTICA!$AM:$AM,BASE_SINTÉTICA!$B:$B,"Elegível",BASE_SINTÉTICA!$G:$G,Gráficos_Apoio!D19)/(CAPA!$C$15*10^6),"-")</f>
        <v>-</v>
      </c>
      <c r="K19" s="193" t="s">
        <v>358</v>
      </c>
      <c r="L19" s="158">
        <v>0</v>
      </c>
      <c r="N19" s="2">
        <f t="shared" si="0"/>
        <v>18</v>
      </c>
      <c r="O19" s="202">
        <f>IF(ESTRUTURA!H29="",0,ESTRUTURA!H29)</f>
        <v>0</v>
      </c>
      <c r="P19" s="202">
        <f>IF(ESTRUTURA!Q29="",0,ESTRUTURA!Q29)</f>
        <v>0</v>
      </c>
      <c r="Q19" s="202">
        <f>IF(ESTRUTURA!X29="",0,ESTRUTURA!X29)</f>
        <v>0</v>
      </c>
      <c r="R19" s="202">
        <f>IF(ESTRUTURA!AD29="",0,ESTRUTURA!AD29)</f>
        <v>0</v>
      </c>
      <c r="S19" s="193">
        <v>16</v>
      </c>
      <c r="T19" s="194">
        <v>0</v>
      </c>
      <c r="U19" s="194">
        <v>0</v>
      </c>
      <c r="V19" s="194">
        <v>0</v>
      </c>
    </row>
    <row r="20" spans="1:22" x14ac:dyDescent="0.3">
      <c r="A20" s="198" t="s">
        <v>357</v>
      </c>
      <c r="B20" s="157">
        <f>COUNTIFS(BASE_SINTÉTICA!$G:$G,A20,BASE_SINTÉTICA!$B:$B,"Elegível")/(nm_elegíveis)</f>
        <v>0</v>
      </c>
      <c r="D20" s="199" t="s">
        <v>357</v>
      </c>
      <c r="E20" s="157" t="str">
        <f>IFERROR(SUMIFS(BASE_SINTÉTICA!$AM:$AM,BASE_SINTÉTICA!$B:$B,"Elegível",BASE_SINTÉTICA!$G:$G,Gráficos_Apoio!D20)/(CAPA!$C$15*10^6),"-")</f>
        <v>-</v>
      </c>
      <c r="K20" s="193" t="s">
        <v>342</v>
      </c>
      <c r="L20" s="158">
        <v>0</v>
      </c>
      <c r="N20" s="2">
        <f t="shared" si="0"/>
        <v>19</v>
      </c>
      <c r="O20" s="202">
        <f>IF(ESTRUTURA!H30="",0,ESTRUTURA!H30)</f>
        <v>0</v>
      </c>
      <c r="P20" s="202">
        <f>IF(ESTRUTURA!Q30="",0,ESTRUTURA!Q30)</f>
        <v>0</v>
      </c>
      <c r="Q20" s="202">
        <f>IF(ESTRUTURA!X30="",0,ESTRUTURA!X30)</f>
        <v>0</v>
      </c>
      <c r="R20" s="202">
        <f>IF(ESTRUTURA!AD30="",0,ESTRUTURA!AD30)</f>
        <v>0</v>
      </c>
      <c r="S20" s="193">
        <v>17</v>
      </c>
      <c r="T20" s="194">
        <v>0</v>
      </c>
      <c r="U20" s="194">
        <v>0</v>
      </c>
      <c r="V20" s="194">
        <v>0</v>
      </c>
    </row>
    <row r="21" spans="1:22" x14ac:dyDescent="0.3">
      <c r="A21" s="199" t="s">
        <v>358</v>
      </c>
      <c r="B21" s="157">
        <f>COUNTIFS(BASE_SINTÉTICA!$G:$G,A21,BASE_SINTÉTICA!$B:$B,"Elegível")/(nm_elegíveis)</f>
        <v>0</v>
      </c>
      <c r="D21" s="197" t="s">
        <v>358</v>
      </c>
      <c r="E21" s="157" t="str">
        <f>IFERROR(SUMIFS(BASE_SINTÉTICA!$AM:$AM,BASE_SINTÉTICA!$B:$B,"Elegível",BASE_SINTÉTICA!$G:$G,Gráficos_Apoio!D21)/(CAPA!$C$15*10^6),"-")</f>
        <v>-</v>
      </c>
      <c r="K21" s="193" t="s">
        <v>339</v>
      </c>
      <c r="L21" s="158">
        <v>0</v>
      </c>
      <c r="N21" s="2">
        <f t="shared" si="0"/>
        <v>20</v>
      </c>
      <c r="O21" s="202">
        <f>IF(ESTRUTURA!H31="",0,ESTRUTURA!H31)</f>
        <v>0</v>
      </c>
      <c r="P21" s="202">
        <f>IF(ESTRUTURA!Q31="",0,ESTRUTURA!Q31)</f>
        <v>0</v>
      </c>
      <c r="Q21" s="202">
        <f>IF(ESTRUTURA!X31="",0,ESTRUTURA!X31)</f>
        <v>0</v>
      </c>
      <c r="R21" s="202">
        <f>IF(ESTRUTURA!AD31="",0,ESTRUTURA!AD31)</f>
        <v>0</v>
      </c>
      <c r="S21" s="193">
        <v>18</v>
      </c>
      <c r="T21" s="194">
        <v>0</v>
      </c>
      <c r="U21" s="194">
        <v>0</v>
      </c>
      <c r="V21" s="194">
        <v>0</v>
      </c>
    </row>
    <row r="22" spans="1:22" x14ac:dyDescent="0.3">
      <c r="A22" s="197" t="s">
        <v>359</v>
      </c>
      <c r="B22" s="157">
        <f>COUNTIFS(BASE_SINTÉTICA!$G:$G,A22,BASE_SINTÉTICA!$B:$B,"Elegível")/(nm_elegíveis)</f>
        <v>0</v>
      </c>
      <c r="D22" s="197" t="s">
        <v>359</v>
      </c>
      <c r="E22" s="157" t="str">
        <f>IFERROR(SUMIFS(BASE_SINTÉTICA!$AM:$AM,BASE_SINTÉTICA!$B:$B,"Elegível",BASE_SINTÉTICA!$G:$G,Gráficos_Apoio!D22)/(CAPA!$C$15*10^6),"-")</f>
        <v>-</v>
      </c>
      <c r="K22" s="193" t="s">
        <v>355</v>
      </c>
      <c r="L22" s="158">
        <v>0</v>
      </c>
      <c r="N22" s="2">
        <f t="shared" si="0"/>
        <v>21</v>
      </c>
      <c r="O22" s="202">
        <f>IF(ESTRUTURA!H32="",0,ESTRUTURA!H32)</f>
        <v>0</v>
      </c>
      <c r="P22" s="202">
        <f>IF(ESTRUTURA!Q32="",0,ESTRUTURA!Q32)</f>
        <v>0</v>
      </c>
      <c r="Q22" s="202">
        <f>IF(ESTRUTURA!X32="",0,ESTRUTURA!X32)</f>
        <v>0</v>
      </c>
      <c r="R22" s="202">
        <f>IF(ESTRUTURA!AD32="",0,ESTRUTURA!AD32)</f>
        <v>0</v>
      </c>
      <c r="S22" s="193">
        <v>19</v>
      </c>
      <c r="T22" s="194">
        <v>0</v>
      </c>
      <c r="U22" s="194">
        <v>0</v>
      </c>
      <c r="V22" s="194">
        <v>0</v>
      </c>
    </row>
    <row r="23" spans="1:22" x14ac:dyDescent="0.3">
      <c r="A23" s="197" t="s">
        <v>360</v>
      </c>
      <c r="B23" s="157">
        <f>COUNTIFS(BASE_SINTÉTICA!$G:$G,A23,BASE_SINTÉTICA!$B:$B,"Elegível")/(nm_elegíveis)</f>
        <v>0</v>
      </c>
      <c r="D23" s="197" t="s">
        <v>360</v>
      </c>
      <c r="E23" s="157" t="str">
        <f>IFERROR(SUMIFS(BASE_SINTÉTICA!$AM:$AM,BASE_SINTÉTICA!$B:$B,"Elegível",BASE_SINTÉTICA!$G:$G,Gráficos_Apoio!D23)/(CAPA!$C$15*10^6),"-")</f>
        <v>-</v>
      </c>
      <c r="K23" s="193" t="s">
        <v>360</v>
      </c>
      <c r="L23" s="158">
        <v>0</v>
      </c>
      <c r="N23" s="2">
        <f t="shared" si="0"/>
        <v>22</v>
      </c>
      <c r="O23" s="202">
        <f>IF(ESTRUTURA!H33="",0,ESTRUTURA!H33)</f>
        <v>0</v>
      </c>
      <c r="P23" s="202">
        <f>IF(ESTRUTURA!Q33="",0,ESTRUTURA!Q33)</f>
        <v>0</v>
      </c>
      <c r="Q23" s="202">
        <f>IF(ESTRUTURA!X33="",0,ESTRUTURA!X33)</f>
        <v>0</v>
      </c>
      <c r="R23" s="202">
        <f>IF(ESTRUTURA!AD33="",0,ESTRUTURA!AD33)</f>
        <v>0</v>
      </c>
      <c r="S23" s="193">
        <v>20</v>
      </c>
      <c r="T23" s="194">
        <v>0</v>
      </c>
      <c r="U23" s="194">
        <v>0</v>
      </c>
      <c r="V23" s="194">
        <v>0</v>
      </c>
    </row>
    <row r="24" spans="1:22" x14ac:dyDescent="0.3">
      <c r="A24" s="197" t="s">
        <v>361</v>
      </c>
      <c r="B24" s="157">
        <f>COUNTIFS(BASE_SINTÉTICA!$G:$G,A24,BASE_SINTÉTICA!$B:$B,"Elegível")/(nm_elegíveis)</f>
        <v>0</v>
      </c>
      <c r="D24" s="197" t="s">
        <v>361</v>
      </c>
      <c r="E24" s="157" t="str">
        <f>IFERROR(SUMIFS(BASE_SINTÉTICA!$AM:$AM,BASE_SINTÉTICA!$B:$B,"Elegível",BASE_SINTÉTICA!$G:$G,Gráficos_Apoio!D24)/(CAPA!$C$15*10^6),"-")</f>
        <v>-</v>
      </c>
      <c r="K24" s="193" t="s">
        <v>363</v>
      </c>
      <c r="L24" s="158">
        <v>0</v>
      </c>
      <c r="N24" s="2">
        <f t="shared" si="0"/>
        <v>23</v>
      </c>
      <c r="O24" s="202">
        <f>IF(ESTRUTURA!H34="",0,ESTRUTURA!H34)</f>
        <v>0</v>
      </c>
      <c r="P24" s="202">
        <f>IF(ESTRUTURA!Q34="",0,ESTRUTURA!Q34)</f>
        <v>0</v>
      </c>
      <c r="Q24" s="202">
        <f>IF(ESTRUTURA!X34="",0,ESTRUTURA!X34)</f>
        <v>0</v>
      </c>
      <c r="R24" s="202">
        <f>IF(ESTRUTURA!AD34="",0,ESTRUTURA!AD34)</f>
        <v>0</v>
      </c>
      <c r="S24" s="193">
        <v>21</v>
      </c>
      <c r="T24" s="194">
        <v>0</v>
      </c>
      <c r="U24" s="194">
        <v>0</v>
      </c>
      <c r="V24" s="194">
        <v>0</v>
      </c>
    </row>
    <row r="25" spans="1:22" x14ac:dyDescent="0.3">
      <c r="A25" s="197" t="s">
        <v>362</v>
      </c>
      <c r="B25" s="157">
        <f>COUNTIFS(BASE_SINTÉTICA!$G:$G,A25,BASE_SINTÉTICA!$B:$B,"Elegível")/(nm_elegíveis)</f>
        <v>0</v>
      </c>
      <c r="D25" s="197" t="s">
        <v>362</v>
      </c>
      <c r="E25" s="157" t="str">
        <f>IFERROR(SUMIFS(BASE_SINTÉTICA!$AM:$AM,BASE_SINTÉTICA!$B:$B,"Elegível",BASE_SINTÉTICA!$G:$G,Gráficos_Apoio!D25)/(CAPA!$C$15*10^6),"-")</f>
        <v>-</v>
      </c>
      <c r="K25" s="193" t="s">
        <v>341</v>
      </c>
      <c r="L25" s="158">
        <v>0</v>
      </c>
      <c r="N25" s="2">
        <f t="shared" si="0"/>
        <v>24</v>
      </c>
      <c r="O25" s="202">
        <f>IF(ESTRUTURA!H35="",0,ESTRUTURA!H35)</f>
        <v>0</v>
      </c>
      <c r="P25" s="202">
        <f>IF(ESTRUTURA!Q35="",0,ESTRUTURA!Q35)</f>
        <v>0</v>
      </c>
      <c r="Q25" s="202">
        <f>IF(ESTRUTURA!X35="",0,ESTRUTURA!X35)</f>
        <v>0</v>
      </c>
      <c r="R25" s="202">
        <f>IF(ESTRUTURA!AD35="",0,ESTRUTURA!AD35)</f>
        <v>0</v>
      </c>
      <c r="S25" s="193">
        <v>22</v>
      </c>
      <c r="T25" s="194">
        <v>0</v>
      </c>
      <c r="U25" s="194">
        <v>0</v>
      </c>
      <c r="V25" s="194">
        <v>0</v>
      </c>
    </row>
    <row r="26" spans="1:22" x14ac:dyDescent="0.3">
      <c r="A26" s="197" t="s">
        <v>352</v>
      </c>
      <c r="B26" s="157">
        <f>COUNTIFS(BASE_SINTÉTICA!$G:$G,A26,BASE_SINTÉTICA!$B:$B,"Elegível")/(nm_elegíveis)</f>
        <v>0</v>
      </c>
      <c r="D26" s="197" t="s">
        <v>352</v>
      </c>
      <c r="E26" s="157" t="str">
        <f>IFERROR(SUMIFS(BASE_SINTÉTICA!$AM:$AM,BASE_SINTÉTICA!$B:$B,"Elegível",BASE_SINTÉTICA!$G:$G,Gráficos_Apoio!D26)/(CAPA!$C$15*10^6),"-")</f>
        <v>-</v>
      </c>
      <c r="K26" s="193" t="s">
        <v>343</v>
      </c>
      <c r="L26" s="158">
        <v>0</v>
      </c>
      <c r="N26" s="2">
        <f t="shared" si="0"/>
        <v>25</v>
      </c>
      <c r="O26" s="202">
        <f>IF(ESTRUTURA!H36="",0,ESTRUTURA!H36)</f>
        <v>0</v>
      </c>
      <c r="P26" s="202">
        <f>IF(ESTRUTURA!Q36="",0,ESTRUTURA!Q36)</f>
        <v>0</v>
      </c>
      <c r="Q26" s="202">
        <f>IF(ESTRUTURA!X36="",0,ESTRUTURA!X36)</f>
        <v>0</v>
      </c>
      <c r="R26" s="202">
        <f>IF(ESTRUTURA!AD36="",0,ESTRUTURA!AD36)</f>
        <v>0</v>
      </c>
      <c r="S26" s="193">
        <v>23</v>
      </c>
      <c r="T26" s="194">
        <v>0</v>
      </c>
      <c r="U26" s="194">
        <v>0</v>
      </c>
      <c r="V26" s="194">
        <v>0</v>
      </c>
    </row>
    <row r="27" spans="1:22" x14ac:dyDescent="0.3">
      <c r="A27" s="197" t="s">
        <v>363</v>
      </c>
      <c r="B27" s="157">
        <f>COUNTIFS(BASE_SINTÉTICA!$G:$G,A27,BASE_SINTÉTICA!$B:$B,"Elegível")/(nm_elegíveis)</f>
        <v>0</v>
      </c>
      <c r="D27" s="197" t="s">
        <v>363</v>
      </c>
      <c r="E27" s="157" t="str">
        <f>IFERROR(SUMIFS(BASE_SINTÉTICA!$AM:$AM,BASE_SINTÉTICA!$B:$B,"Elegível",BASE_SINTÉTICA!$G:$G,Gráficos_Apoio!D27)/(CAPA!$C$15*10^6),"-")</f>
        <v>-</v>
      </c>
      <c r="K27" s="193" t="s">
        <v>359</v>
      </c>
      <c r="L27" s="158">
        <v>0</v>
      </c>
      <c r="N27" s="2">
        <f t="shared" si="0"/>
        <v>26</v>
      </c>
      <c r="O27" s="202">
        <f>IF(ESTRUTURA!H37="",0,ESTRUTURA!H37)</f>
        <v>0</v>
      </c>
      <c r="P27" s="202">
        <f>IF(ESTRUTURA!Q37="",0,ESTRUTURA!Q37)</f>
        <v>0</v>
      </c>
      <c r="Q27" s="202">
        <f>IF(ESTRUTURA!X37="",0,ESTRUTURA!X37)</f>
        <v>0</v>
      </c>
      <c r="R27" s="202">
        <f>IF(ESTRUTURA!AD37="",0,ESTRUTURA!AD37)</f>
        <v>0</v>
      </c>
      <c r="S27" s="193">
        <v>24</v>
      </c>
      <c r="T27" s="194">
        <v>0</v>
      </c>
      <c r="U27" s="194">
        <v>0</v>
      </c>
      <c r="V27" s="194">
        <v>0</v>
      </c>
    </row>
    <row r="28" spans="1:22" x14ac:dyDescent="0.3">
      <c r="K28" s="193" t="s">
        <v>338</v>
      </c>
      <c r="L28" s="158">
        <v>0</v>
      </c>
      <c r="N28" s="2">
        <f t="shared" si="0"/>
        <v>27</v>
      </c>
      <c r="O28" s="202">
        <f>IF(ESTRUTURA!H38="",0,ESTRUTURA!H38)</f>
        <v>0</v>
      </c>
      <c r="P28" s="202">
        <f>IF(ESTRUTURA!Q38="",0,ESTRUTURA!Q38)</f>
        <v>0</v>
      </c>
      <c r="Q28" s="202">
        <f>IF(ESTRUTURA!X38="",0,ESTRUTURA!X38)</f>
        <v>0</v>
      </c>
      <c r="R28" s="202">
        <f>IF(ESTRUTURA!AD38="",0,ESTRUTURA!AD38)</f>
        <v>0</v>
      </c>
      <c r="S28" s="193">
        <v>25</v>
      </c>
      <c r="T28" s="194">
        <v>0</v>
      </c>
      <c r="U28" s="194">
        <v>0</v>
      </c>
      <c r="V28" s="194">
        <v>0</v>
      </c>
    </row>
    <row r="29" spans="1:22" x14ac:dyDescent="0.3">
      <c r="K29" s="193" t="s">
        <v>361</v>
      </c>
      <c r="L29" s="158">
        <v>0</v>
      </c>
      <c r="N29" s="2">
        <f t="shared" si="0"/>
        <v>28</v>
      </c>
      <c r="O29" s="202">
        <f>IF(ESTRUTURA!H39="",0,ESTRUTURA!H39)</f>
        <v>0</v>
      </c>
      <c r="P29" s="202">
        <f>IF(ESTRUTURA!Q39="",0,ESTRUTURA!Q39)</f>
        <v>0</v>
      </c>
      <c r="Q29" s="202">
        <f>IF(ESTRUTURA!X39="",0,ESTRUTURA!X39)</f>
        <v>0</v>
      </c>
      <c r="R29" s="202">
        <f>IF(ESTRUTURA!AD39="",0,ESTRUTURA!AD39)</f>
        <v>0</v>
      </c>
      <c r="S29" s="193">
        <v>26</v>
      </c>
      <c r="T29" s="194">
        <v>0</v>
      </c>
      <c r="U29" s="194">
        <v>0</v>
      </c>
      <c r="V29" s="194">
        <v>0</v>
      </c>
    </row>
    <row r="30" spans="1:22" x14ac:dyDescent="0.3">
      <c r="K30" s="193" t="s">
        <v>373</v>
      </c>
      <c r="L30" s="158">
        <v>0</v>
      </c>
      <c r="N30" s="2">
        <f t="shared" si="0"/>
        <v>29</v>
      </c>
      <c r="O30" s="202">
        <f>IF(ESTRUTURA!H40="",0,ESTRUTURA!H40)</f>
        <v>0</v>
      </c>
      <c r="P30" s="202">
        <f>IF(ESTRUTURA!Q40="",0,ESTRUTURA!Q40)</f>
        <v>0</v>
      </c>
      <c r="Q30" s="202">
        <f>IF(ESTRUTURA!X40="",0,ESTRUTURA!X40)</f>
        <v>0</v>
      </c>
      <c r="R30" s="202">
        <f>IF(ESTRUTURA!AD40="",0,ESTRUTURA!AD40)</f>
        <v>0</v>
      </c>
      <c r="S30" s="193">
        <v>27</v>
      </c>
      <c r="T30" s="194">
        <v>0</v>
      </c>
      <c r="U30" s="194">
        <v>0</v>
      </c>
      <c r="V30" s="194">
        <v>0</v>
      </c>
    </row>
    <row r="31" spans="1:22" x14ac:dyDescent="0.3">
      <c r="N31" s="2">
        <f t="shared" si="0"/>
        <v>30</v>
      </c>
      <c r="O31" s="202">
        <f>IF(ESTRUTURA!H41="",0,ESTRUTURA!H41)</f>
        <v>0</v>
      </c>
      <c r="P31" s="202">
        <f>IF(ESTRUTURA!Q41="",0,ESTRUTURA!Q41)</f>
        <v>0</v>
      </c>
      <c r="Q31" s="202">
        <f>IF(ESTRUTURA!X41="",0,ESTRUTURA!X41)</f>
        <v>0</v>
      </c>
      <c r="R31" s="202">
        <f>IF(ESTRUTURA!AD41="",0,ESTRUTURA!AD41)</f>
        <v>0</v>
      </c>
      <c r="S31" s="193">
        <v>28</v>
      </c>
      <c r="T31" s="194">
        <v>0</v>
      </c>
      <c r="U31" s="194">
        <v>0</v>
      </c>
      <c r="V31" s="194">
        <v>0</v>
      </c>
    </row>
    <row r="32" spans="1:22" x14ac:dyDescent="0.3">
      <c r="N32" s="2">
        <f t="shared" si="0"/>
        <v>31</v>
      </c>
      <c r="O32" s="202">
        <f>IF(ESTRUTURA!H42="",0,ESTRUTURA!H42)</f>
        <v>0</v>
      </c>
      <c r="P32" s="202">
        <f>IF(ESTRUTURA!Q42="",0,ESTRUTURA!Q42)</f>
        <v>0</v>
      </c>
      <c r="Q32" s="202">
        <f>IF(ESTRUTURA!X42="",0,ESTRUTURA!X42)</f>
        <v>0</v>
      </c>
      <c r="R32" s="202">
        <f>IF(ESTRUTURA!AD42="",0,ESTRUTURA!AD42)</f>
        <v>0</v>
      </c>
      <c r="S32" s="193">
        <v>29</v>
      </c>
      <c r="T32" s="194">
        <v>0</v>
      </c>
      <c r="U32" s="194">
        <v>0</v>
      </c>
      <c r="V32" s="194">
        <v>0</v>
      </c>
    </row>
    <row r="33" spans="14:22" x14ac:dyDescent="0.3">
      <c r="N33" s="2">
        <f t="shared" si="0"/>
        <v>32</v>
      </c>
      <c r="O33" s="202">
        <f>IF(ESTRUTURA!H43="",0,ESTRUTURA!H43)</f>
        <v>0</v>
      </c>
      <c r="P33" s="202">
        <f>IF(ESTRUTURA!Q43="",0,ESTRUTURA!Q43)</f>
        <v>0</v>
      </c>
      <c r="Q33" s="202">
        <f>IF(ESTRUTURA!X43="",0,ESTRUTURA!X43)</f>
        <v>0</v>
      </c>
      <c r="R33" s="202">
        <f>IF(ESTRUTURA!AD43="",0,ESTRUTURA!AD43)</f>
        <v>0</v>
      </c>
      <c r="S33" s="193">
        <v>30</v>
      </c>
      <c r="T33" s="194">
        <v>0</v>
      </c>
      <c r="U33" s="194">
        <v>0</v>
      </c>
      <c r="V33" s="194">
        <v>0</v>
      </c>
    </row>
    <row r="34" spans="14:22" x14ac:dyDescent="0.3">
      <c r="N34" s="2">
        <f t="shared" si="0"/>
        <v>33</v>
      </c>
      <c r="O34" s="202">
        <f>IF(ESTRUTURA!H44="",0,ESTRUTURA!H44)</f>
        <v>0</v>
      </c>
      <c r="P34" s="202">
        <f>IF(ESTRUTURA!Q44="",0,ESTRUTURA!Q44)</f>
        <v>0</v>
      </c>
      <c r="Q34" s="202">
        <f>IF(ESTRUTURA!X44="",0,ESTRUTURA!X44)</f>
        <v>0</v>
      </c>
      <c r="R34" s="202">
        <f>IF(ESTRUTURA!AD44="",0,ESTRUTURA!AD44)</f>
        <v>0</v>
      </c>
      <c r="S34" s="193">
        <v>31</v>
      </c>
      <c r="T34" s="194">
        <v>0</v>
      </c>
      <c r="U34" s="194">
        <v>0</v>
      </c>
      <c r="V34" s="194">
        <v>0</v>
      </c>
    </row>
    <row r="35" spans="14:22" x14ac:dyDescent="0.3">
      <c r="N35" s="2">
        <f t="shared" si="0"/>
        <v>34</v>
      </c>
      <c r="O35" s="202">
        <f>IF(ESTRUTURA!H45="",0,ESTRUTURA!H45)</f>
        <v>0</v>
      </c>
      <c r="P35" s="202">
        <f>IF(ESTRUTURA!Q45="",0,ESTRUTURA!Q45)</f>
        <v>0</v>
      </c>
      <c r="Q35" s="202">
        <f>IF(ESTRUTURA!X45="",0,ESTRUTURA!X45)</f>
        <v>0</v>
      </c>
      <c r="R35" s="202">
        <f>IF(ESTRUTURA!AD45="",0,ESTRUTURA!AD45)</f>
        <v>0</v>
      </c>
      <c r="S35" s="193">
        <v>32</v>
      </c>
      <c r="T35" s="194">
        <v>0</v>
      </c>
      <c r="U35" s="194">
        <v>0</v>
      </c>
      <c r="V35" s="194">
        <v>0</v>
      </c>
    </row>
    <row r="36" spans="14:22" x14ac:dyDescent="0.3">
      <c r="N36" s="2">
        <f t="shared" si="0"/>
        <v>35</v>
      </c>
      <c r="O36" s="202">
        <f>IF(ESTRUTURA!H46="",0,ESTRUTURA!H46)</f>
        <v>0</v>
      </c>
      <c r="P36" s="202">
        <f>IF(ESTRUTURA!Q46="",0,ESTRUTURA!Q46)</f>
        <v>0</v>
      </c>
      <c r="Q36" s="202">
        <f>IF(ESTRUTURA!X46="",0,ESTRUTURA!X46)</f>
        <v>0</v>
      </c>
      <c r="R36" s="202">
        <f>IF(ESTRUTURA!AD46="",0,ESTRUTURA!AD46)</f>
        <v>0</v>
      </c>
      <c r="S36" s="193">
        <v>33</v>
      </c>
      <c r="T36" s="194">
        <v>0</v>
      </c>
      <c r="U36" s="194">
        <v>0</v>
      </c>
      <c r="V36" s="194">
        <v>0</v>
      </c>
    </row>
    <row r="37" spans="14:22" x14ac:dyDescent="0.3">
      <c r="N37" s="2">
        <f t="shared" si="0"/>
        <v>36</v>
      </c>
      <c r="O37" s="202">
        <f>IF(ESTRUTURA!H47="",0,ESTRUTURA!H47)</f>
        <v>0</v>
      </c>
      <c r="P37" s="202">
        <f>IF(ESTRUTURA!Q47="",0,ESTRUTURA!Q47)</f>
        <v>0</v>
      </c>
      <c r="Q37" s="202">
        <f>IF(ESTRUTURA!X47="",0,ESTRUTURA!X47)</f>
        <v>0</v>
      </c>
      <c r="R37" s="202">
        <f>IF(ESTRUTURA!AD47="",0,ESTRUTURA!AD47)</f>
        <v>0</v>
      </c>
      <c r="S37" s="193">
        <v>34</v>
      </c>
      <c r="T37" s="194">
        <v>0</v>
      </c>
      <c r="U37" s="194">
        <v>0</v>
      </c>
      <c r="V37" s="194">
        <v>0</v>
      </c>
    </row>
    <row r="38" spans="14:22" x14ac:dyDescent="0.3">
      <c r="N38" s="2">
        <f t="shared" si="0"/>
        <v>37</v>
      </c>
      <c r="O38" s="202">
        <f>IF(ESTRUTURA!H48="",0,ESTRUTURA!H48)</f>
        <v>0</v>
      </c>
      <c r="P38" s="202">
        <f>IF(ESTRUTURA!Q48="",0,ESTRUTURA!Q48)</f>
        <v>0</v>
      </c>
      <c r="Q38" s="202">
        <f>IF(ESTRUTURA!X48="",0,ESTRUTURA!X48)</f>
        <v>0</v>
      </c>
      <c r="R38" s="202">
        <f>IF(ESTRUTURA!AD48="",0,ESTRUTURA!AD48)</f>
        <v>0</v>
      </c>
      <c r="S38" s="193">
        <v>35</v>
      </c>
      <c r="T38" s="194">
        <v>0</v>
      </c>
      <c r="U38" s="194">
        <v>0</v>
      </c>
      <c r="V38" s="194">
        <v>0</v>
      </c>
    </row>
    <row r="39" spans="14:22" x14ac:dyDescent="0.3">
      <c r="N39" s="2">
        <f t="shared" si="0"/>
        <v>38</v>
      </c>
      <c r="O39" s="202">
        <f>IF(ESTRUTURA!H49="",0,ESTRUTURA!H49)</f>
        <v>0</v>
      </c>
      <c r="P39" s="202">
        <f>IF(ESTRUTURA!Q49="",0,ESTRUTURA!Q49)</f>
        <v>0</v>
      </c>
      <c r="Q39" s="202">
        <f>IF(ESTRUTURA!X49="",0,ESTRUTURA!X49)</f>
        <v>0</v>
      </c>
      <c r="R39" s="202">
        <f>IF(ESTRUTURA!AD49="",0,ESTRUTURA!AD49)</f>
        <v>0</v>
      </c>
      <c r="S39" s="193">
        <v>36</v>
      </c>
      <c r="T39" s="194">
        <v>0</v>
      </c>
      <c r="U39" s="194">
        <v>0</v>
      </c>
      <c r="V39" s="194">
        <v>0</v>
      </c>
    </row>
    <row r="40" spans="14:22" x14ac:dyDescent="0.3">
      <c r="N40" s="2">
        <f t="shared" si="0"/>
        <v>39</v>
      </c>
      <c r="O40" s="202">
        <f>IF(ESTRUTURA!H50="",0,ESTRUTURA!H50)</f>
        <v>0</v>
      </c>
      <c r="P40" s="202">
        <f>IF(ESTRUTURA!Q50="",0,ESTRUTURA!Q50)</f>
        <v>0</v>
      </c>
      <c r="Q40" s="202">
        <f>IF(ESTRUTURA!X50="",0,ESTRUTURA!X50)</f>
        <v>0</v>
      </c>
      <c r="R40" s="202">
        <f>IF(ESTRUTURA!AD50="",0,ESTRUTURA!AD50)</f>
        <v>0</v>
      </c>
      <c r="S40" s="193">
        <v>37</v>
      </c>
      <c r="T40" s="194">
        <v>0</v>
      </c>
      <c r="U40" s="194">
        <v>0</v>
      </c>
      <c r="V40" s="194">
        <v>0</v>
      </c>
    </row>
    <row r="41" spans="14:22" x14ac:dyDescent="0.3">
      <c r="N41" s="2">
        <f t="shared" si="0"/>
        <v>40</v>
      </c>
      <c r="O41" s="202">
        <f>IF(ESTRUTURA!H51="",0,ESTRUTURA!H51)</f>
        <v>0</v>
      </c>
      <c r="P41" s="202">
        <f>IF(ESTRUTURA!Q51="",0,ESTRUTURA!Q51)</f>
        <v>0</v>
      </c>
      <c r="Q41" s="202">
        <f>IF(ESTRUTURA!X51="",0,ESTRUTURA!X51)</f>
        <v>0</v>
      </c>
      <c r="R41" s="202">
        <f>IF(ESTRUTURA!AD51="",0,ESTRUTURA!AD51)</f>
        <v>0</v>
      </c>
      <c r="S41" s="193">
        <v>38</v>
      </c>
      <c r="T41" s="194">
        <v>0</v>
      </c>
      <c r="U41" s="194">
        <v>0</v>
      </c>
      <c r="V41" s="194">
        <v>0</v>
      </c>
    </row>
    <row r="42" spans="14:22" x14ac:dyDescent="0.3">
      <c r="N42" s="2">
        <f t="shared" si="0"/>
        <v>41</v>
      </c>
      <c r="O42" s="202">
        <f>IF(ESTRUTURA!H52="",0,ESTRUTURA!H52)</f>
        <v>0</v>
      </c>
      <c r="P42" s="202">
        <f>IF(ESTRUTURA!Q52="",0,ESTRUTURA!Q52)</f>
        <v>0</v>
      </c>
      <c r="Q42" s="202">
        <f>IF(ESTRUTURA!X52="",0,ESTRUTURA!X52)</f>
        <v>0</v>
      </c>
      <c r="R42" s="202">
        <f>IF(ESTRUTURA!AD52="",0,ESTRUTURA!AD52)</f>
        <v>0</v>
      </c>
      <c r="S42" s="193">
        <v>39</v>
      </c>
      <c r="T42" s="194">
        <v>0</v>
      </c>
      <c r="U42" s="194">
        <v>0</v>
      </c>
      <c r="V42" s="194">
        <v>0</v>
      </c>
    </row>
    <row r="43" spans="14:22" x14ac:dyDescent="0.3">
      <c r="N43" s="2">
        <f t="shared" si="0"/>
        <v>42</v>
      </c>
      <c r="O43" s="202">
        <f>IF(ESTRUTURA!H53="",0,ESTRUTURA!H53)</f>
        <v>0</v>
      </c>
      <c r="P43" s="202">
        <f>IF(ESTRUTURA!Q53="",0,ESTRUTURA!Q53)</f>
        <v>0</v>
      </c>
      <c r="Q43" s="202">
        <f>IF(ESTRUTURA!X53="",0,ESTRUTURA!X53)</f>
        <v>0</v>
      </c>
      <c r="R43" s="202">
        <f>IF(ESTRUTURA!AD53="",0,ESTRUTURA!AD53)</f>
        <v>0</v>
      </c>
      <c r="S43" s="193">
        <v>40</v>
      </c>
      <c r="T43" s="194">
        <v>0</v>
      </c>
      <c r="U43" s="194">
        <v>0</v>
      </c>
      <c r="V43" s="194">
        <v>0</v>
      </c>
    </row>
    <row r="44" spans="14:22" x14ac:dyDescent="0.3">
      <c r="N44" s="2">
        <f t="shared" si="0"/>
        <v>43</v>
      </c>
      <c r="O44" s="202">
        <f>IF(ESTRUTURA!H54="",0,ESTRUTURA!H54)</f>
        <v>0</v>
      </c>
      <c r="P44" s="202">
        <f>IF(ESTRUTURA!Q54="",0,ESTRUTURA!Q54)</f>
        <v>0</v>
      </c>
      <c r="Q44" s="202">
        <f>IF(ESTRUTURA!X54="",0,ESTRUTURA!X54)</f>
        <v>0</v>
      </c>
      <c r="R44" s="202">
        <f>IF(ESTRUTURA!AD54="",0,ESTRUTURA!AD54)</f>
        <v>0</v>
      </c>
      <c r="S44" s="193">
        <v>41</v>
      </c>
      <c r="T44" s="194">
        <v>0</v>
      </c>
      <c r="U44" s="194">
        <v>0</v>
      </c>
      <c r="V44" s="194">
        <v>0</v>
      </c>
    </row>
    <row r="45" spans="14:22" x14ac:dyDescent="0.3">
      <c r="N45" s="2">
        <f t="shared" si="0"/>
        <v>44</v>
      </c>
      <c r="O45" s="202">
        <f>IF(ESTRUTURA!H55="",0,ESTRUTURA!H55)</f>
        <v>0</v>
      </c>
      <c r="P45" s="202">
        <f>IF(ESTRUTURA!Q55="",0,ESTRUTURA!Q55)</f>
        <v>0</v>
      </c>
      <c r="Q45" s="202">
        <f>IF(ESTRUTURA!X55="",0,ESTRUTURA!X55)</f>
        <v>0</v>
      </c>
      <c r="R45" s="202">
        <f>IF(ESTRUTURA!AD55="",0,ESTRUTURA!AD55)</f>
        <v>0</v>
      </c>
      <c r="S45" s="193">
        <v>42</v>
      </c>
      <c r="T45" s="194">
        <v>0</v>
      </c>
      <c r="U45" s="194">
        <v>0</v>
      </c>
      <c r="V45" s="194">
        <v>0</v>
      </c>
    </row>
    <row r="46" spans="14:22" x14ac:dyDescent="0.3">
      <c r="N46" s="2">
        <f t="shared" si="0"/>
        <v>45</v>
      </c>
      <c r="O46" s="202">
        <f>IF(ESTRUTURA!H56="",0,ESTRUTURA!H56)</f>
        <v>0</v>
      </c>
      <c r="P46" s="202">
        <f>IF(ESTRUTURA!Q56="",0,ESTRUTURA!Q56)</f>
        <v>0</v>
      </c>
      <c r="Q46" s="202">
        <f>IF(ESTRUTURA!X56="",0,ESTRUTURA!X56)</f>
        <v>0</v>
      </c>
      <c r="R46" s="202">
        <f>IF(ESTRUTURA!AD56="",0,ESTRUTURA!AD56)</f>
        <v>0</v>
      </c>
      <c r="S46" s="193">
        <v>43</v>
      </c>
      <c r="T46" s="194">
        <v>0</v>
      </c>
      <c r="U46" s="194">
        <v>0</v>
      </c>
      <c r="V46" s="194">
        <v>0</v>
      </c>
    </row>
    <row r="47" spans="14:22" x14ac:dyDescent="0.3">
      <c r="N47" s="2">
        <f t="shared" si="0"/>
        <v>46</v>
      </c>
      <c r="O47" s="202">
        <f>IF(ESTRUTURA!H57="",0,ESTRUTURA!H57)</f>
        <v>0</v>
      </c>
      <c r="P47" s="202">
        <f>IF(ESTRUTURA!Q57="",0,ESTRUTURA!Q57)</f>
        <v>0</v>
      </c>
      <c r="Q47" s="202">
        <f>IF(ESTRUTURA!X57="",0,ESTRUTURA!X57)</f>
        <v>0</v>
      </c>
      <c r="R47" s="202">
        <f>IF(ESTRUTURA!AD57="",0,ESTRUTURA!AD57)</f>
        <v>0</v>
      </c>
      <c r="S47" s="193">
        <v>44</v>
      </c>
      <c r="T47" s="194">
        <v>0</v>
      </c>
      <c r="U47" s="194">
        <v>0</v>
      </c>
      <c r="V47" s="194">
        <v>0</v>
      </c>
    </row>
    <row r="48" spans="14:22" x14ac:dyDescent="0.3">
      <c r="N48" s="2">
        <f t="shared" si="0"/>
        <v>47</v>
      </c>
      <c r="O48" s="202">
        <f>IF(ESTRUTURA!H58="",0,ESTRUTURA!H58)</f>
        <v>0</v>
      </c>
      <c r="P48" s="202">
        <f>IF(ESTRUTURA!Q58="",0,ESTRUTURA!Q58)</f>
        <v>0</v>
      </c>
      <c r="Q48" s="202">
        <f>IF(ESTRUTURA!X58="",0,ESTRUTURA!X58)</f>
        <v>0</v>
      </c>
      <c r="R48" s="202">
        <f>IF(ESTRUTURA!AD58="",0,ESTRUTURA!AD58)</f>
        <v>0</v>
      </c>
      <c r="S48" s="193">
        <v>45</v>
      </c>
      <c r="T48" s="194">
        <v>0</v>
      </c>
      <c r="U48" s="194">
        <v>0</v>
      </c>
      <c r="V48" s="194">
        <v>0</v>
      </c>
    </row>
    <row r="49" spans="14:22" x14ac:dyDescent="0.3">
      <c r="N49" s="2">
        <f t="shared" si="0"/>
        <v>48</v>
      </c>
      <c r="O49" s="202">
        <f>IF(ESTRUTURA!H59="",0,ESTRUTURA!H59)</f>
        <v>0</v>
      </c>
      <c r="P49" s="202">
        <f>IF(ESTRUTURA!Q59="",0,ESTRUTURA!Q59)</f>
        <v>0</v>
      </c>
      <c r="Q49" s="202">
        <f>IF(ESTRUTURA!X59="",0,ESTRUTURA!X59)</f>
        <v>0</v>
      </c>
      <c r="R49" s="202">
        <f>IF(ESTRUTURA!AD59="",0,ESTRUTURA!AD59)</f>
        <v>0</v>
      </c>
      <c r="S49" s="193">
        <v>46</v>
      </c>
      <c r="T49" s="194">
        <v>0</v>
      </c>
      <c r="U49" s="194">
        <v>0</v>
      </c>
      <c r="V49" s="194">
        <v>0</v>
      </c>
    </row>
    <row r="50" spans="14:22" x14ac:dyDescent="0.3">
      <c r="N50" s="2">
        <f t="shared" si="0"/>
        <v>49</v>
      </c>
      <c r="O50" s="202">
        <f>IF(ESTRUTURA!H60="",0,ESTRUTURA!H60)</f>
        <v>0</v>
      </c>
      <c r="P50" s="202">
        <f>IF(ESTRUTURA!Q60="",0,ESTRUTURA!Q60)</f>
        <v>0</v>
      </c>
      <c r="Q50" s="202">
        <f>IF(ESTRUTURA!X60="",0,ESTRUTURA!X60)</f>
        <v>0</v>
      </c>
      <c r="R50" s="202">
        <f>IF(ESTRUTURA!AD60="",0,ESTRUTURA!AD60)</f>
        <v>0</v>
      </c>
      <c r="S50" s="193">
        <v>47</v>
      </c>
      <c r="T50" s="194">
        <v>0</v>
      </c>
      <c r="U50" s="194">
        <v>0</v>
      </c>
      <c r="V50" s="194">
        <v>0</v>
      </c>
    </row>
    <row r="51" spans="14:22" x14ac:dyDescent="0.3">
      <c r="N51" s="2">
        <f t="shared" si="0"/>
        <v>50</v>
      </c>
      <c r="O51" s="202">
        <f>IF(ESTRUTURA!H61="",0,ESTRUTURA!H61)</f>
        <v>0</v>
      </c>
      <c r="P51" s="202">
        <f>IF(ESTRUTURA!Q61="",0,ESTRUTURA!Q61)</f>
        <v>0</v>
      </c>
      <c r="Q51" s="202">
        <f>IF(ESTRUTURA!X61="",0,ESTRUTURA!X61)</f>
        <v>0</v>
      </c>
      <c r="R51" s="202">
        <f>IF(ESTRUTURA!AD61="",0,ESTRUTURA!AD61)</f>
        <v>0</v>
      </c>
      <c r="S51" s="193">
        <v>48</v>
      </c>
      <c r="T51" s="194">
        <v>0</v>
      </c>
      <c r="U51" s="194">
        <v>0</v>
      </c>
      <c r="V51" s="194">
        <v>0</v>
      </c>
    </row>
    <row r="52" spans="14:22" x14ac:dyDescent="0.3">
      <c r="N52" s="2">
        <f t="shared" si="0"/>
        <v>51</v>
      </c>
      <c r="O52" s="202">
        <f>IF(ESTRUTURA!H62="",0,ESTRUTURA!H62)</f>
        <v>0</v>
      </c>
      <c r="P52" s="202">
        <f>IF(ESTRUTURA!Q62="",0,ESTRUTURA!Q62)</f>
        <v>0</v>
      </c>
      <c r="Q52" s="202">
        <f>IF(ESTRUTURA!X62="",0,ESTRUTURA!X62)</f>
        <v>0</v>
      </c>
      <c r="R52" s="202">
        <f>IF(ESTRUTURA!AD62="",0,ESTRUTURA!AD62)</f>
        <v>0</v>
      </c>
      <c r="S52" s="193">
        <v>49</v>
      </c>
      <c r="T52" s="194">
        <v>0</v>
      </c>
      <c r="U52" s="194">
        <v>0</v>
      </c>
      <c r="V52" s="194">
        <v>0</v>
      </c>
    </row>
    <row r="53" spans="14:22" x14ac:dyDescent="0.3">
      <c r="N53" s="2">
        <f t="shared" si="0"/>
        <v>52</v>
      </c>
      <c r="O53" s="202">
        <f>IF(ESTRUTURA!H63="",0,ESTRUTURA!H63)</f>
        <v>0</v>
      </c>
      <c r="P53" s="202">
        <f>IF(ESTRUTURA!Q63="",0,ESTRUTURA!Q63)</f>
        <v>0</v>
      </c>
      <c r="Q53" s="202">
        <f>IF(ESTRUTURA!X63="",0,ESTRUTURA!X63)</f>
        <v>0</v>
      </c>
      <c r="R53" s="202">
        <f>IF(ESTRUTURA!AD63="",0,ESTRUTURA!AD63)</f>
        <v>0</v>
      </c>
      <c r="S53" s="193">
        <v>50</v>
      </c>
      <c r="T53" s="194">
        <v>0</v>
      </c>
      <c r="U53" s="194">
        <v>0</v>
      </c>
      <c r="V53" s="194">
        <v>0</v>
      </c>
    </row>
    <row r="54" spans="14:22" x14ac:dyDescent="0.3">
      <c r="N54" s="2">
        <f t="shared" si="0"/>
        <v>53</v>
      </c>
      <c r="O54" s="202">
        <f>IF(ESTRUTURA!H64="",0,ESTRUTURA!H64)</f>
        <v>0</v>
      </c>
      <c r="P54" s="202">
        <f>IF(ESTRUTURA!Q64="",0,ESTRUTURA!Q64)</f>
        <v>0</v>
      </c>
      <c r="Q54" s="202">
        <f>IF(ESTRUTURA!X64="",0,ESTRUTURA!X64)</f>
        <v>0</v>
      </c>
      <c r="R54" s="202">
        <f>IF(ESTRUTURA!AD64="",0,ESTRUTURA!AD64)</f>
        <v>0</v>
      </c>
      <c r="S54" s="193">
        <v>51</v>
      </c>
      <c r="T54" s="194">
        <v>0</v>
      </c>
      <c r="U54" s="194">
        <v>0</v>
      </c>
      <c r="V54" s="194">
        <v>0</v>
      </c>
    </row>
    <row r="55" spans="14:22" x14ac:dyDescent="0.3">
      <c r="N55" s="2">
        <f t="shared" si="0"/>
        <v>54</v>
      </c>
      <c r="O55" s="202">
        <f>IF(ESTRUTURA!H65="",0,ESTRUTURA!H65)</f>
        <v>0</v>
      </c>
      <c r="P55" s="202">
        <f>IF(ESTRUTURA!Q65="",0,ESTRUTURA!Q65)</f>
        <v>0</v>
      </c>
      <c r="Q55" s="202">
        <f>IF(ESTRUTURA!X65="",0,ESTRUTURA!X65)</f>
        <v>0</v>
      </c>
      <c r="R55" s="202">
        <f>IF(ESTRUTURA!AD65="",0,ESTRUTURA!AD65)</f>
        <v>0</v>
      </c>
      <c r="S55" s="193">
        <v>52</v>
      </c>
      <c r="T55" s="194">
        <v>0</v>
      </c>
      <c r="U55" s="194">
        <v>0</v>
      </c>
      <c r="V55" s="194">
        <v>0</v>
      </c>
    </row>
    <row r="56" spans="14:22" x14ac:dyDescent="0.3">
      <c r="N56" s="2">
        <f t="shared" si="0"/>
        <v>55</v>
      </c>
      <c r="O56" s="202">
        <f>IF(ESTRUTURA!H66="",0,ESTRUTURA!H66)</f>
        <v>0</v>
      </c>
      <c r="P56" s="202">
        <f>IF(ESTRUTURA!Q66="",0,ESTRUTURA!Q66)</f>
        <v>0</v>
      </c>
      <c r="Q56" s="202">
        <f>IF(ESTRUTURA!X66="",0,ESTRUTURA!X66)</f>
        <v>0</v>
      </c>
      <c r="R56" s="202">
        <f>IF(ESTRUTURA!AD66="",0,ESTRUTURA!AD66)</f>
        <v>0</v>
      </c>
      <c r="S56" s="193">
        <v>53</v>
      </c>
      <c r="T56" s="194">
        <v>0</v>
      </c>
      <c r="U56" s="194">
        <v>0</v>
      </c>
      <c r="V56" s="194">
        <v>0</v>
      </c>
    </row>
    <row r="57" spans="14:22" x14ac:dyDescent="0.3">
      <c r="N57" s="2">
        <f t="shared" si="0"/>
        <v>56</v>
      </c>
      <c r="O57" s="202">
        <f>IF(ESTRUTURA!H67="",0,ESTRUTURA!H67)</f>
        <v>0</v>
      </c>
      <c r="P57" s="202">
        <f>IF(ESTRUTURA!Q67="",0,ESTRUTURA!Q67)</f>
        <v>0</v>
      </c>
      <c r="Q57" s="202">
        <f>IF(ESTRUTURA!X67="",0,ESTRUTURA!X67)</f>
        <v>0</v>
      </c>
      <c r="R57" s="202">
        <f>IF(ESTRUTURA!AD67="",0,ESTRUTURA!AD67)</f>
        <v>0</v>
      </c>
      <c r="S57" s="193">
        <v>54</v>
      </c>
      <c r="T57" s="194">
        <v>0</v>
      </c>
      <c r="U57" s="194">
        <v>0</v>
      </c>
      <c r="V57" s="194">
        <v>0</v>
      </c>
    </row>
    <row r="58" spans="14:22" x14ac:dyDescent="0.3">
      <c r="N58" s="2">
        <f t="shared" si="0"/>
        <v>57</v>
      </c>
      <c r="O58" s="202">
        <f>IF(ESTRUTURA!H68="",0,ESTRUTURA!H68)</f>
        <v>0</v>
      </c>
      <c r="P58" s="202">
        <f>IF(ESTRUTURA!Q68="",0,ESTRUTURA!Q68)</f>
        <v>0</v>
      </c>
      <c r="Q58" s="202">
        <f>IF(ESTRUTURA!X68="",0,ESTRUTURA!X68)</f>
        <v>0</v>
      </c>
      <c r="R58" s="202">
        <f>IF(ESTRUTURA!AD68="",0,ESTRUTURA!AD68)</f>
        <v>0</v>
      </c>
      <c r="S58" s="193">
        <v>55</v>
      </c>
      <c r="T58" s="194">
        <v>0</v>
      </c>
      <c r="U58" s="194">
        <v>0</v>
      </c>
      <c r="V58" s="194">
        <v>0</v>
      </c>
    </row>
    <row r="59" spans="14:22" x14ac:dyDescent="0.3">
      <c r="N59" s="2">
        <f t="shared" si="0"/>
        <v>58</v>
      </c>
      <c r="O59" s="202">
        <f>IF(ESTRUTURA!H69="",0,ESTRUTURA!H69)</f>
        <v>0</v>
      </c>
      <c r="P59" s="202">
        <f>IF(ESTRUTURA!Q69="",0,ESTRUTURA!Q69)</f>
        <v>0</v>
      </c>
      <c r="Q59" s="202">
        <f>IF(ESTRUTURA!X69="",0,ESTRUTURA!X69)</f>
        <v>0</v>
      </c>
      <c r="R59" s="202">
        <f>IF(ESTRUTURA!AD69="",0,ESTRUTURA!AD69)</f>
        <v>0</v>
      </c>
      <c r="S59" s="193">
        <v>56</v>
      </c>
      <c r="T59" s="194">
        <v>0</v>
      </c>
      <c r="U59" s="194">
        <v>0</v>
      </c>
      <c r="V59" s="194">
        <v>0</v>
      </c>
    </row>
    <row r="60" spans="14:22" x14ac:dyDescent="0.3">
      <c r="N60" s="2">
        <f t="shared" si="0"/>
        <v>59</v>
      </c>
      <c r="O60" s="202">
        <f>IF(ESTRUTURA!H70="",0,ESTRUTURA!H70)</f>
        <v>0</v>
      </c>
      <c r="P60" s="202">
        <f>IF(ESTRUTURA!Q70="",0,ESTRUTURA!Q70)</f>
        <v>0</v>
      </c>
      <c r="Q60" s="202">
        <f>IF(ESTRUTURA!X70="",0,ESTRUTURA!X70)</f>
        <v>0</v>
      </c>
      <c r="R60" s="202">
        <f>IF(ESTRUTURA!AD70="",0,ESTRUTURA!AD70)</f>
        <v>0</v>
      </c>
      <c r="S60" s="193">
        <v>57</v>
      </c>
      <c r="T60" s="194">
        <v>0</v>
      </c>
      <c r="U60" s="194">
        <v>0</v>
      </c>
      <c r="V60" s="194">
        <v>0</v>
      </c>
    </row>
    <row r="61" spans="14:22" x14ac:dyDescent="0.3">
      <c r="N61" s="2">
        <f t="shared" si="0"/>
        <v>60</v>
      </c>
      <c r="O61" s="202">
        <f>IF(ESTRUTURA!H71="",0,ESTRUTURA!H71)</f>
        <v>0</v>
      </c>
      <c r="P61" s="202">
        <f>IF(ESTRUTURA!Q71="",0,ESTRUTURA!Q71)</f>
        <v>0</v>
      </c>
      <c r="Q61" s="202">
        <f>IF(ESTRUTURA!X71="",0,ESTRUTURA!X71)</f>
        <v>0</v>
      </c>
      <c r="R61" s="202">
        <f>IF(ESTRUTURA!AD71="",0,ESTRUTURA!AD71)</f>
        <v>0</v>
      </c>
      <c r="S61" s="193">
        <v>58</v>
      </c>
      <c r="T61" s="194">
        <v>0</v>
      </c>
      <c r="U61" s="194">
        <v>0</v>
      </c>
      <c r="V61" s="194">
        <v>0</v>
      </c>
    </row>
    <row r="62" spans="14:22" x14ac:dyDescent="0.3">
      <c r="N62" s="2">
        <f t="shared" si="0"/>
        <v>61</v>
      </c>
      <c r="O62" s="202">
        <f>IF(ESTRUTURA!H72="",0,ESTRUTURA!H72)</f>
        <v>0</v>
      </c>
      <c r="P62" s="202">
        <f>IF(ESTRUTURA!Q72="",0,ESTRUTURA!Q72)</f>
        <v>0</v>
      </c>
      <c r="Q62" s="202">
        <f>IF(ESTRUTURA!X72="",0,ESTRUTURA!X72)</f>
        <v>0</v>
      </c>
      <c r="R62" s="202">
        <f>IF(ESTRUTURA!AD72="",0,ESTRUTURA!AD72)</f>
        <v>0</v>
      </c>
      <c r="S62" s="193">
        <v>59</v>
      </c>
      <c r="T62" s="194">
        <v>0</v>
      </c>
      <c r="U62" s="194">
        <v>0</v>
      </c>
      <c r="V62" s="194">
        <v>0</v>
      </c>
    </row>
    <row r="63" spans="14:22" x14ac:dyDescent="0.3">
      <c r="N63" s="2">
        <f t="shared" si="0"/>
        <v>62</v>
      </c>
      <c r="O63" s="202">
        <f>IF(ESTRUTURA!H73="",0,ESTRUTURA!H73)</f>
        <v>0</v>
      </c>
      <c r="P63" s="202">
        <f>IF(ESTRUTURA!Q73="",0,ESTRUTURA!Q73)</f>
        <v>0</v>
      </c>
      <c r="Q63" s="202">
        <f>IF(ESTRUTURA!X73="",0,ESTRUTURA!X73)</f>
        <v>0</v>
      </c>
      <c r="R63" s="202">
        <f>IF(ESTRUTURA!AD73="",0,ESTRUTURA!AD73)</f>
        <v>0</v>
      </c>
      <c r="S63" s="193">
        <v>60</v>
      </c>
      <c r="T63" s="194">
        <v>0</v>
      </c>
      <c r="U63" s="194">
        <v>0</v>
      </c>
      <c r="V63" s="194">
        <v>0</v>
      </c>
    </row>
    <row r="64" spans="14:22" x14ac:dyDescent="0.3">
      <c r="N64" s="2">
        <f t="shared" si="0"/>
        <v>63</v>
      </c>
      <c r="O64" s="202">
        <f>IF(ESTRUTURA!H74="",0,ESTRUTURA!H74)</f>
        <v>0</v>
      </c>
      <c r="P64" s="202">
        <f>IF(ESTRUTURA!Q74="",0,ESTRUTURA!Q74)</f>
        <v>0</v>
      </c>
      <c r="Q64" s="202">
        <f>IF(ESTRUTURA!X74="",0,ESTRUTURA!X74)</f>
        <v>0</v>
      </c>
      <c r="R64" s="202">
        <f>IF(ESTRUTURA!AD74="",0,ESTRUTURA!AD74)</f>
        <v>0</v>
      </c>
      <c r="S64" s="193">
        <v>61</v>
      </c>
      <c r="T64" s="194">
        <v>0</v>
      </c>
      <c r="U64" s="194">
        <v>0</v>
      </c>
      <c r="V64" s="194">
        <v>0</v>
      </c>
    </row>
    <row r="65" spans="14:22" x14ac:dyDescent="0.3">
      <c r="N65" s="2">
        <f t="shared" si="0"/>
        <v>64</v>
      </c>
      <c r="O65" s="202">
        <f>IF(ESTRUTURA!H75="",0,ESTRUTURA!H75)</f>
        <v>0</v>
      </c>
      <c r="P65" s="202">
        <f>IF(ESTRUTURA!Q75="",0,ESTRUTURA!Q75)</f>
        <v>0</v>
      </c>
      <c r="Q65" s="202">
        <f>IF(ESTRUTURA!X75="",0,ESTRUTURA!X75)</f>
        <v>0</v>
      </c>
      <c r="R65" s="202">
        <f>IF(ESTRUTURA!AD75="",0,ESTRUTURA!AD75)</f>
        <v>0</v>
      </c>
      <c r="S65" s="193">
        <v>62</v>
      </c>
      <c r="T65" s="194">
        <v>0</v>
      </c>
      <c r="U65" s="194">
        <v>0</v>
      </c>
      <c r="V65" s="194">
        <v>0</v>
      </c>
    </row>
    <row r="66" spans="14:22" x14ac:dyDescent="0.3">
      <c r="N66" s="2">
        <f t="shared" si="0"/>
        <v>65</v>
      </c>
      <c r="O66" s="202">
        <f>IF(ESTRUTURA!H76="",0,ESTRUTURA!H76)</f>
        <v>0</v>
      </c>
      <c r="P66" s="202">
        <f>IF(ESTRUTURA!Q76="",0,ESTRUTURA!Q76)</f>
        <v>0</v>
      </c>
      <c r="Q66" s="202">
        <f>IF(ESTRUTURA!X76="",0,ESTRUTURA!X76)</f>
        <v>0</v>
      </c>
      <c r="R66" s="202">
        <f>IF(ESTRUTURA!AD76="",0,ESTRUTURA!AD76)</f>
        <v>0</v>
      </c>
      <c r="S66" s="193">
        <v>63</v>
      </c>
      <c r="T66" s="194">
        <v>0</v>
      </c>
      <c r="U66" s="194">
        <v>0</v>
      </c>
      <c r="V66" s="194">
        <v>0</v>
      </c>
    </row>
    <row r="67" spans="14:22" x14ac:dyDescent="0.3">
      <c r="N67" s="2">
        <f t="shared" si="0"/>
        <v>66</v>
      </c>
      <c r="O67" s="202">
        <f>IF(ESTRUTURA!H77="",0,ESTRUTURA!H77)</f>
        <v>0</v>
      </c>
      <c r="P67" s="202">
        <f>IF(ESTRUTURA!Q77="",0,ESTRUTURA!Q77)</f>
        <v>0</v>
      </c>
      <c r="Q67" s="202">
        <f>IF(ESTRUTURA!X77="",0,ESTRUTURA!X77)</f>
        <v>0</v>
      </c>
      <c r="R67" s="202">
        <f>IF(ESTRUTURA!AD77="",0,ESTRUTURA!AD77)</f>
        <v>0</v>
      </c>
      <c r="S67" s="193">
        <v>64</v>
      </c>
      <c r="T67" s="194">
        <v>0</v>
      </c>
      <c r="U67" s="194">
        <v>0</v>
      </c>
      <c r="V67" s="194">
        <v>0</v>
      </c>
    </row>
    <row r="68" spans="14:22" x14ac:dyDescent="0.3">
      <c r="N68" s="2">
        <f t="shared" ref="N68:N119" si="1">N67+1</f>
        <v>67</v>
      </c>
      <c r="O68" s="202">
        <f>IF(ESTRUTURA!H78="",0,ESTRUTURA!H78)</f>
        <v>0</v>
      </c>
      <c r="P68" s="202">
        <f>IF(ESTRUTURA!Q78="",0,ESTRUTURA!Q78)</f>
        <v>0</v>
      </c>
      <c r="Q68" s="202">
        <f>IF(ESTRUTURA!X78="",0,ESTRUTURA!X78)</f>
        <v>0</v>
      </c>
      <c r="R68" s="202">
        <f>IF(ESTRUTURA!AD78="",0,ESTRUTURA!AD78)</f>
        <v>0</v>
      </c>
      <c r="S68" s="193">
        <v>65</v>
      </c>
      <c r="T68" s="194">
        <v>0</v>
      </c>
      <c r="U68" s="194">
        <v>0</v>
      </c>
      <c r="V68" s="194">
        <v>0</v>
      </c>
    </row>
    <row r="69" spans="14:22" x14ac:dyDescent="0.3">
      <c r="N69" s="2">
        <f t="shared" si="1"/>
        <v>68</v>
      </c>
      <c r="O69" s="202">
        <f>IF(ESTRUTURA!H79="",0,ESTRUTURA!H79)</f>
        <v>0</v>
      </c>
      <c r="P69" s="202">
        <f>IF(ESTRUTURA!Q79="",0,ESTRUTURA!Q79)</f>
        <v>0</v>
      </c>
      <c r="Q69" s="202">
        <f>IF(ESTRUTURA!X79="",0,ESTRUTURA!X79)</f>
        <v>0</v>
      </c>
      <c r="R69" s="202">
        <f>IF(ESTRUTURA!AD79="",0,ESTRUTURA!AD79)</f>
        <v>0</v>
      </c>
      <c r="S69" s="193">
        <v>66</v>
      </c>
      <c r="T69" s="194">
        <v>0</v>
      </c>
      <c r="U69" s="194">
        <v>0</v>
      </c>
      <c r="V69" s="194">
        <v>0</v>
      </c>
    </row>
    <row r="70" spans="14:22" x14ac:dyDescent="0.3">
      <c r="N70" s="2">
        <f t="shared" si="1"/>
        <v>69</v>
      </c>
      <c r="O70" s="202">
        <f>IF(ESTRUTURA!H80="",0,ESTRUTURA!H80)</f>
        <v>0</v>
      </c>
      <c r="P70" s="202">
        <f>IF(ESTRUTURA!Q80="",0,ESTRUTURA!Q80)</f>
        <v>0</v>
      </c>
      <c r="Q70" s="202">
        <f>IF(ESTRUTURA!X80="",0,ESTRUTURA!X80)</f>
        <v>0</v>
      </c>
      <c r="R70" s="202">
        <f>IF(ESTRUTURA!AD80="",0,ESTRUTURA!AD80)</f>
        <v>0</v>
      </c>
      <c r="S70" s="193">
        <v>67</v>
      </c>
      <c r="T70" s="194">
        <v>0</v>
      </c>
      <c r="U70" s="194">
        <v>0</v>
      </c>
      <c r="V70" s="194">
        <v>0</v>
      </c>
    </row>
    <row r="71" spans="14:22" x14ac:dyDescent="0.3">
      <c r="N71" s="2">
        <f t="shared" si="1"/>
        <v>70</v>
      </c>
      <c r="O71" s="202">
        <f>IF(ESTRUTURA!H81="",0,ESTRUTURA!H81)</f>
        <v>0</v>
      </c>
      <c r="P71" s="202">
        <f>IF(ESTRUTURA!Q81="",0,ESTRUTURA!Q81)</f>
        <v>0</v>
      </c>
      <c r="Q71" s="202">
        <f>IF(ESTRUTURA!X81="",0,ESTRUTURA!X81)</f>
        <v>0</v>
      </c>
      <c r="R71" s="202">
        <f>IF(ESTRUTURA!AD81="",0,ESTRUTURA!AD81)</f>
        <v>0</v>
      </c>
      <c r="S71" s="193">
        <v>68</v>
      </c>
      <c r="T71" s="194">
        <v>0</v>
      </c>
      <c r="U71" s="194">
        <v>0</v>
      </c>
      <c r="V71" s="194">
        <v>0</v>
      </c>
    </row>
    <row r="72" spans="14:22" x14ac:dyDescent="0.3">
      <c r="N72" s="2">
        <f t="shared" si="1"/>
        <v>71</v>
      </c>
      <c r="O72" s="202">
        <f>IF(ESTRUTURA!H82="",0,ESTRUTURA!H82)</f>
        <v>0</v>
      </c>
      <c r="P72" s="202">
        <f>IF(ESTRUTURA!Q82="",0,ESTRUTURA!Q82)</f>
        <v>0</v>
      </c>
      <c r="Q72" s="202">
        <f>IF(ESTRUTURA!X82="",0,ESTRUTURA!X82)</f>
        <v>0</v>
      </c>
      <c r="R72" s="202">
        <f>IF(ESTRUTURA!AD82="",0,ESTRUTURA!AD82)</f>
        <v>0</v>
      </c>
      <c r="S72" s="193">
        <v>69</v>
      </c>
      <c r="T72" s="194">
        <v>0</v>
      </c>
      <c r="U72" s="194">
        <v>0</v>
      </c>
      <c r="V72" s="194">
        <v>0</v>
      </c>
    </row>
    <row r="73" spans="14:22" x14ac:dyDescent="0.3">
      <c r="N73" s="2">
        <f t="shared" si="1"/>
        <v>72</v>
      </c>
      <c r="O73" s="202">
        <f>IF(ESTRUTURA!H83="",0,ESTRUTURA!H83)</f>
        <v>0</v>
      </c>
      <c r="P73" s="202">
        <f>IF(ESTRUTURA!Q83="",0,ESTRUTURA!Q83)</f>
        <v>0</v>
      </c>
      <c r="Q73" s="202">
        <f>IF(ESTRUTURA!X83="",0,ESTRUTURA!X83)</f>
        <v>0</v>
      </c>
      <c r="R73" s="202">
        <f>IF(ESTRUTURA!AD83="",0,ESTRUTURA!AD83)</f>
        <v>0</v>
      </c>
      <c r="S73" s="193">
        <v>70</v>
      </c>
      <c r="T73" s="194">
        <v>0</v>
      </c>
      <c r="U73" s="194">
        <v>0</v>
      </c>
      <c r="V73" s="194">
        <v>0</v>
      </c>
    </row>
    <row r="74" spans="14:22" x14ac:dyDescent="0.3">
      <c r="N74" s="2">
        <f t="shared" si="1"/>
        <v>73</v>
      </c>
      <c r="O74" s="202">
        <f>IF(ESTRUTURA!H84="",0,ESTRUTURA!H84)</f>
        <v>0</v>
      </c>
      <c r="P74" s="202">
        <f>IF(ESTRUTURA!Q84="",0,ESTRUTURA!Q84)</f>
        <v>0</v>
      </c>
      <c r="Q74" s="202">
        <f>IF(ESTRUTURA!X84="",0,ESTRUTURA!X84)</f>
        <v>0</v>
      </c>
      <c r="R74" s="202">
        <f>IF(ESTRUTURA!AD84="",0,ESTRUTURA!AD84)</f>
        <v>0</v>
      </c>
      <c r="S74" s="193">
        <v>71</v>
      </c>
      <c r="T74" s="194">
        <v>0</v>
      </c>
      <c r="U74" s="194">
        <v>0</v>
      </c>
      <c r="V74" s="194">
        <v>0</v>
      </c>
    </row>
    <row r="75" spans="14:22" x14ac:dyDescent="0.3">
      <c r="N75" s="2">
        <f t="shared" si="1"/>
        <v>74</v>
      </c>
      <c r="O75" s="202">
        <f>IF(ESTRUTURA!H85="",0,ESTRUTURA!H85)</f>
        <v>0</v>
      </c>
      <c r="P75" s="202">
        <f>IF(ESTRUTURA!Q85="",0,ESTRUTURA!Q85)</f>
        <v>0</v>
      </c>
      <c r="Q75" s="202">
        <f>IF(ESTRUTURA!X85="",0,ESTRUTURA!X85)</f>
        <v>0</v>
      </c>
      <c r="R75" s="202">
        <f>IF(ESTRUTURA!AD85="",0,ESTRUTURA!AD85)</f>
        <v>0</v>
      </c>
      <c r="S75" s="193">
        <v>72</v>
      </c>
      <c r="T75" s="194">
        <v>0</v>
      </c>
      <c r="U75" s="194">
        <v>0</v>
      </c>
      <c r="V75" s="194">
        <v>0</v>
      </c>
    </row>
    <row r="76" spans="14:22" x14ac:dyDescent="0.3">
      <c r="N76" s="2">
        <f t="shared" si="1"/>
        <v>75</v>
      </c>
      <c r="O76" s="202">
        <f>IF(ESTRUTURA!H86="",0,ESTRUTURA!H86)</f>
        <v>0</v>
      </c>
      <c r="P76" s="202">
        <f>IF(ESTRUTURA!Q86="",0,ESTRUTURA!Q86)</f>
        <v>0</v>
      </c>
      <c r="Q76" s="202">
        <f>IF(ESTRUTURA!X86="",0,ESTRUTURA!X86)</f>
        <v>0</v>
      </c>
      <c r="R76" s="202">
        <f>IF(ESTRUTURA!AD86="",0,ESTRUTURA!AD86)</f>
        <v>0</v>
      </c>
      <c r="S76" s="193">
        <v>73</v>
      </c>
      <c r="T76" s="194">
        <v>0</v>
      </c>
      <c r="U76" s="194">
        <v>0</v>
      </c>
      <c r="V76" s="194">
        <v>0</v>
      </c>
    </row>
    <row r="77" spans="14:22" x14ac:dyDescent="0.3">
      <c r="N77" s="2">
        <f t="shared" si="1"/>
        <v>76</v>
      </c>
      <c r="O77" s="202">
        <f>IF(ESTRUTURA!H87="",0,ESTRUTURA!H87)</f>
        <v>0</v>
      </c>
      <c r="P77" s="202">
        <f>IF(ESTRUTURA!Q87="",0,ESTRUTURA!Q87)</f>
        <v>0</v>
      </c>
      <c r="Q77" s="202">
        <f>IF(ESTRUTURA!X87="",0,ESTRUTURA!X87)</f>
        <v>0</v>
      </c>
      <c r="R77" s="202">
        <f>IF(ESTRUTURA!AD87="",0,ESTRUTURA!AD87)</f>
        <v>0</v>
      </c>
      <c r="S77" s="193">
        <v>74</v>
      </c>
      <c r="T77" s="194">
        <v>0</v>
      </c>
      <c r="U77" s="194">
        <v>0</v>
      </c>
      <c r="V77" s="194">
        <v>0</v>
      </c>
    </row>
    <row r="78" spans="14:22" x14ac:dyDescent="0.3">
      <c r="N78" s="2">
        <f t="shared" si="1"/>
        <v>77</v>
      </c>
      <c r="O78" s="202">
        <f>IF(ESTRUTURA!H88="",0,ESTRUTURA!H88)</f>
        <v>0</v>
      </c>
      <c r="P78" s="202">
        <f>IF(ESTRUTURA!Q88="",0,ESTRUTURA!Q88)</f>
        <v>0</v>
      </c>
      <c r="Q78" s="202">
        <f>IF(ESTRUTURA!X88="",0,ESTRUTURA!X88)</f>
        <v>0</v>
      </c>
      <c r="R78" s="202">
        <f>IF(ESTRUTURA!AD88="",0,ESTRUTURA!AD88)</f>
        <v>0</v>
      </c>
      <c r="S78" s="193">
        <v>75</v>
      </c>
      <c r="T78" s="194">
        <v>0</v>
      </c>
      <c r="U78" s="194">
        <v>0</v>
      </c>
      <c r="V78" s="194">
        <v>0</v>
      </c>
    </row>
    <row r="79" spans="14:22" x14ac:dyDescent="0.3">
      <c r="N79" s="2">
        <f t="shared" si="1"/>
        <v>78</v>
      </c>
      <c r="O79" s="202">
        <f>IF(ESTRUTURA!H89="",0,ESTRUTURA!H89)</f>
        <v>0</v>
      </c>
      <c r="P79" s="202">
        <f>IF(ESTRUTURA!Q89="",0,ESTRUTURA!Q89)</f>
        <v>0</v>
      </c>
      <c r="Q79" s="202">
        <f>IF(ESTRUTURA!X89="",0,ESTRUTURA!X89)</f>
        <v>0</v>
      </c>
      <c r="R79" s="202">
        <f>IF(ESTRUTURA!AD89="",0,ESTRUTURA!AD89)</f>
        <v>0</v>
      </c>
      <c r="S79" s="193">
        <v>76</v>
      </c>
      <c r="T79" s="194">
        <v>0</v>
      </c>
      <c r="U79" s="194">
        <v>0</v>
      </c>
      <c r="V79" s="194">
        <v>0</v>
      </c>
    </row>
    <row r="80" spans="14:22" x14ac:dyDescent="0.3">
      <c r="N80" s="2">
        <f t="shared" si="1"/>
        <v>79</v>
      </c>
      <c r="O80" s="202">
        <f>IF(ESTRUTURA!H90="",0,ESTRUTURA!H90)</f>
        <v>0</v>
      </c>
      <c r="P80" s="202">
        <f>IF(ESTRUTURA!Q90="",0,ESTRUTURA!Q90)</f>
        <v>0</v>
      </c>
      <c r="Q80" s="202">
        <f>IF(ESTRUTURA!X90="",0,ESTRUTURA!X90)</f>
        <v>0</v>
      </c>
      <c r="R80" s="202">
        <f>IF(ESTRUTURA!AD90="",0,ESTRUTURA!AD90)</f>
        <v>0</v>
      </c>
      <c r="S80" s="193">
        <v>77</v>
      </c>
      <c r="T80" s="194">
        <v>0</v>
      </c>
      <c r="U80" s="194">
        <v>0</v>
      </c>
      <c r="V80" s="194">
        <v>0</v>
      </c>
    </row>
    <row r="81" spans="14:22" x14ac:dyDescent="0.3">
      <c r="N81" s="2">
        <f t="shared" si="1"/>
        <v>80</v>
      </c>
      <c r="O81" s="202">
        <f>IF(ESTRUTURA!H91="",0,ESTRUTURA!H91)</f>
        <v>0</v>
      </c>
      <c r="P81" s="202">
        <f>IF(ESTRUTURA!Q91="",0,ESTRUTURA!Q91)</f>
        <v>0</v>
      </c>
      <c r="Q81" s="202">
        <f>IF(ESTRUTURA!X91="",0,ESTRUTURA!X91)</f>
        <v>0</v>
      </c>
      <c r="R81" s="202">
        <f>IF(ESTRUTURA!AD91="",0,ESTRUTURA!AD91)</f>
        <v>0</v>
      </c>
      <c r="S81" s="193">
        <v>78</v>
      </c>
      <c r="T81" s="194">
        <v>0</v>
      </c>
      <c r="U81" s="194">
        <v>0</v>
      </c>
      <c r="V81" s="194">
        <v>0</v>
      </c>
    </row>
    <row r="82" spans="14:22" x14ac:dyDescent="0.3">
      <c r="N82" s="2">
        <f t="shared" si="1"/>
        <v>81</v>
      </c>
      <c r="O82" s="202">
        <f>IF(ESTRUTURA!H92="",0,ESTRUTURA!H92)</f>
        <v>0</v>
      </c>
      <c r="P82" s="202">
        <f>IF(ESTRUTURA!Q92="",0,ESTRUTURA!Q92)</f>
        <v>0</v>
      </c>
      <c r="Q82" s="202">
        <f>IF(ESTRUTURA!X92="",0,ESTRUTURA!X92)</f>
        <v>0</v>
      </c>
      <c r="R82" s="202">
        <f>IF(ESTRUTURA!AD92="",0,ESTRUTURA!AD92)</f>
        <v>0</v>
      </c>
      <c r="S82" s="193">
        <v>79</v>
      </c>
      <c r="T82" s="194">
        <v>0</v>
      </c>
      <c r="U82" s="194">
        <v>0</v>
      </c>
      <c r="V82" s="194">
        <v>0</v>
      </c>
    </row>
    <row r="83" spans="14:22" x14ac:dyDescent="0.3">
      <c r="N83" s="2">
        <f t="shared" si="1"/>
        <v>82</v>
      </c>
      <c r="O83" s="202">
        <f>IF(ESTRUTURA!H93="",0,ESTRUTURA!H93)</f>
        <v>0</v>
      </c>
      <c r="P83" s="202">
        <f>IF(ESTRUTURA!Q93="",0,ESTRUTURA!Q93)</f>
        <v>0</v>
      </c>
      <c r="Q83" s="202">
        <f>IF(ESTRUTURA!X93="",0,ESTRUTURA!X93)</f>
        <v>0</v>
      </c>
      <c r="R83" s="202">
        <f>IF(ESTRUTURA!AD93="",0,ESTRUTURA!AD93)</f>
        <v>0</v>
      </c>
      <c r="S83" s="193">
        <v>80</v>
      </c>
      <c r="T83" s="194">
        <v>0</v>
      </c>
      <c r="U83" s="194">
        <v>0</v>
      </c>
      <c r="V83" s="194">
        <v>0</v>
      </c>
    </row>
    <row r="84" spans="14:22" x14ac:dyDescent="0.3">
      <c r="N84" s="2">
        <f t="shared" si="1"/>
        <v>83</v>
      </c>
      <c r="O84" s="202">
        <f>IF(ESTRUTURA!H94="",0,ESTRUTURA!H94)</f>
        <v>0</v>
      </c>
      <c r="P84" s="202">
        <f>IF(ESTRUTURA!Q94="",0,ESTRUTURA!Q94)</f>
        <v>0</v>
      </c>
      <c r="Q84" s="202">
        <f>IF(ESTRUTURA!X94="",0,ESTRUTURA!X94)</f>
        <v>0</v>
      </c>
      <c r="R84" s="202">
        <f>IF(ESTRUTURA!AD94="",0,ESTRUTURA!AD94)</f>
        <v>0</v>
      </c>
      <c r="S84" s="193">
        <v>81</v>
      </c>
      <c r="T84" s="194">
        <v>0</v>
      </c>
      <c r="U84" s="194">
        <v>0</v>
      </c>
      <c r="V84" s="194">
        <v>0</v>
      </c>
    </row>
    <row r="85" spans="14:22" x14ac:dyDescent="0.3">
      <c r="N85" s="2">
        <f t="shared" si="1"/>
        <v>84</v>
      </c>
      <c r="O85" s="202">
        <f>IF(ESTRUTURA!H95="",0,ESTRUTURA!H95)</f>
        <v>0</v>
      </c>
      <c r="P85" s="202">
        <f>IF(ESTRUTURA!Q95="",0,ESTRUTURA!Q95)</f>
        <v>0</v>
      </c>
      <c r="Q85" s="202">
        <f>IF(ESTRUTURA!X95="",0,ESTRUTURA!X95)</f>
        <v>0</v>
      </c>
      <c r="R85" s="202">
        <f>IF(ESTRUTURA!AD95="",0,ESTRUTURA!AD95)</f>
        <v>0</v>
      </c>
      <c r="S85" s="193">
        <v>82</v>
      </c>
      <c r="T85" s="194">
        <v>0</v>
      </c>
      <c r="U85" s="194">
        <v>0</v>
      </c>
      <c r="V85" s="194">
        <v>0</v>
      </c>
    </row>
    <row r="86" spans="14:22" x14ac:dyDescent="0.3">
      <c r="N86" s="2">
        <f t="shared" si="1"/>
        <v>85</v>
      </c>
      <c r="O86" s="202">
        <f>IF(ESTRUTURA!H96="",0,ESTRUTURA!H96)</f>
        <v>0</v>
      </c>
      <c r="P86" s="202">
        <f>IF(ESTRUTURA!Q96="",0,ESTRUTURA!Q96)</f>
        <v>0</v>
      </c>
      <c r="Q86" s="202">
        <f>IF(ESTRUTURA!X96="",0,ESTRUTURA!X96)</f>
        <v>0</v>
      </c>
      <c r="R86" s="202">
        <f>IF(ESTRUTURA!AD96="",0,ESTRUTURA!AD96)</f>
        <v>0</v>
      </c>
      <c r="S86" s="193">
        <v>83</v>
      </c>
      <c r="T86" s="194">
        <v>0</v>
      </c>
      <c r="U86" s="194">
        <v>0</v>
      </c>
      <c r="V86" s="194">
        <v>0</v>
      </c>
    </row>
    <row r="87" spans="14:22" x14ac:dyDescent="0.3">
      <c r="N87" s="2">
        <f t="shared" si="1"/>
        <v>86</v>
      </c>
      <c r="O87" s="202">
        <f>IF(ESTRUTURA!H97="",0,ESTRUTURA!H97)</f>
        <v>0</v>
      </c>
      <c r="P87" s="202">
        <f>IF(ESTRUTURA!Q97="",0,ESTRUTURA!Q97)</f>
        <v>0</v>
      </c>
      <c r="Q87" s="202">
        <f>IF(ESTRUTURA!X97="",0,ESTRUTURA!X97)</f>
        <v>0</v>
      </c>
      <c r="R87" s="202">
        <f>IF(ESTRUTURA!AD97="",0,ESTRUTURA!AD97)</f>
        <v>0</v>
      </c>
      <c r="S87" s="193">
        <v>84</v>
      </c>
      <c r="T87" s="194">
        <v>0</v>
      </c>
      <c r="U87" s="194">
        <v>0</v>
      </c>
      <c r="V87" s="194">
        <v>0</v>
      </c>
    </row>
    <row r="88" spans="14:22" x14ac:dyDescent="0.3">
      <c r="N88" s="2">
        <f t="shared" si="1"/>
        <v>87</v>
      </c>
      <c r="O88" s="202">
        <f>IF(ESTRUTURA!H98="",0,ESTRUTURA!H98)</f>
        <v>0</v>
      </c>
      <c r="P88" s="202">
        <f>IF(ESTRUTURA!Q98="",0,ESTRUTURA!Q98)</f>
        <v>0</v>
      </c>
      <c r="Q88" s="202">
        <f>IF(ESTRUTURA!X98="",0,ESTRUTURA!X98)</f>
        <v>0</v>
      </c>
      <c r="R88" s="202">
        <f>IF(ESTRUTURA!AD98="",0,ESTRUTURA!AD98)</f>
        <v>0</v>
      </c>
      <c r="S88" s="193">
        <v>85</v>
      </c>
      <c r="T88" s="194">
        <v>0</v>
      </c>
      <c r="U88" s="194">
        <v>0</v>
      </c>
      <c r="V88" s="194">
        <v>0</v>
      </c>
    </row>
    <row r="89" spans="14:22" x14ac:dyDescent="0.3">
      <c r="N89" s="2">
        <f t="shared" si="1"/>
        <v>88</v>
      </c>
      <c r="O89" s="202">
        <f>IF(ESTRUTURA!H99="",0,ESTRUTURA!H99)</f>
        <v>0</v>
      </c>
      <c r="P89" s="202">
        <f>IF(ESTRUTURA!Q99="",0,ESTRUTURA!Q99)</f>
        <v>0</v>
      </c>
      <c r="Q89" s="202">
        <f>IF(ESTRUTURA!X99="",0,ESTRUTURA!X99)</f>
        <v>0</v>
      </c>
      <c r="R89" s="202">
        <f>IF(ESTRUTURA!AD99="",0,ESTRUTURA!AD99)</f>
        <v>0</v>
      </c>
      <c r="S89" s="193">
        <v>86</v>
      </c>
      <c r="T89" s="194">
        <v>0</v>
      </c>
      <c r="U89" s="194">
        <v>0</v>
      </c>
      <c r="V89" s="194">
        <v>0</v>
      </c>
    </row>
    <row r="90" spans="14:22" x14ac:dyDescent="0.3">
      <c r="N90" s="2">
        <f t="shared" si="1"/>
        <v>89</v>
      </c>
      <c r="O90" s="202">
        <f>IF(ESTRUTURA!H100="",0,ESTRUTURA!H100)</f>
        <v>0</v>
      </c>
      <c r="P90" s="202">
        <f>IF(ESTRUTURA!Q100="",0,ESTRUTURA!Q100)</f>
        <v>0</v>
      </c>
      <c r="Q90" s="202">
        <f>IF(ESTRUTURA!X100="",0,ESTRUTURA!X100)</f>
        <v>0</v>
      </c>
      <c r="R90" s="202">
        <f>IF(ESTRUTURA!AD100="",0,ESTRUTURA!AD100)</f>
        <v>0</v>
      </c>
      <c r="S90" s="193">
        <v>87</v>
      </c>
      <c r="T90" s="194">
        <v>0</v>
      </c>
      <c r="U90" s="194">
        <v>0</v>
      </c>
      <c r="V90" s="194">
        <v>0</v>
      </c>
    </row>
    <row r="91" spans="14:22" x14ac:dyDescent="0.3">
      <c r="N91" s="2">
        <f t="shared" si="1"/>
        <v>90</v>
      </c>
      <c r="O91" s="202">
        <f>IF(ESTRUTURA!H101="",0,ESTRUTURA!H101)</f>
        <v>0</v>
      </c>
      <c r="P91" s="202">
        <f>IF(ESTRUTURA!Q101="",0,ESTRUTURA!Q101)</f>
        <v>0</v>
      </c>
      <c r="Q91" s="202">
        <f>IF(ESTRUTURA!X101="",0,ESTRUTURA!X101)</f>
        <v>0</v>
      </c>
      <c r="R91" s="202">
        <f>IF(ESTRUTURA!AD101="",0,ESTRUTURA!AD101)</f>
        <v>0</v>
      </c>
      <c r="S91" s="193">
        <v>88</v>
      </c>
      <c r="T91" s="194">
        <v>0</v>
      </c>
      <c r="U91" s="194">
        <v>0</v>
      </c>
      <c r="V91" s="194">
        <v>0</v>
      </c>
    </row>
    <row r="92" spans="14:22" x14ac:dyDescent="0.3">
      <c r="N92" s="2">
        <f t="shared" si="1"/>
        <v>91</v>
      </c>
      <c r="O92" s="202">
        <f>IF(ESTRUTURA!H102="",0,ESTRUTURA!H102)</f>
        <v>0</v>
      </c>
      <c r="P92" s="202">
        <f>IF(ESTRUTURA!Q102="",0,ESTRUTURA!Q102)</f>
        <v>0</v>
      </c>
      <c r="Q92" s="202">
        <f>IF(ESTRUTURA!X102="",0,ESTRUTURA!X102)</f>
        <v>0</v>
      </c>
      <c r="R92" s="202">
        <f>IF(ESTRUTURA!AD102="",0,ESTRUTURA!AD102)</f>
        <v>0</v>
      </c>
      <c r="S92" s="193">
        <v>89</v>
      </c>
      <c r="T92" s="194">
        <v>0</v>
      </c>
      <c r="U92" s="194">
        <v>0</v>
      </c>
      <c r="V92" s="194">
        <v>0</v>
      </c>
    </row>
    <row r="93" spans="14:22" x14ac:dyDescent="0.3">
      <c r="N93" s="2">
        <f t="shared" si="1"/>
        <v>92</v>
      </c>
      <c r="O93" s="202">
        <f>IF(ESTRUTURA!H103="",0,ESTRUTURA!H103)</f>
        <v>0</v>
      </c>
      <c r="P93" s="202">
        <f>IF(ESTRUTURA!Q103="",0,ESTRUTURA!Q103)</f>
        <v>0</v>
      </c>
      <c r="Q93" s="202">
        <f>IF(ESTRUTURA!X103="",0,ESTRUTURA!X103)</f>
        <v>0</v>
      </c>
      <c r="R93" s="202">
        <f>IF(ESTRUTURA!AD103="",0,ESTRUTURA!AD103)</f>
        <v>0</v>
      </c>
      <c r="S93" s="193">
        <v>90</v>
      </c>
      <c r="T93" s="194">
        <v>0</v>
      </c>
      <c r="U93" s="194">
        <v>0</v>
      </c>
      <c r="V93" s="194">
        <v>0</v>
      </c>
    </row>
    <row r="94" spans="14:22" x14ac:dyDescent="0.3">
      <c r="N94" s="2">
        <f t="shared" si="1"/>
        <v>93</v>
      </c>
      <c r="O94" s="202">
        <f>IF(ESTRUTURA!H104="",0,ESTRUTURA!H104)</f>
        <v>0</v>
      </c>
      <c r="P94" s="202">
        <f>IF(ESTRUTURA!Q104="",0,ESTRUTURA!Q104)</f>
        <v>0</v>
      </c>
      <c r="Q94" s="202">
        <f>IF(ESTRUTURA!X104="",0,ESTRUTURA!X104)</f>
        <v>0</v>
      </c>
      <c r="R94" s="202">
        <f>IF(ESTRUTURA!AD104="",0,ESTRUTURA!AD104)</f>
        <v>0</v>
      </c>
      <c r="S94" s="193">
        <v>91</v>
      </c>
      <c r="T94" s="194">
        <v>0</v>
      </c>
      <c r="U94" s="194">
        <v>0</v>
      </c>
      <c r="V94" s="194">
        <v>0</v>
      </c>
    </row>
    <row r="95" spans="14:22" x14ac:dyDescent="0.3">
      <c r="N95" s="2">
        <f t="shared" si="1"/>
        <v>94</v>
      </c>
      <c r="O95" s="202">
        <f>IF(ESTRUTURA!H105="",0,ESTRUTURA!H105)</f>
        <v>0</v>
      </c>
      <c r="P95" s="202">
        <f>IF(ESTRUTURA!Q105="",0,ESTRUTURA!Q105)</f>
        <v>0</v>
      </c>
      <c r="Q95" s="202">
        <f>IF(ESTRUTURA!X105="",0,ESTRUTURA!X105)</f>
        <v>0</v>
      </c>
      <c r="R95" s="202">
        <f>IF(ESTRUTURA!AD105="",0,ESTRUTURA!AD105)</f>
        <v>0</v>
      </c>
      <c r="S95" s="193">
        <v>92</v>
      </c>
      <c r="T95" s="194">
        <v>0</v>
      </c>
      <c r="U95" s="194">
        <v>0</v>
      </c>
      <c r="V95" s="194">
        <v>0</v>
      </c>
    </row>
    <row r="96" spans="14:22" x14ac:dyDescent="0.3">
      <c r="N96" s="2">
        <f t="shared" si="1"/>
        <v>95</v>
      </c>
      <c r="O96" s="202">
        <f>IF(ESTRUTURA!H106="",0,ESTRUTURA!H106)</f>
        <v>0</v>
      </c>
      <c r="P96" s="202">
        <f>IF(ESTRUTURA!Q106="",0,ESTRUTURA!Q106)</f>
        <v>0</v>
      </c>
      <c r="Q96" s="202">
        <f>IF(ESTRUTURA!X106="",0,ESTRUTURA!X106)</f>
        <v>0</v>
      </c>
      <c r="R96" s="202">
        <f>IF(ESTRUTURA!AD106="",0,ESTRUTURA!AD106)</f>
        <v>0</v>
      </c>
      <c r="S96" s="193">
        <v>93</v>
      </c>
      <c r="T96" s="194">
        <v>0</v>
      </c>
      <c r="U96" s="194">
        <v>0</v>
      </c>
      <c r="V96" s="194">
        <v>0</v>
      </c>
    </row>
    <row r="97" spans="14:22" x14ac:dyDescent="0.3">
      <c r="N97" s="2">
        <f t="shared" si="1"/>
        <v>96</v>
      </c>
      <c r="O97" s="202">
        <f>IF(ESTRUTURA!H107="",0,ESTRUTURA!H107)</f>
        <v>0</v>
      </c>
      <c r="P97" s="202">
        <f>IF(ESTRUTURA!Q107="",0,ESTRUTURA!Q107)</f>
        <v>0</v>
      </c>
      <c r="Q97" s="202">
        <f>IF(ESTRUTURA!X107="",0,ESTRUTURA!X107)</f>
        <v>0</v>
      </c>
      <c r="R97" s="202">
        <f>IF(ESTRUTURA!AD107="",0,ESTRUTURA!AD107)</f>
        <v>0</v>
      </c>
      <c r="S97" s="193">
        <v>94</v>
      </c>
      <c r="T97" s="194">
        <v>0</v>
      </c>
      <c r="U97" s="194">
        <v>0</v>
      </c>
      <c r="V97" s="194">
        <v>0</v>
      </c>
    </row>
    <row r="98" spans="14:22" x14ac:dyDescent="0.3">
      <c r="N98" s="2">
        <f t="shared" si="1"/>
        <v>97</v>
      </c>
      <c r="O98" s="202">
        <f>IF(ESTRUTURA!H108="",0,ESTRUTURA!H108)</f>
        <v>0</v>
      </c>
      <c r="P98" s="202">
        <f>IF(ESTRUTURA!Q108="",0,ESTRUTURA!Q108)</f>
        <v>0</v>
      </c>
      <c r="Q98" s="202">
        <f>IF(ESTRUTURA!X108="",0,ESTRUTURA!X108)</f>
        <v>0</v>
      </c>
      <c r="R98" s="202">
        <f>IF(ESTRUTURA!AD108="",0,ESTRUTURA!AD108)</f>
        <v>0</v>
      </c>
      <c r="S98" s="193">
        <v>95</v>
      </c>
      <c r="T98" s="194">
        <v>0</v>
      </c>
      <c r="U98" s="194">
        <v>0</v>
      </c>
      <c r="V98" s="194">
        <v>0</v>
      </c>
    </row>
    <row r="99" spans="14:22" x14ac:dyDescent="0.3">
      <c r="N99" s="2">
        <f t="shared" si="1"/>
        <v>98</v>
      </c>
      <c r="O99" s="202">
        <f>IF(ESTRUTURA!H109="",0,ESTRUTURA!H109)</f>
        <v>0</v>
      </c>
      <c r="P99" s="202">
        <f>IF(ESTRUTURA!Q109="",0,ESTRUTURA!Q109)</f>
        <v>0</v>
      </c>
      <c r="Q99" s="202">
        <f>IF(ESTRUTURA!X109="",0,ESTRUTURA!X109)</f>
        <v>0</v>
      </c>
      <c r="R99" s="202">
        <f>IF(ESTRUTURA!AD109="",0,ESTRUTURA!AD109)</f>
        <v>0</v>
      </c>
      <c r="S99" s="193">
        <v>96</v>
      </c>
      <c r="T99" s="194">
        <v>0</v>
      </c>
      <c r="U99" s="194">
        <v>0</v>
      </c>
      <c r="V99" s="194">
        <v>0</v>
      </c>
    </row>
    <row r="100" spans="14:22" x14ac:dyDescent="0.3">
      <c r="N100" s="2">
        <f t="shared" si="1"/>
        <v>99</v>
      </c>
      <c r="O100" s="202">
        <f>IF(ESTRUTURA!H110="",0,ESTRUTURA!H110)</f>
        <v>0</v>
      </c>
      <c r="P100" s="202">
        <f>IF(ESTRUTURA!Q110="",0,ESTRUTURA!Q110)</f>
        <v>0</v>
      </c>
      <c r="Q100" s="202">
        <f>IF(ESTRUTURA!X110="",0,ESTRUTURA!X110)</f>
        <v>0</v>
      </c>
      <c r="R100" s="202">
        <f>IF(ESTRUTURA!AD110="",0,ESTRUTURA!AD110)</f>
        <v>0</v>
      </c>
      <c r="S100" s="193">
        <v>97</v>
      </c>
      <c r="T100" s="194">
        <v>0</v>
      </c>
      <c r="U100" s="194">
        <v>0</v>
      </c>
      <c r="V100" s="194">
        <v>0</v>
      </c>
    </row>
    <row r="101" spans="14:22" x14ac:dyDescent="0.3">
      <c r="N101" s="2">
        <f t="shared" si="1"/>
        <v>100</v>
      </c>
      <c r="O101" s="202">
        <f>IF(ESTRUTURA!H111="",0,ESTRUTURA!H111)</f>
        <v>0</v>
      </c>
      <c r="P101" s="202">
        <f>IF(ESTRUTURA!Q111="",0,ESTRUTURA!Q111)</f>
        <v>0</v>
      </c>
      <c r="Q101" s="202">
        <f>IF(ESTRUTURA!X111="",0,ESTRUTURA!X111)</f>
        <v>0</v>
      </c>
      <c r="R101" s="202">
        <f>IF(ESTRUTURA!AD111="",0,ESTRUTURA!AD111)</f>
        <v>0</v>
      </c>
      <c r="S101" s="193">
        <v>98</v>
      </c>
      <c r="T101" s="194">
        <v>0</v>
      </c>
      <c r="U101" s="194">
        <v>0</v>
      </c>
      <c r="V101" s="194">
        <v>0</v>
      </c>
    </row>
    <row r="102" spans="14:22" x14ac:dyDescent="0.3">
      <c r="N102" s="2">
        <f t="shared" si="1"/>
        <v>101</v>
      </c>
      <c r="O102" s="202">
        <f>IF(ESTRUTURA!H112="",0,ESTRUTURA!H112)</f>
        <v>0</v>
      </c>
      <c r="P102" s="202">
        <f>IF(ESTRUTURA!Q112="",0,ESTRUTURA!Q112)</f>
        <v>0</v>
      </c>
      <c r="Q102" s="202">
        <f>IF(ESTRUTURA!X112="",0,ESTRUTURA!X112)</f>
        <v>0</v>
      </c>
      <c r="R102" s="202">
        <f>IF(ESTRUTURA!AD112="",0,ESTRUTURA!AD112)</f>
        <v>0</v>
      </c>
      <c r="S102" s="193">
        <v>99</v>
      </c>
      <c r="T102" s="194">
        <v>0</v>
      </c>
      <c r="U102" s="194">
        <v>0</v>
      </c>
      <c r="V102" s="194">
        <v>0</v>
      </c>
    </row>
    <row r="103" spans="14:22" x14ac:dyDescent="0.3">
      <c r="N103" s="2">
        <f t="shared" si="1"/>
        <v>102</v>
      </c>
      <c r="O103" s="202">
        <f>IF(ESTRUTURA!H113="",0,ESTRUTURA!H113)</f>
        <v>0</v>
      </c>
      <c r="P103" s="202">
        <f>IF(ESTRUTURA!Q113="",0,ESTRUTURA!Q113)</f>
        <v>0</v>
      </c>
      <c r="Q103" s="202">
        <f>IF(ESTRUTURA!X113="",0,ESTRUTURA!X113)</f>
        <v>0</v>
      </c>
      <c r="R103" s="202">
        <f>IF(ESTRUTURA!AD113="",0,ESTRUTURA!AD113)</f>
        <v>0</v>
      </c>
      <c r="S103" s="193">
        <v>100</v>
      </c>
      <c r="T103" s="194">
        <v>0</v>
      </c>
      <c r="U103" s="194">
        <v>0</v>
      </c>
      <c r="V103" s="194">
        <v>0</v>
      </c>
    </row>
    <row r="104" spans="14:22" x14ac:dyDescent="0.3">
      <c r="N104" s="2">
        <f t="shared" si="1"/>
        <v>103</v>
      </c>
      <c r="O104" s="202">
        <f>IF(ESTRUTURA!H114="",0,ESTRUTURA!H114)</f>
        <v>0</v>
      </c>
      <c r="P104" s="202">
        <f>IF(ESTRUTURA!Q114="",0,ESTRUTURA!Q114)</f>
        <v>0</v>
      </c>
      <c r="Q104" s="202">
        <f>IF(ESTRUTURA!X114="",0,ESTRUTURA!X114)</f>
        <v>0</v>
      </c>
      <c r="R104" s="202">
        <f>IF(ESTRUTURA!AD114="",0,ESTRUTURA!AD114)</f>
        <v>0</v>
      </c>
      <c r="S104" s="193">
        <v>101</v>
      </c>
      <c r="T104" s="194">
        <v>0</v>
      </c>
      <c r="U104" s="194">
        <v>0</v>
      </c>
      <c r="V104" s="194">
        <v>0</v>
      </c>
    </row>
    <row r="105" spans="14:22" x14ac:dyDescent="0.3">
      <c r="N105" s="2">
        <f t="shared" si="1"/>
        <v>104</v>
      </c>
      <c r="O105" s="202">
        <f>IF(ESTRUTURA!H115="",0,ESTRUTURA!H115)</f>
        <v>0</v>
      </c>
      <c r="P105" s="202">
        <f>IF(ESTRUTURA!Q115="",0,ESTRUTURA!Q115)</f>
        <v>0</v>
      </c>
      <c r="Q105" s="202">
        <f>IF(ESTRUTURA!X115="",0,ESTRUTURA!X115)</f>
        <v>0</v>
      </c>
      <c r="R105" s="202">
        <f>IF(ESTRUTURA!AD115="",0,ESTRUTURA!AD115)</f>
        <v>0</v>
      </c>
      <c r="S105" s="193">
        <v>102</v>
      </c>
      <c r="T105" s="194">
        <v>0</v>
      </c>
      <c r="U105" s="194">
        <v>0</v>
      </c>
      <c r="V105" s="194">
        <v>0</v>
      </c>
    </row>
    <row r="106" spans="14:22" x14ac:dyDescent="0.3">
      <c r="N106" s="2">
        <f t="shared" si="1"/>
        <v>105</v>
      </c>
      <c r="O106" s="202">
        <f>IF(ESTRUTURA!H116="",0,ESTRUTURA!H116)</f>
        <v>0</v>
      </c>
      <c r="P106" s="202">
        <f>IF(ESTRUTURA!Q116="",0,ESTRUTURA!Q116)</f>
        <v>0</v>
      </c>
      <c r="Q106" s="202">
        <f>IF(ESTRUTURA!X116="",0,ESTRUTURA!X116)</f>
        <v>0</v>
      </c>
      <c r="R106" s="202">
        <f>IF(ESTRUTURA!AD116="",0,ESTRUTURA!AD116)</f>
        <v>0</v>
      </c>
      <c r="S106" s="193">
        <v>103</v>
      </c>
      <c r="T106" s="194">
        <v>0</v>
      </c>
      <c r="U106" s="194">
        <v>0</v>
      </c>
      <c r="V106" s="194">
        <v>0</v>
      </c>
    </row>
    <row r="107" spans="14:22" x14ac:dyDescent="0.3">
      <c r="N107" s="2">
        <f t="shared" si="1"/>
        <v>106</v>
      </c>
      <c r="O107" s="202">
        <f>IF(ESTRUTURA!H117="",0,ESTRUTURA!H117)</f>
        <v>0</v>
      </c>
      <c r="P107" s="202">
        <f>IF(ESTRUTURA!Q117="",0,ESTRUTURA!Q117)</f>
        <v>0</v>
      </c>
      <c r="Q107" s="202">
        <f>IF(ESTRUTURA!X117="",0,ESTRUTURA!X117)</f>
        <v>0</v>
      </c>
      <c r="R107" s="202">
        <f>IF(ESTRUTURA!AD117="",0,ESTRUTURA!AD117)</f>
        <v>0</v>
      </c>
      <c r="S107" s="193">
        <v>104</v>
      </c>
      <c r="T107" s="194">
        <v>0</v>
      </c>
      <c r="U107" s="194">
        <v>0</v>
      </c>
      <c r="V107" s="194">
        <v>0</v>
      </c>
    </row>
    <row r="108" spans="14:22" x14ac:dyDescent="0.3">
      <c r="N108" s="2">
        <f t="shared" si="1"/>
        <v>107</v>
      </c>
      <c r="O108" s="202">
        <f>IF(ESTRUTURA!H118="",0,ESTRUTURA!H118)</f>
        <v>0</v>
      </c>
      <c r="P108" s="202">
        <f>IF(ESTRUTURA!Q118="",0,ESTRUTURA!Q118)</f>
        <v>0</v>
      </c>
      <c r="Q108" s="202">
        <f>IF(ESTRUTURA!X118="",0,ESTRUTURA!X118)</f>
        <v>0</v>
      </c>
      <c r="R108" s="202">
        <f>IF(ESTRUTURA!AD118="",0,ESTRUTURA!AD118)</f>
        <v>0</v>
      </c>
      <c r="S108" s="193">
        <v>105</v>
      </c>
      <c r="T108" s="194">
        <v>0</v>
      </c>
      <c r="U108" s="194">
        <v>0</v>
      </c>
      <c r="V108" s="194">
        <v>0</v>
      </c>
    </row>
    <row r="109" spans="14:22" x14ac:dyDescent="0.3">
      <c r="N109" s="2">
        <f t="shared" si="1"/>
        <v>108</v>
      </c>
      <c r="O109" s="202">
        <f>IF(ESTRUTURA!H119="",0,ESTRUTURA!H119)</f>
        <v>0</v>
      </c>
      <c r="P109" s="202">
        <f>IF(ESTRUTURA!Q119="",0,ESTRUTURA!Q119)</f>
        <v>0</v>
      </c>
      <c r="Q109" s="202">
        <f>IF(ESTRUTURA!X119="",0,ESTRUTURA!X119)</f>
        <v>0</v>
      </c>
      <c r="R109" s="202">
        <f>IF(ESTRUTURA!AD119="",0,ESTRUTURA!AD119)</f>
        <v>0</v>
      </c>
      <c r="S109" s="193">
        <v>106</v>
      </c>
      <c r="T109" s="194">
        <v>0</v>
      </c>
      <c r="U109" s="194">
        <v>0</v>
      </c>
      <c r="V109" s="194">
        <v>0</v>
      </c>
    </row>
    <row r="110" spans="14:22" x14ac:dyDescent="0.3">
      <c r="N110" s="2">
        <f t="shared" si="1"/>
        <v>109</v>
      </c>
      <c r="O110" s="202">
        <f>IF(ESTRUTURA!H120="",0,ESTRUTURA!H120)</f>
        <v>0</v>
      </c>
      <c r="P110" s="202">
        <f>IF(ESTRUTURA!Q120="",0,ESTRUTURA!Q120)</f>
        <v>0</v>
      </c>
      <c r="Q110" s="202">
        <f>IF(ESTRUTURA!X120="",0,ESTRUTURA!X120)</f>
        <v>0</v>
      </c>
      <c r="R110" s="202">
        <f>IF(ESTRUTURA!AD120="",0,ESTRUTURA!AD120)</f>
        <v>0</v>
      </c>
      <c r="S110" s="193">
        <v>107</v>
      </c>
      <c r="T110" s="194">
        <v>0</v>
      </c>
      <c r="U110" s="194">
        <v>0</v>
      </c>
      <c r="V110" s="194">
        <v>0</v>
      </c>
    </row>
    <row r="111" spans="14:22" x14ac:dyDescent="0.3">
      <c r="N111" s="2">
        <f t="shared" si="1"/>
        <v>110</v>
      </c>
      <c r="O111" s="202">
        <f>IF(ESTRUTURA!H121="",0,ESTRUTURA!H121)</f>
        <v>0</v>
      </c>
      <c r="P111" s="202">
        <f>IF(ESTRUTURA!Q121="",0,ESTRUTURA!Q121)</f>
        <v>0</v>
      </c>
      <c r="Q111" s="202">
        <f>IF(ESTRUTURA!X121="",0,ESTRUTURA!X121)</f>
        <v>0</v>
      </c>
      <c r="R111" s="202">
        <f>IF(ESTRUTURA!AD121="",0,ESTRUTURA!AD121)</f>
        <v>0</v>
      </c>
      <c r="S111" s="193">
        <v>108</v>
      </c>
      <c r="T111" s="194">
        <v>0</v>
      </c>
      <c r="U111" s="194">
        <v>0</v>
      </c>
      <c r="V111" s="194">
        <v>0</v>
      </c>
    </row>
    <row r="112" spans="14:22" x14ac:dyDescent="0.3">
      <c r="N112" s="2">
        <f t="shared" si="1"/>
        <v>111</v>
      </c>
      <c r="O112" s="202">
        <f>IF(ESTRUTURA!H122="",0,ESTRUTURA!H122)</f>
        <v>0</v>
      </c>
      <c r="P112" s="202">
        <f>IF(ESTRUTURA!Q122="",0,ESTRUTURA!Q122)</f>
        <v>0</v>
      </c>
      <c r="Q112" s="202">
        <f>IF(ESTRUTURA!X122="",0,ESTRUTURA!X122)</f>
        <v>0</v>
      </c>
      <c r="R112" s="202">
        <f>IF(ESTRUTURA!AD122="",0,ESTRUTURA!AD122)</f>
        <v>0</v>
      </c>
      <c r="S112" s="193">
        <v>109</v>
      </c>
      <c r="T112" s="194">
        <v>0</v>
      </c>
      <c r="U112" s="194">
        <v>0</v>
      </c>
      <c r="V112" s="194">
        <v>0</v>
      </c>
    </row>
    <row r="113" spans="14:22" x14ac:dyDescent="0.3">
      <c r="N113" s="2">
        <f t="shared" si="1"/>
        <v>112</v>
      </c>
      <c r="O113" s="202">
        <f>IF(ESTRUTURA!H123="",0,ESTRUTURA!H123)</f>
        <v>0</v>
      </c>
      <c r="P113" s="202">
        <f>IF(ESTRUTURA!Q123="",0,ESTRUTURA!Q123)</f>
        <v>0</v>
      </c>
      <c r="Q113" s="202">
        <f>IF(ESTRUTURA!X123="",0,ESTRUTURA!X123)</f>
        <v>0</v>
      </c>
      <c r="R113" s="202">
        <f>IF(ESTRUTURA!AD123="",0,ESTRUTURA!AD123)</f>
        <v>0</v>
      </c>
      <c r="S113" s="193">
        <v>110</v>
      </c>
      <c r="T113" s="194">
        <v>0</v>
      </c>
      <c r="U113" s="194">
        <v>0</v>
      </c>
      <c r="V113" s="194">
        <v>0</v>
      </c>
    </row>
    <row r="114" spans="14:22" x14ac:dyDescent="0.3">
      <c r="N114" s="2">
        <f t="shared" si="1"/>
        <v>113</v>
      </c>
      <c r="O114" s="202">
        <f>IF(ESTRUTURA!H124="",0,ESTRUTURA!H124)</f>
        <v>0</v>
      </c>
      <c r="P114" s="202">
        <f>IF(ESTRUTURA!Q124="",0,ESTRUTURA!Q124)</f>
        <v>0</v>
      </c>
      <c r="Q114" s="202">
        <f>IF(ESTRUTURA!X124="",0,ESTRUTURA!X124)</f>
        <v>0</v>
      </c>
      <c r="R114" s="202">
        <f>IF(ESTRUTURA!AD124="",0,ESTRUTURA!AD124)</f>
        <v>0</v>
      </c>
      <c r="S114" s="193">
        <v>111</v>
      </c>
      <c r="T114" s="194">
        <v>0</v>
      </c>
      <c r="U114" s="194">
        <v>0</v>
      </c>
      <c r="V114" s="194">
        <v>0</v>
      </c>
    </row>
    <row r="115" spans="14:22" x14ac:dyDescent="0.3">
      <c r="N115" s="2">
        <f t="shared" si="1"/>
        <v>114</v>
      </c>
      <c r="O115" s="202">
        <f>IF(ESTRUTURA!H125="",0,ESTRUTURA!H125)</f>
        <v>0</v>
      </c>
      <c r="P115" s="202">
        <f>IF(ESTRUTURA!Q125="",0,ESTRUTURA!Q125)</f>
        <v>0</v>
      </c>
      <c r="Q115" s="202">
        <f>IF(ESTRUTURA!X125="",0,ESTRUTURA!X125)</f>
        <v>0</v>
      </c>
      <c r="R115" s="202">
        <f>IF(ESTRUTURA!AD125="",0,ESTRUTURA!AD125)</f>
        <v>0</v>
      </c>
      <c r="S115" s="193">
        <v>112</v>
      </c>
      <c r="T115" s="194">
        <v>0</v>
      </c>
      <c r="U115" s="194">
        <v>0</v>
      </c>
      <c r="V115" s="194">
        <v>0</v>
      </c>
    </row>
    <row r="116" spans="14:22" x14ac:dyDescent="0.3">
      <c r="N116" s="2">
        <f t="shared" si="1"/>
        <v>115</v>
      </c>
      <c r="O116" s="202">
        <f>IF(ESTRUTURA!H126="",0,ESTRUTURA!H126)</f>
        <v>0</v>
      </c>
      <c r="P116" s="202">
        <f>IF(ESTRUTURA!Q126="",0,ESTRUTURA!Q126)</f>
        <v>0</v>
      </c>
      <c r="Q116" s="202">
        <f>IF(ESTRUTURA!X126="",0,ESTRUTURA!X126)</f>
        <v>0</v>
      </c>
      <c r="R116" s="202">
        <f>IF(ESTRUTURA!AD126="",0,ESTRUTURA!AD126)</f>
        <v>0</v>
      </c>
      <c r="S116" s="193">
        <v>113</v>
      </c>
      <c r="T116" s="194">
        <v>0</v>
      </c>
      <c r="U116" s="194">
        <v>0</v>
      </c>
      <c r="V116" s="194">
        <v>0</v>
      </c>
    </row>
    <row r="117" spans="14:22" x14ac:dyDescent="0.3">
      <c r="N117" s="2">
        <f t="shared" si="1"/>
        <v>116</v>
      </c>
      <c r="O117" s="202">
        <f>IF(ESTRUTURA!H127="",0,ESTRUTURA!H127)</f>
        <v>0</v>
      </c>
      <c r="P117" s="202">
        <f>IF(ESTRUTURA!Q127="",0,ESTRUTURA!Q127)</f>
        <v>0</v>
      </c>
      <c r="Q117" s="202">
        <f>IF(ESTRUTURA!X127="",0,ESTRUTURA!X127)</f>
        <v>0</v>
      </c>
      <c r="R117" s="202">
        <f>IF(ESTRUTURA!AD127="",0,ESTRUTURA!AD127)</f>
        <v>0</v>
      </c>
      <c r="S117" s="193">
        <v>114</v>
      </c>
      <c r="T117" s="194">
        <v>0</v>
      </c>
      <c r="U117" s="194">
        <v>0</v>
      </c>
      <c r="V117" s="194">
        <v>0</v>
      </c>
    </row>
    <row r="118" spans="14:22" x14ac:dyDescent="0.3">
      <c r="N118" s="2">
        <f t="shared" si="1"/>
        <v>117</v>
      </c>
      <c r="O118" s="202">
        <f>IF(ESTRUTURA!H128="",0,ESTRUTURA!H128)</f>
        <v>0</v>
      </c>
      <c r="P118" s="202">
        <f>IF(ESTRUTURA!Q128="",0,ESTRUTURA!Q128)</f>
        <v>0</v>
      </c>
      <c r="Q118" s="202">
        <f>IF(ESTRUTURA!X128="",0,ESTRUTURA!X128)</f>
        <v>0</v>
      </c>
      <c r="R118" s="202">
        <f>IF(ESTRUTURA!AD128="",0,ESTRUTURA!AD128)</f>
        <v>0</v>
      </c>
      <c r="S118" s="193">
        <v>115</v>
      </c>
      <c r="T118" s="194">
        <v>0</v>
      </c>
      <c r="U118" s="194">
        <v>0</v>
      </c>
      <c r="V118" s="194">
        <v>0</v>
      </c>
    </row>
    <row r="119" spans="14:22" x14ac:dyDescent="0.3">
      <c r="N119" s="2">
        <f t="shared" si="1"/>
        <v>118</v>
      </c>
      <c r="O119" s="202">
        <f>IF(ESTRUTURA!H129="",0,ESTRUTURA!H129)</f>
        <v>0</v>
      </c>
      <c r="P119" s="202">
        <f>IF(ESTRUTURA!Q129="",0,ESTRUTURA!Q129)</f>
        <v>0</v>
      </c>
      <c r="Q119" s="202">
        <f>IF(ESTRUTURA!X129="",0,ESTRUTURA!X129)</f>
        <v>0</v>
      </c>
      <c r="R119" s="202">
        <f>IF(ESTRUTURA!AD129="",0,ESTRUTURA!AD129)</f>
        <v>0</v>
      </c>
      <c r="S119" s="193">
        <v>116</v>
      </c>
      <c r="T119" s="194">
        <v>0</v>
      </c>
      <c r="U119" s="194">
        <v>0</v>
      </c>
      <c r="V119" s="194">
        <v>0</v>
      </c>
    </row>
    <row r="120" spans="14:22" x14ac:dyDescent="0.3">
      <c r="N120" s="2"/>
      <c r="O120" s="202"/>
      <c r="P120" s="202"/>
      <c r="Q120" s="202"/>
      <c r="R120" s="202"/>
      <c r="S120" s="193">
        <v>117</v>
      </c>
      <c r="T120" s="194">
        <v>0</v>
      </c>
      <c r="U120" s="194">
        <v>0</v>
      </c>
      <c r="V120" s="194">
        <v>0</v>
      </c>
    </row>
    <row r="121" spans="14:22" x14ac:dyDescent="0.3">
      <c r="N121" s="2"/>
      <c r="O121" s="202"/>
      <c r="P121" s="202"/>
      <c r="Q121" s="202"/>
      <c r="R121" s="202"/>
      <c r="S121" s="193">
        <v>118</v>
      </c>
      <c r="T121" s="194">
        <v>0</v>
      </c>
      <c r="U121" s="194">
        <v>0</v>
      </c>
      <c r="V121" s="194">
        <v>0</v>
      </c>
    </row>
    <row r="122" spans="14:22" x14ac:dyDescent="0.3">
      <c r="N122" s="2"/>
      <c r="O122" s="202"/>
      <c r="P122" s="202"/>
      <c r="Q122" s="202"/>
      <c r="R122" s="202"/>
      <c r="S122" s="193" t="s">
        <v>405</v>
      </c>
      <c r="T122" s="194"/>
      <c r="U122" s="194"/>
      <c r="V122" s="194"/>
    </row>
    <row r="123" spans="14:22" x14ac:dyDescent="0.3">
      <c r="N123" s="2"/>
      <c r="O123" s="202"/>
      <c r="P123" s="202"/>
      <c r="Q123" s="202"/>
      <c r="R123" s="202"/>
      <c r="S123" s="193" t="s">
        <v>373</v>
      </c>
      <c r="T123" s="194">
        <v>0</v>
      </c>
      <c r="U123" s="194">
        <v>0</v>
      </c>
      <c r="V123" s="194">
        <v>0</v>
      </c>
    </row>
    <row r="124" spans="14:22" x14ac:dyDescent="0.3">
      <c r="N124" s="2"/>
      <c r="O124" s="202"/>
      <c r="P124" s="202"/>
      <c r="Q124" s="202"/>
      <c r="R124" s="202"/>
    </row>
    <row r="125" spans="14:22" x14ac:dyDescent="0.3">
      <c r="N125" s="2"/>
      <c r="O125" s="202"/>
      <c r="P125" s="202"/>
      <c r="Q125" s="202"/>
      <c r="R125" s="202"/>
    </row>
    <row r="126" spans="14:22" x14ac:dyDescent="0.3">
      <c r="N126" s="2"/>
      <c r="O126" s="202"/>
      <c r="P126" s="202"/>
      <c r="Q126" s="202"/>
      <c r="R126" s="202"/>
    </row>
    <row r="127" spans="14:22" x14ac:dyDescent="0.3">
      <c r="N127" s="2"/>
      <c r="O127" s="202"/>
      <c r="P127" s="202"/>
      <c r="Q127" s="202"/>
      <c r="R127" s="202"/>
    </row>
    <row r="128" spans="14:22" x14ac:dyDescent="0.3">
      <c r="N128" s="2"/>
      <c r="O128" s="202"/>
      <c r="P128" s="202"/>
      <c r="Q128" s="202"/>
      <c r="R128" s="202"/>
    </row>
    <row r="129" spans="14:18" x14ac:dyDescent="0.3">
      <c r="N129" s="2"/>
      <c r="O129" s="202"/>
      <c r="P129" s="202"/>
      <c r="Q129" s="202"/>
      <c r="R129" s="202"/>
    </row>
    <row r="130" spans="14:18" x14ac:dyDescent="0.3">
      <c r="N130" s="2"/>
      <c r="O130" s="202"/>
      <c r="P130" s="202"/>
      <c r="Q130" s="202"/>
      <c r="R130" s="202"/>
    </row>
    <row r="131" spans="14:18" x14ac:dyDescent="0.3">
      <c r="N131" s="2"/>
      <c r="O131" s="202"/>
      <c r="P131" s="202"/>
      <c r="Q131" s="202"/>
      <c r="R131" s="202"/>
    </row>
    <row r="132" spans="14:18" x14ac:dyDescent="0.3">
      <c r="N132" s="2"/>
      <c r="O132" s="202"/>
      <c r="P132" s="202"/>
      <c r="Q132" s="202"/>
      <c r="R132" s="202"/>
    </row>
    <row r="133" spans="14:18" x14ac:dyDescent="0.3">
      <c r="N133" s="2"/>
      <c r="O133" s="202"/>
      <c r="P133" s="202"/>
      <c r="Q133" s="202"/>
      <c r="R133" s="202"/>
    </row>
    <row r="134" spans="14:18" x14ac:dyDescent="0.3">
      <c r="N134" s="2"/>
      <c r="O134" s="202"/>
      <c r="P134" s="202"/>
      <c r="Q134" s="202"/>
      <c r="R134" s="202"/>
    </row>
    <row r="135" spans="14:18" x14ac:dyDescent="0.3">
      <c r="N135" s="2"/>
      <c r="O135" s="202"/>
      <c r="P135" s="202"/>
      <c r="Q135" s="202"/>
      <c r="R135" s="202"/>
    </row>
    <row r="136" spans="14:18" x14ac:dyDescent="0.3">
      <c r="N136" s="2"/>
      <c r="O136" s="202"/>
      <c r="P136" s="202"/>
      <c r="Q136" s="202"/>
      <c r="R136" s="202"/>
    </row>
    <row r="137" spans="14:18" x14ac:dyDescent="0.3">
      <c r="N137" s="2"/>
      <c r="O137" s="202"/>
      <c r="P137" s="202"/>
      <c r="Q137" s="202"/>
      <c r="R137" s="202"/>
    </row>
    <row r="138" spans="14:18" x14ac:dyDescent="0.3">
      <c r="N138" s="2"/>
      <c r="O138" s="202"/>
      <c r="P138" s="202"/>
      <c r="Q138" s="202"/>
      <c r="R138" s="202"/>
    </row>
    <row r="139" spans="14:18" x14ac:dyDescent="0.3">
      <c r="N139" s="2"/>
      <c r="O139" s="202"/>
      <c r="P139" s="202"/>
      <c r="Q139" s="202"/>
      <c r="R139" s="202"/>
    </row>
    <row r="140" spans="14:18" x14ac:dyDescent="0.3">
      <c r="N140" s="2"/>
      <c r="O140" s="202"/>
      <c r="P140" s="202"/>
      <c r="Q140" s="202"/>
      <c r="R140" s="202"/>
    </row>
    <row r="141" spans="14:18" x14ac:dyDescent="0.3">
      <c r="N141" s="2"/>
      <c r="O141" s="202"/>
      <c r="P141" s="202"/>
      <c r="Q141" s="202"/>
      <c r="R141" s="202"/>
    </row>
    <row r="142" spans="14:18" x14ac:dyDescent="0.3">
      <c r="N142" s="2"/>
      <c r="O142" s="202"/>
      <c r="P142" s="202"/>
      <c r="Q142" s="202"/>
      <c r="R142" s="202"/>
    </row>
    <row r="143" spans="14:18" x14ac:dyDescent="0.3">
      <c r="N143" s="2"/>
      <c r="O143" s="202"/>
      <c r="P143" s="202"/>
      <c r="Q143" s="202"/>
      <c r="R143" s="202"/>
    </row>
    <row r="144" spans="14:18" x14ac:dyDescent="0.3">
      <c r="N144" s="2"/>
      <c r="O144" s="202"/>
      <c r="P144" s="202"/>
      <c r="Q144" s="202"/>
      <c r="R144" s="202"/>
    </row>
    <row r="145" spans="14:18" x14ac:dyDescent="0.3">
      <c r="N145" s="2"/>
      <c r="O145" s="202"/>
      <c r="P145" s="202"/>
      <c r="Q145" s="202"/>
      <c r="R145" s="202"/>
    </row>
    <row r="146" spans="14:18" x14ac:dyDescent="0.3">
      <c r="N146" s="2"/>
      <c r="O146" s="202"/>
      <c r="P146" s="202"/>
      <c r="Q146" s="202"/>
      <c r="R146" s="202"/>
    </row>
    <row r="147" spans="14:18" x14ac:dyDescent="0.3">
      <c r="N147" s="2"/>
      <c r="O147" s="202"/>
      <c r="P147" s="202"/>
      <c r="Q147" s="202"/>
      <c r="R147" s="202"/>
    </row>
    <row r="148" spans="14:18" x14ac:dyDescent="0.3">
      <c r="N148" s="2"/>
      <c r="O148" s="202"/>
      <c r="P148" s="202"/>
      <c r="Q148" s="202"/>
      <c r="R148" s="202"/>
    </row>
    <row r="149" spans="14:18" x14ac:dyDescent="0.3">
      <c r="N149" s="2"/>
      <c r="O149" s="202"/>
      <c r="P149" s="202"/>
      <c r="Q149" s="202"/>
      <c r="R149" s="202"/>
    </row>
    <row r="150" spans="14:18" x14ac:dyDescent="0.3">
      <c r="N150" s="2"/>
      <c r="O150" s="202"/>
      <c r="P150" s="202"/>
      <c r="Q150" s="202"/>
      <c r="R150" s="202"/>
    </row>
    <row r="151" spans="14:18" x14ac:dyDescent="0.3">
      <c r="N151" s="2"/>
      <c r="O151" s="202"/>
      <c r="P151" s="202"/>
      <c r="Q151" s="202"/>
      <c r="R151" s="202"/>
    </row>
    <row r="152" spans="14:18" x14ac:dyDescent="0.3">
      <c r="N152" s="2"/>
      <c r="O152" s="202"/>
      <c r="P152" s="202"/>
      <c r="Q152" s="202"/>
      <c r="R152" s="202"/>
    </row>
    <row r="153" spans="14:18" x14ac:dyDescent="0.3">
      <c r="N153" s="2"/>
      <c r="O153" s="202"/>
      <c r="P153" s="202"/>
      <c r="Q153" s="202"/>
      <c r="R153" s="202"/>
    </row>
    <row r="154" spans="14:18" x14ac:dyDescent="0.3">
      <c r="N154" s="2"/>
      <c r="O154" s="202"/>
      <c r="P154" s="202"/>
      <c r="Q154" s="202"/>
      <c r="R154" s="202"/>
    </row>
    <row r="155" spans="14:18" x14ac:dyDescent="0.3">
      <c r="N155" s="2"/>
      <c r="O155" s="202"/>
      <c r="P155" s="202"/>
      <c r="Q155" s="202"/>
      <c r="R155" s="202"/>
    </row>
    <row r="156" spans="14:18" x14ac:dyDescent="0.3">
      <c r="N156" s="2"/>
      <c r="O156" s="202"/>
      <c r="P156" s="202"/>
      <c r="Q156" s="202"/>
      <c r="R156" s="202"/>
    </row>
    <row r="157" spans="14:18" x14ac:dyDescent="0.3">
      <c r="N157" s="2"/>
      <c r="O157" s="202"/>
      <c r="P157" s="202"/>
      <c r="Q157" s="202"/>
      <c r="R157" s="202"/>
    </row>
    <row r="158" spans="14:18" x14ac:dyDescent="0.3">
      <c r="N158" s="2"/>
      <c r="O158" s="202"/>
      <c r="P158" s="202"/>
      <c r="Q158" s="202"/>
      <c r="R158" s="202"/>
    </row>
    <row r="159" spans="14:18" x14ac:dyDescent="0.3">
      <c r="N159" s="2"/>
      <c r="O159" s="202"/>
      <c r="P159" s="202"/>
      <c r="Q159" s="202"/>
      <c r="R159" s="202"/>
    </row>
    <row r="160" spans="14:18" x14ac:dyDescent="0.3">
      <c r="N160" s="2"/>
      <c r="O160" s="202"/>
      <c r="P160" s="202"/>
      <c r="Q160" s="202"/>
      <c r="R160" s="202"/>
    </row>
    <row r="161" spans="14:18" x14ac:dyDescent="0.3">
      <c r="N161" s="2"/>
      <c r="O161" s="202"/>
      <c r="P161" s="202"/>
      <c r="Q161" s="202"/>
      <c r="R161" s="202"/>
    </row>
    <row r="162" spans="14:18" x14ac:dyDescent="0.3">
      <c r="N162" s="2"/>
      <c r="O162" s="202"/>
      <c r="P162" s="202"/>
      <c r="Q162" s="202"/>
      <c r="R162" s="202"/>
    </row>
    <row r="163" spans="14:18" x14ac:dyDescent="0.3">
      <c r="N163" s="2"/>
      <c r="O163" s="202"/>
      <c r="P163" s="202"/>
      <c r="Q163" s="202"/>
      <c r="R163" s="202"/>
    </row>
    <row r="164" spans="14:18" x14ac:dyDescent="0.3">
      <c r="N164" s="2"/>
      <c r="O164" s="202"/>
      <c r="P164" s="202"/>
      <c r="Q164" s="202"/>
      <c r="R164" s="202"/>
    </row>
    <row r="165" spans="14:18" x14ac:dyDescent="0.3">
      <c r="N165" s="2"/>
      <c r="O165" s="202"/>
      <c r="P165" s="202"/>
      <c r="Q165" s="202"/>
      <c r="R165" s="202"/>
    </row>
    <row r="166" spans="14:18" x14ac:dyDescent="0.3">
      <c r="N166" s="2"/>
      <c r="O166" s="202"/>
      <c r="P166" s="202"/>
      <c r="Q166" s="202"/>
      <c r="R166" s="202"/>
    </row>
    <row r="167" spans="14:18" x14ac:dyDescent="0.3">
      <c r="N167" s="2"/>
      <c r="O167" s="202"/>
      <c r="P167" s="202"/>
      <c r="Q167" s="202"/>
      <c r="R167" s="202"/>
    </row>
    <row r="168" spans="14:18" x14ac:dyDescent="0.3">
      <c r="N168" s="2"/>
      <c r="O168" s="202"/>
      <c r="P168" s="202"/>
      <c r="Q168" s="202"/>
      <c r="R168" s="202"/>
    </row>
    <row r="169" spans="14:18" x14ac:dyDescent="0.3">
      <c r="N169" s="2"/>
      <c r="O169" s="202"/>
      <c r="P169" s="202"/>
      <c r="Q169" s="202"/>
      <c r="R169" s="202"/>
    </row>
    <row r="170" spans="14:18" x14ac:dyDescent="0.3">
      <c r="N170" s="2"/>
      <c r="O170" s="202"/>
      <c r="P170" s="202"/>
      <c r="Q170" s="202"/>
      <c r="R170" s="202"/>
    </row>
    <row r="171" spans="14:18" x14ac:dyDescent="0.3">
      <c r="N171" s="2"/>
      <c r="O171" s="202"/>
      <c r="P171" s="202"/>
      <c r="Q171" s="202"/>
      <c r="R171" s="202"/>
    </row>
    <row r="172" spans="14:18" x14ac:dyDescent="0.3">
      <c r="N172" s="2"/>
      <c r="O172" s="202"/>
      <c r="P172" s="202"/>
      <c r="Q172" s="202"/>
      <c r="R172" s="202"/>
    </row>
    <row r="173" spans="14:18" x14ac:dyDescent="0.3">
      <c r="N173" s="2"/>
      <c r="O173" s="202"/>
      <c r="P173" s="202"/>
      <c r="Q173" s="202"/>
      <c r="R173" s="202"/>
    </row>
    <row r="174" spans="14:18" x14ac:dyDescent="0.3">
      <c r="N174" s="2"/>
      <c r="O174" s="202"/>
      <c r="P174" s="202"/>
      <c r="Q174" s="202"/>
      <c r="R174" s="202"/>
    </row>
    <row r="175" spans="14:18" x14ac:dyDescent="0.3">
      <c r="N175" s="2"/>
      <c r="O175" s="202"/>
      <c r="P175" s="202"/>
      <c r="Q175" s="202"/>
      <c r="R175" s="202"/>
    </row>
    <row r="176" spans="14:18" x14ac:dyDescent="0.3">
      <c r="N176" s="2"/>
      <c r="O176" s="202"/>
      <c r="P176" s="202"/>
      <c r="Q176" s="202"/>
      <c r="R176" s="202"/>
    </row>
    <row r="177" spans="14:18" x14ac:dyDescent="0.3">
      <c r="N177" s="2"/>
      <c r="O177" s="202"/>
      <c r="P177" s="202"/>
      <c r="Q177" s="202"/>
      <c r="R177" s="202"/>
    </row>
    <row r="178" spans="14:18" x14ac:dyDescent="0.3">
      <c r="N178" s="2"/>
      <c r="O178" s="202"/>
      <c r="P178" s="202"/>
      <c r="Q178" s="202"/>
      <c r="R178" s="202"/>
    </row>
    <row r="179" spans="14:18" x14ac:dyDescent="0.3">
      <c r="N179" s="2"/>
      <c r="O179" s="202"/>
      <c r="P179" s="202"/>
      <c r="Q179" s="202"/>
      <c r="R179" s="202"/>
    </row>
    <row r="180" spans="14:18" x14ac:dyDescent="0.3">
      <c r="N180" s="2"/>
      <c r="O180" s="202"/>
      <c r="P180" s="202"/>
      <c r="Q180" s="202"/>
      <c r="R180" s="202"/>
    </row>
    <row r="181" spans="14:18" x14ac:dyDescent="0.3">
      <c r="N181" s="2"/>
      <c r="O181" s="202"/>
      <c r="P181" s="202"/>
      <c r="Q181" s="202"/>
      <c r="R181" s="202"/>
    </row>
    <row r="182" spans="14:18" x14ac:dyDescent="0.3">
      <c r="N182" s="2"/>
      <c r="O182" s="202"/>
      <c r="P182" s="202"/>
      <c r="Q182" s="202"/>
      <c r="R182" s="202"/>
    </row>
    <row r="183" spans="14:18" x14ac:dyDescent="0.3">
      <c r="N183" s="2"/>
      <c r="O183" s="202"/>
      <c r="P183" s="202"/>
      <c r="Q183" s="202"/>
      <c r="R183" s="202"/>
    </row>
    <row r="184" spans="14:18" x14ac:dyDescent="0.3">
      <c r="N184" s="2"/>
      <c r="O184" s="202"/>
      <c r="P184" s="202"/>
      <c r="Q184" s="202"/>
      <c r="R184" s="202"/>
    </row>
    <row r="185" spans="14:18" x14ac:dyDescent="0.3">
      <c r="N185" s="2"/>
      <c r="O185" s="202"/>
      <c r="P185" s="202"/>
      <c r="Q185" s="202"/>
      <c r="R185" s="202"/>
    </row>
    <row r="186" spans="14:18" x14ac:dyDescent="0.3">
      <c r="N186" s="2"/>
      <c r="O186" s="202"/>
      <c r="P186" s="202"/>
      <c r="Q186" s="202"/>
      <c r="R186" s="202"/>
    </row>
    <row r="187" spans="14:18" x14ac:dyDescent="0.3">
      <c r="N187" s="2"/>
      <c r="O187" s="202"/>
      <c r="P187" s="202"/>
      <c r="Q187" s="202"/>
      <c r="R187" s="202"/>
    </row>
    <row r="188" spans="14:18" x14ac:dyDescent="0.3">
      <c r="N188" s="2"/>
      <c r="O188" s="202"/>
      <c r="P188" s="202"/>
      <c r="Q188" s="202"/>
      <c r="R188" s="202"/>
    </row>
    <row r="189" spans="14:18" x14ac:dyDescent="0.3">
      <c r="N189" s="2"/>
      <c r="O189" s="202"/>
      <c r="P189" s="202"/>
      <c r="Q189" s="202"/>
      <c r="R189" s="202"/>
    </row>
    <row r="190" spans="14:18" x14ac:dyDescent="0.3">
      <c r="N190" s="2"/>
      <c r="O190" s="202"/>
      <c r="P190" s="202"/>
      <c r="Q190" s="202"/>
      <c r="R190" s="202"/>
    </row>
    <row r="191" spans="14:18" x14ac:dyDescent="0.3">
      <c r="N191" s="2"/>
      <c r="O191" s="202"/>
      <c r="P191" s="202"/>
      <c r="Q191" s="202"/>
      <c r="R191" s="202"/>
    </row>
    <row r="192" spans="14:18" x14ac:dyDescent="0.3">
      <c r="N192" s="2"/>
      <c r="O192" s="202"/>
      <c r="P192" s="202"/>
      <c r="Q192" s="202"/>
      <c r="R192" s="202"/>
    </row>
    <row r="193" spans="14:18" x14ac:dyDescent="0.3">
      <c r="N193" s="2"/>
      <c r="O193" s="202"/>
      <c r="P193" s="202"/>
      <c r="Q193" s="202"/>
      <c r="R193" s="202"/>
    </row>
    <row r="194" spans="14:18" x14ac:dyDescent="0.3">
      <c r="N194" s="2"/>
      <c r="O194" s="202"/>
      <c r="P194" s="202"/>
      <c r="Q194" s="202"/>
      <c r="R194" s="202"/>
    </row>
    <row r="195" spans="14:18" x14ac:dyDescent="0.3">
      <c r="N195" s="2"/>
      <c r="O195" s="202"/>
      <c r="P195" s="202"/>
      <c r="Q195" s="202"/>
      <c r="R195" s="202"/>
    </row>
    <row r="196" spans="14:18" x14ac:dyDescent="0.3">
      <c r="N196" s="2"/>
      <c r="O196" s="202"/>
      <c r="P196" s="202"/>
      <c r="Q196" s="202"/>
      <c r="R196" s="202"/>
    </row>
    <row r="197" spans="14:18" x14ac:dyDescent="0.3">
      <c r="N197" s="2"/>
      <c r="O197" s="202"/>
      <c r="P197" s="202"/>
      <c r="Q197" s="202"/>
      <c r="R197" s="202"/>
    </row>
    <row r="198" spans="14:18" x14ac:dyDescent="0.3">
      <c r="N198" s="2"/>
      <c r="O198" s="202"/>
      <c r="P198" s="202"/>
      <c r="Q198" s="202"/>
      <c r="R198" s="202"/>
    </row>
    <row r="199" spans="14:18" x14ac:dyDescent="0.3">
      <c r="N199" s="2"/>
      <c r="O199" s="202"/>
      <c r="P199" s="202"/>
      <c r="Q199" s="202"/>
      <c r="R199" s="202"/>
    </row>
    <row r="200" spans="14:18" x14ac:dyDescent="0.3">
      <c r="N200" s="2"/>
      <c r="O200" s="202"/>
      <c r="P200" s="202"/>
      <c r="Q200" s="202"/>
      <c r="R200" s="202"/>
    </row>
    <row r="201" spans="14:18" x14ac:dyDescent="0.3">
      <c r="N201" s="2"/>
      <c r="O201" s="202"/>
      <c r="P201" s="202"/>
      <c r="Q201" s="202"/>
      <c r="R201" s="202"/>
    </row>
    <row r="202" spans="14:18" x14ac:dyDescent="0.3">
      <c r="N202" s="2"/>
      <c r="O202" s="202"/>
      <c r="P202" s="202"/>
      <c r="Q202" s="202"/>
      <c r="R202" s="202"/>
    </row>
    <row r="203" spans="14:18" x14ac:dyDescent="0.3">
      <c r="N203" s="2"/>
      <c r="O203" s="202"/>
      <c r="P203" s="202"/>
      <c r="Q203" s="202"/>
      <c r="R203" s="202"/>
    </row>
    <row r="204" spans="14:18" x14ac:dyDescent="0.3">
      <c r="N204" s="2"/>
      <c r="O204" s="202"/>
      <c r="P204" s="202"/>
      <c r="Q204" s="202"/>
      <c r="R204" s="202"/>
    </row>
    <row r="205" spans="14:18" x14ac:dyDescent="0.3">
      <c r="N205" s="2"/>
      <c r="O205" s="202"/>
      <c r="P205" s="202"/>
      <c r="Q205" s="202"/>
      <c r="R205" s="202"/>
    </row>
    <row r="206" spans="14:18" x14ac:dyDescent="0.3">
      <c r="N206" s="2"/>
      <c r="O206" s="202"/>
      <c r="P206" s="202"/>
      <c r="Q206" s="202"/>
      <c r="R206" s="202"/>
    </row>
    <row r="207" spans="14:18" x14ac:dyDescent="0.3">
      <c r="N207" s="2"/>
      <c r="O207" s="202"/>
      <c r="P207" s="202"/>
      <c r="Q207" s="202"/>
      <c r="R207" s="202"/>
    </row>
    <row r="208" spans="14:18" x14ac:dyDescent="0.3">
      <c r="N208" s="2"/>
      <c r="O208" s="202"/>
      <c r="P208" s="202"/>
      <c r="Q208" s="202"/>
      <c r="R208" s="202"/>
    </row>
    <row r="209" spans="14:18" x14ac:dyDescent="0.3">
      <c r="N209" s="2"/>
      <c r="O209" s="202"/>
      <c r="P209" s="202"/>
      <c r="Q209" s="202"/>
      <c r="R209" s="202"/>
    </row>
    <row r="210" spans="14:18" x14ac:dyDescent="0.3">
      <c r="N210" s="2"/>
      <c r="O210" s="202"/>
      <c r="P210" s="202"/>
      <c r="Q210" s="202"/>
      <c r="R210" s="202"/>
    </row>
    <row r="211" spans="14:18" x14ac:dyDescent="0.3">
      <c r="N211" s="2"/>
      <c r="O211" s="202"/>
      <c r="P211" s="202"/>
      <c r="Q211" s="202"/>
      <c r="R211" s="202"/>
    </row>
    <row r="212" spans="14:18" x14ac:dyDescent="0.3">
      <c r="N212" s="2"/>
      <c r="O212" s="202"/>
      <c r="P212" s="202"/>
      <c r="Q212" s="202"/>
      <c r="R212" s="202"/>
    </row>
    <row r="213" spans="14:18" x14ac:dyDescent="0.3">
      <c r="N213" s="2"/>
      <c r="O213" s="202"/>
      <c r="P213" s="202"/>
      <c r="Q213" s="202"/>
      <c r="R213" s="202"/>
    </row>
    <row r="214" spans="14:18" x14ac:dyDescent="0.3">
      <c r="N214" s="2"/>
      <c r="O214" s="202"/>
      <c r="P214" s="202"/>
      <c r="Q214" s="202"/>
      <c r="R214" s="202"/>
    </row>
    <row r="215" spans="14:18" x14ac:dyDescent="0.3">
      <c r="N215" s="2"/>
      <c r="O215" s="202"/>
      <c r="P215" s="202"/>
      <c r="Q215" s="202"/>
      <c r="R215" s="202"/>
    </row>
    <row r="216" spans="14:18" x14ac:dyDescent="0.3">
      <c r="N216" s="2"/>
      <c r="O216" s="202"/>
      <c r="P216" s="202"/>
      <c r="Q216" s="202"/>
      <c r="R216" s="202"/>
    </row>
    <row r="217" spans="14:18" x14ac:dyDescent="0.3">
      <c r="N217" s="2"/>
      <c r="O217" s="202"/>
      <c r="P217" s="202"/>
      <c r="Q217" s="202"/>
      <c r="R217" s="202"/>
    </row>
    <row r="218" spans="14:18" x14ac:dyDescent="0.3">
      <c r="N218" s="2"/>
      <c r="O218" s="202"/>
      <c r="P218" s="202"/>
      <c r="Q218" s="202"/>
      <c r="R218" s="202"/>
    </row>
    <row r="219" spans="14:18" x14ac:dyDescent="0.3">
      <c r="N219" s="2"/>
      <c r="O219" s="202"/>
      <c r="P219" s="202"/>
      <c r="Q219" s="202"/>
      <c r="R219" s="202"/>
    </row>
    <row r="220" spans="14:18" x14ac:dyDescent="0.3">
      <c r="N220" s="2"/>
      <c r="O220" s="202"/>
      <c r="P220" s="202"/>
      <c r="Q220" s="202"/>
      <c r="R220" s="202"/>
    </row>
    <row r="221" spans="14:18" x14ac:dyDescent="0.3">
      <c r="N221" s="2"/>
      <c r="O221" s="202"/>
      <c r="P221" s="202"/>
      <c r="Q221" s="202"/>
      <c r="R221" s="202"/>
    </row>
    <row r="222" spans="14:18" x14ac:dyDescent="0.3">
      <c r="N222" s="2"/>
      <c r="O222" s="202"/>
      <c r="P222" s="202"/>
      <c r="Q222" s="202"/>
      <c r="R222" s="202"/>
    </row>
    <row r="223" spans="14:18" x14ac:dyDescent="0.3">
      <c r="N223" s="2"/>
      <c r="O223" s="202"/>
      <c r="P223" s="202"/>
      <c r="Q223" s="202"/>
      <c r="R223" s="202"/>
    </row>
    <row r="224" spans="14:18" x14ac:dyDescent="0.3">
      <c r="N224" s="2"/>
      <c r="O224" s="202"/>
      <c r="P224" s="202"/>
      <c r="Q224" s="202"/>
      <c r="R224" s="202"/>
    </row>
    <row r="225" spans="14:18" x14ac:dyDescent="0.3">
      <c r="N225" s="2"/>
      <c r="O225" s="202"/>
      <c r="P225" s="202"/>
      <c r="Q225" s="202"/>
      <c r="R225" s="202"/>
    </row>
    <row r="226" spans="14:18" x14ac:dyDescent="0.3">
      <c r="N226" s="2"/>
      <c r="O226" s="202"/>
      <c r="P226" s="202"/>
      <c r="Q226" s="202"/>
      <c r="R226" s="202"/>
    </row>
    <row r="227" spans="14:18" x14ac:dyDescent="0.3">
      <c r="N227" s="2"/>
      <c r="O227" s="202"/>
      <c r="P227" s="202"/>
      <c r="Q227" s="202"/>
      <c r="R227" s="202"/>
    </row>
    <row r="228" spans="14:18" x14ac:dyDescent="0.3">
      <c r="N228" s="2"/>
      <c r="O228" s="202"/>
      <c r="P228" s="202"/>
      <c r="Q228" s="202"/>
      <c r="R228" s="202"/>
    </row>
    <row r="229" spans="14:18" x14ac:dyDescent="0.3">
      <c r="N229" s="2"/>
      <c r="O229" s="202"/>
      <c r="P229" s="202"/>
      <c r="Q229" s="202"/>
      <c r="R229" s="202"/>
    </row>
    <row r="230" spans="14:18" x14ac:dyDescent="0.3">
      <c r="N230" s="2"/>
      <c r="O230" s="202"/>
      <c r="P230" s="202"/>
      <c r="Q230" s="202"/>
      <c r="R230" s="202"/>
    </row>
    <row r="231" spans="14:18" x14ac:dyDescent="0.3">
      <c r="N231" s="2"/>
      <c r="O231" s="202"/>
      <c r="P231" s="202"/>
      <c r="Q231" s="202"/>
      <c r="R231" s="202"/>
    </row>
    <row r="232" spans="14:18" x14ac:dyDescent="0.3">
      <c r="N232" s="2"/>
      <c r="O232" s="202"/>
      <c r="P232" s="202"/>
      <c r="Q232" s="202"/>
      <c r="R232" s="202"/>
    </row>
    <row r="233" spans="14:18" x14ac:dyDescent="0.3">
      <c r="N233" s="2"/>
      <c r="O233" s="202"/>
      <c r="P233" s="202"/>
      <c r="Q233" s="202"/>
      <c r="R233" s="202"/>
    </row>
    <row r="234" spans="14:18" x14ac:dyDescent="0.3">
      <c r="N234" s="2"/>
      <c r="O234" s="202"/>
      <c r="P234" s="202"/>
      <c r="Q234" s="202"/>
      <c r="R234" s="202"/>
    </row>
    <row r="235" spans="14:18" x14ac:dyDescent="0.3">
      <c r="N235" s="2"/>
      <c r="O235" s="202"/>
      <c r="P235" s="202"/>
      <c r="Q235" s="202"/>
      <c r="R235" s="202"/>
    </row>
    <row r="236" spans="14:18" x14ac:dyDescent="0.3">
      <c r="N236" s="2"/>
      <c r="O236" s="202"/>
      <c r="P236" s="202"/>
      <c r="Q236" s="202"/>
      <c r="R236" s="202"/>
    </row>
    <row r="237" spans="14:18" x14ac:dyDescent="0.3">
      <c r="N237" s="2"/>
      <c r="O237" s="202"/>
      <c r="P237" s="202"/>
      <c r="Q237" s="202"/>
      <c r="R237" s="202"/>
    </row>
    <row r="238" spans="14:18" x14ac:dyDescent="0.3">
      <c r="N238" s="2"/>
      <c r="O238" s="202"/>
      <c r="P238" s="202"/>
      <c r="Q238" s="202"/>
      <c r="R238" s="202"/>
    </row>
    <row r="239" spans="14:18" x14ac:dyDescent="0.3">
      <c r="N239" s="2"/>
      <c r="O239" s="202"/>
      <c r="P239" s="202"/>
      <c r="Q239" s="202"/>
      <c r="R239" s="202"/>
    </row>
    <row r="240" spans="14:18" x14ac:dyDescent="0.3">
      <c r="N240" s="2"/>
      <c r="O240" s="202"/>
      <c r="P240" s="202"/>
      <c r="Q240" s="202"/>
      <c r="R240" s="202"/>
    </row>
    <row r="241" spans="14:18" x14ac:dyDescent="0.3">
      <c r="N241" s="2"/>
      <c r="O241" s="202"/>
      <c r="P241" s="202"/>
      <c r="Q241" s="202"/>
      <c r="R241" s="202"/>
    </row>
    <row r="242" spans="14:18" x14ac:dyDescent="0.3">
      <c r="N242" s="2"/>
      <c r="O242" s="202"/>
      <c r="P242" s="202"/>
      <c r="Q242" s="202"/>
      <c r="R242" s="202"/>
    </row>
    <row r="243" spans="14:18" x14ac:dyDescent="0.3">
      <c r="N243" s="2"/>
      <c r="O243" s="202"/>
      <c r="P243" s="202"/>
      <c r="Q243" s="202"/>
      <c r="R243" s="202"/>
    </row>
    <row r="244" spans="14:18" x14ac:dyDescent="0.3">
      <c r="N244" s="2"/>
      <c r="O244" s="202"/>
      <c r="P244" s="202"/>
      <c r="Q244" s="202"/>
      <c r="R244" s="202"/>
    </row>
    <row r="245" spans="14:18" x14ac:dyDescent="0.3">
      <c r="N245" s="2"/>
      <c r="O245" s="202"/>
      <c r="P245" s="202"/>
      <c r="Q245" s="202"/>
      <c r="R245" s="202"/>
    </row>
    <row r="246" spans="14:18" x14ac:dyDescent="0.3">
      <c r="N246" s="2"/>
      <c r="O246" s="202"/>
      <c r="P246" s="202"/>
      <c r="Q246" s="202"/>
      <c r="R246" s="202"/>
    </row>
    <row r="247" spans="14:18" x14ac:dyDescent="0.3">
      <c r="N247" s="2"/>
      <c r="O247" s="202"/>
      <c r="P247" s="202"/>
      <c r="Q247" s="202"/>
      <c r="R247" s="202"/>
    </row>
    <row r="248" spans="14:18" x14ac:dyDescent="0.3">
      <c r="N248" s="2"/>
      <c r="O248" s="202"/>
      <c r="P248" s="202"/>
      <c r="Q248" s="202"/>
      <c r="R248" s="202"/>
    </row>
    <row r="249" spans="14:18" x14ac:dyDescent="0.3">
      <c r="N249" s="2"/>
      <c r="O249" s="202"/>
      <c r="P249" s="202"/>
      <c r="Q249" s="202"/>
      <c r="R249" s="202"/>
    </row>
    <row r="250" spans="14:18" x14ac:dyDescent="0.3">
      <c r="N250" s="2"/>
      <c r="O250" s="202"/>
      <c r="P250" s="202"/>
      <c r="Q250" s="202"/>
      <c r="R250" s="202"/>
    </row>
    <row r="251" spans="14:18" x14ac:dyDescent="0.3">
      <c r="N251" s="2"/>
      <c r="O251" s="202"/>
      <c r="P251" s="202"/>
      <c r="Q251" s="202"/>
      <c r="R251" s="202"/>
    </row>
    <row r="252" spans="14:18" x14ac:dyDescent="0.3">
      <c r="N252" s="2"/>
      <c r="O252" s="202"/>
      <c r="P252" s="202"/>
      <c r="Q252" s="202"/>
      <c r="R252" s="202"/>
    </row>
    <row r="253" spans="14:18" x14ac:dyDescent="0.3">
      <c r="N253" s="2"/>
      <c r="O253" s="202"/>
      <c r="P253" s="202"/>
      <c r="Q253" s="202"/>
      <c r="R253" s="202"/>
    </row>
    <row r="254" spans="14:18" x14ac:dyDescent="0.3">
      <c r="N254" s="2"/>
      <c r="O254" s="202"/>
      <c r="P254" s="202"/>
      <c r="Q254" s="202"/>
      <c r="R254" s="202"/>
    </row>
    <row r="255" spans="14:18" x14ac:dyDescent="0.3">
      <c r="N255" s="2"/>
      <c r="O255" s="202"/>
      <c r="P255" s="202"/>
      <c r="Q255" s="202"/>
      <c r="R255" s="202"/>
    </row>
    <row r="256" spans="14:18" x14ac:dyDescent="0.3">
      <c r="N256" s="2"/>
      <c r="O256" s="202"/>
      <c r="P256" s="202"/>
      <c r="Q256" s="202"/>
      <c r="R256" s="202"/>
    </row>
    <row r="257" spans="14:18" x14ac:dyDescent="0.3">
      <c r="N257" s="2"/>
      <c r="O257" s="202"/>
      <c r="P257" s="202"/>
      <c r="Q257" s="202"/>
      <c r="R257" s="202"/>
    </row>
    <row r="258" spans="14:18" x14ac:dyDescent="0.3">
      <c r="N258" s="2"/>
      <c r="O258" s="202"/>
      <c r="P258" s="202"/>
      <c r="Q258" s="202"/>
      <c r="R258" s="202"/>
    </row>
    <row r="259" spans="14:18" x14ac:dyDescent="0.3">
      <c r="N259" s="2"/>
      <c r="O259" s="202"/>
      <c r="P259" s="202"/>
      <c r="Q259" s="202"/>
      <c r="R259" s="202"/>
    </row>
    <row r="260" spans="14:18" x14ac:dyDescent="0.3">
      <c r="N260" s="2"/>
      <c r="O260" s="202"/>
      <c r="P260" s="202"/>
      <c r="Q260" s="202"/>
      <c r="R260" s="202"/>
    </row>
    <row r="261" spans="14:18" x14ac:dyDescent="0.3">
      <c r="N261" s="2"/>
      <c r="O261" s="202"/>
      <c r="P261" s="202"/>
      <c r="Q261" s="202"/>
      <c r="R261" s="202"/>
    </row>
    <row r="262" spans="14:18" x14ac:dyDescent="0.3">
      <c r="N262" s="2"/>
      <c r="O262" s="202"/>
      <c r="P262" s="202"/>
      <c r="Q262" s="202"/>
      <c r="R262" s="202"/>
    </row>
    <row r="263" spans="14:18" x14ac:dyDescent="0.3">
      <c r="N263" s="2"/>
      <c r="O263" s="202"/>
      <c r="P263" s="202"/>
      <c r="Q263" s="202"/>
      <c r="R263" s="202"/>
    </row>
    <row r="264" spans="14:18" x14ac:dyDescent="0.3">
      <c r="N264" s="2"/>
      <c r="O264" s="202"/>
      <c r="P264" s="202"/>
      <c r="Q264" s="202"/>
      <c r="R264" s="202"/>
    </row>
    <row r="265" spans="14:18" x14ac:dyDescent="0.3">
      <c r="N265" s="2"/>
      <c r="O265" s="202"/>
      <c r="P265" s="202"/>
      <c r="Q265" s="202"/>
      <c r="R265" s="202"/>
    </row>
    <row r="266" spans="14:18" x14ac:dyDescent="0.3">
      <c r="N266" s="2"/>
      <c r="O266" s="202"/>
      <c r="P266" s="202"/>
      <c r="Q266" s="202"/>
      <c r="R266" s="202"/>
    </row>
    <row r="267" spans="14:18" x14ac:dyDescent="0.3">
      <c r="N267" s="2"/>
      <c r="O267" s="202"/>
      <c r="P267" s="202"/>
      <c r="Q267" s="202"/>
      <c r="R267" s="202"/>
    </row>
    <row r="268" spans="14:18" x14ac:dyDescent="0.3">
      <c r="N268" s="2"/>
      <c r="O268" s="202"/>
      <c r="P268" s="202"/>
      <c r="Q268" s="202"/>
      <c r="R268" s="202"/>
    </row>
    <row r="269" spans="14:18" x14ac:dyDescent="0.3">
      <c r="N269" s="2"/>
      <c r="O269" s="202"/>
      <c r="P269" s="202"/>
      <c r="Q269" s="202"/>
      <c r="R269" s="202"/>
    </row>
    <row r="270" spans="14:18" x14ac:dyDescent="0.3">
      <c r="N270" s="2"/>
      <c r="O270" s="202"/>
      <c r="P270" s="202"/>
      <c r="Q270" s="202"/>
      <c r="R270" s="202"/>
    </row>
    <row r="271" spans="14:18" x14ac:dyDescent="0.3">
      <c r="N271" s="2"/>
      <c r="O271" s="202"/>
      <c r="P271" s="202"/>
      <c r="Q271" s="202"/>
      <c r="R271" s="202"/>
    </row>
    <row r="272" spans="14:18" x14ac:dyDescent="0.3">
      <c r="N272" s="2"/>
      <c r="O272" s="202"/>
      <c r="P272" s="202"/>
      <c r="Q272" s="202"/>
      <c r="R272" s="202"/>
    </row>
    <row r="273" spans="14:18" x14ac:dyDescent="0.3">
      <c r="N273" s="2"/>
      <c r="O273" s="202"/>
      <c r="P273" s="202"/>
      <c r="Q273" s="202"/>
      <c r="R273" s="202"/>
    </row>
    <row r="274" spans="14:18" x14ac:dyDescent="0.3">
      <c r="N274" s="2"/>
      <c r="O274" s="202"/>
      <c r="P274" s="202"/>
      <c r="Q274" s="202"/>
      <c r="R274" s="202"/>
    </row>
    <row r="275" spans="14:18" x14ac:dyDescent="0.3">
      <c r="N275" s="2"/>
      <c r="O275" s="202"/>
      <c r="P275" s="202"/>
      <c r="Q275" s="202"/>
      <c r="R275" s="202"/>
    </row>
    <row r="276" spans="14:18" x14ac:dyDescent="0.3">
      <c r="N276" s="2"/>
      <c r="O276" s="202"/>
      <c r="P276" s="202"/>
      <c r="Q276" s="202"/>
      <c r="R276" s="202"/>
    </row>
    <row r="277" spans="14:18" x14ac:dyDescent="0.3">
      <c r="N277" s="2"/>
      <c r="O277" s="202"/>
      <c r="P277" s="202"/>
      <c r="Q277" s="202"/>
      <c r="R277" s="202"/>
    </row>
    <row r="278" spans="14:18" x14ac:dyDescent="0.3">
      <c r="N278" s="2"/>
      <c r="O278" s="202"/>
      <c r="P278" s="202"/>
      <c r="Q278" s="202"/>
      <c r="R278" s="202"/>
    </row>
    <row r="279" spans="14:18" x14ac:dyDescent="0.3">
      <c r="N279" s="2"/>
      <c r="O279" s="202"/>
      <c r="P279" s="202"/>
      <c r="Q279" s="202"/>
      <c r="R279" s="202"/>
    </row>
    <row r="280" spans="14:18" x14ac:dyDescent="0.3">
      <c r="N280" s="2"/>
      <c r="O280" s="202"/>
      <c r="P280" s="202"/>
      <c r="Q280" s="202"/>
      <c r="R280" s="202"/>
    </row>
    <row r="281" spans="14:18" x14ac:dyDescent="0.3">
      <c r="N281" s="2"/>
      <c r="O281" s="202"/>
      <c r="P281" s="202"/>
      <c r="Q281" s="202"/>
      <c r="R281" s="202"/>
    </row>
    <row r="282" spans="14:18" x14ac:dyDescent="0.3">
      <c r="N282" s="2"/>
      <c r="O282" s="202"/>
      <c r="P282" s="202"/>
      <c r="Q282" s="202"/>
      <c r="R282" s="202"/>
    </row>
    <row r="283" spans="14:18" x14ac:dyDescent="0.3">
      <c r="N283" s="2"/>
      <c r="O283" s="202"/>
      <c r="P283" s="202"/>
      <c r="Q283" s="202"/>
      <c r="R283" s="202"/>
    </row>
    <row r="284" spans="14:18" x14ac:dyDescent="0.3">
      <c r="N284" s="2"/>
      <c r="O284" s="202"/>
      <c r="P284" s="202"/>
      <c r="Q284" s="202"/>
      <c r="R284" s="202"/>
    </row>
    <row r="285" spans="14:18" x14ac:dyDescent="0.3">
      <c r="N285" s="2"/>
      <c r="O285" s="202"/>
      <c r="P285" s="202"/>
      <c r="Q285" s="202"/>
      <c r="R285" s="202"/>
    </row>
    <row r="286" spans="14:18" x14ac:dyDescent="0.3">
      <c r="N286" s="2"/>
      <c r="O286" s="202"/>
      <c r="P286" s="202"/>
      <c r="Q286" s="202"/>
      <c r="R286" s="202"/>
    </row>
    <row r="287" spans="14:18" x14ac:dyDescent="0.3">
      <c r="N287" s="2"/>
      <c r="O287" s="202"/>
      <c r="P287" s="202"/>
      <c r="Q287" s="202"/>
      <c r="R287" s="202"/>
    </row>
    <row r="288" spans="14:18" x14ac:dyDescent="0.3">
      <c r="N288" s="2"/>
      <c r="O288" s="202"/>
      <c r="P288" s="202"/>
      <c r="Q288" s="202"/>
      <c r="R288" s="202"/>
    </row>
    <row r="289" spans="14:18" x14ac:dyDescent="0.3">
      <c r="N289" s="2"/>
      <c r="O289" s="202"/>
      <c r="P289" s="202"/>
      <c r="Q289" s="202"/>
      <c r="R289" s="202"/>
    </row>
    <row r="290" spans="14:18" x14ac:dyDescent="0.3">
      <c r="N290" s="2"/>
      <c r="O290" s="202"/>
      <c r="P290" s="202"/>
      <c r="Q290" s="202"/>
      <c r="R290" s="202"/>
    </row>
    <row r="291" spans="14:18" x14ac:dyDescent="0.3">
      <c r="N291" s="2"/>
      <c r="O291" s="202"/>
      <c r="P291" s="202"/>
      <c r="Q291" s="202"/>
      <c r="R291" s="202"/>
    </row>
    <row r="292" spans="14:18" x14ac:dyDescent="0.3">
      <c r="N292" s="2"/>
      <c r="O292" s="202"/>
      <c r="P292" s="202"/>
      <c r="Q292" s="202"/>
      <c r="R292" s="202"/>
    </row>
    <row r="293" spans="14:18" x14ac:dyDescent="0.3">
      <c r="N293" s="2"/>
      <c r="O293" s="202"/>
      <c r="P293" s="202"/>
      <c r="Q293" s="202"/>
      <c r="R293" s="202"/>
    </row>
    <row r="294" spans="14:18" x14ac:dyDescent="0.3">
      <c r="N294" s="2"/>
      <c r="O294" s="202"/>
      <c r="P294" s="202"/>
      <c r="Q294" s="202"/>
      <c r="R294" s="202"/>
    </row>
    <row r="295" spans="14:18" x14ac:dyDescent="0.3">
      <c r="N295" s="2"/>
      <c r="O295" s="202"/>
      <c r="P295" s="202"/>
      <c r="Q295" s="202"/>
      <c r="R295" s="202"/>
    </row>
    <row r="296" spans="14:18" x14ac:dyDescent="0.3">
      <c r="N296" s="2"/>
      <c r="O296" s="202"/>
      <c r="P296" s="202"/>
      <c r="Q296" s="202"/>
      <c r="R296" s="202"/>
    </row>
    <row r="297" spans="14:18" x14ac:dyDescent="0.3">
      <c r="N297" s="2"/>
      <c r="O297" s="202"/>
      <c r="P297" s="202"/>
      <c r="Q297" s="202"/>
      <c r="R297" s="202"/>
    </row>
    <row r="298" spans="14:18" x14ac:dyDescent="0.3">
      <c r="N298" s="2"/>
      <c r="O298" s="202"/>
      <c r="P298" s="202"/>
      <c r="Q298" s="202"/>
      <c r="R298" s="202"/>
    </row>
    <row r="299" spans="14:18" x14ac:dyDescent="0.3">
      <c r="N299" s="2"/>
      <c r="O299" s="202"/>
      <c r="P299" s="202"/>
      <c r="Q299" s="202"/>
      <c r="R299" s="202"/>
    </row>
    <row r="300" spans="14:18" x14ac:dyDescent="0.3">
      <c r="N300" s="2"/>
      <c r="O300" s="202"/>
      <c r="P300" s="202"/>
      <c r="Q300" s="202"/>
      <c r="R300" s="202"/>
    </row>
    <row r="301" spans="14:18" x14ac:dyDescent="0.3">
      <c r="N301" s="2"/>
      <c r="O301" s="202"/>
      <c r="P301" s="202"/>
      <c r="Q301" s="202"/>
      <c r="R301" s="202"/>
    </row>
    <row r="302" spans="14:18" x14ac:dyDescent="0.3">
      <c r="N302" s="2"/>
      <c r="O302" s="202"/>
      <c r="P302" s="202"/>
      <c r="Q302" s="202"/>
      <c r="R302" s="202"/>
    </row>
    <row r="303" spans="14:18" x14ac:dyDescent="0.3">
      <c r="N303" s="2"/>
      <c r="O303" s="202"/>
      <c r="P303" s="202"/>
      <c r="Q303" s="202"/>
      <c r="R303" s="202"/>
    </row>
    <row r="304" spans="14:18" x14ac:dyDescent="0.3">
      <c r="N304" s="2"/>
      <c r="O304" s="202"/>
      <c r="P304" s="202"/>
      <c r="Q304" s="202"/>
      <c r="R304" s="202"/>
    </row>
    <row r="305" spans="14:18" x14ac:dyDescent="0.3">
      <c r="N305" s="2"/>
      <c r="O305" s="202"/>
      <c r="P305" s="202"/>
      <c r="Q305" s="202"/>
      <c r="R305" s="202"/>
    </row>
    <row r="306" spans="14:18" x14ac:dyDescent="0.3">
      <c r="N306" s="2"/>
      <c r="O306" s="202"/>
      <c r="P306" s="202"/>
      <c r="Q306" s="202"/>
      <c r="R306" s="202"/>
    </row>
    <row r="307" spans="14:18" x14ac:dyDescent="0.3">
      <c r="N307" s="2"/>
      <c r="O307" s="202"/>
      <c r="P307" s="202"/>
      <c r="Q307" s="202"/>
      <c r="R307" s="202"/>
    </row>
    <row r="308" spans="14:18" x14ac:dyDescent="0.3">
      <c r="N308" s="2"/>
      <c r="O308" s="202"/>
      <c r="P308" s="202"/>
      <c r="Q308" s="202"/>
      <c r="R308" s="202"/>
    </row>
    <row r="309" spans="14:18" x14ac:dyDescent="0.3">
      <c r="N309" s="2"/>
      <c r="O309" s="202"/>
      <c r="P309" s="202"/>
      <c r="Q309" s="202"/>
      <c r="R309" s="202"/>
    </row>
    <row r="310" spans="14:18" x14ac:dyDescent="0.3">
      <c r="N310" s="2"/>
      <c r="O310" s="202"/>
      <c r="P310" s="202"/>
      <c r="Q310" s="202"/>
      <c r="R310" s="202"/>
    </row>
    <row r="311" spans="14:18" x14ac:dyDescent="0.3">
      <c r="N311" s="2"/>
      <c r="O311" s="202"/>
      <c r="P311" s="202"/>
      <c r="Q311" s="202"/>
      <c r="R311" s="202"/>
    </row>
    <row r="312" spans="14:18" x14ac:dyDescent="0.3">
      <c r="N312" s="2"/>
      <c r="O312" s="202"/>
      <c r="P312" s="202"/>
      <c r="Q312" s="202"/>
      <c r="R312" s="202"/>
    </row>
    <row r="313" spans="14:18" x14ac:dyDescent="0.3">
      <c r="N313" s="2"/>
      <c r="O313" s="202"/>
      <c r="P313" s="202"/>
      <c r="Q313" s="202"/>
      <c r="R313" s="202"/>
    </row>
    <row r="314" spans="14:18" x14ac:dyDescent="0.3">
      <c r="N314" s="2"/>
      <c r="O314" s="202"/>
      <c r="P314" s="202"/>
      <c r="Q314" s="202"/>
      <c r="R314" s="202"/>
    </row>
    <row r="315" spans="14:18" x14ac:dyDescent="0.3">
      <c r="N315" s="2"/>
      <c r="O315" s="202"/>
      <c r="P315" s="202"/>
      <c r="Q315" s="202"/>
      <c r="R315" s="202"/>
    </row>
    <row r="316" spans="14:18" x14ac:dyDescent="0.3">
      <c r="N316" s="2"/>
      <c r="O316" s="202"/>
      <c r="P316" s="202"/>
      <c r="Q316" s="202"/>
      <c r="R316" s="202"/>
    </row>
    <row r="317" spans="14:18" x14ac:dyDescent="0.3">
      <c r="N317" s="2"/>
      <c r="O317" s="202"/>
      <c r="P317" s="202"/>
      <c r="Q317" s="202"/>
      <c r="R317" s="202"/>
    </row>
    <row r="318" spans="14:18" x14ac:dyDescent="0.3">
      <c r="N318" s="2"/>
      <c r="O318" s="202"/>
      <c r="P318" s="202"/>
      <c r="Q318" s="202"/>
      <c r="R318" s="202"/>
    </row>
    <row r="319" spans="14:18" x14ac:dyDescent="0.3">
      <c r="N319" s="2"/>
      <c r="O319" s="202"/>
      <c r="P319" s="202"/>
      <c r="Q319" s="202"/>
      <c r="R319" s="202"/>
    </row>
    <row r="320" spans="14:18" x14ac:dyDescent="0.3">
      <c r="N320" s="2"/>
      <c r="O320" s="202"/>
      <c r="P320" s="202"/>
      <c r="Q320" s="202"/>
      <c r="R320" s="202"/>
    </row>
    <row r="321" spans="14:18" x14ac:dyDescent="0.3">
      <c r="N321" s="2"/>
      <c r="O321" s="202"/>
      <c r="P321" s="202"/>
      <c r="Q321" s="202"/>
      <c r="R321" s="202"/>
    </row>
    <row r="322" spans="14:18" x14ac:dyDescent="0.3">
      <c r="N322" s="2"/>
      <c r="O322" s="202"/>
      <c r="P322" s="202"/>
      <c r="Q322" s="202"/>
      <c r="R322" s="202"/>
    </row>
    <row r="323" spans="14:18" x14ac:dyDescent="0.3">
      <c r="N323" s="2"/>
      <c r="O323" s="202"/>
      <c r="P323" s="202"/>
      <c r="Q323" s="202"/>
      <c r="R323" s="202"/>
    </row>
    <row r="324" spans="14:18" x14ac:dyDescent="0.3">
      <c r="N324" s="2"/>
      <c r="O324" s="202"/>
      <c r="P324" s="202"/>
      <c r="Q324" s="202"/>
      <c r="R324" s="202"/>
    </row>
    <row r="325" spans="14:18" x14ac:dyDescent="0.3">
      <c r="N325" s="2"/>
      <c r="O325" s="202"/>
      <c r="P325" s="202"/>
      <c r="Q325" s="202"/>
      <c r="R325" s="202"/>
    </row>
    <row r="326" spans="14:18" x14ac:dyDescent="0.3">
      <c r="N326" s="2"/>
      <c r="O326" s="202"/>
      <c r="P326" s="202"/>
      <c r="Q326" s="202"/>
      <c r="R326" s="202"/>
    </row>
    <row r="327" spans="14:18" x14ac:dyDescent="0.3">
      <c r="N327" s="2"/>
      <c r="O327" s="202"/>
      <c r="P327" s="202"/>
      <c r="Q327" s="202"/>
      <c r="R327" s="202"/>
    </row>
    <row r="328" spans="14:18" x14ac:dyDescent="0.3">
      <c r="N328" s="2"/>
      <c r="O328" s="202"/>
      <c r="P328" s="202"/>
      <c r="Q328" s="202"/>
      <c r="R328" s="202"/>
    </row>
    <row r="329" spans="14:18" x14ac:dyDescent="0.3">
      <c r="N329" s="2"/>
      <c r="O329" s="202"/>
      <c r="P329" s="202"/>
      <c r="Q329" s="202"/>
      <c r="R329" s="202"/>
    </row>
    <row r="330" spans="14:18" x14ac:dyDescent="0.3">
      <c r="N330" s="2"/>
      <c r="O330" s="202"/>
      <c r="P330" s="202"/>
      <c r="Q330" s="202"/>
      <c r="R330" s="202"/>
    </row>
    <row r="331" spans="14:18" x14ac:dyDescent="0.3">
      <c r="N331" s="2"/>
      <c r="O331" s="202"/>
      <c r="P331" s="202"/>
      <c r="Q331" s="202"/>
      <c r="R331" s="202"/>
    </row>
    <row r="332" spans="14:18" x14ac:dyDescent="0.3">
      <c r="N332" s="2"/>
      <c r="O332" s="202"/>
      <c r="P332" s="202"/>
      <c r="Q332" s="202"/>
      <c r="R332" s="202"/>
    </row>
    <row r="333" spans="14:18" x14ac:dyDescent="0.3">
      <c r="N333" s="2"/>
      <c r="O333" s="202"/>
      <c r="P333" s="202"/>
      <c r="Q333" s="202"/>
      <c r="R333" s="202"/>
    </row>
    <row r="334" spans="14:18" x14ac:dyDescent="0.3">
      <c r="N334" s="2"/>
      <c r="O334" s="202"/>
      <c r="P334" s="202"/>
      <c r="Q334" s="202"/>
      <c r="R334" s="202"/>
    </row>
    <row r="335" spans="14:18" x14ac:dyDescent="0.3">
      <c r="N335" s="2"/>
      <c r="O335" s="202"/>
      <c r="P335" s="202"/>
      <c r="Q335" s="202"/>
      <c r="R335" s="202"/>
    </row>
    <row r="336" spans="14:18" x14ac:dyDescent="0.3">
      <c r="N336" s="2"/>
      <c r="O336" s="202"/>
      <c r="P336" s="202"/>
      <c r="Q336" s="202"/>
      <c r="R336" s="202"/>
    </row>
    <row r="337" spans="14:18" x14ac:dyDescent="0.3">
      <c r="N337" s="2"/>
      <c r="O337" s="202"/>
      <c r="P337" s="202"/>
      <c r="Q337" s="202"/>
      <c r="R337" s="202"/>
    </row>
    <row r="338" spans="14:18" x14ac:dyDescent="0.3">
      <c r="N338" s="2"/>
      <c r="O338" s="202"/>
      <c r="P338" s="202"/>
      <c r="Q338" s="202"/>
      <c r="R338" s="202"/>
    </row>
    <row r="339" spans="14:18" x14ac:dyDescent="0.3">
      <c r="N339" s="2"/>
      <c r="O339" s="202"/>
      <c r="P339" s="202"/>
      <c r="Q339" s="202"/>
      <c r="R339" s="202"/>
    </row>
    <row r="340" spans="14:18" x14ac:dyDescent="0.3">
      <c r="N340" s="2"/>
      <c r="O340" s="202"/>
      <c r="P340" s="202"/>
      <c r="Q340" s="202"/>
      <c r="R340" s="202"/>
    </row>
    <row r="341" spans="14:18" x14ac:dyDescent="0.3">
      <c r="N341" s="2"/>
      <c r="O341" s="202"/>
      <c r="P341" s="202"/>
      <c r="Q341" s="202"/>
      <c r="R341" s="202"/>
    </row>
    <row r="342" spans="14:18" x14ac:dyDescent="0.3">
      <c r="N342" s="2"/>
      <c r="O342" s="202"/>
      <c r="P342" s="202"/>
      <c r="Q342" s="202"/>
      <c r="R342" s="202"/>
    </row>
    <row r="343" spans="14:18" x14ac:dyDescent="0.3">
      <c r="N343" s="2"/>
      <c r="O343" s="202"/>
      <c r="P343" s="202"/>
      <c r="Q343" s="202"/>
      <c r="R343" s="202"/>
    </row>
    <row r="344" spans="14:18" x14ac:dyDescent="0.3">
      <c r="N344" s="2"/>
      <c r="O344" s="202"/>
      <c r="P344" s="202"/>
      <c r="Q344" s="202"/>
      <c r="R344" s="202"/>
    </row>
    <row r="345" spans="14:18" x14ac:dyDescent="0.3">
      <c r="N345" s="2"/>
      <c r="O345" s="202"/>
      <c r="P345" s="202"/>
      <c r="Q345" s="202"/>
      <c r="R345" s="202"/>
    </row>
    <row r="346" spans="14:18" x14ac:dyDescent="0.3">
      <c r="N346" s="2"/>
      <c r="O346" s="202"/>
      <c r="P346" s="202"/>
      <c r="Q346" s="202"/>
      <c r="R346" s="202"/>
    </row>
    <row r="347" spans="14:18" x14ac:dyDescent="0.3">
      <c r="N347" s="2"/>
      <c r="O347" s="202"/>
      <c r="P347" s="202"/>
      <c r="Q347" s="202"/>
      <c r="R347" s="202"/>
    </row>
    <row r="348" spans="14:18" x14ac:dyDescent="0.3">
      <c r="N348" s="2"/>
      <c r="O348" s="202"/>
      <c r="P348" s="202"/>
      <c r="Q348" s="202"/>
      <c r="R348" s="202"/>
    </row>
    <row r="349" spans="14:18" x14ac:dyDescent="0.3">
      <c r="N349" s="2"/>
      <c r="O349" s="202"/>
      <c r="P349" s="202"/>
      <c r="Q349" s="202"/>
      <c r="R349" s="202"/>
    </row>
    <row r="350" spans="14:18" x14ac:dyDescent="0.3">
      <c r="N350" s="2"/>
      <c r="O350" s="202"/>
      <c r="P350" s="202"/>
      <c r="Q350" s="202"/>
      <c r="R350" s="202"/>
    </row>
    <row r="351" spans="14:18" x14ac:dyDescent="0.3">
      <c r="N351" s="2"/>
      <c r="O351" s="202"/>
      <c r="P351" s="202"/>
      <c r="Q351" s="202"/>
      <c r="R351" s="202"/>
    </row>
    <row r="352" spans="14:18" x14ac:dyDescent="0.3">
      <c r="N352" s="2"/>
      <c r="O352" s="202"/>
      <c r="P352" s="202"/>
      <c r="Q352" s="202"/>
      <c r="R352" s="202"/>
    </row>
    <row r="353" spans="14:18" x14ac:dyDescent="0.3">
      <c r="N353" s="2"/>
      <c r="O353" s="202"/>
      <c r="P353" s="202"/>
      <c r="Q353" s="202"/>
      <c r="R353" s="202"/>
    </row>
    <row r="354" spans="14:18" x14ac:dyDescent="0.3">
      <c r="N354" s="2"/>
      <c r="O354" s="202"/>
      <c r="P354" s="202"/>
      <c r="Q354" s="202"/>
      <c r="R354" s="202"/>
    </row>
    <row r="355" spans="14:18" x14ac:dyDescent="0.3">
      <c r="N355" s="2"/>
      <c r="O355" s="202"/>
      <c r="P355" s="202"/>
      <c r="Q355" s="202"/>
      <c r="R355" s="202"/>
    </row>
    <row r="356" spans="14:18" x14ac:dyDescent="0.3">
      <c r="N356" s="2"/>
      <c r="O356" s="202"/>
      <c r="P356" s="202"/>
      <c r="Q356" s="202"/>
      <c r="R356" s="202"/>
    </row>
    <row r="357" spans="14:18" x14ac:dyDescent="0.3">
      <c r="N357" s="2"/>
      <c r="O357" s="202"/>
      <c r="P357" s="202"/>
      <c r="Q357" s="202"/>
      <c r="R357" s="202"/>
    </row>
    <row r="358" spans="14:18" x14ac:dyDescent="0.3">
      <c r="N358" s="2"/>
      <c r="O358" s="202"/>
      <c r="P358" s="202"/>
      <c r="Q358" s="202"/>
      <c r="R358" s="202"/>
    </row>
    <row r="359" spans="14:18" x14ac:dyDescent="0.3">
      <c r="N359" s="2"/>
      <c r="O359" s="202"/>
      <c r="P359" s="202"/>
      <c r="Q359" s="202"/>
      <c r="R359" s="202"/>
    </row>
    <row r="360" spans="14:18" x14ac:dyDescent="0.3">
      <c r="N360" s="2"/>
      <c r="O360" s="202"/>
      <c r="P360" s="202"/>
      <c r="Q360" s="202"/>
      <c r="R360" s="202"/>
    </row>
    <row r="361" spans="14:18" x14ac:dyDescent="0.3">
      <c r="N361" s="2"/>
      <c r="O361" s="202"/>
      <c r="P361" s="202"/>
      <c r="Q361" s="202"/>
      <c r="R361" s="202"/>
    </row>
    <row r="362" spans="14:18" x14ac:dyDescent="0.3">
      <c r="O362" s="68"/>
      <c r="P362" s="68"/>
      <c r="Q362" s="68"/>
      <c r="R362" s="68"/>
    </row>
    <row r="363" spans="14:18" x14ac:dyDescent="0.3">
      <c r="O363" s="68"/>
      <c r="P363" s="68"/>
      <c r="Q363" s="68"/>
      <c r="R363" s="68"/>
    </row>
    <row r="364" spans="14:18" x14ac:dyDescent="0.3">
      <c r="O364" s="68"/>
      <c r="P364" s="68"/>
      <c r="Q364" s="68"/>
      <c r="R364" s="68"/>
    </row>
    <row r="365" spans="14:18" x14ac:dyDescent="0.3">
      <c r="O365" s="68"/>
      <c r="P365" s="68"/>
      <c r="Q365" s="68"/>
      <c r="R365" s="68"/>
    </row>
    <row r="366" spans="14:18" x14ac:dyDescent="0.3">
      <c r="O366" s="68"/>
      <c r="P366" s="68"/>
      <c r="Q366" s="68"/>
      <c r="R366" s="68"/>
    </row>
    <row r="367" spans="14:18" x14ac:dyDescent="0.3">
      <c r="O367" s="68"/>
      <c r="P367" s="68"/>
      <c r="Q367" s="68"/>
      <c r="R367" s="68"/>
    </row>
    <row r="368" spans="14:18" x14ac:dyDescent="0.3">
      <c r="O368" s="68"/>
      <c r="P368" s="68"/>
      <c r="Q368" s="68"/>
      <c r="R368" s="68"/>
    </row>
    <row r="369" spans="15:18" x14ac:dyDescent="0.3">
      <c r="O369" s="68"/>
      <c r="P369" s="68"/>
      <c r="Q369" s="68"/>
      <c r="R369" s="68"/>
    </row>
    <row r="370" spans="15:18" x14ac:dyDescent="0.3">
      <c r="O370" s="68"/>
      <c r="P370" s="68"/>
      <c r="Q370" s="68"/>
      <c r="R370" s="68"/>
    </row>
    <row r="371" spans="15:18" x14ac:dyDescent="0.3">
      <c r="O371" s="68"/>
      <c r="P371" s="68"/>
      <c r="Q371" s="68"/>
      <c r="R371" s="68"/>
    </row>
    <row r="372" spans="15:18" x14ac:dyDescent="0.3">
      <c r="O372" s="68"/>
      <c r="P372" s="68"/>
      <c r="Q372" s="68"/>
      <c r="R372" s="68"/>
    </row>
    <row r="373" spans="15:18" x14ac:dyDescent="0.3">
      <c r="O373" s="68"/>
      <c r="P373" s="68"/>
      <c r="Q373" s="68"/>
      <c r="R373" s="68"/>
    </row>
    <row r="374" spans="15:18" x14ac:dyDescent="0.3">
      <c r="O374" s="68"/>
      <c r="P374" s="68"/>
      <c r="Q374" s="68"/>
      <c r="R374" s="68"/>
    </row>
    <row r="375" spans="15:18" x14ac:dyDescent="0.3">
      <c r="O375" s="68"/>
      <c r="P375" s="68"/>
      <c r="Q375" s="68"/>
      <c r="R375" s="68"/>
    </row>
    <row r="376" spans="15:18" x14ac:dyDescent="0.3">
      <c r="O376" s="68"/>
      <c r="P376" s="68"/>
      <c r="Q376" s="68"/>
      <c r="R376" s="68"/>
    </row>
    <row r="377" spans="15:18" x14ac:dyDescent="0.3">
      <c r="O377" s="68"/>
      <c r="P377" s="68"/>
      <c r="Q377" s="68"/>
      <c r="R377" s="68"/>
    </row>
    <row r="378" spans="15:18" x14ac:dyDescent="0.3">
      <c r="O378" s="68"/>
      <c r="P378" s="68"/>
      <c r="Q378" s="68"/>
      <c r="R378" s="68"/>
    </row>
    <row r="379" spans="15:18" x14ac:dyDescent="0.3">
      <c r="O379" s="68"/>
      <c r="P379" s="68"/>
      <c r="Q379" s="68"/>
      <c r="R379" s="68"/>
    </row>
    <row r="380" spans="15:18" x14ac:dyDescent="0.3">
      <c r="O380" s="68"/>
      <c r="P380" s="68"/>
      <c r="Q380" s="68"/>
      <c r="R380" s="68"/>
    </row>
    <row r="381" spans="15:18" x14ac:dyDescent="0.3">
      <c r="O381" s="68"/>
      <c r="P381" s="68"/>
      <c r="Q381" s="68"/>
      <c r="R381" s="68"/>
    </row>
    <row r="382" spans="15:18" x14ac:dyDescent="0.3">
      <c r="O382" s="68"/>
      <c r="P382" s="68"/>
      <c r="Q382" s="68"/>
      <c r="R382" s="68"/>
    </row>
    <row r="383" spans="15:18" x14ac:dyDescent="0.3">
      <c r="O383" s="68"/>
      <c r="P383" s="68"/>
      <c r="Q383" s="68"/>
      <c r="R383" s="68"/>
    </row>
  </sheetData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L35"/>
  <sheetViews>
    <sheetView showGridLines="0" topLeftCell="A11" zoomScale="85" zoomScaleNormal="85" workbookViewId="0">
      <selection activeCell="C16" sqref="C16"/>
    </sheetView>
  </sheetViews>
  <sheetFormatPr defaultRowHeight="16.5" x14ac:dyDescent="0.3"/>
  <cols>
    <col min="1" max="1" width="38" customWidth="1"/>
    <col min="2" max="2" width="18.625" bestFit="1" customWidth="1"/>
    <col min="3" max="3" width="18.25" bestFit="1" customWidth="1"/>
    <col min="4" max="4" width="20.625" customWidth="1"/>
    <col min="5" max="5" width="12" bestFit="1" customWidth="1"/>
    <col min="6" max="6" width="12.75" bestFit="1" customWidth="1"/>
    <col min="7" max="7" width="12.875" style="71" bestFit="1" customWidth="1"/>
    <col min="8" max="8" width="17.5" bestFit="1" customWidth="1"/>
    <col min="9" max="9" width="21.75" customWidth="1"/>
    <col min="10" max="10" width="25.875" bestFit="1" customWidth="1"/>
    <col min="11" max="11" width="9.875" bestFit="1" customWidth="1"/>
    <col min="12" max="12" width="9.5" bestFit="1" customWidth="1"/>
  </cols>
  <sheetData>
    <row r="1" spans="1:12" x14ac:dyDescent="0.3">
      <c r="A1" s="73" t="s">
        <v>215</v>
      </c>
      <c r="B1" s="73" t="s">
        <v>216</v>
      </c>
      <c r="C1" s="73" t="s">
        <v>31</v>
      </c>
      <c r="D1" s="73" t="s">
        <v>200</v>
      </c>
      <c r="E1" s="73" t="s">
        <v>201</v>
      </c>
      <c r="F1" s="73" t="s">
        <v>202</v>
      </c>
      <c r="G1" s="74" t="s">
        <v>223</v>
      </c>
      <c r="H1" s="73" t="s">
        <v>224</v>
      </c>
    </row>
    <row r="2" spans="1:12" x14ac:dyDescent="0.3">
      <c r="A2" s="66" t="s">
        <v>203</v>
      </c>
      <c r="B2" s="66" t="s">
        <v>203</v>
      </c>
      <c r="C2" s="67" t="s">
        <v>244</v>
      </c>
      <c r="D2" s="67" t="s">
        <v>32</v>
      </c>
      <c r="E2" s="68">
        <v>13060</v>
      </c>
      <c r="F2" s="68">
        <v>91418</v>
      </c>
      <c r="G2" s="69">
        <v>3.6569999999999997E-5</v>
      </c>
      <c r="H2" s="70">
        <v>0</v>
      </c>
    </row>
    <row r="3" spans="1:12" x14ac:dyDescent="0.3">
      <c r="A3" s="66" t="s">
        <v>217</v>
      </c>
      <c r="B3" s="66" t="s">
        <v>10</v>
      </c>
      <c r="C3" s="67" t="s">
        <v>244</v>
      </c>
      <c r="D3" s="67" t="s">
        <v>32</v>
      </c>
      <c r="E3" s="68">
        <v>0</v>
      </c>
      <c r="F3" s="68">
        <v>0</v>
      </c>
      <c r="G3" s="69">
        <v>0</v>
      </c>
      <c r="H3" s="70">
        <v>100000</v>
      </c>
    </row>
    <row r="4" spans="1:12" x14ac:dyDescent="0.3">
      <c r="A4" s="66" t="s">
        <v>242</v>
      </c>
      <c r="B4" s="66" t="s">
        <v>10</v>
      </c>
      <c r="C4" s="67" t="s">
        <v>244</v>
      </c>
      <c r="D4" s="67" t="s">
        <v>229</v>
      </c>
      <c r="E4" s="68">
        <v>0</v>
      </c>
      <c r="F4" s="68">
        <v>0</v>
      </c>
      <c r="G4" s="69">
        <v>0</v>
      </c>
      <c r="H4" s="70">
        <v>50000</v>
      </c>
    </row>
    <row r="5" spans="1:12" x14ac:dyDescent="0.3">
      <c r="A5" s="66" t="s">
        <v>137</v>
      </c>
      <c r="B5" s="66" t="s">
        <v>222</v>
      </c>
      <c r="C5" s="67" t="s">
        <v>244</v>
      </c>
      <c r="D5" s="67" t="s">
        <v>32</v>
      </c>
      <c r="E5" s="68">
        <v>0</v>
      </c>
      <c r="F5" s="68">
        <v>0</v>
      </c>
      <c r="G5" s="69">
        <v>0</v>
      </c>
      <c r="H5" s="70">
        <v>10000</v>
      </c>
    </row>
    <row r="6" spans="1:12" x14ac:dyDescent="0.3">
      <c r="A6" s="66" t="s">
        <v>226</v>
      </c>
      <c r="B6" s="66" t="s">
        <v>210</v>
      </c>
      <c r="C6" s="67" t="s">
        <v>247</v>
      </c>
      <c r="D6" s="67" t="s">
        <v>240</v>
      </c>
      <c r="E6" s="68">
        <v>0</v>
      </c>
      <c r="F6" s="68">
        <v>0</v>
      </c>
      <c r="G6" s="69">
        <v>0</v>
      </c>
      <c r="H6" s="70">
        <v>150</v>
      </c>
    </row>
    <row r="7" spans="1:12" ht="17.25" thickBot="1" x14ac:dyDescent="0.35">
      <c r="A7" s="66" t="s">
        <v>227</v>
      </c>
      <c r="B7" s="66" t="s">
        <v>210</v>
      </c>
      <c r="C7" s="67" t="s">
        <v>244</v>
      </c>
      <c r="D7" s="67" t="s">
        <v>32</v>
      </c>
      <c r="E7" s="68">
        <v>0</v>
      </c>
      <c r="F7" s="68">
        <v>0</v>
      </c>
      <c r="G7" s="69">
        <v>0</v>
      </c>
      <c r="H7" s="70">
        <v>2500</v>
      </c>
      <c r="J7" s="75" t="s">
        <v>234</v>
      </c>
      <c r="K7" s="75" t="s">
        <v>129</v>
      </c>
      <c r="L7" s="75" t="s">
        <v>235</v>
      </c>
    </row>
    <row r="8" spans="1:12" x14ac:dyDescent="0.3">
      <c r="A8" s="66" t="s">
        <v>228</v>
      </c>
      <c r="B8" s="66" t="s">
        <v>210</v>
      </c>
      <c r="C8" s="67" t="s">
        <v>247</v>
      </c>
      <c r="D8" s="67" t="s">
        <v>32</v>
      </c>
      <c r="E8" s="68">
        <v>0</v>
      </c>
      <c r="F8" s="68">
        <v>0</v>
      </c>
      <c r="G8" s="69">
        <v>0</v>
      </c>
      <c r="H8" s="70">
        <v>1500</v>
      </c>
      <c r="J8" s="76"/>
      <c r="K8" s="76"/>
      <c r="L8" s="76"/>
    </row>
    <row r="9" spans="1:12" x14ac:dyDescent="0.3">
      <c r="A9" s="66" t="s">
        <v>284</v>
      </c>
      <c r="B9" s="66" t="s">
        <v>44</v>
      </c>
      <c r="C9" s="67" t="s">
        <v>244</v>
      </c>
      <c r="D9" s="67" t="s">
        <v>32</v>
      </c>
      <c r="E9" s="68">
        <v>14714.36</v>
      </c>
      <c r="F9" s="68">
        <v>98095.62</v>
      </c>
      <c r="G9" s="72">
        <v>1.2E-5</v>
      </c>
      <c r="H9" s="70">
        <v>0</v>
      </c>
      <c r="I9" s="90"/>
      <c r="J9" s="77" t="s">
        <v>236</v>
      </c>
      <c r="K9" s="79">
        <v>1.166E-5</v>
      </c>
      <c r="L9" s="78">
        <v>0</v>
      </c>
    </row>
    <row r="10" spans="1:12" x14ac:dyDescent="0.3">
      <c r="A10" s="66" t="s">
        <v>285</v>
      </c>
      <c r="B10" s="66" t="s">
        <v>44</v>
      </c>
      <c r="C10" s="67" t="s">
        <v>244</v>
      </c>
      <c r="D10" s="67" t="s">
        <v>32</v>
      </c>
      <c r="E10" s="68">
        <v>0</v>
      </c>
      <c r="F10" s="68">
        <v>0</v>
      </c>
      <c r="G10" s="69">
        <v>2.3300000000000001E-5</v>
      </c>
      <c r="H10" s="70">
        <v>0</v>
      </c>
      <c r="J10" s="77" t="s">
        <v>237</v>
      </c>
      <c r="K10" s="79">
        <v>1.0495E-5</v>
      </c>
      <c r="L10" s="78">
        <v>583.09</v>
      </c>
    </row>
    <row r="11" spans="1:12" x14ac:dyDescent="0.3">
      <c r="A11" s="66" t="s">
        <v>214</v>
      </c>
      <c r="B11" s="66" t="s">
        <v>44</v>
      </c>
      <c r="C11" s="67" t="s">
        <v>244</v>
      </c>
      <c r="D11" s="67" t="s">
        <v>32</v>
      </c>
      <c r="E11" s="68">
        <v>14714.36</v>
      </c>
      <c r="F11" s="68">
        <v>98095.62</v>
      </c>
      <c r="G11" s="71">
        <v>1.2E-5</v>
      </c>
      <c r="H11" s="70">
        <v>0</v>
      </c>
      <c r="J11" s="77" t="s">
        <v>238</v>
      </c>
      <c r="K11" s="79">
        <v>9.3300000000000005E-6</v>
      </c>
      <c r="L11" s="78">
        <v>2682.21</v>
      </c>
    </row>
    <row r="12" spans="1:12" x14ac:dyDescent="0.3">
      <c r="A12" s="66" t="s">
        <v>212</v>
      </c>
      <c r="B12" s="66" t="s">
        <v>44</v>
      </c>
      <c r="C12" s="67" t="s">
        <v>244</v>
      </c>
      <c r="D12" s="67" t="s">
        <v>32</v>
      </c>
      <c r="E12" s="68">
        <v>0</v>
      </c>
      <c r="F12" s="68">
        <v>0</v>
      </c>
      <c r="G12" s="72">
        <v>5.0000000000000002E-5</v>
      </c>
      <c r="H12" s="70">
        <v>0</v>
      </c>
      <c r="J12" s="77" t="s">
        <v>239</v>
      </c>
      <c r="K12" s="79">
        <v>8.1629999999999996E-6</v>
      </c>
      <c r="L12" s="78">
        <v>5014.57</v>
      </c>
    </row>
    <row r="13" spans="1:12" x14ac:dyDescent="0.3">
      <c r="A13" s="66" t="s">
        <v>213</v>
      </c>
      <c r="B13" s="66" t="s">
        <v>44</v>
      </c>
      <c r="C13" s="67" t="s">
        <v>244</v>
      </c>
      <c r="D13" s="67" t="s">
        <v>32</v>
      </c>
      <c r="E13" s="68">
        <v>0</v>
      </c>
      <c r="F13" s="68">
        <v>0</v>
      </c>
      <c r="G13" s="72">
        <v>9.3200000000000002E-5</v>
      </c>
      <c r="H13" s="70">
        <v>0</v>
      </c>
    </row>
    <row r="14" spans="1:12" x14ac:dyDescent="0.3">
      <c r="A14" s="66" t="s">
        <v>248</v>
      </c>
      <c r="B14" s="66" t="s">
        <v>44</v>
      </c>
      <c r="C14" s="67" t="s">
        <v>244</v>
      </c>
      <c r="D14" s="67" t="s">
        <v>249</v>
      </c>
      <c r="E14" s="68">
        <v>0</v>
      </c>
      <c r="F14" s="68">
        <v>0</v>
      </c>
      <c r="G14" s="72">
        <v>0</v>
      </c>
      <c r="H14" s="70">
        <v>71.12</v>
      </c>
    </row>
    <row r="15" spans="1:12" x14ac:dyDescent="0.3">
      <c r="A15" s="66" t="s">
        <v>230</v>
      </c>
      <c r="B15" s="66" t="s">
        <v>44</v>
      </c>
      <c r="C15" s="67" t="s">
        <v>244</v>
      </c>
      <c r="D15" s="67" t="s">
        <v>229</v>
      </c>
      <c r="E15" s="68">
        <v>0</v>
      </c>
      <c r="F15" s="68">
        <v>0</v>
      </c>
      <c r="G15" s="72">
        <v>0</v>
      </c>
      <c r="H15" s="70">
        <v>29.3</v>
      </c>
    </row>
    <row r="16" spans="1:12" x14ac:dyDescent="0.3">
      <c r="A16" s="66" t="s">
        <v>231</v>
      </c>
      <c r="B16" s="66" t="s">
        <v>44</v>
      </c>
      <c r="C16" s="67" t="s">
        <v>244</v>
      </c>
      <c r="D16" s="67" t="s">
        <v>32</v>
      </c>
      <c r="E16" s="68">
        <v>14714.36</v>
      </c>
      <c r="F16" s="68">
        <v>98095.62</v>
      </c>
      <c r="G16" s="72">
        <v>5.0000000000000002E-5</v>
      </c>
      <c r="H16" s="70">
        <v>0</v>
      </c>
      <c r="I16" s="90"/>
    </row>
    <row r="17" spans="1:8" x14ac:dyDescent="0.3">
      <c r="A17" s="66" t="s">
        <v>206</v>
      </c>
      <c r="B17" s="66" t="s">
        <v>44</v>
      </c>
      <c r="C17" s="67" t="s">
        <v>247</v>
      </c>
      <c r="D17" s="67" t="s">
        <v>240</v>
      </c>
      <c r="E17" s="68">
        <v>0</v>
      </c>
      <c r="F17" s="68">
        <v>0</v>
      </c>
      <c r="G17" s="72">
        <v>0</v>
      </c>
      <c r="H17" s="70">
        <v>66.400000000000006</v>
      </c>
    </row>
    <row r="18" spans="1:8" x14ac:dyDescent="0.3">
      <c r="A18" s="66" t="s">
        <v>207</v>
      </c>
      <c r="B18" s="66" t="s">
        <v>44</v>
      </c>
      <c r="C18" s="67" t="s">
        <v>247</v>
      </c>
      <c r="D18" s="67" t="s">
        <v>240</v>
      </c>
      <c r="E18" s="68">
        <v>0</v>
      </c>
      <c r="F18" s="68">
        <v>0</v>
      </c>
      <c r="G18" s="72">
        <v>0</v>
      </c>
      <c r="H18" s="70">
        <v>44.2</v>
      </c>
    </row>
    <row r="19" spans="1:8" x14ac:dyDescent="0.3">
      <c r="A19" s="92" t="s">
        <v>232</v>
      </c>
      <c r="B19" s="92" t="s">
        <v>44</v>
      </c>
      <c r="C19" s="93" t="s">
        <v>244</v>
      </c>
      <c r="D19" s="93" t="s">
        <v>233</v>
      </c>
      <c r="E19" s="94">
        <v>0</v>
      </c>
      <c r="F19" s="94">
        <v>0</v>
      </c>
      <c r="G19" s="95">
        <f>IF((sd_se+sd_subp+sd_sub)&lt;=50000000,K9,IF((sd_se+sd_subp+sd_sub)&lt;=250000000,K10,IF((sd_se+sd_subp+sd_sub)&lt;=500000000,K11,IF((sd_se+sd_subp+sd_sub)&lt;1000000000,K12,"Erro"))))</f>
        <v>1.166E-5</v>
      </c>
      <c r="H19" s="96">
        <f>IF((sd_se+sd_subp+sd_sub)&lt;=50000000,L9,IF((sd_se+sd_subp+sd_sub)&lt;=250000000,L10,IF((sd_se+sd_subp+sd_sub)&lt;=500000000,L11,IF((sd_se+sd_subp+sd_sub)&lt;1000000000,L12,"Erro"))))</f>
        <v>0</v>
      </c>
    </row>
    <row r="20" spans="1:8" x14ac:dyDescent="0.3">
      <c r="A20" s="66" t="s">
        <v>283</v>
      </c>
      <c r="B20" s="66" t="s">
        <v>220</v>
      </c>
      <c r="C20" s="67" t="s">
        <v>247</v>
      </c>
      <c r="D20" s="67" t="s">
        <v>32</v>
      </c>
      <c r="E20" s="68">
        <v>0</v>
      </c>
      <c r="F20" s="68">
        <v>0</v>
      </c>
      <c r="G20" s="72">
        <v>0</v>
      </c>
      <c r="H20" s="70">
        <v>1000</v>
      </c>
    </row>
    <row r="21" spans="1:8" x14ac:dyDescent="0.3">
      <c r="A21" s="66" t="s">
        <v>12</v>
      </c>
      <c r="B21" s="66" t="s">
        <v>131</v>
      </c>
      <c r="C21" s="67" t="s">
        <v>244</v>
      </c>
      <c r="D21" s="67" t="s">
        <v>32</v>
      </c>
      <c r="E21" s="68">
        <v>0</v>
      </c>
      <c r="F21" s="68">
        <v>0</v>
      </c>
      <c r="G21" s="72">
        <v>0.01</v>
      </c>
      <c r="H21" s="70">
        <v>0</v>
      </c>
    </row>
    <row r="22" spans="1:8" x14ac:dyDescent="0.3">
      <c r="A22" s="66" t="s">
        <v>204</v>
      </c>
      <c r="B22" s="66" t="s">
        <v>130</v>
      </c>
      <c r="C22" s="67" t="s">
        <v>244</v>
      </c>
      <c r="D22" s="67" t="s">
        <v>32</v>
      </c>
      <c r="E22" s="68">
        <v>0</v>
      </c>
      <c r="F22" s="68">
        <v>0</v>
      </c>
      <c r="G22" s="72">
        <v>0</v>
      </c>
      <c r="H22" s="70">
        <f>7000/(1-16.33%)</f>
        <v>8366.2005497788941</v>
      </c>
    </row>
    <row r="23" spans="1:8" x14ac:dyDescent="0.3">
      <c r="A23" s="66" t="s">
        <v>11</v>
      </c>
      <c r="B23" s="66" t="s">
        <v>130</v>
      </c>
      <c r="C23" s="67" t="s">
        <v>247</v>
      </c>
      <c r="D23" s="67" t="s">
        <v>32</v>
      </c>
      <c r="E23" s="68">
        <v>0</v>
      </c>
      <c r="F23" s="68">
        <v>0</v>
      </c>
      <c r="G23" s="72">
        <v>0</v>
      </c>
      <c r="H23" s="70">
        <f>8000/(1-16.33%)</f>
        <v>9561.3720568901645</v>
      </c>
    </row>
    <row r="24" spans="1:8" x14ac:dyDescent="0.3">
      <c r="A24" s="66" t="s">
        <v>205</v>
      </c>
      <c r="B24" s="66" t="s">
        <v>43</v>
      </c>
      <c r="C24" s="67" t="s">
        <v>244</v>
      </c>
      <c r="D24" s="67" t="s">
        <v>32</v>
      </c>
      <c r="E24" s="68">
        <v>722.4</v>
      </c>
      <c r="F24" s="68">
        <v>283291.09999999998</v>
      </c>
      <c r="G24" s="72">
        <v>5.0000000000000001E-4</v>
      </c>
      <c r="H24" s="70">
        <v>0</v>
      </c>
    </row>
    <row r="25" spans="1:8" x14ac:dyDescent="0.3">
      <c r="A25" s="66" t="s">
        <v>219</v>
      </c>
      <c r="B25" s="66" t="s">
        <v>13</v>
      </c>
      <c r="C25" s="67" t="s">
        <v>247</v>
      </c>
      <c r="D25" s="67" t="s">
        <v>32</v>
      </c>
      <c r="E25" s="68">
        <v>0</v>
      </c>
      <c r="F25" s="68">
        <v>0</v>
      </c>
      <c r="G25" s="72">
        <v>0</v>
      </c>
      <c r="H25" s="70">
        <v>300</v>
      </c>
    </row>
    <row r="26" spans="1:8" x14ac:dyDescent="0.3">
      <c r="A26" s="2" t="s">
        <v>241</v>
      </c>
      <c r="B26" s="66" t="s">
        <v>13</v>
      </c>
      <c r="C26" s="67" t="s">
        <v>244</v>
      </c>
      <c r="D26" s="67" t="s">
        <v>32</v>
      </c>
      <c r="E26" s="68">
        <v>0</v>
      </c>
      <c r="F26" s="68">
        <v>0</v>
      </c>
      <c r="G26" s="72">
        <v>0</v>
      </c>
      <c r="H26" s="70">
        <v>2500</v>
      </c>
    </row>
    <row r="27" spans="1:8" x14ac:dyDescent="0.3">
      <c r="A27" s="66" t="s">
        <v>14</v>
      </c>
      <c r="B27" s="66" t="s">
        <v>14</v>
      </c>
      <c r="C27" s="67" t="s">
        <v>365</v>
      </c>
      <c r="D27" s="67" t="s">
        <v>32</v>
      </c>
      <c r="E27" s="68">
        <v>0</v>
      </c>
      <c r="F27" s="68">
        <v>0</v>
      </c>
      <c r="G27" s="72">
        <v>0</v>
      </c>
      <c r="H27" s="70">
        <f>4000/(1-16.33%)</f>
        <v>4780.6860284450822</v>
      </c>
    </row>
    <row r="28" spans="1:8" x14ac:dyDescent="0.3">
      <c r="A28" s="2" t="s">
        <v>211</v>
      </c>
      <c r="B28" s="66" t="s">
        <v>221</v>
      </c>
      <c r="C28" s="67" t="s">
        <v>244</v>
      </c>
      <c r="D28" s="67" t="s">
        <v>32</v>
      </c>
      <c r="E28" s="68">
        <v>0</v>
      </c>
      <c r="F28" s="68">
        <v>0</v>
      </c>
      <c r="G28" s="72">
        <v>0</v>
      </c>
      <c r="H28" s="70">
        <v>50000</v>
      </c>
    </row>
    <row r="29" spans="1:8" x14ac:dyDescent="0.3">
      <c r="A29" s="66" t="s">
        <v>209</v>
      </c>
      <c r="B29" s="66" t="s">
        <v>15</v>
      </c>
      <c r="C29" s="67" t="s">
        <v>244</v>
      </c>
      <c r="D29" s="67" t="s">
        <v>32</v>
      </c>
      <c r="E29" s="68">
        <v>0</v>
      </c>
      <c r="F29" s="68">
        <v>0</v>
      </c>
      <c r="G29" s="72">
        <v>0</v>
      </c>
      <c r="H29" s="70">
        <v>35000</v>
      </c>
    </row>
    <row r="30" spans="1:8" x14ac:dyDescent="0.3">
      <c r="A30" s="66" t="s">
        <v>225</v>
      </c>
      <c r="B30" s="66" t="s">
        <v>15</v>
      </c>
      <c r="C30" s="67" t="s">
        <v>246</v>
      </c>
      <c r="D30" s="67" t="s">
        <v>32</v>
      </c>
      <c r="E30" s="68">
        <v>0</v>
      </c>
      <c r="F30" s="68">
        <v>0</v>
      </c>
      <c r="G30" s="72">
        <v>0</v>
      </c>
      <c r="H30" s="70">
        <v>15000</v>
      </c>
    </row>
    <row r="31" spans="1:8" x14ac:dyDescent="0.3">
      <c r="A31" s="66" t="s">
        <v>42</v>
      </c>
      <c r="B31" s="66" t="s">
        <v>218</v>
      </c>
      <c r="C31" s="67" t="s">
        <v>244</v>
      </c>
      <c r="D31" s="67" t="s">
        <v>32</v>
      </c>
      <c r="E31" s="68">
        <v>0</v>
      </c>
      <c r="F31" s="68">
        <v>0</v>
      </c>
      <c r="G31" s="72">
        <v>0</v>
      </c>
      <c r="H31" s="70">
        <v>200000</v>
      </c>
    </row>
    <row r="32" spans="1:8" x14ac:dyDescent="0.3">
      <c r="A32" s="66" t="s">
        <v>109</v>
      </c>
      <c r="B32" s="66" t="s">
        <v>218</v>
      </c>
      <c r="C32" s="67" t="s">
        <v>244</v>
      </c>
      <c r="D32" s="67" t="s">
        <v>32</v>
      </c>
      <c r="E32" s="68">
        <v>0</v>
      </c>
      <c r="F32" s="68">
        <v>0</v>
      </c>
      <c r="G32" s="72">
        <v>0.02</v>
      </c>
      <c r="H32" s="70">
        <v>0</v>
      </c>
    </row>
    <row r="33" spans="1:8" x14ac:dyDescent="0.3">
      <c r="A33" s="66" t="s">
        <v>208</v>
      </c>
      <c r="B33" s="66" t="s">
        <v>218</v>
      </c>
      <c r="C33" s="67" t="s">
        <v>247</v>
      </c>
      <c r="D33" s="67" t="s">
        <v>32</v>
      </c>
      <c r="E33" s="68">
        <v>0</v>
      </c>
      <c r="F33" s="68">
        <v>0</v>
      </c>
      <c r="G33" s="72">
        <v>0</v>
      </c>
      <c r="H33" s="70">
        <v>3000</v>
      </c>
    </row>
    <row r="34" spans="1:8" x14ac:dyDescent="0.3">
      <c r="A34" s="66" t="s">
        <v>366</v>
      </c>
      <c r="B34" s="66" t="s">
        <v>366</v>
      </c>
      <c r="C34" s="67" t="s">
        <v>367</v>
      </c>
      <c r="D34" s="67" t="s">
        <v>32</v>
      </c>
      <c r="E34" s="68">
        <v>0</v>
      </c>
      <c r="F34" s="68">
        <v>0</v>
      </c>
      <c r="G34" s="72">
        <v>0</v>
      </c>
      <c r="H34" s="70">
        <v>25</v>
      </c>
    </row>
    <row r="35" spans="1:8" x14ac:dyDescent="0.3">
      <c r="A35" s="66" t="s">
        <v>368</v>
      </c>
      <c r="B35" s="66" t="s">
        <v>369</v>
      </c>
      <c r="C35" s="67" t="s">
        <v>244</v>
      </c>
      <c r="D35" s="67" t="s">
        <v>32</v>
      </c>
      <c r="E35" s="68">
        <f>50000/(1-11.15%)</f>
        <v>56274.620146314017</v>
      </c>
      <c r="F35" s="68">
        <v>0</v>
      </c>
      <c r="G35" s="72">
        <v>3.0000000000000001E-3</v>
      </c>
      <c r="H35" s="70">
        <v>0</v>
      </c>
    </row>
  </sheetData>
  <autoFilter ref="A1:H35"/>
  <sortState ref="A2:B33">
    <sortCondition ref="B2:B33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42</vt:i4>
      </vt:variant>
    </vt:vector>
  </HeadingPairs>
  <TitlesOfParts>
    <vt:vector size="59" baseType="lpstr">
      <vt:lpstr>Resumo Folheto</vt:lpstr>
      <vt:lpstr>TSHEET</vt:lpstr>
      <vt:lpstr>RESUMO</vt:lpstr>
      <vt:lpstr>CUSTOS OP</vt:lpstr>
      <vt:lpstr>CAPA</vt:lpstr>
      <vt:lpstr>BASE_ANALÍTICA</vt:lpstr>
      <vt:lpstr>BASE_SINTÉTICA</vt:lpstr>
      <vt:lpstr>INDICE</vt:lpstr>
      <vt:lpstr>bd</vt:lpstr>
      <vt:lpstr>ELEGIBILIDADE</vt:lpstr>
      <vt:lpstr>FLUXO_ELEGÍVEL</vt:lpstr>
      <vt:lpstr>ESTRUTURA</vt:lpstr>
      <vt:lpstr>CUSTOS</vt:lpstr>
      <vt:lpstr>ANEXO</vt:lpstr>
      <vt:lpstr>INAD</vt:lpstr>
      <vt:lpstr>Gráficos_Apoio</vt:lpstr>
      <vt:lpstr>Tabela</vt:lpstr>
      <vt:lpstr>allin</vt:lpstr>
      <vt:lpstr>base_calc</vt:lpstr>
      <vt:lpstr>carência_se</vt:lpstr>
      <vt:lpstr>carência_sub</vt:lpstr>
      <vt:lpstr>carência_subp</vt:lpstr>
      <vt:lpstr>def_fluxo</vt:lpstr>
      <vt:lpstr>def_pgto</vt:lpstr>
      <vt:lpstr>dt_aniversário</vt:lpstr>
      <vt:lpstr>dt_base</vt:lpstr>
      <vt:lpstr>dt_emissão</vt:lpstr>
      <vt:lpstr>dt_pagamento</vt:lpstr>
      <vt:lpstr>dt_vencimento</vt:lpstr>
      <vt:lpstr>holiday</vt:lpstr>
      <vt:lpstr>icvm</vt:lpstr>
      <vt:lpstr>nm_elegíveis</vt:lpstr>
      <vt:lpstr>nm_lastro</vt:lpstr>
      <vt:lpstr>nm_séries</vt:lpstr>
      <vt:lpstr>op_tipo</vt:lpstr>
      <vt:lpstr>per_se</vt:lpstr>
      <vt:lpstr>per_sub</vt:lpstr>
      <vt:lpstr>per_subp</vt:lpstr>
      <vt:lpstr>pmt_se</vt:lpstr>
      <vt:lpstr>pmt_sub</vt:lpstr>
      <vt:lpstr>pmt_subp</vt:lpstr>
      <vt:lpstr>prazo_op</vt:lpstr>
      <vt:lpstr>prazo_se</vt:lpstr>
      <vt:lpstr>prazo_sub</vt:lpstr>
      <vt:lpstr>prazo_subp</vt:lpstr>
      <vt:lpstr>sd_lastro1</vt:lpstr>
      <vt:lpstr>sd_lastro2</vt:lpstr>
      <vt:lpstr>sd_over</vt:lpstr>
      <vt:lpstr>sd_over2</vt:lpstr>
      <vt:lpstr>sd_se</vt:lpstr>
      <vt:lpstr>sd_sub</vt:lpstr>
      <vt:lpstr>sd_subp</vt:lpstr>
      <vt:lpstr>título</vt:lpstr>
      <vt:lpstr>tx_lastro</vt:lpstr>
      <vt:lpstr>tx_over</vt:lpstr>
      <vt:lpstr>tx_se</vt:lpstr>
      <vt:lpstr>tx_se2</vt:lpstr>
      <vt:lpstr>tx_sub</vt:lpstr>
      <vt:lpstr>tx_subp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Barbosa</dc:creator>
  <cp:lastModifiedBy>Usuário</cp:lastModifiedBy>
  <cp:lastPrinted>2017-05-11T13:56:06Z</cp:lastPrinted>
  <dcterms:created xsi:type="dcterms:W3CDTF">2014-12-16T13:02:12Z</dcterms:created>
  <dcterms:modified xsi:type="dcterms:W3CDTF">2017-08-18T18:47:40Z</dcterms:modified>
</cp:coreProperties>
</file>